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cisnerosm\Desktop\Excel\"/>
    </mc:Choice>
  </mc:AlternateContent>
  <bookViews>
    <workbookView xWindow="0" yWindow="0" windowWidth="19860" windowHeight="10245" tabRatio="850" activeTab="4"/>
  </bookViews>
  <sheets>
    <sheet name="Info ELECTRONORTE" sheetId="33" r:id="rId1"/>
    <sheet name="Resumen Infraestructura" sheetId="24" r:id="rId2"/>
    <sheet name="SICODI" sheetId="27" r:id="rId3"/>
    <sheet name="MOD_INV_2018" sheetId="31" r:id="rId4"/>
    <sheet name="Postes y torres ELECTRONORTE" sheetId="32" r:id="rId5"/>
    <sheet name="ANALISIS MONTAJE" sheetId="56" r:id="rId6"/>
    <sheet name="Resumen Peso" sheetId="57" r:id="rId7"/>
    <sheet name="Resumen Vano" sheetId="58" r:id="rId8"/>
    <sheet name="PLANTILLA" sheetId="5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________f" hidden="1">{"vista 1",#N/A,FALSE,"CMP";"vista 2",#N/A,FALSE,"CMP"}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hidden="1">{"vista 1",#N/A,FALSE,"CMP";"vista 2",#N/A,FALSE,"CMP"}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hidden="1">{"vista 1",#N/A,FALSE,"CMP";"vista 2",#N/A,FALSE,"CMP"}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hidden="1">{"vista 1",#N/A,FALSE,"CMP";"vista 2",#N/A,FALSE,"CMP"}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2" hidden="1">{"vista 1",#N/A,FALSE,"CMP";"vista 2",#N/A,FALSE,"CMP"}</definedName>
    <definedName name="________f" hidden="1">{"vista 1",#N/A,FALSE,"CMP";"vista 2",#N/A,FALSE,"CMP"}</definedName>
    <definedName name="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2" hidden="1">{"vista 1",#N/A,FALSE,"CMP";"vista 2",#N/A,FALSE,"CMP"}</definedName>
    <definedName name="_______f" hidden="1">{"vista 1",#N/A,FALSE,"CMP";"vista 2",#N/A,FALSE,"CMP"}</definedName>
    <definedName name="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2" hidden="1">{"vista 1",#N/A,FALSE,"CMP";"vista 2",#N/A,FALSE,"CMP"}</definedName>
    <definedName name="______f" hidden="1">{"vista 1",#N/A,FALSE,"CMP";"vista 2",#N/A,FALSE,"CMP"}</definedName>
    <definedName name="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2" hidden="1">{"vista 1",#N/A,FALSE,"CMP";"vista 2",#N/A,FALSE,"CMP"}</definedName>
    <definedName name="_____f" hidden="1">{"vista 1",#N/A,FALSE,"CMP";"vista 2",#N/A,FALSE,"CMP"}</definedName>
    <definedName name="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2" hidden="1">{"vista 1",#N/A,FALSE,"CMP";"vista 2",#N/A,FALSE,"CMP"}</definedName>
    <definedName name="____f" hidden="1">{"vista 1",#N/A,FALSE,"CMP";"vista 2",#N/A,FALSE,"CMP"}</definedName>
    <definedName name="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2" hidden="1">{"vista 1",#N/A,FALSE,"CMP";"vista 2",#N/A,FALSE,"CMP"}</definedName>
    <definedName name="___f" hidden="1">{"vista 1",#N/A,FALSE,"CMP";"vista 2",#N/A,FALSE,"CMP"}</definedName>
    <definedName name="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3" hidden="1">'[1]Tipo de Cambio'!#REF!</definedName>
    <definedName name="__123Graph_ASISTEMAS" localSheetId="4" hidden="1">'[1]Tipo de Cambio'!#REF!</definedName>
    <definedName name="__123Graph_ASISTEMAS" hidden="1">'[1]Tipo de Cambio'!#REF!</definedName>
    <definedName name="__f" localSheetId="2" hidden="1">{"vista 1",#N/A,FALSE,"CMP";"vista 2",#N/A,FALSE,"CMP"}</definedName>
    <definedName name="__f" hidden="1">{"vista 1",#N/A,FALSE,"CMP";"vista 2",#N/A,FALSE,"CMP"}</definedName>
    <definedName name="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2" hidden="1">{"vista 1",#N/A,FALSE,"CMP";"vista 2",#N/A,FALSE,"CMP"}</definedName>
    <definedName name="_f" hidden="1">{"vista 1",#N/A,FALSE,"CMP";"vista 2",#N/A,FALSE,"CMP"}</definedName>
    <definedName name="_xlnm._FilterDatabase" localSheetId="0" hidden="1">'Info ELECTRONORTE'!$A$3:$P$3903</definedName>
    <definedName name="_xlnm._FilterDatabase" localSheetId="3" hidden="1">MOD_INV_2018!$G$16:$G$3085</definedName>
    <definedName name="_xlnm._FilterDatabase" localSheetId="4" hidden="1">'Postes y torres ELECTRONORTE'!$A$36:$L$3935</definedName>
    <definedName name="_xlnm._FilterDatabase" localSheetId="1" hidden="1">'Resumen Infraestructura'!$B$4:$K$30</definedName>
    <definedName name="_xlnm._FilterDatabase" localSheetId="6" hidden="1">'Resumen Peso'!$A$3:$D$2005</definedName>
    <definedName name="_xlnm._FilterDatabase" localSheetId="2" hidden="1">SICODI!$B$2:$K$2404</definedName>
    <definedName name="_Key1" localSheetId="3" hidden="1">'[1]Tipo de Cambio'!#REF!</definedName>
    <definedName name="_Key1" localSheetId="4" hidden="1">'[1]Tipo de Cambio'!#REF!</definedName>
    <definedName name="_Key1" localSheetId="2" hidden="1">'[1]Tipo de Cambio'!#REF!</definedName>
    <definedName name="_Key1" hidden="1">'[1]Tipo de Cambio'!#REF!</definedName>
    <definedName name="_Key2" localSheetId="3" hidden="1">'[1]Tipo de Cambio'!#REF!</definedName>
    <definedName name="_Key2" localSheetId="4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3" hidden="1">{"vista 1",#N/A,FALSE,"CMP";"vista 2",#N/A,FALSE,"CMP"}</definedName>
    <definedName name="aa" localSheetId="2" hidden="1">{"vista 1",#N/A,FALSE,"CMP";"vista 2",#N/A,FALSE,"CMP"}</definedName>
    <definedName name="aa" hidden="1">{"vista 1",#N/A,FALSE,"CMP";"vista 2",#N/A,FALSE,"CMP"}</definedName>
    <definedName name="aaa" localSheetId="3" hidden="1">{"vista 1",#N/A,FALSE,"CMP";"vista 2",#N/A,FALSE,"CMP"}</definedName>
    <definedName name="aaa" localSheetId="2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 localSheetId="3">MOD_INV_2018!$B$3046</definedName>
    <definedName name="ACCCABLEGUARDA" localSheetId="4">#REF!</definedName>
    <definedName name="ACCCABLEGUARDA" localSheetId="2">#REF!</definedName>
    <definedName name="ACCCABLEGUARDA">#REF!</definedName>
    <definedName name="ACCCABLESUB" localSheetId="3">MOD_INV_2018!$B$2880</definedName>
    <definedName name="ACCCABLESUB" localSheetId="4">#REF!</definedName>
    <definedName name="ACCCABLESUB" localSheetId="2">#REF!</definedName>
    <definedName name="ACCCABLESUB">#REF!</definedName>
    <definedName name="ACCCOND" localSheetId="3">MOD_INV_2018!$B$2910</definedName>
    <definedName name="ACCCOND" localSheetId="4">#REF!</definedName>
    <definedName name="ACCCOND" localSheetId="2">#REF!</definedName>
    <definedName name="ACCCOND">#REF!</definedName>
    <definedName name="ACEROCONC" localSheetId="3">MOD_INV_2018!$B$2036</definedName>
    <definedName name="ACEROCONC" localSheetId="4">#REF!</definedName>
    <definedName name="ACEROCONC" localSheetId="2">#REF!</definedName>
    <definedName name="ACEROCONC">#REF!</definedName>
    <definedName name="Altura">[3]Hoja1!$C$2:$C$7</definedName>
    <definedName name="ALTURAS">[4]Hoja1!$G$3:$G$12</definedName>
    <definedName name="_xlnm.Print_Area" localSheetId="3">MOD_INV_2018!$B$1:$G$3085</definedName>
    <definedName name="_xlnm.Print_Area" localSheetId="4">'Postes y torres ELECTRONORTE'!$F$6:$U$12</definedName>
    <definedName name="as">[5]Nombres!$R$5:$R$9</definedName>
    <definedName name="AZTECA" localSheetId="4">#REF!</definedName>
    <definedName name="AZTECA" localSheetId="2">#REF!</definedName>
    <definedName name="AZTECA">#REF!</definedName>
    <definedName name="_xlnm.Database">'[6]sb-01 BASE2010-13 OCT AL 26 NOV'!$B$6:$CR$6</definedName>
    <definedName name="BLOQUE">#REF!</definedName>
    <definedName name="CABGUARDA" localSheetId="3">MOD_INV_2018!$B$3038</definedName>
    <definedName name="CABGUARDA" localSheetId="4">#REF!</definedName>
    <definedName name="CABGUARDA" localSheetId="2">#REF!</definedName>
    <definedName name="CABGUARDA">#REF!</definedName>
    <definedName name="CADAISL" localSheetId="3">MOD_INV_2018!$B$2762</definedName>
    <definedName name="CADAISL" localSheetId="4">#REF!</definedName>
    <definedName name="CADAISL" localSheetId="2">#REF!</definedName>
    <definedName name="CADAISL">#REF!</definedName>
    <definedName name="CEM">[2]Nombres!$T$38:$T$42</definedName>
    <definedName name="CODACTMTOLT">'[7]Act Mto L.T.'!$B$5:$B$236</definedName>
    <definedName name="CODEST" localSheetId="4">#REF!</definedName>
    <definedName name="CODEST" localSheetId="2">#REF!</definedName>
    <definedName name="CODEST">#REF!</definedName>
    <definedName name="CODIGOSMODCI">#REF!</definedName>
    <definedName name="CODPAYPC" localSheetId="4">#REF!</definedName>
    <definedName name="CODPAYPC" localSheetId="2">#REF!</definedName>
    <definedName name="CODPAYPC">#REF!</definedName>
    <definedName name="CODPM" localSheetId="4">#REF!</definedName>
    <definedName name="CODPM" localSheetId="2">#REF!</definedName>
    <definedName name="CODPM">#REF!</definedName>
    <definedName name="CODRTSCEL">'[8]RTS Celdas'!$C:$C</definedName>
    <definedName name="CONDUCTORES" localSheetId="3">MOD_INV_2018!$B$2815</definedName>
    <definedName name="CONDUCTORES" localSheetId="4">#REF!</definedName>
    <definedName name="CONDUCTORES" localSheetId="2">#REF!</definedName>
    <definedName name="CONDUCTORES">#REF!</definedName>
    <definedName name="COSTORTSCEL">'[8]RTS Celdas'!$P:$P</definedName>
    <definedName name="COSTVIA">[2]Nombres!$D$5:$D$8</definedName>
    <definedName name="CRITERIO">#REF!</definedName>
    <definedName name="EE">[2]Nombres!$T$5:$T$24</definedName>
    <definedName name="ESTCAMARA">[2]Nombres!$L$5:$L$8</definedName>
    <definedName name="ESTR">[2]Nombres!$N$5:$N$11</definedName>
    <definedName name="extrae">[9]Formulario!$F$50:$H$50</definedName>
    <definedName name="FAJU_060_001_010">'[8]Precio kVA y Fact Ajuste'!#REF!</definedName>
    <definedName name="FAJU_220_026_060">'[8]Precio kVA y Fact Ajuste'!#REF!</definedName>
    <definedName name="LINEASAA">'[10]Modulos vs Actividades'!$C$5:$AC$1285</definedName>
    <definedName name="MADERA" localSheetId="3">MOD_INV_2018!$B$2613</definedName>
    <definedName name="MADERA" localSheetId="4">#REF!</definedName>
    <definedName name="MADERA" localSheetId="2">#REF!</definedName>
    <definedName name="MADERA">#REF!</definedName>
    <definedName name="MOD_INV_16" localSheetId="4">#REF!</definedName>
    <definedName name="MOD_INV_16" localSheetId="2">#REF!</definedName>
    <definedName name="MOD_INV_16">#REF!</definedName>
    <definedName name="MPOSTE">[2]Nombres!$R$5:$R$9</definedName>
    <definedName name="PARRILLA" localSheetId="3">MOD_INV_2018!$B$2745</definedName>
    <definedName name="PARRILLA" localSheetId="4">#REF!</definedName>
    <definedName name="PARRILLA" localSheetId="2">#REF!</definedName>
    <definedName name="PARRILLA">#REF!</definedName>
    <definedName name="PE">[2]Nombres!$B$38:$B$133</definedName>
    <definedName name="PESO_PAYPC" localSheetId="4">#REF!</definedName>
    <definedName name="PESO_PAYPC" localSheetId="2">#REF!</definedName>
    <definedName name="PESO_PAYPC">#REF!</definedName>
    <definedName name="PESO_PM" localSheetId="4">#REF!</definedName>
    <definedName name="PESO_PM" localSheetId="2">#REF!</definedName>
    <definedName name="PESO_PM">#REF!</definedName>
    <definedName name="PMVA_060_001_010">'[8]Precio kVA y Fact Ajuste'!#REF!</definedName>
    <definedName name="PRECIOPAYPC" localSheetId="4">#REF!</definedName>
    <definedName name="PRECIOPAYPC" localSheetId="2">#REF!</definedName>
    <definedName name="PRECIOPAYPC">#REF!</definedName>
    <definedName name="PRECIOPM" localSheetId="4">#REF!</definedName>
    <definedName name="PRECIOPM" localSheetId="2">#REF!</definedName>
    <definedName name="PRECIOPM">#REF!</definedName>
    <definedName name="PUESTAATIERRA" localSheetId="3">MOD_INV_2018!$B$3068</definedName>
    <definedName name="PUESTAATIERRA" localSheetId="4">#REF!</definedName>
    <definedName name="PUESTAATIERRA" localSheetId="2">#REF!</definedName>
    <definedName name="PUESTAATIERRA">#REF!</definedName>
    <definedName name="q">[5]Nombres!$B$6:$B$33</definedName>
    <definedName name="RETENIDA" localSheetId="3">MOD_INV_2018!$B$2756</definedName>
    <definedName name="RETENIDA" localSheetId="4">#REF!</definedName>
    <definedName name="RETENIDA" localSheetId="2">#REF!</definedName>
    <definedName name="RETENIDA">#REF!</definedName>
    <definedName name="SP">[2]Nombres!$N$38:$N$39</definedName>
    <definedName name="TE">[2]Nombres!$P$38:$P$39</definedName>
    <definedName name="TIPOCABLE">[2]Nombres!$F$5:$F$18</definedName>
    <definedName name="TIPOELEMENTO">[2]Nombres!$B$6:$B$33</definedName>
    <definedName name="_xlnm.Print_Titles" localSheetId="3">MOD_INV_2018!$1:$1</definedName>
    <definedName name="TORRE" localSheetId="3">MOD_INV_2018!$B$11</definedName>
    <definedName name="TORRE" localSheetId="4">#REF!</definedName>
    <definedName name="TORRE" localSheetId="2">#REF!</definedName>
    <definedName name="TORRE">#REF!</definedName>
    <definedName name="VAL">[2]Nombres!$P$5:$P$8</definedName>
    <definedName name="via">[4]Hoja1!$F$3:$F$4</definedName>
    <definedName name="wrn.Esquema._.Unifilar._.de._.CMP." localSheetId="3" hidden="1">{"vista 1",#N/A,FALSE,"CMP";"vista 2",#N/A,FALSE,"CMP"}</definedName>
    <definedName name="wrn.Esquema._.Unifilar._.de._.CMP." localSheetId="2" hidden="1">{"vista 1",#N/A,FALSE,"CMP";"vista 2",#N/A,FALSE,"CMP"}</definedName>
    <definedName name="wrn.Esquema._.Unifilar._.de._.CMP." hidden="1">{"vista 1",#N/A,FALSE,"CMP";"vista 2",#N/A,FALSE,"CMP"}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3" hidden="1">{"vista 1",#N/A,FALSE,"CMP";"vista 2",#N/A,FALSE,"CMP"}</definedName>
    <definedName name="xxxx" localSheetId="2" hidden="1">{"vista 1",#N/A,FALSE,"CMP";"vista 2",#N/A,FALSE,"CMP"}</definedName>
    <definedName name="xxxx" hidden="1">{"vista 1",#N/A,FALSE,"CMP";"vista 2",#N/A,FALSE,"CMP"}</definedName>
    <definedName name="yy" localSheetId="3" hidden="1">{"vista 1",#N/A,FALSE,"CMP";"vista 2",#N/A,FALSE,"CMP"}</definedName>
    <definedName name="yy" localSheetId="2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9" i="32" l="1"/>
  <c r="U21" i="32"/>
  <c r="U22" i="32"/>
  <c r="U23" i="32"/>
  <c r="U24" i="32"/>
  <c r="U25" i="32"/>
  <c r="U26" i="32"/>
  <c r="U27" i="32"/>
  <c r="U28" i="32"/>
  <c r="U29" i="32"/>
  <c r="U30" i="32"/>
  <c r="U31" i="32"/>
  <c r="U20" i="32"/>
  <c r="K38" i="32" l="1"/>
  <c r="L38" i="32" s="1"/>
  <c r="K39" i="32"/>
  <c r="L39" i="32"/>
  <c r="K40" i="32"/>
  <c r="L40" i="32"/>
  <c r="K41" i="32"/>
  <c r="L41" i="32"/>
  <c r="K42" i="32"/>
  <c r="L42" i="32" s="1"/>
  <c r="K43" i="32"/>
  <c r="L43" i="32" s="1"/>
  <c r="K44" i="32"/>
  <c r="L44" i="32" s="1"/>
  <c r="K45" i="32"/>
  <c r="L45" i="32"/>
  <c r="K46" i="32"/>
  <c r="L46" i="32" s="1"/>
  <c r="K47" i="32"/>
  <c r="L47" i="32" s="1"/>
  <c r="K48" i="32"/>
  <c r="L48" i="32"/>
  <c r="K49" i="32"/>
  <c r="L49" i="32"/>
  <c r="K50" i="32"/>
  <c r="L50" i="32" s="1"/>
  <c r="K51" i="32"/>
  <c r="L51" i="32"/>
  <c r="K52" i="32"/>
  <c r="L52" i="32" s="1"/>
  <c r="K53" i="32"/>
  <c r="L53" i="32" s="1"/>
  <c r="K54" i="32"/>
  <c r="L54" i="32" s="1"/>
  <c r="K55" i="32"/>
  <c r="L55" i="32" s="1"/>
  <c r="K56" i="32"/>
  <c r="L56" i="32" s="1"/>
  <c r="K57" i="32"/>
  <c r="L57" i="32"/>
  <c r="K58" i="32"/>
  <c r="L58" i="32" s="1"/>
  <c r="K59" i="32"/>
  <c r="L59" i="32"/>
  <c r="K60" i="32"/>
  <c r="L60" i="32" s="1"/>
  <c r="K61" i="32"/>
  <c r="L61" i="32" s="1"/>
  <c r="K62" i="32"/>
  <c r="L62" i="32" s="1"/>
  <c r="K63" i="32"/>
  <c r="L63" i="32"/>
  <c r="K64" i="32"/>
  <c r="L64" i="32"/>
  <c r="K65" i="32"/>
  <c r="L65" i="32" s="1"/>
  <c r="K66" i="32"/>
  <c r="L66" i="32" s="1"/>
  <c r="K67" i="32"/>
  <c r="L67" i="32" s="1"/>
  <c r="K68" i="32"/>
  <c r="L68" i="32"/>
  <c r="K69" i="32"/>
  <c r="L69" i="32" s="1"/>
  <c r="K70" i="32"/>
  <c r="L70" i="32" s="1"/>
  <c r="K71" i="32"/>
  <c r="L71" i="32"/>
  <c r="K72" i="32"/>
  <c r="L72" i="32"/>
  <c r="K73" i="32"/>
  <c r="L73" i="32"/>
  <c r="K74" i="32"/>
  <c r="L74" i="32" s="1"/>
  <c r="K75" i="32"/>
  <c r="L75" i="32" s="1"/>
  <c r="K76" i="32"/>
  <c r="L76" i="32" s="1"/>
  <c r="K77" i="32"/>
  <c r="L77" i="32"/>
  <c r="K78" i="32"/>
  <c r="L78" i="32" s="1"/>
  <c r="K79" i="32"/>
  <c r="L79" i="32" s="1"/>
  <c r="K80" i="32"/>
  <c r="L80" i="32"/>
  <c r="K81" i="32"/>
  <c r="L81" i="32"/>
  <c r="K82" i="32"/>
  <c r="L82" i="32" s="1"/>
  <c r="K83" i="32"/>
  <c r="L83" i="32" s="1"/>
  <c r="K84" i="32"/>
  <c r="L84" i="32" s="1"/>
  <c r="K85" i="32"/>
  <c r="L85" i="32" s="1"/>
  <c r="K86" i="32"/>
  <c r="L86" i="32" s="1"/>
  <c r="K87" i="32"/>
  <c r="L87" i="32" s="1"/>
  <c r="K88" i="32"/>
  <c r="L88" i="32" s="1"/>
  <c r="K89" i="32"/>
  <c r="L89" i="32"/>
  <c r="K90" i="32"/>
  <c r="L90" i="32" s="1"/>
  <c r="K91" i="32"/>
  <c r="L91" i="32"/>
  <c r="K92" i="32"/>
  <c r="L92" i="32" s="1"/>
  <c r="K93" i="32"/>
  <c r="L93" i="32" s="1"/>
  <c r="K94" i="32"/>
  <c r="L94" i="32" s="1"/>
  <c r="K95" i="32"/>
  <c r="L95" i="32"/>
  <c r="K96" i="32"/>
  <c r="L96" i="32" s="1"/>
  <c r="K97" i="32"/>
  <c r="L97" i="32" s="1"/>
  <c r="K98" i="32"/>
  <c r="L98" i="32" s="1"/>
  <c r="K99" i="32"/>
  <c r="L99" i="32" s="1"/>
  <c r="K100" i="32"/>
  <c r="L100" i="32"/>
  <c r="K101" i="32"/>
  <c r="L101" i="32"/>
  <c r="K102" i="32"/>
  <c r="L102" i="32" s="1"/>
  <c r="K103" i="32"/>
  <c r="L103" i="32"/>
  <c r="K104" i="32"/>
  <c r="L104" i="32"/>
  <c r="K105" i="32"/>
  <c r="L105" i="32"/>
  <c r="K106" i="32"/>
  <c r="L106" i="32" s="1"/>
  <c r="K107" i="32"/>
  <c r="L107" i="32" s="1"/>
  <c r="K108" i="32"/>
  <c r="L108" i="32" s="1"/>
  <c r="K109" i="32"/>
  <c r="L109" i="32"/>
  <c r="K110" i="32"/>
  <c r="L110" i="32" s="1"/>
  <c r="K111" i="32"/>
  <c r="L111" i="32" s="1"/>
  <c r="K112" i="32"/>
  <c r="L112" i="32"/>
  <c r="K113" i="32"/>
  <c r="L113" i="32"/>
  <c r="K114" i="32"/>
  <c r="L114" i="32" s="1"/>
  <c r="K115" i="32"/>
  <c r="L115" i="32"/>
  <c r="K116" i="32"/>
  <c r="L116" i="32" s="1"/>
  <c r="K117" i="32"/>
  <c r="L117" i="32" s="1"/>
  <c r="K118" i="32"/>
  <c r="L118" i="32" s="1"/>
  <c r="K119" i="32"/>
  <c r="L119" i="32"/>
  <c r="K120" i="32"/>
  <c r="L120" i="32" s="1"/>
  <c r="K121" i="32"/>
  <c r="L121" i="32"/>
  <c r="K122" i="32"/>
  <c r="L122" i="32" s="1"/>
  <c r="K123" i="32"/>
  <c r="L123" i="32"/>
  <c r="K124" i="32"/>
  <c r="L124" i="32"/>
  <c r="K125" i="32"/>
  <c r="L125" i="32" s="1"/>
  <c r="K126" i="32"/>
  <c r="L126" i="32" s="1"/>
  <c r="K127" i="32"/>
  <c r="L127" i="32"/>
  <c r="K128" i="32"/>
  <c r="L128" i="32"/>
  <c r="K129" i="32"/>
  <c r="L129" i="32" s="1"/>
  <c r="K130" i="32"/>
  <c r="L130" i="32" s="1"/>
  <c r="K131" i="32"/>
  <c r="L131" i="32" s="1"/>
  <c r="K132" i="32"/>
  <c r="L132" i="32"/>
  <c r="K133" i="32"/>
  <c r="L133" i="32"/>
  <c r="K134" i="32"/>
  <c r="L134" i="32" s="1"/>
  <c r="K135" i="32"/>
  <c r="L135" i="32"/>
  <c r="K136" i="32"/>
  <c r="L136" i="32"/>
  <c r="K137" i="32"/>
  <c r="L137" i="32" s="1"/>
  <c r="K138" i="32"/>
  <c r="L138" i="32" s="1"/>
  <c r="K139" i="32"/>
  <c r="L139" i="32" s="1"/>
  <c r="K140" i="32"/>
  <c r="L140" i="32" s="1"/>
  <c r="K141" i="32"/>
  <c r="L141" i="32"/>
  <c r="K142" i="32"/>
  <c r="L142" i="32" s="1"/>
  <c r="K143" i="32"/>
  <c r="L143" i="32" s="1"/>
  <c r="K144" i="32"/>
  <c r="L144" i="32"/>
  <c r="K145" i="32"/>
  <c r="L145" i="32"/>
  <c r="K146" i="32"/>
  <c r="L146" i="32" s="1"/>
  <c r="K147" i="32"/>
  <c r="L147" i="32" s="1"/>
  <c r="K148" i="32"/>
  <c r="L148" i="32" s="1"/>
  <c r="K149" i="32"/>
  <c r="L149" i="32" s="1"/>
  <c r="K150" i="32"/>
  <c r="L150" i="32" s="1"/>
  <c r="K151" i="32"/>
  <c r="L151" i="32"/>
  <c r="K152" i="32"/>
  <c r="L152" i="32" s="1"/>
  <c r="K153" i="32"/>
  <c r="L153" i="32"/>
  <c r="K154" i="32"/>
  <c r="L154" i="32" s="1"/>
  <c r="K155" i="32"/>
  <c r="L155" i="32"/>
  <c r="K156" i="32"/>
  <c r="L156" i="32" s="1"/>
  <c r="K157" i="32"/>
  <c r="L157" i="32" s="1"/>
  <c r="K158" i="32"/>
  <c r="L158" i="32" s="1"/>
  <c r="K159" i="32"/>
  <c r="L159" i="32"/>
  <c r="K160" i="32"/>
  <c r="L160" i="32" s="1"/>
  <c r="K161" i="32"/>
  <c r="L161" i="32" s="1"/>
  <c r="K162" i="32"/>
  <c r="L162" i="32" s="1"/>
  <c r="K163" i="32"/>
  <c r="L163" i="32" s="1"/>
  <c r="K164" i="32"/>
  <c r="L164" i="32"/>
  <c r="K165" i="32"/>
  <c r="L165" i="32" s="1"/>
  <c r="K166" i="32"/>
  <c r="L166" i="32" s="1"/>
  <c r="K167" i="32"/>
  <c r="L167" i="32"/>
  <c r="K168" i="32"/>
  <c r="L168" i="32"/>
  <c r="K169" i="32"/>
  <c r="L169" i="32"/>
  <c r="K170" i="32"/>
  <c r="L170" i="32" s="1"/>
  <c r="K171" i="32"/>
  <c r="L171" i="32" s="1"/>
  <c r="K172" i="32"/>
  <c r="L172" i="32" s="1"/>
  <c r="K173" i="32"/>
  <c r="L173" i="32"/>
  <c r="K174" i="32"/>
  <c r="L174" i="32" s="1"/>
  <c r="K175" i="32"/>
  <c r="L175" i="32" s="1"/>
  <c r="K176" i="32"/>
  <c r="L176" i="32"/>
  <c r="K177" i="32"/>
  <c r="L177" i="32"/>
  <c r="K178" i="32"/>
  <c r="L178" i="32" s="1"/>
  <c r="K179" i="32"/>
  <c r="L179" i="32" s="1"/>
  <c r="K180" i="32"/>
  <c r="L180" i="32" s="1"/>
  <c r="K181" i="32"/>
  <c r="L181" i="32" s="1"/>
  <c r="K182" i="32"/>
  <c r="L182" i="32" s="1"/>
  <c r="K183" i="32"/>
  <c r="L183" i="32"/>
  <c r="K184" i="32"/>
  <c r="L184" i="32" s="1"/>
  <c r="K185" i="32"/>
  <c r="L185" i="32"/>
  <c r="K186" i="32"/>
  <c r="L186" i="32" s="1"/>
  <c r="K187" i="32"/>
  <c r="L187" i="32"/>
  <c r="K188" i="32"/>
  <c r="L188" i="32"/>
  <c r="K189" i="32"/>
  <c r="L189" i="32" s="1"/>
  <c r="K190" i="32"/>
  <c r="L190" i="32" s="1"/>
  <c r="K191" i="32"/>
  <c r="L191" i="32"/>
  <c r="K192" i="32"/>
  <c r="L192" i="32" s="1"/>
  <c r="K193" i="32"/>
  <c r="L193" i="32" s="1"/>
  <c r="K194" i="32"/>
  <c r="L194" i="32" s="1"/>
  <c r="K195" i="32"/>
  <c r="L195" i="32" s="1"/>
  <c r="K196" i="32"/>
  <c r="L196" i="32"/>
  <c r="K197" i="32"/>
  <c r="L197" i="32"/>
  <c r="K198" i="32"/>
  <c r="L198" i="32" s="1"/>
  <c r="K199" i="32"/>
  <c r="L199" i="32"/>
  <c r="K200" i="32"/>
  <c r="L200" i="32"/>
  <c r="K201" i="32"/>
  <c r="L201" i="32" s="1"/>
  <c r="K202" i="32"/>
  <c r="L202" i="32" s="1"/>
  <c r="K203" i="32"/>
  <c r="L203" i="32" s="1"/>
  <c r="K204" i="32"/>
  <c r="L204" i="32" s="1"/>
  <c r="K205" i="32"/>
  <c r="L205" i="32"/>
  <c r="K206" i="32"/>
  <c r="L206" i="32" s="1"/>
  <c r="K207" i="32"/>
  <c r="L207" i="32" s="1"/>
  <c r="K208" i="32"/>
  <c r="L208" i="32"/>
  <c r="K209" i="32"/>
  <c r="L209" i="32"/>
  <c r="K210" i="32"/>
  <c r="L210" i="32" s="1"/>
  <c r="K211" i="32"/>
  <c r="L211" i="32" s="1"/>
  <c r="K212" i="32"/>
  <c r="L212" i="32" s="1"/>
  <c r="K213" i="32"/>
  <c r="L213" i="32" s="1"/>
  <c r="K214" i="32"/>
  <c r="L214" i="32" s="1"/>
  <c r="K215" i="32"/>
  <c r="L215" i="32"/>
  <c r="K216" i="32"/>
  <c r="L216" i="32" s="1"/>
  <c r="K217" i="32"/>
  <c r="L217" i="32"/>
  <c r="K218" i="32"/>
  <c r="L218" i="32" s="1"/>
  <c r="K219" i="32"/>
  <c r="L219" i="32"/>
  <c r="K220" i="32"/>
  <c r="L220" i="32"/>
  <c r="K221" i="32"/>
  <c r="L221" i="32" s="1"/>
  <c r="K222" i="32"/>
  <c r="L222" i="32" s="1"/>
  <c r="K223" i="32"/>
  <c r="L223" i="32"/>
  <c r="K224" i="32"/>
  <c r="L224" i="32"/>
  <c r="K225" i="32"/>
  <c r="L225" i="32" s="1"/>
  <c r="K226" i="32"/>
  <c r="L226" i="32" s="1"/>
  <c r="K227" i="32"/>
  <c r="L227" i="32" s="1"/>
  <c r="K228" i="32"/>
  <c r="L228" i="32"/>
  <c r="K229" i="32"/>
  <c r="L229" i="32" s="1"/>
  <c r="K230" i="32"/>
  <c r="L230" i="32" s="1"/>
  <c r="K231" i="32"/>
  <c r="L231" i="32"/>
  <c r="K232" i="32"/>
  <c r="L232" i="32"/>
  <c r="K233" i="32"/>
  <c r="L233" i="32" s="1"/>
  <c r="K234" i="32"/>
  <c r="L234" i="32" s="1"/>
  <c r="K235" i="32"/>
  <c r="L235" i="32" s="1"/>
  <c r="K236" i="32"/>
  <c r="L236" i="32" s="1"/>
  <c r="K237" i="32"/>
  <c r="L237" i="32"/>
  <c r="K238" i="32"/>
  <c r="L238" i="32" s="1"/>
  <c r="K239" i="32"/>
  <c r="L239" i="32" s="1"/>
  <c r="K240" i="32"/>
  <c r="L240" i="32"/>
  <c r="K241" i="32"/>
  <c r="L241" i="32"/>
  <c r="K242" i="32"/>
  <c r="L242" i="32" s="1"/>
  <c r="K243" i="32"/>
  <c r="L243" i="32" s="1"/>
  <c r="K244" i="32"/>
  <c r="L244" i="32" s="1"/>
  <c r="K245" i="32"/>
  <c r="L245" i="32" s="1"/>
  <c r="K246" i="32"/>
  <c r="L246" i="32" s="1"/>
  <c r="K247" i="32"/>
  <c r="L247" i="32" s="1"/>
  <c r="K248" i="32"/>
  <c r="L248" i="32" s="1"/>
  <c r="K249" i="32"/>
  <c r="L249" i="32"/>
  <c r="K250" i="32"/>
  <c r="L250" i="32" s="1"/>
  <c r="K251" i="32"/>
  <c r="L251" i="32"/>
  <c r="K252" i="32"/>
  <c r="L252" i="32" s="1"/>
  <c r="K253" i="32"/>
  <c r="L253" i="32" s="1"/>
  <c r="K254" i="32"/>
  <c r="L254" i="32" s="1"/>
  <c r="K255" i="32"/>
  <c r="L255" i="32" s="1"/>
  <c r="K256" i="32"/>
  <c r="L256" i="32" s="1"/>
  <c r="K257" i="32"/>
  <c r="L257" i="32" s="1"/>
  <c r="K258" i="32"/>
  <c r="L258" i="32" s="1"/>
  <c r="K259" i="32"/>
  <c r="L259" i="32" s="1"/>
  <c r="K260" i="32"/>
  <c r="L260" i="32"/>
  <c r="K261" i="32"/>
  <c r="L261" i="32" s="1"/>
  <c r="K262" i="32"/>
  <c r="L262" i="32" s="1"/>
  <c r="K263" i="32"/>
  <c r="L263" i="32"/>
  <c r="K264" i="32"/>
  <c r="L264" i="32" s="1"/>
  <c r="K265" i="32"/>
  <c r="L265" i="32"/>
  <c r="K266" i="32"/>
  <c r="L266" i="32" s="1"/>
  <c r="K267" i="32"/>
  <c r="L267" i="32" s="1"/>
  <c r="K268" i="32"/>
  <c r="L268" i="32" s="1"/>
  <c r="K269" i="32"/>
  <c r="L269" i="32"/>
  <c r="K270" i="32"/>
  <c r="L270" i="32" s="1"/>
  <c r="K271" i="32"/>
  <c r="L271" i="32" s="1"/>
  <c r="K272" i="32"/>
  <c r="L272" i="32"/>
  <c r="K273" i="32"/>
  <c r="L273" i="32" s="1"/>
  <c r="K274" i="32"/>
  <c r="L274" i="32" s="1"/>
  <c r="K275" i="32"/>
  <c r="L275" i="32"/>
  <c r="K276" i="32"/>
  <c r="L276" i="32" s="1"/>
  <c r="K277" i="32"/>
  <c r="L277" i="32" s="1"/>
  <c r="K278" i="32"/>
  <c r="L278" i="32" s="1"/>
  <c r="K279" i="32"/>
  <c r="L279" i="32" s="1"/>
  <c r="K280" i="32"/>
  <c r="L280" i="32" s="1"/>
  <c r="K281" i="32"/>
  <c r="L281" i="32"/>
  <c r="K282" i="32"/>
  <c r="L282" i="32" s="1"/>
  <c r="K283" i="32"/>
  <c r="L283" i="32"/>
  <c r="K284" i="32"/>
  <c r="L284" i="32" s="1"/>
  <c r="K285" i="32"/>
  <c r="L285" i="32" s="1"/>
  <c r="K286" i="32"/>
  <c r="L286" i="32" s="1"/>
  <c r="K287" i="32"/>
  <c r="L287" i="32" s="1"/>
  <c r="K288" i="32"/>
  <c r="L288" i="32"/>
  <c r="K289" i="32"/>
  <c r="L289" i="32" s="1"/>
  <c r="K290" i="32"/>
  <c r="L290" i="32" s="1"/>
  <c r="K291" i="32"/>
  <c r="L291" i="32" s="1"/>
  <c r="K292" i="32"/>
  <c r="L292" i="32"/>
  <c r="K293" i="32"/>
  <c r="L293" i="32" s="1"/>
  <c r="K294" i="32"/>
  <c r="L294" i="32" s="1"/>
  <c r="K295" i="32"/>
  <c r="L295" i="32"/>
  <c r="K296" i="32"/>
  <c r="L296" i="32" s="1"/>
  <c r="K297" i="32"/>
  <c r="L297" i="32" s="1"/>
  <c r="K298" i="32"/>
  <c r="L298" i="32" s="1"/>
  <c r="K299" i="32"/>
  <c r="L299" i="32" s="1"/>
  <c r="K300" i="32"/>
  <c r="L300" i="32" s="1"/>
  <c r="K301" i="32"/>
  <c r="L301" i="32"/>
  <c r="K302" i="32"/>
  <c r="L302" i="32" s="1"/>
  <c r="K303" i="32"/>
  <c r="L303" i="32" s="1"/>
  <c r="K304" i="32"/>
  <c r="L304" i="32"/>
  <c r="K305" i="32"/>
  <c r="L305" i="32" s="1"/>
  <c r="K306" i="32"/>
  <c r="L306" i="32" s="1"/>
  <c r="K307" i="32"/>
  <c r="L307" i="32" s="1"/>
  <c r="K308" i="32"/>
  <c r="L308" i="32" s="1"/>
  <c r="K309" i="32"/>
  <c r="L309" i="32" s="1"/>
  <c r="K310" i="32"/>
  <c r="L310" i="32" s="1"/>
  <c r="K311" i="32"/>
  <c r="L311" i="32" s="1"/>
  <c r="K312" i="32"/>
  <c r="L312" i="32" s="1"/>
  <c r="K313" i="32"/>
  <c r="L313" i="32"/>
  <c r="K314" i="32"/>
  <c r="L314" i="32" s="1"/>
  <c r="K315" i="32"/>
  <c r="L315" i="32"/>
  <c r="K316" i="32"/>
  <c r="L316" i="32" s="1"/>
  <c r="K317" i="32"/>
  <c r="L317" i="32" s="1"/>
  <c r="K318" i="32"/>
  <c r="L318" i="32" s="1"/>
  <c r="K319" i="32"/>
  <c r="L319" i="32" s="1"/>
  <c r="K320" i="32"/>
  <c r="L320" i="32" s="1"/>
  <c r="K321" i="32"/>
  <c r="L321" i="32" s="1"/>
  <c r="K322" i="32"/>
  <c r="L322" i="32" s="1"/>
  <c r="K323" i="32"/>
  <c r="L323" i="32" s="1"/>
  <c r="K324" i="32"/>
  <c r="L324" i="32"/>
  <c r="K325" i="32"/>
  <c r="L325" i="32" s="1"/>
  <c r="K326" i="32"/>
  <c r="L326" i="32" s="1"/>
  <c r="K327" i="32"/>
  <c r="L327" i="32"/>
  <c r="K328" i="32"/>
  <c r="L328" i="32" s="1"/>
  <c r="K329" i="32"/>
  <c r="L329" i="32"/>
  <c r="K330" i="32"/>
  <c r="L330" i="32" s="1"/>
  <c r="K331" i="32"/>
  <c r="L331" i="32" s="1"/>
  <c r="K332" i="32"/>
  <c r="L332" i="32" s="1"/>
  <c r="K333" i="32"/>
  <c r="L333" i="32"/>
  <c r="K334" i="32"/>
  <c r="L334" i="32" s="1"/>
  <c r="K335" i="32"/>
  <c r="L335" i="32" s="1"/>
  <c r="K336" i="32"/>
  <c r="L336" i="32"/>
  <c r="K337" i="32"/>
  <c r="L337" i="32" s="1"/>
  <c r="K338" i="32"/>
  <c r="L338" i="32" s="1"/>
  <c r="K339" i="32"/>
  <c r="L339" i="32"/>
  <c r="K340" i="32"/>
  <c r="L340" i="32" s="1"/>
  <c r="K341" i="32"/>
  <c r="L341" i="32" s="1"/>
  <c r="K342" i="32"/>
  <c r="L342" i="32" s="1"/>
  <c r="K343" i="32"/>
  <c r="L343" i="32" s="1"/>
  <c r="K344" i="32"/>
  <c r="L344" i="32" s="1"/>
  <c r="K345" i="32"/>
  <c r="L345" i="32"/>
  <c r="K346" i="32"/>
  <c r="L346" i="32" s="1"/>
  <c r="K347" i="32"/>
  <c r="L347" i="32"/>
  <c r="K348" i="32"/>
  <c r="L348" i="32" s="1"/>
  <c r="K349" i="32"/>
  <c r="L349" i="32" s="1"/>
  <c r="K350" i="32"/>
  <c r="L350" i="32" s="1"/>
  <c r="K351" i="32"/>
  <c r="L351" i="32" s="1"/>
  <c r="K352" i="32"/>
  <c r="L352" i="32"/>
  <c r="K353" i="32"/>
  <c r="L353" i="32" s="1"/>
  <c r="K354" i="32"/>
  <c r="L354" i="32" s="1"/>
  <c r="K355" i="32"/>
  <c r="L355" i="32" s="1"/>
  <c r="K356" i="32"/>
  <c r="L356" i="32"/>
  <c r="K357" i="32"/>
  <c r="L357" i="32"/>
  <c r="K358" i="32"/>
  <c r="L358" i="32" s="1"/>
  <c r="K359" i="32"/>
  <c r="L359" i="32"/>
  <c r="K360" i="32"/>
  <c r="L360" i="32" s="1"/>
  <c r="K361" i="32"/>
  <c r="L361" i="32"/>
  <c r="K362" i="32"/>
  <c r="L362" i="32" s="1"/>
  <c r="K363" i="32"/>
  <c r="L363" i="32" s="1"/>
  <c r="K364" i="32"/>
  <c r="L364" i="32" s="1"/>
  <c r="K365" i="32"/>
  <c r="L365" i="32"/>
  <c r="K366" i="32"/>
  <c r="L366" i="32" s="1"/>
  <c r="K367" i="32"/>
  <c r="L367" i="32" s="1"/>
  <c r="K368" i="32"/>
  <c r="L368" i="32"/>
  <c r="K369" i="32"/>
  <c r="L369" i="32" s="1"/>
  <c r="K370" i="32"/>
  <c r="L370" i="32" s="1"/>
  <c r="K371" i="32"/>
  <c r="L371" i="32" s="1"/>
  <c r="K372" i="32"/>
  <c r="L372" i="32" s="1"/>
  <c r="K373" i="32"/>
  <c r="L373" i="32" s="1"/>
  <c r="K374" i="32"/>
  <c r="L374" i="32" s="1"/>
  <c r="K375" i="32"/>
  <c r="L375" i="32"/>
  <c r="K376" i="32"/>
  <c r="L376" i="32" s="1"/>
  <c r="K377" i="32"/>
  <c r="L377" i="32"/>
  <c r="K378" i="32"/>
  <c r="L378" i="32" s="1"/>
  <c r="K379" i="32"/>
  <c r="L379" i="32"/>
  <c r="K380" i="32"/>
  <c r="L380" i="32" s="1"/>
  <c r="K381" i="32"/>
  <c r="L381" i="32"/>
  <c r="K382" i="32"/>
  <c r="L382" i="32"/>
  <c r="K383" i="32"/>
  <c r="L383" i="32"/>
  <c r="K384" i="32"/>
  <c r="L384" i="32" s="1"/>
  <c r="K385" i="32"/>
  <c r="L385" i="32"/>
  <c r="K386" i="32"/>
  <c r="L386" i="32" s="1"/>
  <c r="K387" i="32"/>
  <c r="L387" i="32" s="1"/>
  <c r="K388" i="32"/>
  <c r="L388" i="32" s="1"/>
  <c r="K389" i="32"/>
  <c r="L389" i="32"/>
  <c r="K390" i="32"/>
  <c r="L390" i="32" s="1"/>
  <c r="K391" i="32"/>
  <c r="L391" i="32"/>
  <c r="K392" i="32"/>
  <c r="L392" i="32" s="1"/>
  <c r="K393" i="32"/>
  <c r="L393" i="32"/>
  <c r="K394" i="32"/>
  <c r="L394" i="32"/>
  <c r="K395" i="32"/>
  <c r="L395" i="32" s="1"/>
  <c r="K396" i="32"/>
  <c r="L396" i="32" s="1"/>
  <c r="K397" i="32"/>
  <c r="L397" i="32"/>
  <c r="K398" i="32"/>
  <c r="L398" i="32" s="1"/>
  <c r="K399" i="32"/>
  <c r="L399" i="32" s="1"/>
  <c r="K400" i="32"/>
  <c r="L400" i="32" s="1"/>
  <c r="K401" i="32"/>
  <c r="L401" i="32" s="1"/>
  <c r="K402" i="32"/>
  <c r="L402" i="32"/>
  <c r="K403" i="32"/>
  <c r="L403" i="32"/>
  <c r="K404" i="32"/>
  <c r="L404" i="32" s="1"/>
  <c r="K405" i="32"/>
  <c r="L405" i="32"/>
  <c r="K406" i="32"/>
  <c r="L406" i="32"/>
  <c r="K407" i="32"/>
  <c r="L407" i="32" s="1"/>
  <c r="K408" i="32"/>
  <c r="L408" i="32" s="1"/>
  <c r="K409" i="32"/>
  <c r="L409" i="32" s="1"/>
  <c r="K410" i="32"/>
  <c r="L410" i="32" s="1"/>
  <c r="K411" i="32"/>
  <c r="L411" i="32"/>
  <c r="K412" i="32"/>
  <c r="L412" i="32" s="1"/>
  <c r="K413" i="32"/>
  <c r="L413" i="32" s="1"/>
  <c r="K414" i="32"/>
  <c r="L414" i="32"/>
  <c r="K415" i="32"/>
  <c r="L415" i="32"/>
  <c r="K416" i="32"/>
  <c r="L416" i="32" s="1"/>
  <c r="K417" i="32"/>
  <c r="L417" i="32" s="1"/>
  <c r="K418" i="32"/>
  <c r="L418" i="32" s="1"/>
  <c r="K419" i="32"/>
  <c r="L419" i="32" s="1"/>
  <c r="K420" i="32"/>
  <c r="L420" i="32" s="1"/>
  <c r="K421" i="32"/>
  <c r="L421" i="32" s="1"/>
  <c r="K422" i="32"/>
  <c r="L422" i="32" s="1"/>
  <c r="K423" i="32"/>
  <c r="L423" i="32"/>
  <c r="K424" i="32"/>
  <c r="L424" i="32" s="1"/>
  <c r="K425" i="32"/>
  <c r="L425" i="32"/>
  <c r="K426" i="32"/>
  <c r="L426" i="32" s="1"/>
  <c r="K427" i="32"/>
  <c r="L427" i="32" s="1"/>
  <c r="K428" i="32"/>
  <c r="L428" i="32" s="1"/>
  <c r="K429" i="32"/>
  <c r="L429" i="32"/>
  <c r="K430" i="32"/>
  <c r="L430" i="32"/>
  <c r="K431" i="32"/>
  <c r="L431" i="32" s="1"/>
  <c r="K432" i="32"/>
  <c r="L432" i="32" s="1"/>
  <c r="K433" i="32"/>
  <c r="L433" i="32" s="1"/>
  <c r="K434" i="32"/>
  <c r="L434" i="32"/>
  <c r="K435" i="32"/>
  <c r="L435" i="32"/>
  <c r="K436" i="32"/>
  <c r="L436" i="32" s="1"/>
  <c r="K437" i="32"/>
  <c r="L437" i="32"/>
  <c r="K438" i="32"/>
  <c r="L438" i="32"/>
  <c r="K439" i="32"/>
  <c r="L439" i="32"/>
  <c r="K440" i="32"/>
  <c r="L440" i="32" s="1"/>
  <c r="K441" i="32"/>
  <c r="L441" i="32" s="1"/>
  <c r="K442" i="32"/>
  <c r="L442" i="32" s="1"/>
  <c r="K443" i="32"/>
  <c r="L443" i="32"/>
  <c r="K444" i="32"/>
  <c r="L444" i="32" s="1"/>
  <c r="K445" i="32"/>
  <c r="L445" i="32" s="1"/>
  <c r="K446" i="32"/>
  <c r="L446" i="32"/>
  <c r="K447" i="32"/>
  <c r="L447" i="32"/>
  <c r="K448" i="32"/>
  <c r="L448" i="32" s="1"/>
  <c r="K449" i="32"/>
  <c r="L449" i="32" s="1"/>
  <c r="K450" i="32"/>
  <c r="L450" i="32" s="1"/>
  <c r="K451" i="32"/>
  <c r="L451" i="32" s="1"/>
  <c r="K452" i="32"/>
  <c r="L452" i="32" s="1"/>
  <c r="K453" i="32"/>
  <c r="L453" i="32" s="1"/>
  <c r="K454" i="32"/>
  <c r="L454" i="32" s="1"/>
  <c r="K455" i="32"/>
  <c r="L455" i="32"/>
  <c r="K456" i="32"/>
  <c r="L456" i="32" s="1"/>
  <c r="K457" i="32"/>
  <c r="L457" i="32"/>
  <c r="K458" i="32"/>
  <c r="L458" i="32" s="1"/>
  <c r="K459" i="32"/>
  <c r="L459" i="32" s="1"/>
  <c r="K460" i="32"/>
  <c r="L460" i="32" s="1"/>
  <c r="K461" i="32"/>
  <c r="L461" i="32"/>
  <c r="K462" i="32"/>
  <c r="L462" i="32"/>
  <c r="K463" i="32"/>
  <c r="L463" i="32" s="1"/>
  <c r="K464" i="32"/>
  <c r="L464" i="32" s="1"/>
  <c r="K465" i="32"/>
  <c r="L465" i="32" s="1"/>
  <c r="K466" i="32"/>
  <c r="L466" i="32"/>
  <c r="K467" i="32"/>
  <c r="L467" i="32"/>
  <c r="K468" i="32"/>
  <c r="L468" i="32" s="1"/>
  <c r="K469" i="32"/>
  <c r="L469" i="32"/>
  <c r="K470" i="32"/>
  <c r="L470" i="32"/>
  <c r="K471" i="32"/>
  <c r="L471" i="32" s="1"/>
  <c r="K472" i="32"/>
  <c r="L472" i="32" s="1"/>
  <c r="K473" i="32"/>
  <c r="L473" i="32" s="1"/>
  <c r="K474" i="32"/>
  <c r="L474" i="32" s="1"/>
  <c r="K475" i="32"/>
  <c r="L475" i="32"/>
  <c r="K476" i="32"/>
  <c r="L476" i="32" s="1"/>
  <c r="K477" i="32"/>
  <c r="L477" i="32" s="1"/>
  <c r="K478" i="32"/>
  <c r="L478" i="32"/>
  <c r="K479" i="32"/>
  <c r="L479" i="32"/>
  <c r="K480" i="32"/>
  <c r="L480" i="32" s="1"/>
  <c r="K481" i="32"/>
  <c r="L481" i="32"/>
  <c r="K482" i="32"/>
  <c r="L482" i="32" s="1"/>
  <c r="K483" i="32"/>
  <c r="L483" i="32" s="1"/>
  <c r="K484" i="32"/>
  <c r="L484" i="32" s="1"/>
  <c r="K485" i="32"/>
  <c r="L485" i="32"/>
  <c r="K486" i="32"/>
  <c r="L486" i="32" s="1"/>
  <c r="K487" i="32"/>
  <c r="L487" i="32"/>
  <c r="K488" i="32"/>
  <c r="L488" i="32" s="1"/>
  <c r="K489" i="32"/>
  <c r="L489" i="32"/>
  <c r="K490" i="32"/>
  <c r="L490" i="32"/>
  <c r="K491" i="32"/>
  <c r="L491" i="32" s="1"/>
  <c r="K492" i="32"/>
  <c r="L492" i="32" s="1"/>
  <c r="K493" i="32"/>
  <c r="L493" i="32"/>
  <c r="K494" i="32"/>
  <c r="L494" i="32"/>
  <c r="K495" i="32"/>
  <c r="L495" i="32" s="1"/>
  <c r="K496" i="32"/>
  <c r="L496" i="32" s="1"/>
  <c r="K497" i="32"/>
  <c r="L497" i="32" s="1"/>
  <c r="K498" i="32"/>
  <c r="L498" i="32"/>
  <c r="K499" i="32"/>
  <c r="L499" i="32" s="1"/>
  <c r="K500" i="32"/>
  <c r="L500" i="32" s="1"/>
  <c r="K501" i="32"/>
  <c r="L501" i="32"/>
  <c r="K502" i="32"/>
  <c r="L502" i="32"/>
  <c r="K503" i="32"/>
  <c r="L503" i="32" s="1"/>
  <c r="K504" i="32"/>
  <c r="L504" i="32" s="1"/>
  <c r="K505" i="32"/>
  <c r="K506" i="32"/>
  <c r="K507" i="32"/>
  <c r="K508" i="32"/>
  <c r="K509" i="32"/>
  <c r="K510" i="32"/>
  <c r="K511" i="32"/>
  <c r="K512" i="32"/>
  <c r="K513" i="32"/>
  <c r="L513" i="32" s="1"/>
  <c r="K514" i="32"/>
  <c r="L514" i="32" s="1"/>
  <c r="K515" i="32"/>
  <c r="L515" i="32" s="1"/>
  <c r="K516" i="32"/>
  <c r="L516" i="32" s="1"/>
  <c r="K517" i="32"/>
  <c r="L517" i="32"/>
  <c r="K518" i="32"/>
  <c r="L518" i="32" s="1"/>
  <c r="K519" i="32"/>
  <c r="L519" i="32"/>
  <c r="K520" i="32"/>
  <c r="L520" i="32" s="1"/>
  <c r="K521" i="32"/>
  <c r="L521" i="32"/>
  <c r="K522" i="32"/>
  <c r="L522" i="32"/>
  <c r="K523" i="32"/>
  <c r="L523" i="32" s="1"/>
  <c r="K524" i="32"/>
  <c r="L524" i="32" s="1"/>
  <c r="K525" i="32"/>
  <c r="L525" i="32"/>
  <c r="K526" i="32"/>
  <c r="L526" i="32" s="1"/>
  <c r="K527" i="32"/>
  <c r="L527" i="32" s="1"/>
  <c r="K528" i="32"/>
  <c r="L528" i="32" s="1"/>
  <c r="K529" i="32"/>
  <c r="L529" i="32" s="1"/>
  <c r="K530" i="32"/>
  <c r="L530" i="32"/>
  <c r="K531" i="32"/>
  <c r="L531" i="32" s="1"/>
  <c r="K532" i="32"/>
  <c r="L532" i="32" s="1"/>
  <c r="K533" i="32"/>
  <c r="L533" i="32"/>
  <c r="K534" i="32"/>
  <c r="L534" i="32"/>
  <c r="K535" i="32"/>
  <c r="L535" i="32"/>
  <c r="K536" i="32"/>
  <c r="L536" i="32" s="1"/>
  <c r="K537" i="32"/>
  <c r="L537" i="32" s="1"/>
  <c r="K538" i="32"/>
  <c r="L538" i="32" s="1"/>
  <c r="K539" i="32"/>
  <c r="L539" i="32"/>
  <c r="K540" i="32"/>
  <c r="L540" i="32" s="1"/>
  <c r="K541" i="32"/>
  <c r="L541" i="32" s="1"/>
  <c r="K542" i="32"/>
  <c r="L542" i="32"/>
  <c r="K543" i="32"/>
  <c r="L543" i="32"/>
  <c r="K544" i="32"/>
  <c r="L544" i="32" s="1"/>
  <c r="K545" i="32"/>
  <c r="L545" i="32" s="1"/>
  <c r="K546" i="32"/>
  <c r="L546" i="32" s="1"/>
  <c r="K547" i="32"/>
  <c r="L547" i="32" s="1"/>
  <c r="K548" i="32"/>
  <c r="L548" i="32" s="1"/>
  <c r="K549" i="32"/>
  <c r="L549" i="32"/>
  <c r="K550" i="32"/>
  <c r="L550" i="32" s="1"/>
  <c r="K551" i="32"/>
  <c r="L551" i="32"/>
  <c r="K552" i="32"/>
  <c r="L552" i="32" s="1"/>
  <c r="K553" i="32"/>
  <c r="L553" i="32"/>
  <c r="K554" i="32"/>
  <c r="L554" i="32"/>
  <c r="K555" i="32"/>
  <c r="L555" i="32" s="1"/>
  <c r="K556" i="32"/>
  <c r="L556" i="32" s="1"/>
  <c r="K557" i="32"/>
  <c r="L557" i="32"/>
  <c r="K558" i="32"/>
  <c r="L558" i="32" s="1"/>
  <c r="K559" i="32"/>
  <c r="L559" i="32" s="1"/>
  <c r="K560" i="32"/>
  <c r="L560" i="32" s="1"/>
  <c r="K561" i="32"/>
  <c r="L561" i="32" s="1"/>
  <c r="K562" i="32"/>
  <c r="L562" i="32"/>
  <c r="K563" i="32"/>
  <c r="L563" i="32"/>
  <c r="K564" i="32"/>
  <c r="L564" i="32" s="1"/>
  <c r="K565" i="32"/>
  <c r="L565" i="32"/>
  <c r="K566" i="32"/>
  <c r="L566" i="32"/>
  <c r="K567" i="32"/>
  <c r="L567" i="32" s="1"/>
  <c r="K568" i="32"/>
  <c r="L568" i="32" s="1"/>
  <c r="K569" i="32"/>
  <c r="L569" i="32" s="1"/>
  <c r="K570" i="32"/>
  <c r="L570" i="32" s="1"/>
  <c r="K571" i="32"/>
  <c r="L571" i="32"/>
  <c r="K572" i="32"/>
  <c r="L572" i="32" s="1"/>
  <c r="K573" i="32"/>
  <c r="L573" i="32" s="1"/>
  <c r="K574" i="32"/>
  <c r="L574" i="32"/>
  <c r="K575" i="32"/>
  <c r="L575" i="32"/>
  <c r="K576" i="32"/>
  <c r="L576" i="32" s="1"/>
  <c r="K577" i="32"/>
  <c r="L577" i="32"/>
  <c r="K578" i="32"/>
  <c r="L578" i="32" s="1"/>
  <c r="K579" i="32"/>
  <c r="L579" i="32" s="1"/>
  <c r="K580" i="32"/>
  <c r="L580" i="32" s="1"/>
  <c r="K581" i="32"/>
  <c r="L581" i="32" s="1"/>
  <c r="K582" i="32"/>
  <c r="L582" i="32" s="1"/>
  <c r="K583" i="32"/>
  <c r="L583" i="32"/>
  <c r="K584" i="32"/>
  <c r="L584" i="32" s="1"/>
  <c r="K585" i="32"/>
  <c r="L585" i="32"/>
  <c r="K586" i="32"/>
  <c r="L586" i="32" s="1"/>
  <c r="K587" i="32"/>
  <c r="L587" i="32" s="1"/>
  <c r="K588" i="32"/>
  <c r="L588" i="32" s="1"/>
  <c r="K589" i="32"/>
  <c r="L589" i="32"/>
  <c r="K590" i="32"/>
  <c r="K591" i="32"/>
  <c r="K592" i="32"/>
  <c r="K593" i="32"/>
  <c r="K594" i="32"/>
  <c r="K595" i="32"/>
  <c r="K596" i="32"/>
  <c r="K597" i="32"/>
  <c r="K598" i="32"/>
  <c r="K599" i="32"/>
  <c r="K600" i="32"/>
  <c r="L600" i="32"/>
  <c r="K601" i="32"/>
  <c r="L601" i="32"/>
  <c r="K602" i="32"/>
  <c r="L602" i="32"/>
  <c r="K603" i="32"/>
  <c r="L603" i="32" s="1"/>
  <c r="K604" i="32"/>
  <c r="L604" i="32"/>
  <c r="K605" i="32"/>
  <c r="L605" i="32" s="1"/>
  <c r="K606" i="32"/>
  <c r="L606" i="32" s="1"/>
  <c r="K607" i="32"/>
  <c r="L607" i="32" s="1"/>
  <c r="K608" i="32"/>
  <c r="L608" i="32" s="1"/>
  <c r="K609" i="32"/>
  <c r="L609" i="32" s="1"/>
  <c r="K610" i="32"/>
  <c r="L610" i="32"/>
  <c r="K611" i="32"/>
  <c r="L611" i="32" s="1"/>
  <c r="K612" i="32"/>
  <c r="L612" i="32" s="1"/>
  <c r="K613" i="32"/>
  <c r="L613" i="32"/>
  <c r="K614" i="32"/>
  <c r="L614" i="32" s="1"/>
  <c r="K615" i="32"/>
  <c r="L615" i="32" s="1"/>
  <c r="K616" i="32"/>
  <c r="L616" i="32"/>
  <c r="K617" i="32"/>
  <c r="L617" i="32" s="1"/>
  <c r="K618" i="32"/>
  <c r="L618" i="32" s="1"/>
  <c r="K619" i="32"/>
  <c r="L619" i="32" s="1"/>
  <c r="K620" i="32"/>
  <c r="L620" i="32"/>
  <c r="K621" i="32"/>
  <c r="K622" i="32"/>
  <c r="K623" i="32"/>
  <c r="K624" i="32"/>
  <c r="K625" i="32"/>
  <c r="K626" i="32"/>
  <c r="K627" i="32"/>
  <c r="K628" i="32"/>
  <c r="K629" i="32"/>
  <c r="K630" i="32"/>
  <c r="K631" i="32"/>
  <c r="K632" i="32"/>
  <c r="K633" i="32"/>
  <c r="K634" i="32"/>
  <c r="K635" i="32"/>
  <c r="K636" i="32"/>
  <c r="L636" i="32"/>
  <c r="K637" i="32"/>
  <c r="L637" i="32" s="1"/>
  <c r="K638" i="32"/>
  <c r="L638" i="32" s="1"/>
  <c r="K639" i="32"/>
  <c r="L639" i="32" s="1"/>
  <c r="K640" i="32"/>
  <c r="L640" i="32" s="1"/>
  <c r="K641" i="32"/>
  <c r="L641" i="32" s="1"/>
  <c r="K642" i="32"/>
  <c r="L642" i="32"/>
  <c r="K643" i="32"/>
  <c r="L643" i="32" s="1"/>
  <c r="K644" i="32"/>
  <c r="L644" i="32" s="1"/>
  <c r="K645" i="32"/>
  <c r="L645" i="32"/>
  <c r="K646" i="32"/>
  <c r="L646" i="32" s="1"/>
  <c r="K647" i="32"/>
  <c r="L647" i="32" s="1"/>
  <c r="K648" i="32"/>
  <c r="L648" i="32"/>
  <c r="K649" i="32"/>
  <c r="L649" i="32" s="1"/>
  <c r="K650" i="32"/>
  <c r="L650" i="32" s="1"/>
  <c r="K651" i="32"/>
  <c r="L651" i="32" s="1"/>
  <c r="K652" i="32"/>
  <c r="L652" i="32" s="1"/>
  <c r="K653" i="32"/>
  <c r="L653" i="32" s="1"/>
  <c r="K654" i="32"/>
  <c r="L654" i="32"/>
  <c r="K655" i="32"/>
  <c r="L655" i="32" s="1"/>
  <c r="K656" i="32"/>
  <c r="L656" i="32"/>
  <c r="K657" i="32"/>
  <c r="L657" i="32" s="1"/>
  <c r="K658" i="32"/>
  <c r="L658" i="32" s="1"/>
  <c r="K659" i="32"/>
  <c r="L659" i="32" s="1"/>
  <c r="K660" i="32"/>
  <c r="L660" i="32" s="1"/>
  <c r="K661" i="32"/>
  <c r="L661" i="32" s="1"/>
  <c r="K662" i="32"/>
  <c r="L662" i="32" s="1"/>
  <c r="K663" i="32"/>
  <c r="L663" i="32" s="1"/>
  <c r="K664" i="32"/>
  <c r="L664" i="32" s="1"/>
  <c r="K665" i="32"/>
  <c r="L665" i="32"/>
  <c r="K666" i="32"/>
  <c r="L666" i="32" s="1"/>
  <c r="K667" i="32"/>
  <c r="L667" i="32" s="1"/>
  <c r="K668" i="32"/>
  <c r="L668" i="32"/>
  <c r="K669" i="32"/>
  <c r="L669" i="32" s="1"/>
  <c r="K670" i="32"/>
  <c r="L670" i="32"/>
  <c r="K671" i="32"/>
  <c r="L671" i="32" s="1"/>
  <c r="K672" i="32"/>
  <c r="L672" i="32" s="1"/>
  <c r="K673" i="32"/>
  <c r="L673" i="32" s="1"/>
  <c r="K674" i="32"/>
  <c r="L674" i="32"/>
  <c r="K675" i="32"/>
  <c r="L675" i="32" s="1"/>
  <c r="K676" i="32"/>
  <c r="L676" i="32"/>
  <c r="K677" i="32"/>
  <c r="L677" i="32"/>
  <c r="K678" i="32"/>
  <c r="L678" i="32" s="1"/>
  <c r="K679" i="32"/>
  <c r="L679" i="32" s="1"/>
  <c r="K680" i="32"/>
  <c r="L680" i="32" s="1"/>
  <c r="K681" i="32"/>
  <c r="L681" i="32" s="1"/>
  <c r="K682" i="32"/>
  <c r="L682" i="32" s="1"/>
  <c r="K683" i="32"/>
  <c r="L683" i="32" s="1"/>
  <c r="K684" i="32"/>
  <c r="L684" i="32"/>
  <c r="K685" i="32"/>
  <c r="L685" i="32" s="1"/>
  <c r="K686" i="32"/>
  <c r="L686" i="32"/>
  <c r="K687" i="32"/>
  <c r="L687" i="32" s="1"/>
  <c r="K688" i="32"/>
  <c r="L688" i="32"/>
  <c r="K689" i="32"/>
  <c r="L689" i="32"/>
  <c r="K690" i="32"/>
  <c r="L690" i="32" s="1"/>
  <c r="K691" i="32"/>
  <c r="L691" i="32" s="1"/>
  <c r="K692" i="32"/>
  <c r="L692" i="32" s="1"/>
  <c r="K693" i="32"/>
  <c r="L693" i="32" s="1"/>
  <c r="K694" i="32"/>
  <c r="L694" i="32"/>
  <c r="K695" i="32"/>
  <c r="L695" i="32" s="1"/>
  <c r="K696" i="32"/>
  <c r="L696" i="32" s="1"/>
  <c r="K697" i="32"/>
  <c r="L697" i="32"/>
  <c r="K698" i="32"/>
  <c r="L698" i="32" s="1"/>
  <c r="K699" i="32"/>
  <c r="L699" i="32" s="1"/>
  <c r="K700" i="32"/>
  <c r="L700" i="32"/>
  <c r="K701" i="32"/>
  <c r="L701" i="32" s="1"/>
  <c r="K702" i="32"/>
  <c r="L702" i="32"/>
  <c r="K703" i="32"/>
  <c r="L703" i="32" s="1"/>
  <c r="K704" i="32"/>
  <c r="L704" i="32" s="1"/>
  <c r="K705" i="32"/>
  <c r="L705" i="32" s="1"/>
  <c r="K706" i="32"/>
  <c r="L706" i="32"/>
  <c r="K707" i="32"/>
  <c r="L707" i="32" s="1"/>
  <c r="K708" i="32"/>
  <c r="L708" i="32"/>
  <c r="K709" i="32"/>
  <c r="L709" i="32"/>
  <c r="K710" i="32"/>
  <c r="L710" i="32" s="1"/>
  <c r="K711" i="32"/>
  <c r="L711" i="32" s="1"/>
  <c r="K712" i="32"/>
  <c r="L712" i="32" s="1"/>
  <c r="K713" i="32"/>
  <c r="L713" i="32" s="1"/>
  <c r="K714" i="32"/>
  <c r="L714" i="32" s="1"/>
  <c r="K715" i="32"/>
  <c r="L715" i="32" s="1"/>
  <c r="K716" i="32"/>
  <c r="L716" i="32" s="1"/>
  <c r="K717" i="32"/>
  <c r="L717" i="32" s="1"/>
  <c r="K718" i="32"/>
  <c r="L718" i="32"/>
  <c r="K719" i="32"/>
  <c r="L719" i="32" s="1"/>
  <c r="K720" i="32"/>
  <c r="L720" i="32"/>
  <c r="K721" i="32"/>
  <c r="L721" i="32"/>
  <c r="K722" i="32"/>
  <c r="L722" i="32" s="1"/>
  <c r="K723" i="32"/>
  <c r="L723" i="32" s="1"/>
  <c r="K724" i="32"/>
  <c r="L724" i="32" s="1"/>
  <c r="K725" i="32"/>
  <c r="L725" i="32"/>
  <c r="K726" i="32"/>
  <c r="L726" i="32" s="1"/>
  <c r="K727" i="32"/>
  <c r="L727" i="32" s="1"/>
  <c r="K728" i="32"/>
  <c r="L728" i="32" s="1"/>
  <c r="K729" i="32"/>
  <c r="L729" i="32"/>
  <c r="K730" i="32"/>
  <c r="L730" i="32"/>
  <c r="K731" i="32"/>
  <c r="L731" i="32" s="1"/>
  <c r="K732" i="32"/>
  <c r="L732" i="32"/>
  <c r="K733" i="32"/>
  <c r="L733" i="32" s="1"/>
  <c r="K734" i="32"/>
  <c r="L734" i="32" s="1"/>
  <c r="K735" i="32"/>
  <c r="L735" i="32" s="1"/>
  <c r="K736" i="32"/>
  <c r="L736" i="32" s="1"/>
  <c r="K737" i="32"/>
  <c r="L737" i="32" s="1"/>
  <c r="K738" i="32"/>
  <c r="L738" i="32"/>
  <c r="K739" i="32"/>
  <c r="L739" i="32" s="1"/>
  <c r="K740" i="32"/>
  <c r="L740" i="32" s="1"/>
  <c r="K741" i="32"/>
  <c r="L741" i="32"/>
  <c r="K742" i="32"/>
  <c r="L742" i="32" s="1"/>
  <c r="K743" i="32"/>
  <c r="L743" i="32" s="1"/>
  <c r="K744" i="32"/>
  <c r="L744" i="32"/>
  <c r="K745" i="32"/>
  <c r="L745" i="32" s="1"/>
  <c r="K746" i="32"/>
  <c r="L746" i="32" s="1"/>
  <c r="K747" i="32"/>
  <c r="L747" i="32" s="1"/>
  <c r="K748" i="32"/>
  <c r="L748" i="32"/>
  <c r="K749" i="32"/>
  <c r="L749" i="32"/>
  <c r="K750" i="32"/>
  <c r="L750" i="32"/>
  <c r="K751" i="32"/>
  <c r="L751" i="32" s="1"/>
  <c r="K752" i="32"/>
  <c r="L752" i="32"/>
  <c r="K753" i="32"/>
  <c r="L753" i="32" s="1"/>
  <c r="K754" i="32"/>
  <c r="L754" i="32" s="1"/>
  <c r="K755" i="32"/>
  <c r="L755" i="32" s="1"/>
  <c r="K756" i="32"/>
  <c r="L756" i="32" s="1"/>
  <c r="K757" i="32"/>
  <c r="L757" i="32"/>
  <c r="K758" i="32"/>
  <c r="L758" i="32"/>
  <c r="K759" i="32"/>
  <c r="L759" i="32" s="1"/>
  <c r="K760" i="32"/>
  <c r="L760" i="32" s="1"/>
  <c r="K761" i="32"/>
  <c r="L761" i="32"/>
  <c r="K762" i="32"/>
  <c r="L762" i="32"/>
  <c r="K763" i="32"/>
  <c r="L763" i="32" s="1"/>
  <c r="K764" i="32"/>
  <c r="L764" i="32"/>
  <c r="K765" i="32"/>
  <c r="L765" i="32" s="1"/>
  <c r="K766" i="32"/>
  <c r="L766" i="32" s="1"/>
  <c r="K767" i="32"/>
  <c r="L767" i="32" s="1"/>
  <c r="K768" i="32"/>
  <c r="L768" i="32" s="1"/>
  <c r="K769" i="32"/>
  <c r="L769" i="32" s="1"/>
  <c r="K770" i="32"/>
  <c r="L770" i="32"/>
  <c r="K771" i="32"/>
  <c r="L771" i="32" s="1"/>
  <c r="K772" i="32"/>
  <c r="L772" i="32" s="1"/>
  <c r="K773" i="32"/>
  <c r="L773" i="32"/>
  <c r="K774" i="32"/>
  <c r="L774" i="32" s="1"/>
  <c r="K775" i="32"/>
  <c r="L775" i="32" s="1"/>
  <c r="K776" i="32"/>
  <c r="L776" i="32"/>
  <c r="K777" i="32"/>
  <c r="L777" i="32" s="1"/>
  <c r="K778" i="32"/>
  <c r="L778" i="32" s="1"/>
  <c r="K779" i="32"/>
  <c r="L779" i="32" s="1"/>
  <c r="K780" i="32"/>
  <c r="L780" i="32"/>
  <c r="K781" i="32"/>
  <c r="L781" i="32" s="1"/>
  <c r="K782" i="32"/>
  <c r="L782" i="32"/>
  <c r="K783" i="32"/>
  <c r="L783" i="32" s="1"/>
  <c r="K784" i="32"/>
  <c r="K785" i="32"/>
  <c r="L785" i="32"/>
  <c r="K786" i="32"/>
  <c r="L786" i="32" s="1"/>
  <c r="K787" i="32"/>
  <c r="L787" i="32" s="1"/>
  <c r="K788" i="32"/>
  <c r="L788" i="32" s="1"/>
  <c r="K789" i="32"/>
  <c r="L789" i="32" s="1"/>
  <c r="K790" i="32"/>
  <c r="L790" i="32"/>
  <c r="K791" i="32"/>
  <c r="L791" i="32" s="1"/>
  <c r="K792" i="32"/>
  <c r="L792" i="32" s="1"/>
  <c r="K793" i="32"/>
  <c r="L793" i="32"/>
  <c r="K794" i="32"/>
  <c r="L794" i="32" s="1"/>
  <c r="K795" i="32"/>
  <c r="L795" i="32" s="1"/>
  <c r="K796" i="32"/>
  <c r="L796" i="32"/>
  <c r="K797" i="32"/>
  <c r="L797" i="32" s="1"/>
  <c r="K798" i="32"/>
  <c r="L798" i="32" s="1"/>
  <c r="K799" i="32"/>
  <c r="L799" i="32" s="1"/>
  <c r="K800" i="32"/>
  <c r="L800" i="32" s="1"/>
  <c r="K801" i="32"/>
  <c r="L801" i="32" s="1"/>
  <c r="K802" i="32"/>
  <c r="L802" i="32"/>
  <c r="K803" i="32"/>
  <c r="L803" i="32" s="1"/>
  <c r="K804" i="32"/>
  <c r="L804" i="32" s="1"/>
  <c r="K805" i="32"/>
  <c r="L805" i="32"/>
  <c r="K806" i="32"/>
  <c r="L806" i="32" s="1"/>
  <c r="K807" i="32"/>
  <c r="L807" i="32" s="1"/>
  <c r="K808" i="32"/>
  <c r="L808" i="32" s="1"/>
  <c r="K809" i="32"/>
  <c r="L809" i="32" s="1"/>
  <c r="K810" i="32"/>
  <c r="L810" i="32" s="1"/>
  <c r="K811" i="32"/>
  <c r="L811" i="32" s="1"/>
  <c r="K812" i="32"/>
  <c r="L812" i="32"/>
  <c r="K813" i="32"/>
  <c r="L813" i="32"/>
  <c r="K814" i="32"/>
  <c r="L814" i="32"/>
  <c r="K815" i="32"/>
  <c r="L815" i="32" s="1"/>
  <c r="K816" i="32"/>
  <c r="L816" i="32"/>
  <c r="K817" i="32"/>
  <c r="L817" i="32"/>
  <c r="K818" i="32"/>
  <c r="L818" i="32" s="1"/>
  <c r="K819" i="32"/>
  <c r="L819" i="32" s="1"/>
  <c r="K820" i="32"/>
  <c r="L820" i="32" s="1"/>
  <c r="K821" i="32"/>
  <c r="L821" i="32" s="1"/>
  <c r="K822" i="32"/>
  <c r="L822" i="32"/>
  <c r="K823" i="32"/>
  <c r="L823" i="32" s="1"/>
  <c r="K824" i="32"/>
  <c r="L824" i="32" s="1"/>
  <c r="K825" i="32"/>
  <c r="L825" i="32"/>
  <c r="K826" i="32"/>
  <c r="L826" i="32" s="1"/>
  <c r="K827" i="32"/>
  <c r="L827" i="32" s="1"/>
  <c r="K828" i="32"/>
  <c r="L828" i="32"/>
  <c r="K829" i="32"/>
  <c r="L829" i="32" s="1"/>
  <c r="K830" i="32"/>
  <c r="L830" i="32"/>
  <c r="K831" i="32"/>
  <c r="L831" i="32" s="1"/>
  <c r="K832" i="32"/>
  <c r="L832" i="32" s="1"/>
  <c r="K833" i="32"/>
  <c r="L833" i="32" s="1"/>
  <c r="K834" i="32"/>
  <c r="L834" i="32"/>
  <c r="K835" i="32"/>
  <c r="L835" i="32" s="1"/>
  <c r="K836" i="32"/>
  <c r="L836" i="32"/>
  <c r="K837" i="32"/>
  <c r="L837" i="32"/>
  <c r="K838" i="32"/>
  <c r="L838" i="32" s="1"/>
  <c r="K839" i="32"/>
  <c r="L839" i="32" s="1"/>
  <c r="K840" i="32"/>
  <c r="L840" i="32"/>
  <c r="K841" i="32"/>
  <c r="L841" i="32" s="1"/>
  <c r="K842" i="32"/>
  <c r="L842" i="32" s="1"/>
  <c r="K843" i="32"/>
  <c r="L843" i="32" s="1"/>
  <c r="K844" i="32"/>
  <c r="L844" i="32" s="1"/>
  <c r="K845" i="32"/>
  <c r="L845" i="32" s="1"/>
  <c r="K846" i="32"/>
  <c r="L846" i="32"/>
  <c r="K847" i="32"/>
  <c r="L847" i="32" s="1"/>
  <c r="K848" i="32"/>
  <c r="L848" i="32"/>
  <c r="K849" i="32"/>
  <c r="L849" i="32"/>
  <c r="K850" i="32"/>
  <c r="L850" i="32" s="1"/>
  <c r="K851" i="32"/>
  <c r="L851" i="32" s="1"/>
  <c r="K852" i="32"/>
  <c r="L852" i="32" s="1"/>
  <c r="K853" i="32"/>
  <c r="L853" i="32" s="1"/>
  <c r="K854" i="32"/>
  <c r="L854" i="32" s="1"/>
  <c r="K855" i="32"/>
  <c r="L855" i="32" s="1"/>
  <c r="K856" i="32"/>
  <c r="L856" i="32" s="1"/>
  <c r="K857" i="32"/>
  <c r="L857" i="32"/>
  <c r="K858" i="32"/>
  <c r="L858" i="32"/>
  <c r="K859" i="32"/>
  <c r="L859" i="32" s="1"/>
  <c r="K860" i="32"/>
  <c r="L860" i="32"/>
  <c r="K861" i="32"/>
  <c r="L861" i="32" s="1"/>
  <c r="K862" i="32"/>
  <c r="L862" i="32" s="1"/>
  <c r="K863" i="32"/>
  <c r="L863" i="32" s="1"/>
  <c r="K864" i="32"/>
  <c r="L864" i="32" s="1"/>
  <c r="K865" i="32"/>
  <c r="L865" i="32" s="1"/>
  <c r="K866" i="32"/>
  <c r="L866" i="32"/>
  <c r="K867" i="32"/>
  <c r="L867" i="32" s="1"/>
  <c r="K868" i="32"/>
  <c r="L868" i="32" s="1"/>
  <c r="K869" i="32"/>
  <c r="K870" i="32"/>
  <c r="L870" i="32" s="1"/>
  <c r="K871" i="32"/>
  <c r="K872" i="32"/>
  <c r="K873" i="32"/>
  <c r="K874" i="32"/>
  <c r="K875" i="32"/>
  <c r="K876" i="32"/>
  <c r="K877" i="32"/>
  <c r="K878" i="32"/>
  <c r="K879" i="32"/>
  <c r="K880" i="32"/>
  <c r="K881" i="32"/>
  <c r="K882" i="32"/>
  <c r="L882" i="32" s="1"/>
  <c r="K883" i="32"/>
  <c r="L883" i="32" s="1"/>
  <c r="K884" i="32"/>
  <c r="L884" i="32" s="1"/>
  <c r="K885" i="32"/>
  <c r="L885" i="32"/>
  <c r="K886" i="32"/>
  <c r="L886" i="32" s="1"/>
  <c r="K887" i="32"/>
  <c r="L887" i="32" s="1"/>
  <c r="K888" i="32"/>
  <c r="L888" i="32" s="1"/>
  <c r="K889" i="32"/>
  <c r="L889" i="32"/>
  <c r="K890" i="32"/>
  <c r="L890" i="32"/>
  <c r="K891" i="32"/>
  <c r="L891" i="32" s="1"/>
  <c r="K892" i="32"/>
  <c r="L892" i="32"/>
  <c r="K893" i="32"/>
  <c r="L893" i="32" s="1"/>
  <c r="K894" i="32"/>
  <c r="L894" i="32"/>
  <c r="K895" i="32"/>
  <c r="L895" i="32" s="1"/>
  <c r="K896" i="32"/>
  <c r="L896" i="32" s="1"/>
  <c r="K897" i="32"/>
  <c r="L897" i="32" s="1"/>
  <c r="K898" i="32"/>
  <c r="L898" i="32"/>
  <c r="K899" i="32"/>
  <c r="K900" i="32"/>
  <c r="L900" i="32"/>
  <c r="K901" i="32"/>
  <c r="K902" i="32"/>
  <c r="L902" i="32" s="1"/>
  <c r="K903" i="32"/>
  <c r="K904" i="32"/>
  <c r="K905" i="32"/>
  <c r="K906" i="32"/>
  <c r="K907" i="32"/>
  <c r="L907" i="32" s="1"/>
  <c r="K908" i="32"/>
  <c r="K909" i="32"/>
  <c r="K910" i="32"/>
  <c r="K911" i="32"/>
  <c r="K912" i="32"/>
  <c r="K913" i="32"/>
  <c r="K914" i="32"/>
  <c r="K915" i="32"/>
  <c r="L915" i="32" s="1"/>
  <c r="K916" i="32"/>
  <c r="L916" i="32" s="1"/>
  <c r="K917" i="32"/>
  <c r="L917" i="32" s="1"/>
  <c r="K918" i="32"/>
  <c r="L918" i="32"/>
  <c r="K919" i="32"/>
  <c r="L919" i="32" s="1"/>
  <c r="K920" i="32"/>
  <c r="L920" i="32" s="1"/>
  <c r="K921" i="32"/>
  <c r="L921" i="32"/>
  <c r="K922" i="32"/>
  <c r="L922" i="32" s="1"/>
  <c r="K923" i="32"/>
  <c r="L923" i="32" s="1"/>
  <c r="K924" i="32"/>
  <c r="L924" i="32"/>
  <c r="K925" i="32"/>
  <c r="L925" i="32" s="1"/>
  <c r="K926" i="32"/>
  <c r="L926" i="32" s="1"/>
  <c r="K927" i="32"/>
  <c r="L927" i="32" s="1"/>
  <c r="K928" i="32"/>
  <c r="L928" i="32" s="1"/>
  <c r="K929" i="32"/>
  <c r="L929" i="32" s="1"/>
  <c r="K930" i="32"/>
  <c r="L930" i="32"/>
  <c r="K931" i="32"/>
  <c r="K932" i="32"/>
  <c r="L932" i="32" s="1"/>
  <c r="K933" i="32"/>
  <c r="L933" i="32"/>
  <c r="K934" i="32"/>
  <c r="L934" i="32" s="1"/>
  <c r="K935" i="32"/>
  <c r="K936" i="32"/>
  <c r="L936" i="32" s="1"/>
  <c r="K937" i="32"/>
  <c r="L937" i="32" s="1"/>
  <c r="K938" i="32"/>
  <c r="L938" i="32" s="1"/>
  <c r="K939" i="32"/>
  <c r="K940" i="32"/>
  <c r="L940" i="32"/>
  <c r="K941" i="32"/>
  <c r="L941" i="32" s="1"/>
  <c r="K942" i="32"/>
  <c r="K943" i="32"/>
  <c r="L943" i="32" s="1"/>
  <c r="K944" i="32"/>
  <c r="K945" i="32"/>
  <c r="L945" i="32" s="1"/>
  <c r="K946" i="32"/>
  <c r="K947" i="32"/>
  <c r="L947" i="32" s="1"/>
  <c r="K948" i="32"/>
  <c r="L948" i="32" s="1"/>
  <c r="K949" i="32"/>
  <c r="L949" i="32"/>
  <c r="K950" i="32"/>
  <c r="L950" i="32"/>
  <c r="K951" i="32"/>
  <c r="L951" i="32" s="1"/>
  <c r="K952" i="32"/>
  <c r="L952" i="32" s="1"/>
  <c r="K953" i="32"/>
  <c r="K954" i="32"/>
  <c r="L954" i="32"/>
  <c r="K955" i="32"/>
  <c r="L955" i="32" s="1"/>
  <c r="K956" i="32"/>
  <c r="L956" i="32"/>
  <c r="K957" i="32"/>
  <c r="L957" i="32" s="1"/>
  <c r="K958" i="32"/>
  <c r="L958" i="32"/>
  <c r="K959" i="32"/>
  <c r="L959" i="32" s="1"/>
  <c r="K960" i="32"/>
  <c r="L960" i="32" s="1"/>
  <c r="K961" i="32"/>
  <c r="L961" i="32" s="1"/>
  <c r="K962" i="32"/>
  <c r="L962" i="32"/>
  <c r="K963" i="32"/>
  <c r="L963" i="32" s="1"/>
  <c r="K964" i="32"/>
  <c r="L964" i="32"/>
  <c r="K965" i="32"/>
  <c r="L965" i="32"/>
  <c r="K966" i="32"/>
  <c r="L966" i="32" s="1"/>
  <c r="K967" i="32"/>
  <c r="L967" i="32" s="1"/>
  <c r="K968" i="32"/>
  <c r="L968" i="32" s="1"/>
  <c r="K969" i="32"/>
  <c r="L969" i="32" s="1"/>
  <c r="K970" i="32"/>
  <c r="L970" i="32" s="1"/>
  <c r="K971" i="32"/>
  <c r="L971" i="32" s="1"/>
  <c r="K972" i="32"/>
  <c r="L972" i="32" s="1"/>
  <c r="K973" i="32"/>
  <c r="L973" i="32" s="1"/>
  <c r="K974" i="32"/>
  <c r="L974" i="32"/>
  <c r="K975" i="32"/>
  <c r="L975" i="32" s="1"/>
  <c r="K976" i="32"/>
  <c r="L976" i="32"/>
  <c r="K977" i="32"/>
  <c r="L977" i="32"/>
  <c r="K978" i="32"/>
  <c r="L978" i="32" s="1"/>
  <c r="K979" i="32"/>
  <c r="L979" i="32" s="1"/>
  <c r="K980" i="32"/>
  <c r="L980" i="32" s="1"/>
  <c r="K981" i="32"/>
  <c r="L981" i="32" s="1"/>
  <c r="K982" i="32"/>
  <c r="L982" i="32" s="1"/>
  <c r="K983" i="32"/>
  <c r="L983" i="32" s="1"/>
  <c r="K984" i="32"/>
  <c r="L984" i="32" s="1"/>
  <c r="K985" i="32"/>
  <c r="L985" i="32"/>
  <c r="K986" i="32"/>
  <c r="L986" i="32" s="1"/>
  <c r="K987" i="32"/>
  <c r="L987" i="32" s="1"/>
  <c r="K988" i="32"/>
  <c r="L988" i="32"/>
  <c r="K989" i="32"/>
  <c r="L989" i="32" s="1"/>
  <c r="K990" i="32"/>
  <c r="L990" i="32" s="1"/>
  <c r="K991" i="32"/>
  <c r="L991" i="32" s="1"/>
  <c r="K992" i="32"/>
  <c r="L992" i="32" s="1"/>
  <c r="K993" i="32"/>
  <c r="L993" i="32" s="1"/>
  <c r="K994" i="32"/>
  <c r="L994" i="32"/>
  <c r="K995" i="32"/>
  <c r="L995" i="32" s="1"/>
  <c r="K996" i="32"/>
  <c r="L996" i="32" s="1"/>
  <c r="K997" i="32"/>
  <c r="L997" i="32"/>
  <c r="K998" i="32"/>
  <c r="L998" i="32" s="1"/>
  <c r="K999" i="32"/>
  <c r="L999" i="32" s="1"/>
  <c r="K1000" i="32"/>
  <c r="L1000" i="32"/>
  <c r="K1001" i="32"/>
  <c r="L1001" i="32" s="1"/>
  <c r="K1002" i="32"/>
  <c r="L1002" i="32" s="1"/>
  <c r="K1003" i="32"/>
  <c r="L1003" i="32" s="1"/>
  <c r="K1004" i="32"/>
  <c r="L1004" i="32"/>
  <c r="K1005" i="32"/>
  <c r="L1005" i="32"/>
  <c r="K1006" i="32"/>
  <c r="L1006" i="32"/>
  <c r="K1007" i="32"/>
  <c r="L1007" i="32" s="1"/>
  <c r="K1008" i="32"/>
  <c r="L1008" i="32"/>
  <c r="K1009" i="32"/>
  <c r="L1009" i="32" s="1"/>
  <c r="K1010" i="32"/>
  <c r="L1010" i="32" s="1"/>
  <c r="K1011" i="32"/>
  <c r="L1011" i="32" s="1"/>
  <c r="K1012" i="32"/>
  <c r="L1012" i="32" s="1"/>
  <c r="K1013" i="32"/>
  <c r="L1013" i="32"/>
  <c r="K1014" i="32"/>
  <c r="L1014" i="32"/>
  <c r="K1015" i="32"/>
  <c r="L1015" i="32" s="1"/>
  <c r="K1016" i="32"/>
  <c r="L1016" i="32" s="1"/>
  <c r="K1017" i="32"/>
  <c r="L1017" i="32"/>
  <c r="K1018" i="32"/>
  <c r="L1018" i="32"/>
  <c r="K1019" i="32"/>
  <c r="L1019" i="32" s="1"/>
  <c r="K1020" i="32"/>
  <c r="L1020" i="32"/>
  <c r="K1021" i="32"/>
  <c r="L1021" i="32" s="1"/>
  <c r="K1022" i="32"/>
  <c r="L1022" i="32" s="1"/>
  <c r="K1023" i="32"/>
  <c r="L1023" i="32" s="1"/>
  <c r="K1024" i="32"/>
  <c r="L1024" i="32" s="1"/>
  <c r="K1025" i="32"/>
  <c r="L1025" i="32" s="1"/>
  <c r="K1026" i="32"/>
  <c r="L1026" i="32"/>
  <c r="K1027" i="32"/>
  <c r="L1027" i="32" s="1"/>
  <c r="K1028" i="32"/>
  <c r="L1028" i="32" s="1"/>
  <c r="K1029" i="32"/>
  <c r="L1029" i="32"/>
  <c r="K1030" i="32"/>
  <c r="L1030" i="32" s="1"/>
  <c r="K1031" i="32"/>
  <c r="L1031" i="32" s="1"/>
  <c r="K1032" i="32"/>
  <c r="L1032" i="32"/>
  <c r="K1033" i="32"/>
  <c r="L1033" i="32" s="1"/>
  <c r="K1034" i="32"/>
  <c r="L1034" i="32" s="1"/>
  <c r="K1035" i="32"/>
  <c r="L1035" i="32" s="1"/>
  <c r="K1036" i="32"/>
  <c r="L1036" i="32" s="1"/>
  <c r="K1037" i="32"/>
  <c r="L1037" i="32" s="1"/>
  <c r="K1038" i="32"/>
  <c r="L1038" i="32"/>
  <c r="K1039" i="32"/>
  <c r="L1039" i="32" s="1"/>
  <c r="K1040" i="32"/>
  <c r="L1040" i="32"/>
  <c r="K1041" i="32"/>
  <c r="L1041" i="32"/>
  <c r="K1042" i="32"/>
  <c r="L1042" i="32" s="1"/>
  <c r="K1043" i="32"/>
  <c r="L1043" i="32" s="1"/>
  <c r="K1044" i="32"/>
  <c r="L1044" i="32" s="1"/>
  <c r="K1045" i="32"/>
  <c r="L1045" i="32" s="1"/>
  <c r="K1046" i="32"/>
  <c r="L1046" i="32" s="1"/>
  <c r="K1047" i="32"/>
  <c r="L1047" i="32" s="1"/>
  <c r="K1048" i="32"/>
  <c r="L1048" i="32" s="1"/>
  <c r="K1049" i="32"/>
  <c r="L1049" i="32"/>
  <c r="K1050" i="32"/>
  <c r="L1050" i="32" s="1"/>
  <c r="K1051" i="32"/>
  <c r="L1051" i="32" s="1"/>
  <c r="K1052" i="32"/>
  <c r="L1052" i="32"/>
  <c r="K1053" i="32"/>
  <c r="L1053" i="32" s="1"/>
  <c r="K1054" i="32"/>
  <c r="L1054" i="32"/>
  <c r="K1055" i="32"/>
  <c r="L1055" i="32" s="1"/>
  <c r="K1056" i="32"/>
  <c r="L1056" i="32" s="1"/>
  <c r="K1057" i="32"/>
  <c r="L1057" i="32" s="1"/>
  <c r="K1058" i="32"/>
  <c r="L1058" i="32"/>
  <c r="K1059" i="32"/>
  <c r="L1059" i="32" s="1"/>
  <c r="K1060" i="32"/>
  <c r="L1060" i="32"/>
  <c r="K1061" i="32"/>
  <c r="L1061" i="32"/>
  <c r="K1062" i="32"/>
  <c r="L1062" i="32" s="1"/>
  <c r="K1063" i="32"/>
  <c r="L1063" i="32" s="1"/>
  <c r="K1064" i="32"/>
  <c r="L1064" i="32" s="1"/>
  <c r="K1065" i="32"/>
  <c r="L1065" i="32" s="1"/>
  <c r="K1066" i="32"/>
  <c r="L1066" i="32" s="1"/>
  <c r="K1067" i="32"/>
  <c r="L1067" i="32" s="1"/>
  <c r="K1068" i="32"/>
  <c r="L1068" i="32"/>
  <c r="K1069" i="32"/>
  <c r="L1069" i="32"/>
  <c r="K1070" i="32"/>
  <c r="L1070" i="32"/>
  <c r="K1071" i="32"/>
  <c r="L1071" i="32" s="1"/>
  <c r="K1072" i="32"/>
  <c r="L1072" i="32"/>
  <c r="K1073" i="32"/>
  <c r="L1073" i="32" s="1"/>
  <c r="K1074" i="32"/>
  <c r="L1074" i="32" s="1"/>
  <c r="K1075" i="32"/>
  <c r="L1075" i="32" s="1"/>
  <c r="K1076" i="32"/>
  <c r="L1076" i="32" s="1"/>
  <c r="K1077" i="32"/>
  <c r="L1077" i="32" s="1"/>
  <c r="K1078" i="32"/>
  <c r="L1078" i="32"/>
  <c r="K1079" i="32"/>
  <c r="L1079" i="32" s="1"/>
  <c r="K1080" i="32"/>
  <c r="L1080" i="32" s="1"/>
  <c r="K1081" i="32"/>
  <c r="L1081" i="32"/>
  <c r="K1082" i="32"/>
  <c r="L1082" i="32" s="1"/>
  <c r="K1083" i="32"/>
  <c r="L1083" i="32" s="1"/>
  <c r="K1084" i="32"/>
  <c r="L1084" i="32"/>
  <c r="K1085" i="32"/>
  <c r="L1085" i="32" s="1"/>
  <c r="K1086" i="32"/>
  <c r="L1086" i="32"/>
  <c r="K1087" i="32"/>
  <c r="L1087" i="32" s="1"/>
  <c r="K1088" i="32"/>
  <c r="L1088" i="32" s="1"/>
  <c r="K1089" i="32"/>
  <c r="L1089" i="32" s="1"/>
  <c r="K1090" i="32"/>
  <c r="L1090" i="32"/>
  <c r="K1091" i="32"/>
  <c r="L1091" i="32" s="1"/>
  <c r="K1092" i="32"/>
  <c r="L1092" i="32"/>
  <c r="K1093" i="32"/>
  <c r="L1093" i="32"/>
  <c r="K1094" i="32"/>
  <c r="L1094" i="32" s="1"/>
  <c r="K1095" i="32"/>
  <c r="L1095" i="32" s="1"/>
  <c r="K1096" i="32"/>
  <c r="L1096" i="32"/>
  <c r="K1097" i="32"/>
  <c r="L1097" i="32" s="1"/>
  <c r="K1098" i="32"/>
  <c r="L1098" i="32" s="1"/>
  <c r="K1099" i="32"/>
  <c r="L1099" i="32" s="1"/>
  <c r="K1100" i="32"/>
  <c r="L1100" i="32" s="1"/>
  <c r="K1101" i="32"/>
  <c r="L1101" i="32" s="1"/>
  <c r="K1102" i="32"/>
  <c r="L1102" i="32"/>
  <c r="K1103" i="32"/>
  <c r="L1103" i="32" s="1"/>
  <c r="K1104" i="32"/>
  <c r="L1104" i="32"/>
  <c r="K1105" i="32"/>
  <c r="L1105" i="32"/>
  <c r="K1106" i="32"/>
  <c r="L1106" i="32" s="1"/>
  <c r="K1107" i="32"/>
  <c r="L1107" i="32" s="1"/>
  <c r="K1108" i="32"/>
  <c r="L1108" i="32" s="1"/>
  <c r="K1109" i="32"/>
  <c r="L1109" i="32" s="1"/>
  <c r="K1110" i="32"/>
  <c r="L1110" i="32" s="1"/>
  <c r="K1111" i="32"/>
  <c r="L1111" i="32" s="1"/>
  <c r="K1112" i="32"/>
  <c r="L1112" i="32" s="1"/>
  <c r="K1113" i="32"/>
  <c r="L1113" i="32"/>
  <c r="K1114" i="32"/>
  <c r="L1114" i="32" s="1"/>
  <c r="K1115" i="32"/>
  <c r="L1115" i="32" s="1"/>
  <c r="K1116" i="32"/>
  <c r="L1116" i="32"/>
  <c r="K1117" i="32"/>
  <c r="L1117" i="32" s="1"/>
  <c r="K1118" i="32"/>
  <c r="L1118" i="32" s="1"/>
  <c r="K1119" i="32"/>
  <c r="L1119" i="32" s="1"/>
  <c r="K1120" i="32"/>
  <c r="L1120" i="32" s="1"/>
  <c r="K1121" i="32"/>
  <c r="L1121" i="32" s="1"/>
  <c r="K1122" i="32"/>
  <c r="L1122" i="32"/>
  <c r="K1123" i="32"/>
  <c r="L1123" i="32" s="1"/>
  <c r="K1124" i="32"/>
  <c r="L1124" i="32" s="1"/>
  <c r="K1125" i="32"/>
  <c r="L1125" i="32"/>
  <c r="K1126" i="32"/>
  <c r="L1126" i="32" s="1"/>
  <c r="K1127" i="32"/>
  <c r="L1127" i="32" s="1"/>
  <c r="K1128" i="32"/>
  <c r="L1128" i="32" s="1"/>
  <c r="K1129" i="32"/>
  <c r="L1129" i="32" s="1"/>
  <c r="K1130" i="32"/>
  <c r="L1130" i="32" s="1"/>
  <c r="K1131" i="32"/>
  <c r="L1131" i="32" s="1"/>
  <c r="K1132" i="32"/>
  <c r="L1132" i="32" s="1"/>
  <c r="K1133" i="32"/>
  <c r="L1133" i="32"/>
  <c r="K1134" i="32"/>
  <c r="L1134" i="32"/>
  <c r="K1135" i="32"/>
  <c r="L1135" i="32" s="1"/>
  <c r="K1136" i="32"/>
  <c r="L1136" i="32"/>
  <c r="K1137" i="32"/>
  <c r="L1137" i="32" s="1"/>
  <c r="K1138" i="32"/>
  <c r="L1138" i="32" s="1"/>
  <c r="K1139" i="32"/>
  <c r="L1139" i="32" s="1"/>
  <c r="K1140" i="32"/>
  <c r="L1140" i="32" s="1"/>
  <c r="K1141" i="32"/>
  <c r="L1141" i="32"/>
  <c r="K1142" i="32"/>
  <c r="L1142" i="32" s="1"/>
  <c r="K1143" i="32"/>
  <c r="L1143" i="32" s="1"/>
  <c r="K1144" i="32"/>
  <c r="L1144" i="32" s="1"/>
  <c r="K1145" i="32"/>
  <c r="L1145" i="32"/>
  <c r="K1146" i="32"/>
  <c r="L1146" i="32"/>
  <c r="K1147" i="32"/>
  <c r="L1147" i="32" s="1"/>
  <c r="K1148" i="32"/>
  <c r="L1148" i="32"/>
  <c r="K1149" i="32"/>
  <c r="L1149" i="32" s="1"/>
  <c r="K1150" i="32"/>
  <c r="L1150" i="32" s="1"/>
  <c r="K1151" i="32"/>
  <c r="L1151" i="32" s="1"/>
  <c r="K1152" i="32"/>
  <c r="L1152" i="32" s="1"/>
  <c r="K1153" i="32"/>
  <c r="L1153" i="32" s="1"/>
  <c r="K1154" i="32"/>
  <c r="L1154" i="32"/>
  <c r="K1155" i="32"/>
  <c r="L1155" i="32" s="1"/>
  <c r="K1156" i="32"/>
  <c r="L1156" i="32" s="1"/>
  <c r="K1157" i="32"/>
  <c r="L1157" i="32"/>
  <c r="K1158" i="32"/>
  <c r="L1158" i="32" s="1"/>
  <c r="K1159" i="32"/>
  <c r="L1159" i="32" s="1"/>
  <c r="K1160" i="32"/>
  <c r="L1160" i="32"/>
  <c r="K1161" i="32"/>
  <c r="L1161" i="32" s="1"/>
  <c r="K1162" i="32"/>
  <c r="L1162" i="32"/>
  <c r="K1163" i="32"/>
  <c r="L1163" i="32"/>
  <c r="K1164" i="32"/>
  <c r="L1164" i="32" s="1"/>
  <c r="K1165" i="32"/>
  <c r="L1165" i="32" s="1"/>
  <c r="K1166" i="32"/>
  <c r="L1166" i="32" s="1"/>
  <c r="K1167" i="32"/>
  <c r="L1167" i="32"/>
  <c r="K1168" i="32"/>
  <c r="L1168" i="32"/>
  <c r="K1169" i="32"/>
  <c r="L1169" i="32" s="1"/>
  <c r="K1170" i="32"/>
  <c r="L1170" i="32"/>
  <c r="K1171" i="32"/>
  <c r="L1171" i="32"/>
  <c r="K1172" i="32"/>
  <c r="L1172" i="32" s="1"/>
  <c r="K1173" i="32"/>
  <c r="L1173" i="32" s="1"/>
  <c r="K1174" i="32"/>
  <c r="L1174" i="32"/>
  <c r="K1175" i="32"/>
  <c r="L1175" i="32"/>
  <c r="K1176" i="32"/>
  <c r="L1176" i="32" s="1"/>
  <c r="K1177" i="32"/>
  <c r="L1177" i="32" s="1"/>
  <c r="K1178" i="32"/>
  <c r="L1178" i="32" s="1"/>
  <c r="K1179" i="32"/>
  <c r="L1179" i="32"/>
  <c r="K1180" i="32"/>
  <c r="L1180" i="32"/>
  <c r="K1181" i="32"/>
  <c r="L1181" i="32" s="1"/>
  <c r="K1182" i="32"/>
  <c r="L1182" i="32"/>
  <c r="K1183" i="32"/>
  <c r="L1183" i="32"/>
  <c r="K1184" i="32"/>
  <c r="L1184" i="32" s="1"/>
  <c r="K1185" i="32"/>
  <c r="K1186" i="32"/>
  <c r="K1187" i="32"/>
  <c r="L1187" i="32" s="1"/>
  <c r="K1188" i="32"/>
  <c r="L1188" i="32"/>
  <c r="K1189" i="32"/>
  <c r="L1189" i="32" s="1"/>
  <c r="K1190" i="32"/>
  <c r="L1190" i="32" s="1"/>
  <c r="K1191" i="32"/>
  <c r="L1191" i="32"/>
  <c r="K1192" i="32"/>
  <c r="L1192" i="32"/>
  <c r="K1193" i="32"/>
  <c r="L1193" i="32" s="1"/>
  <c r="K1194" i="32"/>
  <c r="L1194" i="32" s="1"/>
  <c r="K1195" i="32"/>
  <c r="L1195" i="32" s="1"/>
  <c r="K1196" i="32"/>
  <c r="L1196" i="32" s="1"/>
  <c r="K1197" i="32"/>
  <c r="L1197" i="32" s="1"/>
  <c r="K1198" i="32"/>
  <c r="L1198" i="32"/>
  <c r="K1199" i="32"/>
  <c r="L1199" i="32" s="1"/>
  <c r="K1200" i="32"/>
  <c r="L1200" i="32"/>
  <c r="K1201" i="32"/>
  <c r="L1201" i="32" s="1"/>
  <c r="K1202" i="32"/>
  <c r="L1202" i="32" s="1"/>
  <c r="K1203" i="32"/>
  <c r="L1203" i="32"/>
  <c r="K1204" i="32"/>
  <c r="L1204" i="32" s="1"/>
  <c r="K1205" i="32"/>
  <c r="L1205" i="32" s="1"/>
  <c r="K1206" i="32"/>
  <c r="L1206" i="32"/>
  <c r="K1207" i="32"/>
  <c r="L1207" i="32" s="1"/>
  <c r="K1208" i="32"/>
  <c r="L1208" i="32"/>
  <c r="K1209" i="32"/>
  <c r="L1209" i="32" s="1"/>
  <c r="K1210" i="32"/>
  <c r="L1210" i="32" s="1"/>
  <c r="K1211" i="32"/>
  <c r="L1211" i="32"/>
  <c r="K1212" i="32"/>
  <c r="L1212" i="32" s="1"/>
  <c r="K1213" i="32"/>
  <c r="K1214" i="32"/>
  <c r="K1215" i="32"/>
  <c r="K1216" i="32"/>
  <c r="K1217" i="32"/>
  <c r="K1218" i="32"/>
  <c r="K1219" i="32"/>
  <c r="K1220" i="32"/>
  <c r="K1221" i="32"/>
  <c r="K1222" i="32"/>
  <c r="K1223" i="32"/>
  <c r="K1224" i="32"/>
  <c r="K1225" i="32"/>
  <c r="L1225" i="32" s="1"/>
  <c r="K1226" i="32"/>
  <c r="L1226" i="32"/>
  <c r="K1227" i="32"/>
  <c r="K1228" i="32"/>
  <c r="K1229" i="32"/>
  <c r="K1230" i="32"/>
  <c r="L1230" i="32" s="1"/>
  <c r="K1231" i="32"/>
  <c r="K1232" i="32"/>
  <c r="K1233" i="32"/>
  <c r="K1234" i="32"/>
  <c r="K1235" i="32"/>
  <c r="K1236" i="32"/>
  <c r="K1237" i="32"/>
  <c r="K1238" i="32"/>
  <c r="K1239" i="32"/>
  <c r="K1240" i="32"/>
  <c r="K1241" i="32"/>
  <c r="K1242" i="32"/>
  <c r="K1243" i="32"/>
  <c r="K1244" i="32"/>
  <c r="K1245" i="32"/>
  <c r="K1246" i="32"/>
  <c r="K1247" i="32"/>
  <c r="K1248" i="32"/>
  <c r="K1249" i="32"/>
  <c r="K1250" i="32"/>
  <c r="K1251" i="32"/>
  <c r="K1252" i="32"/>
  <c r="K1253" i="32"/>
  <c r="K1254" i="32"/>
  <c r="K1255" i="32"/>
  <c r="K1256" i="32"/>
  <c r="K1257" i="32"/>
  <c r="K1258" i="32"/>
  <c r="K1259" i="32"/>
  <c r="K1260" i="32"/>
  <c r="K1261" i="32"/>
  <c r="K1262" i="32"/>
  <c r="K1263" i="32"/>
  <c r="K1264" i="32"/>
  <c r="K1265" i="32"/>
  <c r="K1266" i="32"/>
  <c r="L1266" i="32" s="1"/>
  <c r="K1267" i="32"/>
  <c r="L1267" i="32"/>
  <c r="K1268" i="32"/>
  <c r="L1268" i="32" s="1"/>
  <c r="K1269" i="32"/>
  <c r="L1269" i="32" s="1"/>
  <c r="K1270" i="32"/>
  <c r="L1270" i="32"/>
  <c r="K1271" i="32"/>
  <c r="L1271" i="32" s="1"/>
  <c r="K1272" i="32"/>
  <c r="L1272" i="32"/>
  <c r="K1273" i="32"/>
  <c r="L1273" i="32" s="1"/>
  <c r="K1274" i="32"/>
  <c r="L1274" i="32"/>
  <c r="K1275" i="32"/>
  <c r="L1275" i="32" s="1"/>
  <c r="K1276" i="32"/>
  <c r="L1276" i="32" s="1"/>
  <c r="K1277" i="32"/>
  <c r="L1277" i="32" s="1"/>
  <c r="K1278" i="32"/>
  <c r="L1278" i="32"/>
  <c r="K1279" i="32"/>
  <c r="L1279" i="32"/>
  <c r="K1280" i="32"/>
  <c r="L1280" i="32" s="1"/>
  <c r="K1281" i="32"/>
  <c r="L1281" i="32" s="1"/>
  <c r="K1282" i="32"/>
  <c r="L1282" i="32" s="1"/>
  <c r="K1283" i="32"/>
  <c r="L1283" i="32" s="1"/>
  <c r="K1284" i="32"/>
  <c r="L1284" i="32"/>
  <c r="K1285" i="32"/>
  <c r="L1285" i="32" s="1"/>
  <c r="K1286" i="32"/>
  <c r="L1286" i="32" s="1"/>
  <c r="K1287" i="32"/>
  <c r="L1287" i="32"/>
  <c r="K1288" i="32"/>
  <c r="L1288" i="32"/>
  <c r="K1289" i="32"/>
  <c r="L1289" i="32" s="1"/>
  <c r="K1290" i="32"/>
  <c r="L1290" i="32" s="1"/>
  <c r="K1291" i="32"/>
  <c r="L1291" i="32" s="1"/>
  <c r="K1292" i="32"/>
  <c r="L1292" i="32" s="1"/>
  <c r="K1293" i="32"/>
  <c r="L1293" i="32" s="1"/>
  <c r="K1294" i="32"/>
  <c r="L1294" i="32"/>
  <c r="K1295" i="32"/>
  <c r="L1295" i="32" s="1"/>
  <c r="K1296" i="32"/>
  <c r="L1296" i="32"/>
  <c r="K1297" i="32"/>
  <c r="L1297" i="32" s="1"/>
  <c r="K1298" i="32"/>
  <c r="L1298" i="32"/>
  <c r="K1299" i="32"/>
  <c r="L1299" i="32" s="1"/>
  <c r="K1300" i="32"/>
  <c r="L1300" i="32" s="1"/>
  <c r="K1301" i="32"/>
  <c r="L1301" i="32" s="1"/>
  <c r="K1302" i="32"/>
  <c r="L1302" i="32" s="1"/>
  <c r="K1303" i="32"/>
  <c r="L1303" i="32"/>
  <c r="K1304" i="32"/>
  <c r="L1304" i="32" s="1"/>
  <c r="K1305" i="32"/>
  <c r="L1305" i="32" s="1"/>
  <c r="K1306" i="32"/>
  <c r="L1306" i="32"/>
  <c r="K1307" i="32"/>
  <c r="L1307" i="32" s="1"/>
  <c r="K1308" i="32"/>
  <c r="L1308" i="32"/>
  <c r="K1309" i="32"/>
  <c r="L1309" i="32" s="1"/>
  <c r="K1310" i="32"/>
  <c r="L1310" i="32"/>
  <c r="K1311" i="32"/>
  <c r="L1311" i="32" s="1"/>
  <c r="K1312" i="32"/>
  <c r="L1312" i="32"/>
  <c r="K1313" i="32"/>
  <c r="L1313" i="32" s="1"/>
  <c r="K1314" i="32"/>
  <c r="L1314" i="32" s="1"/>
  <c r="K1315" i="32"/>
  <c r="L1315" i="32" s="1"/>
  <c r="K1316" i="32"/>
  <c r="L1316" i="32" s="1"/>
  <c r="K1317" i="32"/>
  <c r="L1317" i="32" s="1"/>
  <c r="K1318" i="32"/>
  <c r="L1318" i="32"/>
  <c r="K1319" i="32"/>
  <c r="L1319" i="32"/>
  <c r="K1320" i="32"/>
  <c r="L1320" i="32"/>
  <c r="K1321" i="32"/>
  <c r="L1321" i="32" s="1"/>
  <c r="K1322" i="32"/>
  <c r="L1322" i="32"/>
  <c r="K1323" i="32"/>
  <c r="L1323" i="32" s="1"/>
  <c r="K1324" i="32"/>
  <c r="L1324" i="32" s="1"/>
  <c r="K1325" i="32"/>
  <c r="L1325" i="32" s="1"/>
  <c r="K1326" i="32"/>
  <c r="L1326" i="32" s="1"/>
  <c r="K1327" i="32"/>
  <c r="L1327" i="32"/>
  <c r="K1328" i="32"/>
  <c r="L1328" i="32"/>
  <c r="K1329" i="32"/>
  <c r="L1329" i="32" s="1"/>
  <c r="K1330" i="32"/>
  <c r="L1330" i="32"/>
  <c r="K1331" i="32"/>
  <c r="L1331" i="32" s="1"/>
  <c r="K1332" i="32"/>
  <c r="L1332" i="32" s="1"/>
  <c r="K1333" i="32"/>
  <c r="L1333" i="32" s="1"/>
  <c r="K1334" i="32"/>
  <c r="L1334" i="32" s="1"/>
  <c r="K1335" i="32"/>
  <c r="L1335" i="32"/>
  <c r="K1336" i="32"/>
  <c r="L1336" i="32" s="1"/>
  <c r="K1337" i="32"/>
  <c r="L1337" i="32" s="1"/>
  <c r="K1338" i="32"/>
  <c r="L1338" i="32" s="1"/>
  <c r="K1339" i="32"/>
  <c r="L1339" i="32" s="1"/>
  <c r="K1340" i="32"/>
  <c r="L1340" i="32" s="1"/>
  <c r="K1341" i="32"/>
  <c r="L1341" i="32" s="1"/>
  <c r="K1342" i="32"/>
  <c r="L1342" i="32"/>
  <c r="K1343" i="32"/>
  <c r="L1343" i="32" s="1"/>
  <c r="K1344" i="32"/>
  <c r="L1344" i="32"/>
  <c r="K1345" i="32"/>
  <c r="L1345" i="32" s="1"/>
  <c r="K1346" i="32"/>
  <c r="L1346" i="32" s="1"/>
  <c r="K1347" i="32"/>
  <c r="L1347" i="32"/>
  <c r="K1348" i="32"/>
  <c r="L1348" i="32" s="1"/>
  <c r="K1349" i="32"/>
  <c r="L1349" i="32" s="1"/>
  <c r="K1350" i="32"/>
  <c r="L1350" i="32" s="1"/>
  <c r="K1351" i="32"/>
  <c r="L1351" i="32"/>
  <c r="K1352" i="32"/>
  <c r="L1352" i="32"/>
  <c r="K1353" i="32"/>
  <c r="L1353" i="32" s="1"/>
  <c r="K1354" i="32"/>
  <c r="L1354" i="32"/>
  <c r="K1355" i="32"/>
  <c r="L1355" i="32" s="1"/>
  <c r="K1356" i="32"/>
  <c r="L1356" i="32"/>
  <c r="K1357" i="32"/>
  <c r="L1357" i="32" s="1"/>
  <c r="K1358" i="32"/>
  <c r="L1358" i="32" s="1"/>
  <c r="K1359" i="32"/>
  <c r="L1359" i="32"/>
  <c r="K1360" i="32"/>
  <c r="L1360" i="32"/>
  <c r="K1361" i="32"/>
  <c r="L1361" i="32" s="1"/>
  <c r="K1362" i="32"/>
  <c r="L1362" i="32" s="1"/>
  <c r="K1363" i="32"/>
  <c r="L1363" i="32" s="1"/>
  <c r="K1364" i="32"/>
  <c r="L1364" i="32" s="1"/>
  <c r="K1365" i="32"/>
  <c r="L1365" i="32" s="1"/>
  <c r="K1366" i="32"/>
  <c r="L1366" i="32"/>
  <c r="K1367" i="32"/>
  <c r="L1367" i="32" s="1"/>
  <c r="K1368" i="32"/>
  <c r="L1368" i="32" s="1"/>
  <c r="K1369" i="32"/>
  <c r="L1369" i="32" s="1"/>
  <c r="K1370" i="32"/>
  <c r="L1370" i="32" s="1"/>
  <c r="K1371" i="32"/>
  <c r="L1371" i="32"/>
  <c r="K1372" i="32"/>
  <c r="L1372" i="32" s="1"/>
  <c r="K1373" i="32"/>
  <c r="L1373" i="32" s="1"/>
  <c r="K1374" i="32"/>
  <c r="L1374" i="32"/>
  <c r="K1375" i="32"/>
  <c r="L1375" i="32"/>
  <c r="K1376" i="32"/>
  <c r="L1376" i="32"/>
  <c r="K1377" i="32"/>
  <c r="L1377" i="32" s="1"/>
  <c r="K1378" i="32"/>
  <c r="L1378" i="32" s="1"/>
  <c r="K1379" i="32"/>
  <c r="L1379" i="32"/>
  <c r="K1380" i="32"/>
  <c r="L1380" i="32"/>
  <c r="K1381" i="32"/>
  <c r="L1381" i="32" s="1"/>
  <c r="K1382" i="32"/>
  <c r="L1382" i="32" s="1"/>
  <c r="K1383" i="32"/>
  <c r="L1383" i="32"/>
  <c r="K1384" i="32"/>
  <c r="L1384" i="32" s="1"/>
  <c r="K1385" i="32"/>
  <c r="L1385" i="32" s="1"/>
  <c r="K1386" i="32"/>
  <c r="L1386" i="32"/>
  <c r="K1387" i="32"/>
  <c r="L1387" i="32" s="1"/>
  <c r="K1388" i="32"/>
  <c r="L1388" i="32"/>
  <c r="K1389" i="32"/>
  <c r="L1389" i="32" s="1"/>
  <c r="K1390" i="32"/>
  <c r="L1390" i="32"/>
  <c r="K1391" i="32"/>
  <c r="L1391" i="32"/>
  <c r="K1392" i="32"/>
  <c r="L1392" i="32"/>
  <c r="K1393" i="32"/>
  <c r="L1393" i="32" s="1"/>
  <c r="K1394" i="32"/>
  <c r="L1394" i="32" s="1"/>
  <c r="K1395" i="32"/>
  <c r="L1395" i="32"/>
  <c r="K1396" i="32"/>
  <c r="L1396" i="32" s="1"/>
  <c r="K1397" i="32"/>
  <c r="L1397" i="32" s="1"/>
  <c r="K1398" i="32"/>
  <c r="L1398" i="32"/>
  <c r="K1399" i="32"/>
  <c r="L1399" i="32" s="1"/>
  <c r="K1400" i="32"/>
  <c r="L1400" i="32"/>
  <c r="K1401" i="32"/>
  <c r="L1401" i="32" s="1"/>
  <c r="K1402" i="32"/>
  <c r="L1402" i="32" s="1"/>
  <c r="K1403" i="32"/>
  <c r="L1403" i="32"/>
  <c r="K1404" i="32"/>
  <c r="L1404" i="32"/>
  <c r="K1405" i="32"/>
  <c r="L1405" i="32" s="1"/>
  <c r="K1406" i="32"/>
  <c r="L1406" i="32"/>
  <c r="K1407" i="32"/>
  <c r="L1407" i="32"/>
  <c r="K1408" i="32"/>
  <c r="L1408" i="32" s="1"/>
  <c r="K1409" i="32"/>
  <c r="L1409" i="32" s="1"/>
  <c r="K1410" i="32"/>
  <c r="L1410" i="32" s="1"/>
  <c r="K1411" i="32"/>
  <c r="L1411" i="32" s="1"/>
  <c r="K1412" i="32"/>
  <c r="L1412" i="32"/>
  <c r="K1413" i="32"/>
  <c r="L1413" i="32" s="1"/>
  <c r="K1414" i="32"/>
  <c r="L1414" i="32"/>
  <c r="K1415" i="32"/>
  <c r="L1415" i="32"/>
  <c r="K1416" i="32"/>
  <c r="L1416" i="32" s="1"/>
  <c r="K1417" i="32"/>
  <c r="L1417" i="32" s="1"/>
  <c r="K1418" i="32"/>
  <c r="L1418" i="32" s="1"/>
  <c r="K1419" i="32"/>
  <c r="L1419" i="32" s="1"/>
  <c r="K1420" i="32"/>
  <c r="L1420" i="32" s="1"/>
  <c r="K1421" i="32"/>
  <c r="L1421" i="32" s="1"/>
  <c r="K1422" i="32"/>
  <c r="L1422" i="32"/>
  <c r="K1423" i="32"/>
  <c r="L1423" i="32" s="1"/>
  <c r="K1424" i="32"/>
  <c r="L1424" i="32"/>
  <c r="K1425" i="32"/>
  <c r="L1425" i="32" s="1"/>
  <c r="K1426" i="32"/>
  <c r="L1426" i="32" s="1"/>
  <c r="K1427" i="32"/>
  <c r="L1427" i="32"/>
  <c r="K1428" i="32"/>
  <c r="L1428" i="32" s="1"/>
  <c r="K1429" i="32"/>
  <c r="L1429" i="32" s="1"/>
  <c r="K1430" i="32"/>
  <c r="L1430" i="32"/>
  <c r="K1431" i="32"/>
  <c r="L1431" i="32" s="1"/>
  <c r="K1432" i="32"/>
  <c r="L1432" i="32"/>
  <c r="K1433" i="32"/>
  <c r="L1433" i="32" s="1"/>
  <c r="K1434" i="32"/>
  <c r="L1434" i="32"/>
  <c r="K1435" i="32"/>
  <c r="L1435" i="32" s="1"/>
  <c r="K1436" i="32"/>
  <c r="L1436" i="32"/>
  <c r="K1437" i="32"/>
  <c r="L1437" i="32" s="1"/>
  <c r="K1438" i="32"/>
  <c r="L1438" i="32"/>
  <c r="K1439" i="32"/>
  <c r="L1439" i="32" s="1"/>
  <c r="K1440" i="32"/>
  <c r="L1440" i="32" s="1"/>
  <c r="K1441" i="32"/>
  <c r="L1441" i="32" s="1"/>
  <c r="K1442" i="32"/>
  <c r="L1442" i="32" s="1"/>
  <c r="K1443" i="32"/>
  <c r="L1443" i="32"/>
  <c r="K1444" i="32"/>
  <c r="L1444" i="32" s="1"/>
  <c r="K1445" i="32"/>
  <c r="L1445" i="32" s="1"/>
  <c r="K1446" i="32"/>
  <c r="L1446" i="32"/>
  <c r="K1447" i="32"/>
  <c r="L1447" i="32"/>
  <c r="K1448" i="32"/>
  <c r="L1448" i="32"/>
  <c r="K1449" i="32"/>
  <c r="L1449" i="32" s="1"/>
  <c r="K1450" i="32"/>
  <c r="L1450" i="32" s="1"/>
  <c r="K1451" i="32"/>
  <c r="L1451" i="32" s="1"/>
  <c r="K1452" i="32"/>
  <c r="L1452" i="32" s="1"/>
  <c r="K1453" i="32"/>
  <c r="L1453" i="32" s="1"/>
  <c r="K1454" i="32"/>
  <c r="L1454" i="32"/>
  <c r="K1455" i="32"/>
  <c r="L1455" i="32" s="1"/>
  <c r="K1456" i="32"/>
  <c r="L1456" i="32"/>
  <c r="K1457" i="32"/>
  <c r="L1457" i="32" s="1"/>
  <c r="K1458" i="32"/>
  <c r="L1458" i="32"/>
  <c r="K1459" i="32"/>
  <c r="L1459" i="32" s="1"/>
  <c r="K1460" i="32"/>
  <c r="L1460" i="32" s="1"/>
  <c r="K1461" i="32"/>
  <c r="L1461" i="32" s="1"/>
  <c r="K1462" i="32"/>
  <c r="L1462" i="32" s="1"/>
  <c r="K1463" i="32"/>
  <c r="L1463" i="32"/>
  <c r="K1464" i="32"/>
  <c r="L1464" i="32" s="1"/>
  <c r="K1465" i="32"/>
  <c r="L1465" i="32" s="1"/>
  <c r="K1466" i="32"/>
  <c r="L1466" i="32"/>
  <c r="K1467" i="32"/>
  <c r="L1467" i="32"/>
  <c r="K1468" i="32"/>
  <c r="L1468" i="32" s="1"/>
  <c r="K1469" i="32"/>
  <c r="L1469" i="32" s="1"/>
  <c r="K1470" i="32"/>
  <c r="L1470" i="32"/>
  <c r="K1471" i="32"/>
  <c r="L1471" i="32" s="1"/>
  <c r="K1472" i="32"/>
  <c r="L1472" i="32"/>
  <c r="K1473" i="32"/>
  <c r="L1473" i="32" s="1"/>
  <c r="K1474" i="32"/>
  <c r="L1474" i="32" s="1"/>
  <c r="K1475" i="32"/>
  <c r="L1475" i="32"/>
  <c r="K1476" i="32"/>
  <c r="L1476" i="32" s="1"/>
  <c r="K1477" i="32"/>
  <c r="L1477" i="32" s="1"/>
  <c r="K1478" i="32"/>
  <c r="L1478" i="32" s="1"/>
  <c r="K1479" i="32"/>
  <c r="L1479" i="32"/>
  <c r="K1480" i="32"/>
  <c r="L1480" i="32"/>
  <c r="K1481" i="32"/>
  <c r="L1481" i="32" s="1"/>
  <c r="K1482" i="32"/>
  <c r="L1482" i="32"/>
  <c r="K1483" i="32"/>
  <c r="L1483" i="32" s="1"/>
  <c r="K1484" i="32"/>
  <c r="L1484" i="32" s="1"/>
  <c r="K1485" i="32"/>
  <c r="L1485" i="32" s="1"/>
  <c r="K1486" i="32"/>
  <c r="L1486" i="32" s="1"/>
  <c r="K1487" i="32"/>
  <c r="L1487" i="32"/>
  <c r="K1488" i="32"/>
  <c r="L1488" i="32"/>
  <c r="K1489" i="32"/>
  <c r="L1489" i="32" s="1"/>
  <c r="K1490" i="32"/>
  <c r="L1490" i="32"/>
  <c r="K1491" i="32"/>
  <c r="L1491" i="32"/>
  <c r="K1492" i="32"/>
  <c r="L1492" i="32" s="1"/>
  <c r="K1493" i="32"/>
  <c r="L1493" i="32" s="1"/>
  <c r="K1494" i="32"/>
  <c r="L1494" i="32" s="1"/>
  <c r="K1495" i="32"/>
  <c r="L1495" i="32"/>
  <c r="K1496" i="32"/>
  <c r="L1496" i="32"/>
  <c r="K1497" i="32"/>
  <c r="L1497" i="32" s="1"/>
  <c r="K1498" i="32"/>
  <c r="L1498" i="32" s="1"/>
  <c r="K1499" i="32"/>
  <c r="L1499" i="32"/>
  <c r="K1500" i="32"/>
  <c r="L1500" i="32" s="1"/>
  <c r="K1501" i="32"/>
  <c r="L1501" i="32" s="1"/>
  <c r="K1502" i="32"/>
  <c r="L1502" i="32"/>
  <c r="K1503" i="32"/>
  <c r="L1503" i="32" s="1"/>
  <c r="K1504" i="32"/>
  <c r="L1504" i="32"/>
  <c r="K1505" i="32"/>
  <c r="L1505" i="32" s="1"/>
  <c r="K1506" i="32"/>
  <c r="L1506" i="32" s="1"/>
  <c r="K1507" i="32"/>
  <c r="L1507" i="32" s="1"/>
  <c r="K1508" i="32"/>
  <c r="L1508" i="32" s="1"/>
  <c r="K1509" i="32"/>
  <c r="L1509" i="32" s="1"/>
  <c r="K1510" i="32"/>
  <c r="L1510" i="32" s="1"/>
  <c r="K1511" i="32"/>
  <c r="L1511" i="32"/>
  <c r="K1512" i="32"/>
  <c r="L1512" i="32" s="1"/>
  <c r="K1513" i="32"/>
  <c r="L1513" i="32" s="1"/>
  <c r="K1514" i="32"/>
  <c r="L1514" i="32"/>
  <c r="K1515" i="32"/>
  <c r="L1515" i="32" s="1"/>
  <c r="K1516" i="32"/>
  <c r="L1516" i="32"/>
  <c r="K1517" i="32"/>
  <c r="L1517" i="32" s="1"/>
  <c r="K1518" i="32"/>
  <c r="L1518" i="32" s="1"/>
  <c r="K1519" i="32"/>
  <c r="L1519" i="32"/>
  <c r="K1520" i="32"/>
  <c r="L1520" i="32"/>
  <c r="K1521" i="32"/>
  <c r="L1521" i="32" s="1"/>
  <c r="K1522" i="32"/>
  <c r="L1522" i="32" s="1"/>
  <c r="K1523" i="32"/>
  <c r="L1523" i="32"/>
  <c r="K1524" i="32"/>
  <c r="L1524" i="32" s="1"/>
  <c r="K1525" i="32"/>
  <c r="L1525" i="32" s="1"/>
  <c r="K1526" i="32"/>
  <c r="L1526" i="32"/>
  <c r="K1527" i="32"/>
  <c r="L1527" i="32" s="1"/>
  <c r="K1528" i="32"/>
  <c r="L1528" i="32"/>
  <c r="K1529" i="32"/>
  <c r="L1529" i="32" s="1"/>
  <c r="K1530" i="32"/>
  <c r="L1530" i="32"/>
  <c r="K1531" i="32"/>
  <c r="L1531" i="32"/>
  <c r="K1532" i="32"/>
  <c r="L1532" i="32" s="1"/>
  <c r="K1533" i="32"/>
  <c r="L1533" i="32" s="1"/>
  <c r="K1534" i="32"/>
  <c r="L1534" i="32"/>
  <c r="K1535" i="32"/>
  <c r="L1535" i="32"/>
  <c r="K1536" i="32"/>
  <c r="L1536" i="32" s="1"/>
  <c r="K1537" i="32"/>
  <c r="L1537" i="32" s="1"/>
  <c r="K1538" i="32"/>
  <c r="L1538" i="32" s="1"/>
  <c r="K1539" i="32"/>
  <c r="L1539" i="32" s="1"/>
  <c r="K1540" i="32"/>
  <c r="L1540" i="32"/>
  <c r="K1541" i="32"/>
  <c r="L1541" i="32" s="1"/>
  <c r="K1542" i="32"/>
  <c r="L1542" i="32" s="1"/>
  <c r="K1543" i="32"/>
  <c r="L1543" i="32"/>
  <c r="K1544" i="32"/>
  <c r="L1544" i="32"/>
  <c r="K1545" i="32"/>
  <c r="L1545" i="32" s="1"/>
  <c r="K1546" i="32"/>
  <c r="L1546" i="32" s="1"/>
  <c r="K1547" i="32"/>
  <c r="L1547" i="32" s="1"/>
  <c r="K1548" i="32"/>
  <c r="L1548" i="32"/>
  <c r="K1549" i="32"/>
  <c r="L1549" i="32" s="1"/>
  <c r="K1550" i="32"/>
  <c r="L1550" i="32"/>
  <c r="K1551" i="32"/>
  <c r="L1551" i="32" s="1"/>
  <c r="K1552" i="32"/>
  <c r="L1552" i="32"/>
  <c r="K1553" i="32"/>
  <c r="L1553" i="32" s="1"/>
  <c r="K1554" i="32"/>
  <c r="L1554" i="32"/>
  <c r="K1555" i="32"/>
  <c r="L1555" i="32"/>
  <c r="K1556" i="32"/>
  <c r="L1556" i="32" s="1"/>
  <c r="K1557" i="32"/>
  <c r="L1557" i="32" s="1"/>
  <c r="K1558" i="32"/>
  <c r="L1558" i="32" s="1"/>
  <c r="K1559" i="32"/>
  <c r="L1559" i="32"/>
  <c r="K1560" i="32"/>
  <c r="L1560" i="32"/>
  <c r="K1561" i="32"/>
  <c r="L1561" i="32" s="1"/>
  <c r="K1562" i="32"/>
  <c r="L1562" i="32"/>
  <c r="K1563" i="32"/>
  <c r="L1563" i="32" s="1"/>
  <c r="K1564" i="32"/>
  <c r="L1564" i="32"/>
  <c r="K1565" i="32"/>
  <c r="L1565" i="32" s="1"/>
  <c r="K1566" i="32"/>
  <c r="L1566" i="32"/>
  <c r="K1567" i="32"/>
  <c r="L1567" i="32" s="1"/>
  <c r="K1568" i="32"/>
  <c r="L1568" i="32"/>
  <c r="K1569" i="32"/>
  <c r="L1569" i="32" s="1"/>
  <c r="K1570" i="32"/>
  <c r="L1570" i="32" s="1"/>
  <c r="K1571" i="32"/>
  <c r="L1571" i="32" s="1"/>
  <c r="K1572" i="32"/>
  <c r="L1572" i="32" s="1"/>
  <c r="K1573" i="32"/>
  <c r="L1573" i="32" s="1"/>
  <c r="K1574" i="32"/>
  <c r="L1574" i="32"/>
  <c r="K1575" i="32"/>
  <c r="L1575" i="32"/>
  <c r="K1576" i="32"/>
  <c r="L1576" i="32"/>
  <c r="K1577" i="32"/>
  <c r="L1577" i="32" s="1"/>
  <c r="K1578" i="32"/>
  <c r="L1578" i="32"/>
  <c r="K1579" i="32"/>
  <c r="L1579" i="32" s="1"/>
  <c r="K1580" i="32"/>
  <c r="L1580" i="32"/>
  <c r="K1581" i="32"/>
  <c r="L1581" i="32" s="1"/>
  <c r="K1582" i="32"/>
  <c r="L1582" i="32" s="1"/>
  <c r="K1583" i="32"/>
  <c r="L1583" i="32"/>
  <c r="K1584" i="32"/>
  <c r="L1584" i="32"/>
  <c r="K1585" i="32"/>
  <c r="L1585" i="32" s="1"/>
  <c r="K1586" i="32"/>
  <c r="L1586" i="32"/>
  <c r="K1587" i="32"/>
  <c r="L1587" i="32" s="1"/>
  <c r="K1588" i="32"/>
  <c r="L1588" i="32" s="1"/>
  <c r="K1589" i="32"/>
  <c r="L1589" i="32" s="1"/>
  <c r="K1590" i="32"/>
  <c r="L1590" i="32" s="1"/>
  <c r="K1591" i="32"/>
  <c r="L1591" i="32"/>
  <c r="K1592" i="32"/>
  <c r="L1592" i="32" s="1"/>
  <c r="K1593" i="32"/>
  <c r="L1593" i="32" s="1"/>
  <c r="K1594" i="32"/>
  <c r="L1594" i="32" s="1"/>
  <c r="K1595" i="32"/>
  <c r="L1595" i="32" s="1"/>
  <c r="K1596" i="32"/>
  <c r="L1596" i="32"/>
  <c r="K1597" i="32"/>
  <c r="L1597" i="32" s="1"/>
  <c r="K1598" i="32"/>
  <c r="L1598" i="32"/>
  <c r="K1599" i="32"/>
  <c r="L1599" i="32" s="1"/>
  <c r="K1600" i="32"/>
  <c r="L1600" i="32"/>
  <c r="K1601" i="32"/>
  <c r="L1601" i="32" s="1"/>
  <c r="K1602" i="32"/>
  <c r="L1602" i="32"/>
  <c r="K1603" i="32"/>
  <c r="L1603" i="32" s="1"/>
  <c r="K1604" i="32"/>
  <c r="L1604" i="32" s="1"/>
  <c r="K1605" i="32"/>
  <c r="L1605" i="32" s="1"/>
  <c r="K1606" i="32"/>
  <c r="L1606" i="32" s="1"/>
  <c r="K1607" i="32"/>
  <c r="L1607" i="32"/>
  <c r="K1608" i="32"/>
  <c r="L1608" i="32" s="1"/>
  <c r="K1609" i="32"/>
  <c r="L1609" i="32" s="1"/>
  <c r="K1610" i="32"/>
  <c r="L1610" i="32"/>
  <c r="K1611" i="32"/>
  <c r="L1611" i="32"/>
  <c r="K1612" i="32"/>
  <c r="L1612" i="32" s="1"/>
  <c r="K1613" i="32"/>
  <c r="L1613" i="32" s="1"/>
  <c r="K1614" i="32"/>
  <c r="L1614" i="32"/>
  <c r="K1615" i="32"/>
  <c r="L1615" i="32" s="1"/>
  <c r="K1616" i="32"/>
  <c r="L1616" i="32"/>
  <c r="K1617" i="32"/>
  <c r="L1617" i="32" s="1"/>
  <c r="K1618" i="32"/>
  <c r="L1618" i="32" s="1"/>
  <c r="K1619" i="32"/>
  <c r="L1619" i="32" s="1"/>
  <c r="K1620" i="32"/>
  <c r="L1620" i="32"/>
  <c r="K1621" i="32"/>
  <c r="L1621" i="32" s="1"/>
  <c r="K1622" i="32"/>
  <c r="L1622" i="32"/>
  <c r="K1623" i="32"/>
  <c r="L1623" i="32"/>
  <c r="K1624" i="32"/>
  <c r="L1624" i="32" s="1"/>
  <c r="K1625" i="32"/>
  <c r="L1625" i="32" s="1"/>
  <c r="K1626" i="32"/>
  <c r="L1626" i="32" s="1"/>
  <c r="K1627" i="32"/>
  <c r="L1627" i="32" s="1"/>
  <c r="K1628" i="32"/>
  <c r="L1628" i="32"/>
  <c r="K1629" i="32"/>
  <c r="L1629" i="32" s="1"/>
  <c r="K1630" i="32"/>
  <c r="L1630" i="32" s="1"/>
  <c r="K1631" i="32"/>
  <c r="L1631" i="32" s="1"/>
  <c r="K1632" i="32"/>
  <c r="L1632" i="32"/>
  <c r="K1633" i="32"/>
  <c r="L1633" i="32" s="1"/>
  <c r="K1634" i="32"/>
  <c r="L1634" i="32"/>
  <c r="K1635" i="32"/>
  <c r="L1635" i="32"/>
  <c r="K1636" i="32"/>
  <c r="L1636" i="32" s="1"/>
  <c r="K1637" i="32"/>
  <c r="L1637" i="32" s="1"/>
  <c r="K1638" i="32"/>
  <c r="L1638" i="32" s="1"/>
  <c r="K1639" i="32"/>
  <c r="L1639" i="32" s="1"/>
  <c r="K1640" i="32"/>
  <c r="L1640" i="32" s="1"/>
  <c r="K1641" i="32"/>
  <c r="L1641" i="32" s="1"/>
  <c r="K1642" i="32"/>
  <c r="L1642" i="32"/>
  <c r="K1643" i="32"/>
  <c r="L1643" i="32"/>
  <c r="K1644" i="32"/>
  <c r="L1644" i="32" s="1"/>
  <c r="K1645" i="32"/>
  <c r="L1645" i="32" s="1"/>
  <c r="K1646" i="32"/>
  <c r="L1646" i="32"/>
  <c r="K1647" i="32"/>
  <c r="L1647" i="32" s="1"/>
  <c r="K1648" i="32"/>
  <c r="L1648" i="32"/>
  <c r="K1649" i="32"/>
  <c r="L1649" i="32" s="1"/>
  <c r="K1650" i="32"/>
  <c r="L1650" i="32" s="1"/>
  <c r="K1651" i="32"/>
  <c r="L1651" i="32"/>
  <c r="K1652" i="32"/>
  <c r="L1652" i="32"/>
  <c r="K1653" i="32"/>
  <c r="L1653" i="32" s="1"/>
  <c r="K1654" i="32"/>
  <c r="L1654" i="32" s="1"/>
  <c r="K1655" i="32"/>
  <c r="L1655" i="32"/>
  <c r="K1656" i="32"/>
  <c r="L1656" i="32" s="1"/>
  <c r="K1657" i="32"/>
  <c r="L1657" i="32" s="1"/>
  <c r="K1658" i="32"/>
  <c r="L1658" i="32"/>
  <c r="K1659" i="32"/>
  <c r="L1659" i="32" s="1"/>
  <c r="K1660" i="32"/>
  <c r="L1660" i="32" s="1"/>
  <c r="K1661" i="32"/>
  <c r="L1661" i="32" s="1"/>
  <c r="K1662" i="32"/>
  <c r="L1662" i="32" s="1"/>
  <c r="K1663" i="32"/>
  <c r="L1663" i="32"/>
  <c r="K1664" i="32"/>
  <c r="L1664" i="32"/>
  <c r="K1665" i="32"/>
  <c r="L1665" i="32" s="1"/>
  <c r="K1666" i="32"/>
  <c r="L1666" i="32"/>
  <c r="K1667" i="32"/>
  <c r="L1667" i="32"/>
  <c r="K1668" i="32"/>
  <c r="L1668" i="32" s="1"/>
  <c r="K1669" i="32"/>
  <c r="L1669" i="32" s="1"/>
  <c r="K1670" i="32"/>
  <c r="L1670" i="32" s="1"/>
  <c r="K1671" i="32"/>
  <c r="L1671" i="32" s="1"/>
  <c r="K1672" i="32"/>
  <c r="L1672" i="32" s="1"/>
  <c r="K1673" i="32"/>
  <c r="L1673" i="32" s="1"/>
  <c r="K1674" i="32"/>
  <c r="L1674" i="32" s="1"/>
  <c r="K1675" i="32"/>
  <c r="L1675" i="32"/>
  <c r="K1676" i="32"/>
  <c r="L1676" i="32"/>
  <c r="K1677" i="32"/>
  <c r="L1677" i="32" s="1"/>
  <c r="K1678" i="32"/>
  <c r="L1678" i="32"/>
  <c r="K1679" i="32"/>
  <c r="L1679" i="32" s="1"/>
  <c r="K1680" i="32"/>
  <c r="L1680" i="32"/>
  <c r="K1681" i="32"/>
  <c r="L1681" i="32" s="1"/>
  <c r="K1682" i="32"/>
  <c r="L1682" i="32" s="1"/>
  <c r="K1683" i="32"/>
  <c r="L1683" i="32"/>
  <c r="K1684" i="32"/>
  <c r="L1684" i="32"/>
  <c r="K1685" i="32"/>
  <c r="L1685" i="32" s="1"/>
  <c r="K1686" i="32"/>
  <c r="L1686" i="32" s="1"/>
  <c r="K1687" i="32"/>
  <c r="L1687" i="32"/>
  <c r="K1688" i="32"/>
  <c r="L1688" i="32" s="1"/>
  <c r="K1689" i="32"/>
  <c r="L1689" i="32" s="1"/>
  <c r="K1690" i="32"/>
  <c r="L1690" i="32" s="1"/>
  <c r="K1691" i="32"/>
  <c r="L1691" i="32" s="1"/>
  <c r="K1692" i="32"/>
  <c r="L1692" i="32"/>
  <c r="K1693" i="32"/>
  <c r="L1693" i="32" s="1"/>
  <c r="K1694" i="32"/>
  <c r="L1694" i="32"/>
  <c r="K1695" i="32"/>
  <c r="L1695" i="32" s="1"/>
  <c r="K1696" i="32"/>
  <c r="L1696" i="32"/>
  <c r="K1697" i="32"/>
  <c r="L1697" i="32" s="1"/>
  <c r="K1698" i="32"/>
  <c r="L1698" i="32"/>
  <c r="K1699" i="32"/>
  <c r="L1699" i="32"/>
  <c r="K1700" i="32"/>
  <c r="L1700" i="32" s="1"/>
  <c r="K1701" i="32"/>
  <c r="L1701" i="32" s="1"/>
  <c r="K1702" i="32"/>
  <c r="L1702" i="32" s="1"/>
  <c r="K1703" i="32"/>
  <c r="L1703" i="32" s="1"/>
  <c r="K1704" i="32"/>
  <c r="L1704" i="32"/>
  <c r="K1705" i="32"/>
  <c r="L1705" i="32" s="1"/>
  <c r="K1706" i="32"/>
  <c r="L1706" i="32"/>
  <c r="K1707" i="32"/>
  <c r="L1707" i="32"/>
  <c r="K1708" i="32"/>
  <c r="L1708" i="32"/>
  <c r="K1709" i="32"/>
  <c r="L1709" i="32" s="1"/>
  <c r="K1710" i="32"/>
  <c r="L1710" i="32"/>
  <c r="K1711" i="32"/>
  <c r="L1711" i="32" s="1"/>
  <c r="K1712" i="32"/>
  <c r="L1712" i="32"/>
  <c r="K1713" i="32"/>
  <c r="L1713" i="32" s="1"/>
  <c r="K1714" i="32"/>
  <c r="L1714" i="32" s="1"/>
  <c r="K1715" i="32"/>
  <c r="L1715" i="32"/>
  <c r="K1716" i="32"/>
  <c r="L1716" i="32"/>
  <c r="K1717" i="32"/>
  <c r="L1717" i="32" s="1"/>
  <c r="K1718" i="32"/>
  <c r="L1718" i="32" s="1"/>
  <c r="K1719" i="32"/>
  <c r="L1719" i="32"/>
  <c r="K1720" i="32"/>
  <c r="L1720" i="32" s="1"/>
  <c r="K1721" i="32"/>
  <c r="L1721" i="32" s="1"/>
  <c r="K1722" i="32"/>
  <c r="L1722" i="32" s="1"/>
  <c r="K1723" i="32"/>
  <c r="L1723" i="32" s="1"/>
  <c r="K1724" i="32"/>
  <c r="L1724" i="32"/>
  <c r="K1725" i="32"/>
  <c r="L1725" i="32" s="1"/>
  <c r="K1726" i="32"/>
  <c r="L1726" i="32" s="1"/>
  <c r="K1727" i="32"/>
  <c r="L1727" i="32" s="1"/>
  <c r="K1728" i="32"/>
  <c r="L1728" i="32"/>
  <c r="K1729" i="32"/>
  <c r="L1729" i="32" s="1"/>
  <c r="K1730" i="32"/>
  <c r="L1730" i="32"/>
  <c r="K1731" i="32"/>
  <c r="L1731" i="32"/>
  <c r="K1732" i="32"/>
  <c r="L1732" i="32" s="1"/>
  <c r="K1733" i="32"/>
  <c r="L1733" i="32" s="1"/>
  <c r="K1734" i="32"/>
  <c r="L1734" i="32" s="1"/>
  <c r="K1735" i="32"/>
  <c r="L1735" i="32"/>
  <c r="K1736" i="32"/>
  <c r="L1736" i="32" s="1"/>
  <c r="K1737" i="32"/>
  <c r="L1737" i="32" s="1"/>
  <c r="K1738" i="32"/>
  <c r="L1738" i="32"/>
  <c r="K1739" i="32"/>
  <c r="L1739" i="32"/>
  <c r="K1740" i="32"/>
  <c r="L1740" i="32" s="1"/>
  <c r="K1741" i="32"/>
  <c r="L1741" i="32" s="1"/>
  <c r="K1742" i="32"/>
  <c r="L1742" i="32"/>
  <c r="K1743" i="32"/>
  <c r="L1743" i="32" s="1"/>
  <c r="K1744" i="32"/>
  <c r="L1744" i="32"/>
  <c r="K1745" i="32"/>
  <c r="L1745" i="32" s="1"/>
  <c r="K1746" i="32"/>
  <c r="L1746" i="32" s="1"/>
  <c r="K1747" i="32"/>
  <c r="L1747" i="32"/>
  <c r="K1748" i="32"/>
  <c r="L1748" i="32"/>
  <c r="K1749" i="32"/>
  <c r="L1749" i="32" s="1"/>
  <c r="K1750" i="32"/>
  <c r="L1750" i="32"/>
  <c r="K1751" i="32"/>
  <c r="L1751" i="32"/>
  <c r="K1752" i="32"/>
  <c r="L1752" i="32" s="1"/>
  <c r="K1753" i="32"/>
  <c r="L1753" i="32" s="1"/>
  <c r="K1754" i="32"/>
  <c r="L1754" i="32" s="1"/>
  <c r="K1755" i="32"/>
  <c r="L1755" i="32" s="1"/>
  <c r="K1756" i="32"/>
  <c r="L1756" i="32"/>
  <c r="K1757" i="32"/>
  <c r="L1757" i="32" s="1"/>
  <c r="K1758" i="32"/>
  <c r="L1758" i="32" s="1"/>
  <c r="K1759" i="32"/>
  <c r="L1759" i="32" s="1"/>
  <c r="K1760" i="32"/>
  <c r="L1760" i="32"/>
  <c r="K1761" i="32"/>
  <c r="L1761" i="32" s="1"/>
  <c r="K1762" i="32"/>
  <c r="L1762" i="32"/>
  <c r="K1763" i="32"/>
  <c r="L1763" i="32"/>
  <c r="K1764" i="32"/>
  <c r="L1764" i="32" s="1"/>
  <c r="K1765" i="32"/>
  <c r="L1765" i="32" s="1"/>
  <c r="K1766" i="32"/>
  <c r="L1766" i="32" s="1"/>
  <c r="K1767" i="32"/>
  <c r="L1767" i="32" s="1"/>
  <c r="K1768" i="32"/>
  <c r="L1768" i="32" s="1"/>
  <c r="K1769" i="32"/>
  <c r="L1769" i="32" s="1"/>
  <c r="K1770" i="32"/>
  <c r="L1770" i="32"/>
  <c r="K1771" i="32"/>
  <c r="L1771" i="32"/>
  <c r="K1772" i="32"/>
  <c r="L1772" i="32"/>
  <c r="K1773" i="32"/>
  <c r="L1773" i="32" s="1"/>
  <c r="K1774" i="32"/>
  <c r="L1774" i="32"/>
  <c r="K1775" i="32"/>
  <c r="L1775" i="32" s="1"/>
  <c r="K1776" i="32"/>
  <c r="L1776" i="32"/>
  <c r="K1777" i="32"/>
  <c r="L1777" i="32" s="1"/>
  <c r="K1778" i="32"/>
  <c r="L1778" i="32" s="1"/>
  <c r="K1779" i="32"/>
  <c r="L1779" i="32"/>
  <c r="K1780" i="32"/>
  <c r="L1780" i="32"/>
  <c r="K1781" i="32"/>
  <c r="L1781" i="32" s="1"/>
  <c r="K1782" i="32"/>
  <c r="L1782" i="32" s="1"/>
  <c r="K1783" i="32"/>
  <c r="L1783" i="32"/>
  <c r="K1784" i="32"/>
  <c r="L1784" i="32" s="1"/>
  <c r="K1785" i="32"/>
  <c r="L1785" i="32" s="1"/>
  <c r="K1786" i="32"/>
  <c r="L1786" i="32"/>
  <c r="K1787" i="32"/>
  <c r="L1787" i="32" s="1"/>
  <c r="K1788" i="32"/>
  <c r="L1788" i="32"/>
  <c r="K1789" i="32"/>
  <c r="L1789" i="32" s="1"/>
  <c r="K1790" i="32"/>
  <c r="L1790" i="32" s="1"/>
  <c r="K1791" i="32"/>
  <c r="L1791" i="32"/>
  <c r="K1792" i="32"/>
  <c r="L1792" i="32"/>
  <c r="K1793" i="32"/>
  <c r="L1793" i="32" s="1"/>
  <c r="K1794" i="32"/>
  <c r="L1794" i="32"/>
  <c r="K1795" i="32"/>
  <c r="L1795" i="32"/>
  <c r="K1796" i="32"/>
  <c r="L1796" i="32" s="1"/>
  <c r="K1797" i="32"/>
  <c r="L1797" i="32" s="1"/>
  <c r="K1798" i="32"/>
  <c r="L1798" i="32" s="1"/>
  <c r="K1799" i="32"/>
  <c r="L1799" i="32" s="1"/>
  <c r="K1800" i="32"/>
  <c r="L1800" i="32" s="1"/>
  <c r="K1801" i="32"/>
  <c r="L1801" i="32" s="1"/>
  <c r="K1802" i="32"/>
  <c r="L1802" i="32"/>
  <c r="K1803" i="32"/>
  <c r="L1803" i="32"/>
  <c r="K1804" i="32"/>
  <c r="L1804" i="32"/>
  <c r="K1805" i="32"/>
  <c r="L1805" i="32" s="1"/>
  <c r="K1806" i="32"/>
  <c r="L1806" i="32"/>
  <c r="K1807" i="32"/>
  <c r="L1807" i="32" s="1"/>
  <c r="K1808" i="32"/>
  <c r="L1808" i="32"/>
  <c r="K1809" i="32"/>
  <c r="L1809" i="32" s="1"/>
  <c r="K1810" i="32"/>
  <c r="L1810" i="32" s="1"/>
  <c r="K1811" i="32"/>
  <c r="L1811" i="32"/>
  <c r="K1812" i="32"/>
  <c r="L1812" i="32"/>
  <c r="K1813" i="32"/>
  <c r="L1813" i="32" s="1"/>
  <c r="K1814" i="32"/>
  <c r="L1814" i="32" s="1"/>
  <c r="K1815" i="32"/>
  <c r="L1815" i="32"/>
  <c r="K1816" i="32"/>
  <c r="L1816" i="32" s="1"/>
  <c r="K1817" i="32"/>
  <c r="L1817" i="32" s="1"/>
  <c r="K1818" i="32"/>
  <c r="L1818" i="32" s="1"/>
  <c r="K1819" i="32"/>
  <c r="L1819" i="32" s="1"/>
  <c r="K1820" i="32"/>
  <c r="L1820" i="32"/>
  <c r="K1821" i="32"/>
  <c r="L1821" i="32" s="1"/>
  <c r="K1822" i="32"/>
  <c r="L1822" i="32"/>
  <c r="K1823" i="32"/>
  <c r="L1823" i="32" s="1"/>
  <c r="K1824" i="32"/>
  <c r="L1824" i="32"/>
  <c r="K1825" i="32"/>
  <c r="L1825" i="32" s="1"/>
  <c r="K1826" i="32"/>
  <c r="L1826" i="32"/>
  <c r="K1827" i="32"/>
  <c r="L1827" i="32"/>
  <c r="K1828" i="32"/>
  <c r="L1828" i="32" s="1"/>
  <c r="K1829" i="32"/>
  <c r="L1829" i="32" s="1"/>
  <c r="K1830" i="32"/>
  <c r="L1830" i="32" s="1"/>
  <c r="K1831" i="32"/>
  <c r="L1831" i="32" s="1"/>
  <c r="K1832" i="32"/>
  <c r="L1832" i="32"/>
  <c r="K1833" i="32"/>
  <c r="L1833" i="32" s="1"/>
  <c r="K1834" i="32"/>
  <c r="L1834" i="32"/>
  <c r="K1835" i="32"/>
  <c r="L1835" i="32"/>
  <c r="K1836" i="32"/>
  <c r="L1836" i="32"/>
  <c r="K1837" i="32"/>
  <c r="L1837" i="32" s="1"/>
  <c r="K1838" i="32"/>
  <c r="L1838" i="32"/>
  <c r="K1839" i="32"/>
  <c r="L1839" i="32" s="1"/>
  <c r="K1840" i="32"/>
  <c r="L1840" i="32"/>
  <c r="K1841" i="32"/>
  <c r="L1841" i="32" s="1"/>
  <c r="K1842" i="32"/>
  <c r="L1842" i="32" s="1"/>
  <c r="K1843" i="32"/>
  <c r="L1843" i="32"/>
  <c r="K1844" i="32"/>
  <c r="L1844" i="32"/>
  <c r="K1845" i="32"/>
  <c r="L1845" i="32" s="1"/>
  <c r="K1846" i="32"/>
  <c r="L1846" i="32" s="1"/>
  <c r="K1847" i="32"/>
  <c r="L1847" i="32"/>
  <c r="K1848" i="32"/>
  <c r="L1848" i="32" s="1"/>
  <c r="K1849" i="32"/>
  <c r="L1849" i="32" s="1"/>
  <c r="K1850" i="32"/>
  <c r="L1850" i="32" s="1"/>
  <c r="K1851" i="32"/>
  <c r="L1851" i="32" s="1"/>
  <c r="K1852" i="32"/>
  <c r="L1852" i="32"/>
  <c r="K1853" i="32"/>
  <c r="L1853" i="32" s="1"/>
  <c r="K1854" i="32"/>
  <c r="L1854" i="32" s="1"/>
  <c r="K1855" i="32"/>
  <c r="L1855" i="32" s="1"/>
  <c r="K1856" i="32"/>
  <c r="L1856" i="32"/>
  <c r="K1857" i="32"/>
  <c r="L1857" i="32" s="1"/>
  <c r="K1858" i="32"/>
  <c r="L1858" i="32"/>
  <c r="K1859" i="32"/>
  <c r="L1859" i="32"/>
  <c r="K1860" i="32"/>
  <c r="L1860" i="32" s="1"/>
  <c r="K1861" i="32"/>
  <c r="L1861" i="32" s="1"/>
  <c r="K1862" i="32"/>
  <c r="L1862" i="32" s="1"/>
  <c r="K1863" i="32"/>
  <c r="L1863" i="32"/>
  <c r="K1864" i="32"/>
  <c r="L1864" i="32" s="1"/>
  <c r="K1865" i="32"/>
  <c r="L1865" i="32" s="1"/>
  <c r="K1866" i="32"/>
  <c r="L1866" i="32"/>
  <c r="K1867" i="32"/>
  <c r="L1867" i="32"/>
  <c r="K1868" i="32"/>
  <c r="L1868" i="32"/>
  <c r="K1869" i="32"/>
  <c r="L1869" i="32" s="1"/>
  <c r="K1870" i="32"/>
  <c r="L1870" i="32"/>
  <c r="K1871" i="32"/>
  <c r="L1871" i="32" s="1"/>
  <c r="K1872" i="32"/>
  <c r="L1872" i="32"/>
  <c r="K1873" i="32"/>
  <c r="L1873" i="32" s="1"/>
  <c r="K1874" i="32"/>
  <c r="L1874" i="32" s="1"/>
  <c r="K1875" i="32"/>
  <c r="L1875" i="32"/>
  <c r="K1876" i="32"/>
  <c r="L1876" i="32"/>
  <c r="K1877" i="32"/>
  <c r="L1877" i="32" s="1"/>
  <c r="K1878" i="32"/>
  <c r="L1878" i="32"/>
  <c r="K1879" i="32"/>
  <c r="L1879" i="32"/>
  <c r="K1880" i="32"/>
  <c r="L1880" i="32" s="1"/>
  <c r="K1881" i="32"/>
  <c r="L1881" i="32" s="1"/>
  <c r="K1882" i="32"/>
  <c r="L1882" i="32" s="1"/>
  <c r="K1883" i="32"/>
  <c r="L1883" i="32" s="1"/>
  <c r="K1884" i="32"/>
  <c r="L1884" i="32"/>
  <c r="K1885" i="32"/>
  <c r="L1885" i="32" s="1"/>
  <c r="K1886" i="32"/>
  <c r="L1886" i="32" s="1"/>
  <c r="K1887" i="32"/>
  <c r="L1887" i="32" s="1"/>
  <c r="K1888" i="32"/>
  <c r="L1888" i="32"/>
  <c r="K1889" i="32"/>
  <c r="L1889" i="32" s="1"/>
  <c r="K1890" i="32"/>
  <c r="L1890" i="32"/>
  <c r="K1891" i="32"/>
  <c r="L1891" i="32"/>
  <c r="K1892" i="32"/>
  <c r="L1892" i="32" s="1"/>
  <c r="K1893" i="32"/>
  <c r="L1893" i="32" s="1"/>
  <c r="K1894" i="32"/>
  <c r="L1894" i="32" s="1"/>
  <c r="K1895" i="32"/>
  <c r="L1895" i="32" s="1"/>
  <c r="K1896" i="32"/>
  <c r="L1896" i="32" s="1"/>
  <c r="K1897" i="32"/>
  <c r="L1897" i="32" s="1"/>
  <c r="K1898" i="32"/>
  <c r="L1898" i="32"/>
  <c r="K1899" i="32"/>
  <c r="L1899" i="32"/>
  <c r="K1900" i="32"/>
  <c r="L1900" i="32"/>
  <c r="K1901" i="32"/>
  <c r="L1901" i="32" s="1"/>
  <c r="K1902" i="32"/>
  <c r="L1902" i="32"/>
  <c r="K1903" i="32"/>
  <c r="L1903" i="32" s="1"/>
  <c r="K1904" i="32"/>
  <c r="L1904" i="32" s="1"/>
  <c r="K1905" i="32"/>
  <c r="L1905" i="32" s="1"/>
  <c r="K1906" i="32"/>
  <c r="L1906" i="32" s="1"/>
  <c r="K1907" i="32"/>
  <c r="L1907" i="32"/>
  <c r="K1908" i="32"/>
  <c r="L1908" i="32"/>
  <c r="K1909" i="32"/>
  <c r="L1909" i="32" s="1"/>
  <c r="K1910" i="32"/>
  <c r="L1910" i="32" s="1"/>
  <c r="K1911" i="32"/>
  <c r="L1911" i="32"/>
  <c r="K1912" i="32"/>
  <c r="L1912" i="32" s="1"/>
  <c r="K1913" i="32"/>
  <c r="L1913" i="32" s="1"/>
  <c r="K1914" i="32"/>
  <c r="L1914" i="32"/>
  <c r="K1915" i="32"/>
  <c r="L1915" i="32" s="1"/>
  <c r="K1916" i="32"/>
  <c r="L1916" i="32"/>
  <c r="K1917" i="32"/>
  <c r="L1917" i="32" s="1"/>
  <c r="K1918" i="32"/>
  <c r="L1918" i="32" s="1"/>
  <c r="K1919" i="32"/>
  <c r="L1919" i="32"/>
  <c r="K1920" i="32"/>
  <c r="L1920" i="32"/>
  <c r="K1921" i="32"/>
  <c r="L1921" i="32" s="1"/>
  <c r="K1922" i="32"/>
  <c r="L1922" i="32"/>
  <c r="K1923" i="32"/>
  <c r="L1923" i="32"/>
  <c r="K1924" i="32"/>
  <c r="L1924" i="32" s="1"/>
  <c r="K1925" i="32"/>
  <c r="L1925" i="32" s="1"/>
  <c r="K1926" i="32"/>
  <c r="L1926" i="32" s="1"/>
  <c r="K1927" i="32"/>
  <c r="L1927" i="32" s="1"/>
  <c r="K1928" i="32"/>
  <c r="L1928" i="32" s="1"/>
  <c r="K1929" i="32"/>
  <c r="L1929" i="32" s="1"/>
  <c r="K1930" i="32"/>
  <c r="L1930" i="32"/>
  <c r="K1931" i="32"/>
  <c r="L1931" i="32"/>
  <c r="K1932" i="32"/>
  <c r="L1932" i="32"/>
  <c r="K1933" i="32"/>
  <c r="L1933" i="32" s="1"/>
  <c r="K1934" i="32"/>
  <c r="L1934" i="32"/>
  <c r="K1935" i="32"/>
  <c r="L1935" i="32" s="1"/>
  <c r="K1936" i="32"/>
  <c r="L1936" i="32"/>
  <c r="K1937" i="32"/>
  <c r="L1937" i="32" s="1"/>
  <c r="K1938" i="32"/>
  <c r="L1938" i="32" s="1"/>
  <c r="K1939" i="32"/>
  <c r="L1939" i="32"/>
  <c r="K1940" i="32"/>
  <c r="L1940" i="32"/>
  <c r="K1941" i="32"/>
  <c r="L1941" i="32" s="1"/>
  <c r="K1942" i="32"/>
  <c r="L1942" i="32" s="1"/>
  <c r="K1943" i="32"/>
  <c r="L1943" i="32"/>
  <c r="K1944" i="32"/>
  <c r="L1944" i="32" s="1"/>
  <c r="K1945" i="32"/>
  <c r="L1945" i="32" s="1"/>
  <c r="K1946" i="32"/>
  <c r="L1946" i="32" s="1"/>
  <c r="K1947" i="32"/>
  <c r="L1947" i="32" s="1"/>
  <c r="K1948" i="32"/>
  <c r="L1948" i="32"/>
  <c r="K1949" i="32"/>
  <c r="L1949" i="32" s="1"/>
  <c r="K1950" i="32"/>
  <c r="L1950" i="32"/>
  <c r="K1951" i="32"/>
  <c r="L1951" i="32" s="1"/>
  <c r="K1952" i="32"/>
  <c r="L1952" i="32"/>
  <c r="K1953" i="32"/>
  <c r="L1953" i="32" s="1"/>
  <c r="K1954" i="32"/>
  <c r="L1954" i="32"/>
  <c r="K1955" i="32"/>
  <c r="L1955" i="32" s="1"/>
  <c r="K1956" i="32"/>
  <c r="L1956" i="32"/>
  <c r="K1957" i="32"/>
  <c r="L1957" i="32" s="1"/>
  <c r="K1958" i="32"/>
  <c r="L1958" i="32" s="1"/>
  <c r="K1959" i="32"/>
  <c r="L1959" i="32"/>
  <c r="K1960" i="32"/>
  <c r="L1960" i="32" s="1"/>
  <c r="K1961" i="32"/>
  <c r="L1961" i="32" s="1"/>
  <c r="K1962" i="32"/>
  <c r="L1962" i="32" s="1"/>
  <c r="K1963" i="32"/>
  <c r="L1963" i="32"/>
  <c r="K1964" i="32"/>
  <c r="L1964" i="32"/>
  <c r="K1965" i="32"/>
  <c r="L1965" i="32" s="1"/>
  <c r="K1966" i="32"/>
  <c r="L1966" i="32"/>
  <c r="K1967" i="32"/>
  <c r="L1967" i="32" s="1"/>
  <c r="K1968" i="32"/>
  <c r="L1968" i="32" s="1"/>
  <c r="K1969" i="32"/>
  <c r="L1969" i="32" s="1"/>
  <c r="K1970" i="32"/>
  <c r="L1970" i="32" s="1"/>
  <c r="K1971" i="32"/>
  <c r="L1971" i="32"/>
  <c r="K1972" i="32"/>
  <c r="L1972" i="32"/>
  <c r="K1973" i="32"/>
  <c r="L1973" i="32" s="1"/>
  <c r="K1974" i="32"/>
  <c r="L1974" i="32"/>
  <c r="K1975" i="32"/>
  <c r="L1975" i="32" s="1"/>
  <c r="K1976" i="32"/>
  <c r="L1976" i="32" s="1"/>
  <c r="K1977" i="32"/>
  <c r="L1977" i="32" s="1"/>
  <c r="K1978" i="32"/>
  <c r="L1978" i="32" s="1"/>
  <c r="K1979" i="32"/>
  <c r="L1979" i="32"/>
  <c r="K1980" i="32"/>
  <c r="L1980" i="32" s="1"/>
  <c r="K1981" i="32"/>
  <c r="L1981" i="32" s="1"/>
  <c r="K1982" i="32"/>
  <c r="L1982" i="32"/>
  <c r="K1983" i="32"/>
  <c r="L1983" i="32"/>
  <c r="K1984" i="32"/>
  <c r="L1984" i="32"/>
  <c r="K1985" i="32"/>
  <c r="L1985" i="32" s="1"/>
  <c r="K1986" i="32"/>
  <c r="L1986" i="32"/>
  <c r="K1987" i="32"/>
  <c r="L1987" i="32" s="1"/>
  <c r="K1988" i="32"/>
  <c r="L1988" i="32"/>
  <c r="K1989" i="32"/>
  <c r="L1989" i="32" s="1"/>
  <c r="K1990" i="32"/>
  <c r="L1990" i="32" s="1"/>
  <c r="K1991" i="32"/>
  <c r="L1991" i="32" s="1"/>
  <c r="K1992" i="32"/>
  <c r="L1992" i="32" s="1"/>
  <c r="K1993" i="32"/>
  <c r="L1993" i="32" s="1"/>
  <c r="K1994" i="32"/>
  <c r="L1994" i="32" s="1"/>
  <c r="K1995" i="32"/>
  <c r="L1995" i="32"/>
  <c r="K1996" i="32"/>
  <c r="L1996" i="32"/>
  <c r="K1997" i="32"/>
  <c r="L1997" i="32" s="1"/>
  <c r="K1998" i="32"/>
  <c r="L1998" i="32" s="1"/>
  <c r="K1999" i="32"/>
  <c r="L1999" i="32" s="1"/>
  <c r="K2000" i="32"/>
  <c r="L2000" i="32"/>
  <c r="K2001" i="32"/>
  <c r="L2001" i="32" s="1"/>
  <c r="K2002" i="32"/>
  <c r="L2002" i="32" s="1"/>
  <c r="K2003" i="32"/>
  <c r="L2003" i="32" s="1"/>
  <c r="K2004" i="32"/>
  <c r="L2004" i="32"/>
  <c r="K2005" i="32"/>
  <c r="L2005" i="32" s="1"/>
  <c r="K2006" i="32"/>
  <c r="L2006" i="32"/>
  <c r="K2007" i="32"/>
  <c r="L2007" i="32"/>
  <c r="K2008" i="32"/>
  <c r="L2008" i="32" s="1"/>
  <c r="K2009" i="32"/>
  <c r="L2009" i="32" s="1"/>
  <c r="K2010" i="32"/>
  <c r="L2010" i="32"/>
  <c r="K2011" i="32"/>
  <c r="L2011" i="32"/>
  <c r="K2012" i="32"/>
  <c r="L2012" i="32"/>
  <c r="K2013" i="32"/>
  <c r="L2013" i="32" s="1"/>
  <c r="K2014" i="32"/>
  <c r="L2014" i="32" s="1"/>
  <c r="K2015" i="32"/>
  <c r="L2015" i="32" s="1"/>
  <c r="K2016" i="32"/>
  <c r="L2016" i="32" s="1"/>
  <c r="K2017" i="32"/>
  <c r="L2017" i="32" s="1"/>
  <c r="K2018" i="32"/>
  <c r="L2018" i="32"/>
  <c r="K2019" i="32"/>
  <c r="L2019" i="32"/>
  <c r="K2020" i="32"/>
  <c r="L2020" i="32"/>
  <c r="K2021" i="32"/>
  <c r="K2022" i="32"/>
  <c r="K2023" i="32"/>
  <c r="K2024" i="32"/>
  <c r="K2025" i="32"/>
  <c r="L2025" i="32" s="1"/>
  <c r="K2026" i="32"/>
  <c r="L2026" i="32" s="1"/>
  <c r="K2027" i="32"/>
  <c r="L2027" i="32"/>
  <c r="K2028" i="32"/>
  <c r="L2028" i="32" s="1"/>
  <c r="K2029" i="32"/>
  <c r="L2029" i="32" s="1"/>
  <c r="K2030" i="32"/>
  <c r="L2030" i="32"/>
  <c r="K2031" i="32"/>
  <c r="L2031" i="32" s="1"/>
  <c r="K2032" i="32"/>
  <c r="L2032" i="32"/>
  <c r="K2033" i="32"/>
  <c r="L2033" i="32" s="1"/>
  <c r="K2034" i="32"/>
  <c r="L2034" i="32"/>
  <c r="K2035" i="32"/>
  <c r="L2035" i="32"/>
  <c r="K2036" i="32"/>
  <c r="L2036" i="32"/>
  <c r="K2037" i="32"/>
  <c r="L2037" i="32" s="1"/>
  <c r="K2038" i="32"/>
  <c r="L2038" i="32" s="1"/>
  <c r="K2039" i="32"/>
  <c r="L2039" i="32" s="1"/>
  <c r="K2040" i="32"/>
  <c r="L2040" i="32" s="1"/>
  <c r="K2041" i="32"/>
  <c r="L2041" i="32" s="1"/>
  <c r="K2042" i="32"/>
  <c r="L2042" i="32" s="1"/>
  <c r="K2043" i="32"/>
  <c r="L2043" i="32" s="1"/>
  <c r="K2044" i="32"/>
  <c r="L2044" i="32" s="1"/>
  <c r="K2045" i="32"/>
  <c r="L2045" i="32" s="1"/>
  <c r="K2046" i="32"/>
  <c r="L2046" i="32"/>
  <c r="K2047" i="32"/>
  <c r="L2047" i="32" s="1"/>
  <c r="K2048" i="32"/>
  <c r="L2048" i="32"/>
  <c r="K2049" i="32"/>
  <c r="L2049" i="32" s="1"/>
  <c r="K2050" i="32"/>
  <c r="L2050" i="32"/>
  <c r="K2051" i="32"/>
  <c r="L2051" i="32"/>
  <c r="K2052" i="32"/>
  <c r="L2052" i="32" s="1"/>
  <c r="K2053" i="32"/>
  <c r="L2053" i="32" s="1"/>
  <c r="K2054" i="32"/>
  <c r="L2054" i="32" s="1"/>
  <c r="K2055" i="32"/>
  <c r="L2055" i="32" s="1"/>
  <c r="K2056" i="32"/>
  <c r="L2056" i="32" s="1"/>
  <c r="K2057" i="32"/>
  <c r="L2057" i="32" s="1"/>
  <c r="K2058" i="32"/>
  <c r="L2058" i="32"/>
  <c r="K2059" i="32"/>
  <c r="L2059" i="32"/>
  <c r="K2060" i="32"/>
  <c r="L2060" i="32"/>
  <c r="K2061" i="32"/>
  <c r="L2061" i="32" s="1"/>
  <c r="K2062" i="32"/>
  <c r="L2062" i="32" s="1"/>
  <c r="K2063" i="32"/>
  <c r="L2063" i="32" s="1"/>
  <c r="K2064" i="32"/>
  <c r="L2064" i="32"/>
  <c r="K2065" i="32"/>
  <c r="L2065" i="32" s="1"/>
  <c r="K2066" i="32"/>
  <c r="L2066" i="32"/>
  <c r="K2067" i="32"/>
  <c r="L2067" i="32" s="1"/>
  <c r="K2068" i="32"/>
  <c r="L2068" i="32"/>
  <c r="K2069" i="32"/>
  <c r="L2069" i="32" s="1"/>
  <c r="K2070" i="32"/>
  <c r="L2070" i="32" s="1"/>
  <c r="K2071" i="32"/>
  <c r="L2071" i="32"/>
  <c r="K2072" i="32"/>
  <c r="L2072" i="32" s="1"/>
  <c r="K2073" i="32"/>
  <c r="L2073" i="32" s="1"/>
  <c r="K2074" i="32"/>
  <c r="L2074" i="32"/>
  <c r="K2075" i="32"/>
  <c r="L2075" i="32" s="1"/>
  <c r="K2076" i="32"/>
  <c r="L2076" i="32"/>
  <c r="K2077" i="32"/>
  <c r="L2077" i="32" s="1"/>
  <c r="K2078" i="32"/>
  <c r="L2078" i="32" s="1"/>
  <c r="K2079" i="32"/>
  <c r="L2079" i="32" s="1"/>
  <c r="K2080" i="32"/>
  <c r="K2081" i="32"/>
  <c r="L2081" i="32" s="1"/>
  <c r="K2082" i="32"/>
  <c r="L2082" i="32"/>
  <c r="K2083" i="32"/>
  <c r="L2083" i="32"/>
  <c r="K2084" i="32"/>
  <c r="L2084" i="32"/>
  <c r="K2085" i="32"/>
  <c r="L2085" i="32" s="1"/>
  <c r="K2086" i="32"/>
  <c r="L2086" i="32" s="1"/>
  <c r="K2087" i="32"/>
  <c r="L2087" i="32"/>
  <c r="K2088" i="32"/>
  <c r="K2089" i="32"/>
  <c r="K2090" i="32"/>
  <c r="K2091" i="32"/>
  <c r="K2092" i="32"/>
  <c r="K2093" i="32"/>
  <c r="K2094" i="32"/>
  <c r="K2095" i="32"/>
  <c r="K2096" i="32"/>
  <c r="L2096" i="32" s="1"/>
  <c r="K2097" i="32"/>
  <c r="K2098" i="32"/>
  <c r="L2098" i="32"/>
  <c r="K2099" i="32"/>
  <c r="K2100" i="32"/>
  <c r="L2100" i="32"/>
  <c r="K2101" i="32"/>
  <c r="K2102" i="32"/>
  <c r="L2102" i="32" s="1"/>
  <c r="K2103" i="32"/>
  <c r="K2104" i="32"/>
  <c r="L2104" i="32" s="1"/>
  <c r="K2105" i="32"/>
  <c r="L2105" i="32" s="1"/>
  <c r="K2106" i="32"/>
  <c r="K2107" i="32"/>
  <c r="L2107" i="32" s="1"/>
  <c r="K2108" i="32"/>
  <c r="K2109" i="32"/>
  <c r="L2109" i="32" s="1"/>
  <c r="K2110" i="32"/>
  <c r="K2111" i="32"/>
  <c r="L2111" i="32"/>
  <c r="K2112" i="32"/>
  <c r="K2113" i="32"/>
  <c r="L2113" i="32" s="1"/>
  <c r="K2114" i="32"/>
  <c r="K2115" i="32"/>
  <c r="L2115" i="32" s="1"/>
  <c r="K2116" i="32"/>
  <c r="K2117" i="32"/>
  <c r="L2117" i="32" s="1"/>
  <c r="K2118" i="32"/>
  <c r="K2119" i="32"/>
  <c r="L2119" i="32"/>
  <c r="K2120" i="32"/>
  <c r="K2121" i="32"/>
  <c r="L2121" i="32" s="1"/>
  <c r="K2122" i="32"/>
  <c r="K2123" i="32"/>
  <c r="L2123" i="32"/>
  <c r="K2124" i="32"/>
  <c r="K2125" i="32"/>
  <c r="L2125" i="32" s="1"/>
  <c r="K2126" i="32"/>
  <c r="K2127" i="32"/>
  <c r="L2127" i="32" s="1"/>
  <c r="K2128" i="32"/>
  <c r="K2129" i="32"/>
  <c r="L2129" i="32" s="1"/>
  <c r="K2130" i="32"/>
  <c r="L2130" i="32" s="1"/>
  <c r="K2131" i="32"/>
  <c r="K2132" i="32"/>
  <c r="K2133" i="32"/>
  <c r="L2133" i="32" s="1"/>
  <c r="K2134" i="32"/>
  <c r="L2134" i="32" s="1"/>
  <c r="K2135" i="32"/>
  <c r="K2136" i="32"/>
  <c r="K2137" i="32"/>
  <c r="K2138" i="32"/>
  <c r="K2139" i="32"/>
  <c r="L2139" i="32" s="1"/>
  <c r="K2140" i="32"/>
  <c r="L2140" i="32"/>
  <c r="K2141" i="32"/>
  <c r="L2141" i="32" s="1"/>
  <c r="K2142" i="32"/>
  <c r="L2142" i="32" s="1"/>
  <c r="K2143" i="32"/>
  <c r="L2143" i="32"/>
  <c r="K2144" i="32"/>
  <c r="L2144" i="32" s="1"/>
  <c r="K2145" i="32"/>
  <c r="L2145" i="32" s="1"/>
  <c r="K2146" i="32"/>
  <c r="L2146" i="32"/>
  <c r="K2147" i="32"/>
  <c r="L2147" i="32" s="1"/>
  <c r="K2148" i="32"/>
  <c r="L2148" i="32"/>
  <c r="K2149" i="32"/>
  <c r="L2149" i="32" s="1"/>
  <c r="K2150" i="32"/>
  <c r="L2150" i="32" s="1"/>
  <c r="K2151" i="32"/>
  <c r="L2151" i="32"/>
  <c r="K2152" i="32"/>
  <c r="L2152" i="32" s="1"/>
  <c r="K2153" i="32"/>
  <c r="L2153" i="32" s="1"/>
  <c r="K2154" i="32"/>
  <c r="L2154" i="32"/>
  <c r="K2155" i="32"/>
  <c r="L2155" i="32"/>
  <c r="K2156" i="32"/>
  <c r="L2156" i="32"/>
  <c r="K2157" i="32"/>
  <c r="L2157" i="32" s="1"/>
  <c r="K2158" i="32"/>
  <c r="L2158" i="32" s="1"/>
  <c r="K2159" i="32"/>
  <c r="L2159" i="32" s="1"/>
  <c r="K2160" i="32"/>
  <c r="L2160" i="32"/>
  <c r="K2161" i="32"/>
  <c r="L2161" i="32" s="1"/>
  <c r="K2162" i="32"/>
  <c r="L2162" i="32"/>
  <c r="K2163" i="32"/>
  <c r="L2163" i="32"/>
  <c r="K2164" i="32"/>
  <c r="L2164" i="32"/>
  <c r="K2165" i="32"/>
  <c r="L2165" i="32" s="1"/>
  <c r="K2166" i="32"/>
  <c r="L2166" i="32"/>
  <c r="K2167" i="32"/>
  <c r="L2167" i="32" s="1"/>
  <c r="K2168" i="32"/>
  <c r="L2168" i="32" s="1"/>
  <c r="K2169" i="32"/>
  <c r="L2169" i="32" s="1"/>
  <c r="K2170" i="32"/>
  <c r="L2170" i="32" s="1"/>
  <c r="K2171" i="32"/>
  <c r="L2171" i="32" s="1"/>
  <c r="K2172" i="32"/>
  <c r="L2172" i="32"/>
  <c r="K2173" i="32"/>
  <c r="L2173" i="32" s="1"/>
  <c r="K2174" i="32"/>
  <c r="L2174" i="32"/>
  <c r="K2175" i="32"/>
  <c r="L2175" i="32"/>
  <c r="K2176" i="32"/>
  <c r="L2176" i="32" s="1"/>
  <c r="K2177" i="32"/>
  <c r="L2177" i="32" s="1"/>
  <c r="K2178" i="32"/>
  <c r="L2178" i="32"/>
  <c r="K2179" i="32"/>
  <c r="L2179" i="32"/>
  <c r="K2180" i="32"/>
  <c r="L2180" i="32"/>
  <c r="K2181" i="32"/>
  <c r="L2181" i="32" s="1"/>
  <c r="K2182" i="32"/>
  <c r="L2182" i="32" s="1"/>
  <c r="K2183" i="32"/>
  <c r="L2183" i="32" s="1"/>
  <c r="K2184" i="32"/>
  <c r="L2184" i="32" s="1"/>
  <c r="K2185" i="32"/>
  <c r="L2185" i="32" s="1"/>
  <c r="K2186" i="32"/>
  <c r="L2186" i="32"/>
  <c r="K2187" i="32"/>
  <c r="L2187" i="32"/>
  <c r="K2188" i="32"/>
  <c r="L2188" i="32"/>
  <c r="K2189" i="32"/>
  <c r="L2189" i="32" s="1"/>
  <c r="K2190" i="32"/>
  <c r="L2190" i="32" s="1"/>
  <c r="K2191" i="32"/>
  <c r="L2191" i="32" s="1"/>
  <c r="K2192" i="32"/>
  <c r="L2192" i="32"/>
  <c r="K2193" i="32"/>
  <c r="L2193" i="32" s="1"/>
  <c r="K2194" i="32"/>
  <c r="L2194" i="32"/>
  <c r="K2195" i="32"/>
  <c r="L2195" i="32"/>
  <c r="K2196" i="32"/>
  <c r="L2196" i="32"/>
  <c r="K2197" i="32"/>
  <c r="L2197" i="32" s="1"/>
  <c r="K2198" i="32"/>
  <c r="L2198" i="32" s="1"/>
  <c r="K2199" i="32"/>
  <c r="L2199" i="32" s="1"/>
  <c r="K2200" i="32"/>
  <c r="L2200" i="32" s="1"/>
  <c r="K2201" i="32"/>
  <c r="L2201" i="32" s="1"/>
  <c r="K2202" i="32"/>
  <c r="L2202" i="32" s="1"/>
  <c r="K2203" i="32"/>
  <c r="L2203" i="32"/>
  <c r="K2204" i="32"/>
  <c r="L2204" i="32"/>
  <c r="K2205" i="32"/>
  <c r="L2205" i="32" s="1"/>
  <c r="K2206" i="32"/>
  <c r="L2206" i="32" s="1"/>
  <c r="K2207" i="32"/>
  <c r="L2207" i="32"/>
  <c r="K2208" i="32"/>
  <c r="L2208" i="32" s="1"/>
  <c r="K2209" i="32"/>
  <c r="L2209" i="32" s="1"/>
  <c r="K2210" i="32"/>
  <c r="L2210" i="32"/>
  <c r="K2211" i="32"/>
  <c r="L2211" i="32" s="1"/>
  <c r="K2212" i="32"/>
  <c r="L2212" i="32"/>
  <c r="K2213" i="32"/>
  <c r="L2213" i="32" s="1"/>
  <c r="K2214" i="32"/>
  <c r="L2214" i="32" s="1"/>
  <c r="K2215" i="32"/>
  <c r="L2215" i="32"/>
  <c r="K2216" i="32"/>
  <c r="L2216" i="32" s="1"/>
  <c r="K2217" i="32"/>
  <c r="L2217" i="32" s="1"/>
  <c r="K2218" i="32"/>
  <c r="L2218" i="32"/>
  <c r="K2219" i="32"/>
  <c r="L2219" i="32"/>
  <c r="K2220" i="32"/>
  <c r="L2220" i="32" s="1"/>
  <c r="K2221" i="32"/>
  <c r="L2221" i="32" s="1"/>
  <c r="K2222" i="32"/>
  <c r="L2222" i="32" s="1"/>
  <c r="K2223" i="32"/>
  <c r="L2223" i="32" s="1"/>
  <c r="K2224" i="32"/>
  <c r="L2224" i="32" s="1"/>
  <c r="K2225" i="32"/>
  <c r="L2225" i="32" s="1"/>
  <c r="K2226" i="32"/>
  <c r="L2226" i="32" s="1"/>
  <c r="K2227" i="32"/>
  <c r="L2227" i="32"/>
  <c r="K2228" i="32"/>
  <c r="L2228" i="32"/>
  <c r="K2229" i="32"/>
  <c r="L2229" i="32" s="1"/>
  <c r="K2230" i="32"/>
  <c r="L2230" i="32" s="1"/>
  <c r="K2231" i="32"/>
  <c r="L2231" i="32" s="1"/>
  <c r="K2232" i="32"/>
  <c r="L2232" i="32" s="1"/>
  <c r="K2233" i="32"/>
  <c r="L2233" i="32" s="1"/>
  <c r="K2234" i="32"/>
  <c r="L2234" i="32"/>
  <c r="K2235" i="32"/>
  <c r="L2235" i="32"/>
  <c r="K2236" i="32"/>
  <c r="L2236" i="32"/>
  <c r="K2237" i="32"/>
  <c r="L2237" i="32" s="1"/>
  <c r="K2238" i="32"/>
  <c r="L2238" i="32" s="1"/>
  <c r="K2239" i="32"/>
  <c r="K2240" i="32"/>
  <c r="L2240" i="32" s="1"/>
  <c r="K2241" i="32"/>
  <c r="K2242" i="32"/>
  <c r="K2243" i="32"/>
  <c r="K2244" i="32"/>
  <c r="L2244" i="32" s="1"/>
  <c r="K2245" i="32"/>
  <c r="K2246" i="32"/>
  <c r="K2247" i="32"/>
  <c r="K2248" i="32"/>
  <c r="K2249" i="32"/>
  <c r="K2250" i="32"/>
  <c r="K2251" i="32"/>
  <c r="K2252" i="32"/>
  <c r="K2253" i="32"/>
  <c r="L2253" i="32" s="1"/>
  <c r="K2254" i="32"/>
  <c r="L2254" i="32" s="1"/>
  <c r="K2255" i="32"/>
  <c r="L2255" i="32" s="1"/>
  <c r="K2256" i="32"/>
  <c r="L2256" i="32" s="1"/>
  <c r="K2257" i="32"/>
  <c r="L2257" i="32" s="1"/>
  <c r="K2258" i="32"/>
  <c r="L2258" i="32" s="1"/>
  <c r="K2259" i="32"/>
  <c r="L2259" i="32"/>
  <c r="K2260" i="32"/>
  <c r="L2260" i="32"/>
  <c r="K2261" i="32"/>
  <c r="L2261" i="32" s="1"/>
  <c r="K2262" i="32"/>
  <c r="L2262" i="32" s="1"/>
  <c r="K2263" i="32"/>
  <c r="L2263" i="32" s="1"/>
  <c r="K2264" i="32"/>
  <c r="K2265" i="32"/>
  <c r="L2265" i="32" s="1"/>
  <c r="K2266" i="32"/>
  <c r="L2266" i="32"/>
  <c r="K2267" i="32"/>
  <c r="L2267" i="32" s="1"/>
  <c r="K2268" i="32"/>
  <c r="L2268" i="32"/>
  <c r="K2269" i="32"/>
  <c r="L2269" i="32" s="1"/>
  <c r="K2270" i="32"/>
  <c r="L2270" i="32" s="1"/>
  <c r="K2271" i="32"/>
  <c r="L2271" i="32"/>
  <c r="K2272" i="32"/>
  <c r="K2273" i="32"/>
  <c r="L2273" i="32" s="1"/>
  <c r="K2274" i="32"/>
  <c r="K2275" i="32"/>
  <c r="L2275" i="32" s="1"/>
  <c r="K2276" i="32"/>
  <c r="L2276" i="32"/>
  <c r="K2277" i="32"/>
  <c r="L2277" i="32" s="1"/>
  <c r="K2278" i="32"/>
  <c r="L2278" i="32" s="1"/>
  <c r="K2279" i="32"/>
  <c r="L2279" i="32" s="1"/>
  <c r="K2280" i="32"/>
  <c r="L2280" i="32" s="1"/>
  <c r="K2281" i="32"/>
  <c r="K2282" i="32"/>
  <c r="K2283" i="32"/>
  <c r="K2284" i="32"/>
  <c r="L2284" i="32"/>
  <c r="K2285" i="32"/>
  <c r="K2286" i="32"/>
  <c r="L2286" i="32" s="1"/>
  <c r="K2287" i="32"/>
  <c r="L2287" i="32" s="1"/>
  <c r="K2288" i="32"/>
  <c r="L2288" i="32" s="1"/>
  <c r="K2289" i="32"/>
  <c r="L2289" i="32" s="1"/>
  <c r="K2290" i="32"/>
  <c r="K2291" i="32"/>
  <c r="L2291" i="32"/>
  <c r="K2292" i="32"/>
  <c r="L2292" i="32"/>
  <c r="K2293" i="32"/>
  <c r="L2293" i="32" s="1"/>
  <c r="K2294" i="32"/>
  <c r="L2294" i="32" s="1"/>
  <c r="K2295" i="32"/>
  <c r="L2295" i="32" s="1"/>
  <c r="K2296" i="32"/>
  <c r="L2296" i="32" s="1"/>
  <c r="K2297" i="32"/>
  <c r="L2297" i="32" s="1"/>
  <c r="K2298" i="32"/>
  <c r="L2298" i="32" s="1"/>
  <c r="K2299" i="32"/>
  <c r="L2299" i="32" s="1"/>
  <c r="K2300" i="32"/>
  <c r="L2300" i="32"/>
  <c r="K2301" i="32"/>
  <c r="K2302" i="32"/>
  <c r="K2303" i="32"/>
  <c r="K2304" i="32"/>
  <c r="K2305" i="32"/>
  <c r="K2306" i="32"/>
  <c r="K2307" i="32"/>
  <c r="K2308" i="32"/>
  <c r="L2308" i="32" s="1"/>
  <c r="K2309" i="32"/>
  <c r="K2310" i="32"/>
  <c r="K2311" i="32"/>
  <c r="L2311" i="32" s="1"/>
  <c r="K2312" i="32"/>
  <c r="L2312" i="32"/>
  <c r="K2313" i="32"/>
  <c r="L2313" i="32" s="1"/>
  <c r="K2314" i="32"/>
  <c r="K2315" i="32"/>
  <c r="L2315" i="32"/>
  <c r="K2316" i="32"/>
  <c r="L2316" i="32"/>
  <c r="K2317" i="32"/>
  <c r="L2317" i="32" s="1"/>
  <c r="K2318" i="32"/>
  <c r="L2318" i="32" s="1"/>
  <c r="K2319" i="32"/>
  <c r="L2319" i="32" s="1"/>
  <c r="K2320" i="32"/>
  <c r="K2321" i="32"/>
  <c r="L2321" i="32" s="1"/>
  <c r="K2322" i="32"/>
  <c r="L2322" i="32" s="1"/>
  <c r="K2323" i="32"/>
  <c r="K2324" i="32"/>
  <c r="L2324" i="32"/>
  <c r="K2325" i="32"/>
  <c r="L2325" i="32" s="1"/>
  <c r="K2326" i="32"/>
  <c r="L2326" i="32" s="1"/>
  <c r="K2327" i="32"/>
  <c r="L2327" i="32" s="1"/>
  <c r="K2328" i="32"/>
  <c r="L2328" i="32" s="1"/>
  <c r="K2329" i="32"/>
  <c r="L2329" i="32" s="1"/>
  <c r="K2330" i="32"/>
  <c r="K2331" i="32"/>
  <c r="K2332" i="32"/>
  <c r="L2332" i="32"/>
  <c r="K2333" i="32"/>
  <c r="L2333" i="32" s="1"/>
  <c r="K2334" i="32"/>
  <c r="L2334" i="32" s="1"/>
  <c r="K2335" i="32"/>
  <c r="K2336" i="32"/>
  <c r="K2337" i="32"/>
  <c r="K2338" i="32"/>
  <c r="K2339" i="32"/>
  <c r="K2340" i="32"/>
  <c r="K2341" i="32"/>
  <c r="K2342" i="32"/>
  <c r="K2343" i="32"/>
  <c r="K2344" i="32"/>
  <c r="K2345" i="32"/>
  <c r="K2346" i="32"/>
  <c r="L2346" i="32"/>
  <c r="K2347" i="32"/>
  <c r="K2348" i="32"/>
  <c r="L2348" i="32"/>
  <c r="K2349" i="32"/>
  <c r="L2349" i="32" s="1"/>
  <c r="K2350" i="32"/>
  <c r="L2350" i="32" s="1"/>
  <c r="K2351" i="32"/>
  <c r="L2351" i="32" s="1"/>
  <c r="K2352" i="32"/>
  <c r="L2352" i="32"/>
  <c r="K2353" i="32"/>
  <c r="L2353" i="32" s="1"/>
  <c r="K2354" i="32"/>
  <c r="L2354" i="32"/>
  <c r="K2355" i="32"/>
  <c r="L2355" i="32"/>
  <c r="K2356" i="32"/>
  <c r="L2356" i="32"/>
  <c r="K2357" i="32"/>
  <c r="L2357" i="32" s="1"/>
  <c r="K2358" i="32"/>
  <c r="L2358" i="32"/>
  <c r="K2359" i="32"/>
  <c r="L2359" i="32" s="1"/>
  <c r="K2360" i="32"/>
  <c r="L2360" i="32" s="1"/>
  <c r="K2361" i="32"/>
  <c r="L2361" i="32" s="1"/>
  <c r="K2362" i="32"/>
  <c r="L2362" i="32"/>
  <c r="K2363" i="32"/>
  <c r="L2363" i="32"/>
  <c r="K2364" i="32"/>
  <c r="L2364" i="32"/>
  <c r="K2365" i="32"/>
  <c r="L2365" i="32" s="1"/>
  <c r="K2366" i="32"/>
  <c r="L2366" i="32" s="1"/>
  <c r="K2367" i="32"/>
  <c r="L2367" i="32" s="1"/>
  <c r="K2368" i="32"/>
  <c r="L2368" i="32" s="1"/>
  <c r="K2369" i="32"/>
  <c r="L2369" i="32" s="1"/>
  <c r="K2370" i="32"/>
  <c r="L2370" i="32"/>
  <c r="K2371" i="32"/>
  <c r="L2371" i="32" s="1"/>
  <c r="K2372" i="32"/>
  <c r="L2372" i="32" s="1"/>
  <c r="K2373" i="32"/>
  <c r="L2373" i="32" s="1"/>
  <c r="K2374" i="32"/>
  <c r="L2374" i="32" s="1"/>
  <c r="K2375" i="32"/>
  <c r="L2375" i="32"/>
  <c r="K2376" i="32"/>
  <c r="L2376" i="32" s="1"/>
  <c r="K2377" i="32"/>
  <c r="L2377" i="32" s="1"/>
  <c r="K2378" i="32"/>
  <c r="L2378" i="32"/>
  <c r="K2379" i="32"/>
  <c r="L2379" i="32"/>
  <c r="K2380" i="32"/>
  <c r="L2380" i="32" s="1"/>
  <c r="K2381" i="32"/>
  <c r="L2381" i="32" s="1"/>
  <c r="K2382" i="32"/>
  <c r="L2382" i="32" s="1"/>
  <c r="K2383" i="32"/>
  <c r="L2383" i="32" s="1"/>
  <c r="K2384" i="32"/>
  <c r="L2384" i="32" s="1"/>
  <c r="K2385" i="32"/>
  <c r="L2385" i="32" s="1"/>
  <c r="K2386" i="32"/>
  <c r="L2386" i="32" s="1"/>
  <c r="K2387" i="32"/>
  <c r="L2387" i="32"/>
  <c r="K2388" i="32"/>
  <c r="L2388" i="32"/>
  <c r="K2389" i="32"/>
  <c r="L2389" i="32" s="1"/>
  <c r="K2390" i="32"/>
  <c r="L2390" i="32" s="1"/>
  <c r="K2391" i="32"/>
  <c r="L2391" i="32" s="1"/>
  <c r="K2392" i="32"/>
  <c r="L2392" i="32" s="1"/>
  <c r="K2393" i="32"/>
  <c r="L2393" i="32" s="1"/>
  <c r="K2394" i="32"/>
  <c r="L2394" i="32"/>
  <c r="K2395" i="32"/>
  <c r="L2395" i="32" s="1"/>
  <c r="K2396" i="32"/>
  <c r="L2396" i="32"/>
  <c r="K2397" i="32"/>
  <c r="L2397" i="32" s="1"/>
  <c r="K2398" i="32"/>
  <c r="K2399" i="32"/>
  <c r="K2400" i="32"/>
  <c r="K2401" i="32"/>
  <c r="K2402" i="32"/>
  <c r="K2403" i="32"/>
  <c r="K2404" i="32"/>
  <c r="K2405" i="32"/>
  <c r="K2406" i="32"/>
  <c r="K2407" i="32"/>
  <c r="K2408" i="32"/>
  <c r="K2409" i="32"/>
  <c r="L2409" i="32" s="1"/>
  <c r="K2410" i="32"/>
  <c r="L2410" i="32"/>
  <c r="K2411" i="32"/>
  <c r="L2411" i="32"/>
  <c r="K2412" i="32"/>
  <c r="L2412" i="32"/>
  <c r="K2413" i="32"/>
  <c r="L2413" i="32" s="1"/>
  <c r="K2414" i="32"/>
  <c r="L2414" i="32" s="1"/>
  <c r="K2415" i="32"/>
  <c r="L2415" i="32" s="1"/>
  <c r="K2416" i="32"/>
  <c r="L2416" i="32" s="1"/>
  <c r="K2417" i="32"/>
  <c r="L2417" i="32" s="1"/>
  <c r="K2418" i="32"/>
  <c r="L2418" i="32"/>
  <c r="K2419" i="32"/>
  <c r="L2419" i="32"/>
  <c r="K2420" i="32"/>
  <c r="L2420" i="32"/>
  <c r="K2421" i="32"/>
  <c r="L2421" i="32" s="1"/>
  <c r="K2422" i="32"/>
  <c r="L2422" i="32" s="1"/>
  <c r="K2423" i="32"/>
  <c r="L2423" i="32" s="1"/>
  <c r="K2424" i="32"/>
  <c r="L2424" i="32" s="1"/>
  <c r="K2425" i="32"/>
  <c r="L2425" i="32" s="1"/>
  <c r="K2426" i="32"/>
  <c r="L2426" i="32"/>
  <c r="K2427" i="32"/>
  <c r="L2427" i="32" s="1"/>
  <c r="K2428" i="32"/>
  <c r="L2428" i="32"/>
  <c r="K2429" i="32"/>
  <c r="L2429" i="32" s="1"/>
  <c r="K2430" i="32"/>
  <c r="L2430" i="32"/>
  <c r="K2431" i="32"/>
  <c r="L2431" i="32"/>
  <c r="K2432" i="32"/>
  <c r="L2432" i="32" s="1"/>
  <c r="K2433" i="32"/>
  <c r="L2433" i="32" s="1"/>
  <c r="K2434" i="32"/>
  <c r="L2434" i="32"/>
  <c r="K2435" i="32"/>
  <c r="L2435" i="32"/>
  <c r="K2436" i="32"/>
  <c r="L2436" i="32"/>
  <c r="K2437" i="32"/>
  <c r="L2437" i="32" s="1"/>
  <c r="K2438" i="32"/>
  <c r="L2438" i="32" s="1"/>
  <c r="K2439" i="32"/>
  <c r="L2439" i="32"/>
  <c r="K2440" i="32"/>
  <c r="L2440" i="32"/>
  <c r="K2441" i="32"/>
  <c r="L2441" i="32" s="1"/>
  <c r="K2442" i="32"/>
  <c r="L2442" i="32"/>
  <c r="K2443" i="32"/>
  <c r="L2443" i="32"/>
  <c r="K2444" i="32"/>
  <c r="L2444" i="32"/>
  <c r="K2445" i="32"/>
  <c r="L2445" i="32" s="1"/>
  <c r="K2446" i="32"/>
  <c r="L2446" i="32" s="1"/>
  <c r="K2447" i="32"/>
  <c r="L2447" i="32" s="1"/>
  <c r="K2448" i="32"/>
  <c r="L2448" i="32" s="1"/>
  <c r="K2449" i="32"/>
  <c r="L2449" i="32" s="1"/>
  <c r="K2450" i="32"/>
  <c r="L2450" i="32"/>
  <c r="K2451" i="32"/>
  <c r="L2451" i="32"/>
  <c r="K2452" i="32"/>
  <c r="L2452" i="32"/>
  <c r="K2453" i="32"/>
  <c r="L2453" i="32" s="1"/>
  <c r="K2454" i="32"/>
  <c r="L2454" i="32" s="1"/>
  <c r="K2455" i="32"/>
  <c r="L2455" i="32" s="1"/>
  <c r="K2456" i="32"/>
  <c r="L2456" i="32" s="1"/>
  <c r="K2457" i="32"/>
  <c r="L2457" i="32" s="1"/>
  <c r="K2458" i="32"/>
  <c r="L2458" i="32" s="1"/>
  <c r="K2459" i="32"/>
  <c r="L2459" i="32"/>
  <c r="K2460" i="32"/>
  <c r="L2460" i="32"/>
  <c r="K2461" i="32"/>
  <c r="L2461" i="32" s="1"/>
  <c r="K2462" i="32"/>
  <c r="L2462" i="32"/>
  <c r="K2463" i="32"/>
  <c r="L2463" i="32" s="1"/>
  <c r="K2464" i="32"/>
  <c r="L2464" i="32" s="1"/>
  <c r="K2465" i="32"/>
  <c r="L2465" i="32" s="1"/>
  <c r="K2466" i="32"/>
  <c r="L2466" i="32"/>
  <c r="K2467" i="32"/>
  <c r="L2467" i="32"/>
  <c r="K2468" i="32"/>
  <c r="L2468" i="32" s="1"/>
  <c r="K2469" i="32"/>
  <c r="L2469" i="32" s="1"/>
  <c r="K2470" i="32"/>
  <c r="L2470" i="32" s="1"/>
  <c r="K2471" i="32"/>
  <c r="K2472" i="32"/>
  <c r="K2473" i="32"/>
  <c r="L2473" i="32" s="1"/>
  <c r="K2474" i="32"/>
  <c r="L2474" i="32"/>
  <c r="K2475" i="32"/>
  <c r="L2475" i="32"/>
  <c r="K2476" i="32"/>
  <c r="L2476" i="32" s="1"/>
  <c r="K2477" i="32"/>
  <c r="L2477" i="32" s="1"/>
  <c r="K2478" i="32"/>
  <c r="L2478" i="32" s="1"/>
  <c r="K2479" i="32"/>
  <c r="L2479" i="32" s="1"/>
  <c r="K2480" i="32"/>
  <c r="L2480" i="32"/>
  <c r="K2481" i="32"/>
  <c r="K2482" i="32"/>
  <c r="K2483" i="32"/>
  <c r="L2483" i="32"/>
  <c r="K2484" i="32"/>
  <c r="L2484" i="32"/>
  <c r="K2485" i="32"/>
  <c r="K2486" i="32"/>
  <c r="L2486" i="32" s="1"/>
  <c r="K2487" i="32"/>
  <c r="L2487" i="32" s="1"/>
  <c r="K2488" i="32"/>
  <c r="L2488" i="32" s="1"/>
  <c r="K2489" i="32"/>
  <c r="K2490" i="32"/>
  <c r="K2491" i="32"/>
  <c r="K2492" i="32"/>
  <c r="K2493" i="32"/>
  <c r="K2494" i="32"/>
  <c r="K2495" i="32"/>
  <c r="K2496" i="32"/>
  <c r="K2497" i="32"/>
  <c r="K2498" i="32"/>
  <c r="K2499" i="32"/>
  <c r="L2499" i="32" s="1"/>
  <c r="K2500" i="32"/>
  <c r="K2501" i="32"/>
  <c r="K2502" i="32"/>
  <c r="L2502" i="32" s="1"/>
  <c r="K2503" i="32"/>
  <c r="K2504" i="32"/>
  <c r="K2505" i="32"/>
  <c r="K2506" i="32"/>
  <c r="K2507" i="32"/>
  <c r="K2508" i="32"/>
  <c r="K2509" i="32"/>
  <c r="L2509" i="32" s="1"/>
  <c r="K2510" i="32"/>
  <c r="K2511" i="32"/>
  <c r="K2512" i="32"/>
  <c r="K2513" i="32"/>
  <c r="K2514" i="32"/>
  <c r="K2515" i="32"/>
  <c r="L2515" i="32"/>
  <c r="K2516" i="32"/>
  <c r="L2516" i="32"/>
  <c r="K2517" i="32"/>
  <c r="K2518" i="32"/>
  <c r="K2519" i="32"/>
  <c r="L2519" i="32" s="1"/>
  <c r="K2520" i="32"/>
  <c r="K2521" i="32"/>
  <c r="L2521" i="32" s="1"/>
  <c r="K2522" i="32"/>
  <c r="K2523" i="32"/>
  <c r="L2523" i="32" s="1"/>
  <c r="K2524" i="32"/>
  <c r="K2525" i="32"/>
  <c r="L2525" i="32" s="1"/>
  <c r="K2526" i="32"/>
  <c r="K2527" i="32"/>
  <c r="L2527" i="32"/>
  <c r="K2528" i="32"/>
  <c r="L2528" i="32" s="1"/>
  <c r="K2529" i="32"/>
  <c r="K2530" i="32"/>
  <c r="L2530" i="32"/>
  <c r="K2531" i="32"/>
  <c r="K2532" i="32"/>
  <c r="L2532" i="32"/>
  <c r="K2533" i="32"/>
  <c r="K2534" i="32"/>
  <c r="L2534" i="32" s="1"/>
  <c r="K2535" i="32"/>
  <c r="K2536" i="32"/>
  <c r="L2536" i="32" s="1"/>
  <c r="K2537" i="32"/>
  <c r="K2538" i="32"/>
  <c r="L2538" i="32"/>
  <c r="K2539" i="32"/>
  <c r="L2539" i="32"/>
  <c r="K2540" i="32"/>
  <c r="L2540" i="32"/>
  <c r="K2541" i="32"/>
  <c r="L2541" i="32" s="1"/>
  <c r="K2542" i="32"/>
  <c r="L2542" i="32"/>
  <c r="K2543" i="32"/>
  <c r="K2544" i="32"/>
  <c r="L2544" i="32" s="1"/>
  <c r="K2545" i="32"/>
  <c r="L2545" i="32" s="1"/>
  <c r="K2546" i="32"/>
  <c r="L2546" i="32" s="1"/>
  <c r="K2547" i="32"/>
  <c r="K2548" i="32"/>
  <c r="L2548" i="32"/>
  <c r="K2549" i="32"/>
  <c r="K2550" i="32"/>
  <c r="K2551" i="32"/>
  <c r="K2552" i="32"/>
  <c r="K2553" i="32"/>
  <c r="L2553" i="32" s="1"/>
  <c r="K2554" i="32"/>
  <c r="K2555" i="32"/>
  <c r="L2555" i="32"/>
  <c r="K2556" i="32"/>
  <c r="K2557" i="32"/>
  <c r="K2558" i="32"/>
  <c r="K2559" i="32"/>
  <c r="L2559" i="32" s="1"/>
  <c r="K2560" i="32"/>
  <c r="K2561" i="32"/>
  <c r="L2561" i="32" s="1"/>
  <c r="K2562" i="32"/>
  <c r="L2562" i="32"/>
  <c r="K2563" i="32"/>
  <c r="L2563" i="32" s="1"/>
  <c r="K2564" i="32"/>
  <c r="L2564" i="32"/>
  <c r="K2565" i="32"/>
  <c r="L2565" i="32" s="1"/>
  <c r="K2566" i="32"/>
  <c r="L2566" i="32" s="1"/>
  <c r="K2567" i="32"/>
  <c r="L2567" i="32" s="1"/>
  <c r="K2568" i="32"/>
  <c r="L2568" i="32" s="1"/>
  <c r="K2569" i="32"/>
  <c r="L2569" i="32" s="1"/>
  <c r="K2570" i="32"/>
  <c r="L2570" i="32"/>
  <c r="K2571" i="32"/>
  <c r="L2571" i="32"/>
  <c r="K2572" i="32"/>
  <c r="L2572" i="32" s="1"/>
  <c r="K2573" i="32"/>
  <c r="L2573" i="32" s="1"/>
  <c r="K2574" i="32"/>
  <c r="L2574" i="32"/>
  <c r="K2575" i="32"/>
  <c r="L2575" i="32" s="1"/>
  <c r="K2576" i="32"/>
  <c r="L2576" i="32"/>
  <c r="K2577" i="32"/>
  <c r="K2578" i="32"/>
  <c r="K2579" i="32"/>
  <c r="K2580" i="32"/>
  <c r="K2581" i="32"/>
  <c r="K2582" i="32"/>
  <c r="K2583" i="32"/>
  <c r="K2584" i="32"/>
  <c r="K2585" i="32"/>
  <c r="K2586" i="32"/>
  <c r="K2587" i="32"/>
  <c r="K2588" i="32"/>
  <c r="K2589" i="32"/>
  <c r="K2590" i="32"/>
  <c r="K2591" i="32"/>
  <c r="K2592" i="32"/>
  <c r="K2593" i="32"/>
  <c r="K2594" i="32"/>
  <c r="K2595" i="32"/>
  <c r="L2595" i="32" s="1"/>
  <c r="K2596" i="32"/>
  <c r="K2597" i="32"/>
  <c r="K2598" i="32"/>
  <c r="K2599" i="32"/>
  <c r="K2600" i="32"/>
  <c r="K2601" i="32"/>
  <c r="K2602" i="32"/>
  <c r="K2603" i="32"/>
  <c r="K2604" i="32"/>
  <c r="K2605" i="32"/>
  <c r="K2606" i="32"/>
  <c r="K2607" i="32"/>
  <c r="K2608" i="32"/>
  <c r="K2609" i="32"/>
  <c r="K2610" i="32"/>
  <c r="K2611" i="32"/>
  <c r="K2612" i="32"/>
  <c r="L2612" i="32"/>
  <c r="K2613" i="32"/>
  <c r="K2614" i="32"/>
  <c r="L2614" i="32" s="1"/>
  <c r="K2615" i="32"/>
  <c r="L2615" i="32" s="1"/>
  <c r="K2616" i="32"/>
  <c r="L2616" i="32" s="1"/>
  <c r="K2617" i="32"/>
  <c r="L2617" i="32" s="1"/>
  <c r="K2618" i="32"/>
  <c r="L2618" i="32"/>
  <c r="K2619" i="32"/>
  <c r="L2619" i="32" s="1"/>
  <c r="K2620" i="32"/>
  <c r="L2620" i="32" s="1"/>
  <c r="K2621" i="32"/>
  <c r="L2621" i="32" s="1"/>
  <c r="K2622" i="32"/>
  <c r="L2622" i="32" s="1"/>
  <c r="K2623" i="32"/>
  <c r="L2623" i="32"/>
  <c r="K2624" i="32"/>
  <c r="L2624" i="32" s="1"/>
  <c r="K2625" i="32"/>
  <c r="L2625" i="32" s="1"/>
  <c r="K2626" i="32"/>
  <c r="L2626" i="32"/>
  <c r="K2627" i="32"/>
  <c r="L2627" i="32"/>
  <c r="K2628" i="32"/>
  <c r="L2628" i="32"/>
  <c r="K2629" i="32"/>
  <c r="L2629" i="32" s="1"/>
  <c r="K2630" i="32"/>
  <c r="L2630" i="32" s="1"/>
  <c r="K2631" i="32"/>
  <c r="L2631" i="32" s="1"/>
  <c r="K2632" i="32"/>
  <c r="L2632" i="32"/>
  <c r="K2633" i="32"/>
  <c r="L2633" i="32" s="1"/>
  <c r="K2634" i="32"/>
  <c r="L2634" i="32"/>
  <c r="K2635" i="32"/>
  <c r="L2635" i="32"/>
  <c r="K2636" i="32"/>
  <c r="L2636" i="32" s="1"/>
  <c r="K2637" i="32"/>
  <c r="L2637" i="32" s="1"/>
  <c r="K2638" i="32"/>
  <c r="L2638" i="32"/>
  <c r="K2639" i="32"/>
  <c r="L2639" i="32" s="1"/>
  <c r="K2640" i="32"/>
  <c r="L2640" i="32" s="1"/>
  <c r="K2641" i="32"/>
  <c r="L2641" i="32" s="1"/>
  <c r="K2642" i="32"/>
  <c r="L2642" i="32"/>
  <c r="K2643" i="32"/>
  <c r="L2643" i="32"/>
  <c r="K2644" i="32"/>
  <c r="L2644" i="32"/>
  <c r="K2645" i="32"/>
  <c r="L2645" i="32" s="1"/>
  <c r="K2646" i="32"/>
  <c r="L2646" i="32" s="1"/>
  <c r="K2647" i="32"/>
  <c r="L2647" i="32"/>
  <c r="K2648" i="32"/>
  <c r="L2648" i="32" s="1"/>
  <c r="K2649" i="32"/>
  <c r="L2649" i="32" s="1"/>
  <c r="K2650" i="32"/>
  <c r="L2650" i="32"/>
  <c r="K2651" i="32"/>
  <c r="L2651" i="32" s="1"/>
  <c r="K2652" i="32"/>
  <c r="L2652" i="32" s="1"/>
  <c r="K2653" i="32"/>
  <c r="L2653" i="32" s="1"/>
  <c r="K2654" i="32"/>
  <c r="L2654" i="32"/>
  <c r="K2655" i="32"/>
  <c r="L2655" i="32" s="1"/>
  <c r="K2656" i="32"/>
  <c r="L2656" i="32"/>
  <c r="K2657" i="32"/>
  <c r="L2657" i="32" s="1"/>
  <c r="K2658" i="32"/>
  <c r="L2658" i="32"/>
  <c r="K2659" i="32"/>
  <c r="L2659" i="32"/>
  <c r="K2660" i="32"/>
  <c r="L2660" i="32" s="1"/>
  <c r="K2661" i="32"/>
  <c r="L2661" i="32" s="1"/>
  <c r="K2662" i="32"/>
  <c r="L2662" i="32" s="1"/>
  <c r="K2663" i="32"/>
  <c r="L2663" i="32" s="1"/>
  <c r="K2664" i="32"/>
  <c r="L2664" i="32"/>
  <c r="K2665" i="32"/>
  <c r="L2665" i="32" s="1"/>
  <c r="K2666" i="32"/>
  <c r="L2666" i="32"/>
  <c r="K2667" i="32"/>
  <c r="L2667" i="32"/>
  <c r="K2668" i="32"/>
  <c r="L2668" i="32"/>
  <c r="K2669" i="32"/>
  <c r="L2669" i="32" s="1"/>
  <c r="K2670" i="32"/>
  <c r="L2670" i="32" s="1"/>
  <c r="K2671" i="32"/>
  <c r="L2671" i="32" s="1"/>
  <c r="K2672" i="32"/>
  <c r="L2672" i="32" s="1"/>
  <c r="K2673" i="32"/>
  <c r="L2673" i="32" s="1"/>
  <c r="K2674" i="32"/>
  <c r="L2674" i="32"/>
  <c r="K2675" i="32"/>
  <c r="L2675" i="32" s="1"/>
  <c r="K2676" i="32"/>
  <c r="L2676" i="32"/>
  <c r="K2677" i="32"/>
  <c r="L2677" i="32" s="1"/>
  <c r="K2678" i="32"/>
  <c r="L2678" i="32" s="1"/>
  <c r="K2679" i="32"/>
  <c r="L2679" i="32" s="1"/>
  <c r="K2680" i="32"/>
  <c r="L2680" i="32"/>
  <c r="K2681" i="32"/>
  <c r="L2681" i="32" s="1"/>
  <c r="K2682" i="32"/>
  <c r="L2682" i="32"/>
  <c r="K2683" i="32"/>
  <c r="L2683" i="32" s="1"/>
  <c r="K2684" i="32"/>
  <c r="L2684" i="32" s="1"/>
  <c r="K2685" i="32"/>
  <c r="L2685" i="32" s="1"/>
  <c r="K2686" i="32"/>
  <c r="L2686" i="32"/>
  <c r="K2687" i="32"/>
  <c r="L2687" i="32"/>
  <c r="K2688" i="32"/>
  <c r="L2688" i="32" s="1"/>
  <c r="K2689" i="32"/>
  <c r="L2689" i="32" s="1"/>
  <c r="K2690" i="32"/>
  <c r="L2690" i="32"/>
  <c r="K2691" i="32"/>
  <c r="L2691" i="32" s="1"/>
  <c r="K2692" i="32"/>
  <c r="L2692" i="32"/>
  <c r="K2693" i="32"/>
  <c r="L2693" i="32" s="1"/>
  <c r="K2694" i="32"/>
  <c r="L2694" i="32"/>
  <c r="K2695" i="32"/>
  <c r="L2695" i="32"/>
  <c r="K2696" i="32"/>
  <c r="L2696" i="32"/>
  <c r="K2697" i="32"/>
  <c r="L2697" i="32" s="1"/>
  <c r="K2698" i="32"/>
  <c r="L2698" i="32" s="1"/>
  <c r="K2699" i="32"/>
  <c r="L2699" i="32" s="1"/>
  <c r="K2700" i="32"/>
  <c r="L2700" i="32"/>
  <c r="K2701" i="32"/>
  <c r="L2701" i="32" s="1"/>
  <c r="K2702" i="32"/>
  <c r="L2702" i="32" s="1"/>
  <c r="K2703" i="32"/>
  <c r="L2703" i="32"/>
  <c r="K2704" i="32"/>
  <c r="L2704" i="32" s="1"/>
  <c r="K2705" i="32"/>
  <c r="L2705" i="32" s="1"/>
  <c r="K2706" i="32"/>
  <c r="L2706" i="32"/>
  <c r="K2707" i="32"/>
  <c r="L2707" i="32" s="1"/>
  <c r="K2708" i="32"/>
  <c r="L2708" i="32" s="1"/>
  <c r="K2709" i="32"/>
  <c r="L2709" i="32" s="1"/>
  <c r="K2710" i="32"/>
  <c r="L2710" i="32"/>
  <c r="K2711" i="32"/>
  <c r="L2711" i="32" s="1"/>
  <c r="K2712" i="32"/>
  <c r="L2712" i="32"/>
  <c r="K2713" i="32"/>
  <c r="L2713" i="32" s="1"/>
  <c r="K2714" i="32"/>
  <c r="L2714" i="32" s="1"/>
  <c r="K2715" i="32"/>
  <c r="L2715" i="32"/>
  <c r="K2716" i="32"/>
  <c r="L2716" i="32" s="1"/>
  <c r="K2717" i="32"/>
  <c r="L2717" i="32" s="1"/>
  <c r="K2718" i="32"/>
  <c r="L2718" i="32"/>
  <c r="K2719" i="32"/>
  <c r="L2719" i="32" s="1"/>
  <c r="K2720" i="32"/>
  <c r="L2720" i="32" s="1"/>
  <c r="K2721" i="32"/>
  <c r="L2721" i="32"/>
  <c r="K2722" i="32"/>
  <c r="L2722" i="32"/>
  <c r="K2723" i="32"/>
  <c r="L2723" i="32" s="1"/>
  <c r="K2724" i="32"/>
  <c r="L2724" i="32" s="1"/>
  <c r="K2725" i="32"/>
  <c r="L2725" i="32"/>
  <c r="K2726" i="32"/>
  <c r="L2726" i="32"/>
  <c r="K2727" i="32"/>
  <c r="L2727" i="32"/>
  <c r="K2728" i="32"/>
  <c r="L2728" i="32" s="1"/>
  <c r="K2729" i="32"/>
  <c r="L2729" i="32"/>
  <c r="K2730" i="32"/>
  <c r="L2730" i="32"/>
  <c r="K2731" i="32"/>
  <c r="L2731" i="32"/>
  <c r="K2732" i="32"/>
  <c r="L2732" i="32" s="1"/>
  <c r="K2733" i="32"/>
  <c r="L2733" i="32"/>
  <c r="K2734" i="32"/>
  <c r="L2734" i="32"/>
  <c r="K2735" i="32"/>
  <c r="L2735" i="32"/>
  <c r="K2736" i="32"/>
  <c r="L2736" i="32" s="1"/>
  <c r="K2737" i="32"/>
  <c r="L2737" i="32"/>
  <c r="K2738" i="32"/>
  <c r="K2739" i="32"/>
  <c r="L2739" i="32"/>
  <c r="K2740" i="32"/>
  <c r="L2740" i="32" s="1"/>
  <c r="K2741" i="32"/>
  <c r="L2741" i="32"/>
  <c r="K2742" i="32"/>
  <c r="L2742" i="32" s="1"/>
  <c r="K2743" i="32"/>
  <c r="L2743" i="32"/>
  <c r="K2744" i="32"/>
  <c r="L2744" i="32" s="1"/>
  <c r="K2745" i="32"/>
  <c r="L2745" i="32"/>
  <c r="K2746" i="32"/>
  <c r="L2746" i="32" s="1"/>
  <c r="K2747" i="32"/>
  <c r="L2747" i="32" s="1"/>
  <c r="K2748" i="32"/>
  <c r="L2748" i="32" s="1"/>
  <c r="K2749" i="32"/>
  <c r="L2749" i="32"/>
  <c r="K2750" i="32"/>
  <c r="K2751" i="32"/>
  <c r="K2752" i="32"/>
  <c r="K2753" i="32"/>
  <c r="L2753" i="32"/>
  <c r="K2754" i="32"/>
  <c r="L2754" i="32"/>
  <c r="K2755" i="32"/>
  <c r="L2755" i="32" s="1"/>
  <c r="K2756" i="32"/>
  <c r="L2756" i="32" s="1"/>
  <c r="K2757" i="32"/>
  <c r="L2757" i="32"/>
  <c r="K2758" i="32"/>
  <c r="L2758" i="32"/>
  <c r="K2759" i="32"/>
  <c r="L2759" i="32"/>
  <c r="K2760" i="32"/>
  <c r="L2760" i="32" s="1"/>
  <c r="K2761" i="32"/>
  <c r="L2761" i="32"/>
  <c r="K2762" i="32"/>
  <c r="L2762" i="32"/>
  <c r="K2763" i="32"/>
  <c r="L2763" i="32"/>
  <c r="K2764" i="32"/>
  <c r="L2764" i="32" s="1"/>
  <c r="K2765" i="32"/>
  <c r="L2765" i="32"/>
  <c r="K2766" i="32"/>
  <c r="L2766" i="32"/>
  <c r="K2767" i="32"/>
  <c r="L2767" i="32"/>
  <c r="K2768" i="32"/>
  <c r="L2768" i="32" s="1"/>
  <c r="K2769" i="32"/>
  <c r="L2769" i="32" s="1"/>
  <c r="K2770" i="32"/>
  <c r="L2770" i="32" s="1"/>
  <c r="K2771" i="32"/>
  <c r="L2771" i="32"/>
  <c r="K2772" i="32"/>
  <c r="L2772" i="32" s="1"/>
  <c r="K2773" i="32"/>
  <c r="L2773" i="32"/>
  <c r="K2774" i="32"/>
  <c r="L2774" i="32" s="1"/>
  <c r="K2775" i="32"/>
  <c r="L2775" i="32"/>
  <c r="K2776" i="32"/>
  <c r="L2776" i="32" s="1"/>
  <c r="K2777" i="32"/>
  <c r="L2777" i="32"/>
  <c r="K2778" i="32"/>
  <c r="L2778" i="32" s="1"/>
  <c r="K2779" i="32"/>
  <c r="L2779" i="32" s="1"/>
  <c r="K2780" i="32"/>
  <c r="L2780" i="32" s="1"/>
  <c r="K2781" i="32"/>
  <c r="L2781" i="32"/>
  <c r="K2782" i="32"/>
  <c r="L2782" i="32"/>
  <c r="K2783" i="32"/>
  <c r="L2783" i="32" s="1"/>
  <c r="K2784" i="32"/>
  <c r="L2784" i="32" s="1"/>
  <c r="K2785" i="32"/>
  <c r="L2785" i="32"/>
  <c r="K2786" i="32"/>
  <c r="L2786" i="32"/>
  <c r="K2787" i="32"/>
  <c r="L2787" i="32" s="1"/>
  <c r="K2788" i="32"/>
  <c r="L2788" i="32" s="1"/>
  <c r="K2789" i="32"/>
  <c r="L2789" i="32"/>
  <c r="K2790" i="32"/>
  <c r="L2790" i="32"/>
  <c r="K2791" i="32"/>
  <c r="L2791" i="32"/>
  <c r="K2792" i="32"/>
  <c r="L2792" i="32" s="1"/>
  <c r="K2793" i="32"/>
  <c r="L2793" i="32" s="1"/>
  <c r="K2794" i="32"/>
  <c r="L2794" i="32"/>
  <c r="K2795" i="32"/>
  <c r="L2795" i="32"/>
  <c r="K2796" i="32"/>
  <c r="L2796" i="32" s="1"/>
  <c r="K2797" i="32"/>
  <c r="L2797" i="32" s="1"/>
  <c r="K2798" i="32"/>
  <c r="L2798" i="32"/>
  <c r="K2799" i="32"/>
  <c r="L2799" i="32"/>
  <c r="K2800" i="32"/>
  <c r="L2800" i="32" s="1"/>
  <c r="K2801" i="32"/>
  <c r="L2801" i="32" s="1"/>
  <c r="K2802" i="32"/>
  <c r="L2802" i="32" s="1"/>
  <c r="K2803" i="32"/>
  <c r="L2803" i="32"/>
  <c r="K2804" i="32"/>
  <c r="L2804" i="32" s="1"/>
  <c r="K2805" i="32"/>
  <c r="L2805" i="32"/>
  <c r="K2806" i="32"/>
  <c r="L2806" i="32" s="1"/>
  <c r="K2807" i="32"/>
  <c r="L2807" i="32"/>
  <c r="K2808" i="32"/>
  <c r="L2808" i="32" s="1"/>
  <c r="K2809" i="32"/>
  <c r="L2809" i="32"/>
  <c r="K2810" i="32"/>
  <c r="L2810" i="32" s="1"/>
  <c r="K2811" i="32"/>
  <c r="L2811" i="32" s="1"/>
  <c r="K2812" i="32"/>
  <c r="L2812" i="32" s="1"/>
  <c r="K2813" i="32"/>
  <c r="L2813" i="32"/>
  <c r="K2814" i="32"/>
  <c r="L2814" i="32"/>
  <c r="K2815" i="32"/>
  <c r="L2815" i="32" s="1"/>
  <c r="K2816" i="32"/>
  <c r="L2816" i="32" s="1"/>
  <c r="K2817" i="32"/>
  <c r="L2817" i="32"/>
  <c r="K2818" i="32"/>
  <c r="L2818" i="32"/>
  <c r="K2819" i="32"/>
  <c r="L2819" i="32" s="1"/>
  <c r="K2820" i="32"/>
  <c r="L2820" i="32" s="1"/>
  <c r="K2821" i="32"/>
  <c r="L2821" i="32"/>
  <c r="K2822" i="32"/>
  <c r="L2822" i="32"/>
  <c r="K2823" i="32"/>
  <c r="L2823" i="32"/>
  <c r="K2824" i="32"/>
  <c r="L2824" i="32" s="1"/>
  <c r="K2825" i="32"/>
  <c r="L2825" i="32" s="1"/>
  <c r="K2826" i="32"/>
  <c r="L2826" i="32"/>
  <c r="K2827" i="32"/>
  <c r="L2827" i="32"/>
  <c r="K2828" i="32"/>
  <c r="L2828" i="32" s="1"/>
  <c r="K2829" i="32"/>
  <c r="L2829" i="32" s="1"/>
  <c r="K2830" i="32"/>
  <c r="L2830" i="32"/>
  <c r="K2831" i="32"/>
  <c r="L2831" i="32"/>
  <c r="K2832" i="32"/>
  <c r="L2832" i="32" s="1"/>
  <c r="K2833" i="32"/>
  <c r="L2833" i="32" s="1"/>
  <c r="K2834" i="32"/>
  <c r="L2834" i="32" s="1"/>
  <c r="K2835" i="32"/>
  <c r="L2835" i="32"/>
  <c r="K2836" i="32"/>
  <c r="L2836" i="32" s="1"/>
  <c r="K2837" i="32"/>
  <c r="L2837" i="32"/>
  <c r="K2838" i="32"/>
  <c r="L2838" i="32" s="1"/>
  <c r="K2839" i="32"/>
  <c r="L2839" i="32"/>
  <c r="K2840" i="32"/>
  <c r="L2840" i="32" s="1"/>
  <c r="K2841" i="32"/>
  <c r="L2841" i="32"/>
  <c r="K2842" i="32"/>
  <c r="L2842" i="32" s="1"/>
  <c r="K2843" i="32"/>
  <c r="L2843" i="32" s="1"/>
  <c r="K2844" i="32"/>
  <c r="L2844" i="32" s="1"/>
  <c r="K2845" i="32"/>
  <c r="L2845" i="32"/>
  <c r="K2846" i="32"/>
  <c r="L2846" i="32"/>
  <c r="K2847" i="32"/>
  <c r="L2847" i="32" s="1"/>
  <c r="K2848" i="32"/>
  <c r="L2848" i="32" s="1"/>
  <c r="K2849" i="32"/>
  <c r="L2849" i="32"/>
  <c r="K2850" i="32"/>
  <c r="L2850" i="32"/>
  <c r="K2851" i="32"/>
  <c r="L2851" i="32" s="1"/>
  <c r="K2852" i="32"/>
  <c r="L2852" i="32" s="1"/>
  <c r="K2853" i="32"/>
  <c r="L2853" i="32"/>
  <c r="K2854" i="32"/>
  <c r="L2854" i="32"/>
  <c r="K2855" i="32"/>
  <c r="L2855" i="32"/>
  <c r="K2856" i="32"/>
  <c r="L2856" i="32" s="1"/>
  <c r="K2857" i="32"/>
  <c r="L2857" i="32" s="1"/>
  <c r="K2858" i="32"/>
  <c r="L2858" i="32"/>
  <c r="K2859" i="32"/>
  <c r="L2859" i="32"/>
  <c r="K2860" i="32"/>
  <c r="L2860" i="32" s="1"/>
  <c r="K2861" i="32"/>
  <c r="L2861" i="32" s="1"/>
  <c r="K2862" i="32"/>
  <c r="L2862" i="32"/>
  <c r="K2863" i="32"/>
  <c r="L2863" i="32"/>
  <c r="K2864" i="32"/>
  <c r="L2864" i="32" s="1"/>
  <c r="K2865" i="32"/>
  <c r="L2865" i="32" s="1"/>
  <c r="K2866" i="32"/>
  <c r="L2866" i="32" s="1"/>
  <c r="K2867" i="32"/>
  <c r="L2867" i="32"/>
  <c r="K2868" i="32"/>
  <c r="L2868" i="32" s="1"/>
  <c r="K2869" i="32"/>
  <c r="L2869" i="32"/>
  <c r="K2870" i="32"/>
  <c r="L2870" i="32" s="1"/>
  <c r="K2871" i="32"/>
  <c r="L2871" i="32"/>
  <c r="K2872" i="32"/>
  <c r="L2872" i="32" s="1"/>
  <c r="K2873" i="32"/>
  <c r="L2873" i="32"/>
  <c r="K2874" i="32"/>
  <c r="L2874" i="32" s="1"/>
  <c r="K2875" i="32"/>
  <c r="L2875" i="32" s="1"/>
  <c r="K2876" i="32"/>
  <c r="L2876" i="32" s="1"/>
  <c r="K2877" i="32"/>
  <c r="L2877" i="32"/>
  <c r="K2878" i="32"/>
  <c r="L2878" i="32"/>
  <c r="K2879" i="32"/>
  <c r="L2879" i="32" s="1"/>
  <c r="K2880" i="32"/>
  <c r="L2880" i="32" s="1"/>
  <c r="K2881" i="32"/>
  <c r="L2881" i="32"/>
  <c r="K2882" i="32"/>
  <c r="L2882" i="32"/>
  <c r="K2883" i="32"/>
  <c r="L2883" i="32" s="1"/>
  <c r="K2884" i="32"/>
  <c r="L2884" i="32" s="1"/>
  <c r="K2885" i="32"/>
  <c r="L2885" i="32"/>
  <c r="K2886" i="32"/>
  <c r="L2886" i="32"/>
  <c r="K2887" i="32"/>
  <c r="L2887" i="32"/>
  <c r="K2888" i="32"/>
  <c r="L2888" i="32" s="1"/>
  <c r="K2889" i="32"/>
  <c r="L2889" i="32" s="1"/>
  <c r="K2890" i="32"/>
  <c r="L2890" i="32"/>
  <c r="K2891" i="32"/>
  <c r="L2891" i="32"/>
  <c r="K2892" i="32"/>
  <c r="L2892" i="32" s="1"/>
  <c r="K2893" i="32"/>
  <c r="L2893" i="32" s="1"/>
  <c r="K2894" i="32"/>
  <c r="L2894" i="32"/>
  <c r="K2895" i="32"/>
  <c r="L2895" i="32"/>
  <c r="K2896" i="32"/>
  <c r="L2896" i="32" s="1"/>
  <c r="K2897" i="32"/>
  <c r="L2897" i="32" s="1"/>
  <c r="K2898" i="32"/>
  <c r="L2898" i="32" s="1"/>
  <c r="K2899" i="32"/>
  <c r="L2899" i="32"/>
  <c r="K2900" i="32"/>
  <c r="L2900" i="32" s="1"/>
  <c r="K2901" i="32"/>
  <c r="L2901" i="32"/>
  <c r="K2902" i="32"/>
  <c r="L2902" i="32" s="1"/>
  <c r="K2903" i="32"/>
  <c r="L2903" i="32"/>
  <c r="K2904" i="32"/>
  <c r="L2904" i="32" s="1"/>
  <c r="K2905" i="32"/>
  <c r="L2905" i="32"/>
  <c r="K2906" i="32"/>
  <c r="L2906" i="32" s="1"/>
  <c r="K2907" i="32"/>
  <c r="K2908" i="32"/>
  <c r="L2908" i="32" s="1"/>
  <c r="K2909" i="32"/>
  <c r="L2909" i="32"/>
  <c r="K2910" i="32"/>
  <c r="L2910" i="32"/>
  <c r="K2911" i="32"/>
  <c r="L2911" i="32" s="1"/>
  <c r="K2912" i="32"/>
  <c r="K2913" i="32"/>
  <c r="L2913" i="32"/>
  <c r="K2914" i="32"/>
  <c r="L2914" i="32"/>
  <c r="K2915" i="32"/>
  <c r="L2915" i="32" s="1"/>
  <c r="K2916" i="32"/>
  <c r="L2916" i="32" s="1"/>
  <c r="K2917" i="32"/>
  <c r="L2917" i="32"/>
  <c r="K2918" i="32"/>
  <c r="L2918" i="32"/>
  <c r="K2919" i="32"/>
  <c r="L2919" i="32"/>
  <c r="K2920" i="32"/>
  <c r="K2921" i="32"/>
  <c r="K2922" i="32"/>
  <c r="K2923" i="32"/>
  <c r="K2924" i="32"/>
  <c r="K2925" i="32"/>
  <c r="K2926" i="32"/>
  <c r="K2927" i="32"/>
  <c r="K2928" i="32"/>
  <c r="K2929" i="32"/>
  <c r="K2930" i="32"/>
  <c r="K2931" i="32"/>
  <c r="L2931" i="32"/>
  <c r="K2932" i="32"/>
  <c r="K2933" i="32"/>
  <c r="L2933" i="32"/>
  <c r="K2934" i="32"/>
  <c r="K2935" i="32"/>
  <c r="L2935" i="32"/>
  <c r="K2936" i="32"/>
  <c r="L2936" i="32" s="1"/>
  <c r="K2937" i="32"/>
  <c r="K2938" i="32"/>
  <c r="L2938" i="32" s="1"/>
  <c r="K2939" i="32"/>
  <c r="K2940" i="32"/>
  <c r="K2941" i="32"/>
  <c r="K2942" i="32"/>
  <c r="K2943" i="32"/>
  <c r="K2944" i="32"/>
  <c r="K2945" i="32"/>
  <c r="K2946" i="32"/>
  <c r="K2947" i="32"/>
  <c r="K2948" i="32"/>
  <c r="K2949" i="32"/>
  <c r="K2950" i="32"/>
  <c r="K2951" i="32"/>
  <c r="K2952" i="32"/>
  <c r="K2953" i="32"/>
  <c r="K2954" i="32"/>
  <c r="K2955" i="32"/>
  <c r="K2956" i="32"/>
  <c r="K2957" i="32"/>
  <c r="K2958" i="32"/>
  <c r="K2959" i="32"/>
  <c r="K2960" i="32"/>
  <c r="K2961" i="32"/>
  <c r="K2962" i="32"/>
  <c r="K2963" i="32"/>
  <c r="L2963" i="32"/>
  <c r="K2964" i="32"/>
  <c r="K2965" i="32"/>
  <c r="L2965" i="32"/>
  <c r="K2966" i="32"/>
  <c r="K2967" i="32"/>
  <c r="L2967" i="32"/>
  <c r="K2968" i="32"/>
  <c r="K2969" i="32"/>
  <c r="L2969" i="32"/>
  <c r="K2970" i="32"/>
  <c r="K2971" i="32"/>
  <c r="K2972" i="32"/>
  <c r="K2973" i="32"/>
  <c r="L2973" i="32"/>
  <c r="K2974" i="32"/>
  <c r="K2975" i="32"/>
  <c r="K2976" i="32"/>
  <c r="K2977" i="32"/>
  <c r="K2978" i="32"/>
  <c r="K2979" i="32"/>
  <c r="L2979" i="32" s="1"/>
  <c r="K2980" i="32"/>
  <c r="K2981" i="32"/>
  <c r="L2981" i="32"/>
  <c r="K2982" i="32"/>
  <c r="K2983" i="32"/>
  <c r="L2983" i="32"/>
  <c r="K2984" i="32"/>
  <c r="K2985" i="32"/>
  <c r="L2985" i="32" s="1"/>
  <c r="K2986" i="32"/>
  <c r="K2987" i="32"/>
  <c r="L2987" i="32"/>
  <c r="K2988" i="32"/>
  <c r="K2989" i="32"/>
  <c r="L2989" i="32" s="1"/>
  <c r="K2990" i="32"/>
  <c r="K2991" i="32"/>
  <c r="L2991" i="32"/>
  <c r="K2992" i="32"/>
  <c r="L2992" i="32" s="1"/>
  <c r="K2993" i="32"/>
  <c r="L2993" i="32" s="1"/>
  <c r="K2994" i="32"/>
  <c r="K2995" i="32"/>
  <c r="L2995" i="32"/>
  <c r="K2996" i="32"/>
  <c r="L2996" i="32" s="1"/>
  <c r="K2997" i="32"/>
  <c r="L2997" i="32"/>
  <c r="K2998" i="32"/>
  <c r="K2999" i="32"/>
  <c r="L2999" i="32"/>
  <c r="K3000" i="32"/>
  <c r="K3001" i="32"/>
  <c r="K3002" i="32"/>
  <c r="K3003" i="32"/>
  <c r="K3004" i="32"/>
  <c r="K3005" i="32"/>
  <c r="K3006" i="32"/>
  <c r="K3007" i="32"/>
  <c r="K3008" i="32"/>
  <c r="K3009" i="32"/>
  <c r="K3010" i="32"/>
  <c r="K3011" i="32"/>
  <c r="K3012" i="32"/>
  <c r="K3013" i="32"/>
  <c r="K3014" i="32"/>
  <c r="L3014" i="32"/>
  <c r="K3015" i="32"/>
  <c r="K3016" i="32"/>
  <c r="K3017" i="32"/>
  <c r="L3017" i="32" s="1"/>
  <c r="K3018" i="32"/>
  <c r="L3018" i="32"/>
  <c r="K3019" i="32"/>
  <c r="K3020" i="32"/>
  <c r="K3021" i="32"/>
  <c r="K3022" i="32"/>
  <c r="K3023" i="32"/>
  <c r="K3024" i="32"/>
  <c r="K3025" i="32"/>
  <c r="K3026" i="32"/>
  <c r="K3027" i="32"/>
  <c r="K3028" i="32"/>
  <c r="K3029" i="32"/>
  <c r="K3030" i="32"/>
  <c r="K3031" i="32"/>
  <c r="K3032" i="32"/>
  <c r="K3033" i="32"/>
  <c r="K3034" i="32"/>
  <c r="K3035" i="32"/>
  <c r="K3036" i="32"/>
  <c r="K3037" i="32"/>
  <c r="K3038" i="32"/>
  <c r="K3039" i="32"/>
  <c r="L3039" i="32" s="1"/>
  <c r="K3040" i="32"/>
  <c r="K3041" i="32"/>
  <c r="L3041" i="32"/>
  <c r="K3042" i="32"/>
  <c r="L3042" i="32"/>
  <c r="K3043" i="32"/>
  <c r="K3044" i="32"/>
  <c r="L3044" i="32" s="1"/>
  <c r="K3045" i="32"/>
  <c r="K3046" i="32"/>
  <c r="L3046" i="32"/>
  <c r="K3047" i="32"/>
  <c r="L3047" i="32"/>
  <c r="K3048" i="32"/>
  <c r="L3048" i="32" s="1"/>
  <c r="K3049" i="32"/>
  <c r="L3049" i="32" s="1"/>
  <c r="K3050" i="32"/>
  <c r="L3050" i="32"/>
  <c r="K3051" i="32"/>
  <c r="K3052" i="32"/>
  <c r="K3053" i="32"/>
  <c r="K3054" i="32"/>
  <c r="L3054" i="32"/>
  <c r="K3055" i="32"/>
  <c r="L3055" i="32"/>
  <c r="K3056" i="32"/>
  <c r="L3056" i="32" s="1"/>
  <c r="K3057" i="32"/>
  <c r="L3057" i="32" s="1"/>
  <c r="K3058" i="32"/>
  <c r="L3058" i="32" s="1"/>
  <c r="K3059" i="32"/>
  <c r="L3059" i="32"/>
  <c r="K3060" i="32"/>
  <c r="L3060" i="32" s="1"/>
  <c r="K3061" i="32"/>
  <c r="L3061" i="32"/>
  <c r="K3062" i="32"/>
  <c r="L3062" i="32" s="1"/>
  <c r="K3063" i="32"/>
  <c r="L3063" i="32"/>
  <c r="K3064" i="32"/>
  <c r="L3064" i="32" s="1"/>
  <c r="K3065" i="32"/>
  <c r="L3065" i="32"/>
  <c r="K3066" i="32"/>
  <c r="L3066" i="32" s="1"/>
  <c r="K3067" i="32"/>
  <c r="L3067" i="32" s="1"/>
  <c r="K3068" i="32"/>
  <c r="L3068" i="32" s="1"/>
  <c r="K3069" i="32"/>
  <c r="L3069" i="32"/>
  <c r="K3070" i="32"/>
  <c r="L3070" i="32" s="1"/>
  <c r="K3071" i="32"/>
  <c r="L3071" i="32" s="1"/>
  <c r="K3072" i="32"/>
  <c r="L3072" i="32" s="1"/>
  <c r="K3073" i="32"/>
  <c r="L3073" i="32"/>
  <c r="K3074" i="32"/>
  <c r="L3074" i="32"/>
  <c r="K3075" i="32"/>
  <c r="L3075" i="32" s="1"/>
  <c r="K3076" i="32"/>
  <c r="L3076" i="32" s="1"/>
  <c r="K3077" i="32"/>
  <c r="L3077" i="32"/>
  <c r="K3078" i="32"/>
  <c r="L3078" i="32"/>
  <c r="K3079" i="32"/>
  <c r="L3079" i="32" s="1"/>
  <c r="K3080" i="32"/>
  <c r="L3080" i="32" s="1"/>
  <c r="K3081" i="32"/>
  <c r="L3081" i="32" s="1"/>
  <c r="K3082" i="32"/>
  <c r="L3082" i="32"/>
  <c r="K3083" i="32"/>
  <c r="L3083" i="32"/>
  <c r="K3084" i="32"/>
  <c r="L3084" i="32" s="1"/>
  <c r="K3085" i="32"/>
  <c r="L3085" i="32" s="1"/>
  <c r="K3086" i="32"/>
  <c r="L3086" i="32"/>
  <c r="K3087" i="32"/>
  <c r="L3087" i="32"/>
  <c r="K3088" i="32"/>
  <c r="L3088" i="32" s="1"/>
  <c r="K3089" i="32"/>
  <c r="L3089" i="32" s="1"/>
  <c r="K3090" i="32"/>
  <c r="L3090" i="32" s="1"/>
  <c r="K3091" i="32"/>
  <c r="L3091" i="32"/>
  <c r="K3092" i="32"/>
  <c r="L3092" i="32" s="1"/>
  <c r="K3093" i="32"/>
  <c r="L3093" i="32" s="1"/>
  <c r="K3094" i="32"/>
  <c r="L3094" i="32" s="1"/>
  <c r="K3095" i="32"/>
  <c r="L3095" i="32"/>
  <c r="K3096" i="32"/>
  <c r="L3096" i="32" s="1"/>
  <c r="K3097" i="32"/>
  <c r="L3097" i="32"/>
  <c r="K3098" i="32"/>
  <c r="L3098" i="32" s="1"/>
  <c r="K3099" i="32"/>
  <c r="L3099" i="32" s="1"/>
  <c r="K3100" i="32"/>
  <c r="L3100" i="32" s="1"/>
  <c r="K3101" i="32"/>
  <c r="L3101" i="32"/>
  <c r="K3102" i="32"/>
  <c r="L3102" i="32" s="1"/>
  <c r="K3103" i="32"/>
  <c r="L3103" i="32" s="1"/>
  <c r="K3104" i="32"/>
  <c r="L3104" i="32" s="1"/>
  <c r="K3105" i="32"/>
  <c r="L3105" i="32"/>
  <c r="K3106" i="32"/>
  <c r="L3106" i="32"/>
  <c r="K3107" i="32"/>
  <c r="L3107" i="32" s="1"/>
  <c r="K3108" i="32"/>
  <c r="L3108" i="32" s="1"/>
  <c r="K3109" i="32"/>
  <c r="L3109" i="32"/>
  <c r="K3110" i="32"/>
  <c r="L3110" i="32"/>
  <c r="K3111" i="32"/>
  <c r="L3111" i="32"/>
  <c r="K3112" i="32"/>
  <c r="L3112" i="32" s="1"/>
  <c r="K3113" i="32"/>
  <c r="L3113" i="32" s="1"/>
  <c r="K3114" i="32"/>
  <c r="L3114" i="32"/>
  <c r="K3115" i="32"/>
  <c r="L3115" i="32"/>
  <c r="K3116" i="32"/>
  <c r="L3116" i="32" s="1"/>
  <c r="K3117" i="32"/>
  <c r="L3117" i="32" s="1"/>
  <c r="K3118" i="32"/>
  <c r="K3119" i="32"/>
  <c r="K3120" i="32"/>
  <c r="L3120" i="32" s="1"/>
  <c r="K3121" i="32"/>
  <c r="K3122" i="32"/>
  <c r="K3123" i="32"/>
  <c r="K3124" i="32"/>
  <c r="K3125" i="32"/>
  <c r="K3126" i="32"/>
  <c r="K3127" i="32"/>
  <c r="K3128" i="32"/>
  <c r="K3129" i="32"/>
  <c r="K3130" i="32"/>
  <c r="K3131" i="32"/>
  <c r="K3132" i="32"/>
  <c r="K3133" i="32"/>
  <c r="L3133" i="32"/>
  <c r="K3134" i="32"/>
  <c r="L3134" i="32" s="1"/>
  <c r="K3135" i="32"/>
  <c r="L3135" i="32" s="1"/>
  <c r="K3136" i="32"/>
  <c r="L3136" i="32" s="1"/>
  <c r="K3137" i="32"/>
  <c r="L3137" i="32"/>
  <c r="K3138" i="32"/>
  <c r="L3138" i="32"/>
  <c r="K3139" i="32"/>
  <c r="L3139" i="32" s="1"/>
  <c r="K3140" i="32"/>
  <c r="L3140" i="32" s="1"/>
  <c r="K3141" i="32"/>
  <c r="L3141" i="32"/>
  <c r="K3142" i="32"/>
  <c r="L3142" i="32"/>
  <c r="K3143" i="32"/>
  <c r="L3143" i="32" s="1"/>
  <c r="K3144" i="32"/>
  <c r="L3144" i="32" s="1"/>
  <c r="K3145" i="32"/>
  <c r="L3145" i="32" s="1"/>
  <c r="K3146" i="32"/>
  <c r="L3146" i="32"/>
  <c r="K3147" i="32"/>
  <c r="K3148" i="32"/>
  <c r="K3149" i="32"/>
  <c r="L3149" i="32" s="1"/>
  <c r="K3150" i="32"/>
  <c r="K3151" i="32"/>
  <c r="K3152" i="32"/>
  <c r="K3153" i="32"/>
  <c r="K3154" i="32"/>
  <c r="K3155" i="32"/>
  <c r="K3156" i="32"/>
  <c r="K3157" i="32"/>
  <c r="K3158" i="32"/>
  <c r="K3159" i="32"/>
  <c r="K3160" i="32"/>
  <c r="K3161" i="32"/>
  <c r="K3162" i="32"/>
  <c r="L3162" i="32" s="1"/>
  <c r="K3163" i="32"/>
  <c r="L3163" i="32" s="1"/>
  <c r="K3164" i="32"/>
  <c r="L3164" i="32" s="1"/>
  <c r="K3165" i="32"/>
  <c r="L3165" i="32"/>
  <c r="K3166" i="32"/>
  <c r="L3166" i="32"/>
  <c r="K3167" i="32"/>
  <c r="L3167" i="32" s="1"/>
  <c r="K3168" i="32"/>
  <c r="L3168" i="32" s="1"/>
  <c r="K3169" i="32"/>
  <c r="L3169" i="32"/>
  <c r="K3170" i="32"/>
  <c r="L3170" i="32"/>
  <c r="K3171" i="32"/>
  <c r="L3171" i="32" s="1"/>
  <c r="K3172" i="32"/>
  <c r="L3172" i="32" s="1"/>
  <c r="K3173" i="32"/>
  <c r="L3173" i="32"/>
  <c r="K3174" i="32"/>
  <c r="L3174" i="32"/>
  <c r="K3175" i="32"/>
  <c r="L3175" i="32"/>
  <c r="K3176" i="32"/>
  <c r="L3176" i="32" s="1"/>
  <c r="K3177" i="32"/>
  <c r="L3177" i="32" s="1"/>
  <c r="K3178" i="32"/>
  <c r="K3179" i="32"/>
  <c r="K3180" i="32"/>
  <c r="K3181" i="32"/>
  <c r="K3182" i="32"/>
  <c r="K3183" i="32"/>
  <c r="K3184" i="32"/>
  <c r="K3185" i="32"/>
  <c r="K3186" i="32"/>
  <c r="K3187" i="32"/>
  <c r="K3188" i="32"/>
  <c r="K3189" i="32"/>
  <c r="K3190" i="32"/>
  <c r="K3191" i="32"/>
  <c r="K3192" i="32"/>
  <c r="L3192" i="32" s="1"/>
  <c r="K3193" i="32"/>
  <c r="L3193" i="32"/>
  <c r="K3194" i="32"/>
  <c r="L3194" i="32" s="1"/>
  <c r="K3195" i="32"/>
  <c r="L3195" i="32" s="1"/>
  <c r="K3196" i="32"/>
  <c r="L3196" i="32" s="1"/>
  <c r="K3197" i="32"/>
  <c r="L3197" i="32"/>
  <c r="K3198" i="32"/>
  <c r="L3198" i="32"/>
  <c r="K3199" i="32"/>
  <c r="L3199" i="32" s="1"/>
  <c r="K3200" i="32"/>
  <c r="L3200" i="32" s="1"/>
  <c r="K3201" i="32"/>
  <c r="L3201" i="32"/>
  <c r="K3202" i="32"/>
  <c r="L3202" i="32"/>
  <c r="K3203" i="32"/>
  <c r="L3203" i="32" s="1"/>
  <c r="K3204" i="32"/>
  <c r="L3204" i="32" s="1"/>
  <c r="K3205" i="32"/>
  <c r="L3205" i="32"/>
  <c r="K3206" i="32"/>
  <c r="L3206" i="32"/>
  <c r="K3207" i="32"/>
  <c r="L3207" i="32"/>
  <c r="K3208" i="32"/>
  <c r="L3208" i="32" s="1"/>
  <c r="K3209" i="32"/>
  <c r="L3209" i="32" s="1"/>
  <c r="K3210" i="32"/>
  <c r="L3210" i="32"/>
  <c r="K3211" i="32"/>
  <c r="L3211" i="32"/>
  <c r="K3212" i="32"/>
  <c r="L3212" i="32" s="1"/>
  <c r="K3213" i="32"/>
  <c r="L3213" i="32" s="1"/>
  <c r="K3214" i="32"/>
  <c r="L3214" i="32"/>
  <c r="K3215" i="32"/>
  <c r="L3215" i="32"/>
  <c r="K3216" i="32"/>
  <c r="L3216" i="32" s="1"/>
  <c r="K3217" i="32"/>
  <c r="L3217" i="32" s="1"/>
  <c r="K3218" i="32"/>
  <c r="L3218" i="32" s="1"/>
  <c r="K3219" i="32"/>
  <c r="L3219" i="32"/>
  <c r="K3220" i="32"/>
  <c r="L3220" i="32" s="1"/>
  <c r="K3221" i="32"/>
  <c r="L3221" i="32" s="1"/>
  <c r="K3222" i="32"/>
  <c r="L3222" i="32" s="1"/>
  <c r="K3223" i="32"/>
  <c r="L3223" i="32"/>
  <c r="K3224" i="32"/>
  <c r="L3224" i="32" s="1"/>
  <c r="K3225" i="32"/>
  <c r="L3225" i="32"/>
  <c r="K3226" i="32"/>
  <c r="L3226" i="32" s="1"/>
  <c r="K3227" i="32"/>
  <c r="L3227" i="32" s="1"/>
  <c r="K3228" i="32"/>
  <c r="L3228" i="32" s="1"/>
  <c r="K3229" i="32"/>
  <c r="L3229" i="32"/>
  <c r="K3230" i="32"/>
  <c r="L3230" i="32"/>
  <c r="K3231" i="32"/>
  <c r="L3231" i="32" s="1"/>
  <c r="K3232" i="32"/>
  <c r="L3232" i="32" s="1"/>
  <c r="K3233" i="32"/>
  <c r="L3233" i="32"/>
  <c r="K3234" i="32"/>
  <c r="L3234" i="32"/>
  <c r="K3235" i="32"/>
  <c r="L3235" i="32" s="1"/>
  <c r="K3236" i="32"/>
  <c r="L3236" i="32" s="1"/>
  <c r="K3237" i="32"/>
  <c r="L3237" i="32"/>
  <c r="K3238" i="32"/>
  <c r="L3238" i="32"/>
  <c r="K3239" i="32"/>
  <c r="L3239" i="32" s="1"/>
  <c r="K3240" i="32"/>
  <c r="L3240" i="32" s="1"/>
  <c r="K3241" i="32"/>
  <c r="L3241" i="32" s="1"/>
  <c r="K3242" i="32"/>
  <c r="L3242" i="32"/>
  <c r="K3243" i="32"/>
  <c r="L3243" i="32"/>
  <c r="K3244" i="32"/>
  <c r="L3244" i="32" s="1"/>
  <c r="K3245" i="32"/>
  <c r="L3245" i="32" s="1"/>
  <c r="K3246" i="32"/>
  <c r="L3246" i="32"/>
  <c r="K3247" i="32"/>
  <c r="L3247" i="32"/>
  <c r="K3248" i="32"/>
  <c r="L3248" i="32" s="1"/>
  <c r="K3249" i="32"/>
  <c r="L3249" i="32" s="1"/>
  <c r="K3250" i="32"/>
  <c r="L3250" i="32" s="1"/>
  <c r="K3251" i="32"/>
  <c r="L3251" i="32"/>
  <c r="K3252" i="32"/>
  <c r="L3252" i="32" s="1"/>
  <c r="K3253" i="32"/>
  <c r="L3253" i="32"/>
  <c r="K3254" i="32"/>
  <c r="L3254" i="32" s="1"/>
  <c r="K3255" i="32"/>
  <c r="L3255" i="32"/>
  <c r="K3256" i="32"/>
  <c r="L3256" i="32" s="1"/>
  <c r="K3257" i="32"/>
  <c r="L3257" i="32"/>
  <c r="K3258" i="32"/>
  <c r="L3258" i="32" s="1"/>
  <c r="K3259" i="32"/>
  <c r="L3259" i="32" s="1"/>
  <c r="K3260" i="32"/>
  <c r="L3260" i="32" s="1"/>
  <c r="K3261" i="32"/>
  <c r="L3261" i="32"/>
  <c r="K3262" i="32"/>
  <c r="L3262" i="32"/>
  <c r="K3263" i="32"/>
  <c r="L3263" i="32" s="1"/>
  <c r="K3264" i="32"/>
  <c r="L3264" i="32" s="1"/>
  <c r="K3265" i="32"/>
  <c r="L3265" i="32"/>
  <c r="K3266" i="32"/>
  <c r="L3266" i="32"/>
  <c r="K3267" i="32"/>
  <c r="L3267" i="32" s="1"/>
  <c r="K3268" i="32"/>
  <c r="L3268" i="32" s="1"/>
  <c r="K3269" i="32"/>
  <c r="L3269" i="32"/>
  <c r="K3270" i="32"/>
  <c r="L3270" i="32"/>
  <c r="K3271" i="32"/>
  <c r="L3271" i="32" s="1"/>
  <c r="K3272" i="32"/>
  <c r="L3272" i="32" s="1"/>
  <c r="K3273" i="32"/>
  <c r="L3273" i="32"/>
  <c r="K3274" i="32"/>
  <c r="L3274" i="32"/>
  <c r="K3275" i="32"/>
  <c r="L3275" i="32" s="1"/>
  <c r="K3276" i="32"/>
  <c r="L3276" i="32" s="1"/>
  <c r="K3277" i="32"/>
  <c r="L3277" i="32"/>
  <c r="K3278" i="32"/>
  <c r="L3278" i="32"/>
  <c r="K3279" i="32"/>
  <c r="L3279" i="32" s="1"/>
  <c r="K3280" i="32"/>
  <c r="L3280" i="32" s="1"/>
  <c r="K3281" i="32"/>
  <c r="L3281" i="32"/>
  <c r="K3282" i="32"/>
  <c r="L3282" i="32"/>
  <c r="K3283" i="32"/>
  <c r="L3283" i="32"/>
  <c r="K3284" i="32"/>
  <c r="L3284" i="32" s="1"/>
  <c r="K3285" i="32"/>
  <c r="L3285" i="32"/>
  <c r="K3286" i="32"/>
  <c r="L3286" i="32"/>
  <c r="K3287" i="32"/>
  <c r="L3287" i="32"/>
  <c r="K3288" i="32"/>
  <c r="L3288" i="32" s="1"/>
  <c r="K3289" i="32"/>
  <c r="L3289" i="32"/>
  <c r="K3290" i="32"/>
  <c r="L3290" i="32"/>
  <c r="K3291" i="32"/>
  <c r="L3291" i="32"/>
  <c r="K3292" i="32"/>
  <c r="L3292" i="32" s="1"/>
  <c r="K3293" i="32"/>
  <c r="L3293" i="32"/>
  <c r="K3294" i="32"/>
  <c r="L3294" i="32"/>
  <c r="K3295" i="32"/>
  <c r="L3295" i="32"/>
  <c r="K3296" i="32"/>
  <c r="L3296" i="32" s="1"/>
  <c r="K3297" i="32"/>
  <c r="L3297" i="32"/>
  <c r="K3298" i="32"/>
  <c r="L3298" i="32"/>
  <c r="K3299" i="32"/>
  <c r="L3299" i="32" s="1"/>
  <c r="K3300" i="32"/>
  <c r="L3300" i="32" s="1"/>
  <c r="K3301" i="32"/>
  <c r="L3301" i="32"/>
  <c r="K3302" i="32"/>
  <c r="L3302" i="32"/>
  <c r="K3303" i="32"/>
  <c r="L3303" i="32" s="1"/>
  <c r="K3304" i="32"/>
  <c r="L3304" i="32" s="1"/>
  <c r="K3305" i="32"/>
  <c r="L3305" i="32"/>
  <c r="K3306" i="32"/>
  <c r="L3306" i="32"/>
  <c r="K3307" i="32"/>
  <c r="L3307" i="32" s="1"/>
  <c r="K3308" i="32"/>
  <c r="L3308" i="32" s="1"/>
  <c r="K3309" i="32"/>
  <c r="L3309" i="32"/>
  <c r="K3310" i="32"/>
  <c r="L3310" i="32"/>
  <c r="K3311" i="32"/>
  <c r="L3311" i="32" s="1"/>
  <c r="K3312" i="32"/>
  <c r="L3312" i="32" s="1"/>
  <c r="K3313" i="32"/>
  <c r="L3313" i="32"/>
  <c r="K3314" i="32"/>
  <c r="L3314" i="32"/>
  <c r="K3315" i="32"/>
  <c r="L3315" i="32"/>
  <c r="K3316" i="32"/>
  <c r="L3316" i="32" s="1"/>
  <c r="K3317" i="32"/>
  <c r="L3317" i="32"/>
  <c r="K3318" i="32"/>
  <c r="L3318" i="32"/>
  <c r="K3319" i="32"/>
  <c r="L3319" i="32"/>
  <c r="K3320" i="32"/>
  <c r="L3320" i="32" s="1"/>
  <c r="K3321" i="32"/>
  <c r="L3321" i="32"/>
  <c r="K3322" i="32"/>
  <c r="L3322" i="32"/>
  <c r="K3323" i="32"/>
  <c r="L3323" i="32"/>
  <c r="K3324" i="32"/>
  <c r="L3324" i="32" s="1"/>
  <c r="K3325" i="32"/>
  <c r="L3325" i="32"/>
  <c r="K3326" i="32"/>
  <c r="L3326" i="32"/>
  <c r="K3327" i="32"/>
  <c r="L3327" i="32"/>
  <c r="K3328" i="32"/>
  <c r="L3328" i="32" s="1"/>
  <c r="K3329" i="32"/>
  <c r="L3329" i="32"/>
  <c r="K3330" i="32"/>
  <c r="L3330" i="32"/>
  <c r="K3331" i="32"/>
  <c r="L3331" i="32" s="1"/>
  <c r="K3332" i="32"/>
  <c r="L3332" i="32" s="1"/>
  <c r="K3333" i="32"/>
  <c r="L3333" i="32"/>
  <c r="K3334" i="32"/>
  <c r="L3334" i="32"/>
  <c r="K3335" i="32"/>
  <c r="L3335" i="32" s="1"/>
  <c r="K3336" i="32"/>
  <c r="L3336" i="32" s="1"/>
  <c r="K3337" i="32"/>
  <c r="L3337" i="32"/>
  <c r="K3338" i="32"/>
  <c r="L3338" i="32"/>
  <c r="K3339" i="32"/>
  <c r="L3339" i="32" s="1"/>
  <c r="K3340" i="32"/>
  <c r="L3340" i="32" s="1"/>
  <c r="K3341" i="32"/>
  <c r="L3341" i="32"/>
  <c r="K3342" i="32"/>
  <c r="L3342" i="32"/>
  <c r="K3343" i="32"/>
  <c r="L3343" i="32" s="1"/>
  <c r="K3344" i="32"/>
  <c r="L3344" i="32" s="1"/>
  <c r="K3345" i="32"/>
  <c r="L3345" i="32"/>
  <c r="K3346" i="32"/>
  <c r="L3346" i="32"/>
  <c r="K3347" i="32"/>
  <c r="L3347" i="32" s="1"/>
  <c r="K3348" i="32"/>
  <c r="L3348" i="32" s="1"/>
  <c r="K3349" i="32"/>
  <c r="L3349" i="32"/>
  <c r="K3350" i="32"/>
  <c r="L3350" i="32"/>
  <c r="K3351" i="32"/>
  <c r="L3351" i="32"/>
  <c r="K3352" i="32"/>
  <c r="L3352" i="32" s="1"/>
  <c r="K3353" i="32"/>
  <c r="L3353" i="32"/>
  <c r="K3354" i="32"/>
  <c r="L3354" i="32"/>
  <c r="K3355" i="32"/>
  <c r="L3355" i="32"/>
  <c r="K3356" i="32"/>
  <c r="L3356" i="32" s="1"/>
  <c r="K3357" i="32"/>
  <c r="L3357" i="32"/>
  <c r="K3358" i="32"/>
  <c r="L3358" i="32"/>
  <c r="K3359" i="32"/>
  <c r="L3359" i="32"/>
  <c r="K3360" i="32"/>
  <c r="L3360" i="32" s="1"/>
  <c r="K3361" i="32"/>
  <c r="L3361" i="32"/>
  <c r="K3362" i="32"/>
  <c r="L3362" i="32"/>
  <c r="K3363" i="32"/>
  <c r="L3363" i="32" s="1"/>
  <c r="K3364" i="32"/>
  <c r="L3364" i="32" s="1"/>
  <c r="K3365" i="32"/>
  <c r="L3365" i="32"/>
  <c r="K3366" i="32"/>
  <c r="L3366" i="32"/>
  <c r="K3367" i="32"/>
  <c r="L3367" i="32" s="1"/>
  <c r="K3368" i="32"/>
  <c r="L3368" i="32" s="1"/>
  <c r="K3369" i="32"/>
  <c r="L3369" i="32"/>
  <c r="K3370" i="32"/>
  <c r="L3370" i="32"/>
  <c r="K3371" i="32"/>
  <c r="L3371" i="32" s="1"/>
  <c r="K3372" i="32"/>
  <c r="L3372" i="32" s="1"/>
  <c r="K3373" i="32"/>
  <c r="L3373" i="32"/>
  <c r="K3374" i="32"/>
  <c r="L3374" i="32"/>
  <c r="K3375" i="32"/>
  <c r="L3375" i="32" s="1"/>
  <c r="K3376" i="32"/>
  <c r="L3376" i="32" s="1"/>
  <c r="K3377" i="32"/>
  <c r="L3377" i="32"/>
  <c r="K3378" i="32"/>
  <c r="L3378" i="32"/>
  <c r="K3379" i="32"/>
  <c r="L3379" i="32" s="1"/>
  <c r="K3380" i="32"/>
  <c r="L3380" i="32" s="1"/>
  <c r="K3381" i="32"/>
  <c r="L3381" i="32"/>
  <c r="K3382" i="32"/>
  <c r="L3382" i="32"/>
  <c r="K3383" i="32"/>
  <c r="L3383" i="32"/>
  <c r="K3384" i="32"/>
  <c r="L3384" i="32" s="1"/>
  <c r="K3385" i="32"/>
  <c r="L3385" i="32"/>
  <c r="K3386" i="32"/>
  <c r="L3386" i="32"/>
  <c r="K3387" i="32"/>
  <c r="L3387" i="32"/>
  <c r="K3388" i="32"/>
  <c r="L3388" i="32" s="1"/>
  <c r="K3389" i="32"/>
  <c r="L3389" i="32"/>
  <c r="K3390" i="32"/>
  <c r="L3390" i="32"/>
  <c r="K3391" i="32"/>
  <c r="L3391" i="32"/>
  <c r="K3392" i="32"/>
  <c r="L3392" i="32" s="1"/>
  <c r="K3393" i="32"/>
  <c r="L3393" i="32"/>
  <c r="K3394" i="32"/>
  <c r="L3394" i="32"/>
  <c r="K3395" i="32"/>
  <c r="L3395" i="32" s="1"/>
  <c r="K3396" i="32"/>
  <c r="L3396" i="32" s="1"/>
  <c r="K3397" i="32"/>
  <c r="L3397" i="32"/>
  <c r="K3398" i="32"/>
  <c r="L3398" i="32"/>
  <c r="K3399" i="32"/>
  <c r="L3399" i="32" s="1"/>
  <c r="K3400" i="32"/>
  <c r="L3400" i="32" s="1"/>
  <c r="K3401" i="32"/>
  <c r="L3401" i="32"/>
  <c r="K3402" i="32"/>
  <c r="L3402" i="32"/>
  <c r="K3403" i="32"/>
  <c r="L3403" i="32" s="1"/>
  <c r="K3404" i="32"/>
  <c r="L3404" i="32" s="1"/>
  <c r="K3405" i="32"/>
  <c r="L3405" i="32"/>
  <c r="K3406" i="32"/>
  <c r="L3406" i="32"/>
  <c r="K3407" i="32"/>
  <c r="L3407" i="32" s="1"/>
  <c r="K3408" i="32"/>
  <c r="L3408" i="32" s="1"/>
  <c r="K3409" i="32"/>
  <c r="L3409" i="32"/>
  <c r="K3410" i="32"/>
  <c r="L3410" i="32"/>
  <c r="K3411" i="32"/>
  <c r="L3411" i="32" s="1"/>
  <c r="K3412" i="32"/>
  <c r="L3412" i="32" s="1"/>
  <c r="K3413" i="32"/>
  <c r="L3413" i="32"/>
  <c r="K3414" i="32"/>
  <c r="K3415" i="32"/>
  <c r="K3416" i="32"/>
  <c r="K3417" i="32"/>
  <c r="K3418" i="32"/>
  <c r="L3418" i="32"/>
  <c r="K3419" i="32"/>
  <c r="L3419" i="32"/>
  <c r="K3420" i="32"/>
  <c r="L3420" i="32" s="1"/>
  <c r="K3421" i="32"/>
  <c r="L3421" i="32"/>
  <c r="K3422" i="32"/>
  <c r="L3422" i="32"/>
  <c r="K3423" i="32"/>
  <c r="L3423" i="32"/>
  <c r="K3424" i="32"/>
  <c r="L3424" i="32" s="1"/>
  <c r="K3425" i="32"/>
  <c r="L3425" i="32"/>
  <c r="K3426" i="32"/>
  <c r="L3426" i="32"/>
  <c r="K3427" i="32"/>
  <c r="L3427" i="32" s="1"/>
  <c r="K3428" i="32"/>
  <c r="L3428" i="32" s="1"/>
  <c r="K3429" i="32"/>
  <c r="L3429" i="32"/>
  <c r="K3430" i="32"/>
  <c r="L3430" i="32"/>
  <c r="K3431" i="32"/>
  <c r="L3431" i="32" s="1"/>
  <c r="K3432" i="32"/>
  <c r="L3432" i="32" s="1"/>
  <c r="K3433" i="32"/>
  <c r="K3434" i="32"/>
  <c r="L3434" i="32"/>
  <c r="K3435" i="32"/>
  <c r="L3435" i="32" s="1"/>
  <c r="K3436" i="32"/>
  <c r="L3436" i="32" s="1"/>
  <c r="K3437" i="32"/>
  <c r="L3437" i="32"/>
  <c r="K3438" i="32"/>
  <c r="L3438" i="32"/>
  <c r="K3439" i="32"/>
  <c r="L3439" i="32" s="1"/>
  <c r="K3440" i="32"/>
  <c r="L3440" i="32" s="1"/>
  <c r="K3441" i="32"/>
  <c r="L3441" i="32"/>
  <c r="K3442" i="32"/>
  <c r="L3442" i="32" s="1"/>
  <c r="K3443" i="32"/>
  <c r="L3443" i="32" s="1"/>
  <c r="K3444" i="32"/>
  <c r="L3444" i="32" s="1"/>
  <c r="K3445" i="32"/>
  <c r="L3445" i="32"/>
  <c r="K3446" i="32"/>
  <c r="L3446" i="32" s="1"/>
  <c r="K3447" i="32"/>
  <c r="L3447" i="32" s="1"/>
  <c r="K3448" i="32"/>
  <c r="L3448" i="32" s="1"/>
  <c r="K3449" i="32"/>
  <c r="L3449" i="32"/>
  <c r="K3450" i="32"/>
  <c r="L3450" i="32" s="1"/>
  <c r="K3451" i="32"/>
  <c r="L3451" i="32" s="1"/>
  <c r="K3452" i="32"/>
  <c r="L3452" i="32" s="1"/>
  <c r="K3453" i="32"/>
  <c r="L3453" i="32"/>
  <c r="K3454" i="32"/>
  <c r="L3454" i="32" s="1"/>
  <c r="K3455" i="32"/>
  <c r="L3455" i="32" s="1"/>
  <c r="K3456" i="32"/>
  <c r="L3456" i="32" s="1"/>
  <c r="K3457" i="32"/>
  <c r="L3457" i="32"/>
  <c r="K3458" i="32"/>
  <c r="L3458" i="32" s="1"/>
  <c r="K3459" i="32"/>
  <c r="L3459" i="32" s="1"/>
  <c r="K3460" i="32"/>
  <c r="L3460" i="32" s="1"/>
  <c r="K3461" i="32"/>
  <c r="L3461" i="32"/>
  <c r="K3462" i="32"/>
  <c r="L3462" i="32" s="1"/>
  <c r="K3463" i="32"/>
  <c r="L3463" i="32" s="1"/>
  <c r="K3464" i="32"/>
  <c r="L3464" i="32" s="1"/>
  <c r="K3465" i="32"/>
  <c r="L3465" i="32"/>
  <c r="K3466" i="32"/>
  <c r="L3466" i="32" s="1"/>
  <c r="K3467" i="32"/>
  <c r="L3467" i="32" s="1"/>
  <c r="K3468" i="32"/>
  <c r="L3468" i="32" s="1"/>
  <c r="K3469" i="32"/>
  <c r="L3469" i="32"/>
  <c r="K3470" i="32"/>
  <c r="L3470" i="32" s="1"/>
  <c r="K3471" i="32"/>
  <c r="L3471" i="32" s="1"/>
  <c r="K3472" i="32"/>
  <c r="L3472" i="32" s="1"/>
  <c r="K3473" i="32"/>
  <c r="L3473" i="32"/>
  <c r="K3474" i="32"/>
  <c r="L3474" i="32" s="1"/>
  <c r="K3475" i="32"/>
  <c r="L3475" i="32" s="1"/>
  <c r="K3476" i="32"/>
  <c r="L3476" i="32" s="1"/>
  <c r="K3477" i="32"/>
  <c r="L3477" i="32"/>
  <c r="K3478" i="32"/>
  <c r="L3478" i="32" s="1"/>
  <c r="K3479" i="32"/>
  <c r="L3479" i="32" s="1"/>
  <c r="K3480" i="32"/>
  <c r="L3480" i="32" s="1"/>
  <c r="K3481" i="32"/>
  <c r="L3481" i="32"/>
  <c r="K3482" i="32"/>
  <c r="L3482" i="32" s="1"/>
  <c r="K3483" i="32"/>
  <c r="L3483" i="32"/>
  <c r="K3484" i="32"/>
  <c r="L3484" i="32" s="1"/>
  <c r="K3485" i="32"/>
  <c r="L3485" i="32"/>
  <c r="K3486" i="32"/>
  <c r="L3486" i="32" s="1"/>
  <c r="K3487" i="32"/>
  <c r="L3487" i="32" s="1"/>
  <c r="K3488" i="32"/>
  <c r="L3488" i="32" s="1"/>
  <c r="K3489" i="32"/>
  <c r="L3489" i="32"/>
  <c r="K3490" i="32"/>
  <c r="L3490" i="32" s="1"/>
  <c r="K3491" i="32"/>
  <c r="L3491" i="32" s="1"/>
  <c r="K3492" i="32"/>
  <c r="L3492" i="32" s="1"/>
  <c r="K3493" i="32"/>
  <c r="L3493" i="32"/>
  <c r="K3494" i="32"/>
  <c r="L3494" i="32" s="1"/>
  <c r="K3495" i="32"/>
  <c r="L3495" i="32" s="1"/>
  <c r="K3496" i="32"/>
  <c r="K3497" i="32"/>
  <c r="K3498" i="32"/>
  <c r="K3499" i="32"/>
  <c r="K3500" i="32"/>
  <c r="K3501" i="32"/>
  <c r="K3502" i="32"/>
  <c r="K3503" i="32"/>
  <c r="K3504" i="32"/>
  <c r="K3505" i="32"/>
  <c r="K3506" i="32"/>
  <c r="L3506" i="32" s="1"/>
  <c r="K3507" i="32"/>
  <c r="L3507" i="32" s="1"/>
  <c r="K3508" i="32"/>
  <c r="L3508" i="32" s="1"/>
  <c r="K3509" i="32"/>
  <c r="L3509" i="32"/>
  <c r="K3510" i="32"/>
  <c r="L3510" i="32" s="1"/>
  <c r="K3511" i="32"/>
  <c r="L3511" i="32" s="1"/>
  <c r="K3512" i="32"/>
  <c r="L3512" i="32" s="1"/>
  <c r="K3513" i="32"/>
  <c r="L3513" i="32"/>
  <c r="K3514" i="32"/>
  <c r="L3514" i="32" s="1"/>
  <c r="K3515" i="32"/>
  <c r="K3516" i="32"/>
  <c r="K3517" i="32"/>
  <c r="L3517" i="32"/>
  <c r="K3518" i="32"/>
  <c r="L3518" i="32" s="1"/>
  <c r="K3519" i="32"/>
  <c r="K3520" i="32"/>
  <c r="K3521" i="32"/>
  <c r="L3521" i="32"/>
  <c r="K3522" i="32"/>
  <c r="L3522" i="32" s="1"/>
  <c r="K3523" i="32"/>
  <c r="L3523" i="32" s="1"/>
  <c r="K3524" i="32"/>
  <c r="L3524" i="32" s="1"/>
  <c r="K3525" i="32"/>
  <c r="L3525" i="32"/>
  <c r="K3526" i="32"/>
  <c r="L3526" i="32" s="1"/>
  <c r="K3527" i="32"/>
  <c r="L3527" i="32" s="1"/>
  <c r="K3528" i="32"/>
  <c r="L3528" i="32" s="1"/>
  <c r="K3529" i="32"/>
  <c r="L3529" i="32"/>
  <c r="K3530" i="32"/>
  <c r="L3530" i="32" s="1"/>
  <c r="K3531" i="32"/>
  <c r="L3531" i="32" s="1"/>
  <c r="K3532" i="32"/>
  <c r="L3532" i="32" s="1"/>
  <c r="K3533" i="32"/>
  <c r="L3533" i="32"/>
  <c r="K3534" i="32"/>
  <c r="L3534" i="32" s="1"/>
  <c r="K3535" i="32"/>
  <c r="L3535" i="32" s="1"/>
  <c r="K3536" i="32"/>
  <c r="L3536" i="32" s="1"/>
  <c r="K3537" i="32"/>
  <c r="L3537" i="32"/>
  <c r="K3538" i="32"/>
  <c r="L3538" i="32" s="1"/>
  <c r="K3539" i="32"/>
  <c r="L3539" i="32" s="1"/>
  <c r="K3540" i="32"/>
  <c r="L3540" i="32" s="1"/>
  <c r="K3541" i="32"/>
  <c r="L3541" i="32"/>
  <c r="K3542" i="32"/>
  <c r="L3542" i="32" s="1"/>
  <c r="K3543" i="32"/>
  <c r="L3543" i="32" s="1"/>
  <c r="K3544" i="32"/>
  <c r="L3544" i="32" s="1"/>
  <c r="K3545" i="32"/>
  <c r="L3545" i="32"/>
  <c r="K3546" i="32"/>
  <c r="L3546" i="32" s="1"/>
  <c r="K3547" i="32"/>
  <c r="L3547" i="32" s="1"/>
  <c r="K3548" i="32"/>
  <c r="L3548" i="32" s="1"/>
  <c r="K3549" i="32"/>
  <c r="L3549" i="32"/>
  <c r="K3550" i="32"/>
  <c r="L3550" i="32" s="1"/>
  <c r="K3551" i="32"/>
  <c r="L3551" i="32" s="1"/>
  <c r="K3552" i="32"/>
  <c r="L3552" i="32" s="1"/>
  <c r="K3553" i="32"/>
  <c r="L3553" i="32"/>
  <c r="K3554" i="32"/>
  <c r="L3554" i="32" s="1"/>
  <c r="K3555" i="32"/>
  <c r="K3556" i="32"/>
  <c r="L3556" i="32" s="1"/>
  <c r="K3557" i="32"/>
  <c r="K3558" i="32"/>
  <c r="K3559" i="32"/>
  <c r="K3560" i="32"/>
  <c r="K3561" i="32"/>
  <c r="L3561" i="32"/>
  <c r="K3562" i="32"/>
  <c r="L3562" i="32" s="1"/>
  <c r="K3563" i="32"/>
  <c r="L3563" i="32" s="1"/>
  <c r="K3564" i="32"/>
  <c r="L3564" i="32" s="1"/>
  <c r="K3565" i="32"/>
  <c r="L3565" i="32"/>
  <c r="K3566" i="32"/>
  <c r="L3566" i="32" s="1"/>
  <c r="K3567" i="32"/>
  <c r="L3567" i="32" s="1"/>
  <c r="K3568" i="32"/>
  <c r="L3568" i="32" s="1"/>
  <c r="K3569" i="32"/>
  <c r="L3569" i="32"/>
  <c r="K3570" i="32"/>
  <c r="L3570" i="32" s="1"/>
  <c r="K3571" i="32"/>
  <c r="L3571" i="32" s="1"/>
  <c r="K3572" i="32"/>
  <c r="L3572" i="32" s="1"/>
  <c r="K3573" i="32"/>
  <c r="L3573" i="32"/>
  <c r="K3574" i="32"/>
  <c r="L3574" i="32" s="1"/>
  <c r="K3575" i="32"/>
  <c r="L3575" i="32" s="1"/>
  <c r="K3576" i="32"/>
  <c r="L3576" i="32" s="1"/>
  <c r="K3577" i="32"/>
  <c r="L3577" i="32"/>
  <c r="K3578" i="32"/>
  <c r="L3578" i="32" s="1"/>
  <c r="K3579" i="32"/>
  <c r="L3579" i="32" s="1"/>
  <c r="K3580" i="32"/>
  <c r="L3580" i="32" s="1"/>
  <c r="K3581" i="32"/>
  <c r="L3581" i="32"/>
  <c r="K3582" i="32"/>
  <c r="L3582" i="32" s="1"/>
  <c r="K3583" i="32"/>
  <c r="L3583" i="32" s="1"/>
  <c r="K3584" i="32"/>
  <c r="L3584" i="32" s="1"/>
  <c r="K3585" i="32"/>
  <c r="L3585" i="32"/>
  <c r="K3586" i="32"/>
  <c r="L3586" i="32" s="1"/>
  <c r="K3587" i="32"/>
  <c r="L3587" i="32" s="1"/>
  <c r="K3588" i="32"/>
  <c r="L3588" i="32" s="1"/>
  <c r="K3589" i="32"/>
  <c r="L3589" i="32"/>
  <c r="K3590" i="32"/>
  <c r="L3590" i="32" s="1"/>
  <c r="K3591" i="32"/>
  <c r="L3591" i="32" s="1"/>
  <c r="K3592" i="32"/>
  <c r="L3592" i="32" s="1"/>
  <c r="K3593" i="32"/>
  <c r="L3593" i="32"/>
  <c r="K3594" i="32"/>
  <c r="L3594" i="32" s="1"/>
  <c r="K3595" i="32"/>
  <c r="L3595" i="32" s="1"/>
  <c r="K3596" i="32"/>
  <c r="K3597" i="32"/>
  <c r="K3598" i="32"/>
  <c r="K3599" i="32"/>
  <c r="K3600" i="32"/>
  <c r="K3601" i="32"/>
  <c r="K3602" i="32"/>
  <c r="K3603" i="32"/>
  <c r="K3604" i="32"/>
  <c r="K3605" i="32"/>
  <c r="L3605" i="32"/>
  <c r="K3606" i="32"/>
  <c r="L3606" i="32" s="1"/>
  <c r="K3607" i="32"/>
  <c r="L3607" i="32" s="1"/>
  <c r="K3608" i="32"/>
  <c r="L3608" i="32" s="1"/>
  <c r="K3609" i="32"/>
  <c r="L3609" i="32"/>
  <c r="K3610" i="32"/>
  <c r="L3610" i="32" s="1"/>
  <c r="K3611" i="32"/>
  <c r="L3611" i="32" s="1"/>
  <c r="K3612" i="32"/>
  <c r="L3612" i="32" s="1"/>
  <c r="K3613" i="32"/>
  <c r="L3613" i="32"/>
  <c r="K3614" i="32"/>
  <c r="L3614" i="32" s="1"/>
  <c r="K3615" i="32"/>
  <c r="L3615" i="32" s="1"/>
  <c r="K3616" i="32"/>
  <c r="L3616" i="32" s="1"/>
  <c r="K3617" i="32"/>
  <c r="L3617" i="32"/>
  <c r="K3618" i="32"/>
  <c r="L3618" i="32" s="1"/>
  <c r="K3619" i="32"/>
  <c r="L3619" i="32" s="1"/>
  <c r="K3620" i="32"/>
  <c r="L3620" i="32" s="1"/>
  <c r="K3621" i="32"/>
  <c r="L3621" i="32"/>
  <c r="K3622" i="32"/>
  <c r="L3622" i="32" s="1"/>
  <c r="K3623" i="32"/>
  <c r="L3623" i="32" s="1"/>
  <c r="K3624" i="32"/>
  <c r="L3624" i="32" s="1"/>
  <c r="K3625" i="32"/>
  <c r="L3625" i="32"/>
  <c r="K3626" i="32"/>
  <c r="L3626" i="32" s="1"/>
  <c r="K3627" i="32"/>
  <c r="L3627" i="32" s="1"/>
  <c r="K3628" i="32"/>
  <c r="L3628" i="32" s="1"/>
  <c r="K3629" i="32"/>
  <c r="L3629" i="32"/>
  <c r="K3630" i="32"/>
  <c r="L3630" i="32" s="1"/>
  <c r="K3631" i="32"/>
  <c r="L3631" i="32" s="1"/>
  <c r="K3632" i="32"/>
  <c r="L3632" i="32" s="1"/>
  <c r="K3633" i="32"/>
  <c r="L3633" i="32"/>
  <c r="K3634" i="32"/>
  <c r="L3634" i="32" s="1"/>
  <c r="K3635" i="32"/>
  <c r="L3635" i="32" s="1"/>
  <c r="K3636" i="32"/>
  <c r="L3636" i="32" s="1"/>
  <c r="K3637" i="32"/>
  <c r="L3637" i="32"/>
  <c r="K3638" i="32"/>
  <c r="L3638" i="32" s="1"/>
  <c r="K3639" i="32"/>
  <c r="L3639" i="32" s="1"/>
  <c r="K3640" i="32"/>
  <c r="L3640" i="32" s="1"/>
  <c r="K3641" i="32"/>
  <c r="L3641" i="32"/>
  <c r="K3642" i="32"/>
  <c r="L3642" i="32" s="1"/>
  <c r="K3643" i="32"/>
  <c r="L3643" i="32" s="1"/>
  <c r="K3644" i="32"/>
  <c r="L3644" i="32" s="1"/>
  <c r="K3645" i="32"/>
  <c r="L3645" i="32" s="1"/>
  <c r="K3646" i="32"/>
  <c r="L3646" i="32" s="1"/>
  <c r="K3647" i="32"/>
  <c r="L3647" i="32"/>
  <c r="K3648" i="32"/>
  <c r="L3648" i="32" s="1"/>
  <c r="K3649" i="32"/>
  <c r="L3649" i="32" s="1"/>
  <c r="K3650" i="32"/>
  <c r="L3650" i="32" s="1"/>
  <c r="K3651" i="32"/>
  <c r="L3651" i="32" s="1"/>
  <c r="K3652" i="32"/>
  <c r="L3652" i="32" s="1"/>
  <c r="K3653" i="32"/>
  <c r="L3653" i="32" s="1"/>
  <c r="K3654" i="32"/>
  <c r="L3654" i="32" s="1"/>
  <c r="K3655" i="32"/>
  <c r="L3655" i="32"/>
  <c r="K3656" i="32"/>
  <c r="L3656" i="32" s="1"/>
  <c r="K3657" i="32"/>
  <c r="L3657" i="32" s="1"/>
  <c r="K3658" i="32"/>
  <c r="L3658" i="32" s="1"/>
  <c r="K3659" i="32"/>
  <c r="L3659" i="32" s="1"/>
  <c r="K3660" i="32"/>
  <c r="L3660" i="32" s="1"/>
  <c r="K3661" i="32"/>
  <c r="L3661" i="32" s="1"/>
  <c r="K3662" i="32"/>
  <c r="K3663" i="32"/>
  <c r="K3664" i="32"/>
  <c r="L3664" i="32" s="1"/>
  <c r="K3665" i="32"/>
  <c r="L3665" i="32" s="1"/>
  <c r="K3666" i="32"/>
  <c r="L3666" i="32" s="1"/>
  <c r="K3667" i="32"/>
  <c r="L3667" i="32" s="1"/>
  <c r="K3668" i="32"/>
  <c r="L3668" i="32" s="1"/>
  <c r="K3669" i="32"/>
  <c r="L3669" i="32" s="1"/>
  <c r="K3670" i="32"/>
  <c r="L3670" i="32" s="1"/>
  <c r="K3671" i="32"/>
  <c r="L3671" i="32"/>
  <c r="K3672" i="32"/>
  <c r="L3672" i="32" s="1"/>
  <c r="K3673" i="32"/>
  <c r="L3673" i="32" s="1"/>
  <c r="K3674" i="32"/>
  <c r="L3674" i="32" s="1"/>
  <c r="K3675" i="32"/>
  <c r="L3675" i="32" s="1"/>
  <c r="K3676" i="32"/>
  <c r="L3676" i="32" s="1"/>
  <c r="K3677" i="32"/>
  <c r="L3677" i="32" s="1"/>
  <c r="K3678" i="32"/>
  <c r="L3678" i="32" s="1"/>
  <c r="K3679" i="32"/>
  <c r="L3679" i="32"/>
  <c r="K3680" i="32"/>
  <c r="L3680" i="32" s="1"/>
  <c r="K3681" i="32"/>
  <c r="L3681" i="32" s="1"/>
  <c r="K3682" i="32"/>
  <c r="L3682" i="32" s="1"/>
  <c r="K3683" i="32"/>
  <c r="L3683" i="32" s="1"/>
  <c r="K3684" i="32"/>
  <c r="L3684" i="32" s="1"/>
  <c r="K3685" i="32"/>
  <c r="L3685" i="32" s="1"/>
  <c r="K3686" i="32"/>
  <c r="L3686" i="32" s="1"/>
  <c r="K3687" i="32"/>
  <c r="L3687" i="32"/>
  <c r="K3688" i="32"/>
  <c r="L3688" i="32" s="1"/>
  <c r="K3689" i="32"/>
  <c r="L3689" i="32" s="1"/>
  <c r="K3690" i="32"/>
  <c r="L3690" i="32" s="1"/>
  <c r="K3691" i="32"/>
  <c r="L3691" i="32" s="1"/>
  <c r="K3692" i="32"/>
  <c r="L3692" i="32" s="1"/>
  <c r="K3693" i="32"/>
  <c r="L3693" i="32" s="1"/>
  <c r="K3694" i="32"/>
  <c r="L3694" i="32" s="1"/>
  <c r="K3695" i="32"/>
  <c r="L3695" i="32"/>
  <c r="K3696" i="32"/>
  <c r="L3696" i="32" s="1"/>
  <c r="K3697" i="32"/>
  <c r="L3697" i="32" s="1"/>
  <c r="K3698" i="32"/>
  <c r="L3698" i="32" s="1"/>
  <c r="K3699" i="32"/>
  <c r="L3699" i="32" s="1"/>
  <c r="K3700" i="32"/>
  <c r="L3700" i="32" s="1"/>
  <c r="K3701" i="32"/>
  <c r="L3701" i="32" s="1"/>
  <c r="K3702" i="32"/>
  <c r="L3702" i="32" s="1"/>
  <c r="K3703" i="32"/>
  <c r="L3703" i="32"/>
  <c r="K3704" i="32"/>
  <c r="L3704" i="32" s="1"/>
  <c r="K3705" i="32"/>
  <c r="L3705" i="32" s="1"/>
  <c r="K3706" i="32"/>
  <c r="L3706" i="32" s="1"/>
  <c r="K3707" i="32"/>
  <c r="L3707" i="32" s="1"/>
  <c r="K3708" i="32"/>
  <c r="L3708" i="32" s="1"/>
  <c r="K3709" i="32"/>
  <c r="L3709" i="32" s="1"/>
  <c r="K3710" i="32"/>
  <c r="L3710" i="32" s="1"/>
  <c r="K3711" i="32"/>
  <c r="L3711" i="32"/>
  <c r="K3712" i="32"/>
  <c r="L3712" i="32" s="1"/>
  <c r="K3713" i="32"/>
  <c r="L3713" i="32" s="1"/>
  <c r="K3714" i="32"/>
  <c r="L3714" i="32" s="1"/>
  <c r="K3715" i="32"/>
  <c r="L3715" i="32" s="1"/>
  <c r="K3716" i="32"/>
  <c r="L3716" i="32" s="1"/>
  <c r="K3717" i="32"/>
  <c r="L3717" i="32" s="1"/>
  <c r="K3718" i="32"/>
  <c r="L3718" i="32" s="1"/>
  <c r="K3719" i="32"/>
  <c r="L3719" i="32"/>
  <c r="K3720" i="32"/>
  <c r="L3720" i="32" s="1"/>
  <c r="K3721" i="32"/>
  <c r="L3721" i="32" s="1"/>
  <c r="K3722" i="32"/>
  <c r="L3722" i="32" s="1"/>
  <c r="K3723" i="32"/>
  <c r="L3723" i="32" s="1"/>
  <c r="K3724" i="32"/>
  <c r="L3724" i="32" s="1"/>
  <c r="K3725" i="32"/>
  <c r="L3725" i="32" s="1"/>
  <c r="K3726" i="32"/>
  <c r="L3726" i="32" s="1"/>
  <c r="K3727" i="32"/>
  <c r="L3727" i="32"/>
  <c r="K3728" i="32"/>
  <c r="L3728" i="32" s="1"/>
  <c r="K3729" i="32"/>
  <c r="L3729" i="32" s="1"/>
  <c r="K3730" i="32"/>
  <c r="L3730" i="32" s="1"/>
  <c r="K3731" i="32"/>
  <c r="L3731" i="32" s="1"/>
  <c r="K3732" i="32"/>
  <c r="L3732" i="32" s="1"/>
  <c r="K3733" i="32"/>
  <c r="L3733" i="32" s="1"/>
  <c r="K3734" i="32"/>
  <c r="L3734" i="32" s="1"/>
  <c r="K3735" i="32"/>
  <c r="L3735" i="32"/>
  <c r="K3736" i="32"/>
  <c r="L3736" i="32" s="1"/>
  <c r="K3737" i="32"/>
  <c r="L3737" i="32" s="1"/>
  <c r="K3738" i="32"/>
  <c r="L3738" i="32" s="1"/>
  <c r="K3739" i="32"/>
  <c r="L3739" i="32" s="1"/>
  <c r="K3740" i="32"/>
  <c r="L3740" i="32" s="1"/>
  <c r="K3741" i="32"/>
  <c r="L3741" i="32" s="1"/>
  <c r="K3742" i="32"/>
  <c r="L3742" i="32" s="1"/>
  <c r="K3743" i="32"/>
  <c r="L3743" i="32"/>
  <c r="K3744" i="32"/>
  <c r="L3744" i="32" s="1"/>
  <c r="K3745" i="32"/>
  <c r="L3745" i="32" s="1"/>
  <c r="K3746" i="32"/>
  <c r="L3746" i="32" s="1"/>
  <c r="K3747" i="32"/>
  <c r="L3747" i="32" s="1"/>
  <c r="K3748" i="32"/>
  <c r="L3748" i="32" s="1"/>
  <c r="K3749" i="32"/>
  <c r="L3749" i="32" s="1"/>
  <c r="K3750" i="32"/>
  <c r="L3750" i="32" s="1"/>
  <c r="K3751" i="32"/>
  <c r="L3751" i="32"/>
  <c r="K3752" i="32"/>
  <c r="L3752" i="32" s="1"/>
  <c r="K3753" i="32"/>
  <c r="L3753" i="32" s="1"/>
  <c r="K3754" i="32"/>
  <c r="L3754" i="32" s="1"/>
  <c r="K3755" i="32"/>
  <c r="L3755" i="32" s="1"/>
  <c r="K3756" i="32"/>
  <c r="L3756" i="32" s="1"/>
  <c r="K3757" i="32"/>
  <c r="L3757" i="32" s="1"/>
  <c r="K3758" i="32"/>
  <c r="L3758" i="32" s="1"/>
  <c r="K3759" i="32"/>
  <c r="L3759" i="32"/>
  <c r="K3760" i="32"/>
  <c r="L3760" i="32" s="1"/>
  <c r="K3761" i="32"/>
  <c r="L3761" i="32" s="1"/>
  <c r="K3762" i="32"/>
  <c r="L3762" i="32" s="1"/>
  <c r="K3763" i="32"/>
  <c r="L3763" i="32" s="1"/>
  <c r="K3764" i="32"/>
  <c r="L3764" i="32" s="1"/>
  <c r="K3765" i="32"/>
  <c r="L3765" i="32" s="1"/>
  <c r="K3766" i="32"/>
  <c r="L3766" i="32" s="1"/>
  <c r="K3767" i="32"/>
  <c r="L3767" i="32"/>
  <c r="K3768" i="32"/>
  <c r="L3768" i="32" s="1"/>
  <c r="K3769" i="32"/>
  <c r="L3769" i="32" s="1"/>
  <c r="K3770" i="32"/>
  <c r="L3770" i="32"/>
  <c r="K3771" i="32"/>
  <c r="L3771" i="32"/>
  <c r="K3772" i="32"/>
  <c r="L3772" i="32" s="1"/>
  <c r="K3773" i="32"/>
  <c r="L3773" i="32" s="1"/>
  <c r="K3774" i="32"/>
  <c r="L3774" i="32"/>
  <c r="K3775" i="32"/>
  <c r="L3775" i="32"/>
  <c r="K3776" i="32"/>
  <c r="L3776" i="32" s="1"/>
  <c r="K3777" i="32"/>
  <c r="L3777" i="32" s="1"/>
  <c r="K3778" i="32"/>
  <c r="L3778" i="32"/>
  <c r="K3779" i="32"/>
  <c r="L3779" i="32"/>
  <c r="K3780" i="32"/>
  <c r="L3780" i="32" s="1"/>
  <c r="K3781" i="32"/>
  <c r="L3781" i="32" s="1"/>
  <c r="K3782" i="32"/>
  <c r="L3782" i="32"/>
  <c r="K3783" i="32"/>
  <c r="L3783" i="32"/>
  <c r="K3784" i="32"/>
  <c r="L3784" i="32" s="1"/>
  <c r="K3785" i="32"/>
  <c r="L3785" i="32" s="1"/>
  <c r="K3786" i="32"/>
  <c r="L3786" i="32"/>
  <c r="K3787" i="32"/>
  <c r="L3787" i="32"/>
  <c r="K3788" i="32"/>
  <c r="L3788" i="32" s="1"/>
  <c r="K3789" i="32"/>
  <c r="L3789" i="32" s="1"/>
  <c r="K3790" i="32"/>
  <c r="L3790" i="32"/>
  <c r="K3791" i="32"/>
  <c r="L3791" i="32"/>
  <c r="K3792" i="32"/>
  <c r="L3792" i="32" s="1"/>
  <c r="K3793" i="32"/>
  <c r="L3793" i="32" s="1"/>
  <c r="K3794" i="32"/>
  <c r="L3794" i="32"/>
  <c r="K3795" i="32"/>
  <c r="L3795" i="32"/>
  <c r="K3796" i="32"/>
  <c r="L3796" i="32" s="1"/>
  <c r="K3797" i="32"/>
  <c r="L3797" i="32" s="1"/>
  <c r="K3798" i="32"/>
  <c r="L3798" i="32"/>
  <c r="K3799" i="32"/>
  <c r="L3799" i="32"/>
  <c r="K3800" i="32"/>
  <c r="L3800" i="32" s="1"/>
  <c r="K3801" i="32"/>
  <c r="L3801" i="32" s="1"/>
  <c r="K3802" i="32"/>
  <c r="L3802" i="32" s="1"/>
  <c r="K3803" i="32"/>
  <c r="L3803" i="32"/>
  <c r="K3804" i="32"/>
  <c r="L3804" i="32" s="1"/>
  <c r="K3805" i="32"/>
  <c r="L3805" i="32" s="1"/>
  <c r="K3806" i="32"/>
  <c r="L3806" i="32"/>
  <c r="K3807" i="32"/>
  <c r="L3807" i="32" s="1"/>
  <c r="K3808" i="32"/>
  <c r="L3808" i="32" s="1"/>
  <c r="K3809" i="32"/>
  <c r="L3809" i="32" s="1"/>
  <c r="K3810" i="32"/>
  <c r="L3810" i="32"/>
  <c r="K3811" i="32"/>
  <c r="L3811" i="32"/>
  <c r="K3812" i="32"/>
  <c r="L3812" i="32" s="1"/>
  <c r="K3813" i="32"/>
  <c r="L3813" i="32" s="1"/>
  <c r="K3814" i="32"/>
  <c r="L3814" i="32"/>
  <c r="K3815" i="32"/>
  <c r="L3815" i="32"/>
  <c r="K3816" i="32"/>
  <c r="L3816" i="32" s="1"/>
  <c r="K3817" i="32"/>
  <c r="L3817" i="32" s="1"/>
  <c r="K3818" i="32"/>
  <c r="L3818" i="32" s="1"/>
  <c r="K3819" i="32"/>
  <c r="L3819" i="32"/>
  <c r="K3820" i="32"/>
  <c r="L3820" i="32" s="1"/>
  <c r="K3821" i="32"/>
  <c r="L3821" i="32" s="1"/>
  <c r="K3822" i="32"/>
  <c r="L3822" i="32" s="1"/>
  <c r="K3823" i="32"/>
  <c r="L3823" i="32" s="1"/>
  <c r="K3824" i="32"/>
  <c r="L3824" i="32" s="1"/>
  <c r="K3825" i="32"/>
  <c r="L3825" i="32" s="1"/>
  <c r="K3826" i="32"/>
  <c r="L3826" i="32"/>
  <c r="K3827" i="32"/>
  <c r="L3827" i="32" s="1"/>
  <c r="K3828" i="32"/>
  <c r="L3828" i="32" s="1"/>
  <c r="K3829" i="32"/>
  <c r="L3829" i="32" s="1"/>
  <c r="K3830" i="32"/>
  <c r="L3830" i="32" s="1"/>
  <c r="K3831" i="32"/>
  <c r="L3831" i="32"/>
  <c r="K3832" i="32"/>
  <c r="L3832" i="32" s="1"/>
  <c r="K3833" i="32"/>
  <c r="L3833" i="32" s="1"/>
  <c r="K3834" i="32"/>
  <c r="L3834" i="32" s="1"/>
  <c r="K3835" i="32"/>
  <c r="L3835" i="32" s="1"/>
  <c r="K3836" i="32"/>
  <c r="L3836" i="32" s="1"/>
  <c r="K3837" i="32"/>
  <c r="L3837" i="32" s="1"/>
  <c r="K3838" i="32"/>
  <c r="L3838" i="32" s="1"/>
  <c r="K3839" i="32"/>
  <c r="L3839" i="32" s="1"/>
  <c r="K3840" i="32"/>
  <c r="L3840" i="32" s="1"/>
  <c r="K3841" i="32"/>
  <c r="L3841" i="32" s="1"/>
  <c r="K3842" i="32"/>
  <c r="L3842" i="32"/>
  <c r="K3843" i="32"/>
  <c r="L3843" i="32" s="1"/>
  <c r="K3844" i="32"/>
  <c r="L3844" i="32" s="1"/>
  <c r="K3845" i="32"/>
  <c r="L3845" i="32" s="1"/>
  <c r="K3846" i="32"/>
  <c r="L3846" i="32" s="1"/>
  <c r="K3847" i="32"/>
  <c r="L3847" i="32"/>
  <c r="K3848" i="32"/>
  <c r="L3848" i="32" s="1"/>
  <c r="K3849" i="32"/>
  <c r="L3849" i="32" s="1"/>
  <c r="K3850" i="32"/>
  <c r="L3850" i="32" s="1"/>
  <c r="K3851" i="32"/>
  <c r="L3851" i="32" s="1"/>
  <c r="K3852" i="32"/>
  <c r="K3853" i="32"/>
  <c r="K3854" i="32"/>
  <c r="K3855" i="32"/>
  <c r="K3856" i="32"/>
  <c r="K3857" i="32"/>
  <c r="K3858" i="32"/>
  <c r="K3859" i="32"/>
  <c r="K3860" i="32"/>
  <c r="K3861" i="32"/>
  <c r="K3862" i="32"/>
  <c r="K3863" i="32"/>
  <c r="K3864" i="32"/>
  <c r="K3865" i="32"/>
  <c r="K3866" i="32"/>
  <c r="K3867" i="32"/>
  <c r="K3868" i="32"/>
  <c r="K3869" i="32"/>
  <c r="K3870" i="32"/>
  <c r="K3871" i="32"/>
  <c r="K3872" i="32"/>
  <c r="K3873" i="32"/>
  <c r="K3874" i="32"/>
  <c r="K3875" i="32"/>
  <c r="K3876" i="32"/>
  <c r="K3877" i="32"/>
  <c r="K3878" i="32"/>
  <c r="K3879" i="32"/>
  <c r="K3880" i="32"/>
  <c r="K3881" i="32"/>
  <c r="K3882" i="32"/>
  <c r="K3883" i="32"/>
  <c r="K3884" i="32"/>
  <c r="K3885" i="32"/>
  <c r="K3886" i="32"/>
  <c r="K3887" i="32"/>
  <c r="K3888" i="32"/>
  <c r="K3889" i="32"/>
  <c r="K3890" i="32"/>
  <c r="K3891" i="32"/>
  <c r="K3892" i="32"/>
  <c r="K3893" i="32"/>
  <c r="K3894" i="32"/>
  <c r="K3895" i="32"/>
  <c r="K3896" i="32"/>
  <c r="K3897" i="32"/>
  <c r="K3898" i="32"/>
  <c r="K3899" i="32"/>
  <c r="K3900" i="32"/>
  <c r="K3901" i="32"/>
  <c r="K3902" i="32"/>
  <c r="K3903" i="32"/>
  <c r="K3904" i="32"/>
  <c r="K3905" i="32"/>
  <c r="K3906" i="32"/>
  <c r="K3907" i="32"/>
  <c r="K3908" i="32"/>
  <c r="K3909" i="32"/>
  <c r="K3910" i="32"/>
  <c r="K3911" i="32"/>
  <c r="K3912" i="32"/>
  <c r="K3913" i="32"/>
  <c r="K3914" i="32"/>
  <c r="K3915" i="32"/>
  <c r="K3916" i="32"/>
  <c r="K3917" i="32"/>
  <c r="K3918" i="32"/>
  <c r="K3919" i="32"/>
  <c r="K3920" i="32"/>
  <c r="L3920" i="32" s="1"/>
  <c r="K3921" i="32"/>
  <c r="L3921" i="32" s="1"/>
  <c r="K3922" i="32"/>
  <c r="L3922" i="32" s="1"/>
  <c r="K3923" i="32"/>
  <c r="L3923" i="32" s="1"/>
  <c r="K3924" i="32"/>
  <c r="L3924" i="32" s="1"/>
  <c r="K3925" i="32"/>
  <c r="L3925" i="32" s="1"/>
  <c r="K3926" i="32"/>
  <c r="L3926" i="32" s="1"/>
  <c r="K3927" i="32"/>
  <c r="L3927" i="32" s="1"/>
  <c r="K3928" i="32"/>
  <c r="L3928" i="32" s="1"/>
  <c r="K3929" i="32"/>
  <c r="L3929" i="32" s="1"/>
  <c r="K3930" i="32"/>
  <c r="L3930" i="32" s="1"/>
  <c r="K3931" i="32"/>
  <c r="L3931" i="32" s="1"/>
  <c r="K3932" i="32"/>
  <c r="L3932" i="32" s="1"/>
  <c r="K3933" i="32"/>
  <c r="L3933" i="32" s="1"/>
  <c r="K3934" i="32"/>
  <c r="L3934" i="32" s="1"/>
  <c r="K3935" i="32"/>
  <c r="L3935" i="32" s="1"/>
  <c r="K37" i="32"/>
  <c r="J18" i="31" l="1"/>
  <c r="J19" i="31"/>
  <c r="J20" i="31"/>
  <c r="J21" i="31"/>
  <c r="J22" i="31"/>
  <c r="J23" i="31"/>
  <c r="J24" i="31"/>
  <c r="J25" i="31"/>
  <c r="J26" i="31"/>
  <c r="J27" i="31"/>
  <c r="J28" i="31"/>
  <c r="J29" i="31"/>
  <c r="J30" i="31"/>
  <c r="J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17" i="31"/>
  <c r="F109" i="59"/>
  <c r="I102" i="59"/>
  <c r="D102" i="59"/>
  <c r="I101" i="59"/>
  <c r="A99" i="59"/>
  <c r="AV63" i="59"/>
  <c r="AV62" i="59"/>
  <c r="AV61" i="59"/>
  <c r="AV60" i="59"/>
  <c r="AV59" i="59"/>
  <c r="AV58" i="59"/>
  <c r="AV57" i="59"/>
  <c r="AV56" i="59"/>
  <c r="AV55" i="59"/>
  <c r="AV54" i="59"/>
  <c r="AV53" i="59"/>
  <c r="AV52" i="59"/>
  <c r="AV51" i="59"/>
  <c r="AV50" i="59"/>
  <c r="G44" i="59"/>
  <c r="AK43" i="59"/>
  <c r="G43" i="59"/>
  <c r="AK42" i="59"/>
  <c r="G42" i="59"/>
  <c r="AK41" i="59"/>
  <c r="G41" i="59"/>
  <c r="AK40" i="59"/>
  <c r="G40" i="59"/>
  <c r="AK39" i="59"/>
  <c r="G39" i="59"/>
  <c r="AK38" i="59"/>
  <c r="AK37" i="59"/>
  <c r="AK36" i="59"/>
  <c r="AK35" i="59"/>
  <c r="AK34" i="59"/>
  <c r="AK33" i="59"/>
  <c r="AK32" i="59"/>
  <c r="AK31" i="59"/>
  <c r="AK30" i="59"/>
  <c r="AK29" i="59"/>
  <c r="AK28" i="59"/>
  <c r="C28" i="59"/>
  <c r="C32" i="59" s="1"/>
  <c r="AT27" i="59"/>
  <c r="AK27" i="59"/>
  <c r="AB27" i="59"/>
  <c r="AO26" i="59"/>
  <c r="AK26" i="59"/>
  <c r="AT25" i="59"/>
  <c r="AK25" i="59"/>
  <c r="AB25" i="59"/>
  <c r="AB26" i="59" s="1"/>
  <c r="AT26" i="59" s="1"/>
  <c r="J25" i="59"/>
  <c r="AO24" i="59"/>
  <c r="AK24" i="59"/>
  <c r="AB24" i="59"/>
  <c r="AT24" i="59" s="1"/>
  <c r="J24" i="59"/>
  <c r="AT23" i="59"/>
  <c r="AP23" i="59"/>
  <c r="AO23" i="59"/>
  <c r="AK23" i="59"/>
  <c r="C18" i="59"/>
  <c r="B13" i="59"/>
  <c r="B9" i="59"/>
  <c r="B8" i="59"/>
  <c r="J14" i="59" s="1"/>
  <c r="B7" i="59"/>
  <c r="B6" i="59"/>
  <c r="A13" i="59" s="1"/>
  <c r="F13" i="59" s="1"/>
  <c r="C21" i="59" s="1"/>
  <c r="B5" i="59"/>
  <c r="C24" i="59" s="1"/>
  <c r="C26" i="59" s="1"/>
  <c r="B4" i="59"/>
  <c r="L1" i="59"/>
  <c r="G2" i="58"/>
  <c r="C17" i="57"/>
  <c r="C16" i="57"/>
  <c r="C15" i="57"/>
  <c r="C14" i="57"/>
  <c r="C13" i="57"/>
  <c r="C12" i="57"/>
  <c r="C11" i="57"/>
  <c r="C10" i="57"/>
  <c r="C9" i="57"/>
  <c r="C8" i="57"/>
  <c r="C7" i="57"/>
  <c r="C6" i="57"/>
  <c r="A6" i="57"/>
  <c r="A7" i="57" s="1"/>
  <c r="A8" i="57" s="1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55" i="57" s="1"/>
  <c r="A56" i="57" s="1"/>
  <c r="A57" i="57" s="1"/>
  <c r="A58" i="57" s="1"/>
  <c r="A59" i="57" s="1"/>
  <c r="A60" i="57" s="1"/>
  <c r="A61" i="57" s="1"/>
  <c r="A62" i="57" s="1"/>
  <c r="A63" i="57" s="1"/>
  <c r="A64" i="57" s="1"/>
  <c r="A65" i="57" s="1"/>
  <c r="A66" i="57" s="1"/>
  <c r="A67" i="57" s="1"/>
  <c r="A68" i="57" s="1"/>
  <c r="A69" i="57" s="1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98" i="57" s="1"/>
  <c r="A99" i="57" s="1"/>
  <c r="A100" i="57" s="1"/>
  <c r="A101" i="57" s="1"/>
  <c r="A102" i="57" s="1"/>
  <c r="A103" i="57" s="1"/>
  <c r="A104" i="57" s="1"/>
  <c r="A105" i="57" s="1"/>
  <c r="A106" i="57" s="1"/>
  <c r="A107" i="57" s="1"/>
  <c r="A108" i="57" s="1"/>
  <c r="A109" i="57" s="1"/>
  <c r="A110" i="57" s="1"/>
  <c r="A111" i="57" s="1"/>
  <c r="A112" i="57" s="1"/>
  <c r="A113" i="57" s="1"/>
  <c r="A114" i="57" s="1"/>
  <c r="A115" i="57" s="1"/>
  <c r="A116" i="57" s="1"/>
  <c r="A117" i="57" s="1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29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A146" i="57" s="1"/>
  <c r="A147" i="57" s="1"/>
  <c r="A148" i="57" s="1"/>
  <c r="A149" i="57" s="1"/>
  <c r="A150" i="57" s="1"/>
  <c r="A151" i="57" s="1"/>
  <c r="A152" i="57" s="1"/>
  <c r="A153" i="57" s="1"/>
  <c r="A154" i="57" s="1"/>
  <c r="A155" i="57" s="1"/>
  <c r="A156" i="57" s="1"/>
  <c r="A157" i="57" s="1"/>
  <c r="A158" i="57" s="1"/>
  <c r="A159" i="57" s="1"/>
  <c r="A160" i="57" s="1"/>
  <c r="A161" i="57" s="1"/>
  <c r="A162" i="57" s="1"/>
  <c r="A163" i="57" s="1"/>
  <c r="A164" i="57" s="1"/>
  <c r="A165" i="57" s="1"/>
  <c r="A166" i="57" s="1"/>
  <c r="A167" i="57" s="1"/>
  <c r="A168" i="57" s="1"/>
  <c r="A169" i="57" s="1"/>
  <c r="A170" i="57" s="1"/>
  <c r="A171" i="57" s="1"/>
  <c r="A172" i="57" s="1"/>
  <c r="A173" i="57" s="1"/>
  <c r="A174" i="57" s="1"/>
  <c r="A175" i="57" s="1"/>
  <c r="A176" i="57" s="1"/>
  <c r="A177" i="57" s="1"/>
  <c r="A178" i="57" s="1"/>
  <c r="A179" i="57" s="1"/>
  <c r="A180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A193" i="57" s="1"/>
  <c r="A194" i="57" s="1"/>
  <c r="A195" i="57" s="1"/>
  <c r="A196" i="57" s="1"/>
  <c r="A197" i="57" s="1"/>
  <c r="A198" i="57" s="1"/>
  <c r="A199" i="57" s="1"/>
  <c r="A200" i="57" s="1"/>
  <c r="A201" i="57" s="1"/>
  <c r="A202" i="57" s="1"/>
  <c r="A203" i="57" s="1"/>
  <c r="A204" i="57" s="1"/>
  <c r="A205" i="57" s="1"/>
  <c r="A206" i="57" s="1"/>
  <c r="A207" i="57" s="1"/>
  <c r="A208" i="57" s="1"/>
  <c r="A209" i="57" s="1"/>
  <c r="A210" i="57" s="1"/>
  <c r="A211" i="57" s="1"/>
  <c r="A212" i="57" s="1"/>
  <c r="A213" i="57" s="1"/>
  <c r="A214" i="57" s="1"/>
  <c r="A215" i="57" s="1"/>
  <c r="A216" i="57" s="1"/>
  <c r="A217" i="57" s="1"/>
  <c r="A218" i="57" s="1"/>
  <c r="A219" i="57" s="1"/>
  <c r="A220" i="57" s="1"/>
  <c r="A221" i="57" s="1"/>
  <c r="A222" i="57" s="1"/>
  <c r="A223" i="57" s="1"/>
  <c r="A224" i="57" s="1"/>
  <c r="A225" i="57" s="1"/>
  <c r="A226" i="57" s="1"/>
  <c r="A227" i="57" s="1"/>
  <c r="A228" i="57" s="1"/>
  <c r="A229" i="57" s="1"/>
  <c r="A230" i="57" s="1"/>
  <c r="A231" i="57" s="1"/>
  <c r="A232" i="57" s="1"/>
  <c r="A233" i="57" s="1"/>
  <c r="A234" i="57" s="1"/>
  <c r="A235" i="57" s="1"/>
  <c r="A236" i="57" s="1"/>
  <c r="A237" i="57" s="1"/>
  <c r="A238" i="57" s="1"/>
  <c r="A239" i="57" s="1"/>
  <c r="A240" i="57" s="1"/>
  <c r="A241" i="57" s="1"/>
  <c r="A242" i="57" s="1"/>
  <c r="A243" i="57" s="1"/>
  <c r="A244" i="57" s="1"/>
  <c r="A245" i="57" s="1"/>
  <c r="A246" i="57" s="1"/>
  <c r="A247" i="57" s="1"/>
  <c r="A248" i="57" s="1"/>
  <c r="A249" i="57" s="1"/>
  <c r="A250" i="57" s="1"/>
  <c r="A251" i="57" s="1"/>
  <c r="A252" i="57" s="1"/>
  <c r="A253" i="57" s="1"/>
  <c r="A254" i="57" s="1"/>
  <c r="A255" i="57" s="1"/>
  <c r="A256" i="57" s="1"/>
  <c r="A257" i="57" s="1"/>
  <c r="A258" i="57" s="1"/>
  <c r="A259" i="57" s="1"/>
  <c r="A260" i="57" s="1"/>
  <c r="A261" i="57" s="1"/>
  <c r="A262" i="57" s="1"/>
  <c r="A263" i="57" s="1"/>
  <c r="A264" i="57" s="1"/>
  <c r="A265" i="57" s="1"/>
  <c r="A266" i="57" s="1"/>
  <c r="A267" i="57" s="1"/>
  <c r="A268" i="57" s="1"/>
  <c r="A269" i="57" s="1"/>
  <c r="A270" i="57" s="1"/>
  <c r="A271" i="57" s="1"/>
  <c r="A272" i="57" s="1"/>
  <c r="A273" i="57" s="1"/>
  <c r="A274" i="57" s="1"/>
  <c r="A275" i="57" s="1"/>
  <c r="A276" i="57" s="1"/>
  <c r="A277" i="57" s="1"/>
  <c r="A278" i="57" s="1"/>
  <c r="A279" i="57" s="1"/>
  <c r="A280" i="57" s="1"/>
  <c r="A281" i="57" s="1"/>
  <c r="A282" i="57" s="1"/>
  <c r="A283" i="57" s="1"/>
  <c r="A284" i="57" s="1"/>
  <c r="A285" i="57" s="1"/>
  <c r="A286" i="57" s="1"/>
  <c r="A287" i="57" s="1"/>
  <c r="A288" i="57" s="1"/>
  <c r="A289" i="57" s="1"/>
  <c r="A290" i="57" s="1"/>
  <c r="A291" i="57" s="1"/>
  <c r="A292" i="57" s="1"/>
  <c r="A293" i="57" s="1"/>
  <c r="A294" i="57" s="1"/>
  <c r="A295" i="57" s="1"/>
  <c r="A296" i="57" s="1"/>
  <c r="A297" i="57" s="1"/>
  <c r="A298" i="57" s="1"/>
  <c r="A299" i="57" s="1"/>
  <c r="A300" i="57" s="1"/>
  <c r="A301" i="57" s="1"/>
  <c r="A302" i="57" s="1"/>
  <c r="A303" i="57" s="1"/>
  <c r="A304" i="57" s="1"/>
  <c r="A305" i="57" s="1"/>
  <c r="A306" i="57" s="1"/>
  <c r="A307" i="57" s="1"/>
  <c r="A308" i="57" s="1"/>
  <c r="A309" i="57" s="1"/>
  <c r="A310" i="57" s="1"/>
  <c r="A311" i="57" s="1"/>
  <c r="A312" i="57" s="1"/>
  <c r="A313" i="57" s="1"/>
  <c r="A314" i="57" s="1"/>
  <c r="A315" i="57" s="1"/>
  <c r="A316" i="57" s="1"/>
  <c r="A317" i="57" s="1"/>
  <c r="A318" i="57" s="1"/>
  <c r="A319" i="57" s="1"/>
  <c r="A320" i="57" s="1"/>
  <c r="A321" i="57" s="1"/>
  <c r="A322" i="57" s="1"/>
  <c r="A323" i="57" s="1"/>
  <c r="A324" i="57" s="1"/>
  <c r="A325" i="57" s="1"/>
  <c r="A326" i="57" s="1"/>
  <c r="A327" i="57" s="1"/>
  <c r="A328" i="57" s="1"/>
  <c r="A329" i="57" s="1"/>
  <c r="A330" i="57" s="1"/>
  <c r="A331" i="57" s="1"/>
  <c r="A332" i="57" s="1"/>
  <c r="A333" i="57" s="1"/>
  <c r="A334" i="57" s="1"/>
  <c r="A335" i="57" s="1"/>
  <c r="A336" i="57" s="1"/>
  <c r="A337" i="57" s="1"/>
  <c r="A338" i="57" s="1"/>
  <c r="A339" i="57" s="1"/>
  <c r="A340" i="57" s="1"/>
  <c r="A341" i="57" s="1"/>
  <c r="A342" i="57" s="1"/>
  <c r="A343" i="57" s="1"/>
  <c r="A344" i="57" s="1"/>
  <c r="A345" i="57" s="1"/>
  <c r="A346" i="57" s="1"/>
  <c r="A347" i="57" s="1"/>
  <c r="A348" i="57" s="1"/>
  <c r="A349" i="57" s="1"/>
  <c r="A350" i="57" s="1"/>
  <c r="A351" i="57" s="1"/>
  <c r="A352" i="57" s="1"/>
  <c r="A353" i="57" s="1"/>
  <c r="A354" i="57" s="1"/>
  <c r="A355" i="57" s="1"/>
  <c r="A356" i="57" s="1"/>
  <c r="A357" i="57" s="1"/>
  <c r="A358" i="57" s="1"/>
  <c r="A359" i="57" s="1"/>
  <c r="A360" i="57" s="1"/>
  <c r="A361" i="57" s="1"/>
  <c r="A362" i="57" s="1"/>
  <c r="A363" i="57" s="1"/>
  <c r="A364" i="57" s="1"/>
  <c r="A365" i="57" s="1"/>
  <c r="A366" i="57" s="1"/>
  <c r="A367" i="57" s="1"/>
  <c r="A368" i="57" s="1"/>
  <c r="A369" i="57" s="1"/>
  <c r="A370" i="57" s="1"/>
  <c r="A371" i="57" s="1"/>
  <c r="A372" i="57" s="1"/>
  <c r="A373" i="57" s="1"/>
  <c r="A374" i="57" s="1"/>
  <c r="A375" i="57" s="1"/>
  <c r="A376" i="57" s="1"/>
  <c r="A377" i="57" s="1"/>
  <c r="A378" i="57" s="1"/>
  <c r="A379" i="57" s="1"/>
  <c r="A380" i="57" s="1"/>
  <c r="A381" i="57" s="1"/>
  <c r="A382" i="57" s="1"/>
  <c r="A383" i="57" s="1"/>
  <c r="A384" i="57" s="1"/>
  <c r="A385" i="57" s="1"/>
  <c r="A386" i="57" s="1"/>
  <c r="A387" i="57" s="1"/>
  <c r="A388" i="57" s="1"/>
  <c r="A389" i="57" s="1"/>
  <c r="A390" i="57" s="1"/>
  <c r="A391" i="57" s="1"/>
  <c r="A392" i="57" s="1"/>
  <c r="A393" i="57" s="1"/>
  <c r="A394" i="57" s="1"/>
  <c r="A395" i="57" s="1"/>
  <c r="A396" i="57" s="1"/>
  <c r="A397" i="57" s="1"/>
  <c r="A398" i="57" s="1"/>
  <c r="A399" i="57" s="1"/>
  <c r="A400" i="57" s="1"/>
  <c r="A401" i="57" s="1"/>
  <c r="A402" i="57" s="1"/>
  <c r="A403" i="57" s="1"/>
  <c r="A404" i="57" s="1"/>
  <c r="A405" i="57" s="1"/>
  <c r="A406" i="57" s="1"/>
  <c r="A407" i="57" s="1"/>
  <c r="A408" i="57" s="1"/>
  <c r="A409" i="57" s="1"/>
  <c r="A410" i="57" s="1"/>
  <c r="A411" i="57" s="1"/>
  <c r="A412" i="57" s="1"/>
  <c r="A413" i="57" s="1"/>
  <c r="A414" i="57" s="1"/>
  <c r="A415" i="57" s="1"/>
  <c r="A416" i="57" s="1"/>
  <c r="A417" i="57" s="1"/>
  <c r="A418" i="57" s="1"/>
  <c r="A419" i="57" s="1"/>
  <c r="A420" i="57" s="1"/>
  <c r="A421" i="57" s="1"/>
  <c r="A422" i="57" s="1"/>
  <c r="A423" i="57" s="1"/>
  <c r="A424" i="57" s="1"/>
  <c r="A425" i="57" s="1"/>
  <c r="A426" i="57" s="1"/>
  <c r="A427" i="57" s="1"/>
  <c r="A428" i="57" s="1"/>
  <c r="A429" i="57" s="1"/>
  <c r="A430" i="57" s="1"/>
  <c r="A431" i="57" s="1"/>
  <c r="A432" i="57" s="1"/>
  <c r="A433" i="57" s="1"/>
  <c r="A434" i="57" s="1"/>
  <c r="A435" i="57" s="1"/>
  <c r="A436" i="57" s="1"/>
  <c r="A437" i="57" s="1"/>
  <c r="A438" i="57" s="1"/>
  <c r="A439" i="57" s="1"/>
  <c r="A440" i="57" s="1"/>
  <c r="A441" i="57" s="1"/>
  <c r="A442" i="57" s="1"/>
  <c r="A443" i="57" s="1"/>
  <c r="A444" i="57" s="1"/>
  <c r="A445" i="57" s="1"/>
  <c r="A446" i="57" s="1"/>
  <c r="A447" i="57" s="1"/>
  <c r="A448" i="57" s="1"/>
  <c r="A449" i="57" s="1"/>
  <c r="A450" i="57" s="1"/>
  <c r="A451" i="57" s="1"/>
  <c r="A452" i="57" s="1"/>
  <c r="A453" i="57" s="1"/>
  <c r="A454" i="57" s="1"/>
  <c r="A455" i="57" s="1"/>
  <c r="A456" i="57" s="1"/>
  <c r="A457" i="57" s="1"/>
  <c r="A458" i="57" s="1"/>
  <c r="A459" i="57" s="1"/>
  <c r="A460" i="57" s="1"/>
  <c r="A461" i="57" s="1"/>
  <c r="A462" i="57" s="1"/>
  <c r="A463" i="57" s="1"/>
  <c r="A464" i="57" s="1"/>
  <c r="A465" i="57" s="1"/>
  <c r="A466" i="57" s="1"/>
  <c r="A467" i="57" s="1"/>
  <c r="A468" i="57" s="1"/>
  <c r="A469" i="57" s="1"/>
  <c r="A470" i="57" s="1"/>
  <c r="A471" i="57" s="1"/>
  <c r="A472" i="57" s="1"/>
  <c r="A473" i="57" s="1"/>
  <c r="A474" i="57" s="1"/>
  <c r="A475" i="57" s="1"/>
  <c r="A476" i="57" s="1"/>
  <c r="A477" i="57" s="1"/>
  <c r="A478" i="57" s="1"/>
  <c r="A479" i="57" s="1"/>
  <c r="A480" i="57" s="1"/>
  <c r="A481" i="57" s="1"/>
  <c r="A482" i="57" s="1"/>
  <c r="A483" i="57" s="1"/>
  <c r="A484" i="57" s="1"/>
  <c r="A485" i="57" s="1"/>
  <c r="A486" i="57" s="1"/>
  <c r="A487" i="57" s="1"/>
  <c r="A488" i="57" s="1"/>
  <c r="A489" i="57" s="1"/>
  <c r="A490" i="57" s="1"/>
  <c r="A491" i="57" s="1"/>
  <c r="A492" i="57" s="1"/>
  <c r="A493" i="57" s="1"/>
  <c r="A494" i="57" s="1"/>
  <c r="A495" i="57" s="1"/>
  <c r="A496" i="57" s="1"/>
  <c r="A497" i="57" s="1"/>
  <c r="A498" i="57" s="1"/>
  <c r="A499" i="57" s="1"/>
  <c r="A500" i="57" s="1"/>
  <c r="A501" i="57" s="1"/>
  <c r="A502" i="57" s="1"/>
  <c r="A503" i="57" s="1"/>
  <c r="A504" i="57" s="1"/>
  <c r="A505" i="57" s="1"/>
  <c r="A506" i="57" s="1"/>
  <c r="A507" i="57" s="1"/>
  <c r="A508" i="57" s="1"/>
  <c r="A509" i="57" s="1"/>
  <c r="A510" i="57" s="1"/>
  <c r="A511" i="57" s="1"/>
  <c r="A512" i="57" s="1"/>
  <c r="A513" i="57" s="1"/>
  <c r="A514" i="57" s="1"/>
  <c r="A515" i="57" s="1"/>
  <c r="A516" i="57" s="1"/>
  <c r="A517" i="57" s="1"/>
  <c r="A518" i="57" s="1"/>
  <c r="A519" i="57" s="1"/>
  <c r="A520" i="57" s="1"/>
  <c r="A521" i="57" s="1"/>
  <c r="A522" i="57" s="1"/>
  <c r="A523" i="57" s="1"/>
  <c r="A524" i="57" s="1"/>
  <c r="A525" i="57" s="1"/>
  <c r="A526" i="57" s="1"/>
  <c r="A527" i="57" s="1"/>
  <c r="A528" i="57" s="1"/>
  <c r="A529" i="57" s="1"/>
  <c r="A530" i="57" s="1"/>
  <c r="A531" i="57" s="1"/>
  <c r="A532" i="57" s="1"/>
  <c r="A533" i="57" s="1"/>
  <c r="A534" i="57" s="1"/>
  <c r="A535" i="57" s="1"/>
  <c r="A536" i="57" s="1"/>
  <c r="A537" i="57" s="1"/>
  <c r="A538" i="57" s="1"/>
  <c r="A539" i="57" s="1"/>
  <c r="A540" i="57" s="1"/>
  <c r="A541" i="57" s="1"/>
  <c r="A542" i="57" s="1"/>
  <c r="A543" i="57" s="1"/>
  <c r="A544" i="57" s="1"/>
  <c r="A545" i="57" s="1"/>
  <c r="A546" i="57" s="1"/>
  <c r="A547" i="57" s="1"/>
  <c r="A548" i="57" s="1"/>
  <c r="A549" i="57" s="1"/>
  <c r="A550" i="57" s="1"/>
  <c r="A551" i="57" s="1"/>
  <c r="A552" i="57" s="1"/>
  <c r="A553" i="57" s="1"/>
  <c r="A554" i="57" s="1"/>
  <c r="A555" i="57" s="1"/>
  <c r="A556" i="57" s="1"/>
  <c r="A557" i="57" s="1"/>
  <c r="A558" i="57" s="1"/>
  <c r="A559" i="57" s="1"/>
  <c r="A560" i="57" s="1"/>
  <c r="A561" i="57" s="1"/>
  <c r="A562" i="57" s="1"/>
  <c r="A563" i="57" s="1"/>
  <c r="A564" i="57" s="1"/>
  <c r="A565" i="57" s="1"/>
  <c r="A566" i="57" s="1"/>
  <c r="A567" i="57" s="1"/>
  <c r="A568" i="57" s="1"/>
  <c r="A569" i="57" s="1"/>
  <c r="A570" i="57" s="1"/>
  <c r="A571" i="57" s="1"/>
  <c r="A572" i="57" s="1"/>
  <c r="A573" i="57" s="1"/>
  <c r="A574" i="57" s="1"/>
  <c r="A575" i="57" s="1"/>
  <c r="A576" i="57" s="1"/>
  <c r="A577" i="57" s="1"/>
  <c r="A578" i="57" s="1"/>
  <c r="A579" i="57" s="1"/>
  <c r="A580" i="57" s="1"/>
  <c r="A581" i="57" s="1"/>
  <c r="A582" i="57" s="1"/>
  <c r="A583" i="57" s="1"/>
  <c r="A584" i="57" s="1"/>
  <c r="A585" i="57" s="1"/>
  <c r="A586" i="57" s="1"/>
  <c r="A587" i="57" s="1"/>
  <c r="A588" i="57" s="1"/>
  <c r="A589" i="57" s="1"/>
  <c r="A590" i="57" s="1"/>
  <c r="A591" i="57" s="1"/>
  <c r="A592" i="57" s="1"/>
  <c r="A593" i="57" s="1"/>
  <c r="A594" i="57" s="1"/>
  <c r="A595" i="57" s="1"/>
  <c r="A596" i="57" s="1"/>
  <c r="A597" i="57" s="1"/>
  <c r="A598" i="57" s="1"/>
  <c r="A599" i="57" s="1"/>
  <c r="A600" i="57" s="1"/>
  <c r="A601" i="57" s="1"/>
  <c r="A602" i="57" s="1"/>
  <c r="A603" i="57" s="1"/>
  <c r="A604" i="57" s="1"/>
  <c r="A605" i="57" s="1"/>
  <c r="A606" i="57" s="1"/>
  <c r="A607" i="57" s="1"/>
  <c r="A608" i="57" s="1"/>
  <c r="A609" i="57" s="1"/>
  <c r="A610" i="57" s="1"/>
  <c r="A611" i="57" s="1"/>
  <c r="A612" i="57" s="1"/>
  <c r="A613" i="57" s="1"/>
  <c r="A614" i="57" s="1"/>
  <c r="A615" i="57" s="1"/>
  <c r="A616" i="57" s="1"/>
  <c r="A617" i="57" s="1"/>
  <c r="A618" i="57" s="1"/>
  <c r="A619" i="57" s="1"/>
  <c r="A620" i="57" s="1"/>
  <c r="A621" i="57" s="1"/>
  <c r="A622" i="57" s="1"/>
  <c r="A623" i="57" s="1"/>
  <c r="A624" i="57" s="1"/>
  <c r="A625" i="57" s="1"/>
  <c r="A626" i="57" s="1"/>
  <c r="A627" i="57" s="1"/>
  <c r="A628" i="57" s="1"/>
  <c r="A629" i="57" s="1"/>
  <c r="A630" i="57" s="1"/>
  <c r="A631" i="57" s="1"/>
  <c r="A632" i="57" s="1"/>
  <c r="A633" i="57" s="1"/>
  <c r="A634" i="57" s="1"/>
  <c r="A635" i="57" s="1"/>
  <c r="A636" i="57" s="1"/>
  <c r="A637" i="57" s="1"/>
  <c r="A638" i="57" s="1"/>
  <c r="A639" i="57" s="1"/>
  <c r="A640" i="57" s="1"/>
  <c r="A641" i="57" s="1"/>
  <c r="A642" i="57" s="1"/>
  <c r="A643" i="57" s="1"/>
  <c r="A644" i="57" s="1"/>
  <c r="A645" i="57" s="1"/>
  <c r="A646" i="57" s="1"/>
  <c r="A647" i="57" s="1"/>
  <c r="A648" i="57" s="1"/>
  <c r="A649" i="57" s="1"/>
  <c r="A650" i="57" s="1"/>
  <c r="A651" i="57" s="1"/>
  <c r="A652" i="57" s="1"/>
  <c r="A653" i="57" s="1"/>
  <c r="A654" i="57" s="1"/>
  <c r="A655" i="57" s="1"/>
  <c r="A656" i="57" s="1"/>
  <c r="A657" i="57" s="1"/>
  <c r="A658" i="57" s="1"/>
  <c r="A659" i="57" s="1"/>
  <c r="A660" i="57" s="1"/>
  <c r="A661" i="57" s="1"/>
  <c r="A662" i="57" s="1"/>
  <c r="A663" i="57" s="1"/>
  <c r="A664" i="57" s="1"/>
  <c r="A665" i="57" s="1"/>
  <c r="A666" i="57" s="1"/>
  <c r="A667" i="57" s="1"/>
  <c r="A668" i="57" s="1"/>
  <c r="A669" i="57" s="1"/>
  <c r="A670" i="57" s="1"/>
  <c r="A671" i="57" s="1"/>
  <c r="A672" i="57" s="1"/>
  <c r="A673" i="57" s="1"/>
  <c r="A674" i="57" s="1"/>
  <c r="A675" i="57" s="1"/>
  <c r="A676" i="57" s="1"/>
  <c r="A677" i="57" s="1"/>
  <c r="A678" i="57" s="1"/>
  <c r="A679" i="57" s="1"/>
  <c r="A680" i="57" s="1"/>
  <c r="A681" i="57" s="1"/>
  <c r="A682" i="57" s="1"/>
  <c r="A683" i="57" s="1"/>
  <c r="A684" i="57" s="1"/>
  <c r="A685" i="57" s="1"/>
  <c r="A686" i="57" s="1"/>
  <c r="A687" i="57" s="1"/>
  <c r="A688" i="57" s="1"/>
  <c r="A689" i="57" s="1"/>
  <c r="A690" i="57" s="1"/>
  <c r="A691" i="57" s="1"/>
  <c r="A692" i="57" s="1"/>
  <c r="A693" i="57" s="1"/>
  <c r="A694" i="57" s="1"/>
  <c r="A695" i="57" s="1"/>
  <c r="A696" i="57" s="1"/>
  <c r="A697" i="57" s="1"/>
  <c r="A698" i="57" s="1"/>
  <c r="A699" i="57" s="1"/>
  <c r="A700" i="57" s="1"/>
  <c r="A701" i="57" s="1"/>
  <c r="A702" i="57" s="1"/>
  <c r="A703" i="57" s="1"/>
  <c r="A704" i="57" s="1"/>
  <c r="A705" i="57" s="1"/>
  <c r="A706" i="57" s="1"/>
  <c r="A707" i="57" s="1"/>
  <c r="A708" i="57" s="1"/>
  <c r="A709" i="57" s="1"/>
  <c r="A710" i="57" s="1"/>
  <c r="A711" i="57" s="1"/>
  <c r="A712" i="57" s="1"/>
  <c r="A713" i="57" s="1"/>
  <c r="A714" i="57" s="1"/>
  <c r="A715" i="57" s="1"/>
  <c r="A716" i="57" s="1"/>
  <c r="A717" i="57" s="1"/>
  <c r="A718" i="57" s="1"/>
  <c r="A719" i="57" s="1"/>
  <c r="A720" i="57" s="1"/>
  <c r="A721" i="57" s="1"/>
  <c r="A722" i="57" s="1"/>
  <c r="A723" i="57" s="1"/>
  <c r="A724" i="57" s="1"/>
  <c r="A725" i="57" s="1"/>
  <c r="A726" i="57" s="1"/>
  <c r="A727" i="57" s="1"/>
  <c r="A728" i="57" s="1"/>
  <c r="A729" i="57" s="1"/>
  <c r="A730" i="57" s="1"/>
  <c r="A731" i="57" s="1"/>
  <c r="A732" i="57" s="1"/>
  <c r="A733" i="57" s="1"/>
  <c r="A734" i="57" s="1"/>
  <c r="A735" i="57" s="1"/>
  <c r="A736" i="57" s="1"/>
  <c r="A737" i="57" s="1"/>
  <c r="A738" i="57" s="1"/>
  <c r="A739" i="57" s="1"/>
  <c r="A740" i="57" s="1"/>
  <c r="A741" i="57" s="1"/>
  <c r="A742" i="57" s="1"/>
  <c r="A743" i="57" s="1"/>
  <c r="A744" i="57" s="1"/>
  <c r="A745" i="57" s="1"/>
  <c r="A746" i="57" s="1"/>
  <c r="A747" i="57" s="1"/>
  <c r="A748" i="57" s="1"/>
  <c r="A749" i="57" s="1"/>
  <c r="A750" i="57" s="1"/>
  <c r="A751" i="57" s="1"/>
  <c r="A752" i="57" s="1"/>
  <c r="A753" i="57" s="1"/>
  <c r="A754" i="57" s="1"/>
  <c r="A755" i="57" s="1"/>
  <c r="A756" i="57" s="1"/>
  <c r="A757" i="57" s="1"/>
  <c r="A758" i="57" s="1"/>
  <c r="A759" i="57" s="1"/>
  <c r="A760" i="57" s="1"/>
  <c r="A761" i="57" s="1"/>
  <c r="A762" i="57" s="1"/>
  <c r="A763" i="57" s="1"/>
  <c r="A764" i="57" s="1"/>
  <c r="A765" i="57" s="1"/>
  <c r="A766" i="57" s="1"/>
  <c r="A767" i="57" s="1"/>
  <c r="A768" i="57" s="1"/>
  <c r="A769" i="57" s="1"/>
  <c r="A770" i="57" s="1"/>
  <c r="A771" i="57" s="1"/>
  <c r="A772" i="57" s="1"/>
  <c r="A773" i="57" s="1"/>
  <c r="A774" i="57" s="1"/>
  <c r="A775" i="57" s="1"/>
  <c r="A776" i="57" s="1"/>
  <c r="A777" i="57" s="1"/>
  <c r="A778" i="57" s="1"/>
  <c r="A779" i="57" s="1"/>
  <c r="A780" i="57" s="1"/>
  <c r="A781" i="57" s="1"/>
  <c r="A782" i="57" s="1"/>
  <c r="A783" i="57" s="1"/>
  <c r="A784" i="57" s="1"/>
  <c r="A785" i="57" s="1"/>
  <c r="A786" i="57" s="1"/>
  <c r="A787" i="57" s="1"/>
  <c r="A788" i="57" s="1"/>
  <c r="A789" i="57" s="1"/>
  <c r="A790" i="57" s="1"/>
  <c r="A791" i="57" s="1"/>
  <c r="A792" i="57" s="1"/>
  <c r="A793" i="57" s="1"/>
  <c r="A794" i="57" s="1"/>
  <c r="A795" i="57" s="1"/>
  <c r="A796" i="57" s="1"/>
  <c r="A797" i="57" s="1"/>
  <c r="A798" i="57" s="1"/>
  <c r="A799" i="57" s="1"/>
  <c r="A800" i="57" s="1"/>
  <c r="A801" i="57" s="1"/>
  <c r="A802" i="57" s="1"/>
  <c r="A803" i="57" s="1"/>
  <c r="A804" i="57" s="1"/>
  <c r="A805" i="57" s="1"/>
  <c r="A806" i="57" s="1"/>
  <c r="A807" i="57" s="1"/>
  <c r="A808" i="57" s="1"/>
  <c r="A809" i="57" s="1"/>
  <c r="A810" i="57" s="1"/>
  <c r="A811" i="57" s="1"/>
  <c r="A812" i="57" s="1"/>
  <c r="A813" i="57" s="1"/>
  <c r="A814" i="57" s="1"/>
  <c r="A815" i="57" s="1"/>
  <c r="A816" i="57" s="1"/>
  <c r="A817" i="57" s="1"/>
  <c r="A818" i="57" s="1"/>
  <c r="A819" i="57" s="1"/>
  <c r="A820" i="57" s="1"/>
  <c r="A821" i="57" s="1"/>
  <c r="A822" i="57" s="1"/>
  <c r="A823" i="57" s="1"/>
  <c r="A824" i="57" s="1"/>
  <c r="A825" i="57" s="1"/>
  <c r="A826" i="57" s="1"/>
  <c r="A827" i="57" s="1"/>
  <c r="A828" i="57" s="1"/>
  <c r="A829" i="57" s="1"/>
  <c r="A830" i="57" s="1"/>
  <c r="A831" i="57" s="1"/>
  <c r="A832" i="57" s="1"/>
  <c r="A833" i="57" s="1"/>
  <c r="A834" i="57" s="1"/>
  <c r="A835" i="57" s="1"/>
  <c r="A836" i="57" s="1"/>
  <c r="A837" i="57" s="1"/>
  <c r="A838" i="57" s="1"/>
  <c r="A839" i="57" s="1"/>
  <c r="A840" i="57" s="1"/>
  <c r="A841" i="57" s="1"/>
  <c r="A842" i="57" s="1"/>
  <c r="A843" i="57" s="1"/>
  <c r="A844" i="57" s="1"/>
  <c r="A845" i="57" s="1"/>
  <c r="A846" i="57" s="1"/>
  <c r="A847" i="57" s="1"/>
  <c r="A848" i="57" s="1"/>
  <c r="A849" i="57" s="1"/>
  <c r="A850" i="57" s="1"/>
  <c r="A851" i="57" s="1"/>
  <c r="A852" i="57" s="1"/>
  <c r="A853" i="57" s="1"/>
  <c r="A854" i="57" s="1"/>
  <c r="A855" i="57" s="1"/>
  <c r="A856" i="57" s="1"/>
  <c r="A857" i="57" s="1"/>
  <c r="A858" i="57" s="1"/>
  <c r="A859" i="57" s="1"/>
  <c r="A860" i="57" s="1"/>
  <c r="A861" i="57" s="1"/>
  <c r="A862" i="57" s="1"/>
  <c r="A863" i="57" s="1"/>
  <c r="A864" i="57" s="1"/>
  <c r="A865" i="57" s="1"/>
  <c r="A866" i="57" s="1"/>
  <c r="A867" i="57" s="1"/>
  <c r="A868" i="57" s="1"/>
  <c r="A869" i="57" s="1"/>
  <c r="A870" i="57" s="1"/>
  <c r="A871" i="57" s="1"/>
  <c r="A872" i="57" s="1"/>
  <c r="A873" i="57" s="1"/>
  <c r="A874" i="57" s="1"/>
  <c r="A875" i="57" s="1"/>
  <c r="A876" i="57" s="1"/>
  <c r="A877" i="57" s="1"/>
  <c r="A878" i="57" s="1"/>
  <c r="A879" i="57" s="1"/>
  <c r="A880" i="57" s="1"/>
  <c r="A881" i="57" s="1"/>
  <c r="A882" i="57" s="1"/>
  <c r="A883" i="57" s="1"/>
  <c r="A884" i="57" s="1"/>
  <c r="A885" i="57" s="1"/>
  <c r="A886" i="57" s="1"/>
  <c r="A887" i="57" s="1"/>
  <c r="A888" i="57" s="1"/>
  <c r="A889" i="57" s="1"/>
  <c r="A890" i="57" s="1"/>
  <c r="A891" i="57" s="1"/>
  <c r="A892" i="57" s="1"/>
  <c r="A893" i="57" s="1"/>
  <c r="A894" i="57" s="1"/>
  <c r="A895" i="57" s="1"/>
  <c r="A896" i="57" s="1"/>
  <c r="A897" i="57" s="1"/>
  <c r="A898" i="57" s="1"/>
  <c r="A899" i="57" s="1"/>
  <c r="A900" i="57" s="1"/>
  <c r="A901" i="57" s="1"/>
  <c r="A902" i="57" s="1"/>
  <c r="A903" i="57" s="1"/>
  <c r="A904" i="57" s="1"/>
  <c r="A905" i="57" s="1"/>
  <c r="A906" i="57" s="1"/>
  <c r="A907" i="57" s="1"/>
  <c r="A908" i="57" s="1"/>
  <c r="A909" i="57" s="1"/>
  <c r="A910" i="57" s="1"/>
  <c r="A911" i="57" s="1"/>
  <c r="A912" i="57" s="1"/>
  <c r="A913" i="57" s="1"/>
  <c r="A914" i="57" s="1"/>
  <c r="A915" i="57" s="1"/>
  <c r="A916" i="57" s="1"/>
  <c r="A917" i="57" s="1"/>
  <c r="A918" i="57" s="1"/>
  <c r="A919" i="57" s="1"/>
  <c r="A920" i="57" s="1"/>
  <c r="A921" i="57" s="1"/>
  <c r="A922" i="57" s="1"/>
  <c r="A923" i="57" s="1"/>
  <c r="A924" i="57" s="1"/>
  <c r="A925" i="57" s="1"/>
  <c r="A926" i="57" s="1"/>
  <c r="A927" i="57" s="1"/>
  <c r="A928" i="57" s="1"/>
  <c r="A929" i="57" s="1"/>
  <c r="A930" i="57" s="1"/>
  <c r="A931" i="57" s="1"/>
  <c r="A932" i="57" s="1"/>
  <c r="A933" i="57" s="1"/>
  <c r="A934" i="57" s="1"/>
  <c r="A935" i="57" s="1"/>
  <c r="A936" i="57" s="1"/>
  <c r="A937" i="57" s="1"/>
  <c r="A938" i="57" s="1"/>
  <c r="A939" i="57" s="1"/>
  <c r="A940" i="57" s="1"/>
  <c r="A941" i="57" s="1"/>
  <c r="A942" i="57" s="1"/>
  <c r="A943" i="57" s="1"/>
  <c r="A944" i="57" s="1"/>
  <c r="A945" i="57" s="1"/>
  <c r="A946" i="57" s="1"/>
  <c r="A947" i="57" s="1"/>
  <c r="A948" i="57" s="1"/>
  <c r="A949" i="57" s="1"/>
  <c r="A950" i="57" s="1"/>
  <c r="A951" i="57" s="1"/>
  <c r="A952" i="57" s="1"/>
  <c r="A953" i="57" s="1"/>
  <c r="A954" i="57" s="1"/>
  <c r="A955" i="57" s="1"/>
  <c r="A956" i="57" s="1"/>
  <c r="A957" i="57" s="1"/>
  <c r="A958" i="57" s="1"/>
  <c r="A959" i="57" s="1"/>
  <c r="A960" i="57" s="1"/>
  <c r="A961" i="57" s="1"/>
  <c r="A962" i="57" s="1"/>
  <c r="A963" i="57" s="1"/>
  <c r="A964" i="57" s="1"/>
  <c r="A965" i="57" s="1"/>
  <c r="A966" i="57" s="1"/>
  <c r="A967" i="57" s="1"/>
  <c r="A968" i="57" s="1"/>
  <c r="A969" i="57" s="1"/>
  <c r="A970" i="57" s="1"/>
  <c r="A971" i="57" s="1"/>
  <c r="A972" i="57" s="1"/>
  <c r="A973" i="57" s="1"/>
  <c r="A974" i="57" s="1"/>
  <c r="A975" i="57" s="1"/>
  <c r="A976" i="57" s="1"/>
  <c r="A977" i="57" s="1"/>
  <c r="A978" i="57" s="1"/>
  <c r="A979" i="57" s="1"/>
  <c r="A980" i="57" s="1"/>
  <c r="A981" i="57" s="1"/>
  <c r="A982" i="57" s="1"/>
  <c r="A983" i="57" s="1"/>
  <c r="A984" i="57" s="1"/>
  <c r="A985" i="57" s="1"/>
  <c r="A986" i="57" s="1"/>
  <c r="A987" i="57" s="1"/>
  <c r="A988" i="57" s="1"/>
  <c r="A989" i="57" s="1"/>
  <c r="A990" i="57" s="1"/>
  <c r="A991" i="57" s="1"/>
  <c r="A992" i="57" s="1"/>
  <c r="A993" i="57" s="1"/>
  <c r="A994" i="57" s="1"/>
  <c r="A995" i="57" s="1"/>
  <c r="A996" i="57" s="1"/>
  <c r="A997" i="57" s="1"/>
  <c r="A998" i="57" s="1"/>
  <c r="A999" i="57" s="1"/>
  <c r="A1000" i="57" s="1"/>
  <c r="A1001" i="57" s="1"/>
  <c r="A1002" i="57" s="1"/>
  <c r="A1003" i="57" s="1"/>
  <c r="A1004" i="57" s="1"/>
  <c r="A1005" i="57" s="1"/>
  <c r="A1006" i="57" s="1"/>
  <c r="A1007" i="57" s="1"/>
  <c r="A1008" i="57" s="1"/>
  <c r="A1009" i="57" s="1"/>
  <c r="A1010" i="57" s="1"/>
  <c r="A1011" i="57" s="1"/>
  <c r="A1012" i="57" s="1"/>
  <c r="A1013" i="57" s="1"/>
  <c r="A1014" i="57" s="1"/>
  <c r="A1015" i="57" s="1"/>
  <c r="A1016" i="57" s="1"/>
  <c r="A1017" i="57" s="1"/>
  <c r="A1018" i="57" s="1"/>
  <c r="A1019" i="57" s="1"/>
  <c r="A1020" i="57" s="1"/>
  <c r="A1021" i="57" s="1"/>
  <c r="A1022" i="57" s="1"/>
  <c r="A1023" i="57" s="1"/>
  <c r="A1024" i="57" s="1"/>
  <c r="A1025" i="57" s="1"/>
  <c r="A1026" i="57" s="1"/>
  <c r="A1027" i="57" s="1"/>
  <c r="A1028" i="57" s="1"/>
  <c r="A1029" i="57" s="1"/>
  <c r="A1030" i="57" s="1"/>
  <c r="A1031" i="57" s="1"/>
  <c r="A1032" i="57" s="1"/>
  <c r="A1033" i="57" s="1"/>
  <c r="A1034" i="57" s="1"/>
  <c r="A1035" i="57" s="1"/>
  <c r="A1036" i="57" s="1"/>
  <c r="A1037" i="57" s="1"/>
  <c r="A1038" i="57" s="1"/>
  <c r="A1039" i="57" s="1"/>
  <c r="A1040" i="57" s="1"/>
  <c r="A1041" i="57" s="1"/>
  <c r="A1042" i="57" s="1"/>
  <c r="A1043" i="57" s="1"/>
  <c r="A1044" i="57" s="1"/>
  <c r="A1045" i="57" s="1"/>
  <c r="A1046" i="57" s="1"/>
  <c r="A1047" i="57" s="1"/>
  <c r="A1048" i="57" s="1"/>
  <c r="A1049" i="57" s="1"/>
  <c r="A1050" i="57" s="1"/>
  <c r="A1051" i="57" s="1"/>
  <c r="A1052" i="57" s="1"/>
  <c r="A1053" i="57" s="1"/>
  <c r="A1054" i="57" s="1"/>
  <c r="A1055" i="57" s="1"/>
  <c r="A1056" i="57" s="1"/>
  <c r="A1057" i="57" s="1"/>
  <c r="A1058" i="57" s="1"/>
  <c r="A1059" i="57" s="1"/>
  <c r="A1060" i="57" s="1"/>
  <c r="A1061" i="57" s="1"/>
  <c r="A1062" i="57" s="1"/>
  <c r="A1063" i="57" s="1"/>
  <c r="A1064" i="57" s="1"/>
  <c r="A1065" i="57" s="1"/>
  <c r="A1066" i="57" s="1"/>
  <c r="A1067" i="57" s="1"/>
  <c r="A1068" i="57" s="1"/>
  <c r="A1069" i="57" s="1"/>
  <c r="A1070" i="57" s="1"/>
  <c r="A1071" i="57" s="1"/>
  <c r="A1072" i="57" s="1"/>
  <c r="A1073" i="57" s="1"/>
  <c r="A1074" i="57" s="1"/>
  <c r="A1075" i="57" s="1"/>
  <c r="A1076" i="57" s="1"/>
  <c r="A1077" i="57" s="1"/>
  <c r="A1078" i="57" s="1"/>
  <c r="A1079" i="57" s="1"/>
  <c r="A1080" i="57" s="1"/>
  <c r="A1081" i="57" s="1"/>
  <c r="A1082" i="57" s="1"/>
  <c r="A1083" i="57" s="1"/>
  <c r="A1084" i="57" s="1"/>
  <c r="A1085" i="57" s="1"/>
  <c r="A1086" i="57" s="1"/>
  <c r="A1087" i="57" s="1"/>
  <c r="A1088" i="57" s="1"/>
  <c r="A1089" i="57" s="1"/>
  <c r="A1090" i="57" s="1"/>
  <c r="A1091" i="57" s="1"/>
  <c r="A1092" i="57" s="1"/>
  <c r="A1093" i="57" s="1"/>
  <c r="A1094" i="57" s="1"/>
  <c r="A1095" i="57" s="1"/>
  <c r="A1096" i="57" s="1"/>
  <c r="A1097" i="57" s="1"/>
  <c r="A1098" i="57" s="1"/>
  <c r="A1099" i="57" s="1"/>
  <c r="A1100" i="57" s="1"/>
  <c r="A1101" i="57" s="1"/>
  <c r="A1102" i="57" s="1"/>
  <c r="A1103" i="57" s="1"/>
  <c r="A1104" i="57" s="1"/>
  <c r="A1105" i="57" s="1"/>
  <c r="A1106" i="57" s="1"/>
  <c r="A1107" i="57" s="1"/>
  <c r="A1108" i="57" s="1"/>
  <c r="A1109" i="57" s="1"/>
  <c r="A1110" i="57" s="1"/>
  <c r="A1111" i="57" s="1"/>
  <c r="A1112" i="57" s="1"/>
  <c r="A1113" i="57" s="1"/>
  <c r="A1114" i="57" s="1"/>
  <c r="A1115" i="57" s="1"/>
  <c r="A1116" i="57" s="1"/>
  <c r="A1117" i="57" s="1"/>
  <c r="A1118" i="57" s="1"/>
  <c r="A1119" i="57" s="1"/>
  <c r="A1120" i="57" s="1"/>
  <c r="A1121" i="57" s="1"/>
  <c r="A1122" i="57" s="1"/>
  <c r="A1123" i="57" s="1"/>
  <c r="A1124" i="57" s="1"/>
  <c r="A1125" i="57" s="1"/>
  <c r="A1126" i="57" s="1"/>
  <c r="A1127" i="57" s="1"/>
  <c r="A1128" i="57" s="1"/>
  <c r="A1129" i="57" s="1"/>
  <c r="A1130" i="57" s="1"/>
  <c r="A1131" i="57" s="1"/>
  <c r="A1132" i="57" s="1"/>
  <c r="A1133" i="57" s="1"/>
  <c r="A1134" i="57" s="1"/>
  <c r="A1135" i="57" s="1"/>
  <c r="A1136" i="57" s="1"/>
  <c r="A1137" i="57" s="1"/>
  <c r="A1138" i="57" s="1"/>
  <c r="A1139" i="57" s="1"/>
  <c r="A1140" i="57" s="1"/>
  <c r="A1141" i="57" s="1"/>
  <c r="A1142" i="57" s="1"/>
  <c r="A1143" i="57" s="1"/>
  <c r="A1144" i="57" s="1"/>
  <c r="A1145" i="57" s="1"/>
  <c r="A1146" i="57" s="1"/>
  <c r="A1147" i="57" s="1"/>
  <c r="A1148" i="57" s="1"/>
  <c r="A1149" i="57" s="1"/>
  <c r="A1150" i="57" s="1"/>
  <c r="A1151" i="57" s="1"/>
  <c r="A1152" i="57" s="1"/>
  <c r="A1153" i="57" s="1"/>
  <c r="A1154" i="57" s="1"/>
  <c r="A1155" i="57" s="1"/>
  <c r="A1156" i="57" s="1"/>
  <c r="A1157" i="57" s="1"/>
  <c r="A1158" i="57" s="1"/>
  <c r="A1159" i="57" s="1"/>
  <c r="A1160" i="57" s="1"/>
  <c r="A1161" i="57" s="1"/>
  <c r="A1162" i="57" s="1"/>
  <c r="A1163" i="57" s="1"/>
  <c r="A1164" i="57" s="1"/>
  <c r="A1165" i="57" s="1"/>
  <c r="A1166" i="57" s="1"/>
  <c r="A1167" i="57" s="1"/>
  <c r="A1168" i="57" s="1"/>
  <c r="A1169" i="57" s="1"/>
  <c r="A1170" i="57" s="1"/>
  <c r="A1171" i="57" s="1"/>
  <c r="A1172" i="57" s="1"/>
  <c r="A1173" i="57" s="1"/>
  <c r="A1174" i="57" s="1"/>
  <c r="A1175" i="57" s="1"/>
  <c r="A1176" i="57" s="1"/>
  <c r="A1177" i="57" s="1"/>
  <c r="A1178" i="57" s="1"/>
  <c r="A1179" i="57" s="1"/>
  <c r="A1180" i="57" s="1"/>
  <c r="A1181" i="57" s="1"/>
  <c r="A1182" i="57" s="1"/>
  <c r="A1183" i="57" s="1"/>
  <c r="A1184" i="57" s="1"/>
  <c r="A1185" i="57" s="1"/>
  <c r="A1186" i="57" s="1"/>
  <c r="A1187" i="57" s="1"/>
  <c r="A1188" i="57" s="1"/>
  <c r="A1189" i="57" s="1"/>
  <c r="A1190" i="57" s="1"/>
  <c r="A1191" i="57" s="1"/>
  <c r="A1192" i="57" s="1"/>
  <c r="A1193" i="57" s="1"/>
  <c r="A1194" i="57" s="1"/>
  <c r="A1195" i="57" s="1"/>
  <c r="A1196" i="57" s="1"/>
  <c r="A1197" i="57" s="1"/>
  <c r="A1198" i="57" s="1"/>
  <c r="A1199" i="57" s="1"/>
  <c r="A1200" i="57" s="1"/>
  <c r="A1201" i="57" s="1"/>
  <c r="A1202" i="57" s="1"/>
  <c r="A1203" i="57" s="1"/>
  <c r="A1204" i="57" s="1"/>
  <c r="A1205" i="57" s="1"/>
  <c r="A1206" i="57" s="1"/>
  <c r="A1207" i="57" s="1"/>
  <c r="A1208" i="57" s="1"/>
  <c r="A1209" i="57" s="1"/>
  <c r="A1210" i="57" s="1"/>
  <c r="A1211" i="57" s="1"/>
  <c r="A1212" i="57" s="1"/>
  <c r="A1213" i="57" s="1"/>
  <c r="A1214" i="57" s="1"/>
  <c r="A1215" i="57" s="1"/>
  <c r="A1216" i="57" s="1"/>
  <c r="A1217" i="57" s="1"/>
  <c r="A1218" i="57" s="1"/>
  <c r="A1219" i="57" s="1"/>
  <c r="A1220" i="57" s="1"/>
  <c r="A1221" i="57" s="1"/>
  <c r="A1222" i="57" s="1"/>
  <c r="A1223" i="57" s="1"/>
  <c r="A1224" i="57" s="1"/>
  <c r="A1225" i="57" s="1"/>
  <c r="A1226" i="57" s="1"/>
  <c r="A1227" i="57" s="1"/>
  <c r="A1228" i="57" s="1"/>
  <c r="A1229" i="57" s="1"/>
  <c r="A1230" i="57" s="1"/>
  <c r="A1231" i="57" s="1"/>
  <c r="A1232" i="57" s="1"/>
  <c r="A1233" i="57" s="1"/>
  <c r="A1234" i="57" s="1"/>
  <c r="A1235" i="57" s="1"/>
  <c r="A1236" i="57" s="1"/>
  <c r="A1237" i="57" s="1"/>
  <c r="A1238" i="57" s="1"/>
  <c r="A1239" i="57" s="1"/>
  <c r="A1240" i="57" s="1"/>
  <c r="A1241" i="57" s="1"/>
  <c r="A1242" i="57" s="1"/>
  <c r="A1243" i="57" s="1"/>
  <c r="A1244" i="57" s="1"/>
  <c r="A1245" i="57" s="1"/>
  <c r="A1246" i="57" s="1"/>
  <c r="A1247" i="57" s="1"/>
  <c r="A1248" i="57" s="1"/>
  <c r="A1249" i="57" s="1"/>
  <c r="A1250" i="57" s="1"/>
  <c r="A1251" i="57" s="1"/>
  <c r="A1252" i="57" s="1"/>
  <c r="A1253" i="57" s="1"/>
  <c r="A1254" i="57" s="1"/>
  <c r="A1255" i="57" s="1"/>
  <c r="A1256" i="57" s="1"/>
  <c r="A1257" i="57" s="1"/>
  <c r="A1258" i="57" s="1"/>
  <c r="A1259" i="57" s="1"/>
  <c r="A1260" i="57" s="1"/>
  <c r="A1261" i="57" s="1"/>
  <c r="A1262" i="57" s="1"/>
  <c r="A1263" i="57" s="1"/>
  <c r="A1264" i="57" s="1"/>
  <c r="A1265" i="57" s="1"/>
  <c r="A1266" i="57" s="1"/>
  <c r="A1267" i="57" s="1"/>
  <c r="A1268" i="57" s="1"/>
  <c r="A1269" i="57" s="1"/>
  <c r="A1270" i="57" s="1"/>
  <c r="A1271" i="57" s="1"/>
  <c r="A1272" i="57" s="1"/>
  <c r="A1273" i="57" s="1"/>
  <c r="A1274" i="57" s="1"/>
  <c r="A1275" i="57" s="1"/>
  <c r="A1276" i="57" s="1"/>
  <c r="A1277" i="57" s="1"/>
  <c r="A1278" i="57" s="1"/>
  <c r="A1279" i="57" s="1"/>
  <c r="A1280" i="57" s="1"/>
  <c r="A1281" i="57" s="1"/>
  <c r="A1282" i="57" s="1"/>
  <c r="A1283" i="57" s="1"/>
  <c r="A1284" i="57" s="1"/>
  <c r="A1285" i="57" s="1"/>
  <c r="A1286" i="57" s="1"/>
  <c r="A1287" i="57" s="1"/>
  <c r="A1288" i="57" s="1"/>
  <c r="A1289" i="57" s="1"/>
  <c r="A1290" i="57" s="1"/>
  <c r="A1291" i="57" s="1"/>
  <c r="A1292" i="57" s="1"/>
  <c r="A1293" i="57" s="1"/>
  <c r="A1294" i="57" s="1"/>
  <c r="A1295" i="57" s="1"/>
  <c r="A1296" i="57" s="1"/>
  <c r="A1297" i="57" s="1"/>
  <c r="A1298" i="57" s="1"/>
  <c r="A1299" i="57" s="1"/>
  <c r="A1300" i="57" s="1"/>
  <c r="A1301" i="57" s="1"/>
  <c r="A1302" i="57" s="1"/>
  <c r="A1303" i="57" s="1"/>
  <c r="A1304" i="57" s="1"/>
  <c r="A1305" i="57" s="1"/>
  <c r="A1306" i="57" s="1"/>
  <c r="A1307" i="57" s="1"/>
  <c r="A1308" i="57" s="1"/>
  <c r="A1309" i="57" s="1"/>
  <c r="A1310" i="57" s="1"/>
  <c r="A1311" i="57" s="1"/>
  <c r="A1312" i="57" s="1"/>
  <c r="A1313" i="57" s="1"/>
  <c r="A1314" i="57" s="1"/>
  <c r="A1315" i="57" s="1"/>
  <c r="A1316" i="57" s="1"/>
  <c r="A1317" i="57" s="1"/>
  <c r="A1318" i="57" s="1"/>
  <c r="A1319" i="57" s="1"/>
  <c r="A1320" i="57" s="1"/>
  <c r="A1321" i="57" s="1"/>
  <c r="A1322" i="57" s="1"/>
  <c r="A1323" i="57" s="1"/>
  <c r="A1324" i="57" s="1"/>
  <c r="A1325" i="57" s="1"/>
  <c r="A1326" i="57" s="1"/>
  <c r="A1327" i="57" s="1"/>
  <c r="A1328" i="57" s="1"/>
  <c r="A1329" i="57" s="1"/>
  <c r="A1330" i="57" s="1"/>
  <c r="A1331" i="57" s="1"/>
  <c r="A1332" i="57" s="1"/>
  <c r="A1333" i="57" s="1"/>
  <c r="A1334" i="57" s="1"/>
  <c r="A1335" i="57" s="1"/>
  <c r="A1336" i="57" s="1"/>
  <c r="A1337" i="57" s="1"/>
  <c r="A1338" i="57" s="1"/>
  <c r="A1339" i="57" s="1"/>
  <c r="A1340" i="57" s="1"/>
  <c r="A1341" i="57" s="1"/>
  <c r="A1342" i="57" s="1"/>
  <c r="A1343" i="57" s="1"/>
  <c r="A1344" i="57" s="1"/>
  <c r="A1345" i="57" s="1"/>
  <c r="A1346" i="57" s="1"/>
  <c r="A1347" i="57" s="1"/>
  <c r="A1348" i="57" s="1"/>
  <c r="A1349" i="57" s="1"/>
  <c r="A1350" i="57" s="1"/>
  <c r="A1351" i="57" s="1"/>
  <c r="A1352" i="57" s="1"/>
  <c r="A1353" i="57" s="1"/>
  <c r="A1354" i="57" s="1"/>
  <c r="A1355" i="57" s="1"/>
  <c r="A1356" i="57" s="1"/>
  <c r="A1357" i="57" s="1"/>
  <c r="A1358" i="57" s="1"/>
  <c r="A1359" i="57" s="1"/>
  <c r="A1360" i="57" s="1"/>
  <c r="A1361" i="57" s="1"/>
  <c r="A1362" i="57" s="1"/>
  <c r="A1363" i="57" s="1"/>
  <c r="A1364" i="57" s="1"/>
  <c r="A1365" i="57" s="1"/>
  <c r="A1366" i="57" s="1"/>
  <c r="A1367" i="57" s="1"/>
  <c r="A1368" i="57" s="1"/>
  <c r="A1369" i="57" s="1"/>
  <c r="A1370" i="57" s="1"/>
  <c r="A1371" i="57" s="1"/>
  <c r="A1372" i="57" s="1"/>
  <c r="A1373" i="57" s="1"/>
  <c r="A1374" i="57" s="1"/>
  <c r="A1375" i="57" s="1"/>
  <c r="A1376" i="57" s="1"/>
  <c r="A1377" i="57" s="1"/>
  <c r="A1378" i="57" s="1"/>
  <c r="A1379" i="57" s="1"/>
  <c r="A1380" i="57" s="1"/>
  <c r="A1381" i="57" s="1"/>
  <c r="A1382" i="57" s="1"/>
  <c r="A1383" i="57" s="1"/>
  <c r="A1384" i="57" s="1"/>
  <c r="A1385" i="57" s="1"/>
  <c r="A1386" i="57" s="1"/>
  <c r="A1387" i="57" s="1"/>
  <c r="A1388" i="57" s="1"/>
  <c r="A1389" i="57" s="1"/>
  <c r="A1390" i="57" s="1"/>
  <c r="A1391" i="57" s="1"/>
  <c r="A1392" i="57" s="1"/>
  <c r="A1393" i="57" s="1"/>
  <c r="A1394" i="57" s="1"/>
  <c r="A1395" i="57" s="1"/>
  <c r="A1396" i="57" s="1"/>
  <c r="A1397" i="57" s="1"/>
  <c r="A1398" i="57" s="1"/>
  <c r="A1399" i="57" s="1"/>
  <c r="A1400" i="57" s="1"/>
  <c r="A1401" i="57" s="1"/>
  <c r="A1402" i="57" s="1"/>
  <c r="A1403" i="57" s="1"/>
  <c r="A1404" i="57" s="1"/>
  <c r="A1405" i="57" s="1"/>
  <c r="A1406" i="57" s="1"/>
  <c r="A1407" i="57" s="1"/>
  <c r="A1408" i="57" s="1"/>
  <c r="A1409" i="57" s="1"/>
  <c r="A1410" i="57" s="1"/>
  <c r="A1411" i="57" s="1"/>
  <c r="A1412" i="57" s="1"/>
  <c r="A1413" i="57" s="1"/>
  <c r="A1414" i="57" s="1"/>
  <c r="A1415" i="57" s="1"/>
  <c r="A1416" i="57" s="1"/>
  <c r="A1417" i="57" s="1"/>
  <c r="A1418" i="57" s="1"/>
  <c r="A1419" i="57" s="1"/>
  <c r="A1420" i="57" s="1"/>
  <c r="A1421" i="57" s="1"/>
  <c r="A1422" i="57" s="1"/>
  <c r="A1423" i="57" s="1"/>
  <c r="A1424" i="57" s="1"/>
  <c r="A1425" i="57" s="1"/>
  <c r="A1426" i="57" s="1"/>
  <c r="A1427" i="57" s="1"/>
  <c r="A1428" i="57" s="1"/>
  <c r="A1429" i="57" s="1"/>
  <c r="A1430" i="57" s="1"/>
  <c r="A1431" i="57" s="1"/>
  <c r="A1432" i="57" s="1"/>
  <c r="A1433" i="57" s="1"/>
  <c r="A1434" i="57" s="1"/>
  <c r="A1435" i="57" s="1"/>
  <c r="A1436" i="57" s="1"/>
  <c r="A1437" i="57" s="1"/>
  <c r="A1438" i="57" s="1"/>
  <c r="A1439" i="57" s="1"/>
  <c r="A1440" i="57" s="1"/>
  <c r="A1441" i="57" s="1"/>
  <c r="A1442" i="57" s="1"/>
  <c r="A1443" i="57" s="1"/>
  <c r="A1444" i="57" s="1"/>
  <c r="A1445" i="57" s="1"/>
  <c r="A1446" i="57" s="1"/>
  <c r="A1447" i="57" s="1"/>
  <c r="A1448" i="57" s="1"/>
  <c r="A1449" i="57" s="1"/>
  <c r="A1450" i="57" s="1"/>
  <c r="A1451" i="57" s="1"/>
  <c r="A1452" i="57" s="1"/>
  <c r="A1453" i="57" s="1"/>
  <c r="A1454" i="57" s="1"/>
  <c r="A1455" i="57" s="1"/>
  <c r="A1456" i="57" s="1"/>
  <c r="A1457" i="57" s="1"/>
  <c r="A1458" i="57" s="1"/>
  <c r="A1459" i="57" s="1"/>
  <c r="A1460" i="57" s="1"/>
  <c r="A1461" i="57" s="1"/>
  <c r="A1462" i="57" s="1"/>
  <c r="A1463" i="57" s="1"/>
  <c r="A1464" i="57" s="1"/>
  <c r="A1465" i="57" s="1"/>
  <c r="A1466" i="57" s="1"/>
  <c r="A1467" i="57" s="1"/>
  <c r="A1468" i="57" s="1"/>
  <c r="A1469" i="57" s="1"/>
  <c r="A1470" i="57" s="1"/>
  <c r="A1471" i="57" s="1"/>
  <c r="A1472" i="57" s="1"/>
  <c r="A1473" i="57" s="1"/>
  <c r="A1474" i="57" s="1"/>
  <c r="A1475" i="57" s="1"/>
  <c r="A1476" i="57" s="1"/>
  <c r="A1477" i="57" s="1"/>
  <c r="A1478" i="57" s="1"/>
  <c r="A1479" i="57" s="1"/>
  <c r="A1480" i="57" s="1"/>
  <c r="A1481" i="57" s="1"/>
  <c r="A1482" i="57" s="1"/>
  <c r="A1483" i="57" s="1"/>
  <c r="A1484" i="57" s="1"/>
  <c r="A1485" i="57" s="1"/>
  <c r="A1486" i="57" s="1"/>
  <c r="A1487" i="57" s="1"/>
  <c r="A1488" i="57" s="1"/>
  <c r="A1489" i="57" s="1"/>
  <c r="A1490" i="57" s="1"/>
  <c r="A1491" i="57" s="1"/>
  <c r="A1492" i="57" s="1"/>
  <c r="A1493" i="57" s="1"/>
  <c r="A1494" i="57" s="1"/>
  <c r="A1495" i="57" s="1"/>
  <c r="A1496" i="57" s="1"/>
  <c r="A1497" i="57" s="1"/>
  <c r="A1498" i="57" s="1"/>
  <c r="A1499" i="57" s="1"/>
  <c r="A1500" i="57" s="1"/>
  <c r="A1501" i="57" s="1"/>
  <c r="A1502" i="57" s="1"/>
  <c r="A1503" i="57" s="1"/>
  <c r="A1504" i="57" s="1"/>
  <c r="A1505" i="57" s="1"/>
  <c r="A1506" i="57" s="1"/>
  <c r="A1507" i="57" s="1"/>
  <c r="A1508" i="57" s="1"/>
  <c r="A1509" i="57" s="1"/>
  <c r="A1510" i="57" s="1"/>
  <c r="A1511" i="57" s="1"/>
  <c r="A1512" i="57" s="1"/>
  <c r="A1513" i="57" s="1"/>
  <c r="A1514" i="57" s="1"/>
  <c r="A1515" i="57" s="1"/>
  <c r="A1516" i="57" s="1"/>
  <c r="A1517" i="57" s="1"/>
  <c r="A1518" i="57" s="1"/>
  <c r="A1519" i="57" s="1"/>
  <c r="A1520" i="57" s="1"/>
  <c r="A1521" i="57" s="1"/>
  <c r="A1522" i="57" s="1"/>
  <c r="A1523" i="57" s="1"/>
  <c r="A1524" i="57" s="1"/>
  <c r="A1525" i="57" s="1"/>
  <c r="A1526" i="57" s="1"/>
  <c r="A1527" i="57" s="1"/>
  <c r="A1528" i="57" s="1"/>
  <c r="A1529" i="57" s="1"/>
  <c r="A1530" i="57" s="1"/>
  <c r="A1531" i="57" s="1"/>
  <c r="A1532" i="57" s="1"/>
  <c r="A1533" i="57" s="1"/>
  <c r="A1534" i="57" s="1"/>
  <c r="A1535" i="57" s="1"/>
  <c r="A1536" i="57" s="1"/>
  <c r="A1537" i="57" s="1"/>
  <c r="A1538" i="57" s="1"/>
  <c r="A1539" i="57" s="1"/>
  <c r="A1540" i="57" s="1"/>
  <c r="A1541" i="57" s="1"/>
  <c r="A1542" i="57" s="1"/>
  <c r="A1543" i="57" s="1"/>
  <c r="A1544" i="57" s="1"/>
  <c r="A1545" i="57" s="1"/>
  <c r="A1546" i="57" s="1"/>
  <c r="A1547" i="57" s="1"/>
  <c r="A1548" i="57" s="1"/>
  <c r="A1549" i="57" s="1"/>
  <c r="A1550" i="57" s="1"/>
  <c r="A1551" i="57" s="1"/>
  <c r="A1552" i="57" s="1"/>
  <c r="A1553" i="57" s="1"/>
  <c r="A1554" i="57" s="1"/>
  <c r="A1555" i="57" s="1"/>
  <c r="A1556" i="57" s="1"/>
  <c r="A1557" i="57" s="1"/>
  <c r="A1558" i="57" s="1"/>
  <c r="A1559" i="57" s="1"/>
  <c r="A1560" i="57" s="1"/>
  <c r="A1561" i="57" s="1"/>
  <c r="A1562" i="57" s="1"/>
  <c r="A1563" i="57" s="1"/>
  <c r="A1564" i="57" s="1"/>
  <c r="A1565" i="57" s="1"/>
  <c r="A1566" i="57" s="1"/>
  <c r="A1567" i="57" s="1"/>
  <c r="A1568" i="57" s="1"/>
  <c r="A1569" i="57" s="1"/>
  <c r="A1570" i="57" s="1"/>
  <c r="A1571" i="57" s="1"/>
  <c r="A1572" i="57" s="1"/>
  <c r="A1573" i="57" s="1"/>
  <c r="A1574" i="57" s="1"/>
  <c r="A1575" i="57" s="1"/>
  <c r="A1576" i="57" s="1"/>
  <c r="A1577" i="57" s="1"/>
  <c r="A1578" i="57" s="1"/>
  <c r="A1579" i="57" s="1"/>
  <c r="A1580" i="57" s="1"/>
  <c r="A1581" i="57" s="1"/>
  <c r="A1582" i="57" s="1"/>
  <c r="A1583" i="57" s="1"/>
  <c r="A1584" i="57" s="1"/>
  <c r="A1585" i="57" s="1"/>
  <c r="A1586" i="57" s="1"/>
  <c r="A1587" i="57" s="1"/>
  <c r="A1588" i="57" s="1"/>
  <c r="A1589" i="57" s="1"/>
  <c r="A1590" i="57" s="1"/>
  <c r="A1591" i="57" s="1"/>
  <c r="A1592" i="57" s="1"/>
  <c r="A1593" i="57" s="1"/>
  <c r="A1594" i="57" s="1"/>
  <c r="A1595" i="57" s="1"/>
  <c r="A1596" i="57" s="1"/>
  <c r="A1597" i="57" s="1"/>
  <c r="A1598" i="57" s="1"/>
  <c r="A1599" i="57" s="1"/>
  <c r="A1600" i="57" s="1"/>
  <c r="A1601" i="57" s="1"/>
  <c r="A1602" i="57" s="1"/>
  <c r="A1603" i="57" s="1"/>
  <c r="A1604" i="57" s="1"/>
  <c r="A1605" i="57" s="1"/>
  <c r="A1606" i="57" s="1"/>
  <c r="A1607" i="57" s="1"/>
  <c r="A1608" i="57" s="1"/>
  <c r="A1609" i="57" s="1"/>
  <c r="A1610" i="57" s="1"/>
  <c r="A1611" i="57" s="1"/>
  <c r="A1612" i="57" s="1"/>
  <c r="A1613" i="57" s="1"/>
  <c r="A1614" i="57" s="1"/>
  <c r="A1615" i="57" s="1"/>
  <c r="A1616" i="57" s="1"/>
  <c r="A1617" i="57" s="1"/>
  <c r="A1618" i="57" s="1"/>
  <c r="A1619" i="57" s="1"/>
  <c r="A1620" i="57" s="1"/>
  <c r="A1621" i="57" s="1"/>
  <c r="A1622" i="57" s="1"/>
  <c r="A1623" i="57" s="1"/>
  <c r="A1624" i="57" s="1"/>
  <c r="A1625" i="57" s="1"/>
  <c r="A1626" i="57" s="1"/>
  <c r="A1627" i="57" s="1"/>
  <c r="A1628" i="57" s="1"/>
  <c r="A1629" i="57" s="1"/>
  <c r="A1630" i="57" s="1"/>
  <c r="A1631" i="57" s="1"/>
  <c r="A1632" i="57" s="1"/>
  <c r="A1633" i="57" s="1"/>
  <c r="A1634" i="57" s="1"/>
  <c r="A1635" i="57" s="1"/>
  <c r="A1636" i="57" s="1"/>
  <c r="A1637" i="57" s="1"/>
  <c r="A1638" i="57" s="1"/>
  <c r="A1639" i="57" s="1"/>
  <c r="A1640" i="57" s="1"/>
  <c r="A1641" i="57" s="1"/>
  <c r="A1642" i="57" s="1"/>
  <c r="A1643" i="57" s="1"/>
  <c r="A1644" i="57" s="1"/>
  <c r="A1645" i="57" s="1"/>
  <c r="A1646" i="57" s="1"/>
  <c r="A1647" i="57" s="1"/>
  <c r="A1648" i="57" s="1"/>
  <c r="A1649" i="57" s="1"/>
  <c r="A1650" i="57" s="1"/>
  <c r="A1651" i="57" s="1"/>
  <c r="A1652" i="57" s="1"/>
  <c r="A1653" i="57" s="1"/>
  <c r="A1654" i="57" s="1"/>
  <c r="A1655" i="57" s="1"/>
  <c r="A1656" i="57" s="1"/>
  <c r="A1657" i="57" s="1"/>
  <c r="A1658" i="57" s="1"/>
  <c r="A1659" i="57" s="1"/>
  <c r="A1660" i="57" s="1"/>
  <c r="A1661" i="57" s="1"/>
  <c r="A1662" i="57" s="1"/>
  <c r="A1663" i="57" s="1"/>
  <c r="A1664" i="57" s="1"/>
  <c r="A1665" i="57" s="1"/>
  <c r="A1666" i="57" s="1"/>
  <c r="A1667" i="57" s="1"/>
  <c r="A1668" i="57" s="1"/>
  <c r="A1669" i="57" s="1"/>
  <c r="A1670" i="57" s="1"/>
  <c r="A1671" i="57" s="1"/>
  <c r="A1672" i="57" s="1"/>
  <c r="A1673" i="57" s="1"/>
  <c r="A1674" i="57" s="1"/>
  <c r="A1675" i="57" s="1"/>
  <c r="A1676" i="57" s="1"/>
  <c r="A1677" i="57" s="1"/>
  <c r="A1678" i="57" s="1"/>
  <c r="A1679" i="57" s="1"/>
  <c r="A1680" i="57" s="1"/>
  <c r="A1681" i="57" s="1"/>
  <c r="A1682" i="57" s="1"/>
  <c r="A1683" i="57" s="1"/>
  <c r="A1684" i="57" s="1"/>
  <c r="A1685" i="57" s="1"/>
  <c r="A1686" i="57" s="1"/>
  <c r="A1687" i="57" s="1"/>
  <c r="A1688" i="57" s="1"/>
  <c r="A1689" i="57" s="1"/>
  <c r="A1690" i="57" s="1"/>
  <c r="A1691" i="57" s="1"/>
  <c r="A1692" i="57" s="1"/>
  <c r="A1693" i="57" s="1"/>
  <c r="A1694" i="57" s="1"/>
  <c r="A1695" i="57" s="1"/>
  <c r="A1696" i="57" s="1"/>
  <c r="A1697" i="57" s="1"/>
  <c r="A1698" i="57" s="1"/>
  <c r="A1699" i="57" s="1"/>
  <c r="A1700" i="57" s="1"/>
  <c r="A1701" i="57" s="1"/>
  <c r="A1702" i="57" s="1"/>
  <c r="A1703" i="57" s="1"/>
  <c r="A1704" i="57" s="1"/>
  <c r="A1705" i="57" s="1"/>
  <c r="A1706" i="57" s="1"/>
  <c r="A1707" i="57" s="1"/>
  <c r="A1708" i="57" s="1"/>
  <c r="A1709" i="57" s="1"/>
  <c r="A1710" i="57" s="1"/>
  <c r="A1711" i="57" s="1"/>
  <c r="A1712" i="57" s="1"/>
  <c r="A1713" i="57" s="1"/>
  <c r="A1714" i="57" s="1"/>
  <c r="A1715" i="57" s="1"/>
  <c r="A1716" i="57" s="1"/>
  <c r="A1717" i="57" s="1"/>
  <c r="A1718" i="57" s="1"/>
  <c r="A1719" i="57" s="1"/>
  <c r="A1720" i="57" s="1"/>
  <c r="A1721" i="57" s="1"/>
  <c r="A1722" i="57" s="1"/>
  <c r="A1723" i="57" s="1"/>
  <c r="A1724" i="57" s="1"/>
  <c r="A1725" i="57" s="1"/>
  <c r="A1726" i="57" s="1"/>
  <c r="A1727" i="57" s="1"/>
  <c r="A1728" i="57" s="1"/>
  <c r="A1729" i="57" s="1"/>
  <c r="A1730" i="57" s="1"/>
  <c r="A1731" i="57" s="1"/>
  <c r="A1732" i="57" s="1"/>
  <c r="A1733" i="57" s="1"/>
  <c r="A1734" i="57" s="1"/>
  <c r="A1735" i="57" s="1"/>
  <c r="A1736" i="57" s="1"/>
  <c r="A1737" i="57" s="1"/>
  <c r="A1738" i="57" s="1"/>
  <c r="A1739" i="57" s="1"/>
  <c r="A1740" i="57" s="1"/>
  <c r="A1741" i="57" s="1"/>
  <c r="A1742" i="57" s="1"/>
  <c r="A1743" i="57" s="1"/>
  <c r="A1744" i="57" s="1"/>
  <c r="A1745" i="57" s="1"/>
  <c r="A1746" i="57" s="1"/>
  <c r="A1747" i="57" s="1"/>
  <c r="A1748" i="57" s="1"/>
  <c r="A1749" i="57" s="1"/>
  <c r="A1750" i="57" s="1"/>
  <c r="A1751" i="57" s="1"/>
  <c r="A1752" i="57" s="1"/>
  <c r="A1753" i="57" s="1"/>
  <c r="A1754" i="57" s="1"/>
  <c r="A1755" i="57" s="1"/>
  <c r="A1756" i="57" s="1"/>
  <c r="A1757" i="57" s="1"/>
  <c r="A1758" i="57" s="1"/>
  <c r="A1759" i="57" s="1"/>
  <c r="A1760" i="57" s="1"/>
  <c r="A1761" i="57" s="1"/>
  <c r="A1762" i="57" s="1"/>
  <c r="A1763" i="57" s="1"/>
  <c r="A1764" i="57" s="1"/>
  <c r="A1765" i="57" s="1"/>
  <c r="A1766" i="57" s="1"/>
  <c r="A1767" i="57" s="1"/>
  <c r="A1768" i="57" s="1"/>
  <c r="A1769" i="57" s="1"/>
  <c r="A1770" i="57" s="1"/>
  <c r="A1771" i="57" s="1"/>
  <c r="A1772" i="57" s="1"/>
  <c r="A1773" i="57" s="1"/>
  <c r="A1774" i="57" s="1"/>
  <c r="A1775" i="57" s="1"/>
  <c r="A1776" i="57" s="1"/>
  <c r="A1777" i="57" s="1"/>
  <c r="A1778" i="57" s="1"/>
  <c r="A1779" i="57" s="1"/>
  <c r="A1780" i="57" s="1"/>
  <c r="A1781" i="57" s="1"/>
  <c r="A1782" i="57" s="1"/>
  <c r="A1783" i="57" s="1"/>
  <c r="A1784" i="57" s="1"/>
  <c r="A1785" i="57" s="1"/>
  <c r="A1786" i="57" s="1"/>
  <c r="A1787" i="57" s="1"/>
  <c r="A1788" i="57" s="1"/>
  <c r="A1789" i="57" s="1"/>
  <c r="A1790" i="57" s="1"/>
  <c r="A1791" i="57" s="1"/>
  <c r="A1792" i="57" s="1"/>
  <c r="A1793" i="57" s="1"/>
  <c r="A1794" i="57" s="1"/>
  <c r="A1795" i="57" s="1"/>
  <c r="A1796" i="57" s="1"/>
  <c r="A1797" i="57" s="1"/>
  <c r="A1798" i="57" s="1"/>
  <c r="A1799" i="57" s="1"/>
  <c r="A1800" i="57" s="1"/>
  <c r="A1801" i="57" s="1"/>
  <c r="A1802" i="57" s="1"/>
  <c r="A1803" i="57" s="1"/>
  <c r="A1804" i="57" s="1"/>
  <c r="A1805" i="57" s="1"/>
  <c r="A1806" i="57" s="1"/>
  <c r="A1807" i="57" s="1"/>
  <c r="A1808" i="57" s="1"/>
  <c r="A1809" i="57" s="1"/>
  <c r="A1810" i="57" s="1"/>
  <c r="A1811" i="57" s="1"/>
  <c r="A1812" i="57" s="1"/>
  <c r="A1813" i="57" s="1"/>
  <c r="A1814" i="57" s="1"/>
  <c r="A1815" i="57" s="1"/>
  <c r="A1816" i="57" s="1"/>
  <c r="A1817" i="57" s="1"/>
  <c r="A1818" i="57" s="1"/>
  <c r="A1819" i="57" s="1"/>
  <c r="A1820" i="57" s="1"/>
  <c r="A1821" i="57" s="1"/>
  <c r="A1822" i="57" s="1"/>
  <c r="A1823" i="57" s="1"/>
  <c r="A1824" i="57" s="1"/>
  <c r="A1825" i="57" s="1"/>
  <c r="A1826" i="57" s="1"/>
  <c r="A1827" i="57" s="1"/>
  <c r="A1828" i="57" s="1"/>
  <c r="A1829" i="57" s="1"/>
  <c r="A1830" i="57" s="1"/>
  <c r="A1831" i="57" s="1"/>
  <c r="A1832" i="57" s="1"/>
  <c r="A1833" i="57" s="1"/>
  <c r="A1834" i="57" s="1"/>
  <c r="A1835" i="57" s="1"/>
  <c r="A1836" i="57" s="1"/>
  <c r="A1837" i="57" s="1"/>
  <c r="A1838" i="57" s="1"/>
  <c r="A1839" i="57" s="1"/>
  <c r="A1840" i="57" s="1"/>
  <c r="A1841" i="57" s="1"/>
  <c r="A1842" i="57" s="1"/>
  <c r="A1843" i="57" s="1"/>
  <c r="A1844" i="57" s="1"/>
  <c r="A1845" i="57" s="1"/>
  <c r="A1846" i="57" s="1"/>
  <c r="A1847" i="57" s="1"/>
  <c r="A1848" i="57" s="1"/>
  <c r="A1849" i="57" s="1"/>
  <c r="A1850" i="57" s="1"/>
  <c r="A1851" i="57" s="1"/>
  <c r="A1852" i="57" s="1"/>
  <c r="A1853" i="57" s="1"/>
  <c r="A1854" i="57" s="1"/>
  <c r="A1855" i="57" s="1"/>
  <c r="A1856" i="57" s="1"/>
  <c r="A1857" i="57" s="1"/>
  <c r="A1858" i="57" s="1"/>
  <c r="A1859" i="57" s="1"/>
  <c r="A1860" i="57" s="1"/>
  <c r="A1861" i="57" s="1"/>
  <c r="A1862" i="57" s="1"/>
  <c r="A1863" i="57" s="1"/>
  <c r="A1864" i="57" s="1"/>
  <c r="A1865" i="57" s="1"/>
  <c r="A1866" i="57" s="1"/>
  <c r="A1867" i="57" s="1"/>
  <c r="A1868" i="57" s="1"/>
  <c r="A1869" i="57" s="1"/>
  <c r="A1870" i="57" s="1"/>
  <c r="A1871" i="57" s="1"/>
  <c r="A1872" i="57" s="1"/>
  <c r="A1873" i="57" s="1"/>
  <c r="A1874" i="57" s="1"/>
  <c r="A1875" i="57" s="1"/>
  <c r="A1876" i="57" s="1"/>
  <c r="A1877" i="57" s="1"/>
  <c r="A1878" i="57" s="1"/>
  <c r="A1879" i="57" s="1"/>
  <c r="A1880" i="57" s="1"/>
  <c r="A1881" i="57" s="1"/>
  <c r="A1882" i="57" s="1"/>
  <c r="A1883" i="57" s="1"/>
  <c r="A1884" i="57" s="1"/>
  <c r="A1885" i="57" s="1"/>
  <c r="A1886" i="57" s="1"/>
  <c r="A1887" i="57" s="1"/>
  <c r="A1888" i="57" s="1"/>
  <c r="A1889" i="57" s="1"/>
  <c r="A1890" i="57" s="1"/>
  <c r="A1891" i="57" s="1"/>
  <c r="A1892" i="57" s="1"/>
  <c r="A1893" i="57" s="1"/>
  <c r="A1894" i="57" s="1"/>
  <c r="A1895" i="57" s="1"/>
  <c r="A1896" i="57" s="1"/>
  <c r="A1897" i="57" s="1"/>
  <c r="A1898" i="57" s="1"/>
  <c r="A1899" i="57" s="1"/>
  <c r="A1900" i="57" s="1"/>
  <c r="A1901" i="57" s="1"/>
  <c r="A1902" i="57" s="1"/>
  <c r="A1903" i="57" s="1"/>
  <c r="A1904" i="57" s="1"/>
  <c r="A1905" i="57" s="1"/>
  <c r="A1906" i="57" s="1"/>
  <c r="A1907" i="57" s="1"/>
  <c r="A1908" i="57" s="1"/>
  <c r="A1909" i="57" s="1"/>
  <c r="A1910" i="57" s="1"/>
  <c r="A1911" i="57" s="1"/>
  <c r="A1912" i="57" s="1"/>
  <c r="A1913" i="57" s="1"/>
  <c r="A1914" i="57" s="1"/>
  <c r="A1915" i="57" s="1"/>
  <c r="A1916" i="57" s="1"/>
  <c r="A1917" i="57" s="1"/>
  <c r="A1918" i="57" s="1"/>
  <c r="A1919" i="57" s="1"/>
  <c r="A1920" i="57" s="1"/>
  <c r="A1921" i="57" s="1"/>
  <c r="A1922" i="57" s="1"/>
  <c r="A1923" i="57" s="1"/>
  <c r="A1924" i="57" s="1"/>
  <c r="A1925" i="57" s="1"/>
  <c r="A1926" i="57" s="1"/>
  <c r="A1927" i="57" s="1"/>
  <c r="A1928" i="57" s="1"/>
  <c r="A1929" i="57" s="1"/>
  <c r="A1930" i="57" s="1"/>
  <c r="A1931" i="57" s="1"/>
  <c r="A1932" i="57" s="1"/>
  <c r="A1933" i="57" s="1"/>
  <c r="A1934" i="57" s="1"/>
  <c r="A1935" i="57" s="1"/>
  <c r="A1936" i="57" s="1"/>
  <c r="A1937" i="57" s="1"/>
  <c r="A1938" i="57" s="1"/>
  <c r="A1939" i="57" s="1"/>
  <c r="A1940" i="57" s="1"/>
  <c r="A1941" i="57" s="1"/>
  <c r="A1942" i="57" s="1"/>
  <c r="A1943" i="57" s="1"/>
  <c r="A1944" i="57" s="1"/>
  <c r="A1945" i="57" s="1"/>
  <c r="A1946" i="57" s="1"/>
  <c r="A1947" i="57" s="1"/>
  <c r="A1948" i="57" s="1"/>
  <c r="A1949" i="57" s="1"/>
  <c r="A1950" i="57" s="1"/>
  <c r="A1951" i="57" s="1"/>
  <c r="A1952" i="57" s="1"/>
  <c r="A1953" i="57" s="1"/>
  <c r="A1954" i="57" s="1"/>
  <c r="A1955" i="57" s="1"/>
  <c r="A1956" i="57" s="1"/>
  <c r="A1957" i="57" s="1"/>
  <c r="A1958" i="57" s="1"/>
  <c r="A1959" i="57" s="1"/>
  <c r="A1960" i="57" s="1"/>
  <c r="A1961" i="57" s="1"/>
  <c r="A1962" i="57" s="1"/>
  <c r="A1963" i="57" s="1"/>
  <c r="A1964" i="57" s="1"/>
  <c r="A1965" i="57" s="1"/>
  <c r="A1966" i="57" s="1"/>
  <c r="A1967" i="57" s="1"/>
  <c r="A1968" i="57" s="1"/>
  <c r="A1969" i="57" s="1"/>
  <c r="A1970" i="57" s="1"/>
  <c r="A1971" i="57" s="1"/>
  <c r="A1972" i="57" s="1"/>
  <c r="A1973" i="57" s="1"/>
  <c r="A1974" i="57" s="1"/>
  <c r="A1975" i="57" s="1"/>
  <c r="A1976" i="57" s="1"/>
  <c r="A1977" i="57" s="1"/>
  <c r="A1978" i="57" s="1"/>
  <c r="A1979" i="57" s="1"/>
  <c r="A1980" i="57" s="1"/>
  <c r="A1981" i="57" s="1"/>
  <c r="A1982" i="57" s="1"/>
  <c r="A1983" i="57" s="1"/>
  <c r="A1984" i="57" s="1"/>
  <c r="A1985" i="57" s="1"/>
  <c r="A1986" i="57" s="1"/>
  <c r="A1987" i="57" s="1"/>
  <c r="A1988" i="57" s="1"/>
  <c r="A1989" i="57" s="1"/>
  <c r="A1990" i="57" s="1"/>
  <c r="A1991" i="57" s="1"/>
  <c r="A1992" i="57" s="1"/>
  <c r="A1993" i="57" s="1"/>
  <c r="A1994" i="57" s="1"/>
  <c r="A1995" i="57" s="1"/>
  <c r="A1996" i="57" s="1"/>
  <c r="A1997" i="57" s="1"/>
  <c r="A1998" i="57" s="1"/>
  <c r="A1999" i="57" s="1"/>
  <c r="A2000" i="57" s="1"/>
  <c r="A2001" i="57" s="1"/>
  <c r="A2002" i="57" s="1"/>
  <c r="A2003" i="57" s="1"/>
  <c r="A2004" i="57" s="1"/>
  <c r="A2005" i="57" s="1"/>
  <c r="A2006" i="57" s="1"/>
  <c r="C5" i="57"/>
  <c r="A5" i="57"/>
  <c r="C4" i="57"/>
  <c r="G2" i="57"/>
  <c r="X145" i="56"/>
  <c r="W145" i="56"/>
  <c r="V145" i="56"/>
  <c r="C145" i="56"/>
  <c r="X144" i="56"/>
  <c r="W144" i="56"/>
  <c r="V144" i="56"/>
  <c r="C144" i="56"/>
  <c r="X143" i="56"/>
  <c r="W143" i="56"/>
  <c r="V143" i="56"/>
  <c r="C143" i="56"/>
  <c r="X142" i="56"/>
  <c r="W142" i="56"/>
  <c r="V142" i="56"/>
  <c r="C142" i="56"/>
  <c r="X141" i="56"/>
  <c r="W141" i="56"/>
  <c r="V141" i="56"/>
  <c r="C141" i="56"/>
  <c r="X140" i="56"/>
  <c r="W140" i="56"/>
  <c r="V140" i="56"/>
  <c r="C140" i="56"/>
  <c r="X139" i="56"/>
  <c r="W139" i="56"/>
  <c r="V139" i="56"/>
  <c r="C139" i="56"/>
  <c r="X138" i="56"/>
  <c r="W138" i="56"/>
  <c r="V138" i="56"/>
  <c r="C138" i="56"/>
  <c r="X137" i="56"/>
  <c r="W137" i="56"/>
  <c r="V137" i="56"/>
  <c r="C137" i="56"/>
  <c r="X136" i="56"/>
  <c r="W136" i="56"/>
  <c r="V136" i="56"/>
  <c r="C136" i="56"/>
  <c r="X135" i="56"/>
  <c r="W135" i="56"/>
  <c r="V135" i="56"/>
  <c r="C135" i="56"/>
  <c r="X134" i="56"/>
  <c r="W134" i="56"/>
  <c r="V134" i="56"/>
  <c r="C134" i="56"/>
  <c r="X133" i="56"/>
  <c r="W133" i="56"/>
  <c r="V133" i="56"/>
  <c r="C133" i="56"/>
  <c r="X132" i="56"/>
  <c r="W132" i="56"/>
  <c r="V132" i="56"/>
  <c r="C132" i="56"/>
  <c r="X131" i="56"/>
  <c r="W131" i="56"/>
  <c r="V131" i="56"/>
  <c r="C131" i="56"/>
  <c r="X130" i="56"/>
  <c r="W130" i="56"/>
  <c r="V130" i="56"/>
  <c r="C130" i="56"/>
  <c r="X129" i="56"/>
  <c r="W129" i="56"/>
  <c r="V129" i="56"/>
  <c r="C129" i="56"/>
  <c r="X128" i="56"/>
  <c r="W128" i="56"/>
  <c r="V128" i="56"/>
  <c r="C128" i="56"/>
  <c r="X127" i="56"/>
  <c r="W127" i="56"/>
  <c r="V127" i="56"/>
  <c r="C127" i="56"/>
  <c r="X126" i="56"/>
  <c r="W126" i="56"/>
  <c r="V126" i="56"/>
  <c r="C126" i="56"/>
  <c r="X125" i="56"/>
  <c r="W125" i="56"/>
  <c r="V125" i="56"/>
  <c r="C125" i="56"/>
  <c r="X124" i="56"/>
  <c r="W124" i="56"/>
  <c r="V124" i="56"/>
  <c r="C124" i="56"/>
  <c r="X123" i="56"/>
  <c r="W123" i="56"/>
  <c r="V123" i="56"/>
  <c r="C123" i="56"/>
  <c r="X122" i="56"/>
  <c r="W122" i="56"/>
  <c r="V122" i="56"/>
  <c r="C122" i="56"/>
  <c r="X121" i="56"/>
  <c r="W121" i="56"/>
  <c r="V121" i="56"/>
  <c r="C121" i="56"/>
  <c r="X120" i="56"/>
  <c r="W120" i="56"/>
  <c r="V120" i="56"/>
  <c r="C120" i="56"/>
  <c r="X119" i="56"/>
  <c r="W119" i="56"/>
  <c r="V119" i="56"/>
  <c r="C119" i="56"/>
  <c r="X118" i="56"/>
  <c r="W118" i="56"/>
  <c r="V118" i="56"/>
  <c r="C118" i="56"/>
  <c r="X117" i="56"/>
  <c r="W117" i="56"/>
  <c r="V117" i="56"/>
  <c r="C117" i="56"/>
  <c r="X116" i="56"/>
  <c r="W116" i="56"/>
  <c r="V116" i="56"/>
  <c r="C116" i="56"/>
  <c r="X115" i="56"/>
  <c r="W115" i="56"/>
  <c r="V115" i="56"/>
  <c r="C115" i="56"/>
  <c r="X114" i="56"/>
  <c r="W114" i="56"/>
  <c r="V114" i="56"/>
  <c r="C114" i="56"/>
  <c r="X113" i="56"/>
  <c r="W113" i="56"/>
  <c r="V113" i="56"/>
  <c r="C113" i="56"/>
  <c r="X112" i="56"/>
  <c r="W112" i="56"/>
  <c r="V112" i="56"/>
  <c r="C112" i="56"/>
  <c r="X111" i="56"/>
  <c r="W111" i="56"/>
  <c r="V111" i="56"/>
  <c r="C111" i="56"/>
  <c r="X110" i="56"/>
  <c r="W110" i="56"/>
  <c r="V110" i="56"/>
  <c r="C110" i="56"/>
  <c r="X109" i="56"/>
  <c r="W109" i="56"/>
  <c r="V109" i="56"/>
  <c r="C109" i="56"/>
  <c r="X108" i="56"/>
  <c r="W108" i="56"/>
  <c r="V108" i="56"/>
  <c r="C108" i="56"/>
  <c r="X107" i="56"/>
  <c r="W107" i="56"/>
  <c r="V107" i="56"/>
  <c r="C107" i="56"/>
  <c r="X106" i="56"/>
  <c r="W106" i="56"/>
  <c r="V106" i="56"/>
  <c r="C106" i="56"/>
  <c r="X105" i="56"/>
  <c r="W105" i="56"/>
  <c r="V105" i="56"/>
  <c r="C105" i="56"/>
  <c r="X104" i="56"/>
  <c r="W104" i="56"/>
  <c r="V104" i="56"/>
  <c r="C104" i="56"/>
  <c r="X103" i="56"/>
  <c r="W103" i="56"/>
  <c r="V103" i="56"/>
  <c r="C103" i="56"/>
  <c r="X102" i="56"/>
  <c r="W102" i="56"/>
  <c r="V102" i="56"/>
  <c r="C102" i="56"/>
  <c r="X101" i="56"/>
  <c r="W101" i="56"/>
  <c r="V101" i="56"/>
  <c r="C101" i="56"/>
  <c r="X100" i="56"/>
  <c r="W100" i="56"/>
  <c r="V100" i="56"/>
  <c r="C100" i="56"/>
  <c r="X99" i="56"/>
  <c r="W99" i="56"/>
  <c r="V99" i="56"/>
  <c r="C99" i="56"/>
  <c r="X98" i="56"/>
  <c r="W98" i="56"/>
  <c r="V98" i="56"/>
  <c r="C98" i="56"/>
  <c r="X97" i="56"/>
  <c r="W97" i="56"/>
  <c r="V97" i="56"/>
  <c r="C97" i="56"/>
  <c r="X96" i="56"/>
  <c r="W96" i="56"/>
  <c r="V96" i="56"/>
  <c r="C96" i="56"/>
  <c r="X95" i="56"/>
  <c r="W95" i="56"/>
  <c r="V95" i="56"/>
  <c r="C95" i="56"/>
  <c r="X94" i="56"/>
  <c r="W94" i="56"/>
  <c r="V94" i="56"/>
  <c r="C94" i="56"/>
  <c r="X93" i="56"/>
  <c r="W93" i="56"/>
  <c r="V93" i="56"/>
  <c r="C93" i="56"/>
  <c r="X92" i="56"/>
  <c r="W92" i="56"/>
  <c r="V92" i="56"/>
  <c r="C92" i="56"/>
  <c r="X91" i="56"/>
  <c r="W91" i="56"/>
  <c r="V91" i="56"/>
  <c r="C91" i="56"/>
  <c r="X90" i="56"/>
  <c r="W90" i="56"/>
  <c r="V90" i="56"/>
  <c r="C90" i="56"/>
  <c r="X89" i="56"/>
  <c r="W89" i="56"/>
  <c r="V89" i="56"/>
  <c r="C89" i="56"/>
  <c r="X88" i="56"/>
  <c r="W88" i="56"/>
  <c r="V88" i="56"/>
  <c r="C88" i="56"/>
  <c r="X87" i="56"/>
  <c r="W87" i="56"/>
  <c r="V87" i="56"/>
  <c r="C87" i="56"/>
  <c r="X86" i="56"/>
  <c r="W86" i="56"/>
  <c r="V86" i="56"/>
  <c r="C86" i="56"/>
  <c r="X85" i="56"/>
  <c r="W85" i="56"/>
  <c r="V85" i="56"/>
  <c r="C85" i="56"/>
  <c r="X84" i="56"/>
  <c r="W84" i="56"/>
  <c r="V84" i="56"/>
  <c r="C84" i="56"/>
  <c r="X83" i="56"/>
  <c r="W83" i="56"/>
  <c r="V83" i="56"/>
  <c r="C83" i="56"/>
  <c r="X82" i="56"/>
  <c r="W82" i="56"/>
  <c r="V82" i="56"/>
  <c r="C82" i="56"/>
  <c r="X81" i="56"/>
  <c r="W81" i="56"/>
  <c r="V81" i="56"/>
  <c r="C81" i="56"/>
  <c r="X80" i="56"/>
  <c r="W80" i="56"/>
  <c r="V80" i="56"/>
  <c r="C80" i="56"/>
  <c r="X79" i="56"/>
  <c r="W79" i="56"/>
  <c r="V79" i="56"/>
  <c r="C79" i="56"/>
  <c r="X78" i="56"/>
  <c r="W78" i="56"/>
  <c r="V78" i="56"/>
  <c r="C78" i="56"/>
  <c r="X77" i="56"/>
  <c r="W77" i="56"/>
  <c r="V77" i="56"/>
  <c r="C77" i="56"/>
  <c r="X76" i="56"/>
  <c r="W76" i="56"/>
  <c r="V76" i="56"/>
  <c r="C76" i="56"/>
  <c r="X75" i="56"/>
  <c r="W75" i="56"/>
  <c r="V75" i="56"/>
  <c r="C75" i="56"/>
  <c r="X74" i="56"/>
  <c r="W74" i="56"/>
  <c r="V74" i="56"/>
  <c r="C74" i="56"/>
  <c r="X73" i="56"/>
  <c r="W73" i="56"/>
  <c r="V73" i="56"/>
  <c r="C73" i="56"/>
  <c r="X72" i="56"/>
  <c r="W72" i="56"/>
  <c r="V72" i="56"/>
  <c r="C72" i="56"/>
  <c r="X71" i="56"/>
  <c r="W71" i="56"/>
  <c r="V71" i="56"/>
  <c r="C71" i="56"/>
  <c r="X70" i="56"/>
  <c r="W70" i="56"/>
  <c r="V70" i="56"/>
  <c r="C70" i="56"/>
  <c r="X69" i="56"/>
  <c r="W69" i="56"/>
  <c r="V69" i="56"/>
  <c r="C69" i="56"/>
  <c r="X68" i="56"/>
  <c r="W68" i="56"/>
  <c r="V68" i="56"/>
  <c r="C68" i="56"/>
  <c r="X67" i="56"/>
  <c r="W67" i="56"/>
  <c r="V67" i="56"/>
  <c r="C67" i="56"/>
  <c r="X66" i="56"/>
  <c r="W66" i="56"/>
  <c r="V66" i="56"/>
  <c r="C66" i="56"/>
  <c r="X65" i="56"/>
  <c r="W65" i="56"/>
  <c r="V65" i="56"/>
  <c r="C65" i="56"/>
  <c r="X64" i="56"/>
  <c r="W64" i="56"/>
  <c r="V64" i="56"/>
  <c r="C64" i="56"/>
  <c r="X63" i="56"/>
  <c r="W63" i="56"/>
  <c r="V63" i="56"/>
  <c r="C63" i="56"/>
  <c r="X62" i="56"/>
  <c r="W62" i="56"/>
  <c r="V62" i="56"/>
  <c r="C62" i="56"/>
  <c r="X61" i="56"/>
  <c r="W61" i="56"/>
  <c r="V61" i="56"/>
  <c r="C61" i="56"/>
  <c r="X60" i="56"/>
  <c r="W60" i="56"/>
  <c r="V60" i="56"/>
  <c r="C60" i="56"/>
  <c r="X59" i="56"/>
  <c r="W59" i="56"/>
  <c r="V59" i="56"/>
  <c r="C59" i="56"/>
  <c r="X58" i="56"/>
  <c r="W58" i="56"/>
  <c r="V58" i="56"/>
  <c r="C58" i="56"/>
  <c r="X57" i="56"/>
  <c r="W57" i="56"/>
  <c r="V57" i="56"/>
  <c r="C57" i="56"/>
  <c r="X56" i="56"/>
  <c r="W56" i="56"/>
  <c r="V56" i="56"/>
  <c r="C56" i="56"/>
  <c r="X55" i="56"/>
  <c r="W55" i="56"/>
  <c r="V55" i="56"/>
  <c r="C55" i="56"/>
  <c r="X54" i="56"/>
  <c r="W54" i="56"/>
  <c r="V54" i="56"/>
  <c r="C54" i="56"/>
  <c r="X53" i="56"/>
  <c r="W53" i="56"/>
  <c r="V53" i="56"/>
  <c r="C53" i="56"/>
  <c r="X52" i="56"/>
  <c r="W52" i="56"/>
  <c r="V52" i="56"/>
  <c r="C52" i="56"/>
  <c r="X51" i="56"/>
  <c r="W51" i="56"/>
  <c r="V51" i="56"/>
  <c r="C51" i="56"/>
  <c r="X50" i="56"/>
  <c r="W50" i="56"/>
  <c r="V50" i="56"/>
  <c r="C50" i="56"/>
  <c r="X49" i="56"/>
  <c r="W49" i="56"/>
  <c r="V49" i="56"/>
  <c r="C49" i="56"/>
  <c r="X48" i="56"/>
  <c r="W48" i="56"/>
  <c r="V48" i="56"/>
  <c r="C48" i="56"/>
  <c r="X47" i="56"/>
  <c r="W47" i="56"/>
  <c r="V47" i="56"/>
  <c r="C47" i="56"/>
  <c r="X46" i="56"/>
  <c r="W46" i="56"/>
  <c r="V46" i="56"/>
  <c r="C46" i="56"/>
  <c r="X45" i="56"/>
  <c r="W45" i="56"/>
  <c r="V45" i="56"/>
  <c r="C45" i="56"/>
  <c r="X44" i="56"/>
  <c r="W44" i="56"/>
  <c r="V44" i="56"/>
  <c r="C44" i="56"/>
  <c r="X43" i="56"/>
  <c r="W43" i="56"/>
  <c r="V43" i="56"/>
  <c r="C43" i="56"/>
  <c r="X42" i="56"/>
  <c r="W42" i="56"/>
  <c r="V42" i="56"/>
  <c r="C42" i="56"/>
  <c r="X41" i="56"/>
  <c r="W41" i="56"/>
  <c r="V41" i="56"/>
  <c r="C41" i="56"/>
  <c r="X40" i="56"/>
  <c r="W40" i="56"/>
  <c r="V40" i="56"/>
  <c r="C40" i="56"/>
  <c r="X39" i="56"/>
  <c r="W39" i="56"/>
  <c r="V39" i="56"/>
  <c r="C39" i="56"/>
  <c r="X38" i="56"/>
  <c r="W38" i="56"/>
  <c r="V38" i="56"/>
  <c r="C38" i="56"/>
  <c r="X37" i="56"/>
  <c r="W37" i="56"/>
  <c r="V37" i="56"/>
  <c r="C37" i="56"/>
  <c r="X36" i="56"/>
  <c r="W36" i="56"/>
  <c r="V36" i="56"/>
  <c r="C36" i="56"/>
  <c r="X35" i="56"/>
  <c r="W35" i="56"/>
  <c r="V35" i="56"/>
  <c r="C35" i="56"/>
  <c r="X34" i="56"/>
  <c r="W34" i="56"/>
  <c r="V34" i="56"/>
  <c r="C34" i="56"/>
  <c r="X33" i="56"/>
  <c r="W33" i="56"/>
  <c r="V33" i="56"/>
  <c r="C33" i="56"/>
  <c r="X32" i="56"/>
  <c r="W32" i="56"/>
  <c r="V32" i="56"/>
  <c r="C32" i="56"/>
  <c r="X31" i="56"/>
  <c r="W31" i="56"/>
  <c r="V31" i="56"/>
  <c r="C31" i="56"/>
  <c r="X30" i="56"/>
  <c r="W30" i="56"/>
  <c r="V30" i="56"/>
  <c r="C30" i="56"/>
  <c r="X29" i="56"/>
  <c r="W29" i="56"/>
  <c r="V29" i="56"/>
  <c r="C29" i="56"/>
  <c r="X28" i="56"/>
  <c r="W28" i="56"/>
  <c r="V28" i="56"/>
  <c r="C28" i="56"/>
  <c r="X27" i="56"/>
  <c r="W27" i="56"/>
  <c r="V27" i="56"/>
  <c r="C27" i="56"/>
  <c r="X26" i="56"/>
  <c r="W26" i="56"/>
  <c r="V26" i="56"/>
  <c r="C26" i="56"/>
  <c r="X25" i="56"/>
  <c r="W25" i="56"/>
  <c r="V25" i="56"/>
  <c r="C25" i="56"/>
  <c r="X24" i="56"/>
  <c r="W24" i="56"/>
  <c r="V24" i="56"/>
  <c r="C24" i="56"/>
  <c r="X23" i="56"/>
  <c r="W23" i="56"/>
  <c r="V23" i="56"/>
  <c r="C23" i="56"/>
  <c r="X22" i="56"/>
  <c r="W22" i="56"/>
  <c r="V22" i="56"/>
  <c r="C22" i="56"/>
  <c r="X21" i="56"/>
  <c r="W21" i="56"/>
  <c r="V21" i="56"/>
  <c r="C21" i="56"/>
  <c r="X20" i="56"/>
  <c r="W20" i="56"/>
  <c r="V20" i="56"/>
  <c r="C20" i="56"/>
  <c r="X19" i="56"/>
  <c r="W19" i="56"/>
  <c r="V19" i="56"/>
  <c r="C19" i="56"/>
  <c r="X18" i="56"/>
  <c r="W18" i="56"/>
  <c r="V18" i="56"/>
  <c r="C18" i="56"/>
  <c r="X17" i="56"/>
  <c r="W17" i="56"/>
  <c r="V17" i="56"/>
  <c r="C17" i="56"/>
  <c r="X16" i="56"/>
  <c r="W16" i="56"/>
  <c r="V16" i="56"/>
  <c r="C16" i="56"/>
  <c r="X15" i="56"/>
  <c r="W15" i="56"/>
  <c r="V15" i="56"/>
  <c r="C15" i="56"/>
  <c r="X14" i="56"/>
  <c r="W14" i="56"/>
  <c r="V14" i="56"/>
  <c r="C14" i="56"/>
  <c r="X13" i="56"/>
  <c r="W13" i="56"/>
  <c r="V13" i="56"/>
  <c r="C13" i="56"/>
  <c r="X12" i="56"/>
  <c r="W12" i="56"/>
  <c r="V12" i="56"/>
  <c r="C12" i="56"/>
  <c r="X11" i="56"/>
  <c r="W11" i="56"/>
  <c r="V11" i="56"/>
  <c r="C11" i="56"/>
  <c r="X10" i="56"/>
  <c r="W10" i="56"/>
  <c r="V10" i="56"/>
  <c r="C10" i="56"/>
  <c r="X9" i="56"/>
  <c r="W9" i="56"/>
  <c r="V9" i="56"/>
  <c r="C9" i="56"/>
  <c r="X8" i="56"/>
  <c r="W8" i="56"/>
  <c r="V8" i="56"/>
  <c r="C8" i="56"/>
  <c r="X7" i="56"/>
  <c r="W7" i="56"/>
  <c r="V7" i="56"/>
  <c r="C7" i="56"/>
  <c r="X6" i="56"/>
  <c r="W6" i="56"/>
  <c r="V6" i="56"/>
  <c r="C6" i="56"/>
  <c r="X5" i="56"/>
  <c r="W5" i="56"/>
  <c r="V5" i="56"/>
  <c r="C5" i="56"/>
  <c r="X4" i="56"/>
  <c r="W4" i="56"/>
  <c r="V4" i="56"/>
  <c r="C4" i="56"/>
  <c r="X3" i="56"/>
  <c r="W3" i="56"/>
  <c r="V3" i="56"/>
  <c r="C3" i="56"/>
  <c r="M24" i="59"/>
  <c r="H2" i="59" l="1"/>
  <c r="B4" i="58"/>
  <c r="C19" i="59"/>
  <c r="T36" i="59"/>
  <c r="T29" i="59"/>
  <c r="T41" i="59"/>
  <c r="T32" i="59"/>
  <c r="T38" i="59"/>
  <c r="T28" i="59"/>
  <c r="T43" i="59"/>
  <c r="T37" i="59"/>
  <c r="T30" i="59"/>
  <c r="T34" i="59"/>
  <c r="T23" i="59"/>
  <c r="T31" i="59"/>
  <c r="T26" i="59"/>
  <c r="T42" i="59"/>
  <c r="T33" i="59"/>
  <c r="T39" i="59"/>
  <c r="T27" i="59"/>
  <c r="T40" i="59"/>
  <c r="T25" i="59"/>
  <c r="T24" i="59"/>
  <c r="J26" i="59"/>
  <c r="E123" i="59"/>
  <c r="AP26" i="59"/>
  <c r="T35" i="59"/>
  <c r="J15" i="59"/>
  <c r="A15" i="59"/>
  <c r="B15" i="59" s="1"/>
  <c r="AB28" i="59"/>
  <c r="AO27" i="59"/>
  <c r="AP24" i="59"/>
  <c r="C38" i="59"/>
  <c r="E13" i="59"/>
  <c r="D13" i="59"/>
  <c r="H3" i="59"/>
  <c r="C13" i="59"/>
  <c r="I13" i="59"/>
  <c r="H13" i="59"/>
  <c r="G13" i="59"/>
  <c r="AO25" i="59"/>
  <c r="C35" i="59"/>
  <c r="I100" i="59"/>
  <c r="D112" i="59" s="1"/>
  <c r="C39" i="59"/>
  <c r="C29" i="59"/>
  <c r="K24" i="59"/>
  <c r="K25" i="59"/>
  <c r="K23" i="59"/>
  <c r="L25" i="59"/>
  <c r="M25" i="59"/>
  <c r="M23" i="59"/>
  <c r="L24" i="59"/>
  <c r="L23" i="59"/>
  <c r="P24" i="59" l="1"/>
  <c r="Q24" i="59" s="1"/>
  <c r="P23" i="59"/>
  <c r="Q23" i="59" s="1"/>
  <c r="K4" i="59"/>
  <c r="P25" i="59"/>
  <c r="Q25" i="59" s="1"/>
  <c r="R25" i="59"/>
  <c r="S24" i="59"/>
  <c r="S23" i="59"/>
  <c r="R24" i="59"/>
  <c r="AP25" i="59"/>
  <c r="C44" i="59"/>
  <c r="C46" i="59"/>
  <c r="C45" i="59"/>
  <c r="AQ27" i="59" s="1"/>
  <c r="C43" i="59"/>
  <c r="I15" i="59"/>
  <c r="D104" i="59"/>
  <c r="H15" i="59"/>
  <c r="D15" i="59"/>
  <c r="C15" i="59"/>
  <c r="F15" i="59"/>
  <c r="C23" i="59" s="1"/>
  <c r="E15" i="59"/>
  <c r="G15" i="59"/>
  <c r="X40" i="59"/>
  <c r="O38" i="59"/>
  <c r="Y34" i="59"/>
  <c r="X31" i="59"/>
  <c r="O28" i="59"/>
  <c r="Y42" i="59"/>
  <c r="O40" i="59"/>
  <c r="Y37" i="59"/>
  <c r="X34" i="59"/>
  <c r="O31" i="59"/>
  <c r="Y30" i="59"/>
  <c r="Y27" i="59"/>
  <c r="O42" i="59"/>
  <c r="X39" i="59"/>
  <c r="O37" i="59"/>
  <c r="Y36" i="59"/>
  <c r="X33" i="59"/>
  <c r="O30" i="59"/>
  <c r="Y29" i="59"/>
  <c r="O27" i="59"/>
  <c r="Y26" i="59"/>
  <c r="X38" i="59"/>
  <c r="Y35" i="59"/>
  <c r="O32" i="59"/>
  <c r="Y31" i="59"/>
  <c r="X27" i="59"/>
  <c r="Y25" i="59"/>
  <c r="O36" i="59"/>
  <c r="X35" i="59"/>
  <c r="O33" i="59"/>
  <c r="Y32" i="59"/>
  <c r="O29" i="59"/>
  <c r="X25" i="59"/>
  <c r="O41" i="59"/>
  <c r="Y40" i="59"/>
  <c r="X32" i="59"/>
  <c r="Y28" i="59"/>
  <c r="O25" i="59"/>
  <c r="Y24" i="59"/>
  <c r="Y43" i="59"/>
  <c r="X37" i="59"/>
  <c r="X23" i="59"/>
  <c r="X43" i="59"/>
  <c r="O35" i="59"/>
  <c r="X30" i="59"/>
  <c r="O26" i="59"/>
  <c r="X41" i="59"/>
  <c r="X36" i="59"/>
  <c r="X29" i="59"/>
  <c r="O24" i="59"/>
  <c r="O34" i="59"/>
  <c r="Y39" i="59"/>
  <c r="X28" i="59"/>
  <c r="Y38" i="59"/>
  <c r="O23" i="59"/>
  <c r="O39" i="59"/>
  <c r="X24" i="59"/>
  <c r="Y41" i="59"/>
  <c r="X26" i="59"/>
  <c r="X42" i="59"/>
  <c r="Y33" i="59"/>
  <c r="Y23" i="59"/>
  <c r="O43" i="59"/>
  <c r="J27" i="59"/>
  <c r="S26" i="59"/>
  <c r="E4" i="58"/>
  <c r="D4" i="58"/>
  <c r="S25" i="59"/>
  <c r="AP27" i="59"/>
  <c r="AB29" i="59"/>
  <c r="AO28" i="59"/>
  <c r="AT28" i="59"/>
  <c r="R23" i="59"/>
  <c r="M26" i="59"/>
  <c r="K26" i="59"/>
  <c r="L26" i="59"/>
  <c r="R26" i="59" l="1"/>
  <c r="P26" i="59"/>
  <c r="Q26" i="59" s="1"/>
  <c r="AG25" i="59"/>
  <c r="AH25" i="59" s="1"/>
  <c r="AI25" i="59" s="1"/>
  <c r="AF25" i="59"/>
  <c r="AG23" i="59"/>
  <c r="AH23" i="59" s="1"/>
  <c r="AI23" i="59" s="1"/>
  <c r="AF23" i="59"/>
  <c r="AP28" i="59"/>
  <c r="AQ28" i="59"/>
  <c r="AQ23" i="59"/>
  <c r="AQ26" i="59"/>
  <c r="AQ24" i="59"/>
  <c r="S27" i="59"/>
  <c r="J28" i="59"/>
  <c r="Z42" i="59"/>
  <c r="Z37" i="59"/>
  <c r="Z30" i="59"/>
  <c r="Z27" i="59"/>
  <c r="Z39" i="59"/>
  <c r="Z33" i="59"/>
  <c r="Z41" i="59"/>
  <c r="Z32" i="59"/>
  <c r="Z40" i="59"/>
  <c r="Z28" i="59"/>
  <c r="Z24" i="59"/>
  <c r="Z36" i="59"/>
  <c r="Z29" i="59"/>
  <c r="Z25" i="59"/>
  <c r="Z38" i="59"/>
  <c r="Z34" i="59"/>
  <c r="Z35" i="59"/>
  <c r="Z43" i="59"/>
  <c r="Z23" i="59"/>
  <c r="Z31" i="59"/>
  <c r="Z26" i="59"/>
  <c r="AT29" i="59"/>
  <c r="AO29" i="59"/>
  <c r="AB30" i="59"/>
  <c r="AG24" i="59"/>
  <c r="AH24" i="59" s="1"/>
  <c r="AI24" i="59" s="1"/>
  <c r="AF24" i="59"/>
  <c r="B14" i="59"/>
  <c r="A14" i="59"/>
  <c r="AQ25" i="59"/>
  <c r="M27" i="59"/>
  <c r="L27" i="59"/>
  <c r="K27" i="59"/>
  <c r="R27" i="59" l="1"/>
  <c r="P27" i="59"/>
  <c r="Q27" i="59" s="1"/>
  <c r="AG26" i="59"/>
  <c r="AH26" i="59" s="1"/>
  <c r="AI26" i="59" s="1"/>
  <c r="AF26" i="59"/>
  <c r="S28" i="59"/>
  <c r="J29" i="59"/>
  <c r="V28" i="59"/>
  <c r="D103" i="59"/>
  <c r="D14" i="59"/>
  <c r="C14" i="59"/>
  <c r="I14" i="59"/>
  <c r="F14" i="59"/>
  <c r="C22" i="59" s="1"/>
  <c r="H14" i="59"/>
  <c r="G14" i="59"/>
  <c r="E14" i="59"/>
  <c r="D101" i="59"/>
  <c r="AT30" i="59"/>
  <c r="AO30" i="59"/>
  <c r="AB31" i="59"/>
  <c r="AQ29" i="59"/>
  <c r="AP29" i="59"/>
  <c r="K28" i="59"/>
  <c r="M28" i="59"/>
  <c r="N28" i="59"/>
  <c r="N23" i="59"/>
  <c r="N26" i="59"/>
  <c r="N25" i="59"/>
  <c r="N24" i="59"/>
  <c r="N27" i="59"/>
  <c r="L28" i="59"/>
  <c r="P28" i="59" l="1"/>
  <c r="Q28" i="59" s="1"/>
  <c r="R28" i="59"/>
  <c r="U25" i="59"/>
  <c r="AJ25" i="59" s="1"/>
  <c r="U26" i="59"/>
  <c r="AJ26" i="59" s="1"/>
  <c r="U23" i="59"/>
  <c r="AC27" i="59" s="1"/>
  <c r="U28" i="59"/>
  <c r="U24" i="59"/>
  <c r="AJ24" i="59" s="1"/>
  <c r="U27" i="59"/>
  <c r="AP30" i="59"/>
  <c r="AQ30" i="59"/>
  <c r="J30" i="59"/>
  <c r="S29" i="59"/>
  <c r="V29" i="59"/>
  <c r="V24" i="59"/>
  <c r="V25" i="59"/>
  <c r="V23" i="59"/>
  <c r="V26" i="59"/>
  <c r="V27" i="59"/>
  <c r="W38" i="59"/>
  <c r="AE38" i="59" s="1"/>
  <c r="W28" i="59"/>
  <c r="AE28" i="59" s="1"/>
  <c r="W40" i="59"/>
  <c r="AE40" i="59" s="1"/>
  <c r="W31" i="59"/>
  <c r="AE31" i="59" s="1"/>
  <c r="W42" i="59"/>
  <c r="AE42" i="59" s="1"/>
  <c r="W37" i="59"/>
  <c r="AE37" i="59" s="1"/>
  <c r="W30" i="59"/>
  <c r="AE30" i="59" s="1"/>
  <c r="W27" i="59"/>
  <c r="AE27" i="59" s="1"/>
  <c r="W39" i="59"/>
  <c r="AE39" i="59" s="1"/>
  <c r="W35" i="59"/>
  <c r="AE35" i="59" s="1"/>
  <c r="W25" i="59"/>
  <c r="AE25" i="59" s="1"/>
  <c r="W29" i="59"/>
  <c r="AE29" i="59" s="1"/>
  <c r="W24" i="59"/>
  <c r="AE24" i="59" s="1"/>
  <c r="W23" i="59"/>
  <c r="AE23" i="59" s="1"/>
  <c r="W43" i="59"/>
  <c r="AE43" i="59" s="1"/>
  <c r="W41" i="59"/>
  <c r="AE41" i="59" s="1"/>
  <c r="W36" i="59"/>
  <c r="AE36" i="59" s="1"/>
  <c r="W34" i="59"/>
  <c r="AE34" i="59" s="1"/>
  <c r="W32" i="59"/>
  <c r="AE32" i="59" s="1"/>
  <c r="W26" i="59"/>
  <c r="AE26" i="59" s="1"/>
  <c r="W33" i="59"/>
  <c r="AE33" i="59" s="1"/>
  <c r="AB32" i="59"/>
  <c r="AT31" i="59"/>
  <c r="AO31" i="59"/>
  <c r="E122" i="59"/>
  <c r="AF27" i="59"/>
  <c r="AG27" i="59"/>
  <c r="AH27" i="59" s="1"/>
  <c r="AI27" i="59" s="1"/>
  <c r="N29" i="59"/>
  <c r="K29" i="59"/>
  <c r="L29" i="59"/>
  <c r="M29" i="59"/>
  <c r="AD29" i="59" l="1"/>
  <c r="AC28" i="59"/>
  <c r="R29" i="59"/>
  <c r="AC29" i="59" s="1"/>
  <c r="U29" i="59"/>
  <c r="P29" i="59"/>
  <c r="Q29" i="59" s="1"/>
  <c r="AF28" i="59"/>
  <c r="AG28" i="59"/>
  <c r="AH28" i="59" s="1"/>
  <c r="AI28" i="59" s="1"/>
  <c r="AB33" i="59"/>
  <c r="AO32" i="59"/>
  <c r="AT32" i="59"/>
  <c r="AD26" i="59"/>
  <c r="AD24" i="59"/>
  <c r="AD25" i="59"/>
  <c r="AD23" i="59"/>
  <c r="AD27" i="59"/>
  <c r="J31" i="59"/>
  <c r="S30" i="59"/>
  <c r="AD30" i="59" s="1"/>
  <c r="V30" i="59"/>
  <c r="AQ31" i="59"/>
  <c r="AP31" i="59"/>
  <c r="AD28" i="59"/>
  <c r="AJ27" i="59"/>
  <c r="AC25" i="59"/>
  <c r="AC24" i="59"/>
  <c r="AL24" i="59" s="1"/>
  <c r="AR24" i="59" s="1"/>
  <c r="AS24" i="59" s="1"/>
  <c r="AC23" i="59"/>
  <c r="AC26" i="59"/>
  <c r="AJ23" i="59"/>
  <c r="N30" i="59"/>
  <c r="M30" i="59"/>
  <c r="L30" i="59"/>
  <c r="K30" i="59"/>
  <c r="AL26" i="59" l="1"/>
  <c r="AR26" i="59" s="1"/>
  <c r="AS26" i="59" s="1"/>
  <c r="AL27" i="59"/>
  <c r="AR27" i="59" s="1"/>
  <c r="AS27" i="59" s="1"/>
  <c r="AL25" i="59"/>
  <c r="AR25" i="59" s="1"/>
  <c r="AS25" i="59" s="1"/>
  <c r="U30" i="59"/>
  <c r="R30" i="59"/>
  <c r="AC30" i="59" s="1"/>
  <c r="P30" i="59"/>
  <c r="Q30" i="59" s="1"/>
  <c r="AG29" i="59"/>
  <c r="AH29" i="59" s="1"/>
  <c r="AI29" i="59" s="1"/>
  <c r="AF29" i="59"/>
  <c r="AJ28" i="59"/>
  <c r="AL28" i="59" s="1"/>
  <c r="AR28" i="59" s="1"/>
  <c r="AS28" i="59" s="1"/>
  <c r="AT33" i="59"/>
  <c r="AB34" i="59"/>
  <c r="AO33" i="59"/>
  <c r="AL23" i="59"/>
  <c r="AR23" i="59" s="1"/>
  <c r="AS23" i="59" s="1"/>
  <c r="J32" i="59"/>
  <c r="S31" i="59"/>
  <c r="AD31" i="59" s="1"/>
  <c r="V31" i="59"/>
  <c r="AP32" i="59"/>
  <c r="AQ32" i="59"/>
  <c r="N31" i="59"/>
  <c r="K31" i="59"/>
  <c r="M31" i="59"/>
  <c r="L31" i="59"/>
  <c r="AJ29" i="59" l="1"/>
  <c r="AL29" i="59" s="1"/>
  <c r="AR29" i="59" s="1"/>
  <c r="AS29" i="59" s="1"/>
  <c r="P31" i="59"/>
  <c r="Q31" i="59" s="1"/>
  <c r="R31" i="59"/>
  <c r="AC31" i="59" s="1"/>
  <c r="U31" i="59"/>
  <c r="AF30" i="59"/>
  <c r="AG30" i="59"/>
  <c r="AH30" i="59" s="1"/>
  <c r="AI30" i="59" s="1"/>
  <c r="AB35" i="59"/>
  <c r="AO34" i="59"/>
  <c r="AT34" i="59"/>
  <c r="J33" i="59"/>
  <c r="S32" i="59"/>
  <c r="AD32" i="59" s="1"/>
  <c r="V32" i="59"/>
  <c r="AQ33" i="59"/>
  <c r="AP33" i="59"/>
  <c r="K32" i="59"/>
  <c r="L32" i="59"/>
  <c r="N32" i="59"/>
  <c r="M32" i="59"/>
  <c r="R32" i="59" l="1"/>
  <c r="AC32" i="59" s="1"/>
  <c r="U32" i="59"/>
  <c r="P32" i="59"/>
  <c r="Q32" i="59" s="1"/>
  <c r="AG31" i="59"/>
  <c r="AH31" i="59" s="1"/>
  <c r="AI31" i="59" s="1"/>
  <c r="AF31" i="59"/>
  <c r="S33" i="59"/>
  <c r="AD33" i="59" s="1"/>
  <c r="J34" i="59"/>
  <c r="V33" i="59"/>
  <c r="AJ30" i="59"/>
  <c r="AL30" i="59" s="1"/>
  <c r="AR30" i="59" s="1"/>
  <c r="AS30" i="59" s="1"/>
  <c r="AQ34" i="59"/>
  <c r="AP34" i="59"/>
  <c r="AO35" i="59"/>
  <c r="AB36" i="59"/>
  <c r="AT35" i="59"/>
  <c r="B3876" i="32"/>
  <c r="B3880" i="32"/>
  <c r="B3892" i="32"/>
  <c r="B3896" i="32"/>
  <c r="B3897" i="32"/>
  <c r="B3900" i="32"/>
  <c r="B3903" i="32"/>
  <c r="B3908" i="32"/>
  <c r="B3911" i="32"/>
  <c r="B3912" i="32"/>
  <c r="B3924" i="32"/>
  <c r="B3927" i="32"/>
  <c r="B3928" i="32"/>
  <c r="B3932" i="32"/>
  <c r="G22" i="32"/>
  <c r="G23" i="32"/>
  <c r="G21" i="32"/>
  <c r="I22" i="32"/>
  <c r="I23" i="32"/>
  <c r="I24" i="32"/>
  <c r="I25" i="32"/>
  <c r="I26" i="32"/>
  <c r="I27" i="32"/>
  <c r="I28" i="32"/>
  <c r="I29" i="32"/>
  <c r="I30" i="32"/>
  <c r="I31" i="32"/>
  <c r="I21" i="32"/>
  <c r="C25" i="32"/>
  <c r="C26" i="32"/>
  <c r="C27" i="32"/>
  <c r="C28" i="32"/>
  <c r="C29" i="32"/>
  <c r="C30" i="32"/>
  <c r="C31" i="32"/>
  <c r="C24" i="32"/>
  <c r="C22" i="32"/>
  <c r="C23" i="32"/>
  <c r="C21" i="32"/>
  <c r="A3872" i="32"/>
  <c r="C3872" i="32"/>
  <c r="D3872" i="32"/>
  <c r="E3872" i="32"/>
  <c r="F3872" i="32"/>
  <c r="G3872" i="32"/>
  <c r="H3872" i="32"/>
  <c r="I3872" i="32"/>
  <c r="J3872" i="32"/>
  <c r="B3872" i="32" s="1"/>
  <c r="A3873" i="32"/>
  <c r="C3873" i="32"/>
  <c r="D3873" i="32"/>
  <c r="E3873" i="32"/>
  <c r="F3873" i="32"/>
  <c r="G3873" i="32"/>
  <c r="H3873" i="32"/>
  <c r="I3873" i="32"/>
  <c r="J3873" i="32"/>
  <c r="B3873" i="32" s="1"/>
  <c r="A3874" i="32"/>
  <c r="C3874" i="32"/>
  <c r="D3874" i="32"/>
  <c r="E3874" i="32"/>
  <c r="F3874" i="32"/>
  <c r="G3874" i="32"/>
  <c r="H3874" i="32"/>
  <c r="I3874" i="32"/>
  <c r="J3874" i="32"/>
  <c r="B3874" i="32" s="1"/>
  <c r="A3875" i="32"/>
  <c r="C3875" i="32"/>
  <c r="D3875" i="32"/>
  <c r="E3875" i="32"/>
  <c r="F3875" i="32"/>
  <c r="G3875" i="32"/>
  <c r="H3875" i="32"/>
  <c r="I3875" i="32"/>
  <c r="J3875" i="32"/>
  <c r="B3875" i="32" s="1"/>
  <c r="A3876" i="32"/>
  <c r="C3876" i="32"/>
  <c r="D3876" i="32"/>
  <c r="E3876" i="32"/>
  <c r="F3876" i="32"/>
  <c r="G3876" i="32"/>
  <c r="H3876" i="32"/>
  <c r="I3876" i="32"/>
  <c r="J3876" i="32"/>
  <c r="A3877" i="32"/>
  <c r="C3877" i="32"/>
  <c r="D3877" i="32"/>
  <c r="E3877" i="32"/>
  <c r="F3877" i="32"/>
  <c r="G3877" i="32"/>
  <c r="H3877" i="32"/>
  <c r="I3877" i="32"/>
  <c r="J3877" i="32"/>
  <c r="B3877" i="32" s="1"/>
  <c r="A3878" i="32"/>
  <c r="C3878" i="32"/>
  <c r="D3878" i="32"/>
  <c r="E3878" i="32"/>
  <c r="F3878" i="32"/>
  <c r="G3878" i="32"/>
  <c r="H3878" i="32"/>
  <c r="I3878" i="32"/>
  <c r="J3878" i="32"/>
  <c r="B3878" i="32" s="1"/>
  <c r="A3879" i="32"/>
  <c r="C3879" i="32"/>
  <c r="D3879" i="32"/>
  <c r="E3879" i="32"/>
  <c r="F3879" i="32"/>
  <c r="G3879" i="32"/>
  <c r="H3879" i="32"/>
  <c r="I3879" i="32"/>
  <c r="J3879" i="32"/>
  <c r="B3879" i="32" s="1"/>
  <c r="A3880" i="32"/>
  <c r="C3880" i="32"/>
  <c r="D3880" i="32"/>
  <c r="E3880" i="32"/>
  <c r="F3880" i="32"/>
  <c r="G3880" i="32"/>
  <c r="H3880" i="32"/>
  <c r="I3880" i="32"/>
  <c r="J3880" i="32"/>
  <c r="A3881" i="32"/>
  <c r="C3881" i="32"/>
  <c r="D3881" i="32"/>
  <c r="E3881" i="32"/>
  <c r="F3881" i="32"/>
  <c r="G3881" i="32"/>
  <c r="H3881" i="32"/>
  <c r="I3881" i="32"/>
  <c r="J3881" i="32"/>
  <c r="B3881" i="32" s="1"/>
  <c r="A3882" i="32"/>
  <c r="C3882" i="32"/>
  <c r="D3882" i="32"/>
  <c r="E3882" i="32"/>
  <c r="F3882" i="32"/>
  <c r="G3882" i="32"/>
  <c r="H3882" i="32"/>
  <c r="I3882" i="32"/>
  <c r="J3882" i="32"/>
  <c r="B3882" i="32" s="1"/>
  <c r="A3883" i="32"/>
  <c r="C3883" i="32"/>
  <c r="D3883" i="32"/>
  <c r="E3883" i="32"/>
  <c r="F3883" i="32"/>
  <c r="G3883" i="32"/>
  <c r="H3883" i="32"/>
  <c r="I3883" i="32"/>
  <c r="J3883" i="32"/>
  <c r="B3883" i="32" s="1"/>
  <c r="A3884" i="32"/>
  <c r="C3884" i="32"/>
  <c r="D3884" i="32"/>
  <c r="E3884" i="32"/>
  <c r="F3884" i="32"/>
  <c r="G3884" i="32"/>
  <c r="H3884" i="32"/>
  <c r="I3884" i="32"/>
  <c r="J3884" i="32"/>
  <c r="B3884" i="32" s="1"/>
  <c r="A3885" i="32"/>
  <c r="C3885" i="32"/>
  <c r="D3885" i="32"/>
  <c r="E3885" i="32"/>
  <c r="F3885" i="32"/>
  <c r="G3885" i="32"/>
  <c r="H3885" i="32"/>
  <c r="I3885" i="32"/>
  <c r="J3885" i="32"/>
  <c r="B3885" i="32" s="1"/>
  <c r="A3886" i="32"/>
  <c r="C3886" i="32"/>
  <c r="D3886" i="32"/>
  <c r="E3886" i="32"/>
  <c r="F3886" i="32"/>
  <c r="G3886" i="32"/>
  <c r="H3886" i="32"/>
  <c r="I3886" i="32"/>
  <c r="J3886" i="32"/>
  <c r="B3886" i="32" s="1"/>
  <c r="A3887" i="32"/>
  <c r="C3887" i="32"/>
  <c r="D3887" i="32"/>
  <c r="E3887" i="32"/>
  <c r="F3887" i="32"/>
  <c r="G3887" i="32"/>
  <c r="H3887" i="32"/>
  <c r="I3887" i="32"/>
  <c r="J3887" i="32"/>
  <c r="B3887" i="32" s="1"/>
  <c r="A3888" i="32"/>
  <c r="C3888" i="32"/>
  <c r="D3888" i="32"/>
  <c r="E3888" i="32"/>
  <c r="F3888" i="32"/>
  <c r="G3888" i="32"/>
  <c r="H3888" i="32"/>
  <c r="I3888" i="32"/>
  <c r="J3888" i="32"/>
  <c r="B3888" i="32" s="1"/>
  <c r="A3889" i="32"/>
  <c r="C3889" i="32"/>
  <c r="D3889" i="32"/>
  <c r="E3889" i="32"/>
  <c r="F3889" i="32"/>
  <c r="G3889" i="32"/>
  <c r="H3889" i="32"/>
  <c r="I3889" i="32"/>
  <c r="J3889" i="32"/>
  <c r="B3889" i="32" s="1"/>
  <c r="A3890" i="32"/>
  <c r="C3890" i="32"/>
  <c r="D3890" i="32"/>
  <c r="E3890" i="32"/>
  <c r="F3890" i="32"/>
  <c r="G3890" i="32"/>
  <c r="H3890" i="32"/>
  <c r="I3890" i="32"/>
  <c r="J3890" i="32"/>
  <c r="B3890" i="32" s="1"/>
  <c r="A3891" i="32"/>
  <c r="C3891" i="32"/>
  <c r="D3891" i="32"/>
  <c r="E3891" i="32"/>
  <c r="F3891" i="32"/>
  <c r="G3891" i="32"/>
  <c r="H3891" i="32"/>
  <c r="I3891" i="32"/>
  <c r="J3891" i="32"/>
  <c r="B3891" i="32" s="1"/>
  <c r="A3892" i="32"/>
  <c r="C3892" i="32"/>
  <c r="D3892" i="32"/>
  <c r="E3892" i="32"/>
  <c r="F3892" i="32"/>
  <c r="G3892" i="32"/>
  <c r="H3892" i="32"/>
  <c r="I3892" i="32"/>
  <c r="J3892" i="32"/>
  <c r="A3893" i="32"/>
  <c r="C3893" i="32"/>
  <c r="D3893" i="32"/>
  <c r="E3893" i="32"/>
  <c r="F3893" i="32"/>
  <c r="G3893" i="32"/>
  <c r="H3893" i="32"/>
  <c r="I3893" i="32"/>
  <c r="J3893" i="32"/>
  <c r="B3893" i="32" s="1"/>
  <c r="A3894" i="32"/>
  <c r="C3894" i="32"/>
  <c r="D3894" i="32"/>
  <c r="E3894" i="32"/>
  <c r="F3894" i="32"/>
  <c r="G3894" i="32"/>
  <c r="H3894" i="32"/>
  <c r="I3894" i="32"/>
  <c r="J3894" i="32"/>
  <c r="B3894" i="32" s="1"/>
  <c r="A3895" i="32"/>
  <c r="C3895" i="32"/>
  <c r="D3895" i="32"/>
  <c r="E3895" i="32"/>
  <c r="F3895" i="32"/>
  <c r="G3895" i="32"/>
  <c r="H3895" i="32"/>
  <c r="I3895" i="32"/>
  <c r="J3895" i="32"/>
  <c r="B3895" i="32" s="1"/>
  <c r="A3896" i="32"/>
  <c r="C3896" i="32"/>
  <c r="D3896" i="32"/>
  <c r="E3896" i="32"/>
  <c r="F3896" i="32"/>
  <c r="G3896" i="32"/>
  <c r="H3896" i="32"/>
  <c r="I3896" i="32"/>
  <c r="J3896" i="32"/>
  <c r="A3897" i="32"/>
  <c r="C3897" i="32"/>
  <c r="D3897" i="32"/>
  <c r="E3897" i="32"/>
  <c r="F3897" i="32"/>
  <c r="G3897" i="32"/>
  <c r="H3897" i="32"/>
  <c r="I3897" i="32"/>
  <c r="J3897" i="32"/>
  <c r="A3898" i="32"/>
  <c r="C3898" i="32"/>
  <c r="D3898" i="32"/>
  <c r="E3898" i="32"/>
  <c r="F3898" i="32"/>
  <c r="G3898" i="32"/>
  <c r="H3898" i="32"/>
  <c r="I3898" i="32"/>
  <c r="J3898" i="32"/>
  <c r="B3898" i="32" s="1"/>
  <c r="A3899" i="32"/>
  <c r="C3899" i="32"/>
  <c r="D3899" i="32"/>
  <c r="E3899" i="32"/>
  <c r="F3899" i="32"/>
  <c r="G3899" i="32"/>
  <c r="H3899" i="32"/>
  <c r="I3899" i="32"/>
  <c r="J3899" i="32"/>
  <c r="B3899" i="32" s="1"/>
  <c r="A3900" i="32"/>
  <c r="C3900" i="32"/>
  <c r="D3900" i="32"/>
  <c r="E3900" i="32"/>
  <c r="F3900" i="32"/>
  <c r="G3900" i="32"/>
  <c r="H3900" i="32"/>
  <c r="I3900" i="32"/>
  <c r="J3900" i="32"/>
  <c r="A3901" i="32"/>
  <c r="C3901" i="32"/>
  <c r="D3901" i="32"/>
  <c r="E3901" i="32"/>
  <c r="F3901" i="32"/>
  <c r="G3901" i="32"/>
  <c r="H3901" i="32"/>
  <c r="I3901" i="32"/>
  <c r="J3901" i="32"/>
  <c r="B3901" i="32" s="1"/>
  <c r="A3902" i="32"/>
  <c r="C3902" i="32"/>
  <c r="D3902" i="32"/>
  <c r="E3902" i="32"/>
  <c r="F3902" i="32"/>
  <c r="G3902" i="32"/>
  <c r="H3902" i="32"/>
  <c r="I3902" i="32"/>
  <c r="J3902" i="32"/>
  <c r="B3902" i="32" s="1"/>
  <c r="A3903" i="32"/>
  <c r="C3903" i="32"/>
  <c r="D3903" i="32"/>
  <c r="E3903" i="32"/>
  <c r="F3903" i="32"/>
  <c r="G3903" i="32"/>
  <c r="H3903" i="32"/>
  <c r="I3903" i="32"/>
  <c r="J3903" i="32"/>
  <c r="A3904" i="32"/>
  <c r="C3904" i="32"/>
  <c r="D3904" i="32"/>
  <c r="E3904" i="32"/>
  <c r="F3904" i="32"/>
  <c r="G3904" i="32"/>
  <c r="H3904" i="32"/>
  <c r="I3904" i="32"/>
  <c r="J3904" i="32"/>
  <c r="B3904" i="32" s="1"/>
  <c r="A3905" i="32"/>
  <c r="C3905" i="32"/>
  <c r="D3905" i="32"/>
  <c r="E3905" i="32"/>
  <c r="F3905" i="32"/>
  <c r="G3905" i="32"/>
  <c r="H3905" i="32"/>
  <c r="I3905" i="32"/>
  <c r="J3905" i="32"/>
  <c r="B3905" i="32" s="1"/>
  <c r="A3906" i="32"/>
  <c r="C3906" i="32"/>
  <c r="D3906" i="32"/>
  <c r="E3906" i="32"/>
  <c r="F3906" i="32"/>
  <c r="G3906" i="32"/>
  <c r="H3906" i="32"/>
  <c r="I3906" i="32"/>
  <c r="J3906" i="32"/>
  <c r="B3906" i="32" s="1"/>
  <c r="A3907" i="32"/>
  <c r="C3907" i="32"/>
  <c r="D3907" i="32"/>
  <c r="E3907" i="32"/>
  <c r="F3907" i="32"/>
  <c r="G3907" i="32"/>
  <c r="H3907" i="32"/>
  <c r="I3907" i="32"/>
  <c r="J3907" i="32"/>
  <c r="B3907" i="32" s="1"/>
  <c r="A3908" i="32"/>
  <c r="C3908" i="32"/>
  <c r="D3908" i="32"/>
  <c r="E3908" i="32"/>
  <c r="F3908" i="32"/>
  <c r="G3908" i="32"/>
  <c r="H3908" i="32"/>
  <c r="I3908" i="32"/>
  <c r="J3908" i="32"/>
  <c r="A3909" i="32"/>
  <c r="C3909" i="32"/>
  <c r="D3909" i="32"/>
  <c r="E3909" i="32"/>
  <c r="F3909" i="32"/>
  <c r="G3909" i="32"/>
  <c r="H3909" i="32"/>
  <c r="I3909" i="32"/>
  <c r="J3909" i="32"/>
  <c r="B3909" i="32" s="1"/>
  <c r="A3910" i="32"/>
  <c r="C3910" i="32"/>
  <c r="D3910" i="32"/>
  <c r="E3910" i="32"/>
  <c r="F3910" i="32"/>
  <c r="G3910" i="32"/>
  <c r="H3910" i="32"/>
  <c r="I3910" i="32"/>
  <c r="J3910" i="32"/>
  <c r="B3910" i="32" s="1"/>
  <c r="A3911" i="32"/>
  <c r="C3911" i="32"/>
  <c r="D3911" i="32"/>
  <c r="E3911" i="32"/>
  <c r="F3911" i="32"/>
  <c r="G3911" i="32"/>
  <c r="H3911" i="32"/>
  <c r="I3911" i="32"/>
  <c r="J3911" i="32"/>
  <c r="A3912" i="32"/>
  <c r="C3912" i="32"/>
  <c r="D3912" i="32"/>
  <c r="E3912" i="32"/>
  <c r="F3912" i="32"/>
  <c r="G3912" i="32"/>
  <c r="H3912" i="32"/>
  <c r="I3912" i="32"/>
  <c r="J3912" i="32"/>
  <c r="A3913" i="32"/>
  <c r="C3913" i="32"/>
  <c r="D3913" i="32"/>
  <c r="E3913" i="32"/>
  <c r="F3913" i="32"/>
  <c r="G3913" i="32"/>
  <c r="H3913" i="32"/>
  <c r="I3913" i="32"/>
  <c r="J3913" i="32"/>
  <c r="B3913" i="32" s="1"/>
  <c r="A3914" i="32"/>
  <c r="C3914" i="32"/>
  <c r="D3914" i="32"/>
  <c r="E3914" i="32"/>
  <c r="F3914" i="32"/>
  <c r="G3914" i="32"/>
  <c r="H3914" i="32"/>
  <c r="I3914" i="32"/>
  <c r="J3914" i="32"/>
  <c r="B3914" i="32" s="1"/>
  <c r="A3915" i="32"/>
  <c r="C3915" i="32"/>
  <c r="D3915" i="32"/>
  <c r="E3915" i="32"/>
  <c r="F3915" i="32"/>
  <c r="G3915" i="32"/>
  <c r="H3915" i="32"/>
  <c r="I3915" i="32"/>
  <c r="J3915" i="32"/>
  <c r="B3915" i="32" s="1"/>
  <c r="A3916" i="32"/>
  <c r="C3916" i="32"/>
  <c r="D3916" i="32"/>
  <c r="E3916" i="32"/>
  <c r="F3916" i="32"/>
  <c r="G3916" i="32"/>
  <c r="H3916" i="32"/>
  <c r="I3916" i="32"/>
  <c r="J3916" i="32"/>
  <c r="B3916" i="32" s="1"/>
  <c r="A3917" i="32"/>
  <c r="C3917" i="32"/>
  <c r="D3917" i="32"/>
  <c r="E3917" i="32"/>
  <c r="F3917" i="32"/>
  <c r="G3917" i="32"/>
  <c r="H3917" i="32"/>
  <c r="I3917" i="32"/>
  <c r="J3917" i="32"/>
  <c r="B3917" i="32" s="1"/>
  <c r="A3918" i="32"/>
  <c r="C3918" i="32"/>
  <c r="D3918" i="32"/>
  <c r="E3918" i="32"/>
  <c r="F3918" i="32"/>
  <c r="G3918" i="32"/>
  <c r="H3918" i="32"/>
  <c r="I3918" i="32"/>
  <c r="J3918" i="32"/>
  <c r="B3918" i="32" s="1"/>
  <c r="A3919" i="32"/>
  <c r="C3919" i="32"/>
  <c r="D3919" i="32"/>
  <c r="E3919" i="32"/>
  <c r="F3919" i="32"/>
  <c r="G3919" i="32"/>
  <c r="H3919" i="32"/>
  <c r="I3919" i="32"/>
  <c r="J3919" i="32"/>
  <c r="B3919" i="32" s="1"/>
  <c r="A3920" i="32"/>
  <c r="C3920" i="32"/>
  <c r="D3920" i="32"/>
  <c r="E3920" i="32"/>
  <c r="F3920" i="32"/>
  <c r="G3920" i="32"/>
  <c r="H3920" i="32"/>
  <c r="I3920" i="32"/>
  <c r="J3920" i="32"/>
  <c r="B3920" i="32" s="1"/>
  <c r="A3921" i="32"/>
  <c r="C3921" i="32"/>
  <c r="D3921" i="32"/>
  <c r="E3921" i="32"/>
  <c r="F3921" i="32"/>
  <c r="G3921" i="32"/>
  <c r="H3921" i="32"/>
  <c r="I3921" i="32"/>
  <c r="J3921" i="32"/>
  <c r="B3921" i="32" s="1"/>
  <c r="A3922" i="32"/>
  <c r="C3922" i="32"/>
  <c r="D3922" i="32"/>
  <c r="E3922" i="32"/>
  <c r="F3922" i="32"/>
  <c r="G3922" i="32"/>
  <c r="H3922" i="32"/>
  <c r="I3922" i="32"/>
  <c r="J3922" i="32"/>
  <c r="B3922" i="32" s="1"/>
  <c r="A3923" i="32"/>
  <c r="C3923" i="32"/>
  <c r="D3923" i="32"/>
  <c r="E3923" i="32"/>
  <c r="F3923" i="32"/>
  <c r="G3923" i="32"/>
  <c r="H3923" i="32"/>
  <c r="I3923" i="32"/>
  <c r="J3923" i="32"/>
  <c r="B3923" i="32" s="1"/>
  <c r="A3924" i="32"/>
  <c r="C3924" i="32"/>
  <c r="D3924" i="32"/>
  <c r="E3924" i="32"/>
  <c r="F3924" i="32"/>
  <c r="G3924" i="32"/>
  <c r="H3924" i="32"/>
  <c r="I3924" i="32"/>
  <c r="J3924" i="32"/>
  <c r="A3925" i="32"/>
  <c r="C3925" i="32"/>
  <c r="D3925" i="32"/>
  <c r="E3925" i="32"/>
  <c r="F3925" i="32"/>
  <c r="G3925" i="32"/>
  <c r="H3925" i="32"/>
  <c r="I3925" i="32"/>
  <c r="J3925" i="32"/>
  <c r="B3925" i="32" s="1"/>
  <c r="A3926" i="32"/>
  <c r="C3926" i="32"/>
  <c r="D3926" i="32"/>
  <c r="E3926" i="32"/>
  <c r="F3926" i="32"/>
  <c r="G3926" i="32"/>
  <c r="H3926" i="32"/>
  <c r="I3926" i="32"/>
  <c r="J3926" i="32"/>
  <c r="B3926" i="32" s="1"/>
  <c r="A3927" i="32"/>
  <c r="C3927" i="32"/>
  <c r="D3927" i="32"/>
  <c r="E3927" i="32"/>
  <c r="F3927" i="32"/>
  <c r="G3927" i="32"/>
  <c r="H3927" i="32"/>
  <c r="I3927" i="32"/>
  <c r="J3927" i="32"/>
  <c r="A3928" i="32"/>
  <c r="C3928" i="32"/>
  <c r="D3928" i="32"/>
  <c r="E3928" i="32"/>
  <c r="F3928" i="32"/>
  <c r="G3928" i="32"/>
  <c r="H3928" i="32"/>
  <c r="I3928" i="32"/>
  <c r="J3928" i="32"/>
  <c r="A3929" i="32"/>
  <c r="C3929" i="32"/>
  <c r="D3929" i="32"/>
  <c r="E3929" i="32"/>
  <c r="F3929" i="32"/>
  <c r="G3929" i="32"/>
  <c r="H3929" i="32"/>
  <c r="I3929" i="32"/>
  <c r="J3929" i="32"/>
  <c r="B3929" i="32" s="1"/>
  <c r="A3930" i="32"/>
  <c r="C3930" i="32"/>
  <c r="D3930" i="32"/>
  <c r="E3930" i="32"/>
  <c r="F3930" i="32"/>
  <c r="G3930" i="32"/>
  <c r="H3930" i="32"/>
  <c r="I3930" i="32"/>
  <c r="J3930" i="32"/>
  <c r="B3930" i="32" s="1"/>
  <c r="A3931" i="32"/>
  <c r="C3931" i="32"/>
  <c r="D3931" i="32"/>
  <c r="E3931" i="32"/>
  <c r="F3931" i="32"/>
  <c r="G3931" i="32"/>
  <c r="H3931" i="32"/>
  <c r="I3931" i="32"/>
  <c r="J3931" i="32"/>
  <c r="B3931" i="32" s="1"/>
  <c r="A3932" i="32"/>
  <c r="C3932" i="32"/>
  <c r="D3932" i="32"/>
  <c r="E3932" i="32"/>
  <c r="F3932" i="32"/>
  <c r="G3932" i="32"/>
  <c r="H3932" i="32"/>
  <c r="I3932" i="32"/>
  <c r="J3932" i="32"/>
  <c r="A3933" i="32"/>
  <c r="C3933" i="32"/>
  <c r="D3933" i="32"/>
  <c r="E3933" i="32"/>
  <c r="F3933" i="32"/>
  <c r="G3933" i="32"/>
  <c r="H3933" i="32"/>
  <c r="I3933" i="32"/>
  <c r="J3933" i="32"/>
  <c r="B3933" i="32" s="1"/>
  <c r="A3934" i="32"/>
  <c r="C3934" i="32"/>
  <c r="D3934" i="32"/>
  <c r="E3934" i="32"/>
  <c r="F3934" i="32"/>
  <c r="G3934" i="32"/>
  <c r="H3934" i="32"/>
  <c r="I3934" i="32"/>
  <c r="J3934" i="32"/>
  <c r="B3934" i="32" s="1"/>
  <c r="A3935" i="32"/>
  <c r="C3935" i="32"/>
  <c r="D3935" i="32"/>
  <c r="E3935" i="32"/>
  <c r="F3935" i="32"/>
  <c r="G3935" i="32"/>
  <c r="H3935" i="32"/>
  <c r="I3935" i="32"/>
  <c r="J3935" i="32"/>
  <c r="B3935" i="32" s="1"/>
  <c r="A38" i="32"/>
  <c r="C38" i="32"/>
  <c r="D38" i="32"/>
  <c r="E38" i="32"/>
  <c r="F38" i="32"/>
  <c r="G38" i="32"/>
  <c r="H38" i="32"/>
  <c r="I38" i="32"/>
  <c r="J38" i="32"/>
  <c r="B38" i="32" s="1"/>
  <c r="A39" i="32"/>
  <c r="C39" i="32"/>
  <c r="D39" i="32"/>
  <c r="E39" i="32"/>
  <c r="F39" i="32"/>
  <c r="G39" i="32"/>
  <c r="H39" i="32"/>
  <c r="I39" i="32"/>
  <c r="J39" i="32"/>
  <c r="B39" i="32" s="1"/>
  <c r="A40" i="32"/>
  <c r="C40" i="32"/>
  <c r="D40" i="32"/>
  <c r="E40" i="32"/>
  <c r="F40" i="32"/>
  <c r="G40" i="32"/>
  <c r="H40" i="32"/>
  <c r="I40" i="32"/>
  <c r="J40" i="32"/>
  <c r="B40" i="32" s="1"/>
  <c r="A41" i="32"/>
  <c r="C41" i="32"/>
  <c r="D41" i="32"/>
  <c r="E41" i="32"/>
  <c r="F41" i="32"/>
  <c r="G41" i="32"/>
  <c r="H41" i="32"/>
  <c r="I41" i="32"/>
  <c r="J41" i="32"/>
  <c r="B41" i="32" s="1"/>
  <c r="A42" i="32"/>
  <c r="C42" i="32"/>
  <c r="D42" i="32"/>
  <c r="E42" i="32"/>
  <c r="F42" i="32"/>
  <c r="G42" i="32"/>
  <c r="H42" i="32"/>
  <c r="I42" i="32"/>
  <c r="J42" i="32"/>
  <c r="B42" i="32" s="1"/>
  <c r="A43" i="32"/>
  <c r="C43" i="32"/>
  <c r="D43" i="32"/>
  <c r="E43" i="32"/>
  <c r="F43" i="32"/>
  <c r="G43" i="32"/>
  <c r="H43" i="32"/>
  <c r="I43" i="32"/>
  <c r="J43" i="32"/>
  <c r="B43" i="32" s="1"/>
  <c r="A44" i="32"/>
  <c r="C44" i="32"/>
  <c r="D44" i="32"/>
  <c r="E44" i="32"/>
  <c r="F44" i="32"/>
  <c r="G44" i="32"/>
  <c r="H44" i="32"/>
  <c r="I44" i="32"/>
  <c r="J44" i="32"/>
  <c r="B44" i="32" s="1"/>
  <c r="A45" i="32"/>
  <c r="C45" i="32"/>
  <c r="D45" i="32"/>
  <c r="E45" i="32"/>
  <c r="F45" i="32"/>
  <c r="G45" i="32"/>
  <c r="H45" i="32"/>
  <c r="I45" i="32"/>
  <c r="J45" i="32"/>
  <c r="B45" i="32" s="1"/>
  <c r="A46" i="32"/>
  <c r="C46" i="32"/>
  <c r="D46" i="32"/>
  <c r="E46" i="32"/>
  <c r="F46" i="32"/>
  <c r="G46" i="32"/>
  <c r="H46" i="32"/>
  <c r="I46" i="32"/>
  <c r="J46" i="32"/>
  <c r="B46" i="32" s="1"/>
  <c r="A47" i="32"/>
  <c r="C47" i="32"/>
  <c r="D47" i="32"/>
  <c r="E47" i="32"/>
  <c r="F47" i="32"/>
  <c r="G47" i="32"/>
  <c r="H47" i="32"/>
  <c r="I47" i="32"/>
  <c r="J47" i="32"/>
  <c r="B47" i="32" s="1"/>
  <c r="A48" i="32"/>
  <c r="C48" i="32"/>
  <c r="D48" i="32"/>
  <c r="E48" i="32"/>
  <c r="F48" i="32"/>
  <c r="G48" i="32"/>
  <c r="H48" i="32"/>
  <c r="I48" i="32"/>
  <c r="J48" i="32"/>
  <c r="B48" i="32" s="1"/>
  <c r="A49" i="32"/>
  <c r="C49" i="32"/>
  <c r="D49" i="32"/>
  <c r="E49" i="32"/>
  <c r="F49" i="32"/>
  <c r="G49" i="32"/>
  <c r="H49" i="32"/>
  <c r="I49" i="32"/>
  <c r="J49" i="32"/>
  <c r="B49" i="32" s="1"/>
  <c r="A50" i="32"/>
  <c r="C50" i="32"/>
  <c r="D50" i="32"/>
  <c r="E50" i="32"/>
  <c r="F50" i="32"/>
  <c r="G50" i="32"/>
  <c r="H50" i="32"/>
  <c r="I50" i="32"/>
  <c r="J50" i="32"/>
  <c r="B50" i="32" s="1"/>
  <c r="A51" i="32"/>
  <c r="C51" i="32"/>
  <c r="D51" i="32"/>
  <c r="E51" i="32"/>
  <c r="F51" i="32"/>
  <c r="G51" i="32"/>
  <c r="H51" i="32"/>
  <c r="I51" i="32"/>
  <c r="J51" i="32"/>
  <c r="B51" i="32" s="1"/>
  <c r="A52" i="32"/>
  <c r="C52" i="32"/>
  <c r="D52" i="32"/>
  <c r="E52" i="32"/>
  <c r="F52" i="32"/>
  <c r="G52" i="32"/>
  <c r="H52" i="32"/>
  <c r="I52" i="32"/>
  <c r="J52" i="32"/>
  <c r="B52" i="32" s="1"/>
  <c r="A53" i="32"/>
  <c r="C53" i="32"/>
  <c r="D53" i="32"/>
  <c r="E53" i="32"/>
  <c r="F53" i="32"/>
  <c r="G53" i="32"/>
  <c r="H53" i="32"/>
  <c r="I53" i="32"/>
  <c r="J53" i="32"/>
  <c r="B53" i="32" s="1"/>
  <c r="A54" i="32"/>
  <c r="C54" i="32"/>
  <c r="D54" i="32"/>
  <c r="E54" i="32"/>
  <c r="F54" i="32"/>
  <c r="G54" i="32"/>
  <c r="H54" i="32"/>
  <c r="I54" i="32"/>
  <c r="J54" i="32"/>
  <c r="B54" i="32" s="1"/>
  <c r="A55" i="32"/>
  <c r="C55" i="32"/>
  <c r="D55" i="32"/>
  <c r="E55" i="32"/>
  <c r="F55" i="32"/>
  <c r="G55" i="32"/>
  <c r="H55" i="32"/>
  <c r="I55" i="32"/>
  <c r="J55" i="32"/>
  <c r="B55" i="32" s="1"/>
  <c r="A56" i="32"/>
  <c r="C56" i="32"/>
  <c r="D56" i="32"/>
  <c r="E56" i="32"/>
  <c r="F56" i="32"/>
  <c r="G56" i="32"/>
  <c r="H56" i="32"/>
  <c r="I56" i="32"/>
  <c r="J56" i="32"/>
  <c r="B56" i="32" s="1"/>
  <c r="A57" i="32"/>
  <c r="C57" i="32"/>
  <c r="D57" i="32"/>
  <c r="E57" i="32"/>
  <c r="F57" i="32"/>
  <c r="G57" i="32"/>
  <c r="H57" i="32"/>
  <c r="I57" i="32"/>
  <c r="J57" i="32"/>
  <c r="B57" i="32" s="1"/>
  <c r="A58" i="32"/>
  <c r="C58" i="32"/>
  <c r="D58" i="32"/>
  <c r="E58" i="32"/>
  <c r="F58" i="32"/>
  <c r="G58" i="32"/>
  <c r="H58" i="32"/>
  <c r="I58" i="32"/>
  <c r="J58" i="32"/>
  <c r="B58" i="32" s="1"/>
  <c r="A59" i="32"/>
  <c r="C59" i="32"/>
  <c r="D59" i="32"/>
  <c r="E59" i="32"/>
  <c r="F59" i="32"/>
  <c r="G59" i="32"/>
  <c r="H59" i="32"/>
  <c r="I59" i="32"/>
  <c r="J59" i="32"/>
  <c r="B59" i="32" s="1"/>
  <c r="A60" i="32"/>
  <c r="C60" i="32"/>
  <c r="D60" i="32"/>
  <c r="E60" i="32"/>
  <c r="F60" i="32"/>
  <c r="G60" i="32"/>
  <c r="H60" i="32"/>
  <c r="I60" i="32"/>
  <c r="J60" i="32"/>
  <c r="B60" i="32" s="1"/>
  <c r="A61" i="32"/>
  <c r="C61" i="32"/>
  <c r="D61" i="32"/>
  <c r="E61" i="32"/>
  <c r="F61" i="32"/>
  <c r="G61" i="32"/>
  <c r="H61" i="32"/>
  <c r="I61" i="32"/>
  <c r="J61" i="32"/>
  <c r="B61" i="32" s="1"/>
  <c r="A62" i="32"/>
  <c r="C62" i="32"/>
  <c r="D62" i="32"/>
  <c r="E62" i="32"/>
  <c r="F62" i="32"/>
  <c r="G62" i="32"/>
  <c r="H62" i="32"/>
  <c r="I62" i="32"/>
  <c r="J62" i="32"/>
  <c r="B62" i="32" s="1"/>
  <c r="A63" i="32"/>
  <c r="C63" i="32"/>
  <c r="D63" i="32"/>
  <c r="E63" i="32"/>
  <c r="F63" i="32"/>
  <c r="G63" i="32"/>
  <c r="H63" i="32"/>
  <c r="I63" i="32"/>
  <c r="J63" i="32"/>
  <c r="B63" i="32" s="1"/>
  <c r="A64" i="32"/>
  <c r="C64" i="32"/>
  <c r="D64" i="32"/>
  <c r="E64" i="32"/>
  <c r="F64" i="32"/>
  <c r="G64" i="32"/>
  <c r="H64" i="32"/>
  <c r="I64" i="32"/>
  <c r="J64" i="32"/>
  <c r="B64" i="32" s="1"/>
  <c r="A65" i="32"/>
  <c r="C65" i="32"/>
  <c r="D65" i="32"/>
  <c r="E65" i="32"/>
  <c r="F65" i="32"/>
  <c r="G65" i="32"/>
  <c r="H65" i="32"/>
  <c r="I65" i="32"/>
  <c r="J65" i="32"/>
  <c r="B65" i="32" s="1"/>
  <c r="A66" i="32"/>
  <c r="C66" i="32"/>
  <c r="D66" i="32"/>
  <c r="E66" i="32"/>
  <c r="F66" i="32"/>
  <c r="G66" i="32"/>
  <c r="H66" i="32"/>
  <c r="I66" i="32"/>
  <c r="J66" i="32"/>
  <c r="B66" i="32" s="1"/>
  <c r="A67" i="32"/>
  <c r="C67" i="32"/>
  <c r="D67" i="32"/>
  <c r="E67" i="32"/>
  <c r="F67" i="32"/>
  <c r="G67" i="32"/>
  <c r="H67" i="32"/>
  <c r="I67" i="32"/>
  <c r="J67" i="32"/>
  <c r="B67" i="32" s="1"/>
  <c r="A68" i="32"/>
  <c r="C68" i="32"/>
  <c r="D68" i="32"/>
  <c r="E68" i="32"/>
  <c r="F68" i="32"/>
  <c r="G68" i="32"/>
  <c r="H68" i="32"/>
  <c r="I68" i="32"/>
  <c r="J68" i="32"/>
  <c r="B68" i="32" s="1"/>
  <c r="A69" i="32"/>
  <c r="C69" i="32"/>
  <c r="D69" i="32"/>
  <c r="E69" i="32"/>
  <c r="F69" i="32"/>
  <c r="G69" i="32"/>
  <c r="H69" i="32"/>
  <c r="I69" i="32"/>
  <c r="J69" i="32"/>
  <c r="B69" i="32" s="1"/>
  <c r="A70" i="32"/>
  <c r="C70" i="32"/>
  <c r="D70" i="32"/>
  <c r="E70" i="32"/>
  <c r="F70" i="32"/>
  <c r="G70" i="32"/>
  <c r="H70" i="32"/>
  <c r="I70" i="32"/>
  <c r="J70" i="32"/>
  <c r="B70" i="32" s="1"/>
  <c r="A71" i="32"/>
  <c r="C71" i="32"/>
  <c r="D71" i="32"/>
  <c r="E71" i="32"/>
  <c r="F71" i="32"/>
  <c r="G71" i="32"/>
  <c r="H71" i="32"/>
  <c r="I71" i="32"/>
  <c r="J71" i="32"/>
  <c r="B71" i="32" s="1"/>
  <c r="A72" i="32"/>
  <c r="C72" i="32"/>
  <c r="D72" i="32"/>
  <c r="E72" i="32"/>
  <c r="F72" i="32"/>
  <c r="G72" i="32"/>
  <c r="H72" i="32"/>
  <c r="I72" i="32"/>
  <c r="J72" i="32"/>
  <c r="B72" i="32" s="1"/>
  <c r="A73" i="32"/>
  <c r="C73" i="32"/>
  <c r="D73" i="32"/>
  <c r="E73" i="32"/>
  <c r="F73" i="32"/>
  <c r="G73" i="32"/>
  <c r="H73" i="32"/>
  <c r="I73" i="32"/>
  <c r="J73" i="32"/>
  <c r="B73" i="32" s="1"/>
  <c r="A74" i="32"/>
  <c r="C74" i="32"/>
  <c r="D74" i="32"/>
  <c r="E74" i="32"/>
  <c r="F74" i="32"/>
  <c r="G74" i="32"/>
  <c r="H74" i="32"/>
  <c r="I74" i="32"/>
  <c r="J74" i="32"/>
  <c r="B74" i="32" s="1"/>
  <c r="A75" i="32"/>
  <c r="C75" i="32"/>
  <c r="D75" i="32"/>
  <c r="E75" i="32"/>
  <c r="F75" i="32"/>
  <c r="G75" i="32"/>
  <c r="H75" i="32"/>
  <c r="I75" i="32"/>
  <c r="J75" i="32"/>
  <c r="B75" i="32" s="1"/>
  <c r="A76" i="32"/>
  <c r="C76" i="32"/>
  <c r="D76" i="32"/>
  <c r="E76" i="32"/>
  <c r="F76" i="32"/>
  <c r="G76" i="32"/>
  <c r="H76" i="32"/>
  <c r="I76" i="32"/>
  <c r="J76" i="32"/>
  <c r="B76" i="32" s="1"/>
  <c r="A77" i="32"/>
  <c r="C77" i="32"/>
  <c r="D77" i="32"/>
  <c r="E77" i="32"/>
  <c r="F77" i="32"/>
  <c r="G77" i="32"/>
  <c r="H77" i="32"/>
  <c r="I77" i="32"/>
  <c r="J77" i="32"/>
  <c r="B77" i="32" s="1"/>
  <c r="A78" i="32"/>
  <c r="C78" i="32"/>
  <c r="D78" i="32"/>
  <c r="E78" i="32"/>
  <c r="F78" i="32"/>
  <c r="G78" i="32"/>
  <c r="H78" i="32"/>
  <c r="I78" i="32"/>
  <c r="J78" i="32"/>
  <c r="B78" i="32" s="1"/>
  <c r="A79" i="32"/>
  <c r="C79" i="32"/>
  <c r="D79" i="32"/>
  <c r="E79" i="32"/>
  <c r="F79" i="32"/>
  <c r="G79" i="32"/>
  <c r="H79" i="32"/>
  <c r="I79" i="32"/>
  <c r="J79" i="32"/>
  <c r="B79" i="32" s="1"/>
  <c r="A80" i="32"/>
  <c r="C80" i="32"/>
  <c r="D80" i="32"/>
  <c r="E80" i="32"/>
  <c r="F80" i="32"/>
  <c r="G80" i="32"/>
  <c r="H80" i="32"/>
  <c r="I80" i="32"/>
  <c r="J80" i="32"/>
  <c r="B80" i="32" s="1"/>
  <c r="A81" i="32"/>
  <c r="C81" i="32"/>
  <c r="D81" i="32"/>
  <c r="E81" i="32"/>
  <c r="F81" i="32"/>
  <c r="G81" i="32"/>
  <c r="H81" i="32"/>
  <c r="I81" i="32"/>
  <c r="J81" i="32"/>
  <c r="B81" i="32" s="1"/>
  <c r="A82" i="32"/>
  <c r="C82" i="32"/>
  <c r="D82" i="32"/>
  <c r="E82" i="32"/>
  <c r="F82" i="32"/>
  <c r="G82" i="32"/>
  <c r="H82" i="32"/>
  <c r="I82" i="32"/>
  <c r="J82" i="32"/>
  <c r="B82" i="32" s="1"/>
  <c r="A83" i="32"/>
  <c r="C83" i="32"/>
  <c r="D83" i="32"/>
  <c r="E83" i="32"/>
  <c r="F83" i="32"/>
  <c r="G83" i="32"/>
  <c r="H83" i="32"/>
  <c r="I83" i="32"/>
  <c r="J83" i="32"/>
  <c r="B83" i="32" s="1"/>
  <c r="A84" i="32"/>
  <c r="C84" i="32"/>
  <c r="D84" i="32"/>
  <c r="E84" i="32"/>
  <c r="F84" i="32"/>
  <c r="G84" i="32"/>
  <c r="H84" i="32"/>
  <c r="I84" i="32"/>
  <c r="J84" i="32"/>
  <c r="B84" i="32" s="1"/>
  <c r="A85" i="32"/>
  <c r="C85" i="32"/>
  <c r="D85" i="32"/>
  <c r="E85" i="32"/>
  <c r="F85" i="32"/>
  <c r="G85" i="32"/>
  <c r="H85" i="32"/>
  <c r="I85" i="32"/>
  <c r="J85" i="32"/>
  <c r="B85" i="32" s="1"/>
  <c r="A86" i="32"/>
  <c r="C86" i="32"/>
  <c r="D86" i="32"/>
  <c r="E86" i="32"/>
  <c r="F86" i="32"/>
  <c r="G86" i="32"/>
  <c r="H86" i="32"/>
  <c r="I86" i="32"/>
  <c r="J86" i="32"/>
  <c r="B86" i="32" s="1"/>
  <c r="A87" i="32"/>
  <c r="C87" i="32"/>
  <c r="D87" i="32"/>
  <c r="E87" i="32"/>
  <c r="F87" i="32"/>
  <c r="G87" i="32"/>
  <c r="H87" i="32"/>
  <c r="I87" i="32"/>
  <c r="J87" i="32"/>
  <c r="B87" i="32" s="1"/>
  <c r="A88" i="32"/>
  <c r="C88" i="32"/>
  <c r="D88" i="32"/>
  <c r="E88" i="32"/>
  <c r="F88" i="32"/>
  <c r="G88" i="32"/>
  <c r="H88" i="32"/>
  <c r="I88" i="32"/>
  <c r="J88" i="32"/>
  <c r="B88" i="32" s="1"/>
  <c r="A89" i="32"/>
  <c r="C89" i="32"/>
  <c r="D89" i="32"/>
  <c r="E89" i="32"/>
  <c r="F89" i="32"/>
  <c r="G89" i="32"/>
  <c r="H89" i="32"/>
  <c r="I89" i="32"/>
  <c r="J89" i="32"/>
  <c r="B89" i="32" s="1"/>
  <c r="A90" i="32"/>
  <c r="C90" i="32"/>
  <c r="D90" i="32"/>
  <c r="E90" i="32"/>
  <c r="F90" i="32"/>
  <c r="G90" i="32"/>
  <c r="H90" i="32"/>
  <c r="I90" i="32"/>
  <c r="J90" i="32"/>
  <c r="B90" i="32" s="1"/>
  <c r="A91" i="32"/>
  <c r="C91" i="32"/>
  <c r="D91" i="32"/>
  <c r="E91" i="32"/>
  <c r="F91" i="32"/>
  <c r="G91" i="32"/>
  <c r="H91" i="32"/>
  <c r="I91" i="32"/>
  <c r="J91" i="32"/>
  <c r="B91" i="32" s="1"/>
  <c r="A92" i="32"/>
  <c r="C92" i="32"/>
  <c r="D92" i="32"/>
  <c r="E92" i="32"/>
  <c r="F92" i="32"/>
  <c r="G92" i="32"/>
  <c r="H92" i="32"/>
  <c r="I92" i="32"/>
  <c r="J92" i="32"/>
  <c r="B92" i="32" s="1"/>
  <c r="A93" i="32"/>
  <c r="C93" i="32"/>
  <c r="D93" i="32"/>
  <c r="E93" i="32"/>
  <c r="F93" i="32"/>
  <c r="G93" i="32"/>
  <c r="H93" i="32"/>
  <c r="I93" i="32"/>
  <c r="J93" i="32"/>
  <c r="B93" i="32" s="1"/>
  <c r="A94" i="32"/>
  <c r="C94" i="32"/>
  <c r="D94" i="32"/>
  <c r="E94" i="32"/>
  <c r="F94" i="32"/>
  <c r="G94" i="32"/>
  <c r="H94" i="32"/>
  <c r="I94" i="32"/>
  <c r="J94" i="32"/>
  <c r="B94" i="32" s="1"/>
  <c r="A95" i="32"/>
  <c r="C95" i="32"/>
  <c r="D95" i="32"/>
  <c r="E95" i="32"/>
  <c r="F95" i="32"/>
  <c r="G95" i="32"/>
  <c r="H95" i="32"/>
  <c r="I95" i="32"/>
  <c r="J95" i="32"/>
  <c r="B95" i="32" s="1"/>
  <c r="A96" i="32"/>
  <c r="C96" i="32"/>
  <c r="D96" i="32"/>
  <c r="E96" i="32"/>
  <c r="F96" i="32"/>
  <c r="G96" i="32"/>
  <c r="H96" i="32"/>
  <c r="I96" i="32"/>
  <c r="J96" i="32"/>
  <c r="B96" i="32" s="1"/>
  <c r="A97" i="32"/>
  <c r="C97" i="32"/>
  <c r="D97" i="32"/>
  <c r="E97" i="32"/>
  <c r="F97" i="32"/>
  <c r="G97" i="32"/>
  <c r="H97" i="32"/>
  <c r="I97" i="32"/>
  <c r="J97" i="32"/>
  <c r="B97" i="32" s="1"/>
  <c r="A98" i="32"/>
  <c r="C98" i="32"/>
  <c r="D98" i="32"/>
  <c r="E98" i="32"/>
  <c r="F98" i="32"/>
  <c r="G98" i="32"/>
  <c r="H98" i="32"/>
  <c r="I98" i="32"/>
  <c r="J98" i="32"/>
  <c r="B98" i="32" s="1"/>
  <c r="A99" i="32"/>
  <c r="C99" i="32"/>
  <c r="D99" i="32"/>
  <c r="E99" i="32"/>
  <c r="F99" i="32"/>
  <c r="G99" i="32"/>
  <c r="H99" i="32"/>
  <c r="I99" i="32"/>
  <c r="J99" i="32"/>
  <c r="B99" i="32" s="1"/>
  <c r="A100" i="32"/>
  <c r="C100" i="32"/>
  <c r="D100" i="32"/>
  <c r="E100" i="32"/>
  <c r="F100" i="32"/>
  <c r="G100" i="32"/>
  <c r="H100" i="32"/>
  <c r="I100" i="32"/>
  <c r="J100" i="32"/>
  <c r="B100" i="32" s="1"/>
  <c r="A101" i="32"/>
  <c r="C101" i="32"/>
  <c r="D101" i="32"/>
  <c r="E101" i="32"/>
  <c r="F101" i="32"/>
  <c r="G101" i="32"/>
  <c r="H101" i="32"/>
  <c r="I101" i="32"/>
  <c r="J101" i="32"/>
  <c r="B101" i="32" s="1"/>
  <c r="A102" i="32"/>
  <c r="C102" i="32"/>
  <c r="D102" i="32"/>
  <c r="E102" i="32"/>
  <c r="F102" i="32"/>
  <c r="G102" i="32"/>
  <c r="H102" i="32"/>
  <c r="I102" i="32"/>
  <c r="J102" i="32"/>
  <c r="B102" i="32" s="1"/>
  <c r="A103" i="32"/>
  <c r="C103" i="32"/>
  <c r="D103" i="32"/>
  <c r="E103" i="32"/>
  <c r="F103" i="32"/>
  <c r="G103" i="32"/>
  <c r="H103" i="32"/>
  <c r="I103" i="32"/>
  <c r="J103" i="32"/>
  <c r="B103" i="32" s="1"/>
  <c r="A104" i="32"/>
  <c r="C104" i="32"/>
  <c r="D104" i="32"/>
  <c r="E104" i="32"/>
  <c r="F104" i="32"/>
  <c r="G104" i="32"/>
  <c r="H104" i="32"/>
  <c r="I104" i="32"/>
  <c r="J104" i="32"/>
  <c r="B104" i="32" s="1"/>
  <c r="A105" i="32"/>
  <c r="C105" i="32"/>
  <c r="D105" i="32"/>
  <c r="E105" i="32"/>
  <c r="F105" i="32"/>
  <c r="G105" i="32"/>
  <c r="H105" i="32"/>
  <c r="I105" i="32"/>
  <c r="J105" i="32"/>
  <c r="B105" i="32" s="1"/>
  <c r="A106" i="32"/>
  <c r="C106" i="32"/>
  <c r="D106" i="32"/>
  <c r="E106" i="32"/>
  <c r="F106" i="32"/>
  <c r="G106" i="32"/>
  <c r="H106" i="32"/>
  <c r="I106" i="32"/>
  <c r="J106" i="32"/>
  <c r="B106" i="32" s="1"/>
  <c r="A107" i="32"/>
  <c r="C107" i="32"/>
  <c r="D107" i="32"/>
  <c r="E107" i="32"/>
  <c r="F107" i="32"/>
  <c r="G107" i="32"/>
  <c r="H107" i="32"/>
  <c r="I107" i="32"/>
  <c r="J107" i="32"/>
  <c r="B107" i="32" s="1"/>
  <c r="A108" i="32"/>
  <c r="C108" i="32"/>
  <c r="D108" i="32"/>
  <c r="E108" i="32"/>
  <c r="F108" i="32"/>
  <c r="G108" i="32"/>
  <c r="H108" i="32"/>
  <c r="I108" i="32"/>
  <c r="J108" i="32"/>
  <c r="B108" i="32" s="1"/>
  <c r="A109" i="32"/>
  <c r="C109" i="32"/>
  <c r="D109" i="32"/>
  <c r="E109" i="32"/>
  <c r="F109" i="32"/>
  <c r="G109" i="32"/>
  <c r="H109" i="32"/>
  <c r="I109" i="32"/>
  <c r="J109" i="32"/>
  <c r="B109" i="32" s="1"/>
  <c r="A110" i="32"/>
  <c r="C110" i="32"/>
  <c r="D110" i="32"/>
  <c r="E110" i="32"/>
  <c r="F110" i="32"/>
  <c r="G110" i="32"/>
  <c r="H110" i="32"/>
  <c r="I110" i="32"/>
  <c r="J110" i="32"/>
  <c r="B110" i="32" s="1"/>
  <c r="A111" i="32"/>
  <c r="C111" i="32"/>
  <c r="D111" i="32"/>
  <c r="E111" i="32"/>
  <c r="F111" i="32"/>
  <c r="G111" i="32"/>
  <c r="H111" i="32"/>
  <c r="I111" i="32"/>
  <c r="J111" i="32"/>
  <c r="B111" i="32" s="1"/>
  <c r="A112" i="32"/>
  <c r="C112" i="32"/>
  <c r="D112" i="32"/>
  <c r="E112" i="32"/>
  <c r="F112" i="32"/>
  <c r="G112" i="32"/>
  <c r="H112" i="32"/>
  <c r="I112" i="32"/>
  <c r="J112" i="32"/>
  <c r="B112" i="32" s="1"/>
  <c r="A113" i="32"/>
  <c r="C113" i="32"/>
  <c r="D113" i="32"/>
  <c r="E113" i="32"/>
  <c r="F113" i="32"/>
  <c r="G113" i="32"/>
  <c r="H113" i="32"/>
  <c r="I113" i="32"/>
  <c r="J113" i="32"/>
  <c r="B113" i="32" s="1"/>
  <c r="A114" i="32"/>
  <c r="C114" i="32"/>
  <c r="D114" i="32"/>
  <c r="E114" i="32"/>
  <c r="F114" i="32"/>
  <c r="G114" i="32"/>
  <c r="H114" i="32"/>
  <c r="I114" i="32"/>
  <c r="J114" i="32"/>
  <c r="B114" i="32" s="1"/>
  <c r="A115" i="32"/>
  <c r="C115" i="32"/>
  <c r="D115" i="32"/>
  <c r="E115" i="32"/>
  <c r="F115" i="32"/>
  <c r="G115" i="32"/>
  <c r="H115" i="32"/>
  <c r="I115" i="32"/>
  <c r="J115" i="32"/>
  <c r="B115" i="32" s="1"/>
  <c r="A116" i="32"/>
  <c r="C116" i="32"/>
  <c r="D116" i="32"/>
  <c r="E116" i="32"/>
  <c r="F116" i="32"/>
  <c r="G116" i="32"/>
  <c r="H116" i="32"/>
  <c r="I116" i="32"/>
  <c r="J116" i="32"/>
  <c r="B116" i="32" s="1"/>
  <c r="A117" i="32"/>
  <c r="C117" i="32"/>
  <c r="D117" i="32"/>
  <c r="E117" i="32"/>
  <c r="F117" i="32"/>
  <c r="G117" i="32"/>
  <c r="H117" i="32"/>
  <c r="I117" i="32"/>
  <c r="J117" i="32"/>
  <c r="B117" i="32" s="1"/>
  <c r="A118" i="32"/>
  <c r="C118" i="32"/>
  <c r="D118" i="32"/>
  <c r="E118" i="32"/>
  <c r="F118" i="32"/>
  <c r="G118" i="32"/>
  <c r="H118" i="32"/>
  <c r="I118" i="32"/>
  <c r="J118" i="32"/>
  <c r="B118" i="32" s="1"/>
  <c r="A119" i="32"/>
  <c r="C119" i="32"/>
  <c r="D119" i="32"/>
  <c r="E119" i="32"/>
  <c r="F119" i="32"/>
  <c r="G119" i="32"/>
  <c r="H119" i="32"/>
  <c r="I119" i="32"/>
  <c r="J119" i="32"/>
  <c r="B119" i="32" s="1"/>
  <c r="A120" i="32"/>
  <c r="C120" i="32"/>
  <c r="D120" i="32"/>
  <c r="E120" i="32"/>
  <c r="F120" i="32"/>
  <c r="G120" i="32"/>
  <c r="H120" i="32"/>
  <c r="I120" i="32"/>
  <c r="J120" i="32"/>
  <c r="B120" i="32" s="1"/>
  <c r="A121" i="32"/>
  <c r="C121" i="32"/>
  <c r="D121" i="32"/>
  <c r="E121" i="32"/>
  <c r="F121" i="32"/>
  <c r="G121" i="32"/>
  <c r="H121" i="32"/>
  <c r="I121" i="32"/>
  <c r="J121" i="32"/>
  <c r="B121" i="32" s="1"/>
  <c r="A122" i="32"/>
  <c r="C122" i="32"/>
  <c r="D122" i="32"/>
  <c r="E122" i="32"/>
  <c r="F122" i="32"/>
  <c r="G122" i="32"/>
  <c r="H122" i="32"/>
  <c r="I122" i="32"/>
  <c r="J122" i="32"/>
  <c r="B122" i="32" s="1"/>
  <c r="A123" i="32"/>
  <c r="C123" i="32"/>
  <c r="D123" i="32"/>
  <c r="E123" i="32"/>
  <c r="F123" i="32"/>
  <c r="G123" i="32"/>
  <c r="H123" i="32"/>
  <c r="I123" i="32"/>
  <c r="J123" i="32"/>
  <c r="B123" i="32" s="1"/>
  <c r="A124" i="32"/>
  <c r="C124" i="32"/>
  <c r="D124" i="32"/>
  <c r="E124" i="32"/>
  <c r="F124" i="32"/>
  <c r="G124" i="32"/>
  <c r="H124" i="32"/>
  <c r="I124" i="32"/>
  <c r="J124" i="32"/>
  <c r="B124" i="32" s="1"/>
  <c r="A125" i="32"/>
  <c r="C125" i="32"/>
  <c r="D125" i="32"/>
  <c r="E125" i="32"/>
  <c r="F125" i="32"/>
  <c r="G125" i="32"/>
  <c r="H125" i="32"/>
  <c r="I125" i="32"/>
  <c r="J125" i="32"/>
  <c r="B125" i="32" s="1"/>
  <c r="A126" i="32"/>
  <c r="C126" i="32"/>
  <c r="D126" i="32"/>
  <c r="E126" i="32"/>
  <c r="F126" i="32"/>
  <c r="G126" i="32"/>
  <c r="H126" i="32"/>
  <c r="I126" i="32"/>
  <c r="J126" i="32"/>
  <c r="B126" i="32" s="1"/>
  <c r="A127" i="32"/>
  <c r="C127" i="32"/>
  <c r="D127" i="32"/>
  <c r="E127" i="32"/>
  <c r="F127" i="32"/>
  <c r="G127" i="32"/>
  <c r="H127" i="32"/>
  <c r="I127" i="32"/>
  <c r="J127" i="32"/>
  <c r="B127" i="32" s="1"/>
  <c r="A128" i="32"/>
  <c r="C128" i="32"/>
  <c r="D128" i="32"/>
  <c r="E128" i="32"/>
  <c r="F128" i="32"/>
  <c r="G128" i="32"/>
  <c r="H128" i="32"/>
  <c r="I128" i="32"/>
  <c r="J128" i="32"/>
  <c r="B128" i="32" s="1"/>
  <c r="A129" i="32"/>
  <c r="C129" i="32"/>
  <c r="D129" i="32"/>
  <c r="E129" i="32"/>
  <c r="F129" i="32"/>
  <c r="G129" i="32"/>
  <c r="H129" i="32"/>
  <c r="I129" i="32"/>
  <c r="J129" i="32"/>
  <c r="B129" i="32" s="1"/>
  <c r="A130" i="32"/>
  <c r="C130" i="32"/>
  <c r="D130" i="32"/>
  <c r="E130" i="32"/>
  <c r="F130" i="32"/>
  <c r="G130" i="32"/>
  <c r="H130" i="32"/>
  <c r="I130" i="32"/>
  <c r="J130" i="32"/>
  <c r="B130" i="32" s="1"/>
  <c r="A131" i="32"/>
  <c r="C131" i="32"/>
  <c r="D131" i="32"/>
  <c r="E131" i="32"/>
  <c r="F131" i="32"/>
  <c r="G131" i="32"/>
  <c r="H131" i="32"/>
  <c r="I131" i="32"/>
  <c r="J131" i="32"/>
  <c r="B131" i="32" s="1"/>
  <c r="A132" i="32"/>
  <c r="C132" i="32"/>
  <c r="D132" i="32"/>
  <c r="E132" i="32"/>
  <c r="F132" i="32"/>
  <c r="G132" i="32"/>
  <c r="H132" i="32"/>
  <c r="I132" i="32"/>
  <c r="J132" i="32"/>
  <c r="B132" i="32" s="1"/>
  <c r="A133" i="32"/>
  <c r="C133" i="32"/>
  <c r="D133" i="32"/>
  <c r="E133" i="32"/>
  <c r="F133" i="32"/>
  <c r="G133" i="32"/>
  <c r="H133" i="32"/>
  <c r="I133" i="32"/>
  <c r="J133" i="32"/>
  <c r="B133" i="32" s="1"/>
  <c r="A134" i="32"/>
  <c r="C134" i="32"/>
  <c r="D134" i="32"/>
  <c r="E134" i="32"/>
  <c r="F134" i="32"/>
  <c r="G134" i="32"/>
  <c r="H134" i="32"/>
  <c r="I134" i="32"/>
  <c r="J134" i="32"/>
  <c r="B134" i="32" s="1"/>
  <c r="A135" i="32"/>
  <c r="C135" i="32"/>
  <c r="D135" i="32"/>
  <c r="E135" i="32"/>
  <c r="F135" i="32"/>
  <c r="G135" i="32"/>
  <c r="H135" i="32"/>
  <c r="I135" i="32"/>
  <c r="J135" i="32"/>
  <c r="B135" i="32" s="1"/>
  <c r="A136" i="32"/>
  <c r="C136" i="32"/>
  <c r="D136" i="32"/>
  <c r="E136" i="32"/>
  <c r="F136" i="32"/>
  <c r="G136" i="32"/>
  <c r="H136" i="32"/>
  <c r="I136" i="32"/>
  <c r="J136" i="32"/>
  <c r="B136" i="32" s="1"/>
  <c r="A137" i="32"/>
  <c r="C137" i="32"/>
  <c r="D137" i="32"/>
  <c r="E137" i="32"/>
  <c r="F137" i="32"/>
  <c r="G137" i="32"/>
  <c r="H137" i="32"/>
  <c r="I137" i="32"/>
  <c r="J137" i="32"/>
  <c r="B137" i="32" s="1"/>
  <c r="A138" i="32"/>
  <c r="C138" i="32"/>
  <c r="D138" i="32"/>
  <c r="E138" i="32"/>
  <c r="F138" i="32"/>
  <c r="G138" i="32"/>
  <c r="H138" i="32"/>
  <c r="I138" i="32"/>
  <c r="J138" i="32"/>
  <c r="B138" i="32" s="1"/>
  <c r="A139" i="32"/>
  <c r="C139" i="32"/>
  <c r="D139" i="32"/>
  <c r="E139" i="32"/>
  <c r="F139" i="32"/>
  <c r="G139" i="32"/>
  <c r="H139" i="32"/>
  <c r="I139" i="32"/>
  <c r="J139" i="32"/>
  <c r="B139" i="32" s="1"/>
  <c r="A140" i="32"/>
  <c r="C140" i="32"/>
  <c r="D140" i="32"/>
  <c r="E140" i="32"/>
  <c r="F140" i="32"/>
  <c r="G140" i="32"/>
  <c r="H140" i="32"/>
  <c r="I140" i="32"/>
  <c r="J140" i="32"/>
  <c r="B140" i="32" s="1"/>
  <c r="A141" i="32"/>
  <c r="C141" i="32"/>
  <c r="D141" i="32"/>
  <c r="E141" i="32"/>
  <c r="F141" i="32"/>
  <c r="G141" i="32"/>
  <c r="H141" i="32"/>
  <c r="I141" i="32"/>
  <c r="J141" i="32"/>
  <c r="B141" i="32" s="1"/>
  <c r="A142" i="32"/>
  <c r="C142" i="32"/>
  <c r="D142" i="32"/>
  <c r="E142" i="32"/>
  <c r="F142" i="32"/>
  <c r="G142" i="32"/>
  <c r="H142" i="32"/>
  <c r="I142" i="32"/>
  <c r="J142" i="32"/>
  <c r="B142" i="32" s="1"/>
  <c r="A143" i="32"/>
  <c r="C143" i="32"/>
  <c r="D143" i="32"/>
  <c r="E143" i="32"/>
  <c r="F143" i="32"/>
  <c r="G143" i="32"/>
  <c r="H143" i="32"/>
  <c r="I143" i="32"/>
  <c r="J143" i="32"/>
  <c r="B143" i="32" s="1"/>
  <c r="A144" i="32"/>
  <c r="C144" i="32"/>
  <c r="D144" i="32"/>
  <c r="E144" i="32"/>
  <c r="F144" i="32"/>
  <c r="G144" i="32"/>
  <c r="H144" i="32"/>
  <c r="I144" i="32"/>
  <c r="J144" i="32"/>
  <c r="B144" i="32" s="1"/>
  <c r="A145" i="32"/>
  <c r="C145" i="32"/>
  <c r="D145" i="32"/>
  <c r="E145" i="32"/>
  <c r="F145" i="32"/>
  <c r="G145" i="32"/>
  <c r="H145" i="32"/>
  <c r="I145" i="32"/>
  <c r="J145" i="32"/>
  <c r="B145" i="32" s="1"/>
  <c r="A146" i="32"/>
  <c r="C146" i="32"/>
  <c r="D146" i="32"/>
  <c r="E146" i="32"/>
  <c r="F146" i="32"/>
  <c r="G146" i="32"/>
  <c r="H146" i="32"/>
  <c r="I146" i="32"/>
  <c r="J146" i="32"/>
  <c r="B146" i="32" s="1"/>
  <c r="A147" i="32"/>
  <c r="C147" i="32"/>
  <c r="D147" i="32"/>
  <c r="E147" i="32"/>
  <c r="F147" i="32"/>
  <c r="G147" i="32"/>
  <c r="H147" i="32"/>
  <c r="I147" i="32"/>
  <c r="J147" i="32"/>
  <c r="B147" i="32" s="1"/>
  <c r="A148" i="32"/>
  <c r="C148" i="32"/>
  <c r="D148" i="32"/>
  <c r="E148" i="32"/>
  <c r="F148" i="32"/>
  <c r="G148" i="32"/>
  <c r="H148" i="32"/>
  <c r="I148" i="32"/>
  <c r="J148" i="32"/>
  <c r="B148" i="32" s="1"/>
  <c r="A149" i="32"/>
  <c r="C149" i="32"/>
  <c r="D149" i="32"/>
  <c r="E149" i="32"/>
  <c r="F149" i="32"/>
  <c r="G149" i="32"/>
  <c r="H149" i="32"/>
  <c r="I149" i="32"/>
  <c r="J149" i="32"/>
  <c r="B149" i="32" s="1"/>
  <c r="A150" i="32"/>
  <c r="C150" i="32"/>
  <c r="D150" i="32"/>
  <c r="E150" i="32"/>
  <c r="F150" i="32"/>
  <c r="G150" i="32"/>
  <c r="H150" i="32"/>
  <c r="I150" i="32"/>
  <c r="J150" i="32"/>
  <c r="B150" i="32" s="1"/>
  <c r="A151" i="32"/>
  <c r="C151" i="32"/>
  <c r="D151" i="32"/>
  <c r="E151" i="32"/>
  <c r="F151" i="32"/>
  <c r="G151" i="32"/>
  <c r="H151" i="32"/>
  <c r="I151" i="32"/>
  <c r="J151" i="32"/>
  <c r="B151" i="32" s="1"/>
  <c r="A152" i="32"/>
  <c r="C152" i="32"/>
  <c r="D152" i="32"/>
  <c r="E152" i="32"/>
  <c r="F152" i="32"/>
  <c r="G152" i="32"/>
  <c r="H152" i="32"/>
  <c r="I152" i="32"/>
  <c r="J152" i="32"/>
  <c r="B152" i="32" s="1"/>
  <c r="A153" i="32"/>
  <c r="C153" i="32"/>
  <c r="D153" i="32"/>
  <c r="E153" i="32"/>
  <c r="F153" i="32"/>
  <c r="G153" i="32"/>
  <c r="H153" i="32"/>
  <c r="I153" i="32"/>
  <c r="J153" i="32"/>
  <c r="B153" i="32" s="1"/>
  <c r="A154" i="32"/>
  <c r="C154" i="32"/>
  <c r="D154" i="32"/>
  <c r="E154" i="32"/>
  <c r="F154" i="32"/>
  <c r="G154" i="32"/>
  <c r="H154" i="32"/>
  <c r="I154" i="32"/>
  <c r="J154" i="32"/>
  <c r="B154" i="32" s="1"/>
  <c r="A155" i="32"/>
  <c r="C155" i="32"/>
  <c r="D155" i="32"/>
  <c r="E155" i="32"/>
  <c r="F155" i="32"/>
  <c r="G155" i="32"/>
  <c r="H155" i="32"/>
  <c r="I155" i="32"/>
  <c r="J155" i="32"/>
  <c r="B155" i="32" s="1"/>
  <c r="A156" i="32"/>
  <c r="C156" i="32"/>
  <c r="D156" i="32"/>
  <c r="E156" i="32"/>
  <c r="F156" i="32"/>
  <c r="G156" i="32"/>
  <c r="H156" i="32"/>
  <c r="I156" i="32"/>
  <c r="J156" i="32"/>
  <c r="B156" i="32" s="1"/>
  <c r="A157" i="32"/>
  <c r="C157" i="32"/>
  <c r="D157" i="32"/>
  <c r="E157" i="32"/>
  <c r="F157" i="32"/>
  <c r="G157" i="32"/>
  <c r="H157" i="32"/>
  <c r="I157" i="32"/>
  <c r="J157" i="32"/>
  <c r="B157" i="32" s="1"/>
  <c r="A158" i="32"/>
  <c r="C158" i="32"/>
  <c r="D158" i="32"/>
  <c r="E158" i="32"/>
  <c r="F158" i="32"/>
  <c r="G158" i="32"/>
  <c r="H158" i="32"/>
  <c r="I158" i="32"/>
  <c r="J158" i="32"/>
  <c r="B158" i="32" s="1"/>
  <c r="A159" i="32"/>
  <c r="C159" i="32"/>
  <c r="D159" i="32"/>
  <c r="E159" i="32"/>
  <c r="F159" i="32"/>
  <c r="G159" i="32"/>
  <c r="H159" i="32"/>
  <c r="I159" i="32"/>
  <c r="J159" i="32"/>
  <c r="B159" i="32" s="1"/>
  <c r="A160" i="32"/>
  <c r="C160" i="32"/>
  <c r="D160" i="32"/>
  <c r="E160" i="32"/>
  <c r="F160" i="32"/>
  <c r="G160" i="32"/>
  <c r="H160" i="32"/>
  <c r="I160" i="32"/>
  <c r="J160" i="32"/>
  <c r="B160" i="32" s="1"/>
  <c r="A161" i="32"/>
  <c r="C161" i="32"/>
  <c r="D161" i="32"/>
  <c r="E161" i="32"/>
  <c r="F161" i="32"/>
  <c r="G161" i="32"/>
  <c r="H161" i="32"/>
  <c r="I161" i="32"/>
  <c r="J161" i="32"/>
  <c r="B161" i="32" s="1"/>
  <c r="A162" i="32"/>
  <c r="C162" i="32"/>
  <c r="D162" i="32"/>
  <c r="E162" i="32"/>
  <c r="F162" i="32"/>
  <c r="G162" i="32"/>
  <c r="H162" i="32"/>
  <c r="I162" i="32"/>
  <c r="J162" i="32"/>
  <c r="B162" i="32" s="1"/>
  <c r="A163" i="32"/>
  <c r="C163" i="32"/>
  <c r="D163" i="32"/>
  <c r="E163" i="32"/>
  <c r="F163" i="32"/>
  <c r="G163" i="32"/>
  <c r="H163" i="32"/>
  <c r="I163" i="32"/>
  <c r="J163" i="32"/>
  <c r="B163" i="32" s="1"/>
  <c r="A164" i="32"/>
  <c r="C164" i="32"/>
  <c r="D164" i="32"/>
  <c r="E164" i="32"/>
  <c r="F164" i="32"/>
  <c r="G164" i="32"/>
  <c r="H164" i="32"/>
  <c r="I164" i="32"/>
  <c r="J164" i="32"/>
  <c r="B164" i="32" s="1"/>
  <c r="A165" i="32"/>
  <c r="C165" i="32"/>
  <c r="D165" i="32"/>
  <c r="E165" i="32"/>
  <c r="F165" i="32"/>
  <c r="G165" i="32"/>
  <c r="H165" i="32"/>
  <c r="I165" i="32"/>
  <c r="J165" i="32"/>
  <c r="B165" i="32" s="1"/>
  <c r="A166" i="32"/>
  <c r="C166" i="32"/>
  <c r="D166" i="32"/>
  <c r="E166" i="32"/>
  <c r="F166" i="32"/>
  <c r="G166" i="32"/>
  <c r="H166" i="32"/>
  <c r="I166" i="32"/>
  <c r="J166" i="32"/>
  <c r="B166" i="32" s="1"/>
  <c r="A167" i="32"/>
  <c r="C167" i="32"/>
  <c r="D167" i="32"/>
  <c r="E167" i="32"/>
  <c r="F167" i="32"/>
  <c r="G167" i="32"/>
  <c r="H167" i="32"/>
  <c r="I167" i="32"/>
  <c r="J167" i="32"/>
  <c r="B167" i="32" s="1"/>
  <c r="A168" i="32"/>
  <c r="C168" i="32"/>
  <c r="D168" i="32"/>
  <c r="E168" i="32"/>
  <c r="F168" i="32"/>
  <c r="G168" i="32"/>
  <c r="H168" i="32"/>
  <c r="I168" i="32"/>
  <c r="J168" i="32"/>
  <c r="B168" i="32" s="1"/>
  <c r="A169" i="32"/>
  <c r="C169" i="32"/>
  <c r="D169" i="32"/>
  <c r="E169" i="32"/>
  <c r="F169" i="32"/>
  <c r="G169" i="32"/>
  <c r="H169" i="32"/>
  <c r="I169" i="32"/>
  <c r="J169" i="32"/>
  <c r="B169" i="32" s="1"/>
  <c r="A170" i="32"/>
  <c r="C170" i="32"/>
  <c r="D170" i="32"/>
  <c r="E170" i="32"/>
  <c r="F170" i="32"/>
  <c r="G170" i="32"/>
  <c r="H170" i="32"/>
  <c r="I170" i="32"/>
  <c r="J170" i="32"/>
  <c r="B170" i="32" s="1"/>
  <c r="A171" i="32"/>
  <c r="C171" i="32"/>
  <c r="D171" i="32"/>
  <c r="E171" i="32"/>
  <c r="F171" i="32"/>
  <c r="G171" i="32"/>
  <c r="H171" i="32"/>
  <c r="I171" i="32"/>
  <c r="J171" i="32"/>
  <c r="B171" i="32" s="1"/>
  <c r="A172" i="32"/>
  <c r="C172" i="32"/>
  <c r="D172" i="32"/>
  <c r="E172" i="32"/>
  <c r="F172" i="32"/>
  <c r="G172" i="32"/>
  <c r="H172" i="32"/>
  <c r="I172" i="32"/>
  <c r="J172" i="32"/>
  <c r="B172" i="32" s="1"/>
  <c r="A173" i="32"/>
  <c r="C173" i="32"/>
  <c r="D173" i="32"/>
  <c r="E173" i="32"/>
  <c r="F173" i="32"/>
  <c r="G173" i="32"/>
  <c r="H173" i="32"/>
  <c r="I173" i="32"/>
  <c r="J173" i="32"/>
  <c r="B173" i="32" s="1"/>
  <c r="A174" i="32"/>
  <c r="C174" i="32"/>
  <c r="D174" i="32"/>
  <c r="E174" i="32"/>
  <c r="F174" i="32"/>
  <c r="G174" i="32"/>
  <c r="H174" i="32"/>
  <c r="I174" i="32"/>
  <c r="J174" i="32"/>
  <c r="B174" i="32" s="1"/>
  <c r="A175" i="32"/>
  <c r="C175" i="32"/>
  <c r="D175" i="32"/>
  <c r="E175" i="32"/>
  <c r="F175" i="32"/>
  <c r="G175" i="32"/>
  <c r="H175" i="32"/>
  <c r="I175" i="32"/>
  <c r="J175" i="32"/>
  <c r="B175" i="32" s="1"/>
  <c r="A176" i="32"/>
  <c r="C176" i="32"/>
  <c r="D176" i="32"/>
  <c r="E176" i="32"/>
  <c r="F176" i="32"/>
  <c r="G176" i="32"/>
  <c r="H176" i="32"/>
  <c r="I176" i="32"/>
  <c r="J176" i="32"/>
  <c r="B176" i="32" s="1"/>
  <c r="A177" i="32"/>
  <c r="C177" i="32"/>
  <c r="D177" i="32"/>
  <c r="E177" i="32"/>
  <c r="F177" i="32"/>
  <c r="G177" i="32"/>
  <c r="H177" i="32"/>
  <c r="I177" i="32"/>
  <c r="J177" i="32"/>
  <c r="B177" i="32" s="1"/>
  <c r="A178" i="32"/>
  <c r="C178" i="32"/>
  <c r="D178" i="32"/>
  <c r="E178" i="32"/>
  <c r="F178" i="32"/>
  <c r="G178" i="32"/>
  <c r="H178" i="32"/>
  <c r="I178" i="32"/>
  <c r="J178" i="32"/>
  <c r="B178" i="32" s="1"/>
  <c r="A179" i="32"/>
  <c r="C179" i="32"/>
  <c r="D179" i="32"/>
  <c r="E179" i="32"/>
  <c r="F179" i="32"/>
  <c r="G179" i="32"/>
  <c r="H179" i="32"/>
  <c r="I179" i="32"/>
  <c r="J179" i="32"/>
  <c r="B179" i="32" s="1"/>
  <c r="A180" i="32"/>
  <c r="C180" i="32"/>
  <c r="D180" i="32"/>
  <c r="E180" i="32"/>
  <c r="F180" i="32"/>
  <c r="G180" i="32"/>
  <c r="H180" i="32"/>
  <c r="I180" i="32"/>
  <c r="J180" i="32"/>
  <c r="B180" i="32" s="1"/>
  <c r="A181" i="32"/>
  <c r="C181" i="32"/>
  <c r="D181" i="32"/>
  <c r="E181" i="32"/>
  <c r="F181" i="32"/>
  <c r="G181" i="32"/>
  <c r="H181" i="32"/>
  <c r="I181" i="32"/>
  <c r="J181" i="32"/>
  <c r="B181" i="32" s="1"/>
  <c r="A182" i="32"/>
  <c r="C182" i="32"/>
  <c r="D182" i="32"/>
  <c r="E182" i="32"/>
  <c r="F182" i="32"/>
  <c r="G182" i="32"/>
  <c r="H182" i="32"/>
  <c r="I182" i="32"/>
  <c r="J182" i="32"/>
  <c r="B182" i="32" s="1"/>
  <c r="A183" i="32"/>
  <c r="C183" i="32"/>
  <c r="D183" i="32"/>
  <c r="E183" i="32"/>
  <c r="F183" i="32"/>
  <c r="G183" i="32"/>
  <c r="H183" i="32"/>
  <c r="I183" i="32"/>
  <c r="J183" i="32"/>
  <c r="B183" i="32" s="1"/>
  <c r="A184" i="32"/>
  <c r="C184" i="32"/>
  <c r="D184" i="32"/>
  <c r="E184" i="32"/>
  <c r="F184" i="32"/>
  <c r="G184" i="32"/>
  <c r="H184" i="32"/>
  <c r="I184" i="32"/>
  <c r="J184" i="32"/>
  <c r="B184" i="32" s="1"/>
  <c r="A185" i="32"/>
  <c r="C185" i="32"/>
  <c r="D185" i="32"/>
  <c r="E185" i="32"/>
  <c r="F185" i="32"/>
  <c r="G185" i="32"/>
  <c r="H185" i="32"/>
  <c r="I185" i="32"/>
  <c r="J185" i="32"/>
  <c r="B185" i="32" s="1"/>
  <c r="A186" i="32"/>
  <c r="C186" i="32"/>
  <c r="D186" i="32"/>
  <c r="E186" i="32"/>
  <c r="F186" i="32"/>
  <c r="G186" i="32"/>
  <c r="H186" i="32"/>
  <c r="I186" i="32"/>
  <c r="J186" i="32"/>
  <c r="B186" i="32" s="1"/>
  <c r="A187" i="32"/>
  <c r="C187" i="32"/>
  <c r="D187" i="32"/>
  <c r="E187" i="32"/>
  <c r="F187" i="32"/>
  <c r="G187" i="32"/>
  <c r="H187" i="32"/>
  <c r="I187" i="32"/>
  <c r="J187" i="32"/>
  <c r="B187" i="32" s="1"/>
  <c r="A188" i="32"/>
  <c r="C188" i="32"/>
  <c r="D188" i="32"/>
  <c r="E188" i="32"/>
  <c r="F188" i="32"/>
  <c r="G188" i="32"/>
  <c r="H188" i="32"/>
  <c r="I188" i="32"/>
  <c r="J188" i="32"/>
  <c r="B188" i="32" s="1"/>
  <c r="A189" i="32"/>
  <c r="C189" i="32"/>
  <c r="D189" i="32"/>
  <c r="E189" i="32"/>
  <c r="F189" i="32"/>
  <c r="G189" i="32"/>
  <c r="H189" i="32"/>
  <c r="I189" i="32"/>
  <c r="J189" i="32"/>
  <c r="B189" i="32" s="1"/>
  <c r="A190" i="32"/>
  <c r="C190" i="32"/>
  <c r="D190" i="32"/>
  <c r="E190" i="32"/>
  <c r="F190" i="32"/>
  <c r="G190" i="32"/>
  <c r="H190" i="32"/>
  <c r="I190" i="32"/>
  <c r="J190" i="32"/>
  <c r="B190" i="32" s="1"/>
  <c r="A191" i="32"/>
  <c r="C191" i="32"/>
  <c r="D191" i="32"/>
  <c r="E191" i="32"/>
  <c r="F191" i="32"/>
  <c r="G191" i="32"/>
  <c r="H191" i="32"/>
  <c r="I191" i="32"/>
  <c r="J191" i="32"/>
  <c r="B191" i="32" s="1"/>
  <c r="A192" i="32"/>
  <c r="C192" i="32"/>
  <c r="D192" i="32"/>
  <c r="E192" i="32"/>
  <c r="F192" i="32"/>
  <c r="G192" i="32"/>
  <c r="H192" i="32"/>
  <c r="I192" i="32"/>
  <c r="J192" i="32"/>
  <c r="B192" i="32" s="1"/>
  <c r="A193" i="32"/>
  <c r="C193" i="32"/>
  <c r="D193" i="32"/>
  <c r="E193" i="32"/>
  <c r="F193" i="32"/>
  <c r="G193" i="32"/>
  <c r="H193" i="32"/>
  <c r="I193" i="32"/>
  <c r="J193" i="32"/>
  <c r="B193" i="32" s="1"/>
  <c r="A194" i="32"/>
  <c r="C194" i="32"/>
  <c r="D194" i="32"/>
  <c r="E194" i="32"/>
  <c r="F194" i="32"/>
  <c r="G194" i="32"/>
  <c r="H194" i="32"/>
  <c r="I194" i="32"/>
  <c r="J194" i="32"/>
  <c r="B194" i="32" s="1"/>
  <c r="A195" i="32"/>
  <c r="C195" i="32"/>
  <c r="D195" i="32"/>
  <c r="E195" i="32"/>
  <c r="F195" i="32"/>
  <c r="G195" i="32"/>
  <c r="H195" i="32"/>
  <c r="I195" i="32"/>
  <c r="J195" i="32"/>
  <c r="B195" i="32" s="1"/>
  <c r="A196" i="32"/>
  <c r="C196" i="32"/>
  <c r="D196" i="32"/>
  <c r="E196" i="32"/>
  <c r="F196" i="32"/>
  <c r="G196" i="32"/>
  <c r="H196" i="32"/>
  <c r="I196" i="32"/>
  <c r="J196" i="32"/>
  <c r="B196" i="32" s="1"/>
  <c r="A197" i="32"/>
  <c r="C197" i="32"/>
  <c r="D197" i="32"/>
  <c r="E197" i="32"/>
  <c r="F197" i="32"/>
  <c r="G197" i="32"/>
  <c r="H197" i="32"/>
  <c r="I197" i="32"/>
  <c r="J197" i="32"/>
  <c r="B197" i="32" s="1"/>
  <c r="A198" i="32"/>
  <c r="C198" i="32"/>
  <c r="D198" i="32"/>
  <c r="E198" i="32"/>
  <c r="F198" i="32"/>
  <c r="G198" i="32"/>
  <c r="H198" i="32"/>
  <c r="I198" i="32"/>
  <c r="J198" i="32"/>
  <c r="B198" i="32" s="1"/>
  <c r="A199" i="32"/>
  <c r="C199" i="32"/>
  <c r="D199" i="32"/>
  <c r="E199" i="32"/>
  <c r="F199" i="32"/>
  <c r="G199" i="32"/>
  <c r="H199" i="32"/>
  <c r="I199" i="32"/>
  <c r="J199" i="32"/>
  <c r="B199" i="32" s="1"/>
  <c r="A200" i="32"/>
  <c r="C200" i="32"/>
  <c r="D200" i="32"/>
  <c r="E200" i="32"/>
  <c r="F200" i="32"/>
  <c r="G200" i="32"/>
  <c r="H200" i="32"/>
  <c r="I200" i="32"/>
  <c r="J200" i="32"/>
  <c r="B200" i="32" s="1"/>
  <c r="A201" i="32"/>
  <c r="C201" i="32"/>
  <c r="D201" i="32"/>
  <c r="E201" i="32"/>
  <c r="F201" i="32"/>
  <c r="G201" i="32"/>
  <c r="H201" i="32"/>
  <c r="I201" i="32"/>
  <c r="J201" i="32"/>
  <c r="B201" i="32" s="1"/>
  <c r="A202" i="32"/>
  <c r="C202" i="32"/>
  <c r="D202" i="32"/>
  <c r="E202" i="32"/>
  <c r="F202" i="32"/>
  <c r="G202" i="32"/>
  <c r="H202" i="32"/>
  <c r="I202" i="32"/>
  <c r="J202" i="32"/>
  <c r="B202" i="32" s="1"/>
  <c r="A203" i="32"/>
  <c r="C203" i="32"/>
  <c r="D203" i="32"/>
  <c r="E203" i="32"/>
  <c r="F203" i="32"/>
  <c r="G203" i="32"/>
  <c r="H203" i="32"/>
  <c r="I203" i="32"/>
  <c r="J203" i="32"/>
  <c r="B203" i="32" s="1"/>
  <c r="A204" i="32"/>
  <c r="C204" i="32"/>
  <c r="D204" i="32"/>
  <c r="E204" i="32"/>
  <c r="F204" i="32"/>
  <c r="G204" i="32"/>
  <c r="H204" i="32"/>
  <c r="I204" i="32"/>
  <c r="J204" i="32"/>
  <c r="B204" i="32" s="1"/>
  <c r="A205" i="32"/>
  <c r="C205" i="32"/>
  <c r="D205" i="32"/>
  <c r="E205" i="32"/>
  <c r="F205" i="32"/>
  <c r="G205" i="32"/>
  <c r="H205" i="32"/>
  <c r="I205" i="32"/>
  <c r="J205" i="32"/>
  <c r="B205" i="32" s="1"/>
  <c r="A206" i="32"/>
  <c r="C206" i="32"/>
  <c r="D206" i="32"/>
  <c r="E206" i="32"/>
  <c r="F206" i="32"/>
  <c r="G206" i="32"/>
  <c r="H206" i="32"/>
  <c r="I206" i="32"/>
  <c r="J206" i="32"/>
  <c r="B206" i="32" s="1"/>
  <c r="A207" i="32"/>
  <c r="C207" i="32"/>
  <c r="D207" i="32"/>
  <c r="E207" i="32"/>
  <c r="F207" i="32"/>
  <c r="G207" i="32"/>
  <c r="H207" i="32"/>
  <c r="I207" i="32"/>
  <c r="J207" i="32"/>
  <c r="B207" i="32" s="1"/>
  <c r="A208" i="32"/>
  <c r="C208" i="32"/>
  <c r="D208" i="32"/>
  <c r="E208" i="32"/>
  <c r="F208" i="32"/>
  <c r="G208" i="32"/>
  <c r="H208" i="32"/>
  <c r="I208" i="32"/>
  <c r="J208" i="32"/>
  <c r="B208" i="32" s="1"/>
  <c r="A209" i="32"/>
  <c r="C209" i="32"/>
  <c r="D209" i="32"/>
  <c r="E209" i="32"/>
  <c r="F209" i="32"/>
  <c r="G209" i="32"/>
  <c r="H209" i="32"/>
  <c r="I209" i="32"/>
  <c r="J209" i="32"/>
  <c r="B209" i="32" s="1"/>
  <c r="A210" i="32"/>
  <c r="C210" i="32"/>
  <c r="D210" i="32"/>
  <c r="E210" i="32"/>
  <c r="F210" i="32"/>
  <c r="G210" i="32"/>
  <c r="H210" i="32"/>
  <c r="I210" i="32"/>
  <c r="J210" i="32"/>
  <c r="B210" i="32" s="1"/>
  <c r="A211" i="32"/>
  <c r="C211" i="32"/>
  <c r="D211" i="32"/>
  <c r="E211" i="32"/>
  <c r="F211" i="32"/>
  <c r="G211" i="32"/>
  <c r="H211" i="32"/>
  <c r="I211" i="32"/>
  <c r="J211" i="32"/>
  <c r="B211" i="32" s="1"/>
  <c r="A212" i="32"/>
  <c r="C212" i="32"/>
  <c r="D212" i="32"/>
  <c r="E212" i="32"/>
  <c r="F212" i="32"/>
  <c r="G212" i="32"/>
  <c r="H212" i="32"/>
  <c r="I212" i="32"/>
  <c r="J212" i="32"/>
  <c r="B212" i="32" s="1"/>
  <c r="A213" i="32"/>
  <c r="C213" i="32"/>
  <c r="D213" i="32"/>
  <c r="E213" i="32"/>
  <c r="F213" i="32"/>
  <c r="G213" i="32"/>
  <c r="H213" i="32"/>
  <c r="I213" i="32"/>
  <c r="J213" i="32"/>
  <c r="B213" i="32" s="1"/>
  <c r="A214" i="32"/>
  <c r="C214" i="32"/>
  <c r="D214" i="32"/>
  <c r="E214" i="32"/>
  <c r="F214" i="32"/>
  <c r="G214" i="32"/>
  <c r="H214" i="32"/>
  <c r="I214" i="32"/>
  <c r="J214" i="32"/>
  <c r="B214" i="32" s="1"/>
  <c r="A215" i="32"/>
  <c r="C215" i="32"/>
  <c r="D215" i="32"/>
  <c r="E215" i="32"/>
  <c r="F215" i="32"/>
  <c r="G215" i="32"/>
  <c r="H215" i="32"/>
  <c r="I215" i="32"/>
  <c r="J215" i="32"/>
  <c r="B215" i="32" s="1"/>
  <c r="A216" i="32"/>
  <c r="C216" i="32"/>
  <c r="D216" i="32"/>
  <c r="E216" i="32"/>
  <c r="F216" i="32"/>
  <c r="G216" i="32"/>
  <c r="H216" i="32"/>
  <c r="I216" i="32"/>
  <c r="J216" i="32"/>
  <c r="B216" i="32" s="1"/>
  <c r="A217" i="32"/>
  <c r="C217" i="32"/>
  <c r="D217" i="32"/>
  <c r="E217" i="32"/>
  <c r="F217" i="32"/>
  <c r="G217" i="32"/>
  <c r="H217" i="32"/>
  <c r="I217" i="32"/>
  <c r="J217" i="32"/>
  <c r="B217" i="32" s="1"/>
  <c r="A218" i="32"/>
  <c r="C218" i="32"/>
  <c r="D218" i="32"/>
  <c r="E218" i="32"/>
  <c r="F218" i="32"/>
  <c r="G218" i="32"/>
  <c r="H218" i="32"/>
  <c r="I218" i="32"/>
  <c r="J218" i="32"/>
  <c r="B218" i="32" s="1"/>
  <c r="A219" i="32"/>
  <c r="C219" i="32"/>
  <c r="D219" i="32"/>
  <c r="E219" i="32"/>
  <c r="F219" i="32"/>
  <c r="G219" i="32"/>
  <c r="H219" i="32"/>
  <c r="I219" i="32"/>
  <c r="J219" i="32"/>
  <c r="B219" i="32" s="1"/>
  <c r="A220" i="32"/>
  <c r="C220" i="32"/>
  <c r="D220" i="32"/>
  <c r="E220" i="32"/>
  <c r="F220" i="32"/>
  <c r="G220" i="32"/>
  <c r="H220" i="32"/>
  <c r="I220" i="32"/>
  <c r="J220" i="32"/>
  <c r="B220" i="32" s="1"/>
  <c r="A221" i="32"/>
  <c r="C221" i="32"/>
  <c r="D221" i="32"/>
  <c r="E221" i="32"/>
  <c r="F221" i="32"/>
  <c r="G221" i="32"/>
  <c r="H221" i="32"/>
  <c r="I221" i="32"/>
  <c r="J221" i="32"/>
  <c r="B221" i="32" s="1"/>
  <c r="A222" i="32"/>
  <c r="C222" i="32"/>
  <c r="D222" i="32"/>
  <c r="E222" i="32"/>
  <c r="F222" i="32"/>
  <c r="G222" i="32"/>
  <c r="H222" i="32"/>
  <c r="I222" i="32"/>
  <c r="J222" i="32"/>
  <c r="B222" i="32" s="1"/>
  <c r="A223" i="32"/>
  <c r="C223" i="32"/>
  <c r="D223" i="32"/>
  <c r="E223" i="32"/>
  <c r="F223" i="32"/>
  <c r="G223" i="32"/>
  <c r="H223" i="32"/>
  <c r="I223" i="32"/>
  <c r="J223" i="32"/>
  <c r="B223" i="32" s="1"/>
  <c r="A224" i="32"/>
  <c r="C224" i="32"/>
  <c r="D224" i="32"/>
  <c r="E224" i="32"/>
  <c r="F224" i="32"/>
  <c r="G224" i="32"/>
  <c r="H224" i="32"/>
  <c r="I224" i="32"/>
  <c r="J224" i="32"/>
  <c r="B224" i="32" s="1"/>
  <c r="A225" i="32"/>
  <c r="C225" i="32"/>
  <c r="D225" i="32"/>
  <c r="E225" i="32"/>
  <c r="F225" i="32"/>
  <c r="G225" i="32"/>
  <c r="H225" i="32"/>
  <c r="I225" i="32"/>
  <c r="J225" i="32"/>
  <c r="B225" i="32" s="1"/>
  <c r="A226" i="32"/>
  <c r="C226" i="32"/>
  <c r="D226" i="32"/>
  <c r="E226" i="32"/>
  <c r="F226" i="32"/>
  <c r="G226" i="32"/>
  <c r="H226" i="32"/>
  <c r="I226" i="32"/>
  <c r="J226" i="32"/>
  <c r="B226" i="32" s="1"/>
  <c r="A227" i="32"/>
  <c r="C227" i="32"/>
  <c r="D227" i="32"/>
  <c r="E227" i="32"/>
  <c r="F227" i="32"/>
  <c r="G227" i="32"/>
  <c r="H227" i="32"/>
  <c r="I227" i="32"/>
  <c r="J227" i="32"/>
  <c r="B227" i="32" s="1"/>
  <c r="A228" i="32"/>
  <c r="C228" i="32"/>
  <c r="D228" i="32"/>
  <c r="E228" i="32"/>
  <c r="F228" i="32"/>
  <c r="G228" i="32"/>
  <c r="H228" i="32"/>
  <c r="I228" i="32"/>
  <c r="J228" i="32"/>
  <c r="B228" i="32" s="1"/>
  <c r="A229" i="32"/>
  <c r="C229" i="32"/>
  <c r="D229" i="32"/>
  <c r="E229" i="32"/>
  <c r="F229" i="32"/>
  <c r="G229" i="32"/>
  <c r="H229" i="32"/>
  <c r="I229" i="32"/>
  <c r="J229" i="32"/>
  <c r="B229" i="32" s="1"/>
  <c r="A230" i="32"/>
  <c r="C230" i="32"/>
  <c r="D230" i="32"/>
  <c r="E230" i="32"/>
  <c r="F230" i="32"/>
  <c r="G230" i="32"/>
  <c r="H230" i="32"/>
  <c r="I230" i="32"/>
  <c r="J230" i="32"/>
  <c r="B230" i="32" s="1"/>
  <c r="A231" i="32"/>
  <c r="C231" i="32"/>
  <c r="D231" i="32"/>
  <c r="E231" i="32"/>
  <c r="F231" i="32"/>
  <c r="G231" i="32"/>
  <c r="H231" i="32"/>
  <c r="I231" i="32"/>
  <c r="J231" i="32"/>
  <c r="B231" i="32" s="1"/>
  <c r="A232" i="32"/>
  <c r="C232" i="32"/>
  <c r="D232" i="32"/>
  <c r="E232" i="32"/>
  <c r="F232" i="32"/>
  <c r="G232" i="32"/>
  <c r="H232" i="32"/>
  <c r="I232" i="32"/>
  <c r="J232" i="32"/>
  <c r="B232" i="32" s="1"/>
  <c r="A233" i="32"/>
  <c r="C233" i="32"/>
  <c r="D233" i="32"/>
  <c r="E233" i="32"/>
  <c r="F233" i="32"/>
  <c r="G233" i="32"/>
  <c r="H233" i="32"/>
  <c r="I233" i="32"/>
  <c r="J233" i="32"/>
  <c r="B233" i="32" s="1"/>
  <c r="A234" i="32"/>
  <c r="C234" i="32"/>
  <c r="D234" i="32"/>
  <c r="E234" i="32"/>
  <c r="F234" i="32"/>
  <c r="G234" i="32"/>
  <c r="H234" i="32"/>
  <c r="I234" i="32"/>
  <c r="J234" i="32"/>
  <c r="B234" i="32" s="1"/>
  <c r="A235" i="32"/>
  <c r="C235" i="32"/>
  <c r="D235" i="32"/>
  <c r="E235" i="32"/>
  <c r="F235" i="32"/>
  <c r="G235" i="32"/>
  <c r="H235" i="32"/>
  <c r="I235" i="32"/>
  <c r="J235" i="32"/>
  <c r="B235" i="32" s="1"/>
  <c r="A236" i="32"/>
  <c r="C236" i="32"/>
  <c r="D236" i="32"/>
  <c r="E236" i="32"/>
  <c r="F236" i="32"/>
  <c r="G236" i="32"/>
  <c r="H236" i="32"/>
  <c r="I236" i="32"/>
  <c r="J236" i="32"/>
  <c r="B236" i="32" s="1"/>
  <c r="A237" i="32"/>
  <c r="C237" i="32"/>
  <c r="D237" i="32"/>
  <c r="E237" i="32"/>
  <c r="F237" i="32"/>
  <c r="G237" i="32"/>
  <c r="H237" i="32"/>
  <c r="I237" i="32"/>
  <c r="J237" i="32"/>
  <c r="B237" i="32" s="1"/>
  <c r="A238" i="32"/>
  <c r="C238" i="32"/>
  <c r="D238" i="32"/>
  <c r="E238" i="32"/>
  <c r="F238" i="32"/>
  <c r="G238" i="32"/>
  <c r="H238" i="32"/>
  <c r="I238" i="32"/>
  <c r="J238" i="32"/>
  <c r="B238" i="32" s="1"/>
  <c r="A239" i="32"/>
  <c r="C239" i="32"/>
  <c r="D239" i="32"/>
  <c r="E239" i="32"/>
  <c r="F239" i="32"/>
  <c r="G239" i="32"/>
  <c r="H239" i="32"/>
  <c r="I239" i="32"/>
  <c r="J239" i="32"/>
  <c r="B239" i="32" s="1"/>
  <c r="A240" i="32"/>
  <c r="C240" i="32"/>
  <c r="D240" i="32"/>
  <c r="E240" i="32"/>
  <c r="F240" i="32"/>
  <c r="G240" i="32"/>
  <c r="H240" i="32"/>
  <c r="I240" i="32"/>
  <c r="J240" i="32"/>
  <c r="B240" i="32" s="1"/>
  <c r="A241" i="32"/>
  <c r="C241" i="32"/>
  <c r="D241" i="32"/>
  <c r="E241" i="32"/>
  <c r="F241" i="32"/>
  <c r="G241" i="32"/>
  <c r="H241" i="32"/>
  <c r="I241" i="32"/>
  <c r="J241" i="32"/>
  <c r="B241" i="32" s="1"/>
  <c r="A242" i="32"/>
  <c r="C242" i="32"/>
  <c r="D242" i="32"/>
  <c r="E242" i="32"/>
  <c r="F242" i="32"/>
  <c r="G242" i="32"/>
  <c r="H242" i="32"/>
  <c r="I242" i="32"/>
  <c r="J242" i="32"/>
  <c r="B242" i="32" s="1"/>
  <c r="A243" i="32"/>
  <c r="C243" i="32"/>
  <c r="D243" i="32"/>
  <c r="E243" i="32"/>
  <c r="F243" i="32"/>
  <c r="G243" i="32"/>
  <c r="H243" i="32"/>
  <c r="I243" i="32"/>
  <c r="J243" i="32"/>
  <c r="B243" i="32" s="1"/>
  <c r="A244" i="32"/>
  <c r="C244" i="32"/>
  <c r="D244" i="32"/>
  <c r="E244" i="32"/>
  <c r="F244" i="32"/>
  <c r="G244" i="32"/>
  <c r="H244" i="32"/>
  <c r="I244" i="32"/>
  <c r="J244" i="32"/>
  <c r="B244" i="32" s="1"/>
  <c r="A245" i="32"/>
  <c r="C245" i="32"/>
  <c r="D245" i="32"/>
  <c r="E245" i="32"/>
  <c r="F245" i="32"/>
  <c r="G245" i="32"/>
  <c r="H245" i="32"/>
  <c r="I245" i="32"/>
  <c r="J245" i="32"/>
  <c r="B245" i="32" s="1"/>
  <c r="A246" i="32"/>
  <c r="C246" i="32"/>
  <c r="D246" i="32"/>
  <c r="E246" i="32"/>
  <c r="F246" i="32"/>
  <c r="G246" i="32"/>
  <c r="H246" i="32"/>
  <c r="I246" i="32"/>
  <c r="J246" i="32"/>
  <c r="B246" i="32" s="1"/>
  <c r="A247" i="32"/>
  <c r="C247" i="32"/>
  <c r="D247" i="32"/>
  <c r="E247" i="32"/>
  <c r="F247" i="32"/>
  <c r="G247" i="32"/>
  <c r="H247" i="32"/>
  <c r="I247" i="32"/>
  <c r="J247" i="32"/>
  <c r="B247" i="32" s="1"/>
  <c r="A248" i="32"/>
  <c r="C248" i="32"/>
  <c r="D248" i="32"/>
  <c r="E248" i="32"/>
  <c r="F248" i="32"/>
  <c r="G248" i="32"/>
  <c r="H248" i="32"/>
  <c r="I248" i="32"/>
  <c r="J248" i="32"/>
  <c r="B248" i="32" s="1"/>
  <c r="A249" i="32"/>
  <c r="C249" i="32"/>
  <c r="D249" i="32"/>
  <c r="E249" i="32"/>
  <c r="F249" i="32"/>
  <c r="G249" i="32"/>
  <c r="H249" i="32"/>
  <c r="I249" i="32"/>
  <c r="J249" i="32"/>
  <c r="B249" i="32" s="1"/>
  <c r="A250" i="32"/>
  <c r="C250" i="32"/>
  <c r="D250" i="32"/>
  <c r="E250" i="32"/>
  <c r="F250" i="32"/>
  <c r="G250" i="32"/>
  <c r="H250" i="32"/>
  <c r="I250" i="32"/>
  <c r="J250" i="32"/>
  <c r="B250" i="32" s="1"/>
  <c r="A251" i="32"/>
  <c r="C251" i="32"/>
  <c r="D251" i="32"/>
  <c r="E251" i="32"/>
  <c r="F251" i="32"/>
  <c r="G251" i="32"/>
  <c r="H251" i="32"/>
  <c r="I251" i="32"/>
  <c r="J251" i="32"/>
  <c r="B251" i="32" s="1"/>
  <c r="A252" i="32"/>
  <c r="C252" i="32"/>
  <c r="D252" i="32"/>
  <c r="E252" i="32"/>
  <c r="F252" i="32"/>
  <c r="G252" i="32"/>
  <c r="H252" i="32"/>
  <c r="I252" i="32"/>
  <c r="J252" i="32"/>
  <c r="B252" i="32" s="1"/>
  <c r="A253" i="32"/>
  <c r="C253" i="32"/>
  <c r="D253" i="32"/>
  <c r="E253" i="32"/>
  <c r="F253" i="32"/>
  <c r="G253" i="32"/>
  <c r="H253" i="32"/>
  <c r="I253" i="32"/>
  <c r="J253" i="32"/>
  <c r="B253" i="32" s="1"/>
  <c r="A254" i="32"/>
  <c r="C254" i="32"/>
  <c r="D254" i="32"/>
  <c r="E254" i="32"/>
  <c r="F254" i="32"/>
  <c r="G254" i="32"/>
  <c r="H254" i="32"/>
  <c r="I254" i="32"/>
  <c r="J254" i="32"/>
  <c r="B254" i="32" s="1"/>
  <c r="A255" i="32"/>
  <c r="C255" i="32"/>
  <c r="D255" i="32"/>
  <c r="E255" i="32"/>
  <c r="F255" i="32"/>
  <c r="G255" i="32"/>
  <c r="H255" i="32"/>
  <c r="I255" i="32"/>
  <c r="J255" i="32"/>
  <c r="B255" i="32" s="1"/>
  <c r="A256" i="32"/>
  <c r="C256" i="32"/>
  <c r="D256" i="32"/>
  <c r="E256" i="32"/>
  <c r="F256" i="32"/>
  <c r="G256" i="32"/>
  <c r="H256" i="32"/>
  <c r="I256" i="32"/>
  <c r="J256" i="32"/>
  <c r="B256" i="32" s="1"/>
  <c r="A257" i="32"/>
  <c r="C257" i="32"/>
  <c r="D257" i="32"/>
  <c r="E257" i="32"/>
  <c r="F257" i="32"/>
  <c r="G257" i="32"/>
  <c r="H257" i="32"/>
  <c r="I257" i="32"/>
  <c r="J257" i="32"/>
  <c r="B257" i="32" s="1"/>
  <c r="A258" i="32"/>
  <c r="C258" i="32"/>
  <c r="D258" i="32"/>
  <c r="E258" i="32"/>
  <c r="F258" i="32"/>
  <c r="G258" i="32"/>
  <c r="H258" i="32"/>
  <c r="I258" i="32"/>
  <c r="J258" i="32"/>
  <c r="B258" i="32" s="1"/>
  <c r="A259" i="32"/>
  <c r="C259" i="32"/>
  <c r="D259" i="32"/>
  <c r="E259" i="32"/>
  <c r="F259" i="32"/>
  <c r="G259" i="32"/>
  <c r="H259" i="32"/>
  <c r="I259" i="32"/>
  <c r="J259" i="32"/>
  <c r="B259" i="32" s="1"/>
  <c r="A260" i="32"/>
  <c r="C260" i="32"/>
  <c r="D260" i="32"/>
  <c r="E260" i="32"/>
  <c r="F260" i="32"/>
  <c r="G260" i="32"/>
  <c r="H260" i="32"/>
  <c r="I260" i="32"/>
  <c r="J260" i="32"/>
  <c r="B260" i="32" s="1"/>
  <c r="A261" i="32"/>
  <c r="C261" i="32"/>
  <c r="D261" i="32"/>
  <c r="E261" i="32"/>
  <c r="F261" i="32"/>
  <c r="G261" i="32"/>
  <c r="H261" i="32"/>
  <c r="I261" i="32"/>
  <c r="J261" i="32"/>
  <c r="B261" i="32" s="1"/>
  <c r="A262" i="32"/>
  <c r="C262" i="32"/>
  <c r="D262" i="32"/>
  <c r="E262" i="32"/>
  <c r="F262" i="32"/>
  <c r="G262" i="32"/>
  <c r="H262" i="32"/>
  <c r="I262" i="32"/>
  <c r="J262" i="32"/>
  <c r="B262" i="32" s="1"/>
  <c r="A263" i="32"/>
  <c r="C263" i="32"/>
  <c r="D263" i="32"/>
  <c r="E263" i="32"/>
  <c r="F263" i="32"/>
  <c r="G263" i="32"/>
  <c r="H263" i="32"/>
  <c r="I263" i="32"/>
  <c r="J263" i="32"/>
  <c r="B263" i="32" s="1"/>
  <c r="A264" i="32"/>
  <c r="C264" i="32"/>
  <c r="D264" i="32"/>
  <c r="E264" i="32"/>
  <c r="F264" i="32"/>
  <c r="G264" i="32"/>
  <c r="H264" i="32"/>
  <c r="I264" i="32"/>
  <c r="J264" i="32"/>
  <c r="B264" i="32" s="1"/>
  <c r="A265" i="32"/>
  <c r="C265" i="32"/>
  <c r="D265" i="32"/>
  <c r="E265" i="32"/>
  <c r="F265" i="32"/>
  <c r="G265" i="32"/>
  <c r="H265" i="32"/>
  <c r="I265" i="32"/>
  <c r="J265" i="32"/>
  <c r="B265" i="32" s="1"/>
  <c r="A266" i="32"/>
  <c r="C266" i="32"/>
  <c r="D266" i="32"/>
  <c r="E266" i="32"/>
  <c r="F266" i="32"/>
  <c r="G266" i="32"/>
  <c r="H266" i="32"/>
  <c r="I266" i="32"/>
  <c r="J266" i="32"/>
  <c r="B266" i="32" s="1"/>
  <c r="A267" i="32"/>
  <c r="C267" i="32"/>
  <c r="D267" i="32"/>
  <c r="E267" i="32"/>
  <c r="F267" i="32"/>
  <c r="G267" i="32"/>
  <c r="H267" i="32"/>
  <c r="I267" i="32"/>
  <c r="J267" i="32"/>
  <c r="B267" i="32" s="1"/>
  <c r="A268" i="32"/>
  <c r="C268" i="32"/>
  <c r="D268" i="32"/>
  <c r="E268" i="32"/>
  <c r="F268" i="32"/>
  <c r="G268" i="32"/>
  <c r="H268" i="32"/>
  <c r="I268" i="32"/>
  <c r="J268" i="32"/>
  <c r="B268" i="32" s="1"/>
  <c r="A269" i="32"/>
  <c r="C269" i="32"/>
  <c r="D269" i="32"/>
  <c r="E269" i="32"/>
  <c r="F269" i="32"/>
  <c r="G269" i="32"/>
  <c r="H269" i="32"/>
  <c r="I269" i="32"/>
  <c r="J269" i="32"/>
  <c r="B269" i="32" s="1"/>
  <c r="A270" i="32"/>
  <c r="C270" i="32"/>
  <c r="D270" i="32"/>
  <c r="E270" i="32"/>
  <c r="F270" i="32"/>
  <c r="G270" i="32"/>
  <c r="H270" i="32"/>
  <c r="I270" i="32"/>
  <c r="J270" i="32"/>
  <c r="B270" i="32" s="1"/>
  <c r="A271" i="32"/>
  <c r="C271" i="32"/>
  <c r="D271" i="32"/>
  <c r="E271" i="32"/>
  <c r="F271" i="32"/>
  <c r="G271" i="32"/>
  <c r="H271" i="32"/>
  <c r="I271" i="32"/>
  <c r="J271" i="32"/>
  <c r="B271" i="32" s="1"/>
  <c r="A272" i="32"/>
  <c r="C272" i="32"/>
  <c r="D272" i="32"/>
  <c r="E272" i="32"/>
  <c r="F272" i="32"/>
  <c r="G272" i="32"/>
  <c r="H272" i="32"/>
  <c r="I272" i="32"/>
  <c r="J272" i="32"/>
  <c r="B272" i="32" s="1"/>
  <c r="A273" i="32"/>
  <c r="C273" i="32"/>
  <c r="D273" i="32"/>
  <c r="E273" i="32"/>
  <c r="F273" i="32"/>
  <c r="G273" i="32"/>
  <c r="H273" i="32"/>
  <c r="I273" i="32"/>
  <c r="J273" i="32"/>
  <c r="B273" i="32" s="1"/>
  <c r="A274" i="32"/>
  <c r="C274" i="32"/>
  <c r="D274" i="32"/>
  <c r="E274" i="32"/>
  <c r="F274" i="32"/>
  <c r="G274" i="32"/>
  <c r="H274" i="32"/>
  <c r="I274" i="32"/>
  <c r="J274" i="32"/>
  <c r="B274" i="32" s="1"/>
  <c r="A275" i="32"/>
  <c r="C275" i="32"/>
  <c r="D275" i="32"/>
  <c r="E275" i="32"/>
  <c r="F275" i="32"/>
  <c r="G275" i="32"/>
  <c r="H275" i="32"/>
  <c r="I275" i="32"/>
  <c r="J275" i="32"/>
  <c r="B275" i="32" s="1"/>
  <c r="A276" i="32"/>
  <c r="C276" i="32"/>
  <c r="D276" i="32"/>
  <c r="E276" i="32"/>
  <c r="F276" i="32"/>
  <c r="G276" i="32"/>
  <c r="H276" i="32"/>
  <c r="I276" i="32"/>
  <c r="J276" i="32"/>
  <c r="B276" i="32" s="1"/>
  <c r="A277" i="32"/>
  <c r="C277" i="32"/>
  <c r="D277" i="32"/>
  <c r="E277" i="32"/>
  <c r="F277" i="32"/>
  <c r="G277" i="32"/>
  <c r="H277" i="32"/>
  <c r="I277" i="32"/>
  <c r="J277" i="32"/>
  <c r="B277" i="32" s="1"/>
  <c r="A278" i="32"/>
  <c r="C278" i="32"/>
  <c r="D278" i="32"/>
  <c r="E278" i="32"/>
  <c r="F278" i="32"/>
  <c r="G278" i="32"/>
  <c r="H278" i="32"/>
  <c r="I278" i="32"/>
  <c r="J278" i="32"/>
  <c r="B278" i="32" s="1"/>
  <c r="A279" i="32"/>
  <c r="C279" i="32"/>
  <c r="D279" i="32"/>
  <c r="E279" i="32"/>
  <c r="F279" i="32"/>
  <c r="G279" i="32"/>
  <c r="H279" i="32"/>
  <c r="I279" i="32"/>
  <c r="J279" i="32"/>
  <c r="B279" i="32" s="1"/>
  <c r="A280" i="32"/>
  <c r="C280" i="32"/>
  <c r="D280" i="32"/>
  <c r="E280" i="32"/>
  <c r="F280" i="32"/>
  <c r="G280" i="32"/>
  <c r="H280" i="32"/>
  <c r="I280" i="32"/>
  <c r="J280" i="32"/>
  <c r="B280" i="32" s="1"/>
  <c r="A281" i="32"/>
  <c r="C281" i="32"/>
  <c r="D281" i="32"/>
  <c r="E281" i="32"/>
  <c r="F281" i="32"/>
  <c r="G281" i="32"/>
  <c r="H281" i="32"/>
  <c r="I281" i="32"/>
  <c r="J281" i="32"/>
  <c r="B281" i="32" s="1"/>
  <c r="A282" i="32"/>
  <c r="C282" i="32"/>
  <c r="D282" i="32"/>
  <c r="E282" i="32"/>
  <c r="F282" i="32"/>
  <c r="G282" i="32"/>
  <c r="H282" i="32"/>
  <c r="I282" i="32"/>
  <c r="J282" i="32"/>
  <c r="B282" i="32" s="1"/>
  <c r="A283" i="32"/>
  <c r="C283" i="32"/>
  <c r="D283" i="32"/>
  <c r="E283" i="32"/>
  <c r="F283" i="32"/>
  <c r="G283" i="32"/>
  <c r="H283" i="32"/>
  <c r="I283" i="32"/>
  <c r="J283" i="32"/>
  <c r="B283" i="32" s="1"/>
  <c r="A284" i="32"/>
  <c r="C284" i="32"/>
  <c r="D284" i="32"/>
  <c r="E284" i="32"/>
  <c r="F284" i="32"/>
  <c r="G284" i="32"/>
  <c r="H284" i="32"/>
  <c r="I284" i="32"/>
  <c r="J284" i="32"/>
  <c r="B284" i="32" s="1"/>
  <c r="A285" i="32"/>
  <c r="C285" i="32"/>
  <c r="D285" i="32"/>
  <c r="E285" i="32"/>
  <c r="F285" i="32"/>
  <c r="G285" i="32"/>
  <c r="H285" i="32"/>
  <c r="I285" i="32"/>
  <c r="J285" i="32"/>
  <c r="B285" i="32" s="1"/>
  <c r="A286" i="32"/>
  <c r="C286" i="32"/>
  <c r="D286" i="32"/>
  <c r="E286" i="32"/>
  <c r="F286" i="32"/>
  <c r="G286" i="32"/>
  <c r="H286" i="32"/>
  <c r="I286" i="32"/>
  <c r="J286" i="32"/>
  <c r="B286" i="32" s="1"/>
  <c r="A287" i="32"/>
  <c r="C287" i="32"/>
  <c r="D287" i="32"/>
  <c r="E287" i="32"/>
  <c r="F287" i="32"/>
  <c r="G287" i="32"/>
  <c r="H287" i="32"/>
  <c r="I287" i="32"/>
  <c r="J287" i="32"/>
  <c r="B287" i="32" s="1"/>
  <c r="A288" i="32"/>
  <c r="C288" i="32"/>
  <c r="D288" i="32"/>
  <c r="E288" i="32"/>
  <c r="F288" i="32"/>
  <c r="G288" i="32"/>
  <c r="H288" i="32"/>
  <c r="I288" i="32"/>
  <c r="J288" i="32"/>
  <c r="B288" i="32" s="1"/>
  <c r="A289" i="32"/>
  <c r="C289" i="32"/>
  <c r="D289" i="32"/>
  <c r="E289" i="32"/>
  <c r="F289" i="32"/>
  <c r="G289" i="32"/>
  <c r="H289" i="32"/>
  <c r="I289" i="32"/>
  <c r="J289" i="32"/>
  <c r="B289" i="32" s="1"/>
  <c r="A290" i="32"/>
  <c r="C290" i="32"/>
  <c r="D290" i="32"/>
  <c r="E290" i="32"/>
  <c r="F290" i="32"/>
  <c r="G290" i="32"/>
  <c r="H290" i="32"/>
  <c r="I290" i="32"/>
  <c r="J290" i="32"/>
  <c r="B290" i="32" s="1"/>
  <c r="A291" i="32"/>
  <c r="C291" i="32"/>
  <c r="D291" i="32"/>
  <c r="E291" i="32"/>
  <c r="F291" i="32"/>
  <c r="G291" i="32"/>
  <c r="H291" i="32"/>
  <c r="I291" i="32"/>
  <c r="J291" i="32"/>
  <c r="B291" i="32" s="1"/>
  <c r="A292" i="32"/>
  <c r="C292" i="32"/>
  <c r="D292" i="32"/>
  <c r="E292" i="32"/>
  <c r="F292" i="32"/>
  <c r="G292" i="32"/>
  <c r="H292" i="32"/>
  <c r="I292" i="32"/>
  <c r="J292" i="32"/>
  <c r="B292" i="32" s="1"/>
  <c r="A293" i="32"/>
  <c r="C293" i="32"/>
  <c r="D293" i="32"/>
  <c r="E293" i="32"/>
  <c r="F293" i="32"/>
  <c r="G293" i="32"/>
  <c r="H293" i="32"/>
  <c r="I293" i="32"/>
  <c r="J293" i="32"/>
  <c r="B293" i="32" s="1"/>
  <c r="A294" i="32"/>
  <c r="C294" i="32"/>
  <c r="D294" i="32"/>
  <c r="E294" i="32"/>
  <c r="F294" i="32"/>
  <c r="G294" i="32"/>
  <c r="H294" i="32"/>
  <c r="I294" i="32"/>
  <c r="J294" i="32"/>
  <c r="B294" i="32" s="1"/>
  <c r="A295" i="32"/>
  <c r="C295" i="32"/>
  <c r="D295" i="32"/>
  <c r="E295" i="32"/>
  <c r="F295" i="32"/>
  <c r="G295" i="32"/>
  <c r="H295" i="32"/>
  <c r="I295" i="32"/>
  <c r="J295" i="32"/>
  <c r="B295" i="32" s="1"/>
  <c r="A296" i="32"/>
  <c r="C296" i="32"/>
  <c r="D296" i="32"/>
  <c r="E296" i="32"/>
  <c r="F296" i="32"/>
  <c r="G296" i="32"/>
  <c r="H296" i="32"/>
  <c r="I296" i="32"/>
  <c r="J296" i="32"/>
  <c r="B296" i="32" s="1"/>
  <c r="A297" i="32"/>
  <c r="C297" i="32"/>
  <c r="D297" i="32"/>
  <c r="E297" i="32"/>
  <c r="F297" i="32"/>
  <c r="G297" i="32"/>
  <c r="H297" i="32"/>
  <c r="I297" i="32"/>
  <c r="J297" i="32"/>
  <c r="B297" i="32" s="1"/>
  <c r="A298" i="32"/>
  <c r="C298" i="32"/>
  <c r="D298" i="32"/>
  <c r="E298" i="32"/>
  <c r="F298" i="32"/>
  <c r="G298" i="32"/>
  <c r="H298" i="32"/>
  <c r="I298" i="32"/>
  <c r="J298" i="32"/>
  <c r="B298" i="32" s="1"/>
  <c r="A299" i="32"/>
  <c r="C299" i="32"/>
  <c r="D299" i="32"/>
  <c r="E299" i="32"/>
  <c r="F299" i="32"/>
  <c r="G299" i="32"/>
  <c r="H299" i="32"/>
  <c r="I299" i="32"/>
  <c r="J299" i="32"/>
  <c r="B299" i="32" s="1"/>
  <c r="A300" i="32"/>
  <c r="C300" i="32"/>
  <c r="D300" i="32"/>
  <c r="E300" i="32"/>
  <c r="F300" i="32"/>
  <c r="G300" i="32"/>
  <c r="H300" i="32"/>
  <c r="I300" i="32"/>
  <c r="J300" i="32"/>
  <c r="B300" i="32" s="1"/>
  <c r="A301" i="32"/>
  <c r="C301" i="32"/>
  <c r="D301" i="32"/>
  <c r="E301" i="32"/>
  <c r="F301" i="32"/>
  <c r="G301" i="32"/>
  <c r="H301" i="32"/>
  <c r="I301" i="32"/>
  <c r="J301" i="32"/>
  <c r="B301" i="32" s="1"/>
  <c r="A302" i="32"/>
  <c r="C302" i="32"/>
  <c r="D302" i="32"/>
  <c r="E302" i="32"/>
  <c r="F302" i="32"/>
  <c r="G302" i="32"/>
  <c r="H302" i="32"/>
  <c r="I302" i="32"/>
  <c r="J302" i="32"/>
  <c r="B302" i="32" s="1"/>
  <c r="A303" i="32"/>
  <c r="C303" i="32"/>
  <c r="D303" i="32"/>
  <c r="E303" i="32"/>
  <c r="F303" i="32"/>
  <c r="G303" i="32"/>
  <c r="H303" i="32"/>
  <c r="I303" i="32"/>
  <c r="J303" i="32"/>
  <c r="B303" i="32" s="1"/>
  <c r="A304" i="32"/>
  <c r="C304" i="32"/>
  <c r="D304" i="32"/>
  <c r="E304" i="32"/>
  <c r="F304" i="32"/>
  <c r="G304" i="32"/>
  <c r="H304" i="32"/>
  <c r="I304" i="32"/>
  <c r="J304" i="32"/>
  <c r="B304" i="32" s="1"/>
  <c r="A305" i="32"/>
  <c r="C305" i="32"/>
  <c r="D305" i="32"/>
  <c r="E305" i="32"/>
  <c r="F305" i="32"/>
  <c r="G305" i="32"/>
  <c r="H305" i="32"/>
  <c r="I305" i="32"/>
  <c r="J305" i="32"/>
  <c r="B305" i="32" s="1"/>
  <c r="A306" i="32"/>
  <c r="C306" i="32"/>
  <c r="D306" i="32"/>
  <c r="E306" i="32"/>
  <c r="F306" i="32"/>
  <c r="G306" i="32"/>
  <c r="H306" i="32"/>
  <c r="I306" i="32"/>
  <c r="J306" i="32"/>
  <c r="B306" i="32" s="1"/>
  <c r="A307" i="32"/>
  <c r="C307" i="32"/>
  <c r="D307" i="32"/>
  <c r="E307" i="32"/>
  <c r="F307" i="32"/>
  <c r="G307" i="32"/>
  <c r="H307" i="32"/>
  <c r="I307" i="32"/>
  <c r="J307" i="32"/>
  <c r="B307" i="32" s="1"/>
  <c r="A308" i="32"/>
  <c r="C308" i="32"/>
  <c r="D308" i="32"/>
  <c r="E308" i="32"/>
  <c r="F308" i="32"/>
  <c r="G308" i="32"/>
  <c r="H308" i="32"/>
  <c r="I308" i="32"/>
  <c r="J308" i="32"/>
  <c r="B308" i="32" s="1"/>
  <c r="A309" i="32"/>
  <c r="C309" i="32"/>
  <c r="D309" i="32"/>
  <c r="E309" i="32"/>
  <c r="F309" i="32"/>
  <c r="G309" i="32"/>
  <c r="H309" i="32"/>
  <c r="I309" i="32"/>
  <c r="J309" i="32"/>
  <c r="B309" i="32" s="1"/>
  <c r="A310" i="32"/>
  <c r="C310" i="32"/>
  <c r="D310" i="32"/>
  <c r="E310" i="32"/>
  <c r="F310" i="32"/>
  <c r="G310" i="32"/>
  <c r="H310" i="32"/>
  <c r="I310" i="32"/>
  <c r="J310" i="32"/>
  <c r="B310" i="32" s="1"/>
  <c r="A311" i="32"/>
  <c r="C311" i="32"/>
  <c r="D311" i="32"/>
  <c r="E311" i="32"/>
  <c r="F311" i="32"/>
  <c r="G311" i="32"/>
  <c r="H311" i="32"/>
  <c r="I311" i="32"/>
  <c r="J311" i="32"/>
  <c r="B311" i="32" s="1"/>
  <c r="A312" i="32"/>
  <c r="C312" i="32"/>
  <c r="D312" i="32"/>
  <c r="E312" i="32"/>
  <c r="F312" i="32"/>
  <c r="G312" i="32"/>
  <c r="H312" i="32"/>
  <c r="I312" i="32"/>
  <c r="J312" i="32"/>
  <c r="B312" i="32" s="1"/>
  <c r="A313" i="32"/>
  <c r="C313" i="32"/>
  <c r="D313" i="32"/>
  <c r="E313" i="32"/>
  <c r="F313" i="32"/>
  <c r="G313" i="32"/>
  <c r="H313" i="32"/>
  <c r="I313" i="32"/>
  <c r="J313" i="32"/>
  <c r="B313" i="32" s="1"/>
  <c r="A314" i="32"/>
  <c r="C314" i="32"/>
  <c r="D314" i="32"/>
  <c r="E314" i="32"/>
  <c r="F314" i="32"/>
  <c r="G314" i="32"/>
  <c r="H314" i="32"/>
  <c r="I314" i="32"/>
  <c r="J314" i="32"/>
  <c r="B314" i="32" s="1"/>
  <c r="A315" i="32"/>
  <c r="C315" i="32"/>
  <c r="D315" i="32"/>
  <c r="E315" i="32"/>
  <c r="F315" i="32"/>
  <c r="G315" i="32"/>
  <c r="H315" i="32"/>
  <c r="I315" i="32"/>
  <c r="J315" i="32"/>
  <c r="B315" i="32" s="1"/>
  <c r="A316" i="32"/>
  <c r="C316" i="32"/>
  <c r="D316" i="32"/>
  <c r="E316" i="32"/>
  <c r="F316" i="32"/>
  <c r="G316" i="32"/>
  <c r="H316" i="32"/>
  <c r="I316" i="32"/>
  <c r="J316" i="32"/>
  <c r="B316" i="32" s="1"/>
  <c r="A317" i="32"/>
  <c r="C317" i="32"/>
  <c r="D317" i="32"/>
  <c r="E317" i="32"/>
  <c r="F317" i="32"/>
  <c r="G317" i="32"/>
  <c r="H317" i="32"/>
  <c r="I317" i="32"/>
  <c r="J317" i="32"/>
  <c r="B317" i="32" s="1"/>
  <c r="A318" i="32"/>
  <c r="C318" i="32"/>
  <c r="D318" i="32"/>
  <c r="E318" i="32"/>
  <c r="F318" i="32"/>
  <c r="G318" i="32"/>
  <c r="H318" i="32"/>
  <c r="I318" i="32"/>
  <c r="J318" i="32"/>
  <c r="B318" i="32" s="1"/>
  <c r="A319" i="32"/>
  <c r="C319" i="32"/>
  <c r="D319" i="32"/>
  <c r="E319" i="32"/>
  <c r="F319" i="32"/>
  <c r="G319" i="32"/>
  <c r="H319" i="32"/>
  <c r="I319" i="32"/>
  <c r="J319" i="32"/>
  <c r="B319" i="32" s="1"/>
  <c r="A320" i="32"/>
  <c r="C320" i="32"/>
  <c r="D320" i="32"/>
  <c r="E320" i="32"/>
  <c r="F320" i="32"/>
  <c r="G320" i="32"/>
  <c r="H320" i="32"/>
  <c r="I320" i="32"/>
  <c r="J320" i="32"/>
  <c r="B320" i="32" s="1"/>
  <c r="A321" i="32"/>
  <c r="C321" i="32"/>
  <c r="D321" i="32"/>
  <c r="E321" i="32"/>
  <c r="F321" i="32"/>
  <c r="G321" i="32"/>
  <c r="H321" i="32"/>
  <c r="I321" i="32"/>
  <c r="J321" i="32"/>
  <c r="B321" i="32" s="1"/>
  <c r="A322" i="32"/>
  <c r="C322" i="32"/>
  <c r="D322" i="32"/>
  <c r="E322" i="32"/>
  <c r="F322" i="32"/>
  <c r="G322" i="32"/>
  <c r="H322" i="32"/>
  <c r="I322" i="32"/>
  <c r="J322" i="32"/>
  <c r="B322" i="32" s="1"/>
  <c r="A323" i="32"/>
  <c r="C323" i="32"/>
  <c r="D323" i="32"/>
  <c r="E323" i="32"/>
  <c r="F323" i="32"/>
  <c r="G323" i="32"/>
  <c r="H323" i="32"/>
  <c r="I323" i="32"/>
  <c r="J323" i="32"/>
  <c r="B323" i="32" s="1"/>
  <c r="A324" i="32"/>
  <c r="C324" i="32"/>
  <c r="D324" i="32"/>
  <c r="E324" i="32"/>
  <c r="F324" i="32"/>
  <c r="G324" i="32"/>
  <c r="H324" i="32"/>
  <c r="I324" i="32"/>
  <c r="J324" i="32"/>
  <c r="B324" i="32" s="1"/>
  <c r="A325" i="32"/>
  <c r="C325" i="32"/>
  <c r="D325" i="32"/>
  <c r="E325" i="32"/>
  <c r="F325" i="32"/>
  <c r="G325" i="32"/>
  <c r="H325" i="32"/>
  <c r="I325" i="32"/>
  <c r="J325" i="32"/>
  <c r="B325" i="32" s="1"/>
  <c r="A326" i="32"/>
  <c r="C326" i="32"/>
  <c r="D326" i="32"/>
  <c r="E326" i="32"/>
  <c r="F326" i="32"/>
  <c r="G326" i="32"/>
  <c r="H326" i="32"/>
  <c r="I326" i="32"/>
  <c r="J326" i="32"/>
  <c r="B326" i="32" s="1"/>
  <c r="A327" i="32"/>
  <c r="C327" i="32"/>
  <c r="D327" i="32"/>
  <c r="E327" i="32"/>
  <c r="F327" i="32"/>
  <c r="G327" i="32"/>
  <c r="H327" i="32"/>
  <c r="I327" i="32"/>
  <c r="J327" i="32"/>
  <c r="B327" i="32" s="1"/>
  <c r="A328" i="32"/>
  <c r="C328" i="32"/>
  <c r="D328" i="32"/>
  <c r="E328" i="32"/>
  <c r="F328" i="32"/>
  <c r="G328" i="32"/>
  <c r="H328" i="32"/>
  <c r="I328" i="32"/>
  <c r="J328" i="32"/>
  <c r="B328" i="32" s="1"/>
  <c r="A329" i="32"/>
  <c r="C329" i="32"/>
  <c r="D329" i="32"/>
  <c r="E329" i="32"/>
  <c r="F329" i="32"/>
  <c r="G329" i="32"/>
  <c r="H329" i="32"/>
  <c r="I329" i="32"/>
  <c r="J329" i="32"/>
  <c r="B329" i="32" s="1"/>
  <c r="A330" i="32"/>
  <c r="C330" i="32"/>
  <c r="D330" i="32"/>
  <c r="E330" i="32"/>
  <c r="F330" i="32"/>
  <c r="G330" i="32"/>
  <c r="H330" i="32"/>
  <c r="I330" i="32"/>
  <c r="J330" i="32"/>
  <c r="B330" i="32" s="1"/>
  <c r="A331" i="32"/>
  <c r="C331" i="32"/>
  <c r="D331" i="32"/>
  <c r="E331" i="32"/>
  <c r="F331" i="32"/>
  <c r="G331" i="32"/>
  <c r="H331" i="32"/>
  <c r="I331" i="32"/>
  <c r="J331" i="32"/>
  <c r="B331" i="32" s="1"/>
  <c r="A332" i="32"/>
  <c r="C332" i="32"/>
  <c r="D332" i="32"/>
  <c r="E332" i="32"/>
  <c r="F332" i="32"/>
  <c r="G332" i="32"/>
  <c r="H332" i="32"/>
  <c r="I332" i="32"/>
  <c r="J332" i="32"/>
  <c r="B332" i="32" s="1"/>
  <c r="A333" i="32"/>
  <c r="C333" i="32"/>
  <c r="D333" i="32"/>
  <c r="E333" i="32"/>
  <c r="F333" i="32"/>
  <c r="G333" i="32"/>
  <c r="H333" i="32"/>
  <c r="I333" i="32"/>
  <c r="J333" i="32"/>
  <c r="B333" i="32" s="1"/>
  <c r="A334" i="32"/>
  <c r="C334" i="32"/>
  <c r="D334" i="32"/>
  <c r="E334" i="32"/>
  <c r="F334" i="32"/>
  <c r="G334" i="32"/>
  <c r="H334" i="32"/>
  <c r="I334" i="32"/>
  <c r="J334" i="32"/>
  <c r="B334" i="32" s="1"/>
  <c r="A335" i="32"/>
  <c r="C335" i="32"/>
  <c r="D335" i="32"/>
  <c r="E335" i="32"/>
  <c r="F335" i="32"/>
  <c r="G335" i="32"/>
  <c r="H335" i="32"/>
  <c r="I335" i="32"/>
  <c r="J335" i="32"/>
  <c r="B335" i="32" s="1"/>
  <c r="A336" i="32"/>
  <c r="C336" i="32"/>
  <c r="D336" i="32"/>
  <c r="E336" i="32"/>
  <c r="F336" i="32"/>
  <c r="G336" i="32"/>
  <c r="H336" i="32"/>
  <c r="I336" i="32"/>
  <c r="J336" i="32"/>
  <c r="B336" i="32" s="1"/>
  <c r="A337" i="32"/>
  <c r="C337" i="32"/>
  <c r="D337" i="32"/>
  <c r="E337" i="32"/>
  <c r="F337" i="32"/>
  <c r="G337" i="32"/>
  <c r="H337" i="32"/>
  <c r="I337" i="32"/>
  <c r="J337" i="32"/>
  <c r="B337" i="32" s="1"/>
  <c r="A338" i="32"/>
  <c r="C338" i="32"/>
  <c r="D338" i="32"/>
  <c r="E338" i="32"/>
  <c r="F338" i="32"/>
  <c r="G338" i="32"/>
  <c r="H338" i="32"/>
  <c r="I338" i="32"/>
  <c r="J338" i="32"/>
  <c r="B338" i="32" s="1"/>
  <c r="A339" i="32"/>
  <c r="C339" i="32"/>
  <c r="D339" i="32"/>
  <c r="E339" i="32"/>
  <c r="F339" i="32"/>
  <c r="G339" i="32"/>
  <c r="H339" i="32"/>
  <c r="I339" i="32"/>
  <c r="J339" i="32"/>
  <c r="B339" i="32" s="1"/>
  <c r="A340" i="32"/>
  <c r="C340" i="32"/>
  <c r="D340" i="32"/>
  <c r="E340" i="32"/>
  <c r="F340" i="32"/>
  <c r="G340" i="32"/>
  <c r="H340" i="32"/>
  <c r="I340" i="32"/>
  <c r="J340" i="32"/>
  <c r="B340" i="32" s="1"/>
  <c r="A341" i="32"/>
  <c r="C341" i="32"/>
  <c r="D341" i="32"/>
  <c r="E341" i="32"/>
  <c r="F341" i="32"/>
  <c r="G341" i="32"/>
  <c r="H341" i="32"/>
  <c r="I341" i="32"/>
  <c r="J341" i="32"/>
  <c r="B341" i="32" s="1"/>
  <c r="A342" i="32"/>
  <c r="C342" i="32"/>
  <c r="D342" i="32"/>
  <c r="E342" i="32"/>
  <c r="F342" i="32"/>
  <c r="G342" i="32"/>
  <c r="H342" i="32"/>
  <c r="I342" i="32"/>
  <c r="J342" i="32"/>
  <c r="B342" i="32" s="1"/>
  <c r="A343" i="32"/>
  <c r="C343" i="32"/>
  <c r="D343" i="32"/>
  <c r="E343" i="32"/>
  <c r="F343" i="32"/>
  <c r="G343" i="32"/>
  <c r="H343" i="32"/>
  <c r="I343" i="32"/>
  <c r="J343" i="32"/>
  <c r="B343" i="32" s="1"/>
  <c r="A344" i="32"/>
  <c r="C344" i="32"/>
  <c r="D344" i="32"/>
  <c r="E344" i="32"/>
  <c r="F344" i="32"/>
  <c r="G344" i="32"/>
  <c r="H344" i="32"/>
  <c r="I344" i="32"/>
  <c r="J344" i="32"/>
  <c r="B344" i="32" s="1"/>
  <c r="A345" i="32"/>
  <c r="C345" i="32"/>
  <c r="D345" i="32"/>
  <c r="E345" i="32"/>
  <c r="F345" i="32"/>
  <c r="G345" i="32"/>
  <c r="H345" i="32"/>
  <c r="I345" i="32"/>
  <c r="J345" i="32"/>
  <c r="B345" i="32" s="1"/>
  <c r="A346" i="32"/>
  <c r="C346" i="32"/>
  <c r="D346" i="32"/>
  <c r="E346" i="32"/>
  <c r="F346" i="32"/>
  <c r="G346" i="32"/>
  <c r="H346" i="32"/>
  <c r="I346" i="32"/>
  <c r="J346" i="32"/>
  <c r="B346" i="32" s="1"/>
  <c r="A347" i="32"/>
  <c r="C347" i="32"/>
  <c r="D347" i="32"/>
  <c r="E347" i="32"/>
  <c r="F347" i="32"/>
  <c r="G347" i="32"/>
  <c r="H347" i="32"/>
  <c r="I347" i="32"/>
  <c r="J347" i="32"/>
  <c r="B347" i="32" s="1"/>
  <c r="A348" i="32"/>
  <c r="C348" i="32"/>
  <c r="D348" i="32"/>
  <c r="E348" i="32"/>
  <c r="F348" i="32"/>
  <c r="G348" i="32"/>
  <c r="H348" i="32"/>
  <c r="I348" i="32"/>
  <c r="J348" i="32"/>
  <c r="B348" i="32" s="1"/>
  <c r="A349" i="32"/>
  <c r="C349" i="32"/>
  <c r="D349" i="32"/>
  <c r="E349" i="32"/>
  <c r="F349" i="32"/>
  <c r="G349" i="32"/>
  <c r="H349" i="32"/>
  <c r="I349" i="32"/>
  <c r="J349" i="32"/>
  <c r="B349" i="32" s="1"/>
  <c r="A350" i="32"/>
  <c r="C350" i="32"/>
  <c r="D350" i="32"/>
  <c r="E350" i="32"/>
  <c r="F350" i="32"/>
  <c r="G350" i="32"/>
  <c r="H350" i="32"/>
  <c r="I350" i="32"/>
  <c r="J350" i="32"/>
  <c r="B350" i="32" s="1"/>
  <c r="A351" i="32"/>
  <c r="C351" i="32"/>
  <c r="D351" i="32"/>
  <c r="E351" i="32"/>
  <c r="F351" i="32"/>
  <c r="G351" i="32"/>
  <c r="H351" i="32"/>
  <c r="I351" i="32"/>
  <c r="J351" i="32"/>
  <c r="B351" i="32" s="1"/>
  <c r="A352" i="32"/>
  <c r="C352" i="32"/>
  <c r="D352" i="32"/>
  <c r="E352" i="32"/>
  <c r="F352" i="32"/>
  <c r="G352" i="32"/>
  <c r="H352" i="32"/>
  <c r="I352" i="32"/>
  <c r="J352" i="32"/>
  <c r="B352" i="32" s="1"/>
  <c r="A353" i="32"/>
  <c r="C353" i="32"/>
  <c r="D353" i="32"/>
  <c r="E353" i="32"/>
  <c r="F353" i="32"/>
  <c r="G353" i="32"/>
  <c r="H353" i="32"/>
  <c r="I353" i="32"/>
  <c r="J353" i="32"/>
  <c r="B353" i="32" s="1"/>
  <c r="A354" i="32"/>
  <c r="C354" i="32"/>
  <c r="D354" i="32"/>
  <c r="E354" i="32"/>
  <c r="F354" i="32"/>
  <c r="G354" i="32"/>
  <c r="H354" i="32"/>
  <c r="I354" i="32"/>
  <c r="J354" i="32"/>
  <c r="B354" i="32" s="1"/>
  <c r="A355" i="32"/>
  <c r="C355" i="32"/>
  <c r="D355" i="32"/>
  <c r="E355" i="32"/>
  <c r="F355" i="32"/>
  <c r="G355" i="32"/>
  <c r="H355" i="32"/>
  <c r="I355" i="32"/>
  <c r="J355" i="32"/>
  <c r="B355" i="32" s="1"/>
  <c r="A356" i="32"/>
  <c r="C356" i="32"/>
  <c r="D356" i="32"/>
  <c r="E356" i="32"/>
  <c r="F356" i="32"/>
  <c r="G356" i="32"/>
  <c r="H356" i="32"/>
  <c r="I356" i="32"/>
  <c r="J356" i="32"/>
  <c r="B356" i="32" s="1"/>
  <c r="A357" i="32"/>
  <c r="C357" i="32"/>
  <c r="D357" i="32"/>
  <c r="E357" i="32"/>
  <c r="F357" i="32"/>
  <c r="G357" i="32"/>
  <c r="H357" i="32"/>
  <c r="I357" i="32"/>
  <c r="J357" i="32"/>
  <c r="B357" i="32" s="1"/>
  <c r="A358" i="32"/>
  <c r="C358" i="32"/>
  <c r="D358" i="32"/>
  <c r="E358" i="32"/>
  <c r="F358" i="32"/>
  <c r="G358" i="32"/>
  <c r="H358" i="32"/>
  <c r="I358" i="32"/>
  <c r="J358" i="32"/>
  <c r="B358" i="32" s="1"/>
  <c r="A359" i="32"/>
  <c r="C359" i="32"/>
  <c r="D359" i="32"/>
  <c r="E359" i="32"/>
  <c r="F359" i="32"/>
  <c r="G359" i="32"/>
  <c r="H359" i="32"/>
  <c r="I359" i="32"/>
  <c r="J359" i="32"/>
  <c r="B359" i="32" s="1"/>
  <c r="A360" i="32"/>
  <c r="C360" i="32"/>
  <c r="D360" i="32"/>
  <c r="E360" i="32"/>
  <c r="F360" i="32"/>
  <c r="G360" i="32"/>
  <c r="H360" i="32"/>
  <c r="I360" i="32"/>
  <c r="J360" i="32"/>
  <c r="B360" i="32" s="1"/>
  <c r="A361" i="32"/>
  <c r="C361" i="32"/>
  <c r="D361" i="32"/>
  <c r="E361" i="32"/>
  <c r="F361" i="32"/>
  <c r="G361" i="32"/>
  <c r="H361" i="32"/>
  <c r="I361" i="32"/>
  <c r="J361" i="32"/>
  <c r="B361" i="32" s="1"/>
  <c r="A362" i="32"/>
  <c r="C362" i="32"/>
  <c r="D362" i="32"/>
  <c r="E362" i="32"/>
  <c r="F362" i="32"/>
  <c r="G362" i="32"/>
  <c r="H362" i="32"/>
  <c r="I362" i="32"/>
  <c r="J362" i="32"/>
  <c r="B362" i="32" s="1"/>
  <c r="A363" i="32"/>
  <c r="C363" i="32"/>
  <c r="D363" i="32"/>
  <c r="E363" i="32"/>
  <c r="F363" i="32"/>
  <c r="G363" i="32"/>
  <c r="H363" i="32"/>
  <c r="I363" i="32"/>
  <c r="J363" i="32"/>
  <c r="B363" i="32" s="1"/>
  <c r="A364" i="32"/>
  <c r="C364" i="32"/>
  <c r="D364" i="32"/>
  <c r="E364" i="32"/>
  <c r="F364" i="32"/>
  <c r="G364" i="32"/>
  <c r="H364" i="32"/>
  <c r="I364" i="32"/>
  <c r="J364" i="32"/>
  <c r="B364" i="32" s="1"/>
  <c r="A365" i="32"/>
  <c r="C365" i="32"/>
  <c r="D365" i="32"/>
  <c r="E365" i="32"/>
  <c r="F365" i="32"/>
  <c r="G365" i="32"/>
  <c r="H365" i="32"/>
  <c r="I365" i="32"/>
  <c r="J365" i="32"/>
  <c r="B365" i="32" s="1"/>
  <c r="A366" i="32"/>
  <c r="C366" i="32"/>
  <c r="D366" i="32"/>
  <c r="E366" i="32"/>
  <c r="F366" i="32"/>
  <c r="G366" i="32"/>
  <c r="H366" i="32"/>
  <c r="I366" i="32"/>
  <c r="J366" i="32"/>
  <c r="B366" i="32" s="1"/>
  <c r="A367" i="32"/>
  <c r="C367" i="32"/>
  <c r="D367" i="32"/>
  <c r="E367" i="32"/>
  <c r="F367" i="32"/>
  <c r="G367" i="32"/>
  <c r="H367" i="32"/>
  <c r="I367" i="32"/>
  <c r="J367" i="32"/>
  <c r="B367" i="32" s="1"/>
  <c r="A368" i="32"/>
  <c r="C368" i="32"/>
  <c r="D368" i="32"/>
  <c r="E368" i="32"/>
  <c r="F368" i="32"/>
  <c r="G368" i="32"/>
  <c r="H368" i="32"/>
  <c r="I368" i="32"/>
  <c r="J368" i="32"/>
  <c r="B368" i="32" s="1"/>
  <c r="A369" i="32"/>
  <c r="C369" i="32"/>
  <c r="D369" i="32"/>
  <c r="E369" i="32"/>
  <c r="F369" i="32"/>
  <c r="G369" i="32"/>
  <c r="H369" i="32"/>
  <c r="I369" i="32"/>
  <c r="J369" i="32"/>
  <c r="B369" i="32" s="1"/>
  <c r="A370" i="32"/>
  <c r="C370" i="32"/>
  <c r="D370" i="32"/>
  <c r="E370" i="32"/>
  <c r="F370" i="32"/>
  <c r="G370" i="32"/>
  <c r="H370" i="32"/>
  <c r="I370" i="32"/>
  <c r="J370" i="32"/>
  <c r="B370" i="32" s="1"/>
  <c r="A371" i="32"/>
  <c r="C371" i="32"/>
  <c r="D371" i="32"/>
  <c r="E371" i="32"/>
  <c r="F371" i="32"/>
  <c r="G371" i="32"/>
  <c r="H371" i="32"/>
  <c r="I371" i="32"/>
  <c r="J371" i="32"/>
  <c r="B371" i="32" s="1"/>
  <c r="A372" i="32"/>
  <c r="C372" i="32"/>
  <c r="D372" i="32"/>
  <c r="E372" i="32"/>
  <c r="F372" i="32"/>
  <c r="G372" i="32"/>
  <c r="H372" i="32"/>
  <c r="I372" i="32"/>
  <c r="J372" i="32"/>
  <c r="B372" i="32" s="1"/>
  <c r="A373" i="32"/>
  <c r="C373" i="32"/>
  <c r="D373" i="32"/>
  <c r="E373" i="32"/>
  <c r="F373" i="32"/>
  <c r="G373" i="32"/>
  <c r="H373" i="32"/>
  <c r="I373" i="32"/>
  <c r="J373" i="32"/>
  <c r="B373" i="32" s="1"/>
  <c r="A374" i="32"/>
  <c r="C374" i="32"/>
  <c r="D374" i="32"/>
  <c r="E374" i="32"/>
  <c r="F374" i="32"/>
  <c r="G374" i="32"/>
  <c r="H374" i="32"/>
  <c r="I374" i="32"/>
  <c r="J374" i="32"/>
  <c r="B374" i="32" s="1"/>
  <c r="A375" i="32"/>
  <c r="C375" i="32"/>
  <c r="D375" i="32"/>
  <c r="E375" i="32"/>
  <c r="F375" i="32"/>
  <c r="G375" i="32"/>
  <c r="H375" i="32"/>
  <c r="I375" i="32"/>
  <c r="J375" i="32"/>
  <c r="B375" i="32" s="1"/>
  <c r="A376" i="32"/>
  <c r="C376" i="32"/>
  <c r="D376" i="32"/>
  <c r="E376" i="32"/>
  <c r="F376" i="32"/>
  <c r="G376" i="32"/>
  <c r="H376" i="32"/>
  <c r="I376" i="32"/>
  <c r="J376" i="32"/>
  <c r="B376" i="32" s="1"/>
  <c r="A377" i="32"/>
  <c r="C377" i="32"/>
  <c r="D377" i="32"/>
  <c r="E377" i="32"/>
  <c r="F377" i="32"/>
  <c r="G377" i="32"/>
  <c r="H377" i="32"/>
  <c r="I377" i="32"/>
  <c r="J377" i="32"/>
  <c r="B377" i="32" s="1"/>
  <c r="A378" i="32"/>
  <c r="C378" i="32"/>
  <c r="D378" i="32"/>
  <c r="E378" i="32"/>
  <c r="F378" i="32"/>
  <c r="G378" i="32"/>
  <c r="H378" i="32"/>
  <c r="I378" i="32"/>
  <c r="J378" i="32"/>
  <c r="B378" i="32" s="1"/>
  <c r="A379" i="32"/>
  <c r="C379" i="32"/>
  <c r="D379" i="32"/>
  <c r="E379" i="32"/>
  <c r="F379" i="32"/>
  <c r="G379" i="32"/>
  <c r="H379" i="32"/>
  <c r="I379" i="32"/>
  <c r="J379" i="32"/>
  <c r="B379" i="32" s="1"/>
  <c r="A380" i="32"/>
  <c r="C380" i="32"/>
  <c r="D380" i="32"/>
  <c r="E380" i="32"/>
  <c r="F380" i="32"/>
  <c r="G380" i="32"/>
  <c r="H380" i="32"/>
  <c r="I380" i="32"/>
  <c r="J380" i="32"/>
  <c r="B380" i="32" s="1"/>
  <c r="A381" i="32"/>
  <c r="C381" i="32"/>
  <c r="D381" i="32"/>
  <c r="E381" i="32"/>
  <c r="F381" i="32"/>
  <c r="G381" i="32"/>
  <c r="H381" i="32"/>
  <c r="I381" i="32"/>
  <c r="J381" i="32"/>
  <c r="B381" i="32" s="1"/>
  <c r="A382" i="32"/>
  <c r="C382" i="32"/>
  <c r="D382" i="32"/>
  <c r="E382" i="32"/>
  <c r="F382" i="32"/>
  <c r="G382" i="32"/>
  <c r="H382" i="32"/>
  <c r="I382" i="32"/>
  <c r="J382" i="32"/>
  <c r="B382" i="32" s="1"/>
  <c r="A383" i="32"/>
  <c r="C383" i="32"/>
  <c r="D383" i="32"/>
  <c r="E383" i="32"/>
  <c r="F383" i="32"/>
  <c r="G383" i="32"/>
  <c r="H383" i="32"/>
  <c r="I383" i="32"/>
  <c r="J383" i="32"/>
  <c r="B383" i="32" s="1"/>
  <c r="A384" i="32"/>
  <c r="C384" i="32"/>
  <c r="D384" i="32"/>
  <c r="E384" i="32"/>
  <c r="F384" i="32"/>
  <c r="G384" i="32"/>
  <c r="H384" i="32"/>
  <c r="I384" i="32"/>
  <c r="J384" i="32"/>
  <c r="B384" i="32" s="1"/>
  <c r="A385" i="32"/>
  <c r="C385" i="32"/>
  <c r="D385" i="32"/>
  <c r="E385" i="32"/>
  <c r="F385" i="32"/>
  <c r="G385" i="32"/>
  <c r="H385" i="32"/>
  <c r="I385" i="32"/>
  <c r="J385" i="32"/>
  <c r="B385" i="32" s="1"/>
  <c r="A386" i="32"/>
  <c r="C386" i="32"/>
  <c r="D386" i="32"/>
  <c r="E386" i="32"/>
  <c r="F386" i="32"/>
  <c r="G386" i="32"/>
  <c r="H386" i="32"/>
  <c r="I386" i="32"/>
  <c r="J386" i="32"/>
  <c r="B386" i="32" s="1"/>
  <c r="A387" i="32"/>
  <c r="C387" i="32"/>
  <c r="D387" i="32"/>
  <c r="E387" i="32"/>
  <c r="F387" i="32"/>
  <c r="G387" i="32"/>
  <c r="H387" i="32"/>
  <c r="I387" i="32"/>
  <c r="J387" i="32"/>
  <c r="B387" i="32" s="1"/>
  <c r="A388" i="32"/>
  <c r="C388" i="32"/>
  <c r="D388" i="32"/>
  <c r="E388" i="32"/>
  <c r="F388" i="32"/>
  <c r="G388" i="32"/>
  <c r="H388" i="32"/>
  <c r="I388" i="32"/>
  <c r="J388" i="32"/>
  <c r="B388" i="32" s="1"/>
  <c r="A389" i="32"/>
  <c r="C389" i="32"/>
  <c r="D389" i="32"/>
  <c r="E389" i="32"/>
  <c r="F389" i="32"/>
  <c r="G389" i="32"/>
  <c r="H389" i="32"/>
  <c r="I389" i="32"/>
  <c r="J389" i="32"/>
  <c r="B389" i="32" s="1"/>
  <c r="A390" i="32"/>
  <c r="C390" i="32"/>
  <c r="D390" i="32"/>
  <c r="E390" i="32"/>
  <c r="F390" i="32"/>
  <c r="G390" i="32"/>
  <c r="H390" i="32"/>
  <c r="I390" i="32"/>
  <c r="J390" i="32"/>
  <c r="B390" i="32" s="1"/>
  <c r="A391" i="32"/>
  <c r="C391" i="32"/>
  <c r="D391" i="32"/>
  <c r="E391" i="32"/>
  <c r="F391" i="32"/>
  <c r="G391" i="32"/>
  <c r="H391" i="32"/>
  <c r="I391" i="32"/>
  <c r="J391" i="32"/>
  <c r="B391" i="32" s="1"/>
  <c r="A392" i="32"/>
  <c r="C392" i="32"/>
  <c r="D392" i="32"/>
  <c r="E392" i="32"/>
  <c r="F392" i="32"/>
  <c r="G392" i="32"/>
  <c r="H392" i="32"/>
  <c r="I392" i="32"/>
  <c r="J392" i="32"/>
  <c r="B392" i="32" s="1"/>
  <c r="A393" i="32"/>
  <c r="C393" i="32"/>
  <c r="D393" i="32"/>
  <c r="E393" i="32"/>
  <c r="F393" i="32"/>
  <c r="G393" i="32"/>
  <c r="H393" i="32"/>
  <c r="I393" i="32"/>
  <c r="J393" i="32"/>
  <c r="B393" i="32" s="1"/>
  <c r="A394" i="32"/>
  <c r="C394" i="32"/>
  <c r="D394" i="32"/>
  <c r="E394" i="32"/>
  <c r="F394" i="32"/>
  <c r="G394" i="32"/>
  <c r="H394" i="32"/>
  <c r="I394" i="32"/>
  <c r="J394" i="32"/>
  <c r="B394" i="32" s="1"/>
  <c r="A395" i="32"/>
  <c r="C395" i="32"/>
  <c r="D395" i="32"/>
  <c r="E395" i="32"/>
  <c r="F395" i="32"/>
  <c r="G395" i="32"/>
  <c r="H395" i="32"/>
  <c r="I395" i="32"/>
  <c r="J395" i="32"/>
  <c r="B395" i="32" s="1"/>
  <c r="A396" i="32"/>
  <c r="C396" i="32"/>
  <c r="D396" i="32"/>
  <c r="E396" i="32"/>
  <c r="F396" i="32"/>
  <c r="G396" i="32"/>
  <c r="H396" i="32"/>
  <c r="I396" i="32"/>
  <c r="J396" i="32"/>
  <c r="B396" i="32" s="1"/>
  <c r="A397" i="32"/>
  <c r="C397" i="32"/>
  <c r="D397" i="32"/>
  <c r="E397" i="32"/>
  <c r="F397" i="32"/>
  <c r="G397" i="32"/>
  <c r="H397" i="32"/>
  <c r="I397" i="32"/>
  <c r="J397" i="32"/>
  <c r="B397" i="32" s="1"/>
  <c r="A398" i="32"/>
  <c r="C398" i="32"/>
  <c r="D398" i="32"/>
  <c r="E398" i="32"/>
  <c r="F398" i="32"/>
  <c r="G398" i="32"/>
  <c r="H398" i="32"/>
  <c r="I398" i="32"/>
  <c r="J398" i="32"/>
  <c r="B398" i="32" s="1"/>
  <c r="A399" i="32"/>
  <c r="C399" i="32"/>
  <c r="D399" i="32"/>
  <c r="E399" i="32"/>
  <c r="F399" i="32"/>
  <c r="G399" i="32"/>
  <c r="H399" i="32"/>
  <c r="I399" i="32"/>
  <c r="J399" i="32"/>
  <c r="B399" i="32" s="1"/>
  <c r="A400" i="32"/>
  <c r="C400" i="32"/>
  <c r="D400" i="32"/>
  <c r="E400" i="32"/>
  <c r="F400" i="32"/>
  <c r="G400" i="32"/>
  <c r="H400" i="32"/>
  <c r="I400" i="32"/>
  <c r="J400" i="32"/>
  <c r="B400" i="32" s="1"/>
  <c r="A401" i="32"/>
  <c r="C401" i="32"/>
  <c r="D401" i="32"/>
  <c r="E401" i="32"/>
  <c r="F401" i="32"/>
  <c r="G401" i="32"/>
  <c r="H401" i="32"/>
  <c r="I401" i="32"/>
  <c r="J401" i="32"/>
  <c r="B401" i="32" s="1"/>
  <c r="A402" i="32"/>
  <c r="C402" i="32"/>
  <c r="D402" i="32"/>
  <c r="E402" i="32"/>
  <c r="F402" i="32"/>
  <c r="G402" i="32"/>
  <c r="H402" i="32"/>
  <c r="I402" i="32"/>
  <c r="J402" i="32"/>
  <c r="B402" i="32" s="1"/>
  <c r="A403" i="32"/>
  <c r="C403" i="32"/>
  <c r="D403" i="32"/>
  <c r="E403" i="32"/>
  <c r="F403" i="32"/>
  <c r="G403" i="32"/>
  <c r="H403" i="32"/>
  <c r="I403" i="32"/>
  <c r="J403" i="32"/>
  <c r="B403" i="32" s="1"/>
  <c r="A404" i="32"/>
  <c r="C404" i="32"/>
  <c r="D404" i="32"/>
  <c r="E404" i="32"/>
  <c r="F404" i="32"/>
  <c r="G404" i="32"/>
  <c r="H404" i="32"/>
  <c r="I404" i="32"/>
  <c r="J404" i="32"/>
  <c r="B404" i="32" s="1"/>
  <c r="A405" i="32"/>
  <c r="C405" i="32"/>
  <c r="D405" i="32"/>
  <c r="E405" i="32"/>
  <c r="F405" i="32"/>
  <c r="G405" i="32"/>
  <c r="H405" i="32"/>
  <c r="I405" i="32"/>
  <c r="J405" i="32"/>
  <c r="B405" i="32" s="1"/>
  <c r="A406" i="32"/>
  <c r="C406" i="32"/>
  <c r="D406" i="32"/>
  <c r="E406" i="32"/>
  <c r="F406" i="32"/>
  <c r="G406" i="32"/>
  <c r="H406" i="32"/>
  <c r="I406" i="32"/>
  <c r="J406" i="32"/>
  <c r="B406" i="32" s="1"/>
  <c r="A407" i="32"/>
  <c r="C407" i="32"/>
  <c r="D407" i="32"/>
  <c r="E407" i="32"/>
  <c r="F407" i="32"/>
  <c r="G407" i="32"/>
  <c r="H407" i="32"/>
  <c r="I407" i="32"/>
  <c r="J407" i="32"/>
  <c r="B407" i="32" s="1"/>
  <c r="A408" i="32"/>
  <c r="C408" i="32"/>
  <c r="D408" i="32"/>
  <c r="E408" i="32"/>
  <c r="F408" i="32"/>
  <c r="G408" i="32"/>
  <c r="H408" i="32"/>
  <c r="I408" i="32"/>
  <c r="J408" i="32"/>
  <c r="B408" i="32" s="1"/>
  <c r="A409" i="32"/>
  <c r="C409" i="32"/>
  <c r="D409" i="32"/>
  <c r="E409" i="32"/>
  <c r="F409" i="32"/>
  <c r="G409" i="32"/>
  <c r="H409" i="32"/>
  <c r="I409" i="32"/>
  <c r="J409" i="32"/>
  <c r="B409" i="32" s="1"/>
  <c r="A410" i="32"/>
  <c r="C410" i="32"/>
  <c r="D410" i="32"/>
  <c r="E410" i="32"/>
  <c r="F410" i="32"/>
  <c r="G410" i="32"/>
  <c r="H410" i="32"/>
  <c r="I410" i="32"/>
  <c r="J410" i="32"/>
  <c r="B410" i="32" s="1"/>
  <c r="A411" i="32"/>
  <c r="C411" i="32"/>
  <c r="D411" i="32"/>
  <c r="E411" i="32"/>
  <c r="F411" i="32"/>
  <c r="G411" i="32"/>
  <c r="H411" i="32"/>
  <c r="I411" i="32"/>
  <c r="J411" i="32"/>
  <c r="B411" i="32" s="1"/>
  <c r="A412" i="32"/>
  <c r="C412" i="32"/>
  <c r="D412" i="32"/>
  <c r="E412" i="32"/>
  <c r="F412" i="32"/>
  <c r="G412" i="32"/>
  <c r="H412" i="32"/>
  <c r="I412" i="32"/>
  <c r="J412" i="32"/>
  <c r="B412" i="32" s="1"/>
  <c r="A413" i="32"/>
  <c r="C413" i="32"/>
  <c r="D413" i="32"/>
  <c r="E413" i="32"/>
  <c r="F413" i="32"/>
  <c r="G413" i="32"/>
  <c r="H413" i="32"/>
  <c r="I413" i="32"/>
  <c r="J413" i="32"/>
  <c r="B413" i="32" s="1"/>
  <c r="A414" i="32"/>
  <c r="C414" i="32"/>
  <c r="D414" i="32"/>
  <c r="E414" i="32"/>
  <c r="F414" i="32"/>
  <c r="G414" i="32"/>
  <c r="H414" i="32"/>
  <c r="I414" i="32"/>
  <c r="J414" i="32"/>
  <c r="B414" i="32" s="1"/>
  <c r="A415" i="32"/>
  <c r="C415" i="32"/>
  <c r="D415" i="32"/>
  <c r="E415" i="32"/>
  <c r="F415" i="32"/>
  <c r="G415" i="32"/>
  <c r="H415" i="32"/>
  <c r="I415" i="32"/>
  <c r="J415" i="32"/>
  <c r="B415" i="32" s="1"/>
  <c r="A416" i="32"/>
  <c r="C416" i="32"/>
  <c r="D416" i="32"/>
  <c r="E416" i="32"/>
  <c r="F416" i="32"/>
  <c r="G416" i="32"/>
  <c r="H416" i="32"/>
  <c r="I416" i="32"/>
  <c r="J416" i="32"/>
  <c r="B416" i="32" s="1"/>
  <c r="A417" i="32"/>
  <c r="C417" i="32"/>
  <c r="D417" i="32"/>
  <c r="E417" i="32"/>
  <c r="F417" i="32"/>
  <c r="G417" i="32"/>
  <c r="H417" i="32"/>
  <c r="I417" i="32"/>
  <c r="J417" i="32"/>
  <c r="B417" i="32" s="1"/>
  <c r="A418" i="32"/>
  <c r="C418" i="32"/>
  <c r="D418" i="32"/>
  <c r="E418" i="32"/>
  <c r="F418" i="32"/>
  <c r="G418" i="32"/>
  <c r="H418" i="32"/>
  <c r="I418" i="32"/>
  <c r="J418" i="32"/>
  <c r="B418" i="32" s="1"/>
  <c r="A419" i="32"/>
  <c r="C419" i="32"/>
  <c r="D419" i="32"/>
  <c r="E419" i="32"/>
  <c r="F419" i="32"/>
  <c r="G419" i="32"/>
  <c r="H419" i="32"/>
  <c r="I419" i="32"/>
  <c r="J419" i="32"/>
  <c r="B419" i="32" s="1"/>
  <c r="A420" i="32"/>
  <c r="C420" i="32"/>
  <c r="D420" i="32"/>
  <c r="E420" i="32"/>
  <c r="F420" i="32"/>
  <c r="G420" i="32"/>
  <c r="H420" i="32"/>
  <c r="I420" i="32"/>
  <c r="J420" i="32"/>
  <c r="B420" i="32" s="1"/>
  <c r="A421" i="32"/>
  <c r="C421" i="32"/>
  <c r="D421" i="32"/>
  <c r="E421" i="32"/>
  <c r="F421" i="32"/>
  <c r="G421" i="32"/>
  <c r="H421" i="32"/>
  <c r="I421" i="32"/>
  <c r="J421" i="32"/>
  <c r="B421" i="32" s="1"/>
  <c r="A422" i="32"/>
  <c r="C422" i="32"/>
  <c r="D422" i="32"/>
  <c r="E422" i="32"/>
  <c r="F422" i="32"/>
  <c r="G422" i="32"/>
  <c r="H422" i="32"/>
  <c r="I422" i="32"/>
  <c r="J422" i="32"/>
  <c r="B422" i="32" s="1"/>
  <c r="A423" i="32"/>
  <c r="C423" i="32"/>
  <c r="D423" i="32"/>
  <c r="E423" i="32"/>
  <c r="F423" i="32"/>
  <c r="G423" i="32"/>
  <c r="H423" i="32"/>
  <c r="I423" i="32"/>
  <c r="J423" i="32"/>
  <c r="B423" i="32" s="1"/>
  <c r="A424" i="32"/>
  <c r="C424" i="32"/>
  <c r="D424" i="32"/>
  <c r="E424" i="32"/>
  <c r="F424" i="32"/>
  <c r="G424" i="32"/>
  <c r="H424" i="32"/>
  <c r="I424" i="32"/>
  <c r="J424" i="32"/>
  <c r="B424" i="32" s="1"/>
  <c r="A425" i="32"/>
  <c r="C425" i="32"/>
  <c r="D425" i="32"/>
  <c r="E425" i="32"/>
  <c r="F425" i="32"/>
  <c r="G425" i="32"/>
  <c r="H425" i="32"/>
  <c r="I425" i="32"/>
  <c r="J425" i="32"/>
  <c r="B425" i="32" s="1"/>
  <c r="A426" i="32"/>
  <c r="C426" i="32"/>
  <c r="D426" i="32"/>
  <c r="E426" i="32"/>
  <c r="F426" i="32"/>
  <c r="G426" i="32"/>
  <c r="H426" i="32"/>
  <c r="I426" i="32"/>
  <c r="J426" i="32"/>
  <c r="B426" i="32" s="1"/>
  <c r="A427" i="32"/>
  <c r="C427" i="32"/>
  <c r="D427" i="32"/>
  <c r="E427" i="32"/>
  <c r="F427" i="32"/>
  <c r="G427" i="32"/>
  <c r="H427" i="32"/>
  <c r="I427" i="32"/>
  <c r="J427" i="32"/>
  <c r="B427" i="32" s="1"/>
  <c r="A428" i="32"/>
  <c r="C428" i="32"/>
  <c r="D428" i="32"/>
  <c r="E428" i="32"/>
  <c r="F428" i="32"/>
  <c r="G428" i="32"/>
  <c r="H428" i="32"/>
  <c r="I428" i="32"/>
  <c r="J428" i="32"/>
  <c r="B428" i="32" s="1"/>
  <c r="A429" i="32"/>
  <c r="C429" i="32"/>
  <c r="D429" i="32"/>
  <c r="E429" i="32"/>
  <c r="F429" i="32"/>
  <c r="G429" i="32"/>
  <c r="H429" i="32"/>
  <c r="I429" i="32"/>
  <c r="J429" i="32"/>
  <c r="B429" i="32" s="1"/>
  <c r="A430" i="32"/>
  <c r="C430" i="32"/>
  <c r="D430" i="32"/>
  <c r="E430" i="32"/>
  <c r="F430" i="32"/>
  <c r="G430" i="32"/>
  <c r="H430" i="32"/>
  <c r="I430" i="32"/>
  <c r="J430" i="32"/>
  <c r="B430" i="32" s="1"/>
  <c r="A431" i="32"/>
  <c r="C431" i="32"/>
  <c r="D431" i="32"/>
  <c r="E431" i="32"/>
  <c r="F431" i="32"/>
  <c r="G431" i="32"/>
  <c r="H431" i="32"/>
  <c r="I431" i="32"/>
  <c r="J431" i="32"/>
  <c r="B431" i="32" s="1"/>
  <c r="A432" i="32"/>
  <c r="C432" i="32"/>
  <c r="D432" i="32"/>
  <c r="E432" i="32"/>
  <c r="F432" i="32"/>
  <c r="G432" i="32"/>
  <c r="H432" i="32"/>
  <c r="I432" i="32"/>
  <c r="J432" i="32"/>
  <c r="B432" i="32" s="1"/>
  <c r="A433" i="32"/>
  <c r="C433" i="32"/>
  <c r="D433" i="32"/>
  <c r="E433" i="32"/>
  <c r="F433" i="32"/>
  <c r="G433" i="32"/>
  <c r="H433" i="32"/>
  <c r="I433" i="32"/>
  <c r="J433" i="32"/>
  <c r="B433" i="32" s="1"/>
  <c r="A434" i="32"/>
  <c r="C434" i="32"/>
  <c r="D434" i="32"/>
  <c r="E434" i="32"/>
  <c r="F434" i="32"/>
  <c r="G434" i="32"/>
  <c r="H434" i="32"/>
  <c r="I434" i="32"/>
  <c r="J434" i="32"/>
  <c r="B434" i="32" s="1"/>
  <c r="A435" i="32"/>
  <c r="C435" i="32"/>
  <c r="D435" i="32"/>
  <c r="E435" i="32"/>
  <c r="F435" i="32"/>
  <c r="G435" i="32"/>
  <c r="H435" i="32"/>
  <c r="I435" i="32"/>
  <c r="J435" i="32"/>
  <c r="B435" i="32" s="1"/>
  <c r="A436" i="32"/>
  <c r="C436" i="32"/>
  <c r="D436" i="32"/>
  <c r="E436" i="32"/>
  <c r="F436" i="32"/>
  <c r="G436" i="32"/>
  <c r="H436" i="32"/>
  <c r="I436" i="32"/>
  <c r="J436" i="32"/>
  <c r="B436" i="32" s="1"/>
  <c r="A437" i="32"/>
  <c r="C437" i="32"/>
  <c r="D437" i="32"/>
  <c r="E437" i="32"/>
  <c r="F437" i="32"/>
  <c r="G437" i="32"/>
  <c r="H437" i="32"/>
  <c r="I437" i="32"/>
  <c r="J437" i="32"/>
  <c r="B437" i="32" s="1"/>
  <c r="A438" i="32"/>
  <c r="C438" i="32"/>
  <c r="D438" i="32"/>
  <c r="E438" i="32"/>
  <c r="F438" i="32"/>
  <c r="G438" i="32"/>
  <c r="H438" i="32"/>
  <c r="I438" i="32"/>
  <c r="J438" i="32"/>
  <c r="B438" i="32" s="1"/>
  <c r="A439" i="32"/>
  <c r="C439" i="32"/>
  <c r="D439" i="32"/>
  <c r="E439" i="32"/>
  <c r="F439" i="32"/>
  <c r="G439" i="32"/>
  <c r="H439" i="32"/>
  <c r="I439" i="32"/>
  <c r="J439" i="32"/>
  <c r="B439" i="32" s="1"/>
  <c r="A440" i="32"/>
  <c r="C440" i="32"/>
  <c r="D440" i="32"/>
  <c r="E440" i="32"/>
  <c r="F440" i="32"/>
  <c r="G440" i="32"/>
  <c r="H440" i="32"/>
  <c r="I440" i="32"/>
  <c r="J440" i="32"/>
  <c r="B440" i="32" s="1"/>
  <c r="A441" i="32"/>
  <c r="C441" i="32"/>
  <c r="D441" i="32"/>
  <c r="E441" i="32"/>
  <c r="F441" i="32"/>
  <c r="G441" i="32"/>
  <c r="H441" i="32"/>
  <c r="I441" i="32"/>
  <c r="J441" i="32"/>
  <c r="B441" i="32" s="1"/>
  <c r="A442" i="32"/>
  <c r="C442" i="32"/>
  <c r="D442" i="32"/>
  <c r="E442" i="32"/>
  <c r="F442" i="32"/>
  <c r="G442" i="32"/>
  <c r="H442" i="32"/>
  <c r="I442" i="32"/>
  <c r="J442" i="32"/>
  <c r="B442" i="32" s="1"/>
  <c r="A443" i="32"/>
  <c r="C443" i="32"/>
  <c r="D443" i="32"/>
  <c r="E443" i="32"/>
  <c r="F443" i="32"/>
  <c r="G443" i="32"/>
  <c r="H443" i="32"/>
  <c r="I443" i="32"/>
  <c r="J443" i="32"/>
  <c r="B443" i="32" s="1"/>
  <c r="A444" i="32"/>
  <c r="C444" i="32"/>
  <c r="D444" i="32"/>
  <c r="E444" i="32"/>
  <c r="F444" i="32"/>
  <c r="G444" i="32"/>
  <c r="H444" i="32"/>
  <c r="I444" i="32"/>
  <c r="J444" i="32"/>
  <c r="B444" i="32" s="1"/>
  <c r="A445" i="32"/>
  <c r="C445" i="32"/>
  <c r="D445" i="32"/>
  <c r="E445" i="32"/>
  <c r="F445" i="32"/>
  <c r="G445" i="32"/>
  <c r="H445" i="32"/>
  <c r="I445" i="32"/>
  <c r="J445" i="32"/>
  <c r="B445" i="32" s="1"/>
  <c r="A446" i="32"/>
  <c r="C446" i="32"/>
  <c r="D446" i="32"/>
  <c r="E446" i="32"/>
  <c r="F446" i="32"/>
  <c r="G446" i="32"/>
  <c r="H446" i="32"/>
  <c r="I446" i="32"/>
  <c r="J446" i="32"/>
  <c r="B446" i="32" s="1"/>
  <c r="A447" i="32"/>
  <c r="C447" i="32"/>
  <c r="D447" i="32"/>
  <c r="E447" i="32"/>
  <c r="F447" i="32"/>
  <c r="G447" i="32"/>
  <c r="H447" i="32"/>
  <c r="I447" i="32"/>
  <c r="J447" i="32"/>
  <c r="B447" i="32" s="1"/>
  <c r="A448" i="32"/>
  <c r="C448" i="32"/>
  <c r="D448" i="32"/>
  <c r="E448" i="32"/>
  <c r="F448" i="32"/>
  <c r="G448" i="32"/>
  <c r="H448" i="32"/>
  <c r="I448" i="32"/>
  <c r="J448" i="32"/>
  <c r="B448" i="32" s="1"/>
  <c r="A449" i="32"/>
  <c r="C449" i="32"/>
  <c r="D449" i="32"/>
  <c r="E449" i="32"/>
  <c r="F449" i="32"/>
  <c r="G449" i="32"/>
  <c r="H449" i="32"/>
  <c r="I449" i="32"/>
  <c r="J449" i="32"/>
  <c r="B449" i="32" s="1"/>
  <c r="A450" i="32"/>
  <c r="C450" i="32"/>
  <c r="D450" i="32"/>
  <c r="E450" i="32"/>
  <c r="F450" i="32"/>
  <c r="G450" i="32"/>
  <c r="H450" i="32"/>
  <c r="I450" i="32"/>
  <c r="J450" i="32"/>
  <c r="B450" i="32" s="1"/>
  <c r="A451" i="32"/>
  <c r="C451" i="32"/>
  <c r="D451" i="32"/>
  <c r="E451" i="32"/>
  <c r="F451" i="32"/>
  <c r="G451" i="32"/>
  <c r="H451" i="32"/>
  <c r="I451" i="32"/>
  <c r="J451" i="32"/>
  <c r="B451" i="32" s="1"/>
  <c r="A452" i="32"/>
  <c r="C452" i="32"/>
  <c r="D452" i="32"/>
  <c r="E452" i="32"/>
  <c r="F452" i="32"/>
  <c r="G452" i="32"/>
  <c r="H452" i="32"/>
  <c r="I452" i="32"/>
  <c r="J452" i="32"/>
  <c r="B452" i="32" s="1"/>
  <c r="A453" i="32"/>
  <c r="C453" i="32"/>
  <c r="D453" i="32"/>
  <c r="E453" i="32"/>
  <c r="F453" i="32"/>
  <c r="G453" i="32"/>
  <c r="H453" i="32"/>
  <c r="I453" i="32"/>
  <c r="J453" i="32"/>
  <c r="B453" i="32" s="1"/>
  <c r="A454" i="32"/>
  <c r="C454" i="32"/>
  <c r="D454" i="32"/>
  <c r="E454" i="32"/>
  <c r="F454" i="32"/>
  <c r="G454" i="32"/>
  <c r="H454" i="32"/>
  <c r="I454" i="32"/>
  <c r="J454" i="32"/>
  <c r="B454" i="32" s="1"/>
  <c r="A455" i="32"/>
  <c r="C455" i="32"/>
  <c r="D455" i="32"/>
  <c r="E455" i="32"/>
  <c r="F455" i="32"/>
  <c r="G455" i="32"/>
  <c r="H455" i="32"/>
  <c r="I455" i="32"/>
  <c r="J455" i="32"/>
  <c r="B455" i="32" s="1"/>
  <c r="A456" i="32"/>
  <c r="C456" i="32"/>
  <c r="D456" i="32"/>
  <c r="E456" i="32"/>
  <c r="F456" i="32"/>
  <c r="G456" i="32"/>
  <c r="H456" i="32"/>
  <c r="I456" i="32"/>
  <c r="J456" i="32"/>
  <c r="B456" i="32" s="1"/>
  <c r="A457" i="32"/>
  <c r="C457" i="32"/>
  <c r="D457" i="32"/>
  <c r="E457" i="32"/>
  <c r="F457" i="32"/>
  <c r="G457" i="32"/>
  <c r="H457" i="32"/>
  <c r="I457" i="32"/>
  <c r="J457" i="32"/>
  <c r="B457" i="32" s="1"/>
  <c r="A458" i="32"/>
  <c r="C458" i="32"/>
  <c r="D458" i="32"/>
  <c r="E458" i="32"/>
  <c r="F458" i="32"/>
  <c r="G458" i="32"/>
  <c r="H458" i="32"/>
  <c r="I458" i="32"/>
  <c r="J458" i="32"/>
  <c r="B458" i="32" s="1"/>
  <c r="A459" i="32"/>
  <c r="C459" i="32"/>
  <c r="D459" i="32"/>
  <c r="E459" i="32"/>
  <c r="F459" i="32"/>
  <c r="G459" i="32"/>
  <c r="H459" i="32"/>
  <c r="I459" i="32"/>
  <c r="J459" i="32"/>
  <c r="B459" i="32" s="1"/>
  <c r="A460" i="32"/>
  <c r="C460" i="32"/>
  <c r="D460" i="32"/>
  <c r="E460" i="32"/>
  <c r="F460" i="32"/>
  <c r="G460" i="32"/>
  <c r="H460" i="32"/>
  <c r="I460" i="32"/>
  <c r="J460" i="32"/>
  <c r="B460" i="32" s="1"/>
  <c r="A461" i="32"/>
  <c r="C461" i="32"/>
  <c r="D461" i="32"/>
  <c r="E461" i="32"/>
  <c r="F461" i="32"/>
  <c r="G461" i="32"/>
  <c r="H461" i="32"/>
  <c r="I461" i="32"/>
  <c r="J461" i="32"/>
  <c r="B461" i="32" s="1"/>
  <c r="A462" i="32"/>
  <c r="C462" i="32"/>
  <c r="D462" i="32"/>
  <c r="E462" i="32"/>
  <c r="F462" i="32"/>
  <c r="G462" i="32"/>
  <c r="H462" i="32"/>
  <c r="I462" i="32"/>
  <c r="J462" i="32"/>
  <c r="B462" i="32" s="1"/>
  <c r="A463" i="32"/>
  <c r="C463" i="32"/>
  <c r="D463" i="32"/>
  <c r="E463" i="32"/>
  <c r="F463" i="32"/>
  <c r="G463" i="32"/>
  <c r="H463" i="32"/>
  <c r="I463" i="32"/>
  <c r="J463" i="32"/>
  <c r="B463" i="32" s="1"/>
  <c r="A464" i="32"/>
  <c r="C464" i="32"/>
  <c r="D464" i="32"/>
  <c r="E464" i="32"/>
  <c r="F464" i="32"/>
  <c r="G464" i="32"/>
  <c r="H464" i="32"/>
  <c r="I464" i="32"/>
  <c r="J464" i="32"/>
  <c r="B464" i="32" s="1"/>
  <c r="A465" i="32"/>
  <c r="C465" i="32"/>
  <c r="D465" i="32"/>
  <c r="E465" i="32"/>
  <c r="F465" i="32"/>
  <c r="G465" i="32"/>
  <c r="H465" i="32"/>
  <c r="I465" i="32"/>
  <c r="J465" i="32"/>
  <c r="B465" i="32" s="1"/>
  <c r="A466" i="32"/>
  <c r="C466" i="32"/>
  <c r="D466" i="32"/>
  <c r="E466" i="32"/>
  <c r="F466" i="32"/>
  <c r="G466" i="32"/>
  <c r="H466" i="32"/>
  <c r="I466" i="32"/>
  <c r="J466" i="32"/>
  <c r="B466" i="32" s="1"/>
  <c r="A467" i="32"/>
  <c r="C467" i="32"/>
  <c r="D467" i="32"/>
  <c r="E467" i="32"/>
  <c r="F467" i="32"/>
  <c r="G467" i="32"/>
  <c r="H467" i="32"/>
  <c r="I467" i="32"/>
  <c r="J467" i="32"/>
  <c r="B467" i="32" s="1"/>
  <c r="A468" i="32"/>
  <c r="C468" i="32"/>
  <c r="D468" i="32"/>
  <c r="E468" i="32"/>
  <c r="F468" i="32"/>
  <c r="G468" i="32"/>
  <c r="H468" i="32"/>
  <c r="I468" i="32"/>
  <c r="J468" i="32"/>
  <c r="B468" i="32" s="1"/>
  <c r="A469" i="32"/>
  <c r="C469" i="32"/>
  <c r="D469" i="32"/>
  <c r="E469" i="32"/>
  <c r="F469" i="32"/>
  <c r="G469" i="32"/>
  <c r="H469" i="32"/>
  <c r="I469" i="32"/>
  <c r="J469" i="32"/>
  <c r="B469" i="32" s="1"/>
  <c r="A470" i="32"/>
  <c r="C470" i="32"/>
  <c r="D470" i="32"/>
  <c r="E470" i="32"/>
  <c r="F470" i="32"/>
  <c r="G470" i="32"/>
  <c r="H470" i="32"/>
  <c r="I470" i="32"/>
  <c r="J470" i="32"/>
  <c r="B470" i="32" s="1"/>
  <c r="A471" i="32"/>
  <c r="C471" i="32"/>
  <c r="D471" i="32"/>
  <c r="E471" i="32"/>
  <c r="F471" i="32"/>
  <c r="G471" i="32"/>
  <c r="H471" i="32"/>
  <c r="I471" i="32"/>
  <c r="J471" i="32"/>
  <c r="B471" i="32" s="1"/>
  <c r="A472" i="32"/>
  <c r="C472" i="32"/>
  <c r="D472" i="32"/>
  <c r="E472" i="32"/>
  <c r="F472" i="32"/>
  <c r="G472" i="32"/>
  <c r="H472" i="32"/>
  <c r="I472" i="32"/>
  <c r="J472" i="32"/>
  <c r="B472" i="32" s="1"/>
  <c r="A473" i="32"/>
  <c r="C473" i="32"/>
  <c r="D473" i="32"/>
  <c r="E473" i="32"/>
  <c r="F473" i="32"/>
  <c r="G473" i="32"/>
  <c r="H473" i="32"/>
  <c r="I473" i="32"/>
  <c r="J473" i="32"/>
  <c r="B473" i="32" s="1"/>
  <c r="A474" i="32"/>
  <c r="C474" i="32"/>
  <c r="D474" i="32"/>
  <c r="E474" i="32"/>
  <c r="F474" i="32"/>
  <c r="G474" i="32"/>
  <c r="H474" i="32"/>
  <c r="I474" i="32"/>
  <c r="J474" i="32"/>
  <c r="B474" i="32" s="1"/>
  <c r="A475" i="32"/>
  <c r="C475" i="32"/>
  <c r="D475" i="32"/>
  <c r="E475" i="32"/>
  <c r="F475" i="32"/>
  <c r="G475" i="32"/>
  <c r="H475" i="32"/>
  <c r="I475" i="32"/>
  <c r="J475" i="32"/>
  <c r="B475" i="32" s="1"/>
  <c r="A476" i="32"/>
  <c r="C476" i="32"/>
  <c r="D476" i="32"/>
  <c r="E476" i="32"/>
  <c r="F476" i="32"/>
  <c r="G476" i="32"/>
  <c r="H476" i="32"/>
  <c r="I476" i="32"/>
  <c r="J476" i="32"/>
  <c r="B476" i="32" s="1"/>
  <c r="A477" i="32"/>
  <c r="C477" i="32"/>
  <c r="D477" i="32"/>
  <c r="E477" i="32"/>
  <c r="F477" i="32"/>
  <c r="G477" i="32"/>
  <c r="H477" i="32"/>
  <c r="I477" i="32"/>
  <c r="J477" i="32"/>
  <c r="B477" i="32" s="1"/>
  <c r="A478" i="32"/>
  <c r="C478" i="32"/>
  <c r="D478" i="32"/>
  <c r="E478" i="32"/>
  <c r="F478" i="32"/>
  <c r="G478" i="32"/>
  <c r="H478" i="32"/>
  <c r="I478" i="32"/>
  <c r="J478" i="32"/>
  <c r="B478" i="32" s="1"/>
  <c r="A479" i="32"/>
  <c r="C479" i="32"/>
  <c r="D479" i="32"/>
  <c r="E479" i="32"/>
  <c r="F479" i="32"/>
  <c r="G479" i="32"/>
  <c r="H479" i="32"/>
  <c r="I479" i="32"/>
  <c r="J479" i="32"/>
  <c r="B479" i="32" s="1"/>
  <c r="A480" i="32"/>
  <c r="C480" i="32"/>
  <c r="D480" i="32"/>
  <c r="E480" i="32"/>
  <c r="F480" i="32"/>
  <c r="G480" i="32"/>
  <c r="H480" i="32"/>
  <c r="I480" i="32"/>
  <c r="J480" i="32"/>
  <c r="B480" i="32" s="1"/>
  <c r="A481" i="32"/>
  <c r="C481" i="32"/>
  <c r="D481" i="32"/>
  <c r="E481" i="32"/>
  <c r="F481" i="32"/>
  <c r="G481" i="32"/>
  <c r="H481" i="32"/>
  <c r="I481" i="32"/>
  <c r="J481" i="32"/>
  <c r="B481" i="32" s="1"/>
  <c r="A482" i="32"/>
  <c r="C482" i="32"/>
  <c r="D482" i="32"/>
  <c r="E482" i="32"/>
  <c r="F482" i="32"/>
  <c r="G482" i="32"/>
  <c r="H482" i="32"/>
  <c r="I482" i="32"/>
  <c r="J482" i="32"/>
  <c r="B482" i="32" s="1"/>
  <c r="A483" i="32"/>
  <c r="C483" i="32"/>
  <c r="D483" i="32"/>
  <c r="E483" i="32"/>
  <c r="F483" i="32"/>
  <c r="G483" i="32"/>
  <c r="H483" i="32"/>
  <c r="I483" i="32"/>
  <c r="J483" i="32"/>
  <c r="B483" i="32" s="1"/>
  <c r="A484" i="32"/>
  <c r="C484" i="32"/>
  <c r="D484" i="32"/>
  <c r="E484" i="32"/>
  <c r="F484" i="32"/>
  <c r="G484" i="32"/>
  <c r="H484" i="32"/>
  <c r="I484" i="32"/>
  <c r="J484" i="32"/>
  <c r="B484" i="32" s="1"/>
  <c r="A485" i="32"/>
  <c r="C485" i="32"/>
  <c r="D485" i="32"/>
  <c r="E485" i="32"/>
  <c r="F485" i="32"/>
  <c r="G485" i="32"/>
  <c r="H485" i="32"/>
  <c r="I485" i="32"/>
  <c r="J485" i="32"/>
  <c r="B485" i="32" s="1"/>
  <c r="A486" i="32"/>
  <c r="C486" i="32"/>
  <c r="D486" i="32"/>
  <c r="E486" i="32"/>
  <c r="F486" i="32"/>
  <c r="G486" i="32"/>
  <c r="H486" i="32"/>
  <c r="I486" i="32"/>
  <c r="J486" i="32"/>
  <c r="B486" i="32" s="1"/>
  <c r="A487" i="32"/>
  <c r="C487" i="32"/>
  <c r="D487" i="32"/>
  <c r="E487" i="32"/>
  <c r="F487" i="32"/>
  <c r="G487" i="32"/>
  <c r="H487" i="32"/>
  <c r="I487" i="32"/>
  <c r="J487" i="32"/>
  <c r="B487" i="32" s="1"/>
  <c r="A488" i="32"/>
  <c r="C488" i="32"/>
  <c r="D488" i="32"/>
  <c r="E488" i="32"/>
  <c r="F488" i="32"/>
  <c r="G488" i="32"/>
  <c r="H488" i="32"/>
  <c r="I488" i="32"/>
  <c r="J488" i="32"/>
  <c r="B488" i="32" s="1"/>
  <c r="A489" i="32"/>
  <c r="C489" i="32"/>
  <c r="D489" i="32"/>
  <c r="E489" i="32"/>
  <c r="F489" i="32"/>
  <c r="G489" i="32"/>
  <c r="H489" i="32"/>
  <c r="I489" i="32"/>
  <c r="J489" i="32"/>
  <c r="B489" i="32" s="1"/>
  <c r="A490" i="32"/>
  <c r="C490" i="32"/>
  <c r="D490" i="32"/>
  <c r="E490" i="32"/>
  <c r="F490" i="32"/>
  <c r="G490" i="32"/>
  <c r="H490" i="32"/>
  <c r="I490" i="32"/>
  <c r="J490" i="32"/>
  <c r="B490" i="32" s="1"/>
  <c r="A491" i="32"/>
  <c r="C491" i="32"/>
  <c r="D491" i="32"/>
  <c r="E491" i="32"/>
  <c r="F491" i="32"/>
  <c r="G491" i="32"/>
  <c r="H491" i="32"/>
  <c r="I491" i="32"/>
  <c r="J491" i="32"/>
  <c r="B491" i="32" s="1"/>
  <c r="A492" i="32"/>
  <c r="C492" i="32"/>
  <c r="D492" i="32"/>
  <c r="E492" i="32"/>
  <c r="F492" i="32"/>
  <c r="G492" i="32"/>
  <c r="H492" i="32"/>
  <c r="I492" i="32"/>
  <c r="J492" i="32"/>
  <c r="B492" i="32" s="1"/>
  <c r="A493" i="32"/>
  <c r="C493" i="32"/>
  <c r="D493" i="32"/>
  <c r="E493" i="32"/>
  <c r="F493" i="32"/>
  <c r="G493" i="32"/>
  <c r="H493" i="32"/>
  <c r="I493" i="32"/>
  <c r="J493" i="32"/>
  <c r="B493" i="32" s="1"/>
  <c r="A494" i="32"/>
  <c r="C494" i="32"/>
  <c r="D494" i="32"/>
  <c r="E494" i="32"/>
  <c r="F494" i="32"/>
  <c r="G494" i="32"/>
  <c r="H494" i="32"/>
  <c r="I494" i="32"/>
  <c r="J494" i="32"/>
  <c r="B494" i="32" s="1"/>
  <c r="A495" i="32"/>
  <c r="C495" i="32"/>
  <c r="D495" i="32"/>
  <c r="E495" i="32"/>
  <c r="F495" i="32"/>
  <c r="G495" i="32"/>
  <c r="H495" i="32"/>
  <c r="I495" i="32"/>
  <c r="J495" i="32"/>
  <c r="B495" i="32" s="1"/>
  <c r="A496" i="32"/>
  <c r="C496" i="32"/>
  <c r="D496" i="32"/>
  <c r="E496" i="32"/>
  <c r="F496" i="32"/>
  <c r="G496" i="32"/>
  <c r="H496" i="32"/>
  <c r="I496" i="32"/>
  <c r="J496" i="32"/>
  <c r="B496" i="32" s="1"/>
  <c r="A497" i="32"/>
  <c r="C497" i="32"/>
  <c r="D497" i="32"/>
  <c r="E497" i="32"/>
  <c r="F497" i="32"/>
  <c r="G497" i="32"/>
  <c r="H497" i="32"/>
  <c r="I497" i="32"/>
  <c r="J497" i="32"/>
  <c r="B497" i="32" s="1"/>
  <c r="A498" i="32"/>
  <c r="C498" i="32"/>
  <c r="D498" i="32"/>
  <c r="E498" i="32"/>
  <c r="F498" i="32"/>
  <c r="G498" i="32"/>
  <c r="H498" i="32"/>
  <c r="I498" i="32"/>
  <c r="J498" i="32"/>
  <c r="B498" i="32" s="1"/>
  <c r="A499" i="32"/>
  <c r="C499" i="32"/>
  <c r="D499" i="32"/>
  <c r="E499" i="32"/>
  <c r="F499" i="32"/>
  <c r="G499" i="32"/>
  <c r="H499" i="32"/>
  <c r="I499" i="32"/>
  <c r="J499" i="32"/>
  <c r="B499" i="32" s="1"/>
  <c r="A500" i="32"/>
  <c r="C500" i="32"/>
  <c r="D500" i="32"/>
  <c r="E500" i="32"/>
  <c r="F500" i="32"/>
  <c r="G500" i="32"/>
  <c r="H500" i="32"/>
  <c r="I500" i="32"/>
  <c r="J500" i="32"/>
  <c r="B500" i="32" s="1"/>
  <c r="A501" i="32"/>
  <c r="C501" i="32"/>
  <c r="D501" i="32"/>
  <c r="E501" i="32"/>
  <c r="F501" i="32"/>
  <c r="G501" i="32"/>
  <c r="H501" i="32"/>
  <c r="I501" i="32"/>
  <c r="J501" i="32"/>
  <c r="B501" i="32" s="1"/>
  <c r="A502" i="32"/>
  <c r="C502" i="32"/>
  <c r="D502" i="32"/>
  <c r="E502" i="32"/>
  <c r="F502" i="32"/>
  <c r="G502" i="32"/>
  <c r="H502" i="32"/>
  <c r="I502" i="32"/>
  <c r="J502" i="32"/>
  <c r="B502" i="32" s="1"/>
  <c r="A503" i="32"/>
  <c r="C503" i="32"/>
  <c r="D503" i="32"/>
  <c r="E503" i="32"/>
  <c r="F503" i="32"/>
  <c r="G503" i="32"/>
  <c r="H503" i="32"/>
  <c r="I503" i="32"/>
  <c r="J503" i="32"/>
  <c r="B503" i="32" s="1"/>
  <c r="A504" i="32"/>
  <c r="C504" i="32"/>
  <c r="D504" i="32"/>
  <c r="E504" i="32"/>
  <c r="F504" i="32"/>
  <c r="G504" i="32"/>
  <c r="H504" i="32"/>
  <c r="I504" i="32"/>
  <c r="J504" i="32"/>
  <c r="B504" i="32" s="1"/>
  <c r="A505" i="32"/>
  <c r="C505" i="32"/>
  <c r="D505" i="32"/>
  <c r="E505" i="32"/>
  <c r="F505" i="32"/>
  <c r="G505" i="32"/>
  <c r="H505" i="32"/>
  <c r="I505" i="32"/>
  <c r="J505" i="32"/>
  <c r="B505" i="32" s="1"/>
  <c r="A506" i="32"/>
  <c r="C506" i="32"/>
  <c r="D506" i="32"/>
  <c r="E506" i="32"/>
  <c r="F506" i="32"/>
  <c r="G506" i="32"/>
  <c r="H506" i="32"/>
  <c r="I506" i="32"/>
  <c r="J506" i="32"/>
  <c r="B506" i="32" s="1"/>
  <c r="A507" i="32"/>
  <c r="C507" i="32"/>
  <c r="D507" i="32"/>
  <c r="E507" i="32"/>
  <c r="F507" i="32"/>
  <c r="G507" i="32"/>
  <c r="H507" i="32"/>
  <c r="I507" i="32"/>
  <c r="J507" i="32"/>
  <c r="B507" i="32" s="1"/>
  <c r="A508" i="32"/>
  <c r="C508" i="32"/>
  <c r="D508" i="32"/>
  <c r="E508" i="32"/>
  <c r="F508" i="32"/>
  <c r="G508" i="32"/>
  <c r="H508" i="32"/>
  <c r="I508" i="32"/>
  <c r="J508" i="32"/>
  <c r="B508" i="32" s="1"/>
  <c r="A509" i="32"/>
  <c r="C509" i="32"/>
  <c r="D509" i="32"/>
  <c r="E509" i="32"/>
  <c r="F509" i="32"/>
  <c r="G509" i="32"/>
  <c r="H509" i="32"/>
  <c r="I509" i="32"/>
  <c r="J509" i="32"/>
  <c r="B509" i="32" s="1"/>
  <c r="A510" i="32"/>
  <c r="C510" i="32"/>
  <c r="D510" i="32"/>
  <c r="E510" i="32"/>
  <c r="F510" i="32"/>
  <c r="G510" i="32"/>
  <c r="H510" i="32"/>
  <c r="I510" i="32"/>
  <c r="J510" i="32"/>
  <c r="B510" i="32" s="1"/>
  <c r="A511" i="32"/>
  <c r="C511" i="32"/>
  <c r="D511" i="32"/>
  <c r="E511" i="32"/>
  <c r="F511" i="32"/>
  <c r="G511" i="32"/>
  <c r="H511" i="32"/>
  <c r="I511" i="32"/>
  <c r="J511" i="32"/>
  <c r="B511" i="32" s="1"/>
  <c r="A512" i="32"/>
  <c r="C512" i="32"/>
  <c r="D512" i="32"/>
  <c r="E512" i="32"/>
  <c r="F512" i="32"/>
  <c r="G512" i="32"/>
  <c r="H512" i="32"/>
  <c r="I512" i="32"/>
  <c r="J512" i="32"/>
  <c r="B512" i="32" s="1"/>
  <c r="A513" i="32"/>
  <c r="C513" i="32"/>
  <c r="D513" i="32"/>
  <c r="E513" i="32"/>
  <c r="F513" i="32"/>
  <c r="G513" i="32"/>
  <c r="H513" i="32"/>
  <c r="I513" i="32"/>
  <c r="J513" i="32"/>
  <c r="B513" i="32" s="1"/>
  <c r="A514" i="32"/>
  <c r="C514" i="32"/>
  <c r="D514" i="32"/>
  <c r="E514" i="32"/>
  <c r="F514" i="32"/>
  <c r="G514" i="32"/>
  <c r="H514" i="32"/>
  <c r="I514" i="32"/>
  <c r="J514" i="32"/>
  <c r="B514" i="32" s="1"/>
  <c r="A515" i="32"/>
  <c r="C515" i="32"/>
  <c r="D515" i="32"/>
  <c r="E515" i="32"/>
  <c r="F515" i="32"/>
  <c r="G515" i="32"/>
  <c r="H515" i="32"/>
  <c r="I515" i="32"/>
  <c r="J515" i="32"/>
  <c r="B515" i="32" s="1"/>
  <c r="A516" i="32"/>
  <c r="C516" i="32"/>
  <c r="D516" i="32"/>
  <c r="E516" i="32"/>
  <c r="F516" i="32"/>
  <c r="G516" i="32"/>
  <c r="H516" i="32"/>
  <c r="I516" i="32"/>
  <c r="J516" i="32"/>
  <c r="B516" i="32" s="1"/>
  <c r="A517" i="32"/>
  <c r="C517" i="32"/>
  <c r="D517" i="32"/>
  <c r="E517" i="32"/>
  <c r="F517" i="32"/>
  <c r="G517" i="32"/>
  <c r="H517" i="32"/>
  <c r="I517" i="32"/>
  <c r="J517" i="32"/>
  <c r="B517" i="32" s="1"/>
  <c r="A518" i="32"/>
  <c r="C518" i="32"/>
  <c r="D518" i="32"/>
  <c r="E518" i="32"/>
  <c r="F518" i="32"/>
  <c r="G518" i="32"/>
  <c r="H518" i="32"/>
  <c r="I518" i="32"/>
  <c r="J518" i="32"/>
  <c r="B518" i="32" s="1"/>
  <c r="A519" i="32"/>
  <c r="C519" i="32"/>
  <c r="D519" i="32"/>
  <c r="E519" i="32"/>
  <c r="F519" i="32"/>
  <c r="G519" i="32"/>
  <c r="H519" i="32"/>
  <c r="I519" i="32"/>
  <c r="J519" i="32"/>
  <c r="B519" i="32" s="1"/>
  <c r="A520" i="32"/>
  <c r="C520" i="32"/>
  <c r="D520" i="32"/>
  <c r="E520" i="32"/>
  <c r="F520" i="32"/>
  <c r="G520" i="32"/>
  <c r="H520" i="32"/>
  <c r="I520" i="32"/>
  <c r="J520" i="32"/>
  <c r="B520" i="32" s="1"/>
  <c r="A521" i="32"/>
  <c r="C521" i="32"/>
  <c r="D521" i="32"/>
  <c r="E521" i="32"/>
  <c r="F521" i="32"/>
  <c r="G521" i="32"/>
  <c r="H521" i="32"/>
  <c r="I521" i="32"/>
  <c r="J521" i="32"/>
  <c r="B521" i="32" s="1"/>
  <c r="A522" i="32"/>
  <c r="C522" i="32"/>
  <c r="D522" i="32"/>
  <c r="E522" i="32"/>
  <c r="F522" i="32"/>
  <c r="G522" i="32"/>
  <c r="H522" i="32"/>
  <c r="I522" i="32"/>
  <c r="J522" i="32"/>
  <c r="B522" i="32" s="1"/>
  <c r="A523" i="32"/>
  <c r="C523" i="32"/>
  <c r="D523" i="32"/>
  <c r="E523" i="32"/>
  <c r="F523" i="32"/>
  <c r="G523" i="32"/>
  <c r="H523" i="32"/>
  <c r="I523" i="32"/>
  <c r="J523" i="32"/>
  <c r="B523" i="32" s="1"/>
  <c r="A524" i="32"/>
  <c r="C524" i="32"/>
  <c r="D524" i="32"/>
  <c r="E524" i="32"/>
  <c r="F524" i="32"/>
  <c r="G524" i="32"/>
  <c r="H524" i="32"/>
  <c r="I524" i="32"/>
  <c r="J524" i="32"/>
  <c r="B524" i="32" s="1"/>
  <c r="A525" i="32"/>
  <c r="C525" i="32"/>
  <c r="D525" i="32"/>
  <c r="E525" i="32"/>
  <c r="F525" i="32"/>
  <c r="G525" i="32"/>
  <c r="H525" i="32"/>
  <c r="I525" i="32"/>
  <c r="J525" i="32"/>
  <c r="B525" i="32" s="1"/>
  <c r="A526" i="32"/>
  <c r="C526" i="32"/>
  <c r="D526" i="32"/>
  <c r="E526" i="32"/>
  <c r="F526" i="32"/>
  <c r="G526" i="32"/>
  <c r="H526" i="32"/>
  <c r="I526" i="32"/>
  <c r="J526" i="32"/>
  <c r="B526" i="32" s="1"/>
  <c r="A527" i="32"/>
  <c r="C527" i="32"/>
  <c r="D527" i="32"/>
  <c r="E527" i="32"/>
  <c r="F527" i="32"/>
  <c r="G527" i="32"/>
  <c r="H527" i="32"/>
  <c r="I527" i="32"/>
  <c r="J527" i="32"/>
  <c r="B527" i="32" s="1"/>
  <c r="A528" i="32"/>
  <c r="C528" i="32"/>
  <c r="D528" i="32"/>
  <c r="E528" i="32"/>
  <c r="F528" i="32"/>
  <c r="G528" i="32"/>
  <c r="H528" i="32"/>
  <c r="I528" i="32"/>
  <c r="J528" i="32"/>
  <c r="B528" i="32" s="1"/>
  <c r="A529" i="32"/>
  <c r="C529" i="32"/>
  <c r="D529" i="32"/>
  <c r="E529" i="32"/>
  <c r="F529" i="32"/>
  <c r="G529" i="32"/>
  <c r="H529" i="32"/>
  <c r="I529" i="32"/>
  <c r="J529" i="32"/>
  <c r="B529" i="32" s="1"/>
  <c r="A530" i="32"/>
  <c r="C530" i="32"/>
  <c r="D530" i="32"/>
  <c r="E530" i="32"/>
  <c r="F530" i="32"/>
  <c r="G530" i="32"/>
  <c r="H530" i="32"/>
  <c r="I530" i="32"/>
  <c r="J530" i="32"/>
  <c r="B530" i="32" s="1"/>
  <c r="A531" i="32"/>
  <c r="C531" i="32"/>
  <c r="D531" i="32"/>
  <c r="E531" i="32"/>
  <c r="F531" i="32"/>
  <c r="G531" i="32"/>
  <c r="H531" i="32"/>
  <c r="I531" i="32"/>
  <c r="J531" i="32"/>
  <c r="B531" i="32" s="1"/>
  <c r="A532" i="32"/>
  <c r="C532" i="32"/>
  <c r="D532" i="32"/>
  <c r="E532" i="32"/>
  <c r="F532" i="32"/>
  <c r="G532" i="32"/>
  <c r="H532" i="32"/>
  <c r="I532" i="32"/>
  <c r="J532" i="32"/>
  <c r="B532" i="32" s="1"/>
  <c r="A533" i="32"/>
  <c r="C533" i="32"/>
  <c r="D533" i="32"/>
  <c r="E533" i="32"/>
  <c r="F533" i="32"/>
  <c r="G533" i="32"/>
  <c r="H533" i="32"/>
  <c r="I533" i="32"/>
  <c r="J533" i="32"/>
  <c r="B533" i="32" s="1"/>
  <c r="A534" i="32"/>
  <c r="C534" i="32"/>
  <c r="D534" i="32"/>
  <c r="E534" i="32"/>
  <c r="F534" i="32"/>
  <c r="G534" i="32"/>
  <c r="H534" i="32"/>
  <c r="I534" i="32"/>
  <c r="J534" i="32"/>
  <c r="B534" i="32" s="1"/>
  <c r="A535" i="32"/>
  <c r="C535" i="32"/>
  <c r="D535" i="32"/>
  <c r="E535" i="32"/>
  <c r="F535" i="32"/>
  <c r="G535" i="32"/>
  <c r="H535" i="32"/>
  <c r="I535" i="32"/>
  <c r="J535" i="32"/>
  <c r="B535" i="32" s="1"/>
  <c r="A536" i="32"/>
  <c r="C536" i="32"/>
  <c r="D536" i="32"/>
  <c r="E536" i="32"/>
  <c r="F536" i="32"/>
  <c r="G536" i="32"/>
  <c r="H536" i="32"/>
  <c r="I536" i="32"/>
  <c r="J536" i="32"/>
  <c r="B536" i="32" s="1"/>
  <c r="A537" i="32"/>
  <c r="C537" i="32"/>
  <c r="D537" i="32"/>
  <c r="E537" i="32"/>
  <c r="F537" i="32"/>
  <c r="G537" i="32"/>
  <c r="H537" i="32"/>
  <c r="I537" i="32"/>
  <c r="J537" i="32"/>
  <c r="B537" i="32" s="1"/>
  <c r="A538" i="32"/>
  <c r="C538" i="32"/>
  <c r="D538" i="32"/>
  <c r="E538" i="32"/>
  <c r="F538" i="32"/>
  <c r="G538" i="32"/>
  <c r="H538" i="32"/>
  <c r="I538" i="32"/>
  <c r="J538" i="32"/>
  <c r="B538" i="32" s="1"/>
  <c r="A539" i="32"/>
  <c r="C539" i="32"/>
  <c r="D539" i="32"/>
  <c r="E539" i="32"/>
  <c r="F539" i="32"/>
  <c r="G539" i="32"/>
  <c r="H539" i="32"/>
  <c r="I539" i="32"/>
  <c r="J539" i="32"/>
  <c r="B539" i="32" s="1"/>
  <c r="A540" i="32"/>
  <c r="C540" i="32"/>
  <c r="D540" i="32"/>
  <c r="E540" i="32"/>
  <c r="F540" i="32"/>
  <c r="G540" i="32"/>
  <c r="H540" i="32"/>
  <c r="I540" i="32"/>
  <c r="J540" i="32"/>
  <c r="B540" i="32" s="1"/>
  <c r="A541" i="32"/>
  <c r="C541" i="32"/>
  <c r="D541" i="32"/>
  <c r="E541" i="32"/>
  <c r="F541" i="32"/>
  <c r="G541" i="32"/>
  <c r="H541" i="32"/>
  <c r="I541" i="32"/>
  <c r="J541" i="32"/>
  <c r="B541" i="32" s="1"/>
  <c r="A542" i="32"/>
  <c r="C542" i="32"/>
  <c r="D542" i="32"/>
  <c r="E542" i="32"/>
  <c r="F542" i="32"/>
  <c r="G542" i="32"/>
  <c r="H542" i="32"/>
  <c r="I542" i="32"/>
  <c r="J542" i="32"/>
  <c r="B542" i="32" s="1"/>
  <c r="A543" i="32"/>
  <c r="C543" i="32"/>
  <c r="D543" i="32"/>
  <c r="E543" i="32"/>
  <c r="F543" i="32"/>
  <c r="G543" i="32"/>
  <c r="H543" i="32"/>
  <c r="I543" i="32"/>
  <c r="J543" i="32"/>
  <c r="B543" i="32" s="1"/>
  <c r="A544" i="32"/>
  <c r="C544" i="32"/>
  <c r="D544" i="32"/>
  <c r="E544" i="32"/>
  <c r="F544" i="32"/>
  <c r="G544" i="32"/>
  <c r="H544" i="32"/>
  <c r="I544" i="32"/>
  <c r="J544" i="32"/>
  <c r="B544" i="32" s="1"/>
  <c r="A545" i="32"/>
  <c r="C545" i="32"/>
  <c r="D545" i="32"/>
  <c r="E545" i="32"/>
  <c r="F545" i="32"/>
  <c r="G545" i="32"/>
  <c r="H545" i="32"/>
  <c r="I545" i="32"/>
  <c r="J545" i="32"/>
  <c r="B545" i="32" s="1"/>
  <c r="A546" i="32"/>
  <c r="C546" i="32"/>
  <c r="D546" i="32"/>
  <c r="E546" i="32"/>
  <c r="F546" i="32"/>
  <c r="G546" i="32"/>
  <c r="H546" i="32"/>
  <c r="I546" i="32"/>
  <c r="J546" i="32"/>
  <c r="B546" i="32" s="1"/>
  <c r="A547" i="32"/>
  <c r="C547" i="32"/>
  <c r="D547" i="32"/>
  <c r="E547" i="32"/>
  <c r="F547" i="32"/>
  <c r="G547" i="32"/>
  <c r="H547" i="32"/>
  <c r="I547" i="32"/>
  <c r="J547" i="32"/>
  <c r="B547" i="32" s="1"/>
  <c r="A548" i="32"/>
  <c r="C548" i="32"/>
  <c r="D548" i="32"/>
  <c r="E548" i="32"/>
  <c r="F548" i="32"/>
  <c r="G548" i="32"/>
  <c r="H548" i="32"/>
  <c r="I548" i="32"/>
  <c r="J548" i="32"/>
  <c r="B548" i="32" s="1"/>
  <c r="A549" i="32"/>
  <c r="C549" i="32"/>
  <c r="D549" i="32"/>
  <c r="E549" i="32"/>
  <c r="F549" i="32"/>
  <c r="G549" i="32"/>
  <c r="H549" i="32"/>
  <c r="I549" i="32"/>
  <c r="J549" i="32"/>
  <c r="B549" i="32" s="1"/>
  <c r="A550" i="32"/>
  <c r="C550" i="32"/>
  <c r="D550" i="32"/>
  <c r="E550" i="32"/>
  <c r="F550" i="32"/>
  <c r="G550" i="32"/>
  <c r="H550" i="32"/>
  <c r="I550" i="32"/>
  <c r="J550" i="32"/>
  <c r="B550" i="32" s="1"/>
  <c r="A551" i="32"/>
  <c r="C551" i="32"/>
  <c r="D551" i="32"/>
  <c r="E551" i="32"/>
  <c r="F551" i="32"/>
  <c r="G551" i="32"/>
  <c r="H551" i="32"/>
  <c r="I551" i="32"/>
  <c r="J551" i="32"/>
  <c r="B551" i="32" s="1"/>
  <c r="A552" i="32"/>
  <c r="C552" i="32"/>
  <c r="D552" i="32"/>
  <c r="E552" i="32"/>
  <c r="F552" i="32"/>
  <c r="G552" i="32"/>
  <c r="H552" i="32"/>
  <c r="I552" i="32"/>
  <c r="J552" i="32"/>
  <c r="B552" i="32" s="1"/>
  <c r="A553" i="32"/>
  <c r="C553" i="32"/>
  <c r="D553" i="32"/>
  <c r="E553" i="32"/>
  <c r="F553" i="32"/>
  <c r="G553" i="32"/>
  <c r="H553" i="32"/>
  <c r="I553" i="32"/>
  <c r="J553" i="32"/>
  <c r="B553" i="32" s="1"/>
  <c r="A554" i="32"/>
  <c r="C554" i="32"/>
  <c r="D554" i="32"/>
  <c r="E554" i="32"/>
  <c r="F554" i="32"/>
  <c r="G554" i="32"/>
  <c r="H554" i="32"/>
  <c r="I554" i="32"/>
  <c r="J554" i="32"/>
  <c r="B554" i="32" s="1"/>
  <c r="A555" i="32"/>
  <c r="C555" i="32"/>
  <c r="D555" i="32"/>
  <c r="E555" i="32"/>
  <c r="F555" i="32"/>
  <c r="G555" i="32"/>
  <c r="H555" i="32"/>
  <c r="I555" i="32"/>
  <c r="J555" i="32"/>
  <c r="B555" i="32" s="1"/>
  <c r="A556" i="32"/>
  <c r="C556" i="32"/>
  <c r="D556" i="32"/>
  <c r="E556" i="32"/>
  <c r="F556" i="32"/>
  <c r="G556" i="32"/>
  <c r="H556" i="32"/>
  <c r="I556" i="32"/>
  <c r="J556" i="32"/>
  <c r="B556" i="32" s="1"/>
  <c r="A557" i="32"/>
  <c r="C557" i="32"/>
  <c r="D557" i="32"/>
  <c r="E557" i="32"/>
  <c r="F557" i="32"/>
  <c r="G557" i="32"/>
  <c r="H557" i="32"/>
  <c r="I557" i="32"/>
  <c r="J557" i="32"/>
  <c r="B557" i="32" s="1"/>
  <c r="A558" i="32"/>
  <c r="C558" i="32"/>
  <c r="D558" i="32"/>
  <c r="E558" i="32"/>
  <c r="F558" i="32"/>
  <c r="G558" i="32"/>
  <c r="H558" i="32"/>
  <c r="I558" i="32"/>
  <c r="J558" i="32"/>
  <c r="B558" i="32" s="1"/>
  <c r="A559" i="32"/>
  <c r="C559" i="32"/>
  <c r="D559" i="32"/>
  <c r="E559" i="32"/>
  <c r="F559" i="32"/>
  <c r="G559" i="32"/>
  <c r="H559" i="32"/>
  <c r="I559" i="32"/>
  <c r="J559" i="32"/>
  <c r="B559" i="32" s="1"/>
  <c r="A560" i="32"/>
  <c r="C560" i="32"/>
  <c r="D560" i="32"/>
  <c r="E560" i="32"/>
  <c r="F560" i="32"/>
  <c r="G560" i="32"/>
  <c r="H560" i="32"/>
  <c r="I560" i="32"/>
  <c r="J560" i="32"/>
  <c r="B560" i="32" s="1"/>
  <c r="A561" i="32"/>
  <c r="C561" i="32"/>
  <c r="D561" i="32"/>
  <c r="E561" i="32"/>
  <c r="F561" i="32"/>
  <c r="G561" i="32"/>
  <c r="H561" i="32"/>
  <c r="I561" i="32"/>
  <c r="J561" i="32"/>
  <c r="B561" i="32" s="1"/>
  <c r="A562" i="32"/>
  <c r="C562" i="32"/>
  <c r="D562" i="32"/>
  <c r="E562" i="32"/>
  <c r="F562" i="32"/>
  <c r="G562" i="32"/>
  <c r="H562" i="32"/>
  <c r="I562" i="32"/>
  <c r="J562" i="32"/>
  <c r="B562" i="32" s="1"/>
  <c r="A563" i="32"/>
  <c r="C563" i="32"/>
  <c r="D563" i="32"/>
  <c r="E563" i="32"/>
  <c r="F563" i="32"/>
  <c r="G563" i="32"/>
  <c r="H563" i="32"/>
  <c r="I563" i="32"/>
  <c r="J563" i="32"/>
  <c r="B563" i="32" s="1"/>
  <c r="A564" i="32"/>
  <c r="C564" i="32"/>
  <c r="D564" i="32"/>
  <c r="E564" i="32"/>
  <c r="F564" i="32"/>
  <c r="G564" i="32"/>
  <c r="H564" i="32"/>
  <c r="I564" i="32"/>
  <c r="J564" i="32"/>
  <c r="B564" i="32" s="1"/>
  <c r="A565" i="32"/>
  <c r="C565" i="32"/>
  <c r="D565" i="32"/>
  <c r="E565" i="32"/>
  <c r="F565" i="32"/>
  <c r="G565" i="32"/>
  <c r="H565" i="32"/>
  <c r="I565" i="32"/>
  <c r="J565" i="32"/>
  <c r="B565" i="32" s="1"/>
  <c r="A566" i="32"/>
  <c r="C566" i="32"/>
  <c r="D566" i="32"/>
  <c r="E566" i="32"/>
  <c r="F566" i="32"/>
  <c r="G566" i="32"/>
  <c r="H566" i="32"/>
  <c r="I566" i="32"/>
  <c r="J566" i="32"/>
  <c r="B566" i="32" s="1"/>
  <c r="A567" i="32"/>
  <c r="C567" i="32"/>
  <c r="D567" i="32"/>
  <c r="E567" i="32"/>
  <c r="F567" i="32"/>
  <c r="G567" i="32"/>
  <c r="H567" i="32"/>
  <c r="I567" i="32"/>
  <c r="J567" i="32"/>
  <c r="B567" i="32" s="1"/>
  <c r="A568" i="32"/>
  <c r="C568" i="32"/>
  <c r="D568" i="32"/>
  <c r="E568" i="32"/>
  <c r="F568" i="32"/>
  <c r="G568" i="32"/>
  <c r="H568" i="32"/>
  <c r="I568" i="32"/>
  <c r="J568" i="32"/>
  <c r="B568" i="32" s="1"/>
  <c r="A569" i="32"/>
  <c r="C569" i="32"/>
  <c r="D569" i="32"/>
  <c r="E569" i="32"/>
  <c r="F569" i="32"/>
  <c r="G569" i="32"/>
  <c r="H569" i="32"/>
  <c r="I569" i="32"/>
  <c r="J569" i="32"/>
  <c r="B569" i="32" s="1"/>
  <c r="A570" i="32"/>
  <c r="C570" i="32"/>
  <c r="D570" i="32"/>
  <c r="E570" i="32"/>
  <c r="F570" i="32"/>
  <c r="G570" i="32"/>
  <c r="H570" i="32"/>
  <c r="I570" i="32"/>
  <c r="J570" i="32"/>
  <c r="B570" i="32" s="1"/>
  <c r="A571" i="32"/>
  <c r="C571" i="32"/>
  <c r="D571" i="32"/>
  <c r="E571" i="32"/>
  <c r="F571" i="32"/>
  <c r="G571" i="32"/>
  <c r="H571" i="32"/>
  <c r="I571" i="32"/>
  <c r="J571" i="32"/>
  <c r="B571" i="32" s="1"/>
  <c r="A572" i="32"/>
  <c r="C572" i="32"/>
  <c r="D572" i="32"/>
  <c r="E572" i="32"/>
  <c r="F572" i="32"/>
  <c r="G572" i="32"/>
  <c r="H572" i="32"/>
  <c r="I572" i="32"/>
  <c r="J572" i="32"/>
  <c r="B572" i="32" s="1"/>
  <c r="A573" i="32"/>
  <c r="C573" i="32"/>
  <c r="D573" i="32"/>
  <c r="E573" i="32"/>
  <c r="F573" i="32"/>
  <c r="G573" i="32"/>
  <c r="H573" i="32"/>
  <c r="I573" i="32"/>
  <c r="J573" i="32"/>
  <c r="B573" i="32" s="1"/>
  <c r="A574" i="32"/>
  <c r="C574" i="32"/>
  <c r="D574" i="32"/>
  <c r="E574" i="32"/>
  <c r="F574" i="32"/>
  <c r="G574" i="32"/>
  <c r="H574" i="32"/>
  <c r="I574" i="32"/>
  <c r="J574" i="32"/>
  <c r="B574" i="32" s="1"/>
  <c r="A575" i="32"/>
  <c r="C575" i="32"/>
  <c r="D575" i="32"/>
  <c r="E575" i="32"/>
  <c r="F575" i="32"/>
  <c r="G575" i="32"/>
  <c r="H575" i="32"/>
  <c r="I575" i="32"/>
  <c r="J575" i="32"/>
  <c r="B575" i="32" s="1"/>
  <c r="A576" i="32"/>
  <c r="C576" i="32"/>
  <c r="D576" i="32"/>
  <c r="E576" i="32"/>
  <c r="F576" i="32"/>
  <c r="G576" i="32"/>
  <c r="H576" i="32"/>
  <c r="I576" i="32"/>
  <c r="J576" i="32"/>
  <c r="B576" i="32" s="1"/>
  <c r="A577" i="32"/>
  <c r="C577" i="32"/>
  <c r="D577" i="32"/>
  <c r="E577" i="32"/>
  <c r="F577" i="32"/>
  <c r="G577" i="32"/>
  <c r="H577" i="32"/>
  <c r="I577" i="32"/>
  <c r="J577" i="32"/>
  <c r="B577" i="32" s="1"/>
  <c r="A578" i="32"/>
  <c r="C578" i="32"/>
  <c r="D578" i="32"/>
  <c r="E578" i="32"/>
  <c r="F578" i="32"/>
  <c r="G578" i="32"/>
  <c r="H578" i="32"/>
  <c r="I578" i="32"/>
  <c r="J578" i="32"/>
  <c r="B578" i="32" s="1"/>
  <c r="A579" i="32"/>
  <c r="C579" i="32"/>
  <c r="D579" i="32"/>
  <c r="E579" i="32"/>
  <c r="F579" i="32"/>
  <c r="G579" i="32"/>
  <c r="H579" i="32"/>
  <c r="I579" i="32"/>
  <c r="J579" i="32"/>
  <c r="B579" i="32" s="1"/>
  <c r="A580" i="32"/>
  <c r="C580" i="32"/>
  <c r="D580" i="32"/>
  <c r="E580" i="32"/>
  <c r="F580" i="32"/>
  <c r="G580" i="32"/>
  <c r="H580" i="32"/>
  <c r="I580" i="32"/>
  <c r="J580" i="32"/>
  <c r="B580" i="32" s="1"/>
  <c r="A581" i="32"/>
  <c r="C581" i="32"/>
  <c r="D581" i="32"/>
  <c r="E581" i="32"/>
  <c r="F581" i="32"/>
  <c r="G581" i="32"/>
  <c r="H581" i="32"/>
  <c r="I581" i="32"/>
  <c r="J581" i="32"/>
  <c r="B581" i="32" s="1"/>
  <c r="A582" i="32"/>
  <c r="C582" i="32"/>
  <c r="D582" i="32"/>
  <c r="E582" i="32"/>
  <c r="F582" i="32"/>
  <c r="G582" i="32"/>
  <c r="H582" i="32"/>
  <c r="I582" i="32"/>
  <c r="J582" i="32"/>
  <c r="B582" i="32" s="1"/>
  <c r="A583" i="32"/>
  <c r="C583" i="32"/>
  <c r="D583" i="32"/>
  <c r="E583" i="32"/>
  <c r="F583" i="32"/>
  <c r="G583" i="32"/>
  <c r="H583" i="32"/>
  <c r="I583" i="32"/>
  <c r="J583" i="32"/>
  <c r="B583" i="32" s="1"/>
  <c r="A584" i="32"/>
  <c r="C584" i="32"/>
  <c r="D584" i="32"/>
  <c r="E584" i="32"/>
  <c r="F584" i="32"/>
  <c r="G584" i="32"/>
  <c r="H584" i="32"/>
  <c r="I584" i="32"/>
  <c r="J584" i="32"/>
  <c r="B584" i="32" s="1"/>
  <c r="A585" i="32"/>
  <c r="C585" i="32"/>
  <c r="D585" i="32"/>
  <c r="E585" i="32"/>
  <c r="F585" i="32"/>
  <c r="G585" i="32"/>
  <c r="H585" i="32"/>
  <c r="I585" i="32"/>
  <c r="J585" i="32"/>
  <c r="B585" i="32" s="1"/>
  <c r="A586" i="32"/>
  <c r="C586" i="32"/>
  <c r="D586" i="32"/>
  <c r="E586" i="32"/>
  <c r="F586" i="32"/>
  <c r="G586" i="32"/>
  <c r="H586" i="32"/>
  <c r="I586" i="32"/>
  <c r="J586" i="32"/>
  <c r="B586" i="32" s="1"/>
  <c r="A587" i="32"/>
  <c r="C587" i="32"/>
  <c r="D587" i="32"/>
  <c r="E587" i="32"/>
  <c r="F587" i="32"/>
  <c r="G587" i="32"/>
  <c r="H587" i="32"/>
  <c r="I587" i="32"/>
  <c r="J587" i="32"/>
  <c r="B587" i="32" s="1"/>
  <c r="A588" i="32"/>
  <c r="C588" i="32"/>
  <c r="D588" i="32"/>
  <c r="E588" i="32"/>
  <c r="F588" i="32"/>
  <c r="G588" i="32"/>
  <c r="H588" i="32"/>
  <c r="I588" i="32"/>
  <c r="J588" i="32"/>
  <c r="B588" i="32" s="1"/>
  <c r="A589" i="32"/>
  <c r="C589" i="32"/>
  <c r="D589" i="32"/>
  <c r="E589" i="32"/>
  <c r="F589" i="32"/>
  <c r="G589" i="32"/>
  <c r="H589" i="32"/>
  <c r="I589" i="32"/>
  <c r="J589" i="32"/>
  <c r="B589" i="32" s="1"/>
  <c r="A590" i="32"/>
  <c r="C590" i="32"/>
  <c r="D590" i="32"/>
  <c r="E590" i="32"/>
  <c r="F590" i="32"/>
  <c r="G590" i="32"/>
  <c r="H590" i="32"/>
  <c r="I590" i="32"/>
  <c r="J590" i="32"/>
  <c r="B590" i="32" s="1"/>
  <c r="A591" i="32"/>
  <c r="C591" i="32"/>
  <c r="D591" i="32"/>
  <c r="E591" i="32"/>
  <c r="F591" i="32"/>
  <c r="G591" i="32"/>
  <c r="H591" i="32"/>
  <c r="I591" i="32"/>
  <c r="J591" i="32"/>
  <c r="B591" i="32" s="1"/>
  <c r="A592" i="32"/>
  <c r="C592" i="32"/>
  <c r="D592" i="32"/>
  <c r="E592" i="32"/>
  <c r="F592" i="32"/>
  <c r="G592" i="32"/>
  <c r="H592" i="32"/>
  <c r="I592" i="32"/>
  <c r="J592" i="32"/>
  <c r="B592" i="32" s="1"/>
  <c r="A593" i="32"/>
  <c r="C593" i="32"/>
  <c r="D593" i="32"/>
  <c r="E593" i="32"/>
  <c r="F593" i="32"/>
  <c r="G593" i="32"/>
  <c r="H593" i="32"/>
  <c r="I593" i="32"/>
  <c r="J593" i="32"/>
  <c r="B593" i="32" s="1"/>
  <c r="A594" i="32"/>
  <c r="C594" i="32"/>
  <c r="D594" i="32"/>
  <c r="E594" i="32"/>
  <c r="F594" i="32"/>
  <c r="G594" i="32"/>
  <c r="H594" i="32"/>
  <c r="I594" i="32"/>
  <c r="J594" i="32"/>
  <c r="B594" i="32" s="1"/>
  <c r="A595" i="32"/>
  <c r="C595" i="32"/>
  <c r="D595" i="32"/>
  <c r="E595" i="32"/>
  <c r="F595" i="32"/>
  <c r="G595" i="32"/>
  <c r="H595" i="32"/>
  <c r="I595" i="32"/>
  <c r="J595" i="32"/>
  <c r="B595" i="32" s="1"/>
  <c r="A596" i="32"/>
  <c r="C596" i="32"/>
  <c r="D596" i="32"/>
  <c r="E596" i="32"/>
  <c r="F596" i="32"/>
  <c r="G596" i="32"/>
  <c r="H596" i="32"/>
  <c r="I596" i="32"/>
  <c r="J596" i="32"/>
  <c r="B596" i="32" s="1"/>
  <c r="A597" i="32"/>
  <c r="C597" i="32"/>
  <c r="D597" i="32"/>
  <c r="E597" i="32"/>
  <c r="F597" i="32"/>
  <c r="G597" i="32"/>
  <c r="H597" i="32"/>
  <c r="I597" i="32"/>
  <c r="J597" i="32"/>
  <c r="B597" i="32" s="1"/>
  <c r="A598" i="32"/>
  <c r="C598" i="32"/>
  <c r="D598" i="32"/>
  <c r="E598" i="32"/>
  <c r="F598" i="32"/>
  <c r="G598" i="32"/>
  <c r="H598" i="32"/>
  <c r="I598" i="32"/>
  <c r="J598" i="32"/>
  <c r="B598" i="32" s="1"/>
  <c r="A599" i="32"/>
  <c r="C599" i="32"/>
  <c r="D599" i="32"/>
  <c r="E599" i="32"/>
  <c r="F599" i="32"/>
  <c r="G599" i="32"/>
  <c r="H599" i="32"/>
  <c r="I599" i="32"/>
  <c r="J599" i="32"/>
  <c r="B599" i="32" s="1"/>
  <c r="A600" i="32"/>
  <c r="C600" i="32"/>
  <c r="D600" i="32"/>
  <c r="E600" i="32"/>
  <c r="F600" i="32"/>
  <c r="G600" i="32"/>
  <c r="H600" i="32"/>
  <c r="I600" i="32"/>
  <c r="J600" i="32"/>
  <c r="B600" i="32" s="1"/>
  <c r="A601" i="32"/>
  <c r="C601" i="32"/>
  <c r="D601" i="32"/>
  <c r="E601" i="32"/>
  <c r="F601" i="32"/>
  <c r="G601" i="32"/>
  <c r="H601" i="32"/>
  <c r="I601" i="32"/>
  <c r="J601" i="32"/>
  <c r="B601" i="32" s="1"/>
  <c r="A602" i="32"/>
  <c r="C602" i="32"/>
  <c r="D602" i="32"/>
  <c r="E602" i="32"/>
  <c r="F602" i="32"/>
  <c r="G602" i="32"/>
  <c r="H602" i="32"/>
  <c r="I602" i="32"/>
  <c r="J602" i="32"/>
  <c r="B602" i="32" s="1"/>
  <c r="A603" i="32"/>
  <c r="C603" i="32"/>
  <c r="D603" i="32"/>
  <c r="E603" i="32"/>
  <c r="F603" i="32"/>
  <c r="G603" i="32"/>
  <c r="H603" i="32"/>
  <c r="I603" i="32"/>
  <c r="J603" i="32"/>
  <c r="B603" i="32" s="1"/>
  <c r="A604" i="32"/>
  <c r="C604" i="32"/>
  <c r="D604" i="32"/>
  <c r="E604" i="32"/>
  <c r="F604" i="32"/>
  <c r="G604" i="32"/>
  <c r="H604" i="32"/>
  <c r="I604" i="32"/>
  <c r="J604" i="32"/>
  <c r="B604" i="32" s="1"/>
  <c r="A605" i="32"/>
  <c r="C605" i="32"/>
  <c r="D605" i="32"/>
  <c r="E605" i="32"/>
  <c r="F605" i="32"/>
  <c r="G605" i="32"/>
  <c r="H605" i="32"/>
  <c r="I605" i="32"/>
  <c r="J605" i="32"/>
  <c r="B605" i="32" s="1"/>
  <c r="A606" i="32"/>
  <c r="C606" i="32"/>
  <c r="D606" i="32"/>
  <c r="E606" i="32"/>
  <c r="F606" i="32"/>
  <c r="G606" i="32"/>
  <c r="H606" i="32"/>
  <c r="I606" i="32"/>
  <c r="J606" i="32"/>
  <c r="B606" i="32" s="1"/>
  <c r="A607" i="32"/>
  <c r="C607" i="32"/>
  <c r="D607" i="32"/>
  <c r="E607" i="32"/>
  <c r="F607" i="32"/>
  <c r="G607" i="32"/>
  <c r="H607" i="32"/>
  <c r="I607" i="32"/>
  <c r="J607" i="32"/>
  <c r="B607" i="32" s="1"/>
  <c r="A608" i="32"/>
  <c r="C608" i="32"/>
  <c r="D608" i="32"/>
  <c r="E608" i="32"/>
  <c r="F608" i="32"/>
  <c r="G608" i="32"/>
  <c r="H608" i="32"/>
  <c r="I608" i="32"/>
  <c r="J608" i="32"/>
  <c r="B608" i="32" s="1"/>
  <c r="A609" i="32"/>
  <c r="C609" i="32"/>
  <c r="D609" i="32"/>
  <c r="E609" i="32"/>
  <c r="F609" i="32"/>
  <c r="G609" i="32"/>
  <c r="H609" i="32"/>
  <c r="I609" i="32"/>
  <c r="J609" i="32"/>
  <c r="B609" i="32" s="1"/>
  <c r="A610" i="32"/>
  <c r="C610" i="32"/>
  <c r="D610" i="32"/>
  <c r="E610" i="32"/>
  <c r="F610" i="32"/>
  <c r="G610" i="32"/>
  <c r="H610" i="32"/>
  <c r="I610" i="32"/>
  <c r="J610" i="32"/>
  <c r="B610" i="32" s="1"/>
  <c r="A611" i="32"/>
  <c r="C611" i="32"/>
  <c r="D611" i="32"/>
  <c r="E611" i="32"/>
  <c r="F611" i="32"/>
  <c r="G611" i="32"/>
  <c r="H611" i="32"/>
  <c r="I611" i="32"/>
  <c r="J611" i="32"/>
  <c r="B611" i="32" s="1"/>
  <c r="A612" i="32"/>
  <c r="C612" i="32"/>
  <c r="D612" i="32"/>
  <c r="E612" i="32"/>
  <c r="F612" i="32"/>
  <c r="G612" i="32"/>
  <c r="H612" i="32"/>
  <c r="I612" i="32"/>
  <c r="J612" i="32"/>
  <c r="B612" i="32" s="1"/>
  <c r="A613" i="32"/>
  <c r="C613" i="32"/>
  <c r="D613" i="32"/>
  <c r="E613" i="32"/>
  <c r="F613" i="32"/>
  <c r="G613" i="32"/>
  <c r="H613" i="32"/>
  <c r="I613" i="32"/>
  <c r="J613" i="32"/>
  <c r="B613" i="32" s="1"/>
  <c r="A614" i="32"/>
  <c r="C614" i="32"/>
  <c r="D614" i="32"/>
  <c r="E614" i="32"/>
  <c r="F614" i="32"/>
  <c r="G614" i="32"/>
  <c r="H614" i="32"/>
  <c r="I614" i="32"/>
  <c r="J614" i="32"/>
  <c r="B614" i="32" s="1"/>
  <c r="A615" i="32"/>
  <c r="C615" i="32"/>
  <c r="D615" i="32"/>
  <c r="E615" i="32"/>
  <c r="F615" i="32"/>
  <c r="G615" i="32"/>
  <c r="H615" i="32"/>
  <c r="I615" i="32"/>
  <c r="J615" i="32"/>
  <c r="B615" i="32" s="1"/>
  <c r="A616" i="32"/>
  <c r="C616" i="32"/>
  <c r="D616" i="32"/>
  <c r="E616" i="32"/>
  <c r="F616" i="32"/>
  <c r="G616" i="32"/>
  <c r="H616" i="32"/>
  <c r="I616" i="32"/>
  <c r="J616" i="32"/>
  <c r="B616" i="32" s="1"/>
  <c r="A617" i="32"/>
  <c r="C617" i="32"/>
  <c r="D617" i="32"/>
  <c r="E617" i="32"/>
  <c r="F617" i="32"/>
  <c r="G617" i="32"/>
  <c r="H617" i="32"/>
  <c r="I617" i="32"/>
  <c r="J617" i="32"/>
  <c r="B617" i="32" s="1"/>
  <c r="A618" i="32"/>
  <c r="C618" i="32"/>
  <c r="D618" i="32"/>
  <c r="E618" i="32"/>
  <c r="F618" i="32"/>
  <c r="G618" i="32"/>
  <c r="H618" i="32"/>
  <c r="I618" i="32"/>
  <c r="J618" i="32"/>
  <c r="B618" i="32" s="1"/>
  <c r="A619" i="32"/>
  <c r="C619" i="32"/>
  <c r="D619" i="32"/>
  <c r="E619" i="32"/>
  <c r="F619" i="32"/>
  <c r="G619" i="32"/>
  <c r="H619" i="32"/>
  <c r="I619" i="32"/>
  <c r="J619" i="32"/>
  <c r="B619" i="32" s="1"/>
  <c r="A620" i="32"/>
  <c r="C620" i="32"/>
  <c r="D620" i="32"/>
  <c r="E620" i="32"/>
  <c r="F620" i="32"/>
  <c r="G620" i="32"/>
  <c r="H620" i="32"/>
  <c r="I620" i="32"/>
  <c r="J620" i="32"/>
  <c r="B620" i="32" s="1"/>
  <c r="A621" i="32"/>
  <c r="C621" i="32"/>
  <c r="D621" i="32"/>
  <c r="E621" i="32"/>
  <c r="F621" i="32"/>
  <c r="G621" i="32"/>
  <c r="H621" i="32"/>
  <c r="I621" i="32"/>
  <c r="J621" i="32"/>
  <c r="B621" i="32" s="1"/>
  <c r="A622" i="32"/>
  <c r="C622" i="32"/>
  <c r="D622" i="32"/>
  <c r="E622" i="32"/>
  <c r="F622" i="32"/>
  <c r="G622" i="32"/>
  <c r="H622" i="32"/>
  <c r="I622" i="32"/>
  <c r="J622" i="32"/>
  <c r="B622" i="32" s="1"/>
  <c r="A623" i="32"/>
  <c r="C623" i="32"/>
  <c r="D623" i="32"/>
  <c r="E623" i="32"/>
  <c r="F623" i="32"/>
  <c r="G623" i="32"/>
  <c r="H623" i="32"/>
  <c r="I623" i="32"/>
  <c r="J623" i="32"/>
  <c r="B623" i="32" s="1"/>
  <c r="A624" i="32"/>
  <c r="C624" i="32"/>
  <c r="D624" i="32"/>
  <c r="E624" i="32"/>
  <c r="F624" i="32"/>
  <c r="G624" i="32"/>
  <c r="H624" i="32"/>
  <c r="I624" i="32"/>
  <c r="J624" i="32"/>
  <c r="B624" i="32" s="1"/>
  <c r="A625" i="32"/>
  <c r="C625" i="32"/>
  <c r="D625" i="32"/>
  <c r="E625" i="32"/>
  <c r="F625" i="32"/>
  <c r="G625" i="32"/>
  <c r="H625" i="32"/>
  <c r="I625" i="32"/>
  <c r="J625" i="32"/>
  <c r="B625" i="32" s="1"/>
  <c r="A626" i="32"/>
  <c r="C626" i="32"/>
  <c r="D626" i="32"/>
  <c r="E626" i="32"/>
  <c r="F626" i="32"/>
  <c r="G626" i="32"/>
  <c r="H626" i="32"/>
  <c r="I626" i="32"/>
  <c r="J626" i="32"/>
  <c r="B626" i="32" s="1"/>
  <c r="A627" i="32"/>
  <c r="C627" i="32"/>
  <c r="D627" i="32"/>
  <c r="E627" i="32"/>
  <c r="F627" i="32"/>
  <c r="G627" i="32"/>
  <c r="H627" i="32"/>
  <c r="I627" i="32"/>
  <c r="J627" i="32"/>
  <c r="B627" i="32" s="1"/>
  <c r="A628" i="32"/>
  <c r="C628" i="32"/>
  <c r="D628" i="32"/>
  <c r="E628" i="32"/>
  <c r="F628" i="32"/>
  <c r="G628" i="32"/>
  <c r="H628" i="32"/>
  <c r="I628" i="32"/>
  <c r="J628" i="32"/>
  <c r="B628" i="32" s="1"/>
  <c r="A629" i="32"/>
  <c r="C629" i="32"/>
  <c r="D629" i="32"/>
  <c r="E629" i="32"/>
  <c r="F629" i="32"/>
  <c r="G629" i="32"/>
  <c r="H629" i="32"/>
  <c r="I629" i="32"/>
  <c r="J629" i="32"/>
  <c r="B629" i="32" s="1"/>
  <c r="A630" i="32"/>
  <c r="C630" i="32"/>
  <c r="D630" i="32"/>
  <c r="E630" i="32"/>
  <c r="F630" i="32"/>
  <c r="G630" i="32"/>
  <c r="H630" i="32"/>
  <c r="I630" i="32"/>
  <c r="J630" i="32"/>
  <c r="B630" i="32" s="1"/>
  <c r="A631" i="32"/>
  <c r="C631" i="32"/>
  <c r="D631" i="32"/>
  <c r="E631" i="32"/>
  <c r="F631" i="32"/>
  <c r="G631" i="32"/>
  <c r="H631" i="32"/>
  <c r="I631" i="32"/>
  <c r="J631" i="32"/>
  <c r="B631" i="32" s="1"/>
  <c r="A632" i="32"/>
  <c r="C632" i="32"/>
  <c r="D632" i="32"/>
  <c r="E632" i="32"/>
  <c r="F632" i="32"/>
  <c r="G632" i="32"/>
  <c r="H632" i="32"/>
  <c r="I632" i="32"/>
  <c r="J632" i="32"/>
  <c r="B632" i="32" s="1"/>
  <c r="A633" i="32"/>
  <c r="C633" i="32"/>
  <c r="D633" i="32"/>
  <c r="E633" i="32"/>
  <c r="F633" i="32"/>
  <c r="G633" i="32"/>
  <c r="H633" i="32"/>
  <c r="I633" i="32"/>
  <c r="J633" i="32"/>
  <c r="B633" i="32" s="1"/>
  <c r="A634" i="32"/>
  <c r="C634" i="32"/>
  <c r="D634" i="32"/>
  <c r="E634" i="32"/>
  <c r="F634" i="32"/>
  <c r="G634" i="32"/>
  <c r="H634" i="32"/>
  <c r="I634" i="32"/>
  <c r="J634" i="32"/>
  <c r="B634" i="32" s="1"/>
  <c r="A635" i="32"/>
  <c r="C635" i="32"/>
  <c r="D635" i="32"/>
  <c r="E635" i="32"/>
  <c r="F635" i="32"/>
  <c r="G635" i="32"/>
  <c r="H635" i="32"/>
  <c r="I635" i="32"/>
  <c r="J635" i="32"/>
  <c r="B635" i="32" s="1"/>
  <c r="A636" i="32"/>
  <c r="C636" i="32"/>
  <c r="D636" i="32"/>
  <c r="E636" i="32"/>
  <c r="F636" i="32"/>
  <c r="G636" i="32"/>
  <c r="H636" i="32"/>
  <c r="I636" i="32"/>
  <c r="J636" i="32"/>
  <c r="B636" i="32" s="1"/>
  <c r="A637" i="32"/>
  <c r="C637" i="32"/>
  <c r="D637" i="32"/>
  <c r="E637" i="32"/>
  <c r="F637" i="32"/>
  <c r="G637" i="32"/>
  <c r="H637" i="32"/>
  <c r="I637" i="32"/>
  <c r="J637" i="32"/>
  <c r="B637" i="32" s="1"/>
  <c r="A638" i="32"/>
  <c r="C638" i="32"/>
  <c r="D638" i="32"/>
  <c r="E638" i="32"/>
  <c r="F638" i="32"/>
  <c r="G638" i="32"/>
  <c r="H638" i="32"/>
  <c r="I638" i="32"/>
  <c r="J638" i="32"/>
  <c r="B638" i="32" s="1"/>
  <c r="A639" i="32"/>
  <c r="C639" i="32"/>
  <c r="D639" i="32"/>
  <c r="E639" i="32"/>
  <c r="F639" i="32"/>
  <c r="G639" i="32"/>
  <c r="H639" i="32"/>
  <c r="I639" i="32"/>
  <c r="J639" i="32"/>
  <c r="B639" i="32" s="1"/>
  <c r="A640" i="32"/>
  <c r="C640" i="32"/>
  <c r="D640" i="32"/>
  <c r="E640" i="32"/>
  <c r="F640" i="32"/>
  <c r="G640" i="32"/>
  <c r="H640" i="32"/>
  <c r="I640" i="32"/>
  <c r="J640" i="32"/>
  <c r="B640" i="32" s="1"/>
  <c r="A641" i="32"/>
  <c r="C641" i="32"/>
  <c r="D641" i="32"/>
  <c r="E641" i="32"/>
  <c r="F641" i="32"/>
  <c r="G641" i="32"/>
  <c r="H641" i="32"/>
  <c r="I641" i="32"/>
  <c r="J641" i="32"/>
  <c r="B641" i="32" s="1"/>
  <c r="A642" i="32"/>
  <c r="C642" i="32"/>
  <c r="D642" i="32"/>
  <c r="E642" i="32"/>
  <c r="F642" i="32"/>
  <c r="G642" i="32"/>
  <c r="H642" i="32"/>
  <c r="I642" i="32"/>
  <c r="J642" i="32"/>
  <c r="B642" i="32" s="1"/>
  <c r="A643" i="32"/>
  <c r="C643" i="32"/>
  <c r="D643" i="32"/>
  <c r="E643" i="32"/>
  <c r="F643" i="32"/>
  <c r="G643" i="32"/>
  <c r="H643" i="32"/>
  <c r="I643" i="32"/>
  <c r="J643" i="32"/>
  <c r="B643" i="32" s="1"/>
  <c r="A644" i="32"/>
  <c r="C644" i="32"/>
  <c r="D644" i="32"/>
  <c r="E644" i="32"/>
  <c r="F644" i="32"/>
  <c r="G644" i="32"/>
  <c r="H644" i="32"/>
  <c r="I644" i="32"/>
  <c r="J644" i="32"/>
  <c r="B644" i="32" s="1"/>
  <c r="A645" i="32"/>
  <c r="C645" i="32"/>
  <c r="D645" i="32"/>
  <c r="E645" i="32"/>
  <c r="F645" i="32"/>
  <c r="G645" i="32"/>
  <c r="H645" i="32"/>
  <c r="I645" i="32"/>
  <c r="J645" i="32"/>
  <c r="B645" i="32" s="1"/>
  <c r="A646" i="32"/>
  <c r="C646" i="32"/>
  <c r="D646" i="32"/>
  <c r="E646" i="32"/>
  <c r="F646" i="32"/>
  <c r="G646" i="32"/>
  <c r="H646" i="32"/>
  <c r="I646" i="32"/>
  <c r="J646" i="32"/>
  <c r="B646" i="32" s="1"/>
  <c r="A647" i="32"/>
  <c r="C647" i="32"/>
  <c r="D647" i="32"/>
  <c r="E647" i="32"/>
  <c r="F647" i="32"/>
  <c r="G647" i="32"/>
  <c r="H647" i="32"/>
  <c r="I647" i="32"/>
  <c r="J647" i="32"/>
  <c r="B647" i="32" s="1"/>
  <c r="A648" i="32"/>
  <c r="C648" i="32"/>
  <c r="D648" i="32"/>
  <c r="E648" i="32"/>
  <c r="F648" i="32"/>
  <c r="G648" i="32"/>
  <c r="H648" i="32"/>
  <c r="I648" i="32"/>
  <c r="J648" i="32"/>
  <c r="B648" i="32" s="1"/>
  <c r="A649" i="32"/>
  <c r="C649" i="32"/>
  <c r="D649" i="32"/>
  <c r="E649" i="32"/>
  <c r="F649" i="32"/>
  <c r="G649" i="32"/>
  <c r="H649" i="32"/>
  <c r="I649" i="32"/>
  <c r="J649" i="32"/>
  <c r="B649" i="32" s="1"/>
  <c r="A650" i="32"/>
  <c r="C650" i="32"/>
  <c r="D650" i="32"/>
  <c r="E650" i="32"/>
  <c r="F650" i="32"/>
  <c r="G650" i="32"/>
  <c r="H650" i="32"/>
  <c r="I650" i="32"/>
  <c r="J650" i="32"/>
  <c r="B650" i="32" s="1"/>
  <c r="A651" i="32"/>
  <c r="C651" i="32"/>
  <c r="D651" i="32"/>
  <c r="E651" i="32"/>
  <c r="F651" i="32"/>
  <c r="G651" i="32"/>
  <c r="H651" i="32"/>
  <c r="I651" i="32"/>
  <c r="J651" i="32"/>
  <c r="B651" i="32" s="1"/>
  <c r="A652" i="32"/>
  <c r="C652" i="32"/>
  <c r="D652" i="32"/>
  <c r="E652" i="32"/>
  <c r="F652" i="32"/>
  <c r="G652" i="32"/>
  <c r="H652" i="32"/>
  <c r="I652" i="32"/>
  <c r="J652" i="32"/>
  <c r="B652" i="32" s="1"/>
  <c r="A653" i="32"/>
  <c r="C653" i="32"/>
  <c r="D653" i="32"/>
  <c r="E653" i="32"/>
  <c r="F653" i="32"/>
  <c r="G653" i="32"/>
  <c r="H653" i="32"/>
  <c r="I653" i="32"/>
  <c r="J653" i="32"/>
  <c r="B653" i="32" s="1"/>
  <c r="A654" i="32"/>
  <c r="C654" i="32"/>
  <c r="D654" i="32"/>
  <c r="E654" i="32"/>
  <c r="F654" i="32"/>
  <c r="G654" i="32"/>
  <c r="H654" i="32"/>
  <c r="I654" i="32"/>
  <c r="J654" i="32"/>
  <c r="B654" i="32" s="1"/>
  <c r="A655" i="32"/>
  <c r="C655" i="32"/>
  <c r="D655" i="32"/>
  <c r="E655" i="32"/>
  <c r="F655" i="32"/>
  <c r="G655" i="32"/>
  <c r="H655" i="32"/>
  <c r="I655" i="32"/>
  <c r="J655" i="32"/>
  <c r="B655" i="32" s="1"/>
  <c r="A656" i="32"/>
  <c r="C656" i="32"/>
  <c r="D656" i="32"/>
  <c r="E656" i="32"/>
  <c r="F656" i="32"/>
  <c r="G656" i="32"/>
  <c r="H656" i="32"/>
  <c r="I656" i="32"/>
  <c r="J656" i="32"/>
  <c r="B656" i="32" s="1"/>
  <c r="A657" i="32"/>
  <c r="C657" i="32"/>
  <c r="D657" i="32"/>
  <c r="E657" i="32"/>
  <c r="F657" i="32"/>
  <c r="G657" i="32"/>
  <c r="H657" i="32"/>
  <c r="I657" i="32"/>
  <c r="J657" i="32"/>
  <c r="B657" i="32" s="1"/>
  <c r="A658" i="32"/>
  <c r="C658" i="32"/>
  <c r="D658" i="32"/>
  <c r="E658" i="32"/>
  <c r="F658" i="32"/>
  <c r="G658" i="32"/>
  <c r="H658" i="32"/>
  <c r="I658" i="32"/>
  <c r="J658" i="32"/>
  <c r="B658" i="32" s="1"/>
  <c r="A659" i="32"/>
  <c r="C659" i="32"/>
  <c r="D659" i="32"/>
  <c r="E659" i="32"/>
  <c r="F659" i="32"/>
  <c r="G659" i="32"/>
  <c r="H659" i="32"/>
  <c r="I659" i="32"/>
  <c r="J659" i="32"/>
  <c r="B659" i="32" s="1"/>
  <c r="A660" i="32"/>
  <c r="C660" i="32"/>
  <c r="D660" i="32"/>
  <c r="E660" i="32"/>
  <c r="F660" i="32"/>
  <c r="G660" i="32"/>
  <c r="H660" i="32"/>
  <c r="I660" i="32"/>
  <c r="J660" i="32"/>
  <c r="B660" i="32" s="1"/>
  <c r="A661" i="32"/>
  <c r="C661" i="32"/>
  <c r="D661" i="32"/>
  <c r="E661" i="32"/>
  <c r="F661" i="32"/>
  <c r="G661" i="32"/>
  <c r="H661" i="32"/>
  <c r="I661" i="32"/>
  <c r="J661" i="32"/>
  <c r="B661" i="32" s="1"/>
  <c r="A662" i="32"/>
  <c r="C662" i="32"/>
  <c r="D662" i="32"/>
  <c r="E662" i="32"/>
  <c r="F662" i="32"/>
  <c r="G662" i="32"/>
  <c r="H662" i="32"/>
  <c r="I662" i="32"/>
  <c r="J662" i="32"/>
  <c r="B662" i="32" s="1"/>
  <c r="A663" i="32"/>
  <c r="C663" i="32"/>
  <c r="D663" i="32"/>
  <c r="E663" i="32"/>
  <c r="F663" i="32"/>
  <c r="G663" i="32"/>
  <c r="H663" i="32"/>
  <c r="I663" i="32"/>
  <c r="J663" i="32"/>
  <c r="B663" i="32" s="1"/>
  <c r="A664" i="32"/>
  <c r="C664" i="32"/>
  <c r="D664" i="32"/>
  <c r="E664" i="32"/>
  <c r="F664" i="32"/>
  <c r="G664" i="32"/>
  <c r="H664" i="32"/>
  <c r="I664" i="32"/>
  <c r="J664" i="32"/>
  <c r="B664" i="32" s="1"/>
  <c r="A665" i="32"/>
  <c r="C665" i="32"/>
  <c r="D665" i="32"/>
  <c r="E665" i="32"/>
  <c r="F665" i="32"/>
  <c r="G665" i="32"/>
  <c r="H665" i="32"/>
  <c r="I665" i="32"/>
  <c r="J665" i="32"/>
  <c r="B665" i="32" s="1"/>
  <c r="A666" i="32"/>
  <c r="C666" i="32"/>
  <c r="D666" i="32"/>
  <c r="E666" i="32"/>
  <c r="F666" i="32"/>
  <c r="G666" i="32"/>
  <c r="H666" i="32"/>
  <c r="I666" i="32"/>
  <c r="J666" i="32"/>
  <c r="B666" i="32" s="1"/>
  <c r="A667" i="32"/>
  <c r="C667" i="32"/>
  <c r="D667" i="32"/>
  <c r="E667" i="32"/>
  <c r="F667" i="32"/>
  <c r="G667" i="32"/>
  <c r="H667" i="32"/>
  <c r="I667" i="32"/>
  <c r="J667" i="32"/>
  <c r="B667" i="32" s="1"/>
  <c r="A668" i="32"/>
  <c r="C668" i="32"/>
  <c r="D668" i="32"/>
  <c r="E668" i="32"/>
  <c r="F668" i="32"/>
  <c r="G668" i="32"/>
  <c r="H668" i="32"/>
  <c r="I668" i="32"/>
  <c r="J668" i="32"/>
  <c r="B668" i="32" s="1"/>
  <c r="A669" i="32"/>
  <c r="C669" i="32"/>
  <c r="D669" i="32"/>
  <c r="E669" i="32"/>
  <c r="F669" i="32"/>
  <c r="G669" i="32"/>
  <c r="H669" i="32"/>
  <c r="I669" i="32"/>
  <c r="J669" i="32"/>
  <c r="B669" i="32" s="1"/>
  <c r="A670" i="32"/>
  <c r="C670" i="32"/>
  <c r="D670" i="32"/>
  <c r="E670" i="32"/>
  <c r="F670" i="32"/>
  <c r="G670" i="32"/>
  <c r="H670" i="32"/>
  <c r="I670" i="32"/>
  <c r="J670" i="32"/>
  <c r="B670" i="32" s="1"/>
  <c r="A671" i="32"/>
  <c r="C671" i="32"/>
  <c r="D671" i="32"/>
  <c r="E671" i="32"/>
  <c r="F671" i="32"/>
  <c r="G671" i="32"/>
  <c r="H671" i="32"/>
  <c r="I671" i="32"/>
  <c r="J671" i="32"/>
  <c r="B671" i="32" s="1"/>
  <c r="A672" i="32"/>
  <c r="C672" i="32"/>
  <c r="D672" i="32"/>
  <c r="E672" i="32"/>
  <c r="F672" i="32"/>
  <c r="G672" i="32"/>
  <c r="H672" i="32"/>
  <c r="I672" i="32"/>
  <c r="J672" i="32"/>
  <c r="B672" i="32" s="1"/>
  <c r="A673" i="32"/>
  <c r="C673" i="32"/>
  <c r="D673" i="32"/>
  <c r="E673" i="32"/>
  <c r="F673" i="32"/>
  <c r="G673" i="32"/>
  <c r="H673" i="32"/>
  <c r="I673" i="32"/>
  <c r="J673" i="32"/>
  <c r="B673" i="32" s="1"/>
  <c r="A674" i="32"/>
  <c r="C674" i="32"/>
  <c r="D674" i="32"/>
  <c r="E674" i="32"/>
  <c r="F674" i="32"/>
  <c r="G674" i="32"/>
  <c r="H674" i="32"/>
  <c r="I674" i="32"/>
  <c r="J674" i="32"/>
  <c r="B674" i="32" s="1"/>
  <c r="A675" i="32"/>
  <c r="C675" i="32"/>
  <c r="D675" i="32"/>
  <c r="E675" i="32"/>
  <c r="F675" i="32"/>
  <c r="G675" i="32"/>
  <c r="H675" i="32"/>
  <c r="I675" i="32"/>
  <c r="J675" i="32"/>
  <c r="B675" i="32" s="1"/>
  <c r="A676" i="32"/>
  <c r="C676" i="32"/>
  <c r="D676" i="32"/>
  <c r="E676" i="32"/>
  <c r="F676" i="32"/>
  <c r="G676" i="32"/>
  <c r="H676" i="32"/>
  <c r="I676" i="32"/>
  <c r="J676" i="32"/>
  <c r="B676" i="32" s="1"/>
  <c r="A677" i="32"/>
  <c r="C677" i="32"/>
  <c r="D677" i="32"/>
  <c r="E677" i="32"/>
  <c r="F677" i="32"/>
  <c r="G677" i="32"/>
  <c r="H677" i="32"/>
  <c r="I677" i="32"/>
  <c r="J677" i="32"/>
  <c r="B677" i="32" s="1"/>
  <c r="A678" i="32"/>
  <c r="C678" i="32"/>
  <c r="D678" i="32"/>
  <c r="E678" i="32"/>
  <c r="F678" i="32"/>
  <c r="G678" i="32"/>
  <c r="H678" i="32"/>
  <c r="I678" i="32"/>
  <c r="J678" i="32"/>
  <c r="B678" i="32" s="1"/>
  <c r="A679" i="32"/>
  <c r="C679" i="32"/>
  <c r="D679" i="32"/>
  <c r="E679" i="32"/>
  <c r="F679" i="32"/>
  <c r="G679" i="32"/>
  <c r="H679" i="32"/>
  <c r="I679" i="32"/>
  <c r="J679" i="32"/>
  <c r="B679" i="32" s="1"/>
  <c r="A680" i="32"/>
  <c r="C680" i="32"/>
  <c r="D680" i="32"/>
  <c r="E680" i="32"/>
  <c r="F680" i="32"/>
  <c r="G680" i="32"/>
  <c r="H680" i="32"/>
  <c r="I680" i="32"/>
  <c r="J680" i="32"/>
  <c r="B680" i="32" s="1"/>
  <c r="A681" i="32"/>
  <c r="C681" i="32"/>
  <c r="D681" i="32"/>
  <c r="E681" i="32"/>
  <c r="F681" i="32"/>
  <c r="G681" i="32"/>
  <c r="H681" i="32"/>
  <c r="I681" i="32"/>
  <c r="J681" i="32"/>
  <c r="B681" i="32" s="1"/>
  <c r="A682" i="32"/>
  <c r="C682" i="32"/>
  <c r="D682" i="32"/>
  <c r="E682" i="32"/>
  <c r="F682" i="32"/>
  <c r="G682" i="32"/>
  <c r="H682" i="32"/>
  <c r="I682" i="32"/>
  <c r="J682" i="32"/>
  <c r="B682" i="32" s="1"/>
  <c r="A683" i="32"/>
  <c r="C683" i="32"/>
  <c r="D683" i="32"/>
  <c r="E683" i="32"/>
  <c r="F683" i="32"/>
  <c r="G683" i="32"/>
  <c r="H683" i="32"/>
  <c r="I683" i="32"/>
  <c r="J683" i="32"/>
  <c r="B683" i="32" s="1"/>
  <c r="A684" i="32"/>
  <c r="C684" i="32"/>
  <c r="D684" i="32"/>
  <c r="E684" i="32"/>
  <c r="F684" i="32"/>
  <c r="G684" i="32"/>
  <c r="H684" i="32"/>
  <c r="I684" i="32"/>
  <c r="J684" i="32"/>
  <c r="B684" i="32" s="1"/>
  <c r="A685" i="32"/>
  <c r="C685" i="32"/>
  <c r="D685" i="32"/>
  <c r="E685" i="32"/>
  <c r="F685" i="32"/>
  <c r="G685" i="32"/>
  <c r="H685" i="32"/>
  <c r="I685" i="32"/>
  <c r="J685" i="32"/>
  <c r="B685" i="32" s="1"/>
  <c r="A686" i="32"/>
  <c r="C686" i="32"/>
  <c r="D686" i="32"/>
  <c r="E686" i="32"/>
  <c r="F686" i="32"/>
  <c r="G686" i="32"/>
  <c r="H686" i="32"/>
  <c r="I686" i="32"/>
  <c r="J686" i="32"/>
  <c r="B686" i="32" s="1"/>
  <c r="A687" i="32"/>
  <c r="C687" i="32"/>
  <c r="D687" i="32"/>
  <c r="E687" i="32"/>
  <c r="F687" i="32"/>
  <c r="G687" i="32"/>
  <c r="H687" i="32"/>
  <c r="I687" i="32"/>
  <c r="J687" i="32"/>
  <c r="B687" i="32" s="1"/>
  <c r="A688" i="32"/>
  <c r="C688" i="32"/>
  <c r="D688" i="32"/>
  <c r="E688" i="32"/>
  <c r="F688" i="32"/>
  <c r="G688" i="32"/>
  <c r="H688" i="32"/>
  <c r="I688" i="32"/>
  <c r="J688" i="32"/>
  <c r="B688" i="32" s="1"/>
  <c r="A689" i="32"/>
  <c r="C689" i="32"/>
  <c r="D689" i="32"/>
  <c r="E689" i="32"/>
  <c r="F689" i="32"/>
  <c r="G689" i="32"/>
  <c r="H689" i="32"/>
  <c r="I689" i="32"/>
  <c r="J689" i="32"/>
  <c r="B689" i="32" s="1"/>
  <c r="A690" i="32"/>
  <c r="C690" i="32"/>
  <c r="D690" i="32"/>
  <c r="E690" i="32"/>
  <c r="F690" i="32"/>
  <c r="G690" i="32"/>
  <c r="H690" i="32"/>
  <c r="I690" i="32"/>
  <c r="J690" i="32"/>
  <c r="B690" i="32" s="1"/>
  <c r="A691" i="32"/>
  <c r="C691" i="32"/>
  <c r="D691" i="32"/>
  <c r="E691" i="32"/>
  <c r="F691" i="32"/>
  <c r="G691" i="32"/>
  <c r="H691" i="32"/>
  <c r="I691" i="32"/>
  <c r="J691" i="32"/>
  <c r="B691" i="32" s="1"/>
  <c r="A692" i="32"/>
  <c r="C692" i="32"/>
  <c r="D692" i="32"/>
  <c r="E692" i="32"/>
  <c r="F692" i="32"/>
  <c r="G692" i="32"/>
  <c r="H692" i="32"/>
  <c r="I692" i="32"/>
  <c r="J692" i="32"/>
  <c r="B692" i="32" s="1"/>
  <c r="A693" i="32"/>
  <c r="C693" i="32"/>
  <c r="D693" i="32"/>
  <c r="E693" i="32"/>
  <c r="F693" i="32"/>
  <c r="G693" i="32"/>
  <c r="H693" i="32"/>
  <c r="I693" i="32"/>
  <c r="J693" i="32"/>
  <c r="B693" i="32" s="1"/>
  <c r="A694" i="32"/>
  <c r="C694" i="32"/>
  <c r="D694" i="32"/>
  <c r="E694" i="32"/>
  <c r="F694" i="32"/>
  <c r="G694" i="32"/>
  <c r="H694" i="32"/>
  <c r="I694" i="32"/>
  <c r="J694" i="32"/>
  <c r="B694" i="32" s="1"/>
  <c r="A695" i="32"/>
  <c r="C695" i="32"/>
  <c r="D695" i="32"/>
  <c r="E695" i="32"/>
  <c r="F695" i="32"/>
  <c r="G695" i="32"/>
  <c r="H695" i="32"/>
  <c r="I695" i="32"/>
  <c r="J695" i="32"/>
  <c r="B695" i="32" s="1"/>
  <c r="A696" i="32"/>
  <c r="C696" i="32"/>
  <c r="D696" i="32"/>
  <c r="E696" i="32"/>
  <c r="F696" i="32"/>
  <c r="G696" i="32"/>
  <c r="H696" i="32"/>
  <c r="I696" i="32"/>
  <c r="J696" i="32"/>
  <c r="B696" i="32" s="1"/>
  <c r="A697" i="32"/>
  <c r="C697" i="32"/>
  <c r="D697" i="32"/>
  <c r="E697" i="32"/>
  <c r="F697" i="32"/>
  <c r="G697" i="32"/>
  <c r="H697" i="32"/>
  <c r="I697" i="32"/>
  <c r="J697" i="32"/>
  <c r="B697" i="32" s="1"/>
  <c r="A698" i="32"/>
  <c r="C698" i="32"/>
  <c r="D698" i="32"/>
  <c r="E698" i="32"/>
  <c r="F698" i="32"/>
  <c r="G698" i="32"/>
  <c r="H698" i="32"/>
  <c r="I698" i="32"/>
  <c r="J698" i="32"/>
  <c r="B698" i="32" s="1"/>
  <c r="A699" i="32"/>
  <c r="C699" i="32"/>
  <c r="D699" i="32"/>
  <c r="E699" i="32"/>
  <c r="F699" i="32"/>
  <c r="G699" i="32"/>
  <c r="H699" i="32"/>
  <c r="I699" i="32"/>
  <c r="J699" i="32"/>
  <c r="B699" i="32" s="1"/>
  <c r="A700" i="32"/>
  <c r="C700" i="32"/>
  <c r="D700" i="32"/>
  <c r="E700" i="32"/>
  <c r="F700" i="32"/>
  <c r="G700" i="32"/>
  <c r="H700" i="32"/>
  <c r="I700" i="32"/>
  <c r="J700" i="32"/>
  <c r="B700" i="32" s="1"/>
  <c r="A701" i="32"/>
  <c r="C701" i="32"/>
  <c r="D701" i="32"/>
  <c r="E701" i="32"/>
  <c r="F701" i="32"/>
  <c r="G701" i="32"/>
  <c r="H701" i="32"/>
  <c r="I701" i="32"/>
  <c r="J701" i="32"/>
  <c r="B701" i="32" s="1"/>
  <c r="A702" i="32"/>
  <c r="C702" i="32"/>
  <c r="D702" i="32"/>
  <c r="E702" i="32"/>
  <c r="F702" i="32"/>
  <c r="G702" i="32"/>
  <c r="H702" i="32"/>
  <c r="I702" i="32"/>
  <c r="J702" i="32"/>
  <c r="B702" i="32" s="1"/>
  <c r="A703" i="32"/>
  <c r="C703" i="32"/>
  <c r="D703" i="32"/>
  <c r="E703" i="32"/>
  <c r="F703" i="32"/>
  <c r="G703" i="32"/>
  <c r="H703" i="32"/>
  <c r="I703" i="32"/>
  <c r="J703" i="32"/>
  <c r="B703" i="32" s="1"/>
  <c r="A704" i="32"/>
  <c r="C704" i="32"/>
  <c r="D704" i="32"/>
  <c r="E704" i="32"/>
  <c r="F704" i="32"/>
  <c r="G704" i="32"/>
  <c r="H704" i="32"/>
  <c r="I704" i="32"/>
  <c r="J704" i="32"/>
  <c r="B704" i="32" s="1"/>
  <c r="A705" i="32"/>
  <c r="C705" i="32"/>
  <c r="D705" i="32"/>
  <c r="E705" i="32"/>
  <c r="F705" i="32"/>
  <c r="G705" i="32"/>
  <c r="H705" i="32"/>
  <c r="I705" i="32"/>
  <c r="J705" i="32"/>
  <c r="B705" i="32" s="1"/>
  <c r="A706" i="32"/>
  <c r="C706" i="32"/>
  <c r="D706" i="32"/>
  <c r="E706" i="32"/>
  <c r="F706" i="32"/>
  <c r="G706" i="32"/>
  <c r="H706" i="32"/>
  <c r="I706" i="32"/>
  <c r="J706" i="32"/>
  <c r="B706" i="32" s="1"/>
  <c r="A707" i="32"/>
  <c r="C707" i="32"/>
  <c r="D707" i="32"/>
  <c r="E707" i="32"/>
  <c r="F707" i="32"/>
  <c r="G707" i="32"/>
  <c r="H707" i="32"/>
  <c r="I707" i="32"/>
  <c r="J707" i="32"/>
  <c r="B707" i="32" s="1"/>
  <c r="A708" i="32"/>
  <c r="C708" i="32"/>
  <c r="D708" i="32"/>
  <c r="E708" i="32"/>
  <c r="F708" i="32"/>
  <c r="G708" i="32"/>
  <c r="H708" i="32"/>
  <c r="I708" i="32"/>
  <c r="J708" i="32"/>
  <c r="B708" i="32" s="1"/>
  <c r="A709" i="32"/>
  <c r="C709" i="32"/>
  <c r="D709" i="32"/>
  <c r="E709" i="32"/>
  <c r="F709" i="32"/>
  <c r="G709" i="32"/>
  <c r="H709" i="32"/>
  <c r="I709" i="32"/>
  <c r="J709" i="32"/>
  <c r="B709" i="32" s="1"/>
  <c r="A710" i="32"/>
  <c r="C710" i="32"/>
  <c r="D710" i="32"/>
  <c r="E710" i="32"/>
  <c r="F710" i="32"/>
  <c r="G710" i="32"/>
  <c r="H710" i="32"/>
  <c r="I710" i="32"/>
  <c r="J710" i="32"/>
  <c r="B710" i="32" s="1"/>
  <c r="A711" i="32"/>
  <c r="C711" i="32"/>
  <c r="D711" i="32"/>
  <c r="E711" i="32"/>
  <c r="F711" i="32"/>
  <c r="G711" i="32"/>
  <c r="H711" i="32"/>
  <c r="I711" i="32"/>
  <c r="J711" i="32"/>
  <c r="B711" i="32" s="1"/>
  <c r="A712" i="32"/>
  <c r="C712" i="32"/>
  <c r="D712" i="32"/>
  <c r="E712" i="32"/>
  <c r="F712" i="32"/>
  <c r="G712" i="32"/>
  <c r="H712" i="32"/>
  <c r="I712" i="32"/>
  <c r="J712" i="32"/>
  <c r="B712" i="32" s="1"/>
  <c r="A713" i="32"/>
  <c r="C713" i="32"/>
  <c r="D713" i="32"/>
  <c r="E713" i="32"/>
  <c r="F713" i="32"/>
  <c r="G713" i="32"/>
  <c r="H713" i="32"/>
  <c r="I713" i="32"/>
  <c r="J713" i="32"/>
  <c r="B713" i="32" s="1"/>
  <c r="A714" i="32"/>
  <c r="C714" i="32"/>
  <c r="D714" i="32"/>
  <c r="E714" i="32"/>
  <c r="F714" i="32"/>
  <c r="G714" i="32"/>
  <c r="H714" i="32"/>
  <c r="I714" i="32"/>
  <c r="J714" i="32"/>
  <c r="B714" i="32" s="1"/>
  <c r="A715" i="32"/>
  <c r="C715" i="32"/>
  <c r="D715" i="32"/>
  <c r="E715" i="32"/>
  <c r="F715" i="32"/>
  <c r="G715" i="32"/>
  <c r="H715" i="32"/>
  <c r="I715" i="32"/>
  <c r="J715" i="32"/>
  <c r="B715" i="32" s="1"/>
  <c r="A716" i="32"/>
  <c r="C716" i="32"/>
  <c r="D716" i="32"/>
  <c r="E716" i="32"/>
  <c r="F716" i="32"/>
  <c r="G716" i="32"/>
  <c r="H716" i="32"/>
  <c r="I716" i="32"/>
  <c r="J716" i="32"/>
  <c r="B716" i="32" s="1"/>
  <c r="A717" i="32"/>
  <c r="C717" i="32"/>
  <c r="D717" i="32"/>
  <c r="E717" i="32"/>
  <c r="F717" i="32"/>
  <c r="G717" i="32"/>
  <c r="H717" i="32"/>
  <c r="I717" i="32"/>
  <c r="J717" i="32"/>
  <c r="B717" i="32" s="1"/>
  <c r="A718" i="32"/>
  <c r="C718" i="32"/>
  <c r="D718" i="32"/>
  <c r="E718" i="32"/>
  <c r="F718" i="32"/>
  <c r="G718" i="32"/>
  <c r="H718" i="32"/>
  <c r="I718" i="32"/>
  <c r="J718" i="32"/>
  <c r="B718" i="32" s="1"/>
  <c r="A719" i="32"/>
  <c r="C719" i="32"/>
  <c r="D719" i="32"/>
  <c r="E719" i="32"/>
  <c r="F719" i="32"/>
  <c r="G719" i="32"/>
  <c r="H719" i="32"/>
  <c r="I719" i="32"/>
  <c r="J719" i="32"/>
  <c r="B719" i="32" s="1"/>
  <c r="A720" i="32"/>
  <c r="C720" i="32"/>
  <c r="D720" i="32"/>
  <c r="E720" i="32"/>
  <c r="F720" i="32"/>
  <c r="G720" i="32"/>
  <c r="H720" i="32"/>
  <c r="I720" i="32"/>
  <c r="J720" i="32"/>
  <c r="B720" i="32" s="1"/>
  <c r="A721" i="32"/>
  <c r="C721" i="32"/>
  <c r="D721" i="32"/>
  <c r="E721" i="32"/>
  <c r="F721" i="32"/>
  <c r="G721" i="32"/>
  <c r="H721" i="32"/>
  <c r="I721" i="32"/>
  <c r="J721" i="32"/>
  <c r="B721" i="32" s="1"/>
  <c r="A722" i="32"/>
  <c r="C722" i="32"/>
  <c r="D722" i="32"/>
  <c r="E722" i="32"/>
  <c r="F722" i="32"/>
  <c r="G722" i="32"/>
  <c r="H722" i="32"/>
  <c r="I722" i="32"/>
  <c r="J722" i="32"/>
  <c r="B722" i="32" s="1"/>
  <c r="A723" i="32"/>
  <c r="C723" i="32"/>
  <c r="D723" i="32"/>
  <c r="E723" i="32"/>
  <c r="F723" i="32"/>
  <c r="G723" i="32"/>
  <c r="H723" i="32"/>
  <c r="I723" i="32"/>
  <c r="J723" i="32"/>
  <c r="B723" i="32" s="1"/>
  <c r="A724" i="32"/>
  <c r="C724" i="32"/>
  <c r="D724" i="32"/>
  <c r="E724" i="32"/>
  <c r="F724" i="32"/>
  <c r="G724" i="32"/>
  <c r="H724" i="32"/>
  <c r="I724" i="32"/>
  <c r="J724" i="32"/>
  <c r="B724" i="32" s="1"/>
  <c r="A725" i="32"/>
  <c r="C725" i="32"/>
  <c r="D725" i="32"/>
  <c r="E725" i="32"/>
  <c r="F725" i="32"/>
  <c r="G725" i="32"/>
  <c r="H725" i="32"/>
  <c r="I725" i="32"/>
  <c r="J725" i="32"/>
  <c r="B725" i="32" s="1"/>
  <c r="A726" i="32"/>
  <c r="C726" i="32"/>
  <c r="D726" i="32"/>
  <c r="E726" i="32"/>
  <c r="F726" i="32"/>
  <c r="G726" i="32"/>
  <c r="H726" i="32"/>
  <c r="I726" i="32"/>
  <c r="J726" i="32"/>
  <c r="B726" i="32" s="1"/>
  <c r="A727" i="32"/>
  <c r="C727" i="32"/>
  <c r="D727" i="32"/>
  <c r="E727" i="32"/>
  <c r="F727" i="32"/>
  <c r="G727" i="32"/>
  <c r="H727" i="32"/>
  <c r="I727" i="32"/>
  <c r="J727" i="32"/>
  <c r="B727" i="32" s="1"/>
  <c r="A728" i="32"/>
  <c r="C728" i="32"/>
  <c r="D728" i="32"/>
  <c r="E728" i="32"/>
  <c r="F728" i="32"/>
  <c r="G728" i="32"/>
  <c r="H728" i="32"/>
  <c r="I728" i="32"/>
  <c r="J728" i="32"/>
  <c r="B728" i="32" s="1"/>
  <c r="A729" i="32"/>
  <c r="C729" i="32"/>
  <c r="D729" i="32"/>
  <c r="E729" i="32"/>
  <c r="F729" i="32"/>
  <c r="G729" i="32"/>
  <c r="H729" i="32"/>
  <c r="I729" i="32"/>
  <c r="J729" i="32"/>
  <c r="B729" i="32" s="1"/>
  <c r="A730" i="32"/>
  <c r="C730" i="32"/>
  <c r="D730" i="32"/>
  <c r="E730" i="32"/>
  <c r="F730" i="32"/>
  <c r="G730" i="32"/>
  <c r="H730" i="32"/>
  <c r="I730" i="32"/>
  <c r="J730" i="32"/>
  <c r="B730" i="32" s="1"/>
  <c r="A731" i="32"/>
  <c r="C731" i="32"/>
  <c r="D731" i="32"/>
  <c r="E731" i="32"/>
  <c r="F731" i="32"/>
  <c r="G731" i="32"/>
  <c r="H731" i="32"/>
  <c r="I731" i="32"/>
  <c r="J731" i="32"/>
  <c r="B731" i="32" s="1"/>
  <c r="A732" i="32"/>
  <c r="C732" i="32"/>
  <c r="D732" i="32"/>
  <c r="E732" i="32"/>
  <c r="F732" i="32"/>
  <c r="G732" i="32"/>
  <c r="H732" i="32"/>
  <c r="I732" i="32"/>
  <c r="J732" i="32"/>
  <c r="B732" i="32" s="1"/>
  <c r="A733" i="32"/>
  <c r="C733" i="32"/>
  <c r="D733" i="32"/>
  <c r="E733" i="32"/>
  <c r="F733" i="32"/>
  <c r="G733" i="32"/>
  <c r="H733" i="32"/>
  <c r="I733" i="32"/>
  <c r="J733" i="32"/>
  <c r="B733" i="32" s="1"/>
  <c r="A734" i="32"/>
  <c r="C734" i="32"/>
  <c r="D734" i="32"/>
  <c r="E734" i="32"/>
  <c r="F734" i="32"/>
  <c r="G734" i="32"/>
  <c r="H734" i="32"/>
  <c r="I734" i="32"/>
  <c r="J734" i="32"/>
  <c r="B734" i="32" s="1"/>
  <c r="A735" i="32"/>
  <c r="C735" i="32"/>
  <c r="D735" i="32"/>
  <c r="E735" i="32"/>
  <c r="F735" i="32"/>
  <c r="G735" i="32"/>
  <c r="H735" i="32"/>
  <c r="I735" i="32"/>
  <c r="J735" i="32"/>
  <c r="B735" i="32" s="1"/>
  <c r="A736" i="32"/>
  <c r="C736" i="32"/>
  <c r="D736" i="32"/>
  <c r="E736" i="32"/>
  <c r="F736" i="32"/>
  <c r="G736" i="32"/>
  <c r="H736" i="32"/>
  <c r="I736" i="32"/>
  <c r="J736" i="32"/>
  <c r="B736" i="32" s="1"/>
  <c r="A737" i="32"/>
  <c r="C737" i="32"/>
  <c r="D737" i="32"/>
  <c r="E737" i="32"/>
  <c r="F737" i="32"/>
  <c r="G737" i="32"/>
  <c r="H737" i="32"/>
  <c r="I737" i="32"/>
  <c r="J737" i="32"/>
  <c r="B737" i="32" s="1"/>
  <c r="A738" i="32"/>
  <c r="C738" i="32"/>
  <c r="D738" i="32"/>
  <c r="E738" i="32"/>
  <c r="F738" i="32"/>
  <c r="G738" i="32"/>
  <c r="H738" i="32"/>
  <c r="I738" i="32"/>
  <c r="J738" i="32"/>
  <c r="B738" i="32" s="1"/>
  <c r="A739" i="32"/>
  <c r="C739" i="32"/>
  <c r="D739" i="32"/>
  <c r="E739" i="32"/>
  <c r="F739" i="32"/>
  <c r="G739" i="32"/>
  <c r="H739" i="32"/>
  <c r="I739" i="32"/>
  <c r="J739" i="32"/>
  <c r="B739" i="32" s="1"/>
  <c r="A740" i="32"/>
  <c r="C740" i="32"/>
  <c r="D740" i="32"/>
  <c r="E740" i="32"/>
  <c r="F740" i="32"/>
  <c r="G740" i="32"/>
  <c r="H740" i="32"/>
  <c r="I740" i="32"/>
  <c r="J740" i="32"/>
  <c r="B740" i="32" s="1"/>
  <c r="A741" i="32"/>
  <c r="C741" i="32"/>
  <c r="D741" i="32"/>
  <c r="E741" i="32"/>
  <c r="F741" i="32"/>
  <c r="G741" i="32"/>
  <c r="H741" i="32"/>
  <c r="I741" i="32"/>
  <c r="J741" i="32"/>
  <c r="B741" i="32" s="1"/>
  <c r="A742" i="32"/>
  <c r="C742" i="32"/>
  <c r="D742" i="32"/>
  <c r="E742" i="32"/>
  <c r="F742" i="32"/>
  <c r="G742" i="32"/>
  <c r="H742" i="32"/>
  <c r="I742" i="32"/>
  <c r="J742" i="32"/>
  <c r="B742" i="32" s="1"/>
  <c r="A743" i="32"/>
  <c r="C743" i="32"/>
  <c r="D743" i="32"/>
  <c r="E743" i="32"/>
  <c r="F743" i="32"/>
  <c r="G743" i="32"/>
  <c r="H743" i="32"/>
  <c r="I743" i="32"/>
  <c r="J743" i="32"/>
  <c r="B743" i="32" s="1"/>
  <c r="A744" i="32"/>
  <c r="C744" i="32"/>
  <c r="D744" i="32"/>
  <c r="E744" i="32"/>
  <c r="F744" i="32"/>
  <c r="G744" i="32"/>
  <c r="H744" i="32"/>
  <c r="I744" i="32"/>
  <c r="J744" i="32"/>
  <c r="B744" i="32" s="1"/>
  <c r="A745" i="32"/>
  <c r="C745" i="32"/>
  <c r="D745" i="32"/>
  <c r="E745" i="32"/>
  <c r="F745" i="32"/>
  <c r="G745" i="32"/>
  <c r="H745" i="32"/>
  <c r="I745" i="32"/>
  <c r="J745" i="32"/>
  <c r="B745" i="32" s="1"/>
  <c r="A746" i="32"/>
  <c r="C746" i="32"/>
  <c r="D746" i="32"/>
  <c r="E746" i="32"/>
  <c r="F746" i="32"/>
  <c r="G746" i="32"/>
  <c r="H746" i="32"/>
  <c r="I746" i="32"/>
  <c r="J746" i="32"/>
  <c r="B746" i="32" s="1"/>
  <c r="A747" i="32"/>
  <c r="C747" i="32"/>
  <c r="D747" i="32"/>
  <c r="E747" i="32"/>
  <c r="F747" i="32"/>
  <c r="G747" i="32"/>
  <c r="H747" i="32"/>
  <c r="I747" i="32"/>
  <c r="J747" i="32"/>
  <c r="B747" i="32" s="1"/>
  <c r="A748" i="32"/>
  <c r="C748" i="32"/>
  <c r="D748" i="32"/>
  <c r="E748" i="32"/>
  <c r="F748" i="32"/>
  <c r="G748" i="32"/>
  <c r="H748" i="32"/>
  <c r="I748" i="32"/>
  <c r="J748" i="32"/>
  <c r="B748" i="32" s="1"/>
  <c r="A749" i="32"/>
  <c r="C749" i="32"/>
  <c r="D749" i="32"/>
  <c r="E749" i="32"/>
  <c r="F749" i="32"/>
  <c r="G749" i="32"/>
  <c r="H749" i="32"/>
  <c r="I749" i="32"/>
  <c r="J749" i="32"/>
  <c r="B749" i="32" s="1"/>
  <c r="A750" i="32"/>
  <c r="C750" i="32"/>
  <c r="D750" i="32"/>
  <c r="E750" i="32"/>
  <c r="F750" i="32"/>
  <c r="G750" i="32"/>
  <c r="H750" i="32"/>
  <c r="I750" i="32"/>
  <c r="J750" i="32"/>
  <c r="B750" i="32" s="1"/>
  <c r="A751" i="32"/>
  <c r="C751" i="32"/>
  <c r="D751" i="32"/>
  <c r="E751" i="32"/>
  <c r="F751" i="32"/>
  <c r="G751" i="32"/>
  <c r="H751" i="32"/>
  <c r="I751" i="32"/>
  <c r="J751" i="32"/>
  <c r="B751" i="32" s="1"/>
  <c r="A752" i="32"/>
  <c r="C752" i="32"/>
  <c r="D752" i="32"/>
  <c r="E752" i="32"/>
  <c r="F752" i="32"/>
  <c r="G752" i="32"/>
  <c r="H752" i="32"/>
  <c r="I752" i="32"/>
  <c r="J752" i="32"/>
  <c r="B752" i="32" s="1"/>
  <c r="A753" i="32"/>
  <c r="C753" i="32"/>
  <c r="D753" i="32"/>
  <c r="E753" i="32"/>
  <c r="F753" i="32"/>
  <c r="G753" i="32"/>
  <c r="H753" i="32"/>
  <c r="I753" i="32"/>
  <c r="J753" i="32"/>
  <c r="B753" i="32" s="1"/>
  <c r="A754" i="32"/>
  <c r="C754" i="32"/>
  <c r="D754" i="32"/>
  <c r="E754" i="32"/>
  <c r="F754" i="32"/>
  <c r="G754" i="32"/>
  <c r="H754" i="32"/>
  <c r="I754" i="32"/>
  <c r="J754" i="32"/>
  <c r="B754" i="32" s="1"/>
  <c r="A755" i="32"/>
  <c r="C755" i="32"/>
  <c r="D755" i="32"/>
  <c r="E755" i="32"/>
  <c r="F755" i="32"/>
  <c r="G755" i="32"/>
  <c r="H755" i="32"/>
  <c r="I755" i="32"/>
  <c r="J755" i="32"/>
  <c r="B755" i="32" s="1"/>
  <c r="A756" i="32"/>
  <c r="C756" i="32"/>
  <c r="D756" i="32"/>
  <c r="E756" i="32"/>
  <c r="F756" i="32"/>
  <c r="G756" i="32"/>
  <c r="H756" i="32"/>
  <c r="I756" i="32"/>
  <c r="J756" i="32"/>
  <c r="B756" i="32" s="1"/>
  <c r="A757" i="32"/>
  <c r="C757" i="32"/>
  <c r="D757" i="32"/>
  <c r="E757" i="32"/>
  <c r="F757" i="32"/>
  <c r="G757" i="32"/>
  <c r="H757" i="32"/>
  <c r="I757" i="32"/>
  <c r="J757" i="32"/>
  <c r="B757" i="32" s="1"/>
  <c r="A758" i="32"/>
  <c r="C758" i="32"/>
  <c r="D758" i="32"/>
  <c r="E758" i="32"/>
  <c r="F758" i="32"/>
  <c r="G758" i="32"/>
  <c r="H758" i="32"/>
  <c r="I758" i="32"/>
  <c r="J758" i="32"/>
  <c r="B758" i="32" s="1"/>
  <c r="A759" i="32"/>
  <c r="C759" i="32"/>
  <c r="D759" i="32"/>
  <c r="E759" i="32"/>
  <c r="F759" i="32"/>
  <c r="G759" i="32"/>
  <c r="H759" i="32"/>
  <c r="I759" i="32"/>
  <c r="J759" i="32"/>
  <c r="B759" i="32" s="1"/>
  <c r="A760" i="32"/>
  <c r="C760" i="32"/>
  <c r="D760" i="32"/>
  <c r="E760" i="32"/>
  <c r="F760" i="32"/>
  <c r="G760" i="32"/>
  <c r="H760" i="32"/>
  <c r="I760" i="32"/>
  <c r="J760" i="32"/>
  <c r="B760" i="32" s="1"/>
  <c r="A761" i="32"/>
  <c r="C761" i="32"/>
  <c r="D761" i="32"/>
  <c r="E761" i="32"/>
  <c r="F761" i="32"/>
  <c r="G761" i="32"/>
  <c r="H761" i="32"/>
  <c r="I761" i="32"/>
  <c r="J761" i="32"/>
  <c r="B761" i="32" s="1"/>
  <c r="A762" i="32"/>
  <c r="C762" i="32"/>
  <c r="D762" i="32"/>
  <c r="E762" i="32"/>
  <c r="F762" i="32"/>
  <c r="G762" i="32"/>
  <c r="H762" i="32"/>
  <c r="I762" i="32"/>
  <c r="J762" i="32"/>
  <c r="B762" i="32" s="1"/>
  <c r="A763" i="32"/>
  <c r="C763" i="32"/>
  <c r="D763" i="32"/>
  <c r="E763" i="32"/>
  <c r="F763" i="32"/>
  <c r="G763" i="32"/>
  <c r="H763" i="32"/>
  <c r="I763" i="32"/>
  <c r="J763" i="32"/>
  <c r="B763" i="32" s="1"/>
  <c r="A764" i="32"/>
  <c r="C764" i="32"/>
  <c r="D764" i="32"/>
  <c r="E764" i="32"/>
  <c r="F764" i="32"/>
  <c r="G764" i="32"/>
  <c r="H764" i="32"/>
  <c r="I764" i="32"/>
  <c r="J764" i="32"/>
  <c r="B764" i="32" s="1"/>
  <c r="A765" i="32"/>
  <c r="C765" i="32"/>
  <c r="D765" i="32"/>
  <c r="E765" i="32"/>
  <c r="F765" i="32"/>
  <c r="G765" i="32"/>
  <c r="H765" i="32"/>
  <c r="I765" i="32"/>
  <c r="J765" i="32"/>
  <c r="B765" i="32" s="1"/>
  <c r="A766" i="32"/>
  <c r="C766" i="32"/>
  <c r="D766" i="32"/>
  <c r="E766" i="32"/>
  <c r="F766" i="32"/>
  <c r="G766" i="32"/>
  <c r="H766" i="32"/>
  <c r="I766" i="32"/>
  <c r="J766" i="32"/>
  <c r="B766" i="32" s="1"/>
  <c r="A767" i="32"/>
  <c r="C767" i="32"/>
  <c r="D767" i="32"/>
  <c r="E767" i="32"/>
  <c r="F767" i="32"/>
  <c r="G767" i="32"/>
  <c r="H767" i="32"/>
  <c r="I767" i="32"/>
  <c r="J767" i="32"/>
  <c r="B767" i="32" s="1"/>
  <c r="A768" i="32"/>
  <c r="C768" i="32"/>
  <c r="D768" i="32"/>
  <c r="E768" i="32"/>
  <c r="F768" i="32"/>
  <c r="G768" i="32"/>
  <c r="H768" i="32"/>
  <c r="I768" i="32"/>
  <c r="J768" i="32"/>
  <c r="B768" i="32" s="1"/>
  <c r="A769" i="32"/>
  <c r="C769" i="32"/>
  <c r="D769" i="32"/>
  <c r="E769" i="32"/>
  <c r="F769" i="32"/>
  <c r="G769" i="32"/>
  <c r="H769" i="32"/>
  <c r="I769" i="32"/>
  <c r="J769" i="32"/>
  <c r="B769" i="32" s="1"/>
  <c r="A770" i="32"/>
  <c r="C770" i="32"/>
  <c r="D770" i="32"/>
  <c r="E770" i="32"/>
  <c r="F770" i="32"/>
  <c r="G770" i="32"/>
  <c r="H770" i="32"/>
  <c r="I770" i="32"/>
  <c r="J770" i="32"/>
  <c r="B770" i="32" s="1"/>
  <c r="A771" i="32"/>
  <c r="C771" i="32"/>
  <c r="D771" i="32"/>
  <c r="E771" i="32"/>
  <c r="F771" i="32"/>
  <c r="G771" i="32"/>
  <c r="H771" i="32"/>
  <c r="I771" i="32"/>
  <c r="J771" i="32"/>
  <c r="B771" i="32" s="1"/>
  <c r="A772" i="32"/>
  <c r="C772" i="32"/>
  <c r="D772" i="32"/>
  <c r="E772" i="32"/>
  <c r="F772" i="32"/>
  <c r="G772" i="32"/>
  <c r="H772" i="32"/>
  <c r="I772" i="32"/>
  <c r="J772" i="32"/>
  <c r="B772" i="32" s="1"/>
  <c r="A773" i="32"/>
  <c r="C773" i="32"/>
  <c r="D773" i="32"/>
  <c r="E773" i="32"/>
  <c r="F773" i="32"/>
  <c r="G773" i="32"/>
  <c r="H773" i="32"/>
  <c r="I773" i="32"/>
  <c r="J773" i="32"/>
  <c r="B773" i="32" s="1"/>
  <c r="A774" i="32"/>
  <c r="C774" i="32"/>
  <c r="D774" i="32"/>
  <c r="E774" i="32"/>
  <c r="F774" i="32"/>
  <c r="G774" i="32"/>
  <c r="H774" i="32"/>
  <c r="I774" i="32"/>
  <c r="J774" i="32"/>
  <c r="B774" i="32" s="1"/>
  <c r="A775" i="32"/>
  <c r="C775" i="32"/>
  <c r="D775" i="32"/>
  <c r="E775" i="32"/>
  <c r="F775" i="32"/>
  <c r="G775" i="32"/>
  <c r="H775" i="32"/>
  <c r="I775" i="32"/>
  <c r="J775" i="32"/>
  <c r="B775" i="32" s="1"/>
  <c r="A776" i="32"/>
  <c r="C776" i="32"/>
  <c r="D776" i="32"/>
  <c r="E776" i="32"/>
  <c r="F776" i="32"/>
  <c r="G776" i="32"/>
  <c r="H776" i="32"/>
  <c r="I776" i="32"/>
  <c r="J776" i="32"/>
  <c r="B776" i="32" s="1"/>
  <c r="A777" i="32"/>
  <c r="C777" i="32"/>
  <c r="D777" i="32"/>
  <c r="E777" i="32"/>
  <c r="F777" i="32"/>
  <c r="G777" i="32"/>
  <c r="H777" i="32"/>
  <c r="I777" i="32"/>
  <c r="J777" i="32"/>
  <c r="B777" i="32" s="1"/>
  <c r="A778" i="32"/>
  <c r="C778" i="32"/>
  <c r="D778" i="32"/>
  <c r="E778" i="32"/>
  <c r="F778" i="32"/>
  <c r="G778" i="32"/>
  <c r="H778" i="32"/>
  <c r="I778" i="32"/>
  <c r="J778" i="32"/>
  <c r="B778" i="32" s="1"/>
  <c r="A779" i="32"/>
  <c r="C779" i="32"/>
  <c r="D779" i="32"/>
  <c r="E779" i="32"/>
  <c r="F779" i="32"/>
  <c r="G779" i="32"/>
  <c r="H779" i="32"/>
  <c r="I779" i="32"/>
  <c r="J779" i="32"/>
  <c r="B779" i="32" s="1"/>
  <c r="A780" i="32"/>
  <c r="C780" i="32"/>
  <c r="D780" i="32"/>
  <c r="E780" i="32"/>
  <c r="F780" i="32"/>
  <c r="G780" i="32"/>
  <c r="H780" i="32"/>
  <c r="I780" i="32"/>
  <c r="J780" i="32"/>
  <c r="B780" i="32" s="1"/>
  <c r="A781" i="32"/>
  <c r="C781" i="32"/>
  <c r="D781" i="32"/>
  <c r="E781" i="32"/>
  <c r="F781" i="32"/>
  <c r="G781" i="32"/>
  <c r="H781" i="32"/>
  <c r="I781" i="32"/>
  <c r="J781" i="32"/>
  <c r="B781" i="32" s="1"/>
  <c r="A782" i="32"/>
  <c r="C782" i="32"/>
  <c r="D782" i="32"/>
  <c r="E782" i="32"/>
  <c r="F782" i="32"/>
  <c r="G782" i="32"/>
  <c r="H782" i="32"/>
  <c r="I782" i="32"/>
  <c r="J782" i="32"/>
  <c r="B782" i="32" s="1"/>
  <c r="A783" i="32"/>
  <c r="C783" i="32"/>
  <c r="D783" i="32"/>
  <c r="E783" i="32"/>
  <c r="F783" i="32"/>
  <c r="G783" i="32"/>
  <c r="H783" i="32"/>
  <c r="I783" i="32"/>
  <c r="J783" i="32"/>
  <c r="B783" i="32" s="1"/>
  <c r="A784" i="32"/>
  <c r="C784" i="32"/>
  <c r="D784" i="32"/>
  <c r="E784" i="32"/>
  <c r="F784" i="32"/>
  <c r="G784" i="32"/>
  <c r="H784" i="32"/>
  <c r="I784" i="32"/>
  <c r="J784" i="32"/>
  <c r="B784" i="32" s="1"/>
  <c r="A785" i="32"/>
  <c r="C785" i="32"/>
  <c r="D785" i="32"/>
  <c r="E785" i="32"/>
  <c r="F785" i="32"/>
  <c r="G785" i="32"/>
  <c r="H785" i="32"/>
  <c r="I785" i="32"/>
  <c r="J785" i="32"/>
  <c r="B785" i="32" s="1"/>
  <c r="A786" i="32"/>
  <c r="C786" i="32"/>
  <c r="D786" i="32"/>
  <c r="E786" i="32"/>
  <c r="F786" i="32"/>
  <c r="G786" i="32"/>
  <c r="H786" i="32"/>
  <c r="I786" i="32"/>
  <c r="J786" i="32"/>
  <c r="B786" i="32" s="1"/>
  <c r="A787" i="32"/>
  <c r="C787" i="32"/>
  <c r="D787" i="32"/>
  <c r="E787" i="32"/>
  <c r="F787" i="32"/>
  <c r="G787" i="32"/>
  <c r="H787" i="32"/>
  <c r="I787" i="32"/>
  <c r="J787" i="32"/>
  <c r="B787" i="32" s="1"/>
  <c r="A788" i="32"/>
  <c r="C788" i="32"/>
  <c r="D788" i="32"/>
  <c r="E788" i="32"/>
  <c r="F788" i="32"/>
  <c r="G788" i="32"/>
  <c r="H788" i="32"/>
  <c r="I788" i="32"/>
  <c r="J788" i="32"/>
  <c r="B788" i="32" s="1"/>
  <c r="A789" i="32"/>
  <c r="C789" i="32"/>
  <c r="D789" i="32"/>
  <c r="E789" i="32"/>
  <c r="F789" i="32"/>
  <c r="G789" i="32"/>
  <c r="H789" i="32"/>
  <c r="I789" i="32"/>
  <c r="J789" i="32"/>
  <c r="B789" i="32" s="1"/>
  <c r="A790" i="32"/>
  <c r="C790" i="32"/>
  <c r="D790" i="32"/>
  <c r="E790" i="32"/>
  <c r="F790" i="32"/>
  <c r="G790" i="32"/>
  <c r="H790" i="32"/>
  <c r="I790" i="32"/>
  <c r="J790" i="32"/>
  <c r="B790" i="32" s="1"/>
  <c r="A791" i="32"/>
  <c r="C791" i="32"/>
  <c r="D791" i="32"/>
  <c r="E791" i="32"/>
  <c r="F791" i="32"/>
  <c r="G791" i="32"/>
  <c r="H791" i="32"/>
  <c r="I791" i="32"/>
  <c r="J791" i="32"/>
  <c r="B791" i="32" s="1"/>
  <c r="A792" i="32"/>
  <c r="C792" i="32"/>
  <c r="D792" i="32"/>
  <c r="E792" i="32"/>
  <c r="F792" i="32"/>
  <c r="G792" i="32"/>
  <c r="H792" i="32"/>
  <c r="I792" i="32"/>
  <c r="J792" i="32"/>
  <c r="B792" i="32" s="1"/>
  <c r="A793" i="32"/>
  <c r="C793" i="32"/>
  <c r="D793" i="32"/>
  <c r="E793" i="32"/>
  <c r="F793" i="32"/>
  <c r="G793" i="32"/>
  <c r="H793" i="32"/>
  <c r="I793" i="32"/>
  <c r="J793" i="32"/>
  <c r="B793" i="32" s="1"/>
  <c r="A794" i="32"/>
  <c r="C794" i="32"/>
  <c r="D794" i="32"/>
  <c r="E794" i="32"/>
  <c r="F794" i="32"/>
  <c r="G794" i="32"/>
  <c r="H794" i="32"/>
  <c r="I794" i="32"/>
  <c r="J794" i="32"/>
  <c r="B794" i="32" s="1"/>
  <c r="A795" i="32"/>
  <c r="C795" i="32"/>
  <c r="D795" i="32"/>
  <c r="E795" i="32"/>
  <c r="F795" i="32"/>
  <c r="G795" i="32"/>
  <c r="H795" i="32"/>
  <c r="I795" i="32"/>
  <c r="J795" i="32"/>
  <c r="B795" i="32" s="1"/>
  <c r="A796" i="32"/>
  <c r="C796" i="32"/>
  <c r="D796" i="32"/>
  <c r="E796" i="32"/>
  <c r="F796" i="32"/>
  <c r="G796" i="32"/>
  <c r="H796" i="32"/>
  <c r="I796" i="32"/>
  <c r="J796" i="32"/>
  <c r="B796" i="32" s="1"/>
  <c r="A797" i="32"/>
  <c r="C797" i="32"/>
  <c r="D797" i="32"/>
  <c r="E797" i="32"/>
  <c r="F797" i="32"/>
  <c r="G797" i="32"/>
  <c r="H797" i="32"/>
  <c r="I797" i="32"/>
  <c r="J797" i="32"/>
  <c r="B797" i="32" s="1"/>
  <c r="A798" i="32"/>
  <c r="C798" i="32"/>
  <c r="D798" i="32"/>
  <c r="E798" i="32"/>
  <c r="F798" i="32"/>
  <c r="G798" i="32"/>
  <c r="H798" i="32"/>
  <c r="I798" i="32"/>
  <c r="J798" i="32"/>
  <c r="B798" i="32" s="1"/>
  <c r="A799" i="32"/>
  <c r="C799" i="32"/>
  <c r="D799" i="32"/>
  <c r="E799" i="32"/>
  <c r="F799" i="32"/>
  <c r="G799" i="32"/>
  <c r="H799" i="32"/>
  <c r="I799" i="32"/>
  <c r="J799" i="32"/>
  <c r="B799" i="32" s="1"/>
  <c r="A800" i="32"/>
  <c r="C800" i="32"/>
  <c r="D800" i="32"/>
  <c r="E800" i="32"/>
  <c r="F800" i="32"/>
  <c r="G800" i="32"/>
  <c r="H800" i="32"/>
  <c r="I800" i="32"/>
  <c r="J800" i="32"/>
  <c r="B800" i="32" s="1"/>
  <c r="A801" i="32"/>
  <c r="C801" i="32"/>
  <c r="D801" i="32"/>
  <c r="E801" i="32"/>
  <c r="F801" i="32"/>
  <c r="G801" i="32"/>
  <c r="H801" i="32"/>
  <c r="I801" i="32"/>
  <c r="J801" i="32"/>
  <c r="B801" i="32" s="1"/>
  <c r="A802" i="32"/>
  <c r="C802" i="32"/>
  <c r="D802" i="32"/>
  <c r="E802" i="32"/>
  <c r="F802" i="32"/>
  <c r="G802" i="32"/>
  <c r="H802" i="32"/>
  <c r="I802" i="32"/>
  <c r="J802" i="32"/>
  <c r="B802" i="32" s="1"/>
  <c r="A803" i="32"/>
  <c r="C803" i="32"/>
  <c r="D803" i="32"/>
  <c r="E803" i="32"/>
  <c r="F803" i="32"/>
  <c r="G803" i="32"/>
  <c r="H803" i="32"/>
  <c r="I803" i="32"/>
  <c r="J803" i="32"/>
  <c r="B803" i="32" s="1"/>
  <c r="A804" i="32"/>
  <c r="C804" i="32"/>
  <c r="D804" i="32"/>
  <c r="E804" i="32"/>
  <c r="F804" i="32"/>
  <c r="G804" i="32"/>
  <c r="H804" i="32"/>
  <c r="I804" i="32"/>
  <c r="J804" i="32"/>
  <c r="B804" i="32" s="1"/>
  <c r="A805" i="32"/>
  <c r="C805" i="32"/>
  <c r="D805" i="32"/>
  <c r="E805" i="32"/>
  <c r="F805" i="32"/>
  <c r="G805" i="32"/>
  <c r="H805" i="32"/>
  <c r="I805" i="32"/>
  <c r="J805" i="32"/>
  <c r="B805" i="32" s="1"/>
  <c r="A806" i="32"/>
  <c r="C806" i="32"/>
  <c r="D806" i="32"/>
  <c r="E806" i="32"/>
  <c r="F806" i="32"/>
  <c r="G806" i="32"/>
  <c r="H806" i="32"/>
  <c r="I806" i="32"/>
  <c r="J806" i="32"/>
  <c r="B806" i="32" s="1"/>
  <c r="A807" i="32"/>
  <c r="C807" i="32"/>
  <c r="D807" i="32"/>
  <c r="E807" i="32"/>
  <c r="F807" i="32"/>
  <c r="G807" i="32"/>
  <c r="H807" i="32"/>
  <c r="I807" i="32"/>
  <c r="J807" i="32"/>
  <c r="B807" i="32" s="1"/>
  <c r="A808" i="32"/>
  <c r="C808" i="32"/>
  <c r="D808" i="32"/>
  <c r="E808" i="32"/>
  <c r="F808" i="32"/>
  <c r="G808" i="32"/>
  <c r="H808" i="32"/>
  <c r="I808" i="32"/>
  <c r="J808" i="32"/>
  <c r="B808" i="32" s="1"/>
  <c r="A809" i="32"/>
  <c r="C809" i="32"/>
  <c r="D809" i="32"/>
  <c r="E809" i="32"/>
  <c r="F809" i="32"/>
  <c r="G809" i="32"/>
  <c r="H809" i="32"/>
  <c r="I809" i="32"/>
  <c r="J809" i="32"/>
  <c r="B809" i="32" s="1"/>
  <c r="A810" i="32"/>
  <c r="C810" i="32"/>
  <c r="D810" i="32"/>
  <c r="E810" i="32"/>
  <c r="F810" i="32"/>
  <c r="G810" i="32"/>
  <c r="H810" i="32"/>
  <c r="I810" i="32"/>
  <c r="J810" i="32"/>
  <c r="B810" i="32" s="1"/>
  <c r="A811" i="32"/>
  <c r="C811" i="32"/>
  <c r="D811" i="32"/>
  <c r="E811" i="32"/>
  <c r="F811" i="32"/>
  <c r="G811" i="32"/>
  <c r="H811" i="32"/>
  <c r="I811" i="32"/>
  <c r="J811" i="32"/>
  <c r="B811" i="32" s="1"/>
  <c r="A812" i="32"/>
  <c r="C812" i="32"/>
  <c r="D812" i="32"/>
  <c r="E812" i="32"/>
  <c r="F812" i="32"/>
  <c r="G812" i="32"/>
  <c r="H812" i="32"/>
  <c r="I812" i="32"/>
  <c r="J812" i="32"/>
  <c r="B812" i="32" s="1"/>
  <c r="A813" i="32"/>
  <c r="C813" i="32"/>
  <c r="D813" i="32"/>
  <c r="E813" i="32"/>
  <c r="F813" i="32"/>
  <c r="G813" i="32"/>
  <c r="H813" i="32"/>
  <c r="I813" i="32"/>
  <c r="J813" i="32"/>
  <c r="B813" i="32" s="1"/>
  <c r="A814" i="32"/>
  <c r="C814" i="32"/>
  <c r="D814" i="32"/>
  <c r="E814" i="32"/>
  <c r="F814" i="32"/>
  <c r="G814" i="32"/>
  <c r="H814" i="32"/>
  <c r="I814" i="32"/>
  <c r="J814" i="32"/>
  <c r="B814" i="32" s="1"/>
  <c r="A815" i="32"/>
  <c r="C815" i="32"/>
  <c r="D815" i="32"/>
  <c r="E815" i="32"/>
  <c r="F815" i="32"/>
  <c r="G815" i="32"/>
  <c r="H815" i="32"/>
  <c r="I815" i="32"/>
  <c r="J815" i="32"/>
  <c r="B815" i="32" s="1"/>
  <c r="A816" i="32"/>
  <c r="C816" i="32"/>
  <c r="D816" i="32"/>
  <c r="E816" i="32"/>
  <c r="F816" i="32"/>
  <c r="G816" i="32"/>
  <c r="H816" i="32"/>
  <c r="I816" i="32"/>
  <c r="J816" i="32"/>
  <c r="B816" i="32" s="1"/>
  <c r="A817" i="32"/>
  <c r="C817" i="32"/>
  <c r="D817" i="32"/>
  <c r="E817" i="32"/>
  <c r="F817" i="32"/>
  <c r="G817" i="32"/>
  <c r="H817" i="32"/>
  <c r="I817" i="32"/>
  <c r="J817" i="32"/>
  <c r="B817" i="32" s="1"/>
  <c r="A818" i="32"/>
  <c r="C818" i="32"/>
  <c r="D818" i="32"/>
  <c r="E818" i="32"/>
  <c r="F818" i="32"/>
  <c r="G818" i="32"/>
  <c r="H818" i="32"/>
  <c r="I818" i="32"/>
  <c r="J818" i="32"/>
  <c r="B818" i="32" s="1"/>
  <c r="A819" i="32"/>
  <c r="C819" i="32"/>
  <c r="D819" i="32"/>
  <c r="E819" i="32"/>
  <c r="F819" i="32"/>
  <c r="G819" i="32"/>
  <c r="H819" i="32"/>
  <c r="I819" i="32"/>
  <c r="J819" i="32"/>
  <c r="B819" i="32" s="1"/>
  <c r="A820" i="32"/>
  <c r="C820" i="32"/>
  <c r="D820" i="32"/>
  <c r="E820" i="32"/>
  <c r="F820" i="32"/>
  <c r="G820" i="32"/>
  <c r="H820" i="32"/>
  <c r="I820" i="32"/>
  <c r="J820" i="32"/>
  <c r="B820" i="32" s="1"/>
  <c r="A821" i="32"/>
  <c r="C821" i="32"/>
  <c r="D821" i="32"/>
  <c r="E821" i="32"/>
  <c r="F821" i="32"/>
  <c r="G821" i="32"/>
  <c r="H821" i="32"/>
  <c r="I821" i="32"/>
  <c r="J821" i="32"/>
  <c r="B821" i="32" s="1"/>
  <c r="A822" i="32"/>
  <c r="C822" i="32"/>
  <c r="D822" i="32"/>
  <c r="E822" i="32"/>
  <c r="F822" i="32"/>
  <c r="G822" i="32"/>
  <c r="H822" i="32"/>
  <c r="I822" i="32"/>
  <c r="J822" i="32"/>
  <c r="B822" i="32" s="1"/>
  <c r="A823" i="32"/>
  <c r="C823" i="32"/>
  <c r="D823" i="32"/>
  <c r="E823" i="32"/>
  <c r="F823" i="32"/>
  <c r="G823" i="32"/>
  <c r="H823" i="32"/>
  <c r="I823" i="32"/>
  <c r="J823" i="32"/>
  <c r="B823" i="32" s="1"/>
  <c r="A824" i="32"/>
  <c r="C824" i="32"/>
  <c r="D824" i="32"/>
  <c r="E824" i="32"/>
  <c r="F824" i="32"/>
  <c r="G824" i="32"/>
  <c r="H824" i="32"/>
  <c r="I824" i="32"/>
  <c r="J824" i="32"/>
  <c r="B824" i="32" s="1"/>
  <c r="A825" i="32"/>
  <c r="C825" i="32"/>
  <c r="D825" i="32"/>
  <c r="E825" i="32"/>
  <c r="F825" i="32"/>
  <c r="G825" i="32"/>
  <c r="H825" i="32"/>
  <c r="I825" i="32"/>
  <c r="J825" i="32"/>
  <c r="B825" i="32" s="1"/>
  <c r="A826" i="32"/>
  <c r="C826" i="32"/>
  <c r="D826" i="32"/>
  <c r="E826" i="32"/>
  <c r="F826" i="32"/>
  <c r="G826" i="32"/>
  <c r="H826" i="32"/>
  <c r="I826" i="32"/>
  <c r="J826" i="32"/>
  <c r="B826" i="32" s="1"/>
  <c r="A827" i="32"/>
  <c r="C827" i="32"/>
  <c r="D827" i="32"/>
  <c r="E827" i="32"/>
  <c r="F827" i="32"/>
  <c r="G827" i="32"/>
  <c r="H827" i="32"/>
  <c r="I827" i="32"/>
  <c r="J827" i="32"/>
  <c r="B827" i="32" s="1"/>
  <c r="A828" i="32"/>
  <c r="C828" i="32"/>
  <c r="D828" i="32"/>
  <c r="E828" i="32"/>
  <c r="F828" i="32"/>
  <c r="G828" i="32"/>
  <c r="H828" i="32"/>
  <c r="I828" i="32"/>
  <c r="J828" i="32"/>
  <c r="B828" i="32" s="1"/>
  <c r="A829" i="32"/>
  <c r="C829" i="32"/>
  <c r="D829" i="32"/>
  <c r="E829" i="32"/>
  <c r="F829" i="32"/>
  <c r="G829" i="32"/>
  <c r="H829" i="32"/>
  <c r="I829" i="32"/>
  <c r="J829" i="32"/>
  <c r="B829" i="32" s="1"/>
  <c r="A830" i="32"/>
  <c r="C830" i="32"/>
  <c r="D830" i="32"/>
  <c r="E830" i="32"/>
  <c r="F830" i="32"/>
  <c r="G830" i="32"/>
  <c r="H830" i="32"/>
  <c r="I830" i="32"/>
  <c r="J830" i="32"/>
  <c r="B830" i="32" s="1"/>
  <c r="A831" i="32"/>
  <c r="C831" i="32"/>
  <c r="D831" i="32"/>
  <c r="E831" i="32"/>
  <c r="F831" i="32"/>
  <c r="G831" i="32"/>
  <c r="H831" i="32"/>
  <c r="I831" i="32"/>
  <c r="J831" i="32"/>
  <c r="B831" i="32" s="1"/>
  <c r="A832" i="32"/>
  <c r="C832" i="32"/>
  <c r="D832" i="32"/>
  <c r="E832" i="32"/>
  <c r="F832" i="32"/>
  <c r="G832" i="32"/>
  <c r="H832" i="32"/>
  <c r="I832" i="32"/>
  <c r="J832" i="32"/>
  <c r="B832" i="32" s="1"/>
  <c r="A833" i="32"/>
  <c r="C833" i="32"/>
  <c r="D833" i="32"/>
  <c r="E833" i="32"/>
  <c r="F833" i="32"/>
  <c r="G833" i="32"/>
  <c r="H833" i="32"/>
  <c r="I833" i="32"/>
  <c r="J833" i="32"/>
  <c r="B833" i="32" s="1"/>
  <c r="A834" i="32"/>
  <c r="C834" i="32"/>
  <c r="D834" i="32"/>
  <c r="E834" i="32"/>
  <c r="F834" i="32"/>
  <c r="G834" i="32"/>
  <c r="H834" i="32"/>
  <c r="I834" i="32"/>
  <c r="J834" i="32"/>
  <c r="B834" i="32" s="1"/>
  <c r="A835" i="32"/>
  <c r="C835" i="32"/>
  <c r="D835" i="32"/>
  <c r="E835" i="32"/>
  <c r="F835" i="32"/>
  <c r="G835" i="32"/>
  <c r="H835" i="32"/>
  <c r="I835" i="32"/>
  <c r="J835" i="32"/>
  <c r="B835" i="32" s="1"/>
  <c r="A836" i="32"/>
  <c r="C836" i="32"/>
  <c r="D836" i="32"/>
  <c r="E836" i="32"/>
  <c r="F836" i="32"/>
  <c r="G836" i="32"/>
  <c r="H836" i="32"/>
  <c r="I836" i="32"/>
  <c r="J836" i="32"/>
  <c r="B836" i="32" s="1"/>
  <c r="A837" i="32"/>
  <c r="C837" i="32"/>
  <c r="D837" i="32"/>
  <c r="E837" i="32"/>
  <c r="F837" i="32"/>
  <c r="G837" i="32"/>
  <c r="H837" i="32"/>
  <c r="I837" i="32"/>
  <c r="J837" i="32"/>
  <c r="B837" i="32" s="1"/>
  <c r="A838" i="32"/>
  <c r="C838" i="32"/>
  <c r="D838" i="32"/>
  <c r="E838" i="32"/>
  <c r="F838" i="32"/>
  <c r="G838" i="32"/>
  <c r="H838" i="32"/>
  <c r="I838" i="32"/>
  <c r="J838" i="32"/>
  <c r="B838" i="32" s="1"/>
  <c r="A839" i="32"/>
  <c r="C839" i="32"/>
  <c r="D839" i="32"/>
  <c r="E839" i="32"/>
  <c r="F839" i="32"/>
  <c r="G839" i="32"/>
  <c r="H839" i="32"/>
  <c r="I839" i="32"/>
  <c r="J839" i="32"/>
  <c r="B839" i="32" s="1"/>
  <c r="A840" i="32"/>
  <c r="C840" i="32"/>
  <c r="D840" i="32"/>
  <c r="E840" i="32"/>
  <c r="F840" i="32"/>
  <c r="G840" i="32"/>
  <c r="H840" i="32"/>
  <c r="I840" i="32"/>
  <c r="J840" i="32"/>
  <c r="B840" i="32" s="1"/>
  <c r="A841" i="32"/>
  <c r="C841" i="32"/>
  <c r="D841" i="32"/>
  <c r="E841" i="32"/>
  <c r="F841" i="32"/>
  <c r="G841" i="32"/>
  <c r="H841" i="32"/>
  <c r="I841" i="32"/>
  <c r="J841" i="32"/>
  <c r="B841" i="32" s="1"/>
  <c r="A842" i="32"/>
  <c r="C842" i="32"/>
  <c r="D842" i="32"/>
  <c r="E842" i="32"/>
  <c r="F842" i="32"/>
  <c r="G842" i="32"/>
  <c r="H842" i="32"/>
  <c r="I842" i="32"/>
  <c r="J842" i="32"/>
  <c r="B842" i="32" s="1"/>
  <c r="A843" i="32"/>
  <c r="C843" i="32"/>
  <c r="D843" i="32"/>
  <c r="E843" i="32"/>
  <c r="F843" i="32"/>
  <c r="G843" i="32"/>
  <c r="H843" i="32"/>
  <c r="I843" i="32"/>
  <c r="J843" i="32"/>
  <c r="B843" i="32" s="1"/>
  <c r="A844" i="32"/>
  <c r="C844" i="32"/>
  <c r="D844" i="32"/>
  <c r="E844" i="32"/>
  <c r="F844" i="32"/>
  <c r="G844" i="32"/>
  <c r="H844" i="32"/>
  <c r="I844" i="32"/>
  <c r="J844" i="32"/>
  <c r="B844" i="32" s="1"/>
  <c r="A845" i="32"/>
  <c r="C845" i="32"/>
  <c r="D845" i="32"/>
  <c r="E845" i="32"/>
  <c r="F845" i="32"/>
  <c r="G845" i="32"/>
  <c r="H845" i="32"/>
  <c r="I845" i="32"/>
  <c r="J845" i="32"/>
  <c r="B845" i="32" s="1"/>
  <c r="A846" i="32"/>
  <c r="C846" i="32"/>
  <c r="D846" i="32"/>
  <c r="E846" i="32"/>
  <c r="F846" i="32"/>
  <c r="G846" i="32"/>
  <c r="H846" i="32"/>
  <c r="I846" i="32"/>
  <c r="J846" i="32"/>
  <c r="B846" i="32" s="1"/>
  <c r="A847" i="32"/>
  <c r="C847" i="32"/>
  <c r="D847" i="32"/>
  <c r="E847" i="32"/>
  <c r="F847" i="32"/>
  <c r="G847" i="32"/>
  <c r="H847" i="32"/>
  <c r="I847" i="32"/>
  <c r="J847" i="32"/>
  <c r="B847" i="32" s="1"/>
  <c r="A848" i="32"/>
  <c r="C848" i="32"/>
  <c r="D848" i="32"/>
  <c r="E848" i="32"/>
  <c r="F848" i="32"/>
  <c r="G848" i="32"/>
  <c r="H848" i="32"/>
  <c r="I848" i="32"/>
  <c r="J848" i="32"/>
  <c r="B848" i="32" s="1"/>
  <c r="A849" i="32"/>
  <c r="C849" i="32"/>
  <c r="D849" i="32"/>
  <c r="E849" i="32"/>
  <c r="F849" i="32"/>
  <c r="G849" i="32"/>
  <c r="H849" i="32"/>
  <c r="I849" i="32"/>
  <c r="J849" i="32"/>
  <c r="B849" i="32" s="1"/>
  <c r="A850" i="32"/>
  <c r="C850" i="32"/>
  <c r="D850" i="32"/>
  <c r="E850" i="32"/>
  <c r="F850" i="32"/>
  <c r="G850" i="32"/>
  <c r="H850" i="32"/>
  <c r="I850" i="32"/>
  <c r="J850" i="32"/>
  <c r="B850" i="32" s="1"/>
  <c r="A851" i="32"/>
  <c r="C851" i="32"/>
  <c r="D851" i="32"/>
  <c r="E851" i="32"/>
  <c r="F851" i="32"/>
  <c r="G851" i="32"/>
  <c r="H851" i="32"/>
  <c r="I851" i="32"/>
  <c r="J851" i="32"/>
  <c r="B851" i="32" s="1"/>
  <c r="A852" i="32"/>
  <c r="C852" i="32"/>
  <c r="D852" i="32"/>
  <c r="E852" i="32"/>
  <c r="F852" i="32"/>
  <c r="G852" i="32"/>
  <c r="H852" i="32"/>
  <c r="I852" i="32"/>
  <c r="J852" i="32"/>
  <c r="B852" i="32" s="1"/>
  <c r="A853" i="32"/>
  <c r="C853" i="32"/>
  <c r="D853" i="32"/>
  <c r="E853" i="32"/>
  <c r="F853" i="32"/>
  <c r="G853" i="32"/>
  <c r="H853" i="32"/>
  <c r="I853" i="32"/>
  <c r="J853" i="32"/>
  <c r="B853" i="32" s="1"/>
  <c r="A854" i="32"/>
  <c r="C854" i="32"/>
  <c r="D854" i="32"/>
  <c r="E854" i="32"/>
  <c r="F854" i="32"/>
  <c r="G854" i="32"/>
  <c r="H854" i="32"/>
  <c r="I854" i="32"/>
  <c r="J854" i="32"/>
  <c r="B854" i="32" s="1"/>
  <c r="A855" i="32"/>
  <c r="C855" i="32"/>
  <c r="D855" i="32"/>
  <c r="E855" i="32"/>
  <c r="F855" i="32"/>
  <c r="G855" i="32"/>
  <c r="H855" i="32"/>
  <c r="I855" i="32"/>
  <c r="J855" i="32"/>
  <c r="B855" i="32" s="1"/>
  <c r="A856" i="32"/>
  <c r="C856" i="32"/>
  <c r="D856" i="32"/>
  <c r="E856" i="32"/>
  <c r="F856" i="32"/>
  <c r="G856" i="32"/>
  <c r="H856" i="32"/>
  <c r="I856" i="32"/>
  <c r="J856" i="32"/>
  <c r="B856" i="32" s="1"/>
  <c r="A857" i="32"/>
  <c r="C857" i="32"/>
  <c r="D857" i="32"/>
  <c r="E857" i="32"/>
  <c r="F857" i="32"/>
  <c r="G857" i="32"/>
  <c r="H857" i="32"/>
  <c r="I857" i="32"/>
  <c r="J857" i="32"/>
  <c r="B857" i="32" s="1"/>
  <c r="A858" i="32"/>
  <c r="C858" i="32"/>
  <c r="D858" i="32"/>
  <c r="E858" i="32"/>
  <c r="F858" i="32"/>
  <c r="G858" i="32"/>
  <c r="H858" i="32"/>
  <c r="I858" i="32"/>
  <c r="J858" i="32"/>
  <c r="B858" i="32" s="1"/>
  <c r="A859" i="32"/>
  <c r="C859" i="32"/>
  <c r="D859" i="32"/>
  <c r="E859" i="32"/>
  <c r="F859" i="32"/>
  <c r="G859" i="32"/>
  <c r="H859" i="32"/>
  <c r="I859" i="32"/>
  <c r="J859" i="32"/>
  <c r="B859" i="32" s="1"/>
  <c r="A860" i="32"/>
  <c r="C860" i="32"/>
  <c r="D860" i="32"/>
  <c r="E860" i="32"/>
  <c r="F860" i="32"/>
  <c r="G860" i="32"/>
  <c r="H860" i="32"/>
  <c r="I860" i="32"/>
  <c r="J860" i="32"/>
  <c r="B860" i="32" s="1"/>
  <c r="A861" i="32"/>
  <c r="C861" i="32"/>
  <c r="D861" i="32"/>
  <c r="E861" i="32"/>
  <c r="F861" i="32"/>
  <c r="G861" i="32"/>
  <c r="H861" i="32"/>
  <c r="I861" i="32"/>
  <c r="J861" i="32"/>
  <c r="B861" i="32" s="1"/>
  <c r="A862" i="32"/>
  <c r="C862" i="32"/>
  <c r="D862" i="32"/>
  <c r="E862" i="32"/>
  <c r="F862" i="32"/>
  <c r="G862" i="32"/>
  <c r="H862" i="32"/>
  <c r="I862" i="32"/>
  <c r="J862" i="32"/>
  <c r="B862" i="32" s="1"/>
  <c r="A863" i="32"/>
  <c r="C863" i="32"/>
  <c r="D863" i="32"/>
  <c r="E863" i="32"/>
  <c r="F863" i="32"/>
  <c r="G863" i="32"/>
  <c r="H863" i="32"/>
  <c r="I863" i="32"/>
  <c r="J863" i="32"/>
  <c r="B863" i="32" s="1"/>
  <c r="A864" i="32"/>
  <c r="C864" i="32"/>
  <c r="D864" i="32"/>
  <c r="E864" i="32"/>
  <c r="F864" i="32"/>
  <c r="G864" i="32"/>
  <c r="H864" i="32"/>
  <c r="I864" i="32"/>
  <c r="J864" i="32"/>
  <c r="B864" i="32" s="1"/>
  <c r="A865" i="32"/>
  <c r="C865" i="32"/>
  <c r="D865" i="32"/>
  <c r="E865" i="32"/>
  <c r="F865" i="32"/>
  <c r="G865" i="32"/>
  <c r="H865" i="32"/>
  <c r="I865" i="32"/>
  <c r="J865" i="32"/>
  <c r="B865" i="32" s="1"/>
  <c r="A866" i="32"/>
  <c r="C866" i="32"/>
  <c r="D866" i="32"/>
  <c r="E866" i="32"/>
  <c r="F866" i="32"/>
  <c r="G866" i="32"/>
  <c r="H866" i="32"/>
  <c r="I866" i="32"/>
  <c r="J866" i="32"/>
  <c r="B866" i="32" s="1"/>
  <c r="A867" i="32"/>
  <c r="C867" i="32"/>
  <c r="D867" i="32"/>
  <c r="E867" i="32"/>
  <c r="F867" i="32"/>
  <c r="G867" i="32"/>
  <c r="H867" i="32"/>
  <c r="I867" i="32"/>
  <c r="J867" i="32"/>
  <c r="B867" i="32" s="1"/>
  <c r="A868" i="32"/>
  <c r="C868" i="32"/>
  <c r="D868" i="32"/>
  <c r="E868" i="32"/>
  <c r="F868" i="32"/>
  <c r="G868" i="32"/>
  <c r="H868" i="32"/>
  <c r="I868" i="32"/>
  <c r="J868" i="32"/>
  <c r="B868" i="32" s="1"/>
  <c r="A869" i="32"/>
  <c r="C869" i="32"/>
  <c r="D869" i="32"/>
  <c r="E869" i="32"/>
  <c r="F869" i="32"/>
  <c r="G869" i="32"/>
  <c r="H869" i="32"/>
  <c r="I869" i="32"/>
  <c r="J869" i="32"/>
  <c r="B869" i="32" s="1"/>
  <c r="A870" i="32"/>
  <c r="C870" i="32"/>
  <c r="D870" i="32"/>
  <c r="E870" i="32"/>
  <c r="F870" i="32"/>
  <c r="G870" i="32"/>
  <c r="H870" i="32"/>
  <c r="I870" i="32"/>
  <c r="J870" i="32"/>
  <c r="B870" i="32" s="1"/>
  <c r="A871" i="32"/>
  <c r="C871" i="32"/>
  <c r="D871" i="32"/>
  <c r="E871" i="32"/>
  <c r="F871" i="32"/>
  <c r="G871" i="32"/>
  <c r="H871" i="32"/>
  <c r="I871" i="32"/>
  <c r="J871" i="32"/>
  <c r="B871" i="32" s="1"/>
  <c r="A872" i="32"/>
  <c r="C872" i="32"/>
  <c r="D872" i="32"/>
  <c r="E872" i="32"/>
  <c r="F872" i="32"/>
  <c r="G872" i="32"/>
  <c r="H872" i="32"/>
  <c r="I872" i="32"/>
  <c r="J872" i="32"/>
  <c r="B872" i="32" s="1"/>
  <c r="A873" i="32"/>
  <c r="C873" i="32"/>
  <c r="D873" i="32"/>
  <c r="E873" i="32"/>
  <c r="F873" i="32"/>
  <c r="G873" i="32"/>
  <c r="H873" i="32"/>
  <c r="I873" i="32"/>
  <c r="J873" i="32"/>
  <c r="B873" i="32" s="1"/>
  <c r="A874" i="32"/>
  <c r="C874" i="32"/>
  <c r="D874" i="32"/>
  <c r="E874" i="32"/>
  <c r="F874" i="32"/>
  <c r="G874" i="32"/>
  <c r="H874" i="32"/>
  <c r="I874" i="32"/>
  <c r="J874" i="32"/>
  <c r="B874" i="32" s="1"/>
  <c r="A875" i="32"/>
  <c r="C875" i="32"/>
  <c r="D875" i="32"/>
  <c r="E875" i="32"/>
  <c r="F875" i="32"/>
  <c r="G875" i="32"/>
  <c r="H875" i="32"/>
  <c r="I875" i="32"/>
  <c r="J875" i="32"/>
  <c r="B875" i="32" s="1"/>
  <c r="A876" i="32"/>
  <c r="C876" i="32"/>
  <c r="D876" i="32"/>
  <c r="E876" i="32"/>
  <c r="F876" i="32"/>
  <c r="G876" i="32"/>
  <c r="H876" i="32"/>
  <c r="I876" i="32"/>
  <c r="J876" i="32"/>
  <c r="B876" i="32" s="1"/>
  <c r="A877" i="32"/>
  <c r="C877" i="32"/>
  <c r="D877" i="32"/>
  <c r="E877" i="32"/>
  <c r="F877" i="32"/>
  <c r="G877" i="32"/>
  <c r="H877" i="32"/>
  <c r="I877" i="32"/>
  <c r="J877" i="32"/>
  <c r="B877" i="32" s="1"/>
  <c r="A878" i="32"/>
  <c r="C878" i="32"/>
  <c r="D878" i="32"/>
  <c r="E878" i="32"/>
  <c r="F878" i="32"/>
  <c r="G878" i="32"/>
  <c r="H878" i="32"/>
  <c r="I878" i="32"/>
  <c r="J878" i="32"/>
  <c r="B878" i="32" s="1"/>
  <c r="A879" i="32"/>
  <c r="C879" i="32"/>
  <c r="D879" i="32"/>
  <c r="E879" i="32"/>
  <c r="F879" i="32"/>
  <c r="G879" i="32"/>
  <c r="H879" i="32"/>
  <c r="I879" i="32"/>
  <c r="J879" i="32"/>
  <c r="B879" i="32" s="1"/>
  <c r="A880" i="32"/>
  <c r="C880" i="32"/>
  <c r="D880" i="32"/>
  <c r="E880" i="32"/>
  <c r="F880" i="32"/>
  <c r="G880" i="32"/>
  <c r="H880" i="32"/>
  <c r="I880" i="32"/>
  <c r="J880" i="32"/>
  <c r="B880" i="32" s="1"/>
  <c r="A881" i="32"/>
  <c r="C881" i="32"/>
  <c r="D881" i="32"/>
  <c r="E881" i="32"/>
  <c r="F881" i="32"/>
  <c r="G881" i="32"/>
  <c r="H881" i="32"/>
  <c r="I881" i="32"/>
  <c r="J881" i="32"/>
  <c r="B881" i="32" s="1"/>
  <c r="A882" i="32"/>
  <c r="C882" i="32"/>
  <c r="D882" i="32"/>
  <c r="E882" i="32"/>
  <c r="F882" i="32"/>
  <c r="G882" i="32"/>
  <c r="H882" i="32"/>
  <c r="I882" i="32"/>
  <c r="J882" i="32"/>
  <c r="B882" i="32" s="1"/>
  <c r="A883" i="32"/>
  <c r="C883" i="32"/>
  <c r="D883" i="32"/>
  <c r="E883" i="32"/>
  <c r="F883" i="32"/>
  <c r="G883" i="32"/>
  <c r="H883" i="32"/>
  <c r="I883" i="32"/>
  <c r="J883" i="32"/>
  <c r="B883" i="32" s="1"/>
  <c r="A884" i="32"/>
  <c r="C884" i="32"/>
  <c r="D884" i="32"/>
  <c r="E884" i="32"/>
  <c r="F884" i="32"/>
  <c r="G884" i="32"/>
  <c r="H884" i="32"/>
  <c r="I884" i="32"/>
  <c r="J884" i="32"/>
  <c r="B884" i="32" s="1"/>
  <c r="A885" i="32"/>
  <c r="C885" i="32"/>
  <c r="D885" i="32"/>
  <c r="E885" i="32"/>
  <c r="F885" i="32"/>
  <c r="G885" i="32"/>
  <c r="H885" i="32"/>
  <c r="I885" i="32"/>
  <c r="J885" i="32"/>
  <c r="B885" i="32" s="1"/>
  <c r="A886" i="32"/>
  <c r="C886" i="32"/>
  <c r="D886" i="32"/>
  <c r="E886" i="32"/>
  <c r="F886" i="32"/>
  <c r="G886" i="32"/>
  <c r="H886" i="32"/>
  <c r="I886" i="32"/>
  <c r="J886" i="32"/>
  <c r="B886" i="32" s="1"/>
  <c r="A887" i="32"/>
  <c r="C887" i="32"/>
  <c r="D887" i="32"/>
  <c r="E887" i="32"/>
  <c r="F887" i="32"/>
  <c r="G887" i="32"/>
  <c r="H887" i="32"/>
  <c r="I887" i="32"/>
  <c r="J887" i="32"/>
  <c r="B887" i="32" s="1"/>
  <c r="A888" i="32"/>
  <c r="C888" i="32"/>
  <c r="D888" i="32"/>
  <c r="E888" i="32"/>
  <c r="F888" i="32"/>
  <c r="G888" i="32"/>
  <c r="H888" i="32"/>
  <c r="I888" i="32"/>
  <c r="J888" i="32"/>
  <c r="B888" i="32" s="1"/>
  <c r="A889" i="32"/>
  <c r="C889" i="32"/>
  <c r="D889" i="32"/>
  <c r="E889" i="32"/>
  <c r="F889" i="32"/>
  <c r="G889" i="32"/>
  <c r="H889" i="32"/>
  <c r="I889" i="32"/>
  <c r="J889" i="32"/>
  <c r="B889" i="32" s="1"/>
  <c r="A890" i="32"/>
  <c r="C890" i="32"/>
  <c r="D890" i="32"/>
  <c r="E890" i="32"/>
  <c r="F890" i="32"/>
  <c r="G890" i="32"/>
  <c r="H890" i="32"/>
  <c r="I890" i="32"/>
  <c r="J890" i="32"/>
  <c r="B890" i="32" s="1"/>
  <c r="A891" i="32"/>
  <c r="C891" i="32"/>
  <c r="D891" i="32"/>
  <c r="E891" i="32"/>
  <c r="F891" i="32"/>
  <c r="G891" i="32"/>
  <c r="H891" i="32"/>
  <c r="I891" i="32"/>
  <c r="J891" i="32"/>
  <c r="B891" i="32" s="1"/>
  <c r="A892" i="32"/>
  <c r="C892" i="32"/>
  <c r="D892" i="32"/>
  <c r="E892" i="32"/>
  <c r="F892" i="32"/>
  <c r="G892" i="32"/>
  <c r="H892" i="32"/>
  <c r="I892" i="32"/>
  <c r="J892" i="32"/>
  <c r="B892" i="32" s="1"/>
  <c r="A893" i="32"/>
  <c r="C893" i="32"/>
  <c r="D893" i="32"/>
  <c r="E893" i="32"/>
  <c r="F893" i="32"/>
  <c r="G893" i="32"/>
  <c r="H893" i="32"/>
  <c r="I893" i="32"/>
  <c r="J893" i="32"/>
  <c r="B893" i="32" s="1"/>
  <c r="A894" i="32"/>
  <c r="C894" i="32"/>
  <c r="D894" i="32"/>
  <c r="E894" i="32"/>
  <c r="F894" i="32"/>
  <c r="G894" i="32"/>
  <c r="H894" i="32"/>
  <c r="I894" i="32"/>
  <c r="J894" i="32"/>
  <c r="B894" i="32" s="1"/>
  <c r="A895" i="32"/>
  <c r="C895" i="32"/>
  <c r="D895" i="32"/>
  <c r="E895" i="32"/>
  <c r="F895" i="32"/>
  <c r="G895" i="32"/>
  <c r="H895" i="32"/>
  <c r="I895" i="32"/>
  <c r="J895" i="32"/>
  <c r="B895" i="32" s="1"/>
  <c r="A896" i="32"/>
  <c r="C896" i="32"/>
  <c r="D896" i="32"/>
  <c r="E896" i="32"/>
  <c r="F896" i="32"/>
  <c r="G896" i="32"/>
  <c r="H896" i="32"/>
  <c r="I896" i="32"/>
  <c r="J896" i="32"/>
  <c r="B896" i="32" s="1"/>
  <c r="A897" i="32"/>
  <c r="C897" i="32"/>
  <c r="D897" i="32"/>
  <c r="E897" i="32"/>
  <c r="F897" i="32"/>
  <c r="G897" i="32"/>
  <c r="H897" i="32"/>
  <c r="I897" i="32"/>
  <c r="J897" i="32"/>
  <c r="B897" i="32" s="1"/>
  <c r="A898" i="32"/>
  <c r="C898" i="32"/>
  <c r="D898" i="32"/>
  <c r="E898" i="32"/>
  <c r="F898" i="32"/>
  <c r="G898" i="32"/>
  <c r="H898" i="32"/>
  <c r="I898" i="32"/>
  <c r="J898" i="32"/>
  <c r="B898" i="32" s="1"/>
  <c r="A899" i="32"/>
  <c r="C899" i="32"/>
  <c r="D899" i="32"/>
  <c r="E899" i="32"/>
  <c r="F899" i="32"/>
  <c r="G899" i="32"/>
  <c r="H899" i="32"/>
  <c r="I899" i="32"/>
  <c r="J899" i="32"/>
  <c r="B899" i="32" s="1"/>
  <c r="A900" i="32"/>
  <c r="C900" i="32"/>
  <c r="D900" i="32"/>
  <c r="E900" i="32"/>
  <c r="F900" i="32"/>
  <c r="G900" i="32"/>
  <c r="H900" i="32"/>
  <c r="I900" i="32"/>
  <c r="J900" i="32"/>
  <c r="B900" i="32" s="1"/>
  <c r="A901" i="32"/>
  <c r="C901" i="32"/>
  <c r="D901" i="32"/>
  <c r="E901" i="32"/>
  <c r="F901" i="32"/>
  <c r="G901" i="32"/>
  <c r="H901" i="32"/>
  <c r="I901" i="32"/>
  <c r="J901" i="32"/>
  <c r="B901" i="32" s="1"/>
  <c r="A902" i="32"/>
  <c r="C902" i="32"/>
  <c r="D902" i="32"/>
  <c r="E902" i="32"/>
  <c r="F902" i="32"/>
  <c r="G902" i="32"/>
  <c r="H902" i="32"/>
  <c r="I902" i="32"/>
  <c r="J902" i="32"/>
  <c r="B902" i="32" s="1"/>
  <c r="A903" i="32"/>
  <c r="C903" i="32"/>
  <c r="D903" i="32"/>
  <c r="E903" i="32"/>
  <c r="F903" i="32"/>
  <c r="G903" i="32"/>
  <c r="H903" i="32"/>
  <c r="I903" i="32"/>
  <c r="J903" i="32"/>
  <c r="B903" i="32" s="1"/>
  <c r="A904" i="32"/>
  <c r="C904" i="32"/>
  <c r="D904" i="32"/>
  <c r="E904" i="32"/>
  <c r="F904" i="32"/>
  <c r="G904" i="32"/>
  <c r="H904" i="32"/>
  <c r="I904" i="32"/>
  <c r="J904" i="32"/>
  <c r="B904" i="32" s="1"/>
  <c r="A905" i="32"/>
  <c r="C905" i="32"/>
  <c r="D905" i="32"/>
  <c r="E905" i="32"/>
  <c r="F905" i="32"/>
  <c r="G905" i="32"/>
  <c r="H905" i="32"/>
  <c r="I905" i="32"/>
  <c r="J905" i="32"/>
  <c r="B905" i="32" s="1"/>
  <c r="A906" i="32"/>
  <c r="C906" i="32"/>
  <c r="D906" i="32"/>
  <c r="E906" i="32"/>
  <c r="F906" i="32"/>
  <c r="G906" i="32"/>
  <c r="H906" i="32"/>
  <c r="I906" i="32"/>
  <c r="J906" i="32"/>
  <c r="B906" i="32" s="1"/>
  <c r="A907" i="32"/>
  <c r="C907" i="32"/>
  <c r="D907" i="32"/>
  <c r="E907" i="32"/>
  <c r="F907" i="32"/>
  <c r="G907" i="32"/>
  <c r="H907" i="32"/>
  <c r="I907" i="32"/>
  <c r="J907" i="32"/>
  <c r="B907" i="32" s="1"/>
  <c r="A908" i="32"/>
  <c r="C908" i="32"/>
  <c r="D908" i="32"/>
  <c r="E908" i="32"/>
  <c r="F908" i="32"/>
  <c r="G908" i="32"/>
  <c r="H908" i="32"/>
  <c r="I908" i="32"/>
  <c r="J908" i="32"/>
  <c r="B908" i="32" s="1"/>
  <c r="A909" i="32"/>
  <c r="C909" i="32"/>
  <c r="D909" i="32"/>
  <c r="E909" i="32"/>
  <c r="F909" i="32"/>
  <c r="G909" i="32"/>
  <c r="H909" i="32"/>
  <c r="I909" i="32"/>
  <c r="J909" i="32"/>
  <c r="B909" i="32" s="1"/>
  <c r="A910" i="32"/>
  <c r="C910" i="32"/>
  <c r="D910" i="32"/>
  <c r="E910" i="32"/>
  <c r="F910" i="32"/>
  <c r="G910" i="32"/>
  <c r="H910" i="32"/>
  <c r="I910" i="32"/>
  <c r="J910" i="32"/>
  <c r="B910" i="32" s="1"/>
  <c r="A911" i="32"/>
  <c r="C911" i="32"/>
  <c r="D911" i="32"/>
  <c r="E911" i="32"/>
  <c r="F911" i="32"/>
  <c r="G911" i="32"/>
  <c r="H911" i="32"/>
  <c r="I911" i="32"/>
  <c r="J911" i="32"/>
  <c r="B911" i="32" s="1"/>
  <c r="A912" i="32"/>
  <c r="C912" i="32"/>
  <c r="D912" i="32"/>
  <c r="E912" i="32"/>
  <c r="F912" i="32"/>
  <c r="G912" i="32"/>
  <c r="H912" i="32"/>
  <c r="I912" i="32"/>
  <c r="J912" i="32"/>
  <c r="B912" i="32" s="1"/>
  <c r="A913" i="32"/>
  <c r="C913" i="32"/>
  <c r="D913" i="32"/>
  <c r="E913" i="32"/>
  <c r="F913" i="32"/>
  <c r="G913" i="32"/>
  <c r="H913" i="32"/>
  <c r="I913" i="32"/>
  <c r="J913" i="32"/>
  <c r="B913" i="32" s="1"/>
  <c r="A914" i="32"/>
  <c r="C914" i="32"/>
  <c r="D914" i="32"/>
  <c r="E914" i="32"/>
  <c r="F914" i="32"/>
  <c r="G914" i="32"/>
  <c r="H914" i="32"/>
  <c r="I914" i="32"/>
  <c r="J914" i="32"/>
  <c r="B914" i="32" s="1"/>
  <c r="A915" i="32"/>
  <c r="C915" i="32"/>
  <c r="D915" i="32"/>
  <c r="E915" i="32"/>
  <c r="F915" i="32"/>
  <c r="G915" i="32"/>
  <c r="H915" i="32"/>
  <c r="I915" i="32"/>
  <c r="J915" i="32"/>
  <c r="B915" i="32" s="1"/>
  <c r="A916" i="32"/>
  <c r="C916" i="32"/>
  <c r="D916" i="32"/>
  <c r="E916" i="32"/>
  <c r="F916" i="32"/>
  <c r="G916" i="32"/>
  <c r="H916" i="32"/>
  <c r="I916" i="32"/>
  <c r="J916" i="32"/>
  <c r="B916" i="32" s="1"/>
  <c r="A917" i="32"/>
  <c r="C917" i="32"/>
  <c r="D917" i="32"/>
  <c r="E917" i="32"/>
  <c r="F917" i="32"/>
  <c r="G917" i="32"/>
  <c r="H917" i="32"/>
  <c r="I917" i="32"/>
  <c r="J917" i="32"/>
  <c r="B917" i="32" s="1"/>
  <c r="A918" i="32"/>
  <c r="C918" i="32"/>
  <c r="D918" i="32"/>
  <c r="E918" i="32"/>
  <c r="F918" i="32"/>
  <c r="G918" i="32"/>
  <c r="H918" i="32"/>
  <c r="I918" i="32"/>
  <c r="J918" i="32"/>
  <c r="B918" i="32" s="1"/>
  <c r="A919" i="32"/>
  <c r="C919" i="32"/>
  <c r="D919" i="32"/>
  <c r="E919" i="32"/>
  <c r="F919" i="32"/>
  <c r="G919" i="32"/>
  <c r="H919" i="32"/>
  <c r="I919" i="32"/>
  <c r="J919" i="32"/>
  <c r="B919" i="32" s="1"/>
  <c r="A920" i="32"/>
  <c r="C920" i="32"/>
  <c r="D920" i="32"/>
  <c r="E920" i="32"/>
  <c r="F920" i="32"/>
  <c r="G920" i="32"/>
  <c r="H920" i="32"/>
  <c r="I920" i="32"/>
  <c r="J920" i="32"/>
  <c r="B920" i="32" s="1"/>
  <c r="A921" i="32"/>
  <c r="C921" i="32"/>
  <c r="D921" i="32"/>
  <c r="E921" i="32"/>
  <c r="F921" i="32"/>
  <c r="G921" i="32"/>
  <c r="H921" i="32"/>
  <c r="I921" i="32"/>
  <c r="J921" i="32"/>
  <c r="B921" i="32" s="1"/>
  <c r="A922" i="32"/>
  <c r="C922" i="32"/>
  <c r="D922" i="32"/>
  <c r="E922" i="32"/>
  <c r="F922" i="32"/>
  <c r="G922" i="32"/>
  <c r="H922" i="32"/>
  <c r="I922" i="32"/>
  <c r="J922" i="32"/>
  <c r="B922" i="32" s="1"/>
  <c r="A923" i="32"/>
  <c r="C923" i="32"/>
  <c r="D923" i="32"/>
  <c r="E923" i="32"/>
  <c r="F923" i="32"/>
  <c r="G923" i="32"/>
  <c r="H923" i="32"/>
  <c r="I923" i="32"/>
  <c r="J923" i="32"/>
  <c r="B923" i="32" s="1"/>
  <c r="A924" i="32"/>
  <c r="C924" i="32"/>
  <c r="D924" i="32"/>
  <c r="E924" i="32"/>
  <c r="F924" i="32"/>
  <c r="G924" i="32"/>
  <c r="H924" i="32"/>
  <c r="I924" i="32"/>
  <c r="J924" i="32"/>
  <c r="B924" i="32" s="1"/>
  <c r="A925" i="32"/>
  <c r="C925" i="32"/>
  <c r="D925" i="32"/>
  <c r="E925" i="32"/>
  <c r="F925" i="32"/>
  <c r="G925" i="32"/>
  <c r="H925" i="32"/>
  <c r="I925" i="32"/>
  <c r="J925" i="32"/>
  <c r="B925" i="32" s="1"/>
  <c r="A926" i="32"/>
  <c r="C926" i="32"/>
  <c r="D926" i="32"/>
  <c r="E926" i="32"/>
  <c r="F926" i="32"/>
  <c r="G926" i="32"/>
  <c r="H926" i="32"/>
  <c r="I926" i="32"/>
  <c r="J926" i="32"/>
  <c r="B926" i="32" s="1"/>
  <c r="A927" i="32"/>
  <c r="C927" i="32"/>
  <c r="D927" i="32"/>
  <c r="E927" i="32"/>
  <c r="F927" i="32"/>
  <c r="G927" i="32"/>
  <c r="H927" i="32"/>
  <c r="I927" i="32"/>
  <c r="J927" i="32"/>
  <c r="B927" i="32" s="1"/>
  <c r="A928" i="32"/>
  <c r="C928" i="32"/>
  <c r="D928" i="32"/>
  <c r="E928" i="32"/>
  <c r="F928" i="32"/>
  <c r="G928" i="32"/>
  <c r="H928" i="32"/>
  <c r="I928" i="32"/>
  <c r="J928" i="32"/>
  <c r="B928" i="32" s="1"/>
  <c r="A929" i="32"/>
  <c r="C929" i="32"/>
  <c r="D929" i="32"/>
  <c r="E929" i="32"/>
  <c r="F929" i="32"/>
  <c r="G929" i="32"/>
  <c r="H929" i="32"/>
  <c r="I929" i="32"/>
  <c r="J929" i="32"/>
  <c r="B929" i="32" s="1"/>
  <c r="A930" i="32"/>
  <c r="C930" i="32"/>
  <c r="D930" i="32"/>
  <c r="E930" i="32"/>
  <c r="F930" i="32"/>
  <c r="G930" i="32"/>
  <c r="H930" i="32"/>
  <c r="I930" i="32"/>
  <c r="J930" i="32"/>
  <c r="B930" i="32" s="1"/>
  <c r="A931" i="32"/>
  <c r="C931" i="32"/>
  <c r="D931" i="32"/>
  <c r="E931" i="32"/>
  <c r="F931" i="32"/>
  <c r="G931" i="32"/>
  <c r="H931" i="32"/>
  <c r="I931" i="32"/>
  <c r="J931" i="32"/>
  <c r="B931" i="32" s="1"/>
  <c r="A932" i="32"/>
  <c r="C932" i="32"/>
  <c r="D932" i="32"/>
  <c r="E932" i="32"/>
  <c r="F932" i="32"/>
  <c r="G932" i="32"/>
  <c r="H932" i="32"/>
  <c r="I932" i="32"/>
  <c r="J932" i="32"/>
  <c r="B932" i="32" s="1"/>
  <c r="A933" i="32"/>
  <c r="C933" i="32"/>
  <c r="D933" i="32"/>
  <c r="E933" i="32"/>
  <c r="F933" i="32"/>
  <c r="G933" i="32"/>
  <c r="H933" i="32"/>
  <c r="I933" i="32"/>
  <c r="J933" i="32"/>
  <c r="B933" i="32" s="1"/>
  <c r="A934" i="32"/>
  <c r="C934" i="32"/>
  <c r="D934" i="32"/>
  <c r="E934" i="32"/>
  <c r="F934" i="32"/>
  <c r="G934" i="32"/>
  <c r="H934" i="32"/>
  <c r="I934" i="32"/>
  <c r="J934" i="32"/>
  <c r="B934" i="32" s="1"/>
  <c r="A935" i="32"/>
  <c r="C935" i="32"/>
  <c r="D935" i="32"/>
  <c r="E935" i="32"/>
  <c r="F935" i="32"/>
  <c r="G935" i="32"/>
  <c r="H935" i="32"/>
  <c r="I935" i="32"/>
  <c r="J935" i="32"/>
  <c r="B935" i="32" s="1"/>
  <c r="A936" i="32"/>
  <c r="C936" i="32"/>
  <c r="D936" i="32"/>
  <c r="E936" i="32"/>
  <c r="F936" i="32"/>
  <c r="G936" i="32"/>
  <c r="H936" i="32"/>
  <c r="I936" i="32"/>
  <c r="J936" i="32"/>
  <c r="B936" i="32" s="1"/>
  <c r="A937" i="32"/>
  <c r="C937" i="32"/>
  <c r="D937" i="32"/>
  <c r="E937" i="32"/>
  <c r="F937" i="32"/>
  <c r="G937" i="32"/>
  <c r="H937" i="32"/>
  <c r="I937" i="32"/>
  <c r="J937" i="32"/>
  <c r="B937" i="32" s="1"/>
  <c r="A938" i="32"/>
  <c r="C938" i="32"/>
  <c r="D938" i="32"/>
  <c r="E938" i="32"/>
  <c r="F938" i="32"/>
  <c r="G938" i="32"/>
  <c r="H938" i="32"/>
  <c r="I938" i="32"/>
  <c r="J938" i="32"/>
  <c r="B938" i="32" s="1"/>
  <c r="A939" i="32"/>
  <c r="C939" i="32"/>
  <c r="D939" i="32"/>
  <c r="E939" i="32"/>
  <c r="F939" i="32"/>
  <c r="G939" i="32"/>
  <c r="H939" i="32"/>
  <c r="I939" i="32"/>
  <c r="J939" i="32"/>
  <c r="B939" i="32" s="1"/>
  <c r="A940" i="32"/>
  <c r="C940" i="32"/>
  <c r="D940" i="32"/>
  <c r="E940" i="32"/>
  <c r="F940" i="32"/>
  <c r="G940" i="32"/>
  <c r="H940" i="32"/>
  <c r="I940" i="32"/>
  <c r="J940" i="32"/>
  <c r="B940" i="32" s="1"/>
  <c r="A941" i="32"/>
  <c r="C941" i="32"/>
  <c r="D941" i="32"/>
  <c r="E941" i="32"/>
  <c r="F941" i="32"/>
  <c r="G941" i="32"/>
  <c r="H941" i="32"/>
  <c r="I941" i="32"/>
  <c r="J941" i="32"/>
  <c r="B941" i="32" s="1"/>
  <c r="A942" i="32"/>
  <c r="C942" i="32"/>
  <c r="D942" i="32"/>
  <c r="E942" i="32"/>
  <c r="F942" i="32"/>
  <c r="G942" i="32"/>
  <c r="H942" i="32"/>
  <c r="I942" i="32"/>
  <c r="J942" i="32"/>
  <c r="B942" i="32" s="1"/>
  <c r="A943" i="32"/>
  <c r="C943" i="32"/>
  <c r="D943" i="32"/>
  <c r="E943" i="32"/>
  <c r="F943" i="32"/>
  <c r="G943" i="32"/>
  <c r="H943" i="32"/>
  <c r="I943" i="32"/>
  <c r="J943" i="32"/>
  <c r="B943" i="32" s="1"/>
  <c r="A944" i="32"/>
  <c r="C944" i="32"/>
  <c r="D944" i="32"/>
  <c r="E944" i="32"/>
  <c r="F944" i="32"/>
  <c r="G944" i="32"/>
  <c r="H944" i="32"/>
  <c r="I944" i="32"/>
  <c r="J944" i="32"/>
  <c r="B944" i="32" s="1"/>
  <c r="A945" i="32"/>
  <c r="C945" i="32"/>
  <c r="D945" i="32"/>
  <c r="E945" i="32"/>
  <c r="F945" i="32"/>
  <c r="G945" i="32"/>
  <c r="H945" i="32"/>
  <c r="I945" i="32"/>
  <c r="J945" i="32"/>
  <c r="B945" i="32" s="1"/>
  <c r="A946" i="32"/>
  <c r="C946" i="32"/>
  <c r="D946" i="32"/>
  <c r="E946" i="32"/>
  <c r="F946" i="32"/>
  <c r="G946" i="32"/>
  <c r="H946" i="32"/>
  <c r="I946" i="32"/>
  <c r="J946" i="32"/>
  <c r="B946" i="32" s="1"/>
  <c r="A947" i="32"/>
  <c r="C947" i="32"/>
  <c r="D947" i="32"/>
  <c r="E947" i="32"/>
  <c r="F947" i="32"/>
  <c r="G947" i="32"/>
  <c r="H947" i="32"/>
  <c r="I947" i="32"/>
  <c r="J947" i="32"/>
  <c r="B947" i="32" s="1"/>
  <c r="A948" i="32"/>
  <c r="C948" i="32"/>
  <c r="D948" i="32"/>
  <c r="E948" i="32"/>
  <c r="F948" i="32"/>
  <c r="G948" i="32"/>
  <c r="H948" i="32"/>
  <c r="I948" i="32"/>
  <c r="J948" i="32"/>
  <c r="B948" i="32" s="1"/>
  <c r="A949" i="32"/>
  <c r="C949" i="32"/>
  <c r="D949" i="32"/>
  <c r="E949" i="32"/>
  <c r="F949" i="32"/>
  <c r="G949" i="32"/>
  <c r="H949" i="32"/>
  <c r="I949" i="32"/>
  <c r="J949" i="32"/>
  <c r="B949" i="32" s="1"/>
  <c r="A950" i="32"/>
  <c r="C950" i="32"/>
  <c r="D950" i="32"/>
  <c r="E950" i="32"/>
  <c r="F950" i="32"/>
  <c r="G950" i="32"/>
  <c r="H950" i="32"/>
  <c r="I950" i="32"/>
  <c r="J950" i="32"/>
  <c r="B950" i="32" s="1"/>
  <c r="A951" i="32"/>
  <c r="C951" i="32"/>
  <c r="D951" i="32"/>
  <c r="E951" i="32"/>
  <c r="F951" i="32"/>
  <c r="G951" i="32"/>
  <c r="H951" i="32"/>
  <c r="I951" i="32"/>
  <c r="J951" i="32"/>
  <c r="B951" i="32" s="1"/>
  <c r="A952" i="32"/>
  <c r="C952" i="32"/>
  <c r="D952" i="32"/>
  <c r="E952" i="32"/>
  <c r="F952" i="32"/>
  <c r="G952" i="32"/>
  <c r="H952" i="32"/>
  <c r="I952" i="32"/>
  <c r="J952" i="32"/>
  <c r="B952" i="32" s="1"/>
  <c r="A953" i="32"/>
  <c r="C953" i="32"/>
  <c r="D953" i="32"/>
  <c r="E953" i="32"/>
  <c r="F953" i="32"/>
  <c r="G953" i="32"/>
  <c r="H953" i="32"/>
  <c r="I953" i="32"/>
  <c r="J953" i="32"/>
  <c r="B953" i="32" s="1"/>
  <c r="A954" i="32"/>
  <c r="C954" i="32"/>
  <c r="D954" i="32"/>
  <c r="E954" i="32"/>
  <c r="F954" i="32"/>
  <c r="G954" i="32"/>
  <c r="H954" i="32"/>
  <c r="I954" i="32"/>
  <c r="J954" i="32"/>
  <c r="B954" i="32" s="1"/>
  <c r="A955" i="32"/>
  <c r="C955" i="32"/>
  <c r="D955" i="32"/>
  <c r="E955" i="32"/>
  <c r="F955" i="32"/>
  <c r="G955" i="32"/>
  <c r="H955" i="32"/>
  <c r="I955" i="32"/>
  <c r="J955" i="32"/>
  <c r="B955" i="32" s="1"/>
  <c r="A956" i="32"/>
  <c r="C956" i="32"/>
  <c r="D956" i="32"/>
  <c r="E956" i="32"/>
  <c r="F956" i="32"/>
  <c r="G956" i="32"/>
  <c r="H956" i="32"/>
  <c r="I956" i="32"/>
  <c r="J956" i="32"/>
  <c r="B956" i="32" s="1"/>
  <c r="A957" i="32"/>
  <c r="C957" i="32"/>
  <c r="D957" i="32"/>
  <c r="E957" i="32"/>
  <c r="F957" i="32"/>
  <c r="G957" i="32"/>
  <c r="H957" i="32"/>
  <c r="I957" i="32"/>
  <c r="J957" i="32"/>
  <c r="B957" i="32" s="1"/>
  <c r="A958" i="32"/>
  <c r="C958" i="32"/>
  <c r="D958" i="32"/>
  <c r="E958" i="32"/>
  <c r="F958" i="32"/>
  <c r="G958" i="32"/>
  <c r="H958" i="32"/>
  <c r="I958" i="32"/>
  <c r="J958" i="32"/>
  <c r="B958" i="32" s="1"/>
  <c r="A959" i="32"/>
  <c r="C959" i="32"/>
  <c r="D959" i="32"/>
  <c r="E959" i="32"/>
  <c r="F959" i="32"/>
  <c r="G959" i="32"/>
  <c r="H959" i="32"/>
  <c r="I959" i="32"/>
  <c r="J959" i="32"/>
  <c r="B959" i="32" s="1"/>
  <c r="A960" i="32"/>
  <c r="C960" i="32"/>
  <c r="D960" i="32"/>
  <c r="E960" i="32"/>
  <c r="F960" i="32"/>
  <c r="G960" i="32"/>
  <c r="H960" i="32"/>
  <c r="I960" i="32"/>
  <c r="J960" i="32"/>
  <c r="B960" i="32" s="1"/>
  <c r="A961" i="32"/>
  <c r="C961" i="32"/>
  <c r="D961" i="32"/>
  <c r="E961" i="32"/>
  <c r="F961" i="32"/>
  <c r="G961" i="32"/>
  <c r="H961" i="32"/>
  <c r="I961" i="32"/>
  <c r="J961" i="32"/>
  <c r="B961" i="32" s="1"/>
  <c r="A962" i="32"/>
  <c r="C962" i="32"/>
  <c r="D962" i="32"/>
  <c r="E962" i="32"/>
  <c r="F962" i="32"/>
  <c r="G962" i="32"/>
  <c r="H962" i="32"/>
  <c r="I962" i="32"/>
  <c r="J962" i="32"/>
  <c r="B962" i="32" s="1"/>
  <c r="A963" i="32"/>
  <c r="C963" i="32"/>
  <c r="D963" i="32"/>
  <c r="E963" i="32"/>
  <c r="F963" i="32"/>
  <c r="G963" i="32"/>
  <c r="H963" i="32"/>
  <c r="I963" i="32"/>
  <c r="J963" i="32"/>
  <c r="B963" i="32" s="1"/>
  <c r="A964" i="32"/>
  <c r="C964" i="32"/>
  <c r="D964" i="32"/>
  <c r="E964" i="32"/>
  <c r="F964" i="32"/>
  <c r="G964" i="32"/>
  <c r="H964" i="32"/>
  <c r="I964" i="32"/>
  <c r="J964" i="32"/>
  <c r="B964" i="32" s="1"/>
  <c r="A965" i="32"/>
  <c r="C965" i="32"/>
  <c r="D965" i="32"/>
  <c r="E965" i="32"/>
  <c r="F965" i="32"/>
  <c r="G965" i="32"/>
  <c r="H965" i="32"/>
  <c r="I965" i="32"/>
  <c r="J965" i="32"/>
  <c r="B965" i="32" s="1"/>
  <c r="A966" i="32"/>
  <c r="C966" i="32"/>
  <c r="D966" i="32"/>
  <c r="E966" i="32"/>
  <c r="F966" i="32"/>
  <c r="G966" i="32"/>
  <c r="H966" i="32"/>
  <c r="I966" i="32"/>
  <c r="J966" i="32"/>
  <c r="B966" i="32" s="1"/>
  <c r="A967" i="32"/>
  <c r="C967" i="32"/>
  <c r="D967" i="32"/>
  <c r="E967" i="32"/>
  <c r="F967" i="32"/>
  <c r="G967" i="32"/>
  <c r="H967" i="32"/>
  <c r="I967" i="32"/>
  <c r="J967" i="32"/>
  <c r="B967" i="32" s="1"/>
  <c r="A968" i="32"/>
  <c r="C968" i="32"/>
  <c r="D968" i="32"/>
  <c r="E968" i="32"/>
  <c r="F968" i="32"/>
  <c r="G968" i="32"/>
  <c r="H968" i="32"/>
  <c r="I968" i="32"/>
  <c r="J968" i="32"/>
  <c r="B968" i="32" s="1"/>
  <c r="A969" i="32"/>
  <c r="C969" i="32"/>
  <c r="D969" i="32"/>
  <c r="E969" i="32"/>
  <c r="F969" i="32"/>
  <c r="G969" i="32"/>
  <c r="H969" i="32"/>
  <c r="I969" i="32"/>
  <c r="J969" i="32"/>
  <c r="B969" i="32" s="1"/>
  <c r="A970" i="32"/>
  <c r="C970" i="32"/>
  <c r="D970" i="32"/>
  <c r="E970" i="32"/>
  <c r="F970" i="32"/>
  <c r="G970" i="32"/>
  <c r="H970" i="32"/>
  <c r="I970" i="32"/>
  <c r="J970" i="32"/>
  <c r="B970" i="32" s="1"/>
  <c r="A971" i="32"/>
  <c r="C971" i="32"/>
  <c r="D971" i="32"/>
  <c r="E971" i="32"/>
  <c r="F971" i="32"/>
  <c r="G971" i="32"/>
  <c r="H971" i="32"/>
  <c r="I971" i="32"/>
  <c r="J971" i="32"/>
  <c r="B971" i="32" s="1"/>
  <c r="A972" i="32"/>
  <c r="C972" i="32"/>
  <c r="D972" i="32"/>
  <c r="E972" i="32"/>
  <c r="F972" i="32"/>
  <c r="G972" i="32"/>
  <c r="H972" i="32"/>
  <c r="I972" i="32"/>
  <c r="J972" i="32"/>
  <c r="B972" i="32" s="1"/>
  <c r="A973" i="32"/>
  <c r="C973" i="32"/>
  <c r="D973" i="32"/>
  <c r="E973" i="32"/>
  <c r="F973" i="32"/>
  <c r="G973" i="32"/>
  <c r="H973" i="32"/>
  <c r="I973" i="32"/>
  <c r="J973" i="32"/>
  <c r="B973" i="32" s="1"/>
  <c r="A974" i="32"/>
  <c r="C974" i="32"/>
  <c r="D974" i="32"/>
  <c r="E974" i="32"/>
  <c r="F974" i="32"/>
  <c r="G974" i="32"/>
  <c r="H974" i="32"/>
  <c r="I974" i="32"/>
  <c r="J974" i="32"/>
  <c r="B974" i="32" s="1"/>
  <c r="A975" i="32"/>
  <c r="C975" i="32"/>
  <c r="D975" i="32"/>
  <c r="E975" i="32"/>
  <c r="F975" i="32"/>
  <c r="G975" i="32"/>
  <c r="H975" i="32"/>
  <c r="I975" i="32"/>
  <c r="J975" i="32"/>
  <c r="B975" i="32" s="1"/>
  <c r="A976" i="32"/>
  <c r="C976" i="32"/>
  <c r="D976" i="32"/>
  <c r="E976" i="32"/>
  <c r="F976" i="32"/>
  <c r="G976" i="32"/>
  <c r="H976" i="32"/>
  <c r="I976" i="32"/>
  <c r="J976" i="32"/>
  <c r="B976" i="32" s="1"/>
  <c r="A977" i="32"/>
  <c r="C977" i="32"/>
  <c r="D977" i="32"/>
  <c r="E977" i="32"/>
  <c r="F977" i="32"/>
  <c r="G977" i="32"/>
  <c r="H977" i="32"/>
  <c r="I977" i="32"/>
  <c r="J977" i="32"/>
  <c r="B977" i="32" s="1"/>
  <c r="A978" i="32"/>
  <c r="C978" i="32"/>
  <c r="D978" i="32"/>
  <c r="E978" i="32"/>
  <c r="F978" i="32"/>
  <c r="G978" i="32"/>
  <c r="H978" i="32"/>
  <c r="I978" i="32"/>
  <c r="J978" i="32"/>
  <c r="B978" i="32" s="1"/>
  <c r="A979" i="32"/>
  <c r="C979" i="32"/>
  <c r="D979" i="32"/>
  <c r="E979" i="32"/>
  <c r="F979" i="32"/>
  <c r="G979" i="32"/>
  <c r="H979" i="32"/>
  <c r="I979" i="32"/>
  <c r="J979" i="32"/>
  <c r="B979" i="32" s="1"/>
  <c r="A980" i="32"/>
  <c r="C980" i="32"/>
  <c r="D980" i="32"/>
  <c r="E980" i="32"/>
  <c r="F980" i="32"/>
  <c r="G980" i="32"/>
  <c r="H980" i="32"/>
  <c r="I980" i="32"/>
  <c r="J980" i="32"/>
  <c r="B980" i="32" s="1"/>
  <c r="A981" i="32"/>
  <c r="C981" i="32"/>
  <c r="D981" i="32"/>
  <c r="E981" i="32"/>
  <c r="F981" i="32"/>
  <c r="G981" i="32"/>
  <c r="H981" i="32"/>
  <c r="I981" i="32"/>
  <c r="J981" i="32"/>
  <c r="B981" i="32" s="1"/>
  <c r="A982" i="32"/>
  <c r="C982" i="32"/>
  <c r="D982" i="32"/>
  <c r="E982" i="32"/>
  <c r="F982" i="32"/>
  <c r="G982" i="32"/>
  <c r="H982" i="32"/>
  <c r="I982" i="32"/>
  <c r="J982" i="32"/>
  <c r="B982" i="32" s="1"/>
  <c r="A983" i="32"/>
  <c r="C983" i="32"/>
  <c r="D983" i="32"/>
  <c r="E983" i="32"/>
  <c r="F983" i="32"/>
  <c r="G983" i="32"/>
  <c r="H983" i="32"/>
  <c r="I983" i="32"/>
  <c r="J983" i="32"/>
  <c r="B983" i="32" s="1"/>
  <c r="A984" i="32"/>
  <c r="C984" i="32"/>
  <c r="D984" i="32"/>
  <c r="E984" i="32"/>
  <c r="F984" i="32"/>
  <c r="G984" i="32"/>
  <c r="H984" i="32"/>
  <c r="I984" i="32"/>
  <c r="J984" i="32"/>
  <c r="B984" i="32" s="1"/>
  <c r="A985" i="32"/>
  <c r="C985" i="32"/>
  <c r="D985" i="32"/>
  <c r="E985" i="32"/>
  <c r="F985" i="32"/>
  <c r="G985" i="32"/>
  <c r="H985" i="32"/>
  <c r="I985" i="32"/>
  <c r="J985" i="32"/>
  <c r="B985" i="32" s="1"/>
  <c r="A986" i="32"/>
  <c r="C986" i="32"/>
  <c r="D986" i="32"/>
  <c r="E986" i="32"/>
  <c r="F986" i="32"/>
  <c r="G986" i="32"/>
  <c r="H986" i="32"/>
  <c r="I986" i="32"/>
  <c r="J986" i="32"/>
  <c r="B986" i="32" s="1"/>
  <c r="A987" i="32"/>
  <c r="C987" i="32"/>
  <c r="D987" i="32"/>
  <c r="E987" i="32"/>
  <c r="F987" i="32"/>
  <c r="G987" i="32"/>
  <c r="H987" i="32"/>
  <c r="I987" i="32"/>
  <c r="J987" i="32"/>
  <c r="B987" i="32" s="1"/>
  <c r="A988" i="32"/>
  <c r="C988" i="32"/>
  <c r="D988" i="32"/>
  <c r="E988" i="32"/>
  <c r="F988" i="32"/>
  <c r="G988" i="32"/>
  <c r="H988" i="32"/>
  <c r="I988" i="32"/>
  <c r="J988" i="32"/>
  <c r="B988" i="32" s="1"/>
  <c r="A989" i="32"/>
  <c r="C989" i="32"/>
  <c r="D989" i="32"/>
  <c r="E989" i="32"/>
  <c r="F989" i="32"/>
  <c r="G989" i="32"/>
  <c r="H989" i="32"/>
  <c r="I989" i="32"/>
  <c r="J989" i="32"/>
  <c r="B989" i="32" s="1"/>
  <c r="A990" i="32"/>
  <c r="C990" i="32"/>
  <c r="D990" i="32"/>
  <c r="E990" i="32"/>
  <c r="F990" i="32"/>
  <c r="G990" i="32"/>
  <c r="H990" i="32"/>
  <c r="I990" i="32"/>
  <c r="J990" i="32"/>
  <c r="B990" i="32" s="1"/>
  <c r="A991" i="32"/>
  <c r="C991" i="32"/>
  <c r="D991" i="32"/>
  <c r="E991" i="32"/>
  <c r="F991" i="32"/>
  <c r="G991" i="32"/>
  <c r="H991" i="32"/>
  <c r="I991" i="32"/>
  <c r="J991" i="32"/>
  <c r="B991" i="32" s="1"/>
  <c r="A992" i="32"/>
  <c r="C992" i="32"/>
  <c r="D992" i="32"/>
  <c r="E992" i="32"/>
  <c r="F992" i="32"/>
  <c r="G992" i="32"/>
  <c r="H992" i="32"/>
  <c r="I992" i="32"/>
  <c r="J992" i="32"/>
  <c r="B992" i="32" s="1"/>
  <c r="A993" i="32"/>
  <c r="C993" i="32"/>
  <c r="D993" i="32"/>
  <c r="E993" i="32"/>
  <c r="F993" i="32"/>
  <c r="G993" i="32"/>
  <c r="H993" i="32"/>
  <c r="I993" i="32"/>
  <c r="J993" i="32"/>
  <c r="B993" i="32" s="1"/>
  <c r="A994" i="32"/>
  <c r="C994" i="32"/>
  <c r="D994" i="32"/>
  <c r="E994" i="32"/>
  <c r="F994" i="32"/>
  <c r="G994" i="32"/>
  <c r="H994" i="32"/>
  <c r="I994" i="32"/>
  <c r="J994" i="32"/>
  <c r="B994" i="32" s="1"/>
  <c r="A995" i="32"/>
  <c r="C995" i="32"/>
  <c r="D995" i="32"/>
  <c r="E995" i="32"/>
  <c r="F995" i="32"/>
  <c r="G995" i="32"/>
  <c r="H995" i="32"/>
  <c r="I995" i="32"/>
  <c r="J995" i="32"/>
  <c r="B995" i="32" s="1"/>
  <c r="A996" i="32"/>
  <c r="C996" i="32"/>
  <c r="D996" i="32"/>
  <c r="E996" i="32"/>
  <c r="F996" i="32"/>
  <c r="G996" i="32"/>
  <c r="H996" i="32"/>
  <c r="I996" i="32"/>
  <c r="J996" i="32"/>
  <c r="B996" i="32" s="1"/>
  <c r="A997" i="32"/>
  <c r="C997" i="32"/>
  <c r="D997" i="32"/>
  <c r="E997" i="32"/>
  <c r="F997" i="32"/>
  <c r="G997" i="32"/>
  <c r="H997" i="32"/>
  <c r="I997" i="32"/>
  <c r="J997" i="32"/>
  <c r="B997" i="32" s="1"/>
  <c r="A998" i="32"/>
  <c r="C998" i="32"/>
  <c r="D998" i="32"/>
  <c r="E998" i="32"/>
  <c r="F998" i="32"/>
  <c r="G998" i="32"/>
  <c r="H998" i="32"/>
  <c r="I998" i="32"/>
  <c r="J998" i="32"/>
  <c r="B998" i="32" s="1"/>
  <c r="A999" i="32"/>
  <c r="C999" i="32"/>
  <c r="D999" i="32"/>
  <c r="E999" i="32"/>
  <c r="F999" i="32"/>
  <c r="G999" i="32"/>
  <c r="H999" i="32"/>
  <c r="I999" i="32"/>
  <c r="J999" i="32"/>
  <c r="B999" i="32" s="1"/>
  <c r="A1000" i="32"/>
  <c r="C1000" i="32"/>
  <c r="D1000" i="32"/>
  <c r="E1000" i="32"/>
  <c r="F1000" i="32"/>
  <c r="G1000" i="32"/>
  <c r="H1000" i="32"/>
  <c r="I1000" i="32"/>
  <c r="J1000" i="32"/>
  <c r="B1000" i="32" s="1"/>
  <c r="A1001" i="32"/>
  <c r="C1001" i="32"/>
  <c r="D1001" i="32"/>
  <c r="E1001" i="32"/>
  <c r="F1001" i="32"/>
  <c r="G1001" i="32"/>
  <c r="H1001" i="32"/>
  <c r="I1001" i="32"/>
  <c r="J1001" i="32"/>
  <c r="B1001" i="32" s="1"/>
  <c r="A1002" i="32"/>
  <c r="C1002" i="32"/>
  <c r="D1002" i="32"/>
  <c r="E1002" i="32"/>
  <c r="F1002" i="32"/>
  <c r="G1002" i="32"/>
  <c r="H1002" i="32"/>
  <c r="I1002" i="32"/>
  <c r="J1002" i="32"/>
  <c r="B1002" i="32" s="1"/>
  <c r="A1003" i="32"/>
  <c r="C1003" i="32"/>
  <c r="D1003" i="32"/>
  <c r="E1003" i="32"/>
  <c r="F1003" i="32"/>
  <c r="G1003" i="32"/>
  <c r="H1003" i="32"/>
  <c r="I1003" i="32"/>
  <c r="J1003" i="32"/>
  <c r="B1003" i="32" s="1"/>
  <c r="A1004" i="32"/>
  <c r="C1004" i="32"/>
  <c r="D1004" i="32"/>
  <c r="E1004" i="32"/>
  <c r="F1004" i="32"/>
  <c r="G1004" i="32"/>
  <c r="H1004" i="32"/>
  <c r="I1004" i="32"/>
  <c r="J1004" i="32"/>
  <c r="B1004" i="32" s="1"/>
  <c r="A1005" i="32"/>
  <c r="C1005" i="32"/>
  <c r="D1005" i="32"/>
  <c r="E1005" i="32"/>
  <c r="F1005" i="32"/>
  <c r="G1005" i="32"/>
  <c r="H1005" i="32"/>
  <c r="I1005" i="32"/>
  <c r="J1005" i="32"/>
  <c r="B1005" i="32" s="1"/>
  <c r="A1006" i="32"/>
  <c r="C1006" i="32"/>
  <c r="D1006" i="32"/>
  <c r="E1006" i="32"/>
  <c r="F1006" i="32"/>
  <c r="G1006" i="32"/>
  <c r="H1006" i="32"/>
  <c r="I1006" i="32"/>
  <c r="J1006" i="32"/>
  <c r="B1006" i="32" s="1"/>
  <c r="A1007" i="32"/>
  <c r="C1007" i="32"/>
  <c r="D1007" i="32"/>
  <c r="E1007" i="32"/>
  <c r="F1007" i="32"/>
  <c r="G1007" i="32"/>
  <c r="H1007" i="32"/>
  <c r="I1007" i="32"/>
  <c r="J1007" i="32"/>
  <c r="B1007" i="32" s="1"/>
  <c r="A1008" i="32"/>
  <c r="C1008" i="32"/>
  <c r="D1008" i="32"/>
  <c r="E1008" i="32"/>
  <c r="F1008" i="32"/>
  <c r="G1008" i="32"/>
  <c r="H1008" i="32"/>
  <c r="I1008" i="32"/>
  <c r="J1008" i="32"/>
  <c r="B1008" i="32" s="1"/>
  <c r="A1009" i="32"/>
  <c r="C1009" i="32"/>
  <c r="D1009" i="32"/>
  <c r="E1009" i="32"/>
  <c r="F1009" i="32"/>
  <c r="G1009" i="32"/>
  <c r="H1009" i="32"/>
  <c r="I1009" i="32"/>
  <c r="J1009" i="32"/>
  <c r="B1009" i="32" s="1"/>
  <c r="A1010" i="32"/>
  <c r="C1010" i="32"/>
  <c r="D1010" i="32"/>
  <c r="E1010" i="32"/>
  <c r="F1010" i="32"/>
  <c r="G1010" i="32"/>
  <c r="H1010" i="32"/>
  <c r="I1010" i="32"/>
  <c r="J1010" i="32"/>
  <c r="B1010" i="32" s="1"/>
  <c r="A1011" i="32"/>
  <c r="C1011" i="32"/>
  <c r="D1011" i="32"/>
  <c r="E1011" i="32"/>
  <c r="F1011" i="32"/>
  <c r="G1011" i="32"/>
  <c r="H1011" i="32"/>
  <c r="I1011" i="32"/>
  <c r="J1011" i="32"/>
  <c r="B1011" i="32" s="1"/>
  <c r="A1012" i="32"/>
  <c r="C1012" i="32"/>
  <c r="D1012" i="32"/>
  <c r="E1012" i="32"/>
  <c r="F1012" i="32"/>
  <c r="G1012" i="32"/>
  <c r="H1012" i="32"/>
  <c r="I1012" i="32"/>
  <c r="J1012" i="32"/>
  <c r="B1012" i="32" s="1"/>
  <c r="A1013" i="32"/>
  <c r="C1013" i="32"/>
  <c r="D1013" i="32"/>
  <c r="E1013" i="32"/>
  <c r="F1013" i="32"/>
  <c r="G1013" i="32"/>
  <c r="H1013" i="32"/>
  <c r="I1013" i="32"/>
  <c r="J1013" i="32"/>
  <c r="B1013" i="32" s="1"/>
  <c r="A1014" i="32"/>
  <c r="C1014" i="32"/>
  <c r="D1014" i="32"/>
  <c r="E1014" i="32"/>
  <c r="F1014" i="32"/>
  <c r="G1014" i="32"/>
  <c r="H1014" i="32"/>
  <c r="I1014" i="32"/>
  <c r="J1014" i="32"/>
  <c r="B1014" i="32" s="1"/>
  <c r="A1015" i="32"/>
  <c r="C1015" i="32"/>
  <c r="D1015" i="32"/>
  <c r="E1015" i="32"/>
  <c r="F1015" i="32"/>
  <c r="G1015" i="32"/>
  <c r="H1015" i="32"/>
  <c r="I1015" i="32"/>
  <c r="J1015" i="32"/>
  <c r="B1015" i="32" s="1"/>
  <c r="A1016" i="32"/>
  <c r="C1016" i="32"/>
  <c r="D1016" i="32"/>
  <c r="E1016" i="32"/>
  <c r="F1016" i="32"/>
  <c r="G1016" i="32"/>
  <c r="H1016" i="32"/>
  <c r="I1016" i="32"/>
  <c r="J1016" i="32"/>
  <c r="B1016" i="32" s="1"/>
  <c r="A1017" i="32"/>
  <c r="C1017" i="32"/>
  <c r="D1017" i="32"/>
  <c r="E1017" i="32"/>
  <c r="F1017" i="32"/>
  <c r="G1017" i="32"/>
  <c r="H1017" i="32"/>
  <c r="I1017" i="32"/>
  <c r="J1017" i="32"/>
  <c r="B1017" i="32" s="1"/>
  <c r="A1018" i="32"/>
  <c r="C1018" i="32"/>
  <c r="D1018" i="32"/>
  <c r="E1018" i="32"/>
  <c r="F1018" i="32"/>
  <c r="G1018" i="32"/>
  <c r="H1018" i="32"/>
  <c r="I1018" i="32"/>
  <c r="J1018" i="32"/>
  <c r="B1018" i="32" s="1"/>
  <c r="A1019" i="32"/>
  <c r="C1019" i="32"/>
  <c r="D1019" i="32"/>
  <c r="E1019" i="32"/>
  <c r="F1019" i="32"/>
  <c r="G1019" i="32"/>
  <c r="H1019" i="32"/>
  <c r="I1019" i="32"/>
  <c r="J1019" i="32"/>
  <c r="B1019" i="32" s="1"/>
  <c r="A1020" i="32"/>
  <c r="C1020" i="32"/>
  <c r="D1020" i="32"/>
  <c r="E1020" i="32"/>
  <c r="F1020" i="32"/>
  <c r="G1020" i="32"/>
  <c r="H1020" i="32"/>
  <c r="I1020" i="32"/>
  <c r="J1020" i="32"/>
  <c r="B1020" i="32" s="1"/>
  <c r="A1021" i="32"/>
  <c r="C1021" i="32"/>
  <c r="D1021" i="32"/>
  <c r="E1021" i="32"/>
  <c r="F1021" i="32"/>
  <c r="G1021" i="32"/>
  <c r="H1021" i="32"/>
  <c r="I1021" i="32"/>
  <c r="J1021" i="32"/>
  <c r="B1021" i="32" s="1"/>
  <c r="A1022" i="32"/>
  <c r="C1022" i="32"/>
  <c r="D1022" i="32"/>
  <c r="E1022" i="32"/>
  <c r="F1022" i="32"/>
  <c r="G1022" i="32"/>
  <c r="H1022" i="32"/>
  <c r="I1022" i="32"/>
  <c r="J1022" i="32"/>
  <c r="B1022" i="32" s="1"/>
  <c r="A1023" i="32"/>
  <c r="C1023" i="32"/>
  <c r="D1023" i="32"/>
  <c r="E1023" i="32"/>
  <c r="F1023" i="32"/>
  <c r="G1023" i="32"/>
  <c r="H1023" i="32"/>
  <c r="I1023" i="32"/>
  <c r="J1023" i="32"/>
  <c r="B1023" i="32" s="1"/>
  <c r="A1024" i="32"/>
  <c r="C1024" i="32"/>
  <c r="D1024" i="32"/>
  <c r="E1024" i="32"/>
  <c r="F1024" i="32"/>
  <c r="G1024" i="32"/>
  <c r="H1024" i="32"/>
  <c r="I1024" i="32"/>
  <c r="J1024" i="32"/>
  <c r="B1024" i="32" s="1"/>
  <c r="A1025" i="32"/>
  <c r="C1025" i="32"/>
  <c r="D1025" i="32"/>
  <c r="E1025" i="32"/>
  <c r="F1025" i="32"/>
  <c r="G1025" i="32"/>
  <c r="H1025" i="32"/>
  <c r="I1025" i="32"/>
  <c r="J1025" i="32"/>
  <c r="B1025" i="32" s="1"/>
  <c r="A1026" i="32"/>
  <c r="C1026" i="32"/>
  <c r="D1026" i="32"/>
  <c r="E1026" i="32"/>
  <c r="F1026" i="32"/>
  <c r="G1026" i="32"/>
  <c r="H1026" i="32"/>
  <c r="I1026" i="32"/>
  <c r="J1026" i="32"/>
  <c r="B1026" i="32" s="1"/>
  <c r="A1027" i="32"/>
  <c r="C1027" i="32"/>
  <c r="D1027" i="32"/>
  <c r="E1027" i="32"/>
  <c r="F1027" i="32"/>
  <c r="G1027" i="32"/>
  <c r="H1027" i="32"/>
  <c r="I1027" i="32"/>
  <c r="J1027" i="32"/>
  <c r="B1027" i="32" s="1"/>
  <c r="A1028" i="32"/>
  <c r="C1028" i="32"/>
  <c r="D1028" i="32"/>
  <c r="E1028" i="32"/>
  <c r="F1028" i="32"/>
  <c r="G1028" i="32"/>
  <c r="H1028" i="32"/>
  <c r="I1028" i="32"/>
  <c r="J1028" i="32"/>
  <c r="B1028" i="32" s="1"/>
  <c r="A1029" i="32"/>
  <c r="C1029" i="32"/>
  <c r="D1029" i="32"/>
  <c r="E1029" i="32"/>
  <c r="F1029" i="32"/>
  <c r="G1029" i="32"/>
  <c r="H1029" i="32"/>
  <c r="I1029" i="32"/>
  <c r="J1029" i="32"/>
  <c r="B1029" i="32" s="1"/>
  <c r="A1030" i="32"/>
  <c r="C1030" i="32"/>
  <c r="D1030" i="32"/>
  <c r="E1030" i="32"/>
  <c r="F1030" i="32"/>
  <c r="G1030" i="32"/>
  <c r="H1030" i="32"/>
  <c r="I1030" i="32"/>
  <c r="J1030" i="32"/>
  <c r="B1030" i="32" s="1"/>
  <c r="A1031" i="32"/>
  <c r="C1031" i="32"/>
  <c r="D1031" i="32"/>
  <c r="E1031" i="32"/>
  <c r="F1031" i="32"/>
  <c r="G1031" i="32"/>
  <c r="H1031" i="32"/>
  <c r="I1031" i="32"/>
  <c r="J1031" i="32"/>
  <c r="B1031" i="32" s="1"/>
  <c r="A1032" i="32"/>
  <c r="C1032" i="32"/>
  <c r="D1032" i="32"/>
  <c r="E1032" i="32"/>
  <c r="F1032" i="32"/>
  <c r="G1032" i="32"/>
  <c r="H1032" i="32"/>
  <c r="I1032" i="32"/>
  <c r="J1032" i="32"/>
  <c r="B1032" i="32" s="1"/>
  <c r="A1033" i="32"/>
  <c r="C1033" i="32"/>
  <c r="D1033" i="32"/>
  <c r="E1033" i="32"/>
  <c r="F1033" i="32"/>
  <c r="G1033" i="32"/>
  <c r="H1033" i="32"/>
  <c r="I1033" i="32"/>
  <c r="J1033" i="32"/>
  <c r="B1033" i="32" s="1"/>
  <c r="A1034" i="32"/>
  <c r="C1034" i="32"/>
  <c r="D1034" i="32"/>
  <c r="E1034" i="32"/>
  <c r="F1034" i="32"/>
  <c r="G1034" i="32"/>
  <c r="H1034" i="32"/>
  <c r="I1034" i="32"/>
  <c r="J1034" i="32"/>
  <c r="B1034" i="32" s="1"/>
  <c r="A1035" i="32"/>
  <c r="C1035" i="32"/>
  <c r="D1035" i="32"/>
  <c r="E1035" i="32"/>
  <c r="F1035" i="32"/>
  <c r="G1035" i="32"/>
  <c r="H1035" i="32"/>
  <c r="I1035" i="32"/>
  <c r="J1035" i="32"/>
  <c r="B1035" i="32" s="1"/>
  <c r="A1036" i="32"/>
  <c r="C1036" i="32"/>
  <c r="D1036" i="32"/>
  <c r="E1036" i="32"/>
  <c r="F1036" i="32"/>
  <c r="G1036" i="32"/>
  <c r="H1036" i="32"/>
  <c r="I1036" i="32"/>
  <c r="J1036" i="32"/>
  <c r="B1036" i="32" s="1"/>
  <c r="A1037" i="32"/>
  <c r="C1037" i="32"/>
  <c r="D1037" i="32"/>
  <c r="E1037" i="32"/>
  <c r="F1037" i="32"/>
  <c r="G1037" i="32"/>
  <c r="H1037" i="32"/>
  <c r="I1037" i="32"/>
  <c r="J1037" i="32"/>
  <c r="B1037" i="32" s="1"/>
  <c r="A1038" i="32"/>
  <c r="C1038" i="32"/>
  <c r="D1038" i="32"/>
  <c r="E1038" i="32"/>
  <c r="F1038" i="32"/>
  <c r="G1038" i="32"/>
  <c r="H1038" i="32"/>
  <c r="I1038" i="32"/>
  <c r="J1038" i="32"/>
  <c r="B1038" i="32" s="1"/>
  <c r="A1039" i="32"/>
  <c r="C1039" i="32"/>
  <c r="D1039" i="32"/>
  <c r="E1039" i="32"/>
  <c r="F1039" i="32"/>
  <c r="G1039" i="32"/>
  <c r="H1039" i="32"/>
  <c r="I1039" i="32"/>
  <c r="J1039" i="32"/>
  <c r="B1039" i="32" s="1"/>
  <c r="A1040" i="32"/>
  <c r="C1040" i="32"/>
  <c r="D1040" i="32"/>
  <c r="E1040" i="32"/>
  <c r="F1040" i="32"/>
  <c r="G1040" i="32"/>
  <c r="H1040" i="32"/>
  <c r="I1040" i="32"/>
  <c r="J1040" i="32"/>
  <c r="B1040" i="32" s="1"/>
  <c r="A1041" i="32"/>
  <c r="C1041" i="32"/>
  <c r="D1041" i="32"/>
  <c r="E1041" i="32"/>
  <c r="F1041" i="32"/>
  <c r="G1041" i="32"/>
  <c r="H1041" i="32"/>
  <c r="I1041" i="32"/>
  <c r="J1041" i="32"/>
  <c r="B1041" i="32" s="1"/>
  <c r="A1042" i="32"/>
  <c r="C1042" i="32"/>
  <c r="D1042" i="32"/>
  <c r="E1042" i="32"/>
  <c r="F1042" i="32"/>
  <c r="G1042" i="32"/>
  <c r="H1042" i="32"/>
  <c r="I1042" i="32"/>
  <c r="J1042" i="32"/>
  <c r="B1042" i="32" s="1"/>
  <c r="A1043" i="32"/>
  <c r="C1043" i="32"/>
  <c r="D1043" i="32"/>
  <c r="E1043" i="32"/>
  <c r="F1043" i="32"/>
  <c r="G1043" i="32"/>
  <c r="H1043" i="32"/>
  <c r="I1043" i="32"/>
  <c r="J1043" i="32"/>
  <c r="B1043" i="32" s="1"/>
  <c r="A1044" i="32"/>
  <c r="C1044" i="32"/>
  <c r="D1044" i="32"/>
  <c r="E1044" i="32"/>
  <c r="F1044" i="32"/>
  <c r="G1044" i="32"/>
  <c r="H1044" i="32"/>
  <c r="I1044" i="32"/>
  <c r="J1044" i="32"/>
  <c r="B1044" i="32" s="1"/>
  <c r="A1045" i="32"/>
  <c r="C1045" i="32"/>
  <c r="D1045" i="32"/>
  <c r="E1045" i="32"/>
  <c r="F1045" i="32"/>
  <c r="G1045" i="32"/>
  <c r="H1045" i="32"/>
  <c r="I1045" i="32"/>
  <c r="J1045" i="32"/>
  <c r="B1045" i="32" s="1"/>
  <c r="A1046" i="32"/>
  <c r="C1046" i="32"/>
  <c r="D1046" i="32"/>
  <c r="E1046" i="32"/>
  <c r="F1046" i="32"/>
  <c r="G1046" i="32"/>
  <c r="H1046" i="32"/>
  <c r="I1046" i="32"/>
  <c r="J1046" i="32"/>
  <c r="B1046" i="32" s="1"/>
  <c r="A1047" i="32"/>
  <c r="C1047" i="32"/>
  <c r="D1047" i="32"/>
  <c r="E1047" i="32"/>
  <c r="F1047" i="32"/>
  <c r="G1047" i="32"/>
  <c r="H1047" i="32"/>
  <c r="I1047" i="32"/>
  <c r="J1047" i="32"/>
  <c r="B1047" i="32" s="1"/>
  <c r="A1048" i="32"/>
  <c r="C1048" i="32"/>
  <c r="D1048" i="32"/>
  <c r="E1048" i="32"/>
  <c r="F1048" i="32"/>
  <c r="G1048" i="32"/>
  <c r="H1048" i="32"/>
  <c r="I1048" i="32"/>
  <c r="J1048" i="32"/>
  <c r="B1048" i="32" s="1"/>
  <c r="A1049" i="32"/>
  <c r="C1049" i="32"/>
  <c r="D1049" i="32"/>
  <c r="E1049" i="32"/>
  <c r="F1049" i="32"/>
  <c r="G1049" i="32"/>
  <c r="H1049" i="32"/>
  <c r="I1049" i="32"/>
  <c r="J1049" i="32"/>
  <c r="B1049" i="32" s="1"/>
  <c r="A1050" i="32"/>
  <c r="C1050" i="32"/>
  <c r="D1050" i="32"/>
  <c r="E1050" i="32"/>
  <c r="F1050" i="32"/>
  <c r="G1050" i="32"/>
  <c r="H1050" i="32"/>
  <c r="I1050" i="32"/>
  <c r="J1050" i="32"/>
  <c r="B1050" i="32" s="1"/>
  <c r="A1051" i="32"/>
  <c r="C1051" i="32"/>
  <c r="D1051" i="32"/>
  <c r="E1051" i="32"/>
  <c r="F1051" i="32"/>
  <c r="G1051" i="32"/>
  <c r="H1051" i="32"/>
  <c r="I1051" i="32"/>
  <c r="J1051" i="32"/>
  <c r="B1051" i="32" s="1"/>
  <c r="A1052" i="32"/>
  <c r="C1052" i="32"/>
  <c r="D1052" i="32"/>
  <c r="E1052" i="32"/>
  <c r="F1052" i="32"/>
  <c r="G1052" i="32"/>
  <c r="H1052" i="32"/>
  <c r="I1052" i="32"/>
  <c r="J1052" i="32"/>
  <c r="B1052" i="32" s="1"/>
  <c r="A1053" i="32"/>
  <c r="C1053" i="32"/>
  <c r="D1053" i="32"/>
  <c r="E1053" i="32"/>
  <c r="F1053" i="32"/>
  <c r="G1053" i="32"/>
  <c r="H1053" i="32"/>
  <c r="I1053" i="32"/>
  <c r="J1053" i="32"/>
  <c r="B1053" i="32" s="1"/>
  <c r="A1054" i="32"/>
  <c r="C1054" i="32"/>
  <c r="D1054" i="32"/>
  <c r="E1054" i="32"/>
  <c r="F1054" i="32"/>
  <c r="G1054" i="32"/>
  <c r="H1054" i="32"/>
  <c r="I1054" i="32"/>
  <c r="J1054" i="32"/>
  <c r="B1054" i="32" s="1"/>
  <c r="A1055" i="32"/>
  <c r="C1055" i="32"/>
  <c r="D1055" i="32"/>
  <c r="E1055" i="32"/>
  <c r="F1055" i="32"/>
  <c r="G1055" i="32"/>
  <c r="H1055" i="32"/>
  <c r="I1055" i="32"/>
  <c r="J1055" i="32"/>
  <c r="B1055" i="32" s="1"/>
  <c r="A1056" i="32"/>
  <c r="C1056" i="32"/>
  <c r="D1056" i="32"/>
  <c r="E1056" i="32"/>
  <c r="F1056" i="32"/>
  <c r="G1056" i="32"/>
  <c r="H1056" i="32"/>
  <c r="I1056" i="32"/>
  <c r="J1056" i="32"/>
  <c r="B1056" i="32" s="1"/>
  <c r="A1057" i="32"/>
  <c r="C1057" i="32"/>
  <c r="D1057" i="32"/>
  <c r="E1057" i="32"/>
  <c r="F1057" i="32"/>
  <c r="G1057" i="32"/>
  <c r="H1057" i="32"/>
  <c r="I1057" i="32"/>
  <c r="J1057" i="32"/>
  <c r="B1057" i="32" s="1"/>
  <c r="A1058" i="32"/>
  <c r="C1058" i="32"/>
  <c r="D1058" i="32"/>
  <c r="E1058" i="32"/>
  <c r="F1058" i="32"/>
  <c r="G1058" i="32"/>
  <c r="H1058" i="32"/>
  <c r="I1058" i="32"/>
  <c r="J1058" i="32"/>
  <c r="B1058" i="32" s="1"/>
  <c r="A1059" i="32"/>
  <c r="C1059" i="32"/>
  <c r="D1059" i="32"/>
  <c r="E1059" i="32"/>
  <c r="F1059" i="32"/>
  <c r="G1059" i="32"/>
  <c r="H1059" i="32"/>
  <c r="I1059" i="32"/>
  <c r="J1059" i="32"/>
  <c r="B1059" i="32" s="1"/>
  <c r="A1060" i="32"/>
  <c r="C1060" i="32"/>
  <c r="D1060" i="32"/>
  <c r="E1060" i="32"/>
  <c r="F1060" i="32"/>
  <c r="G1060" i="32"/>
  <c r="H1060" i="32"/>
  <c r="I1060" i="32"/>
  <c r="J1060" i="32"/>
  <c r="B1060" i="32" s="1"/>
  <c r="A1061" i="32"/>
  <c r="C1061" i="32"/>
  <c r="D1061" i="32"/>
  <c r="E1061" i="32"/>
  <c r="F1061" i="32"/>
  <c r="G1061" i="32"/>
  <c r="H1061" i="32"/>
  <c r="I1061" i="32"/>
  <c r="J1061" i="32"/>
  <c r="B1061" i="32" s="1"/>
  <c r="A1062" i="32"/>
  <c r="C1062" i="32"/>
  <c r="D1062" i="32"/>
  <c r="E1062" i="32"/>
  <c r="F1062" i="32"/>
  <c r="G1062" i="32"/>
  <c r="H1062" i="32"/>
  <c r="I1062" i="32"/>
  <c r="J1062" i="32"/>
  <c r="B1062" i="32" s="1"/>
  <c r="A1063" i="32"/>
  <c r="C1063" i="32"/>
  <c r="D1063" i="32"/>
  <c r="E1063" i="32"/>
  <c r="F1063" i="32"/>
  <c r="G1063" i="32"/>
  <c r="H1063" i="32"/>
  <c r="I1063" i="32"/>
  <c r="J1063" i="32"/>
  <c r="B1063" i="32" s="1"/>
  <c r="A1064" i="32"/>
  <c r="C1064" i="32"/>
  <c r="D1064" i="32"/>
  <c r="E1064" i="32"/>
  <c r="F1064" i="32"/>
  <c r="G1064" i="32"/>
  <c r="H1064" i="32"/>
  <c r="I1064" i="32"/>
  <c r="J1064" i="32"/>
  <c r="B1064" i="32" s="1"/>
  <c r="A1065" i="32"/>
  <c r="C1065" i="32"/>
  <c r="D1065" i="32"/>
  <c r="E1065" i="32"/>
  <c r="F1065" i="32"/>
  <c r="G1065" i="32"/>
  <c r="H1065" i="32"/>
  <c r="I1065" i="32"/>
  <c r="J1065" i="32"/>
  <c r="B1065" i="32" s="1"/>
  <c r="A1066" i="32"/>
  <c r="C1066" i="32"/>
  <c r="D1066" i="32"/>
  <c r="E1066" i="32"/>
  <c r="F1066" i="32"/>
  <c r="G1066" i="32"/>
  <c r="H1066" i="32"/>
  <c r="I1066" i="32"/>
  <c r="J1066" i="32"/>
  <c r="B1066" i="32" s="1"/>
  <c r="A1067" i="32"/>
  <c r="C1067" i="32"/>
  <c r="D1067" i="32"/>
  <c r="E1067" i="32"/>
  <c r="F1067" i="32"/>
  <c r="G1067" i="32"/>
  <c r="H1067" i="32"/>
  <c r="I1067" i="32"/>
  <c r="J1067" i="32"/>
  <c r="B1067" i="32" s="1"/>
  <c r="A1068" i="32"/>
  <c r="C1068" i="32"/>
  <c r="D1068" i="32"/>
  <c r="E1068" i="32"/>
  <c r="F1068" i="32"/>
  <c r="G1068" i="32"/>
  <c r="H1068" i="32"/>
  <c r="I1068" i="32"/>
  <c r="J1068" i="32"/>
  <c r="B1068" i="32" s="1"/>
  <c r="A1069" i="32"/>
  <c r="C1069" i="32"/>
  <c r="D1069" i="32"/>
  <c r="E1069" i="32"/>
  <c r="F1069" i="32"/>
  <c r="G1069" i="32"/>
  <c r="H1069" i="32"/>
  <c r="I1069" i="32"/>
  <c r="J1069" i="32"/>
  <c r="B1069" i="32" s="1"/>
  <c r="A1070" i="32"/>
  <c r="C1070" i="32"/>
  <c r="D1070" i="32"/>
  <c r="E1070" i="32"/>
  <c r="F1070" i="32"/>
  <c r="G1070" i="32"/>
  <c r="H1070" i="32"/>
  <c r="I1070" i="32"/>
  <c r="J1070" i="32"/>
  <c r="B1070" i="32" s="1"/>
  <c r="A1071" i="32"/>
  <c r="C1071" i="32"/>
  <c r="D1071" i="32"/>
  <c r="E1071" i="32"/>
  <c r="F1071" i="32"/>
  <c r="G1071" i="32"/>
  <c r="H1071" i="32"/>
  <c r="I1071" i="32"/>
  <c r="J1071" i="32"/>
  <c r="B1071" i="32" s="1"/>
  <c r="A1072" i="32"/>
  <c r="C1072" i="32"/>
  <c r="D1072" i="32"/>
  <c r="E1072" i="32"/>
  <c r="F1072" i="32"/>
  <c r="G1072" i="32"/>
  <c r="H1072" i="32"/>
  <c r="I1072" i="32"/>
  <c r="J1072" i="32"/>
  <c r="B1072" i="32" s="1"/>
  <c r="A1073" i="32"/>
  <c r="C1073" i="32"/>
  <c r="D1073" i="32"/>
  <c r="E1073" i="32"/>
  <c r="F1073" i="32"/>
  <c r="G1073" i="32"/>
  <c r="H1073" i="32"/>
  <c r="I1073" i="32"/>
  <c r="J1073" i="32"/>
  <c r="B1073" i="32" s="1"/>
  <c r="A1074" i="32"/>
  <c r="C1074" i="32"/>
  <c r="D1074" i="32"/>
  <c r="E1074" i="32"/>
  <c r="F1074" i="32"/>
  <c r="G1074" i="32"/>
  <c r="H1074" i="32"/>
  <c r="I1074" i="32"/>
  <c r="J1074" i="32"/>
  <c r="B1074" i="32" s="1"/>
  <c r="A1075" i="32"/>
  <c r="C1075" i="32"/>
  <c r="D1075" i="32"/>
  <c r="E1075" i="32"/>
  <c r="F1075" i="32"/>
  <c r="G1075" i="32"/>
  <c r="H1075" i="32"/>
  <c r="I1075" i="32"/>
  <c r="J1075" i="32"/>
  <c r="B1075" i="32" s="1"/>
  <c r="A1076" i="32"/>
  <c r="C1076" i="32"/>
  <c r="D1076" i="32"/>
  <c r="E1076" i="32"/>
  <c r="F1076" i="32"/>
  <c r="G1076" i="32"/>
  <c r="H1076" i="32"/>
  <c r="I1076" i="32"/>
  <c r="J1076" i="32"/>
  <c r="B1076" i="32" s="1"/>
  <c r="A1077" i="32"/>
  <c r="C1077" i="32"/>
  <c r="D1077" i="32"/>
  <c r="E1077" i="32"/>
  <c r="F1077" i="32"/>
  <c r="G1077" i="32"/>
  <c r="H1077" i="32"/>
  <c r="I1077" i="32"/>
  <c r="J1077" i="32"/>
  <c r="B1077" i="32" s="1"/>
  <c r="A1078" i="32"/>
  <c r="C1078" i="32"/>
  <c r="D1078" i="32"/>
  <c r="E1078" i="32"/>
  <c r="F1078" i="32"/>
  <c r="G1078" i="32"/>
  <c r="H1078" i="32"/>
  <c r="I1078" i="32"/>
  <c r="J1078" i="32"/>
  <c r="B1078" i="32" s="1"/>
  <c r="A1079" i="32"/>
  <c r="C1079" i="32"/>
  <c r="D1079" i="32"/>
  <c r="E1079" i="32"/>
  <c r="F1079" i="32"/>
  <c r="G1079" i="32"/>
  <c r="H1079" i="32"/>
  <c r="I1079" i="32"/>
  <c r="J1079" i="32"/>
  <c r="B1079" i="32" s="1"/>
  <c r="A1080" i="32"/>
  <c r="C1080" i="32"/>
  <c r="D1080" i="32"/>
  <c r="E1080" i="32"/>
  <c r="F1080" i="32"/>
  <c r="G1080" i="32"/>
  <c r="H1080" i="32"/>
  <c r="I1080" i="32"/>
  <c r="J1080" i="32"/>
  <c r="B1080" i="32" s="1"/>
  <c r="A1081" i="32"/>
  <c r="C1081" i="32"/>
  <c r="D1081" i="32"/>
  <c r="E1081" i="32"/>
  <c r="F1081" i="32"/>
  <c r="G1081" i="32"/>
  <c r="H1081" i="32"/>
  <c r="I1081" i="32"/>
  <c r="J1081" i="32"/>
  <c r="B1081" i="32" s="1"/>
  <c r="A1082" i="32"/>
  <c r="C1082" i="32"/>
  <c r="D1082" i="32"/>
  <c r="E1082" i="32"/>
  <c r="F1082" i="32"/>
  <c r="G1082" i="32"/>
  <c r="H1082" i="32"/>
  <c r="I1082" i="32"/>
  <c r="J1082" i="32"/>
  <c r="B1082" i="32" s="1"/>
  <c r="A1083" i="32"/>
  <c r="C1083" i="32"/>
  <c r="D1083" i="32"/>
  <c r="E1083" i="32"/>
  <c r="F1083" i="32"/>
  <c r="G1083" i="32"/>
  <c r="H1083" i="32"/>
  <c r="I1083" i="32"/>
  <c r="J1083" i="32"/>
  <c r="B1083" i="32" s="1"/>
  <c r="A1084" i="32"/>
  <c r="C1084" i="32"/>
  <c r="D1084" i="32"/>
  <c r="E1084" i="32"/>
  <c r="F1084" i="32"/>
  <c r="G1084" i="32"/>
  <c r="H1084" i="32"/>
  <c r="I1084" i="32"/>
  <c r="J1084" i="32"/>
  <c r="B1084" i="32" s="1"/>
  <c r="A1085" i="32"/>
  <c r="C1085" i="32"/>
  <c r="D1085" i="32"/>
  <c r="E1085" i="32"/>
  <c r="F1085" i="32"/>
  <c r="G1085" i="32"/>
  <c r="H1085" i="32"/>
  <c r="I1085" i="32"/>
  <c r="J1085" i="32"/>
  <c r="B1085" i="32" s="1"/>
  <c r="A1086" i="32"/>
  <c r="C1086" i="32"/>
  <c r="D1086" i="32"/>
  <c r="E1086" i="32"/>
  <c r="F1086" i="32"/>
  <c r="G1086" i="32"/>
  <c r="H1086" i="32"/>
  <c r="I1086" i="32"/>
  <c r="J1086" i="32"/>
  <c r="B1086" i="32" s="1"/>
  <c r="A1087" i="32"/>
  <c r="C1087" i="32"/>
  <c r="D1087" i="32"/>
  <c r="E1087" i="32"/>
  <c r="F1087" i="32"/>
  <c r="G1087" i="32"/>
  <c r="H1087" i="32"/>
  <c r="I1087" i="32"/>
  <c r="J1087" i="32"/>
  <c r="B1087" i="32" s="1"/>
  <c r="A1088" i="32"/>
  <c r="C1088" i="32"/>
  <c r="D1088" i="32"/>
  <c r="E1088" i="32"/>
  <c r="F1088" i="32"/>
  <c r="G1088" i="32"/>
  <c r="H1088" i="32"/>
  <c r="I1088" i="32"/>
  <c r="J1088" i="32"/>
  <c r="B1088" i="32" s="1"/>
  <c r="A1089" i="32"/>
  <c r="C1089" i="32"/>
  <c r="D1089" i="32"/>
  <c r="E1089" i="32"/>
  <c r="F1089" i="32"/>
  <c r="G1089" i="32"/>
  <c r="H1089" i="32"/>
  <c r="I1089" i="32"/>
  <c r="J1089" i="32"/>
  <c r="B1089" i="32" s="1"/>
  <c r="A1090" i="32"/>
  <c r="C1090" i="32"/>
  <c r="D1090" i="32"/>
  <c r="E1090" i="32"/>
  <c r="F1090" i="32"/>
  <c r="G1090" i="32"/>
  <c r="H1090" i="32"/>
  <c r="I1090" i="32"/>
  <c r="J1090" i="32"/>
  <c r="B1090" i="32" s="1"/>
  <c r="A1091" i="32"/>
  <c r="C1091" i="32"/>
  <c r="D1091" i="32"/>
  <c r="E1091" i="32"/>
  <c r="F1091" i="32"/>
  <c r="G1091" i="32"/>
  <c r="H1091" i="32"/>
  <c r="I1091" i="32"/>
  <c r="J1091" i="32"/>
  <c r="B1091" i="32" s="1"/>
  <c r="A1092" i="32"/>
  <c r="C1092" i="32"/>
  <c r="D1092" i="32"/>
  <c r="E1092" i="32"/>
  <c r="F1092" i="32"/>
  <c r="G1092" i="32"/>
  <c r="H1092" i="32"/>
  <c r="I1092" i="32"/>
  <c r="J1092" i="32"/>
  <c r="B1092" i="32" s="1"/>
  <c r="A1093" i="32"/>
  <c r="C1093" i="32"/>
  <c r="D1093" i="32"/>
  <c r="E1093" i="32"/>
  <c r="F1093" i="32"/>
  <c r="G1093" i="32"/>
  <c r="H1093" i="32"/>
  <c r="I1093" i="32"/>
  <c r="J1093" i="32"/>
  <c r="B1093" i="32" s="1"/>
  <c r="A1094" i="32"/>
  <c r="C1094" i="32"/>
  <c r="D1094" i="32"/>
  <c r="E1094" i="32"/>
  <c r="F1094" i="32"/>
  <c r="G1094" i="32"/>
  <c r="H1094" i="32"/>
  <c r="I1094" i="32"/>
  <c r="J1094" i="32"/>
  <c r="B1094" i="32" s="1"/>
  <c r="A1095" i="32"/>
  <c r="C1095" i="32"/>
  <c r="D1095" i="32"/>
  <c r="E1095" i="32"/>
  <c r="F1095" i="32"/>
  <c r="G1095" i="32"/>
  <c r="H1095" i="32"/>
  <c r="I1095" i="32"/>
  <c r="J1095" i="32"/>
  <c r="B1095" i="32" s="1"/>
  <c r="A1096" i="32"/>
  <c r="C1096" i="32"/>
  <c r="D1096" i="32"/>
  <c r="E1096" i="32"/>
  <c r="F1096" i="32"/>
  <c r="G1096" i="32"/>
  <c r="H1096" i="32"/>
  <c r="I1096" i="32"/>
  <c r="J1096" i="32"/>
  <c r="B1096" i="32" s="1"/>
  <c r="A1097" i="32"/>
  <c r="C1097" i="32"/>
  <c r="D1097" i="32"/>
  <c r="E1097" i="32"/>
  <c r="F1097" i="32"/>
  <c r="G1097" i="32"/>
  <c r="H1097" i="32"/>
  <c r="I1097" i="32"/>
  <c r="J1097" i="32"/>
  <c r="B1097" i="32" s="1"/>
  <c r="A1098" i="32"/>
  <c r="C1098" i="32"/>
  <c r="D1098" i="32"/>
  <c r="E1098" i="32"/>
  <c r="F1098" i="32"/>
  <c r="G1098" i="32"/>
  <c r="H1098" i="32"/>
  <c r="I1098" i="32"/>
  <c r="J1098" i="32"/>
  <c r="B1098" i="32" s="1"/>
  <c r="A1099" i="32"/>
  <c r="C1099" i="32"/>
  <c r="D1099" i="32"/>
  <c r="E1099" i="32"/>
  <c r="F1099" i="32"/>
  <c r="G1099" i="32"/>
  <c r="H1099" i="32"/>
  <c r="I1099" i="32"/>
  <c r="J1099" i="32"/>
  <c r="B1099" i="32" s="1"/>
  <c r="A1100" i="32"/>
  <c r="C1100" i="32"/>
  <c r="D1100" i="32"/>
  <c r="E1100" i="32"/>
  <c r="F1100" i="32"/>
  <c r="G1100" i="32"/>
  <c r="H1100" i="32"/>
  <c r="I1100" i="32"/>
  <c r="J1100" i="32"/>
  <c r="B1100" i="32" s="1"/>
  <c r="A1101" i="32"/>
  <c r="C1101" i="32"/>
  <c r="D1101" i="32"/>
  <c r="E1101" i="32"/>
  <c r="F1101" i="32"/>
  <c r="G1101" i="32"/>
  <c r="H1101" i="32"/>
  <c r="I1101" i="32"/>
  <c r="J1101" i="32"/>
  <c r="B1101" i="32" s="1"/>
  <c r="A1102" i="32"/>
  <c r="C1102" i="32"/>
  <c r="D1102" i="32"/>
  <c r="E1102" i="32"/>
  <c r="F1102" i="32"/>
  <c r="G1102" i="32"/>
  <c r="H1102" i="32"/>
  <c r="I1102" i="32"/>
  <c r="J1102" i="32"/>
  <c r="B1102" i="32" s="1"/>
  <c r="A1103" i="32"/>
  <c r="C1103" i="32"/>
  <c r="D1103" i="32"/>
  <c r="E1103" i="32"/>
  <c r="F1103" i="32"/>
  <c r="G1103" i="32"/>
  <c r="H1103" i="32"/>
  <c r="I1103" i="32"/>
  <c r="J1103" i="32"/>
  <c r="B1103" i="32" s="1"/>
  <c r="A1104" i="32"/>
  <c r="C1104" i="32"/>
  <c r="D1104" i="32"/>
  <c r="E1104" i="32"/>
  <c r="F1104" i="32"/>
  <c r="G1104" i="32"/>
  <c r="H1104" i="32"/>
  <c r="I1104" i="32"/>
  <c r="J1104" i="32"/>
  <c r="B1104" i="32" s="1"/>
  <c r="A1105" i="32"/>
  <c r="C1105" i="32"/>
  <c r="D1105" i="32"/>
  <c r="E1105" i="32"/>
  <c r="F1105" i="32"/>
  <c r="G1105" i="32"/>
  <c r="H1105" i="32"/>
  <c r="I1105" i="32"/>
  <c r="J1105" i="32"/>
  <c r="B1105" i="32" s="1"/>
  <c r="A1106" i="32"/>
  <c r="C1106" i="32"/>
  <c r="D1106" i="32"/>
  <c r="E1106" i="32"/>
  <c r="F1106" i="32"/>
  <c r="G1106" i="32"/>
  <c r="H1106" i="32"/>
  <c r="I1106" i="32"/>
  <c r="J1106" i="32"/>
  <c r="B1106" i="32" s="1"/>
  <c r="A1107" i="32"/>
  <c r="C1107" i="32"/>
  <c r="D1107" i="32"/>
  <c r="E1107" i="32"/>
  <c r="F1107" i="32"/>
  <c r="G1107" i="32"/>
  <c r="H1107" i="32"/>
  <c r="I1107" i="32"/>
  <c r="J1107" i="32"/>
  <c r="B1107" i="32" s="1"/>
  <c r="A1108" i="32"/>
  <c r="C1108" i="32"/>
  <c r="D1108" i="32"/>
  <c r="E1108" i="32"/>
  <c r="F1108" i="32"/>
  <c r="G1108" i="32"/>
  <c r="H1108" i="32"/>
  <c r="I1108" i="32"/>
  <c r="J1108" i="32"/>
  <c r="B1108" i="32" s="1"/>
  <c r="A1109" i="32"/>
  <c r="C1109" i="32"/>
  <c r="D1109" i="32"/>
  <c r="E1109" i="32"/>
  <c r="F1109" i="32"/>
  <c r="G1109" i="32"/>
  <c r="H1109" i="32"/>
  <c r="I1109" i="32"/>
  <c r="J1109" i="32"/>
  <c r="B1109" i="32" s="1"/>
  <c r="A1110" i="32"/>
  <c r="C1110" i="32"/>
  <c r="D1110" i="32"/>
  <c r="E1110" i="32"/>
  <c r="F1110" i="32"/>
  <c r="G1110" i="32"/>
  <c r="H1110" i="32"/>
  <c r="I1110" i="32"/>
  <c r="J1110" i="32"/>
  <c r="B1110" i="32" s="1"/>
  <c r="A1111" i="32"/>
  <c r="C1111" i="32"/>
  <c r="D1111" i="32"/>
  <c r="E1111" i="32"/>
  <c r="F1111" i="32"/>
  <c r="G1111" i="32"/>
  <c r="H1111" i="32"/>
  <c r="I1111" i="32"/>
  <c r="J1111" i="32"/>
  <c r="B1111" i="32" s="1"/>
  <c r="A1112" i="32"/>
  <c r="C1112" i="32"/>
  <c r="D1112" i="32"/>
  <c r="E1112" i="32"/>
  <c r="F1112" i="32"/>
  <c r="G1112" i="32"/>
  <c r="H1112" i="32"/>
  <c r="I1112" i="32"/>
  <c r="J1112" i="32"/>
  <c r="B1112" i="32" s="1"/>
  <c r="A1113" i="32"/>
  <c r="C1113" i="32"/>
  <c r="D1113" i="32"/>
  <c r="E1113" i="32"/>
  <c r="F1113" i="32"/>
  <c r="G1113" i="32"/>
  <c r="H1113" i="32"/>
  <c r="I1113" i="32"/>
  <c r="J1113" i="32"/>
  <c r="B1113" i="32" s="1"/>
  <c r="A1114" i="32"/>
  <c r="C1114" i="32"/>
  <c r="D1114" i="32"/>
  <c r="E1114" i="32"/>
  <c r="F1114" i="32"/>
  <c r="G1114" i="32"/>
  <c r="H1114" i="32"/>
  <c r="I1114" i="32"/>
  <c r="J1114" i="32"/>
  <c r="B1114" i="32" s="1"/>
  <c r="A1115" i="32"/>
  <c r="C1115" i="32"/>
  <c r="D1115" i="32"/>
  <c r="E1115" i="32"/>
  <c r="F1115" i="32"/>
  <c r="G1115" i="32"/>
  <c r="H1115" i="32"/>
  <c r="I1115" i="32"/>
  <c r="J1115" i="32"/>
  <c r="B1115" i="32" s="1"/>
  <c r="A1116" i="32"/>
  <c r="C1116" i="32"/>
  <c r="D1116" i="32"/>
  <c r="E1116" i="32"/>
  <c r="F1116" i="32"/>
  <c r="G1116" i="32"/>
  <c r="H1116" i="32"/>
  <c r="I1116" i="32"/>
  <c r="J1116" i="32"/>
  <c r="B1116" i="32" s="1"/>
  <c r="A1117" i="32"/>
  <c r="C1117" i="32"/>
  <c r="D1117" i="32"/>
  <c r="E1117" i="32"/>
  <c r="F1117" i="32"/>
  <c r="G1117" i="32"/>
  <c r="H1117" i="32"/>
  <c r="I1117" i="32"/>
  <c r="J1117" i="32"/>
  <c r="B1117" i="32" s="1"/>
  <c r="A1118" i="32"/>
  <c r="C1118" i="32"/>
  <c r="D1118" i="32"/>
  <c r="E1118" i="32"/>
  <c r="F1118" i="32"/>
  <c r="G1118" i="32"/>
  <c r="H1118" i="32"/>
  <c r="I1118" i="32"/>
  <c r="J1118" i="32"/>
  <c r="B1118" i="32" s="1"/>
  <c r="A1119" i="32"/>
  <c r="C1119" i="32"/>
  <c r="D1119" i="32"/>
  <c r="E1119" i="32"/>
  <c r="F1119" i="32"/>
  <c r="G1119" i="32"/>
  <c r="H1119" i="32"/>
  <c r="I1119" i="32"/>
  <c r="J1119" i="32"/>
  <c r="B1119" i="32" s="1"/>
  <c r="A1120" i="32"/>
  <c r="C1120" i="32"/>
  <c r="D1120" i="32"/>
  <c r="E1120" i="32"/>
  <c r="F1120" i="32"/>
  <c r="G1120" i="32"/>
  <c r="H1120" i="32"/>
  <c r="I1120" i="32"/>
  <c r="J1120" i="32"/>
  <c r="B1120" i="32" s="1"/>
  <c r="A1121" i="32"/>
  <c r="C1121" i="32"/>
  <c r="D1121" i="32"/>
  <c r="E1121" i="32"/>
  <c r="F1121" i="32"/>
  <c r="G1121" i="32"/>
  <c r="H1121" i="32"/>
  <c r="I1121" i="32"/>
  <c r="J1121" i="32"/>
  <c r="B1121" i="32" s="1"/>
  <c r="A1122" i="32"/>
  <c r="C1122" i="32"/>
  <c r="D1122" i="32"/>
  <c r="E1122" i="32"/>
  <c r="F1122" i="32"/>
  <c r="G1122" i="32"/>
  <c r="H1122" i="32"/>
  <c r="I1122" i="32"/>
  <c r="J1122" i="32"/>
  <c r="B1122" i="32" s="1"/>
  <c r="A1123" i="32"/>
  <c r="C1123" i="32"/>
  <c r="D1123" i="32"/>
  <c r="E1123" i="32"/>
  <c r="F1123" i="32"/>
  <c r="G1123" i="32"/>
  <c r="H1123" i="32"/>
  <c r="I1123" i="32"/>
  <c r="J1123" i="32"/>
  <c r="B1123" i="32" s="1"/>
  <c r="A1124" i="32"/>
  <c r="C1124" i="32"/>
  <c r="D1124" i="32"/>
  <c r="E1124" i="32"/>
  <c r="F1124" i="32"/>
  <c r="G1124" i="32"/>
  <c r="H1124" i="32"/>
  <c r="I1124" i="32"/>
  <c r="J1124" i="32"/>
  <c r="B1124" i="32" s="1"/>
  <c r="A1125" i="32"/>
  <c r="C1125" i="32"/>
  <c r="D1125" i="32"/>
  <c r="E1125" i="32"/>
  <c r="F1125" i="32"/>
  <c r="G1125" i="32"/>
  <c r="H1125" i="32"/>
  <c r="I1125" i="32"/>
  <c r="J1125" i="32"/>
  <c r="B1125" i="32" s="1"/>
  <c r="A1126" i="32"/>
  <c r="C1126" i="32"/>
  <c r="D1126" i="32"/>
  <c r="E1126" i="32"/>
  <c r="F1126" i="32"/>
  <c r="G1126" i="32"/>
  <c r="H1126" i="32"/>
  <c r="I1126" i="32"/>
  <c r="J1126" i="32"/>
  <c r="B1126" i="32" s="1"/>
  <c r="A1127" i="32"/>
  <c r="C1127" i="32"/>
  <c r="D1127" i="32"/>
  <c r="E1127" i="32"/>
  <c r="F1127" i="32"/>
  <c r="G1127" i="32"/>
  <c r="H1127" i="32"/>
  <c r="I1127" i="32"/>
  <c r="J1127" i="32"/>
  <c r="B1127" i="32" s="1"/>
  <c r="A1128" i="32"/>
  <c r="C1128" i="32"/>
  <c r="D1128" i="32"/>
  <c r="E1128" i="32"/>
  <c r="F1128" i="32"/>
  <c r="G1128" i="32"/>
  <c r="H1128" i="32"/>
  <c r="I1128" i="32"/>
  <c r="J1128" i="32"/>
  <c r="B1128" i="32" s="1"/>
  <c r="A1129" i="32"/>
  <c r="C1129" i="32"/>
  <c r="D1129" i="32"/>
  <c r="E1129" i="32"/>
  <c r="F1129" i="32"/>
  <c r="G1129" i="32"/>
  <c r="H1129" i="32"/>
  <c r="I1129" i="32"/>
  <c r="J1129" i="32"/>
  <c r="B1129" i="32" s="1"/>
  <c r="A1130" i="32"/>
  <c r="C1130" i="32"/>
  <c r="D1130" i="32"/>
  <c r="E1130" i="32"/>
  <c r="F1130" i="32"/>
  <c r="G1130" i="32"/>
  <c r="H1130" i="32"/>
  <c r="I1130" i="32"/>
  <c r="J1130" i="32"/>
  <c r="B1130" i="32" s="1"/>
  <c r="A1131" i="32"/>
  <c r="C1131" i="32"/>
  <c r="D1131" i="32"/>
  <c r="E1131" i="32"/>
  <c r="F1131" i="32"/>
  <c r="G1131" i="32"/>
  <c r="H1131" i="32"/>
  <c r="I1131" i="32"/>
  <c r="J1131" i="32"/>
  <c r="B1131" i="32" s="1"/>
  <c r="A1132" i="32"/>
  <c r="C1132" i="32"/>
  <c r="D1132" i="32"/>
  <c r="E1132" i="32"/>
  <c r="F1132" i="32"/>
  <c r="G1132" i="32"/>
  <c r="H1132" i="32"/>
  <c r="I1132" i="32"/>
  <c r="J1132" i="32"/>
  <c r="B1132" i="32" s="1"/>
  <c r="A1133" i="32"/>
  <c r="C1133" i="32"/>
  <c r="D1133" i="32"/>
  <c r="E1133" i="32"/>
  <c r="F1133" i="32"/>
  <c r="G1133" i="32"/>
  <c r="H1133" i="32"/>
  <c r="I1133" i="32"/>
  <c r="J1133" i="32"/>
  <c r="B1133" i="32" s="1"/>
  <c r="A1134" i="32"/>
  <c r="C1134" i="32"/>
  <c r="D1134" i="32"/>
  <c r="E1134" i="32"/>
  <c r="F1134" i="32"/>
  <c r="G1134" i="32"/>
  <c r="H1134" i="32"/>
  <c r="I1134" i="32"/>
  <c r="J1134" i="32"/>
  <c r="B1134" i="32" s="1"/>
  <c r="A1135" i="32"/>
  <c r="C1135" i="32"/>
  <c r="D1135" i="32"/>
  <c r="E1135" i="32"/>
  <c r="F1135" i="32"/>
  <c r="G1135" i="32"/>
  <c r="H1135" i="32"/>
  <c r="I1135" i="32"/>
  <c r="J1135" i="32"/>
  <c r="B1135" i="32" s="1"/>
  <c r="A1136" i="32"/>
  <c r="C1136" i="32"/>
  <c r="D1136" i="32"/>
  <c r="E1136" i="32"/>
  <c r="F1136" i="32"/>
  <c r="G1136" i="32"/>
  <c r="H1136" i="32"/>
  <c r="I1136" i="32"/>
  <c r="J1136" i="32"/>
  <c r="B1136" i="32" s="1"/>
  <c r="A1137" i="32"/>
  <c r="C1137" i="32"/>
  <c r="D1137" i="32"/>
  <c r="E1137" i="32"/>
  <c r="F1137" i="32"/>
  <c r="G1137" i="32"/>
  <c r="H1137" i="32"/>
  <c r="I1137" i="32"/>
  <c r="J1137" i="32"/>
  <c r="B1137" i="32" s="1"/>
  <c r="A1138" i="32"/>
  <c r="C1138" i="32"/>
  <c r="D1138" i="32"/>
  <c r="E1138" i="32"/>
  <c r="F1138" i="32"/>
  <c r="G1138" i="32"/>
  <c r="H1138" i="32"/>
  <c r="I1138" i="32"/>
  <c r="J1138" i="32"/>
  <c r="B1138" i="32" s="1"/>
  <c r="A1139" i="32"/>
  <c r="C1139" i="32"/>
  <c r="D1139" i="32"/>
  <c r="E1139" i="32"/>
  <c r="F1139" i="32"/>
  <c r="G1139" i="32"/>
  <c r="H1139" i="32"/>
  <c r="I1139" i="32"/>
  <c r="J1139" i="32"/>
  <c r="B1139" i="32" s="1"/>
  <c r="A1140" i="32"/>
  <c r="C1140" i="32"/>
  <c r="D1140" i="32"/>
  <c r="E1140" i="32"/>
  <c r="F1140" i="32"/>
  <c r="G1140" i="32"/>
  <c r="H1140" i="32"/>
  <c r="I1140" i="32"/>
  <c r="J1140" i="32"/>
  <c r="B1140" i="32" s="1"/>
  <c r="A1141" i="32"/>
  <c r="C1141" i="32"/>
  <c r="D1141" i="32"/>
  <c r="E1141" i="32"/>
  <c r="F1141" i="32"/>
  <c r="G1141" i="32"/>
  <c r="H1141" i="32"/>
  <c r="I1141" i="32"/>
  <c r="J1141" i="32"/>
  <c r="B1141" i="32" s="1"/>
  <c r="A1142" i="32"/>
  <c r="C1142" i="32"/>
  <c r="D1142" i="32"/>
  <c r="E1142" i="32"/>
  <c r="F1142" i="32"/>
  <c r="G1142" i="32"/>
  <c r="H1142" i="32"/>
  <c r="I1142" i="32"/>
  <c r="J1142" i="32"/>
  <c r="B1142" i="32" s="1"/>
  <c r="A1143" i="32"/>
  <c r="C1143" i="32"/>
  <c r="D1143" i="32"/>
  <c r="E1143" i="32"/>
  <c r="F1143" i="32"/>
  <c r="G1143" i="32"/>
  <c r="H1143" i="32"/>
  <c r="I1143" i="32"/>
  <c r="J1143" i="32"/>
  <c r="B1143" i="32" s="1"/>
  <c r="A1144" i="32"/>
  <c r="C1144" i="32"/>
  <c r="D1144" i="32"/>
  <c r="E1144" i="32"/>
  <c r="F1144" i="32"/>
  <c r="G1144" i="32"/>
  <c r="H1144" i="32"/>
  <c r="I1144" i="32"/>
  <c r="J1144" i="32"/>
  <c r="B1144" i="32" s="1"/>
  <c r="A1145" i="32"/>
  <c r="C1145" i="32"/>
  <c r="D1145" i="32"/>
  <c r="E1145" i="32"/>
  <c r="F1145" i="32"/>
  <c r="G1145" i="32"/>
  <c r="H1145" i="32"/>
  <c r="I1145" i="32"/>
  <c r="J1145" i="32"/>
  <c r="B1145" i="32" s="1"/>
  <c r="A1146" i="32"/>
  <c r="C1146" i="32"/>
  <c r="D1146" i="32"/>
  <c r="E1146" i="32"/>
  <c r="F1146" i="32"/>
  <c r="G1146" i="32"/>
  <c r="H1146" i="32"/>
  <c r="I1146" i="32"/>
  <c r="J1146" i="32"/>
  <c r="B1146" i="32" s="1"/>
  <c r="A1147" i="32"/>
  <c r="C1147" i="32"/>
  <c r="D1147" i="32"/>
  <c r="E1147" i="32"/>
  <c r="F1147" i="32"/>
  <c r="G1147" i="32"/>
  <c r="H1147" i="32"/>
  <c r="I1147" i="32"/>
  <c r="J1147" i="32"/>
  <c r="B1147" i="32" s="1"/>
  <c r="A1148" i="32"/>
  <c r="C1148" i="32"/>
  <c r="D1148" i="32"/>
  <c r="E1148" i="32"/>
  <c r="F1148" i="32"/>
  <c r="G1148" i="32"/>
  <c r="H1148" i="32"/>
  <c r="I1148" i="32"/>
  <c r="J1148" i="32"/>
  <c r="B1148" i="32" s="1"/>
  <c r="A1149" i="32"/>
  <c r="C1149" i="32"/>
  <c r="D1149" i="32"/>
  <c r="E1149" i="32"/>
  <c r="F1149" i="32"/>
  <c r="G1149" i="32"/>
  <c r="H1149" i="32"/>
  <c r="I1149" i="32"/>
  <c r="J1149" i="32"/>
  <c r="B1149" i="32" s="1"/>
  <c r="A1150" i="32"/>
  <c r="C1150" i="32"/>
  <c r="D1150" i="32"/>
  <c r="E1150" i="32"/>
  <c r="F1150" i="32"/>
  <c r="G1150" i="32"/>
  <c r="H1150" i="32"/>
  <c r="I1150" i="32"/>
  <c r="J1150" i="32"/>
  <c r="B1150" i="32" s="1"/>
  <c r="A1151" i="32"/>
  <c r="C1151" i="32"/>
  <c r="D1151" i="32"/>
  <c r="E1151" i="32"/>
  <c r="F1151" i="32"/>
  <c r="G1151" i="32"/>
  <c r="H1151" i="32"/>
  <c r="I1151" i="32"/>
  <c r="J1151" i="32"/>
  <c r="B1151" i="32" s="1"/>
  <c r="A1152" i="32"/>
  <c r="C1152" i="32"/>
  <c r="D1152" i="32"/>
  <c r="E1152" i="32"/>
  <c r="F1152" i="32"/>
  <c r="G1152" i="32"/>
  <c r="H1152" i="32"/>
  <c r="I1152" i="32"/>
  <c r="J1152" i="32"/>
  <c r="B1152" i="32" s="1"/>
  <c r="A1153" i="32"/>
  <c r="C1153" i="32"/>
  <c r="D1153" i="32"/>
  <c r="E1153" i="32"/>
  <c r="F1153" i="32"/>
  <c r="G1153" i="32"/>
  <c r="H1153" i="32"/>
  <c r="I1153" i="32"/>
  <c r="J1153" i="32"/>
  <c r="B1153" i="32" s="1"/>
  <c r="A1154" i="32"/>
  <c r="C1154" i="32"/>
  <c r="D1154" i="32"/>
  <c r="E1154" i="32"/>
  <c r="F1154" i="32"/>
  <c r="G1154" i="32"/>
  <c r="H1154" i="32"/>
  <c r="I1154" i="32"/>
  <c r="J1154" i="32"/>
  <c r="B1154" i="32" s="1"/>
  <c r="A1155" i="32"/>
  <c r="C1155" i="32"/>
  <c r="D1155" i="32"/>
  <c r="E1155" i="32"/>
  <c r="F1155" i="32"/>
  <c r="G1155" i="32"/>
  <c r="H1155" i="32"/>
  <c r="I1155" i="32"/>
  <c r="J1155" i="32"/>
  <c r="B1155" i="32" s="1"/>
  <c r="A1156" i="32"/>
  <c r="C1156" i="32"/>
  <c r="D1156" i="32"/>
  <c r="E1156" i="32"/>
  <c r="F1156" i="32"/>
  <c r="G1156" i="32"/>
  <c r="H1156" i="32"/>
  <c r="I1156" i="32"/>
  <c r="J1156" i="32"/>
  <c r="B1156" i="32" s="1"/>
  <c r="A1157" i="32"/>
  <c r="C1157" i="32"/>
  <c r="D1157" i="32"/>
  <c r="E1157" i="32"/>
  <c r="F1157" i="32"/>
  <c r="G1157" i="32"/>
  <c r="H1157" i="32"/>
  <c r="I1157" i="32"/>
  <c r="J1157" i="32"/>
  <c r="B1157" i="32" s="1"/>
  <c r="A1158" i="32"/>
  <c r="C1158" i="32"/>
  <c r="D1158" i="32"/>
  <c r="E1158" i="32"/>
  <c r="F1158" i="32"/>
  <c r="G1158" i="32"/>
  <c r="H1158" i="32"/>
  <c r="I1158" i="32"/>
  <c r="J1158" i="32"/>
  <c r="B1158" i="32" s="1"/>
  <c r="A1159" i="32"/>
  <c r="C1159" i="32"/>
  <c r="D1159" i="32"/>
  <c r="E1159" i="32"/>
  <c r="F1159" i="32"/>
  <c r="G1159" i="32"/>
  <c r="H1159" i="32"/>
  <c r="I1159" i="32"/>
  <c r="J1159" i="32"/>
  <c r="B1159" i="32" s="1"/>
  <c r="A1160" i="32"/>
  <c r="C1160" i="32"/>
  <c r="D1160" i="32"/>
  <c r="E1160" i="32"/>
  <c r="F1160" i="32"/>
  <c r="G1160" i="32"/>
  <c r="H1160" i="32"/>
  <c r="I1160" i="32"/>
  <c r="J1160" i="32"/>
  <c r="B1160" i="32" s="1"/>
  <c r="A1161" i="32"/>
  <c r="C1161" i="32"/>
  <c r="D1161" i="32"/>
  <c r="E1161" i="32"/>
  <c r="F1161" i="32"/>
  <c r="G1161" i="32"/>
  <c r="H1161" i="32"/>
  <c r="I1161" i="32"/>
  <c r="J1161" i="32"/>
  <c r="B1161" i="32" s="1"/>
  <c r="A1162" i="32"/>
  <c r="C1162" i="32"/>
  <c r="D1162" i="32"/>
  <c r="E1162" i="32"/>
  <c r="F1162" i="32"/>
  <c r="G1162" i="32"/>
  <c r="H1162" i="32"/>
  <c r="I1162" i="32"/>
  <c r="J1162" i="32"/>
  <c r="B1162" i="32" s="1"/>
  <c r="A1163" i="32"/>
  <c r="C1163" i="32"/>
  <c r="D1163" i="32"/>
  <c r="E1163" i="32"/>
  <c r="F1163" i="32"/>
  <c r="G1163" i="32"/>
  <c r="H1163" i="32"/>
  <c r="I1163" i="32"/>
  <c r="J1163" i="32"/>
  <c r="B1163" i="32" s="1"/>
  <c r="A1164" i="32"/>
  <c r="C1164" i="32"/>
  <c r="D1164" i="32"/>
  <c r="E1164" i="32"/>
  <c r="F1164" i="32"/>
  <c r="G1164" i="32"/>
  <c r="H1164" i="32"/>
  <c r="I1164" i="32"/>
  <c r="J1164" i="32"/>
  <c r="B1164" i="32" s="1"/>
  <c r="A1165" i="32"/>
  <c r="C1165" i="32"/>
  <c r="D1165" i="32"/>
  <c r="E1165" i="32"/>
  <c r="F1165" i="32"/>
  <c r="G1165" i="32"/>
  <c r="H1165" i="32"/>
  <c r="I1165" i="32"/>
  <c r="J1165" i="32"/>
  <c r="B1165" i="32" s="1"/>
  <c r="A1166" i="32"/>
  <c r="C1166" i="32"/>
  <c r="D1166" i="32"/>
  <c r="E1166" i="32"/>
  <c r="F1166" i="32"/>
  <c r="G1166" i="32"/>
  <c r="H1166" i="32"/>
  <c r="I1166" i="32"/>
  <c r="J1166" i="32"/>
  <c r="B1166" i="32" s="1"/>
  <c r="A1167" i="32"/>
  <c r="C1167" i="32"/>
  <c r="D1167" i="32"/>
  <c r="E1167" i="32"/>
  <c r="F1167" i="32"/>
  <c r="G1167" i="32"/>
  <c r="H1167" i="32"/>
  <c r="I1167" i="32"/>
  <c r="J1167" i="32"/>
  <c r="B1167" i="32" s="1"/>
  <c r="A1168" i="32"/>
  <c r="C1168" i="32"/>
  <c r="D1168" i="32"/>
  <c r="E1168" i="32"/>
  <c r="F1168" i="32"/>
  <c r="G1168" i="32"/>
  <c r="H1168" i="32"/>
  <c r="I1168" i="32"/>
  <c r="J1168" i="32"/>
  <c r="B1168" i="32" s="1"/>
  <c r="A1169" i="32"/>
  <c r="C1169" i="32"/>
  <c r="D1169" i="32"/>
  <c r="E1169" i="32"/>
  <c r="F1169" i="32"/>
  <c r="G1169" i="32"/>
  <c r="H1169" i="32"/>
  <c r="I1169" i="32"/>
  <c r="J1169" i="32"/>
  <c r="B1169" i="32" s="1"/>
  <c r="A1170" i="32"/>
  <c r="C1170" i="32"/>
  <c r="D1170" i="32"/>
  <c r="E1170" i="32"/>
  <c r="F1170" i="32"/>
  <c r="G1170" i="32"/>
  <c r="H1170" i="32"/>
  <c r="I1170" i="32"/>
  <c r="J1170" i="32"/>
  <c r="B1170" i="32" s="1"/>
  <c r="A1171" i="32"/>
  <c r="C1171" i="32"/>
  <c r="D1171" i="32"/>
  <c r="E1171" i="32"/>
  <c r="F1171" i="32"/>
  <c r="G1171" i="32"/>
  <c r="H1171" i="32"/>
  <c r="I1171" i="32"/>
  <c r="J1171" i="32"/>
  <c r="B1171" i="32" s="1"/>
  <c r="A1172" i="32"/>
  <c r="C1172" i="32"/>
  <c r="D1172" i="32"/>
  <c r="E1172" i="32"/>
  <c r="F1172" i="32"/>
  <c r="G1172" i="32"/>
  <c r="H1172" i="32"/>
  <c r="I1172" i="32"/>
  <c r="J1172" i="32"/>
  <c r="B1172" i="32" s="1"/>
  <c r="A1173" i="32"/>
  <c r="C1173" i="32"/>
  <c r="D1173" i="32"/>
  <c r="E1173" i="32"/>
  <c r="F1173" i="32"/>
  <c r="G1173" i="32"/>
  <c r="H1173" i="32"/>
  <c r="I1173" i="32"/>
  <c r="J1173" i="32"/>
  <c r="B1173" i="32" s="1"/>
  <c r="A1174" i="32"/>
  <c r="C1174" i="32"/>
  <c r="D1174" i="32"/>
  <c r="E1174" i="32"/>
  <c r="F1174" i="32"/>
  <c r="G1174" i="32"/>
  <c r="H1174" i="32"/>
  <c r="I1174" i="32"/>
  <c r="J1174" i="32"/>
  <c r="B1174" i="32" s="1"/>
  <c r="A1175" i="32"/>
  <c r="C1175" i="32"/>
  <c r="D1175" i="32"/>
  <c r="E1175" i="32"/>
  <c r="F1175" i="32"/>
  <c r="G1175" i="32"/>
  <c r="H1175" i="32"/>
  <c r="I1175" i="32"/>
  <c r="J1175" i="32"/>
  <c r="B1175" i="32" s="1"/>
  <c r="A1176" i="32"/>
  <c r="C1176" i="32"/>
  <c r="D1176" i="32"/>
  <c r="E1176" i="32"/>
  <c r="F1176" i="32"/>
  <c r="G1176" i="32"/>
  <c r="H1176" i="32"/>
  <c r="I1176" i="32"/>
  <c r="J1176" i="32"/>
  <c r="B1176" i="32" s="1"/>
  <c r="A1177" i="32"/>
  <c r="C1177" i="32"/>
  <c r="D1177" i="32"/>
  <c r="E1177" i="32"/>
  <c r="F1177" i="32"/>
  <c r="G1177" i="32"/>
  <c r="H1177" i="32"/>
  <c r="I1177" i="32"/>
  <c r="J1177" i="32"/>
  <c r="B1177" i="32" s="1"/>
  <c r="A1178" i="32"/>
  <c r="C1178" i="32"/>
  <c r="D1178" i="32"/>
  <c r="E1178" i="32"/>
  <c r="F1178" i="32"/>
  <c r="G1178" i="32"/>
  <c r="H1178" i="32"/>
  <c r="I1178" i="32"/>
  <c r="J1178" i="32"/>
  <c r="B1178" i="32" s="1"/>
  <c r="A1179" i="32"/>
  <c r="C1179" i="32"/>
  <c r="D1179" i="32"/>
  <c r="E1179" i="32"/>
  <c r="F1179" i="32"/>
  <c r="G1179" i="32"/>
  <c r="H1179" i="32"/>
  <c r="I1179" i="32"/>
  <c r="J1179" i="32"/>
  <c r="B1179" i="32" s="1"/>
  <c r="A1180" i="32"/>
  <c r="C1180" i="32"/>
  <c r="D1180" i="32"/>
  <c r="E1180" i="32"/>
  <c r="F1180" i="32"/>
  <c r="G1180" i="32"/>
  <c r="H1180" i="32"/>
  <c r="I1180" i="32"/>
  <c r="J1180" i="32"/>
  <c r="B1180" i="32" s="1"/>
  <c r="A1181" i="32"/>
  <c r="C1181" i="32"/>
  <c r="D1181" i="32"/>
  <c r="E1181" i="32"/>
  <c r="F1181" i="32"/>
  <c r="G1181" i="32"/>
  <c r="H1181" i="32"/>
  <c r="I1181" i="32"/>
  <c r="J1181" i="32"/>
  <c r="B1181" i="32" s="1"/>
  <c r="A1182" i="32"/>
  <c r="C1182" i="32"/>
  <c r="D1182" i="32"/>
  <c r="E1182" i="32"/>
  <c r="F1182" i="32"/>
  <c r="G1182" i="32"/>
  <c r="H1182" i="32"/>
  <c r="I1182" i="32"/>
  <c r="J1182" i="32"/>
  <c r="B1182" i="32" s="1"/>
  <c r="A1183" i="32"/>
  <c r="C1183" i="32"/>
  <c r="D1183" i="32"/>
  <c r="E1183" i="32"/>
  <c r="F1183" i="32"/>
  <c r="G1183" i="32"/>
  <c r="H1183" i="32"/>
  <c r="I1183" i="32"/>
  <c r="J1183" i="32"/>
  <c r="B1183" i="32" s="1"/>
  <c r="A1184" i="32"/>
  <c r="C1184" i="32"/>
  <c r="D1184" i="32"/>
  <c r="E1184" i="32"/>
  <c r="F1184" i="32"/>
  <c r="G1184" i="32"/>
  <c r="H1184" i="32"/>
  <c r="I1184" i="32"/>
  <c r="J1184" i="32"/>
  <c r="B1184" i="32" s="1"/>
  <c r="A1185" i="32"/>
  <c r="C1185" i="32"/>
  <c r="D1185" i="32"/>
  <c r="E1185" i="32"/>
  <c r="F1185" i="32"/>
  <c r="G1185" i="32"/>
  <c r="H1185" i="32"/>
  <c r="I1185" i="32"/>
  <c r="J1185" i="32"/>
  <c r="B1185" i="32" s="1"/>
  <c r="A1186" i="32"/>
  <c r="C1186" i="32"/>
  <c r="D1186" i="32"/>
  <c r="E1186" i="32"/>
  <c r="F1186" i="32"/>
  <c r="G1186" i="32"/>
  <c r="H1186" i="32"/>
  <c r="I1186" i="32"/>
  <c r="J1186" i="32"/>
  <c r="B1186" i="32" s="1"/>
  <c r="A1187" i="32"/>
  <c r="C1187" i="32"/>
  <c r="D1187" i="32"/>
  <c r="E1187" i="32"/>
  <c r="F1187" i="32"/>
  <c r="G1187" i="32"/>
  <c r="H1187" i="32"/>
  <c r="I1187" i="32"/>
  <c r="J1187" i="32"/>
  <c r="B1187" i="32" s="1"/>
  <c r="A1188" i="32"/>
  <c r="C1188" i="32"/>
  <c r="D1188" i="32"/>
  <c r="E1188" i="32"/>
  <c r="F1188" i="32"/>
  <c r="G1188" i="32"/>
  <c r="H1188" i="32"/>
  <c r="I1188" i="32"/>
  <c r="J1188" i="32"/>
  <c r="B1188" i="32" s="1"/>
  <c r="A1189" i="32"/>
  <c r="C1189" i="32"/>
  <c r="D1189" i="32"/>
  <c r="E1189" i="32"/>
  <c r="F1189" i="32"/>
  <c r="G1189" i="32"/>
  <c r="H1189" i="32"/>
  <c r="I1189" i="32"/>
  <c r="J1189" i="32"/>
  <c r="B1189" i="32" s="1"/>
  <c r="A1190" i="32"/>
  <c r="C1190" i="32"/>
  <c r="D1190" i="32"/>
  <c r="E1190" i="32"/>
  <c r="F1190" i="32"/>
  <c r="G1190" i="32"/>
  <c r="H1190" i="32"/>
  <c r="I1190" i="32"/>
  <c r="J1190" i="32"/>
  <c r="B1190" i="32" s="1"/>
  <c r="A1191" i="32"/>
  <c r="C1191" i="32"/>
  <c r="D1191" i="32"/>
  <c r="E1191" i="32"/>
  <c r="F1191" i="32"/>
  <c r="G1191" i="32"/>
  <c r="H1191" i="32"/>
  <c r="I1191" i="32"/>
  <c r="J1191" i="32"/>
  <c r="B1191" i="32" s="1"/>
  <c r="A1192" i="32"/>
  <c r="C1192" i="32"/>
  <c r="D1192" i="32"/>
  <c r="E1192" i="32"/>
  <c r="F1192" i="32"/>
  <c r="G1192" i="32"/>
  <c r="H1192" i="32"/>
  <c r="I1192" i="32"/>
  <c r="J1192" i="32"/>
  <c r="B1192" i="32" s="1"/>
  <c r="A1193" i="32"/>
  <c r="C1193" i="32"/>
  <c r="D1193" i="32"/>
  <c r="E1193" i="32"/>
  <c r="F1193" i="32"/>
  <c r="G1193" i="32"/>
  <c r="H1193" i="32"/>
  <c r="I1193" i="32"/>
  <c r="J1193" i="32"/>
  <c r="B1193" i="32" s="1"/>
  <c r="A1194" i="32"/>
  <c r="C1194" i="32"/>
  <c r="D1194" i="32"/>
  <c r="E1194" i="32"/>
  <c r="F1194" i="32"/>
  <c r="G1194" i="32"/>
  <c r="H1194" i="32"/>
  <c r="I1194" i="32"/>
  <c r="J1194" i="32"/>
  <c r="B1194" i="32" s="1"/>
  <c r="A1195" i="32"/>
  <c r="C1195" i="32"/>
  <c r="D1195" i="32"/>
  <c r="E1195" i="32"/>
  <c r="F1195" i="32"/>
  <c r="G1195" i="32"/>
  <c r="H1195" i="32"/>
  <c r="I1195" i="32"/>
  <c r="J1195" i="32"/>
  <c r="B1195" i="32" s="1"/>
  <c r="A1196" i="32"/>
  <c r="C1196" i="32"/>
  <c r="D1196" i="32"/>
  <c r="E1196" i="32"/>
  <c r="F1196" i="32"/>
  <c r="G1196" i="32"/>
  <c r="H1196" i="32"/>
  <c r="I1196" i="32"/>
  <c r="J1196" i="32"/>
  <c r="B1196" i="32" s="1"/>
  <c r="A1197" i="32"/>
  <c r="C1197" i="32"/>
  <c r="D1197" i="32"/>
  <c r="E1197" i="32"/>
  <c r="F1197" i="32"/>
  <c r="G1197" i="32"/>
  <c r="H1197" i="32"/>
  <c r="I1197" i="32"/>
  <c r="J1197" i="32"/>
  <c r="B1197" i="32" s="1"/>
  <c r="A1198" i="32"/>
  <c r="C1198" i="32"/>
  <c r="D1198" i="32"/>
  <c r="E1198" i="32"/>
  <c r="F1198" i="32"/>
  <c r="G1198" i="32"/>
  <c r="H1198" i="32"/>
  <c r="I1198" i="32"/>
  <c r="J1198" i="32"/>
  <c r="B1198" i="32" s="1"/>
  <c r="A1199" i="32"/>
  <c r="C1199" i="32"/>
  <c r="D1199" i="32"/>
  <c r="E1199" i="32"/>
  <c r="F1199" i="32"/>
  <c r="G1199" i="32"/>
  <c r="H1199" i="32"/>
  <c r="I1199" i="32"/>
  <c r="J1199" i="32"/>
  <c r="B1199" i="32" s="1"/>
  <c r="A1200" i="32"/>
  <c r="C1200" i="32"/>
  <c r="D1200" i="32"/>
  <c r="E1200" i="32"/>
  <c r="F1200" i="32"/>
  <c r="G1200" i="32"/>
  <c r="H1200" i="32"/>
  <c r="I1200" i="32"/>
  <c r="J1200" i="32"/>
  <c r="B1200" i="32" s="1"/>
  <c r="A1201" i="32"/>
  <c r="C1201" i="32"/>
  <c r="D1201" i="32"/>
  <c r="E1201" i="32"/>
  <c r="F1201" i="32"/>
  <c r="G1201" i="32"/>
  <c r="H1201" i="32"/>
  <c r="I1201" i="32"/>
  <c r="J1201" i="32"/>
  <c r="B1201" i="32" s="1"/>
  <c r="A1202" i="32"/>
  <c r="C1202" i="32"/>
  <c r="D1202" i="32"/>
  <c r="E1202" i="32"/>
  <c r="F1202" i="32"/>
  <c r="G1202" i="32"/>
  <c r="H1202" i="32"/>
  <c r="I1202" i="32"/>
  <c r="J1202" i="32"/>
  <c r="B1202" i="32" s="1"/>
  <c r="A1203" i="32"/>
  <c r="C1203" i="32"/>
  <c r="D1203" i="32"/>
  <c r="E1203" i="32"/>
  <c r="F1203" i="32"/>
  <c r="G1203" i="32"/>
  <c r="H1203" i="32"/>
  <c r="I1203" i="32"/>
  <c r="J1203" i="32"/>
  <c r="B1203" i="32" s="1"/>
  <c r="A1204" i="32"/>
  <c r="C1204" i="32"/>
  <c r="D1204" i="32"/>
  <c r="E1204" i="32"/>
  <c r="F1204" i="32"/>
  <c r="G1204" i="32"/>
  <c r="H1204" i="32"/>
  <c r="I1204" i="32"/>
  <c r="J1204" i="32"/>
  <c r="B1204" i="32" s="1"/>
  <c r="A1205" i="32"/>
  <c r="C1205" i="32"/>
  <c r="D1205" i="32"/>
  <c r="E1205" i="32"/>
  <c r="F1205" i="32"/>
  <c r="G1205" i="32"/>
  <c r="H1205" i="32"/>
  <c r="I1205" i="32"/>
  <c r="J1205" i="32"/>
  <c r="B1205" i="32" s="1"/>
  <c r="A1206" i="32"/>
  <c r="C1206" i="32"/>
  <c r="D1206" i="32"/>
  <c r="E1206" i="32"/>
  <c r="F1206" i="32"/>
  <c r="G1206" i="32"/>
  <c r="H1206" i="32"/>
  <c r="I1206" i="32"/>
  <c r="J1206" i="32"/>
  <c r="B1206" i="32" s="1"/>
  <c r="A1207" i="32"/>
  <c r="C1207" i="32"/>
  <c r="D1207" i="32"/>
  <c r="E1207" i="32"/>
  <c r="F1207" i="32"/>
  <c r="G1207" i="32"/>
  <c r="H1207" i="32"/>
  <c r="I1207" i="32"/>
  <c r="J1207" i="32"/>
  <c r="B1207" i="32" s="1"/>
  <c r="A1208" i="32"/>
  <c r="C1208" i="32"/>
  <c r="D1208" i="32"/>
  <c r="E1208" i="32"/>
  <c r="F1208" i="32"/>
  <c r="G1208" i="32"/>
  <c r="H1208" i="32"/>
  <c r="I1208" i="32"/>
  <c r="J1208" i="32"/>
  <c r="B1208" i="32" s="1"/>
  <c r="A1209" i="32"/>
  <c r="C1209" i="32"/>
  <c r="D1209" i="32"/>
  <c r="E1209" i="32"/>
  <c r="F1209" i="32"/>
  <c r="G1209" i="32"/>
  <c r="H1209" i="32"/>
  <c r="I1209" i="32"/>
  <c r="J1209" i="32"/>
  <c r="B1209" i="32" s="1"/>
  <c r="A1210" i="32"/>
  <c r="C1210" i="32"/>
  <c r="D1210" i="32"/>
  <c r="E1210" i="32"/>
  <c r="F1210" i="32"/>
  <c r="G1210" i="32"/>
  <c r="H1210" i="32"/>
  <c r="I1210" i="32"/>
  <c r="J1210" i="32"/>
  <c r="B1210" i="32" s="1"/>
  <c r="A1211" i="32"/>
  <c r="C1211" i="32"/>
  <c r="D1211" i="32"/>
  <c r="E1211" i="32"/>
  <c r="F1211" i="32"/>
  <c r="G1211" i="32"/>
  <c r="H1211" i="32"/>
  <c r="I1211" i="32"/>
  <c r="J1211" i="32"/>
  <c r="B1211" i="32" s="1"/>
  <c r="A1212" i="32"/>
  <c r="C1212" i="32"/>
  <c r="D1212" i="32"/>
  <c r="E1212" i="32"/>
  <c r="F1212" i="32"/>
  <c r="G1212" i="32"/>
  <c r="H1212" i="32"/>
  <c r="I1212" i="32"/>
  <c r="J1212" i="32"/>
  <c r="B1212" i="32" s="1"/>
  <c r="A1213" i="32"/>
  <c r="C1213" i="32"/>
  <c r="D1213" i="32"/>
  <c r="E1213" i="32"/>
  <c r="F1213" i="32"/>
  <c r="G1213" i="32"/>
  <c r="H1213" i="32"/>
  <c r="I1213" i="32"/>
  <c r="J1213" i="32"/>
  <c r="B1213" i="32" s="1"/>
  <c r="A1214" i="32"/>
  <c r="C1214" i="32"/>
  <c r="D1214" i="32"/>
  <c r="E1214" i="32"/>
  <c r="F1214" i="32"/>
  <c r="G1214" i="32"/>
  <c r="H1214" i="32"/>
  <c r="I1214" i="32"/>
  <c r="J1214" i="32"/>
  <c r="B1214" i="32" s="1"/>
  <c r="A1215" i="32"/>
  <c r="C1215" i="32"/>
  <c r="D1215" i="32"/>
  <c r="E1215" i="32"/>
  <c r="F1215" i="32"/>
  <c r="G1215" i="32"/>
  <c r="H1215" i="32"/>
  <c r="I1215" i="32"/>
  <c r="J1215" i="32"/>
  <c r="B1215" i="32" s="1"/>
  <c r="A1216" i="32"/>
  <c r="C1216" i="32"/>
  <c r="D1216" i="32"/>
  <c r="E1216" i="32"/>
  <c r="F1216" i="32"/>
  <c r="G1216" i="32"/>
  <c r="H1216" i="32"/>
  <c r="I1216" i="32"/>
  <c r="J1216" i="32"/>
  <c r="B1216" i="32" s="1"/>
  <c r="A1217" i="32"/>
  <c r="C1217" i="32"/>
  <c r="D1217" i="32"/>
  <c r="E1217" i="32"/>
  <c r="F1217" i="32"/>
  <c r="G1217" i="32"/>
  <c r="H1217" i="32"/>
  <c r="I1217" i="32"/>
  <c r="J1217" i="32"/>
  <c r="B1217" i="32" s="1"/>
  <c r="A1218" i="32"/>
  <c r="C1218" i="32"/>
  <c r="D1218" i="32"/>
  <c r="E1218" i="32"/>
  <c r="F1218" i="32"/>
  <c r="G1218" i="32"/>
  <c r="H1218" i="32"/>
  <c r="I1218" i="32"/>
  <c r="J1218" i="32"/>
  <c r="B1218" i="32" s="1"/>
  <c r="A1219" i="32"/>
  <c r="C1219" i="32"/>
  <c r="D1219" i="32"/>
  <c r="E1219" i="32"/>
  <c r="F1219" i="32"/>
  <c r="G1219" i="32"/>
  <c r="H1219" i="32"/>
  <c r="I1219" i="32"/>
  <c r="J1219" i="32"/>
  <c r="B1219" i="32" s="1"/>
  <c r="A1220" i="32"/>
  <c r="C1220" i="32"/>
  <c r="D1220" i="32"/>
  <c r="E1220" i="32"/>
  <c r="F1220" i="32"/>
  <c r="G1220" i="32"/>
  <c r="H1220" i="32"/>
  <c r="I1220" i="32"/>
  <c r="J1220" i="32"/>
  <c r="B1220" i="32" s="1"/>
  <c r="A1221" i="32"/>
  <c r="C1221" i="32"/>
  <c r="D1221" i="32"/>
  <c r="E1221" i="32"/>
  <c r="F1221" i="32"/>
  <c r="G1221" i="32"/>
  <c r="H1221" i="32"/>
  <c r="I1221" i="32"/>
  <c r="J1221" i="32"/>
  <c r="B1221" i="32" s="1"/>
  <c r="A1222" i="32"/>
  <c r="C1222" i="32"/>
  <c r="D1222" i="32"/>
  <c r="E1222" i="32"/>
  <c r="F1222" i="32"/>
  <c r="G1222" i="32"/>
  <c r="H1222" i="32"/>
  <c r="I1222" i="32"/>
  <c r="J1222" i="32"/>
  <c r="B1222" i="32" s="1"/>
  <c r="A1223" i="32"/>
  <c r="C1223" i="32"/>
  <c r="D1223" i="32"/>
  <c r="E1223" i="32"/>
  <c r="F1223" i="32"/>
  <c r="G1223" i="32"/>
  <c r="H1223" i="32"/>
  <c r="I1223" i="32"/>
  <c r="J1223" i="32"/>
  <c r="B1223" i="32" s="1"/>
  <c r="A1224" i="32"/>
  <c r="C1224" i="32"/>
  <c r="D1224" i="32"/>
  <c r="E1224" i="32"/>
  <c r="F1224" i="32"/>
  <c r="G1224" i="32"/>
  <c r="H1224" i="32"/>
  <c r="I1224" i="32"/>
  <c r="J1224" i="32"/>
  <c r="B1224" i="32" s="1"/>
  <c r="A1225" i="32"/>
  <c r="C1225" i="32"/>
  <c r="D1225" i="32"/>
  <c r="E1225" i="32"/>
  <c r="F1225" i="32"/>
  <c r="G1225" i="32"/>
  <c r="H1225" i="32"/>
  <c r="I1225" i="32"/>
  <c r="J1225" i="32"/>
  <c r="B1225" i="32" s="1"/>
  <c r="A1226" i="32"/>
  <c r="C1226" i="32"/>
  <c r="D1226" i="32"/>
  <c r="E1226" i="32"/>
  <c r="F1226" i="32"/>
  <c r="G1226" i="32"/>
  <c r="H1226" i="32"/>
  <c r="I1226" i="32"/>
  <c r="J1226" i="32"/>
  <c r="B1226" i="32" s="1"/>
  <c r="A1227" i="32"/>
  <c r="C1227" i="32"/>
  <c r="D1227" i="32"/>
  <c r="E1227" i="32"/>
  <c r="F1227" i="32"/>
  <c r="G1227" i="32"/>
  <c r="H1227" i="32"/>
  <c r="I1227" i="32"/>
  <c r="J1227" i="32"/>
  <c r="B1227" i="32" s="1"/>
  <c r="A1228" i="32"/>
  <c r="C1228" i="32"/>
  <c r="D1228" i="32"/>
  <c r="E1228" i="32"/>
  <c r="F1228" i="32"/>
  <c r="G1228" i="32"/>
  <c r="H1228" i="32"/>
  <c r="I1228" i="32"/>
  <c r="J1228" i="32"/>
  <c r="B1228" i="32" s="1"/>
  <c r="A1229" i="32"/>
  <c r="C1229" i="32"/>
  <c r="D1229" i="32"/>
  <c r="E1229" i="32"/>
  <c r="F1229" i="32"/>
  <c r="G1229" i="32"/>
  <c r="H1229" i="32"/>
  <c r="I1229" i="32"/>
  <c r="J1229" i="32"/>
  <c r="B1229" i="32" s="1"/>
  <c r="A1230" i="32"/>
  <c r="C1230" i="32"/>
  <c r="D1230" i="32"/>
  <c r="E1230" i="32"/>
  <c r="F1230" i="32"/>
  <c r="G1230" i="32"/>
  <c r="H1230" i="32"/>
  <c r="I1230" i="32"/>
  <c r="J1230" i="32"/>
  <c r="B1230" i="32" s="1"/>
  <c r="A1231" i="32"/>
  <c r="C1231" i="32"/>
  <c r="D1231" i="32"/>
  <c r="E1231" i="32"/>
  <c r="F1231" i="32"/>
  <c r="G1231" i="32"/>
  <c r="H1231" i="32"/>
  <c r="I1231" i="32"/>
  <c r="J1231" i="32"/>
  <c r="B1231" i="32" s="1"/>
  <c r="A1232" i="32"/>
  <c r="C1232" i="32"/>
  <c r="D1232" i="32"/>
  <c r="E1232" i="32"/>
  <c r="F1232" i="32"/>
  <c r="G1232" i="32"/>
  <c r="H1232" i="32"/>
  <c r="I1232" i="32"/>
  <c r="J1232" i="32"/>
  <c r="B1232" i="32" s="1"/>
  <c r="A1233" i="32"/>
  <c r="C1233" i="32"/>
  <c r="D1233" i="32"/>
  <c r="E1233" i="32"/>
  <c r="F1233" i="32"/>
  <c r="G1233" i="32"/>
  <c r="H1233" i="32"/>
  <c r="I1233" i="32"/>
  <c r="J1233" i="32"/>
  <c r="B1233" i="32" s="1"/>
  <c r="A1234" i="32"/>
  <c r="C1234" i="32"/>
  <c r="D1234" i="32"/>
  <c r="E1234" i="32"/>
  <c r="F1234" i="32"/>
  <c r="G1234" i="32"/>
  <c r="H1234" i="32"/>
  <c r="I1234" i="32"/>
  <c r="J1234" i="32"/>
  <c r="B1234" i="32" s="1"/>
  <c r="A1235" i="32"/>
  <c r="C1235" i="32"/>
  <c r="D1235" i="32"/>
  <c r="E1235" i="32"/>
  <c r="F1235" i="32"/>
  <c r="G1235" i="32"/>
  <c r="H1235" i="32"/>
  <c r="I1235" i="32"/>
  <c r="J1235" i="32"/>
  <c r="B1235" i="32" s="1"/>
  <c r="A1236" i="32"/>
  <c r="C1236" i="32"/>
  <c r="D1236" i="32"/>
  <c r="E1236" i="32"/>
  <c r="F1236" i="32"/>
  <c r="G1236" i="32"/>
  <c r="H1236" i="32"/>
  <c r="I1236" i="32"/>
  <c r="J1236" i="32"/>
  <c r="B1236" i="32" s="1"/>
  <c r="A1237" i="32"/>
  <c r="C1237" i="32"/>
  <c r="D1237" i="32"/>
  <c r="E1237" i="32"/>
  <c r="F1237" i="32"/>
  <c r="G1237" i="32"/>
  <c r="H1237" i="32"/>
  <c r="I1237" i="32"/>
  <c r="J1237" i="32"/>
  <c r="B1237" i="32" s="1"/>
  <c r="A1238" i="32"/>
  <c r="C1238" i="32"/>
  <c r="D1238" i="32"/>
  <c r="E1238" i="32"/>
  <c r="F1238" i="32"/>
  <c r="G1238" i="32"/>
  <c r="H1238" i="32"/>
  <c r="I1238" i="32"/>
  <c r="J1238" i="32"/>
  <c r="B1238" i="32" s="1"/>
  <c r="A1239" i="32"/>
  <c r="C1239" i="32"/>
  <c r="D1239" i="32"/>
  <c r="E1239" i="32"/>
  <c r="F1239" i="32"/>
  <c r="G1239" i="32"/>
  <c r="H1239" i="32"/>
  <c r="I1239" i="32"/>
  <c r="J1239" i="32"/>
  <c r="B1239" i="32" s="1"/>
  <c r="A1240" i="32"/>
  <c r="C1240" i="32"/>
  <c r="D1240" i="32"/>
  <c r="E1240" i="32"/>
  <c r="F1240" i="32"/>
  <c r="G1240" i="32"/>
  <c r="H1240" i="32"/>
  <c r="I1240" i="32"/>
  <c r="J1240" i="32"/>
  <c r="B1240" i="32" s="1"/>
  <c r="A1241" i="32"/>
  <c r="C1241" i="32"/>
  <c r="D1241" i="32"/>
  <c r="E1241" i="32"/>
  <c r="F1241" i="32"/>
  <c r="G1241" i="32"/>
  <c r="H1241" i="32"/>
  <c r="I1241" i="32"/>
  <c r="J1241" i="32"/>
  <c r="B1241" i="32" s="1"/>
  <c r="A1242" i="32"/>
  <c r="C1242" i="32"/>
  <c r="D1242" i="32"/>
  <c r="E1242" i="32"/>
  <c r="F1242" i="32"/>
  <c r="G1242" i="32"/>
  <c r="H1242" i="32"/>
  <c r="I1242" i="32"/>
  <c r="J1242" i="32"/>
  <c r="B1242" i="32" s="1"/>
  <c r="A1243" i="32"/>
  <c r="C1243" i="32"/>
  <c r="D1243" i="32"/>
  <c r="E1243" i="32"/>
  <c r="F1243" i="32"/>
  <c r="G1243" i="32"/>
  <c r="H1243" i="32"/>
  <c r="I1243" i="32"/>
  <c r="J1243" i="32"/>
  <c r="B1243" i="32" s="1"/>
  <c r="A1244" i="32"/>
  <c r="C1244" i="32"/>
  <c r="D1244" i="32"/>
  <c r="E1244" i="32"/>
  <c r="F1244" i="32"/>
  <c r="G1244" i="32"/>
  <c r="H1244" i="32"/>
  <c r="I1244" i="32"/>
  <c r="J1244" i="32"/>
  <c r="B1244" i="32" s="1"/>
  <c r="A1245" i="32"/>
  <c r="C1245" i="32"/>
  <c r="D1245" i="32"/>
  <c r="E1245" i="32"/>
  <c r="F1245" i="32"/>
  <c r="G1245" i="32"/>
  <c r="H1245" i="32"/>
  <c r="I1245" i="32"/>
  <c r="J1245" i="32"/>
  <c r="B1245" i="32" s="1"/>
  <c r="A1246" i="32"/>
  <c r="C1246" i="32"/>
  <c r="D1246" i="32"/>
  <c r="E1246" i="32"/>
  <c r="F1246" i="32"/>
  <c r="G1246" i="32"/>
  <c r="H1246" i="32"/>
  <c r="I1246" i="32"/>
  <c r="J1246" i="32"/>
  <c r="B1246" i="32" s="1"/>
  <c r="A1247" i="32"/>
  <c r="C1247" i="32"/>
  <c r="D1247" i="32"/>
  <c r="E1247" i="32"/>
  <c r="F1247" i="32"/>
  <c r="G1247" i="32"/>
  <c r="H1247" i="32"/>
  <c r="I1247" i="32"/>
  <c r="J1247" i="32"/>
  <c r="B1247" i="32" s="1"/>
  <c r="A1248" i="32"/>
  <c r="C1248" i="32"/>
  <c r="D1248" i="32"/>
  <c r="E1248" i="32"/>
  <c r="F1248" i="32"/>
  <c r="G1248" i="32"/>
  <c r="H1248" i="32"/>
  <c r="I1248" i="32"/>
  <c r="J1248" i="32"/>
  <c r="B1248" i="32" s="1"/>
  <c r="A1249" i="32"/>
  <c r="C1249" i="32"/>
  <c r="D1249" i="32"/>
  <c r="E1249" i="32"/>
  <c r="F1249" i="32"/>
  <c r="G1249" i="32"/>
  <c r="H1249" i="32"/>
  <c r="I1249" i="32"/>
  <c r="J1249" i="32"/>
  <c r="B1249" i="32" s="1"/>
  <c r="A1250" i="32"/>
  <c r="C1250" i="32"/>
  <c r="D1250" i="32"/>
  <c r="E1250" i="32"/>
  <c r="F1250" i="32"/>
  <c r="G1250" i="32"/>
  <c r="H1250" i="32"/>
  <c r="I1250" i="32"/>
  <c r="J1250" i="32"/>
  <c r="B1250" i="32" s="1"/>
  <c r="A1251" i="32"/>
  <c r="C1251" i="32"/>
  <c r="D1251" i="32"/>
  <c r="E1251" i="32"/>
  <c r="F1251" i="32"/>
  <c r="G1251" i="32"/>
  <c r="H1251" i="32"/>
  <c r="I1251" i="32"/>
  <c r="J1251" i="32"/>
  <c r="B1251" i="32" s="1"/>
  <c r="A1252" i="32"/>
  <c r="C1252" i="32"/>
  <c r="D1252" i="32"/>
  <c r="E1252" i="32"/>
  <c r="F1252" i="32"/>
  <c r="G1252" i="32"/>
  <c r="H1252" i="32"/>
  <c r="I1252" i="32"/>
  <c r="J1252" i="32"/>
  <c r="B1252" i="32" s="1"/>
  <c r="A1253" i="32"/>
  <c r="C1253" i="32"/>
  <c r="D1253" i="32"/>
  <c r="E1253" i="32"/>
  <c r="F1253" i="32"/>
  <c r="G1253" i="32"/>
  <c r="H1253" i="32"/>
  <c r="I1253" i="32"/>
  <c r="J1253" i="32"/>
  <c r="B1253" i="32" s="1"/>
  <c r="A1254" i="32"/>
  <c r="C1254" i="32"/>
  <c r="D1254" i="32"/>
  <c r="E1254" i="32"/>
  <c r="F1254" i="32"/>
  <c r="G1254" i="32"/>
  <c r="H1254" i="32"/>
  <c r="I1254" i="32"/>
  <c r="J1254" i="32"/>
  <c r="B1254" i="32" s="1"/>
  <c r="A1255" i="32"/>
  <c r="C1255" i="32"/>
  <c r="D1255" i="32"/>
  <c r="E1255" i="32"/>
  <c r="F1255" i="32"/>
  <c r="G1255" i="32"/>
  <c r="H1255" i="32"/>
  <c r="I1255" i="32"/>
  <c r="J1255" i="32"/>
  <c r="B1255" i="32" s="1"/>
  <c r="A1256" i="32"/>
  <c r="C1256" i="32"/>
  <c r="D1256" i="32"/>
  <c r="E1256" i="32"/>
  <c r="F1256" i="32"/>
  <c r="G1256" i="32"/>
  <c r="H1256" i="32"/>
  <c r="I1256" i="32"/>
  <c r="J1256" i="32"/>
  <c r="B1256" i="32" s="1"/>
  <c r="A1257" i="32"/>
  <c r="C1257" i="32"/>
  <c r="D1257" i="32"/>
  <c r="E1257" i="32"/>
  <c r="F1257" i="32"/>
  <c r="G1257" i="32"/>
  <c r="H1257" i="32"/>
  <c r="I1257" i="32"/>
  <c r="J1257" i="32"/>
  <c r="B1257" i="32" s="1"/>
  <c r="A1258" i="32"/>
  <c r="C1258" i="32"/>
  <c r="D1258" i="32"/>
  <c r="E1258" i="32"/>
  <c r="F1258" i="32"/>
  <c r="G1258" i="32"/>
  <c r="H1258" i="32"/>
  <c r="I1258" i="32"/>
  <c r="J1258" i="32"/>
  <c r="B1258" i="32" s="1"/>
  <c r="A1259" i="32"/>
  <c r="C1259" i="32"/>
  <c r="D1259" i="32"/>
  <c r="E1259" i="32"/>
  <c r="F1259" i="32"/>
  <c r="G1259" i="32"/>
  <c r="H1259" i="32"/>
  <c r="I1259" i="32"/>
  <c r="J1259" i="32"/>
  <c r="B1259" i="32" s="1"/>
  <c r="A1260" i="32"/>
  <c r="C1260" i="32"/>
  <c r="D1260" i="32"/>
  <c r="E1260" i="32"/>
  <c r="F1260" i="32"/>
  <c r="G1260" i="32"/>
  <c r="H1260" i="32"/>
  <c r="I1260" i="32"/>
  <c r="J1260" i="32"/>
  <c r="B1260" i="32" s="1"/>
  <c r="A1261" i="32"/>
  <c r="C1261" i="32"/>
  <c r="D1261" i="32"/>
  <c r="E1261" i="32"/>
  <c r="F1261" i="32"/>
  <c r="G1261" i="32"/>
  <c r="H1261" i="32"/>
  <c r="I1261" i="32"/>
  <c r="J1261" i="32"/>
  <c r="B1261" i="32" s="1"/>
  <c r="A1262" i="32"/>
  <c r="C1262" i="32"/>
  <c r="D1262" i="32"/>
  <c r="E1262" i="32"/>
  <c r="F1262" i="32"/>
  <c r="G1262" i="32"/>
  <c r="H1262" i="32"/>
  <c r="I1262" i="32"/>
  <c r="J1262" i="32"/>
  <c r="B1262" i="32" s="1"/>
  <c r="A1263" i="32"/>
  <c r="C1263" i="32"/>
  <c r="D1263" i="32"/>
  <c r="E1263" i="32"/>
  <c r="F1263" i="32"/>
  <c r="G1263" i="32"/>
  <c r="H1263" i="32"/>
  <c r="I1263" i="32"/>
  <c r="J1263" i="32"/>
  <c r="B1263" i="32" s="1"/>
  <c r="A1264" i="32"/>
  <c r="C1264" i="32"/>
  <c r="D1264" i="32"/>
  <c r="E1264" i="32"/>
  <c r="F1264" i="32"/>
  <c r="G1264" i="32"/>
  <c r="H1264" i="32"/>
  <c r="I1264" i="32"/>
  <c r="J1264" i="32"/>
  <c r="B1264" i="32" s="1"/>
  <c r="A1265" i="32"/>
  <c r="C1265" i="32"/>
  <c r="D1265" i="32"/>
  <c r="E1265" i="32"/>
  <c r="F1265" i="32"/>
  <c r="G1265" i="32"/>
  <c r="H1265" i="32"/>
  <c r="I1265" i="32"/>
  <c r="J1265" i="32"/>
  <c r="B1265" i="32" s="1"/>
  <c r="A1266" i="32"/>
  <c r="C1266" i="32"/>
  <c r="D1266" i="32"/>
  <c r="E1266" i="32"/>
  <c r="F1266" i="32"/>
  <c r="G1266" i="32"/>
  <c r="H1266" i="32"/>
  <c r="I1266" i="32"/>
  <c r="J1266" i="32"/>
  <c r="B1266" i="32" s="1"/>
  <c r="A1267" i="32"/>
  <c r="C1267" i="32"/>
  <c r="D1267" i="32"/>
  <c r="E1267" i="32"/>
  <c r="F1267" i="32"/>
  <c r="G1267" i="32"/>
  <c r="H1267" i="32"/>
  <c r="I1267" i="32"/>
  <c r="J1267" i="32"/>
  <c r="B1267" i="32" s="1"/>
  <c r="A1268" i="32"/>
  <c r="C1268" i="32"/>
  <c r="D1268" i="32"/>
  <c r="E1268" i="32"/>
  <c r="F1268" i="32"/>
  <c r="G1268" i="32"/>
  <c r="H1268" i="32"/>
  <c r="I1268" i="32"/>
  <c r="J1268" i="32"/>
  <c r="B1268" i="32" s="1"/>
  <c r="A1269" i="32"/>
  <c r="C1269" i="32"/>
  <c r="D1269" i="32"/>
  <c r="E1269" i="32"/>
  <c r="F1269" i="32"/>
  <c r="G1269" i="32"/>
  <c r="H1269" i="32"/>
  <c r="I1269" i="32"/>
  <c r="J1269" i="32"/>
  <c r="B1269" i="32" s="1"/>
  <c r="A1270" i="32"/>
  <c r="C1270" i="32"/>
  <c r="D1270" i="32"/>
  <c r="E1270" i="32"/>
  <c r="F1270" i="32"/>
  <c r="G1270" i="32"/>
  <c r="H1270" i="32"/>
  <c r="I1270" i="32"/>
  <c r="J1270" i="32"/>
  <c r="B1270" i="32" s="1"/>
  <c r="A1271" i="32"/>
  <c r="C1271" i="32"/>
  <c r="D1271" i="32"/>
  <c r="E1271" i="32"/>
  <c r="F1271" i="32"/>
  <c r="G1271" i="32"/>
  <c r="H1271" i="32"/>
  <c r="I1271" i="32"/>
  <c r="J1271" i="32"/>
  <c r="B1271" i="32" s="1"/>
  <c r="A1272" i="32"/>
  <c r="C1272" i="32"/>
  <c r="D1272" i="32"/>
  <c r="E1272" i="32"/>
  <c r="F1272" i="32"/>
  <c r="G1272" i="32"/>
  <c r="H1272" i="32"/>
  <c r="I1272" i="32"/>
  <c r="J1272" i="32"/>
  <c r="B1272" i="32" s="1"/>
  <c r="A1273" i="32"/>
  <c r="C1273" i="32"/>
  <c r="D1273" i="32"/>
  <c r="E1273" i="32"/>
  <c r="F1273" i="32"/>
  <c r="G1273" i="32"/>
  <c r="H1273" i="32"/>
  <c r="I1273" i="32"/>
  <c r="J1273" i="32"/>
  <c r="B1273" i="32" s="1"/>
  <c r="A1274" i="32"/>
  <c r="C1274" i="32"/>
  <c r="D1274" i="32"/>
  <c r="E1274" i="32"/>
  <c r="F1274" i="32"/>
  <c r="G1274" i="32"/>
  <c r="H1274" i="32"/>
  <c r="I1274" i="32"/>
  <c r="J1274" i="32"/>
  <c r="B1274" i="32" s="1"/>
  <c r="A1275" i="32"/>
  <c r="C1275" i="32"/>
  <c r="D1275" i="32"/>
  <c r="E1275" i="32"/>
  <c r="F1275" i="32"/>
  <c r="G1275" i="32"/>
  <c r="H1275" i="32"/>
  <c r="I1275" i="32"/>
  <c r="J1275" i="32"/>
  <c r="B1275" i="32" s="1"/>
  <c r="A1276" i="32"/>
  <c r="C1276" i="32"/>
  <c r="D1276" i="32"/>
  <c r="E1276" i="32"/>
  <c r="F1276" i="32"/>
  <c r="G1276" i="32"/>
  <c r="H1276" i="32"/>
  <c r="I1276" i="32"/>
  <c r="J1276" i="32"/>
  <c r="B1276" i="32" s="1"/>
  <c r="A1277" i="32"/>
  <c r="C1277" i="32"/>
  <c r="D1277" i="32"/>
  <c r="E1277" i="32"/>
  <c r="F1277" i="32"/>
  <c r="G1277" i="32"/>
  <c r="H1277" i="32"/>
  <c r="I1277" i="32"/>
  <c r="J1277" i="32"/>
  <c r="B1277" i="32" s="1"/>
  <c r="A1278" i="32"/>
  <c r="C1278" i="32"/>
  <c r="D1278" i="32"/>
  <c r="E1278" i="32"/>
  <c r="F1278" i="32"/>
  <c r="G1278" i="32"/>
  <c r="H1278" i="32"/>
  <c r="I1278" i="32"/>
  <c r="J1278" i="32"/>
  <c r="B1278" i="32" s="1"/>
  <c r="A1279" i="32"/>
  <c r="C1279" i="32"/>
  <c r="D1279" i="32"/>
  <c r="E1279" i="32"/>
  <c r="F1279" i="32"/>
  <c r="G1279" i="32"/>
  <c r="H1279" i="32"/>
  <c r="I1279" i="32"/>
  <c r="J1279" i="32"/>
  <c r="B1279" i="32" s="1"/>
  <c r="A1280" i="32"/>
  <c r="C1280" i="32"/>
  <c r="D1280" i="32"/>
  <c r="E1280" i="32"/>
  <c r="F1280" i="32"/>
  <c r="G1280" i="32"/>
  <c r="H1280" i="32"/>
  <c r="I1280" i="32"/>
  <c r="J1280" i="32"/>
  <c r="B1280" i="32" s="1"/>
  <c r="A1281" i="32"/>
  <c r="C1281" i="32"/>
  <c r="D1281" i="32"/>
  <c r="E1281" i="32"/>
  <c r="F1281" i="32"/>
  <c r="G1281" i="32"/>
  <c r="H1281" i="32"/>
  <c r="I1281" i="32"/>
  <c r="J1281" i="32"/>
  <c r="B1281" i="32" s="1"/>
  <c r="A1282" i="32"/>
  <c r="C1282" i="32"/>
  <c r="D1282" i="32"/>
  <c r="E1282" i="32"/>
  <c r="F1282" i="32"/>
  <c r="G1282" i="32"/>
  <c r="H1282" i="32"/>
  <c r="I1282" i="32"/>
  <c r="J1282" i="32"/>
  <c r="B1282" i="32" s="1"/>
  <c r="A1283" i="32"/>
  <c r="C1283" i="32"/>
  <c r="D1283" i="32"/>
  <c r="E1283" i="32"/>
  <c r="F1283" i="32"/>
  <c r="G1283" i="32"/>
  <c r="H1283" i="32"/>
  <c r="I1283" i="32"/>
  <c r="J1283" i="32"/>
  <c r="B1283" i="32" s="1"/>
  <c r="A1284" i="32"/>
  <c r="C1284" i="32"/>
  <c r="D1284" i="32"/>
  <c r="E1284" i="32"/>
  <c r="F1284" i="32"/>
  <c r="G1284" i="32"/>
  <c r="H1284" i="32"/>
  <c r="I1284" i="32"/>
  <c r="J1284" i="32"/>
  <c r="B1284" i="32" s="1"/>
  <c r="A1285" i="32"/>
  <c r="C1285" i="32"/>
  <c r="D1285" i="32"/>
  <c r="E1285" i="32"/>
  <c r="F1285" i="32"/>
  <c r="G1285" i="32"/>
  <c r="H1285" i="32"/>
  <c r="I1285" i="32"/>
  <c r="J1285" i="32"/>
  <c r="B1285" i="32" s="1"/>
  <c r="A1286" i="32"/>
  <c r="C1286" i="32"/>
  <c r="D1286" i="32"/>
  <c r="E1286" i="32"/>
  <c r="F1286" i="32"/>
  <c r="G1286" i="32"/>
  <c r="H1286" i="32"/>
  <c r="I1286" i="32"/>
  <c r="J1286" i="32"/>
  <c r="B1286" i="32" s="1"/>
  <c r="A1287" i="32"/>
  <c r="C1287" i="32"/>
  <c r="D1287" i="32"/>
  <c r="E1287" i="32"/>
  <c r="F1287" i="32"/>
  <c r="G1287" i="32"/>
  <c r="H1287" i="32"/>
  <c r="I1287" i="32"/>
  <c r="J1287" i="32"/>
  <c r="B1287" i="32" s="1"/>
  <c r="A1288" i="32"/>
  <c r="C1288" i="32"/>
  <c r="D1288" i="32"/>
  <c r="E1288" i="32"/>
  <c r="F1288" i="32"/>
  <c r="G1288" i="32"/>
  <c r="H1288" i="32"/>
  <c r="I1288" i="32"/>
  <c r="J1288" i="32"/>
  <c r="B1288" i="32" s="1"/>
  <c r="A1289" i="32"/>
  <c r="C1289" i="32"/>
  <c r="D1289" i="32"/>
  <c r="E1289" i="32"/>
  <c r="F1289" i="32"/>
  <c r="G1289" i="32"/>
  <c r="H1289" i="32"/>
  <c r="I1289" i="32"/>
  <c r="J1289" i="32"/>
  <c r="B1289" i="32" s="1"/>
  <c r="A1290" i="32"/>
  <c r="C1290" i="32"/>
  <c r="D1290" i="32"/>
  <c r="E1290" i="32"/>
  <c r="F1290" i="32"/>
  <c r="G1290" i="32"/>
  <c r="H1290" i="32"/>
  <c r="I1290" i="32"/>
  <c r="J1290" i="32"/>
  <c r="B1290" i="32" s="1"/>
  <c r="A1291" i="32"/>
  <c r="C1291" i="32"/>
  <c r="D1291" i="32"/>
  <c r="E1291" i="32"/>
  <c r="F1291" i="32"/>
  <c r="G1291" i="32"/>
  <c r="H1291" i="32"/>
  <c r="I1291" i="32"/>
  <c r="J1291" i="32"/>
  <c r="B1291" i="32" s="1"/>
  <c r="A1292" i="32"/>
  <c r="C1292" i="32"/>
  <c r="D1292" i="32"/>
  <c r="E1292" i="32"/>
  <c r="F1292" i="32"/>
  <c r="G1292" i="32"/>
  <c r="H1292" i="32"/>
  <c r="I1292" i="32"/>
  <c r="J1292" i="32"/>
  <c r="B1292" i="32" s="1"/>
  <c r="A1293" i="32"/>
  <c r="C1293" i="32"/>
  <c r="D1293" i="32"/>
  <c r="E1293" i="32"/>
  <c r="F1293" i="32"/>
  <c r="G1293" i="32"/>
  <c r="H1293" i="32"/>
  <c r="I1293" i="32"/>
  <c r="J1293" i="32"/>
  <c r="B1293" i="32" s="1"/>
  <c r="A1294" i="32"/>
  <c r="C1294" i="32"/>
  <c r="D1294" i="32"/>
  <c r="E1294" i="32"/>
  <c r="F1294" i="32"/>
  <c r="G1294" i="32"/>
  <c r="H1294" i="32"/>
  <c r="I1294" i="32"/>
  <c r="J1294" i="32"/>
  <c r="B1294" i="32" s="1"/>
  <c r="A1295" i="32"/>
  <c r="C1295" i="32"/>
  <c r="D1295" i="32"/>
  <c r="E1295" i="32"/>
  <c r="F1295" i="32"/>
  <c r="G1295" i="32"/>
  <c r="H1295" i="32"/>
  <c r="I1295" i="32"/>
  <c r="J1295" i="32"/>
  <c r="B1295" i="32" s="1"/>
  <c r="A1296" i="32"/>
  <c r="C1296" i="32"/>
  <c r="D1296" i="32"/>
  <c r="E1296" i="32"/>
  <c r="F1296" i="32"/>
  <c r="G1296" i="32"/>
  <c r="H1296" i="32"/>
  <c r="I1296" i="32"/>
  <c r="J1296" i="32"/>
  <c r="B1296" i="32" s="1"/>
  <c r="A1297" i="32"/>
  <c r="C1297" i="32"/>
  <c r="D1297" i="32"/>
  <c r="E1297" i="32"/>
  <c r="F1297" i="32"/>
  <c r="G1297" i="32"/>
  <c r="H1297" i="32"/>
  <c r="I1297" i="32"/>
  <c r="J1297" i="32"/>
  <c r="B1297" i="32" s="1"/>
  <c r="A1298" i="32"/>
  <c r="C1298" i="32"/>
  <c r="D1298" i="32"/>
  <c r="E1298" i="32"/>
  <c r="F1298" i="32"/>
  <c r="G1298" i="32"/>
  <c r="H1298" i="32"/>
  <c r="I1298" i="32"/>
  <c r="J1298" i="32"/>
  <c r="B1298" i="32" s="1"/>
  <c r="A1299" i="32"/>
  <c r="C1299" i="32"/>
  <c r="D1299" i="32"/>
  <c r="E1299" i="32"/>
  <c r="F1299" i="32"/>
  <c r="G1299" i="32"/>
  <c r="H1299" i="32"/>
  <c r="I1299" i="32"/>
  <c r="J1299" i="32"/>
  <c r="B1299" i="32" s="1"/>
  <c r="A1300" i="32"/>
  <c r="C1300" i="32"/>
  <c r="D1300" i="32"/>
  <c r="E1300" i="32"/>
  <c r="F1300" i="32"/>
  <c r="G1300" i="32"/>
  <c r="H1300" i="32"/>
  <c r="I1300" i="32"/>
  <c r="J1300" i="32"/>
  <c r="B1300" i="32" s="1"/>
  <c r="A1301" i="32"/>
  <c r="C1301" i="32"/>
  <c r="D1301" i="32"/>
  <c r="E1301" i="32"/>
  <c r="F1301" i="32"/>
  <c r="G1301" i="32"/>
  <c r="H1301" i="32"/>
  <c r="I1301" i="32"/>
  <c r="J1301" i="32"/>
  <c r="B1301" i="32" s="1"/>
  <c r="A1302" i="32"/>
  <c r="C1302" i="32"/>
  <c r="D1302" i="32"/>
  <c r="E1302" i="32"/>
  <c r="F1302" i="32"/>
  <c r="G1302" i="32"/>
  <c r="H1302" i="32"/>
  <c r="I1302" i="32"/>
  <c r="J1302" i="32"/>
  <c r="B1302" i="32" s="1"/>
  <c r="A1303" i="32"/>
  <c r="C1303" i="32"/>
  <c r="D1303" i="32"/>
  <c r="E1303" i="32"/>
  <c r="F1303" i="32"/>
  <c r="G1303" i="32"/>
  <c r="H1303" i="32"/>
  <c r="I1303" i="32"/>
  <c r="J1303" i="32"/>
  <c r="B1303" i="32" s="1"/>
  <c r="A1304" i="32"/>
  <c r="C1304" i="32"/>
  <c r="D1304" i="32"/>
  <c r="E1304" i="32"/>
  <c r="F1304" i="32"/>
  <c r="G1304" i="32"/>
  <c r="H1304" i="32"/>
  <c r="I1304" i="32"/>
  <c r="J1304" i="32"/>
  <c r="B1304" i="32" s="1"/>
  <c r="A1305" i="32"/>
  <c r="C1305" i="32"/>
  <c r="D1305" i="32"/>
  <c r="E1305" i="32"/>
  <c r="F1305" i="32"/>
  <c r="G1305" i="32"/>
  <c r="H1305" i="32"/>
  <c r="I1305" i="32"/>
  <c r="J1305" i="32"/>
  <c r="B1305" i="32" s="1"/>
  <c r="A1306" i="32"/>
  <c r="C1306" i="32"/>
  <c r="D1306" i="32"/>
  <c r="E1306" i="32"/>
  <c r="F1306" i="32"/>
  <c r="G1306" i="32"/>
  <c r="H1306" i="32"/>
  <c r="I1306" i="32"/>
  <c r="J1306" i="32"/>
  <c r="B1306" i="32" s="1"/>
  <c r="A1307" i="32"/>
  <c r="C1307" i="32"/>
  <c r="D1307" i="32"/>
  <c r="E1307" i="32"/>
  <c r="F1307" i="32"/>
  <c r="G1307" i="32"/>
  <c r="H1307" i="32"/>
  <c r="I1307" i="32"/>
  <c r="J1307" i="32"/>
  <c r="B1307" i="32" s="1"/>
  <c r="A1308" i="32"/>
  <c r="C1308" i="32"/>
  <c r="D1308" i="32"/>
  <c r="E1308" i="32"/>
  <c r="F1308" i="32"/>
  <c r="G1308" i="32"/>
  <c r="H1308" i="32"/>
  <c r="I1308" i="32"/>
  <c r="J1308" i="32"/>
  <c r="B1308" i="32" s="1"/>
  <c r="A1309" i="32"/>
  <c r="C1309" i="32"/>
  <c r="D1309" i="32"/>
  <c r="E1309" i="32"/>
  <c r="F1309" i="32"/>
  <c r="G1309" i="32"/>
  <c r="H1309" i="32"/>
  <c r="I1309" i="32"/>
  <c r="J1309" i="32"/>
  <c r="B1309" i="32" s="1"/>
  <c r="A1310" i="32"/>
  <c r="C1310" i="32"/>
  <c r="D1310" i="32"/>
  <c r="E1310" i="32"/>
  <c r="F1310" i="32"/>
  <c r="G1310" i="32"/>
  <c r="H1310" i="32"/>
  <c r="I1310" i="32"/>
  <c r="J1310" i="32"/>
  <c r="B1310" i="32" s="1"/>
  <c r="A1311" i="32"/>
  <c r="C1311" i="32"/>
  <c r="D1311" i="32"/>
  <c r="E1311" i="32"/>
  <c r="F1311" i="32"/>
  <c r="G1311" i="32"/>
  <c r="H1311" i="32"/>
  <c r="I1311" i="32"/>
  <c r="J1311" i="32"/>
  <c r="B1311" i="32" s="1"/>
  <c r="A1312" i="32"/>
  <c r="C1312" i="32"/>
  <c r="D1312" i="32"/>
  <c r="E1312" i="32"/>
  <c r="F1312" i="32"/>
  <c r="G1312" i="32"/>
  <c r="H1312" i="32"/>
  <c r="I1312" i="32"/>
  <c r="J1312" i="32"/>
  <c r="B1312" i="32" s="1"/>
  <c r="A1313" i="32"/>
  <c r="C1313" i="32"/>
  <c r="D1313" i="32"/>
  <c r="E1313" i="32"/>
  <c r="F1313" i="32"/>
  <c r="G1313" i="32"/>
  <c r="H1313" i="32"/>
  <c r="I1313" i="32"/>
  <c r="J1313" i="32"/>
  <c r="B1313" i="32" s="1"/>
  <c r="A1314" i="32"/>
  <c r="C1314" i="32"/>
  <c r="D1314" i="32"/>
  <c r="E1314" i="32"/>
  <c r="F1314" i="32"/>
  <c r="G1314" i="32"/>
  <c r="H1314" i="32"/>
  <c r="I1314" i="32"/>
  <c r="J1314" i="32"/>
  <c r="B1314" i="32" s="1"/>
  <c r="A1315" i="32"/>
  <c r="C1315" i="32"/>
  <c r="D1315" i="32"/>
  <c r="E1315" i="32"/>
  <c r="F1315" i="32"/>
  <c r="G1315" i="32"/>
  <c r="H1315" i="32"/>
  <c r="I1315" i="32"/>
  <c r="J1315" i="32"/>
  <c r="B1315" i="32" s="1"/>
  <c r="A1316" i="32"/>
  <c r="C1316" i="32"/>
  <c r="D1316" i="32"/>
  <c r="E1316" i="32"/>
  <c r="F1316" i="32"/>
  <c r="G1316" i="32"/>
  <c r="H1316" i="32"/>
  <c r="I1316" i="32"/>
  <c r="J1316" i="32"/>
  <c r="B1316" i="32" s="1"/>
  <c r="A1317" i="32"/>
  <c r="C1317" i="32"/>
  <c r="D1317" i="32"/>
  <c r="E1317" i="32"/>
  <c r="F1317" i="32"/>
  <c r="G1317" i="32"/>
  <c r="H1317" i="32"/>
  <c r="I1317" i="32"/>
  <c r="J1317" i="32"/>
  <c r="B1317" i="32" s="1"/>
  <c r="A1318" i="32"/>
  <c r="C1318" i="32"/>
  <c r="D1318" i="32"/>
  <c r="E1318" i="32"/>
  <c r="F1318" i="32"/>
  <c r="G1318" i="32"/>
  <c r="H1318" i="32"/>
  <c r="I1318" i="32"/>
  <c r="J1318" i="32"/>
  <c r="B1318" i="32" s="1"/>
  <c r="A1319" i="32"/>
  <c r="C1319" i="32"/>
  <c r="D1319" i="32"/>
  <c r="E1319" i="32"/>
  <c r="F1319" i="32"/>
  <c r="G1319" i="32"/>
  <c r="H1319" i="32"/>
  <c r="I1319" i="32"/>
  <c r="J1319" i="32"/>
  <c r="B1319" i="32" s="1"/>
  <c r="A1320" i="32"/>
  <c r="C1320" i="32"/>
  <c r="D1320" i="32"/>
  <c r="E1320" i="32"/>
  <c r="F1320" i="32"/>
  <c r="G1320" i="32"/>
  <c r="H1320" i="32"/>
  <c r="I1320" i="32"/>
  <c r="J1320" i="32"/>
  <c r="B1320" i="32" s="1"/>
  <c r="A1321" i="32"/>
  <c r="C1321" i="32"/>
  <c r="D1321" i="32"/>
  <c r="E1321" i="32"/>
  <c r="F1321" i="32"/>
  <c r="G1321" i="32"/>
  <c r="H1321" i="32"/>
  <c r="I1321" i="32"/>
  <c r="J1321" i="32"/>
  <c r="B1321" i="32" s="1"/>
  <c r="A1322" i="32"/>
  <c r="C1322" i="32"/>
  <c r="D1322" i="32"/>
  <c r="E1322" i="32"/>
  <c r="F1322" i="32"/>
  <c r="G1322" i="32"/>
  <c r="H1322" i="32"/>
  <c r="I1322" i="32"/>
  <c r="J1322" i="32"/>
  <c r="B1322" i="32" s="1"/>
  <c r="A1323" i="32"/>
  <c r="C1323" i="32"/>
  <c r="D1323" i="32"/>
  <c r="E1323" i="32"/>
  <c r="F1323" i="32"/>
  <c r="G1323" i="32"/>
  <c r="H1323" i="32"/>
  <c r="I1323" i="32"/>
  <c r="J1323" i="32"/>
  <c r="B1323" i="32" s="1"/>
  <c r="A1324" i="32"/>
  <c r="C1324" i="32"/>
  <c r="D1324" i="32"/>
  <c r="E1324" i="32"/>
  <c r="F1324" i="32"/>
  <c r="G1324" i="32"/>
  <c r="H1324" i="32"/>
  <c r="I1324" i="32"/>
  <c r="J1324" i="32"/>
  <c r="B1324" i="32" s="1"/>
  <c r="A1325" i="32"/>
  <c r="C1325" i="32"/>
  <c r="D1325" i="32"/>
  <c r="E1325" i="32"/>
  <c r="F1325" i="32"/>
  <c r="G1325" i="32"/>
  <c r="H1325" i="32"/>
  <c r="I1325" i="32"/>
  <c r="J1325" i="32"/>
  <c r="B1325" i="32" s="1"/>
  <c r="A1326" i="32"/>
  <c r="C1326" i="32"/>
  <c r="D1326" i="32"/>
  <c r="E1326" i="32"/>
  <c r="F1326" i="32"/>
  <c r="G1326" i="32"/>
  <c r="H1326" i="32"/>
  <c r="I1326" i="32"/>
  <c r="J1326" i="32"/>
  <c r="B1326" i="32" s="1"/>
  <c r="A1327" i="32"/>
  <c r="C1327" i="32"/>
  <c r="D1327" i="32"/>
  <c r="E1327" i="32"/>
  <c r="F1327" i="32"/>
  <c r="G1327" i="32"/>
  <c r="H1327" i="32"/>
  <c r="I1327" i="32"/>
  <c r="J1327" i="32"/>
  <c r="B1327" i="32" s="1"/>
  <c r="A1328" i="32"/>
  <c r="C1328" i="32"/>
  <c r="D1328" i="32"/>
  <c r="E1328" i="32"/>
  <c r="F1328" i="32"/>
  <c r="G1328" i="32"/>
  <c r="H1328" i="32"/>
  <c r="I1328" i="32"/>
  <c r="J1328" i="32"/>
  <c r="B1328" i="32" s="1"/>
  <c r="A1329" i="32"/>
  <c r="C1329" i="32"/>
  <c r="D1329" i="32"/>
  <c r="E1329" i="32"/>
  <c r="F1329" i="32"/>
  <c r="G1329" i="32"/>
  <c r="H1329" i="32"/>
  <c r="I1329" i="32"/>
  <c r="J1329" i="32"/>
  <c r="B1329" i="32" s="1"/>
  <c r="A1330" i="32"/>
  <c r="C1330" i="32"/>
  <c r="D1330" i="32"/>
  <c r="E1330" i="32"/>
  <c r="F1330" i="32"/>
  <c r="G1330" i="32"/>
  <c r="H1330" i="32"/>
  <c r="I1330" i="32"/>
  <c r="J1330" i="32"/>
  <c r="B1330" i="32" s="1"/>
  <c r="A1331" i="32"/>
  <c r="C1331" i="32"/>
  <c r="D1331" i="32"/>
  <c r="E1331" i="32"/>
  <c r="F1331" i="32"/>
  <c r="G1331" i="32"/>
  <c r="H1331" i="32"/>
  <c r="I1331" i="32"/>
  <c r="J1331" i="32"/>
  <c r="B1331" i="32" s="1"/>
  <c r="A1332" i="32"/>
  <c r="C1332" i="32"/>
  <c r="D1332" i="32"/>
  <c r="E1332" i="32"/>
  <c r="F1332" i="32"/>
  <c r="G1332" i="32"/>
  <c r="H1332" i="32"/>
  <c r="I1332" i="32"/>
  <c r="J1332" i="32"/>
  <c r="B1332" i="32" s="1"/>
  <c r="A1333" i="32"/>
  <c r="C1333" i="32"/>
  <c r="D1333" i="32"/>
  <c r="E1333" i="32"/>
  <c r="F1333" i="32"/>
  <c r="G1333" i="32"/>
  <c r="H1333" i="32"/>
  <c r="I1333" i="32"/>
  <c r="J1333" i="32"/>
  <c r="B1333" i="32" s="1"/>
  <c r="A1334" i="32"/>
  <c r="C1334" i="32"/>
  <c r="D1334" i="32"/>
  <c r="E1334" i="32"/>
  <c r="F1334" i="32"/>
  <c r="G1334" i="32"/>
  <c r="H1334" i="32"/>
  <c r="I1334" i="32"/>
  <c r="J1334" i="32"/>
  <c r="B1334" i="32" s="1"/>
  <c r="A1335" i="32"/>
  <c r="C1335" i="32"/>
  <c r="D1335" i="32"/>
  <c r="E1335" i="32"/>
  <c r="F1335" i="32"/>
  <c r="G1335" i="32"/>
  <c r="H1335" i="32"/>
  <c r="I1335" i="32"/>
  <c r="J1335" i="32"/>
  <c r="B1335" i="32" s="1"/>
  <c r="A1336" i="32"/>
  <c r="C1336" i="32"/>
  <c r="D1336" i="32"/>
  <c r="E1336" i="32"/>
  <c r="F1336" i="32"/>
  <c r="G1336" i="32"/>
  <c r="H1336" i="32"/>
  <c r="I1336" i="32"/>
  <c r="J1336" i="32"/>
  <c r="B1336" i="32" s="1"/>
  <c r="A1337" i="32"/>
  <c r="C1337" i="32"/>
  <c r="D1337" i="32"/>
  <c r="E1337" i="32"/>
  <c r="F1337" i="32"/>
  <c r="G1337" i="32"/>
  <c r="H1337" i="32"/>
  <c r="I1337" i="32"/>
  <c r="J1337" i="32"/>
  <c r="B1337" i="32" s="1"/>
  <c r="A1338" i="32"/>
  <c r="C1338" i="32"/>
  <c r="D1338" i="32"/>
  <c r="E1338" i="32"/>
  <c r="F1338" i="32"/>
  <c r="G1338" i="32"/>
  <c r="H1338" i="32"/>
  <c r="I1338" i="32"/>
  <c r="J1338" i="32"/>
  <c r="B1338" i="32" s="1"/>
  <c r="A1339" i="32"/>
  <c r="C1339" i="32"/>
  <c r="D1339" i="32"/>
  <c r="E1339" i="32"/>
  <c r="F1339" i="32"/>
  <c r="G1339" i="32"/>
  <c r="H1339" i="32"/>
  <c r="I1339" i="32"/>
  <c r="J1339" i="32"/>
  <c r="B1339" i="32" s="1"/>
  <c r="A1340" i="32"/>
  <c r="C1340" i="32"/>
  <c r="D1340" i="32"/>
  <c r="E1340" i="32"/>
  <c r="F1340" i="32"/>
  <c r="G1340" i="32"/>
  <c r="H1340" i="32"/>
  <c r="I1340" i="32"/>
  <c r="J1340" i="32"/>
  <c r="B1340" i="32" s="1"/>
  <c r="A1341" i="32"/>
  <c r="C1341" i="32"/>
  <c r="D1341" i="32"/>
  <c r="E1341" i="32"/>
  <c r="F1341" i="32"/>
  <c r="G1341" i="32"/>
  <c r="H1341" i="32"/>
  <c r="I1341" i="32"/>
  <c r="J1341" i="32"/>
  <c r="B1341" i="32" s="1"/>
  <c r="A1342" i="32"/>
  <c r="C1342" i="32"/>
  <c r="D1342" i="32"/>
  <c r="E1342" i="32"/>
  <c r="F1342" i="32"/>
  <c r="G1342" i="32"/>
  <c r="H1342" i="32"/>
  <c r="I1342" i="32"/>
  <c r="J1342" i="32"/>
  <c r="B1342" i="32" s="1"/>
  <c r="A1343" i="32"/>
  <c r="C1343" i="32"/>
  <c r="D1343" i="32"/>
  <c r="E1343" i="32"/>
  <c r="F1343" i="32"/>
  <c r="G1343" i="32"/>
  <c r="H1343" i="32"/>
  <c r="I1343" i="32"/>
  <c r="J1343" i="32"/>
  <c r="B1343" i="32" s="1"/>
  <c r="A1344" i="32"/>
  <c r="C1344" i="32"/>
  <c r="D1344" i="32"/>
  <c r="E1344" i="32"/>
  <c r="F1344" i="32"/>
  <c r="G1344" i="32"/>
  <c r="H1344" i="32"/>
  <c r="I1344" i="32"/>
  <c r="J1344" i="32"/>
  <c r="B1344" i="32" s="1"/>
  <c r="A1345" i="32"/>
  <c r="C1345" i="32"/>
  <c r="D1345" i="32"/>
  <c r="E1345" i="32"/>
  <c r="F1345" i="32"/>
  <c r="G1345" i="32"/>
  <c r="H1345" i="32"/>
  <c r="I1345" i="32"/>
  <c r="J1345" i="32"/>
  <c r="B1345" i="32" s="1"/>
  <c r="A1346" i="32"/>
  <c r="C1346" i="32"/>
  <c r="D1346" i="32"/>
  <c r="E1346" i="32"/>
  <c r="F1346" i="32"/>
  <c r="G1346" i="32"/>
  <c r="H1346" i="32"/>
  <c r="I1346" i="32"/>
  <c r="J1346" i="32"/>
  <c r="B1346" i="32" s="1"/>
  <c r="A1347" i="32"/>
  <c r="C1347" i="32"/>
  <c r="D1347" i="32"/>
  <c r="E1347" i="32"/>
  <c r="F1347" i="32"/>
  <c r="G1347" i="32"/>
  <c r="H1347" i="32"/>
  <c r="I1347" i="32"/>
  <c r="J1347" i="32"/>
  <c r="B1347" i="32" s="1"/>
  <c r="A1348" i="32"/>
  <c r="C1348" i="32"/>
  <c r="D1348" i="32"/>
  <c r="E1348" i="32"/>
  <c r="F1348" i="32"/>
  <c r="G1348" i="32"/>
  <c r="H1348" i="32"/>
  <c r="I1348" i="32"/>
  <c r="J1348" i="32"/>
  <c r="B1348" i="32" s="1"/>
  <c r="A1349" i="32"/>
  <c r="C1349" i="32"/>
  <c r="D1349" i="32"/>
  <c r="E1349" i="32"/>
  <c r="F1349" i="32"/>
  <c r="G1349" i="32"/>
  <c r="H1349" i="32"/>
  <c r="I1349" i="32"/>
  <c r="J1349" i="32"/>
  <c r="B1349" i="32" s="1"/>
  <c r="A1350" i="32"/>
  <c r="C1350" i="32"/>
  <c r="D1350" i="32"/>
  <c r="E1350" i="32"/>
  <c r="F1350" i="32"/>
  <c r="G1350" i="32"/>
  <c r="H1350" i="32"/>
  <c r="I1350" i="32"/>
  <c r="J1350" i="32"/>
  <c r="B1350" i="32" s="1"/>
  <c r="A1351" i="32"/>
  <c r="C1351" i="32"/>
  <c r="D1351" i="32"/>
  <c r="E1351" i="32"/>
  <c r="F1351" i="32"/>
  <c r="G1351" i="32"/>
  <c r="H1351" i="32"/>
  <c r="I1351" i="32"/>
  <c r="J1351" i="32"/>
  <c r="B1351" i="32" s="1"/>
  <c r="A1352" i="32"/>
  <c r="C1352" i="32"/>
  <c r="D1352" i="32"/>
  <c r="E1352" i="32"/>
  <c r="F1352" i="32"/>
  <c r="G1352" i="32"/>
  <c r="H1352" i="32"/>
  <c r="I1352" i="32"/>
  <c r="J1352" i="32"/>
  <c r="B1352" i="32" s="1"/>
  <c r="A1353" i="32"/>
  <c r="C1353" i="32"/>
  <c r="D1353" i="32"/>
  <c r="E1353" i="32"/>
  <c r="F1353" i="32"/>
  <c r="G1353" i="32"/>
  <c r="H1353" i="32"/>
  <c r="I1353" i="32"/>
  <c r="J1353" i="32"/>
  <c r="B1353" i="32" s="1"/>
  <c r="A1354" i="32"/>
  <c r="C1354" i="32"/>
  <c r="D1354" i="32"/>
  <c r="E1354" i="32"/>
  <c r="F1354" i="32"/>
  <c r="G1354" i="32"/>
  <c r="H1354" i="32"/>
  <c r="I1354" i="32"/>
  <c r="J1354" i="32"/>
  <c r="B1354" i="32" s="1"/>
  <c r="A1355" i="32"/>
  <c r="C1355" i="32"/>
  <c r="D1355" i="32"/>
  <c r="E1355" i="32"/>
  <c r="F1355" i="32"/>
  <c r="G1355" i="32"/>
  <c r="H1355" i="32"/>
  <c r="I1355" i="32"/>
  <c r="J1355" i="32"/>
  <c r="B1355" i="32" s="1"/>
  <c r="A1356" i="32"/>
  <c r="C1356" i="32"/>
  <c r="D1356" i="32"/>
  <c r="E1356" i="32"/>
  <c r="F1356" i="32"/>
  <c r="G1356" i="32"/>
  <c r="H1356" i="32"/>
  <c r="I1356" i="32"/>
  <c r="J1356" i="32"/>
  <c r="B1356" i="32" s="1"/>
  <c r="A1357" i="32"/>
  <c r="C1357" i="32"/>
  <c r="D1357" i="32"/>
  <c r="E1357" i="32"/>
  <c r="F1357" i="32"/>
  <c r="G1357" i="32"/>
  <c r="H1357" i="32"/>
  <c r="I1357" i="32"/>
  <c r="J1357" i="32"/>
  <c r="B1357" i="32" s="1"/>
  <c r="A1358" i="32"/>
  <c r="C1358" i="32"/>
  <c r="D1358" i="32"/>
  <c r="E1358" i="32"/>
  <c r="F1358" i="32"/>
  <c r="G1358" i="32"/>
  <c r="H1358" i="32"/>
  <c r="I1358" i="32"/>
  <c r="J1358" i="32"/>
  <c r="B1358" i="32" s="1"/>
  <c r="A1359" i="32"/>
  <c r="C1359" i="32"/>
  <c r="D1359" i="32"/>
  <c r="E1359" i="32"/>
  <c r="F1359" i="32"/>
  <c r="G1359" i="32"/>
  <c r="H1359" i="32"/>
  <c r="I1359" i="32"/>
  <c r="J1359" i="32"/>
  <c r="B1359" i="32" s="1"/>
  <c r="A1360" i="32"/>
  <c r="C1360" i="32"/>
  <c r="D1360" i="32"/>
  <c r="E1360" i="32"/>
  <c r="F1360" i="32"/>
  <c r="G1360" i="32"/>
  <c r="H1360" i="32"/>
  <c r="I1360" i="32"/>
  <c r="J1360" i="32"/>
  <c r="B1360" i="32" s="1"/>
  <c r="A1361" i="32"/>
  <c r="C1361" i="32"/>
  <c r="D1361" i="32"/>
  <c r="E1361" i="32"/>
  <c r="F1361" i="32"/>
  <c r="G1361" i="32"/>
  <c r="H1361" i="32"/>
  <c r="I1361" i="32"/>
  <c r="J1361" i="32"/>
  <c r="B1361" i="32" s="1"/>
  <c r="A1362" i="32"/>
  <c r="C1362" i="32"/>
  <c r="D1362" i="32"/>
  <c r="E1362" i="32"/>
  <c r="F1362" i="32"/>
  <c r="G1362" i="32"/>
  <c r="H1362" i="32"/>
  <c r="I1362" i="32"/>
  <c r="J1362" i="32"/>
  <c r="B1362" i="32" s="1"/>
  <c r="A1363" i="32"/>
  <c r="C1363" i="32"/>
  <c r="D1363" i="32"/>
  <c r="E1363" i="32"/>
  <c r="F1363" i="32"/>
  <c r="G1363" i="32"/>
  <c r="H1363" i="32"/>
  <c r="I1363" i="32"/>
  <c r="J1363" i="32"/>
  <c r="B1363" i="32" s="1"/>
  <c r="A1364" i="32"/>
  <c r="C1364" i="32"/>
  <c r="D1364" i="32"/>
  <c r="E1364" i="32"/>
  <c r="F1364" i="32"/>
  <c r="G1364" i="32"/>
  <c r="H1364" i="32"/>
  <c r="I1364" i="32"/>
  <c r="J1364" i="32"/>
  <c r="B1364" i="32" s="1"/>
  <c r="A1365" i="32"/>
  <c r="C1365" i="32"/>
  <c r="D1365" i="32"/>
  <c r="E1365" i="32"/>
  <c r="F1365" i="32"/>
  <c r="G1365" i="32"/>
  <c r="H1365" i="32"/>
  <c r="I1365" i="32"/>
  <c r="J1365" i="32"/>
  <c r="B1365" i="32" s="1"/>
  <c r="A1366" i="32"/>
  <c r="C1366" i="32"/>
  <c r="D1366" i="32"/>
  <c r="E1366" i="32"/>
  <c r="F1366" i="32"/>
  <c r="G1366" i="32"/>
  <c r="H1366" i="32"/>
  <c r="I1366" i="32"/>
  <c r="J1366" i="32"/>
  <c r="B1366" i="32" s="1"/>
  <c r="A1367" i="32"/>
  <c r="C1367" i="32"/>
  <c r="D1367" i="32"/>
  <c r="E1367" i="32"/>
  <c r="F1367" i="32"/>
  <c r="G1367" i="32"/>
  <c r="H1367" i="32"/>
  <c r="I1367" i="32"/>
  <c r="J1367" i="32"/>
  <c r="B1367" i="32" s="1"/>
  <c r="A1368" i="32"/>
  <c r="C1368" i="32"/>
  <c r="D1368" i="32"/>
  <c r="E1368" i="32"/>
  <c r="F1368" i="32"/>
  <c r="G1368" i="32"/>
  <c r="H1368" i="32"/>
  <c r="I1368" i="32"/>
  <c r="J1368" i="32"/>
  <c r="B1368" i="32" s="1"/>
  <c r="A1369" i="32"/>
  <c r="C1369" i="32"/>
  <c r="D1369" i="32"/>
  <c r="E1369" i="32"/>
  <c r="F1369" i="32"/>
  <c r="G1369" i="32"/>
  <c r="H1369" i="32"/>
  <c r="I1369" i="32"/>
  <c r="J1369" i="32"/>
  <c r="B1369" i="32" s="1"/>
  <c r="A1370" i="32"/>
  <c r="C1370" i="32"/>
  <c r="D1370" i="32"/>
  <c r="E1370" i="32"/>
  <c r="F1370" i="32"/>
  <c r="G1370" i="32"/>
  <c r="H1370" i="32"/>
  <c r="I1370" i="32"/>
  <c r="J1370" i="32"/>
  <c r="B1370" i="32" s="1"/>
  <c r="A1371" i="32"/>
  <c r="C1371" i="32"/>
  <c r="D1371" i="32"/>
  <c r="E1371" i="32"/>
  <c r="F1371" i="32"/>
  <c r="G1371" i="32"/>
  <c r="H1371" i="32"/>
  <c r="I1371" i="32"/>
  <c r="J1371" i="32"/>
  <c r="B1371" i="32" s="1"/>
  <c r="A1372" i="32"/>
  <c r="C1372" i="32"/>
  <c r="D1372" i="32"/>
  <c r="E1372" i="32"/>
  <c r="F1372" i="32"/>
  <c r="G1372" i="32"/>
  <c r="H1372" i="32"/>
  <c r="I1372" i="32"/>
  <c r="J1372" i="32"/>
  <c r="B1372" i="32" s="1"/>
  <c r="A1373" i="32"/>
  <c r="C1373" i="32"/>
  <c r="D1373" i="32"/>
  <c r="E1373" i="32"/>
  <c r="F1373" i="32"/>
  <c r="G1373" i="32"/>
  <c r="H1373" i="32"/>
  <c r="I1373" i="32"/>
  <c r="J1373" i="32"/>
  <c r="B1373" i="32" s="1"/>
  <c r="A1374" i="32"/>
  <c r="C1374" i="32"/>
  <c r="D1374" i="32"/>
  <c r="E1374" i="32"/>
  <c r="F1374" i="32"/>
  <c r="G1374" i="32"/>
  <c r="H1374" i="32"/>
  <c r="I1374" i="32"/>
  <c r="J1374" i="32"/>
  <c r="B1374" i="32" s="1"/>
  <c r="A1375" i="32"/>
  <c r="C1375" i="32"/>
  <c r="D1375" i="32"/>
  <c r="E1375" i="32"/>
  <c r="F1375" i="32"/>
  <c r="G1375" i="32"/>
  <c r="H1375" i="32"/>
  <c r="I1375" i="32"/>
  <c r="J1375" i="32"/>
  <c r="B1375" i="32" s="1"/>
  <c r="A1376" i="32"/>
  <c r="C1376" i="32"/>
  <c r="D1376" i="32"/>
  <c r="E1376" i="32"/>
  <c r="F1376" i="32"/>
  <c r="G1376" i="32"/>
  <c r="H1376" i="32"/>
  <c r="I1376" i="32"/>
  <c r="J1376" i="32"/>
  <c r="B1376" i="32" s="1"/>
  <c r="A1377" i="32"/>
  <c r="C1377" i="32"/>
  <c r="D1377" i="32"/>
  <c r="E1377" i="32"/>
  <c r="F1377" i="32"/>
  <c r="G1377" i="32"/>
  <c r="H1377" i="32"/>
  <c r="I1377" i="32"/>
  <c r="J1377" i="32"/>
  <c r="B1377" i="32" s="1"/>
  <c r="A1378" i="32"/>
  <c r="C1378" i="32"/>
  <c r="D1378" i="32"/>
  <c r="E1378" i="32"/>
  <c r="F1378" i="32"/>
  <c r="G1378" i="32"/>
  <c r="H1378" i="32"/>
  <c r="I1378" i="32"/>
  <c r="J1378" i="32"/>
  <c r="B1378" i="32" s="1"/>
  <c r="A1379" i="32"/>
  <c r="C1379" i="32"/>
  <c r="D1379" i="32"/>
  <c r="E1379" i="32"/>
  <c r="F1379" i="32"/>
  <c r="G1379" i="32"/>
  <c r="H1379" i="32"/>
  <c r="I1379" i="32"/>
  <c r="J1379" i="32"/>
  <c r="B1379" i="32" s="1"/>
  <c r="A1380" i="32"/>
  <c r="C1380" i="32"/>
  <c r="D1380" i="32"/>
  <c r="E1380" i="32"/>
  <c r="F1380" i="32"/>
  <c r="G1380" i="32"/>
  <c r="H1380" i="32"/>
  <c r="I1380" i="32"/>
  <c r="J1380" i="32"/>
  <c r="B1380" i="32" s="1"/>
  <c r="A1381" i="32"/>
  <c r="C1381" i="32"/>
  <c r="D1381" i="32"/>
  <c r="E1381" i="32"/>
  <c r="F1381" i="32"/>
  <c r="G1381" i="32"/>
  <c r="H1381" i="32"/>
  <c r="I1381" i="32"/>
  <c r="J1381" i="32"/>
  <c r="B1381" i="32" s="1"/>
  <c r="A1382" i="32"/>
  <c r="C1382" i="32"/>
  <c r="D1382" i="32"/>
  <c r="E1382" i="32"/>
  <c r="F1382" i="32"/>
  <c r="G1382" i="32"/>
  <c r="H1382" i="32"/>
  <c r="I1382" i="32"/>
  <c r="J1382" i="32"/>
  <c r="B1382" i="32" s="1"/>
  <c r="A1383" i="32"/>
  <c r="C1383" i="32"/>
  <c r="D1383" i="32"/>
  <c r="E1383" i="32"/>
  <c r="F1383" i="32"/>
  <c r="G1383" i="32"/>
  <c r="H1383" i="32"/>
  <c r="I1383" i="32"/>
  <c r="J1383" i="32"/>
  <c r="B1383" i="32" s="1"/>
  <c r="A1384" i="32"/>
  <c r="C1384" i="32"/>
  <c r="D1384" i="32"/>
  <c r="E1384" i="32"/>
  <c r="F1384" i="32"/>
  <c r="G1384" i="32"/>
  <c r="H1384" i="32"/>
  <c r="I1384" i="32"/>
  <c r="J1384" i="32"/>
  <c r="B1384" i="32" s="1"/>
  <c r="A1385" i="32"/>
  <c r="C1385" i="32"/>
  <c r="D1385" i="32"/>
  <c r="E1385" i="32"/>
  <c r="F1385" i="32"/>
  <c r="G1385" i="32"/>
  <c r="H1385" i="32"/>
  <c r="I1385" i="32"/>
  <c r="J1385" i="32"/>
  <c r="B1385" i="32" s="1"/>
  <c r="A1386" i="32"/>
  <c r="C1386" i="32"/>
  <c r="D1386" i="32"/>
  <c r="E1386" i="32"/>
  <c r="F1386" i="32"/>
  <c r="G1386" i="32"/>
  <c r="H1386" i="32"/>
  <c r="I1386" i="32"/>
  <c r="J1386" i="32"/>
  <c r="B1386" i="32" s="1"/>
  <c r="A1387" i="32"/>
  <c r="C1387" i="32"/>
  <c r="D1387" i="32"/>
  <c r="E1387" i="32"/>
  <c r="F1387" i="32"/>
  <c r="G1387" i="32"/>
  <c r="H1387" i="32"/>
  <c r="I1387" i="32"/>
  <c r="J1387" i="32"/>
  <c r="B1387" i="32" s="1"/>
  <c r="A1388" i="32"/>
  <c r="C1388" i="32"/>
  <c r="D1388" i="32"/>
  <c r="E1388" i="32"/>
  <c r="F1388" i="32"/>
  <c r="G1388" i="32"/>
  <c r="H1388" i="32"/>
  <c r="I1388" i="32"/>
  <c r="J1388" i="32"/>
  <c r="B1388" i="32" s="1"/>
  <c r="A1389" i="32"/>
  <c r="C1389" i="32"/>
  <c r="D1389" i="32"/>
  <c r="E1389" i="32"/>
  <c r="F1389" i="32"/>
  <c r="G1389" i="32"/>
  <c r="H1389" i="32"/>
  <c r="I1389" i="32"/>
  <c r="J1389" i="32"/>
  <c r="B1389" i="32" s="1"/>
  <c r="A1390" i="32"/>
  <c r="C1390" i="32"/>
  <c r="D1390" i="32"/>
  <c r="E1390" i="32"/>
  <c r="F1390" i="32"/>
  <c r="G1390" i="32"/>
  <c r="H1390" i="32"/>
  <c r="I1390" i="32"/>
  <c r="J1390" i="32"/>
  <c r="B1390" i="32" s="1"/>
  <c r="A1391" i="32"/>
  <c r="C1391" i="32"/>
  <c r="D1391" i="32"/>
  <c r="E1391" i="32"/>
  <c r="F1391" i="32"/>
  <c r="G1391" i="32"/>
  <c r="H1391" i="32"/>
  <c r="I1391" i="32"/>
  <c r="J1391" i="32"/>
  <c r="B1391" i="32" s="1"/>
  <c r="A1392" i="32"/>
  <c r="C1392" i="32"/>
  <c r="D1392" i="32"/>
  <c r="E1392" i="32"/>
  <c r="F1392" i="32"/>
  <c r="G1392" i="32"/>
  <c r="H1392" i="32"/>
  <c r="I1392" i="32"/>
  <c r="J1392" i="32"/>
  <c r="B1392" i="32" s="1"/>
  <c r="A1393" i="32"/>
  <c r="C1393" i="32"/>
  <c r="D1393" i="32"/>
  <c r="E1393" i="32"/>
  <c r="F1393" i="32"/>
  <c r="G1393" i="32"/>
  <c r="H1393" i="32"/>
  <c r="I1393" i="32"/>
  <c r="J1393" i="32"/>
  <c r="B1393" i="32" s="1"/>
  <c r="A1394" i="32"/>
  <c r="C1394" i="32"/>
  <c r="D1394" i="32"/>
  <c r="E1394" i="32"/>
  <c r="F1394" i="32"/>
  <c r="G1394" i="32"/>
  <c r="H1394" i="32"/>
  <c r="I1394" i="32"/>
  <c r="J1394" i="32"/>
  <c r="B1394" i="32" s="1"/>
  <c r="A1395" i="32"/>
  <c r="C1395" i="32"/>
  <c r="D1395" i="32"/>
  <c r="E1395" i="32"/>
  <c r="F1395" i="32"/>
  <c r="G1395" i="32"/>
  <c r="H1395" i="32"/>
  <c r="I1395" i="32"/>
  <c r="J1395" i="32"/>
  <c r="B1395" i="32" s="1"/>
  <c r="A1396" i="32"/>
  <c r="C1396" i="32"/>
  <c r="D1396" i="32"/>
  <c r="E1396" i="32"/>
  <c r="F1396" i="32"/>
  <c r="G1396" i="32"/>
  <c r="H1396" i="32"/>
  <c r="I1396" i="32"/>
  <c r="J1396" i="32"/>
  <c r="B1396" i="32" s="1"/>
  <c r="A1397" i="32"/>
  <c r="C1397" i="32"/>
  <c r="D1397" i="32"/>
  <c r="E1397" i="32"/>
  <c r="F1397" i="32"/>
  <c r="G1397" i="32"/>
  <c r="H1397" i="32"/>
  <c r="I1397" i="32"/>
  <c r="J1397" i="32"/>
  <c r="B1397" i="32" s="1"/>
  <c r="A1398" i="32"/>
  <c r="C1398" i="32"/>
  <c r="D1398" i="32"/>
  <c r="E1398" i="32"/>
  <c r="F1398" i="32"/>
  <c r="G1398" i="32"/>
  <c r="H1398" i="32"/>
  <c r="I1398" i="32"/>
  <c r="J1398" i="32"/>
  <c r="B1398" i="32" s="1"/>
  <c r="A1399" i="32"/>
  <c r="C1399" i="32"/>
  <c r="D1399" i="32"/>
  <c r="E1399" i="32"/>
  <c r="F1399" i="32"/>
  <c r="G1399" i="32"/>
  <c r="H1399" i="32"/>
  <c r="I1399" i="32"/>
  <c r="J1399" i="32"/>
  <c r="B1399" i="32" s="1"/>
  <c r="A1400" i="32"/>
  <c r="C1400" i="32"/>
  <c r="D1400" i="32"/>
  <c r="E1400" i="32"/>
  <c r="F1400" i="32"/>
  <c r="G1400" i="32"/>
  <c r="H1400" i="32"/>
  <c r="I1400" i="32"/>
  <c r="J1400" i="32"/>
  <c r="B1400" i="32" s="1"/>
  <c r="A1401" i="32"/>
  <c r="C1401" i="32"/>
  <c r="D1401" i="32"/>
  <c r="E1401" i="32"/>
  <c r="F1401" i="32"/>
  <c r="G1401" i="32"/>
  <c r="H1401" i="32"/>
  <c r="I1401" i="32"/>
  <c r="J1401" i="32"/>
  <c r="B1401" i="32" s="1"/>
  <c r="A1402" i="32"/>
  <c r="C1402" i="32"/>
  <c r="D1402" i="32"/>
  <c r="E1402" i="32"/>
  <c r="F1402" i="32"/>
  <c r="G1402" i="32"/>
  <c r="H1402" i="32"/>
  <c r="I1402" i="32"/>
  <c r="J1402" i="32"/>
  <c r="B1402" i="32" s="1"/>
  <c r="A1403" i="32"/>
  <c r="C1403" i="32"/>
  <c r="D1403" i="32"/>
  <c r="E1403" i="32"/>
  <c r="F1403" i="32"/>
  <c r="G1403" i="32"/>
  <c r="H1403" i="32"/>
  <c r="I1403" i="32"/>
  <c r="J1403" i="32"/>
  <c r="B1403" i="32" s="1"/>
  <c r="A1404" i="32"/>
  <c r="C1404" i="32"/>
  <c r="D1404" i="32"/>
  <c r="E1404" i="32"/>
  <c r="F1404" i="32"/>
  <c r="G1404" i="32"/>
  <c r="H1404" i="32"/>
  <c r="I1404" i="32"/>
  <c r="J1404" i="32"/>
  <c r="B1404" i="32" s="1"/>
  <c r="A1405" i="32"/>
  <c r="C1405" i="32"/>
  <c r="D1405" i="32"/>
  <c r="E1405" i="32"/>
  <c r="F1405" i="32"/>
  <c r="G1405" i="32"/>
  <c r="H1405" i="32"/>
  <c r="I1405" i="32"/>
  <c r="J1405" i="32"/>
  <c r="B1405" i="32" s="1"/>
  <c r="A1406" i="32"/>
  <c r="C1406" i="32"/>
  <c r="D1406" i="32"/>
  <c r="E1406" i="32"/>
  <c r="F1406" i="32"/>
  <c r="G1406" i="32"/>
  <c r="H1406" i="32"/>
  <c r="I1406" i="32"/>
  <c r="J1406" i="32"/>
  <c r="B1406" i="32" s="1"/>
  <c r="A1407" i="32"/>
  <c r="C1407" i="32"/>
  <c r="D1407" i="32"/>
  <c r="E1407" i="32"/>
  <c r="F1407" i="32"/>
  <c r="G1407" i="32"/>
  <c r="H1407" i="32"/>
  <c r="I1407" i="32"/>
  <c r="J1407" i="32"/>
  <c r="B1407" i="32" s="1"/>
  <c r="A1408" i="32"/>
  <c r="C1408" i="32"/>
  <c r="D1408" i="32"/>
  <c r="E1408" i="32"/>
  <c r="F1408" i="32"/>
  <c r="G1408" i="32"/>
  <c r="H1408" i="32"/>
  <c r="I1408" i="32"/>
  <c r="J1408" i="32"/>
  <c r="B1408" i="32" s="1"/>
  <c r="A1409" i="32"/>
  <c r="C1409" i="32"/>
  <c r="D1409" i="32"/>
  <c r="E1409" i="32"/>
  <c r="F1409" i="32"/>
  <c r="G1409" i="32"/>
  <c r="H1409" i="32"/>
  <c r="I1409" i="32"/>
  <c r="J1409" i="32"/>
  <c r="B1409" i="32" s="1"/>
  <c r="A1410" i="32"/>
  <c r="C1410" i="32"/>
  <c r="D1410" i="32"/>
  <c r="E1410" i="32"/>
  <c r="F1410" i="32"/>
  <c r="G1410" i="32"/>
  <c r="H1410" i="32"/>
  <c r="I1410" i="32"/>
  <c r="J1410" i="32"/>
  <c r="B1410" i="32" s="1"/>
  <c r="A1411" i="32"/>
  <c r="C1411" i="32"/>
  <c r="D1411" i="32"/>
  <c r="E1411" i="32"/>
  <c r="F1411" i="32"/>
  <c r="G1411" i="32"/>
  <c r="H1411" i="32"/>
  <c r="I1411" i="32"/>
  <c r="J1411" i="32"/>
  <c r="B1411" i="32" s="1"/>
  <c r="A1412" i="32"/>
  <c r="C1412" i="32"/>
  <c r="D1412" i="32"/>
  <c r="E1412" i="32"/>
  <c r="F1412" i="32"/>
  <c r="G1412" i="32"/>
  <c r="H1412" i="32"/>
  <c r="I1412" i="32"/>
  <c r="J1412" i="32"/>
  <c r="B1412" i="32" s="1"/>
  <c r="A1413" i="32"/>
  <c r="C1413" i="32"/>
  <c r="D1413" i="32"/>
  <c r="E1413" i="32"/>
  <c r="F1413" i="32"/>
  <c r="G1413" i="32"/>
  <c r="H1413" i="32"/>
  <c r="I1413" i="32"/>
  <c r="J1413" i="32"/>
  <c r="B1413" i="32" s="1"/>
  <c r="A1414" i="32"/>
  <c r="C1414" i="32"/>
  <c r="D1414" i="32"/>
  <c r="E1414" i="32"/>
  <c r="F1414" i="32"/>
  <c r="G1414" i="32"/>
  <c r="H1414" i="32"/>
  <c r="I1414" i="32"/>
  <c r="J1414" i="32"/>
  <c r="B1414" i="32" s="1"/>
  <c r="A1415" i="32"/>
  <c r="C1415" i="32"/>
  <c r="D1415" i="32"/>
  <c r="E1415" i="32"/>
  <c r="F1415" i="32"/>
  <c r="G1415" i="32"/>
  <c r="H1415" i="32"/>
  <c r="I1415" i="32"/>
  <c r="J1415" i="32"/>
  <c r="B1415" i="32" s="1"/>
  <c r="A1416" i="32"/>
  <c r="C1416" i="32"/>
  <c r="D1416" i="32"/>
  <c r="E1416" i="32"/>
  <c r="F1416" i="32"/>
  <c r="G1416" i="32"/>
  <c r="H1416" i="32"/>
  <c r="I1416" i="32"/>
  <c r="J1416" i="32"/>
  <c r="B1416" i="32" s="1"/>
  <c r="A1417" i="32"/>
  <c r="C1417" i="32"/>
  <c r="D1417" i="32"/>
  <c r="E1417" i="32"/>
  <c r="F1417" i="32"/>
  <c r="G1417" i="32"/>
  <c r="H1417" i="32"/>
  <c r="I1417" i="32"/>
  <c r="J1417" i="32"/>
  <c r="B1417" i="32" s="1"/>
  <c r="A1418" i="32"/>
  <c r="C1418" i="32"/>
  <c r="D1418" i="32"/>
  <c r="E1418" i="32"/>
  <c r="F1418" i="32"/>
  <c r="G1418" i="32"/>
  <c r="H1418" i="32"/>
  <c r="I1418" i="32"/>
  <c r="J1418" i="32"/>
  <c r="B1418" i="32" s="1"/>
  <c r="A1419" i="32"/>
  <c r="C1419" i="32"/>
  <c r="D1419" i="32"/>
  <c r="E1419" i="32"/>
  <c r="F1419" i="32"/>
  <c r="G1419" i="32"/>
  <c r="H1419" i="32"/>
  <c r="I1419" i="32"/>
  <c r="J1419" i="32"/>
  <c r="B1419" i="32" s="1"/>
  <c r="A1420" i="32"/>
  <c r="C1420" i="32"/>
  <c r="D1420" i="32"/>
  <c r="E1420" i="32"/>
  <c r="F1420" i="32"/>
  <c r="G1420" i="32"/>
  <c r="H1420" i="32"/>
  <c r="I1420" i="32"/>
  <c r="J1420" i="32"/>
  <c r="B1420" i="32" s="1"/>
  <c r="A1421" i="32"/>
  <c r="C1421" i="32"/>
  <c r="D1421" i="32"/>
  <c r="E1421" i="32"/>
  <c r="F1421" i="32"/>
  <c r="G1421" i="32"/>
  <c r="H1421" i="32"/>
  <c r="I1421" i="32"/>
  <c r="J1421" i="32"/>
  <c r="B1421" i="32" s="1"/>
  <c r="A1422" i="32"/>
  <c r="C1422" i="32"/>
  <c r="D1422" i="32"/>
  <c r="E1422" i="32"/>
  <c r="F1422" i="32"/>
  <c r="G1422" i="32"/>
  <c r="H1422" i="32"/>
  <c r="I1422" i="32"/>
  <c r="J1422" i="32"/>
  <c r="B1422" i="32" s="1"/>
  <c r="A1423" i="32"/>
  <c r="C1423" i="32"/>
  <c r="D1423" i="32"/>
  <c r="E1423" i="32"/>
  <c r="F1423" i="32"/>
  <c r="G1423" i="32"/>
  <c r="H1423" i="32"/>
  <c r="I1423" i="32"/>
  <c r="J1423" i="32"/>
  <c r="B1423" i="32" s="1"/>
  <c r="A1424" i="32"/>
  <c r="C1424" i="32"/>
  <c r="D1424" i="32"/>
  <c r="E1424" i="32"/>
  <c r="F1424" i="32"/>
  <c r="G1424" i="32"/>
  <c r="H1424" i="32"/>
  <c r="I1424" i="32"/>
  <c r="J1424" i="32"/>
  <c r="B1424" i="32" s="1"/>
  <c r="A1425" i="32"/>
  <c r="C1425" i="32"/>
  <c r="D1425" i="32"/>
  <c r="E1425" i="32"/>
  <c r="F1425" i="32"/>
  <c r="G1425" i="32"/>
  <c r="H1425" i="32"/>
  <c r="I1425" i="32"/>
  <c r="J1425" i="32"/>
  <c r="B1425" i="32" s="1"/>
  <c r="A1426" i="32"/>
  <c r="C1426" i="32"/>
  <c r="D1426" i="32"/>
  <c r="E1426" i="32"/>
  <c r="F1426" i="32"/>
  <c r="G1426" i="32"/>
  <c r="H1426" i="32"/>
  <c r="I1426" i="32"/>
  <c r="J1426" i="32"/>
  <c r="B1426" i="32" s="1"/>
  <c r="A1427" i="32"/>
  <c r="C1427" i="32"/>
  <c r="D1427" i="32"/>
  <c r="E1427" i="32"/>
  <c r="F1427" i="32"/>
  <c r="G1427" i="32"/>
  <c r="H1427" i="32"/>
  <c r="I1427" i="32"/>
  <c r="J1427" i="32"/>
  <c r="B1427" i="32" s="1"/>
  <c r="A1428" i="32"/>
  <c r="C1428" i="32"/>
  <c r="D1428" i="32"/>
  <c r="E1428" i="32"/>
  <c r="F1428" i="32"/>
  <c r="G1428" i="32"/>
  <c r="H1428" i="32"/>
  <c r="I1428" i="32"/>
  <c r="J1428" i="32"/>
  <c r="B1428" i="32" s="1"/>
  <c r="A1429" i="32"/>
  <c r="C1429" i="32"/>
  <c r="D1429" i="32"/>
  <c r="E1429" i="32"/>
  <c r="F1429" i="32"/>
  <c r="G1429" i="32"/>
  <c r="H1429" i="32"/>
  <c r="I1429" i="32"/>
  <c r="J1429" i="32"/>
  <c r="B1429" i="32" s="1"/>
  <c r="A1430" i="32"/>
  <c r="C1430" i="32"/>
  <c r="D1430" i="32"/>
  <c r="E1430" i="32"/>
  <c r="F1430" i="32"/>
  <c r="G1430" i="32"/>
  <c r="H1430" i="32"/>
  <c r="I1430" i="32"/>
  <c r="J1430" i="32"/>
  <c r="B1430" i="32" s="1"/>
  <c r="A1431" i="32"/>
  <c r="C1431" i="32"/>
  <c r="D1431" i="32"/>
  <c r="E1431" i="32"/>
  <c r="F1431" i="32"/>
  <c r="G1431" i="32"/>
  <c r="H1431" i="32"/>
  <c r="I1431" i="32"/>
  <c r="J1431" i="32"/>
  <c r="B1431" i="32" s="1"/>
  <c r="A1432" i="32"/>
  <c r="C1432" i="32"/>
  <c r="D1432" i="32"/>
  <c r="E1432" i="32"/>
  <c r="F1432" i="32"/>
  <c r="G1432" i="32"/>
  <c r="H1432" i="32"/>
  <c r="I1432" i="32"/>
  <c r="J1432" i="32"/>
  <c r="B1432" i="32" s="1"/>
  <c r="A1433" i="32"/>
  <c r="C1433" i="32"/>
  <c r="D1433" i="32"/>
  <c r="E1433" i="32"/>
  <c r="F1433" i="32"/>
  <c r="G1433" i="32"/>
  <c r="H1433" i="32"/>
  <c r="I1433" i="32"/>
  <c r="J1433" i="32"/>
  <c r="B1433" i="32" s="1"/>
  <c r="A1434" i="32"/>
  <c r="C1434" i="32"/>
  <c r="D1434" i="32"/>
  <c r="E1434" i="32"/>
  <c r="F1434" i="32"/>
  <c r="G1434" i="32"/>
  <c r="H1434" i="32"/>
  <c r="I1434" i="32"/>
  <c r="J1434" i="32"/>
  <c r="B1434" i="32" s="1"/>
  <c r="A1435" i="32"/>
  <c r="C1435" i="32"/>
  <c r="D1435" i="32"/>
  <c r="E1435" i="32"/>
  <c r="F1435" i="32"/>
  <c r="G1435" i="32"/>
  <c r="H1435" i="32"/>
  <c r="I1435" i="32"/>
  <c r="J1435" i="32"/>
  <c r="B1435" i="32" s="1"/>
  <c r="A1436" i="32"/>
  <c r="C1436" i="32"/>
  <c r="D1436" i="32"/>
  <c r="E1436" i="32"/>
  <c r="F1436" i="32"/>
  <c r="G1436" i="32"/>
  <c r="H1436" i="32"/>
  <c r="I1436" i="32"/>
  <c r="J1436" i="32"/>
  <c r="B1436" i="32" s="1"/>
  <c r="A1437" i="32"/>
  <c r="C1437" i="32"/>
  <c r="D1437" i="32"/>
  <c r="E1437" i="32"/>
  <c r="F1437" i="32"/>
  <c r="G1437" i="32"/>
  <c r="H1437" i="32"/>
  <c r="I1437" i="32"/>
  <c r="J1437" i="32"/>
  <c r="B1437" i="32" s="1"/>
  <c r="A1438" i="32"/>
  <c r="C1438" i="32"/>
  <c r="D1438" i="32"/>
  <c r="E1438" i="32"/>
  <c r="F1438" i="32"/>
  <c r="G1438" i="32"/>
  <c r="H1438" i="32"/>
  <c r="I1438" i="32"/>
  <c r="J1438" i="32"/>
  <c r="B1438" i="32" s="1"/>
  <c r="A1439" i="32"/>
  <c r="C1439" i="32"/>
  <c r="D1439" i="32"/>
  <c r="E1439" i="32"/>
  <c r="F1439" i="32"/>
  <c r="G1439" i="32"/>
  <c r="H1439" i="32"/>
  <c r="I1439" i="32"/>
  <c r="J1439" i="32"/>
  <c r="B1439" i="32" s="1"/>
  <c r="A1440" i="32"/>
  <c r="C1440" i="32"/>
  <c r="D1440" i="32"/>
  <c r="E1440" i="32"/>
  <c r="F1440" i="32"/>
  <c r="G1440" i="32"/>
  <c r="H1440" i="32"/>
  <c r="I1440" i="32"/>
  <c r="J1440" i="32"/>
  <c r="B1440" i="32" s="1"/>
  <c r="A1441" i="32"/>
  <c r="C1441" i="32"/>
  <c r="D1441" i="32"/>
  <c r="E1441" i="32"/>
  <c r="F1441" i="32"/>
  <c r="G1441" i="32"/>
  <c r="H1441" i="32"/>
  <c r="I1441" i="32"/>
  <c r="J1441" i="32"/>
  <c r="B1441" i="32" s="1"/>
  <c r="A1442" i="32"/>
  <c r="C1442" i="32"/>
  <c r="D1442" i="32"/>
  <c r="E1442" i="32"/>
  <c r="F1442" i="32"/>
  <c r="G1442" i="32"/>
  <c r="H1442" i="32"/>
  <c r="I1442" i="32"/>
  <c r="J1442" i="32"/>
  <c r="B1442" i="32" s="1"/>
  <c r="A1443" i="32"/>
  <c r="C1443" i="32"/>
  <c r="D1443" i="32"/>
  <c r="E1443" i="32"/>
  <c r="F1443" i="32"/>
  <c r="G1443" i="32"/>
  <c r="H1443" i="32"/>
  <c r="I1443" i="32"/>
  <c r="J1443" i="32"/>
  <c r="B1443" i="32" s="1"/>
  <c r="A1444" i="32"/>
  <c r="C1444" i="32"/>
  <c r="D1444" i="32"/>
  <c r="E1444" i="32"/>
  <c r="F1444" i="32"/>
  <c r="G1444" i="32"/>
  <c r="H1444" i="32"/>
  <c r="I1444" i="32"/>
  <c r="J1444" i="32"/>
  <c r="B1444" i="32" s="1"/>
  <c r="A1445" i="32"/>
  <c r="C1445" i="32"/>
  <c r="D1445" i="32"/>
  <c r="E1445" i="32"/>
  <c r="F1445" i="32"/>
  <c r="G1445" i="32"/>
  <c r="H1445" i="32"/>
  <c r="I1445" i="32"/>
  <c r="J1445" i="32"/>
  <c r="B1445" i="32" s="1"/>
  <c r="A1446" i="32"/>
  <c r="C1446" i="32"/>
  <c r="D1446" i="32"/>
  <c r="E1446" i="32"/>
  <c r="F1446" i="32"/>
  <c r="G1446" i="32"/>
  <c r="H1446" i="32"/>
  <c r="I1446" i="32"/>
  <c r="J1446" i="32"/>
  <c r="B1446" i="32" s="1"/>
  <c r="A1447" i="32"/>
  <c r="C1447" i="32"/>
  <c r="D1447" i="32"/>
  <c r="E1447" i="32"/>
  <c r="F1447" i="32"/>
  <c r="G1447" i="32"/>
  <c r="H1447" i="32"/>
  <c r="I1447" i="32"/>
  <c r="J1447" i="32"/>
  <c r="B1447" i="32" s="1"/>
  <c r="A1448" i="32"/>
  <c r="C1448" i="32"/>
  <c r="D1448" i="32"/>
  <c r="E1448" i="32"/>
  <c r="F1448" i="32"/>
  <c r="G1448" i="32"/>
  <c r="H1448" i="32"/>
  <c r="I1448" i="32"/>
  <c r="J1448" i="32"/>
  <c r="B1448" i="32" s="1"/>
  <c r="A1449" i="32"/>
  <c r="C1449" i="32"/>
  <c r="D1449" i="32"/>
  <c r="E1449" i="32"/>
  <c r="F1449" i="32"/>
  <c r="G1449" i="32"/>
  <c r="H1449" i="32"/>
  <c r="I1449" i="32"/>
  <c r="J1449" i="32"/>
  <c r="B1449" i="32" s="1"/>
  <c r="A1450" i="32"/>
  <c r="C1450" i="32"/>
  <c r="D1450" i="32"/>
  <c r="E1450" i="32"/>
  <c r="F1450" i="32"/>
  <c r="G1450" i="32"/>
  <c r="H1450" i="32"/>
  <c r="I1450" i="32"/>
  <c r="J1450" i="32"/>
  <c r="B1450" i="32" s="1"/>
  <c r="A1451" i="32"/>
  <c r="C1451" i="32"/>
  <c r="D1451" i="32"/>
  <c r="E1451" i="32"/>
  <c r="F1451" i="32"/>
  <c r="G1451" i="32"/>
  <c r="H1451" i="32"/>
  <c r="I1451" i="32"/>
  <c r="J1451" i="32"/>
  <c r="B1451" i="32" s="1"/>
  <c r="A1452" i="32"/>
  <c r="C1452" i="32"/>
  <c r="D1452" i="32"/>
  <c r="E1452" i="32"/>
  <c r="F1452" i="32"/>
  <c r="G1452" i="32"/>
  <c r="H1452" i="32"/>
  <c r="I1452" i="32"/>
  <c r="J1452" i="32"/>
  <c r="B1452" i="32" s="1"/>
  <c r="A1453" i="32"/>
  <c r="C1453" i="32"/>
  <c r="D1453" i="32"/>
  <c r="E1453" i="32"/>
  <c r="F1453" i="32"/>
  <c r="G1453" i="32"/>
  <c r="H1453" i="32"/>
  <c r="I1453" i="32"/>
  <c r="J1453" i="32"/>
  <c r="B1453" i="32" s="1"/>
  <c r="A1454" i="32"/>
  <c r="C1454" i="32"/>
  <c r="D1454" i="32"/>
  <c r="E1454" i="32"/>
  <c r="F1454" i="32"/>
  <c r="G1454" i="32"/>
  <c r="H1454" i="32"/>
  <c r="I1454" i="32"/>
  <c r="J1454" i="32"/>
  <c r="B1454" i="32" s="1"/>
  <c r="A1455" i="32"/>
  <c r="C1455" i="32"/>
  <c r="D1455" i="32"/>
  <c r="E1455" i="32"/>
  <c r="F1455" i="32"/>
  <c r="G1455" i="32"/>
  <c r="H1455" i="32"/>
  <c r="I1455" i="32"/>
  <c r="J1455" i="32"/>
  <c r="B1455" i="32" s="1"/>
  <c r="A1456" i="32"/>
  <c r="C1456" i="32"/>
  <c r="D1456" i="32"/>
  <c r="E1456" i="32"/>
  <c r="F1456" i="32"/>
  <c r="G1456" i="32"/>
  <c r="H1456" i="32"/>
  <c r="I1456" i="32"/>
  <c r="J1456" i="32"/>
  <c r="B1456" i="32" s="1"/>
  <c r="A1457" i="32"/>
  <c r="C1457" i="32"/>
  <c r="D1457" i="32"/>
  <c r="E1457" i="32"/>
  <c r="F1457" i="32"/>
  <c r="G1457" i="32"/>
  <c r="H1457" i="32"/>
  <c r="I1457" i="32"/>
  <c r="J1457" i="32"/>
  <c r="B1457" i="32" s="1"/>
  <c r="A1458" i="32"/>
  <c r="C1458" i="32"/>
  <c r="D1458" i="32"/>
  <c r="E1458" i="32"/>
  <c r="F1458" i="32"/>
  <c r="G1458" i="32"/>
  <c r="H1458" i="32"/>
  <c r="I1458" i="32"/>
  <c r="J1458" i="32"/>
  <c r="B1458" i="32" s="1"/>
  <c r="A1459" i="32"/>
  <c r="C1459" i="32"/>
  <c r="D1459" i="32"/>
  <c r="E1459" i="32"/>
  <c r="F1459" i="32"/>
  <c r="G1459" i="32"/>
  <c r="H1459" i="32"/>
  <c r="I1459" i="32"/>
  <c r="J1459" i="32"/>
  <c r="B1459" i="32" s="1"/>
  <c r="A1460" i="32"/>
  <c r="C1460" i="32"/>
  <c r="D1460" i="32"/>
  <c r="E1460" i="32"/>
  <c r="F1460" i="32"/>
  <c r="G1460" i="32"/>
  <c r="H1460" i="32"/>
  <c r="I1460" i="32"/>
  <c r="J1460" i="32"/>
  <c r="B1460" i="32" s="1"/>
  <c r="A1461" i="32"/>
  <c r="C1461" i="32"/>
  <c r="D1461" i="32"/>
  <c r="E1461" i="32"/>
  <c r="F1461" i="32"/>
  <c r="G1461" i="32"/>
  <c r="H1461" i="32"/>
  <c r="I1461" i="32"/>
  <c r="J1461" i="32"/>
  <c r="B1461" i="32" s="1"/>
  <c r="A1462" i="32"/>
  <c r="C1462" i="32"/>
  <c r="D1462" i="32"/>
  <c r="E1462" i="32"/>
  <c r="F1462" i="32"/>
  <c r="G1462" i="32"/>
  <c r="H1462" i="32"/>
  <c r="I1462" i="32"/>
  <c r="J1462" i="32"/>
  <c r="B1462" i="32" s="1"/>
  <c r="A1463" i="32"/>
  <c r="C1463" i="32"/>
  <c r="D1463" i="32"/>
  <c r="E1463" i="32"/>
  <c r="F1463" i="32"/>
  <c r="G1463" i="32"/>
  <c r="H1463" i="32"/>
  <c r="I1463" i="32"/>
  <c r="J1463" i="32"/>
  <c r="B1463" i="32" s="1"/>
  <c r="A1464" i="32"/>
  <c r="C1464" i="32"/>
  <c r="D1464" i="32"/>
  <c r="E1464" i="32"/>
  <c r="F1464" i="32"/>
  <c r="G1464" i="32"/>
  <c r="H1464" i="32"/>
  <c r="I1464" i="32"/>
  <c r="J1464" i="32"/>
  <c r="B1464" i="32" s="1"/>
  <c r="A1465" i="32"/>
  <c r="C1465" i="32"/>
  <c r="D1465" i="32"/>
  <c r="E1465" i="32"/>
  <c r="F1465" i="32"/>
  <c r="G1465" i="32"/>
  <c r="H1465" i="32"/>
  <c r="I1465" i="32"/>
  <c r="J1465" i="32"/>
  <c r="B1465" i="32" s="1"/>
  <c r="A1466" i="32"/>
  <c r="C1466" i="32"/>
  <c r="D1466" i="32"/>
  <c r="E1466" i="32"/>
  <c r="F1466" i="32"/>
  <c r="G1466" i="32"/>
  <c r="H1466" i="32"/>
  <c r="I1466" i="32"/>
  <c r="J1466" i="32"/>
  <c r="B1466" i="32" s="1"/>
  <c r="A1467" i="32"/>
  <c r="C1467" i="32"/>
  <c r="D1467" i="32"/>
  <c r="E1467" i="32"/>
  <c r="F1467" i="32"/>
  <c r="G1467" i="32"/>
  <c r="H1467" i="32"/>
  <c r="I1467" i="32"/>
  <c r="J1467" i="32"/>
  <c r="B1467" i="32" s="1"/>
  <c r="A1468" i="32"/>
  <c r="C1468" i="32"/>
  <c r="D1468" i="32"/>
  <c r="E1468" i="32"/>
  <c r="F1468" i="32"/>
  <c r="G1468" i="32"/>
  <c r="H1468" i="32"/>
  <c r="I1468" i="32"/>
  <c r="J1468" i="32"/>
  <c r="B1468" i="32" s="1"/>
  <c r="A1469" i="32"/>
  <c r="C1469" i="32"/>
  <c r="D1469" i="32"/>
  <c r="E1469" i="32"/>
  <c r="F1469" i="32"/>
  <c r="G1469" i="32"/>
  <c r="H1469" i="32"/>
  <c r="I1469" i="32"/>
  <c r="J1469" i="32"/>
  <c r="B1469" i="32" s="1"/>
  <c r="A1470" i="32"/>
  <c r="C1470" i="32"/>
  <c r="D1470" i="32"/>
  <c r="E1470" i="32"/>
  <c r="F1470" i="32"/>
  <c r="G1470" i="32"/>
  <c r="H1470" i="32"/>
  <c r="I1470" i="32"/>
  <c r="J1470" i="32"/>
  <c r="B1470" i="32" s="1"/>
  <c r="A1471" i="32"/>
  <c r="C1471" i="32"/>
  <c r="D1471" i="32"/>
  <c r="E1471" i="32"/>
  <c r="F1471" i="32"/>
  <c r="G1471" i="32"/>
  <c r="H1471" i="32"/>
  <c r="I1471" i="32"/>
  <c r="J1471" i="32"/>
  <c r="B1471" i="32" s="1"/>
  <c r="A1472" i="32"/>
  <c r="C1472" i="32"/>
  <c r="D1472" i="32"/>
  <c r="E1472" i="32"/>
  <c r="F1472" i="32"/>
  <c r="G1472" i="32"/>
  <c r="H1472" i="32"/>
  <c r="I1472" i="32"/>
  <c r="J1472" i="32"/>
  <c r="B1472" i="32" s="1"/>
  <c r="A1473" i="32"/>
  <c r="C1473" i="32"/>
  <c r="D1473" i="32"/>
  <c r="E1473" i="32"/>
  <c r="F1473" i="32"/>
  <c r="G1473" i="32"/>
  <c r="H1473" i="32"/>
  <c r="I1473" i="32"/>
  <c r="J1473" i="32"/>
  <c r="B1473" i="32" s="1"/>
  <c r="A1474" i="32"/>
  <c r="C1474" i="32"/>
  <c r="D1474" i="32"/>
  <c r="E1474" i="32"/>
  <c r="F1474" i="32"/>
  <c r="G1474" i="32"/>
  <c r="H1474" i="32"/>
  <c r="I1474" i="32"/>
  <c r="J1474" i="32"/>
  <c r="B1474" i="32" s="1"/>
  <c r="A1475" i="32"/>
  <c r="C1475" i="32"/>
  <c r="D1475" i="32"/>
  <c r="E1475" i="32"/>
  <c r="F1475" i="32"/>
  <c r="G1475" i="32"/>
  <c r="H1475" i="32"/>
  <c r="I1475" i="32"/>
  <c r="J1475" i="32"/>
  <c r="B1475" i="32" s="1"/>
  <c r="A1476" i="32"/>
  <c r="C1476" i="32"/>
  <c r="D1476" i="32"/>
  <c r="E1476" i="32"/>
  <c r="F1476" i="32"/>
  <c r="G1476" i="32"/>
  <c r="H1476" i="32"/>
  <c r="I1476" i="32"/>
  <c r="J1476" i="32"/>
  <c r="B1476" i="32" s="1"/>
  <c r="A1477" i="32"/>
  <c r="C1477" i="32"/>
  <c r="D1477" i="32"/>
  <c r="E1477" i="32"/>
  <c r="F1477" i="32"/>
  <c r="G1477" i="32"/>
  <c r="H1477" i="32"/>
  <c r="I1477" i="32"/>
  <c r="J1477" i="32"/>
  <c r="B1477" i="32" s="1"/>
  <c r="A1478" i="32"/>
  <c r="C1478" i="32"/>
  <c r="D1478" i="32"/>
  <c r="E1478" i="32"/>
  <c r="F1478" i="32"/>
  <c r="G1478" i="32"/>
  <c r="H1478" i="32"/>
  <c r="I1478" i="32"/>
  <c r="J1478" i="32"/>
  <c r="B1478" i="32" s="1"/>
  <c r="A1479" i="32"/>
  <c r="C1479" i="32"/>
  <c r="D1479" i="32"/>
  <c r="E1479" i="32"/>
  <c r="F1479" i="32"/>
  <c r="G1479" i="32"/>
  <c r="H1479" i="32"/>
  <c r="I1479" i="32"/>
  <c r="J1479" i="32"/>
  <c r="B1479" i="32" s="1"/>
  <c r="A1480" i="32"/>
  <c r="C1480" i="32"/>
  <c r="D1480" i="32"/>
  <c r="E1480" i="32"/>
  <c r="F1480" i="32"/>
  <c r="G1480" i="32"/>
  <c r="H1480" i="32"/>
  <c r="I1480" i="32"/>
  <c r="J1480" i="32"/>
  <c r="B1480" i="32" s="1"/>
  <c r="A1481" i="32"/>
  <c r="C1481" i="32"/>
  <c r="D1481" i="32"/>
  <c r="E1481" i="32"/>
  <c r="F1481" i="32"/>
  <c r="G1481" i="32"/>
  <c r="H1481" i="32"/>
  <c r="I1481" i="32"/>
  <c r="J1481" i="32"/>
  <c r="B1481" i="32" s="1"/>
  <c r="A1482" i="32"/>
  <c r="C1482" i="32"/>
  <c r="D1482" i="32"/>
  <c r="E1482" i="32"/>
  <c r="F1482" i="32"/>
  <c r="G1482" i="32"/>
  <c r="H1482" i="32"/>
  <c r="I1482" i="32"/>
  <c r="J1482" i="32"/>
  <c r="B1482" i="32" s="1"/>
  <c r="A1483" i="32"/>
  <c r="C1483" i="32"/>
  <c r="D1483" i="32"/>
  <c r="E1483" i="32"/>
  <c r="F1483" i="32"/>
  <c r="G1483" i="32"/>
  <c r="H1483" i="32"/>
  <c r="I1483" i="32"/>
  <c r="J1483" i="32"/>
  <c r="B1483" i="32" s="1"/>
  <c r="A1484" i="32"/>
  <c r="C1484" i="32"/>
  <c r="D1484" i="32"/>
  <c r="E1484" i="32"/>
  <c r="F1484" i="32"/>
  <c r="G1484" i="32"/>
  <c r="H1484" i="32"/>
  <c r="I1484" i="32"/>
  <c r="J1484" i="32"/>
  <c r="B1484" i="32" s="1"/>
  <c r="A1485" i="32"/>
  <c r="C1485" i="32"/>
  <c r="D1485" i="32"/>
  <c r="E1485" i="32"/>
  <c r="F1485" i="32"/>
  <c r="G1485" i="32"/>
  <c r="H1485" i="32"/>
  <c r="I1485" i="32"/>
  <c r="J1485" i="32"/>
  <c r="B1485" i="32" s="1"/>
  <c r="A1486" i="32"/>
  <c r="C1486" i="32"/>
  <c r="D1486" i="32"/>
  <c r="E1486" i="32"/>
  <c r="F1486" i="32"/>
  <c r="G1486" i="32"/>
  <c r="H1486" i="32"/>
  <c r="I1486" i="32"/>
  <c r="J1486" i="32"/>
  <c r="B1486" i="32" s="1"/>
  <c r="A1487" i="32"/>
  <c r="C1487" i="32"/>
  <c r="D1487" i="32"/>
  <c r="E1487" i="32"/>
  <c r="F1487" i="32"/>
  <c r="G1487" i="32"/>
  <c r="H1487" i="32"/>
  <c r="I1487" i="32"/>
  <c r="J1487" i="32"/>
  <c r="B1487" i="32" s="1"/>
  <c r="A1488" i="32"/>
  <c r="C1488" i="32"/>
  <c r="D1488" i="32"/>
  <c r="E1488" i="32"/>
  <c r="F1488" i="32"/>
  <c r="G1488" i="32"/>
  <c r="H1488" i="32"/>
  <c r="I1488" i="32"/>
  <c r="J1488" i="32"/>
  <c r="B1488" i="32" s="1"/>
  <c r="A1489" i="32"/>
  <c r="C1489" i="32"/>
  <c r="D1489" i="32"/>
  <c r="E1489" i="32"/>
  <c r="F1489" i="32"/>
  <c r="G1489" i="32"/>
  <c r="H1489" i="32"/>
  <c r="I1489" i="32"/>
  <c r="J1489" i="32"/>
  <c r="B1489" i="32" s="1"/>
  <c r="A1490" i="32"/>
  <c r="C1490" i="32"/>
  <c r="D1490" i="32"/>
  <c r="E1490" i="32"/>
  <c r="F1490" i="32"/>
  <c r="G1490" i="32"/>
  <c r="H1490" i="32"/>
  <c r="I1490" i="32"/>
  <c r="J1490" i="32"/>
  <c r="B1490" i="32" s="1"/>
  <c r="A1491" i="32"/>
  <c r="C1491" i="32"/>
  <c r="D1491" i="32"/>
  <c r="E1491" i="32"/>
  <c r="F1491" i="32"/>
  <c r="G1491" i="32"/>
  <c r="H1491" i="32"/>
  <c r="I1491" i="32"/>
  <c r="J1491" i="32"/>
  <c r="B1491" i="32" s="1"/>
  <c r="A1492" i="32"/>
  <c r="C1492" i="32"/>
  <c r="D1492" i="32"/>
  <c r="E1492" i="32"/>
  <c r="F1492" i="32"/>
  <c r="G1492" i="32"/>
  <c r="H1492" i="32"/>
  <c r="I1492" i="32"/>
  <c r="J1492" i="32"/>
  <c r="B1492" i="32" s="1"/>
  <c r="A1493" i="32"/>
  <c r="C1493" i="32"/>
  <c r="D1493" i="32"/>
  <c r="E1493" i="32"/>
  <c r="F1493" i="32"/>
  <c r="G1493" i="32"/>
  <c r="H1493" i="32"/>
  <c r="I1493" i="32"/>
  <c r="J1493" i="32"/>
  <c r="B1493" i="32" s="1"/>
  <c r="A1494" i="32"/>
  <c r="C1494" i="32"/>
  <c r="D1494" i="32"/>
  <c r="E1494" i="32"/>
  <c r="F1494" i="32"/>
  <c r="G1494" i="32"/>
  <c r="H1494" i="32"/>
  <c r="I1494" i="32"/>
  <c r="J1494" i="32"/>
  <c r="B1494" i="32" s="1"/>
  <c r="A1495" i="32"/>
  <c r="C1495" i="32"/>
  <c r="D1495" i="32"/>
  <c r="E1495" i="32"/>
  <c r="F1495" i="32"/>
  <c r="G1495" i="32"/>
  <c r="H1495" i="32"/>
  <c r="I1495" i="32"/>
  <c r="J1495" i="32"/>
  <c r="B1495" i="32" s="1"/>
  <c r="A1496" i="32"/>
  <c r="C1496" i="32"/>
  <c r="D1496" i="32"/>
  <c r="E1496" i="32"/>
  <c r="F1496" i="32"/>
  <c r="G1496" i="32"/>
  <c r="H1496" i="32"/>
  <c r="I1496" i="32"/>
  <c r="J1496" i="32"/>
  <c r="B1496" i="32" s="1"/>
  <c r="A1497" i="32"/>
  <c r="C1497" i="32"/>
  <c r="D1497" i="32"/>
  <c r="E1497" i="32"/>
  <c r="F1497" i="32"/>
  <c r="G1497" i="32"/>
  <c r="H1497" i="32"/>
  <c r="I1497" i="32"/>
  <c r="J1497" i="32"/>
  <c r="B1497" i="32" s="1"/>
  <c r="A1498" i="32"/>
  <c r="C1498" i="32"/>
  <c r="D1498" i="32"/>
  <c r="E1498" i="32"/>
  <c r="F1498" i="32"/>
  <c r="G1498" i="32"/>
  <c r="H1498" i="32"/>
  <c r="I1498" i="32"/>
  <c r="J1498" i="32"/>
  <c r="B1498" i="32" s="1"/>
  <c r="A1499" i="32"/>
  <c r="C1499" i="32"/>
  <c r="D1499" i="32"/>
  <c r="E1499" i="32"/>
  <c r="F1499" i="32"/>
  <c r="G1499" i="32"/>
  <c r="H1499" i="32"/>
  <c r="I1499" i="32"/>
  <c r="J1499" i="32"/>
  <c r="B1499" i="32" s="1"/>
  <c r="A1500" i="32"/>
  <c r="C1500" i="32"/>
  <c r="D1500" i="32"/>
  <c r="E1500" i="32"/>
  <c r="F1500" i="32"/>
  <c r="G1500" i="32"/>
  <c r="H1500" i="32"/>
  <c r="I1500" i="32"/>
  <c r="J1500" i="32"/>
  <c r="B1500" i="32" s="1"/>
  <c r="A1501" i="32"/>
  <c r="C1501" i="32"/>
  <c r="D1501" i="32"/>
  <c r="E1501" i="32"/>
  <c r="F1501" i="32"/>
  <c r="G1501" i="32"/>
  <c r="H1501" i="32"/>
  <c r="I1501" i="32"/>
  <c r="J1501" i="32"/>
  <c r="B1501" i="32" s="1"/>
  <c r="A1502" i="32"/>
  <c r="C1502" i="32"/>
  <c r="D1502" i="32"/>
  <c r="E1502" i="32"/>
  <c r="F1502" i="32"/>
  <c r="G1502" i="32"/>
  <c r="H1502" i="32"/>
  <c r="I1502" i="32"/>
  <c r="J1502" i="32"/>
  <c r="B1502" i="32" s="1"/>
  <c r="A1503" i="32"/>
  <c r="C1503" i="32"/>
  <c r="D1503" i="32"/>
  <c r="E1503" i="32"/>
  <c r="F1503" i="32"/>
  <c r="G1503" i="32"/>
  <c r="H1503" i="32"/>
  <c r="I1503" i="32"/>
  <c r="J1503" i="32"/>
  <c r="B1503" i="32" s="1"/>
  <c r="A1504" i="32"/>
  <c r="C1504" i="32"/>
  <c r="D1504" i="32"/>
  <c r="E1504" i="32"/>
  <c r="F1504" i="32"/>
  <c r="G1504" i="32"/>
  <c r="H1504" i="32"/>
  <c r="I1504" i="32"/>
  <c r="J1504" i="32"/>
  <c r="B1504" i="32" s="1"/>
  <c r="A1505" i="32"/>
  <c r="C1505" i="32"/>
  <c r="D1505" i="32"/>
  <c r="E1505" i="32"/>
  <c r="F1505" i="32"/>
  <c r="G1505" i="32"/>
  <c r="H1505" i="32"/>
  <c r="I1505" i="32"/>
  <c r="J1505" i="32"/>
  <c r="B1505" i="32" s="1"/>
  <c r="A1506" i="32"/>
  <c r="C1506" i="32"/>
  <c r="D1506" i="32"/>
  <c r="E1506" i="32"/>
  <c r="F1506" i="32"/>
  <c r="G1506" i="32"/>
  <c r="H1506" i="32"/>
  <c r="I1506" i="32"/>
  <c r="J1506" i="32"/>
  <c r="B1506" i="32" s="1"/>
  <c r="A1507" i="32"/>
  <c r="C1507" i="32"/>
  <c r="D1507" i="32"/>
  <c r="E1507" i="32"/>
  <c r="F1507" i="32"/>
  <c r="G1507" i="32"/>
  <c r="H1507" i="32"/>
  <c r="I1507" i="32"/>
  <c r="J1507" i="32"/>
  <c r="B1507" i="32" s="1"/>
  <c r="A1508" i="32"/>
  <c r="C1508" i="32"/>
  <c r="D1508" i="32"/>
  <c r="E1508" i="32"/>
  <c r="F1508" i="32"/>
  <c r="G1508" i="32"/>
  <c r="H1508" i="32"/>
  <c r="I1508" i="32"/>
  <c r="J1508" i="32"/>
  <c r="B1508" i="32" s="1"/>
  <c r="A1509" i="32"/>
  <c r="C1509" i="32"/>
  <c r="D1509" i="32"/>
  <c r="E1509" i="32"/>
  <c r="F1509" i="32"/>
  <c r="G1509" i="32"/>
  <c r="H1509" i="32"/>
  <c r="I1509" i="32"/>
  <c r="J1509" i="32"/>
  <c r="B1509" i="32" s="1"/>
  <c r="A1510" i="32"/>
  <c r="C1510" i="32"/>
  <c r="D1510" i="32"/>
  <c r="E1510" i="32"/>
  <c r="F1510" i="32"/>
  <c r="G1510" i="32"/>
  <c r="H1510" i="32"/>
  <c r="I1510" i="32"/>
  <c r="J1510" i="32"/>
  <c r="B1510" i="32" s="1"/>
  <c r="A1511" i="32"/>
  <c r="C1511" i="32"/>
  <c r="D1511" i="32"/>
  <c r="E1511" i="32"/>
  <c r="F1511" i="32"/>
  <c r="G1511" i="32"/>
  <c r="H1511" i="32"/>
  <c r="I1511" i="32"/>
  <c r="J1511" i="32"/>
  <c r="B1511" i="32" s="1"/>
  <c r="A1512" i="32"/>
  <c r="C1512" i="32"/>
  <c r="D1512" i="32"/>
  <c r="E1512" i="32"/>
  <c r="F1512" i="32"/>
  <c r="G1512" i="32"/>
  <c r="H1512" i="32"/>
  <c r="I1512" i="32"/>
  <c r="J1512" i="32"/>
  <c r="B1512" i="32" s="1"/>
  <c r="A1513" i="32"/>
  <c r="C1513" i="32"/>
  <c r="D1513" i="32"/>
  <c r="E1513" i="32"/>
  <c r="F1513" i="32"/>
  <c r="G1513" i="32"/>
  <c r="H1513" i="32"/>
  <c r="I1513" i="32"/>
  <c r="J1513" i="32"/>
  <c r="B1513" i="32" s="1"/>
  <c r="A1514" i="32"/>
  <c r="C1514" i="32"/>
  <c r="D1514" i="32"/>
  <c r="E1514" i="32"/>
  <c r="F1514" i="32"/>
  <c r="G1514" i="32"/>
  <c r="H1514" i="32"/>
  <c r="I1514" i="32"/>
  <c r="J1514" i="32"/>
  <c r="B1514" i="32" s="1"/>
  <c r="A1515" i="32"/>
  <c r="C1515" i="32"/>
  <c r="D1515" i="32"/>
  <c r="E1515" i="32"/>
  <c r="F1515" i="32"/>
  <c r="G1515" i="32"/>
  <c r="H1515" i="32"/>
  <c r="I1515" i="32"/>
  <c r="J1515" i="32"/>
  <c r="B1515" i="32" s="1"/>
  <c r="A1516" i="32"/>
  <c r="C1516" i="32"/>
  <c r="D1516" i="32"/>
  <c r="E1516" i="32"/>
  <c r="F1516" i="32"/>
  <c r="G1516" i="32"/>
  <c r="H1516" i="32"/>
  <c r="I1516" i="32"/>
  <c r="J1516" i="32"/>
  <c r="B1516" i="32" s="1"/>
  <c r="A1517" i="32"/>
  <c r="C1517" i="32"/>
  <c r="D1517" i="32"/>
  <c r="E1517" i="32"/>
  <c r="F1517" i="32"/>
  <c r="G1517" i="32"/>
  <c r="H1517" i="32"/>
  <c r="I1517" i="32"/>
  <c r="J1517" i="32"/>
  <c r="B1517" i="32" s="1"/>
  <c r="A1518" i="32"/>
  <c r="C1518" i="32"/>
  <c r="D1518" i="32"/>
  <c r="E1518" i="32"/>
  <c r="F1518" i="32"/>
  <c r="G1518" i="32"/>
  <c r="H1518" i="32"/>
  <c r="I1518" i="32"/>
  <c r="J1518" i="32"/>
  <c r="B1518" i="32" s="1"/>
  <c r="A1519" i="32"/>
  <c r="C1519" i="32"/>
  <c r="D1519" i="32"/>
  <c r="E1519" i="32"/>
  <c r="F1519" i="32"/>
  <c r="G1519" i="32"/>
  <c r="H1519" i="32"/>
  <c r="I1519" i="32"/>
  <c r="J1519" i="32"/>
  <c r="B1519" i="32" s="1"/>
  <c r="A1520" i="32"/>
  <c r="C1520" i="32"/>
  <c r="D1520" i="32"/>
  <c r="E1520" i="32"/>
  <c r="F1520" i="32"/>
  <c r="G1520" i="32"/>
  <c r="H1520" i="32"/>
  <c r="I1520" i="32"/>
  <c r="J1520" i="32"/>
  <c r="B1520" i="32" s="1"/>
  <c r="A1521" i="32"/>
  <c r="C1521" i="32"/>
  <c r="D1521" i="32"/>
  <c r="E1521" i="32"/>
  <c r="F1521" i="32"/>
  <c r="G1521" i="32"/>
  <c r="H1521" i="32"/>
  <c r="I1521" i="32"/>
  <c r="J1521" i="32"/>
  <c r="B1521" i="32" s="1"/>
  <c r="A1522" i="32"/>
  <c r="C1522" i="32"/>
  <c r="D1522" i="32"/>
  <c r="E1522" i="32"/>
  <c r="F1522" i="32"/>
  <c r="G1522" i="32"/>
  <c r="H1522" i="32"/>
  <c r="I1522" i="32"/>
  <c r="J1522" i="32"/>
  <c r="B1522" i="32" s="1"/>
  <c r="A1523" i="32"/>
  <c r="C1523" i="32"/>
  <c r="D1523" i="32"/>
  <c r="E1523" i="32"/>
  <c r="F1523" i="32"/>
  <c r="G1523" i="32"/>
  <c r="H1523" i="32"/>
  <c r="I1523" i="32"/>
  <c r="J1523" i="32"/>
  <c r="B1523" i="32" s="1"/>
  <c r="A1524" i="32"/>
  <c r="C1524" i="32"/>
  <c r="D1524" i="32"/>
  <c r="E1524" i="32"/>
  <c r="F1524" i="32"/>
  <c r="G1524" i="32"/>
  <c r="H1524" i="32"/>
  <c r="I1524" i="32"/>
  <c r="J1524" i="32"/>
  <c r="B1524" i="32" s="1"/>
  <c r="A1525" i="32"/>
  <c r="C1525" i="32"/>
  <c r="D1525" i="32"/>
  <c r="E1525" i="32"/>
  <c r="F1525" i="32"/>
  <c r="G1525" i="32"/>
  <c r="H1525" i="32"/>
  <c r="I1525" i="32"/>
  <c r="J1525" i="32"/>
  <c r="B1525" i="32" s="1"/>
  <c r="A1526" i="32"/>
  <c r="C1526" i="32"/>
  <c r="D1526" i="32"/>
  <c r="E1526" i="32"/>
  <c r="F1526" i="32"/>
  <c r="G1526" i="32"/>
  <c r="H1526" i="32"/>
  <c r="I1526" i="32"/>
  <c r="J1526" i="32"/>
  <c r="B1526" i="32" s="1"/>
  <c r="A1527" i="32"/>
  <c r="C1527" i="32"/>
  <c r="D1527" i="32"/>
  <c r="E1527" i="32"/>
  <c r="F1527" i="32"/>
  <c r="G1527" i="32"/>
  <c r="H1527" i="32"/>
  <c r="I1527" i="32"/>
  <c r="J1527" i="32"/>
  <c r="B1527" i="32" s="1"/>
  <c r="A1528" i="32"/>
  <c r="C1528" i="32"/>
  <c r="D1528" i="32"/>
  <c r="E1528" i="32"/>
  <c r="F1528" i="32"/>
  <c r="G1528" i="32"/>
  <c r="H1528" i="32"/>
  <c r="I1528" i="32"/>
  <c r="J1528" i="32"/>
  <c r="B1528" i="32" s="1"/>
  <c r="A1529" i="32"/>
  <c r="C1529" i="32"/>
  <c r="D1529" i="32"/>
  <c r="E1529" i="32"/>
  <c r="F1529" i="32"/>
  <c r="G1529" i="32"/>
  <c r="H1529" i="32"/>
  <c r="I1529" i="32"/>
  <c r="J1529" i="32"/>
  <c r="B1529" i="32" s="1"/>
  <c r="A1530" i="32"/>
  <c r="C1530" i="32"/>
  <c r="D1530" i="32"/>
  <c r="E1530" i="32"/>
  <c r="F1530" i="32"/>
  <c r="G1530" i="32"/>
  <c r="H1530" i="32"/>
  <c r="I1530" i="32"/>
  <c r="J1530" i="32"/>
  <c r="B1530" i="32" s="1"/>
  <c r="A1531" i="32"/>
  <c r="C1531" i="32"/>
  <c r="D1531" i="32"/>
  <c r="E1531" i="32"/>
  <c r="F1531" i="32"/>
  <c r="G1531" i="32"/>
  <c r="H1531" i="32"/>
  <c r="I1531" i="32"/>
  <c r="J1531" i="32"/>
  <c r="B1531" i="32" s="1"/>
  <c r="A1532" i="32"/>
  <c r="C1532" i="32"/>
  <c r="D1532" i="32"/>
  <c r="E1532" i="32"/>
  <c r="F1532" i="32"/>
  <c r="G1532" i="32"/>
  <c r="H1532" i="32"/>
  <c r="I1532" i="32"/>
  <c r="J1532" i="32"/>
  <c r="B1532" i="32" s="1"/>
  <c r="A1533" i="32"/>
  <c r="C1533" i="32"/>
  <c r="D1533" i="32"/>
  <c r="E1533" i="32"/>
  <c r="F1533" i="32"/>
  <c r="G1533" i="32"/>
  <c r="H1533" i="32"/>
  <c r="I1533" i="32"/>
  <c r="J1533" i="32"/>
  <c r="B1533" i="32" s="1"/>
  <c r="A1534" i="32"/>
  <c r="C1534" i="32"/>
  <c r="D1534" i="32"/>
  <c r="E1534" i="32"/>
  <c r="F1534" i="32"/>
  <c r="G1534" i="32"/>
  <c r="H1534" i="32"/>
  <c r="I1534" i="32"/>
  <c r="J1534" i="32"/>
  <c r="B1534" i="32" s="1"/>
  <c r="A1535" i="32"/>
  <c r="C1535" i="32"/>
  <c r="D1535" i="32"/>
  <c r="E1535" i="32"/>
  <c r="F1535" i="32"/>
  <c r="G1535" i="32"/>
  <c r="H1535" i="32"/>
  <c r="I1535" i="32"/>
  <c r="J1535" i="32"/>
  <c r="B1535" i="32" s="1"/>
  <c r="A1536" i="32"/>
  <c r="C1536" i="32"/>
  <c r="D1536" i="32"/>
  <c r="E1536" i="32"/>
  <c r="F1536" i="32"/>
  <c r="G1536" i="32"/>
  <c r="H1536" i="32"/>
  <c r="I1536" i="32"/>
  <c r="J1536" i="32"/>
  <c r="B1536" i="32" s="1"/>
  <c r="A1537" i="32"/>
  <c r="C1537" i="32"/>
  <c r="D1537" i="32"/>
  <c r="E1537" i="32"/>
  <c r="F1537" i="32"/>
  <c r="G1537" i="32"/>
  <c r="H1537" i="32"/>
  <c r="I1537" i="32"/>
  <c r="J1537" i="32"/>
  <c r="B1537" i="32" s="1"/>
  <c r="A1538" i="32"/>
  <c r="C1538" i="32"/>
  <c r="D1538" i="32"/>
  <c r="E1538" i="32"/>
  <c r="F1538" i="32"/>
  <c r="G1538" i="32"/>
  <c r="H1538" i="32"/>
  <c r="I1538" i="32"/>
  <c r="J1538" i="32"/>
  <c r="B1538" i="32" s="1"/>
  <c r="A1539" i="32"/>
  <c r="C1539" i="32"/>
  <c r="D1539" i="32"/>
  <c r="E1539" i="32"/>
  <c r="F1539" i="32"/>
  <c r="G1539" i="32"/>
  <c r="H1539" i="32"/>
  <c r="I1539" i="32"/>
  <c r="J1539" i="32"/>
  <c r="B1539" i="32" s="1"/>
  <c r="A1540" i="32"/>
  <c r="C1540" i="32"/>
  <c r="D1540" i="32"/>
  <c r="E1540" i="32"/>
  <c r="F1540" i="32"/>
  <c r="G1540" i="32"/>
  <c r="H1540" i="32"/>
  <c r="I1540" i="32"/>
  <c r="J1540" i="32"/>
  <c r="B1540" i="32" s="1"/>
  <c r="A1541" i="32"/>
  <c r="C1541" i="32"/>
  <c r="D1541" i="32"/>
  <c r="E1541" i="32"/>
  <c r="F1541" i="32"/>
  <c r="G1541" i="32"/>
  <c r="H1541" i="32"/>
  <c r="I1541" i="32"/>
  <c r="J1541" i="32"/>
  <c r="B1541" i="32" s="1"/>
  <c r="A1542" i="32"/>
  <c r="C1542" i="32"/>
  <c r="D1542" i="32"/>
  <c r="E1542" i="32"/>
  <c r="F1542" i="32"/>
  <c r="G1542" i="32"/>
  <c r="H1542" i="32"/>
  <c r="I1542" i="32"/>
  <c r="J1542" i="32"/>
  <c r="B1542" i="32" s="1"/>
  <c r="A1543" i="32"/>
  <c r="C1543" i="32"/>
  <c r="D1543" i="32"/>
  <c r="E1543" i="32"/>
  <c r="F1543" i="32"/>
  <c r="G1543" i="32"/>
  <c r="H1543" i="32"/>
  <c r="I1543" i="32"/>
  <c r="J1543" i="32"/>
  <c r="B1543" i="32" s="1"/>
  <c r="A1544" i="32"/>
  <c r="C1544" i="32"/>
  <c r="D1544" i="32"/>
  <c r="E1544" i="32"/>
  <c r="F1544" i="32"/>
  <c r="G1544" i="32"/>
  <c r="H1544" i="32"/>
  <c r="I1544" i="32"/>
  <c r="J1544" i="32"/>
  <c r="B1544" i="32" s="1"/>
  <c r="A1545" i="32"/>
  <c r="C1545" i="32"/>
  <c r="D1545" i="32"/>
  <c r="E1545" i="32"/>
  <c r="F1545" i="32"/>
  <c r="G1545" i="32"/>
  <c r="H1545" i="32"/>
  <c r="I1545" i="32"/>
  <c r="J1545" i="32"/>
  <c r="B1545" i="32" s="1"/>
  <c r="A1546" i="32"/>
  <c r="C1546" i="32"/>
  <c r="D1546" i="32"/>
  <c r="E1546" i="32"/>
  <c r="F1546" i="32"/>
  <c r="G1546" i="32"/>
  <c r="H1546" i="32"/>
  <c r="I1546" i="32"/>
  <c r="J1546" i="32"/>
  <c r="B1546" i="32" s="1"/>
  <c r="A1547" i="32"/>
  <c r="C1547" i="32"/>
  <c r="D1547" i="32"/>
  <c r="E1547" i="32"/>
  <c r="F1547" i="32"/>
  <c r="G1547" i="32"/>
  <c r="H1547" i="32"/>
  <c r="I1547" i="32"/>
  <c r="J1547" i="32"/>
  <c r="B1547" i="32" s="1"/>
  <c r="A1548" i="32"/>
  <c r="C1548" i="32"/>
  <c r="D1548" i="32"/>
  <c r="E1548" i="32"/>
  <c r="F1548" i="32"/>
  <c r="G1548" i="32"/>
  <c r="H1548" i="32"/>
  <c r="I1548" i="32"/>
  <c r="J1548" i="32"/>
  <c r="B1548" i="32" s="1"/>
  <c r="A1549" i="32"/>
  <c r="C1549" i="32"/>
  <c r="D1549" i="32"/>
  <c r="E1549" i="32"/>
  <c r="F1549" i="32"/>
  <c r="G1549" i="32"/>
  <c r="H1549" i="32"/>
  <c r="I1549" i="32"/>
  <c r="J1549" i="32"/>
  <c r="B1549" i="32" s="1"/>
  <c r="A1550" i="32"/>
  <c r="C1550" i="32"/>
  <c r="D1550" i="32"/>
  <c r="E1550" i="32"/>
  <c r="F1550" i="32"/>
  <c r="G1550" i="32"/>
  <c r="H1550" i="32"/>
  <c r="I1550" i="32"/>
  <c r="J1550" i="32"/>
  <c r="B1550" i="32" s="1"/>
  <c r="A1551" i="32"/>
  <c r="C1551" i="32"/>
  <c r="D1551" i="32"/>
  <c r="E1551" i="32"/>
  <c r="F1551" i="32"/>
  <c r="G1551" i="32"/>
  <c r="H1551" i="32"/>
  <c r="I1551" i="32"/>
  <c r="J1551" i="32"/>
  <c r="B1551" i="32" s="1"/>
  <c r="A1552" i="32"/>
  <c r="C1552" i="32"/>
  <c r="D1552" i="32"/>
  <c r="E1552" i="32"/>
  <c r="F1552" i="32"/>
  <c r="G1552" i="32"/>
  <c r="H1552" i="32"/>
  <c r="I1552" i="32"/>
  <c r="J1552" i="32"/>
  <c r="B1552" i="32" s="1"/>
  <c r="A1553" i="32"/>
  <c r="C1553" i="32"/>
  <c r="D1553" i="32"/>
  <c r="E1553" i="32"/>
  <c r="F1553" i="32"/>
  <c r="G1553" i="32"/>
  <c r="H1553" i="32"/>
  <c r="I1553" i="32"/>
  <c r="J1553" i="32"/>
  <c r="B1553" i="32" s="1"/>
  <c r="A1554" i="32"/>
  <c r="C1554" i="32"/>
  <c r="D1554" i="32"/>
  <c r="E1554" i="32"/>
  <c r="F1554" i="32"/>
  <c r="G1554" i="32"/>
  <c r="H1554" i="32"/>
  <c r="I1554" i="32"/>
  <c r="J1554" i="32"/>
  <c r="B1554" i="32" s="1"/>
  <c r="A1555" i="32"/>
  <c r="C1555" i="32"/>
  <c r="D1555" i="32"/>
  <c r="E1555" i="32"/>
  <c r="F1555" i="32"/>
  <c r="G1555" i="32"/>
  <c r="H1555" i="32"/>
  <c r="I1555" i="32"/>
  <c r="J1555" i="32"/>
  <c r="B1555" i="32" s="1"/>
  <c r="A1556" i="32"/>
  <c r="C1556" i="32"/>
  <c r="D1556" i="32"/>
  <c r="E1556" i="32"/>
  <c r="F1556" i="32"/>
  <c r="G1556" i="32"/>
  <c r="H1556" i="32"/>
  <c r="I1556" i="32"/>
  <c r="J1556" i="32"/>
  <c r="B1556" i="32" s="1"/>
  <c r="A1557" i="32"/>
  <c r="C1557" i="32"/>
  <c r="D1557" i="32"/>
  <c r="E1557" i="32"/>
  <c r="F1557" i="32"/>
  <c r="G1557" i="32"/>
  <c r="H1557" i="32"/>
  <c r="I1557" i="32"/>
  <c r="J1557" i="32"/>
  <c r="B1557" i="32" s="1"/>
  <c r="A1558" i="32"/>
  <c r="C1558" i="32"/>
  <c r="D1558" i="32"/>
  <c r="E1558" i="32"/>
  <c r="F1558" i="32"/>
  <c r="G1558" i="32"/>
  <c r="H1558" i="32"/>
  <c r="I1558" i="32"/>
  <c r="J1558" i="32"/>
  <c r="B1558" i="32" s="1"/>
  <c r="A1559" i="32"/>
  <c r="C1559" i="32"/>
  <c r="D1559" i="32"/>
  <c r="E1559" i="32"/>
  <c r="F1559" i="32"/>
  <c r="G1559" i="32"/>
  <c r="H1559" i="32"/>
  <c r="I1559" i="32"/>
  <c r="J1559" i="32"/>
  <c r="B1559" i="32" s="1"/>
  <c r="A1560" i="32"/>
  <c r="C1560" i="32"/>
  <c r="D1560" i="32"/>
  <c r="E1560" i="32"/>
  <c r="F1560" i="32"/>
  <c r="G1560" i="32"/>
  <c r="H1560" i="32"/>
  <c r="I1560" i="32"/>
  <c r="J1560" i="32"/>
  <c r="B1560" i="32" s="1"/>
  <c r="A1561" i="32"/>
  <c r="C1561" i="32"/>
  <c r="D1561" i="32"/>
  <c r="E1561" i="32"/>
  <c r="F1561" i="32"/>
  <c r="G1561" i="32"/>
  <c r="H1561" i="32"/>
  <c r="I1561" i="32"/>
  <c r="J1561" i="32"/>
  <c r="B1561" i="32" s="1"/>
  <c r="A1562" i="32"/>
  <c r="C1562" i="32"/>
  <c r="D1562" i="32"/>
  <c r="E1562" i="32"/>
  <c r="F1562" i="32"/>
  <c r="G1562" i="32"/>
  <c r="H1562" i="32"/>
  <c r="I1562" i="32"/>
  <c r="J1562" i="32"/>
  <c r="B1562" i="32" s="1"/>
  <c r="A1563" i="32"/>
  <c r="C1563" i="32"/>
  <c r="D1563" i="32"/>
  <c r="E1563" i="32"/>
  <c r="F1563" i="32"/>
  <c r="G1563" i="32"/>
  <c r="H1563" i="32"/>
  <c r="I1563" i="32"/>
  <c r="J1563" i="32"/>
  <c r="B1563" i="32" s="1"/>
  <c r="A1564" i="32"/>
  <c r="C1564" i="32"/>
  <c r="D1564" i="32"/>
  <c r="E1564" i="32"/>
  <c r="F1564" i="32"/>
  <c r="G1564" i="32"/>
  <c r="H1564" i="32"/>
  <c r="I1564" i="32"/>
  <c r="J1564" i="32"/>
  <c r="B1564" i="32" s="1"/>
  <c r="A1565" i="32"/>
  <c r="C1565" i="32"/>
  <c r="D1565" i="32"/>
  <c r="E1565" i="32"/>
  <c r="F1565" i="32"/>
  <c r="G1565" i="32"/>
  <c r="H1565" i="32"/>
  <c r="I1565" i="32"/>
  <c r="J1565" i="32"/>
  <c r="B1565" i="32" s="1"/>
  <c r="A1566" i="32"/>
  <c r="C1566" i="32"/>
  <c r="D1566" i="32"/>
  <c r="E1566" i="32"/>
  <c r="F1566" i="32"/>
  <c r="G1566" i="32"/>
  <c r="H1566" i="32"/>
  <c r="I1566" i="32"/>
  <c r="J1566" i="32"/>
  <c r="B1566" i="32" s="1"/>
  <c r="A1567" i="32"/>
  <c r="C1567" i="32"/>
  <c r="D1567" i="32"/>
  <c r="E1567" i="32"/>
  <c r="F1567" i="32"/>
  <c r="G1567" i="32"/>
  <c r="H1567" i="32"/>
  <c r="I1567" i="32"/>
  <c r="J1567" i="32"/>
  <c r="B1567" i="32" s="1"/>
  <c r="A1568" i="32"/>
  <c r="C1568" i="32"/>
  <c r="D1568" i="32"/>
  <c r="E1568" i="32"/>
  <c r="F1568" i="32"/>
  <c r="G1568" i="32"/>
  <c r="H1568" i="32"/>
  <c r="I1568" i="32"/>
  <c r="J1568" i="32"/>
  <c r="B1568" i="32" s="1"/>
  <c r="A1569" i="32"/>
  <c r="C1569" i="32"/>
  <c r="D1569" i="32"/>
  <c r="E1569" i="32"/>
  <c r="F1569" i="32"/>
  <c r="G1569" i="32"/>
  <c r="H1569" i="32"/>
  <c r="I1569" i="32"/>
  <c r="J1569" i="32"/>
  <c r="B1569" i="32" s="1"/>
  <c r="A1570" i="32"/>
  <c r="C1570" i="32"/>
  <c r="D1570" i="32"/>
  <c r="E1570" i="32"/>
  <c r="F1570" i="32"/>
  <c r="G1570" i="32"/>
  <c r="H1570" i="32"/>
  <c r="I1570" i="32"/>
  <c r="J1570" i="32"/>
  <c r="B1570" i="32" s="1"/>
  <c r="A1571" i="32"/>
  <c r="C1571" i="32"/>
  <c r="D1571" i="32"/>
  <c r="E1571" i="32"/>
  <c r="F1571" i="32"/>
  <c r="G1571" i="32"/>
  <c r="H1571" i="32"/>
  <c r="I1571" i="32"/>
  <c r="J1571" i="32"/>
  <c r="B1571" i="32" s="1"/>
  <c r="A1572" i="32"/>
  <c r="C1572" i="32"/>
  <c r="D1572" i="32"/>
  <c r="E1572" i="32"/>
  <c r="F1572" i="32"/>
  <c r="G1572" i="32"/>
  <c r="H1572" i="32"/>
  <c r="I1572" i="32"/>
  <c r="J1572" i="32"/>
  <c r="B1572" i="32" s="1"/>
  <c r="A1573" i="32"/>
  <c r="C1573" i="32"/>
  <c r="D1573" i="32"/>
  <c r="E1573" i="32"/>
  <c r="F1573" i="32"/>
  <c r="G1573" i="32"/>
  <c r="H1573" i="32"/>
  <c r="I1573" i="32"/>
  <c r="J1573" i="32"/>
  <c r="B1573" i="32" s="1"/>
  <c r="A1574" i="32"/>
  <c r="C1574" i="32"/>
  <c r="D1574" i="32"/>
  <c r="E1574" i="32"/>
  <c r="F1574" i="32"/>
  <c r="G1574" i="32"/>
  <c r="H1574" i="32"/>
  <c r="I1574" i="32"/>
  <c r="J1574" i="32"/>
  <c r="B1574" i="32" s="1"/>
  <c r="A1575" i="32"/>
  <c r="C1575" i="32"/>
  <c r="D1575" i="32"/>
  <c r="E1575" i="32"/>
  <c r="F1575" i="32"/>
  <c r="G1575" i="32"/>
  <c r="H1575" i="32"/>
  <c r="I1575" i="32"/>
  <c r="J1575" i="32"/>
  <c r="B1575" i="32" s="1"/>
  <c r="A1576" i="32"/>
  <c r="C1576" i="32"/>
  <c r="D1576" i="32"/>
  <c r="E1576" i="32"/>
  <c r="F1576" i="32"/>
  <c r="G1576" i="32"/>
  <c r="H1576" i="32"/>
  <c r="I1576" i="32"/>
  <c r="J1576" i="32"/>
  <c r="B1576" i="32" s="1"/>
  <c r="A1577" i="32"/>
  <c r="C1577" i="32"/>
  <c r="D1577" i="32"/>
  <c r="E1577" i="32"/>
  <c r="F1577" i="32"/>
  <c r="G1577" i="32"/>
  <c r="H1577" i="32"/>
  <c r="I1577" i="32"/>
  <c r="J1577" i="32"/>
  <c r="B1577" i="32" s="1"/>
  <c r="A1578" i="32"/>
  <c r="C1578" i="32"/>
  <c r="D1578" i="32"/>
  <c r="E1578" i="32"/>
  <c r="F1578" i="32"/>
  <c r="G1578" i="32"/>
  <c r="H1578" i="32"/>
  <c r="I1578" i="32"/>
  <c r="J1578" i="32"/>
  <c r="B1578" i="32" s="1"/>
  <c r="A1579" i="32"/>
  <c r="C1579" i="32"/>
  <c r="D1579" i="32"/>
  <c r="E1579" i="32"/>
  <c r="F1579" i="32"/>
  <c r="G1579" i="32"/>
  <c r="H1579" i="32"/>
  <c r="I1579" i="32"/>
  <c r="J1579" i="32"/>
  <c r="B1579" i="32" s="1"/>
  <c r="A1580" i="32"/>
  <c r="C1580" i="32"/>
  <c r="D1580" i="32"/>
  <c r="E1580" i="32"/>
  <c r="F1580" i="32"/>
  <c r="G1580" i="32"/>
  <c r="H1580" i="32"/>
  <c r="I1580" i="32"/>
  <c r="J1580" i="32"/>
  <c r="B1580" i="32" s="1"/>
  <c r="A1581" i="32"/>
  <c r="C1581" i="32"/>
  <c r="D1581" i="32"/>
  <c r="E1581" i="32"/>
  <c r="F1581" i="32"/>
  <c r="G1581" i="32"/>
  <c r="H1581" i="32"/>
  <c r="I1581" i="32"/>
  <c r="J1581" i="32"/>
  <c r="B1581" i="32" s="1"/>
  <c r="A1582" i="32"/>
  <c r="C1582" i="32"/>
  <c r="D1582" i="32"/>
  <c r="E1582" i="32"/>
  <c r="F1582" i="32"/>
  <c r="G1582" i="32"/>
  <c r="H1582" i="32"/>
  <c r="I1582" i="32"/>
  <c r="J1582" i="32"/>
  <c r="B1582" i="32" s="1"/>
  <c r="A1583" i="32"/>
  <c r="C1583" i="32"/>
  <c r="D1583" i="32"/>
  <c r="E1583" i="32"/>
  <c r="F1583" i="32"/>
  <c r="G1583" i="32"/>
  <c r="H1583" i="32"/>
  <c r="I1583" i="32"/>
  <c r="J1583" i="32"/>
  <c r="B1583" i="32" s="1"/>
  <c r="A1584" i="32"/>
  <c r="C1584" i="32"/>
  <c r="D1584" i="32"/>
  <c r="E1584" i="32"/>
  <c r="F1584" i="32"/>
  <c r="G1584" i="32"/>
  <c r="H1584" i="32"/>
  <c r="I1584" i="32"/>
  <c r="J1584" i="32"/>
  <c r="B1584" i="32" s="1"/>
  <c r="A1585" i="32"/>
  <c r="C1585" i="32"/>
  <c r="D1585" i="32"/>
  <c r="E1585" i="32"/>
  <c r="F1585" i="32"/>
  <c r="G1585" i="32"/>
  <c r="H1585" i="32"/>
  <c r="I1585" i="32"/>
  <c r="J1585" i="32"/>
  <c r="B1585" i="32" s="1"/>
  <c r="A1586" i="32"/>
  <c r="C1586" i="32"/>
  <c r="D1586" i="32"/>
  <c r="E1586" i="32"/>
  <c r="F1586" i="32"/>
  <c r="G1586" i="32"/>
  <c r="H1586" i="32"/>
  <c r="I1586" i="32"/>
  <c r="J1586" i="32"/>
  <c r="B1586" i="32" s="1"/>
  <c r="A1587" i="32"/>
  <c r="C1587" i="32"/>
  <c r="D1587" i="32"/>
  <c r="E1587" i="32"/>
  <c r="F1587" i="32"/>
  <c r="G1587" i="32"/>
  <c r="H1587" i="32"/>
  <c r="I1587" i="32"/>
  <c r="J1587" i="32"/>
  <c r="B1587" i="32" s="1"/>
  <c r="A1588" i="32"/>
  <c r="C1588" i="32"/>
  <c r="D1588" i="32"/>
  <c r="E1588" i="32"/>
  <c r="F1588" i="32"/>
  <c r="G1588" i="32"/>
  <c r="H1588" i="32"/>
  <c r="I1588" i="32"/>
  <c r="J1588" i="32"/>
  <c r="B1588" i="32" s="1"/>
  <c r="A1589" i="32"/>
  <c r="C1589" i="32"/>
  <c r="D1589" i="32"/>
  <c r="E1589" i="32"/>
  <c r="F1589" i="32"/>
  <c r="G1589" i="32"/>
  <c r="H1589" i="32"/>
  <c r="I1589" i="32"/>
  <c r="J1589" i="32"/>
  <c r="B1589" i="32" s="1"/>
  <c r="A1590" i="32"/>
  <c r="C1590" i="32"/>
  <c r="D1590" i="32"/>
  <c r="E1590" i="32"/>
  <c r="F1590" i="32"/>
  <c r="G1590" i="32"/>
  <c r="H1590" i="32"/>
  <c r="I1590" i="32"/>
  <c r="J1590" i="32"/>
  <c r="B1590" i="32" s="1"/>
  <c r="A1591" i="32"/>
  <c r="C1591" i="32"/>
  <c r="D1591" i="32"/>
  <c r="E1591" i="32"/>
  <c r="F1591" i="32"/>
  <c r="G1591" i="32"/>
  <c r="H1591" i="32"/>
  <c r="I1591" i="32"/>
  <c r="J1591" i="32"/>
  <c r="B1591" i="32" s="1"/>
  <c r="A1592" i="32"/>
  <c r="C1592" i="32"/>
  <c r="D1592" i="32"/>
  <c r="E1592" i="32"/>
  <c r="F1592" i="32"/>
  <c r="G1592" i="32"/>
  <c r="H1592" i="32"/>
  <c r="I1592" i="32"/>
  <c r="J1592" i="32"/>
  <c r="B1592" i="32" s="1"/>
  <c r="A1593" i="32"/>
  <c r="C1593" i="32"/>
  <c r="D1593" i="32"/>
  <c r="E1593" i="32"/>
  <c r="F1593" i="32"/>
  <c r="G1593" i="32"/>
  <c r="H1593" i="32"/>
  <c r="I1593" i="32"/>
  <c r="J1593" i="32"/>
  <c r="B1593" i="32" s="1"/>
  <c r="A1594" i="32"/>
  <c r="C1594" i="32"/>
  <c r="D1594" i="32"/>
  <c r="E1594" i="32"/>
  <c r="F1594" i="32"/>
  <c r="G1594" i="32"/>
  <c r="H1594" i="32"/>
  <c r="I1594" i="32"/>
  <c r="J1594" i="32"/>
  <c r="B1594" i="32" s="1"/>
  <c r="A1595" i="32"/>
  <c r="C1595" i="32"/>
  <c r="D1595" i="32"/>
  <c r="E1595" i="32"/>
  <c r="F1595" i="32"/>
  <c r="G1595" i="32"/>
  <c r="H1595" i="32"/>
  <c r="I1595" i="32"/>
  <c r="J1595" i="32"/>
  <c r="B1595" i="32" s="1"/>
  <c r="A1596" i="32"/>
  <c r="C1596" i="32"/>
  <c r="D1596" i="32"/>
  <c r="E1596" i="32"/>
  <c r="F1596" i="32"/>
  <c r="G1596" i="32"/>
  <c r="H1596" i="32"/>
  <c r="I1596" i="32"/>
  <c r="J1596" i="32"/>
  <c r="B1596" i="32" s="1"/>
  <c r="A1597" i="32"/>
  <c r="C1597" i="32"/>
  <c r="D1597" i="32"/>
  <c r="E1597" i="32"/>
  <c r="F1597" i="32"/>
  <c r="G1597" i="32"/>
  <c r="H1597" i="32"/>
  <c r="I1597" i="32"/>
  <c r="J1597" i="32"/>
  <c r="B1597" i="32" s="1"/>
  <c r="A1598" i="32"/>
  <c r="C1598" i="32"/>
  <c r="D1598" i="32"/>
  <c r="E1598" i="32"/>
  <c r="F1598" i="32"/>
  <c r="G1598" i="32"/>
  <c r="H1598" i="32"/>
  <c r="I1598" i="32"/>
  <c r="J1598" i="32"/>
  <c r="B1598" i="32" s="1"/>
  <c r="A1599" i="32"/>
  <c r="C1599" i="32"/>
  <c r="D1599" i="32"/>
  <c r="E1599" i="32"/>
  <c r="F1599" i="32"/>
  <c r="G1599" i="32"/>
  <c r="H1599" i="32"/>
  <c r="I1599" i="32"/>
  <c r="J1599" i="32"/>
  <c r="B1599" i="32" s="1"/>
  <c r="A1600" i="32"/>
  <c r="C1600" i="32"/>
  <c r="D1600" i="32"/>
  <c r="E1600" i="32"/>
  <c r="F1600" i="32"/>
  <c r="G1600" i="32"/>
  <c r="H1600" i="32"/>
  <c r="I1600" i="32"/>
  <c r="J1600" i="32"/>
  <c r="B1600" i="32" s="1"/>
  <c r="A1601" i="32"/>
  <c r="C1601" i="32"/>
  <c r="D1601" i="32"/>
  <c r="E1601" i="32"/>
  <c r="F1601" i="32"/>
  <c r="G1601" i="32"/>
  <c r="H1601" i="32"/>
  <c r="I1601" i="32"/>
  <c r="J1601" i="32"/>
  <c r="B1601" i="32" s="1"/>
  <c r="A1602" i="32"/>
  <c r="C1602" i="32"/>
  <c r="D1602" i="32"/>
  <c r="E1602" i="32"/>
  <c r="F1602" i="32"/>
  <c r="G1602" i="32"/>
  <c r="H1602" i="32"/>
  <c r="I1602" i="32"/>
  <c r="J1602" i="32"/>
  <c r="B1602" i="32" s="1"/>
  <c r="A1603" i="32"/>
  <c r="C1603" i="32"/>
  <c r="D1603" i="32"/>
  <c r="E1603" i="32"/>
  <c r="F1603" i="32"/>
  <c r="G1603" i="32"/>
  <c r="H1603" i="32"/>
  <c r="I1603" i="32"/>
  <c r="J1603" i="32"/>
  <c r="B1603" i="32" s="1"/>
  <c r="A1604" i="32"/>
  <c r="C1604" i="32"/>
  <c r="D1604" i="32"/>
  <c r="E1604" i="32"/>
  <c r="F1604" i="32"/>
  <c r="G1604" i="32"/>
  <c r="H1604" i="32"/>
  <c r="I1604" i="32"/>
  <c r="J1604" i="32"/>
  <c r="B1604" i="32" s="1"/>
  <c r="A1605" i="32"/>
  <c r="C1605" i="32"/>
  <c r="D1605" i="32"/>
  <c r="E1605" i="32"/>
  <c r="F1605" i="32"/>
  <c r="G1605" i="32"/>
  <c r="H1605" i="32"/>
  <c r="I1605" i="32"/>
  <c r="J1605" i="32"/>
  <c r="B1605" i="32" s="1"/>
  <c r="A1606" i="32"/>
  <c r="C1606" i="32"/>
  <c r="D1606" i="32"/>
  <c r="E1606" i="32"/>
  <c r="F1606" i="32"/>
  <c r="G1606" i="32"/>
  <c r="H1606" i="32"/>
  <c r="I1606" i="32"/>
  <c r="J1606" i="32"/>
  <c r="B1606" i="32" s="1"/>
  <c r="A1607" i="32"/>
  <c r="C1607" i="32"/>
  <c r="D1607" i="32"/>
  <c r="E1607" i="32"/>
  <c r="F1607" i="32"/>
  <c r="G1607" i="32"/>
  <c r="H1607" i="32"/>
  <c r="I1607" i="32"/>
  <c r="J1607" i="32"/>
  <c r="B1607" i="32" s="1"/>
  <c r="A1608" i="32"/>
  <c r="C1608" i="32"/>
  <c r="D1608" i="32"/>
  <c r="E1608" i="32"/>
  <c r="F1608" i="32"/>
  <c r="G1608" i="32"/>
  <c r="H1608" i="32"/>
  <c r="I1608" i="32"/>
  <c r="J1608" i="32"/>
  <c r="B1608" i="32" s="1"/>
  <c r="A1609" i="32"/>
  <c r="C1609" i="32"/>
  <c r="D1609" i="32"/>
  <c r="E1609" i="32"/>
  <c r="F1609" i="32"/>
  <c r="G1609" i="32"/>
  <c r="H1609" i="32"/>
  <c r="I1609" i="32"/>
  <c r="J1609" i="32"/>
  <c r="B1609" i="32" s="1"/>
  <c r="A1610" i="32"/>
  <c r="C1610" i="32"/>
  <c r="D1610" i="32"/>
  <c r="E1610" i="32"/>
  <c r="F1610" i="32"/>
  <c r="G1610" i="32"/>
  <c r="H1610" i="32"/>
  <c r="I1610" i="32"/>
  <c r="J1610" i="32"/>
  <c r="B1610" i="32" s="1"/>
  <c r="A1611" i="32"/>
  <c r="C1611" i="32"/>
  <c r="D1611" i="32"/>
  <c r="E1611" i="32"/>
  <c r="F1611" i="32"/>
  <c r="G1611" i="32"/>
  <c r="H1611" i="32"/>
  <c r="I1611" i="32"/>
  <c r="J1611" i="32"/>
  <c r="B1611" i="32" s="1"/>
  <c r="A1612" i="32"/>
  <c r="C1612" i="32"/>
  <c r="D1612" i="32"/>
  <c r="E1612" i="32"/>
  <c r="F1612" i="32"/>
  <c r="G1612" i="32"/>
  <c r="H1612" i="32"/>
  <c r="I1612" i="32"/>
  <c r="J1612" i="32"/>
  <c r="B1612" i="32" s="1"/>
  <c r="A1613" i="32"/>
  <c r="C1613" i="32"/>
  <c r="D1613" i="32"/>
  <c r="E1613" i="32"/>
  <c r="F1613" i="32"/>
  <c r="G1613" i="32"/>
  <c r="H1613" i="32"/>
  <c r="I1613" i="32"/>
  <c r="J1613" i="32"/>
  <c r="B1613" i="32" s="1"/>
  <c r="A1614" i="32"/>
  <c r="C1614" i="32"/>
  <c r="D1614" i="32"/>
  <c r="E1614" i="32"/>
  <c r="F1614" i="32"/>
  <c r="G1614" i="32"/>
  <c r="H1614" i="32"/>
  <c r="I1614" i="32"/>
  <c r="J1614" i="32"/>
  <c r="B1614" i="32" s="1"/>
  <c r="A1615" i="32"/>
  <c r="C1615" i="32"/>
  <c r="D1615" i="32"/>
  <c r="E1615" i="32"/>
  <c r="F1615" i="32"/>
  <c r="G1615" i="32"/>
  <c r="H1615" i="32"/>
  <c r="I1615" i="32"/>
  <c r="J1615" i="32"/>
  <c r="B1615" i="32" s="1"/>
  <c r="A1616" i="32"/>
  <c r="C1616" i="32"/>
  <c r="D1616" i="32"/>
  <c r="E1616" i="32"/>
  <c r="F1616" i="32"/>
  <c r="G1616" i="32"/>
  <c r="H1616" i="32"/>
  <c r="I1616" i="32"/>
  <c r="J1616" i="32"/>
  <c r="B1616" i="32" s="1"/>
  <c r="A1617" i="32"/>
  <c r="C1617" i="32"/>
  <c r="D1617" i="32"/>
  <c r="E1617" i="32"/>
  <c r="F1617" i="32"/>
  <c r="G1617" i="32"/>
  <c r="H1617" i="32"/>
  <c r="I1617" i="32"/>
  <c r="J1617" i="32"/>
  <c r="B1617" i="32" s="1"/>
  <c r="A1618" i="32"/>
  <c r="C1618" i="32"/>
  <c r="D1618" i="32"/>
  <c r="E1618" i="32"/>
  <c r="F1618" i="32"/>
  <c r="G1618" i="32"/>
  <c r="H1618" i="32"/>
  <c r="I1618" i="32"/>
  <c r="J1618" i="32"/>
  <c r="B1618" i="32" s="1"/>
  <c r="A1619" i="32"/>
  <c r="C1619" i="32"/>
  <c r="D1619" i="32"/>
  <c r="E1619" i="32"/>
  <c r="F1619" i="32"/>
  <c r="G1619" i="32"/>
  <c r="H1619" i="32"/>
  <c r="I1619" i="32"/>
  <c r="J1619" i="32"/>
  <c r="B1619" i="32" s="1"/>
  <c r="A1620" i="32"/>
  <c r="C1620" i="32"/>
  <c r="D1620" i="32"/>
  <c r="E1620" i="32"/>
  <c r="F1620" i="32"/>
  <c r="G1620" i="32"/>
  <c r="H1620" i="32"/>
  <c r="I1620" i="32"/>
  <c r="J1620" i="32"/>
  <c r="B1620" i="32" s="1"/>
  <c r="A1621" i="32"/>
  <c r="C1621" i="32"/>
  <c r="D1621" i="32"/>
  <c r="E1621" i="32"/>
  <c r="F1621" i="32"/>
  <c r="G1621" i="32"/>
  <c r="H1621" i="32"/>
  <c r="I1621" i="32"/>
  <c r="J1621" i="32"/>
  <c r="B1621" i="32" s="1"/>
  <c r="A1622" i="32"/>
  <c r="C1622" i="32"/>
  <c r="D1622" i="32"/>
  <c r="E1622" i="32"/>
  <c r="F1622" i="32"/>
  <c r="G1622" i="32"/>
  <c r="H1622" i="32"/>
  <c r="I1622" i="32"/>
  <c r="J1622" i="32"/>
  <c r="B1622" i="32" s="1"/>
  <c r="A1623" i="32"/>
  <c r="C1623" i="32"/>
  <c r="D1623" i="32"/>
  <c r="E1623" i="32"/>
  <c r="F1623" i="32"/>
  <c r="G1623" i="32"/>
  <c r="H1623" i="32"/>
  <c r="I1623" i="32"/>
  <c r="J1623" i="32"/>
  <c r="B1623" i="32" s="1"/>
  <c r="A1624" i="32"/>
  <c r="C1624" i="32"/>
  <c r="D1624" i="32"/>
  <c r="E1624" i="32"/>
  <c r="F1624" i="32"/>
  <c r="G1624" i="32"/>
  <c r="H1624" i="32"/>
  <c r="I1624" i="32"/>
  <c r="J1624" i="32"/>
  <c r="B1624" i="32" s="1"/>
  <c r="A1625" i="32"/>
  <c r="C1625" i="32"/>
  <c r="D1625" i="32"/>
  <c r="E1625" i="32"/>
  <c r="F1625" i="32"/>
  <c r="G1625" i="32"/>
  <c r="H1625" i="32"/>
  <c r="I1625" i="32"/>
  <c r="J1625" i="32"/>
  <c r="B1625" i="32" s="1"/>
  <c r="A1626" i="32"/>
  <c r="C1626" i="32"/>
  <c r="D1626" i="32"/>
  <c r="E1626" i="32"/>
  <c r="F1626" i="32"/>
  <c r="G1626" i="32"/>
  <c r="H1626" i="32"/>
  <c r="I1626" i="32"/>
  <c r="J1626" i="32"/>
  <c r="B1626" i="32" s="1"/>
  <c r="A1627" i="32"/>
  <c r="C1627" i="32"/>
  <c r="D1627" i="32"/>
  <c r="E1627" i="32"/>
  <c r="F1627" i="32"/>
  <c r="G1627" i="32"/>
  <c r="H1627" i="32"/>
  <c r="I1627" i="32"/>
  <c r="J1627" i="32"/>
  <c r="B1627" i="32" s="1"/>
  <c r="A1628" i="32"/>
  <c r="C1628" i="32"/>
  <c r="D1628" i="32"/>
  <c r="E1628" i="32"/>
  <c r="F1628" i="32"/>
  <c r="G1628" i="32"/>
  <c r="H1628" i="32"/>
  <c r="I1628" i="32"/>
  <c r="J1628" i="32"/>
  <c r="B1628" i="32" s="1"/>
  <c r="A1629" i="32"/>
  <c r="C1629" i="32"/>
  <c r="D1629" i="32"/>
  <c r="E1629" i="32"/>
  <c r="F1629" i="32"/>
  <c r="G1629" i="32"/>
  <c r="H1629" i="32"/>
  <c r="I1629" i="32"/>
  <c r="J1629" i="32"/>
  <c r="B1629" i="32" s="1"/>
  <c r="A1630" i="32"/>
  <c r="C1630" i="32"/>
  <c r="D1630" i="32"/>
  <c r="E1630" i="32"/>
  <c r="F1630" i="32"/>
  <c r="G1630" i="32"/>
  <c r="H1630" i="32"/>
  <c r="I1630" i="32"/>
  <c r="J1630" i="32"/>
  <c r="B1630" i="32" s="1"/>
  <c r="A1631" i="32"/>
  <c r="C1631" i="32"/>
  <c r="D1631" i="32"/>
  <c r="E1631" i="32"/>
  <c r="F1631" i="32"/>
  <c r="G1631" i="32"/>
  <c r="H1631" i="32"/>
  <c r="I1631" i="32"/>
  <c r="J1631" i="32"/>
  <c r="B1631" i="32" s="1"/>
  <c r="A1632" i="32"/>
  <c r="C1632" i="32"/>
  <c r="D1632" i="32"/>
  <c r="E1632" i="32"/>
  <c r="F1632" i="32"/>
  <c r="G1632" i="32"/>
  <c r="H1632" i="32"/>
  <c r="I1632" i="32"/>
  <c r="J1632" i="32"/>
  <c r="B1632" i="32" s="1"/>
  <c r="A1633" i="32"/>
  <c r="C1633" i="32"/>
  <c r="D1633" i="32"/>
  <c r="E1633" i="32"/>
  <c r="F1633" i="32"/>
  <c r="G1633" i="32"/>
  <c r="H1633" i="32"/>
  <c r="I1633" i="32"/>
  <c r="J1633" i="32"/>
  <c r="B1633" i="32" s="1"/>
  <c r="A1634" i="32"/>
  <c r="C1634" i="32"/>
  <c r="D1634" i="32"/>
  <c r="E1634" i="32"/>
  <c r="F1634" i="32"/>
  <c r="G1634" i="32"/>
  <c r="H1634" i="32"/>
  <c r="I1634" i="32"/>
  <c r="J1634" i="32"/>
  <c r="B1634" i="32" s="1"/>
  <c r="A1635" i="32"/>
  <c r="C1635" i="32"/>
  <c r="D1635" i="32"/>
  <c r="E1635" i="32"/>
  <c r="F1635" i="32"/>
  <c r="G1635" i="32"/>
  <c r="H1635" i="32"/>
  <c r="I1635" i="32"/>
  <c r="J1635" i="32"/>
  <c r="B1635" i="32" s="1"/>
  <c r="A1636" i="32"/>
  <c r="C1636" i="32"/>
  <c r="D1636" i="32"/>
  <c r="E1636" i="32"/>
  <c r="F1636" i="32"/>
  <c r="G1636" i="32"/>
  <c r="H1636" i="32"/>
  <c r="I1636" i="32"/>
  <c r="J1636" i="32"/>
  <c r="B1636" i="32" s="1"/>
  <c r="A1637" i="32"/>
  <c r="C1637" i="32"/>
  <c r="D1637" i="32"/>
  <c r="E1637" i="32"/>
  <c r="F1637" i="32"/>
  <c r="G1637" i="32"/>
  <c r="H1637" i="32"/>
  <c r="I1637" i="32"/>
  <c r="J1637" i="32"/>
  <c r="B1637" i="32" s="1"/>
  <c r="A1638" i="32"/>
  <c r="C1638" i="32"/>
  <c r="D1638" i="32"/>
  <c r="E1638" i="32"/>
  <c r="F1638" i="32"/>
  <c r="G1638" i="32"/>
  <c r="H1638" i="32"/>
  <c r="I1638" i="32"/>
  <c r="J1638" i="32"/>
  <c r="B1638" i="32" s="1"/>
  <c r="A1639" i="32"/>
  <c r="C1639" i="32"/>
  <c r="D1639" i="32"/>
  <c r="E1639" i="32"/>
  <c r="F1639" i="32"/>
  <c r="G1639" i="32"/>
  <c r="H1639" i="32"/>
  <c r="I1639" i="32"/>
  <c r="J1639" i="32"/>
  <c r="B1639" i="32" s="1"/>
  <c r="A1640" i="32"/>
  <c r="C1640" i="32"/>
  <c r="D1640" i="32"/>
  <c r="E1640" i="32"/>
  <c r="F1640" i="32"/>
  <c r="G1640" i="32"/>
  <c r="H1640" i="32"/>
  <c r="I1640" i="32"/>
  <c r="J1640" i="32"/>
  <c r="B1640" i="32" s="1"/>
  <c r="A1641" i="32"/>
  <c r="C1641" i="32"/>
  <c r="D1641" i="32"/>
  <c r="E1641" i="32"/>
  <c r="F1641" i="32"/>
  <c r="G1641" i="32"/>
  <c r="H1641" i="32"/>
  <c r="I1641" i="32"/>
  <c r="J1641" i="32"/>
  <c r="B1641" i="32" s="1"/>
  <c r="A1642" i="32"/>
  <c r="C1642" i="32"/>
  <c r="D1642" i="32"/>
  <c r="E1642" i="32"/>
  <c r="F1642" i="32"/>
  <c r="G1642" i="32"/>
  <c r="H1642" i="32"/>
  <c r="I1642" i="32"/>
  <c r="J1642" i="32"/>
  <c r="B1642" i="32" s="1"/>
  <c r="A1643" i="32"/>
  <c r="C1643" i="32"/>
  <c r="D1643" i="32"/>
  <c r="E1643" i="32"/>
  <c r="F1643" i="32"/>
  <c r="G1643" i="32"/>
  <c r="H1643" i="32"/>
  <c r="I1643" i="32"/>
  <c r="J1643" i="32"/>
  <c r="B1643" i="32" s="1"/>
  <c r="A1644" i="32"/>
  <c r="C1644" i="32"/>
  <c r="D1644" i="32"/>
  <c r="E1644" i="32"/>
  <c r="F1644" i="32"/>
  <c r="G1644" i="32"/>
  <c r="H1644" i="32"/>
  <c r="I1644" i="32"/>
  <c r="J1644" i="32"/>
  <c r="B1644" i="32" s="1"/>
  <c r="A1645" i="32"/>
  <c r="C1645" i="32"/>
  <c r="D1645" i="32"/>
  <c r="E1645" i="32"/>
  <c r="F1645" i="32"/>
  <c r="G1645" i="32"/>
  <c r="H1645" i="32"/>
  <c r="I1645" i="32"/>
  <c r="J1645" i="32"/>
  <c r="B1645" i="32" s="1"/>
  <c r="A1646" i="32"/>
  <c r="C1646" i="32"/>
  <c r="D1646" i="32"/>
  <c r="E1646" i="32"/>
  <c r="F1646" i="32"/>
  <c r="G1646" i="32"/>
  <c r="H1646" i="32"/>
  <c r="I1646" i="32"/>
  <c r="J1646" i="32"/>
  <c r="B1646" i="32" s="1"/>
  <c r="A1647" i="32"/>
  <c r="C1647" i="32"/>
  <c r="D1647" i="32"/>
  <c r="E1647" i="32"/>
  <c r="F1647" i="32"/>
  <c r="G1647" i="32"/>
  <c r="H1647" i="32"/>
  <c r="I1647" i="32"/>
  <c r="J1647" i="32"/>
  <c r="B1647" i="32" s="1"/>
  <c r="A1648" i="32"/>
  <c r="C1648" i="32"/>
  <c r="D1648" i="32"/>
  <c r="E1648" i="32"/>
  <c r="F1648" i="32"/>
  <c r="G1648" i="32"/>
  <c r="H1648" i="32"/>
  <c r="I1648" i="32"/>
  <c r="J1648" i="32"/>
  <c r="B1648" i="32" s="1"/>
  <c r="A1649" i="32"/>
  <c r="C1649" i="32"/>
  <c r="D1649" i="32"/>
  <c r="E1649" i="32"/>
  <c r="F1649" i="32"/>
  <c r="G1649" i="32"/>
  <c r="H1649" i="32"/>
  <c r="I1649" i="32"/>
  <c r="J1649" i="32"/>
  <c r="B1649" i="32" s="1"/>
  <c r="A1650" i="32"/>
  <c r="C1650" i="32"/>
  <c r="D1650" i="32"/>
  <c r="E1650" i="32"/>
  <c r="F1650" i="32"/>
  <c r="G1650" i="32"/>
  <c r="H1650" i="32"/>
  <c r="I1650" i="32"/>
  <c r="J1650" i="32"/>
  <c r="B1650" i="32" s="1"/>
  <c r="A1651" i="32"/>
  <c r="C1651" i="32"/>
  <c r="D1651" i="32"/>
  <c r="E1651" i="32"/>
  <c r="F1651" i="32"/>
  <c r="G1651" i="32"/>
  <c r="H1651" i="32"/>
  <c r="I1651" i="32"/>
  <c r="J1651" i="32"/>
  <c r="B1651" i="32" s="1"/>
  <c r="A1652" i="32"/>
  <c r="C1652" i="32"/>
  <c r="D1652" i="32"/>
  <c r="E1652" i="32"/>
  <c r="F1652" i="32"/>
  <c r="G1652" i="32"/>
  <c r="H1652" i="32"/>
  <c r="I1652" i="32"/>
  <c r="J1652" i="32"/>
  <c r="B1652" i="32" s="1"/>
  <c r="A1653" i="32"/>
  <c r="C1653" i="32"/>
  <c r="D1653" i="32"/>
  <c r="E1653" i="32"/>
  <c r="F1653" i="32"/>
  <c r="G1653" i="32"/>
  <c r="H1653" i="32"/>
  <c r="I1653" i="32"/>
  <c r="J1653" i="32"/>
  <c r="B1653" i="32" s="1"/>
  <c r="A1654" i="32"/>
  <c r="C1654" i="32"/>
  <c r="D1654" i="32"/>
  <c r="E1654" i="32"/>
  <c r="F1654" i="32"/>
  <c r="G1654" i="32"/>
  <c r="H1654" i="32"/>
  <c r="I1654" i="32"/>
  <c r="J1654" i="32"/>
  <c r="B1654" i="32" s="1"/>
  <c r="A1655" i="32"/>
  <c r="C1655" i="32"/>
  <c r="D1655" i="32"/>
  <c r="E1655" i="32"/>
  <c r="F1655" i="32"/>
  <c r="G1655" i="32"/>
  <c r="H1655" i="32"/>
  <c r="I1655" i="32"/>
  <c r="J1655" i="32"/>
  <c r="B1655" i="32" s="1"/>
  <c r="A1656" i="32"/>
  <c r="C1656" i="32"/>
  <c r="D1656" i="32"/>
  <c r="E1656" i="32"/>
  <c r="F1656" i="32"/>
  <c r="G1656" i="32"/>
  <c r="H1656" i="32"/>
  <c r="I1656" i="32"/>
  <c r="J1656" i="32"/>
  <c r="B1656" i="32" s="1"/>
  <c r="A1657" i="32"/>
  <c r="C1657" i="32"/>
  <c r="D1657" i="32"/>
  <c r="E1657" i="32"/>
  <c r="F1657" i="32"/>
  <c r="G1657" i="32"/>
  <c r="H1657" i="32"/>
  <c r="I1657" i="32"/>
  <c r="J1657" i="32"/>
  <c r="B1657" i="32" s="1"/>
  <c r="A1658" i="32"/>
  <c r="C1658" i="32"/>
  <c r="D1658" i="32"/>
  <c r="E1658" i="32"/>
  <c r="F1658" i="32"/>
  <c r="G1658" i="32"/>
  <c r="H1658" i="32"/>
  <c r="I1658" i="32"/>
  <c r="J1658" i="32"/>
  <c r="B1658" i="32" s="1"/>
  <c r="A1659" i="32"/>
  <c r="C1659" i="32"/>
  <c r="D1659" i="32"/>
  <c r="E1659" i="32"/>
  <c r="F1659" i="32"/>
  <c r="G1659" i="32"/>
  <c r="H1659" i="32"/>
  <c r="I1659" i="32"/>
  <c r="J1659" i="32"/>
  <c r="B1659" i="32" s="1"/>
  <c r="A1660" i="32"/>
  <c r="C1660" i="32"/>
  <c r="D1660" i="32"/>
  <c r="E1660" i="32"/>
  <c r="F1660" i="32"/>
  <c r="G1660" i="32"/>
  <c r="H1660" i="32"/>
  <c r="I1660" i="32"/>
  <c r="J1660" i="32"/>
  <c r="B1660" i="32" s="1"/>
  <c r="A1661" i="32"/>
  <c r="C1661" i="32"/>
  <c r="D1661" i="32"/>
  <c r="E1661" i="32"/>
  <c r="F1661" i="32"/>
  <c r="G1661" i="32"/>
  <c r="H1661" i="32"/>
  <c r="I1661" i="32"/>
  <c r="J1661" i="32"/>
  <c r="B1661" i="32" s="1"/>
  <c r="A1662" i="32"/>
  <c r="C1662" i="32"/>
  <c r="D1662" i="32"/>
  <c r="E1662" i="32"/>
  <c r="F1662" i="32"/>
  <c r="G1662" i="32"/>
  <c r="H1662" i="32"/>
  <c r="I1662" i="32"/>
  <c r="J1662" i="32"/>
  <c r="B1662" i="32" s="1"/>
  <c r="A1663" i="32"/>
  <c r="C1663" i="32"/>
  <c r="D1663" i="32"/>
  <c r="E1663" i="32"/>
  <c r="F1663" i="32"/>
  <c r="G1663" i="32"/>
  <c r="H1663" i="32"/>
  <c r="I1663" i="32"/>
  <c r="J1663" i="32"/>
  <c r="B1663" i="32" s="1"/>
  <c r="A1664" i="32"/>
  <c r="C1664" i="32"/>
  <c r="D1664" i="32"/>
  <c r="E1664" i="32"/>
  <c r="F1664" i="32"/>
  <c r="G1664" i="32"/>
  <c r="H1664" i="32"/>
  <c r="I1664" i="32"/>
  <c r="J1664" i="32"/>
  <c r="B1664" i="32" s="1"/>
  <c r="A1665" i="32"/>
  <c r="C1665" i="32"/>
  <c r="D1665" i="32"/>
  <c r="E1665" i="32"/>
  <c r="F1665" i="32"/>
  <c r="G1665" i="32"/>
  <c r="H1665" i="32"/>
  <c r="I1665" i="32"/>
  <c r="J1665" i="32"/>
  <c r="B1665" i="32" s="1"/>
  <c r="A1666" i="32"/>
  <c r="C1666" i="32"/>
  <c r="D1666" i="32"/>
  <c r="E1666" i="32"/>
  <c r="F1666" i="32"/>
  <c r="G1666" i="32"/>
  <c r="H1666" i="32"/>
  <c r="I1666" i="32"/>
  <c r="J1666" i="32"/>
  <c r="B1666" i="32" s="1"/>
  <c r="A1667" i="32"/>
  <c r="C1667" i="32"/>
  <c r="D1667" i="32"/>
  <c r="E1667" i="32"/>
  <c r="F1667" i="32"/>
  <c r="G1667" i="32"/>
  <c r="H1667" i="32"/>
  <c r="I1667" i="32"/>
  <c r="J1667" i="32"/>
  <c r="B1667" i="32" s="1"/>
  <c r="A1668" i="32"/>
  <c r="C1668" i="32"/>
  <c r="D1668" i="32"/>
  <c r="E1668" i="32"/>
  <c r="F1668" i="32"/>
  <c r="G1668" i="32"/>
  <c r="H1668" i="32"/>
  <c r="I1668" i="32"/>
  <c r="J1668" i="32"/>
  <c r="B1668" i="32" s="1"/>
  <c r="A1669" i="32"/>
  <c r="C1669" i="32"/>
  <c r="D1669" i="32"/>
  <c r="E1669" i="32"/>
  <c r="F1669" i="32"/>
  <c r="G1669" i="32"/>
  <c r="H1669" i="32"/>
  <c r="I1669" i="32"/>
  <c r="J1669" i="32"/>
  <c r="B1669" i="32" s="1"/>
  <c r="A1670" i="32"/>
  <c r="C1670" i="32"/>
  <c r="D1670" i="32"/>
  <c r="E1670" i="32"/>
  <c r="F1670" i="32"/>
  <c r="G1670" i="32"/>
  <c r="H1670" i="32"/>
  <c r="I1670" i="32"/>
  <c r="J1670" i="32"/>
  <c r="B1670" i="32" s="1"/>
  <c r="A1671" i="32"/>
  <c r="C1671" i="32"/>
  <c r="D1671" i="32"/>
  <c r="E1671" i="32"/>
  <c r="F1671" i="32"/>
  <c r="G1671" i="32"/>
  <c r="H1671" i="32"/>
  <c r="I1671" i="32"/>
  <c r="J1671" i="32"/>
  <c r="B1671" i="32" s="1"/>
  <c r="A1672" i="32"/>
  <c r="C1672" i="32"/>
  <c r="D1672" i="32"/>
  <c r="E1672" i="32"/>
  <c r="F1672" i="32"/>
  <c r="G1672" i="32"/>
  <c r="H1672" i="32"/>
  <c r="I1672" i="32"/>
  <c r="J1672" i="32"/>
  <c r="B1672" i="32" s="1"/>
  <c r="A1673" i="32"/>
  <c r="C1673" i="32"/>
  <c r="D1673" i="32"/>
  <c r="E1673" i="32"/>
  <c r="F1673" i="32"/>
  <c r="G1673" i="32"/>
  <c r="H1673" i="32"/>
  <c r="I1673" i="32"/>
  <c r="J1673" i="32"/>
  <c r="B1673" i="32" s="1"/>
  <c r="A1674" i="32"/>
  <c r="C1674" i="32"/>
  <c r="D1674" i="32"/>
  <c r="E1674" i="32"/>
  <c r="F1674" i="32"/>
  <c r="G1674" i="32"/>
  <c r="H1674" i="32"/>
  <c r="I1674" i="32"/>
  <c r="J1674" i="32"/>
  <c r="B1674" i="32" s="1"/>
  <c r="A1675" i="32"/>
  <c r="C1675" i="32"/>
  <c r="D1675" i="32"/>
  <c r="E1675" i="32"/>
  <c r="F1675" i="32"/>
  <c r="G1675" i="32"/>
  <c r="H1675" i="32"/>
  <c r="I1675" i="32"/>
  <c r="J1675" i="32"/>
  <c r="B1675" i="32" s="1"/>
  <c r="A1676" i="32"/>
  <c r="C1676" i="32"/>
  <c r="D1676" i="32"/>
  <c r="E1676" i="32"/>
  <c r="F1676" i="32"/>
  <c r="G1676" i="32"/>
  <c r="H1676" i="32"/>
  <c r="I1676" i="32"/>
  <c r="J1676" i="32"/>
  <c r="B1676" i="32" s="1"/>
  <c r="A1677" i="32"/>
  <c r="C1677" i="32"/>
  <c r="D1677" i="32"/>
  <c r="E1677" i="32"/>
  <c r="F1677" i="32"/>
  <c r="G1677" i="32"/>
  <c r="H1677" i="32"/>
  <c r="I1677" i="32"/>
  <c r="J1677" i="32"/>
  <c r="B1677" i="32" s="1"/>
  <c r="A1678" i="32"/>
  <c r="C1678" i="32"/>
  <c r="D1678" i="32"/>
  <c r="E1678" i="32"/>
  <c r="F1678" i="32"/>
  <c r="G1678" i="32"/>
  <c r="H1678" i="32"/>
  <c r="I1678" i="32"/>
  <c r="J1678" i="32"/>
  <c r="B1678" i="32" s="1"/>
  <c r="A1679" i="32"/>
  <c r="C1679" i="32"/>
  <c r="D1679" i="32"/>
  <c r="E1679" i="32"/>
  <c r="F1679" i="32"/>
  <c r="G1679" i="32"/>
  <c r="H1679" i="32"/>
  <c r="I1679" i="32"/>
  <c r="J1679" i="32"/>
  <c r="B1679" i="32" s="1"/>
  <c r="A1680" i="32"/>
  <c r="C1680" i="32"/>
  <c r="D1680" i="32"/>
  <c r="E1680" i="32"/>
  <c r="F1680" i="32"/>
  <c r="G1680" i="32"/>
  <c r="H1680" i="32"/>
  <c r="I1680" i="32"/>
  <c r="J1680" i="32"/>
  <c r="B1680" i="32" s="1"/>
  <c r="A1681" i="32"/>
  <c r="C1681" i="32"/>
  <c r="D1681" i="32"/>
  <c r="E1681" i="32"/>
  <c r="F1681" i="32"/>
  <c r="G1681" i="32"/>
  <c r="H1681" i="32"/>
  <c r="I1681" i="32"/>
  <c r="J1681" i="32"/>
  <c r="B1681" i="32" s="1"/>
  <c r="A1682" i="32"/>
  <c r="C1682" i="32"/>
  <c r="D1682" i="32"/>
  <c r="E1682" i="32"/>
  <c r="F1682" i="32"/>
  <c r="G1682" i="32"/>
  <c r="H1682" i="32"/>
  <c r="I1682" i="32"/>
  <c r="J1682" i="32"/>
  <c r="B1682" i="32" s="1"/>
  <c r="A1683" i="32"/>
  <c r="C1683" i="32"/>
  <c r="D1683" i="32"/>
  <c r="E1683" i="32"/>
  <c r="F1683" i="32"/>
  <c r="G1683" i="32"/>
  <c r="H1683" i="32"/>
  <c r="I1683" i="32"/>
  <c r="J1683" i="32"/>
  <c r="B1683" i="32" s="1"/>
  <c r="A1684" i="32"/>
  <c r="C1684" i="32"/>
  <c r="D1684" i="32"/>
  <c r="E1684" i="32"/>
  <c r="F1684" i="32"/>
  <c r="G1684" i="32"/>
  <c r="H1684" i="32"/>
  <c r="I1684" i="32"/>
  <c r="J1684" i="32"/>
  <c r="B1684" i="32" s="1"/>
  <c r="A1685" i="32"/>
  <c r="C1685" i="32"/>
  <c r="D1685" i="32"/>
  <c r="E1685" i="32"/>
  <c r="F1685" i="32"/>
  <c r="G1685" i="32"/>
  <c r="H1685" i="32"/>
  <c r="I1685" i="32"/>
  <c r="J1685" i="32"/>
  <c r="B1685" i="32" s="1"/>
  <c r="A1686" i="32"/>
  <c r="C1686" i="32"/>
  <c r="D1686" i="32"/>
  <c r="E1686" i="32"/>
  <c r="F1686" i="32"/>
  <c r="G1686" i="32"/>
  <c r="H1686" i="32"/>
  <c r="I1686" i="32"/>
  <c r="J1686" i="32"/>
  <c r="B1686" i="32" s="1"/>
  <c r="A1687" i="32"/>
  <c r="C1687" i="32"/>
  <c r="D1687" i="32"/>
  <c r="E1687" i="32"/>
  <c r="F1687" i="32"/>
  <c r="G1687" i="32"/>
  <c r="H1687" i="32"/>
  <c r="I1687" i="32"/>
  <c r="J1687" i="32"/>
  <c r="B1687" i="32" s="1"/>
  <c r="A1688" i="32"/>
  <c r="C1688" i="32"/>
  <c r="D1688" i="32"/>
  <c r="E1688" i="32"/>
  <c r="F1688" i="32"/>
  <c r="G1688" i="32"/>
  <c r="H1688" i="32"/>
  <c r="I1688" i="32"/>
  <c r="J1688" i="32"/>
  <c r="B1688" i="32" s="1"/>
  <c r="A1689" i="32"/>
  <c r="C1689" i="32"/>
  <c r="D1689" i="32"/>
  <c r="E1689" i="32"/>
  <c r="F1689" i="32"/>
  <c r="G1689" i="32"/>
  <c r="H1689" i="32"/>
  <c r="I1689" i="32"/>
  <c r="J1689" i="32"/>
  <c r="B1689" i="32" s="1"/>
  <c r="A1690" i="32"/>
  <c r="C1690" i="32"/>
  <c r="D1690" i="32"/>
  <c r="E1690" i="32"/>
  <c r="F1690" i="32"/>
  <c r="G1690" i="32"/>
  <c r="H1690" i="32"/>
  <c r="I1690" i="32"/>
  <c r="J1690" i="32"/>
  <c r="B1690" i="32" s="1"/>
  <c r="A1691" i="32"/>
  <c r="C1691" i="32"/>
  <c r="D1691" i="32"/>
  <c r="E1691" i="32"/>
  <c r="F1691" i="32"/>
  <c r="G1691" i="32"/>
  <c r="H1691" i="32"/>
  <c r="I1691" i="32"/>
  <c r="J1691" i="32"/>
  <c r="B1691" i="32" s="1"/>
  <c r="A1692" i="32"/>
  <c r="C1692" i="32"/>
  <c r="D1692" i="32"/>
  <c r="E1692" i="32"/>
  <c r="F1692" i="32"/>
  <c r="G1692" i="32"/>
  <c r="H1692" i="32"/>
  <c r="I1692" i="32"/>
  <c r="J1692" i="32"/>
  <c r="B1692" i="32" s="1"/>
  <c r="A1693" i="32"/>
  <c r="C1693" i="32"/>
  <c r="D1693" i="32"/>
  <c r="E1693" i="32"/>
  <c r="F1693" i="32"/>
  <c r="G1693" i="32"/>
  <c r="H1693" i="32"/>
  <c r="I1693" i="32"/>
  <c r="J1693" i="32"/>
  <c r="B1693" i="32" s="1"/>
  <c r="A1694" i="32"/>
  <c r="C1694" i="32"/>
  <c r="D1694" i="32"/>
  <c r="E1694" i="32"/>
  <c r="F1694" i="32"/>
  <c r="G1694" i="32"/>
  <c r="H1694" i="32"/>
  <c r="I1694" i="32"/>
  <c r="J1694" i="32"/>
  <c r="B1694" i="32" s="1"/>
  <c r="A1695" i="32"/>
  <c r="C1695" i="32"/>
  <c r="D1695" i="32"/>
  <c r="E1695" i="32"/>
  <c r="F1695" i="32"/>
  <c r="G1695" i="32"/>
  <c r="H1695" i="32"/>
  <c r="I1695" i="32"/>
  <c r="J1695" i="32"/>
  <c r="B1695" i="32" s="1"/>
  <c r="A1696" i="32"/>
  <c r="C1696" i="32"/>
  <c r="D1696" i="32"/>
  <c r="E1696" i="32"/>
  <c r="F1696" i="32"/>
  <c r="G1696" i="32"/>
  <c r="H1696" i="32"/>
  <c r="I1696" i="32"/>
  <c r="J1696" i="32"/>
  <c r="B1696" i="32" s="1"/>
  <c r="A1697" i="32"/>
  <c r="C1697" i="32"/>
  <c r="D1697" i="32"/>
  <c r="E1697" i="32"/>
  <c r="F1697" i="32"/>
  <c r="G1697" i="32"/>
  <c r="H1697" i="32"/>
  <c r="I1697" i="32"/>
  <c r="J1697" i="32"/>
  <c r="B1697" i="32" s="1"/>
  <c r="A1698" i="32"/>
  <c r="C1698" i="32"/>
  <c r="D1698" i="32"/>
  <c r="E1698" i="32"/>
  <c r="F1698" i="32"/>
  <c r="G1698" i="32"/>
  <c r="H1698" i="32"/>
  <c r="I1698" i="32"/>
  <c r="J1698" i="32"/>
  <c r="B1698" i="32" s="1"/>
  <c r="A1699" i="32"/>
  <c r="C1699" i="32"/>
  <c r="D1699" i="32"/>
  <c r="E1699" i="32"/>
  <c r="F1699" i="32"/>
  <c r="G1699" i="32"/>
  <c r="H1699" i="32"/>
  <c r="I1699" i="32"/>
  <c r="J1699" i="32"/>
  <c r="B1699" i="32" s="1"/>
  <c r="A1700" i="32"/>
  <c r="C1700" i="32"/>
  <c r="D1700" i="32"/>
  <c r="E1700" i="32"/>
  <c r="F1700" i="32"/>
  <c r="G1700" i="32"/>
  <c r="H1700" i="32"/>
  <c r="I1700" i="32"/>
  <c r="J1700" i="32"/>
  <c r="B1700" i="32" s="1"/>
  <c r="A1701" i="32"/>
  <c r="C1701" i="32"/>
  <c r="D1701" i="32"/>
  <c r="E1701" i="32"/>
  <c r="F1701" i="32"/>
  <c r="G1701" i="32"/>
  <c r="H1701" i="32"/>
  <c r="I1701" i="32"/>
  <c r="J1701" i="32"/>
  <c r="B1701" i="32" s="1"/>
  <c r="A1702" i="32"/>
  <c r="C1702" i="32"/>
  <c r="D1702" i="32"/>
  <c r="E1702" i="32"/>
  <c r="F1702" i="32"/>
  <c r="G1702" i="32"/>
  <c r="H1702" i="32"/>
  <c r="I1702" i="32"/>
  <c r="J1702" i="32"/>
  <c r="B1702" i="32" s="1"/>
  <c r="A1703" i="32"/>
  <c r="C1703" i="32"/>
  <c r="D1703" i="32"/>
  <c r="E1703" i="32"/>
  <c r="F1703" i="32"/>
  <c r="G1703" i="32"/>
  <c r="H1703" i="32"/>
  <c r="I1703" i="32"/>
  <c r="J1703" i="32"/>
  <c r="B1703" i="32" s="1"/>
  <c r="A1704" i="32"/>
  <c r="C1704" i="32"/>
  <c r="D1704" i="32"/>
  <c r="E1704" i="32"/>
  <c r="F1704" i="32"/>
  <c r="G1704" i="32"/>
  <c r="H1704" i="32"/>
  <c r="I1704" i="32"/>
  <c r="J1704" i="32"/>
  <c r="B1704" i="32" s="1"/>
  <c r="A1705" i="32"/>
  <c r="C1705" i="32"/>
  <c r="D1705" i="32"/>
  <c r="E1705" i="32"/>
  <c r="F1705" i="32"/>
  <c r="G1705" i="32"/>
  <c r="H1705" i="32"/>
  <c r="I1705" i="32"/>
  <c r="J1705" i="32"/>
  <c r="B1705" i="32" s="1"/>
  <c r="A1706" i="32"/>
  <c r="C1706" i="32"/>
  <c r="D1706" i="32"/>
  <c r="E1706" i="32"/>
  <c r="F1706" i="32"/>
  <c r="G1706" i="32"/>
  <c r="H1706" i="32"/>
  <c r="I1706" i="32"/>
  <c r="J1706" i="32"/>
  <c r="B1706" i="32" s="1"/>
  <c r="A1707" i="32"/>
  <c r="C1707" i="32"/>
  <c r="D1707" i="32"/>
  <c r="E1707" i="32"/>
  <c r="F1707" i="32"/>
  <c r="G1707" i="32"/>
  <c r="H1707" i="32"/>
  <c r="I1707" i="32"/>
  <c r="J1707" i="32"/>
  <c r="B1707" i="32" s="1"/>
  <c r="A1708" i="32"/>
  <c r="C1708" i="32"/>
  <c r="D1708" i="32"/>
  <c r="E1708" i="32"/>
  <c r="F1708" i="32"/>
  <c r="G1708" i="32"/>
  <c r="H1708" i="32"/>
  <c r="I1708" i="32"/>
  <c r="J1708" i="32"/>
  <c r="B1708" i="32" s="1"/>
  <c r="A1709" i="32"/>
  <c r="C1709" i="32"/>
  <c r="D1709" i="32"/>
  <c r="E1709" i="32"/>
  <c r="F1709" i="32"/>
  <c r="G1709" i="32"/>
  <c r="H1709" i="32"/>
  <c r="I1709" i="32"/>
  <c r="J1709" i="32"/>
  <c r="B1709" i="32" s="1"/>
  <c r="A1710" i="32"/>
  <c r="C1710" i="32"/>
  <c r="D1710" i="32"/>
  <c r="E1710" i="32"/>
  <c r="F1710" i="32"/>
  <c r="G1710" i="32"/>
  <c r="H1710" i="32"/>
  <c r="I1710" i="32"/>
  <c r="J1710" i="32"/>
  <c r="B1710" i="32" s="1"/>
  <c r="A1711" i="32"/>
  <c r="C1711" i="32"/>
  <c r="D1711" i="32"/>
  <c r="E1711" i="32"/>
  <c r="F1711" i="32"/>
  <c r="G1711" i="32"/>
  <c r="H1711" i="32"/>
  <c r="I1711" i="32"/>
  <c r="J1711" i="32"/>
  <c r="B1711" i="32" s="1"/>
  <c r="A1712" i="32"/>
  <c r="C1712" i="32"/>
  <c r="D1712" i="32"/>
  <c r="E1712" i="32"/>
  <c r="F1712" i="32"/>
  <c r="G1712" i="32"/>
  <c r="H1712" i="32"/>
  <c r="I1712" i="32"/>
  <c r="J1712" i="32"/>
  <c r="B1712" i="32" s="1"/>
  <c r="A1713" i="32"/>
  <c r="C1713" i="32"/>
  <c r="D1713" i="32"/>
  <c r="E1713" i="32"/>
  <c r="F1713" i="32"/>
  <c r="G1713" i="32"/>
  <c r="H1713" i="32"/>
  <c r="I1713" i="32"/>
  <c r="J1713" i="32"/>
  <c r="B1713" i="32" s="1"/>
  <c r="A1714" i="32"/>
  <c r="C1714" i="32"/>
  <c r="D1714" i="32"/>
  <c r="E1714" i="32"/>
  <c r="F1714" i="32"/>
  <c r="G1714" i="32"/>
  <c r="H1714" i="32"/>
  <c r="I1714" i="32"/>
  <c r="J1714" i="32"/>
  <c r="B1714" i="32" s="1"/>
  <c r="A1715" i="32"/>
  <c r="C1715" i="32"/>
  <c r="D1715" i="32"/>
  <c r="E1715" i="32"/>
  <c r="F1715" i="32"/>
  <c r="G1715" i="32"/>
  <c r="H1715" i="32"/>
  <c r="I1715" i="32"/>
  <c r="J1715" i="32"/>
  <c r="B1715" i="32" s="1"/>
  <c r="A1716" i="32"/>
  <c r="C1716" i="32"/>
  <c r="D1716" i="32"/>
  <c r="E1716" i="32"/>
  <c r="F1716" i="32"/>
  <c r="G1716" i="32"/>
  <c r="H1716" i="32"/>
  <c r="I1716" i="32"/>
  <c r="J1716" i="32"/>
  <c r="B1716" i="32" s="1"/>
  <c r="A1717" i="32"/>
  <c r="C1717" i="32"/>
  <c r="D1717" i="32"/>
  <c r="E1717" i="32"/>
  <c r="F1717" i="32"/>
  <c r="G1717" i="32"/>
  <c r="H1717" i="32"/>
  <c r="I1717" i="32"/>
  <c r="J1717" i="32"/>
  <c r="B1717" i="32" s="1"/>
  <c r="A1718" i="32"/>
  <c r="C1718" i="32"/>
  <c r="D1718" i="32"/>
  <c r="E1718" i="32"/>
  <c r="F1718" i="32"/>
  <c r="G1718" i="32"/>
  <c r="H1718" i="32"/>
  <c r="I1718" i="32"/>
  <c r="J1718" i="32"/>
  <c r="B1718" i="32" s="1"/>
  <c r="A1719" i="32"/>
  <c r="C1719" i="32"/>
  <c r="D1719" i="32"/>
  <c r="E1719" i="32"/>
  <c r="F1719" i="32"/>
  <c r="G1719" i="32"/>
  <c r="H1719" i="32"/>
  <c r="I1719" i="32"/>
  <c r="J1719" i="32"/>
  <c r="B1719" i="32" s="1"/>
  <c r="A1720" i="32"/>
  <c r="C1720" i="32"/>
  <c r="D1720" i="32"/>
  <c r="E1720" i="32"/>
  <c r="F1720" i="32"/>
  <c r="G1720" i="32"/>
  <c r="H1720" i="32"/>
  <c r="I1720" i="32"/>
  <c r="J1720" i="32"/>
  <c r="B1720" i="32" s="1"/>
  <c r="A1721" i="32"/>
  <c r="C1721" i="32"/>
  <c r="D1721" i="32"/>
  <c r="E1721" i="32"/>
  <c r="F1721" i="32"/>
  <c r="G1721" i="32"/>
  <c r="H1721" i="32"/>
  <c r="I1721" i="32"/>
  <c r="J1721" i="32"/>
  <c r="B1721" i="32" s="1"/>
  <c r="A1722" i="32"/>
  <c r="C1722" i="32"/>
  <c r="D1722" i="32"/>
  <c r="E1722" i="32"/>
  <c r="F1722" i="32"/>
  <c r="G1722" i="32"/>
  <c r="H1722" i="32"/>
  <c r="I1722" i="32"/>
  <c r="J1722" i="32"/>
  <c r="B1722" i="32" s="1"/>
  <c r="A1723" i="32"/>
  <c r="C1723" i="32"/>
  <c r="D1723" i="32"/>
  <c r="E1723" i="32"/>
  <c r="F1723" i="32"/>
  <c r="G1723" i="32"/>
  <c r="H1723" i="32"/>
  <c r="I1723" i="32"/>
  <c r="J1723" i="32"/>
  <c r="B1723" i="32" s="1"/>
  <c r="A1724" i="32"/>
  <c r="C1724" i="32"/>
  <c r="D1724" i="32"/>
  <c r="E1724" i="32"/>
  <c r="F1724" i="32"/>
  <c r="G1724" i="32"/>
  <c r="H1724" i="32"/>
  <c r="I1724" i="32"/>
  <c r="J1724" i="32"/>
  <c r="B1724" i="32" s="1"/>
  <c r="A1725" i="32"/>
  <c r="C1725" i="32"/>
  <c r="D1725" i="32"/>
  <c r="E1725" i="32"/>
  <c r="F1725" i="32"/>
  <c r="G1725" i="32"/>
  <c r="H1725" i="32"/>
  <c r="I1725" i="32"/>
  <c r="J1725" i="32"/>
  <c r="B1725" i="32" s="1"/>
  <c r="A1726" i="32"/>
  <c r="C1726" i="32"/>
  <c r="D1726" i="32"/>
  <c r="E1726" i="32"/>
  <c r="F1726" i="32"/>
  <c r="G1726" i="32"/>
  <c r="H1726" i="32"/>
  <c r="I1726" i="32"/>
  <c r="J1726" i="32"/>
  <c r="B1726" i="32" s="1"/>
  <c r="A1727" i="32"/>
  <c r="C1727" i="32"/>
  <c r="D1727" i="32"/>
  <c r="E1727" i="32"/>
  <c r="F1727" i="32"/>
  <c r="G1727" i="32"/>
  <c r="H1727" i="32"/>
  <c r="I1727" i="32"/>
  <c r="J1727" i="32"/>
  <c r="B1727" i="32" s="1"/>
  <c r="A1728" i="32"/>
  <c r="C1728" i="32"/>
  <c r="D1728" i="32"/>
  <c r="E1728" i="32"/>
  <c r="F1728" i="32"/>
  <c r="G1728" i="32"/>
  <c r="H1728" i="32"/>
  <c r="I1728" i="32"/>
  <c r="J1728" i="32"/>
  <c r="B1728" i="32" s="1"/>
  <c r="A1729" i="32"/>
  <c r="C1729" i="32"/>
  <c r="D1729" i="32"/>
  <c r="E1729" i="32"/>
  <c r="F1729" i="32"/>
  <c r="G1729" i="32"/>
  <c r="H1729" i="32"/>
  <c r="I1729" i="32"/>
  <c r="J1729" i="32"/>
  <c r="B1729" i="32" s="1"/>
  <c r="A1730" i="32"/>
  <c r="C1730" i="32"/>
  <c r="D1730" i="32"/>
  <c r="E1730" i="32"/>
  <c r="F1730" i="32"/>
  <c r="G1730" i="32"/>
  <c r="H1730" i="32"/>
  <c r="I1730" i="32"/>
  <c r="J1730" i="32"/>
  <c r="B1730" i="32" s="1"/>
  <c r="A1731" i="32"/>
  <c r="C1731" i="32"/>
  <c r="D1731" i="32"/>
  <c r="E1731" i="32"/>
  <c r="F1731" i="32"/>
  <c r="G1731" i="32"/>
  <c r="H1731" i="32"/>
  <c r="I1731" i="32"/>
  <c r="J1731" i="32"/>
  <c r="B1731" i="32" s="1"/>
  <c r="A1732" i="32"/>
  <c r="C1732" i="32"/>
  <c r="D1732" i="32"/>
  <c r="E1732" i="32"/>
  <c r="F1732" i="32"/>
  <c r="G1732" i="32"/>
  <c r="H1732" i="32"/>
  <c r="I1732" i="32"/>
  <c r="J1732" i="32"/>
  <c r="B1732" i="32" s="1"/>
  <c r="A1733" i="32"/>
  <c r="C1733" i="32"/>
  <c r="D1733" i="32"/>
  <c r="E1733" i="32"/>
  <c r="F1733" i="32"/>
  <c r="G1733" i="32"/>
  <c r="H1733" i="32"/>
  <c r="I1733" i="32"/>
  <c r="J1733" i="32"/>
  <c r="B1733" i="32" s="1"/>
  <c r="A1734" i="32"/>
  <c r="C1734" i="32"/>
  <c r="D1734" i="32"/>
  <c r="E1734" i="32"/>
  <c r="F1734" i="32"/>
  <c r="G1734" i="32"/>
  <c r="H1734" i="32"/>
  <c r="I1734" i="32"/>
  <c r="J1734" i="32"/>
  <c r="B1734" i="32" s="1"/>
  <c r="A1735" i="32"/>
  <c r="C1735" i="32"/>
  <c r="D1735" i="32"/>
  <c r="E1735" i="32"/>
  <c r="F1735" i="32"/>
  <c r="G1735" i="32"/>
  <c r="H1735" i="32"/>
  <c r="I1735" i="32"/>
  <c r="J1735" i="32"/>
  <c r="B1735" i="32" s="1"/>
  <c r="A1736" i="32"/>
  <c r="C1736" i="32"/>
  <c r="D1736" i="32"/>
  <c r="E1736" i="32"/>
  <c r="F1736" i="32"/>
  <c r="G1736" i="32"/>
  <c r="H1736" i="32"/>
  <c r="I1736" i="32"/>
  <c r="J1736" i="32"/>
  <c r="B1736" i="32" s="1"/>
  <c r="A1737" i="32"/>
  <c r="C1737" i="32"/>
  <c r="D1737" i="32"/>
  <c r="E1737" i="32"/>
  <c r="F1737" i="32"/>
  <c r="G1737" i="32"/>
  <c r="H1737" i="32"/>
  <c r="I1737" i="32"/>
  <c r="J1737" i="32"/>
  <c r="B1737" i="32" s="1"/>
  <c r="A1738" i="32"/>
  <c r="C1738" i="32"/>
  <c r="D1738" i="32"/>
  <c r="E1738" i="32"/>
  <c r="F1738" i="32"/>
  <c r="G1738" i="32"/>
  <c r="H1738" i="32"/>
  <c r="I1738" i="32"/>
  <c r="J1738" i="32"/>
  <c r="B1738" i="32" s="1"/>
  <c r="A1739" i="32"/>
  <c r="C1739" i="32"/>
  <c r="D1739" i="32"/>
  <c r="E1739" i="32"/>
  <c r="F1739" i="32"/>
  <c r="G1739" i="32"/>
  <c r="H1739" i="32"/>
  <c r="I1739" i="32"/>
  <c r="J1739" i="32"/>
  <c r="B1739" i="32" s="1"/>
  <c r="A1740" i="32"/>
  <c r="C1740" i="32"/>
  <c r="D1740" i="32"/>
  <c r="E1740" i="32"/>
  <c r="F1740" i="32"/>
  <c r="G1740" i="32"/>
  <c r="H1740" i="32"/>
  <c r="I1740" i="32"/>
  <c r="J1740" i="32"/>
  <c r="B1740" i="32" s="1"/>
  <c r="A1741" i="32"/>
  <c r="C1741" i="32"/>
  <c r="D1741" i="32"/>
  <c r="E1741" i="32"/>
  <c r="F1741" i="32"/>
  <c r="G1741" i="32"/>
  <c r="H1741" i="32"/>
  <c r="I1741" i="32"/>
  <c r="J1741" i="32"/>
  <c r="B1741" i="32" s="1"/>
  <c r="A1742" i="32"/>
  <c r="C1742" i="32"/>
  <c r="D1742" i="32"/>
  <c r="E1742" i="32"/>
  <c r="F1742" i="32"/>
  <c r="G1742" i="32"/>
  <c r="H1742" i="32"/>
  <c r="I1742" i="32"/>
  <c r="J1742" i="32"/>
  <c r="B1742" i="32" s="1"/>
  <c r="A1743" i="32"/>
  <c r="C1743" i="32"/>
  <c r="D1743" i="32"/>
  <c r="E1743" i="32"/>
  <c r="F1743" i="32"/>
  <c r="G1743" i="32"/>
  <c r="H1743" i="32"/>
  <c r="I1743" i="32"/>
  <c r="J1743" i="32"/>
  <c r="B1743" i="32" s="1"/>
  <c r="A1744" i="32"/>
  <c r="C1744" i="32"/>
  <c r="D1744" i="32"/>
  <c r="E1744" i="32"/>
  <c r="F1744" i="32"/>
  <c r="G1744" i="32"/>
  <c r="H1744" i="32"/>
  <c r="I1744" i="32"/>
  <c r="J1744" i="32"/>
  <c r="B1744" i="32" s="1"/>
  <c r="A1745" i="32"/>
  <c r="C1745" i="32"/>
  <c r="D1745" i="32"/>
  <c r="E1745" i="32"/>
  <c r="F1745" i="32"/>
  <c r="G1745" i="32"/>
  <c r="H1745" i="32"/>
  <c r="I1745" i="32"/>
  <c r="J1745" i="32"/>
  <c r="B1745" i="32" s="1"/>
  <c r="A1746" i="32"/>
  <c r="C1746" i="32"/>
  <c r="D1746" i="32"/>
  <c r="E1746" i="32"/>
  <c r="F1746" i="32"/>
  <c r="G1746" i="32"/>
  <c r="H1746" i="32"/>
  <c r="I1746" i="32"/>
  <c r="J1746" i="32"/>
  <c r="B1746" i="32" s="1"/>
  <c r="A1747" i="32"/>
  <c r="C1747" i="32"/>
  <c r="D1747" i="32"/>
  <c r="E1747" i="32"/>
  <c r="F1747" i="32"/>
  <c r="G1747" i="32"/>
  <c r="H1747" i="32"/>
  <c r="I1747" i="32"/>
  <c r="J1747" i="32"/>
  <c r="B1747" i="32" s="1"/>
  <c r="A1748" i="32"/>
  <c r="C1748" i="32"/>
  <c r="D1748" i="32"/>
  <c r="E1748" i="32"/>
  <c r="F1748" i="32"/>
  <c r="G1748" i="32"/>
  <c r="H1748" i="32"/>
  <c r="I1748" i="32"/>
  <c r="J1748" i="32"/>
  <c r="B1748" i="32" s="1"/>
  <c r="A1749" i="32"/>
  <c r="C1749" i="32"/>
  <c r="D1749" i="32"/>
  <c r="E1749" i="32"/>
  <c r="F1749" i="32"/>
  <c r="G1749" i="32"/>
  <c r="H1749" i="32"/>
  <c r="I1749" i="32"/>
  <c r="J1749" i="32"/>
  <c r="B1749" i="32" s="1"/>
  <c r="A1750" i="32"/>
  <c r="C1750" i="32"/>
  <c r="D1750" i="32"/>
  <c r="E1750" i="32"/>
  <c r="F1750" i="32"/>
  <c r="G1750" i="32"/>
  <c r="H1750" i="32"/>
  <c r="I1750" i="32"/>
  <c r="J1750" i="32"/>
  <c r="B1750" i="32" s="1"/>
  <c r="A1751" i="32"/>
  <c r="C1751" i="32"/>
  <c r="D1751" i="32"/>
  <c r="E1751" i="32"/>
  <c r="F1751" i="32"/>
  <c r="G1751" i="32"/>
  <c r="H1751" i="32"/>
  <c r="I1751" i="32"/>
  <c r="J1751" i="32"/>
  <c r="B1751" i="32" s="1"/>
  <c r="A1752" i="32"/>
  <c r="C1752" i="32"/>
  <c r="D1752" i="32"/>
  <c r="E1752" i="32"/>
  <c r="F1752" i="32"/>
  <c r="G1752" i="32"/>
  <c r="H1752" i="32"/>
  <c r="I1752" i="32"/>
  <c r="J1752" i="32"/>
  <c r="B1752" i="32" s="1"/>
  <c r="A1753" i="32"/>
  <c r="C1753" i="32"/>
  <c r="D1753" i="32"/>
  <c r="E1753" i="32"/>
  <c r="F1753" i="32"/>
  <c r="G1753" i="32"/>
  <c r="H1753" i="32"/>
  <c r="I1753" i="32"/>
  <c r="J1753" i="32"/>
  <c r="B1753" i="32" s="1"/>
  <c r="A1754" i="32"/>
  <c r="C1754" i="32"/>
  <c r="D1754" i="32"/>
  <c r="E1754" i="32"/>
  <c r="F1754" i="32"/>
  <c r="G1754" i="32"/>
  <c r="H1754" i="32"/>
  <c r="I1754" i="32"/>
  <c r="J1754" i="32"/>
  <c r="B1754" i="32" s="1"/>
  <c r="A1755" i="32"/>
  <c r="C1755" i="32"/>
  <c r="D1755" i="32"/>
  <c r="E1755" i="32"/>
  <c r="F1755" i="32"/>
  <c r="G1755" i="32"/>
  <c r="H1755" i="32"/>
  <c r="I1755" i="32"/>
  <c r="J1755" i="32"/>
  <c r="B1755" i="32" s="1"/>
  <c r="A1756" i="32"/>
  <c r="C1756" i="32"/>
  <c r="D1756" i="32"/>
  <c r="E1756" i="32"/>
  <c r="F1756" i="32"/>
  <c r="G1756" i="32"/>
  <c r="H1756" i="32"/>
  <c r="I1756" i="32"/>
  <c r="J1756" i="32"/>
  <c r="B1756" i="32" s="1"/>
  <c r="A1757" i="32"/>
  <c r="C1757" i="32"/>
  <c r="D1757" i="32"/>
  <c r="E1757" i="32"/>
  <c r="F1757" i="32"/>
  <c r="G1757" i="32"/>
  <c r="H1757" i="32"/>
  <c r="I1757" i="32"/>
  <c r="J1757" i="32"/>
  <c r="B1757" i="32" s="1"/>
  <c r="A1758" i="32"/>
  <c r="C1758" i="32"/>
  <c r="D1758" i="32"/>
  <c r="E1758" i="32"/>
  <c r="F1758" i="32"/>
  <c r="G1758" i="32"/>
  <c r="H1758" i="32"/>
  <c r="I1758" i="32"/>
  <c r="J1758" i="32"/>
  <c r="B1758" i="32" s="1"/>
  <c r="A1759" i="32"/>
  <c r="C1759" i="32"/>
  <c r="D1759" i="32"/>
  <c r="E1759" i="32"/>
  <c r="F1759" i="32"/>
  <c r="G1759" i="32"/>
  <c r="H1759" i="32"/>
  <c r="I1759" i="32"/>
  <c r="J1759" i="32"/>
  <c r="B1759" i="32" s="1"/>
  <c r="A1760" i="32"/>
  <c r="C1760" i="32"/>
  <c r="D1760" i="32"/>
  <c r="E1760" i="32"/>
  <c r="F1760" i="32"/>
  <c r="G1760" i="32"/>
  <c r="H1760" i="32"/>
  <c r="I1760" i="32"/>
  <c r="J1760" i="32"/>
  <c r="B1760" i="32" s="1"/>
  <c r="A1761" i="32"/>
  <c r="C1761" i="32"/>
  <c r="D1761" i="32"/>
  <c r="E1761" i="32"/>
  <c r="F1761" i="32"/>
  <c r="G1761" i="32"/>
  <c r="H1761" i="32"/>
  <c r="I1761" i="32"/>
  <c r="J1761" i="32"/>
  <c r="B1761" i="32" s="1"/>
  <c r="A1762" i="32"/>
  <c r="C1762" i="32"/>
  <c r="D1762" i="32"/>
  <c r="E1762" i="32"/>
  <c r="F1762" i="32"/>
  <c r="G1762" i="32"/>
  <c r="H1762" i="32"/>
  <c r="I1762" i="32"/>
  <c r="J1762" i="32"/>
  <c r="B1762" i="32" s="1"/>
  <c r="A1763" i="32"/>
  <c r="C1763" i="32"/>
  <c r="D1763" i="32"/>
  <c r="E1763" i="32"/>
  <c r="F1763" i="32"/>
  <c r="G1763" i="32"/>
  <c r="H1763" i="32"/>
  <c r="I1763" i="32"/>
  <c r="J1763" i="32"/>
  <c r="B1763" i="32" s="1"/>
  <c r="A1764" i="32"/>
  <c r="C1764" i="32"/>
  <c r="D1764" i="32"/>
  <c r="E1764" i="32"/>
  <c r="F1764" i="32"/>
  <c r="G1764" i="32"/>
  <c r="H1764" i="32"/>
  <c r="I1764" i="32"/>
  <c r="J1764" i="32"/>
  <c r="B1764" i="32" s="1"/>
  <c r="A1765" i="32"/>
  <c r="C1765" i="32"/>
  <c r="D1765" i="32"/>
  <c r="E1765" i="32"/>
  <c r="F1765" i="32"/>
  <c r="G1765" i="32"/>
  <c r="H1765" i="32"/>
  <c r="I1765" i="32"/>
  <c r="J1765" i="32"/>
  <c r="B1765" i="32" s="1"/>
  <c r="A1766" i="32"/>
  <c r="C1766" i="32"/>
  <c r="D1766" i="32"/>
  <c r="E1766" i="32"/>
  <c r="F1766" i="32"/>
  <c r="G1766" i="32"/>
  <c r="H1766" i="32"/>
  <c r="I1766" i="32"/>
  <c r="J1766" i="32"/>
  <c r="B1766" i="32" s="1"/>
  <c r="A1767" i="32"/>
  <c r="C1767" i="32"/>
  <c r="D1767" i="32"/>
  <c r="E1767" i="32"/>
  <c r="F1767" i="32"/>
  <c r="G1767" i="32"/>
  <c r="H1767" i="32"/>
  <c r="I1767" i="32"/>
  <c r="J1767" i="32"/>
  <c r="B1767" i="32" s="1"/>
  <c r="A1768" i="32"/>
  <c r="C1768" i="32"/>
  <c r="D1768" i="32"/>
  <c r="E1768" i="32"/>
  <c r="F1768" i="32"/>
  <c r="G1768" i="32"/>
  <c r="H1768" i="32"/>
  <c r="I1768" i="32"/>
  <c r="J1768" i="32"/>
  <c r="B1768" i="32" s="1"/>
  <c r="A1769" i="32"/>
  <c r="C1769" i="32"/>
  <c r="D1769" i="32"/>
  <c r="E1769" i="32"/>
  <c r="F1769" i="32"/>
  <c r="G1769" i="32"/>
  <c r="H1769" i="32"/>
  <c r="I1769" i="32"/>
  <c r="J1769" i="32"/>
  <c r="B1769" i="32" s="1"/>
  <c r="A1770" i="32"/>
  <c r="C1770" i="32"/>
  <c r="D1770" i="32"/>
  <c r="E1770" i="32"/>
  <c r="F1770" i="32"/>
  <c r="G1770" i="32"/>
  <c r="H1770" i="32"/>
  <c r="I1770" i="32"/>
  <c r="J1770" i="32"/>
  <c r="B1770" i="32" s="1"/>
  <c r="A1771" i="32"/>
  <c r="C1771" i="32"/>
  <c r="D1771" i="32"/>
  <c r="E1771" i="32"/>
  <c r="F1771" i="32"/>
  <c r="G1771" i="32"/>
  <c r="H1771" i="32"/>
  <c r="I1771" i="32"/>
  <c r="J1771" i="32"/>
  <c r="B1771" i="32" s="1"/>
  <c r="A1772" i="32"/>
  <c r="C1772" i="32"/>
  <c r="D1772" i="32"/>
  <c r="E1772" i="32"/>
  <c r="F1772" i="32"/>
  <c r="G1772" i="32"/>
  <c r="H1772" i="32"/>
  <c r="I1772" i="32"/>
  <c r="J1772" i="32"/>
  <c r="B1772" i="32" s="1"/>
  <c r="A1773" i="32"/>
  <c r="C1773" i="32"/>
  <c r="D1773" i="32"/>
  <c r="E1773" i="32"/>
  <c r="F1773" i="32"/>
  <c r="G1773" i="32"/>
  <c r="H1773" i="32"/>
  <c r="I1773" i="32"/>
  <c r="J1773" i="32"/>
  <c r="B1773" i="32" s="1"/>
  <c r="A1774" i="32"/>
  <c r="C1774" i="32"/>
  <c r="D1774" i="32"/>
  <c r="E1774" i="32"/>
  <c r="F1774" i="32"/>
  <c r="G1774" i="32"/>
  <c r="H1774" i="32"/>
  <c r="I1774" i="32"/>
  <c r="J1774" i="32"/>
  <c r="B1774" i="32" s="1"/>
  <c r="A1775" i="32"/>
  <c r="C1775" i="32"/>
  <c r="D1775" i="32"/>
  <c r="E1775" i="32"/>
  <c r="F1775" i="32"/>
  <c r="G1775" i="32"/>
  <c r="H1775" i="32"/>
  <c r="I1775" i="32"/>
  <c r="J1775" i="32"/>
  <c r="B1775" i="32" s="1"/>
  <c r="A1776" i="32"/>
  <c r="C1776" i="32"/>
  <c r="D1776" i="32"/>
  <c r="E1776" i="32"/>
  <c r="F1776" i="32"/>
  <c r="G1776" i="32"/>
  <c r="H1776" i="32"/>
  <c r="I1776" i="32"/>
  <c r="J1776" i="32"/>
  <c r="B1776" i="32" s="1"/>
  <c r="A1777" i="32"/>
  <c r="C1777" i="32"/>
  <c r="D1777" i="32"/>
  <c r="E1777" i="32"/>
  <c r="F1777" i="32"/>
  <c r="G1777" i="32"/>
  <c r="H1777" i="32"/>
  <c r="I1777" i="32"/>
  <c r="J1777" i="32"/>
  <c r="B1777" i="32" s="1"/>
  <c r="A1778" i="32"/>
  <c r="C1778" i="32"/>
  <c r="D1778" i="32"/>
  <c r="E1778" i="32"/>
  <c r="F1778" i="32"/>
  <c r="G1778" i="32"/>
  <c r="H1778" i="32"/>
  <c r="I1778" i="32"/>
  <c r="J1778" i="32"/>
  <c r="B1778" i="32" s="1"/>
  <c r="A1779" i="32"/>
  <c r="C1779" i="32"/>
  <c r="D1779" i="32"/>
  <c r="E1779" i="32"/>
  <c r="F1779" i="32"/>
  <c r="G1779" i="32"/>
  <c r="H1779" i="32"/>
  <c r="I1779" i="32"/>
  <c r="J1779" i="32"/>
  <c r="B1779" i="32" s="1"/>
  <c r="A1780" i="32"/>
  <c r="C1780" i="32"/>
  <c r="D1780" i="32"/>
  <c r="E1780" i="32"/>
  <c r="F1780" i="32"/>
  <c r="G1780" i="32"/>
  <c r="H1780" i="32"/>
  <c r="I1780" i="32"/>
  <c r="J1780" i="32"/>
  <c r="B1780" i="32" s="1"/>
  <c r="A1781" i="32"/>
  <c r="C1781" i="32"/>
  <c r="D1781" i="32"/>
  <c r="E1781" i="32"/>
  <c r="F1781" i="32"/>
  <c r="G1781" i="32"/>
  <c r="H1781" i="32"/>
  <c r="I1781" i="32"/>
  <c r="J1781" i="32"/>
  <c r="B1781" i="32" s="1"/>
  <c r="A1782" i="32"/>
  <c r="C1782" i="32"/>
  <c r="D1782" i="32"/>
  <c r="E1782" i="32"/>
  <c r="F1782" i="32"/>
  <c r="G1782" i="32"/>
  <c r="H1782" i="32"/>
  <c r="I1782" i="32"/>
  <c r="J1782" i="32"/>
  <c r="B1782" i="32" s="1"/>
  <c r="A1783" i="32"/>
  <c r="C1783" i="32"/>
  <c r="D1783" i="32"/>
  <c r="E1783" i="32"/>
  <c r="F1783" i="32"/>
  <c r="G1783" i="32"/>
  <c r="H1783" i="32"/>
  <c r="I1783" i="32"/>
  <c r="J1783" i="32"/>
  <c r="B1783" i="32" s="1"/>
  <c r="A1784" i="32"/>
  <c r="C1784" i="32"/>
  <c r="D1784" i="32"/>
  <c r="E1784" i="32"/>
  <c r="F1784" i="32"/>
  <c r="G1784" i="32"/>
  <c r="H1784" i="32"/>
  <c r="I1784" i="32"/>
  <c r="J1784" i="32"/>
  <c r="B1784" i="32" s="1"/>
  <c r="A1785" i="32"/>
  <c r="C1785" i="32"/>
  <c r="D1785" i="32"/>
  <c r="E1785" i="32"/>
  <c r="F1785" i="32"/>
  <c r="G1785" i="32"/>
  <c r="H1785" i="32"/>
  <c r="I1785" i="32"/>
  <c r="J1785" i="32"/>
  <c r="B1785" i="32" s="1"/>
  <c r="A1786" i="32"/>
  <c r="C1786" i="32"/>
  <c r="D1786" i="32"/>
  <c r="E1786" i="32"/>
  <c r="F1786" i="32"/>
  <c r="G1786" i="32"/>
  <c r="H1786" i="32"/>
  <c r="I1786" i="32"/>
  <c r="J1786" i="32"/>
  <c r="B1786" i="32" s="1"/>
  <c r="A1787" i="32"/>
  <c r="C1787" i="32"/>
  <c r="D1787" i="32"/>
  <c r="E1787" i="32"/>
  <c r="F1787" i="32"/>
  <c r="G1787" i="32"/>
  <c r="H1787" i="32"/>
  <c r="I1787" i="32"/>
  <c r="J1787" i="32"/>
  <c r="B1787" i="32" s="1"/>
  <c r="A1788" i="32"/>
  <c r="C1788" i="32"/>
  <c r="D1788" i="32"/>
  <c r="E1788" i="32"/>
  <c r="F1788" i="32"/>
  <c r="G1788" i="32"/>
  <c r="H1788" i="32"/>
  <c r="I1788" i="32"/>
  <c r="J1788" i="32"/>
  <c r="B1788" i="32" s="1"/>
  <c r="A1789" i="32"/>
  <c r="C1789" i="32"/>
  <c r="D1789" i="32"/>
  <c r="E1789" i="32"/>
  <c r="F1789" i="32"/>
  <c r="G1789" i="32"/>
  <c r="H1789" i="32"/>
  <c r="I1789" i="32"/>
  <c r="J1789" i="32"/>
  <c r="B1789" i="32" s="1"/>
  <c r="A1790" i="32"/>
  <c r="C1790" i="32"/>
  <c r="D1790" i="32"/>
  <c r="E1790" i="32"/>
  <c r="F1790" i="32"/>
  <c r="G1790" i="32"/>
  <c r="H1790" i="32"/>
  <c r="I1790" i="32"/>
  <c r="J1790" i="32"/>
  <c r="B1790" i="32" s="1"/>
  <c r="A1791" i="32"/>
  <c r="C1791" i="32"/>
  <c r="D1791" i="32"/>
  <c r="E1791" i="32"/>
  <c r="F1791" i="32"/>
  <c r="G1791" i="32"/>
  <c r="H1791" i="32"/>
  <c r="I1791" i="32"/>
  <c r="J1791" i="32"/>
  <c r="B1791" i="32" s="1"/>
  <c r="A1792" i="32"/>
  <c r="C1792" i="32"/>
  <c r="D1792" i="32"/>
  <c r="E1792" i="32"/>
  <c r="F1792" i="32"/>
  <c r="G1792" i="32"/>
  <c r="H1792" i="32"/>
  <c r="I1792" i="32"/>
  <c r="J1792" i="32"/>
  <c r="B1792" i="32" s="1"/>
  <c r="A1793" i="32"/>
  <c r="C1793" i="32"/>
  <c r="D1793" i="32"/>
  <c r="E1793" i="32"/>
  <c r="F1793" i="32"/>
  <c r="G1793" i="32"/>
  <c r="H1793" i="32"/>
  <c r="I1793" i="32"/>
  <c r="J1793" i="32"/>
  <c r="B1793" i="32" s="1"/>
  <c r="A1794" i="32"/>
  <c r="C1794" i="32"/>
  <c r="D1794" i="32"/>
  <c r="E1794" i="32"/>
  <c r="F1794" i="32"/>
  <c r="G1794" i="32"/>
  <c r="H1794" i="32"/>
  <c r="I1794" i="32"/>
  <c r="J1794" i="32"/>
  <c r="B1794" i="32" s="1"/>
  <c r="A1795" i="32"/>
  <c r="C1795" i="32"/>
  <c r="D1795" i="32"/>
  <c r="E1795" i="32"/>
  <c r="F1795" i="32"/>
  <c r="G1795" i="32"/>
  <c r="H1795" i="32"/>
  <c r="I1795" i="32"/>
  <c r="J1795" i="32"/>
  <c r="B1795" i="32" s="1"/>
  <c r="A1796" i="32"/>
  <c r="C1796" i="32"/>
  <c r="D1796" i="32"/>
  <c r="E1796" i="32"/>
  <c r="F1796" i="32"/>
  <c r="G1796" i="32"/>
  <c r="H1796" i="32"/>
  <c r="I1796" i="32"/>
  <c r="J1796" i="32"/>
  <c r="B1796" i="32" s="1"/>
  <c r="A1797" i="32"/>
  <c r="C1797" i="32"/>
  <c r="D1797" i="32"/>
  <c r="E1797" i="32"/>
  <c r="F1797" i="32"/>
  <c r="G1797" i="32"/>
  <c r="H1797" i="32"/>
  <c r="I1797" i="32"/>
  <c r="J1797" i="32"/>
  <c r="B1797" i="32" s="1"/>
  <c r="A1798" i="32"/>
  <c r="C1798" i="32"/>
  <c r="D1798" i="32"/>
  <c r="E1798" i="32"/>
  <c r="F1798" i="32"/>
  <c r="G1798" i="32"/>
  <c r="H1798" i="32"/>
  <c r="I1798" i="32"/>
  <c r="J1798" i="32"/>
  <c r="B1798" i="32" s="1"/>
  <c r="A1799" i="32"/>
  <c r="C1799" i="32"/>
  <c r="D1799" i="32"/>
  <c r="E1799" i="32"/>
  <c r="F1799" i="32"/>
  <c r="G1799" i="32"/>
  <c r="H1799" i="32"/>
  <c r="I1799" i="32"/>
  <c r="J1799" i="32"/>
  <c r="B1799" i="32" s="1"/>
  <c r="A1800" i="32"/>
  <c r="C1800" i="32"/>
  <c r="D1800" i="32"/>
  <c r="E1800" i="32"/>
  <c r="F1800" i="32"/>
  <c r="G1800" i="32"/>
  <c r="H1800" i="32"/>
  <c r="I1800" i="32"/>
  <c r="J1800" i="32"/>
  <c r="B1800" i="32" s="1"/>
  <c r="A1801" i="32"/>
  <c r="C1801" i="32"/>
  <c r="D1801" i="32"/>
  <c r="E1801" i="32"/>
  <c r="F1801" i="32"/>
  <c r="G1801" i="32"/>
  <c r="H1801" i="32"/>
  <c r="I1801" i="32"/>
  <c r="J1801" i="32"/>
  <c r="B1801" i="32" s="1"/>
  <c r="A1802" i="32"/>
  <c r="C1802" i="32"/>
  <c r="D1802" i="32"/>
  <c r="E1802" i="32"/>
  <c r="F1802" i="32"/>
  <c r="G1802" i="32"/>
  <c r="H1802" i="32"/>
  <c r="I1802" i="32"/>
  <c r="J1802" i="32"/>
  <c r="B1802" i="32" s="1"/>
  <c r="A1803" i="32"/>
  <c r="C1803" i="32"/>
  <c r="D1803" i="32"/>
  <c r="E1803" i="32"/>
  <c r="F1803" i="32"/>
  <c r="G1803" i="32"/>
  <c r="H1803" i="32"/>
  <c r="I1803" i="32"/>
  <c r="J1803" i="32"/>
  <c r="B1803" i="32" s="1"/>
  <c r="A1804" i="32"/>
  <c r="C1804" i="32"/>
  <c r="D1804" i="32"/>
  <c r="E1804" i="32"/>
  <c r="F1804" i="32"/>
  <c r="G1804" i="32"/>
  <c r="H1804" i="32"/>
  <c r="I1804" i="32"/>
  <c r="J1804" i="32"/>
  <c r="B1804" i="32" s="1"/>
  <c r="A1805" i="32"/>
  <c r="C1805" i="32"/>
  <c r="D1805" i="32"/>
  <c r="E1805" i="32"/>
  <c r="F1805" i="32"/>
  <c r="G1805" i="32"/>
  <c r="H1805" i="32"/>
  <c r="I1805" i="32"/>
  <c r="J1805" i="32"/>
  <c r="B1805" i="32" s="1"/>
  <c r="A1806" i="32"/>
  <c r="C1806" i="32"/>
  <c r="D1806" i="32"/>
  <c r="E1806" i="32"/>
  <c r="F1806" i="32"/>
  <c r="G1806" i="32"/>
  <c r="H1806" i="32"/>
  <c r="I1806" i="32"/>
  <c r="J1806" i="32"/>
  <c r="B1806" i="32" s="1"/>
  <c r="A1807" i="32"/>
  <c r="C1807" i="32"/>
  <c r="D1807" i="32"/>
  <c r="E1807" i="32"/>
  <c r="F1807" i="32"/>
  <c r="G1807" i="32"/>
  <c r="H1807" i="32"/>
  <c r="I1807" i="32"/>
  <c r="J1807" i="32"/>
  <c r="B1807" i="32" s="1"/>
  <c r="A1808" i="32"/>
  <c r="C1808" i="32"/>
  <c r="D1808" i="32"/>
  <c r="E1808" i="32"/>
  <c r="F1808" i="32"/>
  <c r="G1808" i="32"/>
  <c r="H1808" i="32"/>
  <c r="I1808" i="32"/>
  <c r="J1808" i="32"/>
  <c r="B1808" i="32" s="1"/>
  <c r="A1809" i="32"/>
  <c r="C1809" i="32"/>
  <c r="D1809" i="32"/>
  <c r="E1809" i="32"/>
  <c r="F1809" i="32"/>
  <c r="G1809" i="32"/>
  <c r="H1809" i="32"/>
  <c r="I1809" i="32"/>
  <c r="J1809" i="32"/>
  <c r="B1809" i="32" s="1"/>
  <c r="A1810" i="32"/>
  <c r="C1810" i="32"/>
  <c r="D1810" i="32"/>
  <c r="E1810" i="32"/>
  <c r="F1810" i="32"/>
  <c r="G1810" i="32"/>
  <c r="H1810" i="32"/>
  <c r="I1810" i="32"/>
  <c r="J1810" i="32"/>
  <c r="B1810" i="32" s="1"/>
  <c r="A1811" i="32"/>
  <c r="C1811" i="32"/>
  <c r="D1811" i="32"/>
  <c r="E1811" i="32"/>
  <c r="F1811" i="32"/>
  <c r="G1811" i="32"/>
  <c r="H1811" i="32"/>
  <c r="I1811" i="32"/>
  <c r="J1811" i="32"/>
  <c r="B1811" i="32" s="1"/>
  <c r="A1812" i="32"/>
  <c r="C1812" i="32"/>
  <c r="D1812" i="32"/>
  <c r="E1812" i="32"/>
  <c r="F1812" i="32"/>
  <c r="G1812" i="32"/>
  <c r="H1812" i="32"/>
  <c r="I1812" i="32"/>
  <c r="J1812" i="32"/>
  <c r="B1812" i="32" s="1"/>
  <c r="A1813" i="32"/>
  <c r="C1813" i="32"/>
  <c r="D1813" i="32"/>
  <c r="E1813" i="32"/>
  <c r="F1813" i="32"/>
  <c r="G1813" i="32"/>
  <c r="H1813" i="32"/>
  <c r="I1813" i="32"/>
  <c r="J1813" i="32"/>
  <c r="B1813" i="32" s="1"/>
  <c r="A1814" i="32"/>
  <c r="C1814" i="32"/>
  <c r="D1814" i="32"/>
  <c r="E1814" i="32"/>
  <c r="F1814" i="32"/>
  <c r="G1814" i="32"/>
  <c r="H1814" i="32"/>
  <c r="I1814" i="32"/>
  <c r="J1814" i="32"/>
  <c r="B1814" i="32" s="1"/>
  <c r="A1815" i="32"/>
  <c r="C1815" i="32"/>
  <c r="D1815" i="32"/>
  <c r="E1815" i="32"/>
  <c r="F1815" i="32"/>
  <c r="G1815" i="32"/>
  <c r="H1815" i="32"/>
  <c r="I1815" i="32"/>
  <c r="J1815" i="32"/>
  <c r="B1815" i="32" s="1"/>
  <c r="A1816" i="32"/>
  <c r="C1816" i="32"/>
  <c r="D1816" i="32"/>
  <c r="E1816" i="32"/>
  <c r="F1816" i="32"/>
  <c r="G1816" i="32"/>
  <c r="H1816" i="32"/>
  <c r="I1816" i="32"/>
  <c r="J1816" i="32"/>
  <c r="B1816" i="32" s="1"/>
  <c r="A1817" i="32"/>
  <c r="C1817" i="32"/>
  <c r="D1817" i="32"/>
  <c r="E1817" i="32"/>
  <c r="F1817" i="32"/>
  <c r="G1817" i="32"/>
  <c r="H1817" i="32"/>
  <c r="I1817" i="32"/>
  <c r="J1817" i="32"/>
  <c r="B1817" i="32" s="1"/>
  <c r="A1818" i="32"/>
  <c r="C1818" i="32"/>
  <c r="D1818" i="32"/>
  <c r="E1818" i="32"/>
  <c r="F1818" i="32"/>
  <c r="G1818" i="32"/>
  <c r="H1818" i="32"/>
  <c r="I1818" i="32"/>
  <c r="J1818" i="32"/>
  <c r="B1818" i="32" s="1"/>
  <c r="A1819" i="32"/>
  <c r="C1819" i="32"/>
  <c r="D1819" i="32"/>
  <c r="E1819" i="32"/>
  <c r="F1819" i="32"/>
  <c r="G1819" i="32"/>
  <c r="H1819" i="32"/>
  <c r="I1819" i="32"/>
  <c r="J1819" i="32"/>
  <c r="B1819" i="32" s="1"/>
  <c r="A1820" i="32"/>
  <c r="C1820" i="32"/>
  <c r="D1820" i="32"/>
  <c r="E1820" i="32"/>
  <c r="F1820" i="32"/>
  <c r="G1820" i="32"/>
  <c r="H1820" i="32"/>
  <c r="I1820" i="32"/>
  <c r="J1820" i="32"/>
  <c r="B1820" i="32" s="1"/>
  <c r="A1821" i="32"/>
  <c r="C1821" i="32"/>
  <c r="D1821" i="32"/>
  <c r="E1821" i="32"/>
  <c r="F1821" i="32"/>
  <c r="G1821" i="32"/>
  <c r="H1821" i="32"/>
  <c r="I1821" i="32"/>
  <c r="J1821" i="32"/>
  <c r="B1821" i="32" s="1"/>
  <c r="A1822" i="32"/>
  <c r="C1822" i="32"/>
  <c r="D1822" i="32"/>
  <c r="E1822" i="32"/>
  <c r="F1822" i="32"/>
  <c r="G1822" i="32"/>
  <c r="H1822" i="32"/>
  <c r="I1822" i="32"/>
  <c r="J1822" i="32"/>
  <c r="B1822" i="32" s="1"/>
  <c r="A1823" i="32"/>
  <c r="C1823" i="32"/>
  <c r="D1823" i="32"/>
  <c r="E1823" i="32"/>
  <c r="F1823" i="32"/>
  <c r="G1823" i="32"/>
  <c r="H1823" i="32"/>
  <c r="I1823" i="32"/>
  <c r="J1823" i="32"/>
  <c r="B1823" i="32" s="1"/>
  <c r="A1824" i="32"/>
  <c r="C1824" i="32"/>
  <c r="D1824" i="32"/>
  <c r="E1824" i="32"/>
  <c r="F1824" i="32"/>
  <c r="G1824" i="32"/>
  <c r="H1824" i="32"/>
  <c r="I1824" i="32"/>
  <c r="J1824" i="32"/>
  <c r="B1824" i="32" s="1"/>
  <c r="A1825" i="32"/>
  <c r="C1825" i="32"/>
  <c r="D1825" i="32"/>
  <c r="E1825" i="32"/>
  <c r="F1825" i="32"/>
  <c r="G1825" i="32"/>
  <c r="H1825" i="32"/>
  <c r="I1825" i="32"/>
  <c r="J1825" i="32"/>
  <c r="B1825" i="32" s="1"/>
  <c r="A1826" i="32"/>
  <c r="C1826" i="32"/>
  <c r="D1826" i="32"/>
  <c r="E1826" i="32"/>
  <c r="F1826" i="32"/>
  <c r="G1826" i="32"/>
  <c r="H1826" i="32"/>
  <c r="I1826" i="32"/>
  <c r="J1826" i="32"/>
  <c r="B1826" i="32" s="1"/>
  <c r="A1827" i="32"/>
  <c r="C1827" i="32"/>
  <c r="D1827" i="32"/>
  <c r="E1827" i="32"/>
  <c r="F1827" i="32"/>
  <c r="G1827" i="32"/>
  <c r="H1827" i="32"/>
  <c r="I1827" i="32"/>
  <c r="J1827" i="32"/>
  <c r="B1827" i="32" s="1"/>
  <c r="A1828" i="32"/>
  <c r="C1828" i="32"/>
  <c r="D1828" i="32"/>
  <c r="E1828" i="32"/>
  <c r="F1828" i="32"/>
  <c r="G1828" i="32"/>
  <c r="H1828" i="32"/>
  <c r="I1828" i="32"/>
  <c r="J1828" i="32"/>
  <c r="B1828" i="32" s="1"/>
  <c r="A1829" i="32"/>
  <c r="C1829" i="32"/>
  <c r="D1829" i="32"/>
  <c r="E1829" i="32"/>
  <c r="F1829" i="32"/>
  <c r="G1829" i="32"/>
  <c r="H1829" i="32"/>
  <c r="I1829" i="32"/>
  <c r="J1829" i="32"/>
  <c r="B1829" i="32" s="1"/>
  <c r="A1830" i="32"/>
  <c r="C1830" i="32"/>
  <c r="D1830" i="32"/>
  <c r="E1830" i="32"/>
  <c r="F1830" i="32"/>
  <c r="G1830" i="32"/>
  <c r="H1830" i="32"/>
  <c r="I1830" i="32"/>
  <c r="J1830" i="32"/>
  <c r="B1830" i="32" s="1"/>
  <c r="A1831" i="32"/>
  <c r="C1831" i="32"/>
  <c r="D1831" i="32"/>
  <c r="E1831" i="32"/>
  <c r="F1831" i="32"/>
  <c r="G1831" i="32"/>
  <c r="H1831" i="32"/>
  <c r="I1831" i="32"/>
  <c r="J1831" i="32"/>
  <c r="B1831" i="32" s="1"/>
  <c r="A1832" i="32"/>
  <c r="C1832" i="32"/>
  <c r="D1832" i="32"/>
  <c r="E1832" i="32"/>
  <c r="F1832" i="32"/>
  <c r="G1832" i="32"/>
  <c r="H1832" i="32"/>
  <c r="I1832" i="32"/>
  <c r="J1832" i="32"/>
  <c r="B1832" i="32" s="1"/>
  <c r="A1833" i="32"/>
  <c r="C1833" i="32"/>
  <c r="D1833" i="32"/>
  <c r="E1833" i="32"/>
  <c r="F1833" i="32"/>
  <c r="G1833" i="32"/>
  <c r="H1833" i="32"/>
  <c r="I1833" i="32"/>
  <c r="J1833" i="32"/>
  <c r="B1833" i="32" s="1"/>
  <c r="A1834" i="32"/>
  <c r="C1834" i="32"/>
  <c r="D1834" i="32"/>
  <c r="E1834" i="32"/>
  <c r="F1834" i="32"/>
  <c r="G1834" i="32"/>
  <c r="H1834" i="32"/>
  <c r="I1834" i="32"/>
  <c r="J1834" i="32"/>
  <c r="B1834" i="32" s="1"/>
  <c r="A1835" i="32"/>
  <c r="C1835" i="32"/>
  <c r="D1835" i="32"/>
  <c r="E1835" i="32"/>
  <c r="F1835" i="32"/>
  <c r="G1835" i="32"/>
  <c r="H1835" i="32"/>
  <c r="I1835" i="32"/>
  <c r="J1835" i="32"/>
  <c r="B1835" i="32" s="1"/>
  <c r="A1836" i="32"/>
  <c r="C1836" i="32"/>
  <c r="D1836" i="32"/>
  <c r="E1836" i="32"/>
  <c r="F1836" i="32"/>
  <c r="G1836" i="32"/>
  <c r="H1836" i="32"/>
  <c r="I1836" i="32"/>
  <c r="J1836" i="32"/>
  <c r="B1836" i="32" s="1"/>
  <c r="A1837" i="32"/>
  <c r="C1837" i="32"/>
  <c r="D1837" i="32"/>
  <c r="E1837" i="32"/>
  <c r="F1837" i="32"/>
  <c r="G1837" i="32"/>
  <c r="H1837" i="32"/>
  <c r="I1837" i="32"/>
  <c r="J1837" i="32"/>
  <c r="B1837" i="32" s="1"/>
  <c r="A1838" i="32"/>
  <c r="C1838" i="32"/>
  <c r="D1838" i="32"/>
  <c r="E1838" i="32"/>
  <c r="F1838" i="32"/>
  <c r="G1838" i="32"/>
  <c r="H1838" i="32"/>
  <c r="I1838" i="32"/>
  <c r="J1838" i="32"/>
  <c r="B1838" i="32" s="1"/>
  <c r="A1839" i="32"/>
  <c r="C1839" i="32"/>
  <c r="D1839" i="32"/>
  <c r="E1839" i="32"/>
  <c r="F1839" i="32"/>
  <c r="G1839" i="32"/>
  <c r="H1839" i="32"/>
  <c r="I1839" i="32"/>
  <c r="J1839" i="32"/>
  <c r="B1839" i="32" s="1"/>
  <c r="A1840" i="32"/>
  <c r="C1840" i="32"/>
  <c r="D1840" i="32"/>
  <c r="E1840" i="32"/>
  <c r="F1840" i="32"/>
  <c r="G1840" i="32"/>
  <c r="H1840" i="32"/>
  <c r="I1840" i="32"/>
  <c r="J1840" i="32"/>
  <c r="B1840" i="32" s="1"/>
  <c r="A1841" i="32"/>
  <c r="C1841" i="32"/>
  <c r="D1841" i="32"/>
  <c r="E1841" i="32"/>
  <c r="F1841" i="32"/>
  <c r="G1841" i="32"/>
  <c r="H1841" i="32"/>
  <c r="I1841" i="32"/>
  <c r="J1841" i="32"/>
  <c r="B1841" i="32" s="1"/>
  <c r="A1842" i="32"/>
  <c r="C1842" i="32"/>
  <c r="D1842" i="32"/>
  <c r="E1842" i="32"/>
  <c r="F1842" i="32"/>
  <c r="G1842" i="32"/>
  <c r="H1842" i="32"/>
  <c r="I1842" i="32"/>
  <c r="J1842" i="32"/>
  <c r="B1842" i="32" s="1"/>
  <c r="A1843" i="32"/>
  <c r="C1843" i="32"/>
  <c r="D1843" i="32"/>
  <c r="E1843" i="32"/>
  <c r="F1843" i="32"/>
  <c r="G1843" i="32"/>
  <c r="H1843" i="32"/>
  <c r="I1843" i="32"/>
  <c r="J1843" i="32"/>
  <c r="B1843" i="32" s="1"/>
  <c r="A1844" i="32"/>
  <c r="C1844" i="32"/>
  <c r="D1844" i="32"/>
  <c r="E1844" i="32"/>
  <c r="F1844" i="32"/>
  <c r="G1844" i="32"/>
  <c r="H1844" i="32"/>
  <c r="I1844" i="32"/>
  <c r="J1844" i="32"/>
  <c r="B1844" i="32" s="1"/>
  <c r="A1845" i="32"/>
  <c r="C1845" i="32"/>
  <c r="D1845" i="32"/>
  <c r="E1845" i="32"/>
  <c r="F1845" i="32"/>
  <c r="G1845" i="32"/>
  <c r="H1845" i="32"/>
  <c r="I1845" i="32"/>
  <c r="J1845" i="32"/>
  <c r="B1845" i="32" s="1"/>
  <c r="A1846" i="32"/>
  <c r="C1846" i="32"/>
  <c r="D1846" i="32"/>
  <c r="E1846" i="32"/>
  <c r="F1846" i="32"/>
  <c r="G1846" i="32"/>
  <c r="H1846" i="32"/>
  <c r="I1846" i="32"/>
  <c r="J1846" i="32"/>
  <c r="B1846" i="32" s="1"/>
  <c r="A1847" i="32"/>
  <c r="C1847" i="32"/>
  <c r="D1847" i="32"/>
  <c r="E1847" i="32"/>
  <c r="F1847" i="32"/>
  <c r="G1847" i="32"/>
  <c r="H1847" i="32"/>
  <c r="I1847" i="32"/>
  <c r="J1847" i="32"/>
  <c r="B1847" i="32" s="1"/>
  <c r="A1848" i="32"/>
  <c r="C1848" i="32"/>
  <c r="D1848" i="32"/>
  <c r="E1848" i="32"/>
  <c r="F1848" i="32"/>
  <c r="G1848" i="32"/>
  <c r="H1848" i="32"/>
  <c r="I1848" i="32"/>
  <c r="J1848" i="32"/>
  <c r="B1848" i="32" s="1"/>
  <c r="A1849" i="32"/>
  <c r="C1849" i="32"/>
  <c r="D1849" i="32"/>
  <c r="E1849" i="32"/>
  <c r="F1849" i="32"/>
  <c r="G1849" i="32"/>
  <c r="H1849" i="32"/>
  <c r="I1849" i="32"/>
  <c r="J1849" i="32"/>
  <c r="B1849" i="32" s="1"/>
  <c r="A1850" i="32"/>
  <c r="C1850" i="32"/>
  <c r="D1850" i="32"/>
  <c r="E1850" i="32"/>
  <c r="F1850" i="32"/>
  <c r="G1850" i="32"/>
  <c r="H1850" i="32"/>
  <c r="I1850" i="32"/>
  <c r="J1850" i="32"/>
  <c r="B1850" i="32" s="1"/>
  <c r="A1851" i="32"/>
  <c r="C1851" i="32"/>
  <c r="D1851" i="32"/>
  <c r="E1851" i="32"/>
  <c r="F1851" i="32"/>
  <c r="G1851" i="32"/>
  <c r="H1851" i="32"/>
  <c r="I1851" i="32"/>
  <c r="J1851" i="32"/>
  <c r="B1851" i="32" s="1"/>
  <c r="A1852" i="32"/>
  <c r="C1852" i="32"/>
  <c r="D1852" i="32"/>
  <c r="E1852" i="32"/>
  <c r="F1852" i="32"/>
  <c r="G1852" i="32"/>
  <c r="H1852" i="32"/>
  <c r="I1852" i="32"/>
  <c r="J1852" i="32"/>
  <c r="B1852" i="32" s="1"/>
  <c r="A1853" i="32"/>
  <c r="C1853" i="32"/>
  <c r="D1853" i="32"/>
  <c r="E1853" i="32"/>
  <c r="F1853" i="32"/>
  <c r="G1853" i="32"/>
  <c r="H1853" i="32"/>
  <c r="I1853" i="32"/>
  <c r="J1853" i="32"/>
  <c r="B1853" i="32" s="1"/>
  <c r="A1854" i="32"/>
  <c r="C1854" i="32"/>
  <c r="D1854" i="32"/>
  <c r="E1854" i="32"/>
  <c r="F1854" i="32"/>
  <c r="G1854" i="32"/>
  <c r="H1854" i="32"/>
  <c r="I1854" i="32"/>
  <c r="J1854" i="32"/>
  <c r="B1854" i="32" s="1"/>
  <c r="A1855" i="32"/>
  <c r="C1855" i="32"/>
  <c r="D1855" i="32"/>
  <c r="E1855" i="32"/>
  <c r="F1855" i="32"/>
  <c r="G1855" i="32"/>
  <c r="H1855" i="32"/>
  <c r="I1855" i="32"/>
  <c r="J1855" i="32"/>
  <c r="B1855" i="32" s="1"/>
  <c r="A1856" i="32"/>
  <c r="C1856" i="32"/>
  <c r="D1856" i="32"/>
  <c r="E1856" i="32"/>
  <c r="F1856" i="32"/>
  <c r="G1856" i="32"/>
  <c r="H1856" i="32"/>
  <c r="I1856" i="32"/>
  <c r="J1856" i="32"/>
  <c r="B1856" i="32" s="1"/>
  <c r="A1857" i="32"/>
  <c r="C1857" i="32"/>
  <c r="D1857" i="32"/>
  <c r="E1857" i="32"/>
  <c r="F1857" i="32"/>
  <c r="G1857" i="32"/>
  <c r="H1857" i="32"/>
  <c r="I1857" i="32"/>
  <c r="J1857" i="32"/>
  <c r="B1857" i="32" s="1"/>
  <c r="A1858" i="32"/>
  <c r="C1858" i="32"/>
  <c r="D1858" i="32"/>
  <c r="E1858" i="32"/>
  <c r="F1858" i="32"/>
  <c r="G1858" i="32"/>
  <c r="H1858" i="32"/>
  <c r="I1858" i="32"/>
  <c r="J1858" i="32"/>
  <c r="B1858" i="32" s="1"/>
  <c r="A1859" i="32"/>
  <c r="C1859" i="32"/>
  <c r="D1859" i="32"/>
  <c r="E1859" i="32"/>
  <c r="F1859" i="32"/>
  <c r="G1859" i="32"/>
  <c r="H1859" i="32"/>
  <c r="I1859" i="32"/>
  <c r="J1859" i="32"/>
  <c r="B1859" i="32" s="1"/>
  <c r="A1860" i="32"/>
  <c r="C1860" i="32"/>
  <c r="D1860" i="32"/>
  <c r="E1860" i="32"/>
  <c r="F1860" i="32"/>
  <c r="G1860" i="32"/>
  <c r="H1860" i="32"/>
  <c r="I1860" i="32"/>
  <c r="J1860" i="32"/>
  <c r="B1860" i="32" s="1"/>
  <c r="A1861" i="32"/>
  <c r="C1861" i="32"/>
  <c r="D1861" i="32"/>
  <c r="E1861" i="32"/>
  <c r="F1861" i="32"/>
  <c r="G1861" i="32"/>
  <c r="H1861" i="32"/>
  <c r="I1861" i="32"/>
  <c r="J1861" i="32"/>
  <c r="B1861" i="32" s="1"/>
  <c r="A1862" i="32"/>
  <c r="C1862" i="32"/>
  <c r="D1862" i="32"/>
  <c r="E1862" i="32"/>
  <c r="F1862" i="32"/>
  <c r="G1862" i="32"/>
  <c r="H1862" i="32"/>
  <c r="I1862" i="32"/>
  <c r="J1862" i="32"/>
  <c r="B1862" i="32" s="1"/>
  <c r="A1863" i="32"/>
  <c r="C1863" i="32"/>
  <c r="D1863" i="32"/>
  <c r="E1863" i="32"/>
  <c r="F1863" i="32"/>
  <c r="G1863" i="32"/>
  <c r="H1863" i="32"/>
  <c r="I1863" i="32"/>
  <c r="J1863" i="32"/>
  <c r="B1863" i="32" s="1"/>
  <c r="A1864" i="32"/>
  <c r="C1864" i="32"/>
  <c r="D1864" i="32"/>
  <c r="E1864" i="32"/>
  <c r="F1864" i="32"/>
  <c r="G1864" i="32"/>
  <c r="H1864" i="32"/>
  <c r="I1864" i="32"/>
  <c r="J1864" i="32"/>
  <c r="B1864" i="32" s="1"/>
  <c r="A1865" i="32"/>
  <c r="C1865" i="32"/>
  <c r="D1865" i="32"/>
  <c r="E1865" i="32"/>
  <c r="F1865" i="32"/>
  <c r="G1865" i="32"/>
  <c r="H1865" i="32"/>
  <c r="I1865" i="32"/>
  <c r="J1865" i="32"/>
  <c r="B1865" i="32" s="1"/>
  <c r="A1866" i="32"/>
  <c r="C1866" i="32"/>
  <c r="D1866" i="32"/>
  <c r="E1866" i="32"/>
  <c r="F1866" i="32"/>
  <c r="G1866" i="32"/>
  <c r="H1866" i="32"/>
  <c r="I1866" i="32"/>
  <c r="J1866" i="32"/>
  <c r="B1866" i="32" s="1"/>
  <c r="A1867" i="32"/>
  <c r="C1867" i="32"/>
  <c r="D1867" i="32"/>
  <c r="E1867" i="32"/>
  <c r="F1867" i="32"/>
  <c r="G1867" i="32"/>
  <c r="H1867" i="32"/>
  <c r="I1867" i="32"/>
  <c r="J1867" i="32"/>
  <c r="B1867" i="32" s="1"/>
  <c r="A1868" i="32"/>
  <c r="C1868" i="32"/>
  <c r="D1868" i="32"/>
  <c r="E1868" i="32"/>
  <c r="F1868" i="32"/>
  <c r="G1868" i="32"/>
  <c r="H1868" i="32"/>
  <c r="I1868" i="32"/>
  <c r="J1868" i="32"/>
  <c r="B1868" i="32" s="1"/>
  <c r="A1869" i="32"/>
  <c r="C1869" i="32"/>
  <c r="D1869" i="32"/>
  <c r="E1869" i="32"/>
  <c r="F1869" i="32"/>
  <c r="G1869" i="32"/>
  <c r="H1869" i="32"/>
  <c r="I1869" i="32"/>
  <c r="J1869" i="32"/>
  <c r="B1869" i="32" s="1"/>
  <c r="A1870" i="32"/>
  <c r="C1870" i="32"/>
  <c r="D1870" i="32"/>
  <c r="E1870" i="32"/>
  <c r="F1870" i="32"/>
  <c r="G1870" i="32"/>
  <c r="H1870" i="32"/>
  <c r="I1870" i="32"/>
  <c r="J1870" i="32"/>
  <c r="B1870" i="32" s="1"/>
  <c r="A1871" i="32"/>
  <c r="C1871" i="32"/>
  <c r="D1871" i="32"/>
  <c r="E1871" i="32"/>
  <c r="F1871" i="32"/>
  <c r="G1871" i="32"/>
  <c r="H1871" i="32"/>
  <c r="I1871" i="32"/>
  <c r="J1871" i="32"/>
  <c r="B1871" i="32" s="1"/>
  <c r="A1872" i="32"/>
  <c r="C1872" i="32"/>
  <c r="D1872" i="32"/>
  <c r="E1872" i="32"/>
  <c r="F1872" i="32"/>
  <c r="G1872" i="32"/>
  <c r="H1872" i="32"/>
  <c r="I1872" i="32"/>
  <c r="J1872" i="32"/>
  <c r="B1872" i="32" s="1"/>
  <c r="A1873" i="32"/>
  <c r="C1873" i="32"/>
  <c r="D1873" i="32"/>
  <c r="E1873" i="32"/>
  <c r="F1873" i="32"/>
  <c r="G1873" i="32"/>
  <c r="H1873" i="32"/>
  <c r="I1873" i="32"/>
  <c r="J1873" i="32"/>
  <c r="B1873" i="32" s="1"/>
  <c r="A1874" i="32"/>
  <c r="C1874" i="32"/>
  <c r="D1874" i="32"/>
  <c r="E1874" i="32"/>
  <c r="F1874" i="32"/>
  <c r="G1874" i="32"/>
  <c r="H1874" i="32"/>
  <c r="I1874" i="32"/>
  <c r="J1874" i="32"/>
  <c r="B1874" i="32" s="1"/>
  <c r="A1875" i="32"/>
  <c r="C1875" i="32"/>
  <c r="D1875" i="32"/>
  <c r="E1875" i="32"/>
  <c r="F1875" i="32"/>
  <c r="G1875" i="32"/>
  <c r="H1875" i="32"/>
  <c r="I1875" i="32"/>
  <c r="J1875" i="32"/>
  <c r="B1875" i="32" s="1"/>
  <c r="A1876" i="32"/>
  <c r="C1876" i="32"/>
  <c r="D1876" i="32"/>
  <c r="E1876" i="32"/>
  <c r="F1876" i="32"/>
  <c r="G1876" i="32"/>
  <c r="H1876" i="32"/>
  <c r="I1876" i="32"/>
  <c r="J1876" i="32"/>
  <c r="B1876" i="32" s="1"/>
  <c r="A1877" i="32"/>
  <c r="C1877" i="32"/>
  <c r="D1877" i="32"/>
  <c r="E1877" i="32"/>
  <c r="F1877" i="32"/>
  <c r="G1877" i="32"/>
  <c r="H1877" i="32"/>
  <c r="I1877" i="32"/>
  <c r="J1877" i="32"/>
  <c r="B1877" i="32" s="1"/>
  <c r="A1878" i="32"/>
  <c r="C1878" i="32"/>
  <c r="D1878" i="32"/>
  <c r="E1878" i="32"/>
  <c r="F1878" i="32"/>
  <c r="G1878" i="32"/>
  <c r="H1878" i="32"/>
  <c r="I1878" i="32"/>
  <c r="J1878" i="32"/>
  <c r="B1878" i="32" s="1"/>
  <c r="A1879" i="32"/>
  <c r="C1879" i="32"/>
  <c r="D1879" i="32"/>
  <c r="E1879" i="32"/>
  <c r="F1879" i="32"/>
  <c r="G1879" i="32"/>
  <c r="H1879" i="32"/>
  <c r="I1879" i="32"/>
  <c r="J1879" i="32"/>
  <c r="B1879" i="32" s="1"/>
  <c r="A1880" i="32"/>
  <c r="C1880" i="32"/>
  <c r="D1880" i="32"/>
  <c r="E1880" i="32"/>
  <c r="F1880" i="32"/>
  <c r="G1880" i="32"/>
  <c r="H1880" i="32"/>
  <c r="I1880" i="32"/>
  <c r="J1880" i="32"/>
  <c r="B1880" i="32" s="1"/>
  <c r="A1881" i="32"/>
  <c r="C1881" i="32"/>
  <c r="D1881" i="32"/>
  <c r="E1881" i="32"/>
  <c r="F1881" i="32"/>
  <c r="G1881" i="32"/>
  <c r="H1881" i="32"/>
  <c r="I1881" i="32"/>
  <c r="J1881" i="32"/>
  <c r="B1881" i="32" s="1"/>
  <c r="A1882" i="32"/>
  <c r="C1882" i="32"/>
  <c r="D1882" i="32"/>
  <c r="E1882" i="32"/>
  <c r="F1882" i="32"/>
  <c r="G1882" i="32"/>
  <c r="H1882" i="32"/>
  <c r="I1882" i="32"/>
  <c r="J1882" i="32"/>
  <c r="B1882" i="32" s="1"/>
  <c r="A1883" i="32"/>
  <c r="C1883" i="32"/>
  <c r="D1883" i="32"/>
  <c r="E1883" i="32"/>
  <c r="F1883" i="32"/>
  <c r="G1883" i="32"/>
  <c r="H1883" i="32"/>
  <c r="I1883" i="32"/>
  <c r="J1883" i="32"/>
  <c r="B1883" i="32" s="1"/>
  <c r="A1884" i="32"/>
  <c r="C1884" i="32"/>
  <c r="D1884" i="32"/>
  <c r="E1884" i="32"/>
  <c r="F1884" i="32"/>
  <c r="G1884" i="32"/>
  <c r="H1884" i="32"/>
  <c r="I1884" i="32"/>
  <c r="J1884" i="32"/>
  <c r="B1884" i="32" s="1"/>
  <c r="A1885" i="32"/>
  <c r="C1885" i="32"/>
  <c r="D1885" i="32"/>
  <c r="E1885" i="32"/>
  <c r="F1885" i="32"/>
  <c r="G1885" i="32"/>
  <c r="H1885" i="32"/>
  <c r="I1885" i="32"/>
  <c r="J1885" i="32"/>
  <c r="B1885" i="32" s="1"/>
  <c r="A1886" i="32"/>
  <c r="C1886" i="32"/>
  <c r="D1886" i="32"/>
  <c r="E1886" i="32"/>
  <c r="F1886" i="32"/>
  <c r="G1886" i="32"/>
  <c r="H1886" i="32"/>
  <c r="I1886" i="32"/>
  <c r="J1886" i="32"/>
  <c r="B1886" i="32" s="1"/>
  <c r="A1887" i="32"/>
  <c r="C1887" i="32"/>
  <c r="D1887" i="32"/>
  <c r="E1887" i="32"/>
  <c r="F1887" i="32"/>
  <c r="G1887" i="32"/>
  <c r="H1887" i="32"/>
  <c r="I1887" i="32"/>
  <c r="J1887" i="32"/>
  <c r="B1887" i="32" s="1"/>
  <c r="A1888" i="32"/>
  <c r="C1888" i="32"/>
  <c r="D1888" i="32"/>
  <c r="E1888" i="32"/>
  <c r="F1888" i="32"/>
  <c r="G1888" i="32"/>
  <c r="H1888" i="32"/>
  <c r="I1888" i="32"/>
  <c r="J1888" i="32"/>
  <c r="B1888" i="32" s="1"/>
  <c r="A1889" i="32"/>
  <c r="C1889" i="32"/>
  <c r="D1889" i="32"/>
  <c r="E1889" i="32"/>
  <c r="F1889" i="32"/>
  <c r="G1889" i="32"/>
  <c r="H1889" i="32"/>
  <c r="I1889" i="32"/>
  <c r="J1889" i="32"/>
  <c r="B1889" i="32" s="1"/>
  <c r="A1890" i="32"/>
  <c r="C1890" i="32"/>
  <c r="D1890" i="32"/>
  <c r="E1890" i="32"/>
  <c r="F1890" i="32"/>
  <c r="G1890" i="32"/>
  <c r="H1890" i="32"/>
  <c r="I1890" i="32"/>
  <c r="J1890" i="32"/>
  <c r="B1890" i="32" s="1"/>
  <c r="A1891" i="32"/>
  <c r="C1891" i="32"/>
  <c r="D1891" i="32"/>
  <c r="E1891" i="32"/>
  <c r="F1891" i="32"/>
  <c r="G1891" i="32"/>
  <c r="H1891" i="32"/>
  <c r="I1891" i="32"/>
  <c r="J1891" i="32"/>
  <c r="B1891" i="32" s="1"/>
  <c r="A1892" i="32"/>
  <c r="C1892" i="32"/>
  <c r="D1892" i="32"/>
  <c r="E1892" i="32"/>
  <c r="F1892" i="32"/>
  <c r="G1892" i="32"/>
  <c r="H1892" i="32"/>
  <c r="I1892" i="32"/>
  <c r="J1892" i="32"/>
  <c r="B1892" i="32" s="1"/>
  <c r="A1893" i="32"/>
  <c r="C1893" i="32"/>
  <c r="D1893" i="32"/>
  <c r="E1893" i="32"/>
  <c r="F1893" i="32"/>
  <c r="G1893" i="32"/>
  <c r="H1893" i="32"/>
  <c r="I1893" i="32"/>
  <c r="J1893" i="32"/>
  <c r="B1893" i="32" s="1"/>
  <c r="A1894" i="32"/>
  <c r="C1894" i="32"/>
  <c r="D1894" i="32"/>
  <c r="E1894" i="32"/>
  <c r="F1894" i="32"/>
  <c r="G1894" i="32"/>
  <c r="H1894" i="32"/>
  <c r="I1894" i="32"/>
  <c r="J1894" i="32"/>
  <c r="B1894" i="32" s="1"/>
  <c r="A1895" i="32"/>
  <c r="C1895" i="32"/>
  <c r="D1895" i="32"/>
  <c r="E1895" i="32"/>
  <c r="F1895" i="32"/>
  <c r="G1895" i="32"/>
  <c r="H1895" i="32"/>
  <c r="I1895" i="32"/>
  <c r="J1895" i="32"/>
  <c r="B1895" i="32" s="1"/>
  <c r="A1896" i="32"/>
  <c r="C1896" i="32"/>
  <c r="D1896" i="32"/>
  <c r="E1896" i="32"/>
  <c r="F1896" i="32"/>
  <c r="G1896" i="32"/>
  <c r="H1896" i="32"/>
  <c r="I1896" i="32"/>
  <c r="J1896" i="32"/>
  <c r="B1896" i="32" s="1"/>
  <c r="A1897" i="32"/>
  <c r="C1897" i="32"/>
  <c r="D1897" i="32"/>
  <c r="E1897" i="32"/>
  <c r="F1897" i="32"/>
  <c r="G1897" i="32"/>
  <c r="H1897" i="32"/>
  <c r="I1897" i="32"/>
  <c r="J1897" i="32"/>
  <c r="B1897" i="32" s="1"/>
  <c r="A1898" i="32"/>
  <c r="C1898" i="32"/>
  <c r="D1898" i="32"/>
  <c r="E1898" i="32"/>
  <c r="F1898" i="32"/>
  <c r="G1898" i="32"/>
  <c r="H1898" i="32"/>
  <c r="I1898" i="32"/>
  <c r="J1898" i="32"/>
  <c r="B1898" i="32" s="1"/>
  <c r="A1899" i="32"/>
  <c r="C1899" i="32"/>
  <c r="D1899" i="32"/>
  <c r="E1899" i="32"/>
  <c r="F1899" i="32"/>
  <c r="G1899" i="32"/>
  <c r="H1899" i="32"/>
  <c r="I1899" i="32"/>
  <c r="J1899" i="32"/>
  <c r="B1899" i="32" s="1"/>
  <c r="A1900" i="32"/>
  <c r="C1900" i="32"/>
  <c r="D1900" i="32"/>
  <c r="E1900" i="32"/>
  <c r="F1900" i="32"/>
  <c r="G1900" i="32"/>
  <c r="H1900" i="32"/>
  <c r="I1900" i="32"/>
  <c r="J1900" i="32"/>
  <c r="B1900" i="32" s="1"/>
  <c r="A1901" i="32"/>
  <c r="C1901" i="32"/>
  <c r="D1901" i="32"/>
  <c r="E1901" i="32"/>
  <c r="F1901" i="32"/>
  <c r="G1901" i="32"/>
  <c r="H1901" i="32"/>
  <c r="I1901" i="32"/>
  <c r="J1901" i="32"/>
  <c r="B1901" i="32" s="1"/>
  <c r="A1902" i="32"/>
  <c r="C1902" i="32"/>
  <c r="D1902" i="32"/>
  <c r="E1902" i="32"/>
  <c r="F1902" i="32"/>
  <c r="G1902" i="32"/>
  <c r="H1902" i="32"/>
  <c r="I1902" i="32"/>
  <c r="J1902" i="32"/>
  <c r="B1902" i="32" s="1"/>
  <c r="A1903" i="32"/>
  <c r="C1903" i="32"/>
  <c r="D1903" i="32"/>
  <c r="E1903" i="32"/>
  <c r="F1903" i="32"/>
  <c r="G1903" i="32"/>
  <c r="H1903" i="32"/>
  <c r="I1903" i="32"/>
  <c r="J1903" i="32"/>
  <c r="B1903" i="32" s="1"/>
  <c r="A1904" i="32"/>
  <c r="C1904" i="32"/>
  <c r="D1904" i="32"/>
  <c r="E1904" i="32"/>
  <c r="F1904" i="32"/>
  <c r="G1904" i="32"/>
  <c r="H1904" i="32"/>
  <c r="I1904" i="32"/>
  <c r="J1904" i="32"/>
  <c r="B1904" i="32" s="1"/>
  <c r="A1905" i="32"/>
  <c r="C1905" i="32"/>
  <c r="D1905" i="32"/>
  <c r="E1905" i="32"/>
  <c r="F1905" i="32"/>
  <c r="G1905" i="32"/>
  <c r="H1905" i="32"/>
  <c r="I1905" i="32"/>
  <c r="J1905" i="32"/>
  <c r="B1905" i="32" s="1"/>
  <c r="A1906" i="32"/>
  <c r="C1906" i="32"/>
  <c r="D1906" i="32"/>
  <c r="E1906" i="32"/>
  <c r="F1906" i="32"/>
  <c r="G1906" i="32"/>
  <c r="H1906" i="32"/>
  <c r="I1906" i="32"/>
  <c r="J1906" i="32"/>
  <c r="B1906" i="32" s="1"/>
  <c r="A1907" i="32"/>
  <c r="C1907" i="32"/>
  <c r="D1907" i="32"/>
  <c r="E1907" i="32"/>
  <c r="F1907" i="32"/>
  <c r="G1907" i="32"/>
  <c r="H1907" i="32"/>
  <c r="I1907" i="32"/>
  <c r="J1907" i="32"/>
  <c r="B1907" i="32" s="1"/>
  <c r="A1908" i="32"/>
  <c r="C1908" i="32"/>
  <c r="D1908" i="32"/>
  <c r="E1908" i="32"/>
  <c r="F1908" i="32"/>
  <c r="G1908" i="32"/>
  <c r="H1908" i="32"/>
  <c r="I1908" i="32"/>
  <c r="J1908" i="32"/>
  <c r="B1908" i="32" s="1"/>
  <c r="A1909" i="32"/>
  <c r="C1909" i="32"/>
  <c r="D1909" i="32"/>
  <c r="E1909" i="32"/>
  <c r="F1909" i="32"/>
  <c r="G1909" i="32"/>
  <c r="H1909" i="32"/>
  <c r="I1909" i="32"/>
  <c r="J1909" i="32"/>
  <c r="B1909" i="32" s="1"/>
  <c r="A1910" i="32"/>
  <c r="C1910" i="32"/>
  <c r="D1910" i="32"/>
  <c r="E1910" i="32"/>
  <c r="F1910" i="32"/>
  <c r="G1910" i="32"/>
  <c r="H1910" i="32"/>
  <c r="I1910" i="32"/>
  <c r="J1910" i="32"/>
  <c r="B1910" i="32" s="1"/>
  <c r="A1911" i="32"/>
  <c r="C1911" i="32"/>
  <c r="D1911" i="32"/>
  <c r="E1911" i="32"/>
  <c r="F1911" i="32"/>
  <c r="G1911" i="32"/>
  <c r="H1911" i="32"/>
  <c r="I1911" i="32"/>
  <c r="J1911" i="32"/>
  <c r="B1911" i="32" s="1"/>
  <c r="A1912" i="32"/>
  <c r="C1912" i="32"/>
  <c r="D1912" i="32"/>
  <c r="E1912" i="32"/>
  <c r="F1912" i="32"/>
  <c r="G1912" i="32"/>
  <c r="H1912" i="32"/>
  <c r="I1912" i="32"/>
  <c r="J1912" i="32"/>
  <c r="B1912" i="32" s="1"/>
  <c r="A1913" i="32"/>
  <c r="C1913" i="32"/>
  <c r="D1913" i="32"/>
  <c r="E1913" i="32"/>
  <c r="F1913" i="32"/>
  <c r="G1913" i="32"/>
  <c r="H1913" i="32"/>
  <c r="I1913" i="32"/>
  <c r="J1913" i="32"/>
  <c r="B1913" i="32" s="1"/>
  <c r="A1914" i="32"/>
  <c r="C1914" i="32"/>
  <c r="D1914" i="32"/>
  <c r="E1914" i="32"/>
  <c r="F1914" i="32"/>
  <c r="G1914" i="32"/>
  <c r="H1914" i="32"/>
  <c r="I1914" i="32"/>
  <c r="J1914" i="32"/>
  <c r="B1914" i="32" s="1"/>
  <c r="A1915" i="32"/>
  <c r="C1915" i="32"/>
  <c r="D1915" i="32"/>
  <c r="E1915" i="32"/>
  <c r="F1915" i="32"/>
  <c r="G1915" i="32"/>
  <c r="H1915" i="32"/>
  <c r="I1915" i="32"/>
  <c r="J1915" i="32"/>
  <c r="B1915" i="32" s="1"/>
  <c r="A1916" i="32"/>
  <c r="C1916" i="32"/>
  <c r="D1916" i="32"/>
  <c r="E1916" i="32"/>
  <c r="F1916" i="32"/>
  <c r="G1916" i="32"/>
  <c r="H1916" i="32"/>
  <c r="I1916" i="32"/>
  <c r="J1916" i="32"/>
  <c r="B1916" i="32" s="1"/>
  <c r="A1917" i="32"/>
  <c r="C1917" i="32"/>
  <c r="D1917" i="32"/>
  <c r="E1917" i="32"/>
  <c r="F1917" i="32"/>
  <c r="G1917" i="32"/>
  <c r="H1917" i="32"/>
  <c r="I1917" i="32"/>
  <c r="J1917" i="32"/>
  <c r="B1917" i="32" s="1"/>
  <c r="A1918" i="32"/>
  <c r="C1918" i="32"/>
  <c r="D1918" i="32"/>
  <c r="E1918" i="32"/>
  <c r="F1918" i="32"/>
  <c r="G1918" i="32"/>
  <c r="H1918" i="32"/>
  <c r="I1918" i="32"/>
  <c r="J1918" i="32"/>
  <c r="B1918" i="32" s="1"/>
  <c r="A1919" i="32"/>
  <c r="C1919" i="32"/>
  <c r="D1919" i="32"/>
  <c r="E1919" i="32"/>
  <c r="F1919" i="32"/>
  <c r="G1919" i="32"/>
  <c r="H1919" i="32"/>
  <c r="I1919" i="32"/>
  <c r="J1919" i="32"/>
  <c r="B1919" i="32" s="1"/>
  <c r="A1920" i="32"/>
  <c r="C1920" i="32"/>
  <c r="D1920" i="32"/>
  <c r="E1920" i="32"/>
  <c r="F1920" i="32"/>
  <c r="G1920" i="32"/>
  <c r="H1920" i="32"/>
  <c r="I1920" i="32"/>
  <c r="J1920" i="32"/>
  <c r="B1920" i="32" s="1"/>
  <c r="A1921" i="32"/>
  <c r="C1921" i="32"/>
  <c r="D1921" i="32"/>
  <c r="E1921" i="32"/>
  <c r="F1921" i="32"/>
  <c r="G1921" i="32"/>
  <c r="H1921" i="32"/>
  <c r="I1921" i="32"/>
  <c r="J1921" i="32"/>
  <c r="B1921" i="32" s="1"/>
  <c r="A1922" i="32"/>
  <c r="C1922" i="32"/>
  <c r="D1922" i="32"/>
  <c r="E1922" i="32"/>
  <c r="F1922" i="32"/>
  <c r="G1922" i="32"/>
  <c r="H1922" i="32"/>
  <c r="I1922" i="32"/>
  <c r="J1922" i="32"/>
  <c r="B1922" i="32" s="1"/>
  <c r="A1923" i="32"/>
  <c r="C1923" i="32"/>
  <c r="D1923" i="32"/>
  <c r="E1923" i="32"/>
  <c r="F1923" i="32"/>
  <c r="G1923" i="32"/>
  <c r="H1923" i="32"/>
  <c r="I1923" i="32"/>
  <c r="J1923" i="32"/>
  <c r="B1923" i="32" s="1"/>
  <c r="A1924" i="32"/>
  <c r="C1924" i="32"/>
  <c r="D1924" i="32"/>
  <c r="E1924" i="32"/>
  <c r="F1924" i="32"/>
  <c r="G1924" i="32"/>
  <c r="H1924" i="32"/>
  <c r="I1924" i="32"/>
  <c r="J1924" i="32"/>
  <c r="B1924" i="32" s="1"/>
  <c r="A1925" i="32"/>
  <c r="C1925" i="32"/>
  <c r="D1925" i="32"/>
  <c r="E1925" i="32"/>
  <c r="F1925" i="32"/>
  <c r="G1925" i="32"/>
  <c r="H1925" i="32"/>
  <c r="I1925" i="32"/>
  <c r="J1925" i="32"/>
  <c r="B1925" i="32" s="1"/>
  <c r="A1926" i="32"/>
  <c r="C1926" i="32"/>
  <c r="D1926" i="32"/>
  <c r="E1926" i="32"/>
  <c r="F1926" i="32"/>
  <c r="G1926" i="32"/>
  <c r="H1926" i="32"/>
  <c r="I1926" i="32"/>
  <c r="J1926" i="32"/>
  <c r="B1926" i="32" s="1"/>
  <c r="A1927" i="32"/>
  <c r="C1927" i="32"/>
  <c r="D1927" i="32"/>
  <c r="E1927" i="32"/>
  <c r="F1927" i="32"/>
  <c r="G1927" i="32"/>
  <c r="H1927" i="32"/>
  <c r="I1927" i="32"/>
  <c r="J1927" i="32"/>
  <c r="B1927" i="32" s="1"/>
  <c r="A1928" i="32"/>
  <c r="C1928" i="32"/>
  <c r="D1928" i="32"/>
  <c r="E1928" i="32"/>
  <c r="F1928" i="32"/>
  <c r="G1928" i="32"/>
  <c r="H1928" i="32"/>
  <c r="I1928" i="32"/>
  <c r="J1928" i="32"/>
  <c r="B1928" i="32" s="1"/>
  <c r="A1929" i="32"/>
  <c r="C1929" i="32"/>
  <c r="D1929" i="32"/>
  <c r="E1929" i="32"/>
  <c r="F1929" i="32"/>
  <c r="G1929" i="32"/>
  <c r="H1929" i="32"/>
  <c r="I1929" i="32"/>
  <c r="J1929" i="32"/>
  <c r="B1929" i="32" s="1"/>
  <c r="A1930" i="32"/>
  <c r="C1930" i="32"/>
  <c r="D1930" i="32"/>
  <c r="E1930" i="32"/>
  <c r="F1930" i="32"/>
  <c r="G1930" i="32"/>
  <c r="H1930" i="32"/>
  <c r="I1930" i="32"/>
  <c r="J1930" i="32"/>
  <c r="B1930" i="32" s="1"/>
  <c r="A1931" i="32"/>
  <c r="C1931" i="32"/>
  <c r="D1931" i="32"/>
  <c r="E1931" i="32"/>
  <c r="F1931" i="32"/>
  <c r="G1931" i="32"/>
  <c r="H1931" i="32"/>
  <c r="I1931" i="32"/>
  <c r="J1931" i="32"/>
  <c r="B1931" i="32" s="1"/>
  <c r="A1932" i="32"/>
  <c r="C1932" i="32"/>
  <c r="D1932" i="32"/>
  <c r="E1932" i="32"/>
  <c r="F1932" i="32"/>
  <c r="G1932" i="32"/>
  <c r="H1932" i="32"/>
  <c r="I1932" i="32"/>
  <c r="J1932" i="32"/>
  <c r="B1932" i="32" s="1"/>
  <c r="A1933" i="32"/>
  <c r="C1933" i="32"/>
  <c r="D1933" i="32"/>
  <c r="E1933" i="32"/>
  <c r="F1933" i="32"/>
  <c r="G1933" i="32"/>
  <c r="H1933" i="32"/>
  <c r="I1933" i="32"/>
  <c r="J1933" i="32"/>
  <c r="B1933" i="32" s="1"/>
  <c r="A1934" i="32"/>
  <c r="C1934" i="32"/>
  <c r="D1934" i="32"/>
  <c r="E1934" i="32"/>
  <c r="F1934" i="32"/>
  <c r="G1934" i="32"/>
  <c r="H1934" i="32"/>
  <c r="I1934" i="32"/>
  <c r="J1934" i="32"/>
  <c r="B1934" i="32" s="1"/>
  <c r="A1935" i="32"/>
  <c r="C1935" i="32"/>
  <c r="D1935" i="32"/>
  <c r="E1935" i="32"/>
  <c r="F1935" i="32"/>
  <c r="G1935" i="32"/>
  <c r="H1935" i="32"/>
  <c r="I1935" i="32"/>
  <c r="J1935" i="32"/>
  <c r="B1935" i="32" s="1"/>
  <c r="A1936" i="32"/>
  <c r="C1936" i="32"/>
  <c r="D1936" i="32"/>
  <c r="E1936" i="32"/>
  <c r="F1936" i="32"/>
  <c r="G1936" i="32"/>
  <c r="H1936" i="32"/>
  <c r="I1936" i="32"/>
  <c r="J1936" i="32"/>
  <c r="B1936" i="32" s="1"/>
  <c r="A1937" i="32"/>
  <c r="C1937" i="32"/>
  <c r="D1937" i="32"/>
  <c r="E1937" i="32"/>
  <c r="F1937" i="32"/>
  <c r="G1937" i="32"/>
  <c r="H1937" i="32"/>
  <c r="I1937" i="32"/>
  <c r="J1937" i="32"/>
  <c r="B1937" i="32" s="1"/>
  <c r="A1938" i="32"/>
  <c r="C1938" i="32"/>
  <c r="D1938" i="32"/>
  <c r="E1938" i="32"/>
  <c r="F1938" i="32"/>
  <c r="G1938" i="32"/>
  <c r="H1938" i="32"/>
  <c r="I1938" i="32"/>
  <c r="J1938" i="32"/>
  <c r="B1938" i="32" s="1"/>
  <c r="A1939" i="32"/>
  <c r="C1939" i="32"/>
  <c r="D1939" i="32"/>
  <c r="E1939" i="32"/>
  <c r="F1939" i="32"/>
  <c r="G1939" i="32"/>
  <c r="H1939" i="32"/>
  <c r="I1939" i="32"/>
  <c r="J1939" i="32"/>
  <c r="B1939" i="32" s="1"/>
  <c r="A1940" i="32"/>
  <c r="C1940" i="32"/>
  <c r="D1940" i="32"/>
  <c r="E1940" i="32"/>
  <c r="F1940" i="32"/>
  <c r="G1940" i="32"/>
  <c r="H1940" i="32"/>
  <c r="I1940" i="32"/>
  <c r="J1940" i="32"/>
  <c r="B1940" i="32" s="1"/>
  <c r="A1941" i="32"/>
  <c r="C1941" i="32"/>
  <c r="D1941" i="32"/>
  <c r="E1941" i="32"/>
  <c r="F1941" i="32"/>
  <c r="G1941" i="32"/>
  <c r="H1941" i="32"/>
  <c r="I1941" i="32"/>
  <c r="J1941" i="32"/>
  <c r="B1941" i="32" s="1"/>
  <c r="A1942" i="32"/>
  <c r="C1942" i="32"/>
  <c r="D1942" i="32"/>
  <c r="E1942" i="32"/>
  <c r="F1942" i="32"/>
  <c r="G1942" i="32"/>
  <c r="H1942" i="32"/>
  <c r="I1942" i="32"/>
  <c r="J1942" i="32"/>
  <c r="B1942" i="32" s="1"/>
  <c r="A1943" i="32"/>
  <c r="C1943" i="32"/>
  <c r="D1943" i="32"/>
  <c r="E1943" i="32"/>
  <c r="F1943" i="32"/>
  <c r="G1943" i="32"/>
  <c r="H1943" i="32"/>
  <c r="I1943" i="32"/>
  <c r="J1943" i="32"/>
  <c r="B1943" i="32" s="1"/>
  <c r="A1944" i="32"/>
  <c r="C1944" i="32"/>
  <c r="D1944" i="32"/>
  <c r="E1944" i="32"/>
  <c r="F1944" i="32"/>
  <c r="G1944" i="32"/>
  <c r="H1944" i="32"/>
  <c r="I1944" i="32"/>
  <c r="J1944" i="32"/>
  <c r="B1944" i="32" s="1"/>
  <c r="A1945" i="32"/>
  <c r="C1945" i="32"/>
  <c r="D1945" i="32"/>
  <c r="E1945" i="32"/>
  <c r="F1945" i="32"/>
  <c r="G1945" i="32"/>
  <c r="H1945" i="32"/>
  <c r="I1945" i="32"/>
  <c r="J1945" i="32"/>
  <c r="B1945" i="32" s="1"/>
  <c r="A1946" i="32"/>
  <c r="C1946" i="32"/>
  <c r="D1946" i="32"/>
  <c r="E1946" i="32"/>
  <c r="F1946" i="32"/>
  <c r="G1946" i="32"/>
  <c r="H1946" i="32"/>
  <c r="I1946" i="32"/>
  <c r="J1946" i="32"/>
  <c r="B1946" i="32" s="1"/>
  <c r="A1947" i="32"/>
  <c r="C1947" i="32"/>
  <c r="D1947" i="32"/>
  <c r="E1947" i="32"/>
  <c r="F1947" i="32"/>
  <c r="G1947" i="32"/>
  <c r="H1947" i="32"/>
  <c r="I1947" i="32"/>
  <c r="J1947" i="32"/>
  <c r="B1947" i="32" s="1"/>
  <c r="A1948" i="32"/>
  <c r="C1948" i="32"/>
  <c r="D1948" i="32"/>
  <c r="E1948" i="32"/>
  <c r="F1948" i="32"/>
  <c r="G1948" i="32"/>
  <c r="H1948" i="32"/>
  <c r="I1948" i="32"/>
  <c r="J1948" i="32"/>
  <c r="B1948" i="32" s="1"/>
  <c r="A1949" i="32"/>
  <c r="C1949" i="32"/>
  <c r="D1949" i="32"/>
  <c r="E1949" i="32"/>
  <c r="F1949" i="32"/>
  <c r="G1949" i="32"/>
  <c r="H1949" i="32"/>
  <c r="I1949" i="32"/>
  <c r="J1949" i="32"/>
  <c r="B1949" i="32" s="1"/>
  <c r="A1950" i="32"/>
  <c r="C1950" i="32"/>
  <c r="D1950" i="32"/>
  <c r="E1950" i="32"/>
  <c r="F1950" i="32"/>
  <c r="G1950" i="32"/>
  <c r="H1950" i="32"/>
  <c r="I1950" i="32"/>
  <c r="J1950" i="32"/>
  <c r="B1950" i="32" s="1"/>
  <c r="A1951" i="32"/>
  <c r="C1951" i="32"/>
  <c r="D1951" i="32"/>
  <c r="E1951" i="32"/>
  <c r="F1951" i="32"/>
  <c r="G1951" i="32"/>
  <c r="H1951" i="32"/>
  <c r="I1951" i="32"/>
  <c r="J1951" i="32"/>
  <c r="B1951" i="32" s="1"/>
  <c r="A1952" i="32"/>
  <c r="C1952" i="32"/>
  <c r="D1952" i="32"/>
  <c r="E1952" i="32"/>
  <c r="F1952" i="32"/>
  <c r="G1952" i="32"/>
  <c r="H1952" i="32"/>
  <c r="I1952" i="32"/>
  <c r="J1952" i="32"/>
  <c r="B1952" i="32" s="1"/>
  <c r="A1953" i="32"/>
  <c r="C1953" i="32"/>
  <c r="D1953" i="32"/>
  <c r="E1953" i="32"/>
  <c r="F1953" i="32"/>
  <c r="G1953" i="32"/>
  <c r="H1953" i="32"/>
  <c r="I1953" i="32"/>
  <c r="J1953" i="32"/>
  <c r="B1953" i="32" s="1"/>
  <c r="A1954" i="32"/>
  <c r="C1954" i="32"/>
  <c r="D1954" i="32"/>
  <c r="E1954" i="32"/>
  <c r="F1954" i="32"/>
  <c r="G1954" i="32"/>
  <c r="H1954" i="32"/>
  <c r="I1954" i="32"/>
  <c r="J1954" i="32"/>
  <c r="B1954" i="32" s="1"/>
  <c r="A1955" i="32"/>
  <c r="C1955" i="32"/>
  <c r="D1955" i="32"/>
  <c r="E1955" i="32"/>
  <c r="F1955" i="32"/>
  <c r="G1955" i="32"/>
  <c r="H1955" i="32"/>
  <c r="I1955" i="32"/>
  <c r="J1955" i="32"/>
  <c r="B1955" i="32" s="1"/>
  <c r="A1956" i="32"/>
  <c r="C1956" i="32"/>
  <c r="D1956" i="32"/>
  <c r="E1956" i="32"/>
  <c r="F1956" i="32"/>
  <c r="G1956" i="32"/>
  <c r="H1956" i="32"/>
  <c r="I1956" i="32"/>
  <c r="J1956" i="32"/>
  <c r="B1956" i="32" s="1"/>
  <c r="A1957" i="32"/>
  <c r="C1957" i="32"/>
  <c r="D1957" i="32"/>
  <c r="E1957" i="32"/>
  <c r="F1957" i="32"/>
  <c r="G1957" i="32"/>
  <c r="H1957" i="32"/>
  <c r="I1957" i="32"/>
  <c r="J1957" i="32"/>
  <c r="B1957" i="32" s="1"/>
  <c r="A1958" i="32"/>
  <c r="C1958" i="32"/>
  <c r="D1958" i="32"/>
  <c r="E1958" i="32"/>
  <c r="F1958" i="32"/>
  <c r="G1958" i="32"/>
  <c r="H1958" i="32"/>
  <c r="I1958" i="32"/>
  <c r="J1958" i="32"/>
  <c r="B1958" i="32" s="1"/>
  <c r="A1959" i="32"/>
  <c r="C1959" i="32"/>
  <c r="D1959" i="32"/>
  <c r="E1959" i="32"/>
  <c r="F1959" i="32"/>
  <c r="G1959" i="32"/>
  <c r="H1959" i="32"/>
  <c r="I1959" i="32"/>
  <c r="J1959" i="32"/>
  <c r="B1959" i="32" s="1"/>
  <c r="A1960" i="32"/>
  <c r="C1960" i="32"/>
  <c r="D1960" i="32"/>
  <c r="E1960" i="32"/>
  <c r="F1960" i="32"/>
  <c r="G1960" i="32"/>
  <c r="H1960" i="32"/>
  <c r="I1960" i="32"/>
  <c r="J1960" i="32"/>
  <c r="B1960" i="32" s="1"/>
  <c r="A1961" i="32"/>
  <c r="C1961" i="32"/>
  <c r="D1961" i="32"/>
  <c r="E1961" i="32"/>
  <c r="F1961" i="32"/>
  <c r="G1961" i="32"/>
  <c r="H1961" i="32"/>
  <c r="I1961" i="32"/>
  <c r="J1961" i="32"/>
  <c r="B1961" i="32" s="1"/>
  <c r="A1962" i="32"/>
  <c r="C1962" i="32"/>
  <c r="D1962" i="32"/>
  <c r="E1962" i="32"/>
  <c r="F1962" i="32"/>
  <c r="G1962" i="32"/>
  <c r="H1962" i="32"/>
  <c r="I1962" i="32"/>
  <c r="J1962" i="32"/>
  <c r="B1962" i="32" s="1"/>
  <c r="A1963" i="32"/>
  <c r="C1963" i="32"/>
  <c r="D1963" i="32"/>
  <c r="E1963" i="32"/>
  <c r="F1963" i="32"/>
  <c r="G1963" i="32"/>
  <c r="H1963" i="32"/>
  <c r="I1963" i="32"/>
  <c r="J1963" i="32"/>
  <c r="B1963" i="32" s="1"/>
  <c r="A1964" i="32"/>
  <c r="C1964" i="32"/>
  <c r="D1964" i="32"/>
  <c r="E1964" i="32"/>
  <c r="F1964" i="32"/>
  <c r="G1964" i="32"/>
  <c r="H1964" i="32"/>
  <c r="I1964" i="32"/>
  <c r="J1964" i="32"/>
  <c r="B1964" i="32" s="1"/>
  <c r="A1965" i="32"/>
  <c r="C1965" i="32"/>
  <c r="D1965" i="32"/>
  <c r="E1965" i="32"/>
  <c r="F1965" i="32"/>
  <c r="G1965" i="32"/>
  <c r="H1965" i="32"/>
  <c r="I1965" i="32"/>
  <c r="J1965" i="32"/>
  <c r="B1965" i="32" s="1"/>
  <c r="A1966" i="32"/>
  <c r="C1966" i="32"/>
  <c r="D1966" i="32"/>
  <c r="E1966" i="32"/>
  <c r="F1966" i="32"/>
  <c r="G1966" i="32"/>
  <c r="H1966" i="32"/>
  <c r="I1966" i="32"/>
  <c r="J1966" i="32"/>
  <c r="B1966" i="32" s="1"/>
  <c r="A1967" i="32"/>
  <c r="C1967" i="32"/>
  <c r="D1967" i="32"/>
  <c r="E1967" i="32"/>
  <c r="F1967" i="32"/>
  <c r="G1967" i="32"/>
  <c r="H1967" i="32"/>
  <c r="I1967" i="32"/>
  <c r="J1967" i="32"/>
  <c r="B1967" i="32" s="1"/>
  <c r="A1968" i="32"/>
  <c r="C1968" i="32"/>
  <c r="D1968" i="32"/>
  <c r="E1968" i="32"/>
  <c r="F1968" i="32"/>
  <c r="G1968" i="32"/>
  <c r="H1968" i="32"/>
  <c r="I1968" i="32"/>
  <c r="J1968" i="32"/>
  <c r="B1968" i="32" s="1"/>
  <c r="A1969" i="32"/>
  <c r="C1969" i="32"/>
  <c r="D1969" i="32"/>
  <c r="E1969" i="32"/>
  <c r="F1969" i="32"/>
  <c r="G1969" i="32"/>
  <c r="H1969" i="32"/>
  <c r="I1969" i="32"/>
  <c r="J1969" i="32"/>
  <c r="B1969" i="32" s="1"/>
  <c r="A1970" i="32"/>
  <c r="C1970" i="32"/>
  <c r="D1970" i="32"/>
  <c r="E1970" i="32"/>
  <c r="F1970" i="32"/>
  <c r="G1970" i="32"/>
  <c r="H1970" i="32"/>
  <c r="I1970" i="32"/>
  <c r="J1970" i="32"/>
  <c r="B1970" i="32" s="1"/>
  <c r="A1971" i="32"/>
  <c r="C1971" i="32"/>
  <c r="D1971" i="32"/>
  <c r="E1971" i="32"/>
  <c r="F1971" i="32"/>
  <c r="G1971" i="32"/>
  <c r="H1971" i="32"/>
  <c r="I1971" i="32"/>
  <c r="J1971" i="32"/>
  <c r="B1971" i="32" s="1"/>
  <c r="A1972" i="32"/>
  <c r="C1972" i="32"/>
  <c r="D1972" i="32"/>
  <c r="E1972" i="32"/>
  <c r="F1972" i="32"/>
  <c r="G1972" i="32"/>
  <c r="H1972" i="32"/>
  <c r="I1972" i="32"/>
  <c r="J1972" i="32"/>
  <c r="B1972" i="32" s="1"/>
  <c r="A1973" i="32"/>
  <c r="C1973" i="32"/>
  <c r="D1973" i="32"/>
  <c r="E1973" i="32"/>
  <c r="F1973" i="32"/>
  <c r="G1973" i="32"/>
  <c r="H1973" i="32"/>
  <c r="I1973" i="32"/>
  <c r="J1973" i="32"/>
  <c r="B1973" i="32" s="1"/>
  <c r="A1974" i="32"/>
  <c r="C1974" i="32"/>
  <c r="D1974" i="32"/>
  <c r="E1974" i="32"/>
  <c r="F1974" i="32"/>
  <c r="G1974" i="32"/>
  <c r="H1974" i="32"/>
  <c r="I1974" i="32"/>
  <c r="J1974" i="32"/>
  <c r="B1974" i="32" s="1"/>
  <c r="A1975" i="32"/>
  <c r="C1975" i="32"/>
  <c r="D1975" i="32"/>
  <c r="E1975" i="32"/>
  <c r="F1975" i="32"/>
  <c r="G1975" i="32"/>
  <c r="H1975" i="32"/>
  <c r="I1975" i="32"/>
  <c r="J1975" i="32"/>
  <c r="B1975" i="32" s="1"/>
  <c r="A1976" i="32"/>
  <c r="C1976" i="32"/>
  <c r="D1976" i="32"/>
  <c r="E1976" i="32"/>
  <c r="F1976" i="32"/>
  <c r="G1976" i="32"/>
  <c r="H1976" i="32"/>
  <c r="I1976" i="32"/>
  <c r="J1976" i="32"/>
  <c r="B1976" i="32" s="1"/>
  <c r="A1977" i="32"/>
  <c r="C1977" i="32"/>
  <c r="D1977" i="32"/>
  <c r="E1977" i="32"/>
  <c r="F1977" i="32"/>
  <c r="G1977" i="32"/>
  <c r="H1977" i="32"/>
  <c r="I1977" i="32"/>
  <c r="J1977" i="32"/>
  <c r="B1977" i="32" s="1"/>
  <c r="A1978" i="32"/>
  <c r="C1978" i="32"/>
  <c r="D1978" i="32"/>
  <c r="E1978" i="32"/>
  <c r="F1978" i="32"/>
  <c r="G1978" i="32"/>
  <c r="H1978" i="32"/>
  <c r="I1978" i="32"/>
  <c r="J1978" i="32"/>
  <c r="B1978" i="32" s="1"/>
  <c r="A1979" i="32"/>
  <c r="C1979" i="32"/>
  <c r="D1979" i="32"/>
  <c r="E1979" i="32"/>
  <c r="F1979" i="32"/>
  <c r="G1979" i="32"/>
  <c r="H1979" i="32"/>
  <c r="I1979" i="32"/>
  <c r="J1979" i="32"/>
  <c r="B1979" i="32" s="1"/>
  <c r="A1980" i="32"/>
  <c r="C1980" i="32"/>
  <c r="D1980" i="32"/>
  <c r="E1980" i="32"/>
  <c r="F1980" i="32"/>
  <c r="G1980" i="32"/>
  <c r="H1980" i="32"/>
  <c r="I1980" i="32"/>
  <c r="J1980" i="32"/>
  <c r="B1980" i="32" s="1"/>
  <c r="A1981" i="32"/>
  <c r="C1981" i="32"/>
  <c r="D1981" i="32"/>
  <c r="E1981" i="32"/>
  <c r="F1981" i="32"/>
  <c r="G1981" i="32"/>
  <c r="H1981" i="32"/>
  <c r="I1981" i="32"/>
  <c r="J1981" i="32"/>
  <c r="B1981" i="32" s="1"/>
  <c r="A1982" i="32"/>
  <c r="C1982" i="32"/>
  <c r="D1982" i="32"/>
  <c r="E1982" i="32"/>
  <c r="F1982" i="32"/>
  <c r="G1982" i="32"/>
  <c r="H1982" i="32"/>
  <c r="I1982" i="32"/>
  <c r="J1982" i="32"/>
  <c r="B1982" i="32" s="1"/>
  <c r="A1983" i="32"/>
  <c r="C1983" i="32"/>
  <c r="D1983" i="32"/>
  <c r="E1983" i="32"/>
  <c r="F1983" i="32"/>
  <c r="G1983" i="32"/>
  <c r="H1983" i="32"/>
  <c r="I1983" i="32"/>
  <c r="J1983" i="32"/>
  <c r="B1983" i="32" s="1"/>
  <c r="A1984" i="32"/>
  <c r="C1984" i="32"/>
  <c r="D1984" i="32"/>
  <c r="E1984" i="32"/>
  <c r="F1984" i="32"/>
  <c r="G1984" i="32"/>
  <c r="H1984" i="32"/>
  <c r="I1984" i="32"/>
  <c r="J1984" i="32"/>
  <c r="B1984" i="32" s="1"/>
  <c r="A1985" i="32"/>
  <c r="C1985" i="32"/>
  <c r="D1985" i="32"/>
  <c r="E1985" i="32"/>
  <c r="F1985" i="32"/>
  <c r="G1985" i="32"/>
  <c r="H1985" i="32"/>
  <c r="I1985" i="32"/>
  <c r="J1985" i="32"/>
  <c r="B1985" i="32" s="1"/>
  <c r="A1986" i="32"/>
  <c r="C1986" i="32"/>
  <c r="D1986" i="32"/>
  <c r="E1986" i="32"/>
  <c r="F1986" i="32"/>
  <c r="G1986" i="32"/>
  <c r="H1986" i="32"/>
  <c r="I1986" i="32"/>
  <c r="J1986" i="32"/>
  <c r="B1986" i="32" s="1"/>
  <c r="A1987" i="32"/>
  <c r="C1987" i="32"/>
  <c r="D1987" i="32"/>
  <c r="E1987" i="32"/>
  <c r="F1987" i="32"/>
  <c r="G1987" i="32"/>
  <c r="H1987" i="32"/>
  <c r="I1987" i="32"/>
  <c r="J1987" i="32"/>
  <c r="B1987" i="32" s="1"/>
  <c r="A1988" i="32"/>
  <c r="C1988" i="32"/>
  <c r="D1988" i="32"/>
  <c r="E1988" i="32"/>
  <c r="F1988" i="32"/>
  <c r="G1988" i="32"/>
  <c r="H1988" i="32"/>
  <c r="I1988" i="32"/>
  <c r="J1988" i="32"/>
  <c r="B1988" i="32" s="1"/>
  <c r="A1989" i="32"/>
  <c r="C1989" i="32"/>
  <c r="D1989" i="32"/>
  <c r="E1989" i="32"/>
  <c r="F1989" i="32"/>
  <c r="G1989" i="32"/>
  <c r="H1989" i="32"/>
  <c r="I1989" i="32"/>
  <c r="J1989" i="32"/>
  <c r="B1989" i="32" s="1"/>
  <c r="A1990" i="32"/>
  <c r="C1990" i="32"/>
  <c r="D1990" i="32"/>
  <c r="E1990" i="32"/>
  <c r="F1990" i="32"/>
  <c r="G1990" i="32"/>
  <c r="H1990" i="32"/>
  <c r="I1990" i="32"/>
  <c r="J1990" i="32"/>
  <c r="B1990" i="32" s="1"/>
  <c r="A1991" i="32"/>
  <c r="C1991" i="32"/>
  <c r="D1991" i="32"/>
  <c r="E1991" i="32"/>
  <c r="F1991" i="32"/>
  <c r="G1991" i="32"/>
  <c r="H1991" i="32"/>
  <c r="I1991" i="32"/>
  <c r="J1991" i="32"/>
  <c r="B1991" i="32" s="1"/>
  <c r="A1992" i="32"/>
  <c r="C1992" i="32"/>
  <c r="D1992" i="32"/>
  <c r="E1992" i="32"/>
  <c r="F1992" i="32"/>
  <c r="G1992" i="32"/>
  <c r="H1992" i="32"/>
  <c r="I1992" i="32"/>
  <c r="J1992" i="32"/>
  <c r="B1992" i="32" s="1"/>
  <c r="A1993" i="32"/>
  <c r="C1993" i="32"/>
  <c r="D1993" i="32"/>
  <c r="E1993" i="32"/>
  <c r="F1993" i="32"/>
  <c r="G1993" i="32"/>
  <c r="H1993" i="32"/>
  <c r="I1993" i="32"/>
  <c r="J1993" i="32"/>
  <c r="B1993" i="32" s="1"/>
  <c r="A1994" i="32"/>
  <c r="C1994" i="32"/>
  <c r="D1994" i="32"/>
  <c r="E1994" i="32"/>
  <c r="F1994" i="32"/>
  <c r="G1994" i="32"/>
  <c r="H1994" i="32"/>
  <c r="I1994" i="32"/>
  <c r="J1994" i="32"/>
  <c r="B1994" i="32" s="1"/>
  <c r="A1995" i="32"/>
  <c r="C1995" i="32"/>
  <c r="D1995" i="32"/>
  <c r="E1995" i="32"/>
  <c r="F1995" i="32"/>
  <c r="G1995" i="32"/>
  <c r="H1995" i="32"/>
  <c r="I1995" i="32"/>
  <c r="J1995" i="32"/>
  <c r="B1995" i="32" s="1"/>
  <c r="A1996" i="32"/>
  <c r="C1996" i="32"/>
  <c r="D1996" i="32"/>
  <c r="E1996" i="32"/>
  <c r="F1996" i="32"/>
  <c r="G1996" i="32"/>
  <c r="H1996" i="32"/>
  <c r="I1996" i="32"/>
  <c r="J1996" i="32"/>
  <c r="B1996" i="32" s="1"/>
  <c r="A1997" i="32"/>
  <c r="C1997" i="32"/>
  <c r="D1997" i="32"/>
  <c r="E1997" i="32"/>
  <c r="F1997" i="32"/>
  <c r="G1997" i="32"/>
  <c r="H1997" i="32"/>
  <c r="I1997" i="32"/>
  <c r="J1997" i="32"/>
  <c r="B1997" i="32" s="1"/>
  <c r="A1998" i="32"/>
  <c r="C1998" i="32"/>
  <c r="D1998" i="32"/>
  <c r="E1998" i="32"/>
  <c r="F1998" i="32"/>
  <c r="G1998" i="32"/>
  <c r="H1998" i="32"/>
  <c r="I1998" i="32"/>
  <c r="J1998" i="32"/>
  <c r="B1998" i="32" s="1"/>
  <c r="A1999" i="32"/>
  <c r="C1999" i="32"/>
  <c r="D1999" i="32"/>
  <c r="E1999" i="32"/>
  <c r="F1999" i="32"/>
  <c r="G1999" i="32"/>
  <c r="H1999" i="32"/>
  <c r="I1999" i="32"/>
  <c r="J1999" i="32"/>
  <c r="B1999" i="32" s="1"/>
  <c r="A2000" i="32"/>
  <c r="C2000" i="32"/>
  <c r="D2000" i="32"/>
  <c r="E2000" i="32"/>
  <c r="F2000" i="32"/>
  <c r="G2000" i="32"/>
  <c r="H2000" i="32"/>
  <c r="I2000" i="32"/>
  <c r="J2000" i="32"/>
  <c r="B2000" i="32" s="1"/>
  <c r="A2001" i="32"/>
  <c r="C2001" i="32"/>
  <c r="D2001" i="32"/>
  <c r="E2001" i="32"/>
  <c r="F2001" i="32"/>
  <c r="G2001" i="32"/>
  <c r="H2001" i="32"/>
  <c r="I2001" i="32"/>
  <c r="J2001" i="32"/>
  <c r="B2001" i="32" s="1"/>
  <c r="A2002" i="32"/>
  <c r="C2002" i="32"/>
  <c r="D2002" i="32"/>
  <c r="E2002" i="32"/>
  <c r="F2002" i="32"/>
  <c r="G2002" i="32"/>
  <c r="H2002" i="32"/>
  <c r="I2002" i="32"/>
  <c r="J2002" i="32"/>
  <c r="B2002" i="32" s="1"/>
  <c r="A2003" i="32"/>
  <c r="C2003" i="32"/>
  <c r="D2003" i="32"/>
  <c r="E2003" i="32"/>
  <c r="F2003" i="32"/>
  <c r="G2003" i="32"/>
  <c r="H2003" i="32"/>
  <c r="I2003" i="32"/>
  <c r="J2003" i="32"/>
  <c r="B2003" i="32" s="1"/>
  <c r="A2004" i="32"/>
  <c r="C2004" i="32"/>
  <c r="D2004" i="32"/>
  <c r="E2004" i="32"/>
  <c r="F2004" i="32"/>
  <c r="G2004" i="32"/>
  <c r="H2004" i="32"/>
  <c r="I2004" i="32"/>
  <c r="J2004" i="32"/>
  <c r="B2004" i="32" s="1"/>
  <c r="A2005" i="32"/>
  <c r="C2005" i="32"/>
  <c r="D2005" i="32"/>
  <c r="E2005" i="32"/>
  <c r="F2005" i="32"/>
  <c r="G2005" i="32"/>
  <c r="H2005" i="32"/>
  <c r="I2005" i="32"/>
  <c r="J2005" i="32"/>
  <c r="B2005" i="32" s="1"/>
  <c r="A2006" i="32"/>
  <c r="C2006" i="32"/>
  <c r="D2006" i="32"/>
  <c r="E2006" i="32"/>
  <c r="F2006" i="32"/>
  <c r="G2006" i="32"/>
  <c r="H2006" i="32"/>
  <c r="I2006" i="32"/>
  <c r="J2006" i="32"/>
  <c r="B2006" i="32" s="1"/>
  <c r="A2007" i="32"/>
  <c r="C2007" i="32"/>
  <c r="D2007" i="32"/>
  <c r="E2007" i="32"/>
  <c r="F2007" i="32"/>
  <c r="G2007" i="32"/>
  <c r="H2007" i="32"/>
  <c r="I2007" i="32"/>
  <c r="J2007" i="32"/>
  <c r="B2007" i="32" s="1"/>
  <c r="A2008" i="32"/>
  <c r="C2008" i="32"/>
  <c r="D2008" i="32"/>
  <c r="E2008" i="32"/>
  <c r="F2008" i="32"/>
  <c r="G2008" i="32"/>
  <c r="H2008" i="32"/>
  <c r="I2008" i="32"/>
  <c r="J2008" i="32"/>
  <c r="B2008" i="32" s="1"/>
  <c r="A2009" i="32"/>
  <c r="C2009" i="32"/>
  <c r="D2009" i="32"/>
  <c r="E2009" i="32"/>
  <c r="F2009" i="32"/>
  <c r="G2009" i="32"/>
  <c r="H2009" i="32"/>
  <c r="I2009" i="32"/>
  <c r="J2009" i="32"/>
  <c r="B2009" i="32" s="1"/>
  <c r="A2010" i="32"/>
  <c r="C2010" i="32"/>
  <c r="D2010" i="32"/>
  <c r="E2010" i="32"/>
  <c r="F2010" i="32"/>
  <c r="G2010" i="32"/>
  <c r="H2010" i="32"/>
  <c r="I2010" i="32"/>
  <c r="J2010" i="32"/>
  <c r="B2010" i="32" s="1"/>
  <c r="A2011" i="32"/>
  <c r="C2011" i="32"/>
  <c r="D2011" i="32"/>
  <c r="E2011" i="32"/>
  <c r="F2011" i="32"/>
  <c r="G2011" i="32"/>
  <c r="H2011" i="32"/>
  <c r="I2011" i="32"/>
  <c r="J2011" i="32"/>
  <c r="B2011" i="32" s="1"/>
  <c r="A2012" i="32"/>
  <c r="C2012" i="32"/>
  <c r="D2012" i="32"/>
  <c r="E2012" i="32"/>
  <c r="F2012" i="32"/>
  <c r="G2012" i="32"/>
  <c r="H2012" i="32"/>
  <c r="I2012" i="32"/>
  <c r="J2012" i="32"/>
  <c r="B2012" i="32" s="1"/>
  <c r="A2013" i="32"/>
  <c r="C2013" i="32"/>
  <c r="D2013" i="32"/>
  <c r="E2013" i="32"/>
  <c r="F2013" i="32"/>
  <c r="G2013" i="32"/>
  <c r="H2013" i="32"/>
  <c r="I2013" i="32"/>
  <c r="J2013" i="32"/>
  <c r="B2013" i="32" s="1"/>
  <c r="A2014" i="32"/>
  <c r="C2014" i="32"/>
  <c r="D2014" i="32"/>
  <c r="E2014" i="32"/>
  <c r="F2014" i="32"/>
  <c r="G2014" i="32"/>
  <c r="H2014" i="32"/>
  <c r="I2014" i="32"/>
  <c r="J2014" i="32"/>
  <c r="B2014" i="32" s="1"/>
  <c r="A2015" i="32"/>
  <c r="C2015" i="32"/>
  <c r="D2015" i="32"/>
  <c r="E2015" i="32"/>
  <c r="F2015" i="32"/>
  <c r="G2015" i="32"/>
  <c r="H2015" i="32"/>
  <c r="I2015" i="32"/>
  <c r="J2015" i="32"/>
  <c r="B2015" i="32" s="1"/>
  <c r="A2016" i="32"/>
  <c r="C2016" i="32"/>
  <c r="D2016" i="32"/>
  <c r="E2016" i="32"/>
  <c r="F2016" i="32"/>
  <c r="G2016" i="32"/>
  <c r="H2016" i="32"/>
  <c r="I2016" i="32"/>
  <c r="J2016" i="32"/>
  <c r="B2016" i="32" s="1"/>
  <c r="A2017" i="32"/>
  <c r="C2017" i="32"/>
  <c r="D2017" i="32"/>
  <c r="E2017" i="32"/>
  <c r="F2017" i="32"/>
  <c r="G2017" i="32"/>
  <c r="H2017" i="32"/>
  <c r="I2017" i="32"/>
  <c r="J2017" i="32"/>
  <c r="B2017" i="32" s="1"/>
  <c r="A2018" i="32"/>
  <c r="C2018" i="32"/>
  <c r="D2018" i="32"/>
  <c r="E2018" i="32"/>
  <c r="F2018" i="32"/>
  <c r="G2018" i="32"/>
  <c r="H2018" i="32"/>
  <c r="I2018" i="32"/>
  <c r="J2018" i="32"/>
  <c r="B2018" i="32" s="1"/>
  <c r="A2019" i="32"/>
  <c r="C2019" i="32"/>
  <c r="D2019" i="32"/>
  <c r="E2019" i="32"/>
  <c r="F2019" i="32"/>
  <c r="G2019" i="32"/>
  <c r="H2019" i="32"/>
  <c r="I2019" i="32"/>
  <c r="J2019" i="32"/>
  <c r="B2019" i="32" s="1"/>
  <c r="A2020" i="32"/>
  <c r="C2020" i="32"/>
  <c r="D2020" i="32"/>
  <c r="E2020" i="32"/>
  <c r="F2020" i="32"/>
  <c r="G2020" i="32"/>
  <c r="H2020" i="32"/>
  <c r="I2020" i="32"/>
  <c r="J2020" i="32"/>
  <c r="B2020" i="32" s="1"/>
  <c r="A2021" i="32"/>
  <c r="C2021" i="32"/>
  <c r="D2021" i="32"/>
  <c r="E2021" i="32"/>
  <c r="F2021" i="32"/>
  <c r="G2021" i="32"/>
  <c r="H2021" i="32"/>
  <c r="I2021" i="32"/>
  <c r="J2021" i="32"/>
  <c r="B2021" i="32" s="1"/>
  <c r="A2022" i="32"/>
  <c r="C2022" i="32"/>
  <c r="D2022" i="32"/>
  <c r="E2022" i="32"/>
  <c r="F2022" i="32"/>
  <c r="G2022" i="32"/>
  <c r="H2022" i="32"/>
  <c r="I2022" i="32"/>
  <c r="J2022" i="32"/>
  <c r="B2022" i="32" s="1"/>
  <c r="A2023" i="32"/>
  <c r="C2023" i="32"/>
  <c r="D2023" i="32"/>
  <c r="E2023" i="32"/>
  <c r="F2023" i="32"/>
  <c r="G2023" i="32"/>
  <c r="H2023" i="32"/>
  <c r="I2023" i="32"/>
  <c r="J2023" i="32"/>
  <c r="B2023" i="32" s="1"/>
  <c r="A2024" i="32"/>
  <c r="C2024" i="32"/>
  <c r="D2024" i="32"/>
  <c r="E2024" i="32"/>
  <c r="F2024" i="32"/>
  <c r="G2024" i="32"/>
  <c r="H2024" i="32"/>
  <c r="I2024" i="32"/>
  <c r="J2024" i="32"/>
  <c r="B2024" i="32" s="1"/>
  <c r="A2025" i="32"/>
  <c r="C2025" i="32"/>
  <c r="D2025" i="32"/>
  <c r="E2025" i="32"/>
  <c r="F2025" i="32"/>
  <c r="G2025" i="32"/>
  <c r="H2025" i="32"/>
  <c r="I2025" i="32"/>
  <c r="J2025" i="32"/>
  <c r="B2025" i="32" s="1"/>
  <c r="A2026" i="32"/>
  <c r="C2026" i="32"/>
  <c r="D2026" i="32"/>
  <c r="E2026" i="32"/>
  <c r="F2026" i="32"/>
  <c r="G2026" i="32"/>
  <c r="H2026" i="32"/>
  <c r="I2026" i="32"/>
  <c r="J2026" i="32"/>
  <c r="B2026" i="32" s="1"/>
  <c r="A2027" i="32"/>
  <c r="C2027" i="32"/>
  <c r="D2027" i="32"/>
  <c r="E2027" i="32"/>
  <c r="F2027" i="32"/>
  <c r="G2027" i="32"/>
  <c r="H2027" i="32"/>
  <c r="I2027" i="32"/>
  <c r="J2027" i="32"/>
  <c r="B2027" i="32" s="1"/>
  <c r="A2028" i="32"/>
  <c r="C2028" i="32"/>
  <c r="D2028" i="32"/>
  <c r="E2028" i="32"/>
  <c r="F2028" i="32"/>
  <c r="G2028" i="32"/>
  <c r="H2028" i="32"/>
  <c r="I2028" i="32"/>
  <c r="J2028" i="32"/>
  <c r="B2028" i="32" s="1"/>
  <c r="A2029" i="32"/>
  <c r="C2029" i="32"/>
  <c r="D2029" i="32"/>
  <c r="E2029" i="32"/>
  <c r="F2029" i="32"/>
  <c r="G2029" i="32"/>
  <c r="H2029" i="32"/>
  <c r="I2029" i="32"/>
  <c r="J2029" i="32"/>
  <c r="B2029" i="32" s="1"/>
  <c r="A2030" i="32"/>
  <c r="C2030" i="32"/>
  <c r="D2030" i="32"/>
  <c r="E2030" i="32"/>
  <c r="F2030" i="32"/>
  <c r="G2030" i="32"/>
  <c r="H2030" i="32"/>
  <c r="I2030" i="32"/>
  <c r="J2030" i="32"/>
  <c r="B2030" i="32" s="1"/>
  <c r="A2031" i="32"/>
  <c r="C2031" i="32"/>
  <c r="D2031" i="32"/>
  <c r="E2031" i="32"/>
  <c r="F2031" i="32"/>
  <c r="G2031" i="32"/>
  <c r="H2031" i="32"/>
  <c r="I2031" i="32"/>
  <c r="J2031" i="32"/>
  <c r="B2031" i="32" s="1"/>
  <c r="A2032" i="32"/>
  <c r="C2032" i="32"/>
  <c r="D2032" i="32"/>
  <c r="E2032" i="32"/>
  <c r="F2032" i="32"/>
  <c r="G2032" i="32"/>
  <c r="H2032" i="32"/>
  <c r="I2032" i="32"/>
  <c r="J2032" i="32"/>
  <c r="B2032" i="32" s="1"/>
  <c r="A2033" i="32"/>
  <c r="C2033" i="32"/>
  <c r="D2033" i="32"/>
  <c r="E2033" i="32"/>
  <c r="F2033" i="32"/>
  <c r="G2033" i="32"/>
  <c r="H2033" i="32"/>
  <c r="I2033" i="32"/>
  <c r="J2033" i="32"/>
  <c r="B2033" i="32" s="1"/>
  <c r="A2034" i="32"/>
  <c r="C2034" i="32"/>
  <c r="D2034" i="32"/>
  <c r="E2034" i="32"/>
  <c r="F2034" i="32"/>
  <c r="G2034" i="32"/>
  <c r="H2034" i="32"/>
  <c r="I2034" i="32"/>
  <c r="J2034" i="32"/>
  <c r="B2034" i="32" s="1"/>
  <c r="A2035" i="32"/>
  <c r="C2035" i="32"/>
  <c r="D2035" i="32"/>
  <c r="E2035" i="32"/>
  <c r="F2035" i="32"/>
  <c r="G2035" i="32"/>
  <c r="H2035" i="32"/>
  <c r="I2035" i="32"/>
  <c r="J2035" i="32"/>
  <c r="B2035" i="32" s="1"/>
  <c r="A2036" i="32"/>
  <c r="C2036" i="32"/>
  <c r="D2036" i="32"/>
  <c r="E2036" i="32"/>
  <c r="F2036" i="32"/>
  <c r="G2036" i="32"/>
  <c r="H2036" i="32"/>
  <c r="I2036" i="32"/>
  <c r="J2036" i="32"/>
  <c r="B2036" i="32" s="1"/>
  <c r="A2037" i="32"/>
  <c r="C2037" i="32"/>
  <c r="D2037" i="32"/>
  <c r="E2037" i="32"/>
  <c r="F2037" i="32"/>
  <c r="G2037" i="32"/>
  <c r="H2037" i="32"/>
  <c r="I2037" i="32"/>
  <c r="J2037" i="32"/>
  <c r="B2037" i="32" s="1"/>
  <c r="A2038" i="32"/>
  <c r="C2038" i="32"/>
  <c r="D2038" i="32"/>
  <c r="E2038" i="32"/>
  <c r="F2038" i="32"/>
  <c r="G2038" i="32"/>
  <c r="H2038" i="32"/>
  <c r="I2038" i="32"/>
  <c r="J2038" i="32"/>
  <c r="B2038" i="32" s="1"/>
  <c r="A2039" i="32"/>
  <c r="C2039" i="32"/>
  <c r="D2039" i="32"/>
  <c r="E2039" i="32"/>
  <c r="F2039" i="32"/>
  <c r="G2039" i="32"/>
  <c r="H2039" i="32"/>
  <c r="I2039" i="32"/>
  <c r="J2039" i="32"/>
  <c r="B2039" i="32" s="1"/>
  <c r="A2040" i="32"/>
  <c r="C2040" i="32"/>
  <c r="D2040" i="32"/>
  <c r="E2040" i="32"/>
  <c r="F2040" i="32"/>
  <c r="G2040" i="32"/>
  <c r="H2040" i="32"/>
  <c r="I2040" i="32"/>
  <c r="J2040" i="32"/>
  <c r="B2040" i="32" s="1"/>
  <c r="A2041" i="32"/>
  <c r="C2041" i="32"/>
  <c r="D2041" i="32"/>
  <c r="E2041" i="32"/>
  <c r="F2041" i="32"/>
  <c r="G2041" i="32"/>
  <c r="H2041" i="32"/>
  <c r="I2041" i="32"/>
  <c r="J2041" i="32"/>
  <c r="B2041" i="32" s="1"/>
  <c r="A2042" i="32"/>
  <c r="C2042" i="32"/>
  <c r="D2042" i="32"/>
  <c r="E2042" i="32"/>
  <c r="F2042" i="32"/>
  <c r="G2042" i="32"/>
  <c r="H2042" i="32"/>
  <c r="I2042" i="32"/>
  <c r="J2042" i="32"/>
  <c r="B2042" i="32" s="1"/>
  <c r="A2043" i="32"/>
  <c r="C2043" i="32"/>
  <c r="D2043" i="32"/>
  <c r="E2043" i="32"/>
  <c r="F2043" i="32"/>
  <c r="G2043" i="32"/>
  <c r="H2043" i="32"/>
  <c r="I2043" i="32"/>
  <c r="J2043" i="32"/>
  <c r="B2043" i="32" s="1"/>
  <c r="A2044" i="32"/>
  <c r="C2044" i="32"/>
  <c r="D2044" i="32"/>
  <c r="E2044" i="32"/>
  <c r="F2044" i="32"/>
  <c r="G2044" i="32"/>
  <c r="H2044" i="32"/>
  <c r="I2044" i="32"/>
  <c r="J2044" i="32"/>
  <c r="B2044" i="32" s="1"/>
  <c r="A2045" i="32"/>
  <c r="C2045" i="32"/>
  <c r="D2045" i="32"/>
  <c r="E2045" i="32"/>
  <c r="F2045" i="32"/>
  <c r="G2045" i="32"/>
  <c r="H2045" i="32"/>
  <c r="I2045" i="32"/>
  <c r="J2045" i="32"/>
  <c r="B2045" i="32" s="1"/>
  <c r="A2046" i="32"/>
  <c r="C2046" i="32"/>
  <c r="D2046" i="32"/>
  <c r="E2046" i="32"/>
  <c r="F2046" i="32"/>
  <c r="G2046" i="32"/>
  <c r="H2046" i="32"/>
  <c r="I2046" i="32"/>
  <c r="J2046" i="32"/>
  <c r="B2046" i="32" s="1"/>
  <c r="A2047" i="32"/>
  <c r="C2047" i="32"/>
  <c r="D2047" i="32"/>
  <c r="E2047" i="32"/>
  <c r="F2047" i="32"/>
  <c r="G2047" i="32"/>
  <c r="H2047" i="32"/>
  <c r="I2047" i="32"/>
  <c r="J2047" i="32"/>
  <c r="B2047" i="32" s="1"/>
  <c r="A2048" i="32"/>
  <c r="C2048" i="32"/>
  <c r="D2048" i="32"/>
  <c r="E2048" i="32"/>
  <c r="F2048" i="32"/>
  <c r="G2048" i="32"/>
  <c r="H2048" i="32"/>
  <c r="I2048" i="32"/>
  <c r="J2048" i="32"/>
  <c r="B2048" i="32" s="1"/>
  <c r="A2049" i="32"/>
  <c r="C2049" i="32"/>
  <c r="D2049" i="32"/>
  <c r="E2049" i="32"/>
  <c r="F2049" i="32"/>
  <c r="G2049" i="32"/>
  <c r="H2049" i="32"/>
  <c r="I2049" i="32"/>
  <c r="J2049" i="32"/>
  <c r="B2049" i="32" s="1"/>
  <c r="A2050" i="32"/>
  <c r="C2050" i="32"/>
  <c r="D2050" i="32"/>
  <c r="E2050" i="32"/>
  <c r="F2050" i="32"/>
  <c r="G2050" i="32"/>
  <c r="H2050" i="32"/>
  <c r="I2050" i="32"/>
  <c r="J2050" i="32"/>
  <c r="B2050" i="32" s="1"/>
  <c r="A2051" i="32"/>
  <c r="C2051" i="32"/>
  <c r="D2051" i="32"/>
  <c r="E2051" i="32"/>
  <c r="F2051" i="32"/>
  <c r="G2051" i="32"/>
  <c r="H2051" i="32"/>
  <c r="I2051" i="32"/>
  <c r="J2051" i="32"/>
  <c r="B2051" i="32" s="1"/>
  <c r="A2052" i="32"/>
  <c r="C2052" i="32"/>
  <c r="D2052" i="32"/>
  <c r="E2052" i="32"/>
  <c r="F2052" i="32"/>
  <c r="G2052" i="32"/>
  <c r="H2052" i="32"/>
  <c r="I2052" i="32"/>
  <c r="J2052" i="32"/>
  <c r="B2052" i="32" s="1"/>
  <c r="A2053" i="32"/>
  <c r="C2053" i="32"/>
  <c r="D2053" i="32"/>
  <c r="E2053" i="32"/>
  <c r="F2053" i="32"/>
  <c r="G2053" i="32"/>
  <c r="H2053" i="32"/>
  <c r="I2053" i="32"/>
  <c r="J2053" i="32"/>
  <c r="B2053" i="32" s="1"/>
  <c r="A2054" i="32"/>
  <c r="C2054" i="32"/>
  <c r="D2054" i="32"/>
  <c r="E2054" i="32"/>
  <c r="F2054" i="32"/>
  <c r="G2054" i="32"/>
  <c r="H2054" i="32"/>
  <c r="I2054" i="32"/>
  <c r="J2054" i="32"/>
  <c r="B2054" i="32" s="1"/>
  <c r="A2055" i="32"/>
  <c r="C2055" i="32"/>
  <c r="D2055" i="32"/>
  <c r="E2055" i="32"/>
  <c r="F2055" i="32"/>
  <c r="G2055" i="32"/>
  <c r="H2055" i="32"/>
  <c r="I2055" i="32"/>
  <c r="J2055" i="32"/>
  <c r="B2055" i="32" s="1"/>
  <c r="A2056" i="32"/>
  <c r="C2056" i="32"/>
  <c r="D2056" i="32"/>
  <c r="E2056" i="32"/>
  <c r="F2056" i="32"/>
  <c r="G2056" i="32"/>
  <c r="H2056" i="32"/>
  <c r="I2056" i="32"/>
  <c r="J2056" i="32"/>
  <c r="B2056" i="32" s="1"/>
  <c r="A2057" i="32"/>
  <c r="C2057" i="32"/>
  <c r="D2057" i="32"/>
  <c r="E2057" i="32"/>
  <c r="F2057" i="32"/>
  <c r="G2057" i="32"/>
  <c r="H2057" i="32"/>
  <c r="I2057" i="32"/>
  <c r="J2057" i="32"/>
  <c r="B2057" i="32" s="1"/>
  <c r="A2058" i="32"/>
  <c r="C2058" i="32"/>
  <c r="D2058" i="32"/>
  <c r="E2058" i="32"/>
  <c r="F2058" i="32"/>
  <c r="G2058" i="32"/>
  <c r="H2058" i="32"/>
  <c r="I2058" i="32"/>
  <c r="J2058" i="32"/>
  <c r="B2058" i="32" s="1"/>
  <c r="A2059" i="32"/>
  <c r="C2059" i="32"/>
  <c r="D2059" i="32"/>
  <c r="E2059" i="32"/>
  <c r="F2059" i="32"/>
  <c r="G2059" i="32"/>
  <c r="H2059" i="32"/>
  <c r="I2059" i="32"/>
  <c r="J2059" i="32"/>
  <c r="B2059" i="32" s="1"/>
  <c r="A2060" i="32"/>
  <c r="C2060" i="32"/>
  <c r="D2060" i="32"/>
  <c r="E2060" i="32"/>
  <c r="F2060" i="32"/>
  <c r="G2060" i="32"/>
  <c r="H2060" i="32"/>
  <c r="I2060" i="32"/>
  <c r="J2060" i="32"/>
  <c r="B2060" i="32" s="1"/>
  <c r="A2061" i="32"/>
  <c r="C2061" i="32"/>
  <c r="D2061" i="32"/>
  <c r="E2061" i="32"/>
  <c r="F2061" i="32"/>
  <c r="G2061" i="32"/>
  <c r="H2061" i="32"/>
  <c r="I2061" i="32"/>
  <c r="J2061" i="32"/>
  <c r="B2061" i="32" s="1"/>
  <c r="A2062" i="32"/>
  <c r="C2062" i="32"/>
  <c r="D2062" i="32"/>
  <c r="E2062" i="32"/>
  <c r="F2062" i="32"/>
  <c r="G2062" i="32"/>
  <c r="H2062" i="32"/>
  <c r="I2062" i="32"/>
  <c r="J2062" i="32"/>
  <c r="B2062" i="32" s="1"/>
  <c r="A2063" i="32"/>
  <c r="C2063" i="32"/>
  <c r="D2063" i="32"/>
  <c r="E2063" i="32"/>
  <c r="F2063" i="32"/>
  <c r="G2063" i="32"/>
  <c r="H2063" i="32"/>
  <c r="I2063" i="32"/>
  <c r="J2063" i="32"/>
  <c r="B2063" i="32" s="1"/>
  <c r="A2064" i="32"/>
  <c r="C2064" i="32"/>
  <c r="D2064" i="32"/>
  <c r="E2064" i="32"/>
  <c r="F2064" i="32"/>
  <c r="G2064" i="32"/>
  <c r="H2064" i="32"/>
  <c r="I2064" i="32"/>
  <c r="J2064" i="32"/>
  <c r="B2064" i="32" s="1"/>
  <c r="A2065" i="32"/>
  <c r="C2065" i="32"/>
  <c r="D2065" i="32"/>
  <c r="E2065" i="32"/>
  <c r="F2065" i="32"/>
  <c r="G2065" i="32"/>
  <c r="H2065" i="32"/>
  <c r="I2065" i="32"/>
  <c r="J2065" i="32"/>
  <c r="B2065" i="32" s="1"/>
  <c r="A2066" i="32"/>
  <c r="C2066" i="32"/>
  <c r="D2066" i="32"/>
  <c r="E2066" i="32"/>
  <c r="F2066" i="32"/>
  <c r="G2066" i="32"/>
  <c r="H2066" i="32"/>
  <c r="I2066" i="32"/>
  <c r="J2066" i="32"/>
  <c r="B2066" i="32" s="1"/>
  <c r="A2067" i="32"/>
  <c r="C2067" i="32"/>
  <c r="D2067" i="32"/>
  <c r="E2067" i="32"/>
  <c r="F2067" i="32"/>
  <c r="G2067" i="32"/>
  <c r="H2067" i="32"/>
  <c r="I2067" i="32"/>
  <c r="J2067" i="32"/>
  <c r="B2067" i="32" s="1"/>
  <c r="A2068" i="32"/>
  <c r="C2068" i="32"/>
  <c r="D2068" i="32"/>
  <c r="E2068" i="32"/>
  <c r="F2068" i="32"/>
  <c r="G2068" i="32"/>
  <c r="H2068" i="32"/>
  <c r="I2068" i="32"/>
  <c r="J2068" i="32"/>
  <c r="B2068" i="32" s="1"/>
  <c r="A2069" i="32"/>
  <c r="C2069" i="32"/>
  <c r="D2069" i="32"/>
  <c r="E2069" i="32"/>
  <c r="F2069" i="32"/>
  <c r="G2069" i="32"/>
  <c r="H2069" i="32"/>
  <c r="I2069" i="32"/>
  <c r="J2069" i="32"/>
  <c r="B2069" i="32" s="1"/>
  <c r="A2070" i="32"/>
  <c r="C2070" i="32"/>
  <c r="D2070" i="32"/>
  <c r="E2070" i="32"/>
  <c r="F2070" i="32"/>
  <c r="G2070" i="32"/>
  <c r="H2070" i="32"/>
  <c r="I2070" i="32"/>
  <c r="J2070" i="32"/>
  <c r="B2070" i="32" s="1"/>
  <c r="A2071" i="32"/>
  <c r="C2071" i="32"/>
  <c r="D2071" i="32"/>
  <c r="E2071" i="32"/>
  <c r="F2071" i="32"/>
  <c r="G2071" i="32"/>
  <c r="H2071" i="32"/>
  <c r="I2071" i="32"/>
  <c r="J2071" i="32"/>
  <c r="B2071" i="32" s="1"/>
  <c r="A2072" i="32"/>
  <c r="C2072" i="32"/>
  <c r="D2072" i="32"/>
  <c r="E2072" i="32"/>
  <c r="F2072" i="32"/>
  <c r="G2072" i="32"/>
  <c r="H2072" i="32"/>
  <c r="I2072" i="32"/>
  <c r="J2072" i="32"/>
  <c r="B2072" i="32" s="1"/>
  <c r="A2073" i="32"/>
  <c r="C2073" i="32"/>
  <c r="D2073" i="32"/>
  <c r="E2073" i="32"/>
  <c r="F2073" i="32"/>
  <c r="G2073" i="32"/>
  <c r="H2073" i="32"/>
  <c r="I2073" i="32"/>
  <c r="J2073" i="32"/>
  <c r="B2073" i="32" s="1"/>
  <c r="A2074" i="32"/>
  <c r="C2074" i="32"/>
  <c r="D2074" i="32"/>
  <c r="E2074" i="32"/>
  <c r="F2074" i="32"/>
  <c r="G2074" i="32"/>
  <c r="H2074" i="32"/>
  <c r="I2074" i="32"/>
  <c r="J2074" i="32"/>
  <c r="B2074" i="32" s="1"/>
  <c r="A2075" i="32"/>
  <c r="C2075" i="32"/>
  <c r="D2075" i="32"/>
  <c r="E2075" i="32"/>
  <c r="F2075" i="32"/>
  <c r="G2075" i="32"/>
  <c r="H2075" i="32"/>
  <c r="I2075" i="32"/>
  <c r="J2075" i="32"/>
  <c r="B2075" i="32" s="1"/>
  <c r="A2076" i="32"/>
  <c r="C2076" i="32"/>
  <c r="D2076" i="32"/>
  <c r="E2076" i="32"/>
  <c r="F2076" i="32"/>
  <c r="G2076" i="32"/>
  <c r="H2076" i="32"/>
  <c r="I2076" i="32"/>
  <c r="J2076" i="32"/>
  <c r="B2076" i="32" s="1"/>
  <c r="A2077" i="32"/>
  <c r="C2077" i="32"/>
  <c r="D2077" i="32"/>
  <c r="E2077" i="32"/>
  <c r="F2077" i="32"/>
  <c r="G2077" i="32"/>
  <c r="H2077" i="32"/>
  <c r="I2077" i="32"/>
  <c r="J2077" i="32"/>
  <c r="B2077" i="32" s="1"/>
  <c r="A2078" i="32"/>
  <c r="C2078" i="32"/>
  <c r="D2078" i="32"/>
  <c r="E2078" i="32"/>
  <c r="F2078" i="32"/>
  <c r="G2078" i="32"/>
  <c r="H2078" i="32"/>
  <c r="I2078" i="32"/>
  <c r="J2078" i="32"/>
  <c r="B2078" i="32" s="1"/>
  <c r="A2079" i="32"/>
  <c r="C2079" i="32"/>
  <c r="D2079" i="32"/>
  <c r="E2079" i="32"/>
  <c r="F2079" i="32"/>
  <c r="G2079" i="32"/>
  <c r="H2079" i="32"/>
  <c r="I2079" i="32"/>
  <c r="J2079" i="32"/>
  <c r="B2079" i="32" s="1"/>
  <c r="A2080" i="32"/>
  <c r="C2080" i="32"/>
  <c r="D2080" i="32"/>
  <c r="E2080" i="32"/>
  <c r="F2080" i="32"/>
  <c r="G2080" i="32"/>
  <c r="H2080" i="32"/>
  <c r="I2080" i="32"/>
  <c r="J2080" i="32"/>
  <c r="B2080" i="32" s="1"/>
  <c r="A2081" i="32"/>
  <c r="C2081" i="32"/>
  <c r="D2081" i="32"/>
  <c r="E2081" i="32"/>
  <c r="F2081" i="32"/>
  <c r="G2081" i="32"/>
  <c r="H2081" i="32"/>
  <c r="I2081" i="32"/>
  <c r="J2081" i="32"/>
  <c r="B2081" i="32" s="1"/>
  <c r="A2082" i="32"/>
  <c r="C2082" i="32"/>
  <c r="D2082" i="32"/>
  <c r="E2082" i="32"/>
  <c r="F2082" i="32"/>
  <c r="G2082" i="32"/>
  <c r="H2082" i="32"/>
  <c r="I2082" i="32"/>
  <c r="J2082" i="32"/>
  <c r="B2082" i="32" s="1"/>
  <c r="A2083" i="32"/>
  <c r="C2083" i="32"/>
  <c r="D2083" i="32"/>
  <c r="E2083" i="32"/>
  <c r="F2083" i="32"/>
  <c r="G2083" i="32"/>
  <c r="H2083" i="32"/>
  <c r="I2083" i="32"/>
  <c r="J2083" i="32"/>
  <c r="B2083" i="32" s="1"/>
  <c r="A2084" i="32"/>
  <c r="C2084" i="32"/>
  <c r="D2084" i="32"/>
  <c r="E2084" i="32"/>
  <c r="F2084" i="32"/>
  <c r="G2084" i="32"/>
  <c r="H2084" i="32"/>
  <c r="I2084" i="32"/>
  <c r="J2084" i="32"/>
  <c r="B2084" i="32" s="1"/>
  <c r="A2085" i="32"/>
  <c r="C2085" i="32"/>
  <c r="D2085" i="32"/>
  <c r="E2085" i="32"/>
  <c r="F2085" i="32"/>
  <c r="G2085" i="32"/>
  <c r="H2085" i="32"/>
  <c r="I2085" i="32"/>
  <c r="J2085" i="32"/>
  <c r="B2085" i="32" s="1"/>
  <c r="A2086" i="32"/>
  <c r="C2086" i="32"/>
  <c r="D2086" i="32"/>
  <c r="E2086" i="32"/>
  <c r="F2086" i="32"/>
  <c r="G2086" i="32"/>
  <c r="H2086" i="32"/>
  <c r="I2086" i="32"/>
  <c r="J2086" i="32"/>
  <c r="B2086" i="32" s="1"/>
  <c r="A2087" i="32"/>
  <c r="C2087" i="32"/>
  <c r="D2087" i="32"/>
  <c r="E2087" i="32"/>
  <c r="F2087" i="32"/>
  <c r="G2087" i="32"/>
  <c r="H2087" i="32"/>
  <c r="I2087" i="32"/>
  <c r="J2087" i="32"/>
  <c r="B2087" i="32" s="1"/>
  <c r="A2088" i="32"/>
  <c r="C2088" i="32"/>
  <c r="D2088" i="32"/>
  <c r="E2088" i="32"/>
  <c r="F2088" i="32"/>
  <c r="G2088" i="32"/>
  <c r="H2088" i="32"/>
  <c r="I2088" i="32"/>
  <c r="J2088" i="32"/>
  <c r="B2088" i="32" s="1"/>
  <c r="A2089" i="32"/>
  <c r="C2089" i="32"/>
  <c r="D2089" i="32"/>
  <c r="E2089" i="32"/>
  <c r="F2089" i="32"/>
  <c r="G2089" i="32"/>
  <c r="H2089" i="32"/>
  <c r="I2089" i="32"/>
  <c r="J2089" i="32"/>
  <c r="B2089" i="32" s="1"/>
  <c r="A2090" i="32"/>
  <c r="C2090" i="32"/>
  <c r="D2090" i="32"/>
  <c r="E2090" i="32"/>
  <c r="F2090" i="32"/>
  <c r="G2090" i="32"/>
  <c r="H2090" i="32"/>
  <c r="I2090" i="32"/>
  <c r="J2090" i="32"/>
  <c r="B2090" i="32" s="1"/>
  <c r="A2091" i="32"/>
  <c r="C2091" i="32"/>
  <c r="D2091" i="32"/>
  <c r="E2091" i="32"/>
  <c r="F2091" i="32"/>
  <c r="G2091" i="32"/>
  <c r="H2091" i="32"/>
  <c r="I2091" i="32"/>
  <c r="J2091" i="32"/>
  <c r="B2091" i="32" s="1"/>
  <c r="A2092" i="32"/>
  <c r="C2092" i="32"/>
  <c r="D2092" i="32"/>
  <c r="E2092" i="32"/>
  <c r="F2092" i="32"/>
  <c r="G2092" i="32"/>
  <c r="H2092" i="32"/>
  <c r="I2092" i="32"/>
  <c r="J2092" i="32"/>
  <c r="B2092" i="32" s="1"/>
  <c r="A2093" i="32"/>
  <c r="C2093" i="32"/>
  <c r="D2093" i="32"/>
  <c r="E2093" i="32"/>
  <c r="F2093" i="32"/>
  <c r="G2093" i="32"/>
  <c r="H2093" i="32"/>
  <c r="I2093" i="32"/>
  <c r="J2093" i="32"/>
  <c r="B2093" i="32" s="1"/>
  <c r="A2094" i="32"/>
  <c r="C2094" i="32"/>
  <c r="D2094" i="32"/>
  <c r="E2094" i="32"/>
  <c r="F2094" i="32"/>
  <c r="G2094" i="32"/>
  <c r="H2094" i="32"/>
  <c r="I2094" i="32"/>
  <c r="J2094" i="32"/>
  <c r="B2094" i="32" s="1"/>
  <c r="A2095" i="32"/>
  <c r="C2095" i="32"/>
  <c r="D2095" i="32"/>
  <c r="E2095" i="32"/>
  <c r="F2095" i="32"/>
  <c r="G2095" i="32"/>
  <c r="H2095" i="32"/>
  <c r="I2095" i="32"/>
  <c r="J2095" i="32"/>
  <c r="B2095" i="32" s="1"/>
  <c r="A2096" i="32"/>
  <c r="C2096" i="32"/>
  <c r="D2096" i="32"/>
  <c r="E2096" i="32"/>
  <c r="F2096" i="32"/>
  <c r="G2096" i="32"/>
  <c r="H2096" i="32"/>
  <c r="I2096" i="32"/>
  <c r="J2096" i="32"/>
  <c r="B2096" i="32" s="1"/>
  <c r="A2097" i="32"/>
  <c r="C2097" i="32"/>
  <c r="D2097" i="32"/>
  <c r="E2097" i="32"/>
  <c r="F2097" i="32"/>
  <c r="G2097" i="32"/>
  <c r="H2097" i="32"/>
  <c r="I2097" i="32"/>
  <c r="J2097" i="32"/>
  <c r="B2097" i="32" s="1"/>
  <c r="A2098" i="32"/>
  <c r="C2098" i="32"/>
  <c r="D2098" i="32"/>
  <c r="E2098" i="32"/>
  <c r="F2098" i="32"/>
  <c r="G2098" i="32"/>
  <c r="H2098" i="32"/>
  <c r="I2098" i="32"/>
  <c r="J2098" i="32"/>
  <c r="B2098" i="32" s="1"/>
  <c r="A2099" i="32"/>
  <c r="C2099" i="32"/>
  <c r="D2099" i="32"/>
  <c r="E2099" i="32"/>
  <c r="F2099" i="32"/>
  <c r="G2099" i="32"/>
  <c r="H2099" i="32"/>
  <c r="I2099" i="32"/>
  <c r="J2099" i="32"/>
  <c r="B2099" i="32" s="1"/>
  <c r="A2100" i="32"/>
  <c r="C2100" i="32"/>
  <c r="D2100" i="32"/>
  <c r="E2100" i="32"/>
  <c r="F2100" i="32"/>
  <c r="G2100" i="32"/>
  <c r="H2100" i="32"/>
  <c r="I2100" i="32"/>
  <c r="J2100" i="32"/>
  <c r="B2100" i="32" s="1"/>
  <c r="A2101" i="32"/>
  <c r="C2101" i="32"/>
  <c r="D2101" i="32"/>
  <c r="E2101" i="32"/>
  <c r="F2101" i="32"/>
  <c r="G2101" i="32"/>
  <c r="H2101" i="32"/>
  <c r="I2101" i="32"/>
  <c r="J2101" i="32"/>
  <c r="B2101" i="32" s="1"/>
  <c r="A2102" i="32"/>
  <c r="C2102" i="32"/>
  <c r="D2102" i="32"/>
  <c r="E2102" i="32"/>
  <c r="F2102" i="32"/>
  <c r="G2102" i="32"/>
  <c r="H2102" i="32"/>
  <c r="I2102" i="32"/>
  <c r="J2102" i="32"/>
  <c r="B2102" i="32" s="1"/>
  <c r="A2103" i="32"/>
  <c r="C2103" i="32"/>
  <c r="D2103" i="32"/>
  <c r="E2103" i="32"/>
  <c r="F2103" i="32"/>
  <c r="G2103" i="32"/>
  <c r="H2103" i="32"/>
  <c r="I2103" i="32"/>
  <c r="J2103" i="32"/>
  <c r="B2103" i="32" s="1"/>
  <c r="A2104" i="32"/>
  <c r="C2104" i="32"/>
  <c r="D2104" i="32"/>
  <c r="E2104" i="32"/>
  <c r="F2104" i="32"/>
  <c r="G2104" i="32"/>
  <c r="H2104" i="32"/>
  <c r="I2104" i="32"/>
  <c r="J2104" i="32"/>
  <c r="B2104" i="32" s="1"/>
  <c r="A2105" i="32"/>
  <c r="C2105" i="32"/>
  <c r="D2105" i="32"/>
  <c r="E2105" i="32"/>
  <c r="F2105" i="32"/>
  <c r="G2105" i="32"/>
  <c r="H2105" i="32"/>
  <c r="I2105" i="32"/>
  <c r="J2105" i="32"/>
  <c r="B2105" i="32" s="1"/>
  <c r="A2106" i="32"/>
  <c r="C2106" i="32"/>
  <c r="D2106" i="32"/>
  <c r="E2106" i="32"/>
  <c r="F2106" i="32"/>
  <c r="G2106" i="32"/>
  <c r="H2106" i="32"/>
  <c r="I2106" i="32"/>
  <c r="J2106" i="32"/>
  <c r="B2106" i="32" s="1"/>
  <c r="A2107" i="32"/>
  <c r="C2107" i="32"/>
  <c r="D2107" i="32"/>
  <c r="E2107" i="32"/>
  <c r="F2107" i="32"/>
  <c r="G2107" i="32"/>
  <c r="H2107" i="32"/>
  <c r="I2107" i="32"/>
  <c r="J2107" i="32"/>
  <c r="B2107" i="32" s="1"/>
  <c r="A2108" i="32"/>
  <c r="C2108" i="32"/>
  <c r="D2108" i="32"/>
  <c r="E2108" i="32"/>
  <c r="F2108" i="32"/>
  <c r="G2108" i="32"/>
  <c r="H2108" i="32"/>
  <c r="I2108" i="32"/>
  <c r="J2108" i="32"/>
  <c r="B2108" i="32" s="1"/>
  <c r="A2109" i="32"/>
  <c r="C2109" i="32"/>
  <c r="D2109" i="32"/>
  <c r="E2109" i="32"/>
  <c r="F2109" i="32"/>
  <c r="G2109" i="32"/>
  <c r="H2109" i="32"/>
  <c r="I2109" i="32"/>
  <c r="J2109" i="32"/>
  <c r="B2109" i="32" s="1"/>
  <c r="A2110" i="32"/>
  <c r="C2110" i="32"/>
  <c r="D2110" i="32"/>
  <c r="E2110" i="32"/>
  <c r="F2110" i="32"/>
  <c r="G2110" i="32"/>
  <c r="H2110" i="32"/>
  <c r="I2110" i="32"/>
  <c r="J2110" i="32"/>
  <c r="B2110" i="32" s="1"/>
  <c r="A2111" i="32"/>
  <c r="C2111" i="32"/>
  <c r="D2111" i="32"/>
  <c r="E2111" i="32"/>
  <c r="F2111" i="32"/>
  <c r="G2111" i="32"/>
  <c r="H2111" i="32"/>
  <c r="I2111" i="32"/>
  <c r="J2111" i="32"/>
  <c r="B2111" i="32" s="1"/>
  <c r="A2112" i="32"/>
  <c r="C2112" i="32"/>
  <c r="D2112" i="32"/>
  <c r="E2112" i="32"/>
  <c r="F2112" i="32"/>
  <c r="G2112" i="32"/>
  <c r="H2112" i="32"/>
  <c r="I2112" i="32"/>
  <c r="J2112" i="32"/>
  <c r="B2112" i="32" s="1"/>
  <c r="A2113" i="32"/>
  <c r="C2113" i="32"/>
  <c r="D2113" i="32"/>
  <c r="E2113" i="32"/>
  <c r="F2113" i="32"/>
  <c r="G2113" i="32"/>
  <c r="H2113" i="32"/>
  <c r="I2113" i="32"/>
  <c r="J2113" i="32"/>
  <c r="B2113" i="32" s="1"/>
  <c r="A2114" i="32"/>
  <c r="C2114" i="32"/>
  <c r="D2114" i="32"/>
  <c r="E2114" i="32"/>
  <c r="F2114" i="32"/>
  <c r="G2114" i="32"/>
  <c r="H2114" i="32"/>
  <c r="I2114" i="32"/>
  <c r="J2114" i="32"/>
  <c r="B2114" i="32" s="1"/>
  <c r="A2115" i="32"/>
  <c r="C2115" i="32"/>
  <c r="D2115" i="32"/>
  <c r="E2115" i="32"/>
  <c r="F2115" i="32"/>
  <c r="G2115" i="32"/>
  <c r="H2115" i="32"/>
  <c r="I2115" i="32"/>
  <c r="J2115" i="32"/>
  <c r="B2115" i="32" s="1"/>
  <c r="A2116" i="32"/>
  <c r="C2116" i="32"/>
  <c r="D2116" i="32"/>
  <c r="E2116" i="32"/>
  <c r="F2116" i="32"/>
  <c r="G2116" i="32"/>
  <c r="H2116" i="32"/>
  <c r="I2116" i="32"/>
  <c r="J2116" i="32"/>
  <c r="B2116" i="32" s="1"/>
  <c r="A2117" i="32"/>
  <c r="C2117" i="32"/>
  <c r="D2117" i="32"/>
  <c r="E2117" i="32"/>
  <c r="F2117" i="32"/>
  <c r="G2117" i="32"/>
  <c r="H2117" i="32"/>
  <c r="I2117" i="32"/>
  <c r="J2117" i="32"/>
  <c r="B2117" i="32" s="1"/>
  <c r="A2118" i="32"/>
  <c r="C2118" i="32"/>
  <c r="D2118" i="32"/>
  <c r="E2118" i="32"/>
  <c r="F2118" i="32"/>
  <c r="G2118" i="32"/>
  <c r="H2118" i="32"/>
  <c r="I2118" i="32"/>
  <c r="J2118" i="32"/>
  <c r="B2118" i="32" s="1"/>
  <c r="A2119" i="32"/>
  <c r="C2119" i="32"/>
  <c r="D2119" i="32"/>
  <c r="E2119" i="32"/>
  <c r="F2119" i="32"/>
  <c r="G2119" i="32"/>
  <c r="H2119" i="32"/>
  <c r="I2119" i="32"/>
  <c r="J2119" i="32"/>
  <c r="B2119" i="32" s="1"/>
  <c r="A2120" i="32"/>
  <c r="C2120" i="32"/>
  <c r="D2120" i="32"/>
  <c r="E2120" i="32"/>
  <c r="F2120" i="32"/>
  <c r="G2120" i="32"/>
  <c r="H2120" i="32"/>
  <c r="I2120" i="32"/>
  <c r="J2120" i="32"/>
  <c r="B2120" i="32" s="1"/>
  <c r="A2121" i="32"/>
  <c r="C2121" i="32"/>
  <c r="D2121" i="32"/>
  <c r="E2121" i="32"/>
  <c r="F2121" i="32"/>
  <c r="G2121" i="32"/>
  <c r="H2121" i="32"/>
  <c r="I2121" i="32"/>
  <c r="J2121" i="32"/>
  <c r="B2121" i="32" s="1"/>
  <c r="A2122" i="32"/>
  <c r="C2122" i="32"/>
  <c r="D2122" i="32"/>
  <c r="E2122" i="32"/>
  <c r="F2122" i="32"/>
  <c r="G2122" i="32"/>
  <c r="H2122" i="32"/>
  <c r="I2122" i="32"/>
  <c r="J2122" i="32"/>
  <c r="B2122" i="32" s="1"/>
  <c r="A2123" i="32"/>
  <c r="C2123" i="32"/>
  <c r="D2123" i="32"/>
  <c r="E2123" i="32"/>
  <c r="F2123" i="32"/>
  <c r="G2123" i="32"/>
  <c r="H2123" i="32"/>
  <c r="I2123" i="32"/>
  <c r="J2123" i="32"/>
  <c r="B2123" i="32" s="1"/>
  <c r="A2124" i="32"/>
  <c r="C2124" i="32"/>
  <c r="D2124" i="32"/>
  <c r="E2124" i="32"/>
  <c r="F2124" i="32"/>
  <c r="G2124" i="32"/>
  <c r="H2124" i="32"/>
  <c r="I2124" i="32"/>
  <c r="J2124" i="32"/>
  <c r="B2124" i="32" s="1"/>
  <c r="A2125" i="32"/>
  <c r="C2125" i="32"/>
  <c r="D2125" i="32"/>
  <c r="E2125" i="32"/>
  <c r="F2125" i="32"/>
  <c r="G2125" i="32"/>
  <c r="H2125" i="32"/>
  <c r="I2125" i="32"/>
  <c r="J2125" i="32"/>
  <c r="B2125" i="32" s="1"/>
  <c r="A2126" i="32"/>
  <c r="C2126" i="32"/>
  <c r="D2126" i="32"/>
  <c r="E2126" i="32"/>
  <c r="F2126" i="32"/>
  <c r="G2126" i="32"/>
  <c r="H2126" i="32"/>
  <c r="I2126" i="32"/>
  <c r="J2126" i="32"/>
  <c r="B2126" i="32" s="1"/>
  <c r="A2127" i="32"/>
  <c r="C2127" i="32"/>
  <c r="D2127" i="32"/>
  <c r="E2127" i="32"/>
  <c r="F2127" i="32"/>
  <c r="G2127" i="32"/>
  <c r="H2127" i="32"/>
  <c r="I2127" i="32"/>
  <c r="J2127" i="32"/>
  <c r="B2127" i="32" s="1"/>
  <c r="A2128" i="32"/>
  <c r="C2128" i="32"/>
  <c r="D2128" i="32"/>
  <c r="E2128" i="32"/>
  <c r="F2128" i="32"/>
  <c r="G2128" i="32"/>
  <c r="H2128" i="32"/>
  <c r="I2128" i="32"/>
  <c r="J2128" i="32"/>
  <c r="B2128" i="32" s="1"/>
  <c r="A2129" i="32"/>
  <c r="C2129" i="32"/>
  <c r="D2129" i="32"/>
  <c r="E2129" i="32"/>
  <c r="F2129" i="32"/>
  <c r="G2129" i="32"/>
  <c r="H2129" i="32"/>
  <c r="I2129" i="32"/>
  <c r="J2129" i="32"/>
  <c r="B2129" i="32" s="1"/>
  <c r="A2130" i="32"/>
  <c r="C2130" i="32"/>
  <c r="D2130" i="32"/>
  <c r="E2130" i="32"/>
  <c r="F2130" i="32"/>
  <c r="G2130" i="32"/>
  <c r="H2130" i="32"/>
  <c r="I2130" i="32"/>
  <c r="J2130" i="32"/>
  <c r="B2130" i="32" s="1"/>
  <c r="A2131" i="32"/>
  <c r="C2131" i="32"/>
  <c r="D2131" i="32"/>
  <c r="E2131" i="32"/>
  <c r="F2131" i="32"/>
  <c r="G2131" i="32"/>
  <c r="H2131" i="32"/>
  <c r="I2131" i="32"/>
  <c r="J2131" i="32"/>
  <c r="B2131" i="32" s="1"/>
  <c r="A2132" i="32"/>
  <c r="C2132" i="32"/>
  <c r="D2132" i="32"/>
  <c r="E2132" i="32"/>
  <c r="F2132" i="32"/>
  <c r="G2132" i="32"/>
  <c r="H2132" i="32"/>
  <c r="I2132" i="32"/>
  <c r="J2132" i="32"/>
  <c r="B2132" i="32" s="1"/>
  <c r="A2133" i="32"/>
  <c r="C2133" i="32"/>
  <c r="D2133" i="32"/>
  <c r="E2133" i="32"/>
  <c r="F2133" i="32"/>
  <c r="G2133" i="32"/>
  <c r="H2133" i="32"/>
  <c r="I2133" i="32"/>
  <c r="J2133" i="32"/>
  <c r="B2133" i="32" s="1"/>
  <c r="A2134" i="32"/>
  <c r="C2134" i="32"/>
  <c r="D2134" i="32"/>
  <c r="E2134" i="32"/>
  <c r="F2134" i="32"/>
  <c r="G2134" i="32"/>
  <c r="H2134" i="32"/>
  <c r="I2134" i="32"/>
  <c r="J2134" i="32"/>
  <c r="B2134" i="32" s="1"/>
  <c r="A2135" i="32"/>
  <c r="C2135" i="32"/>
  <c r="D2135" i="32"/>
  <c r="E2135" i="32"/>
  <c r="F2135" i="32"/>
  <c r="G2135" i="32"/>
  <c r="H2135" i="32"/>
  <c r="I2135" i="32"/>
  <c r="J2135" i="32"/>
  <c r="B2135" i="32" s="1"/>
  <c r="A2136" i="32"/>
  <c r="C2136" i="32"/>
  <c r="D2136" i="32"/>
  <c r="E2136" i="32"/>
  <c r="F2136" i="32"/>
  <c r="G2136" i="32"/>
  <c r="H2136" i="32"/>
  <c r="I2136" i="32"/>
  <c r="J2136" i="32"/>
  <c r="B2136" i="32" s="1"/>
  <c r="A2137" i="32"/>
  <c r="C2137" i="32"/>
  <c r="D2137" i="32"/>
  <c r="E2137" i="32"/>
  <c r="F2137" i="32"/>
  <c r="G2137" i="32"/>
  <c r="H2137" i="32"/>
  <c r="I2137" i="32"/>
  <c r="J2137" i="32"/>
  <c r="B2137" i="32" s="1"/>
  <c r="A2138" i="32"/>
  <c r="C2138" i="32"/>
  <c r="D2138" i="32"/>
  <c r="E2138" i="32"/>
  <c r="F2138" i="32"/>
  <c r="G2138" i="32"/>
  <c r="H2138" i="32"/>
  <c r="I2138" i="32"/>
  <c r="J2138" i="32"/>
  <c r="B2138" i="32" s="1"/>
  <c r="A2139" i="32"/>
  <c r="C2139" i="32"/>
  <c r="D2139" i="32"/>
  <c r="E2139" i="32"/>
  <c r="F2139" i="32"/>
  <c r="G2139" i="32"/>
  <c r="H2139" i="32"/>
  <c r="I2139" i="32"/>
  <c r="J2139" i="32"/>
  <c r="B2139" i="32" s="1"/>
  <c r="A2140" i="32"/>
  <c r="C2140" i="32"/>
  <c r="D2140" i="32"/>
  <c r="E2140" i="32"/>
  <c r="F2140" i="32"/>
  <c r="G2140" i="32"/>
  <c r="H2140" i="32"/>
  <c r="I2140" i="32"/>
  <c r="J2140" i="32"/>
  <c r="B2140" i="32" s="1"/>
  <c r="A2141" i="32"/>
  <c r="C2141" i="32"/>
  <c r="D2141" i="32"/>
  <c r="E2141" i="32"/>
  <c r="F2141" i="32"/>
  <c r="G2141" i="32"/>
  <c r="H2141" i="32"/>
  <c r="I2141" i="32"/>
  <c r="J2141" i="32"/>
  <c r="B2141" i="32" s="1"/>
  <c r="A2142" i="32"/>
  <c r="C2142" i="32"/>
  <c r="D2142" i="32"/>
  <c r="E2142" i="32"/>
  <c r="F2142" i="32"/>
  <c r="G2142" i="32"/>
  <c r="H2142" i="32"/>
  <c r="I2142" i="32"/>
  <c r="J2142" i="32"/>
  <c r="B2142" i="32" s="1"/>
  <c r="A2143" i="32"/>
  <c r="C2143" i="32"/>
  <c r="D2143" i="32"/>
  <c r="E2143" i="32"/>
  <c r="F2143" i="32"/>
  <c r="G2143" i="32"/>
  <c r="H2143" i="32"/>
  <c r="I2143" i="32"/>
  <c r="J2143" i="32"/>
  <c r="B2143" i="32" s="1"/>
  <c r="A2144" i="32"/>
  <c r="C2144" i="32"/>
  <c r="D2144" i="32"/>
  <c r="E2144" i="32"/>
  <c r="F2144" i="32"/>
  <c r="G2144" i="32"/>
  <c r="H2144" i="32"/>
  <c r="I2144" i="32"/>
  <c r="J2144" i="32"/>
  <c r="B2144" i="32" s="1"/>
  <c r="A2145" i="32"/>
  <c r="C2145" i="32"/>
  <c r="D2145" i="32"/>
  <c r="E2145" i="32"/>
  <c r="F2145" i="32"/>
  <c r="G2145" i="32"/>
  <c r="H2145" i="32"/>
  <c r="I2145" i="32"/>
  <c r="J2145" i="32"/>
  <c r="B2145" i="32" s="1"/>
  <c r="A2146" i="32"/>
  <c r="C2146" i="32"/>
  <c r="D2146" i="32"/>
  <c r="E2146" i="32"/>
  <c r="F2146" i="32"/>
  <c r="G2146" i="32"/>
  <c r="H2146" i="32"/>
  <c r="I2146" i="32"/>
  <c r="J2146" i="32"/>
  <c r="B2146" i="32" s="1"/>
  <c r="A2147" i="32"/>
  <c r="C2147" i="32"/>
  <c r="D2147" i="32"/>
  <c r="E2147" i="32"/>
  <c r="F2147" i="32"/>
  <c r="G2147" i="32"/>
  <c r="H2147" i="32"/>
  <c r="I2147" i="32"/>
  <c r="J2147" i="32"/>
  <c r="B2147" i="32" s="1"/>
  <c r="A2148" i="32"/>
  <c r="C2148" i="32"/>
  <c r="D2148" i="32"/>
  <c r="E2148" i="32"/>
  <c r="F2148" i="32"/>
  <c r="G2148" i="32"/>
  <c r="H2148" i="32"/>
  <c r="I2148" i="32"/>
  <c r="J2148" i="32"/>
  <c r="B2148" i="32" s="1"/>
  <c r="A2149" i="32"/>
  <c r="C2149" i="32"/>
  <c r="D2149" i="32"/>
  <c r="E2149" i="32"/>
  <c r="F2149" i="32"/>
  <c r="G2149" i="32"/>
  <c r="H2149" i="32"/>
  <c r="I2149" i="32"/>
  <c r="J2149" i="32"/>
  <c r="B2149" i="32" s="1"/>
  <c r="A2150" i="32"/>
  <c r="C2150" i="32"/>
  <c r="D2150" i="32"/>
  <c r="E2150" i="32"/>
  <c r="F2150" i="32"/>
  <c r="G2150" i="32"/>
  <c r="H2150" i="32"/>
  <c r="I2150" i="32"/>
  <c r="J2150" i="32"/>
  <c r="B2150" i="32" s="1"/>
  <c r="A2151" i="32"/>
  <c r="C2151" i="32"/>
  <c r="D2151" i="32"/>
  <c r="E2151" i="32"/>
  <c r="F2151" i="32"/>
  <c r="G2151" i="32"/>
  <c r="H2151" i="32"/>
  <c r="I2151" i="32"/>
  <c r="J2151" i="32"/>
  <c r="B2151" i="32" s="1"/>
  <c r="A2152" i="32"/>
  <c r="C2152" i="32"/>
  <c r="D2152" i="32"/>
  <c r="E2152" i="32"/>
  <c r="F2152" i="32"/>
  <c r="G2152" i="32"/>
  <c r="H2152" i="32"/>
  <c r="I2152" i="32"/>
  <c r="J2152" i="32"/>
  <c r="B2152" i="32" s="1"/>
  <c r="A2153" i="32"/>
  <c r="C2153" i="32"/>
  <c r="D2153" i="32"/>
  <c r="E2153" i="32"/>
  <c r="F2153" i="32"/>
  <c r="G2153" i="32"/>
  <c r="H2153" i="32"/>
  <c r="I2153" i="32"/>
  <c r="J2153" i="32"/>
  <c r="B2153" i="32" s="1"/>
  <c r="A2154" i="32"/>
  <c r="C2154" i="32"/>
  <c r="D2154" i="32"/>
  <c r="E2154" i="32"/>
  <c r="F2154" i="32"/>
  <c r="G2154" i="32"/>
  <c r="H2154" i="32"/>
  <c r="I2154" i="32"/>
  <c r="J2154" i="32"/>
  <c r="B2154" i="32" s="1"/>
  <c r="A2155" i="32"/>
  <c r="C2155" i="32"/>
  <c r="D2155" i="32"/>
  <c r="E2155" i="32"/>
  <c r="F2155" i="32"/>
  <c r="G2155" i="32"/>
  <c r="H2155" i="32"/>
  <c r="I2155" i="32"/>
  <c r="J2155" i="32"/>
  <c r="B2155" i="32" s="1"/>
  <c r="A2156" i="32"/>
  <c r="C2156" i="32"/>
  <c r="D2156" i="32"/>
  <c r="E2156" i="32"/>
  <c r="F2156" i="32"/>
  <c r="G2156" i="32"/>
  <c r="H2156" i="32"/>
  <c r="I2156" i="32"/>
  <c r="J2156" i="32"/>
  <c r="B2156" i="32" s="1"/>
  <c r="A2157" i="32"/>
  <c r="C2157" i="32"/>
  <c r="D2157" i="32"/>
  <c r="E2157" i="32"/>
  <c r="F2157" i="32"/>
  <c r="G2157" i="32"/>
  <c r="H2157" i="32"/>
  <c r="I2157" i="32"/>
  <c r="J2157" i="32"/>
  <c r="B2157" i="32" s="1"/>
  <c r="A2158" i="32"/>
  <c r="C2158" i="32"/>
  <c r="D2158" i="32"/>
  <c r="E2158" i="32"/>
  <c r="F2158" i="32"/>
  <c r="G2158" i="32"/>
  <c r="H2158" i="32"/>
  <c r="I2158" i="32"/>
  <c r="J2158" i="32"/>
  <c r="B2158" i="32" s="1"/>
  <c r="A2159" i="32"/>
  <c r="C2159" i="32"/>
  <c r="D2159" i="32"/>
  <c r="E2159" i="32"/>
  <c r="F2159" i="32"/>
  <c r="G2159" i="32"/>
  <c r="H2159" i="32"/>
  <c r="I2159" i="32"/>
  <c r="J2159" i="32"/>
  <c r="B2159" i="32" s="1"/>
  <c r="A2160" i="32"/>
  <c r="C2160" i="32"/>
  <c r="D2160" i="32"/>
  <c r="E2160" i="32"/>
  <c r="F2160" i="32"/>
  <c r="G2160" i="32"/>
  <c r="H2160" i="32"/>
  <c r="I2160" i="32"/>
  <c r="J2160" i="32"/>
  <c r="B2160" i="32" s="1"/>
  <c r="A2161" i="32"/>
  <c r="C2161" i="32"/>
  <c r="D2161" i="32"/>
  <c r="E2161" i="32"/>
  <c r="F2161" i="32"/>
  <c r="G2161" i="32"/>
  <c r="H2161" i="32"/>
  <c r="I2161" i="32"/>
  <c r="J2161" i="32"/>
  <c r="B2161" i="32" s="1"/>
  <c r="A2162" i="32"/>
  <c r="C2162" i="32"/>
  <c r="D2162" i="32"/>
  <c r="E2162" i="32"/>
  <c r="F2162" i="32"/>
  <c r="G2162" i="32"/>
  <c r="H2162" i="32"/>
  <c r="I2162" i="32"/>
  <c r="J2162" i="32"/>
  <c r="B2162" i="32" s="1"/>
  <c r="A2163" i="32"/>
  <c r="C2163" i="32"/>
  <c r="D2163" i="32"/>
  <c r="E2163" i="32"/>
  <c r="F2163" i="32"/>
  <c r="G2163" i="32"/>
  <c r="H2163" i="32"/>
  <c r="I2163" i="32"/>
  <c r="J2163" i="32"/>
  <c r="B2163" i="32" s="1"/>
  <c r="A2164" i="32"/>
  <c r="C2164" i="32"/>
  <c r="D2164" i="32"/>
  <c r="E2164" i="32"/>
  <c r="F2164" i="32"/>
  <c r="G2164" i="32"/>
  <c r="H2164" i="32"/>
  <c r="I2164" i="32"/>
  <c r="J2164" i="32"/>
  <c r="B2164" i="32" s="1"/>
  <c r="A2165" i="32"/>
  <c r="C2165" i="32"/>
  <c r="D2165" i="32"/>
  <c r="E2165" i="32"/>
  <c r="F2165" i="32"/>
  <c r="G2165" i="32"/>
  <c r="H2165" i="32"/>
  <c r="I2165" i="32"/>
  <c r="J2165" i="32"/>
  <c r="B2165" i="32" s="1"/>
  <c r="A2166" i="32"/>
  <c r="C2166" i="32"/>
  <c r="D2166" i="32"/>
  <c r="E2166" i="32"/>
  <c r="F2166" i="32"/>
  <c r="G2166" i="32"/>
  <c r="H2166" i="32"/>
  <c r="I2166" i="32"/>
  <c r="J2166" i="32"/>
  <c r="B2166" i="32" s="1"/>
  <c r="A2167" i="32"/>
  <c r="C2167" i="32"/>
  <c r="D2167" i="32"/>
  <c r="E2167" i="32"/>
  <c r="F2167" i="32"/>
  <c r="G2167" i="32"/>
  <c r="H2167" i="32"/>
  <c r="I2167" i="32"/>
  <c r="J2167" i="32"/>
  <c r="B2167" i="32" s="1"/>
  <c r="A2168" i="32"/>
  <c r="C2168" i="32"/>
  <c r="D2168" i="32"/>
  <c r="E2168" i="32"/>
  <c r="F2168" i="32"/>
  <c r="G2168" i="32"/>
  <c r="H2168" i="32"/>
  <c r="I2168" i="32"/>
  <c r="J2168" i="32"/>
  <c r="B2168" i="32" s="1"/>
  <c r="A2169" i="32"/>
  <c r="C2169" i="32"/>
  <c r="D2169" i="32"/>
  <c r="E2169" i="32"/>
  <c r="F2169" i="32"/>
  <c r="G2169" i="32"/>
  <c r="H2169" i="32"/>
  <c r="I2169" i="32"/>
  <c r="J2169" i="32"/>
  <c r="B2169" i="32" s="1"/>
  <c r="A2170" i="32"/>
  <c r="C2170" i="32"/>
  <c r="D2170" i="32"/>
  <c r="E2170" i="32"/>
  <c r="F2170" i="32"/>
  <c r="G2170" i="32"/>
  <c r="H2170" i="32"/>
  <c r="I2170" i="32"/>
  <c r="J2170" i="32"/>
  <c r="B2170" i="32" s="1"/>
  <c r="A2171" i="32"/>
  <c r="C2171" i="32"/>
  <c r="D2171" i="32"/>
  <c r="E2171" i="32"/>
  <c r="F2171" i="32"/>
  <c r="G2171" i="32"/>
  <c r="H2171" i="32"/>
  <c r="I2171" i="32"/>
  <c r="J2171" i="32"/>
  <c r="B2171" i="32" s="1"/>
  <c r="A2172" i="32"/>
  <c r="C2172" i="32"/>
  <c r="D2172" i="32"/>
  <c r="E2172" i="32"/>
  <c r="F2172" i="32"/>
  <c r="G2172" i="32"/>
  <c r="H2172" i="32"/>
  <c r="I2172" i="32"/>
  <c r="J2172" i="32"/>
  <c r="B2172" i="32" s="1"/>
  <c r="A2173" i="32"/>
  <c r="C2173" i="32"/>
  <c r="D2173" i="32"/>
  <c r="E2173" i="32"/>
  <c r="F2173" i="32"/>
  <c r="G2173" i="32"/>
  <c r="H2173" i="32"/>
  <c r="I2173" i="32"/>
  <c r="J2173" i="32"/>
  <c r="B2173" i="32" s="1"/>
  <c r="A2174" i="32"/>
  <c r="C2174" i="32"/>
  <c r="D2174" i="32"/>
  <c r="E2174" i="32"/>
  <c r="F2174" i="32"/>
  <c r="G2174" i="32"/>
  <c r="H2174" i="32"/>
  <c r="I2174" i="32"/>
  <c r="J2174" i="32"/>
  <c r="B2174" i="32" s="1"/>
  <c r="A2175" i="32"/>
  <c r="C2175" i="32"/>
  <c r="D2175" i="32"/>
  <c r="E2175" i="32"/>
  <c r="F2175" i="32"/>
  <c r="G2175" i="32"/>
  <c r="H2175" i="32"/>
  <c r="I2175" i="32"/>
  <c r="J2175" i="32"/>
  <c r="B2175" i="32" s="1"/>
  <c r="A2176" i="32"/>
  <c r="C2176" i="32"/>
  <c r="D2176" i="32"/>
  <c r="E2176" i="32"/>
  <c r="F2176" i="32"/>
  <c r="G2176" i="32"/>
  <c r="H2176" i="32"/>
  <c r="I2176" i="32"/>
  <c r="J2176" i="32"/>
  <c r="B2176" i="32" s="1"/>
  <c r="A2177" i="32"/>
  <c r="C2177" i="32"/>
  <c r="D2177" i="32"/>
  <c r="E2177" i="32"/>
  <c r="F2177" i="32"/>
  <c r="G2177" i="32"/>
  <c r="H2177" i="32"/>
  <c r="I2177" i="32"/>
  <c r="J2177" i="32"/>
  <c r="B2177" i="32" s="1"/>
  <c r="A2178" i="32"/>
  <c r="C2178" i="32"/>
  <c r="D2178" i="32"/>
  <c r="E2178" i="32"/>
  <c r="F2178" i="32"/>
  <c r="G2178" i="32"/>
  <c r="H2178" i="32"/>
  <c r="I2178" i="32"/>
  <c r="J2178" i="32"/>
  <c r="B2178" i="32" s="1"/>
  <c r="A2179" i="32"/>
  <c r="C2179" i="32"/>
  <c r="D2179" i="32"/>
  <c r="E2179" i="32"/>
  <c r="F2179" i="32"/>
  <c r="G2179" i="32"/>
  <c r="H2179" i="32"/>
  <c r="I2179" i="32"/>
  <c r="J2179" i="32"/>
  <c r="B2179" i="32" s="1"/>
  <c r="A2180" i="32"/>
  <c r="C2180" i="32"/>
  <c r="D2180" i="32"/>
  <c r="E2180" i="32"/>
  <c r="F2180" i="32"/>
  <c r="G2180" i="32"/>
  <c r="H2180" i="32"/>
  <c r="I2180" i="32"/>
  <c r="J2180" i="32"/>
  <c r="B2180" i="32" s="1"/>
  <c r="A2181" i="32"/>
  <c r="C2181" i="32"/>
  <c r="D2181" i="32"/>
  <c r="E2181" i="32"/>
  <c r="F2181" i="32"/>
  <c r="G2181" i="32"/>
  <c r="H2181" i="32"/>
  <c r="I2181" i="32"/>
  <c r="J2181" i="32"/>
  <c r="B2181" i="32" s="1"/>
  <c r="A2182" i="32"/>
  <c r="C2182" i="32"/>
  <c r="D2182" i="32"/>
  <c r="E2182" i="32"/>
  <c r="F2182" i="32"/>
  <c r="G2182" i="32"/>
  <c r="H2182" i="32"/>
  <c r="I2182" i="32"/>
  <c r="J2182" i="32"/>
  <c r="B2182" i="32" s="1"/>
  <c r="A2183" i="32"/>
  <c r="C2183" i="32"/>
  <c r="D2183" i="32"/>
  <c r="E2183" i="32"/>
  <c r="F2183" i="32"/>
  <c r="G2183" i="32"/>
  <c r="H2183" i="32"/>
  <c r="I2183" i="32"/>
  <c r="J2183" i="32"/>
  <c r="B2183" i="32" s="1"/>
  <c r="A2184" i="32"/>
  <c r="C2184" i="32"/>
  <c r="D2184" i="32"/>
  <c r="E2184" i="32"/>
  <c r="F2184" i="32"/>
  <c r="G2184" i="32"/>
  <c r="H2184" i="32"/>
  <c r="I2184" i="32"/>
  <c r="J2184" i="32"/>
  <c r="B2184" i="32" s="1"/>
  <c r="A2185" i="32"/>
  <c r="C2185" i="32"/>
  <c r="D2185" i="32"/>
  <c r="E2185" i="32"/>
  <c r="F2185" i="32"/>
  <c r="G2185" i="32"/>
  <c r="H2185" i="32"/>
  <c r="I2185" i="32"/>
  <c r="J2185" i="32"/>
  <c r="B2185" i="32" s="1"/>
  <c r="A2186" i="32"/>
  <c r="C2186" i="32"/>
  <c r="D2186" i="32"/>
  <c r="E2186" i="32"/>
  <c r="F2186" i="32"/>
  <c r="G2186" i="32"/>
  <c r="H2186" i="32"/>
  <c r="I2186" i="32"/>
  <c r="J2186" i="32"/>
  <c r="B2186" i="32" s="1"/>
  <c r="A2187" i="32"/>
  <c r="C2187" i="32"/>
  <c r="D2187" i="32"/>
  <c r="E2187" i="32"/>
  <c r="F2187" i="32"/>
  <c r="G2187" i="32"/>
  <c r="H2187" i="32"/>
  <c r="I2187" i="32"/>
  <c r="J2187" i="32"/>
  <c r="B2187" i="32" s="1"/>
  <c r="A2188" i="32"/>
  <c r="C2188" i="32"/>
  <c r="D2188" i="32"/>
  <c r="E2188" i="32"/>
  <c r="F2188" i="32"/>
  <c r="G2188" i="32"/>
  <c r="H2188" i="32"/>
  <c r="I2188" i="32"/>
  <c r="J2188" i="32"/>
  <c r="B2188" i="32" s="1"/>
  <c r="A2189" i="32"/>
  <c r="C2189" i="32"/>
  <c r="D2189" i="32"/>
  <c r="E2189" i="32"/>
  <c r="F2189" i="32"/>
  <c r="G2189" i="32"/>
  <c r="H2189" i="32"/>
  <c r="I2189" i="32"/>
  <c r="J2189" i="32"/>
  <c r="B2189" i="32" s="1"/>
  <c r="A2190" i="32"/>
  <c r="C2190" i="32"/>
  <c r="D2190" i="32"/>
  <c r="E2190" i="32"/>
  <c r="F2190" i="32"/>
  <c r="G2190" i="32"/>
  <c r="H2190" i="32"/>
  <c r="I2190" i="32"/>
  <c r="J2190" i="32"/>
  <c r="B2190" i="32" s="1"/>
  <c r="A2191" i="32"/>
  <c r="C2191" i="32"/>
  <c r="D2191" i="32"/>
  <c r="E2191" i="32"/>
  <c r="F2191" i="32"/>
  <c r="G2191" i="32"/>
  <c r="H2191" i="32"/>
  <c r="I2191" i="32"/>
  <c r="J2191" i="32"/>
  <c r="B2191" i="32" s="1"/>
  <c r="A2192" i="32"/>
  <c r="C2192" i="32"/>
  <c r="D2192" i="32"/>
  <c r="E2192" i="32"/>
  <c r="F2192" i="32"/>
  <c r="G2192" i="32"/>
  <c r="H2192" i="32"/>
  <c r="I2192" i="32"/>
  <c r="J2192" i="32"/>
  <c r="B2192" i="32" s="1"/>
  <c r="A2193" i="32"/>
  <c r="C2193" i="32"/>
  <c r="D2193" i="32"/>
  <c r="E2193" i="32"/>
  <c r="F2193" i="32"/>
  <c r="G2193" i="32"/>
  <c r="H2193" i="32"/>
  <c r="I2193" i="32"/>
  <c r="J2193" i="32"/>
  <c r="B2193" i="32" s="1"/>
  <c r="A2194" i="32"/>
  <c r="C2194" i="32"/>
  <c r="D2194" i="32"/>
  <c r="E2194" i="32"/>
  <c r="F2194" i="32"/>
  <c r="G2194" i="32"/>
  <c r="H2194" i="32"/>
  <c r="I2194" i="32"/>
  <c r="J2194" i="32"/>
  <c r="B2194" i="32" s="1"/>
  <c r="A2195" i="32"/>
  <c r="C2195" i="32"/>
  <c r="D2195" i="32"/>
  <c r="E2195" i="32"/>
  <c r="F2195" i="32"/>
  <c r="G2195" i="32"/>
  <c r="H2195" i="32"/>
  <c r="I2195" i="32"/>
  <c r="J2195" i="32"/>
  <c r="B2195" i="32" s="1"/>
  <c r="A2196" i="32"/>
  <c r="C2196" i="32"/>
  <c r="D2196" i="32"/>
  <c r="E2196" i="32"/>
  <c r="F2196" i="32"/>
  <c r="G2196" i="32"/>
  <c r="H2196" i="32"/>
  <c r="I2196" i="32"/>
  <c r="J2196" i="32"/>
  <c r="B2196" i="32" s="1"/>
  <c r="A2197" i="32"/>
  <c r="C2197" i="32"/>
  <c r="D2197" i="32"/>
  <c r="E2197" i="32"/>
  <c r="F2197" i="32"/>
  <c r="G2197" i="32"/>
  <c r="H2197" i="32"/>
  <c r="I2197" i="32"/>
  <c r="J2197" i="32"/>
  <c r="B2197" i="32" s="1"/>
  <c r="A2198" i="32"/>
  <c r="C2198" i="32"/>
  <c r="D2198" i="32"/>
  <c r="E2198" i="32"/>
  <c r="F2198" i="32"/>
  <c r="G2198" i="32"/>
  <c r="H2198" i="32"/>
  <c r="I2198" i="32"/>
  <c r="J2198" i="32"/>
  <c r="B2198" i="32" s="1"/>
  <c r="A2199" i="32"/>
  <c r="C2199" i="32"/>
  <c r="D2199" i="32"/>
  <c r="E2199" i="32"/>
  <c r="F2199" i="32"/>
  <c r="G2199" i="32"/>
  <c r="H2199" i="32"/>
  <c r="I2199" i="32"/>
  <c r="J2199" i="32"/>
  <c r="B2199" i="32" s="1"/>
  <c r="A2200" i="32"/>
  <c r="C2200" i="32"/>
  <c r="D2200" i="32"/>
  <c r="E2200" i="32"/>
  <c r="F2200" i="32"/>
  <c r="G2200" i="32"/>
  <c r="H2200" i="32"/>
  <c r="I2200" i="32"/>
  <c r="J2200" i="32"/>
  <c r="B2200" i="32" s="1"/>
  <c r="A2201" i="32"/>
  <c r="C2201" i="32"/>
  <c r="D2201" i="32"/>
  <c r="E2201" i="32"/>
  <c r="F2201" i="32"/>
  <c r="G2201" i="32"/>
  <c r="H2201" i="32"/>
  <c r="I2201" i="32"/>
  <c r="J2201" i="32"/>
  <c r="B2201" i="32" s="1"/>
  <c r="A2202" i="32"/>
  <c r="C2202" i="32"/>
  <c r="D2202" i="32"/>
  <c r="E2202" i="32"/>
  <c r="F2202" i="32"/>
  <c r="G2202" i="32"/>
  <c r="H2202" i="32"/>
  <c r="I2202" i="32"/>
  <c r="J2202" i="32"/>
  <c r="B2202" i="32" s="1"/>
  <c r="A2203" i="32"/>
  <c r="C2203" i="32"/>
  <c r="D2203" i="32"/>
  <c r="E2203" i="32"/>
  <c r="F2203" i="32"/>
  <c r="G2203" i="32"/>
  <c r="H2203" i="32"/>
  <c r="I2203" i="32"/>
  <c r="J2203" i="32"/>
  <c r="B2203" i="32" s="1"/>
  <c r="A2204" i="32"/>
  <c r="C2204" i="32"/>
  <c r="D2204" i="32"/>
  <c r="E2204" i="32"/>
  <c r="F2204" i="32"/>
  <c r="G2204" i="32"/>
  <c r="H2204" i="32"/>
  <c r="I2204" i="32"/>
  <c r="J2204" i="32"/>
  <c r="B2204" i="32" s="1"/>
  <c r="A2205" i="32"/>
  <c r="C2205" i="32"/>
  <c r="D2205" i="32"/>
  <c r="E2205" i="32"/>
  <c r="F2205" i="32"/>
  <c r="G2205" i="32"/>
  <c r="H2205" i="32"/>
  <c r="I2205" i="32"/>
  <c r="J2205" i="32"/>
  <c r="B2205" i="32" s="1"/>
  <c r="A2206" i="32"/>
  <c r="C2206" i="32"/>
  <c r="D2206" i="32"/>
  <c r="E2206" i="32"/>
  <c r="F2206" i="32"/>
  <c r="G2206" i="32"/>
  <c r="H2206" i="32"/>
  <c r="I2206" i="32"/>
  <c r="J2206" i="32"/>
  <c r="B2206" i="32" s="1"/>
  <c r="A2207" i="32"/>
  <c r="C2207" i="32"/>
  <c r="D2207" i="32"/>
  <c r="E2207" i="32"/>
  <c r="F2207" i="32"/>
  <c r="G2207" i="32"/>
  <c r="H2207" i="32"/>
  <c r="I2207" i="32"/>
  <c r="J2207" i="32"/>
  <c r="B2207" i="32" s="1"/>
  <c r="A2208" i="32"/>
  <c r="C2208" i="32"/>
  <c r="D2208" i="32"/>
  <c r="E2208" i="32"/>
  <c r="F2208" i="32"/>
  <c r="G2208" i="32"/>
  <c r="H2208" i="32"/>
  <c r="I2208" i="32"/>
  <c r="J2208" i="32"/>
  <c r="B2208" i="32" s="1"/>
  <c r="A2209" i="32"/>
  <c r="C2209" i="32"/>
  <c r="D2209" i="32"/>
  <c r="E2209" i="32"/>
  <c r="F2209" i="32"/>
  <c r="G2209" i="32"/>
  <c r="H2209" i="32"/>
  <c r="I2209" i="32"/>
  <c r="J2209" i="32"/>
  <c r="B2209" i="32" s="1"/>
  <c r="A2210" i="32"/>
  <c r="C2210" i="32"/>
  <c r="D2210" i="32"/>
  <c r="E2210" i="32"/>
  <c r="F2210" i="32"/>
  <c r="G2210" i="32"/>
  <c r="H2210" i="32"/>
  <c r="I2210" i="32"/>
  <c r="J2210" i="32"/>
  <c r="B2210" i="32" s="1"/>
  <c r="A2211" i="32"/>
  <c r="C2211" i="32"/>
  <c r="D2211" i="32"/>
  <c r="E2211" i="32"/>
  <c r="F2211" i="32"/>
  <c r="G2211" i="32"/>
  <c r="H2211" i="32"/>
  <c r="I2211" i="32"/>
  <c r="J2211" i="32"/>
  <c r="B2211" i="32" s="1"/>
  <c r="A2212" i="32"/>
  <c r="C2212" i="32"/>
  <c r="D2212" i="32"/>
  <c r="E2212" i="32"/>
  <c r="F2212" i="32"/>
  <c r="G2212" i="32"/>
  <c r="H2212" i="32"/>
  <c r="I2212" i="32"/>
  <c r="J2212" i="32"/>
  <c r="B2212" i="32" s="1"/>
  <c r="A2213" i="32"/>
  <c r="C2213" i="32"/>
  <c r="D2213" i="32"/>
  <c r="E2213" i="32"/>
  <c r="F2213" i="32"/>
  <c r="G2213" i="32"/>
  <c r="H2213" i="32"/>
  <c r="I2213" i="32"/>
  <c r="J2213" i="32"/>
  <c r="B2213" i="32" s="1"/>
  <c r="A2214" i="32"/>
  <c r="C2214" i="32"/>
  <c r="D2214" i="32"/>
  <c r="E2214" i="32"/>
  <c r="F2214" i="32"/>
  <c r="G2214" i="32"/>
  <c r="H2214" i="32"/>
  <c r="I2214" i="32"/>
  <c r="J2214" i="32"/>
  <c r="B2214" i="32" s="1"/>
  <c r="A2215" i="32"/>
  <c r="C2215" i="32"/>
  <c r="D2215" i="32"/>
  <c r="E2215" i="32"/>
  <c r="F2215" i="32"/>
  <c r="G2215" i="32"/>
  <c r="H2215" i="32"/>
  <c r="I2215" i="32"/>
  <c r="J2215" i="32"/>
  <c r="B2215" i="32" s="1"/>
  <c r="A2216" i="32"/>
  <c r="C2216" i="32"/>
  <c r="D2216" i="32"/>
  <c r="E2216" i="32"/>
  <c r="F2216" i="32"/>
  <c r="G2216" i="32"/>
  <c r="H2216" i="32"/>
  <c r="I2216" i="32"/>
  <c r="J2216" i="32"/>
  <c r="B2216" i="32" s="1"/>
  <c r="A2217" i="32"/>
  <c r="C2217" i="32"/>
  <c r="D2217" i="32"/>
  <c r="E2217" i="32"/>
  <c r="F2217" i="32"/>
  <c r="G2217" i="32"/>
  <c r="H2217" i="32"/>
  <c r="I2217" i="32"/>
  <c r="J2217" i="32"/>
  <c r="B2217" i="32" s="1"/>
  <c r="A2218" i="32"/>
  <c r="C2218" i="32"/>
  <c r="D2218" i="32"/>
  <c r="E2218" i="32"/>
  <c r="F2218" i="32"/>
  <c r="G2218" i="32"/>
  <c r="H2218" i="32"/>
  <c r="I2218" i="32"/>
  <c r="J2218" i="32"/>
  <c r="B2218" i="32" s="1"/>
  <c r="A2219" i="32"/>
  <c r="C2219" i="32"/>
  <c r="D2219" i="32"/>
  <c r="E2219" i="32"/>
  <c r="F2219" i="32"/>
  <c r="G2219" i="32"/>
  <c r="H2219" i="32"/>
  <c r="I2219" i="32"/>
  <c r="J2219" i="32"/>
  <c r="B2219" i="32" s="1"/>
  <c r="A2220" i="32"/>
  <c r="C2220" i="32"/>
  <c r="D2220" i="32"/>
  <c r="E2220" i="32"/>
  <c r="F2220" i="32"/>
  <c r="G2220" i="32"/>
  <c r="H2220" i="32"/>
  <c r="I2220" i="32"/>
  <c r="J2220" i="32"/>
  <c r="B2220" i="32" s="1"/>
  <c r="A2221" i="32"/>
  <c r="C2221" i="32"/>
  <c r="D2221" i="32"/>
  <c r="E2221" i="32"/>
  <c r="F2221" i="32"/>
  <c r="G2221" i="32"/>
  <c r="H2221" i="32"/>
  <c r="I2221" i="32"/>
  <c r="J2221" i="32"/>
  <c r="B2221" i="32" s="1"/>
  <c r="A2222" i="32"/>
  <c r="C2222" i="32"/>
  <c r="D2222" i="32"/>
  <c r="E2222" i="32"/>
  <c r="F2222" i="32"/>
  <c r="G2222" i="32"/>
  <c r="H2222" i="32"/>
  <c r="I2222" i="32"/>
  <c r="J2222" i="32"/>
  <c r="B2222" i="32" s="1"/>
  <c r="A2223" i="32"/>
  <c r="C2223" i="32"/>
  <c r="D2223" i="32"/>
  <c r="E2223" i="32"/>
  <c r="F2223" i="32"/>
  <c r="G2223" i="32"/>
  <c r="H2223" i="32"/>
  <c r="I2223" i="32"/>
  <c r="J2223" i="32"/>
  <c r="B2223" i="32" s="1"/>
  <c r="A2224" i="32"/>
  <c r="C2224" i="32"/>
  <c r="D2224" i="32"/>
  <c r="E2224" i="32"/>
  <c r="F2224" i="32"/>
  <c r="G2224" i="32"/>
  <c r="H2224" i="32"/>
  <c r="I2224" i="32"/>
  <c r="J2224" i="32"/>
  <c r="B2224" i="32" s="1"/>
  <c r="A2225" i="32"/>
  <c r="C2225" i="32"/>
  <c r="D2225" i="32"/>
  <c r="E2225" i="32"/>
  <c r="F2225" i="32"/>
  <c r="G2225" i="32"/>
  <c r="H2225" i="32"/>
  <c r="I2225" i="32"/>
  <c r="J2225" i="32"/>
  <c r="B2225" i="32" s="1"/>
  <c r="A2226" i="32"/>
  <c r="C2226" i="32"/>
  <c r="D2226" i="32"/>
  <c r="E2226" i="32"/>
  <c r="F2226" i="32"/>
  <c r="G2226" i="32"/>
  <c r="H2226" i="32"/>
  <c r="I2226" i="32"/>
  <c r="J2226" i="32"/>
  <c r="B2226" i="32" s="1"/>
  <c r="A2227" i="32"/>
  <c r="C2227" i="32"/>
  <c r="D2227" i="32"/>
  <c r="E2227" i="32"/>
  <c r="F2227" i="32"/>
  <c r="G2227" i="32"/>
  <c r="H2227" i="32"/>
  <c r="I2227" i="32"/>
  <c r="J2227" i="32"/>
  <c r="B2227" i="32" s="1"/>
  <c r="A2228" i="32"/>
  <c r="C2228" i="32"/>
  <c r="D2228" i="32"/>
  <c r="E2228" i="32"/>
  <c r="F2228" i="32"/>
  <c r="G2228" i="32"/>
  <c r="H2228" i="32"/>
  <c r="I2228" i="32"/>
  <c r="J2228" i="32"/>
  <c r="B2228" i="32" s="1"/>
  <c r="A2229" i="32"/>
  <c r="C2229" i="32"/>
  <c r="D2229" i="32"/>
  <c r="E2229" i="32"/>
  <c r="F2229" i="32"/>
  <c r="G2229" i="32"/>
  <c r="H2229" i="32"/>
  <c r="I2229" i="32"/>
  <c r="J2229" i="32"/>
  <c r="B2229" i="32" s="1"/>
  <c r="A2230" i="32"/>
  <c r="C2230" i="32"/>
  <c r="D2230" i="32"/>
  <c r="E2230" i="32"/>
  <c r="F2230" i="32"/>
  <c r="G2230" i="32"/>
  <c r="H2230" i="32"/>
  <c r="I2230" i="32"/>
  <c r="J2230" i="32"/>
  <c r="B2230" i="32" s="1"/>
  <c r="A2231" i="32"/>
  <c r="C2231" i="32"/>
  <c r="D2231" i="32"/>
  <c r="E2231" i="32"/>
  <c r="F2231" i="32"/>
  <c r="G2231" i="32"/>
  <c r="H2231" i="32"/>
  <c r="I2231" i="32"/>
  <c r="J2231" i="32"/>
  <c r="B2231" i="32" s="1"/>
  <c r="A2232" i="32"/>
  <c r="C2232" i="32"/>
  <c r="D2232" i="32"/>
  <c r="E2232" i="32"/>
  <c r="F2232" i="32"/>
  <c r="G2232" i="32"/>
  <c r="H2232" i="32"/>
  <c r="I2232" i="32"/>
  <c r="J2232" i="32"/>
  <c r="B2232" i="32" s="1"/>
  <c r="A2233" i="32"/>
  <c r="C2233" i="32"/>
  <c r="D2233" i="32"/>
  <c r="E2233" i="32"/>
  <c r="F2233" i="32"/>
  <c r="G2233" i="32"/>
  <c r="H2233" i="32"/>
  <c r="I2233" i="32"/>
  <c r="J2233" i="32"/>
  <c r="B2233" i="32" s="1"/>
  <c r="A2234" i="32"/>
  <c r="C2234" i="32"/>
  <c r="D2234" i="32"/>
  <c r="E2234" i="32"/>
  <c r="F2234" i="32"/>
  <c r="G2234" i="32"/>
  <c r="H2234" i="32"/>
  <c r="I2234" i="32"/>
  <c r="J2234" i="32"/>
  <c r="B2234" i="32" s="1"/>
  <c r="A2235" i="32"/>
  <c r="C2235" i="32"/>
  <c r="D2235" i="32"/>
  <c r="E2235" i="32"/>
  <c r="F2235" i="32"/>
  <c r="G2235" i="32"/>
  <c r="H2235" i="32"/>
  <c r="I2235" i="32"/>
  <c r="J2235" i="32"/>
  <c r="B2235" i="32" s="1"/>
  <c r="A2236" i="32"/>
  <c r="C2236" i="32"/>
  <c r="D2236" i="32"/>
  <c r="E2236" i="32"/>
  <c r="F2236" i="32"/>
  <c r="G2236" i="32"/>
  <c r="H2236" i="32"/>
  <c r="I2236" i="32"/>
  <c r="J2236" i="32"/>
  <c r="B2236" i="32" s="1"/>
  <c r="A2237" i="32"/>
  <c r="C2237" i="32"/>
  <c r="D2237" i="32"/>
  <c r="E2237" i="32"/>
  <c r="F2237" i="32"/>
  <c r="G2237" i="32"/>
  <c r="H2237" i="32"/>
  <c r="I2237" i="32"/>
  <c r="J2237" i="32"/>
  <c r="B2237" i="32" s="1"/>
  <c r="A2238" i="32"/>
  <c r="C2238" i="32"/>
  <c r="D2238" i="32"/>
  <c r="E2238" i="32"/>
  <c r="F2238" i="32"/>
  <c r="G2238" i="32"/>
  <c r="H2238" i="32"/>
  <c r="I2238" i="32"/>
  <c r="J2238" i="32"/>
  <c r="B2238" i="32" s="1"/>
  <c r="A2239" i="32"/>
  <c r="C2239" i="32"/>
  <c r="D2239" i="32"/>
  <c r="E2239" i="32"/>
  <c r="F2239" i="32"/>
  <c r="G2239" i="32"/>
  <c r="H2239" i="32"/>
  <c r="I2239" i="32"/>
  <c r="J2239" i="32"/>
  <c r="B2239" i="32" s="1"/>
  <c r="A2240" i="32"/>
  <c r="C2240" i="32"/>
  <c r="D2240" i="32"/>
  <c r="E2240" i="32"/>
  <c r="F2240" i="32"/>
  <c r="G2240" i="32"/>
  <c r="H2240" i="32"/>
  <c r="I2240" i="32"/>
  <c r="J2240" i="32"/>
  <c r="B2240" i="32" s="1"/>
  <c r="A2241" i="32"/>
  <c r="C2241" i="32"/>
  <c r="D2241" i="32"/>
  <c r="E2241" i="32"/>
  <c r="F2241" i="32"/>
  <c r="G2241" i="32"/>
  <c r="H2241" i="32"/>
  <c r="I2241" i="32"/>
  <c r="J2241" i="32"/>
  <c r="B2241" i="32" s="1"/>
  <c r="A2242" i="32"/>
  <c r="C2242" i="32"/>
  <c r="D2242" i="32"/>
  <c r="E2242" i="32"/>
  <c r="F2242" i="32"/>
  <c r="G2242" i="32"/>
  <c r="H2242" i="32"/>
  <c r="I2242" i="32"/>
  <c r="J2242" i="32"/>
  <c r="B2242" i="32" s="1"/>
  <c r="A2243" i="32"/>
  <c r="C2243" i="32"/>
  <c r="D2243" i="32"/>
  <c r="E2243" i="32"/>
  <c r="F2243" i="32"/>
  <c r="G2243" i="32"/>
  <c r="H2243" i="32"/>
  <c r="I2243" i="32"/>
  <c r="J2243" i="32"/>
  <c r="B2243" i="32" s="1"/>
  <c r="A2244" i="32"/>
  <c r="C2244" i="32"/>
  <c r="D2244" i="32"/>
  <c r="E2244" i="32"/>
  <c r="F2244" i="32"/>
  <c r="G2244" i="32"/>
  <c r="H2244" i="32"/>
  <c r="I2244" i="32"/>
  <c r="J2244" i="32"/>
  <c r="B2244" i="32" s="1"/>
  <c r="A2245" i="32"/>
  <c r="C2245" i="32"/>
  <c r="D2245" i="32"/>
  <c r="E2245" i="32"/>
  <c r="F2245" i="32"/>
  <c r="G2245" i="32"/>
  <c r="H2245" i="32"/>
  <c r="I2245" i="32"/>
  <c r="J2245" i="32"/>
  <c r="B2245" i="32" s="1"/>
  <c r="A2246" i="32"/>
  <c r="C2246" i="32"/>
  <c r="D2246" i="32"/>
  <c r="E2246" i="32"/>
  <c r="F2246" i="32"/>
  <c r="G2246" i="32"/>
  <c r="H2246" i="32"/>
  <c r="I2246" i="32"/>
  <c r="J2246" i="32"/>
  <c r="B2246" i="32" s="1"/>
  <c r="A2247" i="32"/>
  <c r="C2247" i="32"/>
  <c r="D2247" i="32"/>
  <c r="E2247" i="32"/>
  <c r="F2247" i="32"/>
  <c r="G2247" i="32"/>
  <c r="H2247" i="32"/>
  <c r="I2247" i="32"/>
  <c r="J2247" i="32"/>
  <c r="B2247" i="32" s="1"/>
  <c r="A2248" i="32"/>
  <c r="C2248" i="32"/>
  <c r="D2248" i="32"/>
  <c r="E2248" i="32"/>
  <c r="F2248" i="32"/>
  <c r="G2248" i="32"/>
  <c r="H2248" i="32"/>
  <c r="I2248" i="32"/>
  <c r="J2248" i="32"/>
  <c r="B2248" i="32" s="1"/>
  <c r="A2249" i="32"/>
  <c r="C2249" i="32"/>
  <c r="D2249" i="32"/>
  <c r="E2249" i="32"/>
  <c r="F2249" i="32"/>
  <c r="G2249" i="32"/>
  <c r="H2249" i="32"/>
  <c r="I2249" i="32"/>
  <c r="J2249" i="32"/>
  <c r="B2249" i="32" s="1"/>
  <c r="A2250" i="32"/>
  <c r="C2250" i="32"/>
  <c r="D2250" i="32"/>
  <c r="E2250" i="32"/>
  <c r="F2250" i="32"/>
  <c r="G2250" i="32"/>
  <c r="H2250" i="32"/>
  <c r="I2250" i="32"/>
  <c r="J2250" i="32"/>
  <c r="B2250" i="32" s="1"/>
  <c r="A2251" i="32"/>
  <c r="C2251" i="32"/>
  <c r="D2251" i="32"/>
  <c r="E2251" i="32"/>
  <c r="F2251" i="32"/>
  <c r="G2251" i="32"/>
  <c r="H2251" i="32"/>
  <c r="I2251" i="32"/>
  <c r="J2251" i="32"/>
  <c r="B2251" i="32" s="1"/>
  <c r="A2252" i="32"/>
  <c r="C2252" i="32"/>
  <c r="D2252" i="32"/>
  <c r="E2252" i="32"/>
  <c r="F2252" i="32"/>
  <c r="G2252" i="32"/>
  <c r="H2252" i="32"/>
  <c r="I2252" i="32"/>
  <c r="J2252" i="32"/>
  <c r="B2252" i="32" s="1"/>
  <c r="A2253" i="32"/>
  <c r="C2253" i="32"/>
  <c r="D2253" i="32"/>
  <c r="E2253" i="32"/>
  <c r="F2253" i="32"/>
  <c r="G2253" i="32"/>
  <c r="H2253" i="32"/>
  <c r="I2253" i="32"/>
  <c r="J2253" i="32"/>
  <c r="B2253" i="32" s="1"/>
  <c r="A2254" i="32"/>
  <c r="C2254" i="32"/>
  <c r="D2254" i="32"/>
  <c r="E2254" i="32"/>
  <c r="F2254" i="32"/>
  <c r="G2254" i="32"/>
  <c r="H2254" i="32"/>
  <c r="I2254" i="32"/>
  <c r="J2254" i="32"/>
  <c r="B2254" i="32" s="1"/>
  <c r="A2255" i="32"/>
  <c r="C2255" i="32"/>
  <c r="D2255" i="32"/>
  <c r="E2255" i="32"/>
  <c r="F2255" i="32"/>
  <c r="G2255" i="32"/>
  <c r="H2255" i="32"/>
  <c r="I2255" i="32"/>
  <c r="J2255" i="32"/>
  <c r="B2255" i="32" s="1"/>
  <c r="A2256" i="32"/>
  <c r="C2256" i="32"/>
  <c r="D2256" i="32"/>
  <c r="E2256" i="32"/>
  <c r="F2256" i="32"/>
  <c r="G2256" i="32"/>
  <c r="H2256" i="32"/>
  <c r="I2256" i="32"/>
  <c r="J2256" i="32"/>
  <c r="B2256" i="32" s="1"/>
  <c r="A2257" i="32"/>
  <c r="C2257" i="32"/>
  <c r="D2257" i="32"/>
  <c r="E2257" i="32"/>
  <c r="F2257" i="32"/>
  <c r="G2257" i="32"/>
  <c r="H2257" i="32"/>
  <c r="I2257" i="32"/>
  <c r="J2257" i="32"/>
  <c r="B2257" i="32" s="1"/>
  <c r="A2258" i="32"/>
  <c r="C2258" i="32"/>
  <c r="D2258" i="32"/>
  <c r="E2258" i="32"/>
  <c r="F2258" i="32"/>
  <c r="G2258" i="32"/>
  <c r="H2258" i="32"/>
  <c r="I2258" i="32"/>
  <c r="J2258" i="32"/>
  <c r="B2258" i="32" s="1"/>
  <c r="A2259" i="32"/>
  <c r="C2259" i="32"/>
  <c r="D2259" i="32"/>
  <c r="E2259" i="32"/>
  <c r="F2259" i="32"/>
  <c r="G2259" i="32"/>
  <c r="H2259" i="32"/>
  <c r="I2259" i="32"/>
  <c r="J2259" i="32"/>
  <c r="B2259" i="32" s="1"/>
  <c r="A2260" i="32"/>
  <c r="C2260" i="32"/>
  <c r="D2260" i="32"/>
  <c r="E2260" i="32"/>
  <c r="F2260" i="32"/>
  <c r="G2260" i="32"/>
  <c r="H2260" i="32"/>
  <c r="I2260" i="32"/>
  <c r="J2260" i="32"/>
  <c r="B2260" i="32" s="1"/>
  <c r="A2261" i="32"/>
  <c r="C2261" i="32"/>
  <c r="D2261" i="32"/>
  <c r="E2261" i="32"/>
  <c r="F2261" i="32"/>
  <c r="G2261" i="32"/>
  <c r="H2261" i="32"/>
  <c r="I2261" i="32"/>
  <c r="J2261" i="32"/>
  <c r="B2261" i="32" s="1"/>
  <c r="A2262" i="32"/>
  <c r="C2262" i="32"/>
  <c r="D2262" i="32"/>
  <c r="E2262" i="32"/>
  <c r="F2262" i="32"/>
  <c r="G2262" i="32"/>
  <c r="H2262" i="32"/>
  <c r="I2262" i="32"/>
  <c r="J2262" i="32"/>
  <c r="B2262" i="32" s="1"/>
  <c r="A2263" i="32"/>
  <c r="C2263" i="32"/>
  <c r="D2263" i="32"/>
  <c r="E2263" i="32"/>
  <c r="F2263" i="32"/>
  <c r="G2263" i="32"/>
  <c r="H2263" i="32"/>
  <c r="I2263" i="32"/>
  <c r="J2263" i="32"/>
  <c r="B2263" i="32" s="1"/>
  <c r="A2264" i="32"/>
  <c r="C2264" i="32"/>
  <c r="D2264" i="32"/>
  <c r="E2264" i="32"/>
  <c r="F2264" i="32"/>
  <c r="G2264" i="32"/>
  <c r="H2264" i="32"/>
  <c r="I2264" i="32"/>
  <c r="J2264" i="32"/>
  <c r="B2264" i="32" s="1"/>
  <c r="A2265" i="32"/>
  <c r="C2265" i="32"/>
  <c r="D2265" i="32"/>
  <c r="E2265" i="32"/>
  <c r="F2265" i="32"/>
  <c r="G2265" i="32"/>
  <c r="H2265" i="32"/>
  <c r="I2265" i="32"/>
  <c r="J2265" i="32"/>
  <c r="B2265" i="32" s="1"/>
  <c r="A2266" i="32"/>
  <c r="C2266" i="32"/>
  <c r="D2266" i="32"/>
  <c r="E2266" i="32"/>
  <c r="F2266" i="32"/>
  <c r="G2266" i="32"/>
  <c r="H2266" i="32"/>
  <c r="I2266" i="32"/>
  <c r="J2266" i="32"/>
  <c r="B2266" i="32" s="1"/>
  <c r="A2267" i="32"/>
  <c r="C2267" i="32"/>
  <c r="D2267" i="32"/>
  <c r="E2267" i="32"/>
  <c r="F2267" i="32"/>
  <c r="G2267" i="32"/>
  <c r="H2267" i="32"/>
  <c r="I2267" i="32"/>
  <c r="J2267" i="32"/>
  <c r="B2267" i="32" s="1"/>
  <c r="A2268" i="32"/>
  <c r="C2268" i="32"/>
  <c r="D2268" i="32"/>
  <c r="E2268" i="32"/>
  <c r="F2268" i="32"/>
  <c r="G2268" i="32"/>
  <c r="H2268" i="32"/>
  <c r="I2268" i="32"/>
  <c r="J2268" i="32"/>
  <c r="B2268" i="32" s="1"/>
  <c r="A2269" i="32"/>
  <c r="C2269" i="32"/>
  <c r="D2269" i="32"/>
  <c r="E2269" i="32"/>
  <c r="F2269" i="32"/>
  <c r="G2269" i="32"/>
  <c r="H2269" i="32"/>
  <c r="I2269" i="32"/>
  <c r="J2269" i="32"/>
  <c r="B2269" i="32" s="1"/>
  <c r="A2270" i="32"/>
  <c r="C2270" i="32"/>
  <c r="D2270" i="32"/>
  <c r="E2270" i="32"/>
  <c r="F2270" i="32"/>
  <c r="G2270" i="32"/>
  <c r="H2270" i="32"/>
  <c r="I2270" i="32"/>
  <c r="J2270" i="32"/>
  <c r="B2270" i="32" s="1"/>
  <c r="A2271" i="32"/>
  <c r="C2271" i="32"/>
  <c r="D2271" i="32"/>
  <c r="E2271" i="32"/>
  <c r="F2271" i="32"/>
  <c r="G2271" i="32"/>
  <c r="H2271" i="32"/>
  <c r="I2271" i="32"/>
  <c r="J2271" i="32"/>
  <c r="B2271" i="32" s="1"/>
  <c r="A2272" i="32"/>
  <c r="C2272" i="32"/>
  <c r="D2272" i="32"/>
  <c r="E2272" i="32"/>
  <c r="F2272" i="32"/>
  <c r="G2272" i="32"/>
  <c r="H2272" i="32"/>
  <c r="I2272" i="32"/>
  <c r="J2272" i="32"/>
  <c r="B2272" i="32" s="1"/>
  <c r="A2273" i="32"/>
  <c r="C2273" i="32"/>
  <c r="D2273" i="32"/>
  <c r="E2273" i="32"/>
  <c r="F2273" i="32"/>
  <c r="G2273" i="32"/>
  <c r="H2273" i="32"/>
  <c r="I2273" i="32"/>
  <c r="J2273" i="32"/>
  <c r="B2273" i="32" s="1"/>
  <c r="A2274" i="32"/>
  <c r="C2274" i="32"/>
  <c r="D2274" i="32"/>
  <c r="E2274" i="32"/>
  <c r="F2274" i="32"/>
  <c r="G2274" i="32"/>
  <c r="H2274" i="32"/>
  <c r="I2274" i="32"/>
  <c r="J2274" i="32"/>
  <c r="B2274" i="32" s="1"/>
  <c r="A2275" i="32"/>
  <c r="C2275" i="32"/>
  <c r="D2275" i="32"/>
  <c r="E2275" i="32"/>
  <c r="F2275" i="32"/>
  <c r="G2275" i="32"/>
  <c r="H2275" i="32"/>
  <c r="I2275" i="32"/>
  <c r="J2275" i="32"/>
  <c r="B2275" i="32" s="1"/>
  <c r="A2276" i="32"/>
  <c r="C2276" i="32"/>
  <c r="D2276" i="32"/>
  <c r="E2276" i="32"/>
  <c r="F2276" i="32"/>
  <c r="G2276" i="32"/>
  <c r="H2276" i="32"/>
  <c r="I2276" i="32"/>
  <c r="J2276" i="32"/>
  <c r="B2276" i="32" s="1"/>
  <c r="A2277" i="32"/>
  <c r="C2277" i="32"/>
  <c r="D2277" i="32"/>
  <c r="E2277" i="32"/>
  <c r="F2277" i="32"/>
  <c r="G2277" i="32"/>
  <c r="H2277" i="32"/>
  <c r="I2277" i="32"/>
  <c r="J2277" i="32"/>
  <c r="B2277" i="32" s="1"/>
  <c r="A2278" i="32"/>
  <c r="C2278" i="32"/>
  <c r="D2278" i="32"/>
  <c r="E2278" i="32"/>
  <c r="F2278" i="32"/>
  <c r="G2278" i="32"/>
  <c r="H2278" i="32"/>
  <c r="I2278" i="32"/>
  <c r="J2278" i="32"/>
  <c r="B2278" i="32" s="1"/>
  <c r="A2279" i="32"/>
  <c r="C2279" i="32"/>
  <c r="D2279" i="32"/>
  <c r="E2279" i="32"/>
  <c r="F2279" i="32"/>
  <c r="G2279" i="32"/>
  <c r="H2279" i="32"/>
  <c r="I2279" i="32"/>
  <c r="J2279" i="32"/>
  <c r="B2279" i="32" s="1"/>
  <c r="A2280" i="32"/>
  <c r="C2280" i="32"/>
  <c r="D2280" i="32"/>
  <c r="E2280" i="32"/>
  <c r="F2280" i="32"/>
  <c r="G2280" i="32"/>
  <c r="H2280" i="32"/>
  <c r="I2280" i="32"/>
  <c r="J2280" i="32"/>
  <c r="B2280" i="32" s="1"/>
  <c r="A2281" i="32"/>
  <c r="C2281" i="32"/>
  <c r="D2281" i="32"/>
  <c r="E2281" i="32"/>
  <c r="F2281" i="32"/>
  <c r="G2281" i="32"/>
  <c r="H2281" i="32"/>
  <c r="I2281" i="32"/>
  <c r="J2281" i="32"/>
  <c r="B2281" i="32" s="1"/>
  <c r="A2282" i="32"/>
  <c r="C2282" i="32"/>
  <c r="D2282" i="32"/>
  <c r="E2282" i="32"/>
  <c r="F2282" i="32"/>
  <c r="G2282" i="32"/>
  <c r="H2282" i="32"/>
  <c r="I2282" i="32"/>
  <c r="J2282" i="32"/>
  <c r="B2282" i="32" s="1"/>
  <c r="A2283" i="32"/>
  <c r="C2283" i="32"/>
  <c r="D2283" i="32"/>
  <c r="E2283" i="32"/>
  <c r="F2283" i="32"/>
  <c r="G2283" i="32"/>
  <c r="H2283" i="32"/>
  <c r="I2283" i="32"/>
  <c r="J2283" i="32"/>
  <c r="B2283" i="32" s="1"/>
  <c r="A2284" i="32"/>
  <c r="C2284" i="32"/>
  <c r="D2284" i="32"/>
  <c r="E2284" i="32"/>
  <c r="F2284" i="32"/>
  <c r="G2284" i="32"/>
  <c r="H2284" i="32"/>
  <c r="I2284" i="32"/>
  <c r="J2284" i="32"/>
  <c r="B2284" i="32" s="1"/>
  <c r="A2285" i="32"/>
  <c r="C2285" i="32"/>
  <c r="D2285" i="32"/>
  <c r="E2285" i="32"/>
  <c r="F2285" i="32"/>
  <c r="G2285" i="32"/>
  <c r="H2285" i="32"/>
  <c r="I2285" i="32"/>
  <c r="J2285" i="32"/>
  <c r="B2285" i="32" s="1"/>
  <c r="A2286" i="32"/>
  <c r="C2286" i="32"/>
  <c r="D2286" i="32"/>
  <c r="E2286" i="32"/>
  <c r="F2286" i="32"/>
  <c r="G2286" i="32"/>
  <c r="H2286" i="32"/>
  <c r="I2286" i="32"/>
  <c r="J2286" i="32"/>
  <c r="B2286" i="32" s="1"/>
  <c r="A2287" i="32"/>
  <c r="C2287" i="32"/>
  <c r="D2287" i="32"/>
  <c r="E2287" i="32"/>
  <c r="F2287" i="32"/>
  <c r="G2287" i="32"/>
  <c r="H2287" i="32"/>
  <c r="I2287" i="32"/>
  <c r="J2287" i="32"/>
  <c r="B2287" i="32" s="1"/>
  <c r="A2288" i="32"/>
  <c r="C2288" i="32"/>
  <c r="D2288" i="32"/>
  <c r="E2288" i="32"/>
  <c r="F2288" i="32"/>
  <c r="G2288" i="32"/>
  <c r="H2288" i="32"/>
  <c r="I2288" i="32"/>
  <c r="J2288" i="32"/>
  <c r="B2288" i="32" s="1"/>
  <c r="A2289" i="32"/>
  <c r="C2289" i="32"/>
  <c r="D2289" i="32"/>
  <c r="E2289" i="32"/>
  <c r="F2289" i="32"/>
  <c r="G2289" i="32"/>
  <c r="H2289" i="32"/>
  <c r="I2289" i="32"/>
  <c r="J2289" i="32"/>
  <c r="B2289" i="32" s="1"/>
  <c r="A2290" i="32"/>
  <c r="C2290" i="32"/>
  <c r="D2290" i="32"/>
  <c r="E2290" i="32"/>
  <c r="F2290" i="32"/>
  <c r="G2290" i="32"/>
  <c r="H2290" i="32"/>
  <c r="I2290" i="32"/>
  <c r="J2290" i="32"/>
  <c r="B2290" i="32" s="1"/>
  <c r="A2291" i="32"/>
  <c r="C2291" i="32"/>
  <c r="D2291" i="32"/>
  <c r="E2291" i="32"/>
  <c r="F2291" i="32"/>
  <c r="G2291" i="32"/>
  <c r="H2291" i="32"/>
  <c r="I2291" i="32"/>
  <c r="J2291" i="32"/>
  <c r="B2291" i="32" s="1"/>
  <c r="A2292" i="32"/>
  <c r="C2292" i="32"/>
  <c r="D2292" i="32"/>
  <c r="E2292" i="32"/>
  <c r="F2292" i="32"/>
  <c r="G2292" i="32"/>
  <c r="H2292" i="32"/>
  <c r="I2292" i="32"/>
  <c r="J2292" i="32"/>
  <c r="B2292" i="32" s="1"/>
  <c r="A2293" i="32"/>
  <c r="C2293" i="32"/>
  <c r="D2293" i="32"/>
  <c r="E2293" i="32"/>
  <c r="F2293" i="32"/>
  <c r="G2293" i="32"/>
  <c r="H2293" i="32"/>
  <c r="I2293" i="32"/>
  <c r="J2293" i="32"/>
  <c r="B2293" i="32" s="1"/>
  <c r="A2294" i="32"/>
  <c r="C2294" i="32"/>
  <c r="D2294" i="32"/>
  <c r="E2294" i="32"/>
  <c r="F2294" i="32"/>
  <c r="G2294" i="32"/>
  <c r="H2294" i="32"/>
  <c r="I2294" i="32"/>
  <c r="J2294" i="32"/>
  <c r="B2294" i="32" s="1"/>
  <c r="A2295" i="32"/>
  <c r="C2295" i="32"/>
  <c r="D2295" i="32"/>
  <c r="E2295" i="32"/>
  <c r="F2295" i="32"/>
  <c r="G2295" i="32"/>
  <c r="H2295" i="32"/>
  <c r="I2295" i="32"/>
  <c r="J2295" i="32"/>
  <c r="B2295" i="32" s="1"/>
  <c r="A2296" i="32"/>
  <c r="C2296" i="32"/>
  <c r="D2296" i="32"/>
  <c r="E2296" i="32"/>
  <c r="F2296" i="32"/>
  <c r="G2296" i="32"/>
  <c r="H2296" i="32"/>
  <c r="I2296" i="32"/>
  <c r="J2296" i="32"/>
  <c r="B2296" i="32" s="1"/>
  <c r="A2297" i="32"/>
  <c r="C2297" i="32"/>
  <c r="D2297" i="32"/>
  <c r="E2297" i="32"/>
  <c r="F2297" i="32"/>
  <c r="G2297" i="32"/>
  <c r="H2297" i="32"/>
  <c r="I2297" i="32"/>
  <c r="J2297" i="32"/>
  <c r="B2297" i="32" s="1"/>
  <c r="A2298" i="32"/>
  <c r="C2298" i="32"/>
  <c r="D2298" i="32"/>
  <c r="E2298" i="32"/>
  <c r="F2298" i="32"/>
  <c r="G2298" i="32"/>
  <c r="H2298" i="32"/>
  <c r="I2298" i="32"/>
  <c r="J2298" i="32"/>
  <c r="B2298" i="32" s="1"/>
  <c r="A2299" i="32"/>
  <c r="C2299" i="32"/>
  <c r="D2299" i="32"/>
  <c r="E2299" i="32"/>
  <c r="F2299" i="32"/>
  <c r="G2299" i="32"/>
  <c r="H2299" i="32"/>
  <c r="I2299" i="32"/>
  <c r="J2299" i="32"/>
  <c r="B2299" i="32" s="1"/>
  <c r="A2300" i="32"/>
  <c r="C2300" i="32"/>
  <c r="D2300" i="32"/>
  <c r="E2300" i="32"/>
  <c r="F2300" i="32"/>
  <c r="G2300" i="32"/>
  <c r="H2300" i="32"/>
  <c r="I2300" i="32"/>
  <c r="J2300" i="32"/>
  <c r="B2300" i="32" s="1"/>
  <c r="A2301" i="32"/>
  <c r="C2301" i="32"/>
  <c r="D2301" i="32"/>
  <c r="E2301" i="32"/>
  <c r="F2301" i="32"/>
  <c r="G2301" i="32"/>
  <c r="H2301" i="32"/>
  <c r="I2301" i="32"/>
  <c r="J2301" i="32"/>
  <c r="B2301" i="32" s="1"/>
  <c r="A2302" i="32"/>
  <c r="C2302" i="32"/>
  <c r="D2302" i="32"/>
  <c r="E2302" i="32"/>
  <c r="F2302" i="32"/>
  <c r="G2302" i="32"/>
  <c r="H2302" i="32"/>
  <c r="I2302" i="32"/>
  <c r="J2302" i="32"/>
  <c r="B2302" i="32" s="1"/>
  <c r="A2303" i="32"/>
  <c r="C2303" i="32"/>
  <c r="D2303" i="32"/>
  <c r="E2303" i="32"/>
  <c r="F2303" i="32"/>
  <c r="G2303" i="32"/>
  <c r="H2303" i="32"/>
  <c r="I2303" i="32"/>
  <c r="J2303" i="32"/>
  <c r="B2303" i="32" s="1"/>
  <c r="A2304" i="32"/>
  <c r="C2304" i="32"/>
  <c r="D2304" i="32"/>
  <c r="E2304" i="32"/>
  <c r="F2304" i="32"/>
  <c r="G2304" i="32"/>
  <c r="H2304" i="32"/>
  <c r="I2304" i="32"/>
  <c r="J2304" i="32"/>
  <c r="B2304" i="32" s="1"/>
  <c r="A2305" i="32"/>
  <c r="C2305" i="32"/>
  <c r="D2305" i="32"/>
  <c r="E2305" i="32"/>
  <c r="F2305" i="32"/>
  <c r="G2305" i="32"/>
  <c r="H2305" i="32"/>
  <c r="I2305" i="32"/>
  <c r="J2305" i="32"/>
  <c r="B2305" i="32" s="1"/>
  <c r="A2306" i="32"/>
  <c r="C2306" i="32"/>
  <c r="D2306" i="32"/>
  <c r="E2306" i="32"/>
  <c r="F2306" i="32"/>
  <c r="G2306" i="32"/>
  <c r="H2306" i="32"/>
  <c r="I2306" i="32"/>
  <c r="J2306" i="32"/>
  <c r="B2306" i="32" s="1"/>
  <c r="A2307" i="32"/>
  <c r="C2307" i="32"/>
  <c r="D2307" i="32"/>
  <c r="E2307" i="32"/>
  <c r="F2307" i="32"/>
  <c r="G2307" i="32"/>
  <c r="H2307" i="32"/>
  <c r="I2307" i="32"/>
  <c r="J2307" i="32"/>
  <c r="B2307" i="32" s="1"/>
  <c r="A2308" i="32"/>
  <c r="C2308" i="32"/>
  <c r="D2308" i="32"/>
  <c r="E2308" i="32"/>
  <c r="F2308" i="32"/>
  <c r="G2308" i="32"/>
  <c r="H2308" i="32"/>
  <c r="I2308" i="32"/>
  <c r="J2308" i="32"/>
  <c r="B2308" i="32" s="1"/>
  <c r="A2309" i="32"/>
  <c r="C2309" i="32"/>
  <c r="D2309" i="32"/>
  <c r="E2309" i="32"/>
  <c r="F2309" i="32"/>
  <c r="G2309" i="32"/>
  <c r="H2309" i="32"/>
  <c r="I2309" i="32"/>
  <c r="J2309" i="32"/>
  <c r="B2309" i="32" s="1"/>
  <c r="A2310" i="32"/>
  <c r="C2310" i="32"/>
  <c r="D2310" i="32"/>
  <c r="E2310" i="32"/>
  <c r="F2310" i="32"/>
  <c r="G2310" i="32"/>
  <c r="H2310" i="32"/>
  <c r="I2310" i="32"/>
  <c r="J2310" i="32"/>
  <c r="B2310" i="32" s="1"/>
  <c r="A2311" i="32"/>
  <c r="C2311" i="32"/>
  <c r="D2311" i="32"/>
  <c r="E2311" i="32"/>
  <c r="F2311" i="32"/>
  <c r="G2311" i="32"/>
  <c r="H2311" i="32"/>
  <c r="I2311" i="32"/>
  <c r="J2311" i="32"/>
  <c r="B2311" i="32" s="1"/>
  <c r="A2312" i="32"/>
  <c r="C2312" i="32"/>
  <c r="D2312" i="32"/>
  <c r="E2312" i="32"/>
  <c r="F2312" i="32"/>
  <c r="G2312" i="32"/>
  <c r="H2312" i="32"/>
  <c r="I2312" i="32"/>
  <c r="J2312" i="32"/>
  <c r="B2312" i="32" s="1"/>
  <c r="A2313" i="32"/>
  <c r="C2313" i="32"/>
  <c r="D2313" i="32"/>
  <c r="E2313" i="32"/>
  <c r="F2313" i="32"/>
  <c r="G2313" i="32"/>
  <c r="H2313" i="32"/>
  <c r="I2313" i="32"/>
  <c r="J2313" i="32"/>
  <c r="B2313" i="32" s="1"/>
  <c r="A2314" i="32"/>
  <c r="C2314" i="32"/>
  <c r="D2314" i="32"/>
  <c r="E2314" i="32"/>
  <c r="F2314" i="32"/>
  <c r="G2314" i="32"/>
  <c r="H2314" i="32"/>
  <c r="I2314" i="32"/>
  <c r="J2314" i="32"/>
  <c r="B2314" i="32" s="1"/>
  <c r="A2315" i="32"/>
  <c r="C2315" i="32"/>
  <c r="D2315" i="32"/>
  <c r="E2315" i="32"/>
  <c r="F2315" i="32"/>
  <c r="G2315" i="32"/>
  <c r="H2315" i="32"/>
  <c r="I2315" i="32"/>
  <c r="J2315" i="32"/>
  <c r="B2315" i="32" s="1"/>
  <c r="A2316" i="32"/>
  <c r="C2316" i="32"/>
  <c r="D2316" i="32"/>
  <c r="E2316" i="32"/>
  <c r="F2316" i="32"/>
  <c r="G2316" i="32"/>
  <c r="H2316" i="32"/>
  <c r="I2316" i="32"/>
  <c r="J2316" i="32"/>
  <c r="B2316" i="32" s="1"/>
  <c r="A2317" i="32"/>
  <c r="C2317" i="32"/>
  <c r="D2317" i="32"/>
  <c r="E2317" i="32"/>
  <c r="F2317" i="32"/>
  <c r="G2317" i="32"/>
  <c r="H2317" i="32"/>
  <c r="I2317" i="32"/>
  <c r="J2317" i="32"/>
  <c r="B2317" i="32" s="1"/>
  <c r="A2318" i="32"/>
  <c r="C2318" i="32"/>
  <c r="D2318" i="32"/>
  <c r="E2318" i="32"/>
  <c r="F2318" i="32"/>
  <c r="G2318" i="32"/>
  <c r="H2318" i="32"/>
  <c r="I2318" i="32"/>
  <c r="J2318" i="32"/>
  <c r="B2318" i="32" s="1"/>
  <c r="A2319" i="32"/>
  <c r="C2319" i="32"/>
  <c r="D2319" i="32"/>
  <c r="E2319" i="32"/>
  <c r="F2319" i="32"/>
  <c r="G2319" i="32"/>
  <c r="H2319" i="32"/>
  <c r="I2319" i="32"/>
  <c r="J2319" i="32"/>
  <c r="B2319" i="32" s="1"/>
  <c r="A2320" i="32"/>
  <c r="C2320" i="32"/>
  <c r="D2320" i="32"/>
  <c r="E2320" i="32"/>
  <c r="F2320" i="32"/>
  <c r="G2320" i="32"/>
  <c r="H2320" i="32"/>
  <c r="I2320" i="32"/>
  <c r="J2320" i="32"/>
  <c r="B2320" i="32" s="1"/>
  <c r="A2321" i="32"/>
  <c r="C2321" i="32"/>
  <c r="D2321" i="32"/>
  <c r="E2321" i="32"/>
  <c r="F2321" i="32"/>
  <c r="G2321" i="32"/>
  <c r="H2321" i="32"/>
  <c r="I2321" i="32"/>
  <c r="J2321" i="32"/>
  <c r="B2321" i="32" s="1"/>
  <c r="A2322" i="32"/>
  <c r="C2322" i="32"/>
  <c r="D2322" i="32"/>
  <c r="E2322" i="32"/>
  <c r="F2322" i="32"/>
  <c r="G2322" i="32"/>
  <c r="H2322" i="32"/>
  <c r="I2322" i="32"/>
  <c r="J2322" i="32"/>
  <c r="B2322" i="32" s="1"/>
  <c r="A2323" i="32"/>
  <c r="C2323" i="32"/>
  <c r="D2323" i="32"/>
  <c r="E2323" i="32"/>
  <c r="F2323" i="32"/>
  <c r="G2323" i="32"/>
  <c r="H2323" i="32"/>
  <c r="I2323" i="32"/>
  <c r="J2323" i="32"/>
  <c r="B2323" i="32" s="1"/>
  <c r="A2324" i="32"/>
  <c r="C2324" i="32"/>
  <c r="D2324" i="32"/>
  <c r="E2324" i="32"/>
  <c r="F2324" i="32"/>
  <c r="G2324" i="32"/>
  <c r="H2324" i="32"/>
  <c r="I2324" i="32"/>
  <c r="J2324" i="32"/>
  <c r="B2324" i="32" s="1"/>
  <c r="A2325" i="32"/>
  <c r="C2325" i="32"/>
  <c r="D2325" i="32"/>
  <c r="E2325" i="32"/>
  <c r="F2325" i="32"/>
  <c r="G2325" i="32"/>
  <c r="H2325" i="32"/>
  <c r="I2325" i="32"/>
  <c r="J2325" i="32"/>
  <c r="B2325" i="32" s="1"/>
  <c r="A2326" i="32"/>
  <c r="C2326" i="32"/>
  <c r="D2326" i="32"/>
  <c r="E2326" i="32"/>
  <c r="F2326" i="32"/>
  <c r="G2326" i="32"/>
  <c r="H2326" i="32"/>
  <c r="I2326" i="32"/>
  <c r="J2326" i="32"/>
  <c r="B2326" i="32" s="1"/>
  <c r="A2327" i="32"/>
  <c r="C2327" i="32"/>
  <c r="D2327" i="32"/>
  <c r="E2327" i="32"/>
  <c r="F2327" i="32"/>
  <c r="G2327" i="32"/>
  <c r="H2327" i="32"/>
  <c r="I2327" i="32"/>
  <c r="J2327" i="32"/>
  <c r="B2327" i="32" s="1"/>
  <c r="A2328" i="32"/>
  <c r="C2328" i="32"/>
  <c r="D2328" i="32"/>
  <c r="E2328" i="32"/>
  <c r="F2328" i="32"/>
  <c r="G2328" i="32"/>
  <c r="H2328" i="32"/>
  <c r="I2328" i="32"/>
  <c r="J2328" i="32"/>
  <c r="B2328" i="32" s="1"/>
  <c r="A2329" i="32"/>
  <c r="C2329" i="32"/>
  <c r="D2329" i="32"/>
  <c r="E2329" i="32"/>
  <c r="F2329" i="32"/>
  <c r="G2329" i="32"/>
  <c r="H2329" i="32"/>
  <c r="I2329" i="32"/>
  <c r="J2329" i="32"/>
  <c r="B2329" i="32" s="1"/>
  <c r="A2330" i="32"/>
  <c r="C2330" i="32"/>
  <c r="D2330" i="32"/>
  <c r="E2330" i="32"/>
  <c r="F2330" i="32"/>
  <c r="G2330" i="32"/>
  <c r="H2330" i="32"/>
  <c r="I2330" i="32"/>
  <c r="J2330" i="32"/>
  <c r="B2330" i="32" s="1"/>
  <c r="A2331" i="32"/>
  <c r="C2331" i="32"/>
  <c r="D2331" i="32"/>
  <c r="E2331" i="32"/>
  <c r="F2331" i="32"/>
  <c r="G2331" i="32"/>
  <c r="H2331" i="32"/>
  <c r="I2331" i="32"/>
  <c r="J2331" i="32"/>
  <c r="B2331" i="32" s="1"/>
  <c r="A2332" i="32"/>
  <c r="C2332" i="32"/>
  <c r="D2332" i="32"/>
  <c r="E2332" i="32"/>
  <c r="F2332" i="32"/>
  <c r="G2332" i="32"/>
  <c r="H2332" i="32"/>
  <c r="I2332" i="32"/>
  <c r="J2332" i="32"/>
  <c r="B2332" i="32" s="1"/>
  <c r="A2333" i="32"/>
  <c r="C2333" i="32"/>
  <c r="D2333" i="32"/>
  <c r="E2333" i="32"/>
  <c r="F2333" i="32"/>
  <c r="G2333" i="32"/>
  <c r="H2333" i="32"/>
  <c r="I2333" i="32"/>
  <c r="J2333" i="32"/>
  <c r="B2333" i="32" s="1"/>
  <c r="A2334" i="32"/>
  <c r="C2334" i="32"/>
  <c r="D2334" i="32"/>
  <c r="E2334" i="32"/>
  <c r="F2334" i="32"/>
  <c r="G2334" i="32"/>
  <c r="H2334" i="32"/>
  <c r="I2334" i="32"/>
  <c r="J2334" i="32"/>
  <c r="B2334" i="32" s="1"/>
  <c r="A2335" i="32"/>
  <c r="C2335" i="32"/>
  <c r="D2335" i="32"/>
  <c r="E2335" i="32"/>
  <c r="F2335" i="32"/>
  <c r="G2335" i="32"/>
  <c r="H2335" i="32"/>
  <c r="I2335" i="32"/>
  <c r="J2335" i="32"/>
  <c r="B2335" i="32" s="1"/>
  <c r="A2336" i="32"/>
  <c r="C2336" i="32"/>
  <c r="D2336" i="32"/>
  <c r="E2336" i="32"/>
  <c r="F2336" i="32"/>
  <c r="G2336" i="32"/>
  <c r="H2336" i="32"/>
  <c r="I2336" i="32"/>
  <c r="J2336" i="32"/>
  <c r="B2336" i="32" s="1"/>
  <c r="A2337" i="32"/>
  <c r="C2337" i="32"/>
  <c r="D2337" i="32"/>
  <c r="E2337" i="32"/>
  <c r="F2337" i="32"/>
  <c r="G2337" i="32"/>
  <c r="H2337" i="32"/>
  <c r="I2337" i="32"/>
  <c r="J2337" i="32"/>
  <c r="B2337" i="32" s="1"/>
  <c r="A2338" i="32"/>
  <c r="C2338" i="32"/>
  <c r="D2338" i="32"/>
  <c r="E2338" i="32"/>
  <c r="F2338" i="32"/>
  <c r="G2338" i="32"/>
  <c r="H2338" i="32"/>
  <c r="I2338" i="32"/>
  <c r="J2338" i="32"/>
  <c r="B2338" i="32" s="1"/>
  <c r="A2339" i="32"/>
  <c r="C2339" i="32"/>
  <c r="D2339" i="32"/>
  <c r="E2339" i="32"/>
  <c r="F2339" i="32"/>
  <c r="G2339" i="32"/>
  <c r="H2339" i="32"/>
  <c r="I2339" i="32"/>
  <c r="J2339" i="32"/>
  <c r="B2339" i="32" s="1"/>
  <c r="A2340" i="32"/>
  <c r="C2340" i="32"/>
  <c r="D2340" i="32"/>
  <c r="E2340" i="32"/>
  <c r="F2340" i="32"/>
  <c r="G2340" i="32"/>
  <c r="H2340" i="32"/>
  <c r="I2340" i="32"/>
  <c r="J2340" i="32"/>
  <c r="B2340" i="32" s="1"/>
  <c r="A2341" i="32"/>
  <c r="C2341" i="32"/>
  <c r="D2341" i="32"/>
  <c r="E2341" i="32"/>
  <c r="F2341" i="32"/>
  <c r="G2341" i="32"/>
  <c r="H2341" i="32"/>
  <c r="I2341" i="32"/>
  <c r="J2341" i="32"/>
  <c r="B2341" i="32" s="1"/>
  <c r="A2342" i="32"/>
  <c r="C2342" i="32"/>
  <c r="D2342" i="32"/>
  <c r="E2342" i="32"/>
  <c r="F2342" i="32"/>
  <c r="G2342" i="32"/>
  <c r="H2342" i="32"/>
  <c r="I2342" i="32"/>
  <c r="J2342" i="32"/>
  <c r="B2342" i="32" s="1"/>
  <c r="A2343" i="32"/>
  <c r="C2343" i="32"/>
  <c r="D2343" i="32"/>
  <c r="E2343" i="32"/>
  <c r="F2343" i="32"/>
  <c r="G2343" i="32"/>
  <c r="H2343" i="32"/>
  <c r="I2343" i="32"/>
  <c r="J2343" i="32"/>
  <c r="B2343" i="32" s="1"/>
  <c r="A2344" i="32"/>
  <c r="C2344" i="32"/>
  <c r="D2344" i="32"/>
  <c r="E2344" i="32"/>
  <c r="F2344" i="32"/>
  <c r="G2344" i="32"/>
  <c r="H2344" i="32"/>
  <c r="I2344" i="32"/>
  <c r="J2344" i="32"/>
  <c r="B2344" i="32" s="1"/>
  <c r="A2345" i="32"/>
  <c r="C2345" i="32"/>
  <c r="D2345" i="32"/>
  <c r="E2345" i="32"/>
  <c r="F2345" i="32"/>
  <c r="G2345" i="32"/>
  <c r="H2345" i="32"/>
  <c r="I2345" i="32"/>
  <c r="J2345" i="32"/>
  <c r="B2345" i="32" s="1"/>
  <c r="A2346" i="32"/>
  <c r="C2346" i="32"/>
  <c r="D2346" i="32"/>
  <c r="E2346" i="32"/>
  <c r="F2346" i="32"/>
  <c r="G2346" i="32"/>
  <c r="H2346" i="32"/>
  <c r="I2346" i="32"/>
  <c r="J2346" i="32"/>
  <c r="B2346" i="32" s="1"/>
  <c r="A2347" i="32"/>
  <c r="C2347" i="32"/>
  <c r="D2347" i="32"/>
  <c r="E2347" i="32"/>
  <c r="F2347" i="32"/>
  <c r="G2347" i="32"/>
  <c r="H2347" i="32"/>
  <c r="I2347" i="32"/>
  <c r="J2347" i="32"/>
  <c r="B2347" i="32" s="1"/>
  <c r="A2348" i="32"/>
  <c r="C2348" i="32"/>
  <c r="D2348" i="32"/>
  <c r="E2348" i="32"/>
  <c r="F2348" i="32"/>
  <c r="G2348" i="32"/>
  <c r="H2348" i="32"/>
  <c r="I2348" i="32"/>
  <c r="J2348" i="32"/>
  <c r="B2348" i="32" s="1"/>
  <c r="A2349" i="32"/>
  <c r="C2349" i="32"/>
  <c r="D2349" i="32"/>
  <c r="E2349" i="32"/>
  <c r="F2349" i="32"/>
  <c r="G2349" i="32"/>
  <c r="H2349" i="32"/>
  <c r="I2349" i="32"/>
  <c r="J2349" i="32"/>
  <c r="B2349" i="32" s="1"/>
  <c r="A2350" i="32"/>
  <c r="C2350" i="32"/>
  <c r="D2350" i="32"/>
  <c r="E2350" i="32"/>
  <c r="F2350" i="32"/>
  <c r="G2350" i="32"/>
  <c r="H2350" i="32"/>
  <c r="I2350" i="32"/>
  <c r="J2350" i="32"/>
  <c r="B2350" i="32" s="1"/>
  <c r="A2351" i="32"/>
  <c r="C2351" i="32"/>
  <c r="D2351" i="32"/>
  <c r="E2351" i="32"/>
  <c r="F2351" i="32"/>
  <c r="G2351" i="32"/>
  <c r="H2351" i="32"/>
  <c r="I2351" i="32"/>
  <c r="J2351" i="32"/>
  <c r="B2351" i="32" s="1"/>
  <c r="A2352" i="32"/>
  <c r="C2352" i="32"/>
  <c r="D2352" i="32"/>
  <c r="E2352" i="32"/>
  <c r="F2352" i="32"/>
  <c r="G2352" i="32"/>
  <c r="H2352" i="32"/>
  <c r="I2352" i="32"/>
  <c r="J2352" i="32"/>
  <c r="B2352" i="32" s="1"/>
  <c r="A2353" i="32"/>
  <c r="C2353" i="32"/>
  <c r="D2353" i="32"/>
  <c r="E2353" i="32"/>
  <c r="F2353" i="32"/>
  <c r="G2353" i="32"/>
  <c r="H2353" i="32"/>
  <c r="I2353" i="32"/>
  <c r="J2353" i="32"/>
  <c r="B2353" i="32" s="1"/>
  <c r="A2354" i="32"/>
  <c r="C2354" i="32"/>
  <c r="D2354" i="32"/>
  <c r="E2354" i="32"/>
  <c r="F2354" i="32"/>
  <c r="G2354" i="32"/>
  <c r="H2354" i="32"/>
  <c r="I2354" i="32"/>
  <c r="J2354" i="32"/>
  <c r="B2354" i="32" s="1"/>
  <c r="A2355" i="32"/>
  <c r="C2355" i="32"/>
  <c r="D2355" i="32"/>
  <c r="E2355" i="32"/>
  <c r="F2355" i="32"/>
  <c r="G2355" i="32"/>
  <c r="H2355" i="32"/>
  <c r="I2355" i="32"/>
  <c r="J2355" i="32"/>
  <c r="B2355" i="32" s="1"/>
  <c r="A2356" i="32"/>
  <c r="C2356" i="32"/>
  <c r="D2356" i="32"/>
  <c r="E2356" i="32"/>
  <c r="F2356" i="32"/>
  <c r="G2356" i="32"/>
  <c r="H2356" i="32"/>
  <c r="I2356" i="32"/>
  <c r="J2356" i="32"/>
  <c r="B2356" i="32" s="1"/>
  <c r="A2357" i="32"/>
  <c r="C2357" i="32"/>
  <c r="D2357" i="32"/>
  <c r="E2357" i="32"/>
  <c r="F2357" i="32"/>
  <c r="G2357" i="32"/>
  <c r="H2357" i="32"/>
  <c r="I2357" i="32"/>
  <c r="J2357" i="32"/>
  <c r="B2357" i="32" s="1"/>
  <c r="A2358" i="32"/>
  <c r="C2358" i="32"/>
  <c r="D2358" i="32"/>
  <c r="E2358" i="32"/>
  <c r="F2358" i="32"/>
  <c r="G2358" i="32"/>
  <c r="H2358" i="32"/>
  <c r="I2358" i="32"/>
  <c r="J2358" i="32"/>
  <c r="B2358" i="32" s="1"/>
  <c r="A2359" i="32"/>
  <c r="C2359" i="32"/>
  <c r="D2359" i="32"/>
  <c r="E2359" i="32"/>
  <c r="F2359" i="32"/>
  <c r="G2359" i="32"/>
  <c r="H2359" i="32"/>
  <c r="I2359" i="32"/>
  <c r="J2359" i="32"/>
  <c r="B2359" i="32" s="1"/>
  <c r="A2360" i="32"/>
  <c r="C2360" i="32"/>
  <c r="D2360" i="32"/>
  <c r="E2360" i="32"/>
  <c r="F2360" i="32"/>
  <c r="G2360" i="32"/>
  <c r="H2360" i="32"/>
  <c r="I2360" i="32"/>
  <c r="J2360" i="32"/>
  <c r="B2360" i="32" s="1"/>
  <c r="A2361" i="32"/>
  <c r="C2361" i="32"/>
  <c r="D2361" i="32"/>
  <c r="E2361" i="32"/>
  <c r="F2361" i="32"/>
  <c r="G2361" i="32"/>
  <c r="H2361" i="32"/>
  <c r="I2361" i="32"/>
  <c r="J2361" i="32"/>
  <c r="B2361" i="32" s="1"/>
  <c r="A2362" i="32"/>
  <c r="C2362" i="32"/>
  <c r="D2362" i="32"/>
  <c r="E2362" i="32"/>
  <c r="F2362" i="32"/>
  <c r="G2362" i="32"/>
  <c r="H2362" i="32"/>
  <c r="I2362" i="32"/>
  <c r="J2362" i="32"/>
  <c r="B2362" i="32" s="1"/>
  <c r="A2363" i="32"/>
  <c r="C2363" i="32"/>
  <c r="D2363" i="32"/>
  <c r="E2363" i="32"/>
  <c r="F2363" i="32"/>
  <c r="G2363" i="32"/>
  <c r="H2363" i="32"/>
  <c r="I2363" i="32"/>
  <c r="J2363" i="32"/>
  <c r="B2363" i="32" s="1"/>
  <c r="A2364" i="32"/>
  <c r="C2364" i="32"/>
  <c r="D2364" i="32"/>
  <c r="E2364" i="32"/>
  <c r="F2364" i="32"/>
  <c r="G2364" i="32"/>
  <c r="H2364" i="32"/>
  <c r="I2364" i="32"/>
  <c r="J2364" i="32"/>
  <c r="B2364" i="32" s="1"/>
  <c r="A2365" i="32"/>
  <c r="C2365" i="32"/>
  <c r="D2365" i="32"/>
  <c r="E2365" i="32"/>
  <c r="F2365" i="32"/>
  <c r="G2365" i="32"/>
  <c r="H2365" i="32"/>
  <c r="I2365" i="32"/>
  <c r="J2365" i="32"/>
  <c r="B2365" i="32" s="1"/>
  <c r="A2366" i="32"/>
  <c r="C2366" i="32"/>
  <c r="D2366" i="32"/>
  <c r="E2366" i="32"/>
  <c r="F2366" i="32"/>
  <c r="G2366" i="32"/>
  <c r="H2366" i="32"/>
  <c r="I2366" i="32"/>
  <c r="J2366" i="32"/>
  <c r="B2366" i="32" s="1"/>
  <c r="A2367" i="32"/>
  <c r="C2367" i="32"/>
  <c r="D2367" i="32"/>
  <c r="E2367" i="32"/>
  <c r="F2367" i="32"/>
  <c r="G2367" i="32"/>
  <c r="H2367" i="32"/>
  <c r="I2367" i="32"/>
  <c r="J2367" i="32"/>
  <c r="B2367" i="32" s="1"/>
  <c r="A2368" i="32"/>
  <c r="C2368" i="32"/>
  <c r="D2368" i="32"/>
  <c r="E2368" i="32"/>
  <c r="F2368" i="32"/>
  <c r="G2368" i="32"/>
  <c r="H2368" i="32"/>
  <c r="I2368" i="32"/>
  <c r="J2368" i="32"/>
  <c r="B2368" i="32" s="1"/>
  <c r="A2369" i="32"/>
  <c r="C2369" i="32"/>
  <c r="D2369" i="32"/>
  <c r="E2369" i="32"/>
  <c r="F2369" i="32"/>
  <c r="G2369" i="32"/>
  <c r="H2369" i="32"/>
  <c r="I2369" i="32"/>
  <c r="J2369" i="32"/>
  <c r="B2369" i="32" s="1"/>
  <c r="A2370" i="32"/>
  <c r="C2370" i="32"/>
  <c r="D2370" i="32"/>
  <c r="E2370" i="32"/>
  <c r="F2370" i="32"/>
  <c r="G2370" i="32"/>
  <c r="H2370" i="32"/>
  <c r="I2370" i="32"/>
  <c r="J2370" i="32"/>
  <c r="B2370" i="32" s="1"/>
  <c r="A2371" i="32"/>
  <c r="C2371" i="32"/>
  <c r="D2371" i="32"/>
  <c r="E2371" i="32"/>
  <c r="F2371" i="32"/>
  <c r="G2371" i="32"/>
  <c r="H2371" i="32"/>
  <c r="I2371" i="32"/>
  <c r="J2371" i="32"/>
  <c r="B2371" i="32" s="1"/>
  <c r="A2372" i="32"/>
  <c r="C2372" i="32"/>
  <c r="D2372" i="32"/>
  <c r="E2372" i="32"/>
  <c r="F2372" i="32"/>
  <c r="G2372" i="32"/>
  <c r="H2372" i="32"/>
  <c r="I2372" i="32"/>
  <c r="J2372" i="32"/>
  <c r="B2372" i="32" s="1"/>
  <c r="A2373" i="32"/>
  <c r="C2373" i="32"/>
  <c r="D2373" i="32"/>
  <c r="E2373" i="32"/>
  <c r="F2373" i="32"/>
  <c r="G2373" i="32"/>
  <c r="H2373" i="32"/>
  <c r="I2373" i="32"/>
  <c r="J2373" i="32"/>
  <c r="B2373" i="32" s="1"/>
  <c r="A2374" i="32"/>
  <c r="C2374" i="32"/>
  <c r="D2374" i="32"/>
  <c r="E2374" i="32"/>
  <c r="F2374" i="32"/>
  <c r="G2374" i="32"/>
  <c r="H2374" i="32"/>
  <c r="I2374" i="32"/>
  <c r="J2374" i="32"/>
  <c r="B2374" i="32" s="1"/>
  <c r="A2375" i="32"/>
  <c r="C2375" i="32"/>
  <c r="D2375" i="32"/>
  <c r="E2375" i="32"/>
  <c r="F2375" i="32"/>
  <c r="G2375" i="32"/>
  <c r="H2375" i="32"/>
  <c r="I2375" i="32"/>
  <c r="J2375" i="32"/>
  <c r="B2375" i="32" s="1"/>
  <c r="A2376" i="32"/>
  <c r="C2376" i="32"/>
  <c r="D2376" i="32"/>
  <c r="E2376" i="32"/>
  <c r="F2376" i="32"/>
  <c r="G2376" i="32"/>
  <c r="H2376" i="32"/>
  <c r="I2376" i="32"/>
  <c r="J2376" i="32"/>
  <c r="B2376" i="32" s="1"/>
  <c r="A2377" i="32"/>
  <c r="C2377" i="32"/>
  <c r="D2377" i="32"/>
  <c r="E2377" i="32"/>
  <c r="F2377" i="32"/>
  <c r="G2377" i="32"/>
  <c r="H2377" i="32"/>
  <c r="I2377" i="32"/>
  <c r="J2377" i="32"/>
  <c r="B2377" i="32" s="1"/>
  <c r="A2378" i="32"/>
  <c r="C2378" i="32"/>
  <c r="D2378" i="32"/>
  <c r="E2378" i="32"/>
  <c r="F2378" i="32"/>
  <c r="G2378" i="32"/>
  <c r="H2378" i="32"/>
  <c r="I2378" i="32"/>
  <c r="J2378" i="32"/>
  <c r="B2378" i="32" s="1"/>
  <c r="A2379" i="32"/>
  <c r="C2379" i="32"/>
  <c r="D2379" i="32"/>
  <c r="E2379" i="32"/>
  <c r="F2379" i="32"/>
  <c r="G2379" i="32"/>
  <c r="H2379" i="32"/>
  <c r="I2379" i="32"/>
  <c r="J2379" i="32"/>
  <c r="B2379" i="32" s="1"/>
  <c r="A2380" i="32"/>
  <c r="C2380" i="32"/>
  <c r="D2380" i="32"/>
  <c r="E2380" i="32"/>
  <c r="F2380" i="32"/>
  <c r="G2380" i="32"/>
  <c r="H2380" i="32"/>
  <c r="I2380" i="32"/>
  <c r="J2380" i="32"/>
  <c r="B2380" i="32" s="1"/>
  <c r="A2381" i="32"/>
  <c r="C2381" i="32"/>
  <c r="D2381" i="32"/>
  <c r="E2381" i="32"/>
  <c r="F2381" i="32"/>
  <c r="G2381" i="32"/>
  <c r="H2381" i="32"/>
  <c r="I2381" i="32"/>
  <c r="J2381" i="32"/>
  <c r="B2381" i="32" s="1"/>
  <c r="A2382" i="32"/>
  <c r="C2382" i="32"/>
  <c r="D2382" i="32"/>
  <c r="E2382" i="32"/>
  <c r="F2382" i="32"/>
  <c r="G2382" i="32"/>
  <c r="H2382" i="32"/>
  <c r="I2382" i="32"/>
  <c r="J2382" i="32"/>
  <c r="B2382" i="32" s="1"/>
  <c r="A2383" i="32"/>
  <c r="C2383" i="32"/>
  <c r="D2383" i="32"/>
  <c r="E2383" i="32"/>
  <c r="F2383" i="32"/>
  <c r="G2383" i="32"/>
  <c r="H2383" i="32"/>
  <c r="I2383" i="32"/>
  <c r="J2383" i="32"/>
  <c r="B2383" i="32" s="1"/>
  <c r="A2384" i="32"/>
  <c r="C2384" i="32"/>
  <c r="D2384" i="32"/>
  <c r="E2384" i="32"/>
  <c r="F2384" i="32"/>
  <c r="G2384" i="32"/>
  <c r="H2384" i="32"/>
  <c r="I2384" i="32"/>
  <c r="J2384" i="32"/>
  <c r="B2384" i="32" s="1"/>
  <c r="A2385" i="32"/>
  <c r="C2385" i="32"/>
  <c r="D2385" i="32"/>
  <c r="E2385" i="32"/>
  <c r="F2385" i="32"/>
  <c r="G2385" i="32"/>
  <c r="H2385" i="32"/>
  <c r="I2385" i="32"/>
  <c r="J2385" i="32"/>
  <c r="B2385" i="32" s="1"/>
  <c r="A2386" i="32"/>
  <c r="C2386" i="32"/>
  <c r="D2386" i="32"/>
  <c r="E2386" i="32"/>
  <c r="F2386" i="32"/>
  <c r="G2386" i="32"/>
  <c r="H2386" i="32"/>
  <c r="I2386" i="32"/>
  <c r="J2386" i="32"/>
  <c r="B2386" i="32" s="1"/>
  <c r="A2387" i="32"/>
  <c r="C2387" i="32"/>
  <c r="D2387" i="32"/>
  <c r="E2387" i="32"/>
  <c r="F2387" i="32"/>
  <c r="G2387" i="32"/>
  <c r="H2387" i="32"/>
  <c r="I2387" i="32"/>
  <c r="J2387" i="32"/>
  <c r="B2387" i="32" s="1"/>
  <c r="A2388" i="32"/>
  <c r="C2388" i="32"/>
  <c r="D2388" i="32"/>
  <c r="E2388" i="32"/>
  <c r="F2388" i="32"/>
  <c r="G2388" i="32"/>
  <c r="H2388" i="32"/>
  <c r="I2388" i="32"/>
  <c r="J2388" i="32"/>
  <c r="B2388" i="32" s="1"/>
  <c r="A2389" i="32"/>
  <c r="C2389" i="32"/>
  <c r="D2389" i="32"/>
  <c r="E2389" i="32"/>
  <c r="F2389" i="32"/>
  <c r="G2389" i="32"/>
  <c r="H2389" i="32"/>
  <c r="I2389" i="32"/>
  <c r="J2389" i="32"/>
  <c r="B2389" i="32" s="1"/>
  <c r="A2390" i="32"/>
  <c r="C2390" i="32"/>
  <c r="D2390" i="32"/>
  <c r="E2390" i="32"/>
  <c r="F2390" i="32"/>
  <c r="G2390" i="32"/>
  <c r="H2390" i="32"/>
  <c r="I2390" i="32"/>
  <c r="J2390" i="32"/>
  <c r="B2390" i="32" s="1"/>
  <c r="A2391" i="32"/>
  <c r="C2391" i="32"/>
  <c r="D2391" i="32"/>
  <c r="E2391" i="32"/>
  <c r="F2391" i="32"/>
  <c r="G2391" i="32"/>
  <c r="H2391" i="32"/>
  <c r="I2391" i="32"/>
  <c r="J2391" i="32"/>
  <c r="B2391" i="32" s="1"/>
  <c r="A2392" i="32"/>
  <c r="C2392" i="32"/>
  <c r="D2392" i="32"/>
  <c r="E2392" i="32"/>
  <c r="F2392" i="32"/>
  <c r="G2392" i="32"/>
  <c r="H2392" i="32"/>
  <c r="I2392" i="32"/>
  <c r="J2392" i="32"/>
  <c r="B2392" i="32" s="1"/>
  <c r="A2393" i="32"/>
  <c r="C2393" i="32"/>
  <c r="D2393" i="32"/>
  <c r="E2393" i="32"/>
  <c r="F2393" i="32"/>
  <c r="G2393" i="32"/>
  <c r="H2393" i="32"/>
  <c r="I2393" i="32"/>
  <c r="J2393" i="32"/>
  <c r="B2393" i="32" s="1"/>
  <c r="A2394" i="32"/>
  <c r="C2394" i="32"/>
  <c r="D2394" i="32"/>
  <c r="E2394" i="32"/>
  <c r="F2394" i="32"/>
  <c r="G2394" i="32"/>
  <c r="H2394" i="32"/>
  <c r="I2394" i="32"/>
  <c r="J2394" i="32"/>
  <c r="B2394" i="32" s="1"/>
  <c r="A2395" i="32"/>
  <c r="C2395" i="32"/>
  <c r="D2395" i="32"/>
  <c r="E2395" i="32"/>
  <c r="F2395" i="32"/>
  <c r="G2395" i="32"/>
  <c r="H2395" i="32"/>
  <c r="I2395" i="32"/>
  <c r="J2395" i="32"/>
  <c r="B2395" i="32" s="1"/>
  <c r="A2396" i="32"/>
  <c r="C2396" i="32"/>
  <c r="D2396" i="32"/>
  <c r="E2396" i="32"/>
  <c r="F2396" i="32"/>
  <c r="G2396" i="32"/>
  <c r="H2396" i="32"/>
  <c r="I2396" i="32"/>
  <c r="J2396" i="32"/>
  <c r="B2396" i="32" s="1"/>
  <c r="A2397" i="32"/>
  <c r="C2397" i="32"/>
  <c r="D2397" i="32"/>
  <c r="E2397" i="32"/>
  <c r="F2397" i="32"/>
  <c r="G2397" i="32"/>
  <c r="H2397" i="32"/>
  <c r="I2397" i="32"/>
  <c r="J2397" i="32"/>
  <c r="B2397" i="32" s="1"/>
  <c r="A2398" i="32"/>
  <c r="C2398" i="32"/>
  <c r="D2398" i="32"/>
  <c r="E2398" i="32"/>
  <c r="F2398" i="32"/>
  <c r="G2398" i="32"/>
  <c r="H2398" i="32"/>
  <c r="I2398" i="32"/>
  <c r="J2398" i="32"/>
  <c r="B2398" i="32" s="1"/>
  <c r="A2399" i="32"/>
  <c r="C2399" i="32"/>
  <c r="D2399" i="32"/>
  <c r="E2399" i="32"/>
  <c r="F2399" i="32"/>
  <c r="G2399" i="32"/>
  <c r="H2399" i="32"/>
  <c r="I2399" i="32"/>
  <c r="J2399" i="32"/>
  <c r="B2399" i="32" s="1"/>
  <c r="A2400" i="32"/>
  <c r="C2400" i="32"/>
  <c r="D2400" i="32"/>
  <c r="E2400" i="32"/>
  <c r="F2400" i="32"/>
  <c r="G2400" i="32"/>
  <c r="H2400" i="32"/>
  <c r="I2400" i="32"/>
  <c r="J2400" i="32"/>
  <c r="B2400" i="32" s="1"/>
  <c r="A2401" i="32"/>
  <c r="C2401" i="32"/>
  <c r="D2401" i="32"/>
  <c r="E2401" i="32"/>
  <c r="F2401" i="32"/>
  <c r="G2401" i="32"/>
  <c r="H2401" i="32"/>
  <c r="I2401" i="32"/>
  <c r="J2401" i="32"/>
  <c r="B2401" i="32" s="1"/>
  <c r="A2402" i="32"/>
  <c r="C2402" i="32"/>
  <c r="D2402" i="32"/>
  <c r="E2402" i="32"/>
  <c r="F2402" i="32"/>
  <c r="G2402" i="32"/>
  <c r="H2402" i="32"/>
  <c r="I2402" i="32"/>
  <c r="J2402" i="32"/>
  <c r="B2402" i="32" s="1"/>
  <c r="A2403" i="32"/>
  <c r="C2403" i="32"/>
  <c r="D2403" i="32"/>
  <c r="E2403" i="32"/>
  <c r="F2403" i="32"/>
  <c r="G2403" i="32"/>
  <c r="H2403" i="32"/>
  <c r="I2403" i="32"/>
  <c r="J2403" i="32"/>
  <c r="B2403" i="32" s="1"/>
  <c r="A2404" i="32"/>
  <c r="C2404" i="32"/>
  <c r="D2404" i="32"/>
  <c r="E2404" i="32"/>
  <c r="F2404" i="32"/>
  <c r="G2404" i="32"/>
  <c r="H2404" i="32"/>
  <c r="I2404" i="32"/>
  <c r="J2404" i="32"/>
  <c r="B2404" i="32" s="1"/>
  <c r="A2405" i="32"/>
  <c r="C2405" i="32"/>
  <c r="D2405" i="32"/>
  <c r="E2405" i="32"/>
  <c r="F2405" i="32"/>
  <c r="G2405" i="32"/>
  <c r="H2405" i="32"/>
  <c r="I2405" i="32"/>
  <c r="J2405" i="32"/>
  <c r="B2405" i="32" s="1"/>
  <c r="A2406" i="32"/>
  <c r="C2406" i="32"/>
  <c r="D2406" i="32"/>
  <c r="E2406" i="32"/>
  <c r="F2406" i="32"/>
  <c r="G2406" i="32"/>
  <c r="H2406" i="32"/>
  <c r="I2406" i="32"/>
  <c r="J2406" i="32"/>
  <c r="B2406" i="32" s="1"/>
  <c r="A2407" i="32"/>
  <c r="C2407" i="32"/>
  <c r="D2407" i="32"/>
  <c r="E2407" i="32"/>
  <c r="F2407" i="32"/>
  <c r="G2407" i="32"/>
  <c r="H2407" i="32"/>
  <c r="I2407" i="32"/>
  <c r="J2407" i="32"/>
  <c r="B2407" i="32" s="1"/>
  <c r="A2408" i="32"/>
  <c r="C2408" i="32"/>
  <c r="D2408" i="32"/>
  <c r="E2408" i="32"/>
  <c r="F2408" i="32"/>
  <c r="G2408" i="32"/>
  <c r="H2408" i="32"/>
  <c r="I2408" i="32"/>
  <c r="J2408" i="32"/>
  <c r="B2408" i="32" s="1"/>
  <c r="A2409" i="32"/>
  <c r="C2409" i="32"/>
  <c r="D2409" i="32"/>
  <c r="E2409" i="32"/>
  <c r="F2409" i="32"/>
  <c r="G2409" i="32"/>
  <c r="H2409" i="32"/>
  <c r="I2409" i="32"/>
  <c r="J2409" i="32"/>
  <c r="B2409" i="32" s="1"/>
  <c r="A2410" i="32"/>
  <c r="C2410" i="32"/>
  <c r="D2410" i="32"/>
  <c r="E2410" i="32"/>
  <c r="F2410" i="32"/>
  <c r="G2410" i="32"/>
  <c r="H2410" i="32"/>
  <c r="I2410" i="32"/>
  <c r="J2410" i="32"/>
  <c r="B2410" i="32" s="1"/>
  <c r="A2411" i="32"/>
  <c r="C2411" i="32"/>
  <c r="D2411" i="32"/>
  <c r="E2411" i="32"/>
  <c r="F2411" i="32"/>
  <c r="G2411" i="32"/>
  <c r="H2411" i="32"/>
  <c r="I2411" i="32"/>
  <c r="J2411" i="32"/>
  <c r="B2411" i="32" s="1"/>
  <c r="A2412" i="32"/>
  <c r="C2412" i="32"/>
  <c r="D2412" i="32"/>
  <c r="E2412" i="32"/>
  <c r="F2412" i="32"/>
  <c r="G2412" i="32"/>
  <c r="H2412" i="32"/>
  <c r="I2412" i="32"/>
  <c r="J2412" i="32"/>
  <c r="B2412" i="32" s="1"/>
  <c r="A2413" i="32"/>
  <c r="C2413" i="32"/>
  <c r="D2413" i="32"/>
  <c r="E2413" i="32"/>
  <c r="F2413" i="32"/>
  <c r="G2413" i="32"/>
  <c r="H2413" i="32"/>
  <c r="I2413" i="32"/>
  <c r="J2413" i="32"/>
  <c r="B2413" i="32" s="1"/>
  <c r="A2414" i="32"/>
  <c r="C2414" i="32"/>
  <c r="D2414" i="32"/>
  <c r="E2414" i="32"/>
  <c r="F2414" i="32"/>
  <c r="G2414" i="32"/>
  <c r="H2414" i="32"/>
  <c r="I2414" i="32"/>
  <c r="J2414" i="32"/>
  <c r="B2414" i="32" s="1"/>
  <c r="A2415" i="32"/>
  <c r="C2415" i="32"/>
  <c r="D2415" i="32"/>
  <c r="E2415" i="32"/>
  <c r="F2415" i="32"/>
  <c r="G2415" i="32"/>
  <c r="H2415" i="32"/>
  <c r="I2415" i="32"/>
  <c r="J2415" i="32"/>
  <c r="B2415" i="32" s="1"/>
  <c r="A2416" i="32"/>
  <c r="C2416" i="32"/>
  <c r="D2416" i="32"/>
  <c r="E2416" i="32"/>
  <c r="F2416" i="32"/>
  <c r="G2416" i="32"/>
  <c r="H2416" i="32"/>
  <c r="I2416" i="32"/>
  <c r="J2416" i="32"/>
  <c r="B2416" i="32" s="1"/>
  <c r="A2417" i="32"/>
  <c r="C2417" i="32"/>
  <c r="D2417" i="32"/>
  <c r="E2417" i="32"/>
  <c r="F2417" i="32"/>
  <c r="G2417" i="32"/>
  <c r="H2417" i="32"/>
  <c r="I2417" i="32"/>
  <c r="J2417" i="32"/>
  <c r="B2417" i="32" s="1"/>
  <c r="A2418" i="32"/>
  <c r="C2418" i="32"/>
  <c r="D2418" i="32"/>
  <c r="E2418" i="32"/>
  <c r="F2418" i="32"/>
  <c r="G2418" i="32"/>
  <c r="H2418" i="32"/>
  <c r="I2418" i="32"/>
  <c r="J2418" i="32"/>
  <c r="B2418" i="32" s="1"/>
  <c r="A2419" i="32"/>
  <c r="C2419" i="32"/>
  <c r="D2419" i="32"/>
  <c r="E2419" i="32"/>
  <c r="F2419" i="32"/>
  <c r="G2419" i="32"/>
  <c r="H2419" i="32"/>
  <c r="I2419" i="32"/>
  <c r="J2419" i="32"/>
  <c r="B2419" i="32" s="1"/>
  <c r="A2420" i="32"/>
  <c r="C2420" i="32"/>
  <c r="D2420" i="32"/>
  <c r="E2420" i="32"/>
  <c r="F2420" i="32"/>
  <c r="G2420" i="32"/>
  <c r="H2420" i="32"/>
  <c r="I2420" i="32"/>
  <c r="J2420" i="32"/>
  <c r="B2420" i="32" s="1"/>
  <c r="A2421" i="32"/>
  <c r="C2421" i="32"/>
  <c r="D2421" i="32"/>
  <c r="E2421" i="32"/>
  <c r="F2421" i="32"/>
  <c r="G2421" i="32"/>
  <c r="H2421" i="32"/>
  <c r="I2421" i="32"/>
  <c r="J2421" i="32"/>
  <c r="B2421" i="32" s="1"/>
  <c r="A2422" i="32"/>
  <c r="C2422" i="32"/>
  <c r="D2422" i="32"/>
  <c r="E2422" i="32"/>
  <c r="F2422" i="32"/>
  <c r="G2422" i="32"/>
  <c r="H2422" i="32"/>
  <c r="I2422" i="32"/>
  <c r="J2422" i="32"/>
  <c r="B2422" i="32" s="1"/>
  <c r="A2423" i="32"/>
  <c r="C2423" i="32"/>
  <c r="D2423" i="32"/>
  <c r="E2423" i="32"/>
  <c r="F2423" i="32"/>
  <c r="G2423" i="32"/>
  <c r="H2423" i="32"/>
  <c r="I2423" i="32"/>
  <c r="J2423" i="32"/>
  <c r="B2423" i="32" s="1"/>
  <c r="A2424" i="32"/>
  <c r="C2424" i="32"/>
  <c r="D2424" i="32"/>
  <c r="E2424" i="32"/>
  <c r="F2424" i="32"/>
  <c r="G2424" i="32"/>
  <c r="H2424" i="32"/>
  <c r="I2424" i="32"/>
  <c r="J2424" i="32"/>
  <c r="B2424" i="32" s="1"/>
  <c r="A2425" i="32"/>
  <c r="C2425" i="32"/>
  <c r="D2425" i="32"/>
  <c r="E2425" i="32"/>
  <c r="F2425" i="32"/>
  <c r="G2425" i="32"/>
  <c r="H2425" i="32"/>
  <c r="I2425" i="32"/>
  <c r="J2425" i="32"/>
  <c r="B2425" i="32" s="1"/>
  <c r="A2426" i="32"/>
  <c r="C2426" i="32"/>
  <c r="D2426" i="32"/>
  <c r="E2426" i="32"/>
  <c r="F2426" i="32"/>
  <c r="G2426" i="32"/>
  <c r="H2426" i="32"/>
  <c r="I2426" i="32"/>
  <c r="J2426" i="32"/>
  <c r="B2426" i="32" s="1"/>
  <c r="A2427" i="32"/>
  <c r="C2427" i="32"/>
  <c r="D2427" i="32"/>
  <c r="E2427" i="32"/>
  <c r="F2427" i="32"/>
  <c r="G2427" i="32"/>
  <c r="H2427" i="32"/>
  <c r="I2427" i="32"/>
  <c r="J2427" i="32"/>
  <c r="B2427" i="32" s="1"/>
  <c r="A2428" i="32"/>
  <c r="C2428" i="32"/>
  <c r="D2428" i="32"/>
  <c r="E2428" i="32"/>
  <c r="F2428" i="32"/>
  <c r="G2428" i="32"/>
  <c r="H2428" i="32"/>
  <c r="I2428" i="32"/>
  <c r="J2428" i="32"/>
  <c r="B2428" i="32" s="1"/>
  <c r="A2429" i="32"/>
  <c r="C2429" i="32"/>
  <c r="D2429" i="32"/>
  <c r="E2429" i="32"/>
  <c r="F2429" i="32"/>
  <c r="G2429" i="32"/>
  <c r="H2429" i="32"/>
  <c r="I2429" i="32"/>
  <c r="J2429" i="32"/>
  <c r="B2429" i="32" s="1"/>
  <c r="A2430" i="32"/>
  <c r="C2430" i="32"/>
  <c r="D2430" i="32"/>
  <c r="E2430" i="32"/>
  <c r="F2430" i="32"/>
  <c r="G2430" i="32"/>
  <c r="H2430" i="32"/>
  <c r="I2430" i="32"/>
  <c r="J2430" i="32"/>
  <c r="B2430" i="32" s="1"/>
  <c r="A2431" i="32"/>
  <c r="C2431" i="32"/>
  <c r="D2431" i="32"/>
  <c r="E2431" i="32"/>
  <c r="F2431" i="32"/>
  <c r="G2431" i="32"/>
  <c r="H2431" i="32"/>
  <c r="I2431" i="32"/>
  <c r="J2431" i="32"/>
  <c r="B2431" i="32" s="1"/>
  <c r="A2432" i="32"/>
  <c r="C2432" i="32"/>
  <c r="D2432" i="32"/>
  <c r="E2432" i="32"/>
  <c r="F2432" i="32"/>
  <c r="G2432" i="32"/>
  <c r="H2432" i="32"/>
  <c r="I2432" i="32"/>
  <c r="J2432" i="32"/>
  <c r="B2432" i="32" s="1"/>
  <c r="A2433" i="32"/>
  <c r="C2433" i="32"/>
  <c r="D2433" i="32"/>
  <c r="E2433" i="32"/>
  <c r="F2433" i="32"/>
  <c r="G2433" i="32"/>
  <c r="H2433" i="32"/>
  <c r="I2433" i="32"/>
  <c r="J2433" i="32"/>
  <c r="B2433" i="32" s="1"/>
  <c r="A2434" i="32"/>
  <c r="C2434" i="32"/>
  <c r="D2434" i="32"/>
  <c r="E2434" i="32"/>
  <c r="F2434" i="32"/>
  <c r="G2434" i="32"/>
  <c r="H2434" i="32"/>
  <c r="I2434" i="32"/>
  <c r="J2434" i="32"/>
  <c r="B2434" i="32" s="1"/>
  <c r="A2435" i="32"/>
  <c r="C2435" i="32"/>
  <c r="D2435" i="32"/>
  <c r="E2435" i="32"/>
  <c r="F2435" i="32"/>
  <c r="G2435" i="32"/>
  <c r="H2435" i="32"/>
  <c r="I2435" i="32"/>
  <c r="J2435" i="32"/>
  <c r="B2435" i="32" s="1"/>
  <c r="A2436" i="32"/>
  <c r="C2436" i="32"/>
  <c r="D2436" i="32"/>
  <c r="E2436" i="32"/>
  <c r="F2436" i="32"/>
  <c r="G2436" i="32"/>
  <c r="H2436" i="32"/>
  <c r="I2436" i="32"/>
  <c r="J2436" i="32"/>
  <c r="B2436" i="32" s="1"/>
  <c r="A2437" i="32"/>
  <c r="C2437" i="32"/>
  <c r="D2437" i="32"/>
  <c r="E2437" i="32"/>
  <c r="F2437" i="32"/>
  <c r="G2437" i="32"/>
  <c r="H2437" i="32"/>
  <c r="I2437" i="32"/>
  <c r="J2437" i="32"/>
  <c r="B2437" i="32" s="1"/>
  <c r="A2438" i="32"/>
  <c r="C2438" i="32"/>
  <c r="D2438" i="32"/>
  <c r="E2438" i="32"/>
  <c r="F2438" i="32"/>
  <c r="G2438" i="32"/>
  <c r="H2438" i="32"/>
  <c r="I2438" i="32"/>
  <c r="J2438" i="32"/>
  <c r="B2438" i="32" s="1"/>
  <c r="A2439" i="32"/>
  <c r="C2439" i="32"/>
  <c r="D2439" i="32"/>
  <c r="E2439" i="32"/>
  <c r="F2439" i="32"/>
  <c r="G2439" i="32"/>
  <c r="H2439" i="32"/>
  <c r="I2439" i="32"/>
  <c r="J2439" i="32"/>
  <c r="B2439" i="32" s="1"/>
  <c r="A2440" i="32"/>
  <c r="C2440" i="32"/>
  <c r="D2440" i="32"/>
  <c r="E2440" i="32"/>
  <c r="F2440" i="32"/>
  <c r="G2440" i="32"/>
  <c r="H2440" i="32"/>
  <c r="I2440" i="32"/>
  <c r="J2440" i="32"/>
  <c r="B2440" i="32" s="1"/>
  <c r="A2441" i="32"/>
  <c r="C2441" i="32"/>
  <c r="D2441" i="32"/>
  <c r="E2441" i="32"/>
  <c r="F2441" i="32"/>
  <c r="G2441" i="32"/>
  <c r="H2441" i="32"/>
  <c r="I2441" i="32"/>
  <c r="J2441" i="32"/>
  <c r="B2441" i="32" s="1"/>
  <c r="A2442" i="32"/>
  <c r="C2442" i="32"/>
  <c r="D2442" i="32"/>
  <c r="E2442" i="32"/>
  <c r="F2442" i="32"/>
  <c r="G2442" i="32"/>
  <c r="H2442" i="32"/>
  <c r="I2442" i="32"/>
  <c r="J2442" i="32"/>
  <c r="B2442" i="32" s="1"/>
  <c r="A2443" i="32"/>
  <c r="C2443" i="32"/>
  <c r="D2443" i="32"/>
  <c r="E2443" i="32"/>
  <c r="F2443" i="32"/>
  <c r="G2443" i="32"/>
  <c r="H2443" i="32"/>
  <c r="I2443" i="32"/>
  <c r="J2443" i="32"/>
  <c r="B2443" i="32" s="1"/>
  <c r="A2444" i="32"/>
  <c r="C2444" i="32"/>
  <c r="D2444" i="32"/>
  <c r="E2444" i="32"/>
  <c r="F2444" i="32"/>
  <c r="G2444" i="32"/>
  <c r="H2444" i="32"/>
  <c r="I2444" i="32"/>
  <c r="J2444" i="32"/>
  <c r="B2444" i="32" s="1"/>
  <c r="A2445" i="32"/>
  <c r="C2445" i="32"/>
  <c r="D2445" i="32"/>
  <c r="E2445" i="32"/>
  <c r="F2445" i="32"/>
  <c r="G2445" i="32"/>
  <c r="H2445" i="32"/>
  <c r="I2445" i="32"/>
  <c r="J2445" i="32"/>
  <c r="B2445" i="32" s="1"/>
  <c r="A2446" i="32"/>
  <c r="C2446" i="32"/>
  <c r="D2446" i="32"/>
  <c r="E2446" i="32"/>
  <c r="F2446" i="32"/>
  <c r="G2446" i="32"/>
  <c r="H2446" i="32"/>
  <c r="I2446" i="32"/>
  <c r="J2446" i="32"/>
  <c r="B2446" i="32" s="1"/>
  <c r="A2447" i="32"/>
  <c r="C2447" i="32"/>
  <c r="D2447" i="32"/>
  <c r="E2447" i="32"/>
  <c r="F2447" i="32"/>
  <c r="G2447" i="32"/>
  <c r="H2447" i="32"/>
  <c r="I2447" i="32"/>
  <c r="J2447" i="32"/>
  <c r="B2447" i="32" s="1"/>
  <c r="A2448" i="32"/>
  <c r="C2448" i="32"/>
  <c r="D2448" i="32"/>
  <c r="E2448" i="32"/>
  <c r="F2448" i="32"/>
  <c r="G2448" i="32"/>
  <c r="H2448" i="32"/>
  <c r="I2448" i="32"/>
  <c r="J2448" i="32"/>
  <c r="B2448" i="32" s="1"/>
  <c r="A2449" i="32"/>
  <c r="C2449" i="32"/>
  <c r="D2449" i="32"/>
  <c r="E2449" i="32"/>
  <c r="F2449" i="32"/>
  <c r="G2449" i="32"/>
  <c r="H2449" i="32"/>
  <c r="I2449" i="32"/>
  <c r="J2449" i="32"/>
  <c r="B2449" i="32" s="1"/>
  <c r="A2450" i="32"/>
  <c r="C2450" i="32"/>
  <c r="D2450" i="32"/>
  <c r="E2450" i="32"/>
  <c r="F2450" i="32"/>
  <c r="G2450" i="32"/>
  <c r="H2450" i="32"/>
  <c r="I2450" i="32"/>
  <c r="J2450" i="32"/>
  <c r="B2450" i="32" s="1"/>
  <c r="A2451" i="32"/>
  <c r="C2451" i="32"/>
  <c r="D2451" i="32"/>
  <c r="E2451" i="32"/>
  <c r="F2451" i="32"/>
  <c r="G2451" i="32"/>
  <c r="H2451" i="32"/>
  <c r="I2451" i="32"/>
  <c r="J2451" i="32"/>
  <c r="B2451" i="32" s="1"/>
  <c r="A2452" i="32"/>
  <c r="C2452" i="32"/>
  <c r="D2452" i="32"/>
  <c r="E2452" i="32"/>
  <c r="F2452" i="32"/>
  <c r="G2452" i="32"/>
  <c r="H2452" i="32"/>
  <c r="I2452" i="32"/>
  <c r="J2452" i="32"/>
  <c r="B2452" i="32" s="1"/>
  <c r="A2453" i="32"/>
  <c r="C2453" i="32"/>
  <c r="D2453" i="32"/>
  <c r="E2453" i="32"/>
  <c r="F2453" i="32"/>
  <c r="G2453" i="32"/>
  <c r="H2453" i="32"/>
  <c r="I2453" i="32"/>
  <c r="J2453" i="32"/>
  <c r="B2453" i="32" s="1"/>
  <c r="A2454" i="32"/>
  <c r="C2454" i="32"/>
  <c r="D2454" i="32"/>
  <c r="E2454" i="32"/>
  <c r="F2454" i="32"/>
  <c r="G2454" i="32"/>
  <c r="H2454" i="32"/>
  <c r="I2454" i="32"/>
  <c r="J2454" i="32"/>
  <c r="B2454" i="32" s="1"/>
  <c r="A2455" i="32"/>
  <c r="C2455" i="32"/>
  <c r="D2455" i="32"/>
  <c r="E2455" i="32"/>
  <c r="F2455" i="32"/>
  <c r="G2455" i="32"/>
  <c r="H2455" i="32"/>
  <c r="I2455" i="32"/>
  <c r="J2455" i="32"/>
  <c r="B2455" i="32" s="1"/>
  <c r="A2456" i="32"/>
  <c r="C2456" i="32"/>
  <c r="D2456" i="32"/>
  <c r="E2456" i="32"/>
  <c r="F2456" i="32"/>
  <c r="G2456" i="32"/>
  <c r="H2456" i="32"/>
  <c r="I2456" i="32"/>
  <c r="J2456" i="32"/>
  <c r="B2456" i="32" s="1"/>
  <c r="A2457" i="32"/>
  <c r="C2457" i="32"/>
  <c r="D2457" i="32"/>
  <c r="E2457" i="32"/>
  <c r="F2457" i="32"/>
  <c r="G2457" i="32"/>
  <c r="H2457" i="32"/>
  <c r="I2457" i="32"/>
  <c r="J2457" i="32"/>
  <c r="B2457" i="32" s="1"/>
  <c r="A2458" i="32"/>
  <c r="C2458" i="32"/>
  <c r="D2458" i="32"/>
  <c r="E2458" i="32"/>
  <c r="F2458" i="32"/>
  <c r="G2458" i="32"/>
  <c r="H2458" i="32"/>
  <c r="I2458" i="32"/>
  <c r="J2458" i="32"/>
  <c r="B2458" i="32" s="1"/>
  <c r="A2459" i="32"/>
  <c r="C2459" i="32"/>
  <c r="D2459" i="32"/>
  <c r="E2459" i="32"/>
  <c r="F2459" i="32"/>
  <c r="G2459" i="32"/>
  <c r="H2459" i="32"/>
  <c r="I2459" i="32"/>
  <c r="J2459" i="32"/>
  <c r="B2459" i="32" s="1"/>
  <c r="A2460" i="32"/>
  <c r="C2460" i="32"/>
  <c r="D2460" i="32"/>
  <c r="E2460" i="32"/>
  <c r="F2460" i="32"/>
  <c r="G2460" i="32"/>
  <c r="H2460" i="32"/>
  <c r="I2460" i="32"/>
  <c r="J2460" i="32"/>
  <c r="B2460" i="32" s="1"/>
  <c r="A2461" i="32"/>
  <c r="C2461" i="32"/>
  <c r="D2461" i="32"/>
  <c r="E2461" i="32"/>
  <c r="F2461" i="32"/>
  <c r="G2461" i="32"/>
  <c r="H2461" i="32"/>
  <c r="I2461" i="32"/>
  <c r="J2461" i="32"/>
  <c r="B2461" i="32" s="1"/>
  <c r="A2462" i="32"/>
  <c r="C2462" i="32"/>
  <c r="D2462" i="32"/>
  <c r="E2462" i="32"/>
  <c r="F2462" i="32"/>
  <c r="G2462" i="32"/>
  <c r="H2462" i="32"/>
  <c r="I2462" i="32"/>
  <c r="J2462" i="32"/>
  <c r="B2462" i="32" s="1"/>
  <c r="A2463" i="32"/>
  <c r="C2463" i="32"/>
  <c r="D2463" i="32"/>
  <c r="E2463" i="32"/>
  <c r="F2463" i="32"/>
  <c r="G2463" i="32"/>
  <c r="H2463" i="32"/>
  <c r="I2463" i="32"/>
  <c r="J2463" i="32"/>
  <c r="B2463" i="32" s="1"/>
  <c r="A2464" i="32"/>
  <c r="C2464" i="32"/>
  <c r="D2464" i="32"/>
  <c r="E2464" i="32"/>
  <c r="F2464" i="32"/>
  <c r="G2464" i="32"/>
  <c r="H2464" i="32"/>
  <c r="I2464" i="32"/>
  <c r="J2464" i="32"/>
  <c r="B2464" i="32" s="1"/>
  <c r="A2465" i="32"/>
  <c r="C2465" i="32"/>
  <c r="D2465" i="32"/>
  <c r="E2465" i="32"/>
  <c r="F2465" i="32"/>
  <c r="G2465" i="32"/>
  <c r="H2465" i="32"/>
  <c r="I2465" i="32"/>
  <c r="J2465" i="32"/>
  <c r="B2465" i="32" s="1"/>
  <c r="A2466" i="32"/>
  <c r="C2466" i="32"/>
  <c r="D2466" i="32"/>
  <c r="E2466" i="32"/>
  <c r="F2466" i="32"/>
  <c r="G2466" i="32"/>
  <c r="H2466" i="32"/>
  <c r="I2466" i="32"/>
  <c r="J2466" i="32"/>
  <c r="B2466" i="32" s="1"/>
  <c r="A2467" i="32"/>
  <c r="C2467" i="32"/>
  <c r="D2467" i="32"/>
  <c r="E2467" i="32"/>
  <c r="F2467" i="32"/>
  <c r="G2467" i="32"/>
  <c r="H2467" i="32"/>
  <c r="I2467" i="32"/>
  <c r="J2467" i="32"/>
  <c r="B2467" i="32" s="1"/>
  <c r="A2468" i="32"/>
  <c r="C2468" i="32"/>
  <c r="D2468" i="32"/>
  <c r="E2468" i="32"/>
  <c r="F2468" i="32"/>
  <c r="G2468" i="32"/>
  <c r="H2468" i="32"/>
  <c r="I2468" i="32"/>
  <c r="J2468" i="32"/>
  <c r="B2468" i="32" s="1"/>
  <c r="A2469" i="32"/>
  <c r="C2469" i="32"/>
  <c r="D2469" i="32"/>
  <c r="E2469" i="32"/>
  <c r="F2469" i="32"/>
  <c r="G2469" i="32"/>
  <c r="H2469" i="32"/>
  <c r="I2469" i="32"/>
  <c r="J2469" i="32"/>
  <c r="B2469" i="32" s="1"/>
  <c r="A2470" i="32"/>
  <c r="C2470" i="32"/>
  <c r="D2470" i="32"/>
  <c r="E2470" i="32"/>
  <c r="F2470" i="32"/>
  <c r="G2470" i="32"/>
  <c r="H2470" i="32"/>
  <c r="I2470" i="32"/>
  <c r="J2470" i="32"/>
  <c r="B2470" i="32" s="1"/>
  <c r="A2471" i="32"/>
  <c r="C2471" i="32"/>
  <c r="D2471" i="32"/>
  <c r="E2471" i="32"/>
  <c r="F2471" i="32"/>
  <c r="G2471" i="32"/>
  <c r="H2471" i="32"/>
  <c r="I2471" i="32"/>
  <c r="J2471" i="32"/>
  <c r="B2471" i="32" s="1"/>
  <c r="A2472" i="32"/>
  <c r="C2472" i="32"/>
  <c r="D2472" i="32"/>
  <c r="E2472" i="32"/>
  <c r="F2472" i="32"/>
  <c r="G2472" i="32"/>
  <c r="H2472" i="32"/>
  <c r="I2472" i="32"/>
  <c r="J2472" i="32"/>
  <c r="B2472" i="32" s="1"/>
  <c r="A2473" i="32"/>
  <c r="C2473" i="32"/>
  <c r="D2473" i="32"/>
  <c r="E2473" i="32"/>
  <c r="F2473" i="32"/>
  <c r="G2473" i="32"/>
  <c r="H2473" i="32"/>
  <c r="I2473" i="32"/>
  <c r="J2473" i="32"/>
  <c r="B2473" i="32" s="1"/>
  <c r="A2474" i="32"/>
  <c r="C2474" i="32"/>
  <c r="D2474" i="32"/>
  <c r="E2474" i="32"/>
  <c r="F2474" i="32"/>
  <c r="G2474" i="32"/>
  <c r="H2474" i="32"/>
  <c r="I2474" i="32"/>
  <c r="J2474" i="32"/>
  <c r="B2474" i="32" s="1"/>
  <c r="A2475" i="32"/>
  <c r="C2475" i="32"/>
  <c r="D2475" i="32"/>
  <c r="E2475" i="32"/>
  <c r="F2475" i="32"/>
  <c r="G2475" i="32"/>
  <c r="H2475" i="32"/>
  <c r="I2475" i="32"/>
  <c r="J2475" i="32"/>
  <c r="B2475" i="32" s="1"/>
  <c r="A2476" i="32"/>
  <c r="C2476" i="32"/>
  <c r="D2476" i="32"/>
  <c r="E2476" i="32"/>
  <c r="F2476" i="32"/>
  <c r="G2476" i="32"/>
  <c r="H2476" i="32"/>
  <c r="I2476" i="32"/>
  <c r="J2476" i="32"/>
  <c r="B2476" i="32" s="1"/>
  <c r="A2477" i="32"/>
  <c r="C2477" i="32"/>
  <c r="D2477" i="32"/>
  <c r="E2477" i="32"/>
  <c r="F2477" i="32"/>
  <c r="G2477" i="32"/>
  <c r="H2477" i="32"/>
  <c r="I2477" i="32"/>
  <c r="J2477" i="32"/>
  <c r="B2477" i="32" s="1"/>
  <c r="A2478" i="32"/>
  <c r="C2478" i="32"/>
  <c r="D2478" i="32"/>
  <c r="E2478" i="32"/>
  <c r="F2478" i="32"/>
  <c r="G2478" i="32"/>
  <c r="H2478" i="32"/>
  <c r="I2478" i="32"/>
  <c r="J2478" i="32"/>
  <c r="B2478" i="32" s="1"/>
  <c r="A2479" i="32"/>
  <c r="C2479" i="32"/>
  <c r="D2479" i="32"/>
  <c r="E2479" i="32"/>
  <c r="F2479" i="32"/>
  <c r="G2479" i="32"/>
  <c r="H2479" i="32"/>
  <c r="I2479" i="32"/>
  <c r="J2479" i="32"/>
  <c r="B2479" i="32" s="1"/>
  <c r="A2480" i="32"/>
  <c r="C2480" i="32"/>
  <c r="D2480" i="32"/>
  <c r="E2480" i="32"/>
  <c r="F2480" i="32"/>
  <c r="G2480" i="32"/>
  <c r="H2480" i="32"/>
  <c r="I2480" i="32"/>
  <c r="J2480" i="32"/>
  <c r="B2480" i="32" s="1"/>
  <c r="A2481" i="32"/>
  <c r="C2481" i="32"/>
  <c r="D2481" i="32"/>
  <c r="E2481" i="32"/>
  <c r="F2481" i="32"/>
  <c r="G2481" i="32"/>
  <c r="H2481" i="32"/>
  <c r="I2481" i="32"/>
  <c r="J2481" i="32"/>
  <c r="B2481" i="32" s="1"/>
  <c r="A2482" i="32"/>
  <c r="C2482" i="32"/>
  <c r="D2482" i="32"/>
  <c r="E2482" i="32"/>
  <c r="F2482" i="32"/>
  <c r="G2482" i="32"/>
  <c r="H2482" i="32"/>
  <c r="I2482" i="32"/>
  <c r="J2482" i="32"/>
  <c r="B2482" i="32" s="1"/>
  <c r="A2483" i="32"/>
  <c r="C2483" i="32"/>
  <c r="D2483" i="32"/>
  <c r="E2483" i="32"/>
  <c r="F2483" i="32"/>
  <c r="G2483" i="32"/>
  <c r="H2483" i="32"/>
  <c r="I2483" i="32"/>
  <c r="J2483" i="32"/>
  <c r="B2483" i="32" s="1"/>
  <c r="A2484" i="32"/>
  <c r="C2484" i="32"/>
  <c r="D2484" i="32"/>
  <c r="E2484" i="32"/>
  <c r="F2484" i="32"/>
  <c r="G2484" i="32"/>
  <c r="H2484" i="32"/>
  <c r="I2484" i="32"/>
  <c r="J2484" i="32"/>
  <c r="B2484" i="32" s="1"/>
  <c r="A2485" i="32"/>
  <c r="C2485" i="32"/>
  <c r="D2485" i="32"/>
  <c r="E2485" i="32"/>
  <c r="F2485" i="32"/>
  <c r="G2485" i="32"/>
  <c r="H2485" i="32"/>
  <c r="I2485" i="32"/>
  <c r="J2485" i="32"/>
  <c r="B2485" i="32" s="1"/>
  <c r="A2486" i="32"/>
  <c r="C2486" i="32"/>
  <c r="D2486" i="32"/>
  <c r="E2486" i="32"/>
  <c r="F2486" i="32"/>
  <c r="G2486" i="32"/>
  <c r="H2486" i="32"/>
  <c r="I2486" i="32"/>
  <c r="J2486" i="32"/>
  <c r="B2486" i="32" s="1"/>
  <c r="A2487" i="32"/>
  <c r="C2487" i="32"/>
  <c r="D2487" i="32"/>
  <c r="E2487" i="32"/>
  <c r="F2487" i="32"/>
  <c r="G2487" i="32"/>
  <c r="H2487" i="32"/>
  <c r="I2487" i="32"/>
  <c r="J2487" i="32"/>
  <c r="B2487" i="32" s="1"/>
  <c r="A2488" i="32"/>
  <c r="C2488" i="32"/>
  <c r="D2488" i="32"/>
  <c r="E2488" i="32"/>
  <c r="F2488" i="32"/>
  <c r="G2488" i="32"/>
  <c r="H2488" i="32"/>
  <c r="I2488" i="32"/>
  <c r="J2488" i="32"/>
  <c r="B2488" i="32" s="1"/>
  <c r="A2489" i="32"/>
  <c r="C2489" i="32"/>
  <c r="D2489" i="32"/>
  <c r="E2489" i="32"/>
  <c r="F2489" i="32"/>
  <c r="G2489" i="32"/>
  <c r="H2489" i="32"/>
  <c r="I2489" i="32"/>
  <c r="J2489" i="32"/>
  <c r="B2489" i="32" s="1"/>
  <c r="A2490" i="32"/>
  <c r="C2490" i="32"/>
  <c r="D2490" i="32"/>
  <c r="E2490" i="32"/>
  <c r="F2490" i="32"/>
  <c r="G2490" i="32"/>
  <c r="H2490" i="32"/>
  <c r="I2490" i="32"/>
  <c r="J2490" i="32"/>
  <c r="B2490" i="32" s="1"/>
  <c r="A2491" i="32"/>
  <c r="C2491" i="32"/>
  <c r="D2491" i="32"/>
  <c r="E2491" i="32"/>
  <c r="F2491" i="32"/>
  <c r="G2491" i="32"/>
  <c r="H2491" i="32"/>
  <c r="I2491" i="32"/>
  <c r="J2491" i="32"/>
  <c r="B2491" i="32" s="1"/>
  <c r="A2492" i="32"/>
  <c r="C2492" i="32"/>
  <c r="D2492" i="32"/>
  <c r="E2492" i="32"/>
  <c r="F2492" i="32"/>
  <c r="G2492" i="32"/>
  <c r="H2492" i="32"/>
  <c r="I2492" i="32"/>
  <c r="J2492" i="32"/>
  <c r="B2492" i="32" s="1"/>
  <c r="A2493" i="32"/>
  <c r="C2493" i="32"/>
  <c r="D2493" i="32"/>
  <c r="E2493" i="32"/>
  <c r="F2493" i="32"/>
  <c r="G2493" i="32"/>
  <c r="H2493" i="32"/>
  <c r="I2493" i="32"/>
  <c r="J2493" i="32"/>
  <c r="B2493" i="32" s="1"/>
  <c r="A2494" i="32"/>
  <c r="C2494" i="32"/>
  <c r="D2494" i="32"/>
  <c r="E2494" i="32"/>
  <c r="F2494" i="32"/>
  <c r="G2494" i="32"/>
  <c r="H2494" i="32"/>
  <c r="I2494" i="32"/>
  <c r="J2494" i="32"/>
  <c r="B2494" i="32" s="1"/>
  <c r="A2495" i="32"/>
  <c r="C2495" i="32"/>
  <c r="D2495" i="32"/>
  <c r="E2495" i="32"/>
  <c r="F2495" i="32"/>
  <c r="G2495" i="32"/>
  <c r="H2495" i="32"/>
  <c r="I2495" i="32"/>
  <c r="J2495" i="32"/>
  <c r="B2495" i="32" s="1"/>
  <c r="A2496" i="32"/>
  <c r="C2496" i="32"/>
  <c r="D2496" i="32"/>
  <c r="E2496" i="32"/>
  <c r="F2496" i="32"/>
  <c r="G2496" i="32"/>
  <c r="H2496" i="32"/>
  <c r="I2496" i="32"/>
  <c r="J2496" i="32"/>
  <c r="B2496" i="32" s="1"/>
  <c r="A2497" i="32"/>
  <c r="C2497" i="32"/>
  <c r="D2497" i="32"/>
  <c r="E2497" i="32"/>
  <c r="F2497" i="32"/>
  <c r="G2497" i="32"/>
  <c r="H2497" i="32"/>
  <c r="I2497" i="32"/>
  <c r="J2497" i="32"/>
  <c r="B2497" i="32" s="1"/>
  <c r="A2498" i="32"/>
  <c r="C2498" i="32"/>
  <c r="D2498" i="32"/>
  <c r="E2498" i="32"/>
  <c r="F2498" i="32"/>
  <c r="G2498" i="32"/>
  <c r="H2498" i="32"/>
  <c r="I2498" i="32"/>
  <c r="J2498" i="32"/>
  <c r="B2498" i="32" s="1"/>
  <c r="A2499" i="32"/>
  <c r="C2499" i="32"/>
  <c r="D2499" i="32"/>
  <c r="E2499" i="32"/>
  <c r="F2499" i="32"/>
  <c r="G2499" i="32"/>
  <c r="H2499" i="32"/>
  <c r="I2499" i="32"/>
  <c r="J2499" i="32"/>
  <c r="B2499" i="32" s="1"/>
  <c r="A2500" i="32"/>
  <c r="C2500" i="32"/>
  <c r="D2500" i="32"/>
  <c r="E2500" i="32"/>
  <c r="F2500" i="32"/>
  <c r="G2500" i="32"/>
  <c r="H2500" i="32"/>
  <c r="I2500" i="32"/>
  <c r="J2500" i="32"/>
  <c r="B2500" i="32" s="1"/>
  <c r="A2501" i="32"/>
  <c r="C2501" i="32"/>
  <c r="D2501" i="32"/>
  <c r="E2501" i="32"/>
  <c r="F2501" i="32"/>
  <c r="G2501" i="32"/>
  <c r="H2501" i="32"/>
  <c r="I2501" i="32"/>
  <c r="J2501" i="32"/>
  <c r="B2501" i="32" s="1"/>
  <c r="A2502" i="32"/>
  <c r="C2502" i="32"/>
  <c r="D2502" i="32"/>
  <c r="E2502" i="32"/>
  <c r="F2502" i="32"/>
  <c r="G2502" i="32"/>
  <c r="H2502" i="32"/>
  <c r="I2502" i="32"/>
  <c r="J2502" i="32"/>
  <c r="B2502" i="32" s="1"/>
  <c r="A2503" i="32"/>
  <c r="C2503" i="32"/>
  <c r="D2503" i="32"/>
  <c r="E2503" i="32"/>
  <c r="F2503" i="32"/>
  <c r="G2503" i="32"/>
  <c r="H2503" i="32"/>
  <c r="I2503" i="32"/>
  <c r="J2503" i="32"/>
  <c r="B2503" i="32" s="1"/>
  <c r="A2504" i="32"/>
  <c r="C2504" i="32"/>
  <c r="D2504" i="32"/>
  <c r="E2504" i="32"/>
  <c r="F2504" i="32"/>
  <c r="G2504" i="32"/>
  <c r="H2504" i="32"/>
  <c r="I2504" i="32"/>
  <c r="J2504" i="32"/>
  <c r="B2504" i="32" s="1"/>
  <c r="A2505" i="32"/>
  <c r="C2505" i="32"/>
  <c r="D2505" i="32"/>
  <c r="E2505" i="32"/>
  <c r="F2505" i="32"/>
  <c r="G2505" i="32"/>
  <c r="H2505" i="32"/>
  <c r="I2505" i="32"/>
  <c r="J2505" i="32"/>
  <c r="B2505" i="32" s="1"/>
  <c r="A2506" i="32"/>
  <c r="C2506" i="32"/>
  <c r="D2506" i="32"/>
  <c r="E2506" i="32"/>
  <c r="F2506" i="32"/>
  <c r="G2506" i="32"/>
  <c r="H2506" i="32"/>
  <c r="I2506" i="32"/>
  <c r="J2506" i="32"/>
  <c r="B2506" i="32" s="1"/>
  <c r="A2507" i="32"/>
  <c r="C2507" i="32"/>
  <c r="D2507" i="32"/>
  <c r="E2507" i="32"/>
  <c r="F2507" i="32"/>
  <c r="G2507" i="32"/>
  <c r="H2507" i="32"/>
  <c r="I2507" i="32"/>
  <c r="J2507" i="32"/>
  <c r="B2507" i="32" s="1"/>
  <c r="A2508" i="32"/>
  <c r="C2508" i="32"/>
  <c r="D2508" i="32"/>
  <c r="E2508" i="32"/>
  <c r="F2508" i="32"/>
  <c r="G2508" i="32"/>
  <c r="H2508" i="32"/>
  <c r="I2508" i="32"/>
  <c r="J2508" i="32"/>
  <c r="B2508" i="32" s="1"/>
  <c r="A2509" i="32"/>
  <c r="C2509" i="32"/>
  <c r="D2509" i="32"/>
  <c r="E2509" i="32"/>
  <c r="F2509" i="32"/>
  <c r="G2509" i="32"/>
  <c r="H2509" i="32"/>
  <c r="I2509" i="32"/>
  <c r="J2509" i="32"/>
  <c r="B2509" i="32" s="1"/>
  <c r="A2510" i="32"/>
  <c r="C2510" i="32"/>
  <c r="D2510" i="32"/>
  <c r="E2510" i="32"/>
  <c r="F2510" i="32"/>
  <c r="G2510" i="32"/>
  <c r="H2510" i="32"/>
  <c r="I2510" i="32"/>
  <c r="J2510" i="32"/>
  <c r="B2510" i="32" s="1"/>
  <c r="A2511" i="32"/>
  <c r="C2511" i="32"/>
  <c r="D2511" i="32"/>
  <c r="E2511" i="32"/>
  <c r="F2511" i="32"/>
  <c r="G2511" i="32"/>
  <c r="H2511" i="32"/>
  <c r="I2511" i="32"/>
  <c r="J2511" i="32"/>
  <c r="B2511" i="32" s="1"/>
  <c r="A2512" i="32"/>
  <c r="C2512" i="32"/>
  <c r="D2512" i="32"/>
  <c r="E2512" i="32"/>
  <c r="F2512" i="32"/>
  <c r="G2512" i="32"/>
  <c r="H2512" i="32"/>
  <c r="I2512" i="32"/>
  <c r="J2512" i="32"/>
  <c r="B2512" i="32" s="1"/>
  <c r="A2513" i="32"/>
  <c r="C2513" i="32"/>
  <c r="D2513" i="32"/>
  <c r="E2513" i="32"/>
  <c r="F2513" i="32"/>
  <c r="G2513" i="32"/>
  <c r="H2513" i="32"/>
  <c r="I2513" i="32"/>
  <c r="J2513" i="32"/>
  <c r="B2513" i="32" s="1"/>
  <c r="A2514" i="32"/>
  <c r="C2514" i="32"/>
  <c r="D2514" i="32"/>
  <c r="E2514" i="32"/>
  <c r="F2514" i="32"/>
  <c r="G2514" i="32"/>
  <c r="H2514" i="32"/>
  <c r="I2514" i="32"/>
  <c r="J2514" i="32"/>
  <c r="B2514" i="32" s="1"/>
  <c r="A2515" i="32"/>
  <c r="C2515" i="32"/>
  <c r="D2515" i="32"/>
  <c r="E2515" i="32"/>
  <c r="F2515" i="32"/>
  <c r="G2515" i="32"/>
  <c r="H2515" i="32"/>
  <c r="I2515" i="32"/>
  <c r="J2515" i="32"/>
  <c r="B2515" i="32" s="1"/>
  <c r="A2516" i="32"/>
  <c r="C2516" i="32"/>
  <c r="D2516" i="32"/>
  <c r="E2516" i="32"/>
  <c r="F2516" i="32"/>
  <c r="G2516" i="32"/>
  <c r="H2516" i="32"/>
  <c r="I2516" i="32"/>
  <c r="J2516" i="32"/>
  <c r="B2516" i="32" s="1"/>
  <c r="A2517" i="32"/>
  <c r="C2517" i="32"/>
  <c r="D2517" i="32"/>
  <c r="E2517" i="32"/>
  <c r="F2517" i="32"/>
  <c r="G2517" i="32"/>
  <c r="H2517" i="32"/>
  <c r="I2517" i="32"/>
  <c r="J2517" i="32"/>
  <c r="B2517" i="32" s="1"/>
  <c r="A2518" i="32"/>
  <c r="C2518" i="32"/>
  <c r="D2518" i="32"/>
  <c r="E2518" i="32"/>
  <c r="F2518" i="32"/>
  <c r="G2518" i="32"/>
  <c r="H2518" i="32"/>
  <c r="I2518" i="32"/>
  <c r="J2518" i="32"/>
  <c r="B2518" i="32" s="1"/>
  <c r="A2519" i="32"/>
  <c r="C2519" i="32"/>
  <c r="D2519" i="32"/>
  <c r="E2519" i="32"/>
  <c r="F2519" i="32"/>
  <c r="G2519" i="32"/>
  <c r="H2519" i="32"/>
  <c r="I2519" i="32"/>
  <c r="J2519" i="32"/>
  <c r="B2519" i="32" s="1"/>
  <c r="A2520" i="32"/>
  <c r="C2520" i="32"/>
  <c r="D2520" i="32"/>
  <c r="E2520" i="32"/>
  <c r="F2520" i="32"/>
  <c r="G2520" i="32"/>
  <c r="H2520" i="32"/>
  <c r="I2520" i="32"/>
  <c r="J2520" i="32"/>
  <c r="B2520" i="32" s="1"/>
  <c r="A2521" i="32"/>
  <c r="C2521" i="32"/>
  <c r="D2521" i="32"/>
  <c r="E2521" i="32"/>
  <c r="F2521" i="32"/>
  <c r="G2521" i="32"/>
  <c r="H2521" i="32"/>
  <c r="I2521" i="32"/>
  <c r="J2521" i="32"/>
  <c r="B2521" i="32" s="1"/>
  <c r="A2522" i="32"/>
  <c r="C2522" i="32"/>
  <c r="D2522" i="32"/>
  <c r="E2522" i="32"/>
  <c r="F2522" i="32"/>
  <c r="G2522" i="32"/>
  <c r="H2522" i="32"/>
  <c r="I2522" i="32"/>
  <c r="J2522" i="32"/>
  <c r="B2522" i="32" s="1"/>
  <c r="A2523" i="32"/>
  <c r="C2523" i="32"/>
  <c r="D2523" i="32"/>
  <c r="E2523" i="32"/>
  <c r="F2523" i="32"/>
  <c r="G2523" i="32"/>
  <c r="H2523" i="32"/>
  <c r="I2523" i="32"/>
  <c r="J2523" i="32"/>
  <c r="B2523" i="32" s="1"/>
  <c r="A2524" i="32"/>
  <c r="C2524" i="32"/>
  <c r="D2524" i="32"/>
  <c r="E2524" i="32"/>
  <c r="F2524" i="32"/>
  <c r="G2524" i="32"/>
  <c r="H2524" i="32"/>
  <c r="I2524" i="32"/>
  <c r="J2524" i="32"/>
  <c r="B2524" i="32" s="1"/>
  <c r="A2525" i="32"/>
  <c r="C2525" i="32"/>
  <c r="D2525" i="32"/>
  <c r="E2525" i="32"/>
  <c r="F2525" i="32"/>
  <c r="G2525" i="32"/>
  <c r="H2525" i="32"/>
  <c r="I2525" i="32"/>
  <c r="J2525" i="32"/>
  <c r="B2525" i="32" s="1"/>
  <c r="A2526" i="32"/>
  <c r="C2526" i="32"/>
  <c r="D2526" i="32"/>
  <c r="E2526" i="32"/>
  <c r="F2526" i="32"/>
  <c r="G2526" i="32"/>
  <c r="H2526" i="32"/>
  <c r="I2526" i="32"/>
  <c r="J2526" i="32"/>
  <c r="B2526" i="32" s="1"/>
  <c r="A2527" i="32"/>
  <c r="C2527" i="32"/>
  <c r="D2527" i="32"/>
  <c r="E2527" i="32"/>
  <c r="F2527" i="32"/>
  <c r="G2527" i="32"/>
  <c r="H2527" i="32"/>
  <c r="I2527" i="32"/>
  <c r="J2527" i="32"/>
  <c r="B2527" i="32" s="1"/>
  <c r="A2528" i="32"/>
  <c r="C2528" i="32"/>
  <c r="D2528" i="32"/>
  <c r="E2528" i="32"/>
  <c r="F2528" i="32"/>
  <c r="G2528" i="32"/>
  <c r="H2528" i="32"/>
  <c r="I2528" i="32"/>
  <c r="J2528" i="32"/>
  <c r="B2528" i="32" s="1"/>
  <c r="A2529" i="32"/>
  <c r="C2529" i="32"/>
  <c r="D2529" i="32"/>
  <c r="E2529" i="32"/>
  <c r="F2529" i="32"/>
  <c r="G2529" i="32"/>
  <c r="H2529" i="32"/>
  <c r="I2529" i="32"/>
  <c r="J2529" i="32"/>
  <c r="B2529" i="32" s="1"/>
  <c r="A2530" i="32"/>
  <c r="C2530" i="32"/>
  <c r="D2530" i="32"/>
  <c r="E2530" i="32"/>
  <c r="F2530" i="32"/>
  <c r="G2530" i="32"/>
  <c r="H2530" i="32"/>
  <c r="I2530" i="32"/>
  <c r="J2530" i="32"/>
  <c r="B2530" i="32" s="1"/>
  <c r="A2531" i="32"/>
  <c r="C2531" i="32"/>
  <c r="D2531" i="32"/>
  <c r="E2531" i="32"/>
  <c r="F2531" i="32"/>
  <c r="G2531" i="32"/>
  <c r="H2531" i="32"/>
  <c r="I2531" i="32"/>
  <c r="J2531" i="32"/>
  <c r="B2531" i="32" s="1"/>
  <c r="A2532" i="32"/>
  <c r="C2532" i="32"/>
  <c r="D2532" i="32"/>
  <c r="E2532" i="32"/>
  <c r="F2532" i="32"/>
  <c r="G2532" i="32"/>
  <c r="H2532" i="32"/>
  <c r="I2532" i="32"/>
  <c r="J2532" i="32"/>
  <c r="B2532" i="32" s="1"/>
  <c r="A2533" i="32"/>
  <c r="C2533" i="32"/>
  <c r="D2533" i="32"/>
  <c r="E2533" i="32"/>
  <c r="F2533" i="32"/>
  <c r="G2533" i="32"/>
  <c r="H2533" i="32"/>
  <c r="I2533" i="32"/>
  <c r="J2533" i="32"/>
  <c r="B2533" i="32" s="1"/>
  <c r="A2534" i="32"/>
  <c r="C2534" i="32"/>
  <c r="D2534" i="32"/>
  <c r="E2534" i="32"/>
  <c r="F2534" i="32"/>
  <c r="G2534" i="32"/>
  <c r="H2534" i="32"/>
  <c r="I2534" i="32"/>
  <c r="J2534" i="32"/>
  <c r="B2534" i="32" s="1"/>
  <c r="A2535" i="32"/>
  <c r="C2535" i="32"/>
  <c r="D2535" i="32"/>
  <c r="E2535" i="32"/>
  <c r="F2535" i="32"/>
  <c r="G2535" i="32"/>
  <c r="H2535" i="32"/>
  <c r="I2535" i="32"/>
  <c r="J2535" i="32"/>
  <c r="B2535" i="32" s="1"/>
  <c r="A2536" i="32"/>
  <c r="C2536" i="32"/>
  <c r="D2536" i="32"/>
  <c r="E2536" i="32"/>
  <c r="F2536" i="32"/>
  <c r="G2536" i="32"/>
  <c r="H2536" i="32"/>
  <c r="I2536" i="32"/>
  <c r="J2536" i="32"/>
  <c r="B2536" i="32" s="1"/>
  <c r="A2537" i="32"/>
  <c r="C2537" i="32"/>
  <c r="D2537" i="32"/>
  <c r="E2537" i="32"/>
  <c r="F2537" i="32"/>
  <c r="G2537" i="32"/>
  <c r="H2537" i="32"/>
  <c r="I2537" i="32"/>
  <c r="J2537" i="32"/>
  <c r="B2537" i="32" s="1"/>
  <c r="A2538" i="32"/>
  <c r="C2538" i="32"/>
  <c r="D2538" i="32"/>
  <c r="E2538" i="32"/>
  <c r="F2538" i="32"/>
  <c r="G2538" i="32"/>
  <c r="H2538" i="32"/>
  <c r="I2538" i="32"/>
  <c r="J2538" i="32"/>
  <c r="B2538" i="32" s="1"/>
  <c r="A2539" i="32"/>
  <c r="C2539" i="32"/>
  <c r="D2539" i="32"/>
  <c r="E2539" i="32"/>
  <c r="F2539" i="32"/>
  <c r="G2539" i="32"/>
  <c r="H2539" i="32"/>
  <c r="I2539" i="32"/>
  <c r="J2539" i="32"/>
  <c r="B2539" i="32" s="1"/>
  <c r="A2540" i="32"/>
  <c r="C2540" i="32"/>
  <c r="D2540" i="32"/>
  <c r="E2540" i="32"/>
  <c r="F2540" i="32"/>
  <c r="G2540" i="32"/>
  <c r="H2540" i="32"/>
  <c r="I2540" i="32"/>
  <c r="J2540" i="32"/>
  <c r="B2540" i="32" s="1"/>
  <c r="A2541" i="32"/>
  <c r="C2541" i="32"/>
  <c r="D2541" i="32"/>
  <c r="E2541" i="32"/>
  <c r="F2541" i="32"/>
  <c r="G2541" i="32"/>
  <c r="H2541" i="32"/>
  <c r="I2541" i="32"/>
  <c r="J2541" i="32"/>
  <c r="B2541" i="32" s="1"/>
  <c r="A2542" i="32"/>
  <c r="C2542" i="32"/>
  <c r="D2542" i="32"/>
  <c r="E2542" i="32"/>
  <c r="F2542" i="32"/>
  <c r="G2542" i="32"/>
  <c r="H2542" i="32"/>
  <c r="I2542" i="32"/>
  <c r="J2542" i="32"/>
  <c r="B2542" i="32" s="1"/>
  <c r="A2543" i="32"/>
  <c r="C2543" i="32"/>
  <c r="D2543" i="32"/>
  <c r="E2543" i="32"/>
  <c r="F2543" i="32"/>
  <c r="G2543" i="32"/>
  <c r="H2543" i="32"/>
  <c r="I2543" i="32"/>
  <c r="J2543" i="32"/>
  <c r="B2543" i="32" s="1"/>
  <c r="A2544" i="32"/>
  <c r="C2544" i="32"/>
  <c r="D2544" i="32"/>
  <c r="E2544" i="32"/>
  <c r="F2544" i="32"/>
  <c r="G2544" i="32"/>
  <c r="H2544" i="32"/>
  <c r="I2544" i="32"/>
  <c r="J2544" i="32"/>
  <c r="B2544" i="32" s="1"/>
  <c r="A2545" i="32"/>
  <c r="C2545" i="32"/>
  <c r="D2545" i="32"/>
  <c r="E2545" i="32"/>
  <c r="F2545" i="32"/>
  <c r="G2545" i="32"/>
  <c r="H2545" i="32"/>
  <c r="I2545" i="32"/>
  <c r="J2545" i="32"/>
  <c r="B2545" i="32" s="1"/>
  <c r="A2546" i="32"/>
  <c r="C2546" i="32"/>
  <c r="D2546" i="32"/>
  <c r="E2546" i="32"/>
  <c r="F2546" i="32"/>
  <c r="G2546" i="32"/>
  <c r="H2546" i="32"/>
  <c r="I2546" i="32"/>
  <c r="J2546" i="32"/>
  <c r="B2546" i="32" s="1"/>
  <c r="A2547" i="32"/>
  <c r="C2547" i="32"/>
  <c r="D2547" i="32"/>
  <c r="E2547" i="32"/>
  <c r="F2547" i="32"/>
  <c r="G2547" i="32"/>
  <c r="H2547" i="32"/>
  <c r="I2547" i="32"/>
  <c r="J2547" i="32"/>
  <c r="B2547" i="32" s="1"/>
  <c r="A2548" i="32"/>
  <c r="C2548" i="32"/>
  <c r="D2548" i="32"/>
  <c r="E2548" i="32"/>
  <c r="F2548" i="32"/>
  <c r="G2548" i="32"/>
  <c r="H2548" i="32"/>
  <c r="I2548" i="32"/>
  <c r="J2548" i="32"/>
  <c r="B2548" i="32" s="1"/>
  <c r="A2549" i="32"/>
  <c r="C2549" i="32"/>
  <c r="D2549" i="32"/>
  <c r="E2549" i="32"/>
  <c r="F2549" i="32"/>
  <c r="G2549" i="32"/>
  <c r="H2549" i="32"/>
  <c r="I2549" i="32"/>
  <c r="J2549" i="32"/>
  <c r="B2549" i="32" s="1"/>
  <c r="A2550" i="32"/>
  <c r="C2550" i="32"/>
  <c r="D2550" i="32"/>
  <c r="E2550" i="32"/>
  <c r="F2550" i="32"/>
  <c r="G2550" i="32"/>
  <c r="H2550" i="32"/>
  <c r="I2550" i="32"/>
  <c r="J2550" i="32"/>
  <c r="B2550" i="32" s="1"/>
  <c r="A2551" i="32"/>
  <c r="C2551" i="32"/>
  <c r="D2551" i="32"/>
  <c r="E2551" i="32"/>
  <c r="F2551" i="32"/>
  <c r="G2551" i="32"/>
  <c r="H2551" i="32"/>
  <c r="I2551" i="32"/>
  <c r="J2551" i="32"/>
  <c r="B2551" i="32" s="1"/>
  <c r="A2552" i="32"/>
  <c r="C2552" i="32"/>
  <c r="D2552" i="32"/>
  <c r="E2552" i="32"/>
  <c r="F2552" i="32"/>
  <c r="G2552" i="32"/>
  <c r="H2552" i="32"/>
  <c r="I2552" i="32"/>
  <c r="J2552" i="32"/>
  <c r="B2552" i="32" s="1"/>
  <c r="A2553" i="32"/>
  <c r="C2553" i="32"/>
  <c r="D2553" i="32"/>
  <c r="E2553" i="32"/>
  <c r="F2553" i="32"/>
  <c r="G2553" i="32"/>
  <c r="H2553" i="32"/>
  <c r="I2553" i="32"/>
  <c r="J2553" i="32"/>
  <c r="B2553" i="32" s="1"/>
  <c r="A2554" i="32"/>
  <c r="C2554" i="32"/>
  <c r="D2554" i="32"/>
  <c r="E2554" i="32"/>
  <c r="F2554" i="32"/>
  <c r="G2554" i="32"/>
  <c r="H2554" i="32"/>
  <c r="I2554" i="32"/>
  <c r="J2554" i="32"/>
  <c r="B2554" i="32" s="1"/>
  <c r="A2555" i="32"/>
  <c r="C2555" i="32"/>
  <c r="D2555" i="32"/>
  <c r="E2555" i="32"/>
  <c r="F2555" i="32"/>
  <c r="G2555" i="32"/>
  <c r="H2555" i="32"/>
  <c r="I2555" i="32"/>
  <c r="J2555" i="32"/>
  <c r="B2555" i="32" s="1"/>
  <c r="A2556" i="32"/>
  <c r="C2556" i="32"/>
  <c r="D2556" i="32"/>
  <c r="E2556" i="32"/>
  <c r="F2556" i="32"/>
  <c r="G2556" i="32"/>
  <c r="H2556" i="32"/>
  <c r="I2556" i="32"/>
  <c r="J2556" i="32"/>
  <c r="B2556" i="32" s="1"/>
  <c r="A2557" i="32"/>
  <c r="C2557" i="32"/>
  <c r="D2557" i="32"/>
  <c r="E2557" i="32"/>
  <c r="F2557" i="32"/>
  <c r="G2557" i="32"/>
  <c r="H2557" i="32"/>
  <c r="I2557" i="32"/>
  <c r="J2557" i="32"/>
  <c r="B2557" i="32" s="1"/>
  <c r="A2558" i="32"/>
  <c r="C2558" i="32"/>
  <c r="D2558" i="32"/>
  <c r="E2558" i="32"/>
  <c r="F2558" i="32"/>
  <c r="G2558" i="32"/>
  <c r="H2558" i="32"/>
  <c r="I2558" i="32"/>
  <c r="J2558" i="32"/>
  <c r="B2558" i="32" s="1"/>
  <c r="A2559" i="32"/>
  <c r="C2559" i="32"/>
  <c r="D2559" i="32"/>
  <c r="E2559" i="32"/>
  <c r="F2559" i="32"/>
  <c r="G2559" i="32"/>
  <c r="H2559" i="32"/>
  <c r="I2559" i="32"/>
  <c r="J2559" i="32"/>
  <c r="B2559" i="32" s="1"/>
  <c r="A2560" i="32"/>
  <c r="C2560" i="32"/>
  <c r="D2560" i="32"/>
  <c r="E2560" i="32"/>
  <c r="F2560" i="32"/>
  <c r="G2560" i="32"/>
  <c r="H2560" i="32"/>
  <c r="I2560" i="32"/>
  <c r="J2560" i="32"/>
  <c r="B2560" i="32" s="1"/>
  <c r="A2561" i="32"/>
  <c r="C2561" i="32"/>
  <c r="D2561" i="32"/>
  <c r="E2561" i="32"/>
  <c r="F2561" i="32"/>
  <c r="G2561" i="32"/>
  <c r="H2561" i="32"/>
  <c r="I2561" i="32"/>
  <c r="J2561" i="32"/>
  <c r="B2561" i="32" s="1"/>
  <c r="A2562" i="32"/>
  <c r="C2562" i="32"/>
  <c r="D2562" i="32"/>
  <c r="E2562" i="32"/>
  <c r="F2562" i="32"/>
  <c r="G2562" i="32"/>
  <c r="H2562" i="32"/>
  <c r="I2562" i="32"/>
  <c r="J2562" i="32"/>
  <c r="B2562" i="32" s="1"/>
  <c r="A2563" i="32"/>
  <c r="C2563" i="32"/>
  <c r="D2563" i="32"/>
  <c r="E2563" i="32"/>
  <c r="F2563" i="32"/>
  <c r="G2563" i="32"/>
  <c r="H2563" i="32"/>
  <c r="I2563" i="32"/>
  <c r="J2563" i="32"/>
  <c r="B2563" i="32" s="1"/>
  <c r="A2564" i="32"/>
  <c r="C2564" i="32"/>
  <c r="D2564" i="32"/>
  <c r="E2564" i="32"/>
  <c r="F2564" i="32"/>
  <c r="G2564" i="32"/>
  <c r="H2564" i="32"/>
  <c r="I2564" i="32"/>
  <c r="J2564" i="32"/>
  <c r="B2564" i="32" s="1"/>
  <c r="A2565" i="32"/>
  <c r="C2565" i="32"/>
  <c r="D2565" i="32"/>
  <c r="E2565" i="32"/>
  <c r="F2565" i="32"/>
  <c r="G2565" i="32"/>
  <c r="H2565" i="32"/>
  <c r="I2565" i="32"/>
  <c r="J2565" i="32"/>
  <c r="B2565" i="32" s="1"/>
  <c r="A2566" i="32"/>
  <c r="C2566" i="32"/>
  <c r="D2566" i="32"/>
  <c r="E2566" i="32"/>
  <c r="F2566" i="32"/>
  <c r="G2566" i="32"/>
  <c r="H2566" i="32"/>
  <c r="I2566" i="32"/>
  <c r="J2566" i="32"/>
  <c r="B2566" i="32" s="1"/>
  <c r="A2567" i="32"/>
  <c r="C2567" i="32"/>
  <c r="D2567" i="32"/>
  <c r="E2567" i="32"/>
  <c r="F2567" i="32"/>
  <c r="G2567" i="32"/>
  <c r="H2567" i="32"/>
  <c r="I2567" i="32"/>
  <c r="J2567" i="32"/>
  <c r="B2567" i="32" s="1"/>
  <c r="A2568" i="32"/>
  <c r="C2568" i="32"/>
  <c r="D2568" i="32"/>
  <c r="E2568" i="32"/>
  <c r="F2568" i="32"/>
  <c r="G2568" i="32"/>
  <c r="H2568" i="32"/>
  <c r="I2568" i="32"/>
  <c r="J2568" i="32"/>
  <c r="B2568" i="32" s="1"/>
  <c r="A2569" i="32"/>
  <c r="C2569" i="32"/>
  <c r="D2569" i="32"/>
  <c r="E2569" i="32"/>
  <c r="F2569" i="32"/>
  <c r="G2569" i="32"/>
  <c r="H2569" i="32"/>
  <c r="I2569" i="32"/>
  <c r="J2569" i="32"/>
  <c r="B2569" i="32" s="1"/>
  <c r="A2570" i="32"/>
  <c r="C2570" i="32"/>
  <c r="D2570" i="32"/>
  <c r="E2570" i="32"/>
  <c r="F2570" i="32"/>
  <c r="G2570" i="32"/>
  <c r="H2570" i="32"/>
  <c r="I2570" i="32"/>
  <c r="J2570" i="32"/>
  <c r="B2570" i="32" s="1"/>
  <c r="A2571" i="32"/>
  <c r="C2571" i="32"/>
  <c r="D2571" i="32"/>
  <c r="E2571" i="32"/>
  <c r="F2571" i="32"/>
  <c r="G2571" i="32"/>
  <c r="H2571" i="32"/>
  <c r="I2571" i="32"/>
  <c r="J2571" i="32"/>
  <c r="B2571" i="32" s="1"/>
  <c r="A2572" i="32"/>
  <c r="C2572" i="32"/>
  <c r="D2572" i="32"/>
  <c r="E2572" i="32"/>
  <c r="F2572" i="32"/>
  <c r="G2572" i="32"/>
  <c r="H2572" i="32"/>
  <c r="I2572" i="32"/>
  <c r="J2572" i="32"/>
  <c r="B2572" i="32" s="1"/>
  <c r="A2573" i="32"/>
  <c r="C2573" i="32"/>
  <c r="D2573" i="32"/>
  <c r="E2573" i="32"/>
  <c r="F2573" i="32"/>
  <c r="G2573" i="32"/>
  <c r="H2573" i="32"/>
  <c r="I2573" i="32"/>
  <c r="J2573" i="32"/>
  <c r="B2573" i="32" s="1"/>
  <c r="A2574" i="32"/>
  <c r="C2574" i="32"/>
  <c r="D2574" i="32"/>
  <c r="E2574" i="32"/>
  <c r="F2574" i="32"/>
  <c r="G2574" i="32"/>
  <c r="H2574" i="32"/>
  <c r="I2574" i="32"/>
  <c r="J2574" i="32"/>
  <c r="B2574" i="32" s="1"/>
  <c r="A2575" i="32"/>
  <c r="C2575" i="32"/>
  <c r="D2575" i="32"/>
  <c r="E2575" i="32"/>
  <c r="F2575" i="32"/>
  <c r="G2575" i="32"/>
  <c r="H2575" i="32"/>
  <c r="I2575" i="32"/>
  <c r="J2575" i="32"/>
  <c r="B2575" i="32" s="1"/>
  <c r="A2576" i="32"/>
  <c r="C2576" i="32"/>
  <c r="D2576" i="32"/>
  <c r="E2576" i="32"/>
  <c r="F2576" i="32"/>
  <c r="G2576" i="32"/>
  <c r="H2576" i="32"/>
  <c r="I2576" i="32"/>
  <c r="J2576" i="32"/>
  <c r="B2576" i="32" s="1"/>
  <c r="A2577" i="32"/>
  <c r="C2577" i="32"/>
  <c r="D2577" i="32"/>
  <c r="E2577" i="32"/>
  <c r="F2577" i="32"/>
  <c r="G2577" i="32"/>
  <c r="H2577" i="32"/>
  <c r="I2577" i="32"/>
  <c r="J2577" i="32"/>
  <c r="B2577" i="32" s="1"/>
  <c r="A2578" i="32"/>
  <c r="C2578" i="32"/>
  <c r="D2578" i="32"/>
  <c r="E2578" i="32"/>
  <c r="F2578" i="32"/>
  <c r="G2578" i="32"/>
  <c r="H2578" i="32"/>
  <c r="I2578" i="32"/>
  <c r="J2578" i="32"/>
  <c r="B2578" i="32" s="1"/>
  <c r="A2579" i="32"/>
  <c r="C2579" i="32"/>
  <c r="D2579" i="32"/>
  <c r="E2579" i="32"/>
  <c r="F2579" i="32"/>
  <c r="G2579" i="32"/>
  <c r="H2579" i="32"/>
  <c r="I2579" i="32"/>
  <c r="J2579" i="32"/>
  <c r="B2579" i="32" s="1"/>
  <c r="A2580" i="32"/>
  <c r="C2580" i="32"/>
  <c r="D2580" i="32"/>
  <c r="E2580" i="32"/>
  <c r="F2580" i="32"/>
  <c r="G2580" i="32"/>
  <c r="H2580" i="32"/>
  <c r="I2580" i="32"/>
  <c r="J2580" i="32"/>
  <c r="B2580" i="32" s="1"/>
  <c r="A2581" i="32"/>
  <c r="C2581" i="32"/>
  <c r="D2581" i="32"/>
  <c r="E2581" i="32"/>
  <c r="F2581" i="32"/>
  <c r="G2581" i="32"/>
  <c r="H2581" i="32"/>
  <c r="I2581" i="32"/>
  <c r="J2581" i="32"/>
  <c r="B2581" i="32" s="1"/>
  <c r="A2582" i="32"/>
  <c r="C2582" i="32"/>
  <c r="D2582" i="32"/>
  <c r="E2582" i="32"/>
  <c r="F2582" i="32"/>
  <c r="G2582" i="32"/>
  <c r="H2582" i="32"/>
  <c r="I2582" i="32"/>
  <c r="J2582" i="32"/>
  <c r="B2582" i="32" s="1"/>
  <c r="A2583" i="32"/>
  <c r="C2583" i="32"/>
  <c r="D2583" i="32"/>
  <c r="E2583" i="32"/>
  <c r="F2583" i="32"/>
  <c r="G2583" i="32"/>
  <c r="H2583" i="32"/>
  <c r="I2583" i="32"/>
  <c r="J2583" i="32"/>
  <c r="B2583" i="32" s="1"/>
  <c r="A2584" i="32"/>
  <c r="C2584" i="32"/>
  <c r="D2584" i="32"/>
  <c r="E2584" i="32"/>
  <c r="F2584" i="32"/>
  <c r="G2584" i="32"/>
  <c r="H2584" i="32"/>
  <c r="I2584" i="32"/>
  <c r="J2584" i="32"/>
  <c r="B2584" i="32" s="1"/>
  <c r="A2585" i="32"/>
  <c r="C2585" i="32"/>
  <c r="D2585" i="32"/>
  <c r="E2585" i="32"/>
  <c r="F2585" i="32"/>
  <c r="G2585" i="32"/>
  <c r="H2585" i="32"/>
  <c r="I2585" i="32"/>
  <c r="J2585" i="32"/>
  <c r="B2585" i="32" s="1"/>
  <c r="A2586" i="32"/>
  <c r="C2586" i="32"/>
  <c r="D2586" i="32"/>
  <c r="E2586" i="32"/>
  <c r="F2586" i="32"/>
  <c r="G2586" i="32"/>
  <c r="H2586" i="32"/>
  <c r="I2586" i="32"/>
  <c r="J2586" i="32"/>
  <c r="B2586" i="32" s="1"/>
  <c r="A2587" i="32"/>
  <c r="C2587" i="32"/>
  <c r="D2587" i="32"/>
  <c r="E2587" i="32"/>
  <c r="F2587" i="32"/>
  <c r="G2587" i="32"/>
  <c r="H2587" i="32"/>
  <c r="I2587" i="32"/>
  <c r="J2587" i="32"/>
  <c r="B2587" i="32" s="1"/>
  <c r="A2588" i="32"/>
  <c r="C2588" i="32"/>
  <c r="D2588" i="32"/>
  <c r="E2588" i="32"/>
  <c r="F2588" i="32"/>
  <c r="G2588" i="32"/>
  <c r="H2588" i="32"/>
  <c r="I2588" i="32"/>
  <c r="J2588" i="32"/>
  <c r="B2588" i="32" s="1"/>
  <c r="A2589" i="32"/>
  <c r="C2589" i="32"/>
  <c r="D2589" i="32"/>
  <c r="E2589" i="32"/>
  <c r="F2589" i="32"/>
  <c r="G2589" i="32"/>
  <c r="H2589" i="32"/>
  <c r="I2589" i="32"/>
  <c r="J2589" i="32"/>
  <c r="B2589" i="32" s="1"/>
  <c r="A2590" i="32"/>
  <c r="C2590" i="32"/>
  <c r="D2590" i="32"/>
  <c r="E2590" i="32"/>
  <c r="F2590" i="32"/>
  <c r="G2590" i="32"/>
  <c r="H2590" i="32"/>
  <c r="I2590" i="32"/>
  <c r="J2590" i="32"/>
  <c r="B2590" i="32" s="1"/>
  <c r="A2591" i="32"/>
  <c r="C2591" i="32"/>
  <c r="D2591" i="32"/>
  <c r="E2591" i="32"/>
  <c r="F2591" i="32"/>
  <c r="G2591" i="32"/>
  <c r="H2591" i="32"/>
  <c r="I2591" i="32"/>
  <c r="J2591" i="32"/>
  <c r="B2591" i="32" s="1"/>
  <c r="A2592" i="32"/>
  <c r="C2592" i="32"/>
  <c r="D2592" i="32"/>
  <c r="E2592" i="32"/>
  <c r="F2592" i="32"/>
  <c r="G2592" i="32"/>
  <c r="H2592" i="32"/>
  <c r="I2592" i="32"/>
  <c r="J2592" i="32"/>
  <c r="B2592" i="32" s="1"/>
  <c r="A2593" i="32"/>
  <c r="C2593" i="32"/>
  <c r="D2593" i="32"/>
  <c r="E2593" i="32"/>
  <c r="F2593" i="32"/>
  <c r="G2593" i="32"/>
  <c r="H2593" i="32"/>
  <c r="I2593" i="32"/>
  <c r="J2593" i="32"/>
  <c r="B2593" i="32" s="1"/>
  <c r="A2594" i="32"/>
  <c r="C2594" i="32"/>
  <c r="D2594" i="32"/>
  <c r="E2594" i="32"/>
  <c r="F2594" i="32"/>
  <c r="G2594" i="32"/>
  <c r="H2594" i="32"/>
  <c r="I2594" i="32"/>
  <c r="J2594" i="32"/>
  <c r="B2594" i="32" s="1"/>
  <c r="A2595" i="32"/>
  <c r="C2595" i="32"/>
  <c r="D2595" i="32"/>
  <c r="E2595" i="32"/>
  <c r="F2595" i="32"/>
  <c r="G2595" i="32"/>
  <c r="H2595" i="32"/>
  <c r="I2595" i="32"/>
  <c r="J2595" i="32"/>
  <c r="B2595" i="32" s="1"/>
  <c r="A2596" i="32"/>
  <c r="C2596" i="32"/>
  <c r="D2596" i="32"/>
  <c r="E2596" i="32"/>
  <c r="F2596" i="32"/>
  <c r="G2596" i="32"/>
  <c r="H2596" i="32"/>
  <c r="I2596" i="32"/>
  <c r="J2596" i="32"/>
  <c r="B2596" i="32" s="1"/>
  <c r="A2597" i="32"/>
  <c r="C2597" i="32"/>
  <c r="D2597" i="32"/>
  <c r="E2597" i="32"/>
  <c r="F2597" i="32"/>
  <c r="G2597" i="32"/>
  <c r="H2597" i="32"/>
  <c r="I2597" i="32"/>
  <c r="J2597" i="32"/>
  <c r="B2597" i="32" s="1"/>
  <c r="A2598" i="32"/>
  <c r="C2598" i="32"/>
  <c r="D2598" i="32"/>
  <c r="E2598" i="32"/>
  <c r="F2598" i="32"/>
  <c r="G2598" i="32"/>
  <c r="H2598" i="32"/>
  <c r="I2598" i="32"/>
  <c r="J2598" i="32"/>
  <c r="B2598" i="32" s="1"/>
  <c r="A2599" i="32"/>
  <c r="C2599" i="32"/>
  <c r="D2599" i="32"/>
  <c r="E2599" i="32"/>
  <c r="F2599" i="32"/>
  <c r="G2599" i="32"/>
  <c r="H2599" i="32"/>
  <c r="I2599" i="32"/>
  <c r="J2599" i="32"/>
  <c r="B2599" i="32" s="1"/>
  <c r="A2600" i="32"/>
  <c r="C2600" i="32"/>
  <c r="D2600" i="32"/>
  <c r="E2600" i="32"/>
  <c r="F2600" i="32"/>
  <c r="G2600" i="32"/>
  <c r="H2600" i="32"/>
  <c r="I2600" i="32"/>
  <c r="J2600" i="32"/>
  <c r="B2600" i="32" s="1"/>
  <c r="A2601" i="32"/>
  <c r="C2601" i="32"/>
  <c r="D2601" i="32"/>
  <c r="E2601" i="32"/>
  <c r="F2601" i="32"/>
  <c r="G2601" i="32"/>
  <c r="H2601" i="32"/>
  <c r="I2601" i="32"/>
  <c r="J2601" i="32"/>
  <c r="B2601" i="32" s="1"/>
  <c r="A2602" i="32"/>
  <c r="C2602" i="32"/>
  <c r="D2602" i="32"/>
  <c r="E2602" i="32"/>
  <c r="F2602" i="32"/>
  <c r="G2602" i="32"/>
  <c r="H2602" i="32"/>
  <c r="I2602" i="32"/>
  <c r="J2602" i="32"/>
  <c r="B2602" i="32" s="1"/>
  <c r="A2603" i="32"/>
  <c r="C2603" i="32"/>
  <c r="D2603" i="32"/>
  <c r="E2603" i="32"/>
  <c r="F2603" i="32"/>
  <c r="G2603" i="32"/>
  <c r="H2603" i="32"/>
  <c r="I2603" i="32"/>
  <c r="J2603" i="32"/>
  <c r="B2603" i="32" s="1"/>
  <c r="A2604" i="32"/>
  <c r="C2604" i="32"/>
  <c r="D2604" i="32"/>
  <c r="E2604" i="32"/>
  <c r="F2604" i="32"/>
  <c r="G2604" i="32"/>
  <c r="H2604" i="32"/>
  <c r="I2604" i="32"/>
  <c r="J2604" i="32"/>
  <c r="B2604" i="32" s="1"/>
  <c r="A2605" i="32"/>
  <c r="C2605" i="32"/>
  <c r="D2605" i="32"/>
  <c r="E2605" i="32"/>
  <c r="F2605" i="32"/>
  <c r="G2605" i="32"/>
  <c r="H2605" i="32"/>
  <c r="I2605" i="32"/>
  <c r="J2605" i="32"/>
  <c r="B2605" i="32" s="1"/>
  <c r="A2606" i="32"/>
  <c r="C2606" i="32"/>
  <c r="D2606" i="32"/>
  <c r="E2606" i="32"/>
  <c r="F2606" i="32"/>
  <c r="G2606" i="32"/>
  <c r="H2606" i="32"/>
  <c r="I2606" i="32"/>
  <c r="J2606" i="32"/>
  <c r="B2606" i="32" s="1"/>
  <c r="A2607" i="32"/>
  <c r="C2607" i="32"/>
  <c r="D2607" i="32"/>
  <c r="E2607" i="32"/>
  <c r="F2607" i="32"/>
  <c r="G2607" i="32"/>
  <c r="H2607" i="32"/>
  <c r="I2607" i="32"/>
  <c r="J2607" i="32"/>
  <c r="B2607" i="32" s="1"/>
  <c r="A2608" i="32"/>
  <c r="C2608" i="32"/>
  <c r="D2608" i="32"/>
  <c r="E2608" i="32"/>
  <c r="F2608" i="32"/>
  <c r="G2608" i="32"/>
  <c r="H2608" i="32"/>
  <c r="I2608" i="32"/>
  <c r="J2608" i="32"/>
  <c r="B2608" i="32" s="1"/>
  <c r="A2609" i="32"/>
  <c r="C2609" i="32"/>
  <c r="D2609" i="32"/>
  <c r="E2609" i="32"/>
  <c r="F2609" i="32"/>
  <c r="G2609" i="32"/>
  <c r="H2609" i="32"/>
  <c r="I2609" i="32"/>
  <c r="J2609" i="32"/>
  <c r="B2609" i="32" s="1"/>
  <c r="A2610" i="32"/>
  <c r="C2610" i="32"/>
  <c r="D2610" i="32"/>
  <c r="E2610" i="32"/>
  <c r="F2610" i="32"/>
  <c r="G2610" i="32"/>
  <c r="H2610" i="32"/>
  <c r="I2610" i="32"/>
  <c r="J2610" i="32"/>
  <c r="B2610" i="32" s="1"/>
  <c r="A2611" i="32"/>
  <c r="C2611" i="32"/>
  <c r="D2611" i="32"/>
  <c r="E2611" i="32"/>
  <c r="F2611" i="32"/>
  <c r="G2611" i="32"/>
  <c r="H2611" i="32"/>
  <c r="I2611" i="32"/>
  <c r="J2611" i="32"/>
  <c r="B2611" i="32" s="1"/>
  <c r="A2612" i="32"/>
  <c r="C2612" i="32"/>
  <c r="D2612" i="32"/>
  <c r="E2612" i="32"/>
  <c r="F2612" i="32"/>
  <c r="G2612" i="32"/>
  <c r="H2612" i="32"/>
  <c r="I2612" i="32"/>
  <c r="J2612" i="32"/>
  <c r="B2612" i="32" s="1"/>
  <c r="A2613" i="32"/>
  <c r="C2613" i="32"/>
  <c r="D2613" i="32"/>
  <c r="E2613" i="32"/>
  <c r="F2613" i="32"/>
  <c r="G2613" i="32"/>
  <c r="H2613" i="32"/>
  <c r="I2613" i="32"/>
  <c r="J2613" i="32"/>
  <c r="B2613" i="32" s="1"/>
  <c r="A2614" i="32"/>
  <c r="C2614" i="32"/>
  <c r="D2614" i="32"/>
  <c r="E2614" i="32"/>
  <c r="F2614" i="32"/>
  <c r="G2614" i="32"/>
  <c r="H2614" i="32"/>
  <c r="I2614" i="32"/>
  <c r="J2614" i="32"/>
  <c r="B2614" i="32" s="1"/>
  <c r="A2615" i="32"/>
  <c r="C2615" i="32"/>
  <c r="D2615" i="32"/>
  <c r="E2615" i="32"/>
  <c r="F2615" i="32"/>
  <c r="G2615" i="32"/>
  <c r="H2615" i="32"/>
  <c r="I2615" i="32"/>
  <c r="J2615" i="32"/>
  <c r="B2615" i="32" s="1"/>
  <c r="A2616" i="32"/>
  <c r="C2616" i="32"/>
  <c r="D2616" i="32"/>
  <c r="E2616" i="32"/>
  <c r="F2616" i="32"/>
  <c r="G2616" i="32"/>
  <c r="H2616" i="32"/>
  <c r="I2616" i="32"/>
  <c r="J2616" i="32"/>
  <c r="B2616" i="32" s="1"/>
  <c r="A2617" i="32"/>
  <c r="C2617" i="32"/>
  <c r="D2617" i="32"/>
  <c r="E2617" i="32"/>
  <c r="F2617" i="32"/>
  <c r="G2617" i="32"/>
  <c r="H2617" i="32"/>
  <c r="I2617" i="32"/>
  <c r="J2617" i="32"/>
  <c r="B2617" i="32" s="1"/>
  <c r="A2618" i="32"/>
  <c r="C2618" i="32"/>
  <c r="D2618" i="32"/>
  <c r="E2618" i="32"/>
  <c r="F2618" i="32"/>
  <c r="G2618" i="32"/>
  <c r="H2618" i="32"/>
  <c r="I2618" i="32"/>
  <c r="J2618" i="32"/>
  <c r="B2618" i="32" s="1"/>
  <c r="A2619" i="32"/>
  <c r="C2619" i="32"/>
  <c r="D2619" i="32"/>
  <c r="E2619" i="32"/>
  <c r="F2619" i="32"/>
  <c r="G2619" i="32"/>
  <c r="H2619" i="32"/>
  <c r="I2619" i="32"/>
  <c r="J2619" i="32"/>
  <c r="B2619" i="32" s="1"/>
  <c r="A2620" i="32"/>
  <c r="C2620" i="32"/>
  <c r="D2620" i="32"/>
  <c r="E2620" i="32"/>
  <c r="F2620" i="32"/>
  <c r="G2620" i="32"/>
  <c r="H2620" i="32"/>
  <c r="I2620" i="32"/>
  <c r="J2620" i="32"/>
  <c r="B2620" i="32" s="1"/>
  <c r="A2621" i="32"/>
  <c r="C2621" i="32"/>
  <c r="D2621" i="32"/>
  <c r="E2621" i="32"/>
  <c r="F2621" i="32"/>
  <c r="G2621" i="32"/>
  <c r="H2621" i="32"/>
  <c r="I2621" i="32"/>
  <c r="J2621" i="32"/>
  <c r="B2621" i="32" s="1"/>
  <c r="A2622" i="32"/>
  <c r="C2622" i="32"/>
  <c r="D2622" i="32"/>
  <c r="E2622" i="32"/>
  <c r="F2622" i="32"/>
  <c r="G2622" i="32"/>
  <c r="H2622" i="32"/>
  <c r="I2622" i="32"/>
  <c r="J2622" i="32"/>
  <c r="B2622" i="32" s="1"/>
  <c r="A2623" i="32"/>
  <c r="C2623" i="32"/>
  <c r="D2623" i="32"/>
  <c r="E2623" i="32"/>
  <c r="F2623" i="32"/>
  <c r="G2623" i="32"/>
  <c r="H2623" i="32"/>
  <c r="I2623" i="32"/>
  <c r="J2623" i="32"/>
  <c r="B2623" i="32" s="1"/>
  <c r="A2624" i="32"/>
  <c r="C2624" i="32"/>
  <c r="D2624" i="32"/>
  <c r="E2624" i="32"/>
  <c r="F2624" i="32"/>
  <c r="G2624" i="32"/>
  <c r="H2624" i="32"/>
  <c r="I2624" i="32"/>
  <c r="J2624" i="32"/>
  <c r="B2624" i="32" s="1"/>
  <c r="A2625" i="32"/>
  <c r="C2625" i="32"/>
  <c r="D2625" i="32"/>
  <c r="E2625" i="32"/>
  <c r="F2625" i="32"/>
  <c r="G2625" i="32"/>
  <c r="H2625" i="32"/>
  <c r="I2625" i="32"/>
  <c r="J2625" i="32"/>
  <c r="B2625" i="32" s="1"/>
  <c r="A2626" i="32"/>
  <c r="C2626" i="32"/>
  <c r="D2626" i="32"/>
  <c r="E2626" i="32"/>
  <c r="F2626" i="32"/>
  <c r="G2626" i="32"/>
  <c r="H2626" i="32"/>
  <c r="I2626" i="32"/>
  <c r="J2626" i="32"/>
  <c r="B2626" i="32" s="1"/>
  <c r="A2627" i="32"/>
  <c r="C2627" i="32"/>
  <c r="D2627" i="32"/>
  <c r="E2627" i="32"/>
  <c r="F2627" i="32"/>
  <c r="G2627" i="32"/>
  <c r="H2627" i="32"/>
  <c r="I2627" i="32"/>
  <c r="J2627" i="32"/>
  <c r="B2627" i="32" s="1"/>
  <c r="A2628" i="32"/>
  <c r="C2628" i="32"/>
  <c r="D2628" i="32"/>
  <c r="E2628" i="32"/>
  <c r="F2628" i="32"/>
  <c r="G2628" i="32"/>
  <c r="H2628" i="32"/>
  <c r="I2628" i="32"/>
  <c r="J2628" i="32"/>
  <c r="B2628" i="32" s="1"/>
  <c r="A2629" i="32"/>
  <c r="C2629" i="32"/>
  <c r="D2629" i="32"/>
  <c r="E2629" i="32"/>
  <c r="F2629" i="32"/>
  <c r="G2629" i="32"/>
  <c r="H2629" i="32"/>
  <c r="I2629" i="32"/>
  <c r="J2629" i="32"/>
  <c r="B2629" i="32" s="1"/>
  <c r="A2630" i="32"/>
  <c r="C2630" i="32"/>
  <c r="D2630" i="32"/>
  <c r="E2630" i="32"/>
  <c r="F2630" i="32"/>
  <c r="G2630" i="32"/>
  <c r="H2630" i="32"/>
  <c r="I2630" i="32"/>
  <c r="J2630" i="32"/>
  <c r="B2630" i="32" s="1"/>
  <c r="A2631" i="32"/>
  <c r="C2631" i="32"/>
  <c r="D2631" i="32"/>
  <c r="E2631" i="32"/>
  <c r="F2631" i="32"/>
  <c r="G2631" i="32"/>
  <c r="H2631" i="32"/>
  <c r="I2631" i="32"/>
  <c r="J2631" i="32"/>
  <c r="B2631" i="32" s="1"/>
  <c r="A2632" i="32"/>
  <c r="C2632" i="32"/>
  <c r="D2632" i="32"/>
  <c r="E2632" i="32"/>
  <c r="F2632" i="32"/>
  <c r="G2632" i="32"/>
  <c r="H2632" i="32"/>
  <c r="I2632" i="32"/>
  <c r="J2632" i="32"/>
  <c r="B2632" i="32" s="1"/>
  <c r="A2633" i="32"/>
  <c r="C2633" i="32"/>
  <c r="D2633" i="32"/>
  <c r="E2633" i="32"/>
  <c r="F2633" i="32"/>
  <c r="G2633" i="32"/>
  <c r="H2633" i="32"/>
  <c r="I2633" i="32"/>
  <c r="J2633" i="32"/>
  <c r="B2633" i="32" s="1"/>
  <c r="A2634" i="32"/>
  <c r="C2634" i="32"/>
  <c r="D2634" i="32"/>
  <c r="E2634" i="32"/>
  <c r="F2634" i="32"/>
  <c r="G2634" i="32"/>
  <c r="H2634" i="32"/>
  <c r="I2634" i="32"/>
  <c r="J2634" i="32"/>
  <c r="B2634" i="32" s="1"/>
  <c r="A2635" i="32"/>
  <c r="C2635" i="32"/>
  <c r="D2635" i="32"/>
  <c r="E2635" i="32"/>
  <c r="F2635" i="32"/>
  <c r="G2635" i="32"/>
  <c r="H2635" i="32"/>
  <c r="I2635" i="32"/>
  <c r="J2635" i="32"/>
  <c r="B2635" i="32" s="1"/>
  <c r="A2636" i="32"/>
  <c r="C2636" i="32"/>
  <c r="D2636" i="32"/>
  <c r="E2636" i="32"/>
  <c r="F2636" i="32"/>
  <c r="G2636" i="32"/>
  <c r="H2636" i="32"/>
  <c r="I2636" i="32"/>
  <c r="J2636" i="32"/>
  <c r="B2636" i="32" s="1"/>
  <c r="A2637" i="32"/>
  <c r="C2637" i="32"/>
  <c r="D2637" i="32"/>
  <c r="E2637" i="32"/>
  <c r="F2637" i="32"/>
  <c r="G2637" i="32"/>
  <c r="H2637" i="32"/>
  <c r="I2637" i="32"/>
  <c r="J2637" i="32"/>
  <c r="B2637" i="32" s="1"/>
  <c r="A2638" i="32"/>
  <c r="C2638" i="32"/>
  <c r="D2638" i="32"/>
  <c r="E2638" i="32"/>
  <c r="F2638" i="32"/>
  <c r="G2638" i="32"/>
  <c r="H2638" i="32"/>
  <c r="I2638" i="32"/>
  <c r="J2638" i="32"/>
  <c r="B2638" i="32" s="1"/>
  <c r="A2639" i="32"/>
  <c r="C2639" i="32"/>
  <c r="D2639" i="32"/>
  <c r="E2639" i="32"/>
  <c r="F2639" i="32"/>
  <c r="G2639" i="32"/>
  <c r="H2639" i="32"/>
  <c r="I2639" i="32"/>
  <c r="J2639" i="32"/>
  <c r="B2639" i="32" s="1"/>
  <c r="A2640" i="32"/>
  <c r="C2640" i="32"/>
  <c r="D2640" i="32"/>
  <c r="E2640" i="32"/>
  <c r="F2640" i="32"/>
  <c r="G2640" i="32"/>
  <c r="H2640" i="32"/>
  <c r="I2640" i="32"/>
  <c r="J2640" i="32"/>
  <c r="B2640" i="32" s="1"/>
  <c r="A2641" i="32"/>
  <c r="C2641" i="32"/>
  <c r="D2641" i="32"/>
  <c r="E2641" i="32"/>
  <c r="F2641" i="32"/>
  <c r="G2641" i="32"/>
  <c r="H2641" i="32"/>
  <c r="I2641" i="32"/>
  <c r="J2641" i="32"/>
  <c r="B2641" i="32" s="1"/>
  <c r="A2642" i="32"/>
  <c r="C2642" i="32"/>
  <c r="D2642" i="32"/>
  <c r="E2642" i="32"/>
  <c r="F2642" i="32"/>
  <c r="G2642" i="32"/>
  <c r="H2642" i="32"/>
  <c r="I2642" i="32"/>
  <c r="J2642" i="32"/>
  <c r="B2642" i="32" s="1"/>
  <c r="A2643" i="32"/>
  <c r="C2643" i="32"/>
  <c r="D2643" i="32"/>
  <c r="E2643" i="32"/>
  <c r="F2643" i="32"/>
  <c r="G2643" i="32"/>
  <c r="H2643" i="32"/>
  <c r="I2643" i="32"/>
  <c r="J2643" i="32"/>
  <c r="B2643" i="32" s="1"/>
  <c r="A2644" i="32"/>
  <c r="C2644" i="32"/>
  <c r="D2644" i="32"/>
  <c r="E2644" i="32"/>
  <c r="F2644" i="32"/>
  <c r="G2644" i="32"/>
  <c r="H2644" i="32"/>
  <c r="I2644" i="32"/>
  <c r="J2644" i="32"/>
  <c r="B2644" i="32" s="1"/>
  <c r="A2645" i="32"/>
  <c r="C2645" i="32"/>
  <c r="D2645" i="32"/>
  <c r="E2645" i="32"/>
  <c r="F2645" i="32"/>
  <c r="G2645" i="32"/>
  <c r="H2645" i="32"/>
  <c r="I2645" i="32"/>
  <c r="J2645" i="32"/>
  <c r="B2645" i="32" s="1"/>
  <c r="A2646" i="32"/>
  <c r="C2646" i="32"/>
  <c r="D2646" i="32"/>
  <c r="E2646" i="32"/>
  <c r="F2646" i="32"/>
  <c r="G2646" i="32"/>
  <c r="H2646" i="32"/>
  <c r="I2646" i="32"/>
  <c r="J2646" i="32"/>
  <c r="B2646" i="32" s="1"/>
  <c r="A2647" i="32"/>
  <c r="C2647" i="32"/>
  <c r="D2647" i="32"/>
  <c r="E2647" i="32"/>
  <c r="F2647" i="32"/>
  <c r="G2647" i="32"/>
  <c r="H2647" i="32"/>
  <c r="I2647" i="32"/>
  <c r="J2647" i="32"/>
  <c r="B2647" i="32" s="1"/>
  <c r="A2648" i="32"/>
  <c r="C2648" i="32"/>
  <c r="D2648" i="32"/>
  <c r="E2648" i="32"/>
  <c r="F2648" i="32"/>
  <c r="G2648" i="32"/>
  <c r="H2648" i="32"/>
  <c r="I2648" i="32"/>
  <c r="J2648" i="32"/>
  <c r="B2648" i="32" s="1"/>
  <c r="A2649" i="32"/>
  <c r="C2649" i="32"/>
  <c r="D2649" i="32"/>
  <c r="E2649" i="32"/>
  <c r="F2649" i="32"/>
  <c r="G2649" i="32"/>
  <c r="H2649" i="32"/>
  <c r="I2649" i="32"/>
  <c r="J2649" i="32"/>
  <c r="B2649" i="32" s="1"/>
  <c r="A2650" i="32"/>
  <c r="C2650" i="32"/>
  <c r="D2650" i="32"/>
  <c r="E2650" i="32"/>
  <c r="F2650" i="32"/>
  <c r="G2650" i="32"/>
  <c r="H2650" i="32"/>
  <c r="I2650" i="32"/>
  <c r="J2650" i="32"/>
  <c r="B2650" i="32" s="1"/>
  <c r="A2651" i="32"/>
  <c r="C2651" i="32"/>
  <c r="D2651" i="32"/>
  <c r="E2651" i="32"/>
  <c r="F2651" i="32"/>
  <c r="G2651" i="32"/>
  <c r="H2651" i="32"/>
  <c r="I2651" i="32"/>
  <c r="J2651" i="32"/>
  <c r="B2651" i="32" s="1"/>
  <c r="A2652" i="32"/>
  <c r="C2652" i="32"/>
  <c r="D2652" i="32"/>
  <c r="E2652" i="32"/>
  <c r="F2652" i="32"/>
  <c r="G2652" i="32"/>
  <c r="H2652" i="32"/>
  <c r="I2652" i="32"/>
  <c r="J2652" i="32"/>
  <c r="B2652" i="32" s="1"/>
  <c r="A2653" i="32"/>
  <c r="C2653" i="32"/>
  <c r="D2653" i="32"/>
  <c r="E2653" i="32"/>
  <c r="F2653" i="32"/>
  <c r="G2653" i="32"/>
  <c r="H2653" i="32"/>
  <c r="I2653" i="32"/>
  <c r="J2653" i="32"/>
  <c r="B2653" i="32" s="1"/>
  <c r="A2654" i="32"/>
  <c r="C2654" i="32"/>
  <c r="D2654" i="32"/>
  <c r="E2654" i="32"/>
  <c r="F2654" i="32"/>
  <c r="G2654" i="32"/>
  <c r="H2654" i="32"/>
  <c r="I2654" i="32"/>
  <c r="J2654" i="32"/>
  <c r="B2654" i="32" s="1"/>
  <c r="A2655" i="32"/>
  <c r="C2655" i="32"/>
  <c r="D2655" i="32"/>
  <c r="E2655" i="32"/>
  <c r="F2655" i="32"/>
  <c r="G2655" i="32"/>
  <c r="H2655" i="32"/>
  <c r="I2655" i="32"/>
  <c r="J2655" i="32"/>
  <c r="B2655" i="32" s="1"/>
  <c r="A2656" i="32"/>
  <c r="C2656" i="32"/>
  <c r="D2656" i="32"/>
  <c r="E2656" i="32"/>
  <c r="F2656" i="32"/>
  <c r="G2656" i="32"/>
  <c r="H2656" i="32"/>
  <c r="I2656" i="32"/>
  <c r="J2656" i="32"/>
  <c r="B2656" i="32" s="1"/>
  <c r="A2657" i="32"/>
  <c r="C2657" i="32"/>
  <c r="D2657" i="32"/>
  <c r="E2657" i="32"/>
  <c r="F2657" i="32"/>
  <c r="G2657" i="32"/>
  <c r="H2657" i="32"/>
  <c r="I2657" i="32"/>
  <c r="J2657" i="32"/>
  <c r="B2657" i="32" s="1"/>
  <c r="A2658" i="32"/>
  <c r="C2658" i="32"/>
  <c r="D2658" i="32"/>
  <c r="E2658" i="32"/>
  <c r="F2658" i="32"/>
  <c r="G2658" i="32"/>
  <c r="H2658" i="32"/>
  <c r="I2658" i="32"/>
  <c r="J2658" i="32"/>
  <c r="B2658" i="32" s="1"/>
  <c r="A2659" i="32"/>
  <c r="C2659" i="32"/>
  <c r="D2659" i="32"/>
  <c r="E2659" i="32"/>
  <c r="F2659" i="32"/>
  <c r="G2659" i="32"/>
  <c r="H2659" i="32"/>
  <c r="I2659" i="32"/>
  <c r="J2659" i="32"/>
  <c r="B2659" i="32" s="1"/>
  <c r="A2660" i="32"/>
  <c r="C2660" i="32"/>
  <c r="D2660" i="32"/>
  <c r="E2660" i="32"/>
  <c r="F2660" i="32"/>
  <c r="G2660" i="32"/>
  <c r="H2660" i="32"/>
  <c r="I2660" i="32"/>
  <c r="J2660" i="32"/>
  <c r="B2660" i="32" s="1"/>
  <c r="A2661" i="32"/>
  <c r="C2661" i="32"/>
  <c r="D2661" i="32"/>
  <c r="E2661" i="32"/>
  <c r="F2661" i="32"/>
  <c r="G2661" i="32"/>
  <c r="H2661" i="32"/>
  <c r="I2661" i="32"/>
  <c r="J2661" i="32"/>
  <c r="B2661" i="32" s="1"/>
  <c r="A2662" i="32"/>
  <c r="C2662" i="32"/>
  <c r="D2662" i="32"/>
  <c r="E2662" i="32"/>
  <c r="F2662" i="32"/>
  <c r="G2662" i="32"/>
  <c r="H2662" i="32"/>
  <c r="I2662" i="32"/>
  <c r="J2662" i="32"/>
  <c r="B2662" i="32" s="1"/>
  <c r="A2663" i="32"/>
  <c r="C2663" i="32"/>
  <c r="D2663" i="32"/>
  <c r="E2663" i="32"/>
  <c r="F2663" i="32"/>
  <c r="G2663" i="32"/>
  <c r="H2663" i="32"/>
  <c r="I2663" i="32"/>
  <c r="J2663" i="32"/>
  <c r="B2663" i="32" s="1"/>
  <c r="A2664" i="32"/>
  <c r="C2664" i="32"/>
  <c r="D2664" i="32"/>
  <c r="E2664" i="32"/>
  <c r="F2664" i="32"/>
  <c r="G2664" i="32"/>
  <c r="H2664" i="32"/>
  <c r="I2664" i="32"/>
  <c r="J2664" i="32"/>
  <c r="B2664" i="32" s="1"/>
  <c r="A2665" i="32"/>
  <c r="C2665" i="32"/>
  <c r="D2665" i="32"/>
  <c r="E2665" i="32"/>
  <c r="F2665" i="32"/>
  <c r="G2665" i="32"/>
  <c r="H2665" i="32"/>
  <c r="I2665" i="32"/>
  <c r="J2665" i="32"/>
  <c r="B2665" i="32" s="1"/>
  <c r="A2666" i="32"/>
  <c r="C2666" i="32"/>
  <c r="D2666" i="32"/>
  <c r="E2666" i="32"/>
  <c r="F2666" i="32"/>
  <c r="G2666" i="32"/>
  <c r="H2666" i="32"/>
  <c r="I2666" i="32"/>
  <c r="J2666" i="32"/>
  <c r="B2666" i="32" s="1"/>
  <c r="A2667" i="32"/>
  <c r="C2667" i="32"/>
  <c r="D2667" i="32"/>
  <c r="E2667" i="32"/>
  <c r="F2667" i="32"/>
  <c r="G2667" i="32"/>
  <c r="H2667" i="32"/>
  <c r="I2667" i="32"/>
  <c r="J2667" i="32"/>
  <c r="B2667" i="32" s="1"/>
  <c r="A2668" i="32"/>
  <c r="C2668" i="32"/>
  <c r="D2668" i="32"/>
  <c r="E2668" i="32"/>
  <c r="F2668" i="32"/>
  <c r="G2668" i="32"/>
  <c r="H2668" i="32"/>
  <c r="I2668" i="32"/>
  <c r="J2668" i="32"/>
  <c r="B2668" i="32" s="1"/>
  <c r="A2669" i="32"/>
  <c r="C2669" i="32"/>
  <c r="D2669" i="32"/>
  <c r="E2669" i="32"/>
  <c r="F2669" i="32"/>
  <c r="G2669" i="32"/>
  <c r="H2669" i="32"/>
  <c r="I2669" i="32"/>
  <c r="J2669" i="32"/>
  <c r="B2669" i="32" s="1"/>
  <c r="A2670" i="32"/>
  <c r="C2670" i="32"/>
  <c r="D2670" i="32"/>
  <c r="E2670" i="32"/>
  <c r="F2670" i="32"/>
  <c r="G2670" i="32"/>
  <c r="H2670" i="32"/>
  <c r="I2670" i="32"/>
  <c r="J2670" i="32"/>
  <c r="B2670" i="32" s="1"/>
  <c r="A2671" i="32"/>
  <c r="C2671" i="32"/>
  <c r="D2671" i="32"/>
  <c r="E2671" i="32"/>
  <c r="F2671" i="32"/>
  <c r="G2671" i="32"/>
  <c r="H2671" i="32"/>
  <c r="I2671" i="32"/>
  <c r="J2671" i="32"/>
  <c r="B2671" i="32" s="1"/>
  <c r="A2672" i="32"/>
  <c r="C2672" i="32"/>
  <c r="D2672" i="32"/>
  <c r="E2672" i="32"/>
  <c r="F2672" i="32"/>
  <c r="G2672" i="32"/>
  <c r="H2672" i="32"/>
  <c r="I2672" i="32"/>
  <c r="J2672" i="32"/>
  <c r="B2672" i="32" s="1"/>
  <c r="A2673" i="32"/>
  <c r="C2673" i="32"/>
  <c r="D2673" i="32"/>
  <c r="E2673" i="32"/>
  <c r="F2673" i="32"/>
  <c r="G2673" i="32"/>
  <c r="H2673" i="32"/>
  <c r="I2673" i="32"/>
  <c r="J2673" i="32"/>
  <c r="B2673" i="32" s="1"/>
  <c r="A2674" i="32"/>
  <c r="C2674" i="32"/>
  <c r="D2674" i="32"/>
  <c r="E2674" i="32"/>
  <c r="F2674" i="32"/>
  <c r="G2674" i="32"/>
  <c r="H2674" i="32"/>
  <c r="I2674" i="32"/>
  <c r="J2674" i="32"/>
  <c r="B2674" i="32" s="1"/>
  <c r="A2675" i="32"/>
  <c r="C2675" i="32"/>
  <c r="D2675" i="32"/>
  <c r="E2675" i="32"/>
  <c r="F2675" i="32"/>
  <c r="G2675" i="32"/>
  <c r="H2675" i="32"/>
  <c r="I2675" i="32"/>
  <c r="J2675" i="32"/>
  <c r="B2675" i="32" s="1"/>
  <c r="A2676" i="32"/>
  <c r="C2676" i="32"/>
  <c r="D2676" i="32"/>
  <c r="E2676" i="32"/>
  <c r="F2676" i="32"/>
  <c r="G2676" i="32"/>
  <c r="H2676" i="32"/>
  <c r="I2676" i="32"/>
  <c r="J2676" i="32"/>
  <c r="B2676" i="32" s="1"/>
  <c r="A2677" i="32"/>
  <c r="C2677" i="32"/>
  <c r="D2677" i="32"/>
  <c r="E2677" i="32"/>
  <c r="F2677" i="32"/>
  <c r="G2677" i="32"/>
  <c r="H2677" i="32"/>
  <c r="I2677" i="32"/>
  <c r="J2677" i="32"/>
  <c r="B2677" i="32" s="1"/>
  <c r="A2678" i="32"/>
  <c r="C2678" i="32"/>
  <c r="D2678" i="32"/>
  <c r="E2678" i="32"/>
  <c r="F2678" i="32"/>
  <c r="G2678" i="32"/>
  <c r="H2678" i="32"/>
  <c r="I2678" i="32"/>
  <c r="J2678" i="32"/>
  <c r="B2678" i="32" s="1"/>
  <c r="A2679" i="32"/>
  <c r="C2679" i="32"/>
  <c r="D2679" i="32"/>
  <c r="E2679" i="32"/>
  <c r="F2679" i="32"/>
  <c r="G2679" i="32"/>
  <c r="H2679" i="32"/>
  <c r="I2679" i="32"/>
  <c r="J2679" i="32"/>
  <c r="B2679" i="32" s="1"/>
  <c r="A2680" i="32"/>
  <c r="C2680" i="32"/>
  <c r="D2680" i="32"/>
  <c r="E2680" i="32"/>
  <c r="F2680" i="32"/>
  <c r="G2680" i="32"/>
  <c r="H2680" i="32"/>
  <c r="I2680" i="32"/>
  <c r="J2680" i="32"/>
  <c r="B2680" i="32" s="1"/>
  <c r="A2681" i="32"/>
  <c r="C2681" i="32"/>
  <c r="D2681" i="32"/>
  <c r="E2681" i="32"/>
  <c r="F2681" i="32"/>
  <c r="G2681" i="32"/>
  <c r="H2681" i="32"/>
  <c r="I2681" i="32"/>
  <c r="J2681" i="32"/>
  <c r="B2681" i="32" s="1"/>
  <c r="A2682" i="32"/>
  <c r="C2682" i="32"/>
  <c r="D2682" i="32"/>
  <c r="E2682" i="32"/>
  <c r="F2682" i="32"/>
  <c r="G2682" i="32"/>
  <c r="H2682" i="32"/>
  <c r="I2682" i="32"/>
  <c r="J2682" i="32"/>
  <c r="B2682" i="32" s="1"/>
  <c r="A2683" i="32"/>
  <c r="C2683" i="32"/>
  <c r="D2683" i="32"/>
  <c r="E2683" i="32"/>
  <c r="F2683" i="32"/>
  <c r="G2683" i="32"/>
  <c r="H2683" i="32"/>
  <c r="I2683" i="32"/>
  <c r="J2683" i="32"/>
  <c r="B2683" i="32" s="1"/>
  <c r="A2684" i="32"/>
  <c r="C2684" i="32"/>
  <c r="D2684" i="32"/>
  <c r="E2684" i="32"/>
  <c r="F2684" i="32"/>
  <c r="G2684" i="32"/>
  <c r="H2684" i="32"/>
  <c r="I2684" i="32"/>
  <c r="J2684" i="32"/>
  <c r="B2684" i="32" s="1"/>
  <c r="A2685" i="32"/>
  <c r="C2685" i="32"/>
  <c r="D2685" i="32"/>
  <c r="E2685" i="32"/>
  <c r="F2685" i="32"/>
  <c r="G2685" i="32"/>
  <c r="H2685" i="32"/>
  <c r="I2685" i="32"/>
  <c r="J2685" i="32"/>
  <c r="B2685" i="32" s="1"/>
  <c r="A2686" i="32"/>
  <c r="C2686" i="32"/>
  <c r="D2686" i="32"/>
  <c r="E2686" i="32"/>
  <c r="F2686" i="32"/>
  <c r="G2686" i="32"/>
  <c r="H2686" i="32"/>
  <c r="I2686" i="32"/>
  <c r="J2686" i="32"/>
  <c r="B2686" i="32" s="1"/>
  <c r="A2687" i="32"/>
  <c r="C2687" i="32"/>
  <c r="D2687" i="32"/>
  <c r="E2687" i="32"/>
  <c r="F2687" i="32"/>
  <c r="G2687" i="32"/>
  <c r="H2687" i="32"/>
  <c r="I2687" i="32"/>
  <c r="J2687" i="32"/>
  <c r="B2687" i="32" s="1"/>
  <c r="A2688" i="32"/>
  <c r="C2688" i="32"/>
  <c r="D2688" i="32"/>
  <c r="E2688" i="32"/>
  <c r="F2688" i="32"/>
  <c r="G2688" i="32"/>
  <c r="H2688" i="32"/>
  <c r="I2688" i="32"/>
  <c r="J2688" i="32"/>
  <c r="B2688" i="32" s="1"/>
  <c r="A2689" i="32"/>
  <c r="C2689" i="32"/>
  <c r="D2689" i="32"/>
  <c r="E2689" i="32"/>
  <c r="F2689" i="32"/>
  <c r="G2689" i="32"/>
  <c r="H2689" i="32"/>
  <c r="I2689" i="32"/>
  <c r="J2689" i="32"/>
  <c r="B2689" i="32" s="1"/>
  <c r="A2690" i="32"/>
  <c r="C2690" i="32"/>
  <c r="D2690" i="32"/>
  <c r="E2690" i="32"/>
  <c r="F2690" i="32"/>
  <c r="G2690" i="32"/>
  <c r="H2690" i="32"/>
  <c r="I2690" i="32"/>
  <c r="J2690" i="32"/>
  <c r="B2690" i="32" s="1"/>
  <c r="A2691" i="32"/>
  <c r="C2691" i="32"/>
  <c r="D2691" i="32"/>
  <c r="E2691" i="32"/>
  <c r="F2691" i="32"/>
  <c r="G2691" i="32"/>
  <c r="H2691" i="32"/>
  <c r="I2691" i="32"/>
  <c r="J2691" i="32"/>
  <c r="B2691" i="32" s="1"/>
  <c r="A2692" i="32"/>
  <c r="C2692" i="32"/>
  <c r="D2692" i="32"/>
  <c r="E2692" i="32"/>
  <c r="F2692" i="32"/>
  <c r="G2692" i="32"/>
  <c r="H2692" i="32"/>
  <c r="I2692" i="32"/>
  <c r="J2692" i="32"/>
  <c r="B2692" i="32" s="1"/>
  <c r="A2693" i="32"/>
  <c r="C2693" i="32"/>
  <c r="D2693" i="32"/>
  <c r="E2693" i="32"/>
  <c r="F2693" i="32"/>
  <c r="G2693" i="32"/>
  <c r="H2693" i="32"/>
  <c r="I2693" i="32"/>
  <c r="J2693" i="32"/>
  <c r="B2693" i="32" s="1"/>
  <c r="A2694" i="32"/>
  <c r="C2694" i="32"/>
  <c r="D2694" i="32"/>
  <c r="E2694" i="32"/>
  <c r="F2694" i="32"/>
  <c r="G2694" i="32"/>
  <c r="H2694" i="32"/>
  <c r="I2694" i="32"/>
  <c r="J2694" i="32"/>
  <c r="B2694" i="32" s="1"/>
  <c r="A2695" i="32"/>
  <c r="C2695" i="32"/>
  <c r="D2695" i="32"/>
  <c r="E2695" i="32"/>
  <c r="F2695" i="32"/>
  <c r="G2695" i="32"/>
  <c r="H2695" i="32"/>
  <c r="I2695" i="32"/>
  <c r="J2695" i="32"/>
  <c r="B2695" i="32" s="1"/>
  <c r="A2696" i="32"/>
  <c r="C2696" i="32"/>
  <c r="D2696" i="32"/>
  <c r="E2696" i="32"/>
  <c r="F2696" i="32"/>
  <c r="G2696" i="32"/>
  <c r="H2696" i="32"/>
  <c r="I2696" i="32"/>
  <c r="J2696" i="32"/>
  <c r="B2696" i="32" s="1"/>
  <c r="A2697" i="32"/>
  <c r="C2697" i="32"/>
  <c r="D2697" i="32"/>
  <c r="E2697" i="32"/>
  <c r="F2697" i="32"/>
  <c r="G2697" i="32"/>
  <c r="H2697" i="32"/>
  <c r="I2697" i="32"/>
  <c r="J2697" i="32"/>
  <c r="B2697" i="32" s="1"/>
  <c r="A2698" i="32"/>
  <c r="C2698" i="32"/>
  <c r="D2698" i="32"/>
  <c r="E2698" i="32"/>
  <c r="F2698" i="32"/>
  <c r="G2698" i="32"/>
  <c r="H2698" i="32"/>
  <c r="I2698" i="32"/>
  <c r="J2698" i="32"/>
  <c r="B2698" i="32" s="1"/>
  <c r="A2699" i="32"/>
  <c r="C2699" i="32"/>
  <c r="D2699" i="32"/>
  <c r="E2699" i="32"/>
  <c r="F2699" i="32"/>
  <c r="G2699" i="32"/>
  <c r="H2699" i="32"/>
  <c r="I2699" i="32"/>
  <c r="J2699" i="32"/>
  <c r="B2699" i="32" s="1"/>
  <c r="A2700" i="32"/>
  <c r="C2700" i="32"/>
  <c r="D2700" i="32"/>
  <c r="E2700" i="32"/>
  <c r="F2700" i="32"/>
  <c r="G2700" i="32"/>
  <c r="H2700" i="32"/>
  <c r="I2700" i="32"/>
  <c r="J2700" i="32"/>
  <c r="B2700" i="32" s="1"/>
  <c r="A2701" i="32"/>
  <c r="C2701" i="32"/>
  <c r="D2701" i="32"/>
  <c r="E2701" i="32"/>
  <c r="F2701" i="32"/>
  <c r="G2701" i="32"/>
  <c r="H2701" i="32"/>
  <c r="I2701" i="32"/>
  <c r="J2701" i="32"/>
  <c r="B2701" i="32" s="1"/>
  <c r="A2702" i="32"/>
  <c r="C2702" i="32"/>
  <c r="D2702" i="32"/>
  <c r="E2702" i="32"/>
  <c r="F2702" i="32"/>
  <c r="G2702" i="32"/>
  <c r="H2702" i="32"/>
  <c r="I2702" i="32"/>
  <c r="J2702" i="32"/>
  <c r="B2702" i="32" s="1"/>
  <c r="A2703" i="32"/>
  <c r="C2703" i="32"/>
  <c r="D2703" i="32"/>
  <c r="E2703" i="32"/>
  <c r="F2703" i="32"/>
  <c r="G2703" i="32"/>
  <c r="H2703" i="32"/>
  <c r="I2703" i="32"/>
  <c r="J2703" i="32"/>
  <c r="B2703" i="32" s="1"/>
  <c r="A2704" i="32"/>
  <c r="C2704" i="32"/>
  <c r="D2704" i="32"/>
  <c r="E2704" i="32"/>
  <c r="F2704" i="32"/>
  <c r="G2704" i="32"/>
  <c r="H2704" i="32"/>
  <c r="I2704" i="32"/>
  <c r="J2704" i="32"/>
  <c r="B2704" i="32" s="1"/>
  <c r="A2705" i="32"/>
  <c r="C2705" i="32"/>
  <c r="D2705" i="32"/>
  <c r="E2705" i="32"/>
  <c r="F2705" i="32"/>
  <c r="G2705" i="32"/>
  <c r="H2705" i="32"/>
  <c r="I2705" i="32"/>
  <c r="J2705" i="32"/>
  <c r="B2705" i="32" s="1"/>
  <c r="A2706" i="32"/>
  <c r="C2706" i="32"/>
  <c r="D2706" i="32"/>
  <c r="E2706" i="32"/>
  <c r="F2706" i="32"/>
  <c r="G2706" i="32"/>
  <c r="H2706" i="32"/>
  <c r="I2706" i="32"/>
  <c r="J2706" i="32"/>
  <c r="B2706" i="32" s="1"/>
  <c r="A2707" i="32"/>
  <c r="C2707" i="32"/>
  <c r="D2707" i="32"/>
  <c r="E2707" i="32"/>
  <c r="F2707" i="32"/>
  <c r="G2707" i="32"/>
  <c r="H2707" i="32"/>
  <c r="I2707" i="32"/>
  <c r="J2707" i="32"/>
  <c r="B2707" i="32" s="1"/>
  <c r="A2708" i="32"/>
  <c r="C2708" i="32"/>
  <c r="D2708" i="32"/>
  <c r="E2708" i="32"/>
  <c r="F2708" i="32"/>
  <c r="G2708" i="32"/>
  <c r="H2708" i="32"/>
  <c r="I2708" i="32"/>
  <c r="J2708" i="32"/>
  <c r="B2708" i="32" s="1"/>
  <c r="A2709" i="32"/>
  <c r="C2709" i="32"/>
  <c r="D2709" i="32"/>
  <c r="E2709" i="32"/>
  <c r="F2709" i="32"/>
  <c r="G2709" i="32"/>
  <c r="H2709" i="32"/>
  <c r="I2709" i="32"/>
  <c r="J2709" i="32"/>
  <c r="B2709" i="32" s="1"/>
  <c r="A2710" i="32"/>
  <c r="C2710" i="32"/>
  <c r="D2710" i="32"/>
  <c r="E2710" i="32"/>
  <c r="F2710" i="32"/>
  <c r="G2710" i="32"/>
  <c r="H2710" i="32"/>
  <c r="I2710" i="32"/>
  <c r="J2710" i="32"/>
  <c r="B2710" i="32" s="1"/>
  <c r="A2711" i="32"/>
  <c r="C2711" i="32"/>
  <c r="D2711" i="32"/>
  <c r="E2711" i="32"/>
  <c r="F2711" i="32"/>
  <c r="G2711" i="32"/>
  <c r="H2711" i="32"/>
  <c r="I2711" i="32"/>
  <c r="J2711" i="32"/>
  <c r="B2711" i="32" s="1"/>
  <c r="A2712" i="32"/>
  <c r="C2712" i="32"/>
  <c r="D2712" i="32"/>
  <c r="E2712" i="32"/>
  <c r="F2712" i="32"/>
  <c r="G2712" i="32"/>
  <c r="H2712" i="32"/>
  <c r="I2712" i="32"/>
  <c r="J2712" i="32"/>
  <c r="B2712" i="32" s="1"/>
  <c r="A2713" i="32"/>
  <c r="C2713" i="32"/>
  <c r="D2713" i="32"/>
  <c r="E2713" i="32"/>
  <c r="F2713" i="32"/>
  <c r="G2713" i="32"/>
  <c r="H2713" i="32"/>
  <c r="I2713" i="32"/>
  <c r="J2713" i="32"/>
  <c r="B2713" i="32" s="1"/>
  <c r="A2714" i="32"/>
  <c r="C2714" i="32"/>
  <c r="D2714" i="32"/>
  <c r="E2714" i="32"/>
  <c r="F2714" i="32"/>
  <c r="G2714" i="32"/>
  <c r="H2714" i="32"/>
  <c r="I2714" i="32"/>
  <c r="J2714" i="32"/>
  <c r="B2714" i="32" s="1"/>
  <c r="A2715" i="32"/>
  <c r="C2715" i="32"/>
  <c r="D2715" i="32"/>
  <c r="E2715" i="32"/>
  <c r="F2715" i="32"/>
  <c r="G2715" i="32"/>
  <c r="H2715" i="32"/>
  <c r="I2715" i="32"/>
  <c r="J2715" i="32"/>
  <c r="B2715" i="32" s="1"/>
  <c r="A2716" i="32"/>
  <c r="C2716" i="32"/>
  <c r="D2716" i="32"/>
  <c r="E2716" i="32"/>
  <c r="F2716" i="32"/>
  <c r="G2716" i="32"/>
  <c r="H2716" i="32"/>
  <c r="I2716" i="32"/>
  <c r="J2716" i="32"/>
  <c r="B2716" i="32" s="1"/>
  <c r="A2717" i="32"/>
  <c r="C2717" i="32"/>
  <c r="D2717" i="32"/>
  <c r="E2717" i="32"/>
  <c r="F2717" i="32"/>
  <c r="G2717" i="32"/>
  <c r="H2717" i="32"/>
  <c r="I2717" i="32"/>
  <c r="J2717" i="32"/>
  <c r="B2717" i="32" s="1"/>
  <c r="A2718" i="32"/>
  <c r="C2718" i="32"/>
  <c r="D2718" i="32"/>
  <c r="E2718" i="32"/>
  <c r="F2718" i="32"/>
  <c r="G2718" i="32"/>
  <c r="H2718" i="32"/>
  <c r="I2718" i="32"/>
  <c r="J2718" i="32"/>
  <c r="B2718" i="32" s="1"/>
  <c r="A2719" i="32"/>
  <c r="C2719" i="32"/>
  <c r="D2719" i="32"/>
  <c r="E2719" i="32"/>
  <c r="F2719" i="32"/>
  <c r="G2719" i="32"/>
  <c r="H2719" i="32"/>
  <c r="I2719" i="32"/>
  <c r="J2719" i="32"/>
  <c r="B2719" i="32" s="1"/>
  <c r="A2720" i="32"/>
  <c r="C2720" i="32"/>
  <c r="D2720" i="32"/>
  <c r="E2720" i="32"/>
  <c r="F2720" i="32"/>
  <c r="G2720" i="32"/>
  <c r="H2720" i="32"/>
  <c r="I2720" i="32"/>
  <c r="J2720" i="32"/>
  <c r="B2720" i="32" s="1"/>
  <c r="A2721" i="32"/>
  <c r="C2721" i="32"/>
  <c r="D2721" i="32"/>
  <c r="E2721" i="32"/>
  <c r="F2721" i="32"/>
  <c r="G2721" i="32"/>
  <c r="H2721" i="32"/>
  <c r="I2721" i="32"/>
  <c r="J2721" i="32"/>
  <c r="B2721" i="32" s="1"/>
  <c r="A2722" i="32"/>
  <c r="C2722" i="32"/>
  <c r="D2722" i="32"/>
  <c r="E2722" i="32"/>
  <c r="F2722" i="32"/>
  <c r="G2722" i="32"/>
  <c r="H2722" i="32"/>
  <c r="I2722" i="32"/>
  <c r="J2722" i="32"/>
  <c r="B2722" i="32" s="1"/>
  <c r="A2723" i="32"/>
  <c r="C2723" i="32"/>
  <c r="D2723" i="32"/>
  <c r="E2723" i="32"/>
  <c r="F2723" i="32"/>
  <c r="G2723" i="32"/>
  <c r="H2723" i="32"/>
  <c r="I2723" i="32"/>
  <c r="J2723" i="32"/>
  <c r="B2723" i="32" s="1"/>
  <c r="A2724" i="32"/>
  <c r="C2724" i="32"/>
  <c r="D2724" i="32"/>
  <c r="E2724" i="32"/>
  <c r="F2724" i="32"/>
  <c r="G2724" i="32"/>
  <c r="H2724" i="32"/>
  <c r="I2724" i="32"/>
  <c r="J2724" i="32"/>
  <c r="B2724" i="32" s="1"/>
  <c r="A2725" i="32"/>
  <c r="C2725" i="32"/>
  <c r="D2725" i="32"/>
  <c r="E2725" i="32"/>
  <c r="F2725" i="32"/>
  <c r="G2725" i="32"/>
  <c r="H2725" i="32"/>
  <c r="I2725" i="32"/>
  <c r="J2725" i="32"/>
  <c r="B2725" i="32" s="1"/>
  <c r="A2726" i="32"/>
  <c r="C2726" i="32"/>
  <c r="D2726" i="32"/>
  <c r="E2726" i="32"/>
  <c r="F2726" i="32"/>
  <c r="G2726" i="32"/>
  <c r="H2726" i="32"/>
  <c r="I2726" i="32"/>
  <c r="J2726" i="32"/>
  <c r="B2726" i="32" s="1"/>
  <c r="A2727" i="32"/>
  <c r="C2727" i="32"/>
  <c r="D2727" i="32"/>
  <c r="E2727" i="32"/>
  <c r="F2727" i="32"/>
  <c r="G2727" i="32"/>
  <c r="H2727" i="32"/>
  <c r="I2727" i="32"/>
  <c r="J2727" i="32"/>
  <c r="B2727" i="32" s="1"/>
  <c r="A2728" i="32"/>
  <c r="C2728" i="32"/>
  <c r="D2728" i="32"/>
  <c r="E2728" i="32"/>
  <c r="F2728" i="32"/>
  <c r="G2728" i="32"/>
  <c r="H2728" i="32"/>
  <c r="I2728" i="32"/>
  <c r="J2728" i="32"/>
  <c r="B2728" i="32" s="1"/>
  <c r="A2729" i="32"/>
  <c r="C2729" i="32"/>
  <c r="D2729" i="32"/>
  <c r="E2729" i="32"/>
  <c r="F2729" i="32"/>
  <c r="G2729" i="32"/>
  <c r="H2729" i="32"/>
  <c r="I2729" i="32"/>
  <c r="J2729" i="32"/>
  <c r="B2729" i="32" s="1"/>
  <c r="A2730" i="32"/>
  <c r="C2730" i="32"/>
  <c r="D2730" i="32"/>
  <c r="E2730" i="32"/>
  <c r="F2730" i="32"/>
  <c r="G2730" i="32"/>
  <c r="H2730" i="32"/>
  <c r="I2730" i="32"/>
  <c r="J2730" i="32"/>
  <c r="B2730" i="32" s="1"/>
  <c r="A2731" i="32"/>
  <c r="C2731" i="32"/>
  <c r="D2731" i="32"/>
  <c r="E2731" i="32"/>
  <c r="F2731" i="32"/>
  <c r="G2731" i="32"/>
  <c r="H2731" i="32"/>
  <c r="I2731" i="32"/>
  <c r="J2731" i="32"/>
  <c r="B2731" i="32" s="1"/>
  <c r="A2732" i="32"/>
  <c r="C2732" i="32"/>
  <c r="D2732" i="32"/>
  <c r="E2732" i="32"/>
  <c r="F2732" i="32"/>
  <c r="G2732" i="32"/>
  <c r="H2732" i="32"/>
  <c r="I2732" i="32"/>
  <c r="J2732" i="32"/>
  <c r="B2732" i="32" s="1"/>
  <c r="A2733" i="32"/>
  <c r="C2733" i="32"/>
  <c r="D2733" i="32"/>
  <c r="E2733" i="32"/>
  <c r="F2733" i="32"/>
  <c r="G2733" i="32"/>
  <c r="H2733" i="32"/>
  <c r="I2733" i="32"/>
  <c r="J2733" i="32"/>
  <c r="B2733" i="32" s="1"/>
  <c r="A2734" i="32"/>
  <c r="C2734" i="32"/>
  <c r="D2734" i="32"/>
  <c r="E2734" i="32"/>
  <c r="F2734" i="32"/>
  <c r="G2734" i="32"/>
  <c r="H2734" i="32"/>
  <c r="I2734" i="32"/>
  <c r="J2734" i="32"/>
  <c r="B2734" i="32" s="1"/>
  <c r="A2735" i="32"/>
  <c r="C2735" i="32"/>
  <c r="D2735" i="32"/>
  <c r="E2735" i="32"/>
  <c r="F2735" i="32"/>
  <c r="G2735" i="32"/>
  <c r="H2735" i="32"/>
  <c r="I2735" i="32"/>
  <c r="J2735" i="32"/>
  <c r="B2735" i="32" s="1"/>
  <c r="A2736" i="32"/>
  <c r="C2736" i="32"/>
  <c r="D2736" i="32"/>
  <c r="E2736" i="32"/>
  <c r="F2736" i="32"/>
  <c r="G2736" i="32"/>
  <c r="H2736" i="32"/>
  <c r="I2736" i="32"/>
  <c r="J2736" i="32"/>
  <c r="B2736" i="32" s="1"/>
  <c r="A2737" i="32"/>
  <c r="C2737" i="32"/>
  <c r="D2737" i="32"/>
  <c r="E2737" i="32"/>
  <c r="F2737" i="32"/>
  <c r="G2737" i="32"/>
  <c r="H2737" i="32"/>
  <c r="I2737" i="32"/>
  <c r="J2737" i="32"/>
  <c r="B2737" i="32" s="1"/>
  <c r="A2738" i="32"/>
  <c r="C2738" i="32"/>
  <c r="D2738" i="32"/>
  <c r="E2738" i="32"/>
  <c r="F2738" i="32"/>
  <c r="G2738" i="32"/>
  <c r="H2738" i="32"/>
  <c r="I2738" i="32"/>
  <c r="J2738" i="32"/>
  <c r="B2738" i="32" s="1"/>
  <c r="A2739" i="32"/>
  <c r="C2739" i="32"/>
  <c r="D2739" i="32"/>
  <c r="E2739" i="32"/>
  <c r="F2739" i="32"/>
  <c r="G2739" i="32"/>
  <c r="H2739" i="32"/>
  <c r="I2739" i="32"/>
  <c r="J2739" i="32"/>
  <c r="B2739" i="32" s="1"/>
  <c r="A2740" i="32"/>
  <c r="C2740" i="32"/>
  <c r="D2740" i="32"/>
  <c r="E2740" i="32"/>
  <c r="F2740" i="32"/>
  <c r="G2740" i="32"/>
  <c r="H2740" i="32"/>
  <c r="I2740" i="32"/>
  <c r="J2740" i="32"/>
  <c r="B2740" i="32" s="1"/>
  <c r="A2741" i="32"/>
  <c r="C2741" i="32"/>
  <c r="D2741" i="32"/>
  <c r="E2741" i="32"/>
  <c r="F2741" i="32"/>
  <c r="G2741" i="32"/>
  <c r="H2741" i="32"/>
  <c r="I2741" i="32"/>
  <c r="J2741" i="32"/>
  <c r="B2741" i="32" s="1"/>
  <c r="A2742" i="32"/>
  <c r="C2742" i="32"/>
  <c r="D2742" i="32"/>
  <c r="E2742" i="32"/>
  <c r="F2742" i="32"/>
  <c r="G2742" i="32"/>
  <c r="H2742" i="32"/>
  <c r="I2742" i="32"/>
  <c r="J2742" i="32"/>
  <c r="B2742" i="32" s="1"/>
  <c r="A2743" i="32"/>
  <c r="C2743" i="32"/>
  <c r="D2743" i="32"/>
  <c r="E2743" i="32"/>
  <c r="F2743" i="32"/>
  <c r="G2743" i="32"/>
  <c r="H2743" i="32"/>
  <c r="I2743" i="32"/>
  <c r="J2743" i="32"/>
  <c r="B2743" i="32" s="1"/>
  <c r="A2744" i="32"/>
  <c r="C2744" i="32"/>
  <c r="D2744" i="32"/>
  <c r="E2744" i="32"/>
  <c r="F2744" i="32"/>
  <c r="G2744" i="32"/>
  <c r="H2744" i="32"/>
  <c r="I2744" i="32"/>
  <c r="J2744" i="32"/>
  <c r="B2744" i="32" s="1"/>
  <c r="A2745" i="32"/>
  <c r="C2745" i="32"/>
  <c r="D2745" i="32"/>
  <c r="E2745" i="32"/>
  <c r="F2745" i="32"/>
  <c r="G2745" i="32"/>
  <c r="H2745" i="32"/>
  <c r="I2745" i="32"/>
  <c r="J2745" i="32"/>
  <c r="B2745" i="32" s="1"/>
  <c r="A2746" i="32"/>
  <c r="C2746" i="32"/>
  <c r="D2746" i="32"/>
  <c r="E2746" i="32"/>
  <c r="F2746" i="32"/>
  <c r="G2746" i="32"/>
  <c r="H2746" i="32"/>
  <c r="I2746" i="32"/>
  <c r="J2746" i="32"/>
  <c r="B2746" i="32" s="1"/>
  <c r="A2747" i="32"/>
  <c r="C2747" i="32"/>
  <c r="D2747" i="32"/>
  <c r="E2747" i="32"/>
  <c r="F2747" i="32"/>
  <c r="G2747" i="32"/>
  <c r="H2747" i="32"/>
  <c r="I2747" i="32"/>
  <c r="J2747" i="32"/>
  <c r="B2747" i="32" s="1"/>
  <c r="A2748" i="32"/>
  <c r="C2748" i="32"/>
  <c r="D2748" i="32"/>
  <c r="E2748" i="32"/>
  <c r="F2748" i="32"/>
  <c r="G2748" i="32"/>
  <c r="H2748" i="32"/>
  <c r="I2748" i="32"/>
  <c r="J2748" i="32"/>
  <c r="B2748" i="32" s="1"/>
  <c r="A2749" i="32"/>
  <c r="C2749" i="32"/>
  <c r="D2749" i="32"/>
  <c r="E2749" i="32"/>
  <c r="F2749" i="32"/>
  <c r="G2749" i="32"/>
  <c r="H2749" i="32"/>
  <c r="I2749" i="32"/>
  <c r="J2749" i="32"/>
  <c r="B2749" i="32" s="1"/>
  <c r="A2750" i="32"/>
  <c r="C2750" i="32"/>
  <c r="D2750" i="32"/>
  <c r="E2750" i="32"/>
  <c r="F2750" i="32"/>
  <c r="G2750" i="32"/>
  <c r="H2750" i="32"/>
  <c r="I2750" i="32"/>
  <c r="J2750" i="32"/>
  <c r="B2750" i="32" s="1"/>
  <c r="A2751" i="32"/>
  <c r="C2751" i="32"/>
  <c r="D2751" i="32"/>
  <c r="E2751" i="32"/>
  <c r="F2751" i="32"/>
  <c r="G2751" i="32"/>
  <c r="H2751" i="32"/>
  <c r="I2751" i="32"/>
  <c r="J2751" i="32"/>
  <c r="B2751" i="32" s="1"/>
  <c r="A2752" i="32"/>
  <c r="C2752" i="32"/>
  <c r="D2752" i="32"/>
  <c r="E2752" i="32"/>
  <c r="F2752" i="32"/>
  <c r="G2752" i="32"/>
  <c r="H2752" i="32"/>
  <c r="I2752" i="32"/>
  <c r="J2752" i="32"/>
  <c r="B2752" i="32" s="1"/>
  <c r="A2753" i="32"/>
  <c r="C2753" i="32"/>
  <c r="D2753" i="32"/>
  <c r="E2753" i="32"/>
  <c r="F2753" i="32"/>
  <c r="G2753" i="32"/>
  <c r="H2753" i="32"/>
  <c r="I2753" i="32"/>
  <c r="J2753" i="32"/>
  <c r="B2753" i="32" s="1"/>
  <c r="A2754" i="32"/>
  <c r="C2754" i="32"/>
  <c r="D2754" i="32"/>
  <c r="E2754" i="32"/>
  <c r="F2754" i="32"/>
  <c r="G2754" i="32"/>
  <c r="H2754" i="32"/>
  <c r="I2754" i="32"/>
  <c r="J2754" i="32"/>
  <c r="B2754" i="32" s="1"/>
  <c r="A2755" i="32"/>
  <c r="C2755" i="32"/>
  <c r="D2755" i="32"/>
  <c r="E2755" i="32"/>
  <c r="F2755" i="32"/>
  <c r="G2755" i="32"/>
  <c r="H2755" i="32"/>
  <c r="I2755" i="32"/>
  <c r="J2755" i="32"/>
  <c r="B2755" i="32" s="1"/>
  <c r="A2756" i="32"/>
  <c r="C2756" i="32"/>
  <c r="D2756" i="32"/>
  <c r="E2756" i="32"/>
  <c r="F2756" i="32"/>
  <c r="G2756" i="32"/>
  <c r="H2756" i="32"/>
  <c r="I2756" i="32"/>
  <c r="J2756" i="32"/>
  <c r="B2756" i="32" s="1"/>
  <c r="A2757" i="32"/>
  <c r="C2757" i="32"/>
  <c r="D2757" i="32"/>
  <c r="E2757" i="32"/>
  <c r="F2757" i="32"/>
  <c r="G2757" i="32"/>
  <c r="H2757" i="32"/>
  <c r="I2757" i="32"/>
  <c r="J2757" i="32"/>
  <c r="B2757" i="32" s="1"/>
  <c r="A2758" i="32"/>
  <c r="C2758" i="32"/>
  <c r="D2758" i="32"/>
  <c r="E2758" i="32"/>
  <c r="F2758" i="32"/>
  <c r="G2758" i="32"/>
  <c r="H2758" i="32"/>
  <c r="I2758" i="32"/>
  <c r="J2758" i="32"/>
  <c r="B2758" i="32" s="1"/>
  <c r="A2759" i="32"/>
  <c r="C2759" i="32"/>
  <c r="D2759" i="32"/>
  <c r="E2759" i="32"/>
  <c r="F2759" i="32"/>
  <c r="G2759" i="32"/>
  <c r="H2759" i="32"/>
  <c r="I2759" i="32"/>
  <c r="J2759" i="32"/>
  <c r="B2759" i="32" s="1"/>
  <c r="A2760" i="32"/>
  <c r="C2760" i="32"/>
  <c r="D2760" i="32"/>
  <c r="E2760" i="32"/>
  <c r="F2760" i="32"/>
  <c r="G2760" i="32"/>
  <c r="H2760" i="32"/>
  <c r="I2760" i="32"/>
  <c r="J2760" i="32"/>
  <c r="B2760" i="32" s="1"/>
  <c r="A2761" i="32"/>
  <c r="C2761" i="32"/>
  <c r="D2761" i="32"/>
  <c r="E2761" i="32"/>
  <c r="F2761" i="32"/>
  <c r="G2761" i="32"/>
  <c r="H2761" i="32"/>
  <c r="I2761" i="32"/>
  <c r="J2761" i="32"/>
  <c r="B2761" i="32" s="1"/>
  <c r="A2762" i="32"/>
  <c r="C2762" i="32"/>
  <c r="D2762" i="32"/>
  <c r="E2762" i="32"/>
  <c r="F2762" i="32"/>
  <c r="G2762" i="32"/>
  <c r="H2762" i="32"/>
  <c r="I2762" i="32"/>
  <c r="J2762" i="32"/>
  <c r="B2762" i="32" s="1"/>
  <c r="A2763" i="32"/>
  <c r="C2763" i="32"/>
  <c r="D2763" i="32"/>
  <c r="E2763" i="32"/>
  <c r="F2763" i="32"/>
  <c r="G2763" i="32"/>
  <c r="H2763" i="32"/>
  <c r="I2763" i="32"/>
  <c r="J2763" i="32"/>
  <c r="B2763" i="32" s="1"/>
  <c r="A2764" i="32"/>
  <c r="C2764" i="32"/>
  <c r="D2764" i="32"/>
  <c r="E2764" i="32"/>
  <c r="F2764" i="32"/>
  <c r="G2764" i="32"/>
  <c r="H2764" i="32"/>
  <c r="I2764" i="32"/>
  <c r="J2764" i="32"/>
  <c r="B2764" i="32" s="1"/>
  <c r="A2765" i="32"/>
  <c r="C2765" i="32"/>
  <c r="D2765" i="32"/>
  <c r="E2765" i="32"/>
  <c r="F2765" i="32"/>
  <c r="G2765" i="32"/>
  <c r="H2765" i="32"/>
  <c r="I2765" i="32"/>
  <c r="J2765" i="32"/>
  <c r="B2765" i="32" s="1"/>
  <c r="A2766" i="32"/>
  <c r="C2766" i="32"/>
  <c r="D2766" i="32"/>
  <c r="E2766" i="32"/>
  <c r="F2766" i="32"/>
  <c r="G2766" i="32"/>
  <c r="H2766" i="32"/>
  <c r="I2766" i="32"/>
  <c r="J2766" i="32"/>
  <c r="B2766" i="32" s="1"/>
  <c r="A2767" i="32"/>
  <c r="C2767" i="32"/>
  <c r="D2767" i="32"/>
  <c r="E2767" i="32"/>
  <c r="F2767" i="32"/>
  <c r="G2767" i="32"/>
  <c r="H2767" i="32"/>
  <c r="I2767" i="32"/>
  <c r="J2767" i="32"/>
  <c r="B2767" i="32" s="1"/>
  <c r="A2768" i="32"/>
  <c r="C2768" i="32"/>
  <c r="D2768" i="32"/>
  <c r="E2768" i="32"/>
  <c r="F2768" i="32"/>
  <c r="G2768" i="32"/>
  <c r="H2768" i="32"/>
  <c r="I2768" i="32"/>
  <c r="J2768" i="32"/>
  <c r="B2768" i="32" s="1"/>
  <c r="A2769" i="32"/>
  <c r="C2769" i="32"/>
  <c r="D2769" i="32"/>
  <c r="E2769" i="32"/>
  <c r="F2769" i="32"/>
  <c r="G2769" i="32"/>
  <c r="H2769" i="32"/>
  <c r="I2769" i="32"/>
  <c r="J2769" i="32"/>
  <c r="B2769" i="32" s="1"/>
  <c r="A2770" i="32"/>
  <c r="C2770" i="32"/>
  <c r="D2770" i="32"/>
  <c r="E2770" i="32"/>
  <c r="F2770" i="32"/>
  <c r="G2770" i="32"/>
  <c r="H2770" i="32"/>
  <c r="I2770" i="32"/>
  <c r="J2770" i="32"/>
  <c r="B2770" i="32" s="1"/>
  <c r="A2771" i="32"/>
  <c r="C2771" i="32"/>
  <c r="D2771" i="32"/>
  <c r="E2771" i="32"/>
  <c r="F2771" i="32"/>
  <c r="G2771" i="32"/>
  <c r="H2771" i="32"/>
  <c r="I2771" i="32"/>
  <c r="J2771" i="32"/>
  <c r="B2771" i="32" s="1"/>
  <c r="A2772" i="32"/>
  <c r="C2772" i="32"/>
  <c r="D2772" i="32"/>
  <c r="E2772" i="32"/>
  <c r="F2772" i="32"/>
  <c r="G2772" i="32"/>
  <c r="H2772" i="32"/>
  <c r="I2772" i="32"/>
  <c r="J2772" i="32"/>
  <c r="B2772" i="32" s="1"/>
  <c r="A2773" i="32"/>
  <c r="C2773" i="32"/>
  <c r="D2773" i="32"/>
  <c r="E2773" i="32"/>
  <c r="F2773" i="32"/>
  <c r="G2773" i="32"/>
  <c r="H2773" i="32"/>
  <c r="I2773" i="32"/>
  <c r="J2773" i="32"/>
  <c r="B2773" i="32" s="1"/>
  <c r="A2774" i="32"/>
  <c r="C2774" i="32"/>
  <c r="D2774" i="32"/>
  <c r="E2774" i="32"/>
  <c r="F2774" i="32"/>
  <c r="G2774" i="32"/>
  <c r="H2774" i="32"/>
  <c r="I2774" i="32"/>
  <c r="J2774" i="32"/>
  <c r="B2774" i="32" s="1"/>
  <c r="A2775" i="32"/>
  <c r="C2775" i="32"/>
  <c r="D2775" i="32"/>
  <c r="E2775" i="32"/>
  <c r="F2775" i="32"/>
  <c r="G2775" i="32"/>
  <c r="H2775" i="32"/>
  <c r="I2775" i="32"/>
  <c r="J2775" i="32"/>
  <c r="B2775" i="32" s="1"/>
  <c r="A2776" i="32"/>
  <c r="C2776" i="32"/>
  <c r="D2776" i="32"/>
  <c r="E2776" i="32"/>
  <c r="F2776" i="32"/>
  <c r="G2776" i="32"/>
  <c r="H2776" i="32"/>
  <c r="I2776" i="32"/>
  <c r="J2776" i="32"/>
  <c r="B2776" i="32" s="1"/>
  <c r="A2777" i="32"/>
  <c r="C2777" i="32"/>
  <c r="D2777" i="32"/>
  <c r="E2777" i="32"/>
  <c r="F2777" i="32"/>
  <c r="G2777" i="32"/>
  <c r="H2777" i="32"/>
  <c r="I2777" i="32"/>
  <c r="J2777" i="32"/>
  <c r="B2777" i="32" s="1"/>
  <c r="A2778" i="32"/>
  <c r="C2778" i="32"/>
  <c r="D2778" i="32"/>
  <c r="E2778" i="32"/>
  <c r="F2778" i="32"/>
  <c r="G2778" i="32"/>
  <c r="H2778" i="32"/>
  <c r="I2778" i="32"/>
  <c r="J2778" i="32"/>
  <c r="B2778" i="32" s="1"/>
  <c r="A2779" i="32"/>
  <c r="C2779" i="32"/>
  <c r="D2779" i="32"/>
  <c r="E2779" i="32"/>
  <c r="F2779" i="32"/>
  <c r="G2779" i="32"/>
  <c r="H2779" i="32"/>
  <c r="I2779" i="32"/>
  <c r="J2779" i="32"/>
  <c r="B2779" i="32" s="1"/>
  <c r="A2780" i="32"/>
  <c r="C2780" i="32"/>
  <c r="D2780" i="32"/>
  <c r="E2780" i="32"/>
  <c r="F2780" i="32"/>
  <c r="G2780" i="32"/>
  <c r="H2780" i="32"/>
  <c r="I2780" i="32"/>
  <c r="J2780" i="32"/>
  <c r="B2780" i="32" s="1"/>
  <c r="A2781" i="32"/>
  <c r="C2781" i="32"/>
  <c r="D2781" i="32"/>
  <c r="E2781" i="32"/>
  <c r="F2781" i="32"/>
  <c r="G2781" i="32"/>
  <c r="H2781" i="32"/>
  <c r="I2781" i="32"/>
  <c r="J2781" i="32"/>
  <c r="B2781" i="32" s="1"/>
  <c r="A2782" i="32"/>
  <c r="C2782" i="32"/>
  <c r="D2782" i="32"/>
  <c r="E2782" i="32"/>
  <c r="F2782" i="32"/>
  <c r="G2782" i="32"/>
  <c r="H2782" i="32"/>
  <c r="I2782" i="32"/>
  <c r="J2782" i="32"/>
  <c r="B2782" i="32" s="1"/>
  <c r="A2783" i="32"/>
  <c r="C2783" i="32"/>
  <c r="D2783" i="32"/>
  <c r="E2783" i="32"/>
  <c r="F2783" i="32"/>
  <c r="G2783" i="32"/>
  <c r="H2783" i="32"/>
  <c r="I2783" i="32"/>
  <c r="J2783" i="32"/>
  <c r="B2783" i="32" s="1"/>
  <c r="A2784" i="32"/>
  <c r="C2784" i="32"/>
  <c r="D2784" i="32"/>
  <c r="E2784" i="32"/>
  <c r="F2784" i="32"/>
  <c r="G2784" i="32"/>
  <c r="H2784" i="32"/>
  <c r="I2784" i="32"/>
  <c r="J2784" i="32"/>
  <c r="B2784" i="32" s="1"/>
  <c r="A2785" i="32"/>
  <c r="C2785" i="32"/>
  <c r="D2785" i="32"/>
  <c r="E2785" i="32"/>
  <c r="F2785" i="32"/>
  <c r="G2785" i="32"/>
  <c r="H2785" i="32"/>
  <c r="I2785" i="32"/>
  <c r="J2785" i="32"/>
  <c r="B2785" i="32" s="1"/>
  <c r="A2786" i="32"/>
  <c r="C2786" i="32"/>
  <c r="D2786" i="32"/>
  <c r="E2786" i="32"/>
  <c r="F2786" i="32"/>
  <c r="G2786" i="32"/>
  <c r="H2786" i="32"/>
  <c r="I2786" i="32"/>
  <c r="J2786" i="32"/>
  <c r="B2786" i="32" s="1"/>
  <c r="A2787" i="32"/>
  <c r="C2787" i="32"/>
  <c r="D2787" i="32"/>
  <c r="E2787" i="32"/>
  <c r="F2787" i="32"/>
  <c r="G2787" i="32"/>
  <c r="H2787" i="32"/>
  <c r="I2787" i="32"/>
  <c r="J2787" i="32"/>
  <c r="B2787" i="32" s="1"/>
  <c r="A2788" i="32"/>
  <c r="C2788" i="32"/>
  <c r="D2788" i="32"/>
  <c r="E2788" i="32"/>
  <c r="F2788" i="32"/>
  <c r="G2788" i="32"/>
  <c r="H2788" i="32"/>
  <c r="I2788" i="32"/>
  <c r="J2788" i="32"/>
  <c r="B2788" i="32" s="1"/>
  <c r="A2789" i="32"/>
  <c r="C2789" i="32"/>
  <c r="D2789" i="32"/>
  <c r="E2789" i="32"/>
  <c r="F2789" i="32"/>
  <c r="G2789" i="32"/>
  <c r="H2789" i="32"/>
  <c r="I2789" i="32"/>
  <c r="J2789" i="32"/>
  <c r="B2789" i="32" s="1"/>
  <c r="A2790" i="32"/>
  <c r="C2790" i="32"/>
  <c r="D2790" i="32"/>
  <c r="E2790" i="32"/>
  <c r="F2790" i="32"/>
  <c r="G2790" i="32"/>
  <c r="H2790" i="32"/>
  <c r="I2790" i="32"/>
  <c r="J2790" i="32"/>
  <c r="B2790" i="32" s="1"/>
  <c r="A2791" i="32"/>
  <c r="C2791" i="32"/>
  <c r="D2791" i="32"/>
  <c r="E2791" i="32"/>
  <c r="F2791" i="32"/>
  <c r="G2791" i="32"/>
  <c r="H2791" i="32"/>
  <c r="I2791" i="32"/>
  <c r="J2791" i="32"/>
  <c r="B2791" i="32" s="1"/>
  <c r="A2792" i="32"/>
  <c r="C2792" i="32"/>
  <c r="D2792" i="32"/>
  <c r="E2792" i="32"/>
  <c r="F2792" i="32"/>
  <c r="G2792" i="32"/>
  <c r="H2792" i="32"/>
  <c r="I2792" i="32"/>
  <c r="J2792" i="32"/>
  <c r="B2792" i="32" s="1"/>
  <c r="A2793" i="32"/>
  <c r="C2793" i="32"/>
  <c r="D2793" i="32"/>
  <c r="E2793" i="32"/>
  <c r="F2793" i="32"/>
  <c r="G2793" i="32"/>
  <c r="H2793" i="32"/>
  <c r="I2793" i="32"/>
  <c r="J2793" i="32"/>
  <c r="B2793" i="32" s="1"/>
  <c r="A2794" i="32"/>
  <c r="C2794" i="32"/>
  <c r="D2794" i="32"/>
  <c r="E2794" i="32"/>
  <c r="F2794" i="32"/>
  <c r="G2794" i="32"/>
  <c r="H2794" i="32"/>
  <c r="I2794" i="32"/>
  <c r="J2794" i="32"/>
  <c r="B2794" i="32" s="1"/>
  <c r="A2795" i="32"/>
  <c r="C2795" i="32"/>
  <c r="D2795" i="32"/>
  <c r="E2795" i="32"/>
  <c r="F2795" i="32"/>
  <c r="G2795" i="32"/>
  <c r="H2795" i="32"/>
  <c r="I2795" i="32"/>
  <c r="J2795" i="32"/>
  <c r="B2795" i="32" s="1"/>
  <c r="A2796" i="32"/>
  <c r="C2796" i="32"/>
  <c r="D2796" i="32"/>
  <c r="E2796" i="32"/>
  <c r="F2796" i="32"/>
  <c r="G2796" i="32"/>
  <c r="H2796" i="32"/>
  <c r="I2796" i="32"/>
  <c r="J2796" i="32"/>
  <c r="B2796" i="32" s="1"/>
  <c r="A2797" i="32"/>
  <c r="C2797" i="32"/>
  <c r="D2797" i="32"/>
  <c r="E2797" i="32"/>
  <c r="F2797" i="32"/>
  <c r="G2797" i="32"/>
  <c r="H2797" i="32"/>
  <c r="I2797" i="32"/>
  <c r="J2797" i="32"/>
  <c r="B2797" i="32" s="1"/>
  <c r="A2798" i="32"/>
  <c r="C2798" i="32"/>
  <c r="D2798" i="32"/>
  <c r="E2798" i="32"/>
  <c r="F2798" i="32"/>
  <c r="G2798" i="32"/>
  <c r="H2798" i="32"/>
  <c r="I2798" i="32"/>
  <c r="J2798" i="32"/>
  <c r="B2798" i="32" s="1"/>
  <c r="A2799" i="32"/>
  <c r="C2799" i="32"/>
  <c r="D2799" i="32"/>
  <c r="E2799" i="32"/>
  <c r="F2799" i="32"/>
  <c r="G2799" i="32"/>
  <c r="H2799" i="32"/>
  <c r="I2799" i="32"/>
  <c r="J2799" i="32"/>
  <c r="B2799" i="32" s="1"/>
  <c r="A2800" i="32"/>
  <c r="C2800" i="32"/>
  <c r="D2800" i="32"/>
  <c r="E2800" i="32"/>
  <c r="F2800" i="32"/>
  <c r="G2800" i="32"/>
  <c r="H2800" i="32"/>
  <c r="I2800" i="32"/>
  <c r="J2800" i="32"/>
  <c r="B2800" i="32" s="1"/>
  <c r="A2801" i="32"/>
  <c r="C2801" i="32"/>
  <c r="D2801" i="32"/>
  <c r="E2801" i="32"/>
  <c r="F2801" i="32"/>
  <c r="G2801" i="32"/>
  <c r="H2801" i="32"/>
  <c r="I2801" i="32"/>
  <c r="J2801" i="32"/>
  <c r="B2801" i="32" s="1"/>
  <c r="A2802" i="32"/>
  <c r="C2802" i="32"/>
  <c r="D2802" i="32"/>
  <c r="E2802" i="32"/>
  <c r="F2802" i="32"/>
  <c r="G2802" i="32"/>
  <c r="H2802" i="32"/>
  <c r="I2802" i="32"/>
  <c r="J2802" i="32"/>
  <c r="B2802" i="32" s="1"/>
  <c r="A2803" i="32"/>
  <c r="C2803" i="32"/>
  <c r="D2803" i="32"/>
  <c r="E2803" i="32"/>
  <c r="F2803" i="32"/>
  <c r="G2803" i="32"/>
  <c r="H2803" i="32"/>
  <c r="I2803" i="32"/>
  <c r="J2803" i="32"/>
  <c r="B2803" i="32" s="1"/>
  <c r="A2804" i="32"/>
  <c r="C2804" i="32"/>
  <c r="D2804" i="32"/>
  <c r="E2804" i="32"/>
  <c r="F2804" i="32"/>
  <c r="G2804" i="32"/>
  <c r="H2804" i="32"/>
  <c r="I2804" i="32"/>
  <c r="J2804" i="32"/>
  <c r="B2804" i="32" s="1"/>
  <c r="A2805" i="32"/>
  <c r="C2805" i="32"/>
  <c r="D2805" i="32"/>
  <c r="E2805" i="32"/>
  <c r="F2805" i="32"/>
  <c r="G2805" i="32"/>
  <c r="H2805" i="32"/>
  <c r="I2805" i="32"/>
  <c r="J2805" i="32"/>
  <c r="B2805" i="32" s="1"/>
  <c r="A2806" i="32"/>
  <c r="C2806" i="32"/>
  <c r="D2806" i="32"/>
  <c r="E2806" i="32"/>
  <c r="F2806" i="32"/>
  <c r="G2806" i="32"/>
  <c r="H2806" i="32"/>
  <c r="I2806" i="32"/>
  <c r="J2806" i="32"/>
  <c r="B2806" i="32" s="1"/>
  <c r="A2807" i="32"/>
  <c r="C2807" i="32"/>
  <c r="D2807" i="32"/>
  <c r="E2807" i="32"/>
  <c r="F2807" i="32"/>
  <c r="G2807" i="32"/>
  <c r="H2807" i="32"/>
  <c r="I2807" i="32"/>
  <c r="J2807" i="32"/>
  <c r="B2807" i="32" s="1"/>
  <c r="A2808" i="32"/>
  <c r="C2808" i="32"/>
  <c r="D2808" i="32"/>
  <c r="E2808" i="32"/>
  <c r="F2808" i="32"/>
  <c r="G2808" i="32"/>
  <c r="H2808" i="32"/>
  <c r="I2808" i="32"/>
  <c r="J2808" i="32"/>
  <c r="B2808" i="32" s="1"/>
  <c r="A2809" i="32"/>
  <c r="C2809" i="32"/>
  <c r="D2809" i="32"/>
  <c r="E2809" i="32"/>
  <c r="F2809" i="32"/>
  <c r="G2809" i="32"/>
  <c r="H2809" i="32"/>
  <c r="I2809" i="32"/>
  <c r="J2809" i="32"/>
  <c r="B2809" i="32" s="1"/>
  <c r="A2810" i="32"/>
  <c r="C2810" i="32"/>
  <c r="D2810" i="32"/>
  <c r="E2810" i="32"/>
  <c r="F2810" i="32"/>
  <c r="G2810" i="32"/>
  <c r="H2810" i="32"/>
  <c r="I2810" i="32"/>
  <c r="J2810" i="32"/>
  <c r="B2810" i="32" s="1"/>
  <c r="A2811" i="32"/>
  <c r="C2811" i="32"/>
  <c r="D2811" i="32"/>
  <c r="E2811" i="32"/>
  <c r="F2811" i="32"/>
  <c r="G2811" i="32"/>
  <c r="H2811" i="32"/>
  <c r="I2811" i="32"/>
  <c r="J2811" i="32"/>
  <c r="B2811" i="32" s="1"/>
  <c r="A2812" i="32"/>
  <c r="C2812" i="32"/>
  <c r="D2812" i="32"/>
  <c r="E2812" i="32"/>
  <c r="F2812" i="32"/>
  <c r="G2812" i="32"/>
  <c r="H2812" i="32"/>
  <c r="I2812" i="32"/>
  <c r="J2812" i="32"/>
  <c r="B2812" i="32" s="1"/>
  <c r="A2813" i="32"/>
  <c r="C2813" i="32"/>
  <c r="D2813" i="32"/>
  <c r="E2813" i="32"/>
  <c r="F2813" i="32"/>
  <c r="G2813" i="32"/>
  <c r="H2813" i="32"/>
  <c r="I2813" i="32"/>
  <c r="J2813" i="32"/>
  <c r="B2813" i="32" s="1"/>
  <c r="A2814" i="32"/>
  <c r="C2814" i="32"/>
  <c r="D2814" i="32"/>
  <c r="E2814" i="32"/>
  <c r="F2814" i="32"/>
  <c r="G2814" i="32"/>
  <c r="H2814" i="32"/>
  <c r="I2814" i="32"/>
  <c r="J2814" i="32"/>
  <c r="B2814" i="32" s="1"/>
  <c r="A2815" i="32"/>
  <c r="C2815" i="32"/>
  <c r="D2815" i="32"/>
  <c r="E2815" i="32"/>
  <c r="F2815" i="32"/>
  <c r="G2815" i="32"/>
  <c r="H2815" i="32"/>
  <c r="I2815" i="32"/>
  <c r="J2815" i="32"/>
  <c r="B2815" i="32" s="1"/>
  <c r="A2816" i="32"/>
  <c r="C2816" i="32"/>
  <c r="D2816" i="32"/>
  <c r="E2816" i="32"/>
  <c r="F2816" i="32"/>
  <c r="G2816" i="32"/>
  <c r="H2816" i="32"/>
  <c r="I2816" i="32"/>
  <c r="J2816" i="32"/>
  <c r="B2816" i="32" s="1"/>
  <c r="A2817" i="32"/>
  <c r="C2817" i="32"/>
  <c r="D2817" i="32"/>
  <c r="E2817" i="32"/>
  <c r="F2817" i="32"/>
  <c r="G2817" i="32"/>
  <c r="H2817" i="32"/>
  <c r="I2817" i="32"/>
  <c r="J2817" i="32"/>
  <c r="B2817" i="32" s="1"/>
  <c r="A2818" i="32"/>
  <c r="C2818" i="32"/>
  <c r="D2818" i="32"/>
  <c r="E2818" i="32"/>
  <c r="F2818" i="32"/>
  <c r="G2818" i="32"/>
  <c r="H2818" i="32"/>
  <c r="I2818" i="32"/>
  <c r="J2818" i="32"/>
  <c r="B2818" i="32" s="1"/>
  <c r="A2819" i="32"/>
  <c r="C2819" i="32"/>
  <c r="D2819" i="32"/>
  <c r="E2819" i="32"/>
  <c r="F2819" i="32"/>
  <c r="G2819" i="32"/>
  <c r="H2819" i="32"/>
  <c r="I2819" i="32"/>
  <c r="J2819" i="32"/>
  <c r="B2819" i="32" s="1"/>
  <c r="A2820" i="32"/>
  <c r="C2820" i="32"/>
  <c r="D2820" i="32"/>
  <c r="E2820" i="32"/>
  <c r="F2820" i="32"/>
  <c r="G2820" i="32"/>
  <c r="H2820" i="32"/>
  <c r="I2820" i="32"/>
  <c r="J2820" i="32"/>
  <c r="B2820" i="32" s="1"/>
  <c r="A2821" i="32"/>
  <c r="C2821" i="32"/>
  <c r="D2821" i="32"/>
  <c r="E2821" i="32"/>
  <c r="F2821" i="32"/>
  <c r="G2821" i="32"/>
  <c r="H2821" i="32"/>
  <c r="I2821" i="32"/>
  <c r="J2821" i="32"/>
  <c r="B2821" i="32" s="1"/>
  <c r="A2822" i="32"/>
  <c r="C2822" i="32"/>
  <c r="D2822" i="32"/>
  <c r="E2822" i="32"/>
  <c r="F2822" i="32"/>
  <c r="G2822" i="32"/>
  <c r="H2822" i="32"/>
  <c r="I2822" i="32"/>
  <c r="J2822" i="32"/>
  <c r="B2822" i="32" s="1"/>
  <c r="A2823" i="32"/>
  <c r="C2823" i="32"/>
  <c r="D2823" i="32"/>
  <c r="E2823" i="32"/>
  <c r="F2823" i="32"/>
  <c r="G2823" i="32"/>
  <c r="H2823" i="32"/>
  <c r="I2823" i="32"/>
  <c r="J2823" i="32"/>
  <c r="B2823" i="32" s="1"/>
  <c r="A2824" i="32"/>
  <c r="C2824" i="32"/>
  <c r="D2824" i="32"/>
  <c r="E2824" i="32"/>
  <c r="F2824" i="32"/>
  <c r="G2824" i="32"/>
  <c r="H2824" i="32"/>
  <c r="I2824" i="32"/>
  <c r="J2824" i="32"/>
  <c r="B2824" i="32" s="1"/>
  <c r="A2825" i="32"/>
  <c r="C2825" i="32"/>
  <c r="D2825" i="32"/>
  <c r="E2825" i="32"/>
  <c r="F2825" i="32"/>
  <c r="G2825" i="32"/>
  <c r="H2825" i="32"/>
  <c r="I2825" i="32"/>
  <c r="J2825" i="32"/>
  <c r="B2825" i="32" s="1"/>
  <c r="A2826" i="32"/>
  <c r="C2826" i="32"/>
  <c r="D2826" i="32"/>
  <c r="E2826" i="32"/>
  <c r="F2826" i="32"/>
  <c r="G2826" i="32"/>
  <c r="H2826" i="32"/>
  <c r="I2826" i="32"/>
  <c r="J2826" i="32"/>
  <c r="B2826" i="32" s="1"/>
  <c r="A2827" i="32"/>
  <c r="C2827" i="32"/>
  <c r="D2827" i="32"/>
  <c r="E2827" i="32"/>
  <c r="F2827" i="32"/>
  <c r="G2827" i="32"/>
  <c r="H2827" i="32"/>
  <c r="I2827" i="32"/>
  <c r="J2827" i="32"/>
  <c r="B2827" i="32" s="1"/>
  <c r="A2828" i="32"/>
  <c r="C2828" i="32"/>
  <c r="D2828" i="32"/>
  <c r="E2828" i="32"/>
  <c r="F2828" i="32"/>
  <c r="G2828" i="32"/>
  <c r="H2828" i="32"/>
  <c r="I2828" i="32"/>
  <c r="J2828" i="32"/>
  <c r="B2828" i="32" s="1"/>
  <c r="A2829" i="32"/>
  <c r="C2829" i="32"/>
  <c r="D2829" i="32"/>
  <c r="E2829" i="32"/>
  <c r="F2829" i="32"/>
  <c r="G2829" i="32"/>
  <c r="H2829" i="32"/>
  <c r="I2829" i="32"/>
  <c r="J2829" i="32"/>
  <c r="B2829" i="32" s="1"/>
  <c r="A2830" i="32"/>
  <c r="C2830" i="32"/>
  <c r="D2830" i="32"/>
  <c r="E2830" i="32"/>
  <c r="F2830" i="32"/>
  <c r="G2830" i="32"/>
  <c r="H2830" i="32"/>
  <c r="I2830" i="32"/>
  <c r="J2830" i="32"/>
  <c r="B2830" i="32" s="1"/>
  <c r="A2831" i="32"/>
  <c r="C2831" i="32"/>
  <c r="D2831" i="32"/>
  <c r="E2831" i="32"/>
  <c r="F2831" i="32"/>
  <c r="G2831" i="32"/>
  <c r="H2831" i="32"/>
  <c r="I2831" i="32"/>
  <c r="J2831" i="32"/>
  <c r="B2831" i="32" s="1"/>
  <c r="A2832" i="32"/>
  <c r="C2832" i="32"/>
  <c r="D2832" i="32"/>
  <c r="E2832" i="32"/>
  <c r="F2832" i="32"/>
  <c r="G2832" i="32"/>
  <c r="H2832" i="32"/>
  <c r="I2832" i="32"/>
  <c r="J2832" i="32"/>
  <c r="B2832" i="32" s="1"/>
  <c r="A2833" i="32"/>
  <c r="C2833" i="32"/>
  <c r="D2833" i="32"/>
  <c r="E2833" i="32"/>
  <c r="F2833" i="32"/>
  <c r="G2833" i="32"/>
  <c r="H2833" i="32"/>
  <c r="I2833" i="32"/>
  <c r="J2833" i="32"/>
  <c r="B2833" i="32" s="1"/>
  <c r="A2834" i="32"/>
  <c r="C2834" i="32"/>
  <c r="D2834" i="32"/>
  <c r="E2834" i="32"/>
  <c r="F2834" i="32"/>
  <c r="G2834" i="32"/>
  <c r="H2834" i="32"/>
  <c r="I2834" i="32"/>
  <c r="J2834" i="32"/>
  <c r="B2834" i="32" s="1"/>
  <c r="A2835" i="32"/>
  <c r="C2835" i="32"/>
  <c r="D2835" i="32"/>
  <c r="E2835" i="32"/>
  <c r="F2835" i="32"/>
  <c r="G2835" i="32"/>
  <c r="H2835" i="32"/>
  <c r="I2835" i="32"/>
  <c r="J2835" i="32"/>
  <c r="B2835" i="32" s="1"/>
  <c r="A2836" i="32"/>
  <c r="C2836" i="32"/>
  <c r="D2836" i="32"/>
  <c r="E2836" i="32"/>
  <c r="F2836" i="32"/>
  <c r="G2836" i="32"/>
  <c r="H2836" i="32"/>
  <c r="I2836" i="32"/>
  <c r="J2836" i="32"/>
  <c r="B2836" i="32" s="1"/>
  <c r="A2837" i="32"/>
  <c r="C2837" i="32"/>
  <c r="D2837" i="32"/>
  <c r="E2837" i="32"/>
  <c r="F2837" i="32"/>
  <c r="G2837" i="32"/>
  <c r="H2837" i="32"/>
  <c r="I2837" i="32"/>
  <c r="J2837" i="32"/>
  <c r="B2837" i="32" s="1"/>
  <c r="A2838" i="32"/>
  <c r="C2838" i="32"/>
  <c r="D2838" i="32"/>
  <c r="E2838" i="32"/>
  <c r="F2838" i="32"/>
  <c r="G2838" i="32"/>
  <c r="H2838" i="32"/>
  <c r="I2838" i="32"/>
  <c r="J2838" i="32"/>
  <c r="B2838" i="32" s="1"/>
  <c r="A2839" i="32"/>
  <c r="C2839" i="32"/>
  <c r="D2839" i="32"/>
  <c r="E2839" i="32"/>
  <c r="F2839" i="32"/>
  <c r="G2839" i="32"/>
  <c r="H2839" i="32"/>
  <c r="I2839" i="32"/>
  <c r="J2839" i="32"/>
  <c r="B2839" i="32" s="1"/>
  <c r="A2840" i="32"/>
  <c r="C2840" i="32"/>
  <c r="D2840" i="32"/>
  <c r="E2840" i="32"/>
  <c r="F2840" i="32"/>
  <c r="G2840" i="32"/>
  <c r="H2840" i="32"/>
  <c r="I2840" i="32"/>
  <c r="J2840" i="32"/>
  <c r="B2840" i="32" s="1"/>
  <c r="A2841" i="32"/>
  <c r="C2841" i="32"/>
  <c r="D2841" i="32"/>
  <c r="E2841" i="32"/>
  <c r="F2841" i="32"/>
  <c r="G2841" i="32"/>
  <c r="H2841" i="32"/>
  <c r="I2841" i="32"/>
  <c r="J2841" i="32"/>
  <c r="B2841" i="32" s="1"/>
  <c r="A2842" i="32"/>
  <c r="C2842" i="32"/>
  <c r="D2842" i="32"/>
  <c r="E2842" i="32"/>
  <c r="F2842" i="32"/>
  <c r="G2842" i="32"/>
  <c r="H2842" i="32"/>
  <c r="I2842" i="32"/>
  <c r="J2842" i="32"/>
  <c r="B2842" i="32" s="1"/>
  <c r="A2843" i="32"/>
  <c r="C2843" i="32"/>
  <c r="D2843" i="32"/>
  <c r="E2843" i="32"/>
  <c r="F2843" i="32"/>
  <c r="G2843" i="32"/>
  <c r="H2843" i="32"/>
  <c r="I2843" i="32"/>
  <c r="J2843" i="32"/>
  <c r="B2843" i="32" s="1"/>
  <c r="A2844" i="32"/>
  <c r="C2844" i="32"/>
  <c r="D2844" i="32"/>
  <c r="E2844" i="32"/>
  <c r="F2844" i="32"/>
  <c r="G2844" i="32"/>
  <c r="H2844" i="32"/>
  <c r="I2844" i="32"/>
  <c r="J2844" i="32"/>
  <c r="B2844" i="32" s="1"/>
  <c r="A2845" i="32"/>
  <c r="C2845" i="32"/>
  <c r="D2845" i="32"/>
  <c r="E2845" i="32"/>
  <c r="F2845" i="32"/>
  <c r="G2845" i="32"/>
  <c r="H2845" i="32"/>
  <c r="I2845" i="32"/>
  <c r="J2845" i="32"/>
  <c r="B2845" i="32" s="1"/>
  <c r="A2846" i="32"/>
  <c r="C2846" i="32"/>
  <c r="D2846" i="32"/>
  <c r="E2846" i="32"/>
  <c r="F2846" i="32"/>
  <c r="G2846" i="32"/>
  <c r="H2846" i="32"/>
  <c r="I2846" i="32"/>
  <c r="J2846" i="32"/>
  <c r="B2846" i="32" s="1"/>
  <c r="A2847" i="32"/>
  <c r="C2847" i="32"/>
  <c r="D2847" i="32"/>
  <c r="E2847" i="32"/>
  <c r="F2847" i="32"/>
  <c r="G2847" i="32"/>
  <c r="H2847" i="32"/>
  <c r="I2847" i="32"/>
  <c r="J2847" i="32"/>
  <c r="B2847" i="32" s="1"/>
  <c r="A2848" i="32"/>
  <c r="C2848" i="32"/>
  <c r="D2848" i="32"/>
  <c r="E2848" i="32"/>
  <c r="F2848" i="32"/>
  <c r="G2848" i="32"/>
  <c r="H2848" i="32"/>
  <c r="I2848" i="32"/>
  <c r="J2848" i="32"/>
  <c r="B2848" i="32" s="1"/>
  <c r="A2849" i="32"/>
  <c r="C2849" i="32"/>
  <c r="D2849" i="32"/>
  <c r="E2849" i="32"/>
  <c r="F2849" i="32"/>
  <c r="G2849" i="32"/>
  <c r="H2849" i="32"/>
  <c r="I2849" i="32"/>
  <c r="J2849" i="32"/>
  <c r="B2849" i="32" s="1"/>
  <c r="A2850" i="32"/>
  <c r="C2850" i="32"/>
  <c r="D2850" i="32"/>
  <c r="E2850" i="32"/>
  <c r="F2850" i="32"/>
  <c r="G2850" i="32"/>
  <c r="H2850" i="32"/>
  <c r="I2850" i="32"/>
  <c r="J2850" i="32"/>
  <c r="B2850" i="32" s="1"/>
  <c r="A2851" i="32"/>
  <c r="C2851" i="32"/>
  <c r="D2851" i="32"/>
  <c r="E2851" i="32"/>
  <c r="F2851" i="32"/>
  <c r="G2851" i="32"/>
  <c r="H2851" i="32"/>
  <c r="I2851" i="32"/>
  <c r="J2851" i="32"/>
  <c r="B2851" i="32" s="1"/>
  <c r="A2852" i="32"/>
  <c r="C2852" i="32"/>
  <c r="D2852" i="32"/>
  <c r="E2852" i="32"/>
  <c r="F2852" i="32"/>
  <c r="G2852" i="32"/>
  <c r="H2852" i="32"/>
  <c r="I2852" i="32"/>
  <c r="J2852" i="32"/>
  <c r="B2852" i="32" s="1"/>
  <c r="A2853" i="32"/>
  <c r="C2853" i="32"/>
  <c r="D2853" i="32"/>
  <c r="E2853" i="32"/>
  <c r="F2853" i="32"/>
  <c r="G2853" i="32"/>
  <c r="H2853" i="32"/>
  <c r="I2853" i="32"/>
  <c r="J2853" i="32"/>
  <c r="B2853" i="32" s="1"/>
  <c r="A2854" i="32"/>
  <c r="C2854" i="32"/>
  <c r="D2854" i="32"/>
  <c r="E2854" i="32"/>
  <c r="F2854" i="32"/>
  <c r="G2854" i="32"/>
  <c r="H2854" i="32"/>
  <c r="I2854" i="32"/>
  <c r="J2854" i="32"/>
  <c r="B2854" i="32" s="1"/>
  <c r="A2855" i="32"/>
  <c r="C2855" i="32"/>
  <c r="D2855" i="32"/>
  <c r="E2855" i="32"/>
  <c r="F2855" i="32"/>
  <c r="G2855" i="32"/>
  <c r="H2855" i="32"/>
  <c r="I2855" i="32"/>
  <c r="J2855" i="32"/>
  <c r="B2855" i="32" s="1"/>
  <c r="A2856" i="32"/>
  <c r="C2856" i="32"/>
  <c r="D2856" i="32"/>
  <c r="E2856" i="32"/>
  <c r="F2856" i="32"/>
  <c r="G2856" i="32"/>
  <c r="H2856" i="32"/>
  <c r="I2856" i="32"/>
  <c r="J2856" i="32"/>
  <c r="B2856" i="32" s="1"/>
  <c r="A2857" i="32"/>
  <c r="C2857" i="32"/>
  <c r="D2857" i="32"/>
  <c r="E2857" i="32"/>
  <c r="F2857" i="32"/>
  <c r="G2857" i="32"/>
  <c r="H2857" i="32"/>
  <c r="I2857" i="32"/>
  <c r="J2857" i="32"/>
  <c r="B2857" i="32" s="1"/>
  <c r="A2858" i="32"/>
  <c r="C2858" i="32"/>
  <c r="D2858" i="32"/>
  <c r="E2858" i="32"/>
  <c r="F2858" i="32"/>
  <c r="G2858" i="32"/>
  <c r="H2858" i="32"/>
  <c r="I2858" i="32"/>
  <c r="J2858" i="32"/>
  <c r="B2858" i="32" s="1"/>
  <c r="A2859" i="32"/>
  <c r="C2859" i="32"/>
  <c r="D2859" i="32"/>
  <c r="E2859" i="32"/>
  <c r="F2859" i="32"/>
  <c r="G2859" i="32"/>
  <c r="H2859" i="32"/>
  <c r="I2859" i="32"/>
  <c r="J2859" i="32"/>
  <c r="B2859" i="32" s="1"/>
  <c r="A2860" i="32"/>
  <c r="C2860" i="32"/>
  <c r="D2860" i="32"/>
  <c r="E2860" i="32"/>
  <c r="F2860" i="32"/>
  <c r="G2860" i="32"/>
  <c r="H2860" i="32"/>
  <c r="I2860" i="32"/>
  <c r="J2860" i="32"/>
  <c r="B2860" i="32" s="1"/>
  <c r="A2861" i="32"/>
  <c r="C2861" i="32"/>
  <c r="D2861" i="32"/>
  <c r="E2861" i="32"/>
  <c r="F2861" i="32"/>
  <c r="G2861" i="32"/>
  <c r="H2861" i="32"/>
  <c r="I2861" i="32"/>
  <c r="J2861" i="32"/>
  <c r="B2861" i="32" s="1"/>
  <c r="A2862" i="32"/>
  <c r="C2862" i="32"/>
  <c r="D2862" i="32"/>
  <c r="E2862" i="32"/>
  <c r="F2862" i="32"/>
  <c r="G2862" i="32"/>
  <c r="H2862" i="32"/>
  <c r="I2862" i="32"/>
  <c r="J2862" i="32"/>
  <c r="B2862" i="32" s="1"/>
  <c r="A2863" i="32"/>
  <c r="C2863" i="32"/>
  <c r="D2863" i="32"/>
  <c r="E2863" i="32"/>
  <c r="F2863" i="32"/>
  <c r="G2863" i="32"/>
  <c r="H2863" i="32"/>
  <c r="I2863" i="32"/>
  <c r="J2863" i="32"/>
  <c r="B2863" i="32" s="1"/>
  <c r="A2864" i="32"/>
  <c r="C2864" i="32"/>
  <c r="D2864" i="32"/>
  <c r="E2864" i="32"/>
  <c r="F2864" i="32"/>
  <c r="G2864" i="32"/>
  <c r="H2864" i="32"/>
  <c r="I2864" i="32"/>
  <c r="J2864" i="32"/>
  <c r="B2864" i="32" s="1"/>
  <c r="A2865" i="32"/>
  <c r="C2865" i="32"/>
  <c r="D2865" i="32"/>
  <c r="E2865" i="32"/>
  <c r="F2865" i="32"/>
  <c r="G2865" i="32"/>
  <c r="H2865" i="32"/>
  <c r="I2865" i="32"/>
  <c r="J2865" i="32"/>
  <c r="B2865" i="32" s="1"/>
  <c r="A2866" i="32"/>
  <c r="C2866" i="32"/>
  <c r="D2866" i="32"/>
  <c r="E2866" i="32"/>
  <c r="F2866" i="32"/>
  <c r="G2866" i="32"/>
  <c r="H2866" i="32"/>
  <c r="I2866" i="32"/>
  <c r="J2866" i="32"/>
  <c r="B2866" i="32" s="1"/>
  <c r="A2867" i="32"/>
  <c r="C2867" i="32"/>
  <c r="D2867" i="32"/>
  <c r="E2867" i="32"/>
  <c r="F2867" i="32"/>
  <c r="G2867" i="32"/>
  <c r="H2867" i="32"/>
  <c r="I2867" i="32"/>
  <c r="J2867" i="32"/>
  <c r="B2867" i="32" s="1"/>
  <c r="A2868" i="32"/>
  <c r="C2868" i="32"/>
  <c r="D2868" i="32"/>
  <c r="E2868" i="32"/>
  <c r="F2868" i="32"/>
  <c r="G2868" i="32"/>
  <c r="H2868" i="32"/>
  <c r="I2868" i="32"/>
  <c r="J2868" i="32"/>
  <c r="B2868" i="32" s="1"/>
  <c r="A2869" i="32"/>
  <c r="C2869" i="32"/>
  <c r="D2869" i="32"/>
  <c r="E2869" i="32"/>
  <c r="F2869" i="32"/>
  <c r="G2869" i="32"/>
  <c r="H2869" i="32"/>
  <c r="I2869" i="32"/>
  <c r="J2869" i="32"/>
  <c r="B2869" i="32" s="1"/>
  <c r="A2870" i="32"/>
  <c r="C2870" i="32"/>
  <c r="D2870" i="32"/>
  <c r="E2870" i="32"/>
  <c r="F2870" i="32"/>
  <c r="G2870" i="32"/>
  <c r="H2870" i="32"/>
  <c r="I2870" i="32"/>
  <c r="J2870" i="32"/>
  <c r="B2870" i="32" s="1"/>
  <c r="A2871" i="32"/>
  <c r="C2871" i="32"/>
  <c r="D2871" i="32"/>
  <c r="E2871" i="32"/>
  <c r="F2871" i="32"/>
  <c r="G2871" i="32"/>
  <c r="H2871" i="32"/>
  <c r="I2871" i="32"/>
  <c r="J2871" i="32"/>
  <c r="B2871" i="32" s="1"/>
  <c r="A2872" i="32"/>
  <c r="C2872" i="32"/>
  <c r="D2872" i="32"/>
  <c r="E2872" i="32"/>
  <c r="F2872" i="32"/>
  <c r="G2872" i="32"/>
  <c r="H2872" i="32"/>
  <c r="I2872" i="32"/>
  <c r="J2872" i="32"/>
  <c r="B2872" i="32" s="1"/>
  <c r="A2873" i="32"/>
  <c r="C2873" i="32"/>
  <c r="D2873" i="32"/>
  <c r="E2873" i="32"/>
  <c r="F2873" i="32"/>
  <c r="G2873" i="32"/>
  <c r="H2873" i="32"/>
  <c r="I2873" i="32"/>
  <c r="J2873" i="32"/>
  <c r="B2873" i="32" s="1"/>
  <c r="A2874" i="32"/>
  <c r="C2874" i="32"/>
  <c r="D2874" i="32"/>
  <c r="E2874" i="32"/>
  <c r="F2874" i="32"/>
  <c r="G2874" i="32"/>
  <c r="H2874" i="32"/>
  <c r="I2874" i="32"/>
  <c r="J2874" i="32"/>
  <c r="B2874" i="32" s="1"/>
  <c r="A2875" i="32"/>
  <c r="C2875" i="32"/>
  <c r="D2875" i="32"/>
  <c r="E2875" i="32"/>
  <c r="F2875" i="32"/>
  <c r="G2875" i="32"/>
  <c r="H2875" i="32"/>
  <c r="I2875" i="32"/>
  <c r="J2875" i="32"/>
  <c r="B2875" i="32" s="1"/>
  <c r="A2876" i="32"/>
  <c r="C2876" i="32"/>
  <c r="D2876" i="32"/>
  <c r="E2876" i="32"/>
  <c r="F2876" i="32"/>
  <c r="G2876" i="32"/>
  <c r="H2876" i="32"/>
  <c r="I2876" i="32"/>
  <c r="J2876" i="32"/>
  <c r="B2876" i="32" s="1"/>
  <c r="A2877" i="32"/>
  <c r="C2877" i="32"/>
  <c r="D2877" i="32"/>
  <c r="E2877" i="32"/>
  <c r="F2877" i="32"/>
  <c r="G2877" i="32"/>
  <c r="H2877" i="32"/>
  <c r="I2877" i="32"/>
  <c r="J2877" i="32"/>
  <c r="B2877" i="32" s="1"/>
  <c r="A2878" i="32"/>
  <c r="C2878" i="32"/>
  <c r="D2878" i="32"/>
  <c r="E2878" i="32"/>
  <c r="F2878" i="32"/>
  <c r="G2878" i="32"/>
  <c r="H2878" i="32"/>
  <c r="I2878" i="32"/>
  <c r="J2878" i="32"/>
  <c r="B2878" i="32" s="1"/>
  <c r="A2879" i="32"/>
  <c r="C2879" i="32"/>
  <c r="D2879" i="32"/>
  <c r="E2879" i="32"/>
  <c r="F2879" i="32"/>
  <c r="G2879" i="32"/>
  <c r="H2879" i="32"/>
  <c r="I2879" i="32"/>
  <c r="J2879" i="32"/>
  <c r="B2879" i="32" s="1"/>
  <c r="A2880" i="32"/>
  <c r="C2880" i="32"/>
  <c r="D2880" i="32"/>
  <c r="E2880" i="32"/>
  <c r="F2880" i="32"/>
  <c r="G2880" i="32"/>
  <c r="H2880" i="32"/>
  <c r="I2880" i="32"/>
  <c r="J2880" i="32"/>
  <c r="B2880" i="32" s="1"/>
  <c r="A2881" i="32"/>
  <c r="C2881" i="32"/>
  <c r="D2881" i="32"/>
  <c r="E2881" i="32"/>
  <c r="F2881" i="32"/>
  <c r="G2881" i="32"/>
  <c r="H2881" i="32"/>
  <c r="I2881" i="32"/>
  <c r="J2881" i="32"/>
  <c r="B2881" i="32" s="1"/>
  <c r="A2882" i="32"/>
  <c r="C2882" i="32"/>
  <c r="D2882" i="32"/>
  <c r="E2882" i="32"/>
  <c r="F2882" i="32"/>
  <c r="G2882" i="32"/>
  <c r="H2882" i="32"/>
  <c r="I2882" i="32"/>
  <c r="J2882" i="32"/>
  <c r="B2882" i="32" s="1"/>
  <c r="A2883" i="32"/>
  <c r="C2883" i="32"/>
  <c r="D2883" i="32"/>
  <c r="E2883" i="32"/>
  <c r="F2883" i="32"/>
  <c r="G2883" i="32"/>
  <c r="H2883" i="32"/>
  <c r="I2883" i="32"/>
  <c r="J2883" i="32"/>
  <c r="B2883" i="32" s="1"/>
  <c r="A2884" i="32"/>
  <c r="C2884" i="32"/>
  <c r="D2884" i="32"/>
  <c r="E2884" i="32"/>
  <c r="F2884" i="32"/>
  <c r="G2884" i="32"/>
  <c r="H2884" i="32"/>
  <c r="I2884" i="32"/>
  <c r="J2884" i="32"/>
  <c r="B2884" i="32" s="1"/>
  <c r="A2885" i="32"/>
  <c r="C2885" i="32"/>
  <c r="D2885" i="32"/>
  <c r="E2885" i="32"/>
  <c r="F2885" i="32"/>
  <c r="G2885" i="32"/>
  <c r="H2885" i="32"/>
  <c r="I2885" i="32"/>
  <c r="J2885" i="32"/>
  <c r="B2885" i="32" s="1"/>
  <c r="A2886" i="32"/>
  <c r="C2886" i="32"/>
  <c r="D2886" i="32"/>
  <c r="E2886" i="32"/>
  <c r="F2886" i="32"/>
  <c r="G2886" i="32"/>
  <c r="H2886" i="32"/>
  <c r="I2886" i="32"/>
  <c r="J2886" i="32"/>
  <c r="B2886" i="32" s="1"/>
  <c r="A2887" i="32"/>
  <c r="C2887" i="32"/>
  <c r="D2887" i="32"/>
  <c r="E2887" i="32"/>
  <c r="F2887" i="32"/>
  <c r="G2887" i="32"/>
  <c r="H2887" i="32"/>
  <c r="I2887" i="32"/>
  <c r="J2887" i="32"/>
  <c r="B2887" i="32" s="1"/>
  <c r="A2888" i="32"/>
  <c r="C2888" i="32"/>
  <c r="D2888" i="32"/>
  <c r="E2888" i="32"/>
  <c r="F2888" i="32"/>
  <c r="G2888" i="32"/>
  <c r="H2888" i="32"/>
  <c r="I2888" i="32"/>
  <c r="J2888" i="32"/>
  <c r="B2888" i="32" s="1"/>
  <c r="A2889" i="32"/>
  <c r="C2889" i="32"/>
  <c r="D2889" i="32"/>
  <c r="E2889" i="32"/>
  <c r="F2889" i="32"/>
  <c r="G2889" i="32"/>
  <c r="H2889" i="32"/>
  <c r="I2889" i="32"/>
  <c r="J2889" i="32"/>
  <c r="B2889" i="32" s="1"/>
  <c r="A2890" i="32"/>
  <c r="C2890" i="32"/>
  <c r="D2890" i="32"/>
  <c r="E2890" i="32"/>
  <c r="F2890" i="32"/>
  <c r="G2890" i="32"/>
  <c r="H2890" i="32"/>
  <c r="I2890" i="32"/>
  <c r="J2890" i="32"/>
  <c r="B2890" i="32" s="1"/>
  <c r="A2891" i="32"/>
  <c r="C2891" i="32"/>
  <c r="D2891" i="32"/>
  <c r="E2891" i="32"/>
  <c r="F2891" i="32"/>
  <c r="G2891" i="32"/>
  <c r="H2891" i="32"/>
  <c r="I2891" i="32"/>
  <c r="J2891" i="32"/>
  <c r="B2891" i="32" s="1"/>
  <c r="A2892" i="32"/>
  <c r="C2892" i="32"/>
  <c r="D2892" i="32"/>
  <c r="E2892" i="32"/>
  <c r="F2892" i="32"/>
  <c r="G2892" i="32"/>
  <c r="H2892" i="32"/>
  <c r="I2892" i="32"/>
  <c r="J2892" i="32"/>
  <c r="B2892" i="32" s="1"/>
  <c r="A2893" i="32"/>
  <c r="C2893" i="32"/>
  <c r="D2893" i="32"/>
  <c r="E2893" i="32"/>
  <c r="F2893" i="32"/>
  <c r="G2893" i="32"/>
  <c r="H2893" i="32"/>
  <c r="I2893" i="32"/>
  <c r="J2893" i="32"/>
  <c r="B2893" i="32" s="1"/>
  <c r="A2894" i="32"/>
  <c r="C2894" i="32"/>
  <c r="D2894" i="32"/>
  <c r="E2894" i="32"/>
  <c r="F2894" i="32"/>
  <c r="G2894" i="32"/>
  <c r="H2894" i="32"/>
  <c r="I2894" i="32"/>
  <c r="J2894" i="32"/>
  <c r="B2894" i="32" s="1"/>
  <c r="A2895" i="32"/>
  <c r="C2895" i="32"/>
  <c r="D2895" i="32"/>
  <c r="E2895" i="32"/>
  <c r="F2895" i="32"/>
  <c r="G2895" i="32"/>
  <c r="H2895" i="32"/>
  <c r="I2895" i="32"/>
  <c r="J2895" i="32"/>
  <c r="B2895" i="32" s="1"/>
  <c r="A2896" i="32"/>
  <c r="C2896" i="32"/>
  <c r="D2896" i="32"/>
  <c r="E2896" i="32"/>
  <c r="F2896" i="32"/>
  <c r="G2896" i="32"/>
  <c r="H2896" i="32"/>
  <c r="I2896" i="32"/>
  <c r="J2896" i="32"/>
  <c r="B2896" i="32" s="1"/>
  <c r="A2897" i="32"/>
  <c r="C2897" i="32"/>
  <c r="D2897" i="32"/>
  <c r="E2897" i="32"/>
  <c r="F2897" i="32"/>
  <c r="G2897" i="32"/>
  <c r="H2897" i="32"/>
  <c r="I2897" i="32"/>
  <c r="J2897" i="32"/>
  <c r="B2897" i="32" s="1"/>
  <c r="A2898" i="32"/>
  <c r="C2898" i="32"/>
  <c r="D2898" i="32"/>
  <c r="E2898" i="32"/>
  <c r="F2898" i="32"/>
  <c r="G2898" i="32"/>
  <c r="H2898" i="32"/>
  <c r="I2898" i="32"/>
  <c r="J2898" i="32"/>
  <c r="B2898" i="32" s="1"/>
  <c r="A2899" i="32"/>
  <c r="C2899" i="32"/>
  <c r="D2899" i="32"/>
  <c r="E2899" i="32"/>
  <c r="F2899" i="32"/>
  <c r="G2899" i="32"/>
  <c r="H2899" i="32"/>
  <c r="I2899" i="32"/>
  <c r="J2899" i="32"/>
  <c r="B2899" i="32" s="1"/>
  <c r="A2900" i="32"/>
  <c r="C2900" i="32"/>
  <c r="D2900" i="32"/>
  <c r="E2900" i="32"/>
  <c r="F2900" i="32"/>
  <c r="G2900" i="32"/>
  <c r="H2900" i="32"/>
  <c r="I2900" i="32"/>
  <c r="J2900" i="32"/>
  <c r="B2900" i="32" s="1"/>
  <c r="A2901" i="32"/>
  <c r="C2901" i="32"/>
  <c r="D2901" i="32"/>
  <c r="E2901" i="32"/>
  <c r="F2901" i="32"/>
  <c r="G2901" i="32"/>
  <c r="H2901" i="32"/>
  <c r="I2901" i="32"/>
  <c r="J2901" i="32"/>
  <c r="B2901" i="32" s="1"/>
  <c r="A2902" i="32"/>
  <c r="C2902" i="32"/>
  <c r="D2902" i="32"/>
  <c r="E2902" i="32"/>
  <c r="F2902" i="32"/>
  <c r="G2902" i="32"/>
  <c r="H2902" i="32"/>
  <c r="I2902" i="32"/>
  <c r="J2902" i="32"/>
  <c r="B2902" i="32" s="1"/>
  <c r="A2903" i="32"/>
  <c r="C2903" i="32"/>
  <c r="D2903" i="32"/>
  <c r="E2903" i="32"/>
  <c r="F2903" i="32"/>
  <c r="G2903" i="32"/>
  <c r="H2903" i="32"/>
  <c r="I2903" i="32"/>
  <c r="J2903" i="32"/>
  <c r="B2903" i="32" s="1"/>
  <c r="A2904" i="32"/>
  <c r="C2904" i="32"/>
  <c r="D2904" i="32"/>
  <c r="E2904" i="32"/>
  <c r="F2904" i="32"/>
  <c r="G2904" i="32"/>
  <c r="H2904" i="32"/>
  <c r="I2904" i="32"/>
  <c r="J2904" i="32"/>
  <c r="B2904" i="32" s="1"/>
  <c r="A2905" i="32"/>
  <c r="C2905" i="32"/>
  <c r="D2905" i="32"/>
  <c r="E2905" i="32"/>
  <c r="F2905" i="32"/>
  <c r="G2905" i="32"/>
  <c r="H2905" i="32"/>
  <c r="I2905" i="32"/>
  <c r="J2905" i="32"/>
  <c r="B2905" i="32" s="1"/>
  <c r="A2906" i="32"/>
  <c r="C2906" i="32"/>
  <c r="D2906" i="32"/>
  <c r="E2906" i="32"/>
  <c r="F2906" i="32"/>
  <c r="G2906" i="32"/>
  <c r="H2906" i="32"/>
  <c r="I2906" i="32"/>
  <c r="J2906" i="32"/>
  <c r="B2906" i="32" s="1"/>
  <c r="A2907" i="32"/>
  <c r="C2907" i="32"/>
  <c r="D2907" i="32"/>
  <c r="E2907" i="32"/>
  <c r="F2907" i="32"/>
  <c r="G2907" i="32"/>
  <c r="H2907" i="32"/>
  <c r="I2907" i="32"/>
  <c r="J2907" i="32"/>
  <c r="B2907" i="32" s="1"/>
  <c r="A2908" i="32"/>
  <c r="C2908" i="32"/>
  <c r="D2908" i="32"/>
  <c r="E2908" i="32"/>
  <c r="F2908" i="32"/>
  <c r="G2908" i="32"/>
  <c r="H2908" i="32"/>
  <c r="I2908" i="32"/>
  <c r="J2908" i="32"/>
  <c r="B2908" i="32" s="1"/>
  <c r="A2909" i="32"/>
  <c r="C2909" i="32"/>
  <c r="D2909" i="32"/>
  <c r="E2909" i="32"/>
  <c r="F2909" i="32"/>
  <c r="G2909" i="32"/>
  <c r="H2909" i="32"/>
  <c r="I2909" i="32"/>
  <c r="J2909" i="32"/>
  <c r="B2909" i="32" s="1"/>
  <c r="A2910" i="32"/>
  <c r="C2910" i="32"/>
  <c r="D2910" i="32"/>
  <c r="E2910" i="32"/>
  <c r="F2910" i="32"/>
  <c r="G2910" i="32"/>
  <c r="H2910" i="32"/>
  <c r="I2910" i="32"/>
  <c r="J2910" i="32"/>
  <c r="B2910" i="32" s="1"/>
  <c r="A2911" i="32"/>
  <c r="C2911" i="32"/>
  <c r="D2911" i="32"/>
  <c r="E2911" i="32"/>
  <c r="F2911" i="32"/>
  <c r="G2911" i="32"/>
  <c r="H2911" i="32"/>
  <c r="I2911" i="32"/>
  <c r="J2911" i="32"/>
  <c r="B2911" i="32" s="1"/>
  <c r="A2912" i="32"/>
  <c r="C2912" i="32"/>
  <c r="D2912" i="32"/>
  <c r="E2912" i="32"/>
  <c r="F2912" i="32"/>
  <c r="G2912" i="32"/>
  <c r="H2912" i="32"/>
  <c r="I2912" i="32"/>
  <c r="J2912" i="32"/>
  <c r="B2912" i="32" s="1"/>
  <c r="A2913" i="32"/>
  <c r="C2913" i="32"/>
  <c r="D2913" i="32"/>
  <c r="E2913" i="32"/>
  <c r="F2913" i="32"/>
  <c r="G2913" i="32"/>
  <c r="H2913" i="32"/>
  <c r="I2913" i="32"/>
  <c r="J2913" i="32"/>
  <c r="B2913" i="32" s="1"/>
  <c r="A2914" i="32"/>
  <c r="C2914" i="32"/>
  <c r="D2914" i="32"/>
  <c r="E2914" i="32"/>
  <c r="F2914" i="32"/>
  <c r="G2914" i="32"/>
  <c r="H2914" i="32"/>
  <c r="I2914" i="32"/>
  <c r="J2914" i="32"/>
  <c r="B2914" i="32" s="1"/>
  <c r="A2915" i="32"/>
  <c r="C2915" i="32"/>
  <c r="D2915" i="32"/>
  <c r="E2915" i="32"/>
  <c r="F2915" i="32"/>
  <c r="G2915" i="32"/>
  <c r="H2915" i="32"/>
  <c r="I2915" i="32"/>
  <c r="J2915" i="32"/>
  <c r="B2915" i="32" s="1"/>
  <c r="A2916" i="32"/>
  <c r="C2916" i="32"/>
  <c r="D2916" i="32"/>
  <c r="E2916" i="32"/>
  <c r="F2916" i="32"/>
  <c r="G2916" i="32"/>
  <c r="H2916" i="32"/>
  <c r="I2916" i="32"/>
  <c r="J2916" i="32"/>
  <c r="B2916" i="32" s="1"/>
  <c r="A2917" i="32"/>
  <c r="C2917" i="32"/>
  <c r="D2917" i="32"/>
  <c r="E2917" i="32"/>
  <c r="F2917" i="32"/>
  <c r="G2917" i="32"/>
  <c r="H2917" i="32"/>
  <c r="I2917" i="32"/>
  <c r="J2917" i="32"/>
  <c r="B2917" i="32" s="1"/>
  <c r="A2918" i="32"/>
  <c r="C2918" i="32"/>
  <c r="D2918" i="32"/>
  <c r="E2918" i="32"/>
  <c r="F2918" i="32"/>
  <c r="G2918" i="32"/>
  <c r="H2918" i="32"/>
  <c r="I2918" i="32"/>
  <c r="J2918" i="32"/>
  <c r="B2918" i="32" s="1"/>
  <c r="A2919" i="32"/>
  <c r="C2919" i="32"/>
  <c r="D2919" i="32"/>
  <c r="E2919" i="32"/>
  <c r="F2919" i="32"/>
  <c r="G2919" i="32"/>
  <c r="H2919" i="32"/>
  <c r="I2919" i="32"/>
  <c r="J2919" i="32"/>
  <c r="B2919" i="32" s="1"/>
  <c r="A2920" i="32"/>
  <c r="C2920" i="32"/>
  <c r="D2920" i="32"/>
  <c r="E2920" i="32"/>
  <c r="F2920" i="32"/>
  <c r="G2920" i="32"/>
  <c r="H2920" i="32"/>
  <c r="I2920" i="32"/>
  <c r="J2920" i="32"/>
  <c r="B2920" i="32" s="1"/>
  <c r="A2921" i="32"/>
  <c r="C2921" i="32"/>
  <c r="D2921" i="32"/>
  <c r="E2921" i="32"/>
  <c r="F2921" i="32"/>
  <c r="G2921" i="32"/>
  <c r="H2921" i="32"/>
  <c r="I2921" i="32"/>
  <c r="J2921" i="32"/>
  <c r="B2921" i="32" s="1"/>
  <c r="A2922" i="32"/>
  <c r="C2922" i="32"/>
  <c r="D2922" i="32"/>
  <c r="E2922" i="32"/>
  <c r="F2922" i="32"/>
  <c r="G2922" i="32"/>
  <c r="H2922" i="32"/>
  <c r="I2922" i="32"/>
  <c r="J2922" i="32"/>
  <c r="B2922" i="32" s="1"/>
  <c r="A2923" i="32"/>
  <c r="C2923" i="32"/>
  <c r="D2923" i="32"/>
  <c r="E2923" i="32"/>
  <c r="F2923" i="32"/>
  <c r="G2923" i="32"/>
  <c r="H2923" i="32"/>
  <c r="I2923" i="32"/>
  <c r="J2923" i="32"/>
  <c r="B2923" i="32" s="1"/>
  <c r="A2924" i="32"/>
  <c r="C2924" i="32"/>
  <c r="D2924" i="32"/>
  <c r="E2924" i="32"/>
  <c r="F2924" i="32"/>
  <c r="G2924" i="32"/>
  <c r="H2924" i="32"/>
  <c r="I2924" i="32"/>
  <c r="J2924" i="32"/>
  <c r="B2924" i="32" s="1"/>
  <c r="A2925" i="32"/>
  <c r="C2925" i="32"/>
  <c r="D2925" i="32"/>
  <c r="E2925" i="32"/>
  <c r="F2925" i="32"/>
  <c r="G2925" i="32"/>
  <c r="H2925" i="32"/>
  <c r="I2925" i="32"/>
  <c r="J2925" i="32"/>
  <c r="B2925" i="32" s="1"/>
  <c r="A2926" i="32"/>
  <c r="C2926" i="32"/>
  <c r="D2926" i="32"/>
  <c r="E2926" i="32"/>
  <c r="F2926" i="32"/>
  <c r="G2926" i="32"/>
  <c r="H2926" i="32"/>
  <c r="I2926" i="32"/>
  <c r="J2926" i="32"/>
  <c r="B2926" i="32" s="1"/>
  <c r="A2927" i="32"/>
  <c r="C2927" i="32"/>
  <c r="D2927" i="32"/>
  <c r="E2927" i="32"/>
  <c r="F2927" i="32"/>
  <c r="G2927" i="32"/>
  <c r="H2927" i="32"/>
  <c r="I2927" i="32"/>
  <c r="J2927" i="32"/>
  <c r="B2927" i="32" s="1"/>
  <c r="A2928" i="32"/>
  <c r="C2928" i="32"/>
  <c r="D2928" i="32"/>
  <c r="E2928" i="32"/>
  <c r="F2928" i="32"/>
  <c r="G2928" i="32"/>
  <c r="H2928" i="32"/>
  <c r="I2928" i="32"/>
  <c r="J2928" i="32"/>
  <c r="B2928" i="32" s="1"/>
  <c r="A2929" i="32"/>
  <c r="C2929" i="32"/>
  <c r="D2929" i="32"/>
  <c r="E2929" i="32"/>
  <c r="F2929" i="32"/>
  <c r="G2929" i="32"/>
  <c r="H2929" i="32"/>
  <c r="I2929" i="32"/>
  <c r="J2929" i="32"/>
  <c r="B2929" i="32" s="1"/>
  <c r="A2930" i="32"/>
  <c r="C2930" i="32"/>
  <c r="D2930" i="32"/>
  <c r="E2930" i="32"/>
  <c r="F2930" i="32"/>
  <c r="G2930" i="32"/>
  <c r="H2930" i="32"/>
  <c r="I2930" i="32"/>
  <c r="J2930" i="32"/>
  <c r="B2930" i="32" s="1"/>
  <c r="A2931" i="32"/>
  <c r="C2931" i="32"/>
  <c r="D2931" i="32"/>
  <c r="E2931" i="32"/>
  <c r="F2931" i="32"/>
  <c r="G2931" i="32"/>
  <c r="H2931" i="32"/>
  <c r="I2931" i="32"/>
  <c r="J2931" i="32"/>
  <c r="B2931" i="32" s="1"/>
  <c r="A2932" i="32"/>
  <c r="C2932" i="32"/>
  <c r="D2932" i="32"/>
  <c r="E2932" i="32"/>
  <c r="F2932" i="32"/>
  <c r="G2932" i="32"/>
  <c r="H2932" i="32"/>
  <c r="I2932" i="32"/>
  <c r="J2932" i="32"/>
  <c r="B2932" i="32" s="1"/>
  <c r="A2933" i="32"/>
  <c r="C2933" i="32"/>
  <c r="D2933" i="32"/>
  <c r="E2933" i="32"/>
  <c r="F2933" i="32"/>
  <c r="G2933" i="32"/>
  <c r="H2933" i="32"/>
  <c r="I2933" i="32"/>
  <c r="J2933" i="32"/>
  <c r="B2933" i="32" s="1"/>
  <c r="A2934" i="32"/>
  <c r="C2934" i="32"/>
  <c r="D2934" i="32"/>
  <c r="E2934" i="32"/>
  <c r="F2934" i="32"/>
  <c r="G2934" i="32"/>
  <c r="H2934" i="32"/>
  <c r="I2934" i="32"/>
  <c r="J2934" i="32"/>
  <c r="B2934" i="32" s="1"/>
  <c r="A2935" i="32"/>
  <c r="C2935" i="32"/>
  <c r="D2935" i="32"/>
  <c r="E2935" i="32"/>
  <c r="F2935" i="32"/>
  <c r="G2935" i="32"/>
  <c r="H2935" i="32"/>
  <c r="I2935" i="32"/>
  <c r="J2935" i="32"/>
  <c r="B2935" i="32" s="1"/>
  <c r="A2936" i="32"/>
  <c r="C2936" i="32"/>
  <c r="D2936" i="32"/>
  <c r="E2936" i="32"/>
  <c r="F2936" i="32"/>
  <c r="G2936" i="32"/>
  <c r="H2936" i="32"/>
  <c r="I2936" i="32"/>
  <c r="J2936" i="32"/>
  <c r="B2936" i="32" s="1"/>
  <c r="A2937" i="32"/>
  <c r="C2937" i="32"/>
  <c r="D2937" i="32"/>
  <c r="E2937" i="32"/>
  <c r="F2937" i="32"/>
  <c r="G2937" i="32"/>
  <c r="H2937" i="32"/>
  <c r="I2937" i="32"/>
  <c r="J2937" i="32"/>
  <c r="B2937" i="32" s="1"/>
  <c r="A2938" i="32"/>
  <c r="C2938" i="32"/>
  <c r="D2938" i="32"/>
  <c r="E2938" i="32"/>
  <c r="F2938" i="32"/>
  <c r="G2938" i="32"/>
  <c r="H2938" i="32"/>
  <c r="I2938" i="32"/>
  <c r="J2938" i="32"/>
  <c r="B2938" i="32" s="1"/>
  <c r="A2939" i="32"/>
  <c r="C2939" i="32"/>
  <c r="D2939" i="32"/>
  <c r="E2939" i="32"/>
  <c r="F2939" i="32"/>
  <c r="G2939" i="32"/>
  <c r="H2939" i="32"/>
  <c r="I2939" i="32"/>
  <c r="J2939" i="32"/>
  <c r="B2939" i="32" s="1"/>
  <c r="A2940" i="32"/>
  <c r="C2940" i="32"/>
  <c r="D2940" i="32"/>
  <c r="E2940" i="32"/>
  <c r="F2940" i="32"/>
  <c r="G2940" i="32"/>
  <c r="H2940" i="32"/>
  <c r="I2940" i="32"/>
  <c r="J2940" i="32"/>
  <c r="B2940" i="32" s="1"/>
  <c r="A2941" i="32"/>
  <c r="C2941" i="32"/>
  <c r="D2941" i="32"/>
  <c r="E2941" i="32"/>
  <c r="F2941" i="32"/>
  <c r="G2941" i="32"/>
  <c r="H2941" i="32"/>
  <c r="I2941" i="32"/>
  <c r="J2941" i="32"/>
  <c r="B2941" i="32" s="1"/>
  <c r="A2942" i="32"/>
  <c r="C2942" i="32"/>
  <c r="D2942" i="32"/>
  <c r="E2942" i="32"/>
  <c r="F2942" i="32"/>
  <c r="G2942" i="32"/>
  <c r="H2942" i="32"/>
  <c r="I2942" i="32"/>
  <c r="J2942" i="32"/>
  <c r="B2942" i="32" s="1"/>
  <c r="A2943" i="32"/>
  <c r="C2943" i="32"/>
  <c r="D2943" i="32"/>
  <c r="E2943" i="32"/>
  <c r="F2943" i="32"/>
  <c r="G2943" i="32"/>
  <c r="H2943" i="32"/>
  <c r="I2943" i="32"/>
  <c r="J2943" i="32"/>
  <c r="B2943" i="32" s="1"/>
  <c r="A2944" i="32"/>
  <c r="C2944" i="32"/>
  <c r="D2944" i="32"/>
  <c r="E2944" i="32"/>
  <c r="F2944" i="32"/>
  <c r="G2944" i="32"/>
  <c r="H2944" i="32"/>
  <c r="I2944" i="32"/>
  <c r="J2944" i="32"/>
  <c r="B2944" i="32" s="1"/>
  <c r="A2945" i="32"/>
  <c r="C2945" i="32"/>
  <c r="D2945" i="32"/>
  <c r="E2945" i="32"/>
  <c r="F2945" i="32"/>
  <c r="G2945" i="32"/>
  <c r="H2945" i="32"/>
  <c r="I2945" i="32"/>
  <c r="J2945" i="32"/>
  <c r="B2945" i="32" s="1"/>
  <c r="A2946" i="32"/>
  <c r="C2946" i="32"/>
  <c r="D2946" i="32"/>
  <c r="E2946" i="32"/>
  <c r="F2946" i="32"/>
  <c r="G2946" i="32"/>
  <c r="H2946" i="32"/>
  <c r="I2946" i="32"/>
  <c r="J2946" i="32"/>
  <c r="B2946" i="32" s="1"/>
  <c r="A2947" i="32"/>
  <c r="C2947" i="32"/>
  <c r="D2947" i="32"/>
  <c r="E2947" i="32"/>
  <c r="F2947" i="32"/>
  <c r="G2947" i="32"/>
  <c r="H2947" i="32"/>
  <c r="I2947" i="32"/>
  <c r="J2947" i="32"/>
  <c r="B2947" i="32" s="1"/>
  <c r="A2948" i="32"/>
  <c r="C2948" i="32"/>
  <c r="D2948" i="32"/>
  <c r="E2948" i="32"/>
  <c r="F2948" i="32"/>
  <c r="G2948" i="32"/>
  <c r="H2948" i="32"/>
  <c r="I2948" i="32"/>
  <c r="J2948" i="32"/>
  <c r="B2948" i="32" s="1"/>
  <c r="A2949" i="32"/>
  <c r="C2949" i="32"/>
  <c r="D2949" i="32"/>
  <c r="E2949" i="32"/>
  <c r="F2949" i="32"/>
  <c r="G2949" i="32"/>
  <c r="H2949" i="32"/>
  <c r="I2949" i="32"/>
  <c r="J2949" i="32"/>
  <c r="B2949" i="32" s="1"/>
  <c r="A2950" i="32"/>
  <c r="C2950" i="32"/>
  <c r="D2950" i="32"/>
  <c r="E2950" i="32"/>
  <c r="F2950" i="32"/>
  <c r="G2950" i="32"/>
  <c r="H2950" i="32"/>
  <c r="I2950" i="32"/>
  <c r="J2950" i="32"/>
  <c r="B2950" i="32" s="1"/>
  <c r="A2951" i="32"/>
  <c r="C2951" i="32"/>
  <c r="D2951" i="32"/>
  <c r="E2951" i="32"/>
  <c r="F2951" i="32"/>
  <c r="G2951" i="32"/>
  <c r="H2951" i="32"/>
  <c r="I2951" i="32"/>
  <c r="J2951" i="32"/>
  <c r="B2951" i="32" s="1"/>
  <c r="A2952" i="32"/>
  <c r="C2952" i="32"/>
  <c r="D2952" i="32"/>
  <c r="E2952" i="32"/>
  <c r="F2952" i="32"/>
  <c r="G2952" i="32"/>
  <c r="H2952" i="32"/>
  <c r="I2952" i="32"/>
  <c r="J2952" i="32"/>
  <c r="B2952" i="32" s="1"/>
  <c r="A2953" i="32"/>
  <c r="C2953" i="32"/>
  <c r="D2953" i="32"/>
  <c r="E2953" i="32"/>
  <c r="F2953" i="32"/>
  <c r="G2953" i="32"/>
  <c r="H2953" i="32"/>
  <c r="I2953" i="32"/>
  <c r="J2953" i="32"/>
  <c r="B2953" i="32" s="1"/>
  <c r="A2954" i="32"/>
  <c r="C2954" i="32"/>
  <c r="D2954" i="32"/>
  <c r="E2954" i="32"/>
  <c r="F2954" i="32"/>
  <c r="G2954" i="32"/>
  <c r="H2954" i="32"/>
  <c r="I2954" i="32"/>
  <c r="J2954" i="32"/>
  <c r="B2954" i="32" s="1"/>
  <c r="A2955" i="32"/>
  <c r="C2955" i="32"/>
  <c r="D2955" i="32"/>
  <c r="E2955" i="32"/>
  <c r="F2955" i="32"/>
  <c r="G2955" i="32"/>
  <c r="H2955" i="32"/>
  <c r="I2955" i="32"/>
  <c r="J2955" i="32"/>
  <c r="B2955" i="32" s="1"/>
  <c r="A2956" i="32"/>
  <c r="C2956" i="32"/>
  <c r="D2956" i="32"/>
  <c r="E2956" i="32"/>
  <c r="F2956" i="32"/>
  <c r="G2956" i="32"/>
  <c r="H2956" i="32"/>
  <c r="I2956" i="32"/>
  <c r="J2956" i="32"/>
  <c r="B2956" i="32" s="1"/>
  <c r="A2957" i="32"/>
  <c r="C2957" i="32"/>
  <c r="D2957" i="32"/>
  <c r="E2957" i="32"/>
  <c r="F2957" i="32"/>
  <c r="G2957" i="32"/>
  <c r="H2957" i="32"/>
  <c r="I2957" i="32"/>
  <c r="J2957" i="32"/>
  <c r="B2957" i="32" s="1"/>
  <c r="A2958" i="32"/>
  <c r="C2958" i="32"/>
  <c r="D2958" i="32"/>
  <c r="E2958" i="32"/>
  <c r="F2958" i="32"/>
  <c r="G2958" i="32"/>
  <c r="H2958" i="32"/>
  <c r="I2958" i="32"/>
  <c r="J2958" i="32"/>
  <c r="B2958" i="32" s="1"/>
  <c r="A2959" i="32"/>
  <c r="C2959" i="32"/>
  <c r="D2959" i="32"/>
  <c r="E2959" i="32"/>
  <c r="F2959" i="32"/>
  <c r="G2959" i="32"/>
  <c r="H2959" i="32"/>
  <c r="I2959" i="32"/>
  <c r="J2959" i="32"/>
  <c r="B2959" i="32" s="1"/>
  <c r="A2960" i="32"/>
  <c r="C2960" i="32"/>
  <c r="D2960" i="32"/>
  <c r="E2960" i="32"/>
  <c r="F2960" i="32"/>
  <c r="G2960" i="32"/>
  <c r="H2960" i="32"/>
  <c r="I2960" i="32"/>
  <c r="J2960" i="32"/>
  <c r="B2960" i="32" s="1"/>
  <c r="A2961" i="32"/>
  <c r="C2961" i="32"/>
  <c r="D2961" i="32"/>
  <c r="E2961" i="32"/>
  <c r="F2961" i="32"/>
  <c r="G2961" i="32"/>
  <c r="H2961" i="32"/>
  <c r="I2961" i="32"/>
  <c r="J2961" i="32"/>
  <c r="B2961" i="32" s="1"/>
  <c r="A2962" i="32"/>
  <c r="C2962" i="32"/>
  <c r="D2962" i="32"/>
  <c r="E2962" i="32"/>
  <c r="F2962" i="32"/>
  <c r="G2962" i="32"/>
  <c r="H2962" i="32"/>
  <c r="I2962" i="32"/>
  <c r="J2962" i="32"/>
  <c r="B2962" i="32" s="1"/>
  <c r="A2963" i="32"/>
  <c r="C2963" i="32"/>
  <c r="D2963" i="32"/>
  <c r="E2963" i="32"/>
  <c r="F2963" i="32"/>
  <c r="G2963" i="32"/>
  <c r="H2963" i="32"/>
  <c r="I2963" i="32"/>
  <c r="J2963" i="32"/>
  <c r="B2963" i="32" s="1"/>
  <c r="A2964" i="32"/>
  <c r="C2964" i="32"/>
  <c r="D2964" i="32"/>
  <c r="E2964" i="32"/>
  <c r="F2964" i="32"/>
  <c r="G2964" i="32"/>
  <c r="H2964" i="32"/>
  <c r="I2964" i="32"/>
  <c r="J2964" i="32"/>
  <c r="B2964" i="32" s="1"/>
  <c r="A2965" i="32"/>
  <c r="C2965" i="32"/>
  <c r="D2965" i="32"/>
  <c r="E2965" i="32"/>
  <c r="F2965" i="32"/>
  <c r="G2965" i="32"/>
  <c r="H2965" i="32"/>
  <c r="I2965" i="32"/>
  <c r="J2965" i="32"/>
  <c r="B2965" i="32" s="1"/>
  <c r="A2966" i="32"/>
  <c r="C2966" i="32"/>
  <c r="D2966" i="32"/>
  <c r="E2966" i="32"/>
  <c r="F2966" i="32"/>
  <c r="G2966" i="32"/>
  <c r="H2966" i="32"/>
  <c r="I2966" i="32"/>
  <c r="J2966" i="32"/>
  <c r="B2966" i="32" s="1"/>
  <c r="A2967" i="32"/>
  <c r="C2967" i="32"/>
  <c r="D2967" i="32"/>
  <c r="E2967" i="32"/>
  <c r="F2967" i="32"/>
  <c r="G2967" i="32"/>
  <c r="H2967" i="32"/>
  <c r="I2967" i="32"/>
  <c r="J2967" i="32"/>
  <c r="B2967" i="32" s="1"/>
  <c r="A2968" i="32"/>
  <c r="C2968" i="32"/>
  <c r="D2968" i="32"/>
  <c r="E2968" i="32"/>
  <c r="F2968" i="32"/>
  <c r="G2968" i="32"/>
  <c r="H2968" i="32"/>
  <c r="I2968" i="32"/>
  <c r="J2968" i="32"/>
  <c r="B2968" i="32" s="1"/>
  <c r="A2969" i="32"/>
  <c r="C2969" i="32"/>
  <c r="D2969" i="32"/>
  <c r="E2969" i="32"/>
  <c r="F2969" i="32"/>
  <c r="G2969" i="32"/>
  <c r="H2969" i="32"/>
  <c r="I2969" i="32"/>
  <c r="J2969" i="32"/>
  <c r="B2969" i="32" s="1"/>
  <c r="A2970" i="32"/>
  <c r="C2970" i="32"/>
  <c r="D2970" i="32"/>
  <c r="E2970" i="32"/>
  <c r="F2970" i="32"/>
  <c r="G2970" i="32"/>
  <c r="H2970" i="32"/>
  <c r="I2970" i="32"/>
  <c r="J2970" i="32"/>
  <c r="B2970" i="32" s="1"/>
  <c r="A2971" i="32"/>
  <c r="C2971" i="32"/>
  <c r="D2971" i="32"/>
  <c r="E2971" i="32"/>
  <c r="F2971" i="32"/>
  <c r="G2971" i="32"/>
  <c r="H2971" i="32"/>
  <c r="I2971" i="32"/>
  <c r="J2971" i="32"/>
  <c r="B2971" i="32" s="1"/>
  <c r="A2972" i="32"/>
  <c r="C2972" i="32"/>
  <c r="D2972" i="32"/>
  <c r="E2972" i="32"/>
  <c r="F2972" i="32"/>
  <c r="G2972" i="32"/>
  <c r="H2972" i="32"/>
  <c r="I2972" i="32"/>
  <c r="J2972" i="32"/>
  <c r="B2972" i="32" s="1"/>
  <c r="A2973" i="32"/>
  <c r="C2973" i="32"/>
  <c r="D2973" i="32"/>
  <c r="E2973" i="32"/>
  <c r="F2973" i="32"/>
  <c r="G2973" i="32"/>
  <c r="H2973" i="32"/>
  <c r="I2973" i="32"/>
  <c r="J2973" i="32"/>
  <c r="B2973" i="32" s="1"/>
  <c r="A2974" i="32"/>
  <c r="C2974" i="32"/>
  <c r="D2974" i="32"/>
  <c r="E2974" i="32"/>
  <c r="F2974" i="32"/>
  <c r="G2974" i="32"/>
  <c r="H2974" i="32"/>
  <c r="I2974" i="32"/>
  <c r="J2974" i="32"/>
  <c r="B2974" i="32" s="1"/>
  <c r="A2975" i="32"/>
  <c r="C2975" i="32"/>
  <c r="D2975" i="32"/>
  <c r="E2975" i="32"/>
  <c r="F2975" i="32"/>
  <c r="G2975" i="32"/>
  <c r="H2975" i="32"/>
  <c r="I2975" i="32"/>
  <c r="J2975" i="32"/>
  <c r="B2975" i="32" s="1"/>
  <c r="A2976" i="32"/>
  <c r="C2976" i="32"/>
  <c r="D2976" i="32"/>
  <c r="E2976" i="32"/>
  <c r="F2976" i="32"/>
  <c r="G2976" i="32"/>
  <c r="H2976" i="32"/>
  <c r="I2976" i="32"/>
  <c r="J2976" i="32"/>
  <c r="B2976" i="32" s="1"/>
  <c r="A2977" i="32"/>
  <c r="C2977" i="32"/>
  <c r="D2977" i="32"/>
  <c r="E2977" i="32"/>
  <c r="F2977" i="32"/>
  <c r="G2977" i="32"/>
  <c r="H2977" i="32"/>
  <c r="I2977" i="32"/>
  <c r="J2977" i="32"/>
  <c r="B2977" i="32" s="1"/>
  <c r="A2978" i="32"/>
  <c r="C2978" i="32"/>
  <c r="D2978" i="32"/>
  <c r="E2978" i="32"/>
  <c r="F2978" i="32"/>
  <c r="G2978" i="32"/>
  <c r="H2978" i="32"/>
  <c r="I2978" i="32"/>
  <c r="J2978" i="32"/>
  <c r="B2978" i="32" s="1"/>
  <c r="A2979" i="32"/>
  <c r="C2979" i="32"/>
  <c r="D2979" i="32"/>
  <c r="E2979" i="32"/>
  <c r="F2979" i="32"/>
  <c r="G2979" i="32"/>
  <c r="H2979" i="32"/>
  <c r="I2979" i="32"/>
  <c r="J2979" i="32"/>
  <c r="B2979" i="32" s="1"/>
  <c r="A2980" i="32"/>
  <c r="C2980" i="32"/>
  <c r="D2980" i="32"/>
  <c r="E2980" i="32"/>
  <c r="F2980" i="32"/>
  <c r="G2980" i="32"/>
  <c r="H2980" i="32"/>
  <c r="I2980" i="32"/>
  <c r="J2980" i="32"/>
  <c r="B2980" i="32" s="1"/>
  <c r="A2981" i="32"/>
  <c r="C2981" i="32"/>
  <c r="D2981" i="32"/>
  <c r="E2981" i="32"/>
  <c r="F2981" i="32"/>
  <c r="G2981" i="32"/>
  <c r="H2981" i="32"/>
  <c r="I2981" i="32"/>
  <c r="J2981" i="32"/>
  <c r="B2981" i="32" s="1"/>
  <c r="A2982" i="32"/>
  <c r="C2982" i="32"/>
  <c r="D2982" i="32"/>
  <c r="E2982" i="32"/>
  <c r="F2982" i="32"/>
  <c r="G2982" i="32"/>
  <c r="H2982" i="32"/>
  <c r="I2982" i="32"/>
  <c r="J2982" i="32"/>
  <c r="B2982" i="32" s="1"/>
  <c r="A2983" i="32"/>
  <c r="C2983" i="32"/>
  <c r="D2983" i="32"/>
  <c r="E2983" i="32"/>
  <c r="F2983" i="32"/>
  <c r="G2983" i="32"/>
  <c r="H2983" i="32"/>
  <c r="I2983" i="32"/>
  <c r="J2983" i="32"/>
  <c r="B2983" i="32" s="1"/>
  <c r="A2984" i="32"/>
  <c r="C2984" i="32"/>
  <c r="D2984" i="32"/>
  <c r="E2984" i="32"/>
  <c r="F2984" i="32"/>
  <c r="G2984" i="32"/>
  <c r="H2984" i="32"/>
  <c r="I2984" i="32"/>
  <c r="J2984" i="32"/>
  <c r="B2984" i="32" s="1"/>
  <c r="A2985" i="32"/>
  <c r="C2985" i="32"/>
  <c r="D2985" i="32"/>
  <c r="E2985" i="32"/>
  <c r="F2985" i="32"/>
  <c r="G2985" i="32"/>
  <c r="H2985" i="32"/>
  <c r="I2985" i="32"/>
  <c r="J2985" i="32"/>
  <c r="B2985" i="32" s="1"/>
  <c r="A2986" i="32"/>
  <c r="C2986" i="32"/>
  <c r="D2986" i="32"/>
  <c r="E2986" i="32"/>
  <c r="F2986" i="32"/>
  <c r="G2986" i="32"/>
  <c r="H2986" i="32"/>
  <c r="I2986" i="32"/>
  <c r="J2986" i="32"/>
  <c r="B2986" i="32" s="1"/>
  <c r="A2987" i="32"/>
  <c r="C2987" i="32"/>
  <c r="D2987" i="32"/>
  <c r="E2987" i="32"/>
  <c r="F2987" i="32"/>
  <c r="G2987" i="32"/>
  <c r="H2987" i="32"/>
  <c r="I2987" i="32"/>
  <c r="J2987" i="32"/>
  <c r="B2987" i="32" s="1"/>
  <c r="A2988" i="32"/>
  <c r="C2988" i="32"/>
  <c r="D2988" i="32"/>
  <c r="E2988" i="32"/>
  <c r="F2988" i="32"/>
  <c r="G2988" i="32"/>
  <c r="H2988" i="32"/>
  <c r="I2988" i="32"/>
  <c r="J2988" i="32"/>
  <c r="B2988" i="32" s="1"/>
  <c r="A2989" i="32"/>
  <c r="C2989" i="32"/>
  <c r="D2989" i="32"/>
  <c r="E2989" i="32"/>
  <c r="F2989" i="32"/>
  <c r="G2989" i="32"/>
  <c r="H2989" i="32"/>
  <c r="I2989" i="32"/>
  <c r="J2989" i="32"/>
  <c r="B2989" i="32" s="1"/>
  <c r="A2990" i="32"/>
  <c r="C2990" i="32"/>
  <c r="D2990" i="32"/>
  <c r="E2990" i="32"/>
  <c r="F2990" i="32"/>
  <c r="G2990" i="32"/>
  <c r="H2990" i="32"/>
  <c r="I2990" i="32"/>
  <c r="J2990" i="32"/>
  <c r="B2990" i="32" s="1"/>
  <c r="A2991" i="32"/>
  <c r="C2991" i="32"/>
  <c r="D2991" i="32"/>
  <c r="E2991" i="32"/>
  <c r="F2991" i="32"/>
  <c r="G2991" i="32"/>
  <c r="H2991" i="32"/>
  <c r="I2991" i="32"/>
  <c r="J2991" i="32"/>
  <c r="B2991" i="32" s="1"/>
  <c r="A2992" i="32"/>
  <c r="C2992" i="32"/>
  <c r="D2992" i="32"/>
  <c r="E2992" i="32"/>
  <c r="F2992" i="32"/>
  <c r="G2992" i="32"/>
  <c r="H2992" i="32"/>
  <c r="I2992" i="32"/>
  <c r="J2992" i="32"/>
  <c r="B2992" i="32" s="1"/>
  <c r="A2993" i="32"/>
  <c r="C2993" i="32"/>
  <c r="D2993" i="32"/>
  <c r="E2993" i="32"/>
  <c r="F2993" i="32"/>
  <c r="G2993" i="32"/>
  <c r="H2993" i="32"/>
  <c r="I2993" i="32"/>
  <c r="J2993" i="32"/>
  <c r="B2993" i="32" s="1"/>
  <c r="A2994" i="32"/>
  <c r="C2994" i="32"/>
  <c r="D2994" i="32"/>
  <c r="E2994" i="32"/>
  <c r="F2994" i="32"/>
  <c r="G2994" i="32"/>
  <c r="H2994" i="32"/>
  <c r="I2994" i="32"/>
  <c r="J2994" i="32"/>
  <c r="B2994" i="32" s="1"/>
  <c r="A2995" i="32"/>
  <c r="C2995" i="32"/>
  <c r="D2995" i="32"/>
  <c r="E2995" i="32"/>
  <c r="F2995" i="32"/>
  <c r="G2995" i="32"/>
  <c r="H2995" i="32"/>
  <c r="I2995" i="32"/>
  <c r="J2995" i="32"/>
  <c r="B2995" i="32" s="1"/>
  <c r="A2996" i="32"/>
  <c r="C2996" i="32"/>
  <c r="D2996" i="32"/>
  <c r="E2996" i="32"/>
  <c r="F2996" i="32"/>
  <c r="G2996" i="32"/>
  <c r="H2996" i="32"/>
  <c r="I2996" i="32"/>
  <c r="J2996" i="32"/>
  <c r="B2996" i="32" s="1"/>
  <c r="A2997" i="32"/>
  <c r="C2997" i="32"/>
  <c r="D2997" i="32"/>
  <c r="E2997" i="32"/>
  <c r="F2997" i="32"/>
  <c r="G2997" i="32"/>
  <c r="H2997" i="32"/>
  <c r="I2997" i="32"/>
  <c r="J2997" i="32"/>
  <c r="B2997" i="32" s="1"/>
  <c r="A2998" i="32"/>
  <c r="C2998" i="32"/>
  <c r="D2998" i="32"/>
  <c r="E2998" i="32"/>
  <c r="F2998" i="32"/>
  <c r="G2998" i="32"/>
  <c r="H2998" i="32"/>
  <c r="I2998" i="32"/>
  <c r="J2998" i="32"/>
  <c r="B2998" i="32" s="1"/>
  <c r="A2999" i="32"/>
  <c r="C2999" i="32"/>
  <c r="D2999" i="32"/>
  <c r="E2999" i="32"/>
  <c r="F2999" i="32"/>
  <c r="G2999" i="32"/>
  <c r="H2999" i="32"/>
  <c r="I2999" i="32"/>
  <c r="J2999" i="32"/>
  <c r="B2999" i="32" s="1"/>
  <c r="A3000" i="32"/>
  <c r="C3000" i="32"/>
  <c r="D3000" i="32"/>
  <c r="E3000" i="32"/>
  <c r="F3000" i="32"/>
  <c r="G3000" i="32"/>
  <c r="H3000" i="32"/>
  <c r="I3000" i="32"/>
  <c r="J3000" i="32"/>
  <c r="B3000" i="32" s="1"/>
  <c r="A3001" i="32"/>
  <c r="C3001" i="32"/>
  <c r="D3001" i="32"/>
  <c r="E3001" i="32"/>
  <c r="F3001" i="32"/>
  <c r="G3001" i="32"/>
  <c r="H3001" i="32"/>
  <c r="I3001" i="32"/>
  <c r="J3001" i="32"/>
  <c r="B3001" i="32" s="1"/>
  <c r="A3002" i="32"/>
  <c r="C3002" i="32"/>
  <c r="D3002" i="32"/>
  <c r="E3002" i="32"/>
  <c r="F3002" i="32"/>
  <c r="G3002" i="32"/>
  <c r="H3002" i="32"/>
  <c r="I3002" i="32"/>
  <c r="J3002" i="32"/>
  <c r="B3002" i="32" s="1"/>
  <c r="A3003" i="32"/>
  <c r="C3003" i="32"/>
  <c r="D3003" i="32"/>
  <c r="E3003" i="32"/>
  <c r="F3003" i="32"/>
  <c r="G3003" i="32"/>
  <c r="H3003" i="32"/>
  <c r="I3003" i="32"/>
  <c r="J3003" i="32"/>
  <c r="B3003" i="32" s="1"/>
  <c r="A3004" i="32"/>
  <c r="C3004" i="32"/>
  <c r="D3004" i="32"/>
  <c r="E3004" i="32"/>
  <c r="F3004" i="32"/>
  <c r="G3004" i="32"/>
  <c r="H3004" i="32"/>
  <c r="I3004" i="32"/>
  <c r="J3004" i="32"/>
  <c r="B3004" i="32" s="1"/>
  <c r="A3005" i="32"/>
  <c r="C3005" i="32"/>
  <c r="D3005" i="32"/>
  <c r="E3005" i="32"/>
  <c r="F3005" i="32"/>
  <c r="G3005" i="32"/>
  <c r="H3005" i="32"/>
  <c r="I3005" i="32"/>
  <c r="J3005" i="32"/>
  <c r="B3005" i="32" s="1"/>
  <c r="A3006" i="32"/>
  <c r="C3006" i="32"/>
  <c r="D3006" i="32"/>
  <c r="E3006" i="32"/>
  <c r="F3006" i="32"/>
  <c r="G3006" i="32"/>
  <c r="H3006" i="32"/>
  <c r="I3006" i="32"/>
  <c r="J3006" i="32"/>
  <c r="B3006" i="32" s="1"/>
  <c r="A3007" i="32"/>
  <c r="C3007" i="32"/>
  <c r="D3007" i="32"/>
  <c r="E3007" i="32"/>
  <c r="F3007" i="32"/>
  <c r="G3007" i="32"/>
  <c r="H3007" i="32"/>
  <c r="I3007" i="32"/>
  <c r="J3007" i="32"/>
  <c r="B3007" i="32" s="1"/>
  <c r="A3008" i="32"/>
  <c r="C3008" i="32"/>
  <c r="D3008" i="32"/>
  <c r="E3008" i="32"/>
  <c r="F3008" i="32"/>
  <c r="G3008" i="32"/>
  <c r="H3008" i="32"/>
  <c r="I3008" i="32"/>
  <c r="J3008" i="32"/>
  <c r="B3008" i="32" s="1"/>
  <c r="A3009" i="32"/>
  <c r="C3009" i="32"/>
  <c r="D3009" i="32"/>
  <c r="E3009" i="32"/>
  <c r="F3009" i="32"/>
  <c r="G3009" i="32"/>
  <c r="H3009" i="32"/>
  <c r="I3009" i="32"/>
  <c r="J3009" i="32"/>
  <c r="B3009" i="32" s="1"/>
  <c r="A3010" i="32"/>
  <c r="C3010" i="32"/>
  <c r="D3010" i="32"/>
  <c r="E3010" i="32"/>
  <c r="F3010" i="32"/>
  <c r="G3010" i="32"/>
  <c r="H3010" i="32"/>
  <c r="I3010" i="32"/>
  <c r="J3010" i="32"/>
  <c r="B3010" i="32" s="1"/>
  <c r="A3011" i="32"/>
  <c r="C3011" i="32"/>
  <c r="D3011" i="32"/>
  <c r="E3011" i="32"/>
  <c r="F3011" i="32"/>
  <c r="G3011" i="32"/>
  <c r="H3011" i="32"/>
  <c r="I3011" i="32"/>
  <c r="J3011" i="32"/>
  <c r="B3011" i="32" s="1"/>
  <c r="A3012" i="32"/>
  <c r="C3012" i="32"/>
  <c r="D3012" i="32"/>
  <c r="E3012" i="32"/>
  <c r="F3012" i="32"/>
  <c r="G3012" i="32"/>
  <c r="H3012" i="32"/>
  <c r="I3012" i="32"/>
  <c r="J3012" i="32"/>
  <c r="B3012" i="32" s="1"/>
  <c r="A3013" i="32"/>
  <c r="C3013" i="32"/>
  <c r="D3013" i="32"/>
  <c r="E3013" i="32"/>
  <c r="F3013" i="32"/>
  <c r="G3013" i="32"/>
  <c r="H3013" i="32"/>
  <c r="I3013" i="32"/>
  <c r="J3013" i="32"/>
  <c r="B3013" i="32" s="1"/>
  <c r="A3014" i="32"/>
  <c r="C3014" i="32"/>
  <c r="D3014" i="32"/>
  <c r="E3014" i="32"/>
  <c r="F3014" i="32"/>
  <c r="G3014" i="32"/>
  <c r="H3014" i="32"/>
  <c r="I3014" i="32"/>
  <c r="J3014" i="32"/>
  <c r="B3014" i="32" s="1"/>
  <c r="A3015" i="32"/>
  <c r="C3015" i="32"/>
  <c r="D3015" i="32"/>
  <c r="E3015" i="32"/>
  <c r="F3015" i="32"/>
  <c r="G3015" i="32"/>
  <c r="H3015" i="32"/>
  <c r="I3015" i="32"/>
  <c r="J3015" i="32"/>
  <c r="B3015" i="32" s="1"/>
  <c r="A3016" i="32"/>
  <c r="C3016" i="32"/>
  <c r="D3016" i="32"/>
  <c r="E3016" i="32"/>
  <c r="F3016" i="32"/>
  <c r="G3016" i="32"/>
  <c r="H3016" i="32"/>
  <c r="I3016" i="32"/>
  <c r="J3016" i="32"/>
  <c r="B3016" i="32" s="1"/>
  <c r="A3017" i="32"/>
  <c r="C3017" i="32"/>
  <c r="D3017" i="32"/>
  <c r="E3017" i="32"/>
  <c r="F3017" i="32"/>
  <c r="G3017" i="32"/>
  <c r="H3017" i="32"/>
  <c r="I3017" i="32"/>
  <c r="J3017" i="32"/>
  <c r="B3017" i="32" s="1"/>
  <c r="A3018" i="32"/>
  <c r="C3018" i="32"/>
  <c r="D3018" i="32"/>
  <c r="E3018" i="32"/>
  <c r="F3018" i="32"/>
  <c r="G3018" i="32"/>
  <c r="H3018" i="32"/>
  <c r="I3018" i="32"/>
  <c r="J3018" i="32"/>
  <c r="B3018" i="32" s="1"/>
  <c r="A3019" i="32"/>
  <c r="C3019" i="32"/>
  <c r="D3019" i="32"/>
  <c r="E3019" i="32"/>
  <c r="F3019" i="32"/>
  <c r="G3019" i="32"/>
  <c r="H3019" i="32"/>
  <c r="I3019" i="32"/>
  <c r="J3019" i="32"/>
  <c r="B3019" i="32" s="1"/>
  <c r="A3020" i="32"/>
  <c r="C3020" i="32"/>
  <c r="D3020" i="32"/>
  <c r="E3020" i="32"/>
  <c r="F3020" i="32"/>
  <c r="G3020" i="32"/>
  <c r="H3020" i="32"/>
  <c r="I3020" i="32"/>
  <c r="J3020" i="32"/>
  <c r="B3020" i="32" s="1"/>
  <c r="A3021" i="32"/>
  <c r="C3021" i="32"/>
  <c r="D3021" i="32"/>
  <c r="E3021" i="32"/>
  <c r="F3021" i="32"/>
  <c r="G3021" i="32"/>
  <c r="H3021" i="32"/>
  <c r="I3021" i="32"/>
  <c r="J3021" i="32"/>
  <c r="B3021" i="32" s="1"/>
  <c r="A3022" i="32"/>
  <c r="C3022" i="32"/>
  <c r="D3022" i="32"/>
  <c r="E3022" i="32"/>
  <c r="F3022" i="32"/>
  <c r="G3022" i="32"/>
  <c r="H3022" i="32"/>
  <c r="I3022" i="32"/>
  <c r="J3022" i="32"/>
  <c r="B3022" i="32" s="1"/>
  <c r="A3023" i="32"/>
  <c r="C3023" i="32"/>
  <c r="D3023" i="32"/>
  <c r="E3023" i="32"/>
  <c r="F3023" i="32"/>
  <c r="G3023" i="32"/>
  <c r="H3023" i="32"/>
  <c r="I3023" i="32"/>
  <c r="J3023" i="32"/>
  <c r="B3023" i="32" s="1"/>
  <c r="A3024" i="32"/>
  <c r="C3024" i="32"/>
  <c r="D3024" i="32"/>
  <c r="E3024" i="32"/>
  <c r="F3024" i="32"/>
  <c r="G3024" i="32"/>
  <c r="H3024" i="32"/>
  <c r="I3024" i="32"/>
  <c r="J3024" i="32"/>
  <c r="B3024" i="32" s="1"/>
  <c r="A3025" i="32"/>
  <c r="C3025" i="32"/>
  <c r="D3025" i="32"/>
  <c r="E3025" i="32"/>
  <c r="F3025" i="32"/>
  <c r="G3025" i="32"/>
  <c r="H3025" i="32"/>
  <c r="I3025" i="32"/>
  <c r="J3025" i="32"/>
  <c r="B3025" i="32" s="1"/>
  <c r="A3026" i="32"/>
  <c r="C3026" i="32"/>
  <c r="D3026" i="32"/>
  <c r="E3026" i="32"/>
  <c r="F3026" i="32"/>
  <c r="G3026" i="32"/>
  <c r="H3026" i="32"/>
  <c r="I3026" i="32"/>
  <c r="J3026" i="32"/>
  <c r="B3026" i="32" s="1"/>
  <c r="A3027" i="32"/>
  <c r="C3027" i="32"/>
  <c r="D3027" i="32"/>
  <c r="E3027" i="32"/>
  <c r="F3027" i="32"/>
  <c r="G3027" i="32"/>
  <c r="H3027" i="32"/>
  <c r="I3027" i="32"/>
  <c r="J3027" i="32"/>
  <c r="B3027" i="32" s="1"/>
  <c r="A3028" i="32"/>
  <c r="C3028" i="32"/>
  <c r="D3028" i="32"/>
  <c r="E3028" i="32"/>
  <c r="F3028" i="32"/>
  <c r="G3028" i="32"/>
  <c r="H3028" i="32"/>
  <c r="I3028" i="32"/>
  <c r="J3028" i="32"/>
  <c r="B3028" i="32" s="1"/>
  <c r="A3029" i="32"/>
  <c r="C3029" i="32"/>
  <c r="D3029" i="32"/>
  <c r="E3029" i="32"/>
  <c r="F3029" i="32"/>
  <c r="G3029" i="32"/>
  <c r="H3029" i="32"/>
  <c r="I3029" i="32"/>
  <c r="J3029" i="32"/>
  <c r="B3029" i="32" s="1"/>
  <c r="A3030" i="32"/>
  <c r="C3030" i="32"/>
  <c r="D3030" i="32"/>
  <c r="E3030" i="32"/>
  <c r="F3030" i="32"/>
  <c r="G3030" i="32"/>
  <c r="H3030" i="32"/>
  <c r="I3030" i="32"/>
  <c r="J3030" i="32"/>
  <c r="B3030" i="32" s="1"/>
  <c r="A3031" i="32"/>
  <c r="C3031" i="32"/>
  <c r="D3031" i="32"/>
  <c r="E3031" i="32"/>
  <c r="F3031" i="32"/>
  <c r="G3031" i="32"/>
  <c r="H3031" i="32"/>
  <c r="I3031" i="32"/>
  <c r="J3031" i="32"/>
  <c r="B3031" i="32" s="1"/>
  <c r="A3032" i="32"/>
  <c r="C3032" i="32"/>
  <c r="D3032" i="32"/>
  <c r="E3032" i="32"/>
  <c r="F3032" i="32"/>
  <c r="G3032" i="32"/>
  <c r="H3032" i="32"/>
  <c r="I3032" i="32"/>
  <c r="J3032" i="32"/>
  <c r="B3032" i="32" s="1"/>
  <c r="A3033" i="32"/>
  <c r="C3033" i="32"/>
  <c r="D3033" i="32"/>
  <c r="E3033" i="32"/>
  <c r="F3033" i="32"/>
  <c r="G3033" i="32"/>
  <c r="H3033" i="32"/>
  <c r="I3033" i="32"/>
  <c r="J3033" i="32"/>
  <c r="B3033" i="32" s="1"/>
  <c r="A3034" i="32"/>
  <c r="C3034" i="32"/>
  <c r="D3034" i="32"/>
  <c r="E3034" i="32"/>
  <c r="F3034" i="32"/>
  <c r="G3034" i="32"/>
  <c r="H3034" i="32"/>
  <c r="I3034" i="32"/>
  <c r="J3034" i="32"/>
  <c r="B3034" i="32" s="1"/>
  <c r="A3035" i="32"/>
  <c r="C3035" i="32"/>
  <c r="D3035" i="32"/>
  <c r="E3035" i="32"/>
  <c r="F3035" i="32"/>
  <c r="G3035" i="32"/>
  <c r="H3035" i="32"/>
  <c r="I3035" i="32"/>
  <c r="J3035" i="32"/>
  <c r="B3035" i="32" s="1"/>
  <c r="A3036" i="32"/>
  <c r="C3036" i="32"/>
  <c r="D3036" i="32"/>
  <c r="E3036" i="32"/>
  <c r="F3036" i="32"/>
  <c r="G3036" i="32"/>
  <c r="H3036" i="32"/>
  <c r="I3036" i="32"/>
  <c r="J3036" i="32"/>
  <c r="B3036" i="32" s="1"/>
  <c r="A3037" i="32"/>
  <c r="C3037" i="32"/>
  <c r="D3037" i="32"/>
  <c r="E3037" i="32"/>
  <c r="F3037" i="32"/>
  <c r="G3037" i="32"/>
  <c r="H3037" i="32"/>
  <c r="I3037" i="32"/>
  <c r="J3037" i="32"/>
  <c r="B3037" i="32" s="1"/>
  <c r="A3038" i="32"/>
  <c r="C3038" i="32"/>
  <c r="D3038" i="32"/>
  <c r="E3038" i="32"/>
  <c r="F3038" i="32"/>
  <c r="G3038" i="32"/>
  <c r="H3038" i="32"/>
  <c r="I3038" i="32"/>
  <c r="J3038" i="32"/>
  <c r="B3038" i="32" s="1"/>
  <c r="A3039" i="32"/>
  <c r="C3039" i="32"/>
  <c r="D3039" i="32"/>
  <c r="E3039" i="32"/>
  <c r="F3039" i="32"/>
  <c r="G3039" i="32"/>
  <c r="H3039" i="32"/>
  <c r="I3039" i="32"/>
  <c r="J3039" i="32"/>
  <c r="B3039" i="32" s="1"/>
  <c r="A3040" i="32"/>
  <c r="C3040" i="32"/>
  <c r="D3040" i="32"/>
  <c r="E3040" i="32"/>
  <c r="F3040" i="32"/>
  <c r="G3040" i="32"/>
  <c r="H3040" i="32"/>
  <c r="I3040" i="32"/>
  <c r="J3040" i="32"/>
  <c r="B3040" i="32" s="1"/>
  <c r="A3041" i="32"/>
  <c r="C3041" i="32"/>
  <c r="D3041" i="32"/>
  <c r="E3041" i="32"/>
  <c r="F3041" i="32"/>
  <c r="G3041" i="32"/>
  <c r="H3041" i="32"/>
  <c r="I3041" i="32"/>
  <c r="J3041" i="32"/>
  <c r="B3041" i="32" s="1"/>
  <c r="A3042" i="32"/>
  <c r="C3042" i="32"/>
  <c r="D3042" i="32"/>
  <c r="E3042" i="32"/>
  <c r="F3042" i="32"/>
  <c r="G3042" i="32"/>
  <c r="H3042" i="32"/>
  <c r="I3042" i="32"/>
  <c r="J3042" i="32"/>
  <c r="B3042" i="32" s="1"/>
  <c r="A3043" i="32"/>
  <c r="C3043" i="32"/>
  <c r="D3043" i="32"/>
  <c r="E3043" i="32"/>
  <c r="F3043" i="32"/>
  <c r="G3043" i="32"/>
  <c r="H3043" i="32"/>
  <c r="I3043" i="32"/>
  <c r="J3043" i="32"/>
  <c r="B3043" i="32" s="1"/>
  <c r="A3044" i="32"/>
  <c r="C3044" i="32"/>
  <c r="D3044" i="32"/>
  <c r="E3044" i="32"/>
  <c r="F3044" i="32"/>
  <c r="G3044" i="32"/>
  <c r="H3044" i="32"/>
  <c r="I3044" i="32"/>
  <c r="J3044" i="32"/>
  <c r="B3044" i="32" s="1"/>
  <c r="A3045" i="32"/>
  <c r="C3045" i="32"/>
  <c r="D3045" i="32"/>
  <c r="E3045" i="32"/>
  <c r="F3045" i="32"/>
  <c r="G3045" i="32"/>
  <c r="H3045" i="32"/>
  <c r="I3045" i="32"/>
  <c r="J3045" i="32"/>
  <c r="B3045" i="32" s="1"/>
  <c r="A3046" i="32"/>
  <c r="C3046" i="32"/>
  <c r="D3046" i="32"/>
  <c r="E3046" i="32"/>
  <c r="F3046" i="32"/>
  <c r="G3046" i="32"/>
  <c r="H3046" i="32"/>
  <c r="I3046" i="32"/>
  <c r="J3046" i="32"/>
  <c r="B3046" i="32" s="1"/>
  <c r="A3047" i="32"/>
  <c r="C3047" i="32"/>
  <c r="D3047" i="32"/>
  <c r="E3047" i="32"/>
  <c r="F3047" i="32"/>
  <c r="G3047" i="32"/>
  <c r="H3047" i="32"/>
  <c r="I3047" i="32"/>
  <c r="J3047" i="32"/>
  <c r="B3047" i="32" s="1"/>
  <c r="A3048" i="32"/>
  <c r="C3048" i="32"/>
  <c r="D3048" i="32"/>
  <c r="E3048" i="32"/>
  <c r="F3048" i="32"/>
  <c r="G3048" i="32"/>
  <c r="H3048" i="32"/>
  <c r="I3048" i="32"/>
  <c r="J3048" i="32"/>
  <c r="B3048" i="32" s="1"/>
  <c r="A3049" i="32"/>
  <c r="C3049" i="32"/>
  <c r="D3049" i="32"/>
  <c r="E3049" i="32"/>
  <c r="F3049" i="32"/>
  <c r="G3049" i="32"/>
  <c r="H3049" i="32"/>
  <c r="I3049" i="32"/>
  <c r="J3049" i="32"/>
  <c r="B3049" i="32" s="1"/>
  <c r="A3050" i="32"/>
  <c r="C3050" i="32"/>
  <c r="D3050" i="32"/>
  <c r="E3050" i="32"/>
  <c r="F3050" i="32"/>
  <c r="G3050" i="32"/>
  <c r="H3050" i="32"/>
  <c r="I3050" i="32"/>
  <c r="J3050" i="32"/>
  <c r="B3050" i="32" s="1"/>
  <c r="A3051" i="32"/>
  <c r="C3051" i="32"/>
  <c r="D3051" i="32"/>
  <c r="E3051" i="32"/>
  <c r="F3051" i="32"/>
  <c r="G3051" i="32"/>
  <c r="H3051" i="32"/>
  <c r="I3051" i="32"/>
  <c r="J3051" i="32"/>
  <c r="B3051" i="32" s="1"/>
  <c r="A3052" i="32"/>
  <c r="C3052" i="32"/>
  <c r="D3052" i="32"/>
  <c r="E3052" i="32"/>
  <c r="F3052" i="32"/>
  <c r="G3052" i="32"/>
  <c r="H3052" i="32"/>
  <c r="I3052" i="32"/>
  <c r="J3052" i="32"/>
  <c r="B3052" i="32" s="1"/>
  <c r="A3053" i="32"/>
  <c r="C3053" i="32"/>
  <c r="D3053" i="32"/>
  <c r="E3053" i="32"/>
  <c r="F3053" i="32"/>
  <c r="G3053" i="32"/>
  <c r="H3053" i="32"/>
  <c r="I3053" i="32"/>
  <c r="J3053" i="32"/>
  <c r="B3053" i="32" s="1"/>
  <c r="A3054" i="32"/>
  <c r="C3054" i="32"/>
  <c r="D3054" i="32"/>
  <c r="E3054" i="32"/>
  <c r="F3054" i="32"/>
  <c r="G3054" i="32"/>
  <c r="H3054" i="32"/>
  <c r="I3054" i="32"/>
  <c r="J3054" i="32"/>
  <c r="B3054" i="32" s="1"/>
  <c r="A3055" i="32"/>
  <c r="C3055" i="32"/>
  <c r="D3055" i="32"/>
  <c r="E3055" i="32"/>
  <c r="F3055" i="32"/>
  <c r="G3055" i="32"/>
  <c r="H3055" i="32"/>
  <c r="I3055" i="32"/>
  <c r="J3055" i="32"/>
  <c r="B3055" i="32" s="1"/>
  <c r="A3056" i="32"/>
  <c r="C3056" i="32"/>
  <c r="D3056" i="32"/>
  <c r="E3056" i="32"/>
  <c r="F3056" i="32"/>
  <c r="G3056" i="32"/>
  <c r="H3056" i="32"/>
  <c r="I3056" i="32"/>
  <c r="J3056" i="32"/>
  <c r="B3056" i="32" s="1"/>
  <c r="A3057" i="32"/>
  <c r="C3057" i="32"/>
  <c r="D3057" i="32"/>
  <c r="E3057" i="32"/>
  <c r="F3057" i="32"/>
  <c r="G3057" i="32"/>
  <c r="H3057" i="32"/>
  <c r="I3057" i="32"/>
  <c r="J3057" i="32"/>
  <c r="B3057" i="32" s="1"/>
  <c r="A3058" i="32"/>
  <c r="C3058" i="32"/>
  <c r="D3058" i="32"/>
  <c r="E3058" i="32"/>
  <c r="F3058" i="32"/>
  <c r="G3058" i="32"/>
  <c r="H3058" i="32"/>
  <c r="I3058" i="32"/>
  <c r="J3058" i="32"/>
  <c r="B3058" i="32" s="1"/>
  <c r="A3059" i="32"/>
  <c r="C3059" i="32"/>
  <c r="D3059" i="32"/>
  <c r="E3059" i="32"/>
  <c r="F3059" i="32"/>
  <c r="G3059" i="32"/>
  <c r="H3059" i="32"/>
  <c r="I3059" i="32"/>
  <c r="J3059" i="32"/>
  <c r="B3059" i="32" s="1"/>
  <c r="A3060" i="32"/>
  <c r="C3060" i="32"/>
  <c r="D3060" i="32"/>
  <c r="E3060" i="32"/>
  <c r="F3060" i="32"/>
  <c r="G3060" i="32"/>
  <c r="H3060" i="32"/>
  <c r="I3060" i="32"/>
  <c r="J3060" i="32"/>
  <c r="B3060" i="32" s="1"/>
  <c r="A3061" i="32"/>
  <c r="C3061" i="32"/>
  <c r="D3061" i="32"/>
  <c r="E3061" i="32"/>
  <c r="F3061" i="32"/>
  <c r="G3061" i="32"/>
  <c r="H3061" i="32"/>
  <c r="I3061" i="32"/>
  <c r="J3061" i="32"/>
  <c r="B3061" i="32" s="1"/>
  <c r="A3062" i="32"/>
  <c r="C3062" i="32"/>
  <c r="D3062" i="32"/>
  <c r="E3062" i="32"/>
  <c r="F3062" i="32"/>
  <c r="G3062" i="32"/>
  <c r="H3062" i="32"/>
  <c r="I3062" i="32"/>
  <c r="J3062" i="32"/>
  <c r="B3062" i="32" s="1"/>
  <c r="A3063" i="32"/>
  <c r="C3063" i="32"/>
  <c r="D3063" i="32"/>
  <c r="E3063" i="32"/>
  <c r="F3063" i="32"/>
  <c r="G3063" i="32"/>
  <c r="H3063" i="32"/>
  <c r="I3063" i="32"/>
  <c r="J3063" i="32"/>
  <c r="B3063" i="32" s="1"/>
  <c r="A3064" i="32"/>
  <c r="C3064" i="32"/>
  <c r="D3064" i="32"/>
  <c r="E3064" i="32"/>
  <c r="F3064" i="32"/>
  <c r="G3064" i="32"/>
  <c r="H3064" i="32"/>
  <c r="I3064" i="32"/>
  <c r="J3064" i="32"/>
  <c r="B3064" i="32" s="1"/>
  <c r="A3065" i="32"/>
  <c r="C3065" i="32"/>
  <c r="D3065" i="32"/>
  <c r="E3065" i="32"/>
  <c r="F3065" i="32"/>
  <c r="G3065" i="32"/>
  <c r="H3065" i="32"/>
  <c r="I3065" i="32"/>
  <c r="J3065" i="32"/>
  <c r="B3065" i="32" s="1"/>
  <c r="A3066" i="32"/>
  <c r="C3066" i="32"/>
  <c r="D3066" i="32"/>
  <c r="E3066" i="32"/>
  <c r="F3066" i="32"/>
  <c r="G3066" i="32"/>
  <c r="H3066" i="32"/>
  <c r="I3066" i="32"/>
  <c r="J3066" i="32"/>
  <c r="B3066" i="32" s="1"/>
  <c r="A3067" i="32"/>
  <c r="C3067" i="32"/>
  <c r="D3067" i="32"/>
  <c r="E3067" i="32"/>
  <c r="F3067" i="32"/>
  <c r="G3067" i="32"/>
  <c r="H3067" i="32"/>
  <c r="I3067" i="32"/>
  <c r="J3067" i="32"/>
  <c r="B3067" i="32" s="1"/>
  <c r="A3068" i="32"/>
  <c r="C3068" i="32"/>
  <c r="D3068" i="32"/>
  <c r="E3068" i="32"/>
  <c r="F3068" i="32"/>
  <c r="G3068" i="32"/>
  <c r="H3068" i="32"/>
  <c r="I3068" i="32"/>
  <c r="J3068" i="32"/>
  <c r="B3068" i="32" s="1"/>
  <c r="A3069" i="32"/>
  <c r="C3069" i="32"/>
  <c r="D3069" i="32"/>
  <c r="E3069" i="32"/>
  <c r="F3069" i="32"/>
  <c r="G3069" i="32"/>
  <c r="H3069" i="32"/>
  <c r="I3069" i="32"/>
  <c r="J3069" i="32"/>
  <c r="B3069" i="32" s="1"/>
  <c r="A3070" i="32"/>
  <c r="C3070" i="32"/>
  <c r="D3070" i="32"/>
  <c r="E3070" i="32"/>
  <c r="F3070" i="32"/>
  <c r="G3070" i="32"/>
  <c r="H3070" i="32"/>
  <c r="I3070" i="32"/>
  <c r="J3070" i="32"/>
  <c r="B3070" i="32" s="1"/>
  <c r="A3071" i="32"/>
  <c r="C3071" i="32"/>
  <c r="D3071" i="32"/>
  <c r="E3071" i="32"/>
  <c r="F3071" i="32"/>
  <c r="G3071" i="32"/>
  <c r="H3071" i="32"/>
  <c r="I3071" i="32"/>
  <c r="J3071" i="32"/>
  <c r="B3071" i="32" s="1"/>
  <c r="A3072" i="32"/>
  <c r="C3072" i="32"/>
  <c r="D3072" i="32"/>
  <c r="E3072" i="32"/>
  <c r="F3072" i="32"/>
  <c r="G3072" i="32"/>
  <c r="H3072" i="32"/>
  <c r="I3072" i="32"/>
  <c r="J3072" i="32"/>
  <c r="B3072" i="32" s="1"/>
  <c r="A3073" i="32"/>
  <c r="C3073" i="32"/>
  <c r="D3073" i="32"/>
  <c r="E3073" i="32"/>
  <c r="F3073" i="32"/>
  <c r="G3073" i="32"/>
  <c r="H3073" i="32"/>
  <c r="I3073" i="32"/>
  <c r="J3073" i="32"/>
  <c r="B3073" i="32" s="1"/>
  <c r="A3074" i="32"/>
  <c r="C3074" i="32"/>
  <c r="D3074" i="32"/>
  <c r="E3074" i="32"/>
  <c r="F3074" i="32"/>
  <c r="G3074" i="32"/>
  <c r="H3074" i="32"/>
  <c r="I3074" i="32"/>
  <c r="J3074" i="32"/>
  <c r="B3074" i="32" s="1"/>
  <c r="A3075" i="32"/>
  <c r="C3075" i="32"/>
  <c r="D3075" i="32"/>
  <c r="E3075" i="32"/>
  <c r="F3075" i="32"/>
  <c r="G3075" i="32"/>
  <c r="H3075" i="32"/>
  <c r="I3075" i="32"/>
  <c r="J3075" i="32"/>
  <c r="B3075" i="32" s="1"/>
  <c r="A3076" i="32"/>
  <c r="C3076" i="32"/>
  <c r="D3076" i="32"/>
  <c r="E3076" i="32"/>
  <c r="F3076" i="32"/>
  <c r="G3076" i="32"/>
  <c r="H3076" i="32"/>
  <c r="I3076" i="32"/>
  <c r="J3076" i="32"/>
  <c r="B3076" i="32" s="1"/>
  <c r="A3077" i="32"/>
  <c r="C3077" i="32"/>
  <c r="D3077" i="32"/>
  <c r="E3077" i="32"/>
  <c r="F3077" i="32"/>
  <c r="G3077" i="32"/>
  <c r="H3077" i="32"/>
  <c r="I3077" i="32"/>
  <c r="J3077" i="32"/>
  <c r="B3077" i="32" s="1"/>
  <c r="A3078" i="32"/>
  <c r="C3078" i="32"/>
  <c r="D3078" i="32"/>
  <c r="E3078" i="32"/>
  <c r="F3078" i="32"/>
  <c r="G3078" i="32"/>
  <c r="H3078" i="32"/>
  <c r="I3078" i="32"/>
  <c r="J3078" i="32"/>
  <c r="B3078" i="32" s="1"/>
  <c r="A3079" i="32"/>
  <c r="C3079" i="32"/>
  <c r="D3079" i="32"/>
  <c r="E3079" i="32"/>
  <c r="F3079" i="32"/>
  <c r="G3079" i="32"/>
  <c r="H3079" i="32"/>
  <c r="I3079" i="32"/>
  <c r="J3079" i="32"/>
  <c r="B3079" i="32" s="1"/>
  <c r="A3080" i="32"/>
  <c r="C3080" i="32"/>
  <c r="D3080" i="32"/>
  <c r="E3080" i="32"/>
  <c r="F3080" i="32"/>
  <c r="G3080" i="32"/>
  <c r="H3080" i="32"/>
  <c r="I3080" i="32"/>
  <c r="J3080" i="32"/>
  <c r="B3080" i="32" s="1"/>
  <c r="A3081" i="32"/>
  <c r="C3081" i="32"/>
  <c r="D3081" i="32"/>
  <c r="E3081" i="32"/>
  <c r="F3081" i="32"/>
  <c r="G3081" i="32"/>
  <c r="H3081" i="32"/>
  <c r="I3081" i="32"/>
  <c r="J3081" i="32"/>
  <c r="B3081" i="32" s="1"/>
  <c r="A3082" i="32"/>
  <c r="C3082" i="32"/>
  <c r="D3082" i="32"/>
  <c r="E3082" i="32"/>
  <c r="F3082" i="32"/>
  <c r="G3082" i="32"/>
  <c r="H3082" i="32"/>
  <c r="I3082" i="32"/>
  <c r="J3082" i="32"/>
  <c r="B3082" i="32" s="1"/>
  <c r="A3083" i="32"/>
  <c r="C3083" i="32"/>
  <c r="D3083" i="32"/>
  <c r="E3083" i="32"/>
  <c r="F3083" i="32"/>
  <c r="G3083" i="32"/>
  <c r="H3083" i="32"/>
  <c r="I3083" i="32"/>
  <c r="J3083" i="32"/>
  <c r="B3083" i="32" s="1"/>
  <c r="A3084" i="32"/>
  <c r="C3084" i="32"/>
  <c r="D3084" i="32"/>
  <c r="E3084" i="32"/>
  <c r="F3084" i="32"/>
  <c r="G3084" i="32"/>
  <c r="H3084" i="32"/>
  <c r="I3084" i="32"/>
  <c r="J3084" i="32"/>
  <c r="B3084" i="32" s="1"/>
  <c r="A3085" i="32"/>
  <c r="C3085" i="32"/>
  <c r="D3085" i="32"/>
  <c r="E3085" i="32"/>
  <c r="F3085" i="32"/>
  <c r="G3085" i="32"/>
  <c r="H3085" i="32"/>
  <c r="I3085" i="32"/>
  <c r="J3085" i="32"/>
  <c r="B3085" i="32" s="1"/>
  <c r="A3086" i="32"/>
  <c r="C3086" i="32"/>
  <c r="D3086" i="32"/>
  <c r="E3086" i="32"/>
  <c r="F3086" i="32"/>
  <c r="G3086" i="32"/>
  <c r="H3086" i="32"/>
  <c r="I3086" i="32"/>
  <c r="J3086" i="32"/>
  <c r="B3086" i="32" s="1"/>
  <c r="A3087" i="32"/>
  <c r="C3087" i="32"/>
  <c r="D3087" i="32"/>
  <c r="E3087" i="32"/>
  <c r="F3087" i="32"/>
  <c r="G3087" i="32"/>
  <c r="H3087" i="32"/>
  <c r="I3087" i="32"/>
  <c r="J3087" i="32"/>
  <c r="B3087" i="32" s="1"/>
  <c r="A3088" i="32"/>
  <c r="C3088" i="32"/>
  <c r="D3088" i="32"/>
  <c r="E3088" i="32"/>
  <c r="F3088" i="32"/>
  <c r="G3088" i="32"/>
  <c r="H3088" i="32"/>
  <c r="I3088" i="32"/>
  <c r="J3088" i="32"/>
  <c r="B3088" i="32" s="1"/>
  <c r="A3089" i="32"/>
  <c r="C3089" i="32"/>
  <c r="D3089" i="32"/>
  <c r="E3089" i="32"/>
  <c r="F3089" i="32"/>
  <c r="G3089" i="32"/>
  <c r="H3089" i="32"/>
  <c r="I3089" i="32"/>
  <c r="J3089" i="32"/>
  <c r="B3089" i="32" s="1"/>
  <c r="A3090" i="32"/>
  <c r="C3090" i="32"/>
  <c r="D3090" i="32"/>
  <c r="E3090" i="32"/>
  <c r="F3090" i="32"/>
  <c r="G3090" i="32"/>
  <c r="H3090" i="32"/>
  <c r="I3090" i="32"/>
  <c r="J3090" i="32"/>
  <c r="B3090" i="32" s="1"/>
  <c r="A3091" i="32"/>
  <c r="C3091" i="32"/>
  <c r="D3091" i="32"/>
  <c r="E3091" i="32"/>
  <c r="F3091" i="32"/>
  <c r="G3091" i="32"/>
  <c r="H3091" i="32"/>
  <c r="I3091" i="32"/>
  <c r="J3091" i="32"/>
  <c r="B3091" i="32" s="1"/>
  <c r="A3092" i="32"/>
  <c r="C3092" i="32"/>
  <c r="D3092" i="32"/>
  <c r="E3092" i="32"/>
  <c r="F3092" i="32"/>
  <c r="G3092" i="32"/>
  <c r="H3092" i="32"/>
  <c r="I3092" i="32"/>
  <c r="J3092" i="32"/>
  <c r="B3092" i="32" s="1"/>
  <c r="A3093" i="32"/>
  <c r="C3093" i="32"/>
  <c r="D3093" i="32"/>
  <c r="E3093" i="32"/>
  <c r="F3093" i="32"/>
  <c r="G3093" i="32"/>
  <c r="H3093" i="32"/>
  <c r="I3093" i="32"/>
  <c r="J3093" i="32"/>
  <c r="B3093" i="32" s="1"/>
  <c r="A3094" i="32"/>
  <c r="C3094" i="32"/>
  <c r="D3094" i="32"/>
  <c r="E3094" i="32"/>
  <c r="F3094" i="32"/>
  <c r="G3094" i="32"/>
  <c r="H3094" i="32"/>
  <c r="I3094" i="32"/>
  <c r="J3094" i="32"/>
  <c r="B3094" i="32" s="1"/>
  <c r="A3095" i="32"/>
  <c r="C3095" i="32"/>
  <c r="D3095" i="32"/>
  <c r="E3095" i="32"/>
  <c r="F3095" i="32"/>
  <c r="G3095" i="32"/>
  <c r="H3095" i="32"/>
  <c r="I3095" i="32"/>
  <c r="J3095" i="32"/>
  <c r="B3095" i="32" s="1"/>
  <c r="A3096" i="32"/>
  <c r="C3096" i="32"/>
  <c r="D3096" i="32"/>
  <c r="E3096" i="32"/>
  <c r="F3096" i="32"/>
  <c r="G3096" i="32"/>
  <c r="H3096" i="32"/>
  <c r="I3096" i="32"/>
  <c r="J3096" i="32"/>
  <c r="B3096" i="32" s="1"/>
  <c r="A3097" i="32"/>
  <c r="C3097" i="32"/>
  <c r="D3097" i="32"/>
  <c r="E3097" i="32"/>
  <c r="F3097" i="32"/>
  <c r="G3097" i="32"/>
  <c r="H3097" i="32"/>
  <c r="I3097" i="32"/>
  <c r="J3097" i="32"/>
  <c r="B3097" i="32" s="1"/>
  <c r="A3098" i="32"/>
  <c r="C3098" i="32"/>
  <c r="D3098" i="32"/>
  <c r="E3098" i="32"/>
  <c r="F3098" i="32"/>
  <c r="G3098" i="32"/>
  <c r="H3098" i="32"/>
  <c r="I3098" i="32"/>
  <c r="J3098" i="32"/>
  <c r="B3098" i="32" s="1"/>
  <c r="A3099" i="32"/>
  <c r="C3099" i="32"/>
  <c r="D3099" i="32"/>
  <c r="E3099" i="32"/>
  <c r="F3099" i="32"/>
  <c r="G3099" i="32"/>
  <c r="H3099" i="32"/>
  <c r="I3099" i="32"/>
  <c r="J3099" i="32"/>
  <c r="B3099" i="32" s="1"/>
  <c r="A3100" i="32"/>
  <c r="C3100" i="32"/>
  <c r="D3100" i="32"/>
  <c r="E3100" i="32"/>
  <c r="F3100" i="32"/>
  <c r="G3100" i="32"/>
  <c r="H3100" i="32"/>
  <c r="I3100" i="32"/>
  <c r="J3100" i="32"/>
  <c r="B3100" i="32" s="1"/>
  <c r="A3101" i="32"/>
  <c r="C3101" i="32"/>
  <c r="D3101" i="32"/>
  <c r="E3101" i="32"/>
  <c r="F3101" i="32"/>
  <c r="G3101" i="32"/>
  <c r="H3101" i="32"/>
  <c r="I3101" i="32"/>
  <c r="J3101" i="32"/>
  <c r="B3101" i="32" s="1"/>
  <c r="A3102" i="32"/>
  <c r="C3102" i="32"/>
  <c r="D3102" i="32"/>
  <c r="E3102" i="32"/>
  <c r="F3102" i="32"/>
  <c r="G3102" i="32"/>
  <c r="H3102" i="32"/>
  <c r="I3102" i="32"/>
  <c r="J3102" i="32"/>
  <c r="B3102" i="32" s="1"/>
  <c r="A3103" i="32"/>
  <c r="C3103" i="32"/>
  <c r="D3103" i="32"/>
  <c r="E3103" i="32"/>
  <c r="F3103" i="32"/>
  <c r="G3103" i="32"/>
  <c r="H3103" i="32"/>
  <c r="I3103" i="32"/>
  <c r="J3103" i="32"/>
  <c r="B3103" i="32" s="1"/>
  <c r="A3104" i="32"/>
  <c r="C3104" i="32"/>
  <c r="D3104" i="32"/>
  <c r="E3104" i="32"/>
  <c r="F3104" i="32"/>
  <c r="G3104" i="32"/>
  <c r="H3104" i="32"/>
  <c r="I3104" i="32"/>
  <c r="J3104" i="32"/>
  <c r="B3104" i="32" s="1"/>
  <c r="A3105" i="32"/>
  <c r="C3105" i="32"/>
  <c r="D3105" i="32"/>
  <c r="E3105" i="32"/>
  <c r="F3105" i="32"/>
  <c r="G3105" i="32"/>
  <c r="H3105" i="32"/>
  <c r="I3105" i="32"/>
  <c r="J3105" i="32"/>
  <c r="B3105" i="32" s="1"/>
  <c r="A3106" i="32"/>
  <c r="C3106" i="32"/>
  <c r="D3106" i="32"/>
  <c r="E3106" i="32"/>
  <c r="F3106" i="32"/>
  <c r="G3106" i="32"/>
  <c r="H3106" i="32"/>
  <c r="I3106" i="32"/>
  <c r="J3106" i="32"/>
  <c r="B3106" i="32" s="1"/>
  <c r="A3107" i="32"/>
  <c r="C3107" i="32"/>
  <c r="D3107" i="32"/>
  <c r="E3107" i="32"/>
  <c r="F3107" i="32"/>
  <c r="G3107" i="32"/>
  <c r="H3107" i="32"/>
  <c r="I3107" i="32"/>
  <c r="J3107" i="32"/>
  <c r="B3107" i="32" s="1"/>
  <c r="A3108" i="32"/>
  <c r="C3108" i="32"/>
  <c r="D3108" i="32"/>
  <c r="E3108" i="32"/>
  <c r="F3108" i="32"/>
  <c r="G3108" i="32"/>
  <c r="H3108" i="32"/>
  <c r="I3108" i="32"/>
  <c r="J3108" i="32"/>
  <c r="B3108" i="32" s="1"/>
  <c r="A3109" i="32"/>
  <c r="C3109" i="32"/>
  <c r="D3109" i="32"/>
  <c r="E3109" i="32"/>
  <c r="F3109" i="32"/>
  <c r="G3109" i="32"/>
  <c r="H3109" i="32"/>
  <c r="I3109" i="32"/>
  <c r="J3109" i="32"/>
  <c r="B3109" i="32" s="1"/>
  <c r="A3110" i="32"/>
  <c r="C3110" i="32"/>
  <c r="D3110" i="32"/>
  <c r="E3110" i="32"/>
  <c r="F3110" i="32"/>
  <c r="G3110" i="32"/>
  <c r="H3110" i="32"/>
  <c r="I3110" i="32"/>
  <c r="J3110" i="32"/>
  <c r="B3110" i="32" s="1"/>
  <c r="A3111" i="32"/>
  <c r="C3111" i="32"/>
  <c r="D3111" i="32"/>
  <c r="E3111" i="32"/>
  <c r="F3111" i="32"/>
  <c r="G3111" i="32"/>
  <c r="H3111" i="32"/>
  <c r="I3111" i="32"/>
  <c r="J3111" i="32"/>
  <c r="B3111" i="32" s="1"/>
  <c r="A3112" i="32"/>
  <c r="C3112" i="32"/>
  <c r="D3112" i="32"/>
  <c r="E3112" i="32"/>
  <c r="F3112" i="32"/>
  <c r="G3112" i="32"/>
  <c r="H3112" i="32"/>
  <c r="I3112" i="32"/>
  <c r="J3112" i="32"/>
  <c r="B3112" i="32" s="1"/>
  <c r="A3113" i="32"/>
  <c r="C3113" i="32"/>
  <c r="D3113" i="32"/>
  <c r="E3113" i="32"/>
  <c r="F3113" i="32"/>
  <c r="G3113" i="32"/>
  <c r="H3113" i="32"/>
  <c r="I3113" i="32"/>
  <c r="J3113" i="32"/>
  <c r="B3113" i="32" s="1"/>
  <c r="A3114" i="32"/>
  <c r="C3114" i="32"/>
  <c r="D3114" i="32"/>
  <c r="E3114" i="32"/>
  <c r="F3114" i="32"/>
  <c r="G3114" i="32"/>
  <c r="H3114" i="32"/>
  <c r="I3114" i="32"/>
  <c r="J3114" i="32"/>
  <c r="B3114" i="32" s="1"/>
  <c r="A3115" i="32"/>
  <c r="C3115" i="32"/>
  <c r="D3115" i="32"/>
  <c r="E3115" i="32"/>
  <c r="F3115" i="32"/>
  <c r="G3115" i="32"/>
  <c r="H3115" i="32"/>
  <c r="I3115" i="32"/>
  <c r="J3115" i="32"/>
  <c r="B3115" i="32" s="1"/>
  <c r="A3116" i="32"/>
  <c r="C3116" i="32"/>
  <c r="D3116" i="32"/>
  <c r="E3116" i="32"/>
  <c r="F3116" i="32"/>
  <c r="G3116" i="32"/>
  <c r="H3116" i="32"/>
  <c r="I3116" i="32"/>
  <c r="J3116" i="32"/>
  <c r="B3116" i="32" s="1"/>
  <c r="A3117" i="32"/>
  <c r="C3117" i="32"/>
  <c r="D3117" i="32"/>
  <c r="E3117" i="32"/>
  <c r="F3117" i="32"/>
  <c r="G3117" i="32"/>
  <c r="H3117" i="32"/>
  <c r="I3117" i="32"/>
  <c r="J3117" i="32"/>
  <c r="B3117" i="32" s="1"/>
  <c r="A3118" i="32"/>
  <c r="C3118" i="32"/>
  <c r="D3118" i="32"/>
  <c r="E3118" i="32"/>
  <c r="F3118" i="32"/>
  <c r="G3118" i="32"/>
  <c r="H3118" i="32"/>
  <c r="I3118" i="32"/>
  <c r="J3118" i="32"/>
  <c r="B3118" i="32" s="1"/>
  <c r="A3119" i="32"/>
  <c r="C3119" i="32"/>
  <c r="D3119" i="32"/>
  <c r="E3119" i="32"/>
  <c r="F3119" i="32"/>
  <c r="G3119" i="32"/>
  <c r="H3119" i="32"/>
  <c r="I3119" i="32"/>
  <c r="J3119" i="32"/>
  <c r="B3119" i="32" s="1"/>
  <c r="A3120" i="32"/>
  <c r="C3120" i="32"/>
  <c r="D3120" i="32"/>
  <c r="E3120" i="32"/>
  <c r="F3120" i="32"/>
  <c r="G3120" i="32"/>
  <c r="H3120" i="32"/>
  <c r="I3120" i="32"/>
  <c r="J3120" i="32"/>
  <c r="B3120" i="32" s="1"/>
  <c r="A3121" i="32"/>
  <c r="C3121" i="32"/>
  <c r="D3121" i="32"/>
  <c r="E3121" i="32"/>
  <c r="F3121" i="32"/>
  <c r="G3121" i="32"/>
  <c r="H3121" i="32"/>
  <c r="I3121" i="32"/>
  <c r="J3121" i="32"/>
  <c r="B3121" i="32" s="1"/>
  <c r="A3122" i="32"/>
  <c r="C3122" i="32"/>
  <c r="D3122" i="32"/>
  <c r="E3122" i="32"/>
  <c r="F3122" i="32"/>
  <c r="G3122" i="32"/>
  <c r="H3122" i="32"/>
  <c r="I3122" i="32"/>
  <c r="J3122" i="32"/>
  <c r="B3122" i="32" s="1"/>
  <c r="A3123" i="32"/>
  <c r="C3123" i="32"/>
  <c r="D3123" i="32"/>
  <c r="E3123" i="32"/>
  <c r="F3123" i="32"/>
  <c r="G3123" i="32"/>
  <c r="H3123" i="32"/>
  <c r="I3123" i="32"/>
  <c r="J3123" i="32"/>
  <c r="B3123" i="32" s="1"/>
  <c r="A3124" i="32"/>
  <c r="C3124" i="32"/>
  <c r="D3124" i="32"/>
  <c r="E3124" i="32"/>
  <c r="F3124" i="32"/>
  <c r="G3124" i="32"/>
  <c r="H3124" i="32"/>
  <c r="I3124" i="32"/>
  <c r="J3124" i="32"/>
  <c r="B3124" i="32" s="1"/>
  <c r="A3125" i="32"/>
  <c r="C3125" i="32"/>
  <c r="D3125" i="32"/>
  <c r="E3125" i="32"/>
  <c r="F3125" i="32"/>
  <c r="G3125" i="32"/>
  <c r="H3125" i="32"/>
  <c r="I3125" i="32"/>
  <c r="J3125" i="32"/>
  <c r="B3125" i="32" s="1"/>
  <c r="A3126" i="32"/>
  <c r="C3126" i="32"/>
  <c r="D3126" i="32"/>
  <c r="E3126" i="32"/>
  <c r="F3126" i="32"/>
  <c r="G3126" i="32"/>
  <c r="H3126" i="32"/>
  <c r="I3126" i="32"/>
  <c r="J3126" i="32"/>
  <c r="B3126" i="32" s="1"/>
  <c r="A3127" i="32"/>
  <c r="C3127" i="32"/>
  <c r="D3127" i="32"/>
  <c r="E3127" i="32"/>
  <c r="F3127" i="32"/>
  <c r="G3127" i="32"/>
  <c r="H3127" i="32"/>
  <c r="I3127" i="32"/>
  <c r="J3127" i="32"/>
  <c r="B3127" i="32" s="1"/>
  <c r="A3128" i="32"/>
  <c r="C3128" i="32"/>
  <c r="D3128" i="32"/>
  <c r="E3128" i="32"/>
  <c r="F3128" i="32"/>
  <c r="G3128" i="32"/>
  <c r="H3128" i="32"/>
  <c r="I3128" i="32"/>
  <c r="J3128" i="32"/>
  <c r="B3128" i="32" s="1"/>
  <c r="A3129" i="32"/>
  <c r="C3129" i="32"/>
  <c r="D3129" i="32"/>
  <c r="E3129" i="32"/>
  <c r="F3129" i="32"/>
  <c r="G3129" i="32"/>
  <c r="H3129" i="32"/>
  <c r="I3129" i="32"/>
  <c r="J3129" i="32"/>
  <c r="B3129" i="32" s="1"/>
  <c r="A3130" i="32"/>
  <c r="C3130" i="32"/>
  <c r="D3130" i="32"/>
  <c r="E3130" i="32"/>
  <c r="F3130" i="32"/>
  <c r="G3130" i="32"/>
  <c r="H3130" i="32"/>
  <c r="I3130" i="32"/>
  <c r="J3130" i="32"/>
  <c r="B3130" i="32" s="1"/>
  <c r="A3131" i="32"/>
  <c r="C3131" i="32"/>
  <c r="D3131" i="32"/>
  <c r="E3131" i="32"/>
  <c r="F3131" i="32"/>
  <c r="G3131" i="32"/>
  <c r="H3131" i="32"/>
  <c r="I3131" i="32"/>
  <c r="J3131" i="32"/>
  <c r="B3131" i="32" s="1"/>
  <c r="A3132" i="32"/>
  <c r="C3132" i="32"/>
  <c r="D3132" i="32"/>
  <c r="E3132" i="32"/>
  <c r="F3132" i="32"/>
  <c r="G3132" i="32"/>
  <c r="H3132" i="32"/>
  <c r="I3132" i="32"/>
  <c r="J3132" i="32"/>
  <c r="B3132" i="32" s="1"/>
  <c r="A3133" i="32"/>
  <c r="C3133" i="32"/>
  <c r="D3133" i="32"/>
  <c r="E3133" i="32"/>
  <c r="F3133" i="32"/>
  <c r="G3133" i="32"/>
  <c r="H3133" i="32"/>
  <c r="I3133" i="32"/>
  <c r="J3133" i="32"/>
  <c r="B3133" i="32" s="1"/>
  <c r="A3134" i="32"/>
  <c r="C3134" i="32"/>
  <c r="D3134" i="32"/>
  <c r="E3134" i="32"/>
  <c r="F3134" i="32"/>
  <c r="G3134" i="32"/>
  <c r="H3134" i="32"/>
  <c r="I3134" i="32"/>
  <c r="J3134" i="32"/>
  <c r="B3134" i="32" s="1"/>
  <c r="A3135" i="32"/>
  <c r="C3135" i="32"/>
  <c r="D3135" i="32"/>
  <c r="E3135" i="32"/>
  <c r="F3135" i="32"/>
  <c r="G3135" i="32"/>
  <c r="H3135" i="32"/>
  <c r="I3135" i="32"/>
  <c r="J3135" i="32"/>
  <c r="B3135" i="32" s="1"/>
  <c r="A3136" i="32"/>
  <c r="C3136" i="32"/>
  <c r="D3136" i="32"/>
  <c r="E3136" i="32"/>
  <c r="F3136" i="32"/>
  <c r="G3136" i="32"/>
  <c r="H3136" i="32"/>
  <c r="I3136" i="32"/>
  <c r="J3136" i="32"/>
  <c r="B3136" i="32" s="1"/>
  <c r="A3137" i="32"/>
  <c r="C3137" i="32"/>
  <c r="D3137" i="32"/>
  <c r="E3137" i="32"/>
  <c r="F3137" i="32"/>
  <c r="G3137" i="32"/>
  <c r="H3137" i="32"/>
  <c r="I3137" i="32"/>
  <c r="J3137" i="32"/>
  <c r="B3137" i="32" s="1"/>
  <c r="A3138" i="32"/>
  <c r="C3138" i="32"/>
  <c r="D3138" i="32"/>
  <c r="E3138" i="32"/>
  <c r="F3138" i="32"/>
  <c r="G3138" i="32"/>
  <c r="H3138" i="32"/>
  <c r="I3138" i="32"/>
  <c r="J3138" i="32"/>
  <c r="B3138" i="32" s="1"/>
  <c r="A3139" i="32"/>
  <c r="C3139" i="32"/>
  <c r="D3139" i="32"/>
  <c r="E3139" i="32"/>
  <c r="F3139" i="32"/>
  <c r="G3139" i="32"/>
  <c r="H3139" i="32"/>
  <c r="I3139" i="32"/>
  <c r="J3139" i="32"/>
  <c r="B3139" i="32" s="1"/>
  <c r="A3140" i="32"/>
  <c r="C3140" i="32"/>
  <c r="D3140" i="32"/>
  <c r="E3140" i="32"/>
  <c r="F3140" i="32"/>
  <c r="G3140" i="32"/>
  <c r="H3140" i="32"/>
  <c r="I3140" i="32"/>
  <c r="J3140" i="32"/>
  <c r="B3140" i="32" s="1"/>
  <c r="A3141" i="32"/>
  <c r="C3141" i="32"/>
  <c r="D3141" i="32"/>
  <c r="E3141" i="32"/>
  <c r="F3141" i="32"/>
  <c r="G3141" i="32"/>
  <c r="H3141" i="32"/>
  <c r="I3141" i="32"/>
  <c r="J3141" i="32"/>
  <c r="B3141" i="32" s="1"/>
  <c r="A3142" i="32"/>
  <c r="C3142" i="32"/>
  <c r="D3142" i="32"/>
  <c r="E3142" i="32"/>
  <c r="F3142" i="32"/>
  <c r="G3142" i="32"/>
  <c r="H3142" i="32"/>
  <c r="I3142" i="32"/>
  <c r="J3142" i="32"/>
  <c r="B3142" i="32" s="1"/>
  <c r="A3143" i="32"/>
  <c r="C3143" i="32"/>
  <c r="D3143" i="32"/>
  <c r="E3143" i="32"/>
  <c r="F3143" i="32"/>
  <c r="G3143" i="32"/>
  <c r="H3143" i="32"/>
  <c r="I3143" i="32"/>
  <c r="J3143" i="32"/>
  <c r="B3143" i="32" s="1"/>
  <c r="A3144" i="32"/>
  <c r="C3144" i="32"/>
  <c r="D3144" i="32"/>
  <c r="E3144" i="32"/>
  <c r="F3144" i="32"/>
  <c r="G3144" i="32"/>
  <c r="H3144" i="32"/>
  <c r="I3144" i="32"/>
  <c r="J3144" i="32"/>
  <c r="B3144" i="32" s="1"/>
  <c r="A3145" i="32"/>
  <c r="C3145" i="32"/>
  <c r="D3145" i="32"/>
  <c r="E3145" i="32"/>
  <c r="F3145" i="32"/>
  <c r="G3145" i="32"/>
  <c r="H3145" i="32"/>
  <c r="I3145" i="32"/>
  <c r="J3145" i="32"/>
  <c r="B3145" i="32" s="1"/>
  <c r="A3146" i="32"/>
  <c r="C3146" i="32"/>
  <c r="D3146" i="32"/>
  <c r="E3146" i="32"/>
  <c r="F3146" i="32"/>
  <c r="G3146" i="32"/>
  <c r="H3146" i="32"/>
  <c r="I3146" i="32"/>
  <c r="J3146" i="32"/>
  <c r="B3146" i="32" s="1"/>
  <c r="A3147" i="32"/>
  <c r="C3147" i="32"/>
  <c r="D3147" i="32"/>
  <c r="E3147" i="32"/>
  <c r="F3147" i="32"/>
  <c r="G3147" i="32"/>
  <c r="H3147" i="32"/>
  <c r="I3147" i="32"/>
  <c r="J3147" i="32"/>
  <c r="B3147" i="32" s="1"/>
  <c r="A3148" i="32"/>
  <c r="C3148" i="32"/>
  <c r="D3148" i="32"/>
  <c r="E3148" i="32"/>
  <c r="F3148" i="32"/>
  <c r="G3148" i="32"/>
  <c r="H3148" i="32"/>
  <c r="I3148" i="32"/>
  <c r="J3148" i="32"/>
  <c r="B3148" i="32" s="1"/>
  <c r="A3149" i="32"/>
  <c r="C3149" i="32"/>
  <c r="D3149" i="32"/>
  <c r="E3149" i="32"/>
  <c r="F3149" i="32"/>
  <c r="G3149" i="32"/>
  <c r="H3149" i="32"/>
  <c r="I3149" i="32"/>
  <c r="J3149" i="32"/>
  <c r="B3149" i="32" s="1"/>
  <c r="A3150" i="32"/>
  <c r="C3150" i="32"/>
  <c r="D3150" i="32"/>
  <c r="E3150" i="32"/>
  <c r="F3150" i="32"/>
  <c r="G3150" i="32"/>
  <c r="H3150" i="32"/>
  <c r="I3150" i="32"/>
  <c r="J3150" i="32"/>
  <c r="B3150" i="32" s="1"/>
  <c r="A3151" i="32"/>
  <c r="C3151" i="32"/>
  <c r="D3151" i="32"/>
  <c r="E3151" i="32"/>
  <c r="F3151" i="32"/>
  <c r="G3151" i="32"/>
  <c r="H3151" i="32"/>
  <c r="I3151" i="32"/>
  <c r="J3151" i="32"/>
  <c r="B3151" i="32" s="1"/>
  <c r="A3152" i="32"/>
  <c r="C3152" i="32"/>
  <c r="D3152" i="32"/>
  <c r="E3152" i="32"/>
  <c r="F3152" i="32"/>
  <c r="G3152" i="32"/>
  <c r="H3152" i="32"/>
  <c r="I3152" i="32"/>
  <c r="J3152" i="32"/>
  <c r="B3152" i="32" s="1"/>
  <c r="A3153" i="32"/>
  <c r="C3153" i="32"/>
  <c r="D3153" i="32"/>
  <c r="E3153" i="32"/>
  <c r="F3153" i="32"/>
  <c r="G3153" i="32"/>
  <c r="H3153" i="32"/>
  <c r="I3153" i="32"/>
  <c r="J3153" i="32"/>
  <c r="B3153" i="32" s="1"/>
  <c r="A3154" i="32"/>
  <c r="C3154" i="32"/>
  <c r="D3154" i="32"/>
  <c r="E3154" i="32"/>
  <c r="F3154" i="32"/>
  <c r="G3154" i="32"/>
  <c r="H3154" i="32"/>
  <c r="I3154" i="32"/>
  <c r="J3154" i="32"/>
  <c r="B3154" i="32" s="1"/>
  <c r="A3155" i="32"/>
  <c r="C3155" i="32"/>
  <c r="D3155" i="32"/>
  <c r="E3155" i="32"/>
  <c r="F3155" i="32"/>
  <c r="G3155" i="32"/>
  <c r="H3155" i="32"/>
  <c r="I3155" i="32"/>
  <c r="J3155" i="32"/>
  <c r="B3155" i="32" s="1"/>
  <c r="A3156" i="32"/>
  <c r="C3156" i="32"/>
  <c r="D3156" i="32"/>
  <c r="E3156" i="32"/>
  <c r="F3156" i="32"/>
  <c r="G3156" i="32"/>
  <c r="H3156" i="32"/>
  <c r="I3156" i="32"/>
  <c r="J3156" i="32"/>
  <c r="B3156" i="32" s="1"/>
  <c r="A3157" i="32"/>
  <c r="C3157" i="32"/>
  <c r="D3157" i="32"/>
  <c r="E3157" i="32"/>
  <c r="F3157" i="32"/>
  <c r="G3157" i="32"/>
  <c r="H3157" i="32"/>
  <c r="I3157" i="32"/>
  <c r="J3157" i="32"/>
  <c r="B3157" i="32" s="1"/>
  <c r="A3158" i="32"/>
  <c r="C3158" i="32"/>
  <c r="D3158" i="32"/>
  <c r="E3158" i="32"/>
  <c r="F3158" i="32"/>
  <c r="G3158" i="32"/>
  <c r="H3158" i="32"/>
  <c r="I3158" i="32"/>
  <c r="J3158" i="32"/>
  <c r="B3158" i="32" s="1"/>
  <c r="A3159" i="32"/>
  <c r="C3159" i="32"/>
  <c r="D3159" i="32"/>
  <c r="E3159" i="32"/>
  <c r="F3159" i="32"/>
  <c r="G3159" i="32"/>
  <c r="H3159" i="32"/>
  <c r="I3159" i="32"/>
  <c r="J3159" i="32"/>
  <c r="B3159" i="32" s="1"/>
  <c r="A3160" i="32"/>
  <c r="C3160" i="32"/>
  <c r="D3160" i="32"/>
  <c r="E3160" i="32"/>
  <c r="F3160" i="32"/>
  <c r="G3160" i="32"/>
  <c r="H3160" i="32"/>
  <c r="I3160" i="32"/>
  <c r="J3160" i="32"/>
  <c r="B3160" i="32" s="1"/>
  <c r="A3161" i="32"/>
  <c r="C3161" i="32"/>
  <c r="D3161" i="32"/>
  <c r="E3161" i="32"/>
  <c r="F3161" i="32"/>
  <c r="G3161" i="32"/>
  <c r="H3161" i="32"/>
  <c r="I3161" i="32"/>
  <c r="J3161" i="32"/>
  <c r="B3161" i="32" s="1"/>
  <c r="A3162" i="32"/>
  <c r="C3162" i="32"/>
  <c r="D3162" i="32"/>
  <c r="E3162" i="32"/>
  <c r="F3162" i="32"/>
  <c r="G3162" i="32"/>
  <c r="H3162" i="32"/>
  <c r="I3162" i="32"/>
  <c r="J3162" i="32"/>
  <c r="B3162" i="32" s="1"/>
  <c r="A3163" i="32"/>
  <c r="C3163" i="32"/>
  <c r="D3163" i="32"/>
  <c r="E3163" i="32"/>
  <c r="F3163" i="32"/>
  <c r="G3163" i="32"/>
  <c r="H3163" i="32"/>
  <c r="I3163" i="32"/>
  <c r="J3163" i="32"/>
  <c r="B3163" i="32" s="1"/>
  <c r="A3164" i="32"/>
  <c r="C3164" i="32"/>
  <c r="D3164" i="32"/>
  <c r="E3164" i="32"/>
  <c r="F3164" i="32"/>
  <c r="G3164" i="32"/>
  <c r="H3164" i="32"/>
  <c r="I3164" i="32"/>
  <c r="J3164" i="32"/>
  <c r="B3164" i="32" s="1"/>
  <c r="A3165" i="32"/>
  <c r="C3165" i="32"/>
  <c r="D3165" i="32"/>
  <c r="E3165" i="32"/>
  <c r="F3165" i="32"/>
  <c r="G3165" i="32"/>
  <c r="H3165" i="32"/>
  <c r="I3165" i="32"/>
  <c r="J3165" i="32"/>
  <c r="B3165" i="32" s="1"/>
  <c r="A3166" i="32"/>
  <c r="C3166" i="32"/>
  <c r="D3166" i="32"/>
  <c r="E3166" i="32"/>
  <c r="F3166" i="32"/>
  <c r="G3166" i="32"/>
  <c r="H3166" i="32"/>
  <c r="I3166" i="32"/>
  <c r="J3166" i="32"/>
  <c r="B3166" i="32" s="1"/>
  <c r="A3167" i="32"/>
  <c r="C3167" i="32"/>
  <c r="D3167" i="32"/>
  <c r="E3167" i="32"/>
  <c r="F3167" i="32"/>
  <c r="G3167" i="32"/>
  <c r="H3167" i="32"/>
  <c r="I3167" i="32"/>
  <c r="J3167" i="32"/>
  <c r="B3167" i="32" s="1"/>
  <c r="A3168" i="32"/>
  <c r="C3168" i="32"/>
  <c r="D3168" i="32"/>
  <c r="E3168" i="32"/>
  <c r="F3168" i="32"/>
  <c r="G3168" i="32"/>
  <c r="H3168" i="32"/>
  <c r="I3168" i="32"/>
  <c r="J3168" i="32"/>
  <c r="B3168" i="32" s="1"/>
  <c r="A3169" i="32"/>
  <c r="C3169" i="32"/>
  <c r="D3169" i="32"/>
  <c r="E3169" i="32"/>
  <c r="F3169" i="32"/>
  <c r="G3169" i="32"/>
  <c r="H3169" i="32"/>
  <c r="I3169" i="32"/>
  <c r="J3169" i="32"/>
  <c r="B3169" i="32" s="1"/>
  <c r="A3170" i="32"/>
  <c r="C3170" i="32"/>
  <c r="D3170" i="32"/>
  <c r="E3170" i="32"/>
  <c r="F3170" i="32"/>
  <c r="G3170" i="32"/>
  <c r="H3170" i="32"/>
  <c r="I3170" i="32"/>
  <c r="J3170" i="32"/>
  <c r="B3170" i="32" s="1"/>
  <c r="A3171" i="32"/>
  <c r="C3171" i="32"/>
  <c r="D3171" i="32"/>
  <c r="E3171" i="32"/>
  <c r="F3171" i="32"/>
  <c r="G3171" i="32"/>
  <c r="H3171" i="32"/>
  <c r="I3171" i="32"/>
  <c r="J3171" i="32"/>
  <c r="B3171" i="32" s="1"/>
  <c r="A3172" i="32"/>
  <c r="C3172" i="32"/>
  <c r="D3172" i="32"/>
  <c r="E3172" i="32"/>
  <c r="F3172" i="32"/>
  <c r="G3172" i="32"/>
  <c r="H3172" i="32"/>
  <c r="I3172" i="32"/>
  <c r="J3172" i="32"/>
  <c r="B3172" i="32" s="1"/>
  <c r="A3173" i="32"/>
  <c r="C3173" i="32"/>
  <c r="D3173" i="32"/>
  <c r="E3173" i="32"/>
  <c r="F3173" i="32"/>
  <c r="G3173" i="32"/>
  <c r="H3173" i="32"/>
  <c r="I3173" i="32"/>
  <c r="J3173" i="32"/>
  <c r="B3173" i="32" s="1"/>
  <c r="A3174" i="32"/>
  <c r="C3174" i="32"/>
  <c r="D3174" i="32"/>
  <c r="E3174" i="32"/>
  <c r="F3174" i="32"/>
  <c r="G3174" i="32"/>
  <c r="H3174" i="32"/>
  <c r="I3174" i="32"/>
  <c r="J3174" i="32"/>
  <c r="B3174" i="32" s="1"/>
  <c r="A3175" i="32"/>
  <c r="C3175" i="32"/>
  <c r="D3175" i="32"/>
  <c r="E3175" i="32"/>
  <c r="F3175" i="32"/>
  <c r="G3175" i="32"/>
  <c r="H3175" i="32"/>
  <c r="I3175" i="32"/>
  <c r="J3175" i="32"/>
  <c r="B3175" i="32" s="1"/>
  <c r="A3176" i="32"/>
  <c r="C3176" i="32"/>
  <c r="D3176" i="32"/>
  <c r="E3176" i="32"/>
  <c r="F3176" i="32"/>
  <c r="G3176" i="32"/>
  <c r="H3176" i="32"/>
  <c r="I3176" i="32"/>
  <c r="J3176" i="32"/>
  <c r="B3176" i="32" s="1"/>
  <c r="A3177" i="32"/>
  <c r="C3177" i="32"/>
  <c r="D3177" i="32"/>
  <c r="E3177" i="32"/>
  <c r="F3177" i="32"/>
  <c r="G3177" i="32"/>
  <c r="H3177" i="32"/>
  <c r="I3177" i="32"/>
  <c r="J3177" i="32"/>
  <c r="B3177" i="32" s="1"/>
  <c r="A3178" i="32"/>
  <c r="C3178" i="32"/>
  <c r="D3178" i="32"/>
  <c r="E3178" i="32"/>
  <c r="F3178" i="32"/>
  <c r="G3178" i="32"/>
  <c r="H3178" i="32"/>
  <c r="I3178" i="32"/>
  <c r="J3178" i="32"/>
  <c r="B3178" i="32" s="1"/>
  <c r="A3179" i="32"/>
  <c r="C3179" i="32"/>
  <c r="D3179" i="32"/>
  <c r="E3179" i="32"/>
  <c r="F3179" i="32"/>
  <c r="G3179" i="32"/>
  <c r="H3179" i="32"/>
  <c r="I3179" i="32"/>
  <c r="J3179" i="32"/>
  <c r="B3179" i="32" s="1"/>
  <c r="A3180" i="32"/>
  <c r="C3180" i="32"/>
  <c r="D3180" i="32"/>
  <c r="E3180" i="32"/>
  <c r="F3180" i="32"/>
  <c r="G3180" i="32"/>
  <c r="H3180" i="32"/>
  <c r="I3180" i="32"/>
  <c r="J3180" i="32"/>
  <c r="B3180" i="32" s="1"/>
  <c r="A3181" i="32"/>
  <c r="C3181" i="32"/>
  <c r="D3181" i="32"/>
  <c r="E3181" i="32"/>
  <c r="F3181" i="32"/>
  <c r="G3181" i="32"/>
  <c r="H3181" i="32"/>
  <c r="I3181" i="32"/>
  <c r="J3181" i="32"/>
  <c r="B3181" i="32" s="1"/>
  <c r="A3182" i="32"/>
  <c r="C3182" i="32"/>
  <c r="D3182" i="32"/>
  <c r="E3182" i="32"/>
  <c r="F3182" i="32"/>
  <c r="G3182" i="32"/>
  <c r="H3182" i="32"/>
  <c r="I3182" i="32"/>
  <c r="J3182" i="32"/>
  <c r="B3182" i="32" s="1"/>
  <c r="A3183" i="32"/>
  <c r="C3183" i="32"/>
  <c r="D3183" i="32"/>
  <c r="E3183" i="32"/>
  <c r="F3183" i="32"/>
  <c r="G3183" i="32"/>
  <c r="H3183" i="32"/>
  <c r="I3183" i="32"/>
  <c r="J3183" i="32"/>
  <c r="B3183" i="32" s="1"/>
  <c r="A3184" i="32"/>
  <c r="C3184" i="32"/>
  <c r="D3184" i="32"/>
  <c r="E3184" i="32"/>
  <c r="F3184" i="32"/>
  <c r="G3184" i="32"/>
  <c r="H3184" i="32"/>
  <c r="I3184" i="32"/>
  <c r="J3184" i="32"/>
  <c r="B3184" i="32" s="1"/>
  <c r="A3185" i="32"/>
  <c r="C3185" i="32"/>
  <c r="D3185" i="32"/>
  <c r="E3185" i="32"/>
  <c r="F3185" i="32"/>
  <c r="G3185" i="32"/>
  <c r="H3185" i="32"/>
  <c r="I3185" i="32"/>
  <c r="J3185" i="32"/>
  <c r="B3185" i="32" s="1"/>
  <c r="A3186" i="32"/>
  <c r="C3186" i="32"/>
  <c r="D3186" i="32"/>
  <c r="E3186" i="32"/>
  <c r="F3186" i="32"/>
  <c r="G3186" i="32"/>
  <c r="H3186" i="32"/>
  <c r="I3186" i="32"/>
  <c r="J3186" i="32"/>
  <c r="B3186" i="32" s="1"/>
  <c r="A3187" i="32"/>
  <c r="C3187" i="32"/>
  <c r="D3187" i="32"/>
  <c r="E3187" i="32"/>
  <c r="F3187" i="32"/>
  <c r="G3187" i="32"/>
  <c r="H3187" i="32"/>
  <c r="I3187" i="32"/>
  <c r="J3187" i="32"/>
  <c r="B3187" i="32" s="1"/>
  <c r="A3188" i="32"/>
  <c r="C3188" i="32"/>
  <c r="D3188" i="32"/>
  <c r="E3188" i="32"/>
  <c r="F3188" i="32"/>
  <c r="G3188" i="32"/>
  <c r="H3188" i="32"/>
  <c r="I3188" i="32"/>
  <c r="J3188" i="32"/>
  <c r="B3188" i="32" s="1"/>
  <c r="A3189" i="32"/>
  <c r="C3189" i="32"/>
  <c r="D3189" i="32"/>
  <c r="E3189" i="32"/>
  <c r="F3189" i="32"/>
  <c r="G3189" i="32"/>
  <c r="H3189" i="32"/>
  <c r="I3189" i="32"/>
  <c r="J3189" i="32"/>
  <c r="B3189" i="32" s="1"/>
  <c r="A3190" i="32"/>
  <c r="C3190" i="32"/>
  <c r="D3190" i="32"/>
  <c r="E3190" i="32"/>
  <c r="F3190" i="32"/>
  <c r="G3190" i="32"/>
  <c r="H3190" i="32"/>
  <c r="I3190" i="32"/>
  <c r="J3190" i="32"/>
  <c r="B3190" i="32" s="1"/>
  <c r="A3191" i="32"/>
  <c r="C3191" i="32"/>
  <c r="D3191" i="32"/>
  <c r="E3191" i="32"/>
  <c r="F3191" i="32"/>
  <c r="G3191" i="32"/>
  <c r="H3191" i="32"/>
  <c r="I3191" i="32"/>
  <c r="J3191" i="32"/>
  <c r="B3191" i="32" s="1"/>
  <c r="A3192" i="32"/>
  <c r="C3192" i="32"/>
  <c r="D3192" i="32"/>
  <c r="E3192" i="32"/>
  <c r="F3192" i="32"/>
  <c r="G3192" i="32"/>
  <c r="H3192" i="32"/>
  <c r="I3192" i="32"/>
  <c r="J3192" i="32"/>
  <c r="B3192" i="32" s="1"/>
  <c r="A3193" i="32"/>
  <c r="C3193" i="32"/>
  <c r="D3193" i="32"/>
  <c r="E3193" i="32"/>
  <c r="F3193" i="32"/>
  <c r="G3193" i="32"/>
  <c r="H3193" i="32"/>
  <c r="I3193" i="32"/>
  <c r="J3193" i="32"/>
  <c r="B3193" i="32" s="1"/>
  <c r="A3194" i="32"/>
  <c r="C3194" i="32"/>
  <c r="D3194" i="32"/>
  <c r="E3194" i="32"/>
  <c r="F3194" i="32"/>
  <c r="G3194" i="32"/>
  <c r="H3194" i="32"/>
  <c r="I3194" i="32"/>
  <c r="J3194" i="32"/>
  <c r="B3194" i="32" s="1"/>
  <c r="A3195" i="32"/>
  <c r="C3195" i="32"/>
  <c r="D3195" i="32"/>
  <c r="E3195" i="32"/>
  <c r="F3195" i="32"/>
  <c r="G3195" i="32"/>
  <c r="H3195" i="32"/>
  <c r="I3195" i="32"/>
  <c r="J3195" i="32"/>
  <c r="B3195" i="32" s="1"/>
  <c r="A3196" i="32"/>
  <c r="C3196" i="32"/>
  <c r="D3196" i="32"/>
  <c r="E3196" i="32"/>
  <c r="F3196" i="32"/>
  <c r="G3196" i="32"/>
  <c r="H3196" i="32"/>
  <c r="I3196" i="32"/>
  <c r="J3196" i="32"/>
  <c r="B3196" i="32" s="1"/>
  <c r="A3197" i="32"/>
  <c r="C3197" i="32"/>
  <c r="D3197" i="32"/>
  <c r="E3197" i="32"/>
  <c r="F3197" i="32"/>
  <c r="G3197" i="32"/>
  <c r="H3197" i="32"/>
  <c r="I3197" i="32"/>
  <c r="J3197" i="32"/>
  <c r="B3197" i="32" s="1"/>
  <c r="A3198" i="32"/>
  <c r="C3198" i="32"/>
  <c r="D3198" i="32"/>
  <c r="E3198" i="32"/>
  <c r="F3198" i="32"/>
  <c r="G3198" i="32"/>
  <c r="H3198" i="32"/>
  <c r="I3198" i="32"/>
  <c r="J3198" i="32"/>
  <c r="B3198" i="32" s="1"/>
  <c r="A3199" i="32"/>
  <c r="C3199" i="32"/>
  <c r="D3199" i="32"/>
  <c r="E3199" i="32"/>
  <c r="F3199" i="32"/>
  <c r="G3199" i="32"/>
  <c r="H3199" i="32"/>
  <c r="I3199" i="32"/>
  <c r="J3199" i="32"/>
  <c r="B3199" i="32" s="1"/>
  <c r="A3200" i="32"/>
  <c r="C3200" i="32"/>
  <c r="D3200" i="32"/>
  <c r="E3200" i="32"/>
  <c r="F3200" i="32"/>
  <c r="G3200" i="32"/>
  <c r="H3200" i="32"/>
  <c r="I3200" i="32"/>
  <c r="J3200" i="32"/>
  <c r="B3200" i="32" s="1"/>
  <c r="A3201" i="32"/>
  <c r="C3201" i="32"/>
  <c r="D3201" i="32"/>
  <c r="E3201" i="32"/>
  <c r="F3201" i="32"/>
  <c r="G3201" i="32"/>
  <c r="H3201" i="32"/>
  <c r="I3201" i="32"/>
  <c r="J3201" i="32"/>
  <c r="B3201" i="32" s="1"/>
  <c r="A3202" i="32"/>
  <c r="C3202" i="32"/>
  <c r="D3202" i="32"/>
  <c r="E3202" i="32"/>
  <c r="F3202" i="32"/>
  <c r="G3202" i="32"/>
  <c r="H3202" i="32"/>
  <c r="I3202" i="32"/>
  <c r="J3202" i="32"/>
  <c r="B3202" i="32" s="1"/>
  <c r="A3203" i="32"/>
  <c r="C3203" i="32"/>
  <c r="D3203" i="32"/>
  <c r="E3203" i="32"/>
  <c r="F3203" i="32"/>
  <c r="G3203" i="32"/>
  <c r="H3203" i="32"/>
  <c r="I3203" i="32"/>
  <c r="J3203" i="32"/>
  <c r="B3203" i="32" s="1"/>
  <c r="A3204" i="32"/>
  <c r="C3204" i="32"/>
  <c r="D3204" i="32"/>
  <c r="E3204" i="32"/>
  <c r="F3204" i="32"/>
  <c r="G3204" i="32"/>
  <c r="H3204" i="32"/>
  <c r="I3204" i="32"/>
  <c r="J3204" i="32"/>
  <c r="B3204" i="32" s="1"/>
  <c r="A3205" i="32"/>
  <c r="C3205" i="32"/>
  <c r="D3205" i="32"/>
  <c r="E3205" i="32"/>
  <c r="F3205" i="32"/>
  <c r="G3205" i="32"/>
  <c r="H3205" i="32"/>
  <c r="I3205" i="32"/>
  <c r="J3205" i="32"/>
  <c r="B3205" i="32" s="1"/>
  <c r="A3206" i="32"/>
  <c r="C3206" i="32"/>
  <c r="D3206" i="32"/>
  <c r="E3206" i="32"/>
  <c r="F3206" i="32"/>
  <c r="G3206" i="32"/>
  <c r="H3206" i="32"/>
  <c r="I3206" i="32"/>
  <c r="J3206" i="32"/>
  <c r="B3206" i="32" s="1"/>
  <c r="A3207" i="32"/>
  <c r="C3207" i="32"/>
  <c r="D3207" i="32"/>
  <c r="E3207" i="32"/>
  <c r="F3207" i="32"/>
  <c r="G3207" i="32"/>
  <c r="H3207" i="32"/>
  <c r="I3207" i="32"/>
  <c r="J3207" i="32"/>
  <c r="B3207" i="32" s="1"/>
  <c r="A3208" i="32"/>
  <c r="C3208" i="32"/>
  <c r="D3208" i="32"/>
  <c r="E3208" i="32"/>
  <c r="F3208" i="32"/>
  <c r="G3208" i="32"/>
  <c r="H3208" i="32"/>
  <c r="I3208" i="32"/>
  <c r="J3208" i="32"/>
  <c r="B3208" i="32" s="1"/>
  <c r="A3209" i="32"/>
  <c r="C3209" i="32"/>
  <c r="D3209" i="32"/>
  <c r="E3209" i="32"/>
  <c r="F3209" i="32"/>
  <c r="G3209" i="32"/>
  <c r="H3209" i="32"/>
  <c r="I3209" i="32"/>
  <c r="J3209" i="32"/>
  <c r="B3209" i="32" s="1"/>
  <c r="A3210" i="32"/>
  <c r="C3210" i="32"/>
  <c r="D3210" i="32"/>
  <c r="E3210" i="32"/>
  <c r="F3210" i="32"/>
  <c r="G3210" i="32"/>
  <c r="H3210" i="32"/>
  <c r="I3210" i="32"/>
  <c r="J3210" i="32"/>
  <c r="B3210" i="32" s="1"/>
  <c r="A3211" i="32"/>
  <c r="C3211" i="32"/>
  <c r="D3211" i="32"/>
  <c r="E3211" i="32"/>
  <c r="F3211" i="32"/>
  <c r="G3211" i="32"/>
  <c r="H3211" i="32"/>
  <c r="I3211" i="32"/>
  <c r="J3211" i="32"/>
  <c r="B3211" i="32" s="1"/>
  <c r="A3212" i="32"/>
  <c r="C3212" i="32"/>
  <c r="D3212" i="32"/>
  <c r="E3212" i="32"/>
  <c r="F3212" i="32"/>
  <c r="G3212" i="32"/>
  <c r="H3212" i="32"/>
  <c r="I3212" i="32"/>
  <c r="J3212" i="32"/>
  <c r="B3212" i="32" s="1"/>
  <c r="A3213" i="32"/>
  <c r="C3213" i="32"/>
  <c r="D3213" i="32"/>
  <c r="E3213" i="32"/>
  <c r="F3213" i="32"/>
  <c r="G3213" i="32"/>
  <c r="H3213" i="32"/>
  <c r="I3213" i="32"/>
  <c r="J3213" i="32"/>
  <c r="B3213" i="32" s="1"/>
  <c r="A3214" i="32"/>
  <c r="C3214" i="32"/>
  <c r="D3214" i="32"/>
  <c r="E3214" i="32"/>
  <c r="F3214" i="32"/>
  <c r="G3214" i="32"/>
  <c r="H3214" i="32"/>
  <c r="I3214" i="32"/>
  <c r="J3214" i="32"/>
  <c r="B3214" i="32" s="1"/>
  <c r="A3215" i="32"/>
  <c r="C3215" i="32"/>
  <c r="D3215" i="32"/>
  <c r="E3215" i="32"/>
  <c r="F3215" i="32"/>
  <c r="G3215" i="32"/>
  <c r="H3215" i="32"/>
  <c r="I3215" i="32"/>
  <c r="J3215" i="32"/>
  <c r="B3215" i="32" s="1"/>
  <c r="A3216" i="32"/>
  <c r="C3216" i="32"/>
  <c r="D3216" i="32"/>
  <c r="E3216" i="32"/>
  <c r="F3216" i="32"/>
  <c r="G3216" i="32"/>
  <c r="H3216" i="32"/>
  <c r="I3216" i="32"/>
  <c r="J3216" i="32"/>
  <c r="B3216" i="32" s="1"/>
  <c r="A3217" i="32"/>
  <c r="C3217" i="32"/>
  <c r="D3217" i="32"/>
  <c r="E3217" i="32"/>
  <c r="F3217" i="32"/>
  <c r="G3217" i="32"/>
  <c r="H3217" i="32"/>
  <c r="I3217" i="32"/>
  <c r="J3217" i="32"/>
  <c r="B3217" i="32" s="1"/>
  <c r="A3218" i="32"/>
  <c r="C3218" i="32"/>
  <c r="D3218" i="32"/>
  <c r="E3218" i="32"/>
  <c r="F3218" i="32"/>
  <c r="G3218" i="32"/>
  <c r="H3218" i="32"/>
  <c r="I3218" i="32"/>
  <c r="J3218" i="32"/>
  <c r="B3218" i="32" s="1"/>
  <c r="A3219" i="32"/>
  <c r="C3219" i="32"/>
  <c r="D3219" i="32"/>
  <c r="E3219" i="32"/>
  <c r="F3219" i="32"/>
  <c r="G3219" i="32"/>
  <c r="H3219" i="32"/>
  <c r="I3219" i="32"/>
  <c r="J3219" i="32"/>
  <c r="B3219" i="32" s="1"/>
  <c r="A3220" i="32"/>
  <c r="C3220" i="32"/>
  <c r="D3220" i="32"/>
  <c r="E3220" i="32"/>
  <c r="F3220" i="32"/>
  <c r="G3220" i="32"/>
  <c r="H3220" i="32"/>
  <c r="I3220" i="32"/>
  <c r="J3220" i="32"/>
  <c r="B3220" i="32" s="1"/>
  <c r="A3221" i="32"/>
  <c r="C3221" i="32"/>
  <c r="D3221" i="32"/>
  <c r="E3221" i="32"/>
  <c r="F3221" i="32"/>
  <c r="G3221" i="32"/>
  <c r="H3221" i="32"/>
  <c r="I3221" i="32"/>
  <c r="J3221" i="32"/>
  <c r="B3221" i="32" s="1"/>
  <c r="A3222" i="32"/>
  <c r="C3222" i="32"/>
  <c r="D3222" i="32"/>
  <c r="E3222" i="32"/>
  <c r="F3222" i="32"/>
  <c r="G3222" i="32"/>
  <c r="H3222" i="32"/>
  <c r="I3222" i="32"/>
  <c r="J3222" i="32"/>
  <c r="B3222" i="32" s="1"/>
  <c r="A3223" i="32"/>
  <c r="C3223" i="32"/>
  <c r="D3223" i="32"/>
  <c r="E3223" i="32"/>
  <c r="F3223" i="32"/>
  <c r="G3223" i="32"/>
  <c r="H3223" i="32"/>
  <c r="I3223" i="32"/>
  <c r="J3223" i="32"/>
  <c r="B3223" i="32" s="1"/>
  <c r="A3224" i="32"/>
  <c r="C3224" i="32"/>
  <c r="D3224" i="32"/>
  <c r="E3224" i="32"/>
  <c r="F3224" i="32"/>
  <c r="G3224" i="32"/>
  <c r="H3224" i="32"/>
  <c r="I3224" i="32"/>
  <c r="J3224" i="32"/>
  <c r="B3224" i="32" s="1"/>
  <c r="A3225" i="32"/>
  <c r="C3225" i="32"/>
  <c r="D3225" i="32"/>
  <c r="E3225" i="32"/>
  <c r="F3225" i="32"/>
  <c r="G3225" i="32"/>
  <c r="H3225" i="32"/>
  <c r="I3225" i="32"/>
  <c r="J3225" i="32"/>
  <c r="B3225" i="32" s="1"/>
  <c r="A3226" i="32"/>
  <c r="C3226" i="32"/>
  <c r="D3226" i="32"/>
  <c r="E3226" i="32"/>
  <c r="F3226" i="32"/>
  <c r="G3226" i="32"/>
  <c r="H3226" i="32"/>
  <c r="I3226" i="32"/>
  <c r="J3226" i="32"/>
  <c r="B3226" i="32" s="1"/>
  <c r="A3227" i="32"/>
  <c r="C3227" i="32"/>
  <c r="D3227" i="32"/>
  <c r="E3227" i="32"/>
  <c r="F3227" i="32"/>
  <c r="G3227" i="32"/>
  <c r="H3227" i="32"/>
  <c r="I3227" i="32"/>
  <c r="J3227" i="32"/>
  <c r="B3227" i="32" s="1"/>
  <c r="A3228" i="32"/>
  <c r="C3228" i="32"/>
  <c r="D3228" i="32"/>
  <c r="E3228" i="32"/>
  <c r="F3228" i="32"/>
  <c r="G3228" i="32"/>
  <c r="H3228" i="32"/>
  <c r="I3228" i="32"/>
  <c r="J3228" i="32"/>
  <c r="B3228" i="32" s="1"/>
  <c r="A3229" i="32"/>
  <c r="C3229" i="32"/>
  <c r="D3229" i="32"/>
  <c r="E3229" i="32"/>
  <c r="F3229" i="32"/>
  <c r="G3229" i="32"/>
  <c r="H3229" i="32"/>
  <c r="I3229" i="32"/>
  <c r="J3229" i="32"/>
  <c r="B3229" i="32" s="1"/>
  <c r="A3230" i="32"/>
  <c r="C3230" i="32"/>
  <c r="D3230" i="32"/>
  <c r="E3230" i="32"/>
  <c r="F3230" i="32"/>
  <c r="G3230" i="32"/>
  <c r="H3230" i="32"/>
  <c r="I3230" i="32"/>
  <c r="J3230" i="32"/>
  <c r="B3230" i="32" s="1"/>
  <c r="A3231" i="32"/>
  <c r="C3231" i="32"/>
  <c r="D3231" i="32"/>
  <c r="E3231" i="32"/>
  <c r="F3231" i="32"/>
  <c r="G3231" i="32"/>
  <c r="H3231" i="32"/>
  <c r="I3231" i="32"/>
  <c r="J3231" i="32"/>
  <c r="B3231" i="32" s="1"/>
  <c r="A3232" i="32"/>
  <c r="C3232" i="32"/>
  <c r="D3232" i="32"/>
  <c r="E3232" i="32"/>
  <c r="F3232" i="32"/>
  <c r="G3232" i="32"/>
  <c r="H3232" i="32"/>
  <c r="I3232" i="32"/>
  <c r="J3232" i="32"/>
  <c r="B3232" i="32" s="1"/>
  <c r="A3233" i="32"/>
  <c r="C3233" i="32"/>
  <c r="D3233" i="32"/>
  <c r="E3233" i="32"/>
  <c r="F3233" i="32"/>
  <c r="G3233" i="32"/>
  <c r="H3233" i="32"/>
  <c r="I3233" i="32"/>
  <c r="J3233" i="32"/>
  <c r="B3233" i="32" s="1"/>
  <c r="A3234" i="32"/>
  <c r="C3234" i="32"/>
  <c r="D3234" i="32"/>
  <c r="E3234" i="32"/>
  <c r="F3234" i="32"/>
  <c r="G3234" i="32"/>
  <c r="H3234" i="32"/>
  <c r="I3234" i="32"/>
  <c r="J3234" i="32"/>
  <c r="B3234" i="32" s="1"/>
  <c r="A3235" i="32"/>
  <c r="C3235" i="32"/>
  <c r="D3235" i="32"/>
  <c r="E3235" i="32"/>
  <c r="F3235" i="32"/>
  <c r="G3235" i="32"/>
  <c r="H3235" i="32"/>
  <c r="I3235" i="32"/>
  <c r="J3235" i="32"/>
  <c r="B3235" i="32" s="1"/>
  <c r="A3236" i="32"/>
  <c r="C3236" i="32"/>
  <c r="D3236" i="32"/>
  <c r="E3236" i="32"/>
  <c r="F3236" i="32"/>
  <c r="G3236" i="32"/>
  <c r="H3236" i="32"/>
  <c r="I3236" i="32"/>
  <c r="J3236" i="32"/>
  <c r="B3236" i="32" s="1"/>
  <c r="A3237" i="32"/>
  <c r="C3237" i="32"/>
  <c r="D3237" i="32"/>
  <c r="E3237" i="32"/>
  <c r="F3237" i="32"/>
  <c r="G3237" i="32"/>
  <c r="H3237" i="32"/>
  <c r="I3237" i="32"/>
  <c r="J3237" i="32"/>
  <c r="B3237" i="32" s="1"/>
  <c r="A3238" i="32"/>
  <c r="C3238" i="32"/>
  <c r="D3238" i="32"/>
  <c r="E3238" i="32"/>
  <c r="F3238" i="32"/>
  <c r="G3238" i="32"/>
  <c r="H3238" i="32"/>
  <c r="I3238" i="32"/>
  <c r="J3238" i="32"/>
  <c r="B3238" i="32" s="1"/>
  <c r="A3239" i="32"/>
  <c r="C3239" i="32"/>
  <c r="D3239" i="32"/>
  <c r="E3239" i="32"/>
  <c r="F3239" i="32"/>
  <c r="G3239" i="32"/>
  <c r="H3239" i="32"/>
  <c r="I3239" i="32"/>
  <c r="J3239" i="32"/>
  <c r="B3239" i="32" s="1"/>
  <c r="A3240" i="32"/>
  <c r="C3240" i="32"/>
  <c r="D3240" i="32"/>
  <c r="E3240" i="32"/>
  <c r="F3240" i="32"/>
  <c r="G3240" i="32"/>
  <c r="H3240" i="32"/>
  <c r="I3240" i="32"/>
  <c r="J3240" i="32"/>
  <c r="B3240" i="32" s="1"/>
  <c r="A3241" i="32"/>
  <c r="C3241" i="32"/>
  <c r="D3241" i="32"/>
  <c r="E3241" i="32"/>
  <c r="F3241" i="32"/>
  <c r="G3241" i="32"/>
  <c r="H3241" i="32"/>
  <c r="I3241" i="32"/>
  <c r="J3241" i="32"/>
  <c r="B3241" i="32" s="1"/>
  <c r="A3242" i="32"/>
  <c r="C3242" i="32"/>
  <c r="D3242" i="32"/>
  <c r="E3242" i="32"/>
  <c r="F3242" i="32"/>
  <c r="G3242" i="32"/>
  <c r="H3242" i="32"/>
  <c r="I3242" i="32"/>
  <c r="J3242" i="32"/>
  <c r="B3242" i="32" s="1"/>
  <c r="A3243" i="32"/>
  <c r="C3243" i="32"/>
  <c r="D3243" i="32"/>
  <c r="E3243" i="32"/>
  <c r="F3243" i="32"/>
  <c r="G3243" i="32"/>
  <c r="H3243" i="32"/>
  <c r="I3243" i="32"/>
  <c r="J3243" i="32"/>
  <c r="B3243" i="32" s="1"/>
  <c r="A3244" i="32"/>
  <c r="C3244" i="32"/>
  <c r="D3244" i="32"/>
  <c r="E3244" i="32"/>
  <c r="F3244" i="32"/>
  <c r="G3244" i="32"/>
  <c r="H3244" i="32"/>
  <c r="I3244" i="32"/>
  <c r="J3244" i="32"/>
  <c r="B3244" i="32" s="1"/>
  <c r="A3245" i="32"/>
  <c r="C3245" i="32"/>
  <c r="D3245" i="32"/>
  <c r="E3245" i="32"/>
  <c r="F3245" i="32"/>
  <c r="G3245" i="32"/>
  <c r="H3245" i="32"/>
  <c r="I3245" i="32"/>
  <c r="J3245" i="32"/>
  <c r="B3245" i="32" s="1"/>
  <c r="A3246" i="32"/>
  <c r="C3246" i="32"/>
  <c r="D3246" i="32"/>
  <c r="E3246" i="32"/>
  <c r="F3246" i="32"/>
  <c r="G3246" i="32"/>
  <c r="H3246" i="32"/>
  <c r="I3246" i="32"/>
  <c r="J3246" i="32"/>
  <c r="B3246" i="32" s="1"/>
  <c r="A3247" i="32"/>
  <c r="C3247" i="32"/>
  <c r="D3247" i="32"/>
  <c r="E3247" i="32"/>
  <c r="F3247" i="32"/>
  <c r="G3247" i="32"/>
  <c r="H3247" i="32"/>
  <c r="I3247" i="32"/>
  <c r="J3247" i="32"/>
  <c r="B3247" i="32" s="1"/>
  <c r="A3248" i="32"/>
  <c r="C3248" i="32"/>
  <c r="D3248" i="32"/>
  <c r="E3248" i="32"/>
  <c r="F3248" i="32"/>
  <c r="G3248" i="32"/>
  <c r="H3248" i="32"/>
  <c r="I3248" i="32"/>
  <c r="J3248" i="32"/>
  <c r="B3248" i="32" s="1"/>
  <c r="A3249" i="32"/>
  <c r="C3249" i="32"/>
  <c r="D3249" i="32"/>
  <c r="E3249" i="32"/>
  <c r="F3249" i="32"/>
  <c r="G3249" i="32"/>
  <c r="H3249" i="32"/>
  <c r="I3249" i="32"/>
  <c r="J3249" i="32"/>
  <c r="B3249" i="32" s="1"/>
  <c r="A3250" i="32"/>
  <c r="C3250" i="32"/>
  <c r="D3250" i="32"/>
  <c r="E3250" i="32"/>
  <c r="F3250" i="32"/>
  <c r="G3250" i="32"/>
  <c r="H3250" i="32"/>
  <c r="I3250" i="32"/>
  <c r="J3250" i="32"/>
  <c r="B3250" i="32" s="1"/>
  <c r="A3251" i="32"/>
  <c r="C3251" i="32"/>
  <c r="D3251" i="32"/>
  <c r="E3251" i="32"/>
  <c r="F3251" i="32"/>
  <c r="G3251" i="32"/>
  <c r="H3251" i="32"/>
  <c r="I3251" i="32"/>
  <c r="J3251" i="32"/>
  <c r="B3251" i="32" s="1"/>
  <c r="A3252" i="32"/>
  <c r="C3252" i="32"/>
  <c r="D3252" i="32"/>
  <c r="E3252" i="32"/>
  <c r="F3252" i="32"/>
  <c r="G3252" i="32"/>
  <c r="H3252" i="32"/>
  <c r="I3252" i="32"/>
  <c r="J3252" i="32"/>
  <c r="B3252" i="32" s="1"/>
  <c r="A3253" i="32"/>
  <c r="C3253" i="32"/>
  <c r="D3253" i="32"/>
  <c r="E3253" i="32"/>
  <c r="F3253" i="32"/>
  <c r="G3253" i="32"/>
  <c r="H3253" i="32"/>
  <c r="I3253" i="32"/>
  <c r="J3253" i="32"/>
  <c r="B3253" i="32" s="1"/>
  <c r="A3254" i="32"/>
  <c r="C3254" i="32"/>
  <c r="D3254" i="32"/>
  <c r="E3254" i="32"/>
  <c r="F3254" i="32"/>
  <c r="G3254" i="32"/>
  <c r="H3254" i="32"/>
  <c r="I3254" i="32"/>
  <c r="J3254" i="32"/>
  <c r="B3254" i="32" s="1"/>
  <c r="A3255" i="32"/>
  <c r="C3255" i="32"/>
  <c r="D3255" i="32"/>
  <c r="E3255" i="32"/>
  <c r="F3255" i="32"/>
  <c r="G3255" i="32"/>
  <c r="H3255" i="32"/>
  <c r="I3255" i="32"/>
  <c r="J3255" i="32"/>
  <c r="B3255" i="32" s="1"/>
  <c r="A3256" i="32"/>
  <c r="C3256" i="32"/>
  <c r="D3256" i="32"/>
  <c r="E3256" i="32"/>
  <c r="F3256" i="32"/>
  <c r="G3256" i="32"/>
  <c r="H3256" i="32"/>
  <c r="I3256" i="32"/>
  <c r="J3256" i="32"/>
  <c r="B3256" i="32" s="1"/>
  <c r="A3257" i="32"/>
  <c r="C3257" i="32"/>
  <c r="D3257" i="32"/>
  <c r="E3257" i="32"/>
  <c r="F3257" i="32"/>
  <c r="G3257" i="32"/>
  <c r="H3257" i="32"/>
  <c r="I3257" i="32"/>
  <c r="J3257" i="32"/>
  <c r="B3257" i="32" s="1"/>
  <c r="A3258" i="32"/>
  <c r="C3258" i="32"/>
  <c r="D3258" i="32"/>
  <c r="E3258" i="32"/>
  <c r="F3258" i="32"/>
  <c r="G3258" i="32"/>
  <c r="H3258" i="32"/>
  <c r="I3258" i="32"/>
  <c r="J3258" i="32"/>
  <c r="B3258" i="32" s="1"/>
  <c r="A3259" i="32"/>
  <c r="C3259" i="32"/>
  <c r="D3259" i="32"/>
  <c r="E3259" i="32"/>
  <c r="F3259" i="32"/>
  <c r="G3259" i="32"/>
  <c r="H3259" i="32"/>
  <c r="I3259" i="32"/>
  <c r="J3259" i="32"/>
  <c r="B3259" i="32" s="1"/>
  <c r="A3260" i="32"/>
  <c r="C3260" i="32"/>
  <c r="D3260" i="32"/>
  <c r="E3260" i="32"/>
  <c r="F3260" i="32"/>
  <c r="G3260" i="32"/>
  <c r="H3260" i="32"/>
  <c r="I3260" i="32"/>
  <c r="J3260" i="32"/>
  <c r="B3260" i="32" s="1"/>
  <c r="A3261" i="32"/>
  <c r="C3261" i="32"/>
  <c r="D3261" i="32"/>
  <c r="E3261" i="32"/>
  <c r="F3261" i="32"/>
  <c r="G3261" i="32"/>
  <c r="H3261" i="32"/>
  <c r="I3261" i="32"/>
  <c r="J3261" i="32"/>
  <c r="B3261" i="32" s="1"/>
  <c r="A3262" i="32"/>
  <c r="C3262" i="32"/>
  <c r="D3262" i="32"/>
  <c r="E3262" i="32"/>
  <c r="F3262" i="32"/>
  <c r="G3262" i="32"/>
  <c r="H3262" i="32"/>
  <c r="I3262" i="32"/>
  <c r="J3262" i="32"/>
  <c r="B3262" i="32" s="1"/>
  <c r="A3263" i="32"/>
  <c r="C3263" i="32"/>
  <c r="D3263" i="32"/>
  <c r="E3263" i="32"/>
  <c r="F3263" i="32"/>
  <c r="G3263" i="32"/>
  <c r="H3263" i="32"/>
  <c r="I3263" i="32"/>
  <c r="J3263" i="32"/>
  <c r="B3263" i="32" s="1"/>
  <c r="A3264" i="32"/>
  <c r="C3264" i="32"/>
  <c r="D3264" i="32"/>
  <c r="E3264" i="32"/>
  <c r="F3264" i="32"/>
  <c r="G3264" i="32"/>
  <c r="H3264" i="32"/>
  <c r="I3264" i="32"/>
  <c r="J3264" i="32"/>
  <c r="B3264" i="32" s="1"/>
  <c r="A3265" i="32"/>
  <c r="C3265" i="32"/>
  <c r="D3265" i="32"/>
  <c r="E3265" i="32"/>
  <c r="F3265" i="32"/>
  <c r="G3265" i="32"/>
  <c r="H3265" i="32"/>
  <c r="I3265" i="32"/>
  <c r="J3265" i="32"/>
  <c r="B3265" i="32" s="1"/>
  <c r="A3266" i="32"/>
  <c r="C3266" i="32"/>
  <c r="D3266" i="32"/>
  <c r="E3266" i="32"/>
  <c r="F3266" i="32"/>
  <c r="G3266" i="32"/>
  <c r="H3266" i="32"/>
  <c r="I3266" i="32"/>
  <c r="J3266" i="32"/>
  <c r="B3266" i="32" s="1"/>
  <c r="A3267" i="32"/>
  <c r="C3267" i="32"/>
  <c r="D3267" i="32"/>
  <c r="E3267" i="32"/>
  <c r="F3267" i="32"/>
  <c r="G3267" i="32"/>
  <c r="H3267" i="32"/>
  <c r="I3267" i="32"/>
  <c r="J3267" i="32"/>
  <c r="B3267" i="32" s="1"/>
  <c r="A3268" i="32"/>
  <c r="C3268" i="32"/>
  <c r="D3268" i="32"/>
  <c r="E3268" i="32"/>
  <c r="F3268" i="32"/>
  <c r="G3268" i="32"/>
  <c r="H3268" i="32"/>
  <c r="I3268" i="32"/>
  <c r="J3268" i="32"/>
  <c r="B3268" i="32" s="1"/>
  <c r="A3269" i="32"/>
  <c r="C3269" i="32"/>
  <c r="D3269" i="32"/>
  <c r="E3269" i="32"/>
  <c r="F3269" i="32"/>
  <c r="G3269" i="32"/>
  <c r="H3269" i="32"/>
  <c r="I3269" i="32"/>
  <c r="J3269" i="32"/>
  <c r="B3269" i="32" s="1"/>
  <c r="A3270" i="32"/>
  <c r="C3270" i="32"/>
  <c r="D3270" i="32"/>
  <c r="E3270" i="32"/>
  <c r="F3270" i="32"/>
  <c r="G3270" i="32"/>
  <c r="H3270" i="32"/>
  <c r="I3270" i="32"/>
  <c r="J3270" i="32"/>
  <c r="B3270" i="32" s="1"/>
  <c r="A3271" i="32"/>
  <c r="C3271" i="32"/>
  <c r="D3271" i="32"/>
  <c r="E3271" i="32"/>
  <c r="F3271" i="32"/>
  <c r="G3271" i="32"/>
  <c r="H3271" i="32"/>
  <c r="I3271" i="32"/>
  <c r="J3271" i="32"/>
  <c r="B3271" i="32" s="1"/>
  <c r="A3272" i="32"/>
  <c r="C3272" i="32"/>
  <c r="D3272" i="32"/>
  <c r="E3272" i="32"/>
  <c r="F3272" i="32"/>
  <c r="G3272" i="32"/>
  <c r="H3272" i="32"/>
  <c r="I3272" i="32"/>
  <c r="J3272" i="32"/>
  <c r="B3272" i="32" s="1"/>
  <c r="A3273" i="32"/>
  <c r="C3273" i="32"/>
  <c r="D3273" i="32"/>
  <c r="E3273" i="32"/>
  <c r="F3273" i="32"/>
  <c r="G3273" i="32"/>
  <c r="H3273" i="32"/>
  <c r="I3273" i="32"/>
  <c r="J3273" i="32"/>
  <c r="B3273" i="32" s="1"/>
  <c r="A3274" i="32"/>
  <c r="C3274" i="32"/>
  <c r="D3274" i="32"/>
  <c r="E3274" i="32"/>
  <c r="F3274" i="32"/>
  <c r="G3274" i="32"/>
  <c r="H3274" i="32"/>
  <c r="I3274" i="32"/>
  <c r="J3274" i="32"/>
  <c r="B3274" i="32" s="1"/>
  <c r="A3275" i="32"/>
  <c r="C3275" i="32"/>
  <c r="D3275" i="32"/>
  <c r="E3275" i="32"/>
  <c r="F3275" i="32"/>
  <c r="G3275" i="32"/>
  <c r="H3275" i="32"/>
  <c r="I3275" i="32"/>
  <c r="J3275" i="32"/>
  <c r="B3275" i="32" s="1"/>
  <c r="A3276" i="32"/>
  <c r="C3276" i="32"/>
  <c r="D3276" i="32"/>
  <c r="E3276" i="32"/>
  <c r="F3276" i="32"/>
  <c r="G3276" i="32"/>
  <c r="H3276" i="32"/>
  <c r="I3276" i="32"/>
  <c r="J3276" i="32"/>
  <c r="B3276" i="32" s="1"/>
  <c r="A3277" i="32"/>
  <c r="C3277" i="32"/>
  <c r="D3277" i="32"/>
  <c r="E3277" i="32"/>
  <c r="F3277" i="32"/>
  <c r="G3277" i="32"/>
  <c r="H3277" i="32"/>
  <c r="I3277" i="32"/>
  <c r="J3277" i="32"/>
  <c r="B3277" i="32" s="1"/>
  <c r="A3278" i="32"/>
  <c r="C3278" i="32"/>
  <c r="D3278" i="32"/>
  <c r="E3278" i="32"/>
  <c r="F3278" i="32"/>
  <c r="G3278" i="32"/>
  <c r="H3278" i="32"/>
  <c r="I3278" i="32"/>
  <c r="J3278" i="32"/>
  <c r="B3278" i="32" s="1"/>
  <c r="A3279" i="32"/>
  <c r="C3279" i="32"/>
  <c r="D3279" i="32"/>
  <c r="E3279" i="32"/>
  <c r="F3279" i="32"/>
  <c r="G3279" i="32"/>
  <c r="H3279" i="32"/>
  <c r="I3279" i="32"/>
  <c r="J3279" i="32"/>
  <c r="B3279" i="32" s="1"/>
  <c r="A3280" i="32"/>
  <c r="C3280" i="32"/>
  <c r="D3280" i="32"/>
  <c r="E3280" i="32"/>
  <c r="F3280" i="32"/>
  <c r="G3280" i="32"/>
  <c r="H3280" i="32"/>
  <c r="I3280" i="32"/>
  <c r="J3280" i="32"/>
  <c r="B3280" i="32" s="1"/>
  <c r="A3281" i="32"/>
  <c r="C3281" i="32"/>
  <c r="D3281" i="32"/>
  <c r="E3281" i="32"/>
  <c r="F3281" i="32"/>
  <c r="G3281" i="32"/>
  <c r="H3281" i="32"/>
  <c r="I3281" i="32"/>
  <c r="J3281" i="32"/>
  <c r="B3281" i="32" s="1"/>
  <c r="A3282" i="32"/>
  <c r="C3282" i="32"/>
  <c r="D3282" i="32"/>
  <c r="E3282" i="32"/>
  <c r="F3282" i="32"/>
  <c r="G3282" i="32"/>
  <c r="H3282" i="32"/>
  <c r="I3282" i="32"/>
  <c r="J3282" i="32"/>
  <c r="B3282" i="32" s="1"/>
  <c r="A3283" i="32"/>
  <c r="C3283" i="32"/>
  <c r="D3283" i="32"/>
  <c r="E3283" i="32"/>
  <c r="F3283" i="32"/>
  <c r="G3283" i="32"/>
  <c r="H3283" i="32"/>
  <c r="I3283" i="32"/>
  <c r="J3283" i="32"/>
  <c r="B3283" i="32" s="1"/>
  <c r="A3284" i="32"/>
  <c r="C3284" i="32"/>
  <c r="D3284" i="32"/>
  <c r="E3284" i="32"/>
  <c r="F3284" i="32"/>
  <c r="G3284" i="32"/>
  <c r="H3284" i="32"/>
  <c r="I3284" i="32"/>
  <c r="J3284" i="32"/>
  <c r="B3284" i="32" s="1"/>
  <c r="A3285" i="32"/>
  <c r="C3285" i="32"/>
  <c r="D3285" i="32"/>
  <c r="E3285" i="32"/>
  <c r="F3285" i="32"/>
  <c r="G3285" i="32"/>
  <c r="H3285" i="32"/>
  <c r="I3285" i="32"/>
  <c r="J3285" i="32"/>
  <c r="B3285" i="32" s="1"/>
  <c r="A3286" i="32"/>
  <c r="C3286" i="32"/>
  <c r="D3286" i="32"/>
  <c r="E3286" i="32"/>
  <c r="F3286" i="32"/>
  <c r="G3286" i="32"/>
  <c r="H3286" i="32"/>
  <c r="I3286" i="32"/>
  <c r="J3286" i="32"/>
  <c r="B3286" i="32" s="1"/>
  <c r="A3287" i="32"/>
  <c r="C3287" i="32"/>
  <c r="D3287" i="32"/>
  <c r="E3287" i="32"/>
  <c r="F3287" i="32"/>
  <c r="G3287" i="32"/>
  <c r="H3287" i="32"/>
  <c r="I3287" i="32"/>
  <c r="J3287" i="32"/>
  <c r="B3287" i="32" s="1"/>
  <c r="A3288" i="32"/>
  <c r="C3288" i="32"/>
  <c r="D3288" i="32"/>
  <c r="E3288" i="32"/>
  <c r="F3288" i="32"/>
  <c r="G3288" i="32"/>
  <c r="H3288" i="32"/>
  <c r="I3288" i="32"/>
  <c r="J3288" i="32"/>
  <c r="B3288" i="32" s="1"/>
  <c r="A3289" i="32"/>
  <c r="C3289" i="32"/>
  <c r="D3289" i="32"/>
  <c r="E3289" i="32"/>
  <c r="F3289" i="32"/>
  <c r="G3289" i="32"/>
  <c r="H3289" i="32"/>
  <c r="I3289" i="32"/>
  <c r="J3289" i="32"/>
  <c r="B3289" i="32" s="1"/>
  <c r="A3290" i="32"/>
  <c r="C3290" i="32"/>
  <c r="D3290" i="32"/>
  <c r="E3290" i="32"/>
  <c r="F3290" i="32"/>
  <c r="G3290" i="32"/>
  <c r="H3290" i="32"/>
  <c r="I3290" i="32"/>
  <c r="J3290" i="32"/>
  <c r="B3290" i="32" s="1"/>
  <c r="A3291" i="32"/>
  <c r="C3291" i="32"/>
  <c r="D3291" i="32"/>
  <c r="E3291" i="32"/>
  <c r="F3291" i="32"/>
  <c r="G3291" i="32"/>
  <c r="H3291" i="32"/>
  <c r="I3291" i="32"/>
  <c r="J3291" i="32"/>
  <c r="B3291" i="32" s="1"/>
  <c r="A3292" i="32"/>
  <c r="C3292" i="32"/>
  <c r="D3292" i="32"/>
  <c r="E3292" i="32"/>
  <c r="F3292" i="32"/>
  <c r="G3292" i="32"/>
  <c r="H3292" i="32"/>
  <c r="I3292" i="32"/>
  <c r="J3292" i="32"/>
  <c r="B3292" i="32" s="1"/>
  <c r="A3293" i="32"/>
  <c r="C3293" i="32"/>
  <c r="D3293" i="32"/>
  <c r="E3293" i="32"/>
  <c r="F3293" i="32"/>
  <c r="G3293" i="32"/>
  <c r="H3293" i="32"/>
  <c r="I3293" i="32"/>
  <c r="J3293" i="32"/>
  <c r="B3293" i="32" s="1"/>
  <c r="A3294" i="32"/>
  <c r="C3294" i="32"/>
  <c r="D3294" i="32"/>
  <c r="E3294" i="32"/>
  <c r="F3294" i="32"/>
  <c r="G3294" i="32"/>
  <c r="H3294" i="32"/>
  <c r="I3294" i="32"/>
  <c r="J3294" i="32"/>
  <c r="B3294" i="32" s="1"/>
  <c r="A3295" i="32"/>
  <c r="C3295" i="32"/>
  <c r="D3295" i="32"/>
  <c r="E3295" i="32"/>
  <c r="F3295" i="32"/>
  <c r="G3295" i="32"/>
  <c r="H3295" i="32"/>
  <c r="I3295" i="32"/>
  <c r="J3295" i="32"/>
  <c r="B3295" i="32" s="1"/>
  <c r="A3296" i="32"/>
  <c r="C3296" i="32"/>
  <c r="D3296" i="32"/>
  <c r="E3296" i="32"/>
  <c r="F3296" i="32"/>
  <c r="G3296" i="32"/>
  <c r="H3296" i="32"/>
  <c r="I3296" i="32"/>
  <c r="J3296" i="32"/>
  <c r="B3296" i="32" s="1"/>
  <c r="A3297" i="32"/>
  <c r="C3297" i="32"/>
  <c r="D3297" i="32"/>
  <c r="E3297" i="32"/>
  <c r="F3297" i="32"/>
  <c r="G3297" i="32"/>
  <c r="H3297" i="32"/>
  <c r="I3297" i="32"/>
  <c r="J3297" i="32"/>
  <c r="B3297" i="32" s="1"/>
  <c r="A3298" i="32"/>
  <c r="C3298" i="32"/>
  <c r="D3298" i="32"/>
  <c r="E3298" i="32"/>
  <c r="F3298" i="32"/>
  <c r="G3298" i="32"/>
  <c r="H3298" i="32"/>
  <c r="I3298" i="32"/>
  <c r="J3298" i="32"/>
  <c r="B3298" i="32" s="1"/>
  <c r="A3299" i="32"/>
  <c r="C3299" i="32"/>
  <c r="D3299" i="32"/>
  <c r="E3299" i="32"/>
  <c r="F3299" i="32"/>
  <c r="G3299" i="32"/>
  <c r="H3299" i="32"/>
  <c r="I3299" i="32"/>
  <c r="J3299" i="32"/>
  <c r="B3299" i="32" s="1"/>
  <c r="A3300" i="32"/>
  <c r="C3300" i="32"/>
  <c r="D3300" i="32"/>
  <c r="E3300" i="32"/>
  <c r="F3300" i="32"/>
  <c r="G3300" i="32"/>
  <c r="H3300" i="32"/>
  <c r="I3300" i="32"/>
  <c r="J3300" i="32"/>
  <c r="B3300" i="32" s="1"/>
  <c r="A3301" i="32"/>
  <c r="C3301" i="32"/>
  <c r="D3301" i="32"/>
  <c r="E3301" i="32"/>
  <c r="F3301" i="32"/>
  <c r="G3301" i="32"/>
  <c r="H3301" i="32"/>
  <c r="I3301" i="32"/>
  <c r="J3301" i="32"/>
  <c r="B3301" i="32" s="1"/>
  <c r="A3302" i="32"/>
  <c r="C3302" i="32"/>
  <c r="D3302" i="32"/>
  <c r="E3302" i="32"/>
  <c r="F3302" i="32"/>
  <c r="G3302" i="32"/>
  <c r="H3302" i="32"/>
  <c r="I3302" i="32"/>
  <c r="J3302" i="32"/>
  <c r="B3302" i="32" s="1"/>
  <c r="A3303" i="32"/>
  <c r="C3303" i="32"/>
  <c r="D3303" i="32"/>
  <c r="E3303" i="32"/>
  <c r="F3303" i="32"/>
  <c r="G3303" i="32"/>
  <c r="H3303" i="32"/>
  <c r="I3303" i="32"/>
  <c r="J3303" i="32"/>
  <c r="B3303" i="32" s="1"/>
  <c r="A3304" i="32"/>
  <c r="C3304" i="32"/>
  <c r="D3304" i="32"/>
  <c r="E3304" i="32"/>
  <c r="F3304" i="32"/>
  <c r="G3304" i="32"/>
  <c r="H3304" i="32"/>
  <c r="I3304" i="32"/>
  <c r="J3304" i="32"/>
  <c r="B3304" i="32" s="1"/>
  <c r="A3305" i="32"/>
  <c r="C3305" i="32"/>
  <c r="D3305" i="32"/>
  <c r="E3305" i="32"/>
  <c r="F3305" i="32"/>
  <c r="G3305" i="32"/>
  <c r="H3305" i="32"/>
  <c r="I3305" i="32"/>
  <c r="J3305" i="32"/>
  <c r="B3305" i="32" s="1"/>
  <c r="A3306" i="32"/>
  <c r="C3306" i="32"/>
  <c r="D3306" i="32"/>
  <c r="E3306" i="32"/>
  <c r="F3306" i="32"/>
  <c r="G3306" i="32"/>
  <c r="H3306" i="32"/>
  <c r="I3306" i="32"/>
  <c r="J3306" i="32"/>
  <c r="B3306" i="32" s="1"/>
  <c r="A3307" i="32"/>
  <c r="C3307" i="32"/>
  <c r="D3307" i="32"/>
  <c r="E3307" i="32"/>
  <c r="F3307" i="32"/>
  <c r="G3307" i="32"/>
  <c r="H3307" i="32"/>
  <c r="I3307" i="32"/>
  <c r="J3307" i="32"/>
  <c r="B3307" i="32" s="1"/>
  <c r="A3308" i="32"/>
  <c r="C3308" i="32"/>
  <c r="D3308" i="32"/>
  <c r="E3308" i="32"/>
  <c r="F3308" i="32"/>
  <c r="G3308" i="32"/>
  <c r="H3308" i="32"/>
  <c r="I3308" i="32"/>
  <c r="J3308" i="32"/>
  <c r="B3308" i="32" s="1"/>
  <c r="A3309" i="32"/>
  <c r="C3309" i="32"/>
  <c r="D3309" i="32"/>
  <c r="E3309" i="32"/>
  <c r="F3309" i="32"/>
  <c r="G3309" i="32"/>
  <c r="H3309" i="32"/>
  <c r="I3309" i="32"/>
  <c r="J3309" i="32"/>
  <c r="B3309" i="32" s="1"/>
  <c r="A3310" i="32"/>
  <c r="C3310" i="32"/>
  <c r="D3310" i="32"/>
  <c r="E3310" i="32"/>
  <c r="F3310" i="32"/>
  <c r="G3310" i="32"/>
  <c r="H3310" i="32"/>
  <c r="I3310" i="32"/>
  <c r="J3310" i="32"/>
  <c r="B3310" i="32" s="1"/>
  <c r="A3311" i="32"/>
  <c r="C3311" i="32"/>
  <c r="D3311" i="32"/>
  <c r="E3311" i="32"/>
  <c r="F3311" i="32"/>
  <c r="G3311" i="32"/>
  <c r="H3311" i="32"/>
  <c r="I3311" i="32"/>
  <c r="J3311" i="32"/>
  <c r="B3311" i="32" s="1"/>
  <c r="A3312" i="32"/>
  <c r="C3312" i="32"/>
  <c r="D3312" i="32"/>
  <c r="E3312" i="32"/>
  <c r="F3312" i="32"/>
  <c r="G3312" i="32"/>
  <c r="H3312" i="32"/>
  <c r="I3312" i="32"/>
  <c r="J3312" i="32"/>
  <c r="B3312" i="32" s="1"/>
  <c r="A3313" i="32"/>
  <c r="C3313" i="32"/>
  <c r="D3313" i="32"/>
  <c r="E3313" i="32"/>
  <c r="F3313" i="32"/>
  <c r="G3313" i="32"/>
  <c r="H3313" i="32"/>
  <c r="I3313" i="32"/>
  <c r="J3313" i="32"/>
  <c r="B3313" i="32" s="1"/>
  <c r="A3314" i="32"/>
  <c r="C3314" i="32"/>
  <c r="D3314" i="32"/>
  <c r="E3314" i="32"/>
  <c r="F3314" i="32"/>
  <c r="G3314" i="32"/>
  <c r="H3314" i="32"/>
  <c r="I3314" i="32"/>
  <c r="J3314" i="32"/>
  <c r="B3314" i="32" s="1"/>
  <c r="A3315" i="32"/>
  <c r="C3315" i="32"/>
  <c r="D3315" i="32"/>
  <c r="E3315" i="32"/>
  <c r="F3315" i="32"/>
  <c r="G3315" i="32"/>
  <c r="H3315" i="32"/>
  <c r="I3315" i="32"/>
  <c r="J3315" i="32"/>
  <c r="B3315" i="32" s="1"/>
  <c r="A3316" i="32"/>
  <c r="C3316" i="32"/>
  <c r="D3316" i="32"/>
  <c r="E3316" i="32"/>
  <c r="F3316" i="32"/>
  <c r="G3316" i="32"/>
  <c r="H3316" i="32"/>
  <c r="I3316" i="32"/>
  <c r="J3316" i="32"/>
  <c r="B3316" i="32" s="1"/>
  <c r="A3317" i="32"/>
  <c r="C3317" i="32"/>
  <c r="D3317" i="32"/>
  <c r="E3317" i="32"/>
  <c r="F3317" i="32"/>
  <c r="G3317" i="32"/>
  <c r="H3317" i="32"/>
  <c r="I3317" i="32"/>
  <c r="J3317" i="32"/>
  <c r="B3317" i="32" s="1"/>
  <c r="A3318" i="32"/>
  <c r="C3318" i="32"/>
  <c r="D3318" i="32"/>
  <c r="E3318" i="32"/>
  <c r="F3318" i="32"/>
  <c r="G3318" i="32"/>
  <c r="H3318" i="32"/>
  <c r="I3318" i="32"/>
  <c r="J3318" i="32"/>
  <c r="B3318" i="32" s="1"/>
  <c r="A3319" i="32"/>
  <c r="C3319" i="32"/>
  <c r="D3319" i="32"/>
  <c r="E3319" i="32"/>
  <c r="F3319" i="32"/>
  <c r="G3319" i="32"/>
  <c r="H3319" i="32"/>
  <c r="I3319" i="32"/>
  <c r="J3319" i="32"/>
  <c r="B3319" i="32" s="1"/>
  <c r="A3320" i="32"/>
  <c r="C3320" i="32"/>
  <c r="D3320" i="32"/>
  <c r="E3320" i="32"/>
  <c r="F3320" i="32"/>
  <c r="G3320" i="32"/>
  <c r="H3320" i="32"/>
  <c r="I3320" i="32"/>
  <c r="J3320" i="32"/>
  <c r="B3320" i="32" s="1"/>
  <c r="A3321" i="32"/>
  <c r="C3321" i="32"/>
  <c r="D3321" i="32"/>
  <c r="E3321" i="32"/>
  <c r="F3321" i="32"/>
  <c r="G3321" i="32"/>
  <c r="H3321" i="32"/>
  <c r="I3321" i="32"/>
  <c r="J3321" i="32"/>
  <c r="B3321" i="32" s="1"/>
  <c r="A3322" i="32"/>
  <c r="C3322" i="32"/>
  <c r="D3322" i="32"/>
  <c r="E3322" i="32"/>
  <c r="F3322" i="32"/>
  <c r="G3322" i="32"/>
  <c r="H3322" i="32"/>
  <c r="I3322" i="32"/>
  <c r="J3322" i="32"/>
  <c r="B3322" i="32" s="1"/>
  <c r="A3323" i="32"/>
  <c r="C3323" i="32"/>
  <c r="D3323" i="32"/>
  <c r="E3323" i="32"/>
  <c r="F3323" i="32"/>
  <c r="G3323" i="32"/>
  <c r="H3323" i="32"/>
  <c r="I3323" i="32"/>
  <c r="J3323" i="32"/>
  <c r="B3323" i="32" s="1"/>
  <c r="A3324" i="32"/>
  <c r="C3324" i="32"/>
  <c r="D3324" i="32"/>
  <c r="E3324" i="32"/>
  <c r="F3324" i="32"/>
  <c r="G3324" i="32"/>
  <c r="H3324" i="32"/>
  <c r="I3324" i="32"/>
  <c r="J3324" i="32"/>
  <c r="B3324" i="32" s="1"/>
  <c r="A3325" i="32"/>
  <c r="C3325" i="32"/>
  <c r="D3325" i="32"/>
  <c r="E3325" i="32"/>
  <c r="F3325" i="32"/>
  <c r="G3325" i="32"/>
  <c r="H3325" i="32"/>
  <c r="I3325" i="32"/>
  <c r="J3325" i="32"/>
  <c r="B3325" i="32" s="1"/>
  <c r="A3326" i="32"/>
  <c r="C3326" i="32"/>
  <c r="D3326" i="32"/>
  <c r="E3326" i="32"/>
  <c r="F3326" i="32"/>
  <c r="G3326" i="32"/>
  <c r="H3326" i="32"/>
  <c r="I3326" i="32"/>
  <c r="J3326" i="32"/>
  <c r="B3326" i="32" s="1"/>
  <c r="A3327" i="32"/>
  <c r="C3327" i="32"/>
  <c r="D3327" i="32"/>
  <c r="E3327" i="32"/>
  <c r="F3327" i="32"/>
  <c r="G3327" i="32"/>
  <c r="H3327" i="32"/>
  <c r="I3327" i="32"/>
  <c r="J3327" i="32"/>
  <c r="B3327" i="32" s="1"/>
  <c r="A3328" i="32"/>
  <c r="C3328" i="32"/>
  <c r="D3328" i="32"/>
  <c r="E3328" i="32"/>
  <c r="F3328" i="32"/>
  <c r="G3328" i="32"/>
  <c r="H3328" i="32"/>
  <c r="I3328" i="32"/>
  <c r="J3328" i="32"/>
  <c r="B3328" i="32" s="1"/>
  <c r="A3329" i="32"/>
  <c r="C3329" i="32"/>
  <c r="D3329" i="32"/>
  <c r="E3329" i="32"/>
  <c r="F3329" i="32"/>
  <c r="G3329" i="32"/>
  <c r="H3329" i="32"/>
  <c r="I3329" i="32"/>
  <c r="J3329" i="32"/>
  <c r="B3329" i="32" s="1"/>
  <c r="A3330" i="32"/>
  <c r="C3330" i="32"/>
  <c r="D3330" i="32"/>
  <c r="E3330" i="32"/>
  <c r="F3330" i="32"/>
  <c r="G3330" i="32"/>
  <c r="H3330" i="32"/>
  <c r="I3330" i="32"/>
  <c r="J3330" i="32"/>
  <c r="B3330" i="32" s="1"/>
  <c r="A3331" i="32"/>
  <c r="C3331" i="32"/>
  <c r="D3331" i="32"/>
  <c r="E3331" i="32"/>
  <c r="F3331" i="32"/>
  <c r="G3331" i="32"/>
  <c r="H3331" i="32"/>
  <c r="I3331" i="32"/>
  <c r="J3331" i="32"/>
  <c r="B3331" i="32" s="1"/>
  <c r="A3332" i="32"/>
  <c r="C3332" i="32"/>
  <c r="D3332" i="32"/>
  <c r="E3332" i="32"/>
  <c r="F3332" i="32"/>
  <c r="G3332" i="32"/>
  <c r="H3332" i="32"/>
  <c r="I3332" i="32"/>
  <c r="J3332" i="32"/>
  <c r="B3332" i="32" s="1"/>
  <c r="A3333" i="32"/>
  <c r="C3333" i="32"/>
  <c r="D3333" i="32"/>
  <c r="E3333" i="32"/>
  <c r="F3333" i="32"/>
  <c r="G3333" i="32"/>
  <c r="H3333" i="32"/>
  <c r="I3333" i="32"/>
  <c r="J3333" i="32"/>
  <c r="B3333" i="32" s="1"/>
  <c r="A3334" i="32"/>
  <c r="C3334" i="32"/>
  <c r="D3334" i="32"/>
  <c r="E3334" i="32"/>
  <c r="F3334" i="32"/>
  <c r="G3334" i="32"/>
  <c r="H3334" i="32"/>
  <c r="I3334" i="32"/>
  <c r="J3334" i="32"/>
  <c r="B3334" i="32" s="1"/>
  <c r="A3335" i="32"/>
  <c r="C3335" i="32"/>
  <c r="D3335" i="32"/>
  <c r="E3335" i="32"/>
  <c r="F3335" i="32"/>
  <c r="G3335" i="32"/>
  <c r="H3335" i="32"/>
  <c r="I3335" i="32"/>
  <c r="J3335" i="32"/>
  <c r="B3335" i="32" s="1"/>
  <c r="A3336" i="32"/>
  <c r="C3336" i="32"/>
  <c r="D3336" i="32"/>
  <c r="E3336" i="32"/>
  <c r="F3336" i="32"/>
  <c r="G3336" i="32"/>
  <c r="H3336" i="32"/>
  <c r="I3336" i="32"/>
  <c r="J3336" i="32"/>
  <c r="B3336" i="32" s="1"/>
  <c r="A3337" i="32"/>
  <c r="C3337" i="32"/>
  <c r="D3337" i="32"/>
  <c r="E3337" i="32"/>
  <c r="F3337" i="32"/>
  <c r="G3337" i="32"/>
  <c r="H3337" i="32"/>
  <c r="I3337" i="32"/>
  <c r="J3337" i="32"/>
  <c r="B3337" i="32" s="1"/>
  <c r="A3338" i="32"/>
  <c r="C3338" i="32"/>
  <c r="D3338" i="32"/>
  <c r="E3338" i="32"/>
  <c r="F3338" i="32"/>
  <c r="G3338" i="32"/>
  <c r="H3338" i="32"/>
  <c r="I3338" i="32"/>
  <c r="J3338" i="32"/>
  <c r="B3338" i="32" s="1"/>
  <c r="A3339" i="32"/>
  <c r="C3339" i="32"/>
  <c r="D3339" i="32"/>
  <c r="E3339" i="32"/>
  <c r="F3339" i="32"/>
  <c r="G3339" i="32"/>
  <c r="H3339" i="32"/>
  <c r="I3339" i="32"/>
  <c r="J3339" i="32"/>
  <c r="B3339" i="32" s="1"/>
  <c r="A3340" i="32"/>
  <c r="C3340" i="32"/>
  <c r="D3340" i="32"/>
  <c r="E3340" i="32"/>
  <c r="F3340" i="32"/>
  <c r="G3340" i="32"/>
  <c r="H3340" i="32"/>
  <c r="I3340" i="32"/>
  <c r="J3340" i="32"/>
  <c r="B3340" i="32" s="1"/>
  <c r="A3341" i="32"/>
  <c r="C3341" i="32"/>
  <c r="D3341" i="32"/>
  <c r="E3341" i="32"/>
  <c r="F3341" i="32"/>
  <c r="G3341" i="32"/>
  <c r="H3341" i="32"/>
  <c r="I3341" i="32"/>
  <c r="J3341" i="32"/>
  <c r="B3341" i="32" s="1"/>
  <c r="A3342" i="32"/>
  <c r="C3342" i="32"/>
  <c r="D3342" i="32"/>
  <c r="E3342" i="32"/>
  <c r="F3342" i="32"/>
  <c r="G3342" i="32"/>
  <c r="H3342" i="32"/>
  <c r="I3342" i="32"/>
  <c r="J3342" i="32"/>
  <c r="B3342" i="32" s="1"/>
  <c r="A3343" i="32"/>
  <c r="C3343" i="32"/>
  <c r="D3343" i="32"/>
  <c r="E3343" i="32"/>
  <c r="F3343" i="32"/>
  <c r="G3343" i="32"/>
  <c r="H3343" i="32"/>
  <c r="I3343" i="32"/>
  <c r="J3343" i="32"/>
  <c r="B3343" i="32" s="1"/>
  <c r="A3344" i="32"/>
  <c r="C3344" i="32"/>
  <c r="D3344" i="32"/>
  <c r="E3344" i="32"/>
  <c r="F3344" i="32"/>
  <c r="G3344" i="32"/>
  <c r="H3344" i="32"/>
  <c r="I3344" i="32"/>
  <c r="J3344" i="32"/>
  <c r="B3344" i="32" s="1"/>
  <c r="A3345" i="32"/>
  <c r="C3345" i="32"/>
  <c r="D3345" i="32"/>
  <c r="E3345" i="32"/>
  <c r="F3345" i="32"/>
  <c r="G3345" i="32"/>
  <c r="H3345" i="32"/>
  <c r="I3345" i="32"/>
  <c r="J3345" i="32"/>
  <c r="B3345" i="32" s="1"/>
  <c r="A3346" i="32"/>
  <c r="C3346" i="32"/>
  <c r="D3346" i="32"/>
  <c r="E3346" i="32"/>
  <c r="F3346" i="32"/>
  <c r="G3346" i="32"/>
  <c r="H3346" i="32"/>
  <c r="I3346" i="32"/>
  <c r="J3346" i="32"/>
  <c r="B3346" i="32" s="1"/>
  <c r="A3347" i="32"/>
  <c r="C3347" i="32"/>
  <c r="D3347" i="32"/>
  <c r="E3347" i="32"/>
  <c r="F3347" i="32"/>
  <c r="G3347" i="32"/>
  <c r="H3347" i="32"/>
  <c r="I3347" i="32"/>
  <c r="J3347" i="32"/>
  <c r="B3347" i="32" s="1"/>
  <c r="A3348" i="32"/>
  <c r="C3348" i="32"/>
  <c r="D3348" i="32"/>
  <c r="E3348" i="32"/>
  <c r="F3348" i="32"/>
  <c r="G3348" i="32"/>
  <c r="H3348" i="32"/>
  <c r="I3348" i="32"/>
  <c r="J3348" i="32"/>
  <c r="B3348" i="32" s="1"/>
  <c r="A3349" i="32"/>
  <c r="C3349" i="32"/>
  <c r="D3349" i="32"/>
  <c r="E3349" i="32"/>
  <c r="F3349" i="32"/>
  <c r="G3349" i="32"/>
  <c r="H3349" i="32"/>
  <c r="I3349" i="32"/>
  <c r="J3349" i="32"/>
  <c r="B3349" i="32" s="1"/>
  <c r="A3350" i="32"/>
  <c r="C3350" i="32"/>
  <c r="D3350" i="32"/>
  <c r="E3350" i="32"/>
  <c r="F3350" i="32"/>
  <c r="G3350" i="32"/>
  <c r="H3350" i="32"/>
  <c r="I3350" i="32"/>
  <c r="J3350" i="32"/>
  <c r="B3350" i="32" s="1"/>
  <c r="A3351" i="32"/>
  <c r="C3351" i="32"/>
  <c r="D3351" i="32"/>
  <c r="E3351" i="32"/>
  <c r="F3351" i="32"/>
  <c r="G3351" i="32"/>
  <c r="H3351" i="32"/>
  <c r="I3351" i="32"/>
  <c r="J3351" i="32"/>
  <c r="B3351" i="32" s="1"/>
  <c r="A3352" i="32"/>
  <c r="C3352" i="32"/>
  <c r="D3352" i="32"/>
  <c r="E3352" i="32"/>
  <c r="F3352" i="32"/>
  <c r="G3352" i="32"/>
  <c r="H3352" i="32"/>
  <c r="I3352" i="32"/>
  <c r="J3352" i="32"/>
  <c r="B3352" i="32" s="1"/>
  <c r="A3353" i="32"/>
  <c r="C3353" i="32"/>
  <c r="D3353" i="32"/>
  <c r="E3353" i="32"/>
  <c r="F3353" i="32"/>
  <c r="G3353" i="32"/>
  <c r="H3353" i="32"/>
  <c r="I3353" i="32"/>
  <c r="J3353" i="32"/>
  <c r="B3353" i="32" s="1"/>
  <c r="A3354" i="32"/>
  <c r="C3354" i="32"/>
  <c r="D3354" i="32"/>
  <c r="E3354" i="32"/>
  <c r="F3354" i="32"/>
  <c r="G3354" i="32"/>
  <c r="H3354" i="32"/>
  <c r="I3354" i="32"/>
  <c r="J3354" i="32"/>
  <c r="B3354" i="32" s="1"/>
  <c r="A3355" i="32"/>
  <c r="C3355" i="32"/>
  <c r="D3355" i="32"/>
  <c r="E3355" i="32"/>
  <c r="F3355" i="32"/>
  <c r="G3355" i="32"/>
  <c r="H3355" i="32"/>
  <c r="I3355" i="32"/>
  <c r="J3355" i="32"/>
  <c r="B3355" i="32" s="1"/>
  <c r="A3356" i="32"/>
  <c r="C3356" i="32"/>
  <c r="D3356" i="32"/>
  <c r="E3356" i="32"/>
  <c r="F3356" i="32"/>
  <c r="G3356" i="32"/>
  <c r="H3356" i="32"/>
  <c r="I3356" i="32"/>
  <c r="J3356" i="32"/>
  <c r="B3356" i="32" s="1"/>
  <c r="A3357" i="32"/>
  <c r="C3357" i="32"/>
  <c r="D3357" i="32"/>
  <c r="E3357" i="32"/>
  <c r="F3357" i="32"/>
  <c r="G3357" i="32"/>
  <c r="H3357" i="32"/>
  <c r="I3357" i="32"/>
  <c r="J3357" i="32"/>
  <c r="B3357" i="32" s="1"/>
  <c r="A3358" i="32"/>
  <c r="C3358" i="32"/>
  <c r="D3358" i="32"/>
  <c r="E3358" i="32"/>
  <c r="F3358" i="32"/>
  <c r="G3358" i="32"/>
  <c r="H3358" i="32"/>
  <c r="I3358" i="32"/>
  <c r="J3358" i="32"/>
  <c r="B3358" i="32" s="1"/>
  <c r="A3359" i="32"/>
  <c r="C3359" i="32"/>
  <c r="D3359" i="32"/>
  <c r="E3359" i="32"/>
  <c r="F3359" i="32"/>
  <c r="G3359" i="32"/>
  <c r="H3359" i="32"/>
  <c r="I3359" i="32"/>
  <c r="J3359" i="32"/>
  <c r="B3359" i="32" s="1"/>
  <c r="A3360" i="32"/>
  <c r="C3360" i="32"/>
  <c r="D3360" i="32"/>
  <c r="E3360" i="32"/>
  <c r="F3360" i="32"/>
  <c r="G3360" i="32"/>
  <c r="H3360" i="32"/>
  <c r="I3360" i="32"/>
  <c r="J3360" i="32"/>
  <c r="B3360" i="32" s="1"/>
  <c r="A3361" i="32"/>
  <c r="C3361" i="32"/>
  <c r="D3361" i="32"/>
  <c r="E3361" i="32"/>
  <c r="F3361" i="32"/>
  <c r="G3361" i="32"/>
  <c r="H3361" i="32"/>
  <c r="I3361" i="32"/>
  <c r="J3361" i="32"/>
  <c r="B3361" i="32" s="1"/>
  <c r="A3362" i="32"/>
  <c r="C3362" i="32"/>
  <c r="D3362" i="32"/>
  <c r="E3362" i="32"/>
  <c r="F3362" i="32"/>
  <c r="G3362" i="32"/>
  <c r="H3362" i="32"/>
  <c r="I3362" i="32"/>
  <c r="J3362" i="32"/>
  <c r="B3362" i="32" s="1"/>
  <c r="A3363" i="32"/>
  <c r="C3363" i="32"/>
  <c r="D3363" i="32"/>
  <c r="E3363" i="32"/>
  <c r="F3363" i="32"/>
  <c r="G3363" i="32"/>
  <c r="H3363" i="32"/>
  <c r="I3363" i="32"/>
  <c r="J3363" i="32"/>
  <c r="B3363" i="32" s="1"/>
  <c r="A3364" i="32"/>
  <c r="C3364" i="32"/>
  <c r="D3364" i="32"/>
  <c r="E3364" i="32"/>
  <c r="F3364" i="32"/>
  <c r="G3364" i="32"/>
  <c r="H3364" i="32"/>
  <c r="I3364" i="32"/>
  <c r="J3364" i="32"/>
  <c r="B3364" i="32" s="1"/>
  <c r="A3365" i="32"/>
  <c r="C3365" i="32"/>
  <c r="D3365" i="32"/>
  <c r="E3365" i="32"/>
  <c r="F3365" i="32"/>
  <c r="G3365" i="32"/>
  <c r="H3365" i="32"/>
  <c r="I3365" i="32"/>
  <c r="J3365" i="32"/>
  <c r="B3365" i="32" s="1"/>
  <c r="A3366" i="32"/>
  <c r="C3366" i="32"/>
  <c r="D3366" i="32"/>
  <c r="E3366" i="32"/>
  <c r="F3366" i="32"/>
  <c r="G3366" i="32"/>
  <c r="H3366" i="32"/>
  <c r="I3366" i="32"/>
  <c r="J3366" i="32"/>
  <c r="B3366" i="32" s="1"/>
  <c r="A3367" i="32"/>
  <c r="C3367" i="32"/>
  <c r="D3367" i="32"/>
  <c r="E3367" i="32"/>
  <c r="F3367" i="32"/>
  <c r="G3367" i="32"/>
  <c r="H3367" i="32"/>
  <c r="I3367" i="32"/>
  <c r="J3367" i="32"/>
  <c r="B3367" i="32" s="1"/>
  <c r="A3368" i="32"/>
  <c r="C3368" i="32"/>
  <c r="D3368" i="32"/>
  <c r="E3368" i="32"/>
  <c r="F3368" i="32"/>
  <c r="G3368" i="32"/>
  <c r="H3368" i="32"/>
  <c r="I3368" i="32"/>
  <c r="J3368" i="32"/>
  <c r="B3368" i="32" s="1"/>
  <c r="A3369" i="32"/>
  <c r="C3369" i="32"/>
  <c r="D3369" i="32"/>
  <c r="E3369" i="32"/>
  <c r="F3369" i="32"/>
  <c r="G3369" i="32"/>
  <c r="H3369" i="32"/>
  <c r="I3369" i="32"/>
  <c r="J3369" i="32"/>
  <c r="B3369" i="32" s="1"/>
  <c r="A3370" i="32"/>
  <c r="C3370" i="32"/>
  <c r="D3370" i="32"/>
  <c r="E3370" i="32"/>
  <c r="F3370" i="32"/>
  <c r="G3370" i="32"/>
  <c r="H3370" i="32"/>
  <c r="I3370" i="32"/>
  <c r="J3370" i="32"/>
  <c r="B3370" i="32" s="1"/>
  <c r="A3371" i="32"/>
  <c r="C3371" i="32"/>
  <c r="D3371" i="32"/>
  <c r="E3371" i="32"/>
  <c r="F3371" i="32"/>
  <c r="G3371" i="32"/>
  <c r="H3371" i="32"/>
  <c r="I3371" i="32"/>
  <c r="J3371" i="32"/>
  <c r="B3371" i="32" s="1"/>
  <c r="A3372" i="32"/>
  <c r="C3372" i="32"/>
  <c r="D3372" i="32"/>
  <c r="E3372" i="32"/>
  <c r="F3372" i="32"/>
  <c r="G3372" i="32"/>
  <c r="H3372" i="32"/>
  <c r="I3372" i="32"/>
  <c r="J3372" i="32"/>
  <c r="B3372" i="32" s="1"/>
  <c r="A3373" i="32"/>
  <c r="C3373" i="32"/>
  <c r="D3373" i="32"/>
  <c r="E3373" i="32"/>
  <c r="F3373" i="32"/>
  <c r="G3373" i="32"/>
  <c r="H3373" i="32"/>
  <c r="I3373" i="32"/>
  <c r="J3373" i="32"/>
  <c r="B3373" i="32" s="1"/>
  <c r="A3374" i="32"/>
  <c r="C3374" i="32"/>
  <c r="D3374" i="32"/>
  <c r="E3374" i="32"/>
  <c r="F3374" i="32"/>
  <c r="G3374" i="32"/>
  <c r="H3374" i="32"/>
  <c r="I3374" i="32"/>
  <c r="J3374" i="32"/>
  <c r="B3374" i="32" s="1"/>
  <c r="A3375" i="32"/>
  <c r="C3375" i="32"/>
  <c r="D3375" i="32"/>
  <c r="E3375" i="32"/>
  <c r="F3375" i="32"/>
  <c r="G3375" i="32"/>
  <c r="H3375" i="32"/>
  <c r="I3375" i="32"/>
  <c r="J3375" i="32"/>
  <c r="B3375" i="32" s="1"/>
  <c r="A3376" i="32"/>
  <c r="C3376" i="32"/>
  <c r="D3376" i="32"/>
  <c r="E3376" i="32"/>
  <c r="F3376" i="32"/>
  <c r="G3376" i="32"/>
  <c r="H3376" i="32"/>
  <c r="I3376" i="32"/>
  <c r="J3376" i="32"/>
  <c r="B3376" i="32" s="1"/>
  <c r="A3377" i="32"/>
  <c r="C3377" i="32"/>
  <c r="D3377" i="32"/>
  <c r="E3377" i="32"/>
  <c r="F3377" i="32"/>
  <c r="G3377" i="32"/>
  <c r="H3377" i="32"/>
  <c r="I3377" i="32"/>
  <c r="J3377" i="32"/>
  <c r="B3377" i="32" s="1"/>
  <c r="A3378" i="32"/>
  <c r="C3378" i="32"/>
  <c r="D3378" i="32"/>
  <c r="E3378" i="32"/>
  <c r="F3378" i="32"/>
  <c r="G3378" i="32"/>
  <c r="H3378" i="32"/>
  <c r="I3378" i="32"/>
  <c r="J3378" i="32"/>
  <c r="B3378" i="32" s="1"/>
  <c r="A3379" i="32"/>
  <c r="C3379" i="32"/>
  <c r="D3379" i="32"/>
  <c r="E3379" i="32"/>
  <c r="F3379" i="32"/>
  <c r="G3379" i="32"/>
  <c r="H3379" i="32"/>
  <c r="I3379" i="32"/>
  <c r="J3379" i="32"/>
  <c r="B3379" i="32" s="1"/>
  <c r="A3380" i="32"/>
  <c r="C3380" i="32"/>
  <c r="D3380" i="32"/>
  <c r="E3380" i="32"/>
  <c r="F3380" i="32"/>
  <c r="G3380" i="32"/>
  <c r="H3380" i="32"/>
  <c r="I3380" i="32"/>
  <c r="J3380" i="32"/>
  <c r="B3380" i="32" s="1"/>
  <c r="A3381" i="32"/>
  <c r="C3381" i="32"/>
  <c r="D3381" i="32"/>
  <c r="E3381" i="32"/>
  <c r="F3381" i="32"/>
  <c r="G3381" i="32"/>
  <c r="H3381" i="32"/>
  <c r="I3381" i="32"/>
  <c r="J3381" i="32"/>
  <c r="B3381" i="32" s="1"/>
  <c r="A3382" i="32"/>
  <c r="C3382" i="32"/>
  <c r="D3382" i="32"/>
  <c r="E3382" i="32"/>
  <c r="F3382" i="32"/>
  <c r="G3382" i="32"/>
  <c r="H3382" i="32"/>
  <c r="I3382" i="32"/>
  <c r="J3382" i="32"/>
  <c r="B3382" i="32" s="1"/>
  <c r="A3383" i="32"/>
  <c r="C3383" i="32"/>
  <c r="D3383" i="32"/>
  <c r="E3383" i="32"/>
  <c r="F3383" i="32"/>
  <c r="G3383" i="32"/>
  <c r="H3383" i="32"/>
  <c r="I3383" i="32"/>
  <c r="J3383" i="32"/>
  <c r="B3383" i="32" s="1"/>
  <c r="A3384" i="32"/>
  <c r="C3384" i="32"/>
  <c r="D3384" i="32"/>
  <c r="E3384" i="32"/>
  <c r="F3384" i="32"/>
  <c r="G3384" i="32"/>
  <c r="H3384" i="32"/>
  <c r="I3384" i="32"/>
  <c r="J3384" i="32"/>
  <c r="B3384" i="32" s="1"/>
  <c r="A3385" i="32"/>
  <c r="C3385" i="32"/>
  <c r="D3385" i="32"/>
  <c r="E3385" i="32"/>
  <c r="F3385" i="32"/>
  <c r="G3385" i="32"/>
  <c r="H3385" i="32"/>
  <c r="I3385" i="32"/>
  <c r="J3385" i="32"/>
  <c r="B3385" i="32" s="1"/>
  <c r="A3386" i="32"/>
  <c r="C3386" i="32"/>
  <c r="D3386" i="32"/>
  <c r="E3386" i="32"/>
  <c r="F3386" i="32"/>
  <c r="G3386" i="32"/>
  <c r="H3386" i="32"/>
  <c r="I3386" i="32"/>
  <c r="J3386" i="32"/>
  <c r="B3386" i="32" s="1"/>
  <c r="A3387" i="32"/>
  <c r="C3387" i="32"/>
  <c r="D3387" i="32"/>
  <c r="E3387" i="32"/>
  <c r="F3387" i="32"/>
  <c r="G3387" i="32"/>
  <c r="H3387" i="32"/>
  <c r="I3387" i="32"/>
  <c r="J3387" i="32"/>
  <c r="B3387" i="32" s="1"/>
  <c r="A3388" i="32"/>
  <c r="C3388" i="32"/>
  <c r="D3388" i="32"/>
  <c r="E3388" i="32"/>
  <c r="F3388" i="32"/>
  <c r="G3388" i="32"/>
  <c r="H3388" i="32"/>
  <c r="I3388" i="32"/>
  <c r="J3388" i="32"/>
  <c r="B3388" i="32" s="1"/>
  <c r="A3389" i="32"/>
  <c r="C3389" i="32"/>
  <c r="D3389" i="32"/>
  <c r="E3389" i="32"/>
  <c r="F3389" i="32"/>
  <c r="G3389" i="32"/>
  <c r="H3389" i="32"/>
  <c r="I3389" i="32"/>
  <c r="J3389" i="32"/>
  <c r="B3389" i="32" s="1"/>
  <c r="A3390" i="32"/>
  <c r="C3390" i="32"/>
  <c r="D3390" i="32"/>
  <c r="E3390" i="32"/>
  <c r="F3390" i="32"/>
  <c r="G3390" i="32"/>
  <c r="H3390" i="32"/>
  <c r="I3390" i="32"/>
  <c r="J3390" i="32"/>
  <c r="B3390" i="32" s="1"/>
  <c r="A3391" i="32"/>
  <c r="C3391" i="32"/>
  <c r="D3391" i="32"/>
  <c r="E3391" i="32"/>
  <c r="F3391" i="32"/>
  <c r="G3391" i="32"/>
  <c r="H3391" i="32"/>
  <c r="I3391" i="32"/>
  <c r="J3391" i="32"/>
  <c r="B3391" i="32" s="1"/>
  <c r="A3392" i="32"/>
  <c r="C3392" i="32"/>
  <c r="D3392" i="32"/>
  <c r="E3392" i="32"/>
  <c r="F3392" i="32"/>
  <c r="G3392" i="32"/>
  <c r="H3392" i="32"/>
  <c r="I3392" i="32"/>
  <c r="J3392" i="32"/>
  <c r="B3392" i="32" s="1"/>
  <c r="A3393" i="32"/>
  <c r="C3393" i="32"/>
  <c r="D3393" i="32"/>
  <c r="E3393" i="32"/>
  <c r="F3393" i="32"/>
  <c r="G3393" i="32"/>
  <c r="H3393" i="32"/>
  <c r="I3393" i="32"/>
  <c r="J3393" i="32"/>
  <c r="B3393" i="32" s="1"/>
  <c r="A3394" i="32"/>
  <c r="C3394" i="32"/>
  <c r="D3394" i="32"/>
  <c r="E3394" i="32"/>
  <c r="F3394" i="32"/>
  <c r="G3394" i="32"/>
  <c r="H3394" i="32"/>
  <c r="I3394" i="32"/>
  <c r="J3394" i="32"/>
  <c r="B3394" i="32" s="1"/>
  <c r="A3395" i="32"/>
  <c r="C3395" i="32"/>
  <c r="D3395" i="32"/>
  <c r="E3395" i="32"/>
  <c r="F3395" i="32"/>
  <c r="G3395" i="32"/>
  <c r="H3395" i="32"/>
  <c r="I3395" i="32"/>
  <c r="J3395" i="32"/>
  <c r="B3395" i="32" s="1"/>
  <c r="A3396" i="32"/>
  <c r="C3396" i="32"/>
  <c r="D3396" i="32"/>
  <c r="E3396" i="32"/>
  <c r="F3396" i="32"/>
  <c r="G3396" i="32"/>
  <c r="H3396" i="32"/>
  <c r="I3396" i="32"/>
  <c r="J3396" i="32"/>
  <c r="B3396" i="32" s="1"/>
  <c r="A3397" i="32"/>
  <c r="C3397" i="32"/>
  <c r="D3397" i="32"/>
  <c r="E3397" i="32"/>
  <c r="F3397" i="32"/>
  <c r="G3397" i="32"/>
  <c r="H3397" i="32"/>
  <c r="I3397" i="32"/>
  <c r="J3397" i="32"/>
  <c r="B3397" i="32" s="1"/>
  <c r="A3398" i="32"/>
  <c r="C3398" i="32"/>
  <c r="D3398" i="32"/>
  <c r="E3398" i="32"/>
  <c r="F3398" i="32"/>
  <c r="G3398" i="32"/>
  <c r="H3398" i="32"/>
  <c r="I3398" i="32"/>
  <c r="J3398" i="32"/>
  <c r="B3398" i="32" s="1"/>
  <c r="A3399" i="32"/>
  <c r="C3399" i="32"/>
  <c r="D3399" i="32"/>
  <c r="E3399" i="32"/>
  <c r="F3399" i="32"/>
  <c r="G3399" i="32"/>
  <c r="H3399" i="32"/>
  <c r="I3399" i="32"/>
  <c r="J3399" i="32"/>
  <c r="B3399" i="32" s="1"/>
  <c r="A3400" i="32"/>
  <c r="C3400" i="32"/>
  <c r="D3400" i="32"/>
  <c r="E3400" i="32"/>
  <c r="F3400" i="32"/>
  <c r="G3400" i="32"/>
  <c r="H3400" i="32"/>
  <c r="I3400" i="32"/>
  <c r="J3400" i="32"/>
  <c r="B3400" i="32" s="1"/>
  <c r="A3401" i="32"/>
  <c r="C3401" i="32"/>
  <c r="D3401" i="32"/>
  <c r="E3401" i="32"/>
  <c r="F3401" i="32"/>
  <c r="G3401" i="32"/>
  <c r="H3401" i="32"/>
  <c r="I3401" i="32"/>
  <c r="J3401" i="32"/>
  <c r="B3401" i="32" s="1"/>
  <c r="A3402" i="32"/>
  <c r="C3402" i="32"/>
  <c r="D3402" i="32"/>
  <c r="E3402" i="32"/>
  <c r="F3402" i="32"/>
  <c r="G3402" i="32"/>
  <c r="H3402" i="32"/>
  <c r="I3402" i="32"/>
  <c r="J3402" i="32"/>
  <c r="B3402" i="32" s="1"/>
  <c r="A3403" i="32"/>
  <c r="C3403" i="32"/>
  <c r="D3403" i="32"/>
  <c r="E3403" i="32"/>
  <c r="F3403" i="32"/>
  <c r="G3403" i="32"/>
  <c r="H3403" i="32"/>
  <c r="I3403" i="32"/>
  <c r="J3403" i="32"/>
  <c r="B3403" i="32" s="1"/>
  <c r="A3404" i="32"/>
  <c r="C3404" i="32"/>
  <c r="D3404" i="32"/>
  <c r="E3404" i="32"/>
  <c r="F3404" i="32"/>
  <c r="G3404" i="32"/>
  <c r="H3404" i="32"/>
  <c r="I3404" i="32"/>
  <c r="J3404" i="32"/>
  <c r="B3404" i="32" s="1"/>
  <c r="A3405" i="32"/>
  <c r="C3405" i="32"/>
  <c r="D3405" i="32"/>
  <c r="E3405" i="32"/>
  <c r="F3405" i="32"/>
  <c r="G3405" i="32"/>
  <c r="H3405" i="32"/>
  <c r="I3405" i="32"/>
  <c r="J3405" i="32"/>
  <c r="B3405" i="32" s="1"/>
  <c r="A3406" i="32"/>
  <c r="C3406" i="32"/>
  <c r="D3406" i="32"/>
  <c r="E3406" i="32"/>
  <c r="F3406" i="32"/>
  <c r="G3406" i="32"/>
  <c r="H3406" i="32"/>
  <c r="I3406" i="32"/>
  <c r="J3406" i="32"/>
  <c r="B3406" i="32" s="1"/>
  <c r="A3407" i="32"/>
  <c r="C3407" i="32"/>
  <c r="D3407" i="32"/>
  <c r="E3407" i="32"/>
  <c r="F3407" i="32"/>
  <c r="G3407" i="32"/>
  <c r="H3407" i="32"/>
  <c r="I3407" i="32"/>
  <c r="J3407" i="32"/>
  <c r="B3407" i="32" s="1"/>
  <c r="A3408" i="32"/>
  <c r="C3408" i="32"/>
  <c r="D3408" i="32"/>
  <c r="E3408" i="32"/>
  <c r="F3408" i="32"/>
  <c r="G3408" i="32"/>
  <c r="H3408" i="32"/>
  <c r="I3408" i="32"/>
  <c r="J3408" i="32"/>
  <c r="B3408" i="32" s="1"/>
  <c r="A3409" i="32"/>
  <c r="C3409" i="32"/>
  <c r="D3409" i="32"/>
  <c r="E3409" i="32"/>
  <c r="F3409" i="32"/>
  <c r="G3409" i="32"/>
  <c r="H3409" i="32"/>
  <c r="I3409" i="32"/>
  <c r="J3409" i="32"/>
  <c r="B3409" i="32" s="1"/>
  <c r="A3410" i="32"/>
  <c r="C3410" i="32"/>
  <c r="D3410" i="32"/>
  <c r="E3410" i="32"/>
  <c r="F3410" i="32"/>
  <c r="G3410" i="32"/>
  <c r="H3410" i="32"/>
  <c r="I3410" i="32"/>
  <c r="J3410" i="32"/>
  <c r="B3410" i="32" s="1"/>
  <c r="A3411" i="32"/>
  <c r="C3411" i="32"/>
  <c r="D3411" i="32"/>
  <c r="E3411" i="32"/>
  <c r="F3411" i="32"/>
  <c r="G3411" i="32"/>
  <c r="H3411" i="32"/>
  <c r="I3411" i="32"/>
  <c r="J3411" i="32"/>
  <c r="B3411" i="32" s="1"/>
  <c r="A3412" i="32"/>
  <c r="C3412" i="32"/>
  <c r="D3412" i="32"/>
  <c r="E3412" i="32"/>
  <c r="F3412" i="32"/>
  <c r="G3412" i="32"/>
  <c r="H3412" i="32"/>
  <c r="I3412" i="32"/>
  <c r="J3412" i="32"/>
  <c r="B3412" i="32" s="1"/>
  <c r="A3413" i="32"/>
  <c r="C3413" i="32"/>
  <c r="D3413" i="32"/>
  <c r="E3413" i="32"/>
  <c r="F3413" i="32"/>
  <c r="G3413" i="32"/>
  <c r="H3413" i="32"/>
  <c r="I3413" i="32"/>
  <c r="J3413" i="32"/>
  <c r="B3413" i="32" s="1"/>
  <c r="A3414" i="32"/>
  <c r="C3414" i="32"/>
  <c r="D3414" i="32"/>
  <c r="E3414" i="32"/>
  <c r="F3414" i="32"/>
  <c r="G3414" i="32"/>
  <c r="H3414" i="32"/>
  <c r="I3414" i="32"/>
  <c r="J3414" i="32"/>
  <c r="B3414" i="32" s="1"/>
  <c r="A3415" i="32"/>
  <c r="C3415" i="32"/>
  <c r="D3415" i="32"/>
  <c r="E3415" i="32"/>
  <c r="F3415" i="32"/>
  <c r="G3415" i="32"/>
  <c r="H3415" i="32"/>
  <c r="I3415" i="32"/>
  <c r="J3415" i="32"/>
  <c r="B3415" i="32" s="1"/>
  <c r="A3416" i="32"/>
  <c r="C3416" i="32"/>
  <c r="D3416" i="32"/>
  <c r="E3416" i="32"/>
  <c r="F3416" i="32"/>
  <c r="G3416" i="32"/>
  <c r="H3416" i="32"/>
  <c r="I3416" i="32"/>
  <c r="J3416" i="32"/>
  <c r="B3416" i="32" s="1"/>
  <c r="A3417" i="32"/>
  <c r="C3417" i="32"/>
  <c r="D3417" i="32"/>
  <c r="E3417" i="32"/>
  <c r="F3417" i="32"/>
  <c r="G3417" i="32"/>
  <c r="H3417" i="32"/>
  <c r="I3417" i="32"/>
  <c r="J3417" i="32"/>
  <c r="B3417" i="32" s="1"/>
  <c r="A3418" i="32"/>
  <c r="C3418" i="32"/>
  <c r="D3418" i="32"/>
  <c r="E3418" i="32"/>
  <c r="F3418" i="32"/>
  <c r="G3418" i="32"/>
  <c r="H3418" i="32"/>
  <c r="I3418" i="32"/>
  <c r="J3418" i="32"/>
  <c r="B3418" i="32" s="1"/>
  <c r="A3419" i="32"/>
  <c r="C3419" i="32"/>
  <c r="D3419" i="32"/>
  <c r="E3419" i="32"/>
  <c r="F3419" i="32"/>
  <c r="G3419" i="32"/>
  <c r="H3419" i="32"/>
  <c r="I3419" i="32"/>
  <c r="J3419" i="32"/>
  <c r="B3419" i="32" s="1"/>
  <c r="A3420" i="32"/>
  <c r="C3420" i="32"/>
  <c r="D3420" i="32"/>
  <c r="E3420" i="32"/>
  <c r="F3420" i="32"/>
  <c r="G3420" i="32"/>
  <c r="H3420" i="32"/>
  <c r="I3420" i="32"/>
  <c r="J3420" i="32"/>
  <c r="B3420" i="32" s="1"/>
  <c r="A3421" i="32"/>
  <c r="C3421" i="32"/>
  <c r="D3421" i="32"/>
  <c r="E3421" i="32"/>
  <c r="F3421" i="32"/>
  <c r="G3421" i="32"/>
  <c r="H3421" i="32"/>
  <c r="I3421" i="32"/>
  <c r="J3421" i="32"/>
  <c r="B3421" i="32" s="1"/>
  <c r="A3422" i="32"/>
  <c r="C3422" i="32"/>
  <c r="D3422" i="32"/>
  <c r="E3422" i="32"/>
  <c r="F3422" i="32"/>
  <c r="G3422" i="32"/>
  <c r="H3422" i="32"/>
  <c r="I3422" i="32"/>
  <c r="J3422" i="32"/>
  <c r="B3422" i="32" s="1"/>
  <c r="A3423" i="32"/>
  <c r="C3423" i="32"/>
  <c r="D3423" i="32"/>
  <c r="E3423" i="32"/>
  <c r="F3423" i="32"/>
  <c r="G3423" i="32"/>
  <c r="H3423" i="32"/>
  <c r="I3423" i="32"/>
  <c r="J3423" i="32"/>
  <c r="B3423" i="32" s="1"/>
  <c r="A3424" i="32"/>
  <c r="C3424" i="32"/>
  <c r="D3424" i="32"/>
  <c r="E3424" i="32"/>
  <c r="F3424" i="32"/>
  <c r="G3424" i="32"/>
  <c r="H3424" i="32"/>
  <c r="I3424" i="32"/>
  <c r="J3424" i="32"/>
  <c r="B3424" i="32" s="1"/>
  <c r="A3425" i="32"/>
  <c r="C3425" i="32"/>
  <c r="D3425" i="32"/>
  <c r="E3425" i="32"/>
  <c r="F3425" i="32"/>
  <c r="G3425" i="32"/>
  <c r="H3425" i="32"/>
  <c r="I3425" i="32"/>
  <c r="J3425" i="32"/>
  <c r="B3425" i="32" s="1"/>
  <c r="A3426" i="32"/>
  <c r="C3426" i="32"/>
  <c r="D3426" i="32"/>
  <c r="E3426" i="32"/>
  <c r="F3426" i="32"/>
  <c r="G3426" i="32"/>
  <c r="H3426" i="32"/>
  <c r="I3426" i="32"/>
  <c r="J3426" i="32"/>
  <c r="B3426" i="32" s="1"/>
  <c r="A3427" i="32"/>
  <c r="C3427" i="32"/>
  <c r="D3427" i="32"/>
  <c r="E3427" i="32"/>
  <c r="F3427" i="32"/>
  <c r="G3427" i="32"/>
  <c r="H3427" i="32"/>
  <c r="I3427" i="32"/>
  <c r="J3427" i="32"/>
  <c r="B3427" i="32" s="1"/>
  <c r="A3428" i="32"/>
  <c r="C3428" i="32"/>
  <c r="D3428" i="32"/>
  <c r="E3428" i="32"/>
  <c r="F3428" i="32"/>
  <c r="G3428" i="32"/>
  <c r="H3428" i="32"/>
  <c r="I3428" i="32"/>
  <c r="J3428" i="32"/>
  <c r="B3428" i="32" s="1"/>
  <c r="A3429" i="32"/>
  <c r="C3429" i="32"/>
  <c r="D3429" i="32"/>
  <c r="E3429" i="32"/>
  <c r="F3429" i="32"/>
  <c r="G3429" i="32"/>
  <c r="H3429" i="32"/>
  <c r="I3429" i="32"/>
  <c r="J3429" i="32"/>
  <c r="B3429" i="32" s="1"/>
  <c r="A3430" i="32"/>
  <c r="C3430" i="32"/>
  <c r="D3430" i="32"/>
  <c r="E3430" i="32"/>
  <c r="F3430" i="32"/>
  <c r="G3430" i="32"/>
  <c r="H3430" i="32"/>
  <c r="I3430" i="32"/>
  <c r="J3430" i="32"/>
  <c r="B3430" i="32" s="1"/>
  <c r="A3431" i="32"/>
  <c r="C3431" i="32"/>
  <c r="D3431" i="32"/>
  <c r="E3431" i="32"/>
  <c r="F3431" i="32"/>
  <c r="G3431" i="32"/>
  <c r="H3431" i="32"/>
  <c r="I3431" i="32"/>
  <c r="J3431" i="32"/>
  <c r="B3431" i="32" s="1"/>
  <c r="A3432" i="32"/>
  <c r="C3432" i="32"/>
  <c r="D3432" i="32"/>
  <c r="E3432" i="32"/>
  <c r="F3432" i="32"/>
  <c r="G3432" i="32"/>
  <c r="H3432" i="32"/>
  <c r="I3432" i="32"/>
  <c r="J3432" i="32"/>
  <c r="B3432" i="32" s="1"/>
  <c r="A3433" i="32"/>
  <c r="C3433" i="32"/>
  <c r="D3433" i="32"/>
  <c r="E3433" i="32"/>
  <c r="F3433" i="32"/>
  <c r="G3433" i="32"/>
  <c r="H3433" i="32"/>
  <c r="I3433" i="32"/>
  <c r="J3433" i="32"/>
  <c r="B3433" i="32" s="1"/>
  <c r="A3434" i="32"/>
  <c r="C3434" i="32"/>
  <c r="D3434" i="32"/>
  <c r="E3434" i="32"/>
  <c r="F3434" i="32"/>
  <c r="G3434" i="32"/>
  <c r="H3434" i="32"/>
  <c r="I3434" i="32"/>
  <c r="J3434" i="32"/>
  <c r="B3434" i="32" s="1"/>
  <c r="A3435" i="32"/>
  <c r="C3435" i="32"/>
  <c r="D3435" i="32"/>
  <c r="E3435" i="32"/>
  <c r="F3435" i="32"/>
  <c r="G3435" i="32"/>
  <c r="H3435" i="32"/>
  <c r="I3435" i="32"/>
  <c r="J3435" i="32"/>
  <c r="B3435" i="32" s="1"/>
  <c r="A3436" i="32"/>
  <c r="C3436" i="32"/>
  <c r="D3436" i="32"/>
  <c r="E3436" i="32"/>
  <c r="F3436" i="32"/>
  <c r="G3436" i="32"/>
  <c r="H3436" i="32"/>
  <c r="I3436" i="32"/>
  <c r="J3436" i="32"/>
  <c r="B3436" i="32" s="1"/>
  <c r="A3437" i="32"/>
  <c r="C3437" i="32"/>
  <c r="D3437" i="32"/>
  <c r="E3437" i="32"/>
  <c r="F3437" i="32"/>
  <c r="G3437" i="32"/>
  <c r="H3437" i="32"/>
  <c r="I3437" i="32"/>
  <c r="J3437" i="32"/>
  <c r="B3437" i="32" s="1"/>
  <c r="A3438" i="32"/>
  <c r="C3438" i="32"/>
  <c r="D3438" i="32"/>
  <c r="E3438" i="32"/>
  <c r="F3438" i="32"/>
  <c r="G3438" i="32"/>
  <c r="H3438" i="32"/>
  <c r="I3438" i="32"/>
  <c r="J3438" i="32"/>
  <c r="B3438" i="32" s="1"/>
  <c r="A3439" i="32"/>
  <c r="C3439" i="32"/>
  <c r="D3439" i="32"/>
  <c r="E3439" i="32"/>
  <c r="F3439" i="32"/>
  <c r="G3439" i="32"/>
  <c r="H3439" i="32"/>
  <c r="I3439" i="32"/>
  <c r="J3439" i="32"/>
  <c r="B3439" i="32" s="1"/>
  <c r="A3440" i="32"/>
  <c r="C3440" i="32"/>
  <c r="D3440" i="32"/>
  <c r="E3440" i="32"/>
  <c r="F3440" i="32"/>
  <c r="G3440" i="32"/>
  <c r="H3440" i="32"/>
  <c r="I3440" i="32"/>
  <c r="J3440" i="32"/>
  <c r="B3440" i="32" s="1"/>
  <c r="A3441" i="32"/>
  <c r="C3441" i="32"/>
  <c r="D3441" i="32"/>
  <c r="E3441" i="32"/>
  <c r="F3441" i="32"/>
  <c r="G3441" i="32"/>
  <c r="H3441" i="32"/>
  <c r="I3441" i="32"/>
  <c r="J3441" i="32"/>
  <c r="B3441" i="32" s="1"/>
  <c r="A3442" i="32"/>
  <c r="C3442" i="32"/>
  <c r="D3442" i="32"/>
  <c r="E3442" i="32"/>
  <c r="F3442" i="32"/>
  <c r="G3442" i="32"/>
  <c r="H3442" i="32"/>
  <c r="I3442" i="32"/>
  <c r="J3442" i="32"/>
  <c r="B3442" i="32" s="1"/>
  <c r="A3443" i="32"/>
  <c r="C3443" i="32"/>
  <c r="D3443" i="32"/>
  <c r="E3443" i="32"/>
  <c r="F3443" i="32"/>
  <c r="G3443" i="32"/>
  <c r="H3443" i="32"/>
  <c r="I3443" i="32"/>
  <c r="J3443" i="32"/>
  <c r="B3443" i="32" s="1"/>
  <c r="A3444" i="32"/>
  <c r="C3444" i="32"/>
  <c r="D3444" i="32"/>
  <c r="E3444" i="32"/>
  <c r="F3444" i="32"/>
  <c r="G3444" i="32"/>
  <c r="H3444" i="32"/>
  <c r="I3444" i="32"/>
  <c r="J3444" i="32"/>
  <c r="B3444" i="32" s="1"/>
  <c r="A3445" i="32"/>
  <c r="C3445" i="32"/>
  <c r="D3445" i="32"/>
  <c r="E3445" i="32"/>
  <c r="F3445" i="32"/>
  <c r="G3445" i="32"/>
  <c r="H3445" i="32"/>
  <c r="I3445" i="32"/>
  <c r="J3445" i="32"/>
  <c r="B3445" i="32" s="1"/>
  <c r="A3446" i="32"/>
  <c r="C3446" i="32"/>
  <c r="D3446" i="32"/>
  <c r="E3446" i="32"/>
  <c r="F3446" i="32"/>
  <c r="G3446" i="32"/>
  <c r="H3446" i="32"/>
  <c r="I3446" i="32"/>
  <c r="J3446" i="32"/>
  <c r="B3446" i="32" s="1"/>
  <c r="A3447" i="32"/>
  <c r="C3447" i="32"/>
  <c r="D3447" i="32"/>
  <c r="E3447" i="32"/>
  <c r="F3447" i="32"/>
  <c r="G3447" i="32"/>
  <c r="H3447" i="32"/>
  <c r="I3447" i="32"/>
  <c r="J3447" i="32"/>
  <c r="B3447" i="32" s="1"/>
  <c r="A3448" i="32"/>
  <c r="C3448" i="32"/>
  <c r="D3448" i="32"/>
  <c r="E3448" i="32"/>
  <c r="F3448" i="32"/>
  <c r="G3448" i="32"/>
  <c r="H3448" i="32"/>
  <c r="I3448" i="32"/>
  <c r="J3448" i="32"/>
  <c r="B3448" i="32" s="1"/>
  <c r="A3449" i="32"/>
  <c r="C3449" i="32"/>
  <c r="D3449" i="32"/>
  <c r="E3449" i="32"/>
  <c r="F3449" i="32"/>
  <c r="G3449" i="32"/>
  <c r="H3449" i="32"/>
  <c r="I3449" i="32"/>
  <c r="J3449" i="32"/>
  <c r="B3449" i="32" s="1"/>
  <c r="A3450" i="32"/>
  <c r="C3450" i="32"/>
  <c r="D3450" i="32"/>
  <c r="E3450" i="32"/>
  <c r="F3450" i="32"/>
  <c r="G3450" i="32"/>
  <c r="H3450" i="32"/>
  <c r="I3450" i="32"/>
  <c r="J3450" i="32"/>
  <c r="B3450" i="32" s="1"/>
  <c r="A3451" i="32"/>
  <c r="C3451" i="32"/>
  <c r="D3451" i="32"/>
  <c r="E3451" i="32"/>
  <c r="F3451" i="32"/>
  <c r="G3451" i="32"/>
  <c r="H3451" i="32"/>
  <c r="I3451" i="32"/>
  <c r="J3451" i="32"/>
  <c r="B3451" i="32" s="1"/>
  <c r="A3452" i="32"/>
  <c r="C3452" i="32"/>
  <c r="D3452" i="32"/>
  <c r="E3452" i="32"/>
  <c r="F3452" i="32"/>
  <c r="G3452" i="32"/>
  <c r="H3452" i="32"/>
  <c r="I3452" i="32"/>
  <c r="J3452" i="32"/>
  <c r="B3452" i="32" s="1"/>
  <c r="A3453" i="32"/>
  <c r="C3453" i="32"/>
  <c r="D3453" i="32"/>
  <c r="E3453" i="32"/>
  <c r="F3453" i="32"/>
  <c r="G3453" i="32"/>
  <c r="H3453" i="32"/>
  <c r="I3453" i="32"/>
  <c r="J3453" i="32"/>
  <c r="B3453" i="32" s="1"/>
  <c r="A3454" i="32"/>
  <c r="C3454" i="32"/>
  <c r="D3454" i="32"/>
  <c r="E3454" i="32"/>
  <c r="F3454" i="32"/>
  <c r="G3454" i="32"/>
  <c r="H3454" i="32"/>
  <c r="I3454" i="32"/>
  <c r="J3454" i="32"/>
  <c r="B3454" i="32" s="1"/>
  <c r="A3455" i="32"/>
  <c r="C3455" i="32"/>
  <c r="D3455" i="32"/>
  <c r="E3455" i="32"/>
  <c r="F3455" i="32"/>
  <c r="G3455" i="32"/>
  <c r="H3455" i="32"/>
  <c r="I3455" i="32"/>
  <c r="J3455" i="32"/>
  <c r="B3455" i="32" s="1"/>
  <c r="A3456" i="32"/>
  <c r="C3456" i="32"/>
  <c r="D3456" i="32"/>
  <c r="E3456" i="32"/>
  <c r="F3456" i="32"/>
  <c r="G3456" i="32"/>
  <c r="H3456" i="32"/>
  <c r="I3456" i="32"/>
  <c r="J3456" i="32"/>
  <c r="B3456" i="32" s="1"/>
  <c r="A3457" i="32"/>
  <c r="C3457" i="32"/>
  <c r="D3457" i="32"/>
  <c r="E3457" i="32"/>
  <c r="F3457" i="32"/>
  <c r="G3457" i="32"/>
  <c r="H3457" i="32"/>
  <c r="I3457" i="32"/>
  <c r="J3457" i="32"/>
  <c r="B3457" i="32" s="1"/>
  <c r="A3458" i="32"/>
  <c r="C3458" i="32"/>
  <c r="D3458" i="32"/>
  <c r="E3458" i="32"/>
  <c r="F3458" i="32"/>
  <c r="G3458" i="32"/>
  <c r="H3458" i="32"/>
  <c r="I3458" i="32"/>
  <c r="J3458" i="32"/>
  <c r="B3458" i="32" s="1"/>
  <c r="A3459" i="32"/>
  <c r="C3459" i="32"/>
  <c r="D3459" i="32"/>
  <c r="E3459" i="32"/>
  <c r="F3459" i="32"/>
  <c r="G3459" i="32"/>
  <c r="H3459" i="32"/>
  <c r="I3459" i="32"/>
  <c r="J3459" i="32"/>
  <c r="B3459" i="32" s="1"/>
  <c r="A3460" i="32"/>
  <c r="C3460" i="32"/>
  <c r="D3460" i="32"/>
  <c r="E3460" i="32"/>
  <c r="F3460" i="32"/>
  <c r="G3460" i="32"/>
  <c r="H3460" i="32"/>
  <c r="I3460" i="32"/>
  <c r="J3460" i="32"/>
  <c r="B3460" i="32" s="1"/>
  <c r="A3461" i="32"/>
  <c r="C3461" i="32"/>
  <c r="D3461" i="32"/>
  <c r="E3461" i="32"/>
  <c r="F3461" i="32"/>
  <c r="G3461" i="32"/>
  <c r="H3461" i="32"/>
  <c r="I3461" i="32"/>
  <c r="J3461" i="32"/>
  <c r="B3461" i="32" s="1"/>
  <c r="A3462" i="32"/>
  <c r="C3462" i="32"/>
  <c r="D3462" i="32"/>
  <c r="E3462" i="32"/>
  <c r="F3462" i="32"/>
  <c r="G3462" i="32"/>
  <c r="H3462" i="32"/>
  <c r="I3462" i="32"/>
  <c r="J3462" i="32"/>
  <c r="B3462" i="32" s="1"/>
  <c r="A3463" i="32"/>
  <c r="C3463" i="32"/>
  <c r="D3463" i="32"/>
  <c r="E3463" i="32"/>
  <c r="F3463" i="32"/>
  <c r="G3463" i="32"/>
  <c r="H3463" i="32"/>
  <c r="I3463" i="32"/>
  <c r="J3463" i="32"/>
  <c r="B3463" i="32" s="1"/>
  <c r="A3464" i="32"/>
  <c r="C3464" i="32"/>
  <c r="D3464" i="32"/>
  <c r="E3464" i="32"/>
  <c r="F3464" i="32"/>
  <c r="G3464" i="32"/>
  <c r="H3464" i="32"/>
  <c r="I3464" i="32"/>
  <c r="J3464" i="32"/>
  <c r="B3464" i="32" s="1"/>
  <c r="A3465" i="32"/>
  <c r="C3465" i="32"/>
  <c r="D3465" i="32"/>
  <c r="E3465" i="32"/>
  <c r="F3465" i="32"/>
  <c r="G3465" i="32"/>
  <c r="H3465" i="32"/>
  <c r="I3465" i="32"/>
  <c r="J3465" i="32"/>
  <c r="B3465" i="32" s="1"/>
  <c r="A3466" i="32"/>
  <c r="C3466" i="32"/>
  <c r="D3466" i="32"/>
  <c r="E3466" i="32"/>
  <c r="F3466" i="32"/>
  <c r="G3466" i="32"/>
  <c r="H3466" i="32"/>
  <c r="I3466" i="32"/>
  <c r="J3466" i="32"/>
  <c r="B3466" i="32" s="1"/>
  <c r="A3467" i="32"/>
  <c r="C3467" i="32"/>
  <c r="D3467" i="32"/>
  <c r="E3467" i="32"/>
  <c r="F3467" i="32"/>
  <c r="G3467" i="32"/>
  <c r="H3467" i="32"/>
  <c r="I3467" i="32"/>
  <c r="J3467" i="32"/>
  <c r="B3467" i="32" s="1"/>
  <c r="A3468" i="32"/>
  <c r="C3468" i="32"/>
  <c r="D3468" i="32"/>
  <c r="E3468" i="32"/>
  <c r="F3468" i="32"/>
  <c r="G3468" i="32"/>
  <c r="H3468" i="32"/>
  <c r="I3468" i="32"/>
  <c r="J3468" i="32"/>
  <c r="B3468" i="32" s="1"/>
  <c r="A3469" i="32"/>
  <c r="C3469" i="32"/>
  <c r="D3469" i="32"/>
  <c r="E3469" i="32"/>
  <c r="F3469" i="32"/>
  <c r="G3469" i="32"/>
  <c r="H3469" i="32"/>
  <c r="I3469" i="32"/>
  <c r="J3469" i="32"/>
  <c r="B3469" i="32" s="1"/>
  <c r="A3470" i="32"/>
  <c r="C3470" i="32"/>
  <c r="D3470" i="32"/>
  <c r="E3470" i="32"/>
  <c r="F3470" i="32"/>
  <c r="G3470" i="32"/>
  <c r="H3470" i="32"/>
  <c r="I3470" i="32"/>
  <c r="J3470" i="32"/>
  <c r="B3470" i="32" s="1"/>
  <c r="A3471" i="32"/>
  <c r="C3471" i="32"/>
  <c r="D3471" i="32"/>
  <c r="E3471" i="32"/>
  <c r="F3471" i="32"/>
  <c r="G3471" i="32"/>
  <c r="H3471" i="32"/>
  <c r="I3471" i="32"/>
  <c r="J3471" i="32"/>
  <c r="B3471" i="32" s="1"/>
  <c r="A3472" i="32"/>
  <c r="C3472" i="32"/>
  <c r="D3472" i="32"/>
  <c r="E3472" i="32"/>
  <c r="F3472" i="32"/>
  <c r="G3472" i="32"/>
  <c r="H3472" i="32"/>
  <c r="I3472" i="32"/>
  <c r="J3472" i="32"/>
  <c r="B3472" i="32" s="1"/>
  <c r="A3473" i="32"/>
  <c r="C3473" i="32"/>
  <c r="D3473" i="32"/>
  <c r="E3473" i="32"/>
  <c r="F3473" i="32"/>
  <c r="G3473" i="32"/>
  <c r="H3473" i="32"/>
  <c r="I3473" i="32"/>
  <c r="J3473" i="32"/>
  <c r="B3473" i="32" s="1"/>
  <c r="A3474" i="32"/>
  <c r="C3474" i="32"/>
  <c r="D3474" i="32"/>
  <c r="E3474" i="32"/>
  <c r="F3474" i="32"/>
  <c r="G3474" i="32"/>
  <c r="H3474" i="32"/>
  <c r="I3474" i="32"/>
  <c r="J3474" i="32"/>
  <c r="B3474" i="32" s="1"/>
  <c r="A3475" i="32"/>
  <c r="C3475" i="32"/>
  <c r="D3475" i="32"/>
  <c r="E3475" i="32"/>
  <c r="F3475" i="32"/>
  <c r="G3475" i="32"/>
  <c r="H3475" i="32"/>
  <c r="I3475" i="32"/>
  <c r="J3475" i="32"/>
  <c r="B3475" i="32" s="1"/>
  <c r="A3476" i="32"/>
  <c r="C3476" i="32"/>
  <c r="D3476" i="32"/>
  <c r="E3476" i="32"/>
  <c r="F3476" i="32"/>
  <c r="G3476" i="32"/>
  <c r="H3476" i="32"/>
  <c r="I3476" i="32"/>
  <c r="J3476" i="32"/>
  <c r="B3476" i="32" s="1"/>
  <c r="A3477" i="32"/>
  <c r="C3477" i="32"/>
  <c r="D3477" i="32"/>
  <c r="E3477" i="32"/>
  <c r="F3477" i="32"/>
  <c r="G3477" i="32"/>
  <c r="H3477" i="32"/>
  <c r="I3477" i="32"/>
  <c r="J3477" i="32"/>
  <c r="B3477" i="32" s="1"/>
  <c r="A3478" i="32"/>
  <c r="C3478" i="32"/>
  <c r="D3478" i="32"/>
  <c r="E3478" i="32"/>
  <c r="F3478" i="32"/>
  <c r="G3478" i="32"/>
  <c r="H3478" i="32"/>
  <c r="I3478" i="32"/>
  <c r="J3478" i="32"/>
  <c r="B3478" i="32" s="1"/>
  <c r="A3479" i="32"/>
  <c r="C3479" i="32"/>
  <c r="D3479" i="32"/>
  <c r="E3479" i="32"/>
  <c r="F3479" i="32"/>
  <c r="G3479" i="32"/>
  <c r="H3479" i="32"/>
  <c r="I3479" i="32"/>
  <c r="J3479" i="32"/>
  <c r="B3479" i="32" s="1"/>
  <c r="A3480" i="32"/>
  <c r="C3480" i="32"/>
  <c r="D3480" i="32"/>
  <c r="E3480" i="32"/>
  <c r="F3480" i="32"/>
  <c r="G3480" i="32"/>
  <c r="H3480" i="32"/>
  <c r="I3480" i="32"/>
  <c r="J3480" i="32"/>
  <c r="B3480" i="32" s="1"/>
  <c r="A3481" i="32"/>
  <c r="C3481" i="32"/>
  <c r="D3481" i="32"/>
  <c r="E3481" i="32"/>
  <c r="F3481" i="32"/>
  <c r="G3481" i="32"/>
  <c r="H3481" i="32"/>
  <c r="I3481" i="32"/>
  <c r="J3481" i="32"/>
  <c r="B3481" i="32" s="1"/>
  <c r="A3482" i="32"/>
  <c r="C3482" i="32"/>
  <c r="D3482" i="32"/>
  <c r="E3482" i="32"/>
  <c r="F3482" i="32"/>
  <c r="G3482" i="32"/>
  <c r="H3482" i="32"/>
  <c r="I3482" i="32"/>
  <c r="J3482" i="32"/>
  <c r="B3482" i="32" s="1"/>
  <c r="A3483" i="32"/>
  <c r="C3483" i="32"/>
  <c r="D3483" i="32"/>
  <c r="E3483" i="32"/>
  <c r="F3483" i="32"/>
  <c r="G3483" i="32"/>
  <c r="H3483" i="32"/>
  <c r="I3483" i="32"/>
  <c r="J3483" i="32"/>
  <c r="B3483" i="32" s="1"/>
  <c r="A3484" i="32"/>
  <c r="C3484" i="32"/>
  <c r="D3484" i="32"/>
  <c r="E3484" i="32"/>
  <c r="F3484" i="32"/>
  <c r="G3484" i="32"/>
  <c r="H3484" i="32"/>
  <c r="I3484" i="32"/>
  <c r="J3484" i="32"/>
  <c r="B3484" i="32" s="1"/>
  <c r="A3485" i="32"/>
  <c r="C3485" i="32"/>
  <c r="D3485" i="32"/>
  <c r="E3485" i="32"/>
  <c r="F3485" i="32"/>
  <c r="G3485" i="32"/>
  <c r="H3485" i="32"/>
  <c r="I3485" i="32"/>
  <c r="J3485" i="32"/>
  <c r="B3485" i="32" s="1"/>
  <c r="A3486" i="32"/>
  <c r="C3486" i="32"/>
  <c r="D3486" i="32"/>
  <c r="E3486" i="32"/>
  <c r="F3486" i="32"/>
  <c r="G3486" i="32"/>
  <c r="H3486" i="32"/>
  <c r="I3486" i="32"/>
  <c r="J3486" i="32"/>
  <c r="B3486" i="32" s="1"/>
  <c r="A3487" i="32"/>
  <c r="C3487" i="32"/>
  <c r="D3487" i="32"/>
  <c r="E3487" i="32"/>
  <c r="F3487" i="32"/>
  <c r="G3487" i="32"/>
  <c r="H3487" i="32"/>
  <c r="I3487" i="32"/>
  <c r="J3487" i="32"/>
  <c r="B3487" i="32" s="1"/>
  <c r="A3488" i="32"/>
  <c r="C3488" i="32"/>
  <c r="D3488" i="32"/>
  <c r="E3488" i="32"/>
  <c r="F3488" i="32"/>
  <c r="G3488" i="32"/>
  <c r="H3488" i="32"/>
  <c r="I3488" i="32"/>
  <c r="J3488" i="32"/>
  <c r="B3488" i="32" s="1"/>
  <c r="A3489" i="32"/>
  <c r="C3489" i="32"/>
  <c r="D3489" i="32"/>
  <c r="E3489" i="32"/>
  <c r="F3489" i="32"/>
  <c r="G3489" i="32"/>
  <c r="H3489" i="32"/>
  <c r="I3489" i="32"/>
  <c r="J3489" i="32"/>
  <c r="B3489" i="32" s="1"/>
  <c r="A3490" i="32"/>
  <c r="C3490" i="32"/>
  <c r="D3490" i="32"/>
  <c r="E3490" i="32"/>
  <c r="F3490" i="32"/>
  <c r="G3490" i="32"/>
  <c r="H3490" i="32"/>
  <c r="I3490" i="32"/>
  <c r="J3490" i="32"/>
  <c r="B3490" i="32" s="1"/>
  <c r="A3491" i="32"/>
  <c r="C3491" i="32"/>
  <c r="D3491" i="32"/>
  <c r="E3491" i="32"/>
  <c r="F3491" i="32"/>
  <c r="G3491" i="32"/>
  <c r="H3491" i="32"/>
  <c r="I3491" i="32"/>
  <c r="J3491" i="32"/>
  <c r="B3491" i="32" s="1"/>
  <c r="A3492" i="32"/>
  <c r="C3492" i="32"/>
  <c r="D3492" i="32"/>
  <c r="E3492" i="32"/>
  <c r="F3492" i="32"/>
  <c r="G3492" i="32"/>
  <c r="H3492" i="32"/>
  <c r="I3492" i="32"/>
  <c r="J3492" i="32"/>
  <c r="B3492" i="32" s="1"/>
  <c r="A3493" i="32"/>
  <c r="C3493" i="32"/>
  <c r="D3493" i="32"/>
  <c r="E3493" i="32"/>
  <c r="F3493" i="32"/>
  <c r="G3493" i="32"/>
  <c r="H3493" i="32"/>
  <c r="I3493" i="32"/>
  <c r="J3493" i="32"/>
  <c r="B3493" i="32" s="1"/>
  <c r="A3494" i="32"/>
  <c r="C3494" i="32"/>
  <c r="D3494" i="32"/>
  <c r="E3494" i="32"/>
  <c r="F3494" i="32"/>
  <c r="G3494" i="32"/>
  <c r="H3494" i="32"/>
  <c r="I3494" i="32"/>
  <c r="J3494" i="32"/>
  <c r="B3494" i="32" s="1"/>
  <c r="A3495" i="32"/>
  <c r="C3495" i="32"/>
  <c r="D3495" i="32"/>
  <c r="E3495" i="32"/>
  <c r="F3495" i="32"/>
  <c r="G3495" i="32"/>
  <c r="H3495" i="32"/>
  <c r="I3495" i="32"/>
  <c r="J3495" i="32"/>
  <c r="B3495" i="32" s="1"/>
  <c r="A3496" i="32"/>
  <c r="C3496" i="32"/>
  <c r="D3496" i="32"/>
  <c r="E3496" i="32"/>
  <c r="F3496" i="32"/>
  <c r="G3496" i="32"/>
  <c r="H3496" i="32"/>
  <c r="I3496" i="32"/>
  <c r="J3496" i="32"/>
  <c r="B3496" i="32" s="1"/>
  <c r="A3497" i="32"/>
  <c r="C3497" i="32"/>
  <c r="D3497" i="32"/>
  <c r="E3497" i="32"/>
  <c r="F3497" i="32"/>
  <c r="G3497" i="32"/>
  <c r="H3497" i="32"/>
  <c r="I3497" i="32"/>
  <c r="J3497" i="32"/>
  <c r="B3497" i="32" s="1"/>
  <c r="A3498" i="32"/>
  <c r="C3498" i="32"/>
  <c r="D3498" i="32"/>
  <c r="E3498" i="32"/>
  <c r="F3498" i="32"/>
  <c r="G3498" i="32"/>
  <c r="H3498" i="32"/>
  <c r="I3498" i="32"/>
  <c r="J3498" i="32"/>
  <c r="B3498" i="32" s="1"/>
  <c r="A3499" i="32"/>
  <c r="C3499" i="32"/>
  <c r="D3499" i="32"/>
  <c r="E3499" i="32"/>
  <c r="F3499" i="32"/>
  <c r="G3499" i="32"/>
  <c r="H3499" i="32"/>
  <c r="I3499" i="32"/>
  <c r="J3499" i="32"/>
  <c r="B3499" i="32" s="1"/>
  <c r="A3500" i="32"/>
  <c r="C3500" i="32"/>
  <c r="D3500" i="32"/>
  <c r="E3500" i="32"/>
  <c r="F3500" i="32"/>
  <c r="G3500" i="32"/>
  <c r="H3500" i="32"/>
  <c r="I3500" i="32"/>
  <c r="J3500" i="32"/>
  <c r="B3500" i="32" s="1"/>
  <c r="A3501" i="32"/>
  <c r="C3501" i="32"/>
  <c r="D3501" i="32"/>
  <c r="E3501" i="32"/>
  <c r="F3501" i="32"/>
  <c r="G3501" i="32"/>
  <c r="H3501" i="32"/>
  <c r="I3501" i="32"/>
  <c r="J3501" i="32"/>
  <c r="B3501" i="32" s="1"/>
  <c r="A3502" i="32"/>
  <c r="C3502" i="32"/>
  <c r="D3502" i="32"/>
  <c r="E3502" i="32"/>
  <c r="F3502" i="32"/>
  <c r="G3502" i="32"/>
  <c r="H3502" i="32"/>
  <c r="I3502" i="32"/>
  <c r="J3502" i="32"/>
  <c r="B3502" i="32" s="1"/>
  <c r="A3503" i="32"/>
  <c r="C3503" i="32"/>
  <c r="D3503" i="32"/>
  <c r="E3503" i="32"/>
  <c r="F3503" i="32"/>
  <c r="G3503" i="32"/>
  <c r="H3503" i="32"/>
  <c r="I3503" i="32"/>
  <c r="J3503" i="32"/>
  <c r="B3503" i="32" s="1"/>
  <c r="A3504" i="32"/>
  <c r="C3504" i="32"/>
  <c r="D3504" i="32"/>
  <c r="E3504" i="32"/>
  <c r="F3504" i="32"/>
  <c r="G3504" i="32"/>
  <c r="H3504" i="32"/>
  <c r="I3504" i="32"/>
  <c r="J3504" i="32"/>
  <c r="B3504" i="32" s="1"/>
  <c r="A3505" i="32"/>
  <c r="C3505" i="32"/>
  <c r="D3505" i="32"/>
  <c r="E3505" i="32"/>
  <c r="F3505" i="32"/>
  <c r="G3505" i="32"/>
  <c r="H3505" i="32"/>
  <c r="I3505" i="32"/>
  <c r="J3505" i="32"/>
  <c r="B3505" i="32" s="1"/>
  <c r="A3506" i="32"/>
  <c r="C3506" i="32"/>
  <c r="D3506" i="32"/>
  <c r="E3506" i="32"/>
  <c r="F3506" i="32"/>
  <c r="G3506" i="32"/>
  <c r="H3506" i="32"/>
  <c r="I3506" i="32"/>
  <c r="J3506" i="32"/>
  <c r="B3506" i="32" s="1"/>
  <c r="A3507" i="32"/>
  <c r="C3507" i="32"/>
  <c r="D3507" i="32"/>
  <c r="E3507" i="32"/>
  <c r="F3507" i="32"/>
  <c r="G3507" i="32"/>
  <c r="H3507" i="32"/>
  <c r="I3507" i="32"/>
  <c r="J3507" i="32"/>
  <c r="B3507" i="32" s="1"/>
  <c r="A3508" i="32"/>
  <c r="C3508" i="32"/>
  <c r="D3508" i="32"/>
  <c r="E3508" i="32"/>
  <c r="F3508" i="32"/>
  <c r="G3508" i="32"/>
  <c r="H3508" i="32"/>
  <c r="I3508" i="32"/>
  <c r="J3508" i="32"/>
  <c r="B3508" i="32" s="1"/>
  <c r="A3509" i="32"/>
  <c r="C3509" i="32"/>
  <c r="D3509" i="32"/>
  <c r="E3509" i="32"/>
  <c r="F3509" i="32"/>
  <c r="G3509" i="32"/>
  <c r="H3509" i="32"/>
  <c r="I3509" i="32"/>
  <c r="J3509" i="32"/>
  <c r="B3509" i="32" s="1"/>
  <c r="A3510" i="32"/>
  <c r="C3510" i="32"/>
  <c r="D3510" i="32"/>
  <c r="E3510" i="32"/>
  <c r="F3510" i="32"/>
  <c r="G3510" i="32"/>
  <c r="H3510" i="32"/>
  <c r="I3510" i="32"/>
  <c r="J3510" i="32"/>
  <c r="B3510" i="32" s="1"/>
  <c r="A3511" i="32"/>
  <c r="C3511" i="32"/>
  <c r="D3511" i="32"/>
  <c r="E3511" i="32"/>
  <c r="F3511" i="32"/>
  <c r="G3511" i="32"/>
  <c r="H3511" i="32"/>
  <c r="I3511" i="32"/>
  <c r="J3511" i="32"/>
  <c r="B3511" i="32" s="1"/>
  <c r="A3512" i="32"/>
  <c r="C3512" i="32"/>
  <c r="D3512" i="32"/>
  <c r="E3512" i="32"/>
  <c r="F3512" i="32"/>
  <c r="G3512" i="32"/>
  <c r="H3512" i="32"/>
  <c r="I3512" i="32"/>
  <c r="J3512" i="32"/>
  <c r="B3512" i="32" s="1"/>
  <c r="A3513" i="32"/>
  <c r="C3513" i="32"/>
  <c r="D3513" i="32"/>
  <c r="E3513" i="32"/>
  <c r="F3513" i="32"/>
  <c r="G3513" i="32"/>
  <c r="H3513" i="32"/>
  <c r="I3513" i="32"/>
  <c r="J3513" i="32"/>
  <c r="B3513" i="32" s="1"/>
  <c r="A3514" i="32"/>
  <c r="C3514" i="32"/>
  <c r="D3514" i="32"/>
  <c r="E3514" i="32"/>
  <c r="F3514" i="32"/>
  <c r="G3514" i="32"/>
  <c r="H3514" i="32"/>
  <c r="I3514" i="32"/>
  <c r="J3514" i="32"/>
  <c r="B3514" i="32" s="1"/>
  <c r="A3515" i="32"/>
  <c r="C3515" i="32"/>
  <c r="D3515" i="32"/>
  <c r="E3515" i="32"/>
  <c r="F3515" i="32"/>
  <c r="G3515" i="32"/>
  <c r="H3515" i="32"/>
  <c r="I3515" i="32"/>
  <c r="J3515" i="32"/>
  <c r="B3515" i="32" s="1"/>
  <c r="A3516" i="32"/>
  <c r="C3516" i="32"/>
  <c r="D3516" i="32"/>
  <c r="E3516" i="32"/>
  <c r="F3516" i="32"/>
  <c r="G3516" i="32"/>
  <c r="H3516" i="32"/>
  <c r="I3516" i="32"/>
  <c r="J3516" i="32"/>
  <c r="B3516" i="32" s="1"/>
  <c r="A3517" i="32"/>
  <c r="C3517" i="32"/>
  <c r="D3517" i="32"/>
  <c r="E3517" i="32"/>
  <c r="F3517" i="32"/>
  <c r="G3517" i="32"/>
  <c r="H3517" i="32"/>
  <c r="I3517" i="32"/>
  <c r="J3517" i="32"/>
  <c r="B3517" i="32" s="1"/>
  <c r="A3518" i="32"/>
  <c r="C3518" i="32"/>
  <c r="D3518" i="32"/>
  <c r="E3518" i="32"/>
  <c r="F3518" i="32"/>
  <c r="G3518" i="32"/>
  <c r="H3518" i="32"/>
  <c r="I3518" i="32"/>
  <c r="J3518" i="32"/>
  <c r="B3518" i="32" s="1"/>
  <c r="A3519" i="32"/>
  <c r="C3519" i="32"/>
  <c r="D3519" i="32"/>
  <c r="E3519" i="32"/>
  <c r="F3519" i="32"/>
  <c r="G3519" i="32"/>
  <c r="H3519" i="32"/>
  <c r="I3519" i="32"/>
  <c r="J3519" i="32"/>
  <c r="B3519" i="32" s="1"/>
  <c r="A3520" i="32"/>
  <c r="C3520" i="32"/>
  <c r="D3520" i="32"/>
  <c r="E3520" i="32"/>
  <c r="F3520" i="32"/>
  <c r="G3520" i="32"/>
  <c r="H3520" i="32"/>
  <c r="I3520" i="32"/>
  <c r="J3520" i="32"/>
  <c r="B3520" i="32" s="1"/>
  <c r="A3521" i="32"/>
  <c r="C3521" i="32"/>
  <c r="D3521" i="32"/>
  <c r="E3521" i="32"/>
  <c r="F3521" i="32"/>
  <c r="G3521" i="32"/>
  <c r="H3521" i="32"/>
  <c r="I3521" i="32"/>
  <c r="J3521" i="32"/>
  <c r="B3521" i="32" s="1"/>
  <c r="A3522" i="32"/>
  <c r="C3522" i="32"/>
  <c r="D3522" i="32"/>
  <c r="E3522" i="32"/>
  <c r="F3522" i="32"/>
  <c r="G3522" i="32"/>
  <c r="H3522" i="32"/>
  <c r="I3522" i="32"/>
  <c r="J3522" i="32"/>
  <c r="B3522" i="32" s="1"/>
  <c r="A3523" i="32"/>
  <c r="C3523" i="32"/>
  <c r="D3523" i="32"/>
  <c r="E3523" i="32"/>
  <c r="F3523" i="32"/>
  <c r="G3523" i="32"/>
  <c r="H3523" i="32"/>
  <c r="I3523" i="32"/>
  <c r="J3523" i="32"/>
  <c r="B3523" i="32" s="1"/>
  <c r="A3524" i="32"/>
  <c r="C3524" i="32"/>
  <c r="D3524" i="32"/>
  <c r="E3524" i="32"/>
  <c r="F3524" i="32"/>
  <c r="G3524" i="32"/>
  <c r="H3524" i="32"/>
  <c r="I3524" i="32"/>
  <c r="J3524" i="32"/>
  <c r="B3524" i="32" s="1"/>
  <c r="A3525" i="32"/>
  <c r="C3525" i="32"/>
  <c r="D3525" i="32"/>
  <c r="E3525" i="32"/>
  <c r="F3525" i="32"/>
  <c r="G3525" i="32"/>
  <c r="H3525" i="32"/>
  <c r="I3525" i="32"/>
  <c r="J3525" i="32"/>
  <c r="B3525" i="32" s="1"/>
  <c r="A3526" i="32"/>
  <c r="C3526" i="32"/>
  <c r="D3526" i="32"/>
  <c r="E3526" i="32"/>
  <c r="F3526" i="32"/>
  <c r="G3526" i="32"/>
  <c r="H3526" i="32"/>
  <c r="I3526" i="32"/>
  <c r="J3526" i="32"/>
  <c r="B3526" i="32" s="1"/>
  <c r="A3527" i="32"/>
  <c r="C3527" i="32"/>
  <c r="D3527" i="32"/>
  <c r="E3527" i="32"/>
  <c r="F3527" i="32"/>
  <c r="G3527" i="32"/>
  <c r="H3527" i="32"/>
  <c r="I3527" i="32"/>
  <c r="J3527" i="32"/>
  <c r="B3527" i="32" s="1"/>
  <c r="A3528" i="32"/>
  <c r="C3528" i="32"/>
  <c r="D3528" i="32"/>
  <c r="E3528" i="32"/>
  <c r="F3528" i="32"/>
  <c r="G3528" i="32"/>
  <c r="H3528" i="32"/>
  <c r="I3528" i="32"/>
  <c r="J3528" i="32"/>
  <c r="B3528" i="32" s="1"/>
  <c r="A3529" i="32"/>
  <c r="C3529" i="32"/>
  <c r="D3529" i="32"/>
  <c r="E3529" i="32"/>
  <c r="F3529" i="32"/>
  <c r="G3529" i="32"/>
  <c r="H3529" i="32"/>
  <c r="I3529" i="32"/>
  <c r="J3529" i="32"/>
  <c r="B3529" i="32" s="1"/>
  <c r="A3530" i="32"/>
  <c r="C3530" i="32"/>
  <c r="D3530" i="32"/>
  <c r="E3530" i="32"/>
  <c r="F3530" i="32"/>
  <c r="G3530" i="32"/>
  <c r="H3530" i="32"/>
  <c r="I3530" i="32"/>
  <c r="J3530" i="32"/>
  <c r="B3530" i="32" s="1"/>
  <c r="A3531" i="32"/>
  <c r="C3531" i="32"/>
  <c r="D3531" i="32"/>
  <c r="E3531" i="32"/>
  <c r="F3531" i="32"/>
  <c r="G3531" i="32"/>
  <c r="H3531" i="32"/>
  <c r="I3531" i="32"/>
  <c r="J3531" i="32"/>
  <c r="B3531" i="32" s="1"/>
  <c r="A3532" i="32"/>
  <c r="C3532" i="32"/>
  <c r="D3532" i="32"/>
  <c r="E3532" i="32"/>
  <c r="F3532" i="32"/>
  <c r="G3532" i="32"/>
  <c r="H3532" i="32"/>
  <c r="I3532" i="32"/>
  <c r="J3532" i="32"/>
  <c r="B3532" i="32" s="1"/>
  <c r="A3533" i="32"/>
  <c r="C3533" i="32"/>
  <c r="D3533" i="32"/>
  <c r="E3533" i="32"/>
  <c r="F3533" i="32"/>
  <c r="G3533" i="32"/>
  <c r="H3533" i="32"/>
  <c r="I3533" i="32"/>
  <c r="J3533" i="32"/>
  <c r="B3533" i="32" s="1"/>
  <c r="A3534" i="32"/>
  <c r="C3534" i="32"/>
  <c r="D3534" i="32"/>
  <c r="E3534" i="32"/>
  <c r="F3534" i="32"/>
  <c r="G3534" i="32"/>
  <c r="H3534" i="32"/>
  <c r="I3534" i="32"/>
  <c r="J3534" i="32"/>
  <c r="B3534" i="32" s="1"/>
  <c r="A3535" i="32"/>
  <c r="C3535" i="32"/>
  <c r="D3535" i="32"/>
  <c r="E3535" i="32"/>
  <c r="F3535" i="32"/>
  <c r="G3535" i="32"/>
  <c r="H3535" i="32"/>
  <c r="I3535" i="32"/>
  <c r="J3535" i="32"/>
  <c r="B3535" i="32" s="1"/>
  <c r="A3536" i="32"/>
  <c r="C3536" i="32"/>
  <c r="D3536" i="32"/>
  <c r="E3536" i="32"/>
  <c r="F3536" i="32"/>
  <c r="G3536" i="32"/>
  <c r="H3536" i="32"/>
  <c r="I3536" i="32"/>
  <c r="J3536" i="32"/>
  <c r="B3536" i="32" s="1"/>
  <c r="A3537" i="32"/>
  <c r="C3537" i="32"/>
  <c r="D3537" i="32"/>
  <c r="E3537" i="32"/>
  <c r="F3537" i="32"/>
  <c r="G3537" i="32"/>
  <c r="H3537" i="32"/>
  <c r="I3537" i="32"/>
  <c r="J3537" i="32"/>
  <c r="B3537" i="32" s="1"/>
  <c r="A3538" i="32"/>
  <c r="C3538" i="32"/>
  <c r="D3538" i="32"/>
  <c r="E3538" i="32"/>
  <c r="F3538" i="32"/>
  <c r="G3538" i="32"/>
  <c r="H3538" i="32"/>
  <c r="I3538" i="32"/>
  <c r="J3538" i="32"/>
  <c r="B3538" i="32" s="1"/>
  <c r="A3539" i="32"/>
  <c r="C3539" i="32"/>
  <c r="D3539" i="32"/>
  <c r="E3539" i="32"/>
  <c r="F3539" i="32"/>
  <c r="G3539" i="32"/>
  <c r="H3539" i="32"/>
  <c r="I3539" i="32"/>
  <c r="J3539" i="32"/>
  <c r="B3539" i="32" s="1"/>
  <c r="A3540" i="32"/>
  <c r="C3540" i="32"/>
  <c r="D3540" i="32"/>
  <c r="E3540" i="32"/>
  <c r="F3540" i="32"/>
  <c r="G3540" i="32"/>
  <c r="H3540" i="32"/>
  <c r="I3540" i="32"/>
  <c r="J3540" i="32"/>
  <c r="B3540" i="32" s="1"/>
  <c r="A3541" i="32"/>
  <c r="C3541" i="32"/>
  <c r="D3541" i="32"/>
  <c r="E3541" i="32"/>
  <c r="F3541" i="32"/>
  <c r="G3541" i="32"/>
  <c r="H3541" i="32"/>
  <c r="I3541" i="32"/>
  <c r="J3541" i="32"/>
  <c r="B3541" i="32" s="1"/>
  <c r="A3542" i="32"/>
  <c r="C3542" i="32"/>
  <c r="D3542" i="32"/>
  <c r="E3542" i="32"/>
  <c r="F3542" i="32"/>
  <c r="G3542" i="32"/>
  <c r="H3542" i="32"/>
  <c r="I3542" i="32"/>
  <c r="J3542" i="32"/>
  <c r="B3542" i="32" s="1"/>
  <c r="A3543" i="32"/>
  <c r="C3543" i="32"/>
  <c r="D3543" i="32"/>
  <c r="E3543" i="32"/>
  <c r="F3543" i="32"/>
  <c r="G3543" i="32"/>
  <c r="H3543" i="32"/>
  <c r="I3543" i="32"/>
  <c r="J3543" i="32"/>
  <c r="B3543" i="32" s="1"/>
  <c r="A3544" i="32"/>
  <c r="C3544" i="32"/>
  <c r="D3544" i="32"/>
  <c r="E3544" i="32"/>
  <c r="F3544" i="32"/>
  <c r="G3544" i="32"/>
  <c r="H3544" i="32"/>
  <c r="I3544" i="32"/>
  <c r="J3544" i="32"/>
  <c r="B3544" i="32" s="1"/>
  <c r="A3545" i="32"/>
  <c r="C3545" i="32"/>
  <c r="D3545" i="32"/>
  <c r="E3545" i="32"/>
  <c r="F3545" i="32"/>
  <c r="G3545" i="32"/>
  <c r="H3545" i="32"/>
  <c r="I3545" i="32"/>
  <c r="J3545" i="32"/>
  <c r="B3545" i="32" s="1"/>
  <c r="A3546" i="32"/>
  <c r="C3546" i="32"/>
  <c r="D3546" i="32"/>
  <c r="E3546" i="32"/>
  <c r="F3546" i="32"/>
  <c r="G3546" i="32"/>
  <c r="H3546" i="32"/>
  <c r="I3546" i="32"/>
  <c r="J3546" i="32"/>
  <c r="B3546" i="32" s="1"/>
  <c r="A3547" i="32"/>
  <c r="C3547" i="32"/>
  <c r="D3547" i="32"/>
  <c r="E3547" i="32"/>
  <c r="F3547" i="32"/>
  <c r="G3547" i="32"/>
  <c r="H3547" i="32"/>
  <c r="I3547" i="32"/>
  <c r="J3547" i="32"/>
  <c r="B3547" i="32" s="1"/>
  <c r="A3548" i="32"/>
  <c r="C3548" i="32"/>
  <c r="D3548" i="32"/>
  <c r="E3548" i="32"/>
  <c r="F3548" i="32"/>
  <c r="G3548" i="32"/>
  <c r="H3548" i="32"/>
  <c r="I3548" i="32"/>
  <c r="J3548" i="32"/>
  <c r="B3548" i="32" s="1"/>
  <c r="A3549" i="32"/>
  <c r="C3549" i="32"/>
  <c r="D3549" i="32"/>
  <c r="E3549" i="32"/>
  <c r="F3549" i="32"/>
  <c r="G3549" i="32"/>
  <c r="H3549" i="32"/>
  <c r="I3549" i="32"/>
  <c r="J3549" i="32"/>
  <c r="B3549" i="32" s="1"/>
  <c r="A3550" i="32"/>
  <c r="C3550" i="32"/>
  <c r="D3550" i="32"/>
  <c r="E3550" i="32"/>
  <c r="F3550" i="32"/>
  <c r="G3550" i="32"/>
  <c r="H3550" i="32"/>
  <c r="I3550" i="32"/>
  <c r="J3550" i="32"/>
  <c r="B3550" i="32" s="1"/>
  <c r="A3551" i="32"/>
  <c r="C3551" i="32"/>
  <c r="D3551" i="32"/>
  <c r="E3551" i="32"/>
  <c r="F3551" i="32"/>
  <c r="G3551" i="32"/>
  <c r="H3551" i="32"/>
  <c r="I3551" i="32"/>
  <c r="J3551" i="32"/>
  <c r="B3551" i="32" s="1"/>
  <c r="A3552" i="32"/>
  <c r="C3552" i="32"/>
  <c r="D3552" i="32"/>
  <c r="E3552" i="32"/>
  <c r="F3552" i="32"/>
  <c r="G3552" i="32"/>
  <c r="H3552" i="32"/>
  <c r="I3552" i="32"/>
  <c r="J3552" i="32"/>
  <c r="B3552" i="32" s="1"/>
  <c r="A3553" i="32"/>
  <c r="C3553" i="32"/>
  <c r="D3553" i="32"/>
  <c r="E3553" i="32"/>
  <c r="F3553" i="32"/>
  <c r="G3553" i="32"/>
  <c r="H3553" i="32"/>
  <c r="I3553" i="32"/>
  <c r="J3553" i="32"/>
  <c r="B3553" i="32" s="1"/>
  <c r="A3554" i="32"/>
  <c r="C3554" i="32"/>
  <c r="D3554" i="32"/>
  <c r="E3554" i="32"/>
  <c r="F3554" i="32"/>
  <c r="G3554" i="32"/>
  <c r="H3554" i="32"/>
  <c r="I3554" i="32"/>
  <c r="J3554" i="32"/>
  <c r="B3554" i="32" s="1"/>
  <c r="A3555" i="32"/>
  <c r="C3555" i="32"/>
  <c r="D3555" i="32"/>
  <c r="E3555" i="32"/>
  <c r="F3555" i="32"/>
  <c r="G3555" i="32"/>
  <c r="H3555" i="32"/>
  <c r="I3555" i="32"/>
  <c r="J3555" i="32"/>
  <c r="B3555" i="32" s="1"/>
  <c r="A3556" i="32"/>
  <c r="C3556" i="32"/>
  <c r="D3556" i="32"/>
  <c r="E3556" i="32"/>
  <c r="F3556" i="32"/>
  <c r="G3556" i="32"/>
  <c r="H3556" i="32"/>
  <c r="I3556" i="32"/>
  <c r="J3556" i="32"/>
  <c r="B3556" i="32" s="1"/>
  <c r="A3557" i="32"/>
  <c r="C3557" i="32"/>
  <c r="D3557" i="32"/>
  <c r="E3557" i="32"/>
  <c r="F3557" i="32"/>
  <c r="G3557" i="32"/>
  <c r="H3557" i="32"/>
  <c r="I3557" i="32"/>
  <c r="J3557" i="32"/>
  <c r="B3557" i="32" s="1"/>
  <c r="A3558" i="32"/>
  <c r="C3558" i="32"/>
  <c r="D3558" i="32"/>
  <c r="E3558" i="32"/>
  <c r="F3558" i="32"/>
  <c r="G3558" i="32"/>
  <c r="H3558" i="32"/>
  <c r="I3558" i="32"/>
  <c r="J3558" i="32"/>
  <c r="B3558" i="32" s="1"/>
  <c r="A3559" i="32"/>
  <c r="C3559" i="32"/>
  <c r="D3559" i="32"/>
  <c r="E3559" i="32"/>
  <c r="F3559" i="32"/>
  <c r="G3559" i="32"/>
  <c r="H3559" i="32"/>
  <c r="I3559" i="32"/>
  <c r="J3559" i="32"/>
  <c r="B3559" i="32" s="1"/>
  <c r="A3560" i="32"/>
  <c r="C3560" i="32"/>
  <c r="D3560" i="32"/>
  <c r="E3560" i="32"/>
  <c r="F3560" i="32"/>
  <c r="G3560" i="32"/>
  <c r="H3560" i="32"/>
  <c r="I3560" i="32"/>
  <c r="J3560" i="32"/>
  <c r="B3560" i="32" s="1"/>
  <c r="A3561" i="32"/>
  <c r="C3561" i="32"/>
  <c r="D3561" i="32"/>
  <c r="E3561" i="32"/>
  <c r="F3561" i="32"/>
  <c r="G3561" i="32"/>
  <c r="H3561" i="32"/>
  <c r="I3561" i="32"/>
  <c r="J3561" i="32"/>
  <c r="B3561" i="32" s="1"/>
  <c r="A3562" i="32"/>
  <c r="C3562" i="32"/>
  <c r="D3562" i="32"/>
  <c r="E3562" i="32"/>
  <c r="F3562" i="32"/>
  <c r="G3562" i="32"/>
  <c r="H3562" i="32"/>
  <c r="I3562" i="32"/>
  <c r="J3562" i="32"/>
  <c r="B3562" i="32" s="1"/>
  <c r="A3563" i="32"/>
  <c r="C3563" i="32"/>
  <c r="D3563" i="32"/>
  <c r="E3563" i="32"/>
  <c r="F3563" i="32"/>
  <c r="G3563" i="32"/>
  <c r="H3563" i="32"/>
  <c r="I3563" i="32"/>
  <c r="J3563" i="32"/>
  <c r="B3563" i="32" s="1"/>
  <c r="A3564" i="32"/>
  <c r="C3564" i="32"/>
  <c r="D3564" i="32"/>
  <c r="E3564" i="32"/>
  <c r="F3564" i="32"/>
  <c r="G3564" i="32"/>
  <c r="H3564" i="32"/>
  <c r="I3564" i="32"/>
  <c r="J3564" i="32"/>
  <c r="B3564" i="32" s="1"/>
  <c r="A3565" i="32"/>
  <c r="C3565" i="32"/>
  <c r="D3565" i="32"/>
  <c r="E3565" i="32"/>
  <c r="F3565" i="32"/>
  <c r="G3565" i="32"/>
  <c r="H3565" i="32"/>
  <c r="I3565" i="32"/>
  <c r="J3565" i="32"/>
  <c r="B3565" i="32" s="1"/>
  <c r="A3566" i="32"/>
  <c r="C3566" i="32"/>
  <c r="D3566" i="32"/>
  <c r="E3566" i="32"/>
  <c r="F3566" i="32"/>
  <c r="G3566" i="32"/>
  <c r="H3566" i="32"/>
  <c r="I3566" i="32"/>
  <c r="J3566" i="32"/>
  <c r="B3566" i="32" s="1"/>
  <c r="A3567" i="32"/>
  <c r="C3567" i="32"/>
  <c r="D3567" i="32"/>
  <c r="E3567" i="32"/>
  <c r="F3567" i="32"/>
  <c r="G3567" i="32"/>
  <c r="H3567" i="32"/>
  <c r="I3567" i="32"/>
  <c r="J3567" i="32"/>
  <c r="B3567" i="32" s="1"/>
  <c r="A3568" i="32"/>
  <c r="C3568" i="32"/>
  <c r="D3568" i="32"/>
  <c r="E3568" i="32"/>
  <c r="F3568" i="32"/>
  <c r="G3568" i="32"/>
  <c r="H3568" i="32"/>
  <c r="I3568" i="32"/>
  <c r="J3568" i="32"/>
  <c r="B3568" i="32" s="1"/>
  <c r="A3569" i="32"/>
  <c r="C3569" i="32"/>
  <c r="D3569" i="32"/>
  <c r="E3569" i="32"/>
  <c r="F3569" i="32"/>
  <c r="G3569" i="32"/>
  <c r="H3569" i="32"/>
  <c r="I3569" i="32"/>
  <c r="J3569" i="32"/>
  <c r="B3569" i="32" s="1"/>
  <c r="A3570" i="32"/>
  <c r="C3570" i="32"/>
  <c r="D3570" i="32"/>
  <c r="E3570" i="32"/>
  <c r="F3570" i="32"/>
  <c r="G3570" i="32"/>
  <c r="H3570" i="32"/>
  <c r="I3570" i="32"/>
  <c r="J3570" i="32"/>
  <c r="B3570" i="32" s="1"/>
  <c r="A3571" i="32"/>
  <c r="C3571" i="32"/>
  <c r="D3571" i="32"/>
  <c r="E3571" i="32"/>
  <c r="F3571" i="32"/>
  <c r="G3571" i="32"/>
  <c r="H3571" i="32"/>
  <c r="I3571" i="32"/>
  <c r="J3571" i="32"/>
  <c r="B3571" i="32" s="1"/>
  <c r="A3572" i="32"/>
  <c r="C3572" i="32"/>
  <c r="D3572" i="32"/>
  <c r="E3572" i="32"/>
  <c r="F3572" i="32"/>
  <c r="G3572" i="32"/>
  <c r="H3572" i="32"/>
  <c r="I3572" i="32"/>
  <c r="J3572" i="32"/>
  <c r="B3572" i="32" s="1"/>
  <c r="A3573" i="32"/>
  <c r="C3573" i="32"/>
  <c r="D3573" i="32"/>
  <c r="E3573" i="32"/>
  <c r="F3573" i="32"/>
  <c r="G3573" i="32"/>
  <c r="H3573" i="32"/>
  <c r="I3573" i="32"/>
  <c r="J3573" i="32"/>
  <c r="B3573" i="32" s="1"/>
  <c r="A3574" i="32"/>
  <c r="C3574" i="32"/>
  <c r="D3574" i="32"/>
  <c r="E3574" i="32"/>
  <c r="F3574" i="32"/>
  <c r="G3574" i="32"/>
  <c r="H3574" i="32"/>
  <c r="I3574" i="32"/>
  <c r="J3574" i="32"/>
  <c r="B3574" i="32" s="1"/>
  <c r="A3575" i="32"/>
  <c r="C3575" i="32"/>
  <c r="D3575" i="32"/>
  <c r="E3575" i="32"/>
  <c r="F3575" i="32"/>
  <c r="G3575" i="32"/>
  <c r="H3575" i="32"/>
  <c r="I3575" i="32"/>
  <c r="J3575" i="32"/>
  <c r="B3575" i="32" s="1"/>
  <c r="A3576" i="32"/>
  <c r="C3576" i="32"/>
  <c r="D3576" i="32"/>
  <c r="E3576" i="32"/>
  <c r="F3576" i="32"/>
  <c r="G3576" i="32"/>
  <c r="H3576" i="32"/>
  <c r="I3576" i="32"/>
  <c r="J3576" i="32"/>
  <c r="B3576" i="32" s="1"/>
  <c r="A3577" i="32"/>
  <c r="C3577" i="32"/>
  <c r="D3577" i="32"/>
  <c r="E3577" i="32"/>
  <c r="F3577" i="32"/>
  <c r="G3577" i="32"/>
  <c r="H3577" i="32"/>
  <c r="I3577" i="32"/>
  <c r="J3577" i="32"/>
  <c r="B3577" i="32" s="1"/>
  <c r="A3578" i="32"/>
  <c r="C3578" i="32"/>
  <c r="D3578" i="32"/>
  <c r="E3578" i="32"/>
  <c r="F3578" i="32"/>
  <c r="G3578" i="32"/>
  <c r="H3578" i="32"/>
  <c r="I3578" i="32"/>
  <c r="J3578" i="32"/>
  <c r="B3578" i="32" s="1"/>
  <c r="A3579" i="32"/>
  <c r="C3579" i="32"/>
  <c r="D3579" i="32"/>
  <c r="E3579" i="32"/>
  <c r="F3579" i="32"/>
  <c r="G3579" i="32"/>
  <c r="H3579" i="32"/>
  <c r="I3579" i="32"/>
  <c r="J3579" i="32"/>
  <c r="B3579" i="32" s="1"/>
  <c r="A3580" i="32"/>
  <c r="C3580" i="32"/>
  <c r="D3580" i="32"/>
  <c r="E3580" i="32"/>
  <c r="F3580" i="32"/>
  <c r="G3580" i="32"/>
  <c r="H3580" i="32"/>
  <c r="I3580" i="32"/>
  <c r="J3580" i="32"/>
  <c r="B3580" i="32" s="1"/>
  <c r="A3581" i="32"/>
  <c r="C3581" i="32"/>
  <c r="D3581" i="32"/>
  <c r="E3581" i="32"/>
  <c r="F3581" i="32"/>
  <c r="G3581" i="32"/>
  <c r="H3581" i="32"/>
  <c r="I3581" i="32"/>
  <c r="J3581" i="32"/>
  <c r="B3581" i="32" s="1"/>
  <c r="A3582" i="32"/>
  <c r="C3582" i="32"/>
  <c r="D3582" i="32"/>
  <c r="E3582" i="32"/>
  <c r="F3582" i="32"/>
  <c r="G3582" i="32"/>
  <c r="H3582" i="32"/>
  <c r="I3582" i="32"/>
  <c r="J3582" i="32"/>
  <c r="B3582" i="32" s="1"/>
  <c r="A3583" i="32"/>
  <c r="C3583" i="32"/>
  <c r="D3583" i="32"/>
  <c r="E3583" i="32"/>
  <c r="F3583" i="32"/>
  <c r="G3583" i="32"/>
  <c r="H3583" i="32"/>
  <c r="I3583" i="32"/>
  <c r="J3583" i="32"/>
  <c r="B3583" i="32" s="1"/>
  <c r="A3584" i="32"/>
  <c r="C3584" i="32"/>
  <c r="D3584" i="32"/>
  <c r="E3584" i="32"/>
  <c r="F3584" i="32"/>
  <c r="G3584" i="32"/>
  <c r="H3584" i="32"/>
  <c r="I3584" i="32"/>
  <c r="J3584" i="32"/>
  <c r="B3584" i="32" s="1"/>
  <c r="A3585" i="32"/>
  <c r="C3585" i="32"/>
  <c r="D3585" i="32"/>
  <c r="E3585" i="32"/>
  <c r="F3585" i="32"/>
  <c r="G3585" i="32"/>
  <c r="H3585" i="32"/>
  <c r="I3585" i="32"/>
  <c r="J3585" i="32"/>
  <c r="B3585" i="32" s="1"/>
  <c r="A3586" i="32"/>
  <c r="C3586" i="32"/>
  <c r="D3586" i="32"/>
  <c r="E3586" i="32"/>
  <c r="F3586" i="32"/>
  <c r="G3586" i="32"/>
  <c r="H3586" i="32"/>
  <c r="I3586" i="32"/>
  <c r="J3586" i="32"/>
  <c r="B3586" i="32" s="1"/>
  <c r="A3587" i="32"/>
  <c r="C3587" i="32"/>
  <c r="D3587" i="32"/>
  <c r="E3587" i="32"/>
  <c r="F3587" i="32"/>
  <c r="G3587" i="32"/>
  <c r="H3587" i="32"/>
  <c r="I3587" i="32"/>
  <c r="J3587" i="32"/>
  <c r="B3587" i="32" s="1"/>
  <c r="A3588" i="32"/>
  <c r="C3588" i="32"/>
  <c r="D3588" i="32"/>
  <c r="E3588" i="32"/>
  <c r="F3588" i="32"/>
  <c r="G3588" i="32"/>
  <c r="H3588" i="32"/>
  <c r="I3588" i="32"/>
  <c r="J3588" i="32"/>
  <c r="B3588" i="32" s="1"/>
  <c r="A3589" i="32"/>
  <c r="C3589" i="32"/>
  <c r="D3589" i="32"/>
  <c r="E3589" i="32"/>
  <c r="F3589" i="32"/>
  <c r="G3589" i="32"/>
  <c r="H3589" i="32"/>
  <c r="I3589" i="32"/>
  <c r="J3589" i="32"/>
  <c r="B3589" i="32" s="1"/>
  <c r="A3590" i="32"/>
  <c r="C3590" i="32"/>
  <c r="D3590" i="32"/>
  <c r="E3590" i="32"/>
  <c r="F3590" i="32"/>
  <c r="G3590" i="32"/>
  <c r="H3590" i="32"/>
  <c r="I3590" i="32"/>
  <c r="J3590" i="32"/>
  <c r="B3590" i="32" s="1"/>
  <c r="A3591" i="32"/>
  <c r="C3591" i="32"/>
  <c r="D3591" i="32"/>
  <c r="E3591" i="32"/>
  <c r="F3591" i="32"/>
  <c r="G3591" i="32"/>
  <c r="H3591" i="32"/>
  <c r="I3591" i="32"/>
  <c r="J3591" i="32"/>
  <c r="B3591" i="32" s="1"/>
  <c r="A3592" i="32"/>
  <c r="C3592" i="32"/>
  <c r="D3592" i="32"/>
  <c r="E3592" i="32"/>
  <c r="F3592" i="32"/>
  <c r="G3592" i="32"/>
  <c r="H3592" i="32"/>
  <c r="I3592" i="32"/>
  <c r="J3592" i="32"/>
  <c r="B3592" i="32" s="1"/>
  <c r="A3593" i="32"/>
  <c r="C3593" i="32"/>
  <c r="D3593" i="32"/>
  <c r="E3593" i="32"/>
  <c r="F3593" i="32"/>
  <c r="G3593" i="32"/>
  <c r="H3593" i="32"/>
  <c r="I3593" i="32"/>
  <c r="J3593" i="32"/>
  <c r="B3593" i="32" s="1"/>
  <c r="A3594" i="32"/>
  <c r="C3594" i="32"/>
  <c r="D3594" i="32"/>
  <c r="E3594" i="32"/>
  <c r="F3594" i="32"/>
  <c r="G3594" i="32"/>
  <c r="H3594" i="32"/>
  <c r="I3594" i="32"/>
  <c r="J3594" i="32"/>
  <c r="B3594" i="32" s="1"/>
  <c r="A3595" i="32"/>
  <c r="C3595" i="32"/>
  <c r="D3595" i="32"/>
  <c r="E3595" i="32"/>
  <c r="F3595" i="32"/>
  <c r="G3595" i="32"/>
  <c r="H3595" i="32"/>
  <c r="I3595" i="32"/>
  <c r="J3595" i="32"/>
  <c r="B3595" i="32" s="1"/>
  <c r="A3596" i="32"/>
  <c r="C3596" i="32"/>
  <c r="D3596" i="32"/>
  <c r="E3596" i="32"/>
  <c r="F3596" i="32"/>
  <c r="G3596" i="32"/>
  <c r="H3596" i="32"/>
  <c r="I3596" i="32"/>
  <c r="J3596" i="32"/>
  <c r="B3596" i="32" s="1"/>
  <c r="A3597" i="32"/>
  <c r="C3597" i="32"/>
  <c r="D3597" i="32"/>
  <c r="E3597" i="32"/>
  <c r="F3597" i="32"/>
  <c r="G3597" i="32"/>
  <c r="H3597" i="32"/>
  <c r="I3597" i="32"/>
  <c r="J3597" i="32"/>
  <c r="B3597" i="32" s="1"/>
  <c r="A3598" i="32"/>
  <c r="C3598" i="32"/>
  <c r="D3598" i="32"/>
  <c r="E3598" i="32"/>
  <c r="F3598" i="32"/>
  <c r="G3598" i="32"/>
  <c r="H3598" i="32"/>
  <c r="I3598" i="32"/>
  <c r="J3598" i="32"/>
  <c r="B3598" i="32" s="1"/>
  <c r="A3599" i="32"/>
  <c r="C3599" i="32"/>
  <c r="D3599" i="32"/>
  <c r="E3599" i="32"/>
  <c r="F3599" i="32"/>
  <c r="G3599" i="32"/>
  <c r="H3599" i="32"/>
  <c r="I3599" i="32"/>
  <c r="J3599" i="32"/>
  <c r="B3599" i="32" s="1"/>
  <c r="A3600" i="32"/>
  <c r="C3600" i="32"/>
  <c r="D3600" i="32"/>
  <c r="E3600" i="32"/>
  <c r="F3600" i="32"/>
  <c r="G3600" i="32"/>
  <c r="H3600" i="32"/>
  <c r="I3600" i="32"/>
  <c r="J3600" i="32"/>
  <c r="B3600" i="32" s="1"/>
  <c r="A3601" i="32"/>
  <c r="C3601" i="32"/>
  <c r="D3601" i="32"/>
  <c r="E3601" i="32"/>
  <c r="F3601" i="32"/>
  <c r="G3601" i="32"/>
  <c r="H3601" i="32"/>
  <c r="I3601" i="32"/>
  <c r="J3601" i="32"/>
  <c r="B3601" i="32" s="1"/>
  <c r="A3602" i="32"/>
  <c r="C3602" i="32"/>
  <c r="D3602" i="32"/>
  <c r="E3602" i="32"/>
  <c r="F3602" i="32"/>
  <c r="G3602" i="32"/>
  <c r="H3602" i="32"/>
  <c r="I3602" i="32"/>
  <c r="J3602" i="32"/>
  <c r="B3602" i="32" s="1"/>
  <c r="A3603" i="32"/>
  <c r="C3603" i="32"/>
  <c r="D3603" i="32"/>
  <c r="E3603" i="32"/>
  <c r="F3603" i="32"/>
  <c r="G3603" i="32"/>
  <c r="H3603" i="32"/>
  <c r="I3603" i="32"/>
  <c r="J3603" i="32"/>
  <c r="B3603" i="32" s="1"/>
  <c r="A3604" i="32"/>
  <c r="C3604" i="32"/>
  <c r="D3604" i="32"/>
  <c r="E3604" i="32"/>
  <c r="F3604" i="32"/>
  <c r="G3604" i="32"/>
  <c r="H3604" i="32"/>
  <c r="I3604" i="32"/>
  <c r="J3604" i="32"/>
  <c r="B3604" i="32" s="1"/>
  <c r="A3605" i="32"/>
  <c r="C3605" i="32"/>
  <c r="D3605" i="32"/>
  <c r="E3605" i="32"/>
  <c r="F3605" i="32"/>
  <c r="G3605" i="32"/>
  <c r="H3605" i="32"/>
  <c r="I3605" i="32"/>
  <c r="J3605" i="32"/>
  <c r="B3605" i="32" s="1"/>
  <c r="A3606" i="32"/>
  <c r="C3606" i="32"/>
  <c r="D3606" i="32"/>
  <c r="E3606" i="32"/>
  <c r="F3606" i="32"/>
  <c r="G3606" i="32"/>
  <c r="H3606" i="32"/>
  <c r="I3606" i="32"/>
  <c r="J3606" i="32"/>
  <c r="B3606" i="32" s="1"/>
  <c r="A3607" i="32"/>
  <c r="C3607" i="32"/>
  <c r="D3607" i="32"/>
  <c r="E3607" i="32"/>
  <c r="F3607" i="32"/>
  <c r="G3607" i="32"/>
  <c r="H3607" i="32"/>
  <c r="I3607" i="32"/>
  <c r="J3607" i="32"/>
  <c r="B3607" i="32" s="1"/>
  <c r="A3608" i="32"/>
  <c r="C3608" i="32"/>
  <c r="D3608" i="32"/>
  <c r="E3608" i="32"/>
  <c r="F3608" i="32"/>
  <c r="G3608" i="32"/>
  <c r="H3608" i="32"/>
  <c r="I3608" i="32"/>
  <c r="J3608" i="32"/>
  <c r="B3608" i="32" s="1"/>
  <c r="A3609" i="32"/>
  <c r="C3609" i="32"/>
  <c r="D3609" i="32"/>
  <c r="E3609" i="32"/>
  <c r="F3609" i="32"/>
  <c r="G3609" i="32"/>
  <c r="H3609" i="32"/>
  <c r="I3609" i="32"/>
  <c r="J3609" i="32"/>
  <c r="B3609" i="32" s="1"/>
  <c r="A3610" i="32"/>
  <c r="C3610" i="32"/>
  <c r="D3610" i="32"/>
  <c r="E3610" i="32"/>
  <c r="F3610" i="32"/>
  <c r="G3610" i="32"/>
  <c r="H3610" i="32"/>
  <c r="I3610" i="32"/>
  <c r="J3610" i="32"/>
  <c r="B3610" i="32" s="1"/>
  <c r="A3611" i="32"/>
  <c r="C3611" i="32"/>
  <c r="D3611" i="32"/>
  <c r="E3611" i="32"/>
  <c r="F3611" i="32"/>
  <c r="G3611" i="32"/>
  <c r="H3611" i="32"/>
  <c r="I3611" i="32"/>
  <c r="J3611" i="32"/>
  <c r="B3611" i="32" s="1"/>
  <c r="A3612" i="32"/>
  <c r="C3612" i="32"/>
  <c r="D3612" i="32"/>
  <c r="E3612" i="32"/>
  <c r="F3612" i="32"/>
  <c r="G3612" i="32"/>
  <c r="H3612" i="32"/>
  <c r="I3612" i="32"/>
  <c r="J3612" i="32"/>
  <c r="B3612" i="32" s="1"/>
  <c r="A3613" i="32"/>
  <c r="C3613" i="32"/>
  <c r="D3613" i="32"/>
  <c r="E3613" i="32"/>
  <c r="F3613" i="32"/>
  <c r="G3613" i="32"/>
  <c r="H3613" i="32"/>
  <c r="I3613" i="32"/>
  <c r="J3613" i="32"/>
  <c r="B3613" i="32" s="1"/>
  <c r="A3614" i="32"/>
  <c r="C3614" i="32"/>
  <c r="D3614" i="32"/>
  <c r="E3614" i="32"/>
  <c r="F3614" i="32"/>
  <c r="G3614" i="32"/>
  <c r="H3614" i="32"/>
  <c r="I3614" i="32"/>
  <c r="J3614" i="32"/>
  <c r="B3614" i="32" s="1"/>
  <c r="A3615" i="32"/>
  <c r="C3615" i="32"/>
  <c r="D3615" i="32"/>
  <c r="E3615" i="32"/>
  <c r="F3615" i="32"/>
  <c r="G3615" i="32"/>
  <c r="H3615" i="32"/>
  <c r="I3615" i="32"/>
  <c r="J3615" i="32"/>
  <c r="B3615" i="32" s="1"/>
  <c r="A3616" i="32"/>
  <c r="C3616" i="32"/>
  <c r="D3616" i="32"/>
  <c r="E3616" i="32"/>
  <c r="F3616" i="32"/>
  <c r="G3616" i="32"/>
  <c r="H3616" i="32"/>
  <c r="I3616" i="32"/>
  <c r="J3616" i="32"/>
  <c r="B3616" i="32" s="1"/>
  <c r="A3617" i="32"/>
  <c r="C3617" i="32"/>
  <c r="D3617" i="32"/>
  <c r="E3617" i="32"/>
  <c r="F3617" i="32"/>
  <c r="G3617" i="32"/>
  <c r="H3617" i="32"/>
  <c r="I3617" i="32"/>
  <c r="J3617" i="32"/>
  <c r="B3617" i="32" s="1"/>
  <c r="A3618" i="32"/>
  <c r="C3618" i="32"/>
  <c r="D3618" i="32"/>
  <c r="E3618" i="32"/>
  <c r="F3618" i="32"/>
  <c r="G3618" i="32"/>
  <c r="H3618" i="32"/>
  <c r="I3618" i="32"/>
  <c r="J3618" i="32"/>
  <c r="B3618" i="32" s="1"/>
  <c r="A3619" i="32"/>
  <c r="C3619" i="32"/>
  <c r="D3619" i="32"/>
  <c r="E3619" i="32"/>
  <c r="F3619" i="32"/>
  <c r="G3619" i="32"/>
  <c r="H3619" i="32"/>
  <c r="I3619" i="32"/>
  <c r="J3619" i="32"/>
  <c r="B3619" i="32" s="1"/>
  <c r="A3620" i="32"/>
  <c r="C3620" i="32"/>
  <c r="D3620" i="32"/>
  <c r="E3620" i="32"/>
  <c r="F3620" i="32"/>
  <c r="G3620" i="32"/>
  <c r="H3620" i="32"/>
  <c r="I3620" i="32"/>
  <c r="J3620" i="32"/>
  <c r="B3620" i="32" s="1"/>
  <c r="A3621" i="32"/>
  <c r="C3621" i="32"/>
  <c r="D3621" i="32"/>
  <c r="E3621" i="32"/>
  <c r="F3621" i="32"/>
  <c r="G3621" i="32"/>
  <c r="H3621" i="32"/>
  <c r="I3621" i="32"/>
  <c r="J3621" i="32"/>
  <c r="B3621" i="32" s="1"/>
  <c r="A3622" i="32"/>
  <c r="C3622" i="32"/>
  <c r="D3622" i="32"/>
  <c r="E3622" i="32"/>
  <c r="F3622" i="32"/>
  <c r="G3622" i="32"/>
  <c r="H3622" i="32"/>
  <c r="I3622" i="32"/>
  <c r="J3622" i="32"/>
  <c r="B3622" i="32" s="1"/>
  <c r="A3623" i="32"/>
  <c r="C3623" i="32"/>
  <c r="D3623" i="32"/>
  <c r="E3623" i="32"/>
  <c r="F3623" i="32"/>
  <c r="G3623" i="32"/>
  <c r="H3623" i="32"/>
  <c r="I3623" i="32"/>
  <c r="J3623" i="32"/>
  <c r="B3623" i="32" s="1"/>
  <c r="A3624" i="32"/>
  <c r="C3624" i="32"/>
  <c r="D3624" i="32"/>
  <c r="E3624" i="32"/>
  <c r="F3624" i="32"/>
  <c r="G3624" i="32"/>
  <c r="H3624" i="32"/>
  <c r="I3624" i="32"/>
  <c r="J3624" i="32"/>
  <c r="B3624" i="32" s="1"/>
  <c r="A3625" i="32"/>
  <c r="C3625" i="32"/>
  <c r="D3625" i="32"/>
  <c r="E3625" i="32"/>
  <c r="F3625" i="32"/>
  <c r="G3625" i="32"/>
  <c r="H3625" i="32"/>
  <c r="I3625" i="32"/>
  <c r="J3625" i="32"/>
  <c r="B3625" i="32" s="1"/>
  <c r="A3626" i="32"/>
  <c r="C3626" i="32"/>
  <c r="D3626" i="32"/>
  <c r="E3626" i="32"/>
  <c r="F3626" i="32"/>
  <c r="G3626" i="32"/>
  <c r="H3626" i="32"/>
  <c r="I3626" i="32"/>
  <c r="J3626" i="32"/>
  <c r="B3626" i="32" s="1"/>
  <c r="A3627" i="32"/>
  <c r="C3627" i="32"/>
  <c r="D3627" i="32"/>
  <c r="E3627" i="32"/>
  <c r="F3627" i="32"/>
  <c r="G3627" i="32"/>
  <c r="H3627" i="32"/>
  <c r="I3627" i="32"/>
  <c r="J3627" i="32"/>
  <c r="B3627" i="32" s="1"/>
  <c r="A3628" i="32"/>
  <c r="C3628" i="32"/>
  <c r="D3628" i="32"/>
  <c r="E3628" i="32"/>
  <c r="F3628" i="32"/>
  <c r="G3628" i="32"/>
  <c r="H3628" i="32"/>
  <c r="I3628" i="32"/>
  <c r="J3628" i="32"/>
  <c r="B3628" i="32" s="1"/>
  <c r="A3629" i="32"/>
  <c r="C3629" i="32"/>
  <c r="D3629" i="32"/>
  <c r="E3629" i="32"/>
  <c r="F3629" i="32"/>
  <c r="G3629" i="32"/>
  <c r="H3629" i="32"/>
  <c r="I3629" i="32"/>
  <c r="J3629" i="32"/>
  <c r="B3629" i="32" s="1"/>
  <c r="A3630" i="32"/>
  <c r="C3630" i="32"/>
  <c r="D3630" i="32"/>
  <c r="E3630" i="32"/>
  <c r="F3630" i="32"/>
  <c r="G3630" i="32"/>
  <c r="H3630" i="32"/>
  <c r="I3630" i="32"/>
  <c r="J3630" i="32"/>
  <c r="B3630" i="32" s="1"/>
  <c r="A3631" i="32"/>
  <c r="C3631" i="32"/>
  <c r="D3631" i="32"/>
  <c r="E3631" i="32"/>
  <c r="F3631" i="32"/>
  <c r="G3631" i="32"/>
  <c r="H3631" i="32"/>
  <c r="I3631" i="32"/>
  <c r="J3631" i="32"/>
  <c r="B3631" i="32" s="1"/>
  <c r="A3632" i="32"/>
  <c r="C3632" i="32"/>
  <c r="D3632" i="32"/>
  <c r="E3632" i="32"/>
  <c r="F3632" i="32"/>
  <c r="G3632" i="32"/>
  <c r="H3632" i="32"/>
  <c r="I3632" i="32"/>
  <c r="J3632" i="32"/>
  <c r="B3632" i="32" s="1"/>
  <c r="A3633" i="32"/>
  <c r="C3633" i="32"/>
  <c r="D3633" i="32"/>
  <c r="E3633" i="32"/>
  <c r="F3633" i="32"/>
  <c r="G3633" i="32"/>
  <c r="H3633" i="32"/>
  <c r="I3633" i="32"/>
  <c r="J3633" i="32"/>
  <c r="B3633" i="32" s="1"/>
  <c r="A3634" i="32"/>
  <c r="C3634" i="32"/>
  <c r="D3634" i="32"/>
  <c r="E3634" i="32"/>
  <c r="F3634" i="32"/>
  <c r="G3634" i="32"/>
  <c r="H3634" i="32"/>
  <c r="I3634" i="32"/>
  <c r="J3634" i="32"/>
  <c r="B3634" i="32" s="1"/>
  <c r="A3635" i="32"/>
  <c r="C3635" i="32"/>
  <c r="D3635" i="32"/>
  <c r="E3635" i="32"/>
  <c r="F3635" i="32"/>
  <c r="G3635" i="32"/>
  <c r="H3635" i="32"/>
  <c r="I3635" i="32"/>
  <c r="J3635" i="32"/>
  <c r="B3635" i="32" s="1"/>
  <c r="A3636" i="32"/>
  <c r="C3636" i="32"/>
  <c r="D3636" i="32"/>
  <c r="E3636" i="32"/>
  <c r="F3636" i="32"/>
  <c r="G3636" i="32"/>
  <c r="H3636" i="32"/>
  <c r="I3636" i="32"/>
  <c r="J3636" i="32"/>
  <c r="B3636" i="32" s="1"/>
  <c r="A3637" i="32"/>
  <c r="C3637" i="32"/>
  <c r="D3637" i="32"/>
  <c r="E3637" i="32"/>
  <c r="F3637" i="32"/>
  <c r="G3637" i="32"/>
  <c r="H3637" i="32"/>
  <c r="I3637" i="32"/>
  <c r="J3637" i="32"/>
  <c r="B3637" i="32" s="1"/>
  <c r="A3638" i="32"/>
  <c r="C3638" i="32"/>
  <c r="D3638" i="32"/>
  <c r="E3638" i="32"/>
  <c r="F3638" i="32"/>
  <c r="G3638" i="32"/>
  <c r="H3638" i="32"/>
  <c r="I3638" i="32"/>
  <c r="J3638" i="32"/>
  <c r="B3638" i="32" s="1"/>
  <c r="A3639" i="32"/>
  <c r="C3639" i="32"/>
  <c r="D3639" i="32"/>
  <c r="E3639" i="32"/>
  <c r="F3639" i="32"/>
  <c r="G3639" i="32"/>
  <c r="H3639" i="32"/>
  <c r="I3639" i="32"/>
  <c r="J3639" i="32"/>
  <c r="B3639" i="32" s="1"/>
  <c r="A3640" i="32"/>
  <c r="C3640" i="32"/>
  <c r="D3640" i="32"/>
  <c r="E3640" i="32"/>
  <c r="F3640" i="32"/>
  <c r="G3640" i="32"/>
  <c r="H3640" i="32"/>
  <c r="I3640" i="32"/>
  <c r="J3640" i="32"/>
  <c r="B3640" i="32" s="1"/>
  <c r="A3641" i="32"/>
  <c r="C3641" i="32"/>
  <c r="D3641" i="32"/>
  <c r="E3641" i="32"/>
  <c r="F3641" i="32"/>
  <c r="G3641" i="32"/>
  <c r="H3641" i="32"/>
  <c r="I3641" i="32"/>
  <c r="J3641" i="32"/>
  <c r="B3641" i="32" s="1"/>
  <c r="A3642" i="32"/>
  <c r="C3642" i="32"/>
  <c r="D3642" i="32"/>
  <c r="E3642" i="32"/>
  <c r="F3642" i="32"/>
  <c r="G3642" i="32"/>
  <c r="H3642" i="32"/>
  <c r="I3642" i="32"/>
  <c r="J3642" i="32"/>
  <c r="B3642" i="32" s="1"/>
  <c r="A3643" i="32"/>
  <c r="C3643" i="32"/>
  <c r="D3643" i="32"/>
  <c r="E3643" i="32"/>
  <c r="F3643" i="32"/>
  <c r="G3643" i="32"/>
  <c r="H3643" i="32"/>
  <c r="I3643" i="32"/>
  <c r="J3643" i="32"/>
  <c r="B3643" i="32" s="1"/>
  <c r="A3644" i="32"/>
  <c r="C3644" i="32"/>
  <c r="D3644" i="32"/>
  <c r="E3644" i="32"/>
  <c r="F3644" i="32"/>
  <c r="G3644" i="32"/>
  <c r="H3644" i="32"/>
  <c r="I3644" i="32"/>
  <c r="J3644" i="32"/>
  <c r="B3644" i="32" s="1"/>
  <c r="A3645" i="32"/>
  <c r="C3645" i="32"/>
  <c r="D3645" i="32"/>
  <c r="E3645" i="32"/>
  <c r="F3645" i="32"/>
  <c r="G3645" i="32"/>
  <c r="H3645" i="32"/>
  <c r="I3645" i="32"/>
  <c r="J3645" i="32"/>
  <c r="B3645" i="32" s="1"/>
  <c r="A3646" i="32"/>
  <c r="C3646" i="32"/>
  <c r="D3646" i="32"/>
  <c r="E3646" i="32"/>
  <c r="F3646" i="32"/>
  <c r="G3646" i="32"/>
  <c r="H3646" i="32"/>
  <c r="I3646" i="32"/>
  <c r="J3646" i="32"/>
  <c r="B3646" i="32" s="1"/>
  <c r="A3647" i="32"/>
  <c r="C3647" i="32"/>
  <c r="D3647" i="32"/>
  <c r="E3647" i="32"/>
  <c r="F3647" i="32"/>
  <c r="G3647" i="32"/>
  <c r="H3647" i="32"/>
  <c r="I3647" i="32"/>
  <c r="J3647" i="32"/>
  <c r="B3647" i="32" s="1"/>
  <c r="A3648" i="32"/>
  <c r="C3648" i="32"/>
  <c r="D3648" i="32"/>
  <c r="E3648" i="32"/>
  <c r="F3648" i="32"/>
  <c r="G3648" i="32"/>
  <c r="H3648" i="32"/>
  <c r="I3648" i="32"/>
  <c r="J3648" i="32"/>
  <c r="B3648" i="32" s="1"/>
  <c r="A3649" i="32"/>
  <c r="C3649" i="32"/>
  <c r="D3649" i="32"/>
  <c r="E3649" i="32"/>
  <c r="F3649" i="32"/>
  <c r="G3649" i="32"/>
  <c r="H3649" i="32"/>
  <c r="I3649" i="32"/>
  <c r="J3649" i="32"/>
  <c r="B3649" i="32" s="1"/>
  <c r="A3650" i="32"/>
  <c r="C3650" i="32"/>
  <c r="D3650" i="32"/>
  <c r="E3650" i="32"/>
  <c r="F3650" i="32"/>
  <c r="G3650" i="32"/>
  <c r="H3650" i="32"/>
  <c r="I3650" i="32"/>
  <c r="J3650" i="32"/>
  <c r="B3650" i="32" s="1"/>
  <c r="A3651" i="32"/>
  <c r="C3651" i="32"/>
  <c r="D3651" i="32"/>
  <c r="E3651" i="32"/>
  <c r="F3651" i="32"/>
  <c r="G3651" i="32"/>
  <c r="H3651" i="32"/>
  <c r="I3651" i="32"/>
  <c r="J3651" i="32"/>
  <c r="B3651" i="32" s="1"/>
  <c r="A3652" i="32"/>
  <c r="C3652" i="32"/>
  <c r="D3652" i="32"/>
  <c r="E3652" i="32"/>
  <c r="F3652" i="32"/>
  <c r="G3652" i="32"/>
  <c r="H3652" i="32"/>
  <c r="I3652" i="32"/>
  <c r="J3652" i="32"/>
  <c r="B3652" i="32" s="1"/>
  <c r="A3653" i="32"/>
  <c r="C3653" i="32"/>
  <c r="D3653" i="32"/>
  <c r="E3653" i="32"/>
  <c r="F3653" i="32"/>
  <c r="G3653" i="32"/>
  <c r="H3653" i="32"/>
  <c r="I3653" i="32"/>
  <c r="J3653" i="32"/>
  <c r="B3653" i="32" s="1"/>
  <c r="A3654" i="32"/>
  <c r="C3654" i="32"/>
  <c r="D3654" i="32"/>
  <c r="E3654" i="32"/>
  <c r="F3654" i="32"/>
  <c r="G3654" i="32"/>
  <c r="H3654" i="32"/>
  <c r="I3654" i="32"/>
  <c r="J3654" i="32"/>
  <c r="B3654" i="32" s="1"/>
  <c r="A3655" i="32"/>
  <c r="C3655" i="32"/>
  <c r="D3655" i="32"/>
  <c r="E3655" i="32"/>
  <c r="F3655" i="32"/>
  <c r="G3655" i="32"/>
  <c r="H3655" i="32"/>
  <c r="I3655" i="32"/>
  <c r="J3655" i="32"/>
  <c r="B3655" i="32" s="1"/>
  <c r="A3656" i="32"/>
  <c r="C3656" i="32"/>
  <c r="D3656" i="32"/>
  <c r="E3656" i="32"/>
  <c r="F3656" i="32"/>
  <c r="G3656" i="32"/>
  <c r="H3656" i="32"/>
  <c r="I3656" i="32"/>
  <c r="J3656" i="32"/>
  <c r="B3656" i="32" s="1"/>
  <c r="A3657" i="32"/>
  <c r="C3657" i="32"/>
  <c r="D3657" i="32"/>
  <c r="E3657" i="32"/>
  <c r="F3657" i="32"/>
  <c r="G3657" i="32"/>
  <c r="H3657" i="32"/>
  <c r="I3657" i="32"/>
  <c r="J3657" i="32"/>
  <c r="B3657" i="32" s="1"/>
  <c r="A3658" i="32"/>
  <c r="C3658" i="32"/>
  <c r="D3658" i="32"/>
  <c r="E3658" i="32"/>
  <c r="F3658" i="32"/>
  <c r="G3658" i="32"/>
  <c r="H3658" i="32"/>
  <c r="I3658" i="32"/>
  <c r="J3658" i="32"/>
  <c r="B3658" i="32" s="1"/>
  <c r="A3659" i="32"/>
  <c r="C3659" i="32"/>
  <c r="D3659" i="32"/>
  <c r="E3659" i="32"/>
  <c r="F3659" i="32"/>
  <c r="G3659" i="32"/>
  <c r="H3659" i="32"/>
  <c r="I3659" i="32"/>
  <c r="J3659" i="32"/>
  <c r="B3659" i="32" s="1"/>
  <c r="A3660" i="32"/>
  <c r="C3660" i="32"/>
  <c r="D3660" i="32"/>
  <c r="E3660" i="32"/>
  <c r="F3660" i="32"/>
  <c r="G3660" i="32"/>
  <c r="H3660" i="32"/>
  <c r="I3660" i="32"/>
  <c r="J3660" i="32"/>
  <c r="B3660" i="32" s="1"/>
  <c r="A3661" i="32"/>
  <c r="C3661" i="32"/>
  <c r="D3661" i="32"/>
  <c r="E3661" i="32"/>
  <c r="F3661" i="32"/>
  <c r="G3661" i="32"/>
  <c r="H3661" i="32"/>
  <c r="I3661" i="32"/>
  <c r="J3661" i="32"/>
  <c r="B3661" i="32" s="1"/>
  <c r="A3662" i="32"/>
  <c r="C3662" i="32"/>
  <c r="D3662" i="32"/>
  <c r="E3662" i="32"/>
  <c r="F3662" i="32"/>
  <c r="G3662" i="32"/>
  <c r="H3662" i="32"/>
  <c r="I3662" i="32"/>
  <c r="J3662" i="32"/>
  <c r="B3662" i="32" s="1"/>
  <c r="A3663" i="32"/>
  <c r="C3663" i="32"/>
  <c r="D3663" i="32"/>
  <c r="E3663" i="32"/>
  <c r="F3663" i="32"/>
  <c r="G3663" i="32"/>
  <c r="H3663" i="32"/>
  <c r="I3663" i="32"/>
  <c r="J3663" i="32"/>
  <c r="B3663" i="32" s="1"/>
  <c r="A3664" i="32"/>
  <c r="C3664" i="32"/>
  <c r="D3664" i="32"/>
  <c r="E3664" i="32"/>
  <c r="F3664" i="32"/>
  <c r="G3664" i="32"/>
  <c r="H3664" i="32"/>
  <c r="I3664" i="32"/>
  <c r="J3664" i="32"/>
  <c r="B3664" i="32" s="1"/>
  <c r="A3665" i="32"/>
  <c r="C3665" i="32"/>
  <c r="D3665" i="32"/>
  <c r="E3665" i="32"/>
  <c r="F3665" i="32"/>
  <c r="G3665" i="32"/>
  <c r="H3665" i="32"/>
  <c r="I3665" i="32"/>
  <c r="J3665" i="32"/>
  <c r="B3665" i="32" s="1"/>
  <c r="A3666" i="32"/>
  <c r="C3666" i="32"/>
  <c r="D3666" i="32"/>
  <c r="E3666" i="32"/>
  <c r="F3666" i="32"/>
  <c r="G3666" i="32"/>
  <c r="H3666" i="32"/>
  <c r="I3666" i="32"/>
  <c r="J3666" i="32"/>
  <c r="B3666" i="32" s="1"/>
  <c r="A3667" i="32"/>
  <c r="C3667" i="32"/>
  <c r="D3667" i="32"/>
  <c r="E3667" i="32"/>
  <c r="F3667" i="32"/>
  <c r="G3667" i="32"/>
  <c r="H3667" i="32"/>
  <c r="I3667" i="32"/>
  <c r="J3667" i="32"/>
  <c r="B3667" i="32" s="1"/>
  <c r="A3668" i="32"/>
  <c r="C3668" i="32"/>
  <c r="D3668" i="32"/>
  <c r="E3668" i="32"/>
  <c r="F3668" i="32"/>
  <c r="G3668" i="32"/>
  <c r="H3668" i="32"/>
  <c r="I3668" i="32"/>
  <c r="J3668" i="32"/>
  <c r="B3668" i="32" s="1"/>
  <c r="A3669" i="32"/>
  <c r="C3669" i="32"/>
  <c r="D3669" i="32"/>
  <c r="E3669" i="32"/>
  <c r="F3669" i="32"/>
  <c r="G3669" i="32"/>
  <c r="H3669" i="32"/>
  <c r="I3669" i="32"/>
  <c r="J3669" i="32"/>
  <c r="B3669" i="32" s="1"/>
  <c r="A3670" i="32"/>
  <c r="C3670" i="32"/>
  <c r="D3670" i="32"/>
  <c r="E3670" i="32"/>
  <c r="F3670" i="32"/>
  <c r="G3670" i="32"/>
  <c r="H3670" i="32"/>
  <c r="I3670" i="32"/>
  <c r="J3670" i="32"/>
  <c r="B3670" i="32" s="1"/>
  <c r="A3671" i="32"/>
  <c r="C3671" i="32"/>
  <c r="D3671" i="32"/>
  <c r="E3671" i="32"/>
  <c r="F3671" i="32"/>
  <c r="G3671" i="32"/>
  <c r="H3671" i="32"/>
  <c r="I3671" i="32"/>
  <c r="J3671" i="32"/>
  <c r="B3671" i="32" s="1"/>
  <c r="A3672" i="32"/>
  <c r="C3672" i="32"/>
  <c r="D3672" i="32"/>
  <c r="E3672" i="32"/>
  <c r="F3672" i="32"/>
  <c r="G3672" i="32"/>
  <c r="H3672" i="32"/>
  <c r="I3672" i="32"/>
  <c r="J3672" i="32"/>
  <c r="B3672" i="32" s="1"/>
  <c r="A3673" i="32"/>
  <c r="C3673" i="32"/>
  <c r="D3673" i="32"/>
  <c r="E3673" i="32"/>
  <c r="F3673" i="32"/>
  <c r="G3673" i="32"/>
  <c r="H3673" i="32"/>
  <c r="I3673" i="32"/>
  <c r="J3673" i="32"/>
  <c r="B3673" i="32" s="1"/>
  <c r="A3674" i="32"/>
  <c r="C3674" i="32"/>
  <c r="D3674" i="32"/>
  <c r="E3674" i="32"/>
  <c r="F3674" i="32"/>
  <c r="G3674" i="32"/>
  <c r="H3674" i="32"/>
  <c r="I3674" i="32"/>
  <c r="J3674" i="32"/>
  <c r="B3674" i="32" s="1"/>
  <c r="A3675" i="32"/>
  <c r="C3675" i="32"/>
  <c r="D3675" i="32"/>
  <c r="E3675" i="32"/>
  <c r="F3675" i="32"/>
  <c r="G3675" i="32"/>
  <c r="H3675" i="32"/>
  <c r="I3675" i="32"/>
  <c r="J3675" i="32"/>
  <c r="B3675" i="32" s="1"/>
  <c r="A3676" i="32"/>
  <c r="C3676" i="32"/>
  <c r="D3676" i="32"/>
  <c r="E3676" i="32"/>
  <c r="F3676" i="32"/>
  <c r="G3676" i="32"/>
  <c r="H3676" i="32"/>
  <c r="I3676" i="32"/>
  <c r="J3676" i="32"/>
  <c r="B3676" i="32" s="1"/>
  <c r="A3677" i="32"/>
  <c r="C3677" i="32"/>
  <c r="D3677" i="32"/>
  <c r="E3677" i="32"/>
  <c r="F3677" i="32"/>
  <c r="G3677" i="32"/>
  <c r="H3677" i="32"/>
  <c r="I3677" i="32"/>
  <c r="J3677" i="32"/>
  <c r="B3677" i="32" s="1"/>
  <c r="A3678" i="32"/>
  <c r="C3678" i="32"/>
  <c r="D3678" i="32"/>
  <c r="E3678" i="32"/>
  <c r="F3678" i="32"/>
  <c r="G3678" i="32"/>
  <c r="H3678" i="32"/>
  <c r="I3678" i="32"/>
  <c r="J3678" i="32"/>
  <c r="B3678" i="32" s="1"/>
  <c r="A3679" i="32"/>
  <c r="C3679" i="32"/>
  <c r="D3679" i="32"/>
  <c r="E3679" i="32"/>
  <c r="F3679" i="32"/>
  <c r="G3679" i="32"/>
  <c r="H3679" i="32"/>
  <c r="I3679" i="32"/>
  <c r="J3679" i="32"/>
  <c r="B3679" i="32" s="1"/>
  <c r="A3680" i="32"/>
  <c r="C3680" i="32"/>
  <c r="D3680" i="32"/>
  <c r="E3680" i="32"/>
  <c r="F3680" i="32"/>
  <c r="G3680" i="32"/>
  <c r="H3680" i="32"/>
  <c r="I3680" i="32"/>
  <c r="J3680" i="32"/>
  <c r="B3680" i="32" s="1"/>
  <c r="A3681" i="32"/>
  <c r="C3681" i="32"/>
  <c r="D3681" i="32"/>
  <c r="E3681" i="32"/>
  <c r="F3681" i="32"/>
  <c r="G3681" i="32"/>
  <c r="H3681" i="32"/>
  <c r="I3681" i="32"/>
  <c r="J3681" i="32"/>
  <c r="B3681" i="32" s="1"/>
  <c r="A3682" i="32"/>
  <c r="C3682" i="32"/>
  <c r="D3682" i="32"/>
  <c r="E3682" i="32"/>
  <c r="F3682" i="32"/>
  <c r="G3682" i="32"/>
  <c r="H3682" i="32"/>
  <c r="I3682" i="32"/>
  <c r="J3682" i="32"/>
  <c r="B3682" i="32" s="1"/>
  <c r="A3683" i="32"/>
  <c r="C3683" i="32"/>
  <c r="D3683" i="32"/>
  <c r="E3683" i="32"/>
  <c r="F3683" i="32"/>
  <c r="G3683" i="32"/>
  <c r="H3683" i="32"/>
  <c r="I3683" i="32"/>
  <c r="J3683" i="32"/>
  <c r="B3683" i="32" s="1"/>
  <c r="A3684" i="32"/>
  <c r="C3684" i="32"/>
  <c r="D3684" i="32"/>
  <c r="E3684" i="32"/>
  <c r="F3684" i="32"/>
  <c r="G3684" i="32"/>
  <c r="H3684" i="32"/>
  <c r="I3684" i="32"/>
  <c r="J3684" i="32"/>
  <c r="B3684" i="32" s="1"/>
  <c r="A3685" i="32"/>
  <c r="C3685" i="32"/>
  <c r="D3685" i="32"/>
  <c r="E3685" i="32"/>
  <c r="F3685" i="32"/>
  <c r="G3685" i="32"/>
  <c r="H3685" i="32"/>
  <c r="I3685" i="32"/>
  <c r="J3685" i="32"/>
  <c r="B3685" i="32" s="1"/>
  <c r="A3686" i="32"/>
  <c r="C3686" i="32"/>
  <c r="D3686" i="32"/>
  <c r="E3686" i="32"/>
  <c r="F3686" i="32"/>
  <c r="G3686" i="32"/>
  <c r="H3686" i="32"/>
  <c r="I3686" i="32"/>
  <c r="J3686" i="32"/>
  <c r="B3686" i="32" s="1"/>
  <c r="A3687" i="32"/>
  <c r="C3687" i="32"/>
  <c r="D3687" i="32"/>
  <c r="E3687" i="32"/>
  <c r="F3687" i="32"/>
  <c r="G3687" i="32"/>
  <c r="H3687" i="32"/>
  <c r="I3687" i="32"/>
  <c r="J3687" i="32"/>
  <c r="B3687" i="32" s="1"/>
  <c r="A3688" i="32"/>
  <c r="C3688" i="32"/>
  <c r="D3688" i="32"/>
  <c r="E3688" i="32"/>
  <c r="F3688" i="32"/>
  <c r="G3688" i="32"/>
  <c r="H3688" i="32"/>
  <c r="I3688" i="32"/>
  <c r="J3688" i="32"/>
  <c r="B3688" i="32" s="1"/>
  <c r="A3689" i="32"/>
  <c r="C3689" i="32"/>
  <c r="D3689" i="32"/>
  <c r="E3689" i="32"/>
  <c r="F3689" i="32"/>
  <c r="G3689" i="32"/>
  <c r="H3689" i="32"/>
  <c r="I3689" i="32"/>
  <c r="J3689" i="32"/>
  <c r="B3689" i="32" s="1"/>
  <c r="A3690" i="32"/>
  <c r="C3690" i="32"/>
  <c r="D3690" i="32"/>
  <c r="E3690" i="32"/>
  <c r="F3690" i="32"/>
  <c r="G3690" i="32"/>
  <c r="H3690" i="32"/>
  <c r="I3690" i="32"/>
  <c r="J3690" i="32"/>
  <c r="B3690" i="32" s="1"/>
  <c r="A3691" i="32"/>
  <c r="C3691" i="32"/>
  <c r="D3691" i="32"/>
  <c r="E3691" i="32"/>
  <c r="F3691" i="32"/>
  <c r="G3691" i="32"/>
  <c r="H3691" i="32"/>
  <c r="I3691" i="32"/>
  <c r="J3691" i="32"/>
  <c r="B3691" i="32" s="1"/>
  <c r="A3692" i="32"/>
  <c r="C3692" i="32"/>
  <c r="D3692" i="32"/>
  <c r="E3692" i="32"/>
  <c r="F3692" i="32"/>
  <c r="G3692" i="32"/>
  <c r="H3692" i="32"/>
  <c r="I3692" i="32"/>
  <c r="J3692" i="32"/>
  <c r="B3692" i="32" s="1"/>
  <c r="A3693" i="32"/>
  <c r="C3693" i="32"/>
  <c r="D3693" i="32"/>
  <c r="E3693" i="32"/>
  <c r="F3693" i="32"/>
  <c r="G3693" i="32"/>
  <c r="H3693" i="32"/>
  <c r="I3693" i="32"/>
  <c r="J3693" i="32"/>
  <c r="B3693" i="32" s="1"/>
  <c r="A3694" i="32"/>
  <c r="C3694" i="32"/>
  <c r="D3694" i="32"/>
  <c r="E3694" i="32"/>
  <c r="F3694" i="32"/>
  <c r="G3694" i="32"/>
  <c r="H3694" i="32"/>
  <c r="I3694" i="32"/>
  <c r="J3694" i="32"/>
  <c r="B3694" i="32" s="1"/>
  <c r="A3695" i="32"/>
  <c r="C3695" i="32"/>
  <c r="D3695" i="32"/>
  <c r="E3695" i="32"/>
  <c r="F3695" i="32"/>
  <c r="G3695" i="32"/>
  <c r="H3695" i="32"/>
  <c r="I3695" i="32"/>
  <c r="J3695" i="32"/>
  <c r="B3695" i="32" s="1"/>
  <c r="A3696" i="32"/>
  <c r="C3696" i="32"/>
  <c r="D3696" i="32"/>
  <c r="E3696" i="32"/>
  <c r="F3696" i="32"/>
  <c r="G3696" i="32"/>
  <c r="H3696" i="32"/>
  <c r="I3696" i="32"/>
  <c r="J3696" i="32"/>
  <c r="B3696" i="32" s="1"/>
  <c r="A3697" i="32"/>
  <c r="C3697" i="32"/>
  <c r="D3697" i="32"/>
  <c r="E3697" i="32"/>
  <c r="F3697" i="32"/>
  <c r="G3697" i="32"/>
  <c r="H3697" i="32"/>
  <c r="I3697" i="32"/>
  <c r="J3697" i="32"/>
  <c r="B3697" i="32" s="1"/>
  <c r="A3698" i="32"/>
  <c r="C3698" i="32"/>
  <c r="D3698" i="32"/>
  <c r="E3698" i="32"/>
  <c r="F3698" i="32"/>
  <c r="G3698" i="32"/>
  <c r="H3698" i="32"/>
  <c r="I3698" i="32"/>
  <c r="J3698" i="32"/>
  <c r="B3698" i="32" s="1"/>
  <c r="A3699" i="32"/>
  <c r="C3699" i="32"/>
  <c r="D3699" i="32"/>
  <c r="E3699" i="32"/>
  <c r="F3699" i="32"/>
  <c r="G3699" i="32"/>
  <c r="H3699" i="32"/>
  <c r="I3699" i="32"/>
  <c r="J3699" i="32"/>
  <c r="B3699" i="32" s="1"/>
  <c r="A3700" i="32"/>
  <c r="C3700" i="32"/>
  <c r="D3700" i="32"/>
  <c r="E3700" i="32"/>
  <c r="F3700" i="32"/>
  <c r="G3700" i="32"/>
  <c r="H3700" i="32"/>
  <c r="I3700" i="32"/>
  <c r="J3700" i="32"/>
  <c r="B3700" i="32" s="1"/>
  <c r="A3701" i="32"/>
  <c r="C3701" i="32"/>
  <c r="D3701" i="32"/>
  <c r="E3701" i="32"/>
  <c r="F3701" i="32"/>
  <c r="G3701" i="32"/>
  <c r="H3701" i="32"/>
  <c r="I3701" i="32"/>
  <c r="J3701" i="32"/>
  <c r="B3701" i="32" s="1"/>
  <c r="A3702" i="32"/>
  <c r="C3702" i="32"/>
  <c r="D3702" i="32"/>
  <c r="E3702" i="32"/>
  <c r="F3702" i="32"/>
  <c r="G3702" i="32"/>
  <c r="H3702" i="32"/>
  <c r="I3702" i="32"/>
  <c r="J3702" i="32"/>
  <c r="B3702" i="32" s="1"/>
  <c r="A3703" i="32"/>
  <c r="C3703" i="32"/>
  <c r="D3703" i="32"/>
  <c r="E3703" i="32"/>
  <c r="F3703" i="32"/>
  <c r="G3703" i="32"/>
  <c r="H3703" i="32"/>
  <c r="I3703" i="32"/>
  <c r="J3703" i="32"/>
  <c r="B3703" i="32" s="1"/>
  <c r="A3704" i="32"/>
  <c r="C3704" i="32"/>
  <c r="D3704" i="32"/>
  <c r="E3704" i="32"/>
  <c r="F3704" i="32"/>
  <c r="G3704" i="32"/>
  <c r="H3704" i="32"/>
  <c r="I3704" i="32"/>
  <c r="J3704" i="32"/>
  <c r="B3704" i="32" s="1"/>
  <c r="A3705" i="32"/>
  <c r="C3705" i="32"/>
  <c r="D3705" i="32"/>
  <c r="E3705" i="32"/>
  <c r="F3705" i="32"/>
  <c r="G3705" i="32"/>
  <c r="H3705" i="32"/>
  <c r="I3705" i="32"/>
  <c r="J3705" i="32"/>
  <c r="B3705" i="32" s="1"/>
  <c r="A3706" i="32"/>
  <c r="C3706" i="32"/>
  <c r="D3706" i="32"/>
  <c r="E3706" i="32"/>
  <c r="F3706" i="32"/>
  <c r="G3706" i="32"/>
  <c r="H3706" i="32"/>
  <c r="I3706" i="32"/>
  <c r="J3706" i="32"/>
  <c r="B3706" i="32" s="1"/>
  <c r="A3707" i="32"/>
  <c r="C3707" i="32"/>
  <c r="D3707" i="32"/>
  <c r="E3707" i="32"/>
  <c r="F3707" i="32"/>
  <c r="G3707" i="32"/>
  <c r="H3707" i="32"/>
  <c r="I3707" i="32"/>
  <c r="J3707" i="32"/>
  <c r="B3707" i="32" s="1"/>
  <c r="A3708" i="32"/>
  <c r="C3708" i="32"/>
  <c r="D3708" i="32"/>
  <c r="E3708" i="32"/>
  <c r="F3708" i="32"/>
  <c r="G3708" i="32"/>
  <c r="H3708" i="32"/>
  <c r="I3708" i="32"/>
  <c r="J3708" i="32"/>
  <c r="B3708" i="32" s="1"/>
  <c r="A3709" i="32"/>
  <c r="C3709" i="32"/>
  <c r="D3709" i="32"/>
  <c r="E3709" i="32"/>
  <c r="F3709" i="32"/>
  <c r="G3709" i="32"/>
  <c r="H3709" i="32"/>
  <c r="I3709" i="32"/>
  <c r="J3709" i="32"/>
  <c r="B3709" i="32" s="1"/>
  <c r="A3710" i="32"/>
  <c r="C3710" i="32"/>
  <c r="D3710" i="32"/>
  <c r="E3710" i="32"/>
  <c r="F3710" i="32"/>
  <c r="G3710" i="32"/>
  <c r="H3710" i="32"/>
  <c r="I3710" i="32"/>
  <c r="J3710" i="32"/>
  <c r="B3710" i="32" s="1"/>
  <c r="A3711" i="32"/>
  <c r="C3711" i="32"/>
  <c r="D3711" i="32"/>
  <c r="E3711" i="32"/>
  <c r="F3711" i="32"/>
  <c r="G3711" i="32"/>
  <c r="H3711" i="32"/>
  <c r="I3711" i="32"/>
  <c r="J3711" i="32"/>
  <c r="B3711" i="32" s="1"/>
  <c r="A3712" i="32"/>
  <c r="C3712" i="32"/>
  <c r="D3712" i="32"/>
  <c r="E3712" i="32"/>
  <c r="F3712" i="32"/>
  <c r="G3712" i="32"/>
  <c r="H3712" i="32"/>
  <c r="I3712" i="32"/>
  <c r="J3712" i="32"/>
  <c r="B3712" i="32" s="1"/>
  <c r="A3713" i="32"/>
  <c r="C3713" i="32"/>
  <c r="D3713" i="32"/>
  <c r="E3713" i="32"/>
  <c r="F3713" i="32"/>
  <c r="G3713" i="32"/>
  <c r="H3713" i="32"/>
  <c r="I3713" i="32"/>
  <c r="J3713" i="32"/>
  <c r="B3713" i="32" s="1"/>
  <c r="A3714" i="32"/>
  <c r="C3714" i="32"/>
  <c r="D3714" i="32"/>
  <c r="E3714" i="32"/>
  <c r="F3714" i="32"/>
  <c r="G3714" i="32"/>
  <c r="H3714" i="32"/>
  <c r="I3714" i="32"/>
  <c r="J3714" i="32"/>
  <c r="B3714" i="32" s="1"/>
  <c r="A3715" i="32"/>
  <c r="C3715" i="32"/>
  <c r="D3715" i="32"/>
  <c r="E3715" i="32"/>
  <c r="F3715" i="32"/>
  <c r="G3715" i="32"/>
  <c r="H3715" i="32"/>
  <c r="I3715" i="32"/>
  <c r="J3715" i="32"/>
  <c r="B3715" i="32" s="1"/>
  <c r="A3716" i="32"/>
  <c r="C3716" i="32"/>
  <c r="D3716" i="32"/>
  <c r="E3716" i="32"/>
  <c r="F3716" i="32"/>
  <c r="G3716" i="32"/>
  <c r="H3716" i="32"/>
  <c r="I3716" i="32"/>
  <c r="J3716" i="32"/>
  <c r="B3716" i="32" s="1"/>
  <c r="A3717" i="32"/>
  <c r="C3717" i="32"/>
  <c r="D3717" i="32"/>
  <c r="E3717" i="32"/>
  <c r="F3717" i="32"/>
  <c r="G3717" i="32"/>
  <c r="H3717" i="32"/>
  <c r="I3717" i="32"/>
  <c r="J3717" i="32"/>
  <c r="B3717" i="32" s="1"/>
  <c r="A3718" i="32"/>
  <c r="C3718" i="32"/>
  <c r="D3718" i="32"/>
  <c r="E3718" i="32"/>
  <c r="F3718" i="32"/>
  <c r="G3718" i="32"/>
  <c r="H3718" i="32"/>
  <c r="I3718" i="32"/>
  <c r="J3718" i="32"/>
  <c r="B3718" i="32" s="1"/>
  <c r="A3719" i="32"/>
  <c r="C3719" i="32"/>
  <c r="D3719" i="32"/>
  <c r="E3719" i="32"/>
  <c r="F3719" i="32"/>
  <c r="G3719" i="32"/>
  <c r="H3719" i="32"/>
  <c r="I3719" i="32"/>
  <c r="J3719" i="32"/>
  <c r="B3719" i="32" s="1"/>
  <c r="A3720" i="32"/>
  <c r="C3720" i="32"/>
  <c r="D3720" i="32"/>
  <c r="E3720" i="32"/>
  <c r="F3720" i="32"/>
  <c r="G3720" i="32"/>
  <c r="H3720" i="32"/>
  <c r="I3720" i="32"/>
  <c r="J3720" i="32"/>
  <c r="B3720" i="32" s="1"/>
  <c r="A3721" i="32"/>
  <c r="C3721" i="32"/>
  <c r="D3721" i="32"/>
  <c r="E3721" i="32"/>
  <c r="F3721" i="32"/>
  <c r="G3721" i="32"/>
  <c r="H3721" i="32"/>
  <c r="I3721" i="32"/>
  <c r="J3721" i="32"/>
  <c r="B3721" i="32" s="1"/>
  <c r="A3722" i="32"/>
  <c r="C3722" i="32"/>
  <c r="D3722" i="32"/>
  <c r="E3722" i="32"/>
  <c r="F3722" i="32"/>
  <c r="G3722" i="32"/>
  <c r="H3722" i="32"/>
  <c r="I3722" i="32"/>
  <c r="J3722" i="32"/>
  <c r="B3722" i="32" s="1"/>
  <c r="A3723" i="32"/>
  <c r="C3723" i="32"/>
  <c r="D3723" i="32"/>
  <c r="E3723" i="32"/>
  <c r="F3723" i="32"/>
  <c r="G3723" i="32"/>
  <c r="H3723" i="32"/>
  <c r="I3723" i="32"/>
  <c r="J3723" i="32"/>
  <c r="B3723" i="32" s="1"/>
  <c r="A3724" i="32"/>
  <c r="C3724" i="32"/>
  <c r="D3724" i="32"/>
  <c r="E3724" i="32"/>
  <c r="F3724" i="32"/>
  <c r="G3724" i="32"/>
  <c r="H3724" i="32"/>
  <c r="I3724" i="32"/>
  <c r="J3724" i="32"/>
  <c r="B3724" i="32" s="1"/>
  <c r="A3725" i="32"/>
  <c r="C3725" i="32"/>
  <c r="D3725" i="32"/>
  <c r="E3725" i="32"/>
  <c r="F3725" i="32"/>
  <c r="G3725" i="32"/>
  <c r="H3725" i="32"/>
  <c r="I3725" i="32"/>
  <c r="J3725" i="32"/>
  <c r="B3725" i="32" s="1"/>
  <c r="A3726" i="32"/>
  <c r="C3726" i="32"/>
  <c r="D3726" i="32"/>
  <c r="E3726" i="32"/>
  <c r="F3726" i="32"/>
  <c r="G3726" i="32"/>
  <c r="H3726" i="32"/>
  <c r="I3726" i="32"/>
  <c r="J3726" i="32"/>
  <c r="B3726" i="32" s="1"/>
  <c r="A3727" i="32"/>
  <c r="C3727" i="32"/>
  <c r="D3727" i="32"/>
  <c r="E3727" i="32"/>
  <c r="F3727" i="32"/>
  <c r="G3727" i="32"/>
  <c r="H3727" i="32"/>
  <c r="I3727" i="32"/>
  <c r="J3727" i="32"/>
  <c r="B3727" i="32" s="1"/>
  <c r="A3728" i="32"/>
  <c r="C3728" i="32"/>
  <c r="D3728" i="32"/>
  <c r="E3728" i="32"/>
  <c r="F3728" i="32"/>
  <c r="G3728" i="32"/>
  <c r="H3728" i="32"/>
  <c r="I3728" i="32"/>
  <c r="J3728" i="32"/>
  <c r="B3728" i="32" s="1"/>
  <c r="A3729" i="32"/>
  <c r="C3729" i="32"/>
  <c r="D3729" i="32"/>
  <c r="E3729" i="32"/>
  <c r="F3729" i="32"/>
  <c r="G3729" i="32"/>
  <c r="H3729" i="32"/>
  <c r="I3729" i="32"/>
  <c r="J3729" i="32"/>
  <c r="B3729" i="32" s="1"/>
  <c r="A3730" i="32"/>
  <c r="C3730" i="32"/>
  <c r="D3730" i="32"/>
  <c r="E3730" i="32"/>
  <c r="F3730" i="32"/>
  <c r="G3730" i="32"/>
  <c r="H3730" i="32"/>
  <c r="I3730" i="32"/>
  <c r="J3730" i="32"/>
  <c r="B3730" i="32" s="1"/>
  <c r="A3731" i="32"/>
  <c r="C3731" i="32"/>
  <c r="D3731" i="32"/>
  <c r="E3731" i="32"/>
  <c r="F3731" i="32"/>
  <c r="G3731" i="32"/>
  <c r="H3731" i="32"/>
  <c r="I3731" i="32"/>
  <c r="J3731" i="32"/>
  <c r="B3731" i="32" s="1"/>
  <c r="A3732" i="32"/>
  <c r="C3732" i="32"/>
  <c r="D3732" i="32"/>
  <c r="E3732" i="32"/>
  <c r="F3732" i="32"/>
  <c r="G3732" i="32"/>
  <c r="H3732" i="32"/>
  <c r="I3732" i="32"/>
  <c r="J3732" i="32"/>
  <c r="B3732" i="32" s="1"/>
  <c r="A3733" i="32"/>
  <c r="C3733" i="32"/>
  <c r="D3733" i="32"/>
  <c r="E3733" i="32"/>
  <c r="F3733" i="32"/>
  <c r="G3733" i="32"/>
  <c r="H3733" i="32"/>
  <c r="I3733" i="32"/>
  <c r="J3733" i="32"/>
  <c r="B3733" i="32" s="1"/>
  <c r="A3734" i="32"/>
  <c r="C3734" i="32"/>
  <c r="D3734" i="32"/>
  <c r="E3734" i="32"/>
  <c r="F3734" i="32"/>
  <c r="G3734" i="32"/>
  <c r="H3734" i="32"/>
  <c r="I3734" i="32"/>
  <c r="J3734" i="32"/>
  <c r="B3734" i="32" s="1"/>
  <c r="A3735" i="32"/>
  <c r="C3735" i="32"/>
  <c r="D3735" i="32"/>
  <c r="E3735" i="32"/>
  <c r="F3735" i="32"/>
  <c r="G3735" i="32"/>
  <c r="H3735" i="32"/>
  <c r="I3735" i="32"/>
  <c r="J3735" i="32"/>
  <c r="B3735" i="32" s="1"/>
  <c r="A3736" i="32"/>
  <c r="C3736" i="32"/>
  <c r="D3736" i="32"/>
  <c r="E3736" i="32"/>
  <c r="F3736" i="32"/>
  <c r="G3736" i="32"/>
  <c r="H3736" i="32"/>
  <c r="I3736" i="32"/>
  <c r="J3736" i="32"/>
  <c r="B3736" i="32" s="1"/>
  <c r="A3737" i="32"/>
  <c r="C3737" i="32"/>
  <c r="D3737" i="32"/>
  <c r="E3737" i="32"/>
  <c r="F3737" i="32"/>
  <c r="G3737" i="32"/>
  <c r="H3737" i="32"/>
  <c r="I3737" i="32"/>
  <c r="J3737" i="32"/>
  <c r="B3737" i="32" s="1"/>
  <c r="A3738" i="32"/>
  <c r="C3738" i="32"/>
  <c r="D3738" i="32"/>
  <c r="E3738" i="32"/>
  <c r="F3738" i="32"/>
  <c r="G3738" i="32"/>
  <c r="H3738" i="32"/>
  <c r="I3738" i="32"/>
  <c r="J3738" i="32"/>
  <c r="B3738" i="32" s="1"/>
  <c r="A3739" i="32"/>
  <c r="C3739" i="32"/>
  <c r="D3739" i="32"/>
  <c r="E3739" i="32"/>
  <c r="F3739" i="32"/>
  <c r="G3739" i="32"/>
  <c r="H3739" i="32"/>
  <c r="I3739" i="32"/>
  <c r="J3739" i="32"/>
  <c r="B3739" i="32" s="1"/>
  <c r="A3740" i="32"/>
  <c r="C3740" i="32"/>
  <c r="D3740" i="32"/>
  <c r="E3740" i="32"/>
  <c r="F3740" i="32"/>
  <c r="G3740" i="32"/>
  <c r="H3740" i="32"/>
  <c r="I3740" i="32"/>
  <c r="J3740" i="32"/>
  <c r="B3740" i="32" s="1"/>
  <c r="A3741" i="32"/>
  <c r="C3741" i="32"/>
  <c r="D3741" i="32"/>
  <c r="E3741" i="32"/>
  <c r="F3741" i="32"/>
  <c r="G3741" i="32"/>
  <c r="H3741" i="32"/>
  <c r="I3741" i="32"/>
  <c r="J3741" i="32"/>
  <c r="B3741" i="32" s="1"/>
  <c r="A3742" i="32"/>
  <c r="C3742" i="32"/>
  <c r="D3742" i="32"/>
  <c r="E3742" i="32"/>
  <c r="F3742" i="32"/>
  <c r="G3742" i="32"/>
  <c r="H3742" i="32"/>
  <c r="I3742" i="32"/>
  <c r="J3742" i="32"/>
  <c r="B3742" i="32" s="1"/>
  <c r="A3743" i="32"/>
  <c r="C3743" i="32"/>
  <c r="D3743" i="32"/>
  <c r="E3743" i="32"/>
  <c r="F3743" i="32"/>
  <c r="G3743" i="32"/>
  <c r="H3743" i="32"/>
  <c r="I3743" i="32"/>
  <c r="J3743" i="32"/>
  <c r="B3743" i="32" s="1"/>
  <c r="A3744" i="32"/>
  <c r="C3744" i="32"/>
  <c r="D3744" i="32"/>
  <c r="E3744" i="32"/>
  <c r="F3744" i="32"/>
  <c r="G3744" i="32"/>
  <c r="H3744" i="32"/>
  <c r="I3744" i="32"/>
  <c r="J3744" i="32"/>
  <c r="B3744" i="32" s="1"/>
  <c r="A3745" i="32"/>
  <c r="C3745" i="32"/>
  <c r="D3745" i="32"/>
  <c r="E3745" i="32"/>
  <c r="F3745" i="32"/>
  <c r="G3745" i="32"/>
  <c r="H3745" i="32"/>
  <c r="I3745" i="32"/>
  <c r="J3745" i="32"/>
  <c r="B3745" i="32" s="1"/>
  <c r="A3746" i="32"/>
  <c r="C3746" i="32"/>
  <c r="D3746" i="32"/>
  <c r="E3746" i="32"/>
  <c r="F3746" i="32"/>
  <c r="G3746" i="32"/>
  <c r="H3746" i="32"/>
  <c r="I3746" i="32"/>
  <c r="J3746" i="32"/>
  <c r="B3746" i="32" s="1"/>
  <c r="A3747" i="32"/>
  <c r="C3747" i="32"/>
  <c r="D3747" i="32"/>
  <c r="E3747" i="32"/>
  <c r="F3747" i="32"/>
  <c r="G3747" i="32"/>
  <c r="H3747" i="32"/>
  <c r="I3747" i="32"/>
  <c r="J3747" i="32"/>
  <c r="B3747" i="32" s="1"/>
  <c r="A3748" i="32"/>
  <c r="C3748" i="32"/>
  <c r="D3748" i="32"/>
  <c r="E3748" i="32"/>
  <c r="F3748" i="32"/>
  <c r="G3748" i="32"/>
  <c r="H3748" i="32"/>
  <c r="I3748" i="32"/>
  <c r="J3748" i="32"/>
  <c r="B3748" i="32" s="1"/>
  <c r="A3749" i="32"/>
  <c r="C3749" i="32"/>
  <c r="D3749" i="32"/>
  <c r="E3749" i="32"/>
  <c r="F3749" i="32"/>
  <c r="G3749" i="32"/>
  <c r="H3749" i="32"/>
  <c r="I3749" i="32"/>
  <c r="J3749" i="32"/>
  <c r="B3749" i="32" s="1"/>
  <c r="A3750" i="32"/>
  <c r="C3750" i="32"/>
  <c r="D3750" i="32"/>
  <c r="E3750" i="32"/>
  <c r="F3750" i="32"/>
  <c r="G3750" i="32"/>
  <c r="H3750" i="32"/>
  <c r="I3750" i="32"/>
  <c r="J3750" i="32"/>
  <c r="B3750" i="32" s="1"/>
  <c r="A3751" i="32"/>
  <c r="C3751" i="32"/>
  <c r="D3751" i="32"/>
  <c r="E3751" i="32"/>
  <c r="F3751" i="32"/>
  <c r="G3751" i="32"/>
  <c r="H3751" i="32"/>
  <c r="I3751" i="32"/>
  <c r="J3751" i="32"/>
  <c r="B3751" i="32" s="1"/>
  <c r="A3752" i="32"/>
  <c r="C3752" i="32"/>
  <c r="D3752" i="32"/>
  <c r="E3752" i="32"/>
  <c r="F3752" i="32"/>
  <c r="G3752" i="32"/>
  <c r="H3752" i="32"/>
  <c r="I3752" i="32"/>
  <c r="J3752" i="32"/>
  <c r="B3752" i="32" s="1"/>
  <c r="A3753" i="32"/>
  <c r="C3753" i="32"/>
  <c r="D3753" i="32"/>
  <c r="E3753" i="32"/>
  <c r="F3753" i="32"/>
  <c r="G3753" i="32"/>
  <c r="H3753" i="32"/>
  <c r="I3753" i="32"/>
  <c r="J3753" i="32"/>
  <c r="B3753" i="32" s="1"/>
  <c r="A3754" i="32"/>
  <c r="C3754" i="32"/>
  <c r="D3754" i="32"/>
  <c r="E3754" i="32"/>
  <c r="F3754" i="32"/>
  <c r="G3754" i="32"/>
  <c r="H3754" i="32"/>
  <c r="I3754" i="32"/>
  <c r="J3754" i="32"/>
  <c r="B3754" i="32" s="1"/>
  <c r="A3755" i="32"/>
  <c r="C3755" i="32"/>
  <c r="D3755" i="32"/>
  <c r="E3755" i="32"/>
  <c r="F3755" i="32"/>
  <c r="G3755" i="32"/>
  <c r="H3755" i="32"/>
  <c r="I3755" i="32"/>
  <c r="J3755" i="32"/>
  <c r="B3755" i="32" s="1"/>
  <c r="A3756" i="32"/>
  <c r="C3756" i="32"/>
  <c r="D3756" i="32"/>
  <c r="E3756" i="32"/>
  <c r="F3756" i="32"/>
  <c r="G3756" i="32"/>
  <c r="H3756" i="32"/>
  <c r="I3756" i="32"/>
  <c r="J3756" i="32"/>
  <c r="B3756" i="32" s="1"/>
  <c r="A3757" i="32"/>
  <c r="C3757" i="32"/>
  <c r="D3757" i="32"/>
  <c r="E3757" i="32"/>
  <c r="F3757" i="32"/>
  <c r="G3757" i="32"/>
  <c r="H3757" i="32"/>
  <c r="I3757" i="32"/>
  <c r="J3757" i="32"/>
  <c r="B3757" i="32" s="1"/>
  <c r="A3758" i="32"/>
  <c r="C3758" i="32"/>
  <c r="D3758" i="32"/>
  <c r="E3758" i="32"/>
  <c r="F3758" i="32"/>
  <c r="G3758" i="32"/>
  <c r="H3758" i="32"/>
  <c r="I3758" i="32"/>
  <c r="J3758" i="32"/>
  <c r="B3758" i="32" s="1"/>
  <c r="A3759" i="32"/>
  <c r="C3759" i="32"/>
  <c r="D3759" i="32"/>
  <c r="E3759" i="32"/>
  <c r="F3759" i="32"/>
  <c r="G3759" i="32"/>
  <c r="H3759" i="32"/>
  <c r="I3759" i="32"/>
  <c r="J3759" i="32"/>
  <c r="B3759" i="32" s="1"/>
  <c r="A3760" i="32"/>
  <c r="C3760" i="32"/>
  <c r="D3760" i="32"/>
  <c r="E3760" i="32"/>
  <c r="F3760" i="32"/>
  <c r="G3760" i="32"/>
  <c r="H3760" i="32"/>
  <c r="I3760" i="32"/>
  <c r="J3760" i="32"/>
  <c r="B3760" i="32" s="1"/>
  <c r="A3761" i="32"/>
  <c r="C3761" i="32"/>
  <c r="D3761" i="32"/>
  <c r="E3761" i="32"/>
  <c r="F3761" i="32"/>
  <c r="G3761" i="32"/>
  <c r="H3761" i="32"/>
  <c r="I3761" i="32"/>
  <c r="J3761" i="32"/>
  <c r="B3761" i="32" s="1"/>
  <c r="A3762" i="32"/>
  <c r="C3762" i="32"/>
  <c r="D3762" i="32"/>
  <c r="E3762" i="32"/>
  <c r="F3762" i="32"/>
  <c r="G3762" i="32"/>
  <c r="H3762" i="32"/>
  <c r="I3762" i="32"/>
  <c r="J3762" i="32"/>
  <c r="B3762" i="32" s="1"/>
  <c r="A3763" i="32"/>
  <c r="C3763" i="32"/>
  <c r="D3763" i="32"/>
  <c r="E3763" i="32"/>
  <c r="F3763" i="32"/>
  <c r="G3763" i="32"/>
  <c r="H3763" i="32"/>
  <c r="I3763" i="32"/>
  <c r="J3763" i="32"/>
  <c r="B3763" i="32" s="1"/>
  <c r="A3764" i="32"/>
  <c r="C3764" i="32"/>
  <c r="D3764" i="32"/>
  <c r="E3764" i="32"/>
  <c r="F3764" i="32"/>
  <c r="G3764" i="32"/>
  <c r="H3764" i="32"/>
  <c r="I3764" i="32"/>
  <c r="J3764" i="32"/>
  <c r="B3764" i="32" s="1"/>
  <c r="A3765" i="32"/>
  <c r="C3765" i="32"/>
  <c r="D3765" i="32"/>
  <c r="E3765" i="32"/>
  <c r="F3765" i="32"/>
  <c r="G3765" i="32"/>
  <c r="H3765" i="32"/>
  <c r="I3765" i="32"/>
  <c r="J3765" i="32"/>
  <c r="B3765" i="32" s="1"/>
  <c r="A3766" i="32"/>
  <c r="C3766" i="32"/>
  <c r="D3766" i="32"/>
  <c r="E3766" i="32"/>
  <c r="F3766" i="32"/>
  <c r="G3766" i="32"/>
  <c r="H3766" i="32"/>
  <c r="I3766" i="32"/>
  <c r="J3766" i="32"/>
  <c r="B3766" i="32" s="1"/>
  <c r="A3767" i="32"/>
  <c r="C3767" i="32"/>
  <c r="D3767" i="32"/>
  <c r="E3767" i="32"/>
  <c r="F3767" i="32"/>
  <c r="G3767" i="32"/>
  <c r="H3767" i="32"/>
  <c r="I3767" i="32"/>
  <c r="J3767" i="32"/>
  <c r="B3767" i="32" s="1"/>
  <c r="A3768" i="32"/>
  <c r="C3768" i="32"/>
  <c r="D3768" i="32"/>
  <c r="E3768" i="32"/>
  <c r="F3768" i="32"/>
  <c r="G3768" i="32"/>
  <c r="H3768" i="32"/>
  <c r="I3768" i="32"/>
  <c r="J3768" i="32"/>
  <c r="B3768" i="32" s="1"/>
  <c r="A3769" i="32"/>
  <c r="C3769" i="32"/>
  <c r="D3769" i="32"/>
  <c r="E3769" i="32"/>
  <c r="F3769" i="32"/>
  <c r="G3769" i="32"/>
  <c r="H3769" i="32"/>
  <c r="I3769" i="32"/>
  <c r="J3769" i="32"/>
  <c r="B3769" i="32" s="1"/>
  <c r="A3770" i="32"/>
  <c r="C3770" i="32"/>
  <c r="D3770" i="32"/>
  <c r="E3770" i="32"/>
  <c r="F3770" i="32"/>
  <c r="G3770" i="32"/>
  <c r="H3770" i="32"/>
  <c r="I3770" i="32"/>
  <c r="J3770" i="32"/>
  <c r="B3770" i="32" s="1"/>
  <c r="A3771" i="32"/>
  <c r="C3771" i="32"/>
  <c r="D3771" i="32"/>
  <c r="E3771" i="32"/>
  <c r="F3771" i="32"/>
  <c r="G3771" i="32"/>
  <c r="H3771" i="32"/>
  <c r="I3771" i="32"/>
  <c r="J3771" i="32"/>
  <c r="B3771" i="32" s="1"/>
  <c r="A3772" i="32"/>
  <c r="C3772" i="32"/>
  <c r="D3772" i="32"/>
  <c r="E3772" i="32"/>
  <c r="F3772" i="32"/>
  <c r="G3772" i="32"/>
  <c r="H3772" i="32"/>
  <c r="I3772" i="32"/>
  <c r="J3772" i="32"/>
  <c r="B3772" i="32" s="1"/>
  <c r="A3773" i="32"/>
  <c r="C3773" i="32"/>
  <c r="D3773" i="32"/>
  <c r="E3773" i="32"/>
  <c r="F3773" i="32"/>
  <c r="G3773" i="32"/>
  <c r="H3773" i="32"/>
  <c r="I3773" i="32"/>
  <c r="J3773" i="32"/>
  <c r="B3773" i="32" s="1"/>
  <c r="A3774" i="32"/>
  <c r="C3774" i="32"/>
  <c r="D3774" i="32"/>
  <c r="E3774" i="32"/>
  <c r="F3774" i="32"/>
  <c r="G3774" i="32"/>
  <c r="H3774" i="32"/>
  <c r="I3774" i="32"/>
  <c r="J3774" i="32"/>
  <c r="B3774" i="32" s="1"/>
  <c r="A3775" i="32"/>
  <c r="C3775" i="32"/>
  <c r="D3775" i="32"/>
  <c r="E3775" i="32"/>
  <c r="F3775" i="32"/>
  <c r="G3775" i="32"/>
  <c r="H3775" i="32"/>
  <c r="I3775" i="32"/>
  <c r="J3775" i="32"/>
  <c r="B3775" i="32" s="1"/>
  <c r="A3776" i="32"/>
  <c r="C3776" i="32"/>
  <c r="D3776" i="32"/>
  <c r="E3776" i="32"/>
  <c r="F3776" i="32"/>
  <c r="G3776" i="32"/>
  <c r="H3776" i="32"/>
  <c r="I3776" i="32"/>
  <c r="J3776" i="32"/>
  <c r="B3776" i="32" s="1"/>
  <c r="A3777" i="32"/>
  <c r="C3777" i="32"/>
  <c r="D3777" i="32"/>
  <c r="E3777" i="32"/>
  <c r="F3777" i="32"/>
  <c r="G3777" i="32"/>
  <c r="H3777" i="32"/>
  <c r="I3777" i="32"/>
  <c r="J3777" i="32"/>
  <c r="B3777" i="32" s="1"/>
  <c r="A3778" i="32"/>
  <c r="C3778" i="32"/>
  <c r="D3778" i="32"/>
  <c r="E3778" i="32"/>
  <c r="F3778" i="32"/>
  <c r="G3778" i="32"/>
  <c r="H3778" i="32"/>
  <c r="I3778" i="32"/>
  <c r="J3778" i="32"/>
  <c r="B3778" i="32" s="1"/>
  <c r="A3779" i="32"/>
  <c r="C3779" i="32"/>
  <c r="D3779" i="32"/>
  <c r="E3779" i="32"/>
  <c r="F3779" i="32"/>
  <c r="G3779" i="32"/>
  <c r="H3779" i="32"/>
  <c r="I3779" i="32"/>
  <c r="J3779" i="32"/>
  <c r="B3779" i="32" s="1"/>
  <c r="A3780" i="32"/>
  <c r="C3780" i="32"/>
  <c r="D3780" i="32"/>
  <c r="E3780" i="32"/>
  <c r="F3780" i="32"/>
  <c r="G3780" i="32"/>
  <c r="H3780" i="32"/>
  <c r="I3780" i="32"/>
  <c r="J3780" i="32"/>
  <c r="B3780" i="32" s="1"/>
  <c r="A3781" i="32"/>
  <c r="C3781" i="32"/>
  <c r="D3781" i="32"/>
  <c r="E3781" i="32"/>
  <c r="F3781" i="32"/>
  <c r="G3781" i="32"/>
  <c r="H3781" i="32"/>
  <c r="I3781" i="32"/>
  <c r="J3781" i="32"/>
  <c r="B3781" i="32" s="1"/>
  <c r="A3782" i="32"/>
  <c r="C3782" i="32"/>
  <c r="D3782" i="32"/>
  <c r="E3782" i="32"/>
  <c r="F3782" i="32"/>
  <c r="G3782" i="32"/>
  <c r="H3782" i="32"/>
  <c r="I3782" i="32"/>
  <c r="J3782" i="32"/>
  <c r="B3782" i="32" s="1"/>
  <c r="A3783" i="32"/>
  <c r="C3783" i="32"/>
  <c r="D3783" i="32"/>
  <c r="E3783" i="32"/>
  <c r="F3783" i="32"/>
  <c r="G3783" i="32"/>
  <c r="H3783" i="32"/>
  <c r="I3783" i="32"/>
  <c r="J3783" i="32"/>
  <c r="B3783" i="32" s="1"/>
  <c r="A3784" i="32"/>
  <c r="C3784" i="32"/>
  <c r="D3784" i="32"/>
  <c r="E3784" i="32"/>
  <c r="F3784" i="32"/>
  <c r="G3784" i="32"/>
  <c r="H3784" i="32"/>
  <c r="I3784" i="32"/>
  <c r="J3784" i="32"/>
  <c r="B3784" i="32" s="1"/>
  <c r="A3785" i="32"/>
  <c r="C3785" i="32"/>
  <c r="D3785" i="32"/>
  <c r="E3785" i="32"/>
  <c r="F3785" i="32"/>
  <c r="G3785" i="32"/>
  <c r="H3785" i="32"/>
  <c r="I3785" i="32"/>
  <c r="J3785" i="32"/>
  <c r="B3785" i="32" s="1"/>
  <c r="A3786" i="32"/>
  <c r="C3786" i="32"/>
  <c r="D3786" i="32"/>
  <c r="E3786" i="32"/>
  <c r="F3786" i="32"/>
  <c r="G3786" i="32"/>
  <c r="H3786" i="32"/>
  <c r="I3786" i="32"/>
  <c r="J3786" i="32"/>
  <c r="B3786" i="32" s="1"/>
  <c r="A3787" i="32"/>
  <c r="C3787" i="32"/>
  <c r="D3787" i="32"/>
  <c r="E3787" i="32"/>
  <c r="F3787" i="32"/>
  <c r="G3787" i="32"/>
  <c r="H3787" i="32"/>
  <c r="I3787" i="32"/>
  <c r="J3787" i="32"/>
  <c r="B3787" i="32" s="1"/>
  <c r="A3788" i="32"/>
  <c r="C3788" i="32"/>
  <c r="D3788" i="32"/>
  <c r="E3788" i="32"/>
  <c r="F3788" i="32"/>
  <c r="G3788" i="32"/>
  <c r="H3788" i="32"/>
  <c r="I3788" i="32"/>
  <c r="J3788" i="32"/>
  <c r="B3788" i="32" s="1"/>
  <c r="A3789" i="32"/>
  <c r="C3789" i="32"/>
  <c r="D3789" i="32"/>
  <c r="E3789" i="32"/>
  <c r="F3789" i="32"/>
  <c r="G3789" i="32"/>
  <c r="H3789" i="32"/>
  <c r="I3789" i="32"/>
  <c r="J3789" i="32"/>
  <c r="B3789" i="32" s="1"/>
  <c r="A3790" i="32"/>
  <c r="C3790" i="32"/>
  <c r="D3790" i="32"/>
  <c r="E3790" i="32"/>
  <c r="F3790" i="32"/>
  <c r="G3790" i="32"/>
  <c r="H3790" i="32"/>
  <c r="I3790" i="32"/>
  <c r="J3790" i="32"/>
  <c r="B3790" i="32" s="1"/>
  <c r="A3791" i="32"/>
  <c r="C3791" i="32"/>
  <c r="D3791" i="32"/>
  <c r="E3791" i="32"/>
  <c r="F3791" i="32"/>
  <c r="G3791" i="32"/>
  <c r="H3791" i="32"/>
  <c r="I3791" i="32"/>
  <c r="J3791" i="32"/>
  <c r="B3791" i="32" s="1"/>
  <c r="A3792" i="32"/>
  <c r="C3792" i="32"/>
  <c r="D3792" i="32"/>
  <c r="E3792" i="32"/>
  <c r="F3792" i="32"/>
  <c r="G3792" i="32"/>
  <c r="H3792" i="32"/>
  <c r="I3792" i="32"/>
  <c r="J3792" i="32"/>
  <c r="B3792" i="32" s="1"/>
  <c r="A3793" i="32"/>
  <c r="C3793" i="32"/>
  <c r="D3793" i="32"/>
  <c r="E3793" i="32"/>
  <c r="F3793" i="32"/>
  <c r="G3793" i="32"/>
  <c r="H3793" i="32"/>
  <c r="I3793" i="32"/>
  <c r="J3793" i="32"/>
  <c r="B3793" i="32" s="1"/>
  <c r="A3794" i="32"/>
  <c r="C3794" i="32"/>
  <c r="D3794" i="32"/>
  <c r="E3794" i="32"/>
  <c r="F3794" i="32"/>
  <c r="G3794" i="32"/>
  <c r="H3794" i="32"/>
  <c r="I3794" i="32"/>
  <c r="J3794" i="32"/>
  <c r="B3794" i="32" s="1"/>
  <c r="A3795" i="32"/>
  <c r="C3795" i="32"/>
  <c r="D3795" i="32"/>
  <c r="E3795" i="32"/>
  <c r="F3795" i="32"/>
  <c r="G3795" i="32"/>
  <c r="H3795" i="32"/>
  <c r="I3795" i="32"/>
  <c r="J3795" i="32"/>
  <c r="B3795" i="32" s="1"/>
  <c r="A3796" i="32"/>
  <c r="C3796" i="32"/>
  <c r="D3796" i="32"/>
  <c r="E3796" i="32"/>
  <c r="F3796" i="32"/>
  <c r="G3796" i="32"/>
  <c r="H3796" i="32"/>
  <c r="I3796" i="32"/>
  <c r="J3796" i="32"/>
  <c r="B3796" i="32" s="1"/>
  <c r="A3797" i="32"/>
  <c r="C3797" i="32"/>
  <c r="D3797" i="32"/>
  <c r="E3797" i="32"/>
  <c r="F3797" i="32"/>
  <c r="G3797" i="32"/>
  <c r="H3797" i="32"/>
  <c r="I3797" i="32"/>
  <c r="J3797" i="32"/>
  <c r="B3797" i="32" s="1"/>
  <c r="A3798" i="32"/>
  <c r="C3798" i="32"/>
  <c r="D3798" i="32"/>
  <c r="E3798" i="32"/>
  <c r="F3798" i="32"/>
  <c r="G3798" i="32"/>
  <c r="H3798" i="32"/>
  <c r="I3798" i="32"/>
  <c r="J3798" i="32"/>
  <c r="B3798" i="32" s="1"/>
  <c r="A3799" i="32"/>
  <c r="C3799" i="32"/>
  <c r="D3799" i="32"/>
  <c r="E3799" i="32"/>
  <c r="F3799" i="32"/>
  <c r="G3799" i="32"/>
  <c r="H3799" i="32"/>
  <c r="I3799" i="32"/>
  <c r="J3799" i="32"/>
  <c r="B3799" i="32" s="1"/>
  <c r="A3800" i="32"/>
  <c r="C3800" i="32"/>
  <c r="D3800" i="32"/>
  <c r="E3800" i="32"/>
  <c r="F3800" i="32"/>
  <c r="G3800" i="32"/>
  <c r="H3800" i="32"/>
  <c r="I3800" i="32"/>
  <c r="J3800" i="32"/>
  <c r="B3800" i="32" s="1"/>
  <c r="A3801" i="32"/>
  <c r="C3801" i="32"/>
  <c r="D3801" i="32"/>
  <c r="E3801" i="32"/>
  <c r="F3801" i="32"/>
  <c r="G3801" i="32"/>
  <c r="H3801" i="32"/>
  <c r="I3801" i="32"/>
  <c r="J3801" i="32"/>
  <c r="B3801" i="32" s="1"/>
  <c r="A3802" i="32"/>
  <c r="C3802" i="32"/>
  <c r="D3802" i="32"/>
  <c r="E3802" i="32"/>
  <c r="F3802" i="32"/>
  <c r="G3802" i="32"/>
  <c r="H3802" i="32"/>
  <c r="I3802" i="32"/>
  <c r="J3802" i="32"/>
  <c r="B3802" i="32" s="1"/>
  <c r="A3803" i="32"/>
  <c r="C3803" i="32"/>
  <c r="D3803" i="32"/>
  <c r="E3803" i="32"/>
  <c r="F3803" i="32"/>
  <c r="G3803" i="32"/>
  <c r="H3803" i="32"/>
  <c r="I3803" i="32"/>
  <c r="J3803" i="32"/>
  <c r="B3803" i="32" s="1"/>
  <c r="A3804" i="32"/>
  <c r="C3804" i="32"/>
  <c r="D3804" i="32"/>
  <c r="E3804" i="32"/>
  <c r="F3804" i="32"/>
  <c r="G3804" i="32"/>
  <c r="H3804" i="32"/>
  <c r="I3804" i="32"/>
  <c r="J3804" i="32"/>
  <c r="B3804" i="32" s="1"/>
  <c r="A3805" i="32"/>
  <c r="C3805" i="32"/>
  <c r="D3805" i="32"/>
  <c r="E3805" i="32"/>
  <c r="F3805" i="32"/>
  <c r="G3805" i="32"/>
  <c r="H3805" i="32"/>
  <c r="I3805" i="32"/>
  <c r="J3805" i="32"/>
  <c r="B3805" i="32" s="1"/>
  <c r="A3806" i="32"/>
  <c r="C3806" i="32"/>
  <c r="D3806" i="32"/>
  <c r="E3806" i="32"/>
  <c r="F3806" i="32"/>
  <c r="G3806" i="32"/>
  <c r="H3806" i="32"/>
  <c r="I3806" i="32"/>
  <c r="J3806" i="32"/>
  <c r="B3806" i="32" s="1"/>
  <c r="A3807" i="32"/>
  <c r="C3807" i="32"/>
  <c r="D3807" i="32"/>
  <c r="E3807" i="32"/>
  <c r="F3807" i="32"/>
  <c r="G3807" i="32"/>
  <c r="H3807" i="32"/>
  <c r="I3807" i="32"/>
  <c r="J3807" i="32"/>
  <c r="B3807" i="32" s="1"/>
  <c r="A3808" i="32"/>
  <c r="C3808" i="32"/>
  <c r="D3808" i="32"/>
  <c r="E3808" i="32"/>
  <c r="F3808" i="32"/>
  <c r="G3808" i="32"/>
  <c r="H3808" i="32"/>
  <c r="I3808" i="32"/>
  <c r="J3808" i="32"/>
  <c r="B3808" i="32" s="1"/>
  <c r="A3809" i="32"/>
  <c r="C3809" i="32"/>
  <c r="D3809" i="32"/>
  <c r="E3809" i="32"/>
  <c r="F3809" i="32"/>
  <c r="G3809" i="32"/>
  <c r="H3809" i="32"/>
  <c r="I3809" i="32"/>
  <c r="J3809" i="32"/>
  <c r="B3809" i="32" s="1"/>
  <c r="A3810" i="32"/>
  <c r="C3810" i="32"/>
  <c r="D3810" i="32"/>
  <c r="E3810" i="32"/>
  <c r="F3810" i="32"/>
  <c r="G3810" i="32"/>
  <c r="H3810" i="32"/>
  <c r="I3810" i="32"/>
  <c r="J3810" i="32"/>
  <c r="B3810" i="32" s="1"/>
  <c r="A3811" i="32"/>
  <c r="C3811" i="32"/>
  <c r="D3811" i="32"/>
  <c r="E3811" i="32"/>
  <c r="F3811" i="32"/>
  <c r="G3811" i="32"/>
  <c r="H3811" i="32"/>
  <c r="I3811" i="32"/>
  <c r="J3811" i="32"/>
  <c r="B3811" i="32" s="1"/>
  <c r="A3812" i="32"/>
  <c r="C3812" i="32"/>
  <c r="D3812" i="32"/>
  <c r="E3812" i="32"/>
  <c r="F3812" i="32"/>
  <c r="G3812" i="32"/>
  <c r="H3812" i="32"/>
  <c r="I3812" i="32"/>
  <c r="J3812" i="32"/>
  <c r="B3812" i="32" s="1"/>
  <c r="A3813" i="32"/>
  <c r="C3813" i="32"/>
  <c r="D3813" i="32"/>
  <c r="E3813" i="32"/>
  <c r="F3813" i="32"/>
  <c r="G3813" i="32"/>
  <c r="H3813" i="32"/>
  <c r="I3813" i="32"/>
  <c r="J3813" i="32"/>
  <c r="B3813" i="32" s="1"/>
  <c r="A3814" i="32"/>
  <c r="C3814" i="32"/>
  <c r="D3814" i="32"/>
  <c r="E3814" i="32"/>
  <c r="F3814" i="32"/>
  <c r="G3814" i="32"/>
  <c r="H3814" i="32"/>
  <c r="I3814" i="32"/>
  <c r="J3814" i="32"/>
  <c r="B3814" i="32" s="1"/>
  <c r="A3815" i="32"/>
  <c r="C3815" i="32"/>
  <c r="D3815" i="32"/>
  <c r="E3815" i="32"/>
  <c r="F3815" i="32"/>
  <c r="G3815" i="32"/>
  <c r="H3815" i="32"/>
  <c r="I3815" i="32"/>
  <c r="J3815" i="32"/>
  <c r="B3815" i="32" s="1"/>
  <c r="A3816" i="32"/>
  <c r="C3816" i="32"/>
  <c r="D3816" i="32"/>
  <c r="E3816" i="32"/>
  <c r="F3816" i="32"/>
  <c r="G3816" i="32"/>
  <c r="H3816" i="32"/>
  <c r="I3816" i="32"/>
  <c r="J3816" i="32"/>
  <c r="B3816" i="32" s="1"/>
  <c r="A3817" i="32"/>
  <c r="C3817" i="32"/>
  <c r="D3817" i="32"/>
  <c r="E3817" i="32"/>
  <c r="F3817" i="32"/>
  <c r="G3817" i="32"/>
  <c r="H3817" i="32"/>
  <c r="I3817" i="32"/>
  <c r="J3817" i="32"/>
  <c r="B3817" i="32" s="1"/>
  <c r="A3818" i="32"/>
  <c r="C3818" i="32"/>
  <c r="D3818" i="32"/>
  <c r="E3818" i="32"/>
  <c r="F3818" i="32"/>
  <c r="G3818" i="32"/>
  <c r="H3818" i="32"/>
  <c r="I3818" i="32"/>
  <c r="J3818" i="32"/>
  <c r="B3818" i="32" s="1"/>
  <c r="A3819" i="32"/>
  <c r="C3819" i="32"/>
  <c r="D3819" i="32"/>
  <c r="E3819" i="32"/>
  <c r="F3819" i="32"/>
  <c r="G3819" i="32"/>
  <c r="H3819" i="32"/>
  <c r="I3819" i="32"/>
  <c r="J3819" i="32"/>
  <c r="B3819" i="32" s="1"/>
  <c r="A3820" i="32"/>
  <c r="C3820" i="32"/>
  <c r="D3820" i="32"/>
  <c r="E3820" i="32"/>
  <c r="F3820" i="32"/>
  <c r="G3820" i="32"/>
  <c r="H3820" i="32"/>
  <c r="I3820" i="32"/>
  <c r="J3820" i="32"/>
  <c r="B3820" i="32" s="1"/>
  <c r="A3821" i="32"/>
  <c r="C3821" i="32"/>
  <c r="D3821" i="32"/>
  <c r="E3821" i="32"/>
  <c r="F3821" i="32"/>
  <c r="G3821" i="32"/>
  <c r="H3821" i="32"/>
  <c r="I3821" i="32"/>
  <c r="J3821" i="32"/>
  <c r="B3821" i="32" s="1"/>
  <c r="A3822" i="32"/>
  <c r="C3822" i="32"/>
  <c r="D3822" i="32"/>
  <c r="E3822" i="32"/>
  <c r="F3822" i="32"/>
  <c r="G3822" i="32"/>
  <c r="H3822" i="32"/>
  <c r="I3822" i="32"/>
  <c r="J3822" i="32"/>
  <c r="B3822" i="32" s="1"/>
  <c r="A3823" i="32"/>
  <c r="C3823" i="32"/>
  <c r="D3823" i="32"/>
  <c r="E3823" i="32"/>
  <c r="F3823" i="32"/>
  <c r="G3823" i="32"/>
  <c r="H3823" i="32"/>
  <c r="I3823" i="32"/>
  <c r="J3823" i="32"/>
  <c r="B3823" i="32" s="1"/>
  <c r="A3824" i="32"/>
  <c r="C3824" i="32"/>
  <c r="D3824" i="32"/>
  <c r="E3824" i="32"/>
  <c r="F3824" i="32"/>
  <c r="G3824" i="32"/>
  <c r="H3824" i="32"/>
  <c r="I3824" i="32"/>
  <c r="J3824" i="32"/>
  <c r="B3824" i="32" s="1"/>
  <c r="A3825" i="32"/>
  <c r="C3825" i="32"/>
  <c r="D3825" i="32"/>
  <c r="E3825" i="32"/>
  <c r="F3825" i="32"/>
  <c r="G3825" i="32"/>
  <c r="H3825" i="32"/>
  <c r="I3825" i="32"/>
  <c r="J3825" i="32"/>
  <c r="B3825" i="32" s="1"/>
  <c r="A3826" i="32"/>
  <c r="C3826" i="32"/>
  <c r="D3826" i="32"/>
  <c r="E3826" i="32"/>
  <c r="F3826" i="32"/>
  <c r="G3826" i="32"/>
  <c r="H3826" i="32"/>
  <c r="I3826" i="32"/>
  <c r="J3826" i="32"/>
  <c r="B3826" i="32" s="1"/>
  <c r="A3827" i="32"/>
  <c r="C3827" i="32"/>
  <c r="D3827" i="32"/>
  <c r="E3827" i="32"/>
  <c r="F3827" i="32"/>
  <c r="G3827" i="32"/>
  <c r="H3827" i="32"/>
  <c r="I3827" i="32"/>
  <c r="J3827" i="32"/>
  <c r="B3827" i="32" s="1"/>
  <c r="A3828" i="32"/>
  <c r="C3828" i="32"/>
  <c r="D3828" i="32"/>
  <c r="E3828" i="32"/>
  <c r="F3828" i="32"/>
  <c r="G3828" i="32"/>
  <c r="H3828" i="32"/>
  <c r="I3828" i="32"/>
  <c r="J3828" i="32"/>
  <c r="B3828" i="32" s="1"/>
  <c r="A3829" i="32"/>
  <c r="C3829" i="32"/>
  <c r="D3829" i="32"/>
  <c r="E3829" i="32"/>
  <c r="F3829" i="32"/>
  <c r="G3829" i="32"/>
  <c r="H3829" i="32"/>
  <c r="I3829" i="32"/>
  <c r="J3829" i="32"/>
  <c r="B3829" i="32" s="1"/>
  <c r="A3830" i="32"/>
  <c r="C3830" i="32"/>
  <c r="D3830" i="32"/>
  <c r="E3830" i="32"/>
  <c r="F3830" i="32"/>
  <c r="G3830" i="32"/>
  <c r="H3830" i="32"/>
  <c r="I3830" i="32"/>
  <c r="J3830" i="32"/>
  <c r="B3830" i="32" s="1"/>
  <c r="A3831" i="32"/>
  <c r="C3831" i="32"/>
  <c r="D3831" i="32"/>
  <c r="E3831" i="32"/>
  <c r="F3831" i="32"/>
  <c r="G3831" i="32"/>
  <c r="H3831" i="32"/>
  <c r="I3831" i="32"/>
  <c r="J3831" i="32"/>
  <c r="B3831" i="32" s="1"/>
  <c r="A3832" i="32"/>
  <c r="C3832" i="32"/>
  <c r="D3832" i="32"/>
  <c r="E3832" i="32"/>
  <c r="F3832" i="32"/>
  <c r="G3832" i="32"/>
  <c r="H3832" i="32"/>
  <c r="I3832" i="32"/>
  <c r="J3832" i="32"/>
  <c r="B3832" i="32" s="1"/>
  <c r="A3833" i="32"/>
  <c r="C3833" i="32"/>
  <c r="D3833" i="32"/>
  <c r="E3833" i="32"/>
  <c r="F3833" i="32"/>
  <c r="G3833" i="32"/>
  <c r="H3833" i="32"/>
  <c r="I3833" i="32"/>
  <c r="J3833" i="32"/>
  <c r="B3833" i="32" s="1"/>
  <c r="A3834" i="32"/>
  <c r="C3834" i="32"/>
  <c r="D3834" i="32"/>
  <c r="E3834" i="32"/>
  <c r="F3834" i="32"/>
  <c r="G3834" i="32"/>
  <c r="H3834" i="32"/>
  <c r="I3834" i="32"/>
  <c r="J3834" i="32"/>
  <c r="B3834" i="32" s="1"/>
  <c r="A3835" i="32"/>
  <c r="C3835" i="32"/>
  <c r="D3835" i="32"/>
  <c r="E3835" i="32"/>
  <c r="F3835" i="32"/>
  <c r="G3835" i="32"/>
  <c r="H3835" i="32"/>
  <c r="I3835" i="32"/>
  <c r="J3835" i="32"/>
  <c r="B3835" i="32" s="1"/>
  <c r="A3836" i="32"/>
  <c r="C3836" i="32"/>
  <c r="D3836" i="32"/>
  <c r="E3836" i="32"/>
  <c r="F3836" i="32"/>
  <c r="G3836" i="32"/>
  <c r="H3836" i="32"/>
  <c r="I3836" i="32"/>
  <c r="J3836" i="32"/>
  <c r="B3836" i="32" s="1"/>
  <c r="A3837" i="32"/>
  <c r="C3837" i="32"/>
  <c r="D3837" i="32"/>
  <c r="E3837" i="32"/>
  <c r="F3837" i="32"/>
  <c r="G3837" i="32"/>
  <c r="H3837" i="32"/>
  <c r="I3837" i="32"/>
  <c r="J3837" i="32"/>
  <c r="B3837" i="32" s="1"/>
  <c r="A3838" i="32"/>
  <c r="C3838" i="32"/>
  <c r="D3838" i="32"/>
  <c r="E3838" i="32"/>
  <c r="F3838" i="32"/>
  <c r="G3838" i="32"/>
  <c r="H3838" i="32"/>
  <c r="I3838" i="32"/>
  <c r="J3838" i="32"/>
  <c r="B3838" i="32" s="1"/>
  <c r="A3839" i="32"/>
  <c r="C3839" i="32"/>
  <c r="D3839" i="32"/>
  <c r="E3839" i="32"/>
  <c r="F3839" i="32"/>
  <c r="G3839" i="32"/>
  <c r="H3839" i="32"/>
  <c r="I3839" i="32"/>
  <c r="J3839" i="32"/>
  <c r="B3839" i="32" s="1"/>
  <c r="A3840" i="32"/>
  <c r="C3840" i="32"/>
  <c r="D3840" i="32"/>
  <c r="E3840" i="32"/>
  <c r="F3840" i="32"/>
  <c r="G3840" i="32"/>
  <c r="H3840" i="32"/>
  <c r="I3840" i="32"/>
  <c r="J3840" i="32"/>
  <c r="B3840" i="32" s="1"/>
  <c r="A3841" i="32"/>
  <c r="C3841" i="32"/>
  <c r="D3841" i="32"/>
  <c r="E3841" i="32"/>
  <c r="F3841" i="32"/>
  <c r="G3841" i="32"/>
  <c r="H3841" i="32"/>
  <c r="I3841" i="32"/>
  <c r="J3841" i="32"/>
  <c r="B3841" i="32" s="1"/>
  <c r="A3842" i="32"/>
  <c r="C3842" i="32"/>
  <c r="D3842" i="32"/>
  <c r="E3842" i="32"/>
  <c r="F3842" i="32"/>
  <c r="G3842" i="32"/>
  <c r="H3842" i="32"/>
  <c r="I3842" i="32"/>
  <c r="J3842" i="32"/>
  <c r="B3842" i="32" s="1"/>
  <c r="A3843" i="32"/>
  <c r="C3843" i="32"/>
  <c r="D3843" i="32"/>
  <c r="E3843" i="32"/>
  <c r="F3843" i="32"/>
  <c r="G3843" i="32"/>
  <c r="H3843" i="32"/>
  <c r="I3843" i="32"/>
  <c r="J3843" i="32"/>
  <c r="B3843" i="32" s="1"/>
  <c r="A3844" i="32"/>
  <c r="C3844" i="32"/>
  <c r="D3844" i="32"/>
  <c r="E3844" i="32"/>
  <c r="F3844" i="32"/>
  <c r="G3844" i="32"/>
  <c r="H3844" i="32"/>
  <c r="I3844" i="32"/>
  <c r="J3844" i="32"/>
  <c r="B3844" i="32" s="1"/>
  <c r="A3845" i="32"/>
  <c r="C3845" i="32"/>
  <c r="D3845" i="32"/>
  <c r="E3845" i="32"/>
  <c r="F3845" i="32"/>
  <c r="G3845" i="32"/>
  <c r="H3845" i="32"/>
  <c r="I3845" i="32"/>
  <c r="J3845" i="32"/>
  <c r="B3845" i="32" s="1"/>
  <c r="A3846" i="32"/>
  <c r="C3846" i="32"/>
  <c r="D3846" i="32"/>
  <c r="E3846" i="32"/>
  <c r="F3846" i="32"/>
  <c r="G3846" i="32"/>
  <c r="H3846" i="32"/>
  <c r="I3846" i="32"/>
  <c r="J3846" i="32"/>
  <c r="B3846" i="32" s="1"/>
  <c r="A3847" i="32"/>
  <c r="C3847" i="32"/>
  <c r="D3847" i="32"/>
  <c r="E3847" i="32"/>
  <c r="F3847" i="32"/>
  <c r="G3847" i="32"/>
  <c r="H3847" i="32"/>
  <c r="I3847" i="32"/>
  <c r="J3847" i="32"/>
  <c r="B3847" i="32" s="1"/>
  <c r="A3848" i="32"/>
  <c r="C3848" i="32"/>
  <c r="D3848" i="32"/>
  <c r="E3848" i="32"/>
  <c r="F3848" i="32"/>
  <c r="G3848" i="32"/>
  <c r="H3848" i="32"/>
  <c r="I3848" i="32"/>
  <c r="J3848" i="32"/>
  <c r="B3848" i="32" s="1"/>
  <c r="A3849" i="32"/>
  <c r="C3849" i="32"/>
  <c r="D3849" i="32"/>
  <c r="E3849" i="32"/>
  <c r="F3849" i="32"/>
  <c r="G3849" i="32"/>
  <c r="H3849" i="32"/>
  <c r="I3849" i="32"/>
  <c r="J3849" i="32"/>
  <c r="B3849" i="32" s="1"/>
  <c r="A3850" i="32"/>
  <c r="C3850" i="32"/>
  <c r="D3850" i="32"/>
  <c r="E3850" i="32"/>
  <c r="F3850" i="32"/>
  <c r="G3850" i="32"/>
  <c r="H3850" i="32"/>
  <c r="I3850" i="32"/>
  <c r="J3850" i="32"/>
  <c r="B3850" i="32" s="1"/>
  <c r="A3851" i="32"/>
  <c r="C3851" i="32"/>
  <c r="D3851" i="32"/>
  <c r="E3851" i="32"/>
  <c r="F3851" i="32"/>
  <c r="G3851" i="32"/>
  <c r="H3851" i="32"/>
  <c r="I3851" i="32"/>
  <c r="J3851" i="32"/>
  <c r="B3851" i="32" s="1"/>
  <c r="A3852" i="32"/>
  <c r="C3852" i="32"/>
  <c r="D3852" i="32"/>
  <c r="E3852" i="32"/>
  <c r="F3852" i="32"/>
  <c r="G3852" i="32"/>
  <c r="H3852" i="32"/>
  <c r="I3852" i="32"/>
  <c r="J3852" i="32"/>
  <c r="B3852" i="32" s="1"/>
  <c r="A3853" i="32"/>
  <c r="C3853" i="32"/>
  <c r="D3853" i="32"/>
  <c r="E3853" i="32"/>
  <c r="F3853" i="32"/>
  <c r="G3853" i="32"/>
  <c r="H3853" i="32"/>
  <c r="I3853" i="32"/>
  <c r="J3853" i="32"/>
  <c r="B3853" i="32" s="1"/>
  <c r="A3854" i="32"/>
  <c r="C3854" i="32"/>
  <c r="D3854" i="32"/>
  <c r="E3854" i="32"/>
  <c r="F3854" i="32"/>
  <c r="G3854" i="32"/>
  <c r="H3854" i="32"/>
  <c r="I3854" i="32"/>
  <c r="J3854" i="32"/>
  <c r="B3854" i="32" s="1"/>
  <c r="A3855" i="32"/>
  <c r="C3855" i="32"/>
  <c r="D3855" i="32"/>
  <c r="E3855" i="32"/>
  <c r="F3855" i="32"/>
  <c r="G3855" i="32"/>
  <c r="H3855" i="32"/>
  <c r="I3855" i="32"/>
  <c r="J3855" i="32"/>
  <c r="B3855" i="32" s="1"/>
  <c r="A3856" i="32"/>
  <c r="C3856" i="32"/>
  <c r="D3856" i="32"/>
  <c r="E3856" i="32"/>
  <c r="F3856" i="32"/>
  <c r="G3856" i="32"/>
  <c r="H3856" i="32"/>
  <c r="I3856" i="32"/>
  <c r="J3856" i="32"/>
  <c r="B3856" i="32" s="1"/>
  <c r="A3857" i="32"/>
  <c r="C3857" i="32"/>
  <c r="D3857" i="32"/>
  <c r="E3857" i="32"/>
  <c r="F3857" i="32"/>
  <c r="G3857" i="32"/>
  <c r="H3857" i="32"/>
  <c r="I3857" i="32"/>
  <c r="J3857" i="32"/>
  <c r="B3857" i="32" s="1"/>
  <c r="A3858" i="32"/>
  <c r="C3858" i="32"/>
  <c r="D3858" i="32"/>
  <c r="E3858" i="32"/>
  <c r="F3858" i="32"/>
  <c r="G3858" i="32"/>
  <c r="H3858" i="32"/>
  <c r="I3858" i="32"/>
  <c r="J3858" i="32"/>
  <c r="B3858" i="32" s="1"/>
  <c r="A3859" i="32"/>
  <c r="C3859" i="32"/>
  <c r="D3859" i="32"/>
  <c r="E3859" i="32"/>
  <c r="F3859" i="32"/>
  <c r="G3859" i="32"/>
  <c r="H3859" i="32"/>
  <c r="I3859" i="32"/>
  <c r="J3859" i="32"/>
  <c r="B3859" i="32" s="1"/>
  <c r="A3860" i="32"/>
  <c r="C3860" i="32"/>
  <c r="D3860" i="32"/>
  <c r="E3860" i="32"/>
  <c r="F3860" i="32"/>
  <c r="G3860" i="32"/>
  <c r="H3860" i="32"/>
  <c r="I3860" i="32"/>
  <c r="J3860" i="32"/>
  <c r="B3860" i="32" s="1"/>
  <c r="A3861" i="32"/>
  <c r="C3861" i="32"/>
  <c r="D3861" i="32"/>
  <c r="E3861" i="32"/>
  <c r="F3861" i="32"/>
  <c r="G3861" i="32"/>
  <c r="H3861" i="32"/>
  <c r="I3861" i="32"/>
  <c r="J3861" i="32"/>
  <c r="B3861" i="32" s="1"/>
  <c r="A3862" i="32"/>
  <c r="C3862" i="32"/>
  <c r="D3862" i="32"/>
  <c r="E3862" i="32"/>
  <c r="F3862" i="32"/>
  <c r="G3862" i="32"/>
  <c r="H3862" i="32"/>
  <c r="I3862" i="32"/>
  <c r="J3862" i="32"/>
  <c r="B3862" i="32" s="1"/>
  <c r="A3863" i="32"/>
  <c r="C3863" i="32"/>
  <c r="D3863" i="32"/>
  <c r="E3863" i="32"/>
  <c r="F3863" i="32"/>
  <c r="G3863" i="32"/>
  <c r="H3863" i="32"/>
  <c r="I3863" i="32"/>
  <c r="J3863" i="32"/>
  <c r="B3863" i="32" s="1"/>
  <c r="A3864" i="32"/>
  <c r="C3864" i="32"/>
  <c r="D3864" i="32"/>
  <c r="E3864" i="32"/>
  <c r="F3864" i="32"/>
  <c r="G3864" i="32"/>
  <c r="H3864" i="32"/>
  <c r="I3864" i="32"/>
  <c r="J3864" i="32"/>
  <c r="B3864" i="32" s="1"/>
  <c r="A3865" i="32"/>
  <c r="C3865" i="32"/>
  <c r="D3865" i="32"/>
  <c r="E3865" i="32"/>
  <c r="F3865" i="32"/>
  <c r="G3865" i="32"/>
  <c r="H3865" i="32"/>
  <c r="I3865" i="32"/>
  <c r="J3865" i="32"/>
  <c r="B3865" i="32" s="1"/>
  <c r="A3866" i="32"/>
  <c r="C3866" i="32"/>
  <c r="D3866" i="32"/>
  <c r="E3866" i="32"/>
  <c r="F3866" i="32"/>
  <c r="G3866" i="32"/>
  <c r="H3866" i="32"/>
  <c r="I3866" i="32"/>
  <c r="J3866" i="32"/>
  <c r="B3866" i="32" s="1"/>
  <c r="A3867" i="32"/>
  <c r="C3867" i="32"/>
  <c r="D3867" i="32"/>
  <c r="E3867" i="32"/>
  <c r="F3867" i="32"/>
  <c r="G3867" i="32"/>
  <c r="H3867" i="32"/>
  <c r="I3867" i="32"/>
  <c r="J3867" i="32"/>
  <c r="B3867" i="32" s="1"/>
  <c r="A3868" i="32"/>
  <c r="C3868" i="32"/>
  <c r="D3868" i="32"/>
  <c r="E3868" i="32"/>
  <c r="F3868" i="32"/>
  <c r="G3868" i="32"/>
  <c r="H3868" i="32"/>
  <c r="I3868" i="32"/>
  <c r="J3868" i="32"/>
  <c r="B3868" i="32" s="1"/>
  <c r="A3869" i="32"/>
  <c r="C3869" i="32"/>
  <c r="D3869" i="32"/>
  <c r="E3869" i="32"/>
  <c r="F3869" i="32"/>
  <c r="G3869" i="32"/>
  <c r="H3869" i="32"/>
  <c r="I3869" i="32"/>
  <c r="J3869" i="32"/>
  <c r="B3869" i="32" s="1"/>
  <c r="A3870" i="32"/>
  <c r="C3870" i="32"/>
  <c r="D3870" i="32"/>
  <c r="E3870" i="32"/>
  <c r="F3870" i="32"/>
  <c r="G3870" i="32"/>
  <c r="H3870" i="32"/>
  <c r="I3870" i="32"/>
  <c r="J3870" i="32"/>
  <c r="B3870" i="32" s="1"/>
  <c r="A3871" i="32"/>
  <c r="C3871" i="32"/>
  <c r="D3871" i="32"/>
  <c r="E3871" i="32"/>
  <c r="F3871" i="32"/>
  <c r="G3871" i="32"/>
  <c r="H3871" i="32"/>
  <c r="I3871" i="32"/>
  <c r="J3871" i="32"/>
  <c r="B3871" i="32" s="1"/>
  <c r="J37" i="32"/>
  <c r="B37" i="32" s="1"/>
  <c r="I37" i="32"/>
  <c r="H37" i="32"/>
  <c r="G37" i="32"/>
  <c r="F37" i="32"/>
  <c r="D37" i="32"/>
  <c r="E37" i="32"/>
  <c r="C37" i="32"/>
  <c r="A37" i="32"/>
  <c r="M33" i="59"/>
  <c r="N33" i="59"/>
  <c r="L33" i="59"/>
  <c r="K33" i="59"/>
  <c r="AJ31" i="59" l="1"/>
  <c r="AL31" i="59" s="1"/>
  <c r="AR31" i="59" s="1"/>
  <c r="AS31" i="59" s="1"/>
  <c r="U33" i="59"/>
  <c r="R33" i="59"/>
  <c r="AC33" i="59" s="1"/>
  <c r="P33" i="59"/>
  <c r="Q33" i="59" s="1"/>
  <c r="AG32" i="59"/>
  <c r="AH32" i="59" s="1"/>
  <c r="AI32" i="59" s="1"/>
  <c r="AF32" i="59"/>
  <c r="AT36" i="59"/>
  <c r="AO36" i="59"/>
  <c r="AB37" i="59"/>
  <c r="J35" i="59"/>
  <c r="S34" i="59"/>
  <c r="AD34" i="59" s="1"/>
  <c r="V34" i="59"/>
  <c r="AP35" i="59"/>
  <c r="AQ35" i="59"/>
  <c r="Y12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8" i="32"/>
  <c r="N34" i="59"/>
  <c r="L34" i="59"/>
  <c r="M34" i="59"/>
  <c r="K34" i="59"/>
  <c r="AJ32" i="59" l="1"/>
  <c r="AL32" i="59" s="1"/>
  <c r="AR32" i="59" s="1"/>
  <c r="AS32" i="59" s="1"/>
  <c r="U34" i="59"/>
  <c r="P34" i="59"/>
  <c r="Q34" i="59" s="1"/>
  <c r="R34" i="59"/>
  <c r="AC34" i="59" s="1"/>
  <c r="AG33" i="59"/>
  <c r="AH33" i="59" s="1"/>
  <c r="AI33" i="59" s="1"/>
  <c r="AF33" i="59"/>
  <c r="S35" i="59"/>
  <c r="AD35" i="59" s="1"/>
  <c r="J36" i="59"/>
  <c r="V35" i="59"/>
  <c r="AT37" i="59"/>
  <c r="AB38" i="59"/>
  <c r="AO37" i="59"/>
  <c r="AQ36" i="59"/>
  <c r="AP36" i="59"/>
  <c r="Y14" i="32"/>
  <c r="Y15" i="32"/>
  <c r="Y16" i="32"/>
  <c r="Y17" i="32"/>
  <c r="Y18" i="32"/>
  <c r="Y19" i="32"/>
  <c r="Y20" i="32"/>
  <c r="Y21" i="32"/>
  <c r="Y22" i="32"/>
  <c r="Y23" i="32"/>
  <c r="Y13" i="32"/>
  <c r="V24" i="32"/>
  <c r="AC16" i="32" s="1"/>
  <c r="V21" i="32"/>
  <c r="AC13" i="32" s="1"/>
  <c r="V9" i="32"/>
  <c r="V10" i="32"/>
  <c r="V11" i="32"/>
  <c r="V12" i="32"/>
  <c r="V13" i="32"/>
  <c r="V14" i="32"/>
  <c r="V15" i="32"/>
  <c r="V16" i="32"/>
  <c r="V17" i="32"/>
  <c r="V18" i="32"/>
  <c r="V19" i="32"/>
  <c r="V20" i="32"/>
  <c r="AC12" i="32" s="1"/>
  <c r="V8" i="32"/>
  <c r="I12" i="32"/>
  <c r="I11" i="32"/>
  <c r="I8" i="32"/>
  <c r="I10" i="32"/>
  <c r="I18" i="32"/>
  <c r="I13" i="32"/>
  <c r="I17" i="32"/>
  <c r="I14" i="32"/>
  <c r="I19" i="32"/>
  <c r="I15" i="32"/>
  <c r="I16" i="32"/>
  <c r="I20" i="32"/>
  <c r="I9" i="32"/>
  <c r="H12" i="32"/>
  <c r="H11" i="32"/>
  <c r="H8" i="32"/>
  <c r="H10" i="32"/>
  <c r="H18" i="32"/>
  <c r="H13" i="32"/>
  <c r="H17" i="32"/>
  <c r="H14" i="32"/>
  <c r="H19" i="32"/>
  <c r="H15" i="32"/>
  <c r="H16" i="32"/>
  <c r="H20" i="32"/>
  <c r="H9" i="32"/>
  <c r="G12" i="32"/>
  <c r="G11" i="32"/>
  <c r="G8" i="32"/>
  <c r="G10" i="32"/>
  <c r="G18" i="32"/>
  <c r="G13" i="32"/>
  <c r="G17" i="32"/>
  <c r="G14" i="32"/>
  <c r="G19" i="32"/>
  <c r="G15" i="32"/>
  <c r="G16" i="32"/>
  <c r="G20" i="32"/>
  <c r="G9" i="32"/>
  <c r="C12" i="32"/>
  <c r="C11" i="32"/>
  <c r="C8" i="32"/>
  <c r="C10" i="32"/>
  <c r="C18" i="32"/>
  <c r="C13" i="32"/>
  <c r="C17" i="32"/>
  <c r="C14" i="32"/>
  <c r="C19" i="32"/>
  <c r="C15" i="32"/>
  <c r="C16" i="32"/>
  <c r="C20" i="32"/>
  <c r="C9" i="32"/>
  <c r="K12" i="32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17" i="31"/>
  <c r="F24" i="32"/>
  <c r="Z16" i="32" s="1"/>
  <c r="F25" i="32"/>
  <c r="Z17" i="32" s="1"/>
  <c r="F26" i="32"/>
  <c r="Z18" i="32" s="1"/>
  <c r="F27" i="32"/>
  <c r="Z19" i="32" s="1"/>
  <c r="F28" i="32"/>
  <c r="Z20" i="32" s="1"/>
  <c r="F29" i="32"/>
  <c r="Z21" i="32" s="1"/>
  <c r="F30" i="32"/>
  <c r="Z22" i="32" s="1"/>
  <c r="F31" i="32"/>
  <c r="Z23" i="32" s="1"/>
  <c r="F21" i="32"/>
  <c r="Z13" i="32" s="1"/>
  <c r="F23" i="32"/>
  <c r="Z15" i="32" s="1"/>
  <c r="F22" i="32"/>
  <c r="Z14" i="32" s="1"/>
  <c r="M35" i="59"/>
  <c r="N35" i="59"/>
  <c r="L35" i="59"/>
  <c r="K35" i="59"/>
  <c r="AJ33" i="59" l="1"/>
  <c r="AL33" i="59" s="1"/>
  <c r="AR33" i="59" s="1"/>
  <c r="AS33" i="59" s="1"/>
  <c r="R35" i="59"/>
  <c r="AC35" i="59" s="1"/>
  <c r="U35" i="59"/>
  <c r="P35" i="59"/>
  <c r="Q35" i="59" s="1"/>
  <c r="AG34" i="59"/>
  <c r="AH34" i="59" s="1"/>
  <c r="AI34" i="59" s="1"/>
  <c r="AF34" i="59"/>
  <c r="AJ34" i="59" s="1"/>
  <c r="AL34" i="59" s="1"/>
  <c r="AR34" i="59" s="1"/>
  <c r="AS34" i="59" s="1"/>
  <c r="J37" i="59"/>
  <c r="S36" i="59"/>
  <c r="AD36" i="59" s="1"/>
  <c r="V36" i="59"/>
  <c r="AP37" i="59"/>
  <c r="AQ37" i="59"/>
  <c r="AB39" i="59"/>
  <c r="AO38" i="59"/>
  <c r="AT38" i="59"/>
  <c r="AC10" i="32"/>
  <c r="K21" i="32"/>
  <c r="AA13" i="32" s="1"/>
  <c r="K23" i="32"/>
  <c r="AA15" i="32" s="1"/>
  <c r="K22" i="32"/>
  <c r="AA14" i="32" s="1"/>
  <c r="AC9" i="32"/>
  <c r="AC11" i="32"/>
  <c r="AC8" i="32"/>
  <c r="V6" i="32"/>
  <c r="L36" i="59"/>
  <c r="M36" i="59"/>
  <c r="K36" i="59"/>
  <c r="N36" i="59"/>
  <c r="AC24" i="32" l="1"/>
  <c r="U36" i="59"/>
  <c r="P36" i="59"/>
  <c r="Q36" i="59" s="1"/>
  <c r="R36" i="59"/>
  <c r="AC36" i="59" s="1"/>
  <c r="AG35" i="59"/>
  <c r="AH35" i="59" s="1"/>
  <c r="AI35" i="59" s="1"/>
  <c r="AF35" i="59"/>
  <c r="AP38" i="59"/>
  <c r="AQ38" i="59"/>
  <c r="J38" i="59"/>
  <c r="S37" i="59"/>
  <c r="AD37" i="59" s="1"/>
  <c r="V37" i="59"/>
  <c r="AT39" i="59"/>
  <c r="AB40" i="59"/>
  <c r="AO39" i="59"/>
  <c r="E6" i="24"/>
  <c r="E7" i="24"/>
  <c r="E8" i="24"/>
  <c r="E9" i="24"/>
  <c r="E10" i="24"/>
  <c r="E11" i="24"/>
  <c r="E12" i="24"/>
  <c r="E13" i="24"/>
  <c r="E14" i="24"/>
  <c r="E15" i="24"/>
  <c r="E16" i="24"/>
  <c r="E17" i="24"/>
  <c r="E5" i="24"/>
  <c r="M37" i="59"/>
  <c r="N37" i="59"/>
  <c r="K37" i="59"/>
  <c r="L37" i="59"/>
  <c r="U37" i="59" l="1"/>
  <c r="P37" i="59"/>
  <c r="Q37" i="59" s="1"/>
  <c r="R37" i="59"/>
  <c r="AC37" i="59" s="1"/>
  <c r="AQ39" i="59"/>
  <c r="AP39" i="59"/>
  <c r="AO40" i="59"/>
  <c r="AB41" i="59"/>
  <c r="AT40" i="59"/>
  <c r="AJ35" i="59"/>
  <c r="AL35" i="59" s="1"/>
  <c r="AR35" i="59" s="1"/>
  <c r="AS35" i="59" s="1"/>
  <c r="J39" i="59"/>
  <c r="S38" i="59"/>
  <c r="AD38" i="59" s="1"/>
  <c r="V38" i="59"/>
  <c r="AG36" i="59"/>
  <c r="AH36" i="59" s="1"/>
  <c r="AI36" i="59" s="1"/>
  <c r="AF36" i="59"/>
  <c r="N37" i="32"/>
  <c r="N38" i="59"/>
  <c r="L38" i="59"/>
  <c r="K38" i="59"/>
  <c r="M38" i="59"/>
  <c r="R38" i="59" l="1"/>
  <c r="AC38" i="59" s="1"/>
  <c r="P38" i="59"/>
  <c r="Q38" i="59" s="1"/>
  <c r="U38" i="59"/>
  <c r="S39" i="59"/>
  <c r="AD39" i="59" s="1"/>
  <c r="J40" i="59"/>
  <c r="V39" i="59"/>
  <c r="AQ40" i="59"/>
  <c r="AP40" i="59"/>
  <c r="AJ36" i="59"/>
  <c r="AL36" i="59" s="1"/>
  <c r="AR36" i="59" s="1"/>
  <c r="AS36" i="59" s="1"/>
  <c r="AF37" i="59"/>
  <c r="AG37" i="59"/>
  <c r="AH37" i="59" s="1"/>
  <c r="AI37" i="59" s="1"/>
  <c r="AO41" i="59"/>
  <c r="AT41" i="59"/>
  <c r="AB42" i="59"/>
  <c r="K31" i="24"/>
  <c r="L39" i="59"/>
  <c r="M39" i="59"/>
  <c r="N39" i="59"/>
  <c r="K39" i="59"/>
  <c r="R39" i="59" l="1"/>
  <c r="AC39" i="59" s="1"/>
  <c r="P39" i="59"/>
  <c r="Q39" i="59" s="1"/>
  <c r="U39" i="59"/>
  <c r="AJ37" i="59"/>
  <c r="AL37" i="59" s="1"/>
  <c r="AR37" i="59" s="1"/>
  <c r="AS37" i="59" s="1"/>
  <c r="AF38" i="59"/>
  <c r="AG38" i="59"/>
  <c r="AH38" i="59" s="1"/>
  <c r="AI38" i="59" s="1"/>
  <c r="AB43" i="59"/>
  <c r="AT42" i="59"/>
  <c r="AO42" i="59"/>
  <c r="AQ41" i="59"/>
  <c r="AP41" i="59"/>
  <c r="J41" i="59"/>
  <c r="S40" i="59"/>
  <c r="AD40" i="59" s="1"/>
  <c r="V40" i="59"/>
  <c r="K16" i="32"/>
  <c r="K15" i="32"/>
  <c r="K20" i="32"/>
  <c r="AA12" i="32" s="1"/>
  <c r="K9" i="32"/>
  <c r="K17" i="32"/>
  <c r="K19" i="32"/>
  <c r="K13" i="32"/>
  <c r="K10" i="32"/>
  <c r="K11" i="32"/>
  <c r="K18" i="32"/>
  <c r="K14" i="32"/>
  <c r="R31" i="32"/>
  <c r="M31" i="32"/>
  <c r="R30" i="32"/>
  <c r="M30" i="32"/>
  <c r="R28" i="32"/>
  <c r="M28" i="32"/>
  <c r="R27" i="32"/>
  <c r="M27" i="32"/>
  <c r="R26" i="32"/>
  <c r="M26" i="32"/>
  <c r="R24" i="32"/>
  <c r="R23" i="32"/>
  <c r="M23" i="32"/>
  <c r="R29" i="32"/>
  <c r="M29" i="32"/>
  <c r="R25" i="32"/>
  <c r="M25" i="32"/>
  <c r="L14" i="32"/>
  <c r="L18" i="32"/>
  <c r="R22" i="32"/>
  <c r="M22" i="32"/>
  <c r="L10" i="32"/>
  <c r="R21" i="32"/>
  <c r="M21" i="32"/>
  <c r="R20" i="32"/>
  <c r="M20" i="32"/>
  <c r="L13" i="32"/>
  <c r="R19" i="32"/>
  <c r="L19" i="32"/>
  <c r="M19" i="32"/>
  <c r="R18" i="32"/>
  <c r="M18" i="32"/>
  <c r="R17" i="32"/>
  <c r="M17" i="32"/>
  <c r="R16" i="32"/>
  <c r="M16" i="32"/>
  <c r="R15" i="32"/>
  <c r="M15" i="32"/>
  <c r="R14" i="32"/>
  <c r="M14" i="32"/>
  <c r="L17" i="32"/>
  <c r="R13" i="32"/>
  <c r="M13" i="32"/>
  <c r="L9" i="32"/>
  <c r="L12" i="32"/>
  <c r="M12" i="32"/>
  <c r="R11" i="32"/>
  <c r="M11" i="32"/>
  <c r="L20" i="32"/>
  <c r="R10" i="32"/>
  <c r="M10" i="32"/>
  <c r="L15" i="32"/>
  <c r="R9" i="32"/>
  <c r="M9" i="32"/>
  <c r="L16" i="32"/>
  <c r="R8" i="32"/>
  <c r="M8" i="32"/>
  <c r="K8" i="32"/>
  <c r="P3" i="32"/>
  <c r="V2" i="32"/>
  <c r="P2" i="32"/>
  <c r="N40" i="59"/>
  <c r="M40" i="59"/>
  <c r="K40" i="59"/>
  <c r="L40" i="59"/>
  <c r="U40" i="59" l="1"/>
  <c r="R40" i="59"/>
  <c r="AC40" i="59" s="1"/>
  <c r="P40" i="59"/>
  <c r="Q40" i="59" s="1"/>
  <c r="AG39" i="59"/>
  <c r="AH39" i="59" s="1"/>
  <c r="AI39" i="59" s="1"/>
  <c r="AF39" i="59"/>
  <c r="AP42" i="59"/>
  <c r="AQ42" i="59"/>
  <c r="AO43" i="59"/>
  <c r="AT43" i="59"/>
  <c r="J42" i="59"/>
  <c r="S41" i="59"/>
  <c r="AD41" i="59" s="1"/>
  <c r="V41" i="59"/>
  <c r="AJ38" i="59"/>
  <c r="AL38" i="59" s="1"/>
  <c r="AR38" i="59" s="1"/>
  <c r="AS38" i="59" s="1"/>
  <c r="P20" i="32"/>
  <c r="P9" i="32"/>
  <c r="P8" i="32"/>
  <c r="P10" i="32"/>
  <c r="P12" i="32"/>
  <c r="P15" i="32"/>
  <c r="P17" i="32"/>
  <c r="P13" i="32"/>
  <c r="P22" i="32"/>
  <c r="N13" i="32"/>
  <c r="N17" i="32"/>
  <c r="N16" i="32"/>
  <c r="N18" i="32"/>
  <c r="L8" i="32"/>
  <c r="P11" i="32"/>
  <c r="P14" i="32"/>
  <c r="N15" i="32"/>
  <c r="N14" i="32"/>
  <c r="R12" i="32"/>
  <c r="N19" i="32"/>
  <c r="P21" i="32"/>
  <c r="P18" i="32"/>
  <c r="P28" i="32"/>
  <c r="P24" i="32"/>
  <c r="P27" i="32"/>
  <c r="P31" i="32"/>
  <c r="P29" i="32"/>
  <c r="P30" i="32"/>
  <c r="P26" i="32"/>
  <c r="P25" i="32"/>
  <c r="N20" i="32"/>
  <c r="L11" i="32"/>
  <c r="N9" i="32" s="1"/>
  <c r="P16" i="32"/>
  <c r="P19" i="32"/>
  <c r="P23" i="32"/>
  <c r="M24" i="32"/>
  <c r="L41" i="59"/>
  <c r="M41" i="59"/>
  <c r="K41" i="59"/>
  <c r="N41" i="59"/>
  <c r="AJ39" i="59" l="1"/>
  <c r="AL39" i="59" s="1"/>
  <c r="AR39" i="59" s="1"/>
  <c r="AS39" i="59" s="1"/>
  <c r="R41" i="59"/>
  <c r="AC41" i="59" s="1"/>
  <c r="U41" i="59"/>
  <c r="P41" i="59"/>
  <c r="Q41" i="59" s="1"/>
  <c r="AG40" i="59"/>
  <c r="AH40" i="59" s="1"/>
  <c r="AI40" i="59" s="1"/>
  <c r="AF40" i="59"/>
  <c r="S42" i="59"/>
  <c r="AD42" i="59" s="1"/>
  <c r="J43" i="59"/>
  <c r="V42" i="59"/>
  <c r="AQ43" i="59"/>
  <c r="AP43" i="59"/>
  <c r="N11" i="32"/>
  <c r="Q11" i="32" s="1"/>
  <c r="S11" i="32" s="1"/>
  <c r="T11" i="32" s="1"/>
  <c r="N12" i="32"/>
  <c r="Q12" i="32" s="1"/>
  <c r="S12" i="32" s="1"/>
  <c r="T12" i="32" s="1"/>
  <c r="Q20" i="32"/>
  <c r="S20" i="32" s="1"/>
  <c r="T20" i="32" s="1"/>
  <c r="AB12" i="32" s="1"/>
  <c r="P49" i="32" s="1"/>
  <c r="L784" i="32" s="1"/>
  <c r="Q15" i="32"/>
  <c r="S15" i="32" s="1"/>
  <c r="T15" i="32" s="1"/>
  <c r="Q9" i="32"/>
  <c r="S9" i="32" s="1"/>
  <c r="T9" i="32" s="1"/>
  <c r="Q17" i="32"/>
  <c r="S17" i="32" s="1"/>
  <c r="T17" i="32" s="1"/>
  <c r="Q13" i="32"/>
  <c r="S13" i="32" s="1"/>
  <c r="T13" i="32" s="1"/>
  <c r="N10" i="32"/>
  <c r="Q10" i="32" s="1"/>
  <c r="S10" i="32" s="1"/>
  <c r="T10" i="32" s="1"/>
  <c r="Q16" i="32"/>
  <c r="S16" i="32" s="1"/>
  <c r="T16" i="32" s="1"/>
  <c r="Q18" i="32"/>
  <c r="S18" i="32" s="1"/>
  <c r="T18" i="32" s="1"/>
  <c r="N8" i="32"/>
  <c r="Q8" i="32" s="1"/>
  <c r="S8" i="32" s="1"/>
  <c r="T8" i="32" s="1"/>
  <c r="Q19" i="32"/>
  <c r="S19" i="32" s="1"/>
  <c r="T19" i="32" s="1"/>
  <c r="Q14" i="32"/>
  <c r="S14" i="32" s="1"/>
  <c r="T14" i="32" s="1"/>
  <c r="L42" i="59"/>
  <c r="K42" i="59"/>
  <c r="N42" i="59"/>
  <c r="M42" i="59"/>
  <c r="AJ40" i="59" l="1"/>
  <c r="AL40" i="59" s="1"/>
  <c r="AR40" i="59" s="1"/>
  <c r="AS40" i="59" s="1"/>
  <c r="R42" i="59"/>
  <c r="AC42" i="59" s="1"/>
  <c r="U42" i="59"/>
  <c r="P42" i="59"/>
  <c r="Q42" i="59" s="1"/>
  <c r="AF41" i="59"/>
  <c r="AG41" i="59"/>
  <c r="AH41" i="59" s="1"/>
  <c r="AI41" i="59" s="1"/>
  <c r="S43" i="59"/>
  <c r="AD43" i="59" s="1"/>
  <c r="V43" i="59"/>
  <c r="AB11" i="32"/>
  <c r="AB10" i="32"/>
  <c r="AB8" i="32"/>
  <c r="L43" i="59"/>
  <c r="K43" i="59"/>
  <c r="N43" i="59"/>
  <c r="M43" i="59"/>
  <c r="R43" i="59" l="1"/>
  <c r="AC43" i="59" s="1"/>
  <c r="U43" i="59"/>
  <c r="P43" i="59"/>
  <c r="Q43" i="59" s="1"/>
  <c r="AJ41" i="59"/>
  <c r="AL41" i="59" s="1"/>
  <c r="AR41" i="59" s="1"/>
  <c r="AS41" i="59" s="1"/>
  <c r="AF42" i="59"/>
  <c r="AG42" i="59"/>
  <c r="AH42" i="59" s="1"/>
  <c r="AI42" i="59" s="1"/>
  <c r="P38" i="32"/>
  <c r="P37" i="32"/>
  <c r="P43" i="32"/>
  <c r="P42" i="32"/>
  <c r="P46" i="32"/>
  <c r="P45" i="32"/>
  <c r="P48" i="32"/>
  <c r="P47" i="32"/>
  <c r="P44" i="32"/>
  <c r="P39" i="32"/>
  <c r="P41" i="32"/>
  <c r="P40" i="32"/>
  <c r="L1222" i="32" l="1"/>
  <c r="L1239" i="32"/>
  <c r="L2582" i="32"/>
  <c r="L2594" i="32"/>
  <c r="L1223" i="32"/>
  <c r="L2500" i="32"/>
  <c r="L1216" i="32"/>
  <c r="L1234" i="32"/>
  <c r="L1246" i="32"/>
  <c r="L1256" i="32"/>
  <c r="L1263" i="32"/>
  <c r="L2282" i="32"/>
  <c r="L2306" i="32"/>
  <c r="L2506" i="32"/>
  <c r="L2518" i="32"/>
  <c r="L2524" i="32"/>
  <c r="L2560" i="32"/>
  <c r="L2986" i="32"/>
  <c r="L3663" i="32"/>
  <c r="L1252" i="32"/>
  <c r="L1247" i="32"/>
  <c r="L1264" i="32"/>
  <c r="L2135" i="32"/>
  <c r="L2283" i="32"/>
  <c r="L2495" i="32"/>
  <c r="L2507" i="32"/>
  <c r="L2579" i="32"/>
  <c r="L2977" i="32"/>
  <c r="L2982" i="32"/>
  <c r="L3118" i="32"/>
  <c r="L1224" i="32"/>
  <c r="L2290" i="32"/>
  <c r="L2302" i="32"/>
  <c r="L2550" i="32"/>
  <c r="L2591" i="32"/>
  <c r="L1214" i="32"/>
  <c r="L1248" i="32"/>
  <c r="L2586" i="32"/>
  <c r="L2274" i="32"/>
  <c r="L1255" i="32"/>
  <c r="L2580" i="32"/>
  <c r="L2978" i="32"/>
  <c r="L2990" i="32"/>
  <c r="L2522" i="32"/>
  <c r="L2138" i="32"/>
  <c r="L1215" i="32"/>
  <c r="L2587" i="32"/>
  <c r="L1244" i="32"/>
  <c r="L2498" i="32"/>
  <c r="L1254" i="32"/>
  <c r="L1238" i="32"/>
  <c r="L2492" i="32"/>
  <c r="L2558" i="32"/>
  <c r="L2974" i="32"/>
  <c r="L3119" i="32"/>
  <c r="L1232" i="32"/>
  <c r="L3899" i="32"/>
  <c r="L2533" i="32"/>
  <c r="L3907" i="32"/>
  <c r="L3872" i="32"/>
  <c r="L2491" i="32"/>
  <c r="L2303" i="32"/>
  <c r="L2535" i="32"/>
  <c r="L3880" i="32"/>
  <c r="L3885" i="32"/>
  <c r="L2984" i="32"/>
  <c r="L3891" i="32"/>
  <c r="L3908" i="32"/>
  <c r="L2503" i="32"/>
  <c r="L2496" i="32"/>
  <c r="L1236" i="32"/>
  <c r="L3919" i="32"/>
  <c r="L3855" i="32"/>
  <c r="L1241" i="32"/>
  <c r="L3894" i="32"/>
  <c r="L2975" i="32"/>
  <c r="L2577" i="32"/>
  <c r="L3913" i="32"/>
  <c r="L3856" i="32"/>
  <c r="L3867" i="32"/>
  <c r="L3873" i="32"/>
  <c r="L3861" i="32"/>
  <c r="L1249" i="32"/>
  <c r="L3905" i="32"/>
  <c r="L1262" i="32"/>
  <c r="L2543" i="32"/>
  <c r="L2976" i="32"/>
  <c r="L3870" i="32"/>
  <c r="L2493" i="32"/>
  <c r="L1235" i="32"/>
  <c r="L3854" i="32"/>
  <c r="L2581" i="32"/>
  <c r="L3858" i="32"/>
  <c r="L3860" i="32"/>
  <c r="L1233" i="32"/>
  <c r="L3888" i="32"/>
  <c r="L3875" i="32"/>
  <c r="L3915" i="32"/>
  <c r="L1261" i="32"/>
  <c r="L2980" i="32"/>
  <c r="L3877" i="32"/>
  <c r="L2305" i="32"/>
  <c r="L2137" i="32"/>
  <c r="L3900" i="32"/>
  <c r="L1265" i="32"/>
  <c r="L3857" i="32"/>
  <c r="L2585" i="32"/>
  <c r="L1218" i="32"/>
  <c r="L3911" i="32"/>
  <c r="L1229" i="32"/>
  <c r="L3886" i="32"/>
  <c r="L2964" i="32"/>
  <c r="L2554" i="32"/>
  <c r="L2971" i="32"/>
  <c r="L3898" i="32"/>
  <c r="L2549" i="32"/>
  <c r="L3884" i="32"/>
  <c r="L1243" i="32"/>
  <c r="L2972" i="32"/>
  <c r="L3879" i="32"/>
  <c r="L2537" i="32"/>
  <c r="L3918" i="32"/>
  <c r="L2547" i="32"/>
  <c r="L3890" i="32"/>
  <c r="L2514" i="32"/>
  <c r="L3901" i="32"/>
  <c r="L2497" i="32"/>
  <c r="L2136" i="32"/>
  <c r="L3864" i="32"/>
  <c r="L3859" i="32"/>
  <c r="L2529" i="32"/>
  <c r="L2968" i="32"/>
  <c r="L3662" i="32"/>
  <c r="L2285" i="32"/>
  <c r="L3883" i="32"/>
  <c r="L1220" i="32"/>
  <c r="L3869" i="32"/>
  <c r="L1260" i="32"/>
  <c r="L3892" i="32"/>
  <c r="L2304" i="32"/>
  <c r="L2907" i="32"/>
  <c r="L1259" i="32"/>
  <c r="L2556" i="32"/>
  <c r="L1213" i="32"/>
  <c r="L3903" i="32"/>
  <c r="L2589" i="32"/>
  <c r="L2264" i="32"/>
  <c r="L1217" i="32"/>
  <c r="L3878" i="32"/>
  <c r="L2512" i="32"/>
  <c r="L3895" i="32"/>
  <c r="L2583" i="32"/>
  <c r="L2988" i="32"/>
  <c r="L1228" i="32"/>
  <c r="L2590" i="32"/>
  <c r="L2557" i="32"/>
  <c r="L2510" i="32"/>
  <c r="L3897" i="32"/>
  <c r="L3881" i="32"/>
  <c r="L3874" i="32"/>
  <c r="L3917" i="32"/>
  <c r="L3853" i="32"/>
  <c r="L2531" i="32"/>
  <c r="L1185" i="32"/>
  <c r="L3914" i="32"/>
  <c r="L3889" i="32"/>
  <c r="L3896" i="32"/>
  <c r="L3876" i="32"/>
  <c r="L1221" i="32"/>
  <c r="L2994" i="32"/>
  <c r="L2272" i="32"/>
  <c r="L1237" i="32"/>
  <c r="L2966" i="32"/>
  <c r="L2526" i="32"/>
  <c r="L3887" i="32"/>
  <c r="L2970" i="32"/>
  <c r="L2578" i="32"/>
  <c r="L1240" i="32"/>
  <c r="L2301" i="32"/>
  <c r="L3862" i="32"/>
  <c r="L1251" i="32"/>
  <c r="L3906" i="32"/>
  <c r="L3865" i="32"/>
  <c r="L1245" i="32"/>
  <c r="L2592" i="32"/>
  <c r="L2551" i="32"/>
  <c r="L1250" i="32"/>
  <c r="L2584" i="32"/>
  <c r="L3909" i="32"/>
  <c r="L2504" i="32"/>
  <c r="L635" i="32"/>
  <c r="L3882" i="32"/>
  <c r="L3868" i="32"/>
  <c r="L2593" i="32"/>
  <c r="L1231" i="32"/>
  <c r="L2520" i="32"/>
  <c r="L1258" i="32"/>
  <c r="L1227" i="32"/>
  <c r="L1186" i="32"/>
  <c r="L2517" i="32"/>
  <c r="L2505" i="32"/>
  <c r="L1253" i="32"/>
  <c r="L2508" i="32"/>
  <c r="L2501" i="32"/>
  <c r="L3871" i="32"/>
  <c r="L2552" i="32"/>
  <c r="L1219" i="32"/>
  <c r="L2281" i="32"/>
  <c r="L3863" i="32"/>
  <c r="L3916" i="32"/>
  <c r="L2513" i="32"/>
  <c r="L3912" i="32"/>
  <c r="L3852" i="32"/>
  <c r="L1242" i="32"/>
  <c r="L1257" i="32"/>
  <c r="L2588" i="32"/>
  <c r="L3866" i="32"/>
  <c r="L3893" i="32"/>
  <c r="L2511" i="32"/>
  <c r="L3910" i="32"/>
  <c r="L3904" i="32"/>
  <c r="L3902" i="32"/>
  <c r="L507" i="32"/>
  <c r="L908" i="32"/>
  <c r="L2114" i="32"/>
  <c r="L2250" i="32"/>
  <c r="L2942" i="32"/>
  <c r="L2958" i="32"/>
  <c r="L3019" i="32"/>
  <c r="L3031" i="32"/>
  <c r="L3037" i="32"/>
  <c r="L880" i="32"/>
  <c r="L2122" i="32"/>
  <c r="L2091" i="32"/>
  <c r="L2926" i="32"/>
  <c r="L2937" i="32"/>
  <c r="L3009" i="32"/>
  <c r="L3179" i="32"/>
  <c r="L3191" i="32"/>
  <c r="L3414" i="32"/>
  <c r="L624" i="32"/>
  <c r="L2251" i="32"/>
  <c r="L904" i="32"/>
  <c r="L910" i="32"/>
  <c r="L2307" i="32"/>
  <c r="L2596" i="32"/>
  <c r="L2603" i="32"/>
  <c r="L2922" i="32"/>
  <c r="L2927" i="32"/>
  <c r="L3010" i="32"/>
  <c r="L3027" i="32"/>
  <c r="L3033" i="32"/>
  <c r="L3045" i="32"/>
  <c r="L3159" i="32"/>
  <c r="L3415" i="32"/>
  <c r="L510" i="32"/>
  <c r="L625" i="32"/>
  <c r="L2945" i="32"/>
  <c r="L2950" i="32"/>
  <c r="L2955" i="32"/>
  <c r="L3005" i="32"/>
  <c r="L3022" i="32"/>
  <c r="L3187" i="32"/>
  <c r="L872" i="32"/>
  <c r="L878" i="32"/>
  <c r="L2132" i="32"/>
  <c r="L2941" i="32"/>
  <c r="L3182" i="32"/>
  <c r="L901" i="32"/>
  <c r="L2124" i="32"/>
  <c r="L2608" i="32"/>
  <c r="L2954" i="32"/>
  <c r="L3001" i="32"/>
  <c r="L3023" i="32"/>
  <c r="L3178" i="32"/>
  <c r="L2611" i="32"/>
  <c r="L3417" i="32"/>
  <c r="L2959" i="32"/>
  <c r="L2923" i="32"/>
  <c r="L2949" i="32"/>
  <c r="L3161" i="32"/>
  <c r="L3183" i="32"/>
  <c r="L622" i="32"/>
  <c r="L912" i="32"/>
  <c r="L2088" i="32"/>
  <c r="L3557" i="32"/>
  <c r="L2606" i="32"/>
  <c r="L2946" i="32"/>
  <c r="L3013" i="32"/>
  <c r="L633" i="32"/>
  <c r="L511" i="32"/>
  <c r="L2951" i="32"/>
  <c r="L3051" i="32"/>
  <c r="L877" i="32"/>
  <c r="L2242" i="32"/>
  <c r="L2131" i="32"/>
  <c r="L2241" i="32"/>
  <c r="L3012" i="32"/>
  <c r="L3515" i="32"/>
  <c r="L2248" i="32"/>
  <c r="L3189" i="32"/>
  <c r="L3555" i="32"/>
  <c r="L2934" i="32"/>
  <c r="L2094" i="32"/>
  <c r="L905" i="32"/>
  <c r="L2609" i="32"/>
  <c r="L2252" i="32"/>
  <c r="L3026" i="32"/>
  <c r="L2613" i="32"/>
  <c r="L874" i="32"/>
  <c r="L3520" i="32"/>
  <c r="L2126" i="32"/>
  <c r="L879" i="32"/>
  <c r="L871" i="32"/>
  <c r="L505" i="32"/>
  <c r="L3011" i="32"/>
  <c r="L2245" i="32"/>
  <c r="L623" i="32"/>
  <c r="L2247" i="32"/>
  <c r="L2943" i="32"/>
  <c r="L3186" i="32"/>
  <c r="L913" i="32"/>
  <c r="L2952" i="32"/>
  <c r="L3029" i="32"/>
  <c r="L3053" i="32"/>
  <c r="L3004" i="32"/>
  <c r="L2930" i="32"/>
  <c r="L2600" i="32"/>
  <c r="L3052" i="32"/>
  <c r="L3036" i="32"/>
  <c r="L3034" i="32"/>
  <c r="L2928" i="32"/>
  <c r="L3040" i="32"/>
  <c r="L2246" i="32"/>
  <c r="L3020" i="32"/>
  <c r="L2602" i="32"/>
  <c r="L630" i="32"/>
  <c r="L3184" i="32"/>
  <c r="L873" i="32"/>
  <c r="L2957" i="32"/>
  <c r="L2944" i="32"/>
  <c r="L2924" i="32"/>
  <c r="L626" i="32"/>
  <c r="L3008" i="32"/>
  <c r="L2610" i="32"/>
  <c r="L631" i="32"/>
  <c r="L2948" i="32"/>
  <c r="L3181" i="32"/>
  <c r="L2607" i="32"/>
  <c r="L2605" i="32"/>
  <c r="L3000" i="32"/>
  <c r="L3519" i="32"/>
  <c r="L627" i="32"/>
  <c r="L3007" i="32"/>
  <c r="L506" i="32"/>
  <c r="L2998" i="32"/>
  <c r="L2249" i="32"/>
  <c r="L2956" i="32"/>
  <c r="L2738" i="32"/>
  <c r="L2090" i="32"/>
  <c r="L3021" i="32"/>
  <c r="L3028" i="32"/>
  <c r="L3016" i="32"/>
  <c r="L2239" i="32"/>
  <c r="L3559" i="32"/>
  <c r="L3003" i="32"/>
  <c r="L3157" i="32"/>
  <c r="L2953" i="32"/>
  <c r="L629" i="32"/>
  <c r="L3416" i="32"/>
  <c r="L3516" i="32"/>
  <c r="L899" i="32"/>
  <c r="L508" i="32"/>
  <c r="L2960" i="32"/>
  <c r="L876" i="32"/>
  <c r="L3043" i="32"/>
  <c r="L3156" i="32"/>
  <c r="L2925" i="32"/>
  <c r="L2089" i="32"/>
  <c r="L2947" i="32"/>
  <c r="L3030" i="32"/>
  <c r="L2095" i="32"/>
  <c r="L3188" i="32"/>
  <c r="L2929" i="32"/>
  <c r="L3160" i="32"/>
  <c r="L2604" i="32"/>
  <c r="L2093" i="32"/>
  <c r="L881" i="32"/>
  <c r="L2128" i="32"/>
  <c r="L3185" i="32"/>
  <c r="L509" i="32"/>
  <c r="L2920" i="32"/>
  <c r="L2598" i="32"/>
  <c r="L2962" i="32"/>
  <c r="L3035" i="32"/>
  <c r="L3006" i="32"/>
  <c r="L3190" i="32"/>
  <c r="L3180" i="32"/>
  <c r="L634" i="32"/>
  <c r="L2597" i="32"/>
  <c r="L3158" i="32"/>
  <c r="L2116" i="32"/>
  <c r="L512" i="32"/>
  <c r="L628" i="32"/>
  <c r="L2961" i="32"/>
  <c r="L621" i="32"/>
  <c r="L2940" i="32"/>
  <c r="L2912" i="32"/>
  <c r="L875" i="32"/>
  <c r="L2494" i="32"/>
  <c r="L3558" i="32"/>
  <c r="L914" i="32"/>
  <c r="L2599" i="32"/>
  <c r="L2601" i="32"/>
  <c r="L3560" i="32"/>
  <c r="L909" i="32"/>
  <c r="L3025" i="32"/>
  <c r="L2092" i="32"/>
  <c r="L2939" i="32"/>
  <c r="L3024" i="32"/>
  <c r="L903" i="32"/>
  <c r="L3002" i="32"/>
  <c r="L3038" i="32"/>
  <c r="L2243" i="32"/>
  <c r="L906" i="32"/>
  <c r="L911" i="32"/>
  <c r="L3032" i="32"/>
  <c r="L632" i="32"/>
  <c r="L2932" i="32"/>
  <c r="L3015" i="32"/>
  <c r="L2921" i="32"/>
  <c r="L2323" i="32"/>
  <c r="L3433" i="32"/>
  <c r="L2110" i="32"/>
  <c r="L2343" i="32"/>
  <c r="L2402" i="32"/>
  <c r="L2408" i="32"/>
  <c r="L3151" i="32"/>
  <c r="L3501" i="32"/>
  <c r="L3597" i="32"/>
  <c r="L590" i="32"/>
  <c r="L953" i="32"/>
  <c r="L2331" i="32"/>
  <c r="L596" i="32"/>
  <c r="L869" i="32"/>
  <c r="L942" i="32"/>
  <c r="L2023" i="32"/>
  <c r="L2099" i="32"/>
  <c r="L2338" i="32"/>
  <c r="L2403" i="32"/>
  <c r="L3147" i="32"/>
  <c r="L3497" i="32"/>
  <c r="L2314" i="32"/>
  <c r="L2398" i="32"/>
  <c r="L2472" i="32"/>
  <c r="L2490" i="32"/>
  <c r="L2750" i="32"/>
  <c r="L2112" i="32"/>
  <c r="L3499" i="32"/>
  <c r="L597" i="32"/>
  <c r="L3123" i="32"/>
  <c r="L3129" i="32"/>
  <c r="L3601" i="32"/>
  <c r="L3150" i="32"/>
  <c r="L3127" i="32"/>
  <c r="L592" i="32"/>
  <c r="L944" i="32"/>
  <c r="L2108" i="32"/>
  <c r="L2347" i="32"/>
  <c r="L3505" i="32"/>
  <c r="L2024" i="32"/>
  <c r="L3155" i="32"/>
  <c r="L593" i="32"/>
  <c r="L3502" i="32"/>
  <c r="L939" i="32"/>
  <c r="L598" i="32"/>
  <c r="L2340" i="32"/>
  <c r="L3125" i="32"/>
  <c r="L3124" i="32"/>
  <c r="L2489" i="32"/>
  <c r="L2482" i="32"/>
  <c r="L2097" i="32"/>
  <c r="L3602" i="32"/>
  <c r="L2320" i="32"/>
  <c r="L2022" i="32"/>
  <c r="L2336" i="32"/>
  <c r="L3148" i="32"/>
  <c r="L2485" i="32"/>
  <c r="L3121" i="32"/>
  <c r="L3500" i="32"/>
  <c r="L599" i="32"/>
  <c r="L2341" i="32"/>
  <c r="L2310" i="32"/>
  <c r="L2400" i="32"/>
  <c r="L3504" i="32"/>
  <c r="L2404" i="32"/>
  <c r="L2471" i="32"/>
  <c r="L3604" i="32"/>
  <c r="L2337" i="32"/>
  <c r="L2103" i="32"/>
  <c r="L3152" i="32"/>
  <c r="L2101" i="32"/>
  <c r="L2106" i="32"/>
  <c r="L3496" i="32"/>
  <c r="L2021" i="32"/>
  <c r="L2335" i="32"/>
  <c r="L2120" i="32"/>
  <c r="L2399" i="32"/>
  <c r="L3498" i="32"/>
  <c r="L2339" i="32"/>
  <c r="L3599" i="32"/>
  <c r="L2344" i="32"/>
  <c r="L595" i="32"/>
  <c r="L2080" i="32"/>
  <c r="L3128" i="32"/>
  <c r="L2751" i="32"/>
  <c r="L3598" i="32"/>
  <c r="L3503" i="32"/>
  <c r="L3122" i="32"/>
  <c r="L2481" i="32"/>
  <c r="L594" i="32"/>
  <c r="L3132" i="32"/>
  <c r="L2752" i="32"/>
  <c r="L3596" i="32"/>
  <c r="L3154" i="32"/>
  <c r="L3126" i="32"/>
  <c r="L2309" i="32"/>
  <c r="L2406" i="32"/>
  <c r="L2342" i="32"/>
  <c r="L935" i="32"/>
  <c r="L946" i="32"/>
  <c r="L2405" i="32"/>
  <c r="L931" i="32"/>
  <c r="L2401" i="32"/>
  <c r="L3603" i="32"/>
  <c r="L2407" i="32"/>
  <c r="L2118" i="32"/>
  <c r="L2345" i="32"/>
  <c r="L3131" i="32"/>
  <c r="L3153" i="32"/>
  <c r="L2330" i="32"/>
  <c r="L3600" i="32"/>
  <c r="L3130" i="32"/>
  <c r="L591" i="32"/>
  <c r="AG43" i="59"/>
  <c r="AH43" i="59" s="1"/>
  <c r="AI43" i="59" s="1"/>
  <c r="AF43" i="59"/>
  <c r="AJ42" i="59"/>
  <c r="AL42" i="59" s="1"/>
  <c r="AR42" i="59" s="1"/>
  <c r="AS42" i="59" s="1"/>
  <c r="L37" i="32"/>
  <c r="G3084" i="31"/>
  <c r="G3085" i="31" s="1"/>
  <c r="G3083" i="31"/>
  <c r="G3082" i="31"/>
  <c r="G3081" i="31"/>
  <c r="G3080" i="31"/>
  <c r="G3079" i="31"/>
  <c r="G3078" i="31"/>
  <c r="G3077" i="31"/>
  <c r="J3075" i="31"/>
  <c r="J3076" i="31" s="1"/>
  <c r="G3075" i="31"/>
  <c r="G3076" i="31" s="1"/>
  <c r="J3073" i="31"/>
  <c r="J3074" i="31" s="1"/>
  <c r="G3073" i="31"/>
  <c r="G3074" i="31" s="1"/>
  <c r="J3071" i="31"/>
  <c r="J3072" i="31" s="1"/>
  <c r="G3071" i="31"/>
  <c r="G3072" i="31" s="1"/>
  <c r="G3066" i="31"/>
  <c r="G3065" i="31"/>
  <c r="G3064" i="31"/>
  <c r="G3063" i="31"/>
  <c r="G3062" i="31"/>
  <c r="G3061" i="31"/>
  <c r="G3060" i="31"/>
  <c r="B3060" i="31"/>
  <c r="B3061" i="31" s="1"/>
  <c r="B3062" i="31" s="1"/>
  <c r="B3063" i="31" s="1"/>
  <c r="B3064" i="31" s="1"/>
  <c r="B3065" i="31" s="1"/>
  <c r="B3066" i="31" s="1"/>
  <c r="G3059" i="31"/>
  <c r="G3058" i="31"/>
  <c r="G3057" i="31"/>
  <c r="G3056" i="31"/>
  <c r="G3055" i="31"/>
  <c r="G3054" i="31"/>
  <c r="G3053" i="31"/>
  <c r="G3052" i="31"/>
  <c r="G3051" i="31"/>
  <c r="B3051" i="31"/>
  <c r="B3052" i="31" s="1"/>
  <c r="B3053" i="31" s="1"/>
  <c r="B3054" i="31" s="1"/>
  <c r="B3055" i="31" s="1"/>
  <c r="B3056" i="31" s="1"/>
  <c r="B3057" i="31" s="1"/>
  <c r="B3058" i="31" s="1"/>
  <c r="B3059" i="31" s="1"/>
  <c r="G3050" i="31"/>
  <c r="B3050" i="31"/>
  <c r="G3049" i="31"/>
  <c r="B3049" i="31"/>
  <c r="G3048" i="31"/>
  <c r="G3044" i="31"/>
  <c r="G3043" i="31"/>
  <c r="B3043" i="31"/>
  <c r="B3044" i="31" s="1"/>
  <c r="J3042" i="31"/>
  <c r="G3042" i="31"/>
  <c r="B3042" i="31"/>
  <c r="J3041" i="31"/>
  <c r="G3041" i="31"/>
  <c r="J3036" i="31"/>
  <c r="G3036" i="31"/>
  <c r="D3036" i="31"/>
  <c r="J3035" i="31"/>
  <c r="G3035" i="31"/>
  <c r="D3035" i="31"/>
  <c r="J3034" i="31"/>
  <c r="G3034" i="31"/>
  <c r="D3034" i="31"/>
  <c r="J3033" i="31"/>
  <c r="G3033" i="31"/>
  <c r="D3033" i="31"/>
  <c r="J3032" i="31"/>
  <c r="G3032" i="31"/>
  <c r="D3032" i="31"/>
  <c r="J3031" i="31"/>
  <c r="G3031" i="31"/>
  <c r="D3031" i="31"/>
  <c r="J3030" i="31"/>
  <c r="G3030" i="31"/>
  <c r="D3030" i="31"/>
  <c r="J3029" i="31"/>
  <c r="G3029" i="31"/>
  <c r="D3029" i="31"/>
  <c r="J3028" i="31"/>
  <c r="G3028" i="31"/>
  <c r="D3028" i="31"/>
  <c r="J3027" i="31"/>
  <c r="G3027" i="31"/>
  <c r="D3027" i="31"/>
  <c r="J3026" i="31"/>
  <c r="G3026" i="31"/>
  <c r="D3026" i="31"/>
  <c r="J3025" i="31"/>
  <c r="G3025" i="31"/>
  <c r="D3025" i="31"/>
  <c r="J3024" i="31"/>
  <c r="G3024" i="31"/>
  <c r="D3024" i="31"/>
  <c r="J3023" i="31"/>
  <c r="G3023" i="31"/>
  <c r="D3023" i="31"/>
  <c r="J3022" i="31"/>
  <c r="G3022" i="31"/>
  <c r="D3022" i="31"/>
  <c r="J3021" i="31"/>
  <c r="G3021" i="31"/>
  <c r="D3021" i="31"/>
  <c r="J3020" i="31"/>
  <c r="G3020" i="31"/>
  <c r="D3020" i="31"/>
  <c r="J3019" i="31"/>
  <c r="G3019" i="31"/>
  <c r="D3019" i="31"/>
  <c r="J3018" i="31"/>
  <c r="G3018" i="31"/>
  <c r="D3018" i="31"/>
  <c r="J3017" i="31"/>
  <c r="G3017" i="31"/>
  <c r="D3017" i="31"/>
  <c r="J3016" i="31"/>
  <c r="G3016" i="31"/>
  <c r="D3016" i="31"/>
  <c r="J3015" i="31"/>
  <c r="G3015" i="31"/>
  <c r="D3015" i="31"/>
  <c r="J3014" i="31"/>
  <c r="G3014" i="31"/>
  <c r="D3014" i="31"/>
  <c r="J3013" i="31"/>
  <c r="G3013" i="31"/>
  <c r="D3013" i="31"/>
  <c r="J3012" i="31"/>
  <c r="G3012" i="31"/>
  <c r="D3012" i="31"/>
  <c r="J3011" i="31"/>
  <c r="G3011" i="31"/>
  <c r="D3011" i="31"/>
  <c r="J3010" i="31"/>
  <c r="G3010" i="31"/>
  <c r="D3010" i="31"/>
  <c r="J3009" i="31"/>
  <c r="G3009" i="31"/>
  <c r="D3009" i="31"/>
  <c r="J3008" i="31"/>
  <c r="G3008" i="31"/>
  <c r="D3008" i="31"/>
  <c r="J3007" i="31"/>
  <c r="G3007" i="31"/>
  <c r="D3007" i="31"/>
  <c r="J3006" i="31"/>
  <c r="G3006" i="31"/>
  <c r="D3006" i="31"/>
  <c r="J3005" i="31"/>
  <c r="G3005" i="31"/>
  <c r="D3005" i="31"/>
  <c r="J3004" i="31"/>
  <c r="G3004" i="31"/>
  <c r="D3004" i="31"/>
  <c r="J3003" i="31"/>
  <c r="G3003" i="31"/>
  <c r="D3003" i="31"/>
  <c r="J3002" i="31"/>
  <c r="G3002" i="31"/>
  <c r="D3002" i="31"/>
  <c r="J3001" i="31"/>
  <c r="G3001" i="31"/>
  <c r="D3001" i="31"/>
  <c r="J3000" i="31"/>
  <c r="G3000" i="31"/>
  <c r="D3000" i="31"/>
  <c r="J2999" i="31"/>
  <c r="G2999" i="31"/>
  <c r="D2999" i="31"/>
  <c r="J2998" i="31"/>
  <c r="G2998" i="31"/>
  <c r="D2998" i="31"/>
  <c r="J2997" i="31"/>
  <c r="G2997" i="31"/>
  <c r="D2997" i="31"/>
  <c r="J2996" i="31"/>
  <c r="G2996" i="31"/>
  <c r="D2996" i="31"/>
  <c r="J2995" i="31"/>
  <c r="G2995" i="31"/>
  <c r="D2995" i="31"/>
  <c r="J2994" i="31"/>
  <c r="G2994" i="31"/>
  <c r="D2994" i="31"/>
  <c r="J2993" i="31"/>
  <c r="G2993" i="31"/>
  <c r="D2993" i="31"/>
  <c r="J2992" i="31"/>
  <c r="G2992" i="31"/>
  <c r="D2992" i="31"/>
  <c r="J2991" i="31"/>
  <c r="G2991" i="31"/>
  <c r="D2991" i="31"/>
  <c r="J2990" i="31"/>
  <c r="G2990" i="31"/>
  <c r="D2990" i="31"/>
  <c r="J2989" i="31"/>
  <c r="G2989" i="31"/>
  <c r="D2989" i="31"/>
  <c r="J2988" i="31"/>
  <c r="G2988" i="31"/>
  <c r="D2988" i="31"/>
  <c r="J2987" i="31"/>
  <c r="G2987" i="31"/>
  <c r="D2987" i="31"/>
  <c r="J2986" i="31"/>
  <c r="G2986" i="31"/>
  <c r="D2986" i="31"/>
  <c r="J2985" i="31"/>
  <c r="G2985" i="31"/>
  <c r="D2985" i="31"/>
  <c r="J2984" i="31"/>
  <c r="G2984" i="31"/>
  <c r="D2984" i="31"/>
  <c r="J2983" i="31"/>
  <c r="G2983" i="31"/>
  <c r="D2983" i="31"/>
  <c r="J2982" i="31"/>
  <c r="G2982" i="31"/>
  <c r="D2982" i="31"/>
  <c r="J2981" i="31"/>
  <c r="G2981" i="31"/>
  <c r="D2981" i="31"/>
  <c r="J2980" i="31"/>
  <c r="G2980" i="31"/>
  <c r="D2980" i="31"/>
  <c r="J2979" i="31"/>
  <c r="G2979" i="31"/>
  <c r="D2979" i="31"/>
  <c r="J2978" i="31"/>
  <c r="G2978" i="31"/>
  <c r="D2978" i="31"/>
  <c r="J2977" i="31"/>
  <c r="G2977" i="31"/>
  <c r="D2977" i="31"/>
  <c r="J2976" i="31"/>
  <c r="G2976" i="31"/>
  <c r="D2976" i="31"/>
  <c r="J2975" i="31"/>
  <c r="G2975" i="31"/>
  <c r="D2975" i="31"/>
  <c r="J2974" i="31"/>
  <c r="G2974" i="31"/>
  <c r="D2974" i="31"/>
  <c r="J2973" i="31"/>
  <c r="G2973" i="31"/>
  <c r="D2973" i="31"/>
  <c r="J2972" i="31"/>
  <c r="G2972" i="31"/>
  <c r="D2972" i="31"/>
  <c r="J2971" i="31"/>
  <c r="G2971" i="31"/>
  <c r="D2971" i="31"/>
  <c r="J2970" i="31"/>
  <c r="G2970" i="31"/>
  <c r="D2970" i="31"/>
  <c r="J2969" i="31"/>
  <c r="G2969" i="31"/>
  <c r="D2969" i="31"/>
  <c r="J2968" i="31"/>
  <c r="G2968" i="31"/>
  <c r="D2968" i="31"/>
  <c r="J2967" i="31"/>
  <c r="G2967" i="31"/>
  <c r="D2967" i="31"/>
  <c r="J2966" i="31"/>
  <c r="G2966" i="31"/>
  <c r="D2966" i="31"/>
  <c r="J2965" i="31"/>
  <c r="G2965" i="31"/>
  <c r="D2965" i="31"/>
  <c r="J2964" i="31"/>
  <c r="G2964" i="31"/>
  <c r="D2964" i="31"/>
  <c r="J2963" i="31"/>
  <c r="G2963" i="31"/>
  <c r="D2963" i="31"/>
  <c r="J2962" i="31"/>
  <c r="G2962" i="31"/>
  <c r="D2962" i="31"/>
  <c r="J2961" i="31"/>
  <c r="G2961" i="31"/>
  <c r="D2961" i="31"/>
  <c r="J2960" i="31"/>
  <c r="G2960" i="31"/>
  <c r="D2960" i="31"/>
  <c r="J2959" i="31"/>
  <c r="G2959" i="31"/>
  <c r="D2959" i="31"/>
  <c r="J2958" i="31"/>
  <c r="G2958" i="31"/>
  <c r="D2958" i="31"/>
  <c r="J2957" i="31"/>
  <c r="G2957" i="31"/>
  <c r="D2957" i="31"/>
  <c r="J2956" i="31"/>
  <c r="G2956" i="31"/>
  <c r="D2956" i="31"/>
  <c r="J2955" i="31"/>
  <c r="G2955" i="31"/>
  <c r="D2955" i="31"/>
  <c r="J2954" i="31"/>
  <c r="G2954" i="31"/>
  <c r="D2954" i="31"/>
  <c r="J2953" i="31"/>
  <c r="G2953" i="31"/>
  <c r="D2953" i="31"/>
  <c r="J2952" i="31"/>
  <c r="G2952" i="31"/>
  <c r="D2952" i="31"/>
  <c r="J2951" i="31"/>
  <c r="G2951" i="31"/>
  <c r="D2951" i="31"/>
  <c r="J2950" i="31"/>
  <c r="G2950" i="31"/>
  <c r="D2950" i="31"/>
  <c r="J2949" i="31"/>
  <c r="G2949" i="31"/>
  <c r="D2949" i="31"/>
  <c r="J2948" i="31"/>
  <c r="G2948" i="31"/>
  <c r="D2948" i="31"/>
  <c r="J2947" i="31"/>
  <c r="G2947" i="31"/>
  <c r="D2947" i="31"/>
  <c r="J2946" i="31"/>
  <c r="G2946" i="31"/>
  <c r="D2946" i="31"/>
  <c r="J2945" i="31"/>
  <c r="G2945" i="31"/>
  <c r="D2945" i="31"/>
  <c r="J2944" i="31"/>
  <c r="G2944" i="31"/>
  <c r="D2944" i="31"/>
  <c r="J2943" i="31"/>
  <c r="G2943" i="31"/>
  <c r="D2943" i="31"/>
  <c r="J2942" i="31"/>
  <c r="G2942" i="31"/>
  <c r="D2942" i="31"/>
  <c r="J2941" i="31"/>
  <c r="G2941" i="31"/>
  <c r="D2941" i="31"/>
  <c r="J2940" i="31"/>
  <c r="G2940" i="31"/>
  <c r="D2940" i="31"/>
  <c r="J2939" i="31"/>
  <c r="G2939" i="31"/>
  <c r="D2939" i="31"/>
  <c r="J2938" i="31"/>
  <c r="G2938" i="31"/>
  <c r="D2938" i="31"/>
  <c r="J2937" i="31"/>
  <c r="G2937" i="31"/>
  <c r="D2937" i="31"/>
  <c r="J2936" i="31"/>
  <c r="G2936" i="31"/>
  <c r="D2936" i="31"/>
  <c r="J2935" i="31"/>
  <c r="G2935" i="31"/>
  <c r="D2935" i="31"/>
  <c r="J2934" i="31"/>
  <c r="G2934" i="31"/>
  <c r="D2934" i="31"/>
  <c r="J2933" i="31"/>
  <c r="G2933" i="31"/>
  <c r="D2933" i="31"/>
  <c r="J2932" i="31"/>
  <c r="G2932" i="31"/>
  <c r="D2932" i="31"/>
  <c r="B2932" i="31"/>
  <c r="B2933" i="31" s="1"/>
  <c r="B2934" i="31" s="1"/>
  <c r="B2935" i="31" s="1"/>
  <c r="B2936" i="31" s="1"/>
  <c r="B2937" i="31" s="1"/>
  <c r="B2938" i="31" s="1"/>
  <c r="B2939" i="31" s="1"/>
  <c r="B2940" i="31" s="1"/>
  <c r="B2941" i="31" s="1"/>
  <c r="B2942" i="31" s="1"/>
  <c r="B2943" i="31" s="1"/>
  <c r="B2944" i="31" s="1"/>
  <c r="B2945" i="31" s="1"/>
  <c r="B2946" i="31" s="1"/>
  <c r="B2947" i="31" s="1"/>
  <c r="B2948" i="31" s="1"/>
  <c r="B2949" i="31" s="1"/>
  <c r="B2950" i="31" s="1"/>
  <c r="B2951" i="31" s="1"/>
  <c r="B2952" i="31" s="1"/>
  <c r="B2953" i="31" s="1"/>
  <c r="B2954" i="31" s="1"/>
  <c r="B2955" i="31" s="1"/>
  <c r="B2956" i="31" s="1"/>
  <c r="B2957" i="31" s="1"/>
  <c r="B2958" i="31" s="1"/>
  <c r="B2959" i="31" s="1"/>
  <c r="B2960" i="31" s="1"/>
  <c r="B2961" i="31" s="1"/>
  <c r="B2962" i="31" s="1"/>
  <c r="B2963" i="31" s="1"/>
  <c r="B2964" i="31" s="1"/>
  <c r="B2965" i="31" s="1"/>
  <c r="B2966" i="31" s="1"/>
  <c r="B2967" i="31" s="1"/>
  <c r="B2968" i="31" s="1"/>
  <c r="B2969" i="31" s="1"/>
  <c r="B2970" i="31" s="1"/>
  <c r="B2971" i="31" s="1"/>
  <c r="B2972" i="31" s="1"/>
  <c r="B2973" i="31" s="1"/>
  <c r="B2974" i="31" s="1"/>
  <c r="B2975" i="31" s="1"/>
  <c r="B2976" i="31" s="1"/>
  <c r="B2977" i="31" s="1"/>
  <c r="B2978" i="31" s="1"/>
  <c r="B2979" i="31" s="1"/>
  <c r="B2980" i="31" s="1"/>
  <c r="B2981" i="31" s="1"/>
  <c r="B2982" i="31" s="1"/>
  <c r="B2983" i="31" s="1"/>
  <c r="B2984" i="31" s="1"/>
  <c r="B2985" i="31" s="1"/>
  <c r="B2986" i="31" s="1"/>
  <c r="B2987" i="31" s="1"/>
  <c r="B2988" i="31" s="1"/>
  <c r="B2989" i="31" s="1"/>
  <c r="B2990" i="31" s="1"/>
  <c r="B2991" i="31" s="1"/>
  <c r="B2992" i="31" s="1"/>
  <c r="B2993" i="31" s="1"/>
  <c r="B2994" i="31" s="1"/>
  <c r="B2995" i="31" s="1"/>
  <c r="B2996" i="31" s="1"/>
  <c r="B2997" i="31" s="1"/>
  <c r="B2998" i="31" s="1"/>
  <c r="B2999" i="31" s="1"/>
  <c r="B3000" i="31" s="1"/>
  <c r="B3001" i="31" s="1"/>
  <c r="B3002" i="31" s="1"/>
  <c r="B3003" i="31" s="1"/>
  <c r="B3004" i="31" s="1"/>
  <c r="B3005" i="31" s="1"/>
  <c r="B3006" i="31" s="1"/>
  <c r="B3007" i="31" s="1"/>
  <c r="B3008" i="31" s="1"/>
  <c r="B3009" i="31" s="1"/>
  <c r="B3010" i="31" s="1"/>
  <c r="B3011" i="31" s="1"/>
  <c r="B3012" i="31" s="1"/>
  <c r="B3013" i="31" s="1"/>
  <c r="B3014" i="31" s="1"/>
  <c r="B3015" i="31" s="1"/>
  <c r="B3016" i="31" s="1"/>
  <c r="B3017" i="31" s="1"/>
  <c r="B3018" i="31" s="1"/>
  <c r="B3019" i="31" s="1"/>
  <c r="B3020" i="31" s="1"/>
  <c r="B3021" i="31" s="1"/>
  <c r="B3022" i="31" s="1"/>
  <c r="B3023" i="31" s="1"/>
  <c r="B3024" i="31" s="1"/>
  <c r="B3025" i="31" s="1"/>
  <c r="B3026" i="31" s="1"/>
  <c r="B3027" i="31" s="1"/>
  <c r="B3028" i="31" s="1"/>
  <c r="B3029" i="31" s="1"/>
  <c r="B3030" i="31" s="1"/>
  <c r="B3031" i="31" s="1"/>
  <c r="B3032" i="31" s="1"/>
  <c r="B3033" i="31" s="1"/>
  <c r="B3034" i="31" s="1"/>
  <c r="B3035" i="31" s="1"/>
  <c r="B3036" i="31" s="1"/>
  <c r="J2931" i="31"/>
  <c r="G2931" i="31"/>
  <c r="D2931" i="31"/>
  <c r="J2930" i="31"/>
  <c r="G2930" i="31"/>
  <c r="D2930" i="31"/>
  <c r="J2929" i="31"/>
  <c r="G2929" i="31"/>
  <c r="D2929" i="31"/>
  <c r="J2928" i="31"/>
  <c r="G2928" i="31"/>
  <c r="D2928" i="31"/>
  <c r="J2927" i="31"/>
  <c r="G2927" i="31"/>
  <c r="D2927" i="31"/>
  <c r="J2926" i="31"/>
  <c r="G2926" i="31"/>
  <c r="D2926" i="31"/>
  <c r="J2925" i="31"/>
  <c r="G2925" i="31"/>
  <c r="D2925" i="31"/>
  <c r="J2924" i="31"/>
  <c r="G2924" i="31"/>
  <c r="D2924" i="31"/>
  <c r="J2923" i="31"/>
  <c r="G2923" i="31"/>
  <c r="D2923" i="31"/>
  <c r="J2922" i="31"/>
  <c r="G2922" i="31"/>
  <c r="D2922" i="31"/>
  <c r="B2922" i="31"/>
  <c r="B2923" i="31" s="1"/>
  <c r="B2924" i="31" s="1"/>
  <c r="B2925" i="31" s="1"/>
  <c r="B2926" i="31" s="1"/>
  <c r="B2927" i="31" s="1"/>
  <c r="B2928" i="31" s="1"/>
  <c r="B2929" i="31" s="1"/>
  <c r="B2930" i="31" s="1"/>
  <c r="B2931" i="31" s="1"/>
  <c r="J2921" i="31"/>
  <c r="G2921" i="31"/>
  <c r="D2921" i="31"/>
  <c r="J2920" i="31"/>
  <c r="G2920" i="31"/>
  <c r="D2920" i="31"/>
  <c r="B2920" i="31"/>
  <c r="B2921" i="31" s="1"/>
  <c r="J2919" i="31"/>
  <c r="G2919" i="31"/>
  <c r="D2919" i="31"/>
  <c r="J2918" i="31"/>
  <c r="G2918" i="31"/>
  <c r="D2918" i="31"/>
  <c r="J2917" i="31"/>
  <c r="G2917" i="31"/>
  <c r="D2917" i="31"/>
  <c r="J2916" i="31"/>
  <c r="G2916" i="31"/>
  <c r="D2916" i="31"/>
  <c r="B2916" i="31"/>
  <c r="B2917" i="31" s="1"/>
  <c r="B2918" i="31" s="1"/>
  <c r="B2919" i="31" s="1"/>
  <c r="J2915" i="31"/>
  <c r="G2915" i="31"/>
  <c r="D2915" i="31"/>
  <c r="B2915" i="31"/>
  <c r="J2914" i="31"/>
  <c r="G2914" i="31"/>
  <c r="D2914" i="31"/>
  <c r="B2914" i="31"/>
  <c r="J2913" i="31"/>
  <c r="G2913" i="31"/>
  <c r="D2913" i="31"/>
  <c r="B2913" i="31"/>
  <c r="J2912" i="31"/>
  <c r="G2912" i="31"/>
  <c r="D2912" i="31"/>
  <c r="G2908" i="31"/>
  <c r="G2907" i="31"/>
  <c r="H2907" i="31" s="1"/>
  <c r="G2906" i="31"/>
  <c r="H2906" i="31" s="1"/>
  <c r="G2905" i="31"/>
  <c r="H2905" i="31" s="1"/>
  <c r="G2904" i="31"/>
  <c r="H2904" i="31" s="1"/>
  <c r="G2903" i="31"/>
  <c r="H2903" i="31" s="1"/>
  <c r="G2902" i="31"/>
  <c r="G2901" i="31"/>
  <c r="G2900" i="31"/>
  <c r="G2899" i="31"/>
  <c r="G2898" i="31"/>
  <c r="G2897" i="31"/>
  <c r="G2896" i="31"/>
  <c r="G2895" i="31"/>
  <c r="G2894" i="31"/>
  <c r="G2893" i="31"/>
  <c r="B2893" i="31"/>
  <c r="B2894" i="31" s="1"/>
  <c r="B2895" i="31" s="1"/>
  <c r="B2896" i="31" s="1"/>
  <c r="B2897" i="31" s="1"/>
  <c r="B2898" i="31" s="1"/>
  <c r="B2899" i="31" s="1"/>
  <c r="B2900" i="31" s="1"/>
  <c r="B2901" i="31" s="1"/>
  <c r="B2902" i="31" s="1"/>
  <c r="B2903" i="31" s="1"/>
  <c r="B2904" i="31" s="1"/>
  <c r="B2905" i="31" s="1"/>
  <c r="B2906" i="31" s="1"/>
  <c r="B2907" i="31" s="1"/>
  <c r="B2908" i="31" s="1"/>
  <c r="G2892" i="31"/>
  <c r="B2892" i="31"/>
  <c r="G2891" i="31"/>
  <c r="G2890" i="31"/>
  <c r="G2889" i="31"/>
  <c r="G2888" i="31"/>
  <c r="G2887" i="31"/>
  <c r="G2886" i="31"/>
  <c r="G2885" i="31"/>
  <c r="G2884" i="31"/>
  <c r="B2884" i="31"/>
  <c r="B2885" i="31" s="1"/>
  <c r="B2886" i="31" s="1"/>
  <c r="B2887" i="31" s="1"/>
  <c r="B2888" i="31" s="1"/>
  <c r="B2889" i="31" s="1"/>
  <c r="B2890" i="31" s="1"/>
  <c r="B2891" i="31" s="1"/>
  <c r="G2883" i="31"/>
  <c r="B2883" i="31"/>
  <c r="G2882" i="31"/>
  <c r="J2878" i="31"/>
  <c r="G2878" i="31"/>
  <c r="H2878" i="31" s="1"/>
  <c r="D2878" i="31"/>
  <c r="J2877" i="31"/>
  <c r="G2877" i="31"/>
  <c r="H2877" i="31" s="1"/>
  <c r="D2877" i="31"/>
  <c r="J2876" i="31"/>
  <c r="G2876" i="31"/>
  <c r="H2876" i="31" s="1"/>
  <c r="D2876" i="31"/>
  <c r="J2875" i="31"/>
  <c r="G2875" i="31"/>
  <c r="H2875" i="31" s="1"/>
  <c r="D2875" i="31"/>
  <c r="J2874" i="31"/>
  <c r="G2874" i="31"/>
  <c r="H2874" i="31" s="1"/>
  <c r="D2874" i="31"/>
  <c r="J2873" i="31"/>
  <c r="G2873" i="31"/>
  <c r="H2873" i="31" s="1"/>
  <c r="D2873" i="31"/>
  <c r="J2872" i="31"/>
  <c r="G2872" i="31"/>
  <c r="H2872" i="31" s="1"/>
  <c r="D2872" i="31"/>
  <c r="J2871" i="31"/>
  <c r="G2871" i="31"/>
  <c r="H2871" i="31" s="1"/>
  <c r="D2871" i="31"/>
  <c r="J2870" i="31"/>
  <c r="G2870" i="31"/>
  <c r="H2870" i="31" s="1"/>
  <c r="D2870" i="31"/>
  <c r="J2869" i="31"/>
  <c r="G2869" i="31"/>
  <c r="H2869" i="31" s="1"/>
  <c r="D2869" i="31"/>
  <c r="J2868" i="31"/>
  <c r="G2868" i="31"/>
  <c r="H2868" i="31" s="1"/>
  <c r="D2868" i="31"/>
  <c r="J2867" i="31"/>
  <c r="G2867" i="31"/>
  <c r="H2867" i="31" s="1"/>
  <c r="D2867" i="31"/>
  <c r="J2866" i="31"/>
  <c r="G2866" i="31"/>
  <c r="H2866" i="31" s="1"/>
  <c r="D2866" i="31"/>
  <c r="J2865" i="31"/>
  <c r="G2865" i="31"/>
  <c r="H2865" i="31" s="1"/>
  <c r="D2865" i="31"/>
  <c r="J2864" i="31"/>
  <c r="G2864" i="31"/>
  <c r="H2864" i="31" s="1"/>
  <c r="D2864" i="31"/>
  <c r="J2863" i="31"/>
  <c r="G2863" i="31"/>
  <c r="H2863" i="31" s="1"/>
  <c r="D2863" i="31"/>
  <c r="J2862" i="31"/>
  <c r="G2862" i="31"/>
  <c r="H2862" i="31" s="1"/>
  <c r="D2862" i="31"/>
  <c r="J2861" i="31"/>
  <c r="G2861" i="31"/>
  <c r="H2861" i="31" s="1"/>
  <c r="D2861" i="31"/>
  <c r="J2860" i="31"/>
  <c r="G2860" i="31"/>
  <c r="H2860" i="31" s="1"/>
  <c r="D2860" i="31"/>
  <c r="J2859" i="31"/>
  <c r="G2859" i="31"/>
  <c r="H2859" i="31" s="1"/>
  <c r="D2859" i="31"/>
  <c r="J2858" i="31"/>
  <c r="G2858" i="31"/>
  <c r="H2858" i="31" s="1"/>
  <c r="D2858" i="31"/>
  <c r="J2857" i="31"/>
  <c r="G2857" i="31"/>
  <c r="H2857" i="31" s="1"/>
  <c r="D2857" i="31"/>
  <c r="J2856" i="31"/>
  <c r="G2856" i="31"/>
  <c r="H2856" i="31" s="1"/>
  <c r="D2856" i="31"/>
  <c r="J2855" i="31"/>
  <c r="G2855" i="31"/>
  <c r="H2855" i="31" s="1"/>
  <c r="D2855" i="31"/>
  <c r="J2854" i="31"/>
  <c r="G2854" i="31"/>
  <c r="H2854" i="31" s="1"/>
  <c r="D2854" i="31"/>
  <c r="J2853" i="31"/>
  <c r="G2853" i="31"/>
  <c r="H2853" i="31" s="1"/>
  <c r="D2853" i="31"/>
  <c r="J2852" i="31"/>
  <c r="G2852" i="31"/>
  <c r="H2852" i="31" s="1"/>
  <c r="D2852" i="31"/>
  <c r="J2851" i="31"/>
  <c r="G2851" i="31"/>
  <c r="H2851" i="31" s="1"/>
  <c r="D2851" i="31"/>
  <c r="J2850" i="31"/>
  <c r="G2850" i="31"/>
  <c r="H2850" i="31" s="1"/>
  <c r="D2850" i="31"/>
  <c r="J2849" i="31"/>
  <c r="G2849" i="31"/>
  <c r="H2849" i="31" s="1"/>
  <c r="D2849" i="31"/>
  <c r="J2848" i="31"/>
  <c r="G2848" i="31"/>
  <c r="H2848" i="31" s="1"/>
  <c r="D2848" i="31"/>
  <c r="J2847" i="31"/>
  <c r="G2847" i="31"/>
  <c r="H2847" i="31" s="1"/>
  <c r="D2847" i="31"/>
  <c r="J2846" i="31"/>
  <c r="G2846" i="31"/>
  <c r="H2846" i="31" s="1"/>
  <c r="D2846" i="31"/>
  <c r="J2845" i="31"/>
  <c r="G2845" i="31"/>
  <c r="H2845" i="31" s="1"/>
  <c r="D2845" i="31"/>
  <c r="J2844" i="31"/>
  <c r="G2844" i="31"/>
  <c r="H2844" i="31" s="1"/>
  <c r="D2844" i="31"/>
  <c r="J2843" i="31"/>
  <c r="G2843" i="31"/>
  <c r="H2843" i="31" s="1"/>
  <c r="D2843" i="31"/>
  <c r="J2842" i="31"/>
  <c r="G2842" i="31"/>
  <c r="H2842" i="31" s="1"/>
  <c r="D2842" i="31"/>
  <c r="J2841" i="31"/>
  <c r="G2841" i="31"/>
  <c r="H2841" i="31" s="1"/>
  <c r="D2841" i="31"/>
  <c r="J2840" i="31"/>
  <c r="G2840" i="31"/>
  <c r="H2840" i="31" s="1"/>
  <c r="D2840" i="31"/>
  <c r="J2839" i="31"/>
  <c r="G2839" i="31"/>
  <c r="H2839" i="31" s="1"/>
  <c r="D2839" i="31"/>
  <c r="B2839" i="31"/>
  <c r="B2840" i="31" s="1"/>
  <c r="B2841" i="31" s="1"/>
  <c r="B2842" i="31" s="1"/>
  <c r="B2843" i="31" s="1"/>
  <c r="B2844" i="31" s="1"/>
  <c r="B2845" i="31" s="1"/>
  <c r="B2846" i="31" s="1"/>
  <c r="B2847" i="31" s="1"/>
  <c r="B2848" i="31" s="1"/>
  <c r="B2849" i="31" s="1"/>
  <c r="B2850" i="31" s="1"/>
  <c r="B2851" i="31" s="1"/>
  <c r="B2852" i="31" s="1"/>
  <c r="B2853" i="31" s="1"/>
  <c r="B2854" i="31" s="1"/>
  <c r="B2855" i="31" s="1"/>
  <c r="B2856" i="31" s="1"/>
  <c r="B2857" i="31" s="1"/>
  <c r="B2858" i="31" s="1"/>
  <c r="J2838" i="31"/>
  <c r="G2838" i="31"/>
  <c r="H2838" i="31" s="1"/>
  <c r="D2838" i="31"/>
  <c r="J2837" i="31"/>
  <c r="G2837" i="31"/>
  <c r="H2837" i="31" s="1"/>
  <c r="D2837" i="31"/>
  <c r="J2836" i="31"/>
  <c r="G2836" i="31"/>
  <c r="H2836" i="31" s="1"/>
  <c r="D2836" i="31"/>
  <c r="J2835" i="31"/>
  <c r="G2835" i="31"/>
  <c r="H2835" i="31" s="1"/>
  <c r="D2835" i="31"/>
  <c r="J2834" i="31"/>
  <c r="G2834" i="31"/>
  <c r="H2834" i="31" s="1"/>
  <c r="D2834" i="31"/>
  <c r="J2833" i="31"/>
  <c r="G2833" i="31"/>
  <c r="H2833" i="31" s="1"/>
  <c r="D2833" i="31"/>
  <c r="J2832" i="31"/>
  <c r="G2832" i="31"/>
  <c r="H2832" i="31" s="1"/>
  <c r="D2832" i="31"/>
  <c r="J2831" i="31"/>
  <c r="G2831" i="31"/>
  <c r="H2831" i="31" s="1"/>
  <c r="D2831" i="31"/>
  <c r="J2830" i="31"/>
  <c r="G2830" i="31"/>
  <c r="H2830" i="31" s="1"/>
  <c r="D2830" i="31"/>
  <c r="J2829" i="31"/>
  <c r="G2829" i="31"/>
  <c r="H2829" i="31" s="1"/>
  <c r="D2829" i="31"/>
  <c r="J2828" i="31"/>
  <c r="G2828" i="31"/>
  <c r="H2828" i="31" s="1"/>
  <c r="D2828" i="31"/>
  <c r="J2827" i="31"/>
  <c r="G2827" i="31"/>
  <c r="H2827" i="31" s="1"/>
  <c r="D2827" i="31"/>
  <c r="J2826" i="31"/>
  <c r="G2826" i="31"/>
  <c r="H2826" i="31" s="1"/>
  <c r="D2826" i="31"/>
  <c r="J2825" i="31"/>
  <c r="G2825" i="31"/>
  <c r="H2825" i="31" s="1"/>
  <c r="D2825" i="31"/>
  <c r="J2824" i="31"/>
  <c r="G2824" i="31"/>
  <c r="H2824" i="31" s="1"/>
  <c r="D2824" i="31"/>
  <c r="J2823" i="31"/>
  <c r="G2823" i="31"/>
  <c r="H2823" i="31" s="1"/>
  <c r="D2823" i="31"/>
  <c r="J2822" i="31"/>
  <c r="G2822" i="31"/>
  <c r="H2822" i="31" s="1"/>
  <c r="D2822" i="31"/>
  <c r="B2822" i="31"/>
  <c r="B2823" i="31" s="1"/>
  <c r="B2824" i="31" s="1"/>
  <c r="B2825" i="31" s="1"/>
  <c r="B2826" i="31" s="1"/>
  <c r="B2827" i="31" s="1"/>
  <c r="B2828" i="31" s="1"/>
  <c r="B2829" i="31" s="1"/>
  <c r="B2830" i="31" s="1"/>
  <c r="B2831" i="31" s="1"/>
  <c r="B2832" i="31" s="1"/>
  <c r="B2833" i="31" s="1"/>
  <c r="B2834" i="31" s="1"/>
  <c r="B2835" i="31" s="1"/>
  <c r="B2836" i="31" s="1"/>
  <c r="B2837" i="31" s="1"/>
  <c r="B2838" i="31" s="1"/>
  <c r="J2821" i="31"/>
  <c r="G2821" i="31"/>
  <c r="H2821" i="31" s="1"/>
  <c r="D2821" i="31"/>
  <c r="J2820" i="31"/>
  <c r="G2820" i="31"/>
  <c r="H2820" i="31" s="1"/>
  <c r="D2820" i="31"/>
  <c r="B2820" i="31"/>
  <c r="B2821" i="31" s="1"/>
  <c r="J2819" i="31"/>
  <c r="G2819" i="31"/>
  <c r="H2819" i="31" s="1"/>
  <c r="D2819" i="31"/>
  <c r="B2819" i="31"/>
  <c r="J2818" i="31"/>
  <c r="G2818" i="31"/>
  <c r="H2818" i="31" s="1"/>
  <c r="D2818" i="31"/>
  <c r="G2813" i="31"/>
  <c r="D2813" i="31"/>
  <c r="G2812" i="31"/>
  <c r="D2812" i="31"/>
  <c r="G2811" i="31"/>
  <c r="D2811" i="31"/>
  <c r="G2810" i="31"/>
  <c r="D2810" i="31"/>
  <c r="G2809" i="31"/>
  <c r="D2809" i="31"/>
  <c r="G2808" i="31"/>
  <c r="D2808" i="31"/>
  <c r="G2807" i="31"/>
  <c r="D2807" i="31"/>
  <c r="G2806" i="31"/>
  <c r="D2806" i="31"/>
  <c r="G2805" i="31"/>
  <c r="D2805" i="31"/>
  <c r="G2804" i="31"/>
  <c r="D2804" i="31"/>
  <c r="G2803" i="31"/>
  <c r="D2803" i="31"/>
  <c r="G2802" i="31"/>
  <c r="D2802" i="31"/>
  <c r="G2801" i="31"/>
  <c r="D2801" i="31"/>
  <c r="G2800" i="31"/>
  <c r="D2800" i="31"/>
  <c r="G2799" i="31"/>
  <c r="D2799" i="31"/>
  <c r="J2798" i="31"/>
  <c r="G2798" i="31"/>
  <c r="D2798" i="31"/>
  <c r="J2797" i="31"/>
  <c r="G2797" i="31"/>
  <c r="D2797" i="31"/>
  <c r="J2796" i="31"/>
  <c r="G2796" i="31"/>
  <c r="D2796" i="31"/>
  <c r="J2795" i="31"/>
  <c r="G2795" i="31"/>
  <c r="D2795" i="31"/>
  <c r="J2794" i="31"/>
  <c r="G2794" i="31"/>
  <c r="D2794" i="31"/>
  <c r="J2793" i="31"/>
  <c r="G2793" i="31"/>
  <c r="D2793" i="31"/>
  <c r="J2792" i="31"/>
  <c r="G2792" i="31"/>
  <c r="D2792" i="31"/>
  <c r="J2791" i="31"/>
  <c r="G2791" i="31"/>
  <c r="D2791" i="31"/>
  <c r="J2790" i="31"/>
  <c r="G2790" i="31"/>
  <c r="D2790" i="31"/>
  <c r="J2789" i="31"/>
  <c r="G2789" i="31"/>
  <c r="D2789" i="31"/>
  <c r="J2788" i="31"/>
  <c r="G2788" i="31"/>
  <c r="D2788" i="31"/>
  <c r="J2787" i="31"/>
  <c r="G2787" i="31"/>
  <c r="D2787" i="31"/>
  <c r="J2786" i="31"/>
  <c r="G2786" i="31"/>
  <c r="D2786" i="31"/>
  <c r="J2785" i="31"/>
  <c r="G2785" i="31"/>
  <c r="D2785" i="31"/>
  <c r="J2784" i="31"/>
  <c r="G2784" i="31"/>
  <c r="D2784" i="31"/>
  <c r="J2783" i="31"/>
  <c r="G2783" i="31"/>
  <c r="D2783" i="31"/>
  <c r="J2782" i="31"/>
  <c r="G2782" i="31"/>
  <c r="D2782" i="31"/>
  <c r="J2781" i="31"/>
  <c r="G2781" i="31"/>
  <c r="D2781" i="31"/>
  <c r="J2780" i="31"/>
  <c r="G2780" i="31"/>
  <c r="D2780" i="31"/>
  <c r="J2779" i="31"/>
  <c r="G2779" i="31"/>
  <c r="D2779" i="31"/>
  <c r="J2778" i="31"/>
  <c r="G2778" i="31"/>
  <c r="D2778" i="31"/>
  <c r="J2777" i="31"/>
  <c r="G2777" i="31"/>
  <c r="D2777" i="31"/>
  <c r="J2776" i="31"/>
  <c r="G2776" i="31"/>
  <c r="D2776" i="31"/>
  <c r="J2775" i="31"/>
  <c r="G2775" i="31"/>
  <c r="D2775" i="31"/>
  <c r="J2774" i="31"/>
  <c r="G2774" i="31"/>
  <c r="D2774" i="31"/>
  <c r="J2773" i="31"/>
  <c r="G2773" i="31"/>
  <c r="D2773" i="31"/>
  <c r="J2772" i="31"/>
  <c r="G2772" i="31"/>
  <c r="D2772" i="31"/>
  <c r="J2771" i="31"/>
  <c r="G2771" i="31"/>
  <c r="D2771" i="31"/>
  <c r="J2770" i="31"/>
  <c r="G2770" i="31"/>
  <c r="D2770" i="31"/>
  <c r="J2769" i="31"/>
  <c r="G2769" i="31"/>
  <c r="D2769" i="31"/>
  <c r="B2769" i="31"/>
  <c r="B2770" i="31" s="1"/>
  <c r="B2771" i="31" s="1"/>
  <c r="B2772" i="31" s="1"/>
  <c r="B2773" i="31" s="1"/>
  <c r="B2774" i="31" s="1"/>
  <c r="B2775" i="31" s="1"/>
  <c r="B2776" i="31" s="1"/>
  <c r="B2777" i="31" s="1"/>
  <c r="B2778" i="31" s="1"/>
  <c r="B2779" i="31" s="1"/>
  <c r="B2780" i="31" s="1"/>
  <c r="B2781" i="31" s="1"/>
  <c r="B2782" i="31" s="1"/>
  <c r="B2783" i="31" s="1"/>
  <c r="B2784" i="31" s="1"/>
  <c r="B2785" i="31" s="1"/>
  <c r="B2786" i="31" s="1"/>
  <c r="B2787" i="31" s="1"/>
  <c r="B2788" i="31" s="1"/>
  <c r="B2789" i="31" s="1"/>
  <c r="B2790" i="31" s="1"/>
  <c r="B2791" i="31" s="1"/>
  <c r="B2792" i="31" s="1"/>
  <c r="B2793" i="31" s="1"/>
  <c r="B2794" i="31" s="1"/>
  <c r="B2795" i="31" s="1"/>
  <c r="B2796" i="31" s="1"/>
  <c r="B2797" i="31" s="1"/>
  <c r="B2798" i="31" s="1"/>
  <c r="B2799" i="31" s="1"/>
  <c r="B2800" i="31" s="1"/>
  <c r="B2801" i="31" s="1"/>
  <c r="B2802" i="31" s="1"/>
  <c r="B2803" i="31" s="1"/>
  <c r="B2804" i="31" s="1"/>
  <c r="B2805" i="31" s="1"/>
  <c r="B2806" i="31" s="1"/>
  <c r="B2807" i="31" s="1"/>
  <c r="B2808" i="31" s="1"/>
  <c r="B2809" i="31" s="1"/>
  <c r="B2810" i="31" s="1"/>
  <c r="B2811" i="31" s="1"/>
  <c r="B2812" i="31" s="1"/>
  <c r="B2813" i="31" s="1"/>
  <c r="J2768" i="31"/>
  <c r="G2768" i="31"/>
  <c r="D2768" i="31"/>
  <c r="J2767" i="31"/>
  <c r="J2766" i="31"/>
  <c r="G2766" i="31"/>
  <c r="G2767" i="31" s="1"/>
  <c r="D2766" i="31"/>
  <c r="J2765" i="31"/>
  <c r="B2765" i="31"/>
  <c r="B2766" i="31" s="1"/>
  <c r="B2767" i="31" s="1"/>
  <c r="B2768" i="31" s="1"/>
  <c r="J2764" i="31"/>
  <c r="G2764" i="31"/>
  <c r="G2765" i="31" s="1"/>
  <c r="D2764" i="31"/>
  <c r="G2760" i="31"/>
  <c r="G2759" i="31"/>
  <c r="G2758" i="31"/>
  <c r="G2754" i="31"/>
  <c r="D2754" i="31"/>
  <c r="G2753" i="31"/>
  <c r="D2753" i="31"/>
  <c r="G2752" i="31"/>
  <c r="D2752" i="31"/>
  <c r="G2751" i="31"/>
  <c r="D2751" i="31"/>
  <c r="G2750" i="31"/>
  <c r="D2750" i="31"/>
  <c r="G2749" i="31"/>
  <c r="D2749" i="31"/>
  <c r="G2748" i="31"/>
  <c r="D2748" i="31"/>
  <c r="J2743" i="31"/>
  <c r="G2743" i="31"/>
  <c r="D2743" i="31"/>
  <c r="J2742" i="31"/>
  <c r="G2742" i="31"/>
  <c r="D2742" i="31"/>
  <c r="J2741" i="31"/>
  <c r="G2741" i="31"/>
  <c r="D2741" i="31"/>
  <c r="J2740" i="31"/>
  <c r="G2740" i="31"/>
  <c r="D2740" i="31"/>
  <c r="J2739" i="31"/>
  <c r="G2739" i="31"/>
  <c r="D2739" i="31"/>
  <c r="B2739" i="31"/>
  <c r="B2740" i="31" s="1"/>
  <c r="B2741" i="31" s="1"/>
  <c r="B2742" i="31" s="1"/>
  <c r="B2743" i="31" s="1"/>
  <c r="J2738" i="31"/>
  <c r="G2738" i="31"/>
  <c r="D2738" i="31"/>
  <c r="J2737" i="31"/>
  <c r="G2737" i="31"/>
  <c r="D2737" i="31"/>
  <c r="B2737" i="31"/>
  <c r="B2738" i="31" s="1"/>
  <c r="J2736" i="31"/>
  <c r="G2736" i="31"/>
  <c r="D2736" i="31"/>
  <c r="J2733" i="31"/>
  <c r="G2733" i="31"/>
  <c r="D2733" i="31"/>
  <c r="J2732" i="31"/>
  <c r="G2732" i="31"/>
  <c r="D2732" i="31"/>
  <c r="J2731" i="31"/>
  <c r="G2731" i="31"/>
  <c r="D2731" i="31"/>
  <c r="J2730" i="31"/>
  <c r="G2730" i="31"/>
  <c r="D2730" i="31"/>
  <c r="J2729" i="31"/>
  <c r="G2729" i="31"/>
  <c r="D2729" i="31"/>
  <c r="J2728" i="31"/>
  <c r="G2728" i="31"/>
  <c r="D2728" i="31"/>
  <c r="J2727" i="31"/>
  <c r="G2727" i="31"/>
  <c r="D2727" i="31"/>
  <c r="J2726" i="31"/>
  <c r="G2726" i="31"/>
  <c r="D2726" i="31"/>
  <c r="J2725" i="31"/>
  <c r="G2725" i="31"/>
  <c r="D2725" i="31"/>
  <c r="J2724" i="31"/>
  <c r="G2724" i="31"/>
  <c r="D2724" i="31"/>
  <c r="J2723" i="31"/>
  <c r="G2723" i="31"/>
  <c r="D2723" i="31"/>
  <c r="J2722" i="31"/>
  <c r="G2722" i="31"/>
  <c r="D2722" i="31"/>
  <c r="J2721" i="31"/>
  <c r="G2721" i="31"/>
  <c r="D2721" i="31"/>
  <c r="J2720" i="31"/>
  <c r="G2720" i="31"/>
  <c r="D2720" i="31"/>
  <c r="J2719" i="31"/>
  <c r="G2719" i="31"/>
  <c r="D2719" i="31"/>
  <c r="J2718" i="31"/>
  <c r="G2718" i="31"/>
  <c r="D2718" i="31"/>
  <c r="J2717" i="31"/>
  <c r="G2717" i="31"/>
  <c r="D2717" i="31"/>
  <c r="J2716" i="31"/>
  <c r="G2716" i="31"/>
  <c r="D2716" i="31"/>
  <c r="J2715" i="31"/>
  <c r="G2715" i="31"/>
  <c r="D2715" i="31"/>
  <c r="J2714" i="31"/>
  <c r="G2714" i="31"/>
  <c r="D2714" i="31"/>
  <c r="J2713" i="31"/>
  <c r="G2713" i="31"/>
  <c r="D2713" i="31"/>
  <c r="J2712" i="31"/>
  <c r="G2712" i="31"/>
  <c r="D2712" i="31"/>
  <c r="J2711" i="31"/>
  <c r="G2711" i="31"/>
  <c r="D2711" i="31"/>
  <c r="J2710" i="31"/>
  <c r="G2710" i="31"/>
  <c r="D2710" i="31"/>
  <c r="J2709" i="31"/>
  <c r="G2709" i="31"/>
  <c r="D2709" i="31"/>
  <c r="J2708" i="31"/>
  <c r="G2708" i="31"/>
  <c r="D2708" i="31"/>
  <c r="J2707" i="31"/>
  <c r="G2707" i="31"/>
  <c r="D2707" i="31"/>
  <c r="J2706" i="31"/>
  <c r="G2706" i="31"/>
  <c r="D2706" i="31"/>
  <c r="J2705" i="31"/>
  <c r="G2705" i="31"/>
  <c r="D2705" i="31"/>
  <c r="J2704" i="31"/>
  <c r="G2704" i="31"/>
  <c r="D2704" i="31"/>
  <c r="J2703" i="31"/>
  <c r="G2703" i="31"/>
  <c r="D2703" i="31"/>
  <c r="J2702" i="31"/>
  <c r="G2702" i="31"/>
  <c r="D2702" i="31"/>
  <c r="J2701" i="31"/>
  <c r="G2701" i="31"/>
  <c r="D2701" i="31"/>
  <c r="J2700" i="31"/>
  <c r="G2700" i="31"/>
  <c r="D2700" i="31"/>
  <c r="J2699" i="31"/>
  <c r="G2699" i="31"/>
  <c r="D2699" i="31"/>
  <c r="J2698" i="31"/>
  <c r="G2698" i="31"/>
  <c r="D2698" i="31"/>
  <c r="J2697" i="31"/>
  <c r="G2697" i="31"/>
  <c r="D2697" i="31"/>
  <c r="J2696" i="31"/>
  <c r="G2696" i="31"/>
  <c r="D2696" i="31"/>
  <c r="J2695" i="31"/>
  <c r="G2695" i="31"/>
  <c r="D2695" i="31"/>
  <c r="J2694" i="31"/>
  <c r="G2694" i="31"/>
  <c r="D2694" i="31"/>
  <c r="J2693" i="31"/>
  <c r="G2693" i="31"/>
  <c r="D2693" i="31"/>
  <c r="J2692" i="31"/>
  <c r="G2692" i="31"/>
  <c r="D2692" i="31"/>
  <c r="J2691" i="31"/>
  <c r="G2691" i="31"/>
  <c r="D2691" i="31"/>
  <c r="J2690" i="31"/>
  <c r="G2690" i="31"/>
  <c r="D2690" i="31"/>
  <c r="J2689" i="31"/>
  <c r="G2689" i="31"/>
  <c r="D2689" i="31"/>
  <c r="J2688" i="31"/>
  <c r="G2688" i="31"/>
  <c r="D2688" i="31"/>
  <c r="J2687" i="31"/>
  <c r="G2687" i="31"/>
  <c r="D2687" i="31"/>
  <c r="J2686" i="31"/>
  <c r="G2686" i="31"/>
  <c r="D2686" i="31"/>
  <c r="J2685" i="31"/>
  <c r="G2685" i="31"/>
  <c r="D2685" i="31"/>
  <c r="J2684" i="31"/>
  <c r="G2684" i="31"/>
  <c r="D2684" i="31"/>
  <c r="J2683" i="31"/>
  <c r="G2683" i="31"/>
  <c r="D2683" i="31"/>
  <c r="J2682" i="31"/>
  <c r="G2682" i="31"/>
  <c r="D2682" i="31"/>
  <c r="J2681" i="31"/>
  <c r="G2681" i="31"/>
  <c r="D2681" i="31"/>
  <c r="J2680" i="31"/>
  <c r="G2680" i="31"/>
  <c r="D2680" i="31"/>
  <c r="J2679" i="31"/>
  <c r="G2679" i="31"/>
  <c r="D2679" i="31"/>
  <c r="J2678" i="31"/>
  <c r="G2678" i="31"/>
  <c r="D2678" i="31"/>
  <c r="J2677" i="31"/>
  <c r="G2677" i="31"/>
  <c r="D2677" i="31"/>
  <c r="J2676" i="31"/>
  <c r="G2676" i="31"/>
  <c r="D2676" i="31"/>
  <c r="J2675" i="31"/>
  <c r="G2675" i="31"/>
  <c r="D2675" i="31"/>
  <c r="J2674" i="31"/>
  <c r="G2674" i="31"/>
  <c r="D2674" i="31"/>
  <c r="J2673" i="31"/>
  <c r="G2673" i="31"/>
  <c r="D2673" i="31"/>
  <c r="J2672" i="31"/>
  <c r="G2672" i="31"/>
  <c r="D2672" i="31"/>
  <c r="J2671" i="31"/>
  <c r="G2671" i="31"/>
  <c r="D2671" i="31"/>
  <c r="J2670" i="31"/>
  <c r="G2670" i="31"/>
  <c r="D2670" i="31"/>
  <c r="J2669" i="31"/>
  <c r="G2669" i="31"/>
  <c r="D2669" i="31"/>
  <c r="J2668" i="31"/>
  <c r="G2668" i="31"/>
  <c r="D2668" i="31"/>
  <c r="J2667" i="31"/>
  <c r="G2667" i="31"/>
  <c r="D2667" i="31"/>
  <c r="J2666" i="31"/>
  <c r="G2666" i="31"/>
  <c r="D2666" i="31"/>
  <c r="J2665" i="31"/>
  <c r="G2665" i="31"/>
  <c r="D2665" i="31"/>
  <c r="J2664" i="31"/>
  <c r="G2664" i="31"/>
  <c r="D2664" i="31"/>
  <c r="J2663" i="31"/>
  <c r="G2663" i="31"/>
  <c r="D2663" i="31"/>
  <c r="J2662" i="31"/>
  <c r="G2662" i="31"/>
  <c r="D2662" i="31"/>
  <c r="J2661" i="31"/>
  <c r="G2661" i="31"/>
  <c r="D2661" i="31"/>
  <c r="J2660" i="31"/>
  <c r="G2660" i="31"/>
  <c r="D2660" i="31"/>
  <c r="J2659" i="31"/>
  <c r="G2659" i="31"/>
  <c r="D2659" i="31"/>
  <c r="J2658" i="31"/>
  <c r="G2658" i="31"/>
  <c r="D2658" i="31"/>
  <c r="J2657" i="31"/>
  <c r="G2657" i="31"/>
  <c r="D2657" i="31"/>
  <c r="J2656" i="31"/>
  <c r="G2656" i="31"/>
  <c r="D2656" i="31"/>
  <c r="J2655" i="31"/>
  <c r="G2655" i="31"/>
  <c r="D2655" i="31"/>
  <c r="J2654" i="31"/>
  <c r="G2654" i="31"/>
  <c r="D2654" i="31"/>
  <c r="J2653" i="31"/>
  <c r="G2653" i="31"/>
  <c r="D2653" i="31"/>
  <c r="J2652" i="31"/>
  <c r="G2652" i="31"/>
  <c r="D2652" i="31"/>
  <c r="J2651" i="31"/>
  <c r="G2651" i="31"/>
  <c r="D2651" i="31"/>
  <c r="J2650" i="31"/>
  <c r="G2650" i="31"/>
  <c r="D2650" i="31"/>
  <c r="J2649" i="31"/>
  <c r="G2649" i="31"/>
  <c r="D2649" i="31"/>
  <c r="J2648" i="31"/>
  <c r="G2648" i="31"/>
  <c r="D2648" i="31"/>
  <c r="B2648" i="31"/>
  <c r="B2649" i="31" s="1"/>
  <c r="B2650" i="31" s="1"/>
  <c r="B2651" i="31" s="1"/>
  <c r="B2652" i="31" s="1"/>
  <c r="B2653" i="31" s="1"/>
  <c r="B2654" i="31" s="1"/>
  <c r="B2655" i="31" s="1"/>
  <c r="B2656" i="31" s="1"/>
  <c r="B2657" i="31" s="1"/>
  <c r="B2658" i="31" s="1"/>
  <c r="B2659" i="31" s="1"/>
  <c r="B2660" i="31" s="1"/>
  <c r="B2661" i="31" s="1"/>
  <c r="B2662" i="31" s="1"/>
  <c r="B2663" i="31" s="1"/>
  <c r="B2664" i="31" s="1"/>
  <c r="B2665" i="31" s="1"/>
  <c r="B2666" i="31" s="1"/>
  <c r="B2667" i="31" s="1"/>
  <c r="B2668" i="31" s="1"/>
  <c r="B2669" i="31" s="1"/>
  <c r="B2670" i="31" s="1"/>
  <c r="B2671" i="31" s="1"/>
  <c r="B2672" i="31" s="1"/>
  <c r="B2673" i="31" s="1"/>
  <c r="B2674" i="31" s="1"/>
  <c r="B2675" i="31" s="1"/>
  <c r="B2676" i="31" s="1"/>
  <c r="B2677" i="31" s="1"/>
  <c r="B2678" i="31" s="1"/>
  <c r="B2679" i="31" s="1"/>
  <c r="B2680" i="31" s="1"/>
  <c r="B2681" i="31" s="1"/>
  <c r="B2682" i="31" s="1"/>
  <c r="B2683" i="31" s="1"/>
  <c r="B2684" i="31" s="1"/>
  <c r="B2685" i="31" s="1"/>
  <c r="B2686" i="31" s="1"/>
  <c r="B2687" i="31" s="1"/>
  <c r="B2688" i="31" s="1"/>
  <c r="B2689" i="31" s="1"/>
  <c r="B2690" i="31" s="1"/>
  <c r="B2691" i="31" s="1"/>
  <c r="B2692" i="31" s="1"/>
  <c r="B2693" i="31" s="1"/>
  <c r="B2694" i="31" s="1"/>
  <c r="B2695" i="31" s="1"/>
  <c r="B2696" i="31" s="1"/>
  <c r="B2697" i="31" s="1"/>
  <c r="B2698" i="31" s="1"/>
  <c r="B2699" i="31" s="1"/>
  <c r="B2700" i="31" s="1"/>
  <c r="B2701" i="31" s="1"/>
  <c r="B2702" i="31" s="1"/>
  <c r="B2703" i="31" s="1"/>
  <c r="B2704" i="31" s="1"/>
  <c r="B2705" i="31" s="1"/>
  <c r="B2706" i="31" s="1"/>
  <c r="B2707" i="31" s="1"/>
  <c r="B2708" i="31" s="1"/>
  <c r="B2709" i="31" s="1"/>
  <c r="B2710" i="31" s="1"/>
  <c r="B2711" i="31" s="1"/>
  <c r="B2712" i="31" s="1"/>
  <c r="B2713" i="31" s="1"/>
  <c r="B2714" i="31" s="1"/>
  <c r="B2715" i="31" s="1"/>
  <c r="B2716" i="31" s="1"/>
  <c r="B2717" i="31" s="1"/>
  <c r="B2718" i="31" s="1"/>
  <c r="B2719" i="31" s="1"/>
  <c r="B2720" i="31" s="1"/>
  <c r="B2721" i="31" s="1"/>
  <c r="B2722" i="31" s="1"/>
  <c r="B2723" i="31" s="1"/>
  <c r="B2724" i="31" s="1"/>
  <c r="B2725" i="31" s="1"/>
  <c r="B2726" i="31" s="1"/>
  <c r="B2727" i="31" s="1"/>
  <c r="B2728" i="31" s="1"/>
  <c r="B2729" i="31" s="1"/>
  <c r="B2730" i="31" s="1"/>
  <c r="B2731" i="31" s="1"/>
  <c r="B2732" i="31" s="1"/>
  <c r="B2733" i="31" s="1"/>
  <c r="J2647" i="31"/>
  <c r="G2647" i="31"/>
  <c r="D2647" i="31"/>
  <c r="J2646" i="31"/>
  <c r="G2646" i="31"/>
  <c r="D2646" i="31"/>
  <c r="J2645" i="31"/>
  <c r="G2645" i="31"/>
  <c r="D2645" i="31"/>
  <c r="J2644" i="31"/>
  <c r="G2644" i="31"/>
  <c r="D2644" i="31"/>
  <c r="J2643" i="31"/>
  <c r="G2643" i="31"/>
  <c r="D2643" i="31"/>
  <c r="J2642" i="31"/>
  <c r="G2642" i="31"/>
  <c r="D2642" i="31"/>
  <c r="J2641" i="31"/>
  <c r="G2641" i="31"/>
  <c r="D2641" i="31"/>
  <c r="J2640" i="31"/>
  <c r="G2640" i="31"/>
  <c r="D2640" i="31"/>
  <c r="J2639" i="31"/>
  <c r="G2639" i="31"/>
  <c r="D2639" i="31"/>
  <c r="J2638" i="31"/>
  <c r="G2638" i="31"/>
  <c r="D2638" i="31"/>
  <c r="J2637" i="31"/>
  <c r="G2637" i="31"/>
  <c r="D2637" i="31"/>
  <c r="J2636" i="31"/>
  <c r="G2636" i="31"/>
  <c r="D2636" i="31"/>
  <c r="B2636" i="31"/>
  <c r="B2637" i="31" s="1"/>
  <c r="B2638" i="31" s="1"/>
  <c r="B2639" i="31" s="1"/>
  <c r="B2640" i="31" s="1"/>
  <c r="B2641" i="31" s="1"/>
  <c r="B2642" i="31" s="1"/>
  <c r="B2643" i="31" s="1"/>
  <c r="B2644" i="31" s="1"/>
  <c r="B2645" i="31" s="1"/>
  <c r="B2646" i="31" s="1"/>
  <c r="B2647" i="31" s="1"/>
  <c r="J2635" i="31"/>
  <c r="G2635" i="31"/>
  <c r="D2635" i="31"/>
  <c r="J2634" i="31"/>
  <c r="G2634" i="31"/>
  <c r="D2634" i="31"/>
  <c r="J2633" i="31"/>
  <c r="G2633" i="31"/>
  <c r="D2633" i="31"/>
  <c r="J2632" i="31"/>
  <c r="G2632" i="31"/>
  <c r="D2632" i="31"/>
  <c r="J2631" i="31"/>
  <c r="G2631" i="31"/>
  <c r="D2631" i="31"/>
  <c r="J2630" i="31"/>
  <c r="G2630" i="31"/>
  <c r="D2630" i="31"/>
  <c r="J2629" i="31"/>
  <c r="G2629" i="31"/>
  <c r="D2629" i="31"/>
  <c r="J2628" i="31"/>
  <c r="G2628" i="31"/>
  <c r="D2628" i="31"/>
  <c r="J2627" i="31"/>
  <c r="G2627" i="31"/>
  <c r="D2627" i="31"/>
  <c r="J2626" i="31"/>
  <c r="G2626" i="31"/>
  <c r="D2626" i="31"/>
  <c r="J2625" i="31"/>
  <c r="G2625" i="31"/>
  <c r="D2625" i="31"/>
  <c r="J2624" i="31"/>
  <c r="G2624" i="31"/>
  <c r="D2624" i="31"/>
  <c r="J2623" i="31"/>
  <c r="G2623" i="31"/>
  <c r="D2623" i="31"/>
  <c r="J2622" i="31"/>
  <c r="G2622" i="31"/>
  <c r="D2622" i="31"/>
  <c r="J2621" i="31"/>
  <c r="G2621" i="31"/>
  <c r="D2621" i="31"/>
  <c r="J2620" i="31"/>
  <c r="G2620" i="31"/>
  <c r="D2620" i="31"/>
  <c r="B2620" i="31"/>
  <c r="B2621" i="31" s="1"/>
  <c r="B2622" i="31" s="1"/>
  <c r="B2623" i="31" s="1"/>
  <c r="B2624" i="31" s="1"/>
  <c r="B2625" i="31" s="1"/>
  <c r="B2626" i="31" s="1"/>
  <c r="B2627" i="31" s="1"/>
  <c r="B2628" i="31" s="1"/>
  <c r="B2629" i="31" s="1"/>
  <c r="B2630" i="31" s="1"/>
  <c r="B2631" i="31" s="1"/>
  <c r="B2632" i="31" s="1"/>
  <c r="B2633" i="31" s="1"/>
  <c r="B2634" i="31" s="1"/>
  <c r="B2635" i="31" s="1"/>
  <c r="J2619" i="31"/>
  <c r="G2619" i="31"/>
  <c r="D2619" i="31"/>
  <c r="J2618" i="31"/>
  <c r="G2618" i="31"/>
  <c r="D2618" i="31"/>
  <c r="J2617" i="31"/>
  <c r="G2617" i="31"/>
  <c r="D2617" i="31"/>
  <c r="J2616" i="31"/>
  <c r="G2616" i="31"/>
  <c r="D2616" i="31"/>
  <c r="B2616" i="31"/>
  <c r="B2617" i="31" s="1"/>
  <c r="B2618" i="31" s="1"/>
  <c r="B2619" i="31" s="1"/>
  <c r="J2615" i="31"/>
  <c r="G2615" i="31"/>
  <c r="D2615" i="31"/>
  <c r="Q2614" i="31"/>
  <c r="J2610" i="31"/>
  <c r="G2610" i="31"/>
  <c r="F2610" i="31"/>
  <c r="D2610" i="31"/>
  <c r="J2609" i="31"/>
  <c r="G2609" i="31"/>
  <c r="F2609" i="31"/>
  <c r="D2609" i="31"/>
  <c r="J2608" i="31"/>
  <c r="G2608" i="31"/>
  <c r="F2608" i="31"/>
  <c r="D2608" i="31"/>
  <c r="J2607" i="31"/>
  <c r="G2607" i="31"/>
  <c r="F2607" i="31"/>
  <c r="D2607" i="31"/>
  <c r="J2606" i="31"/>
  <c r="G2606" i="31"/>
  <c r="F2606" i="31"/>
  <c r="D2606" i="31"/>
  <c r="J2605" i="31"/>
  <c r="G2605" i="31"/>
  <c r="F2605" i="31"/>
  <c r="D2605" i="31"/>
  <c r="J2604" i="31"/>
  <c r="G2604" i="31"/>
  <c r="F2604" i="31"/>
  <c r="D2604" i="31"/>
  <c r="J2603" i="31"/>
  <c r="G2603" i="31"/>
  <c r="F2603" i="31"/>
  <c r="D2603" i="31"/>
  <c r="J2602" i="31"/>
  <c r="G2602" i="31"/>
  <c r="F2602" i="31"/>
  <c r="D2602" i="31"/>
  <c r="J2601" i="31"/>
  <c r="G2601" i="31"/>
  <c r="F2601" i="31"/>
  <c r="D2601" i="31"/>
  <c r="J2600" i="31"/>
  <c r="G2600" i="31"/>
  <c r="F2600" i="31"/>
  <c r="D2600" i="31"/>
  <c r="J2599" i="31"/>
  <c r="G2599" i="31"/>
  <c r="F2599" i="31"/>
  <c r="D2599" i="31"/>
  <c r="J2598" i="31"/>
  <c r="G2598" i="31"/>
  <c r="F2598" i="31"/>
  <c r="D2598" i="31"/>
  <c r="J2597" i="31"/>
  <c r="G2597" i="31"/>
  <c r="F2597" i="31"/>
  <c r="D2597" i="31"/>
  <c r="J2596" i="31"/>
  <c r="G2596" i="31"/>
  <c r="F2596" i="31"/>
  <c r="D2596" i="31"/>
  <c r="J2595" i="31"/>
  <c r="G2595" i="31"/>
  <c r="F2595" i="31"/>
  <c r="D2595" i="31"/>
  <c r="J2594" i="31"/>
  <c r="G2594" i="31"/>
  <c r="F2594" i="31"/>
  <c r="D2594" i="31"/>
  <c r="J2593" i="31"/>
  <c r="G2593" i="31"/>
  <c r="F2593" i="31"/>
  <c r="D2593" i="31"/>
  <c r="J2592" i="31"/>
  <c r="G2592" i="31"/>
  <c r="F2592" i="31"/>
  <c r="D2592" i="31"/>
  <c r="J2591" i="31"/>
  <c r="G2591" i="31"/>
  <c r="F2591" i="31"/>
  <c r="D2591" i="31"/>
  <c r="J2590" i="31"/>
  <c r="G2590" i="31"/>
  <c r="F2590" i="31"/>
  <c r="D2590" i="31"/>
  <c r="J2589" i="31"/>
  <c r="G2589" i="31"/>
  <c r="F2589" i="31"/>
  <c r="D2589" i="31"/>
  <c r="J2588" i="31"/>
  <c r="G2588" i="31"/>
  <c r="F2588" i="31"/>
  <c r="D2588" i="31"/>
  <c r="J2587" i="31"/>
  <c r="G2587" i="31"/>
  <c r="F2587" i="31"/>
  <c r="D2587" i="31"/>
  <c r="J2586" i="31"/>
  <c r="G2586" i="31"/>
  <c r="F2586" i="31"/>
  <c r="D2586" i="31"/>
  <c r="J2585" i="31"/>
  <c r="G2585" i="31"/>
  <c r="F2585" i="31"/>
  <c r="D2585" i="31"/>
  <c r="J2584" i="31"/>
  <c r="G2584" i="31"/>
  <c r="F2584" i="31"/>
  <c r="D2584" i="31"/>
  <c r="J2583" i="31"/>
  <c r="G2583" i="31"/>
  <c r="F2583" i="31"/>
  <c r="D2583" i="31"/>
  <c r="J2582" i="31"/>
  <c r="G2582" i="31"/>
  <c r="F2582" i="31"/>
  <c r="D2582" i="31"/>
  <c r="J2581" i="31"/>
  <c r="G2581" i="31"/>
  <c r="F2581" i="31"/>
  <c r="D2581" i="31"/>
  <c r="J2580" i="31"/>
  <c r="G2580" i="31"/>
  <c r="F2580" i="31"/>
  <c r="D2580" i="31"/>
  <c r="J2579" i="31"/>
  <c r="G2579" i="31"/>
  <c r="F2579" i="31"/>
  <c r="D2579" i="31"/>
  <c r="J2578" i="31"/>
  <c r="G2578" i="31"/>
  <c r="F2578" i="31"/>
  <c r="D2578" i="31"/>
  <c r="J2577" i="31"/>
  <c r="G2577" i="31"/>
  <c r="F2577" i="31"/>
  <c r="D2577" i="31"/>
  <c r="J2576" i="31"/>
  <c r="G2576" i="31"/>
  <c r="F2576" i="31"/>
  <c r="D2576" i="31"/>
  <c r="J2575" i="31"/>
  <c r="G2575" i="31"/>
  <c r="F2575" i="31"/>
  <c r="D2575" i="31"/>
  <c r="J2574" i="31"/>
  <c r="G2574" i="31"/>
  <c r="F2574" i="31"/>
  <c r="D2574" i="31"/>
  <c r="J2573" i="31"/>
  <c r="G2573" i="31"/>
  <c r="F2573" i="31"/>
  <c r="D2573" i="31"/>
  <c r="J2572" i="31"/>
  <c r="G2572" i="31"/>
  <c r="F2572" i="31"/>
  <c r="D2572" i="31"/>
  <c r="J2571" i="31"/>
  <c r="G2571" i="31"/>
  <c r="F2571" i="31"/>
  <c r="D2571" i="31"/>
  <c r="J2570" i="31"/>
  <c r="G2570" i="31"/>
  <c r="F2570" i="31"/>
  <c r="D2570" i="31"/>
  <c r="J2569" i="31"/>
  <c r="G2569" i="31"/>
  <c r="F2569" i="31"/>
  <c r="D2569" i="31"/>
  <c r="J2568" i="31"/>
  <c r="G2568" i="31"/>
  <c r="F2568" i="31"/>
  <c r="D2568" i="31"/>
  <c r="J2567" i="31"/>
  <c r="G2567" i="31"/>
  <c r="F2567" i="31"/>
  <c r="D2567" i="31"/>
  <c r="J2566" i="31"/>
  <c r="G2566" i="31"/>
  <c r="F2566" i="31"/>
  <c r="D2566" i="31"/>
  <c r="J2565" i="31"/>
  <c r="G2565" i="31"/>
  <c r="F2565" i="31"/>
  <c r="D2565" i="31"/>
  <c r="J2564" i="31"/>
  <c r="G2564" i="31"/>
  <c r="F2564" i="31"/>
  <c r="D2564" i="31"/>
  <c r="J2563" i="31"/>
  <c r="G2563" i="31"/>
  <c r="F2563" i="31"/>
  <c r="D2563" i="31"/>
  <c r="J2562" i="31"/>
  <c r="G2562" i="31"/>
  <c r="F2562" i="31"/>
  <c r="D2562" i="31"/>
  <c r="J2561" i="31"/>
  <c r="G2561" i="31"/>
  <c r="F2561" i="31"/>
  <c r="D2561" i="31"/>
  <c r="J2560" i="31"/>
  <c r="G2560" i="31"/>
  <c r="F2560" i="31"/>
  <c r="D2560" i="31"/>
  <c r="J2559" i="31"/>
  <c r="G2559" i="31"/>
  <c r="F2559" i="31"/>
  <c r="D2559" i="31"/>
  <c r="J2558" i="31"/>
  <c r="G2558" i="31"/>
  <c r="F2558" i="31"/>
  <c r="D2558" i="31"/>
  <c r="J2557" i="31"/>
  <c r="G2557" i="31"/>
  <c r="F2557" i="31"/>
  <c r="D2557" i="31"/>
  <c r="J2556" i="31"/>
  <c r="G2556" i="31"/>
  <c r="F2556" i="31"/>
  <c r="D2556" i="31"/>
  <c r="J2555" i="31"/>
  <c r="G2555" i="31"/>
  <c r="F2555" i="31"/>
  <c r="D2555" i="31"/>
  <c r="J2554" i="31"/>
  <c r="G2554" i="31"/>
  <c r="F2554" i="31"/>
  <c r="D2554" i="31"/>
  <c r="J2553" i="31"/>
  <c r="G2553" i="31"/>
  <c r="F2553" i="31"/>
  <c r="D2553" i="31"/>
  <c r="J2552" i="31"/>
  <c r="G2552" i="31"/>
  <c r="F2552" i="31"/>
  <c r="D2552" i="31"/>
  <c r="J2551" i="31"/>
  <c r="G2551" i="31"/>
  <c r="F2551" i="31"/>
  <c r="D2551" i="31"/>
  <c r="J2550" i="31"/>
  <c r="G2550" i="31"/>
  <c r="F2550" i="31"/>
  <c r="D2550" i="31"/>
  <c r="J2549" i="31"/>
  <c r="G2549" i="31"/>
  <c r="F2549" i="31"/>
  <c r="D2549" i="31"/>
  <c r="J2548" i="31"/>
  <c r="G2548" i="31"/>
  <c r="F2548" i="31"/>
  <c r="D2548" i="31"/>
  <c r="J2547" i="31"/>
  <c r="G2547" i="31"/>
  <c r="F2547" i="31"/>
  <c r="D2547" i="31"/>
  <c r="J2546" i="31"/>
  <c r="G2546" i="31"/>
  <c r="F2546" i="31"/>
  <c r="D2546" i="31"/>
  <c r="J2545" i="31"/>
  <c r="G2545" i="31"/>
  <c r="F2545" i="31"/>
  <c r="D2545" i="31"/>
  <c r="J2544" i="31"/>
  <c r="G2544" i="31"/>
  <c r="F2544" i="31"/>
  <c r="D2544" i="31"/>
  <c r="J2543" i="31"/>
  <c r="G2543" i="31"/>
  <c r="F2543" i="31"/>
  <c r="D2543" i="31"/>
  <c r="J2542" i="31"/>
  <c r="G2542" i="31"/>
  <c r="F2542" i="31"/>
  <c r="D2542" i="31"/>
  <c r="J2541" i="31"/>
  <c r="G2541" i="31"/>
  <c r="F2541" i="31"/>
  <c r="D2541" i="31"/>
  <c r="J2540" i="31"/>
  <c r="G2540" i="31"/>
  <c r="F2540" i="31"/>
  <c r="D2540" i="31"/>
  <c r="J2539" i="31"/>
  <c r="G2539" i="31"/>
  <c r="F2539" i="31"/>
  <c r="D2539" i="31"/>
  <c r="J2538" i="31"/>
  <c r="G2538" i="31"/>
  <c r="F2538" i="31"/>
  <c r="D2538" i="31"/>
  <c r="J2537" i="31"/>
  <c r="G2537" i="31"/>
  <c r="F2537" i="31"/>
  <c r="D2537" i="31"/>
  <c r="J2536" i="31"/>
  <c r="G2536" i="31"/>
  <c r="F2536" i="31"/>
  <c r="D2536" i="31"/>
  <c r="J2535" i="31"/>
  <c r="G2535" i="31"/>
  <c r="F2535" i="31"/>
  <c r="D2535" i="31"/>
  <c r="J2534" i="31"/>
  <c r="G2534" i="31"/>
  <c r="F2534" i="31"/>
  <c r="D2534" i="31"/>
  <c r="J2533" i="31"/>
  <c r="G2533" i="31"/>
  <c r="F2533" i="31"/>
  <c r="D2533" i="31"/>
  <c r="J2532" i="31"/>
  <c r="G2532" i="31"/>
  <c r="F2532" i="31"/>
  <c r="D2532" i="31"/>
  <c r="J2531" i="31"/>
  <c r="G2531" i="31"/>
  <c r="F2531" i="31"/>
  <c r="D2531" i="31"/>
  <c r="J2530" i="31"/>
  <c r="G2530" i="31"/>
  <c r="F2530" i="31"/>
  <c r="D2530" i="31"/>
  <c r="J2529" i="31"/>
  <c r="G2529" i="31"/>
  <c r="F2529" i="31"/>
  <c r="D2529" i="31"/>
  <c r="J2528" i="31"/>
  <c r="G2528" i="31"/>
  <c r="F2528" i="31"/>
  <c r="D2528" i="31"/>
  <c r="J2527" i="31"/>
  <c r="G2527" i="31"/>
  <c r="F2527" i="31"/>
  <c r="D2527" i="31"/>
  <c r="J2526" i="31"/>
  <c r="G2526" i="31"/>
  <c r="F2526" i="31"/>
  <c r="D2526" i="31"/>
  <c r="J2525" i="31"/>
  <c r="G2525" i="31"/>
  <c r="F2525" i="31"/>
  <c r="D2525" i="31"/>
  <c r="J2524" i="31"/>
  <c r="G2524" i="31"/>
  <c r="F2524" i="31"/>
  <c r="D2524" i="31"/>
  <c r="J2523" i="31"/>
  <c r="G2523" i="31"/>
  <c r="F2523" i="31"/>
  <c r="D2523" i="31"/>
  <c r="J2522" i="31"/>
  <c r="G2522" i="31"/>
  <c r="F2522" i="31"/>
  <c r="D2522" i="31"/>
  <c r="J2521" i="31"/>
  <c r="G2521" i="31"/>
  <c r="F2521" i="31"/>
  <c r="D2521" i="31"/>
  <c r="J2520" i="31"/>
  <c r="G2520" i="31"/>
  <c r="F2520" i="31"/>
  <c r="D2520" i="31"/>
  <c r="J2519" i="31"/>
  <c r="G2519" i="31"/>
  <c r="F2519" i="31"/>
  <c r="D2519" i="31"/>
  <c r="J2518" i="31"/>
  <c r="G2518" i="31"/>
  <c r="F2518" i="31"/>
  <c r="D2518" i="31"/>
  <c r="J2517" i="31"/>
  <c r="G2517" i="31"/>
  <c r="F2517" i="31"/>
  <c r="D2517" i="31"/>
  <c r="J2516" i="31"/>
  <c r="G2516" i="31"/>
  <c r="F2516" i="31"/>
  <c r="D2516" i="31"/>
  <c r="J2515" i="31"/>
  <c r="G2515" i="31"/>
  <c r="F2515" i="31"/>
  <c r="D2515" i="31"/>
  <c r="J2514" i="31"/>
  <c r="G2514" i="31"/>
  <c r="F2514" i="31"/>
  <c r="D2514" i="31"/>
  <c r="J2513" i="31"/>
  <c r="G2513" i="31"/>
  <c r="F2513" i="31"/>
  <c r="D2513" i="31"/>
  <c r="J2512" i="31"/>
  <c r="G2512" i="31"/>
  <c r="F2512" i="31"/>
  <c r="D2512" i="31"/>
  <c r="J2511" i="31"/>
  <c r="G2511" i="31"/>
  <c r="F2511" i="31"/>
  <c r="D2511" i="31"/>
  <c r="J2510" i="31"/>
  <c r="G2510" i="31"/>
  <c r="F2510" i="31"/>
  <c r="D2510" i="31"/>
  <c r="J2509" i="31"/>
  <c r="G2509" i="31"/>
  <c r="F2509" i="31"/>
  <c r="D2509" i="31"/>
  <c r="J2508" i="31"/>
  <c r="G2508" i="31"/>
  <c r="F2508" i="31"/>
  <c r="D2508" i="31"/>
  <c r="J2507" i="31"/>
  <c r="G2507" i="31"/>
  <c r="F2507" i="31"/>
  <c r="D2507" i="31"/>
  <c r="J2506" i="31"/>
  <c r="G2506" i="31"/>
  <c r="F2506" i="31"/>
  <c r="D2506" i="31"/>
  <c r="J2505" i="31"/>
  <c r="G2505" i="31"/>
  <c r="F2505" i="31"/>
  <c r="D2505" i="31"/>
  <c r="J2504" i="31"/>
  <c r="G2504" i="31"/>
  <c r="F2504" i="31"/>
  <c r="D2504" i="31"/>
  <c r="J2503" i="31"/>
  <c r="G2503" i="31"/>
  <c r="F2503" i="31"/>
  <c r="D2503" i="31"/>
  <c r="J2502" i="31"/>
  <c r="G2502" i="31"/>
  <c r="F2502" i="31"/>
  <c r="D2502" i="31"/>
  <c r="J2501" i="31"/>
  <c r="G2501" i="31"/>
  <c r="F2501" i="31"/>
  <c r="D2501" i="31"/>
  <c r="J2500" i="31"/>
  <c r="G2500" i="31"/>
  <c r="F2500" i="31"/>
  <c r="D2500" i="31"/>
  <c r="J2499" i="31"/>
  <c r="G2499" i="31"/>
  <c r="F2499" i="31"/>
  <c r="D2499" i="31"/>
  <c r="J2498" i="31"/>
  <c r="G2498" i="31"/>
  <c r="F2498" i="31"/>
  <c r="D2498" i="31"/>
  <c r="J2497" i="31"/>
  <c r="G2497" i="31"/>
  <c r="F2497" i="31"/>
  <c r="D2497" i="31"/>
  <c r="J2496" i="31"/>
  <c r="G2496" i="31"/>
  <c r="F2496" i="31"/>
  <c r="D2496" i="31"/>
  <c r="J2495" i="31"/>
  <c r="G2495" i="31"/>
  <c r="F2495" i="31"/>
  <c r="D2495" i="31"/>
  <c r="J2494" i="31"/>
  <c r="G2494" i="31"/>
  <c r="F2494" i="31"/>
  <c r="D2494" i="31"/>
  <c r="J2493" i="31"/>
  <c r="G2493" i="31"/>
  <c r="F2493" i="31"/>
  <c r="D2493" i="31"/>
  <c r="J2492" i="31"/>
  <c r="G2492" i="31"/>
  <c r="F2492" i="31"/>
  <c r="D2492" i="31"/>
  <c r="J2491" i="31"/>
  <c r="G2491" i="31"/>
  <c r="F2491" i="31"/>
  <c r="D2491" i="31"/>
  <c r="J2490" i="31"/>
  <c r="G2490" i="31"/>
  <c r="F2490" i="31"/>
  <c r="D2490" i="31"/>
  <c r="J2489" i="31"/>
  <c r="G2489" i="31"/>
  <c r="F2489" i="31"/>
  <c r="D2489" i="31"/>
  <c r="J2488" i="31"/>
  <c r="G2488" i="31"/>
  <c r="F2488" i="31"/>
  <c r="D2488" i="31"/>
  <c r="J2487" i="31"/>
  <c r="G2487" i="31"/>
  <c r="F2487" i="31"/>
  <c r="D2487" i="31"/>
  <c r="J2486" i="31"/>
  <c r="G2486" i="31"/>
  <c r="F2486" i="31"/>
  <c r="D2486" i="31"/>
  <c r="J2485" i="31"/>
  <c r="G2485" i="31"/>
  <c r="F2485" i="31"/>
  <c r="D2485" i="31"/>
  <c r="J2484" i="31"/>
  <c r="G2484" i="31"/>
  <c r="F2484" i="31"/>
  <c r="D2484" i="31"/>
  <c r="J2483" i="31"/>
  <c r="G2483" i="31"/>
  <c r="F2483" i="31"/>
  <c r="D2483" i="31"/>
  <c r="J2482" i="31"/>
  <c r="G2482" i="31"/>
  <c r="F2482" i="31"/>
  <c r="D2482" i="31"/>
  <c r="J2481" i="31"/>
  <c r="G2481" i="31"/>
  <c r="F2481" i="31"/>
  <c r="D2481" i="31"/>
  <c r="J2480" i="31"/>
  <c r="G2480" i="31"/>
  <c r="F2480" i="31"/>
  <c r="D2480" i="31"/>
  <c r="J2479" i="31"/>
  <c r="G2479" i="31"/>
  <c r="F2479" i="31"/>
  <c r="D2479" i="31"/>
  <c r="J2478" i="31"/>
  <c r="G2478" i="31"/>
  <c r="F2478" i="31"/>
  <c r="D2478" i="31"/>
  <c r="J2477" i="31"/>
  <c r="G2477" i="31"/>
  <c r="F2477" i="31"/>
  <c r="D2477" i="31"/>
  <c r="J2476" i="31"/>
  <c r="G2476" i="31"/>
  <c r="F2476" i="31"/>
  <c r="D2476" i="31"/>
  <c r="J2475" i="31"/>
  <c r="G2475" i="31"/>
  <c r="F2475" i="31"/>
  <c r="D2475" i="31"/>
  <c r="J2474" i="31"/>
  <c r="G2474" i="31"/>
  <c r="F2474" i="31"/>
  <c r="D2474" i="31"/>
  <c r="J2473" i="31"/>
  <c r="G2473" i="31"/>
  <c r="F2473" i="31"/>
  <c r="D2473" i="31"/>
  <c r="J2472" i="31"/>
  <c r="G2472" i="31"/>
  <c r="F2472" i="31"/>
  <c r="D2472" i="31"/>
  <c r="J2471" i="31"/>
  <c r="G2471" i="31"/>
  <c r="F2471" i="31"/>
  <c r="D2471" i="31"/>
  <c r="J2470" i="31"/>
  <c r="G2470" i="31"/>
  <c r="F2470" i="31"/>
  <c r="D2470" i="31"/>
  <c r="J2469" i="31"/>
  <c r="G2469" i="31"/>
  <c r="F2469" i="31"/>
  <c r="D2469" i="31"/>
  <c r="J2468" i="31"/>
  <c r="G2468" i="31"/>
  <c r="F2468" i="31"/>
  <c r="D2468" i="31"/>
  <c r="J2467" i="31"/>
  <c r="G2467" i="31"/>
  <c r="F2467" i="31"/>
  <c r="D2467" i="31"/>
  <c r="J2466" i="31"/>
  <c r="G2466" i="31"/>
  <c r="F2466" i="31"/>
  <c r="D2466" i="31"/>
  <c r="J2465" i="31"/>
  <c r="G2465" i="31"/>
  <c r="F2465" i="31"/>
  <c r="D2465" i="31"/>
  <c r="J2464" i="31"/>
  <c r="G2464" i="31"/>
  <c r="F2464" i="31"/>
  <c r="D2464" i="31"/>
  <c r="J2463" i="31"/>
  <c r="G2463" i="31"/>
  <c r="F2463" i="31"/>
  <c r="D2463" i="31"/>
  <c r="J2462" i="31"/>
  <c r="G2462" i="31"/>
  <c r="F2462" i="31"/>
  <c r="D2462" i="31"/>
  <c r="J2461" i="31"/>
  <c r="G2461" i="31"/>
  <c r="F2461" i="31"/>
  <c r="D2461" i="31"/>
  <c r="J2460" i="31"/>
  <c r="G2460" i="31"/>
  <c r="F2460" i="31"/>
  <c r="D2460" i="31"/>
  <c r="J2459" i="31"/>
  <c r="G2459" i="31"/>
  <c r="F2459" i="31"/>
  <c r="D2459" i="31"/>
  <c r="J2458" i="31"/>
  <c r="G2458" i="31"/>
  <c r="F2458" i="31"/>
  <c r="D2458" i="31"/>
  <c r="J2457" i="31"/>
  <c r="G2457" i="31"/>
  <c r="F2457" i="31"/>
  <c r="D2457" i="31"/>
  <c r="J2456" i="31"/>
  <c r="G2456" i="31"/>
  <c r="F2456" i="31"/>
  <c r="D2456" i="31"/>
  <c r="J2455" i="31"/>
  <c r="G2455" i="31"/>
  <c r="F2455" i="31"/>
  <c r="D2455" i="31"/>
  <c r="J2454" i="31"/>
  <c r="G2454" i="31"/>
  <c r="F2454" i="31"/>
  <c r="D2454" i="31"/>
  <c r="J2453" i="31"/>
  <c r="G2453" i="31"/>
  <c r="F2453" i="31"/>
  <c r="D2453" i="31"/>
  <c r="J2452" i="31"/>
  <c r="G2452" i="31"/>
  <c r="F2452" i="31"/>
  <c r="D2452" i="31"/>
  <c r="J2451" i="31"/>
  <c r="G2451" i="31"/>
  <c r="F2451" i="31"/>
  <c r="D2451" i="31"/>
  <c r="J2450" i="31"/>
  <c r="G2450" i="31"/>
  <c r="F2450" i="31"/>
  <c r="D2450" i="31"/>
  <c r="J2449" i="31"/>
  <c r="G2449" i="31"/>
  <c r="F2449" i="31"/>
  <c r="D2449" i="31"/>
  <c r="J2448" i="31"/>
  <c r="G2448" i="31"/>
  <c r="F2448" i="31"/>
  <c r="D2448" i="31"/>
  <c r="J2447" i="31"/>
  <c r="G2447" i="31"/>
  <c r="F2447" i="31"/>
  <c r="D2447" i="31"/>
  <c r="J2446" i="31"/>
  <c r="G2446" i="31"/>
  <c r="F2446" i="31"/>
  <c r="D2446" i="31"/>
  <c r="J2445" i="31"/>
  <c r="G2445" i="31"/>
  <c r="F2445" i="31"/>
  <c r="D2445" i="31"/>
  <c r="J2444" i="31"/>
  <c r="G2444" i="31"/>
  <c r="F2444" i="31"/>
  <c r="D2444" i="31"/>
  <c r="J2443" i="31"/>
  <c r="G2443" i="31"/>
  <c r="F2443" i="31"/>
  <c r="D2443" i="31"/>
  <c r="J2442" i="31"/>
  <c r="G2442" i="31"/>
  <c r="F2442" i="31"/>
  <c r="D2442" i="31"/>
  <c r="J2441" i="31"/>
  <c r="G2441" i="31"/>
  <c r="F2441" i="31"/>
  <c r="D2441" i="31"/>
  <c r="J2440" i="31"/>
  <c r="G2440" i="31"/>
  <c r="F2440" i="31"/>
  <c r="D2440" i="31"/>
  <c r="J2439" i="31"/>
  <c r="G2439" i="31"/>
  <c r="F2439" i="31"/>
  <c r="D2439" i="31"/>
  <c r="J2438" i="31"/>
  <c r="G2438" i="31"/>
  <c r="F2438" i="31"/>
  <c r="D2438" i="31"/>
  <c r="J2437" i="31"/>
  <c r="G2437" i="31"/>
  <c r="F2437" i="31"/>
  <c r="D2437" i="31"/>
  <c r="J2436" i="31"/>
  <c r="G2436" i="31"/>
  <c r="F2436" i="31"/>
  <c r="D2436" i="31"/>
  <c r="J2435" i="31"/>
  <c r="G2435" i="31"/>
  <c r="F2435" i="31"/>
  <c r="D2435" i="31"/>
  <c r="J2434" i="31"/>
  <c r="G2434" i="31"/>
  <c r="F2434" i="31"/>
  <c r="D2434" i="31"/>
  <c r="J2433" i="31"/>
  <c r="G2433" i="31"/>
  <c r="F2433" i="31"/>
  <c r="D2433" i="31"/>
  <c r="J2432" i="31"/>
  <c r="G2432" i="31"/>
  <c r="F2432" i="31"/>
  <c r="D2432" i="31"/>
  <c r="J2431" i="31"/>
  <c r="G2431" i="31"/>
  <c r="F2431" i="31"/>
  <c r="D2431" i="31"/>
  <c r="J2430" i="31"/>
  <c r="G2430" i="31"/>
  <c r="F2430" i="31"/>
  <c r="D2430" i="31"/>
  <c r="J2429" i="31"/>
  <c r="G2429" i="31"/>
  <c r="F2429" i="31"/>
  <c r="D2429" i="31"/>
  <c r="J2428" i="31"/>
  <c r="G2428" i="31"/>
  <c r="F2428" i="31"/>
  <c r="D2428" i="31"/>
  <c r="J2427" i="31"/>
  <c r="G2427" i="31"/>
  <c r="F2427" i="31"/>
  <c r="D2427" i="31"/>
  <c r="J2426" i="31"/>
  <c r="G2426" i="31"/>
  <c r="F2426" i="31"/>
  <c r="D2426" i="31"/>
  <c r="J2425" i="31"/>
  <c r="G2425" i="31"/>
  <c r="F2425" i="31"/>
  <c r="D2425" i="31"/>
  <c r="J2424" i="31"/>
  <c r="G2424" i="31"/>
  <c r="F2424" i="31"/>
  <c r="D2424" i="31"/>
  <c r="J2423" i="31"/>
  <c r="G2423" i="31"/>
  <c r="F2423" i="31"/>
  <c r="D2423" i="31"/>
  <c r="J2422" i="31"/>
  <c r="G2422" i="31"/>
  <c r="F2422" i="31"/>
  <c r="D2422" i="31"/>
  <c r="J2421" i="31"/>
  <c r="G2421" i="31"/>
  <c r="F2421" i="31"/>
  <c r="D2421" i="31"/>
  <c r="J2420" i="31"/>
  <c r="G2420" i="31"/>
  <c r="F2420" i="31"/>
  <c r="D2420" i="31"/>
  <c r="J2419" i="31"/>
  <c r="G2419" i="31"/>
  <c r="F2419" i="31"/>
  <c r="D2419" i="31"/>
  <c r="J2418" i="31"/>
  <c r="G2418" i="31"/>
  <c r="F2418" i="31"/>
  <c r="D2418" i="31"/>
  <c r="J2417" i="31"/>
  <c r="G2417" i="31"/>
  <c r="F2417" i="31"/>
  <c r="D2417" i="31"/>
  <c r="J2416" i="31"/>
  <c r="G2416" i="31"/>
  <c r="F2416" i="31"/>
  <c r="D2416" i="31"/>
  <c r="J2415" i="31"/>
  <c r="G2415" i="31"/>
  <c r="F2415" i="31"/>
  <c r="D2415" i="31"/>
  <c r="J2414" i="31"/>
  <c r="G2414" i="31"/>
  <c r="F2414" i="31"/>
  <c r="D2414" i="31"/>
  <c r="J2413" i="31"/>
  <c r="G2413" i="31"/>
  <c r="F2413" i="31"/>
  <c r="D2413" i="31"/>
  <c r="J2412" i="31"/>
  <c r="G2412" i="31"/>
  <c r="F2412" i="31"/>
  <c r="D2412" i="31"/>
  <c r="J2411" i="31"/>
  <c r="G2411" i="31"/>
  <c r="F2411" i="31"/>
  <c r="D2411" i="31"/>
  <c r="J2410" i="31"/>
  <c r="G2410" i="31"/>
  <c r="F2410" i="31"/>
  <c r="D2410" i="31"/>
  <c r="J2409" i="31"/>
  <c r="G2409" i="31"/>
  <c r="F2409" i="31"/>
  <c r="D2409" i="31"/>
  <c r="J2408" i="31"/>
  <c r="G2408" i="31"/>
  <c r="F2408" i="31"/>
  <c r="D2408" i="31"/>
  <c r="J2407" i="31"/>
  <c r="G2407" i="31"/>
  <c r="F2407" i="31"/>
  <c r="D2407" i="31"/>
  <c r="J2406" i="31"/>
  <c r="G2406" i="31"/>
  <c r="F2406" i="31"/>
  <c r="D2406" i="31"/>
  <c r="J2405" i="31"/>
  <c r="G2405" i="31"/>
  <c r="F2405" i="31"/>
  <c r="D2405" i="31"/>
  <c r="J2404" i="31"/>
  <c r="G2404" i="31"/>
  <c r="F2404" i="31"/>
  <c r="D2404" i="31"/>
  <c r="J2403" i="31"/>
  <c r="G2403" i="31"/>
  <c r="F2403" i="31"/>
  <c r="D2403" i="31"/>
  <c r="J2402" i="31"/>
  <c r="G2402" i="31"/>
  <c r="F2402" i="31"/>
  <c r="D2402" i="31"/>
  <c r="J2401" i="31"/>
  <c r="G2401" i="31"/>
  <c r="F2401" i="31"/>
  <c r="D2401" i="31"/>
  <c r="J2400" i="31"/>
  <c r="G2400" i="31"/>
  <c r="F2400" i="31"/>
  <c r="D2400" i="31"/>
  <c r="J2399" i="31"/>
  <c r="G2399" i="31"/>
  <c r="F2399" i="31"/>
  <c r="D2399" i="31"/>
  <c r="J2398" i="31"/>
  <c r="G2398" i="31"/>
  <c r="F2398" i="31"/>
  <c r="D2398" i="31"/>
  <c r="J2397" i="31"/>
  <c r="G2397" i="31"/>
  <c r="F2397" i="31"/>
  <c r="D2397" i="31"/>
  <c r="J2396" i="31"/>
  <c r="G2396" i="31"/>
  <c r="F2396" i="31"/>
  <c r="D2396" i="31"/>
  <c r="J2395" i="31"/>
  <c r="G2395" i="31"/>
  <c r="F2395" i="31"/>
  <c r="D2395" i="31"/>
  <c r="J2394" i="31"/>
  <c r="G2394" i="31"/>
  <c r="F2394" i="31"/>
  <c r="D2394" i="31"/>
  <c r="J2393" i="31"/>
  <c r="G2393" i="31"/>
  <c r="F2393" i="31"/>
  <c r="D2393" i="31"/>
  <c r="J2392" i="31"/>
  <c r="G2392" i="31"/>
  <c r="F2392" i="31"/>
  <c r="D2392" i="31"/>
  <c r="J2391" i="31"/>
  <c r="G2391" i="31"/>
  <c r="F2391" i="31"/>
  <c r="D2391" i="31"/>
  <c r="J2390" i="31"/>
  <c r="G2390" i="31"/>
  <c r="F2390" i="31"/>
  <c r="D2390" i="31"/>
  <c r="J2389" i="31"/>
  <c r="G2389" i="31"/>
  <c r="F2389" i="31"/>
  <c r="D2389" i="31"/>
  <c r="J2388" i="31"/>
  <c r="G2388" i="31"/>
  <c r="F2388" i="31"/>
  <c r="D2388" i="31"/>
  <c r="J2387" i="31"/>
  <c r="G2387" i="31"/>
  <c r="F2387" i="31"/>
  <c r="D2387" i="31"/>
  <c r="J2386" i="31"/>
  <c r="G2386" i="31"/>
  <c r="F2386" i="31"/>
  <c r="D2386" i="31"/>
  <c r="J2385" i="31"/>
  <c r="G2385" i="31"/>
  <c r="F2385" i="31"/>
  <c r="D2385" i="31"/>
  <c r="J2384" i="31"/>
  <c r="G2384" i="31"/>
  <c r="F2384" i="31"/>
  <c r="D2384" i="31"/>
  <c r="J2383" i="31"/>
  <c r="G2383" i="31"/>
  <c r="F2383" i="31"/>
  <c r="D2383" i="31"/>
  <c r="J2382" i="31"/>
  <c r="G2382" i="31"/>
  <c r="F2382" i="31"/>
  <c r="D2382" i="31"/>
  <c r="J2381" i="31"/>
  <c r="G2381" i="31"/>
  <c r="F2381" i="31"/>
  <c r="D2381" i="31"/>
  <c r="J2380" i="31"/>
  <c r="G2380" i="31"/>
  <c r="F2380" i="31"/>
  <c r="D2380" i="31"/>
  <c r="J2379" i="31"/>
  <c r="G2379" i="31"/>
  <c r="F2379" i="31"/>
  <c r="D2379" i="31"/>
  <c r="J2378" i="31"/>
  <c r="G2378" i="31"/>
  <c r="F2378" i="31"/>
  <c r="D2378" i="31"/>
  <c r="J2377" i="31"/>
  <c r="G2377" i="31"/>
  <c r="F2377" i="31"/>
  <c r="D2377" i="31"/>
  <c r="J2376" i="31"/>
  <c r="G2376" i="31"/>
  <c r="F2376" i="31"/>
  <c r="D2376" i="31"/>
  <c r="J2375" i="31"/>
  <c r="G2375" i="31"/>
  <c r="F2375" i="31"/>
  <c r="D2375" i="31"/>
  <c r="J2374" i="31"/>
  <c r="G2374" i="31"/>
  <c r="F2374" i="31"/>
  <c r="D2374" i="31"/>
  <c r="J2373" i="31"/>
  <c r="G2373" i="31"/>
  <c r="F2373" i="31"/>
  <c r="D2373" i="31"/>
  <c r="J2372" i="31"/>
  <c r="G2372" i="31"/>
  <c r="F2372" i="31"/>
  <c r="D2372" i="31"/>
  <c r="J2371" i="31"/>
  <c r="G2371" i="31"/>
  <c r="F2371" i="31"/>
  <c r="D2371" i="31"/>
  <c r="J2370" i="31"/>
  <c r="G2370" i="31"/>
  <c r="F2370" i="31"/>
  <c r="D2370" i="31"/>
  <c r="J2369" i="31"/>
  <c r="G2369" i="31"/>
  <c r="F2369" i="31"/>
  <c r="D2369" i="31"/>
  <c r="J2368" i="31"/>
  <c r="G2368" i="31"/>
  <c r="F2368" i="31"/>
  <c r="D2368" i="31"/>
  <c r="J2367" i="31"/>
  <c r="G2367" i="31"/>
  <c r="F2367" i="31"/>
  <c r="D2367" i="31"/>
  <c r="J2366" i="31"/>
  <c r="G2366" i="31"/>
  <c r="F2366" i="31"/>
  <c r="D2366" i="31"/>
  <c r="J2365" i="31"/>
  <c r="G2365" i="31"/>
  <c r="F2365" i="31"/>
  <c r="D2365" i="31"/>
  <c r="J2364" i="31"/>
  <c r="G2364" i="31"/>
  <c r="F2364" i="31"/>
  <c r="D2364" i="31"/>
  <c r="J2363" i="31"/>
  <c r="G2363" i="31"/>
  <c r="F2363" i="31"/>
  <c r="D2363" i="31"/>
  <c r="J2362" i="31"/>
  <c r="G2362" i="31"/>
  <c r="F2362" i="31"/>
  <c r="D2362" i="31"/>
  <c r="J2361" i="31"/>
  <c r="G2361" i="31"/>
  <c r="F2361" i="31"/>
  <c r="D2361" i="31"/>
  <c r="J2360" i="31"/>
  <c r="G2360" i="31"/>
  <c r="F2360" i="31"/>
  <c r="D2360" i="31"/>
  <c r="J2359" i="31"/>
  <c r="G2359" i="31"/>
  <c r="F2359" i="31"/>
  <c r="D2359" i="31"/>
  <c r="J2358" i="31"/>
  <c r="G2358" i="31"/>
  <c r="F2358" i="31"/>
  <c r="D2358" i="31"/>
  <c r="J2357" i="31"/>
  <c r="G2357" i="31"/>
  <c r="F2357" i="31"/>
  <c r="D2357" i="31"/>
  <c r="J2356" i="31"/>
  <c r="G2356" i="31"/>
  <c r="F2356" i="31"/>
  <c r="D2356" i="31"/>
  <c r="J2355" i="31"/>
  <c r="G2355" i="31"/>
  <c r="F2355" i="31"/>
  <c r="D2355" i="31"/>
  <c r="J2354" i="31"/>
  <c r="G2354" i="31"/>
  <c r="F2354" i="31"/>
  <c r="D2354" i="31"/>
  <c r="J2353" i="31"/>
  <c r="G2353" i="31"/>
  <c r="F2353" i="31"/>
  <c r="D2353" i="31"/>
  <c r="J2352" i="31"/>
  <c r="G2352" i="31"/>
  <c r="F2352" i="31"/>
  <c r="D2352" i="31"/>
  <c r="J2351" i="31"/>
  <c r="G2351" i="31"/>
  <c r="F2351" i="31"/>
  <c r="D2351" i="31"/>
  <c r="J2350" i="31"/>
  <c r="G2350" i="31"/>
  <c r="F2350" i="31"/>
  <c r="D2350" i="31"/>
  <c r="J2349" i="31"/>
  <c r="G2349" i="31"/>
  <c r="F2349" i="31"/>
  <c r="D2349" i="31"/>
  <c r="J2348" i="31"/>
  <c r="G2348" i="31"/>
  <c r="F2348" i="31"/>
  <c r="D2348" i="31"/>
  <c r="J2347" i="31"/>
  <c r="G2347" i="31"/>
  <c r="F2347" i="31"/>
  <c r="D2347" i="31"/>
  <c r="J2346" i="31"/>
  <c r="G2346" i="31"/>
  <c r="F2346" i="31"/>
  <c r="D2346" i="31"/>
  <c r="J2345" i="31"/>
  <c r="G2345" i="31"/>
  <c r="F2345" i="31"/>
  <c r="D2345" i="31"/>
  <c r="J2344" i="31"/>
  <c r="G2344" i="31"/>
  <c r="F2344" i="31"/>
  <c r="D2344" i="31"/>
  <c r="J2343" i="31"/>
  <c r="G2343" i="31"/>
  <c r="F2343" i="31"/>
  <c r="D2343" i="31"/>
  <c r="J2342" i="31"/>
  <c r="G2342" i="31"/>
  <c r="F2342" i="31"/>
  <c r="D2342" i="31"/>
  <c r="J2341" i="31"/>
  <c r="G2341" i="31"/>
  <c r="F2341" i="31"/>
  <c r="D2341" i="31"/>
  <c r="J2340" i="31"/>
  <c r="G2340" i="31"/>
  <c r="F2340" i="31"/>
  <c r="D2340" i="31"/>
  <c r="J2339" i="31"/>
  <c r="G2339" i="31"/>
  <c r="F2339" i="31"/>
  <c r="D2339" i="31"/>
  <c r="J2338" i="31"/>
  <c r="G2338" i="31"/>
  <c r="F2338" i="31"/>
  <c r="D2338" i="31"/>
  <c r="J2337" i="31"/>
  <c r="G2337" i="31"/>
  <c r="F2337" i="31"/>
  <c r="D2337" i="31"/>
  <c r="J2336" i="31"/>
  <c r="G2336" i="31"/>
  <c r="F2336" i="31"/>
  <c r="D2336" i="31"/>
  <c r="J2335" i="31"/>
  <c r="G2335" i="31"/>
  <c r="F2335" i="31"/>
  <c r="D2335" i="31"/>
  <c r="J2334" i="31"/>
  <c r="G2334" i="31"/>
  <c r="F2334" i="31"/>
  <c r="D2334" i="31"/>
  <c r="J2333" i="31"/>
  <c r="G2333" i="31"/>
  <c r="F2333" i="31"/>
  <c r="D2333" i="31"/>
  <c r="J2332" i="31"/>
  <c r="G2332" i="31"/>
  <c r="F2332" i="31"/>
  <c r="D2332" i="31"/>
  <c r="J2331" i="31"/>
  <c r="G2331" i="31"/>
  <c r="F2331" i="31"/>
  <c r="D2331" i="31"/>
  <c r="J2330" i="31"/>
  <c r="G2330" i="31"/>
  <c r="F2330" i="31"/>
  <c r="D2330" i="31"/>
  <c r="J2329" i="31"/>
  <c r="G2329" i="31"/>
  <c r="F2329" i="31"/>
  <c r="D2329" i="31"/>
  <c r="J2328" i="31"/>
  <c r="G2328" i="31"/>
  <c r="F2328" i="31"/>
  <c r="D2328" i="31"/>
  <c r="J2327" i="31"/>
  <c r="G2327" i="31"/>
  <c r="F2327" i="31"/>
  <c r="D2327" i="31"/>
  <c r="J2326" i="31"/>
  <c r="G2326" i="31"/>
  <c r="F2326" i="31"/>
  <c r="D2326" i="31"/>
  <c r="J2325" i="31"/>
  <c r="G2325" i="31"/>
  <c r="F2325" i="31"/>
  <c r="D2325" i="31"/>
  <c r="J2324" i="31"/>
  <c r="G2324" i="31"/>
  <c r="F2324" i="31"/>
  <c r="D2324" i="31"/>
  <c r="J2323" i="31"/>
  <c r="G2323" i="31"/>
  <c r="F2323" i="31"/>
  <c r="D2323" i="31"/>
  <c r="J2322" i="31"/>
  <c r="G2322" i="31"/>
  <c r="F2322" i="31"/>
  <c r="D2322" i="31"/>
  <c r="J2321" i="31"/>
  <c r="G2321" i="31"/>
  <c r="F2321" i="31"/>
  <c r="D2321" i="31"/>
  <c r="J2320" i="31"/>
  <c r="G2320" i="31"/>
  <c r="F2320" i="31"/>
  <c r="D2320" i="31"/>
  <c r="J2319" i="31"/>
  <c r="G2319" i="31"/>
  <c r="F2319" i="31"/>
  <c r="D2319" i="31"/>
  <c r="J2318" i="31"/>
  <c r="G2318" i="31"/>
  <c r="F2318" i="31"/>
  <c r="D2318" i="31"/>
  <c r="J2317" i="31"/>
  <c r="G2317" i="31"/>
  <c r="F2317" i="31"/>
  <c r="D2317" i="31"/>
  <c r="J2316" i="31"/>
  <c r="G2316" i="31"/>
  <c r="F2316" i="31"/>
  <c r="D2316" i="31"/>
  <c r="J2315" i="31"/>
  <c r="G2315" i="31"/>
  <c r="F2315" i="31"/>
  <c r="D2315" i="31"/>
  <c r="J2314" i="31"/>
  <c r="G2314" i="31"/>
  <c r="F2314" i="31"/>
  <c r="D2314" i="31"/>
  <c r="J2313" i="31"/>
  <c r="G2313" i="31"/>
  <c r="F2313" i="31"/>
  <c r="D2313" i="31"/>
  <c r="J2312" i="31"/>
  <c r="G2312" i="31"/>
  <c r="F2312" i="31"/>
  <c r="D2312" i="31"/>
  <c r="J2311" i="31"/>
  <c r="G2311" i="31"/>
  <c r="F2311" i="31"/>
  <c r="D2311" i="31"/>
  <c r="J2310" i="31"/>
  <c r="G2310" i="31"/>
  <c r="F2310" i="31"/>
  <c r="D2310" i="31"/>
  <c r="J2309" i="31"/>
  <c r="G2309" i="31"/>
  <c r="F2309" i="31"/>
  <c r="D2309" i="31"/>
  <c r="J2308" i="31"/>
  <c r="G2308" i="31"/>
  <c r="F2308" i="31"/>
  <c r="D2308" i="31"/>
  <c r="J2307" i="31"/>
  <c r="G2307" i="31"/>
  <c r="F2307" i="31"/>
  <c r="D2307" i="31"/>
  <c r="J2306" i="31"/>
  <c r="G2306" i="31"/>
  <c r="F2306" i="31"/>
  <c r="D2306" i="31"/>
  <c r="J2305" i="31"/>
  <c r="G2305" i="31"/>
  <c r="F2305" i="31"/>
  <c r="D2305" i="31"/>
  <c r="J2304" i="31"/>
  <c r="G2304" i="31"/>
  <c r="F2304" i="31"/>
  <c r="D2304" i="31"/>
  <c r="J2303" i="31"/>
  <c r="G2303" i="31"/>
  <c r="F2303" i="31"/>
  <c r="D2303" i="31"/>
  <c r="J2302" i="31"/>
  <c r="G2302" i="31"/>
  <c r="F2302" i="31"/>
  <c r="D2302" i="31"/>
  <c r="J2301" i="31"/>
  <c r="G2301" i="31"/>
  <c r="F2301" i="31"/>
  <c r="D2301" i="31"/>
  <c r="J2300" i="31"/>
  <c r="G2300" i="31"/>
  <c r="F2300" i="31"/>
  <c r="D2300" i="31"/>
  <c r="J2299" i="31"/>
  <c r="G2299" i="31"/>
  <c r="F2299" i="31"/>
  <c r="D2299" i="31"/>
  <c r="J2298" i="31"/>
  <c r="G2298" i="31"/>
  <c r="F2298" i="31"/>
  <c r="D2298" i="31"/>
  <c r="J2297" i="31"/>
  <c r="G2297" i="31"/>
  <c r="F2297" i="31"/>
  <c r="D2297" i="31"/>
  <c r="J2296" i="31"/>
  <c r="G2296" i="31"/>
  <c r="F2296" i="31"/>
  <c r="D2296" i="31"/>
  <c r="J2295" i="31"/>
  <c r="G2295" i="31"/>
  <c r="F2295" i="31"/>
  <c r="D2295" i="31"/>
  <c r="J2294" i="31"/>
  <c r="G2294" i="31"/>
  <c r="F2294" i="31"/>
  <c r="D2294" i="31"/>
  <c r="J2293" i="31"/>
  <c r="G2293" i="31"/>
  <c r="F2293" i="31"/>
  <c r="D2293" i="31"/>
  <c r="J2292" i="31"/>
  <c r="G2292" i="31"/>
  <c r="F2292" i="31"/>
  <c r="D2292" i="31"/>
  <c r="J2291" i="31"/>
  <c r="G2291" i="31"/>
  <c r="F2291" i="31"/>
  <c r="D2291" i="31"/>
  <c r="J2290" i="31"/>
  <c r="G2290" i="31"/>
  <c r="F2290" i="31"/>
  <c r="D2290" i="31"/>
  <c r="J2289" i="31"/>
  <c r="G2289" i="31"/>
  <c r="F2289" i="31"/>
  <c r="D2289" i="31"/>
  <c r="J2288" i="31"/>
  <c r="G2288" i="31"/>
  <c r="F2288" i="31"/>
  <c r="D2288" i="31"/>
  <c r="J2287" i="31"/>
  <c r="G2287" i="31"/>
  <c r="F2287" i="31"/>
  <c r="D2287" i="31"/>
  <c r="J2286" i="31"/>
  <c r="G2286" i="31"/>
  <c r="F2286" i="31"/>
  <c r="D2286" i="31"/>
  <c r="J2285" i="31"/>
  <c r="G2285" i="31"/>
  <c r="F2285" i="31"/>
  <c r="D2285" i="31"/>
  <c r="J2284" i="31"/>
  <c r="G2284" i="31"/>
  <c r="F2284" i="31"/>
  <c r="D2284" i="31"/>
  <c r="J2283" i="31"/>
  <c r="G2283" i="31"/>
  <c r="F2283" i="31"/>
  <c r="D2283" i="31"/>
  <c r="J2282" i="31"/>
  <c r="G2282" i="31"/>
  <c r="F2282" i="31"/>
  <c r="D2282" i="31"/>
  <c r="J2281" i="31"/>
  <c r="G2281" i="31"/>
  <c r="F2281" i="31"/>
  <c r="D2281" i="31"/>
  <c r="J2280" i="31"/>
  <c r="G2280" i="31"/>
  <c r="F2280" i="31"/>
  <c r="D2280" i="31"/>
  <c r="J2279" i="31"/>
  <c r="G2279" i="31"/>
  <c r="F2279" i="31"/>
  <c r="D2279" i="31"/>
  <c r="J2278" i="31"/>
  <c r="G2278" i="31"/>
  <c r="F2278" i="31"/>
  <c r="D2278" i="31"/>
  <c r="J2277" i="31"/>
  <c r="G2277" i="31"/>
  <c r="F2277" i="31"/>
  <c r="D2277" i="31"/>
  <c r="J2276" i="31"/>
  <c r="G2276" i="31"/>
  <c r="F2276" i="31"/>
  <c r="D2276" i="31"/>
  <c r="J2275" i="31"/>
  <c r="G2275" i="31"/>
  <c r="F2275" i="31"/>
  <c r="D2275" i="31"/>
  <c r="J2274" i="31"/>
  <c r="G2274" i="31"/>
  <c r="F2274" i="31"/>
  <c r="D2274" i="31"/>
  <c r="J2273" i="31"/>
  <c r="G2273" i="31"/>
  <c r="F2273" i="31"/>
  <c r="D2273" i="31"/>
  <c r="J2272" i="31"/>
  <c r="G2272" i="31"/>
  <c r="F2272" i="31"/>
  <c r="D2272" i="31"/>
  <c r="J2271" i="31"/>
  <c r="G2271" i="31"/>
  <c r="F2271" i="31"/>
  <c r="D2271" i="31"/>
  <c r="J2270" i="31"/>
  <c r="G2270" i="31"/>
  <c r="F2270" i="31"/>
  <c r="D2270" i="31"/>
  <c r="J2269" i="31"/>
  <c r="G2269" i="31"/>
  <c r="F2269" i="31"/>
  <c r="D2269" i="31"/>
  <c r="J2268" i="31"/>
  <c r="G2268" i="31"/>
  <c r="F2268" i="31"/>
  <c r="D2268" i="31"/>
  <c r="J2267" i="31"/>
  <c r="G2267" i="31"/>
  <c r="F2267" i="31"/>
  <c r="D2267" i="31"/>
  <c r="J2266" i="31"/>
  <c r="G2266" i="31"/>
  <c r="F2266" i="31"/>
  <c r="D2266" i="31"/>
  <c r="J2265" i="31"/>
  <c r="G2265" i="31"/>
  <c r="F2265" i="31"/>
  <c r="D2265" i="31"/>
  <c r="J2264" i="31"/>
  <c r="G2264" i="31"/>
  <c r="F2264" i="31"/>
  <c r="D2264" i="31"/>
  <c r="J2263" i="31"/>
  <c r="G2263" i="31"/>
  <c r="F2263" i="31"/>
  <c r="D2263" i="31"/>
  <c r="J2262" i="31"/>
  <c r="G2262" i="31"/>
  <c r="F2262" i="31"/>
  <c r="D2262" i="31"/>
  <c r="J2261" i="31"/>
  <c r="G2261" i="31"/>
  <c r="F2261" i="31"/>
  <c r="D2261" i="31"/>
  <c r="J2260" i="31"/>
  <c r="G2260" i="31"/>
  <c r="F2260" i="31"/>
  <c r="D2260" i="31"/>
  <c r="J2259" i="31"/>
  <c r="G2259" i="31"/>
  <c r="F2259" i="31"/>
  <c r="D2259" i="31"/>
  <c r="J2258" i="31"/>
  <c r="G2258" i="31"/>
  <c r="F2258" i="31"/>
  <c r="D2258" i="31"/>
  <c r="J2257" i="31"/>
  <c r="G2257" i="31"/>
  <c r="F2257" i="31"/>
  <c r="D2257" i="31"/>
  <c r="J2256" i="31"/>
  <c r="G2256" i="31"/>
  <c r="F2256" i="31"/>
  <c r="D2256" i="31"/>
  <c r="J2255" i="31"/>
  <c r="G2255" i="31"/>
  <c r="F2255" i="31"/>
  <c r="D2255" i="31"/>
  <c r="J2254" i="31"/>
  <c r="G2254" i="31"/>
  <c r="F2254" i="31"/>
  <c r="D2254" i="31"/>
  <c r="J2253" i="31"/>
  <c r="G2253" i="31"/>
  <c r="F2253" i="31"/>
  <c r="D2253" i="31"/>
  <c r="J2252" i="31"/>
  <c r="G2252" i="31"/>
  <c r="F2252" i="31"/>
  <c r="D2252" i="31"/>
  <c r="J2251" i="31"/>
  <c r="G2251" i="31"/>
  <c r="F2251" i="31"/>
  <c r="D2251" i="31"/>
  <c r="J2250" i="31"/>
  <c r="G2250" i="31"/>
  <c r="F2250" i="31"/>
  <c r="D2250" i="31"/>
  <c r="J2249" i="31"/>
  <c r="G2249" i="31"/>
  <c r="F2249" i="31"/>
  <c r="D2249" i="31"/>
  <c r="J2248" i="31"/>
  <c r="G2248" i="31"/>
  <c r="F2248" i="31"/>
  <c r="D2248" i="31"/>
  <c r="J2247" i="31"/>
  <c r="G2247" i="31"/>
  <c r="F2247" i="31"/>
  <c r="D2247" i="31"/>
  <c r="J2246" i="31"/>
  <c r="G2246" i="31"/>
  <c r="F2246" i="31"/>
  <c r="D2246" i="31"/>
  <c r="J2245" i="31"/>
  <c r="G2245" i="31"/>
  <c r="F2245" i="31"/>
  <c r="D2245" i="31"/>
  <c r="J2244" i="31"/>
  <c r="G2244" i="31"/>
  <c r="F2244" i="31"/>
  <c r="D2244" i="31"/>
  <c r="J2243" i="31"/>
  <c r="G2243" i="31"/>
  <c r="F2243" i="31"/>
  <c r="D2243" i="31"/>
  <c r="J2242" i="31"/>
  <c r="G2242" i="31"/>
  <c r="F2242" i="31"/>
  <c r="D2242" i="31"/>
  <c r="J2241" i="31"/>
  <c r="G2241" i="31"/>
  <c r="F2241" i="31"/>
  <c r="D2241" i="31"/>
  <c r="J2240" i="31"/>
  <c r="G2240" i="31"/>
  <c r="F2240" i="31"/>
  <c r="D2240" i="31"/>
  <c r="J2239" i="31"/>
  <c r="G2239" i="31"/>
  <c r="F2239" i="31"/>
  <c r="D2239" i="31"/>
  <c r="J2238" i="31"/>
  <c r="G2238" i="31"/>
  <c r="F2238" i="31"/>
  <c r="D2238" i="31"/>
  <c r="J2237" i="31"/>
  <c r="G2237" i="31"/>
  <c r="F2237" i="31"/>
  <c r="D2237" i="31"/>
  <c r="J2236" i="31"/>
  <c r="G2236" i="31"/>
  <c r="F2236" i="31"/>
  <c r="D2236" i="31"/>
  <c r="J2235" i="31"/>
  <c r="G2235" i="31"/>
  <c r="F2235" i="31"/>
  <c r="D2235" i="31"/>
  <c r="J2234" i="31"/>
  <c r="G2234" i="31"/>
  <c r="F2234" i="31"/>
  <c r="D2234" i="31"/>
  <c r="J2233" i="31"/>
  <c r="G2233" i="31"/>
  <c r="F2233" i="31"/>
  <c r="D2233" i="31"/>
  <c r="J2232" i="31"/>
  <c r="G2232" i="31"/>
  <c r="F2232" i="31"/>
  <c r="D2232" i="31"/>
  <c r="J2231" i="31"/>
  <c r="G2231" i="31"/>
  <c r="F2231" i="31"/>
  <c r="D2231" i="31"/>
  <c r="J2230" i="31"/>
  <c r="G2230" i="31"/>
  <c r="F2230" i="31"/>
  <c r="D2230" i="31"/>
  <c r="J2229" i="31"/>
  <c r="G2229" i="31"/>
  <c r="F2229" i="31"/>
  <c r="D2229" i="31"/>
  <c r="J2228" i="31"/>
  <c r="G2228" i="31"/>
  <c r="F2228" i="31"/>
  <c r="D2228" i="31"/>
  <c r="J2227" i="31"/>
  <c r="G2227" i="31"/>
  <c r="F2227" i="31"/>
  <c r="D2227" i="31"/>
  <c r="J2226" i="31"/>
  <c r="G2226" i="31"/>
  <c r="F2226" i="31"/>
  <c r="D2226" i="31"/>
  <c r="J2225" i="31"/>
  <c r="G2225" i="31"/>
  <c r="F2225" i="31"/>
  <c r="D2225" i="31"/>
  <c r="J2224" i="31"/>
  <c r="G2224" i="31"/>
  <c r="F2224" i="31"/>
  <c r="D2224" i="31"/>
  <c r="J2223" i="31"/>
  <c r="G2223" i="31"/>
  <c r="F2223" i="31"/>
  <c r="D2223" i="31"/>
  <c r="J2222" i="31"/>
  <c r="G2222" i="31"/>
  <c r="F2222" i="31"/>
  <c r="D2222" i="31"/>
  <c r="J2221" i="31"/>
  <c r="G2221" i="31"/>
  <c r="F2221" i="31"/>
  <c r="D2221" i="31"/>
  <c r="J2220" i="31"/>
  <c r="G2220" i="31"/>
  <c r="F2220" i="31"/>
  <c r="D2220" i="31"/>
  <c r="J2219" i="31"/>
  <c r="G2219" i="31"/>
  <c r="F2219" i="31"/>
  <c r="D2219" i="31"/>
  <c r="J2218" i="31"/>
  <c r="G2218" i="31"/>
  <c r="F2218" i="31"/>
  <c r="D2218" i="31"/>
  <c r="J2217" i="31"/>
  <c r="G2217" i="31"/>
  <c r="F2217" i="31"/>
  <c r="D2217" i="31"/>
  <c r="J2216" i="31"/>
  <c r="G2216" i="31"/>
  <c r="F2216" i="31"/>
  <c r="D2216" i="31"/>
  <c r="J2215" i="31"/>
  <c r="G2215" i="31"/>
  <c r="F2215" i="31"/>
  <c r="D2215" i="31"/>
  <c r="J2214" i="31"/>
  <c r="G2214" i="31"/>
  <c r="F2214" i="31"/>
  <c r="D2214" i="31"/>
  <c r="J2213" i="31"/>
  <c r="G2213" i="31"/>
  <c r="F2213" i="31"/>
  <c r="D2213" i="31"/>
  <c r="J2212" i="31"/>
  <c r="G2212" i="31"/>
  <c r="F2212" i="31"/>
  <c r="D2212" i="31"/>
  <c r="J2211" i="31"/>
  <c r="G2211" i="31"/>
  <c r="F2211" i="31"/>
  <c r="D2211" i="31"/>
  <c r="J2210" i="31"/>
  <c r="G2210" i="31"/>
  <c r="F2210" i="31"/>
  <c r="D2210" i="31"/>
  <c r="J2209" i="31"/>
  <c r="G2209" i="31"/>
  <c r="F2209" i="31"/>
  <c r="D2209" i="31"/>
  <c r="J2208" i="31"/>
  <c r="G2208" i="31"/>
  <c r="F2208" i="31"/>
  <c r="D2208" i="31"/>
  <c r="J2207" i="31"/>
  <c r="G2207" i="31"/>
  <c r="F2207" i="31"/>
  <c r="D2207" i="31"/>
  <c r="J2206" i="31"/>
  <c r="G2206" i="31"/>
  <c r="F2206" i="31"/>
  <c r="D2206" i="31"/>
  <c r="J2205" i="31"/>
  <c r="G2205" i="31"/>
  <c r="F2205" i="31"/>
  <c r="D2205" i="31"/>
  <c r="J2204" i="31"/>
  <c r="G2204" i="31"/>
  <c r="F2204" i="31"/>
  <c r="D2204" i="31"/>
  <c r="J2203" i="31"/>
  <c r="G2203" i="31"/>
  <c r="F2203" i="31"/>
  <c r="D2203" i="31"/>
  <c r="J2202" i="31"/>
  <c r="G2202" i="31"/>
  <c r="F2202" i="31"/>
  <c r="D2202" i="31"/>
  <c r="J2201" i="31"/>
  <c r="G2201" i="31"/>
  <c r="F2201" i="31"/>
  <c r="D2201" i="31"/>
  <c r="J2200" i="31"/>
  <c r="G2200" i="31"/>
  <c r="F2200" i="31"/>
  <c r="D2200" i="31"/>
  <c r="J2199" i="31"/>
  <c r="G2199" i="31"/>
  <c r="F2199" i="31"/>
  <c r="D2199" i="31"/>
  <c r="J2198" i="31"/>
  <c r="G2198" i="31"/>
  <c r="F2198" i="31"/>
  <c r="D2198" i="31"/>
  <c r="J2197" i="31"/>
  <c r="G2197" i="31"/>
  <c r="F2197" i="31"/>
  <c r="D2197" i="31"/>
  <c r="J2196" i="31"/>
  <c r="G2196" i="31"/>
  <c r="F2196" i="31"/>
  <c r="D2196" i="31"/>
  <c r="J2195" i="31"/>
  <c r="G2195" i="31"/>
  <c r="F2195" i="31"/>
  <c r="D2195" i="31"/>
  <c r="J2194" i="31"/>
  <c r="G2194" i="31"/>
  <c r="F2194" i="31"/>
  <c r="D2194" i="31"/>
  <c r="J2193" i="31"/>
  <c r="G2193" i="31"/>
  <c r="F2193" i="31"/>
  <c r="D2193" i="31"/>
  <c r="J2192" i="31"/>
  <c r="G2192" i="31"/>
  <c r="F2192" i="31"/>
  <c r="D2192" i="31"/>
  <c r="J2191" i="31"/>
  <c r="G2191" i="31"/>
  <c r="F2191" i="31"/>
  <c r="D2191" i="31"/>
  <c r="J2190" i="31"/>
  <c r="G2190" i="31"/>
  <c r="F2190" i="31"/>
  <c r="D2190" i="31"/>
  <c r="J2189" i="31"/>
  <c r="G2189" i="31"/>
  <c r="F2189" i="31"/>
  <c r="D2189" i="31"/>
  <c r="J2188" i="31"/>
  <c r="G2188" i="31"/>
  <c r="F2188" i="31"/>
  <c r="D2188" i="31"/>
  <c r="J2187" i="31"/>
  <c r="G2187" i="31"/>
  <c r="F2187" i="31"/>
  <c r="D2187" i="31"/>
  <c r="J2186" i="31"/>
  <c r="G2186" i="31"/>
  <c r="F2186" i="31"/>
  <c r="D2186" i="31"/>
  <c r="J2185" i="31"/>
  <c r="G2185" i="31"/>
  <c r="F2185" i="31"/>
  <c r="D2185" i="31"/>
  <c r="J2184" i="31"/>
  <c r="G2184" i="31"/>
  <c r="F2184" i="31"/>
  <c r="D2184" i="31"/>
  <c r="J2183" i="31"/>
  <c r="G2183" i="31"/>
  <c r="F2183" i="31"/>
  <c r="D2183" i="31"/>
  <c r="J2182" i="31"/>
  <c r="G2182" i="31"/>
  <c r="F2182" i="31"/>
  <c r="D2182" i="31"/>
  <c r="J2181" i="31"/>
  <c r="G2181" i="31"/>
  <c r="F2181" i="31"/>
  <c r="D2181" i="31"/>
  <c r="J2180" i="31"/>
  <c r="G2180" i="31"/>
  <c r="F2180" i="31"/>
  <c r="D2180" i="31"/>
  <c r="J2179" i="31"/>
  <c r="G2179" i="31"/>
  <c r="F2179" i="31"/>
  <c r="D2179" i="31"/>
  <c r="J2178" i="31"/>
  <c r="G2178" i="31"/>
  <c r="F2178" i="31"/>
  <c r="D2178" i="31"/>
  <c r="J2177" i="31"/>
  <c r="G2177" i="31"/>
  <c r="F2177" i="31"/>
  <c r="D2177" i="31"/>
  <c r="J2176" i="31"/>
  <c r="G2176" i="31"/>
  <c r="F2176" i="31"/>
  <c r="D2176" i="31"/>
  <c r="J2175" i="31"/>
  <c r="G2175" i="31"/>
  <c r="F2175" i="31"/>
  <c r="D2175" i="31"/>
  <c r="J2174" i="31"/>
  <c r="G2174" i="31"/>
  <c r="F2174" i="31"/>
  <c r="D2174" i="31"/>
  <c r="J2173" i="31"/>
  <c r="G2173" i="31"/>
  <c r="F2173" i="31"/>
  <c r="D2173" i="31"/>
  <c r="J2172" i="31"/>
  <c r="G2172" i="31"/>
  <c r="F2172" i="31"/>
  <c r="D2172" i="31"/>
  <c r="J2171" i="31"/>
  <c r="G2171" i="31"/>
  <c r="F2171" i="31"/>
  <c r="D2171" i="31"/>
  <c r="J2170" i="31"/>
  <c r="G2170" i="31"/>
  <c r="F2170" i="31"/>
  <c r="D2170" i="31"/>
  <c r="J2169" i="31"/>
  <c r="G2169" i="31"/>
  <c r="F2169" i="31"/>
  <c r="D2169" i="31"/>
  <c r="J2168" i="31"/>
  <c r="G2168" i="31"/>
  <c r="F2168" i="31"/>
  <c r="D2168" i="31"/>
  <c r="J2167" i="31"/>
  <c r="G2167" i="31"/>
  <c r="F2167" i="31"/>
  <c r="D2167" i="31"/>
  <c r="J2166" i="31"/>
  <c r="G2166" i="31"/>
  <c r="F2166" i="31"/>
  <c r="D2166" i="31"/>
  <c r="J2165" i="31"/>
  <c r="G2165" i="31"/>
  <c r="F2165" i="31"/>
  <c r="D2165" i="31"/>
  <c r="J2164" i="31"/>
  <c r="G2164" i="31"/>
  <c r="F2164" i="31"/>
  <c r="D2164" i="31"/>
  <c r="J2163" i="31"/>
  <c r="G2163" i="31"/>
  <c r="F2163" i="31"/>
  <c r="D2163" i="31"/>
  <c r="J2162" i="31"/>
  <c r="G2162" i="31"/>
  <c r="F2162" i="31"/>
  <c r="D2162" i="31"/>
  <c r="J2161" i="31"/>
  <c r="G2161" i="31"/>
  <c r="F2161" i="31"/>
  <c r="D2161" i="31"/>
  <c r="J2160" i="31"/>
  <c r="G2160" i="31"/>
  <c r="F2160" i="31"/>
  <c r="D2160" i="31"/>
  <c r="J2159" i="31"/>
  <c r="G2159" i="31"/>
  <c r="F2159" i="31"/>
  <c r="D2159" i="31"/>
  <c r="J2158" i="31"/>
  <c r="G2158" i="31"/>
  <c r="F2158" i="31"/>
  <c r="D2158" i="31"/>
  <c r="J2157" i="31"/>
  <c r="G2157" i="31"/>
  <c r="F2157" i="31"/>
  <c r="D2157" i="31"/>
  <c r="J2156" i="31"/>
  <c r="G2156" i="31"/>
  <c r="F2156" i="31"/>
  <c r="D2156" i="31"/>
  <c r="J2155" i="31"/>
  <c r="G2155" i="31"/>
  <c r="F2155" i="31"/>
  <c r="D2155" i="31"/>
  <c r="J2154" i="31"/>
  <c r="G2154" i="31"/>
  <c r="F2154" i="31"/>
  <c r="D2154" i="31"/>
  <c r="J2153" i="31"/>
  <c r="G2153" i="31"/>
  <c r="F2153" i="31"/>
  <c r="D2153" i="31"/>
  <c r="J2152" i="31"/>
  <c r="G2152" i="31"/>
  <c r="F2152" i="31"/>
  <c r="D2152" i="31"/>
  <c r="J2151" i="31"/>
  <c r="G2151" i="31"/>
  <c r="F2151" i="31"/>
  <c r="D2151" i="31"/>
  <c r="J2150" i="31"/>
  <c r="G2150" i="31"/>
  <c r="F2150" i="31"/>
  <c r="D2150" i="31"/>
  <c r="J2149" i="31"/>
  <c r="G2149" i="31"/>
  <c r="F2149" i="31"/>
  <c r="D2149" i="31"/>
  <c r="J2148" i="31"/>
  <c r="G2148" i="31"/>
  <c r="F2148" i="31"/>
  <c r="D2148" i="31"/>
  <c r="J2147" i="31"/>
  <c r="G2147" i="31"/>
  <c r="F2147" i="31"/>
  <c r="D2147" i="31"/>
  <c r="J2146" i="31"/>
  <c r="G2146" i="31"/>
  <c r="F2146" i="31"/>
  <c r="D2146" i="31"/>
  <c r="J2145" i="31"/>
  <c r="G2145" i="31"/>
  <c r="F2145" i="31"/>
  <c r="D2145" i="31"/>
  <c r="J2144" i="31"/>
  <c r="G2144" i="31"/>
  <c r="F2144" i="31"/>
  <c r="D2144" i="31"/>
  <c r="J2143" i="31"/>
  <c r="G2143" i="31"/>
  <c r="F2143" i="31"/>
  <c r="D2143" i="31"/>
  <c r="J2142" i="31"/>
  <c r="G2142" i="31"/>
  <c r="F2142" i="31"/>
  <c r="D2142" i="31"/>
  <c r="J2141" i="31"/>
  <c r="G2141" i="31"/>
  <c r="F2141" i="31"/>
  <c r="D2141" i="31"/>
  <c r="J2140" i="31"/>
  <c r="G2140" i="31"/>
  <c r="F2140" i="31"/>
  <c r="D2140" i="31"/>
  <c r="J2139" i="31"/>
  <c r="G2139" i="31"/>
  <c r="F2139" i="31"/>
  <c r="D2139" i="31"/>
  <c r="J2138" i="31"/>
  <c r="G2138" i="31"/>
  <c r="F2138" i="31"/>
  <c r="D2138" i="31"/>
  <c r="J2137" i="31"/>
  <c r="G2137" i="31"/>
  <c r="F2137" i="31"/>
  <c r="D2137" i="31"/>
  <c r="J2136" i="31"/>
  <c r="G2136" i="31"/>
  <c r="F2136" i="31"/>
  <c r="D2136" i="31"/>
  <c r="J2135" i="31"/>
  <c r="G2135" i="31"/>
  <c r="F2135" i="31"/>
  <c r="D2135" i="31"/>
  <c r="J2134" i="31"/>
  <c r="G2134" i="31"/>
  <c r="F2134" i="31"/>
  <c r="D2134" i="31"/>
  <c r="J2133" i="31"/>
  <c r="G2133" i="31"/>
  <c r="F2133" i="31"/>
  <c r="D2133" i="31"/>
  <c r="J2132" i="31"/>
  <c r="G2132" i="31"/>
  <c r="F2132" i="31"/>
  <c r="D2132" i="31"/>
  <c r="J2131" i="31"/>
  <c r="G2131" i="31"/>
  <c r="F2131" i="31"/>
  <c r="D2131" i="31"/>
  <c r="J2130" i="31"/>
  <c r="G2130" i="31"/>
  <c r="F2130" i="31"/>
  <c r="D2130" i="31"/>
  <c r="J2129" i="31"/>
  <c r="G2129" i="31"/>
  <c r="F2129" i="31"/>
  <c r="D2129" i="31"/>
  <c r="J2128" i="31"/>
  <c r="G2128" i="31"/>
  <c r="F2128" i="31"/>
  <c r="D2128" i="31"/>
  <c r="J2127" i="31"/>
  <c r="G2127" i="31"/>
  <c r="F2127" i="31"/>
  <c r="D2127" i="31"/>
  <c r="J2126" i="31"/>
  <c r="G2126" i="31"/>
  <c r="F2126" i="31"/>
  <c r="D2126" i="31"/>
  <c r="J2125" i="31"/>
  <c r="G2125" i="31"/>
  <c r="F2125" i="31"/>
  <c r="D2125" i="31"/>
  <c r="J2124" i="31"/>
  <c r="G2124" i="31"/>
  <c r="F2124" i="31"/>
  <c r="D2124" i="31"/>
  <c r="J2123" i="31"/>
  <c r="G2123" i="31"/>
  <c r="F2123" i="31"/>
  <c r="D2123" i="31"/>
  <c r="J2122" i="31"/>
  <c r="G2122" i="31"/>
  <c r="F2122" i="31"/>
  <c r="D2122" i="31"/>
  <c r="J2121" i="31"/>
  <c r="G2121" i="31"/>
  <c r="F2121" i="31"/>
  <c r="D2121" i="31"/>
  <c r="J2120" i="31"/>
  <c r="G2120" i="31"/>
  <c r="F2120" i="31"/>
  <c r="D2120" i="31"/>
  <c r="J2119" i="31"/>
  <c r="G2119" i="31"/>
  <c r="F2119" i="31"/>
  <c r="D2119" i="31"/>
  <c r="J2118" i="31"/>
  <c r="G2118" i="31"/>
  <c r="F2118" i="31"/>
  <c r="D2118" i="31"/>
  <c r="J2117" i="31"/>
  <c r="G2117" i="31"/>
  <c r="F2117" i="31"/>
  <c r="D2117" i="31"/>
  <c r="J2116" i="31"/>
  <c r="G2116" i="31"/>
  <c r="F2116" i="31"/>
  <c r="D2116" i="31"/>
  <c r="J2115" i="31"/>
  <c r="G2115" i="31"/>
  <c r="F2115" i="31"/>
  <c r="D2115" i="31"/>
  <c r="J2114" i="31"/>
  <c r="G2114" i="31"/>
  <c r="F2114" i="31"/>
  <c r="D2114" i="31"/>
  <c r="J2113" i="31"/>
  <c r="G2113" i="31"/>
  <c r="F2113" i="31"/>
  <c r="D2113" i="31"/>
  <c r="J2112" i="31"/>
  <c r="G2112" i="31"/>
  <c r="F2112" i="31"/>
  <c r="D2112" i="31"/>
  <c r="J2111" i="31"/>
  <c r="G2111" i="31"/>
  <c r="F2111" i="31"/>
  <c r="D2111" i="31"/>
  <c r="J2110" i="31"/>
  <c r="G2110" i="31"/>
  <c r="F2110" i="31"/>
  <c r="D2110" i="31"/>
  <c r="J2109" i="31"/>
  <c r="G2109" i="31"/>
  <c r="F2109" i="31"/>
  <c r="D2109" i="31"/>
  <c r="J2108" i="31"/>
  <c r="G2108" i="31"/>
  <c r="F2108" i="31"/>
  <c r="D2108" i="31"/>
  <c r="J2107" i="31"/>
  <c r="G2107" i="31"/>
  <c r="F2107" i="31"/>
  <c r="D2107" i="31"/>
  <c r="J2106" i="31"/>
  <c r="G2106" i="31"/>
  <c r="F2106" i="31"/>
  <c r="D2106" i="31"/>
  <c r="J2105" i="31"/>
  <c r="G2105" i="31"/>
  <c r="F2105" i="31"/>
  <c r="D2105" i="31"/>
  <c r="J2104" i="31"/>
  <c r="G2104" i="31"/>
  <c r="F2104" i="31"/>
  <c r="D2104" i="31"/>
  <c r="J2103" i="31"/>
  <c r="G2103" i="31"/>
  <c r="F2103" i="31"/>
  <c r="D2103" i="31"/>
  <c r="J2102" i="31"/>
  <c r="G2102" i="31"/>
  <c r="F2102" i="31"/>
  <c r="D2102" i="31"/>
  <c r="J2101" i="31"/>
  <c r="G2101" i="31"/>
  <c r="F2101" i="31"/>
  <c r="D2101" i="31"/>
  <c r="J2100" i="31"/>
  <c r="G2100" i="31"/>
  <c r="F2100" i="31"/>
  <c r="D2100" i="31"/>
  <c r="J2099" i="31"/>
  <c r="G2099" i="31"/>
  <c r="F2099" i="31"/>
  <c r="D2099" i="31"/>
  <c r="J2098" i="31"/>
  <c r="G2098" i="31"/>
  <c r="F2098" i="31"/>
  <c r="D2098" i="31"/>
  <c r="J2097" i="31"/>
  <c r="G2097" i="31"/>
  <c r="F2097" i="31"/>
  <c r="D2097" i="31"/>
  <c r="J2096" i="31"/>
  <c r="G2096" i="31"/>
  <c r="F2096" i="31"/>
  <c r="D2096" i="31"/>
  <c r="J2095" i="31"/>
  <c r="G2095" i="31"/>
  <c r="F2095" i="31"/>
  <c r="D2095" i="31"/>
  <c r="J2094" i="31"/>
  <c r="G2094" i="31"/>
  <c r="F2094" i="31"/>
  <c r="D2094" i="31"/>
  <c r="J2093" i="31"/>
  <c r="G2093" i="31"/>
  <c r="F2093" i="31"/>
  <c r="D2093" i="31"/>
  <c r="J2092" i="31"/>
  <c r="G2092" i="31"/>
  <c r="F2092" i="31"/>
  <c r="D2092" i="31"/>
  <c r="J2091" i="31"/>
  <c r="G2091" i="31"/>
  <c r="F2091" i="31"/>
  <c r="D2091" i="31"/>
  <c r="J2090" i="31"/>
  <c r="G2090" i="31"/>
  <c r="F2090" i="31"/>
  <c r="D2090" i="31"/>
  <c r="J2089" i="31"/>
  <c r="G2089" i="31"/>
  <c r="F2089" i="31"/>
  <c r="D2089" i="31"/>
  <c r="J2088" i="31"/>
  <c r="G2088" i="31"/>
  <c r="F2088" i="31"/>
  <c r="D2088" i="31"/>
  <c r="J2087" i="31"/>
  <c r="G2087" i="31"/>
  <c r="F2087" i="31"/>
  <c r="D2087" i="31"/>
  <c r="J2086" i="31"/>
  <c r="G2086" i="31"/>
  <c r="F2086" i="31"/>
  <c r="D2086" i="31"/>
  <c r="J2085" i="31"/>
  <c r="G2085" i="31"/>
  <c r="F2085" i="31"/>
  <c r="D2085" i="31"/>
  <c r="J2084" i="31"/>
  <c r="G2084" i="31"/>
  <c r="F2084" i="31"/>
  <c r="D2084" i="31"/>
  <c r="J2083" i="31"/>
  <c r="G2083" i="31"/>
  <c r="F2083" i="31"/>
  <c r="D2083" i="31"/>
  <c r="J2082" i="31"/>
  <c r="G2082" i="31"/>
  <c r="F2082" i="31"/>
  <c r="D2082" i="31"/>
  <c r="J2081" i="31"/>
  <c r="G2081" i="31"/>
  <c r="F2081" i="31"/>
  <c r="D2081" i="31"/>
  <c r="J2080" i="31"/>
  <c r="G2080" i="31"/>
  <c r="F2080" i="31"/>
  <c r="D2080" i="31"/>
  <c r="J2079" i="31"/>
  <c r="G2079" i="31"/>
  <c r="F2079" i="31"/>
  <c r="D2079" i="31"/>
  <c r="J2078" i="31"/>
  <c r="G2078" i="31"/>
  <c r="F2078" i="31"/>
  <c r="D2078" i="31"/>
  <c r="J2077" i="31"/>
  <c r="G2077" i="31"/>
  <c r="F2077" i="31"/>
  <c r="D2077" i="31"/>
  <c r="J2076" i="31"/>
  <c r="G2076" i="31"/>
  <c r="F2076" i="31"/>
  <c r="D2076" i="31"/>
  <c r="J2075" i="31"/>
  <c r="G2075" i="31"/>
  <c r="F2075" i="31"/>
  <c r="D2075" i="31"/>
  <c r="J2074" i="31"/>
  <c r="G2074" i="31"/>
  <c r="F2074" i="31"/>
  <c r="D2074" i="31"/>
  <c r="J2073" i="31"/>
  <c r="G2073" i="31"/>
  <c r="F2073" i="31"/>
  <c r="D2073" i="31"/>
  <c r="J2072" i="31"/>
  <c r="G2072" i="31"/>
  <c r="F2072" i="31"/>
  <c r="D2072" i="31"/>
  <c r="J2071" i="31"/>
  <c r="G2071" i="31"/>
  <c r="F2071" i="31"/>
  <c r="D2071" i="31"/>
  <c r="J2070" i="31"/>
  <c r="G2070" i="31"/>
  <c r="F2070" i="31"/>
  <c r="D2070" i="31"/>
  <c r="J2069" i="31"/>
  <c r="G2069" i="31"/>
  <c r="F2069" i="31"/>
  <c r="D2069" i="31"/>
  <c r="J2068" i="31"/>
  <c r="G2068" i="31"/>
  <c r="F2068" i="31"/>
  <c r="D2068" i="31"/>
  <c r="J2067" i="31"/>
  <c r="G2067" i="31"/>
  <c r="F2067" i="31"/>
  <c r="D2067" i="31"/>
  <c r="J2066" i="31"/>
  <c r="G2066" i="31"/>
  <c r="F2066" i="31"/>
  <c r="D2066" i="31"/>
  <c r="J2065" i="31"/>
  <c r="G2065" i="31"/>
  <c r="F2065" i="31"/>
  <c r="D2065" i="31"/>
  <c r="J2064" i="31"/>
  <c r="G2064" i="31"/>
  <c r="F2064" i="31"/>
  <c r="D2064" i="31"/>
  <c r="J2063" i="31"/>
  <c r="G2063" i="31"/>
  <c r="F2063" i="31"/>
  <c r="D2063" i="31"/>
  <c r="J2062" i="31"/>
  <c r="G2062" i="31"/>
  <c r="F2062" i="31"/>
  <c r="D2062" i="31"/>
  <c r="J2061" i="31"/>
  <c r="G2061" i="31"/>
  <c r="F2061" i="31"/>
  <c r="D2061" i="31"/>
  <c r="J2060" i="31"/>
  <c r="G2060" i="31"/>
  <c r="F2060" i="31"/>
  <c r="D2060" i="31"/>
  <c r="J2059" i="31"/>
  <c r="G2059" i="31"/>
  <c r="F2059" i="31"/>
  <c r="D2059" i="31"/>
  <c r="J2058" i="31"/>
  <c r="G2058" i="31"/>
  <c r="F2058" i="31"/>
  <c r="D2058" i="31"/>
  <c r="J2057" i="31"/>
  <c r="G2057" i="31"/>
  <c r="F2057" i="31"/>
  <c r="D2057" i="31"/>
  <c r="J2056" i="31"/>
  <c r="G2056" i="31"/>
  <c r="F2056" i="31"/>
  <c r="D2056" i="31"/>
  <c r="J2055" i="31"/>
  <c r="G2055" i="31"/>
  <c r="F2055" i="31"/>
  <c r="D2055" i="31"/>
  <c r="J2054" i="31"/>
  <c r="G2054" i="31"/>
  <c r="F2054" i="31"/>
  <c r="D2054" i="31"/>
  <c r="J2053" i="31"/>
  <c r="G2053" i="31"/>
  <c r="F2053" i="31"/>
  <c r="D2053" i="31"/>
  <c r="J2052" i="31"/>
  <c r="G2052" i="31"/>
  <c r="F2052" i="31"/>
  <c r="D2052" i="31"/>
  <c r="B2052" i="31"/>
  <c r="B2053" i="31" s="1"/>
  <c r="B2054" i="31" s="1"/>
  <c r="B2055" i="31" s="1"/>
  <c r="B2056" i="31" s="1"/>
  <c r="B2057" i="31" s="1"/>
  <c r="B2058" i="31" s="1"/>
  <c r="B2059" i="31" s="1"/>
  <c r="B2060" i="31" s="1"/>
  <c r="B2061" i="31" s="1"/>
  <c r="B2062" i="31" s="1"/>
  <c r="B2063" i="31" s="1"/>
  <c r="B2064" i="31" s="1"/>
  <c r="B2065" i="31" s="1"/>
  <c r="B2066" i="31" s="1"/>
  <c r="B2067" i="31" s="1"/>
  <c r="B2068" i="31" s="1"/>
  <c r="B2069" i="31" s="1"/>
  <c r="B2070" i="31" s="1"/>
  <c r="B2071" i="31" s="1"/>
  <c r="B2072" i="31" s="1"/>
  <c r="B2073" i="31" s="1"/>
  <c r="B2074" i="31" s="1"/>
  <c r="B2075" i="31" s="1"/>
  <c r="B2076" i="31" s="1"/>
  <c r="B2077" i="31" s="1"/>
  <c r="B2078" i="31" s="1"/>
  <c r="B2079" i="31" s="1"/>
  <c r="B2080" i="31" s="1"/>
  <c r="B2081" i="31" s="1"/>
  <c r="B2082" i="31" s="1"/>
  <c r="B2083" i="31" s="1"/>
  <c r="B2084" i="31" s="1"/>
  <c r="B2085" i="31" s="1"/>
  <c r="B2086" i="31" s="1"/>
  <c r="B2087" i="31" s="1"/>
  <c r="B2088" i="31" s="1"/>
  <c r="B2089" i="31" s="1"/>
  <c r="B2090" i="31" s="1"/>
  <c r="B2091" i="31" s="1"/>
  <c r="B2092" i="31" s="1"/>
  <c r="B2093" i="31" s="1"/>
  <c r="B2094" i="31" s="1"/>
  <c r="B2095" i="31" s="1"/>
  <c r="B2096" i="31" s="1"/>
  <c r="B2097" i="31" s="1"/>
  <c r="B2098" i="31" s="1"/>
  <c r="B2099" i="31" s="1"/>
  <c r="B2100" i="31" s="1"/>
  <c r="B2101" i="31" s="1"/>
  <c r="B2102" i="31" s="1"/>
  <c r="B2103" i="31" s="1"/>
  <c r="B2104" i="31" s="1"/>
  <c r="B2105" i="31" s="1"/>
  <c r="B2106" i="31" s="1"/>
  <c r="B2107" i="31" s="1"/>
  <c r="B2108" i="31" s="1"/>
  <c r="B2109" i="31" s="1"/>
  <c r="B2110" i="31" s="1"/>
  <c r="B2111" i="31" s="1"/>
  <c r="B2112" i="31" s="1"/>
  <c r="B2113" i="31" s="1"/>
  <c r="B2114" i="31" s="1"/>
  <c r="B2115" i="31" s="1"/>
  <c r="B2116" i="31" s="1"/>
  <c r="B2117" i="31" s="1"/>
  <c r="B2118" i="31" s="1"/>
  <c r="B2119" i="31" s="1"/>
  <c r="B2120" i="31" s="1"/>
  <c r="B2121" i="31" s="1"/>
  <c r="B2122" i="31" s="1"/>
  <c r="B2123" i="31" s="1"/>
  <c r="B2124" i="31" s="1"/>
  <c r="B2125" i="31" s="1"/>
  <c r="B2126" i="31" s="1"/>
  <c r="B2127" i="31" s="1"/>
  <c r="B2128" i="31" s="1"/>
  <c r="B2129" i="31" s="1"/>
  <c r="B2130" i="31" s="1"/>
  <c r="B2131" i="31" s="1"/>
  <c r="B2132" i="31" s="1"/>
  <c r="B2133" i="31" s="1"/>
  <c r="B2134" i="31" s="1"/>
  <c r="B2135" i="31" s="1"/>
  <c r="B2136" i="31" s="1"/>
  <c r="B2137" i="31" s="1"/>
  <c r="B2138" i="31" s="1"/>
  <c r="B2139" i="31" s="1"/>
  <c r="B2140" i="31" s="1"/>
  <c r="B2141" i="31" s="1"/>
  <c r="B2142" i="31" s="1"/>
  <c r="B2143" i="31" s="1"/>
  <c r="B2144" i="31" s="1"/>
  <c r="B2145" i="31" s="1"/>
  <c r="B2146" i="31" s="1"/>
  <c r="B2147" i="31" s="1"/>
  <c r="B2148" i="31" s="1"/>
  <c r="B2149" i="31" s="1"/>
  <c r="B2150" i="31" s="1"/>
  <c r="B2151" i="31" s="1"/>
  <c r="B2152" i="31" s="1"/>
  <c r="B2153" i="31" s="1"/>
  <c r="B2154" i="31" s="1"/>
  <c r="B2155" i="31" s="1"/>
  <c r="B2156" i="31" s="1"/>
  <c r="B2157" i="31" s="1"/>
  <c r="B2158" i="31" s="1"/>
  <c r="B2159" i="31" s="1"/>
  <c r="B2160" i="31" s="1"/>
  <c r="B2161" i="31" s="1"/>
  <c r="B2162" i="31" s="1"/>
  <c r="B2163" i="31" s="1"/>
  <c r="B2164" i="31" s="1"/>
  <c r="B2165" i="31" s="1"/>
  <c r="B2166" i="31" s="1"/>
  <c r="B2167" i="31" s="1"/>
  <c r="B2168" i="31" s="1"/>
  <c r="B2169" i="31" s="1"/>
  <c r="B2170" i="31" s="1"/>
  <c r="B2171" i="31" s="1"/>
  <c r="B2172" i="31" s="1"/>
  <c r="B2173" i="31" s="1"/>
  <c r="B2174" i="31" s="1"/>
  <c r="B2175" i="31" s="1"/>
  <c r="B2176" i="31" s="1"/>
  <c r="B2177" i="31" s="1"/>
  <c r="B2178" i="31" s="1"/>
  <c r="B2179" i="31" s="1"/>
  <c r="B2180" i="31" s="1"/>
  <c r="B2181" i="31" s="1"/>
  <c r="B2182" i="31" s="1"/>
  <c r="B2183" i="31" s="1"/>
  <c r="B2184" i="31" s="1"/>
  <c r="B2185" i="31" s="1"/>
  <c r="B2186" i="31" s="1"/>
  <c r="B2187" i="31" s="1"/>
  <c r="B2188" i="31" s="1"/>
  <c r="B2189" i="31" s="1"/>
  <c r="B2190" i="31" s="1"/>
  <c r="B2191" i="31" s="1"/>
  <c r="B2192" i="31" s="1"/>
  <c r="B2193" i="31" s="1"/>
  <c r="B2194" i="31" s="1"/>
  <c r="B2195" i="31" s="1"/>
  <c r="B2196" i="31" s="1"/>
  <c r="B2197" i="31" s="1"/>
  <c r="B2198" i="31" s="1"/>
  <c r="B2199" i="31" s="1"/>
  <c r="B2200" i="31" s="1"/>
  <c r="B2201" i="31" s="1"/>
  <c r="B2202" i="31" s="1"/>
  <c r="B2203" i="31" s="1"/>
  <c r="B2204" i="31" s="1"/>
  <c r="B2205" i="31" s="1"/>
  <c r="B2206" i="31" s="1"/>
  <c r="B2207" i="31" s="1"/>
  <c r="B2208" i="31" s="1"/>
  <c r="B2209" i="31" s="1"/>
  <c r="B2210" i="31" s="1"/>
  <c r="B2211" i="31" s="1"/>
  <c r="B2212" i="31" s="1"/>
  <c r="B2213" i="31" s="1"/>
  <c r="B2214" i="31" s="1"/>
  <c r="B2215" i="31" s="1"/>
  <c r="B2216" i="31" s="1"/>
  <c r="B2217" i="31" s="1"/>
  <c r="B2218" i="31" s="1"/>
  <c r="B2219" i="31" s="1"/>
  <c r="B2220" i="31" s="1"/>
  <c r="B2221" i="31" s="1"/>
  <c r="B2222" i="31" s="1"/>
  <c r="B2223" i="31" s="1"/>
  <c r="B2224" i="31" s="1"/>
  <c r="B2225" i="31" s="1"/>
  <c r="B2226" i="31" s="1"/>
  <c r="B2227" i="31" s="1"/>
  <c r="B2228" i="31" s="1"/>
  <c r="B2229" i="31" s="1"/>
  <c r="B2230" i="31" s="1"/>
  <c r="B2231" i="31" s="1"/>
  <c r="B2232" i="31" s="1"/>
  <c r="B2233" i="31" s="1"/>
  <c r="B2234" i="31" s="1"/>
  <c r="B2235" i="31" s="1"/>
  <c r="B2236" i="31" s="1"/>
  <c r="B2237" i="31" s="1"/>
  <c r="B2238" i="31" s="1"/>
  <c r="B2239" i="31" s="1"/>
  <c r="B2240" i="31" s="1"/>
  <c r="B2241" i="31" s="1"/>
  <c r="B2242" i="31" s="1"/>
  <c r="B2243" i="31" s="1"/>
  <c r="B2244" i="31" s="1"/>
  <c r="B2245" i="31" s="1"/>
  <c r="B2246" i="31" s="1"/>
  <c r="B2247" i="31" s="1"/>
  <c r="B2248" i="31" s="1"/>
  <c r="B2249" i="31" s="1"/>
  <c r="B2250" i="31" s="1"/>
  <c r="B2251" i="31" s="1"/>
  <c r="B2252" i="31" s="1"/>
  <c r="B2253" i="31" s="1"/>
  <c r="B2254" i="31" s="1"/>
  <c r="B2255" i="31" s="1"/>
  <c r="B2256" i="31" s="1"/>
  <c r="B2257" i="31" s="1"/>
  <c r="B2258" i="31" s="1"/>
  <c r="B2259" i="31" s="1"/>
  <c r="B2260" i="31" s="1"/>
  <c r="B2261" i="31" s="1"/>
  <c r="B2262" i="31" s="1"/>
  <c r="B2263" i="31" s="1"/>
  <c r="B2264" i="31" s="1"/>
  <c r="B2265" i="31" s="1"/>
  <c r="B2266" i="31" s="1"/>
  <c r="B2267" i="31" s="1"/>
  <c r="B2268" i="31" s="1"/>
  <c r="B2269" i="31" s="1"/>
  <c r="B2270" i="31" s="1"/>
  <c r="B2271" i="31" s="1"/>
  <c r="B2272" i="31" s="1"/>
  <c r="B2273" i="31" s="1"/>
  <c r="B2274" i="31" s="1"/>
  <c r="B2275" i="31" s="1"/>
  <c r="B2276" i="31" s="1"/>
  <c r="B2277" i="31" s="1"/>
  <c r="B2278" i="31" s="1"/>
  <c r="B2279" i="31" s="1"/>
  <c r="B2280" i="31" s="1"/>
  <c r="B2281" i="31" s="1"/>
  <c r="B2282" i="31" s="1"/>
  <c r="B2283" i="31" s="1"/>
  <c r="B2284" i="31" s="1"/>
  <c r="B2285" i="31" s="1"/>
  <c r="B2286" i="31" s="1"/>
  <c r="B2287" i="31" s="1"/>
  <c r="B2288" i="31" s="1"/>
  <c r="B2289" i="31" s="1"/>
  <c r="B2290" i="31" s="1"/>
  <c r="B2291" i="31" s="1"/>
  <c r="B2292" i="31" s="1"/>
  <c r="B2293" i="31" s="1"/>
  <c r="B2294" i="31" s="1"/>
  <c r="B2295" i="31" s="1"/>
  <c r="B2296" i="31" s="1"/>
  <c r="B2297" i="31" s="1"/>
  <c r="B2298" i="31" s="1"/>
  <c r="B2299" i="31" s="1"/>
  <c r="B2300" i="31" s="1"/>
  <c r="B2301" i="31" s="1"/>
  <c r="B2302" i="31" s="1"/>
  <c r="B2303" i="31" s="1"/>
  <c r="B2304" i="31" s="1"/>
  <c r="B2305" i="31" s="1"/>
  <c r="B2306" i="31" s="1"/>
  <c r="B2307" i="31" s="1"/>
  <c r="B2308" i="31" s="1"/>
  <c r="B2309" i="31" s="1"/>
  <c r="B2310" i="31" s="1"/>
  <c r="B2311" i="31" s="1"/>
  <c r="B2312" i="31" s="1"/>
  <c r="B2313" i="31" s="1"/>
  <c r="B2314" i="31" s="1"/>
  <c r="B2315" i="31" s="1"/>
  <c r="B2316" i="31" s="1"/>
  <c r="B2317" i="31" s="1"/>
  <c r="B2318" i="31" s="1"/>
  <c r="B2319" i="31" s="1"/>
  <c r="B2320" i="31" s="1"/>
  <c r="B2321" i="31" s="1"/>
  <c r="B2322" i="31" s="1"/>
  <c r="B2323" i="31" s="1"/>
  <c r="B2324" i="31" s="1"/>
  <c r="B2325" i="31" s="1"/>
  <c r="B2326" i="31" s="1"/>
  <c r="B2327" i="31" s="1"/>
  <c r="B2328" i="31" s="1"/>
  <c r="B2329" i="31" s="1"/>
  <c r="B2330" i="31" s="1"/>
  <c r="B2331" i="31" s="1"/>
  <c r="B2332" i="31" s="1"/>
  <c r="B2333" i="31" s="1"/>
  <c r="B2334" i="31" s="1"/>
  <c r="B2335" i="31" s="1"/>
  <c r="B2336" i="31" s="1"/>
  <c r="B2337" i="31" s="1"/>
  <c r="B2338" i="31" s="1"/>
  <c r="B2339" i="31" s="1"/>
  <c r="B2340" i="31" s="1"/>
  <c r="B2341" i="31" s="1"/>
  <c r="B2342" i="31" s="1"/>
  <c r="B2343" i="31" s="1"/>
  <c r="B2344" i="31" s="1"/>
  <c r="B2345" i="31" s="1"/>
  <c r="B2346" i="31" s="1"/>
  <c r="B2347" i="31" s="1"/>
  <c r="B2348" i="31" s="1"/>
  <c r="B2349" i="31" s="1"/>
  <c r="B2350" i="31" s="1"/>
  <c r="B2351" i="31" s="1"/>
  <c r="B2352" i="31" s="1"/>
  <c r="B2353" i="31" s="1"/>
  <c r="B2354" i="31" s="1"/>
  <c r="B2355" i="31" s="1"/>
  <c r="B2356" i="31" s="1"/>
  <c r="B2357" i="31" s="1"/>
  <c r="B2358" i="31" s="1"/>
  <c r="B2359" i="31" s="1"/>
  <c r="B2360" i="31" s="1"/>
  <c r="B2361" i="31" s="1"/>
  <c r="B2362" i="31" s="1"/>
  <c r="B2363" i="31" s="1"/>
  <c r="B2364" i="31" s="1"/>
  <c r="B2365" i="31" s="1"/>
  <c r="B2366" i="31" s="1"/>
  <c r="B2367" i="31" s="1"/>
  <c r="B2368" i="31" s="1"/>
  <c r="B2369" i="31" s="1"/>
  <c r="B2370" i="31" s="1"/>
  <c r="B2371" i="31" s="1"/>
  <c r="B2372" i="31" s="1"/>
  <c r="B2373" i="31" s="1"/>
  <c r="B2374" i="31" s="1"/>
  <c r="B2375" i="31" s="1"/>
  <c r="B2376" i="31" s="1"/>
  <c r="B2377" i="31" s="1"/>
  <c r="B2378" i="31" s="1"/>
  <c r="B2379" i="31" s="1"/>
  <c r="B2380" i="31" s="1"/>
  <c r="B2381" i="31" s="1"/>
  <c r="B2382" i="31" s="1"/>
  <c r="B2383" i="31" s="1"/>
  <c r="B2384" i="31" s="1"/>
  <c r="B2385" i="31" s="1"/>
  <c r="B2386" i="31" s="1"/>
  <c r="B2387" i="31" s="1"/>
  <c r="B2388" i="31" s="1"/>
  <c r="B2389" i="31" s="1"/>
  <c r="B2390" i="31" s="1"/>
  <c r="B2391" i="31" s="1"/>
  <c r="B2392" i="31" s="1"/>
  <c r="B2393" i="31" s="1"/>
  <c r="B2394" i="31" s="1"/>
  <c r="B2395" i="31" s="1"/>
  <c r="B2396" i="31" s="1"/>
  <c r="B2397" i="31" s="1"/>
  <c r="B2398" i="31" s="1"/>
  <c r="B2399" i="31" s="1"/>
  <c r="B2400" i="31" s="1"/>
  <c r="B2401" i="31" s="1"/>
  <c r="B2402" i="31" s="1"/>
  <c r="B2403" i="31" s="1"/>
  <c r="B2404" i="31" s="1"/>
  <c r="B2405" i="31" s="1"/>
  <c r="B2406" i="31" s="1"/>
  <c r="B2407" i="31" s="1"/>
  <c r="B2408" i="31" s="1"/>
  <c r="B2409" i="31" s="1"/>
  <c r="B2410" i="31" s="1"/>
  <c r="B2411" i="31" s="1"/>
  <c r="B2412" i="31" s="1"/>
  <c r="B2413" i="31" s="1"/>
  <c r="B2414" i="31" s="1"/>
  <c r="B2415" i="31" s="1"/>
  <c r="B2416" i="31" s="1"/>
  <c r="B2417" i="31" s="1"/>
  <c r="B2418" i="31" s="1"/>
  <c r="B2419" i="31" s="1"/>
  <c r="B2420" i="31" s="1"/>
  <c r="B2421" i="31" s="1"/>
  <c r="B2422" i="31" s="1"/>
  <c r="B2423" i="31" s="1"/>
  <c r="B2424" i="31" s="1"/>
  <c r="B2425" i="31" s="1"/>
  <c r="B2426" i="31" s="1"/>
  <c r="B2427" i="31" s="1"/>
  <c r="B2428" i="31" s="1"/>
  <c r="B2429" i="31" s="1"/>
  <c r="B2430" i="31" s="1"/>
  <c r="B2431" i="31" s="1"/>
  <c r="B2432" i="31" s="1"/>
  <c r="B2433" i="31" s="1"/>
  <c r="B2434" i="31" s="1"/>
  <c r="B2435" i="31" s="1"/>
  <c r="B2436" i="31" s="1"/>
  <c r="B2437" i="31" s="1"/>
  <c r="B2438" i="31" s="1"/>
  <c r="B2439" i="31" s="1"/>
  <c r="B2440" i="31" s="1"/>
  <c r="B2441" i="31" s="1"/>
  <c r="B2442" i="31" s="1"/>
  <c r="B2443" i="31" s="1"/>
  <c r="B2444" i="31" s="1"/>
  <c r="B2445" i="31" s="1"/>
  <c r="B2446" i="31" s="1"/>
  <c r="B2447" i="31" s="1"/>
  <c r="B2448" i="31" s="1"/>
  <c r="B2449" i="31" s="1"/>
  <c r="B2450" i="31" s="1"/>
  <c r="B2451" i="31" s="1"/>
  <c r="B2452" i="31" s="1"/>
  <c r="B2453" i="31" s="1"/>
  <c r="B2454" i="31" s="1"/>
  <c r="B2455" i="31" s="1"/>
  <c r="B2456" i="31" s="1"/>
  <c r="B2457" i="31" s="1"/>
  <c r="B2458" i="31" s="1"/>
  <c r="B2459" i="31" s="1"/>
  <c r="B2460" i="31" s="1"/>
  <c r="B2461" i="31" s="1"/>
  <c r="B2462" i="31" s="1"/>
  <c r="B2463" i="31" s="1"/>
  <c r="B2464" i="31" s="1"/>
  <c r="B2465" i="31" s="1"/>
  <c r="B2466" i="31" s="1"/>
  <c r="B2467" i="31" s="1"/>
  <c r="B2468" i="31" s="1"/>
  <c r="B2469" i="31" s="1"/>
  <c r="B2470" i="31" s="1"/>
  <c r="B2471" i="31" s="1"/>
  <c r="B2472" i="31" s="1"/>
  <c r="B2473" i="31" s="1"/>
  <c r="B2474" i="31" s="1"/>
  <c r="B2475" i="31" s="1"/>
  <c r="B2476" i="31" s="1"/>
  <c r="B2477" i="31" s="1"/>
  <c r="B2478" i="31" s="1"/>
  <c r="B2479" i="31" s="1"/>
  <c r="B2480" i="31" s="1"/>
  <c r="B2481" i="31" s="1"/>
  <c r="B2482" i="31" s="1"/>
  <c r="B2483" i="31" s="1"/>
  <c r="B2484" i="31" s="1"/>
  <c r="B2485" i="31" s="1"/>
  <c r="B2486" i="31" s="1"/>
  <c r="B2487" i="31" s="1"/>
  <c r="B2488" i="31" s="1"/>
  <c r="B2489" i="31" s="1"/>
  <c r="B2490" i="31" s="1"/>
  <c r="B2491" i="31" s="1"/>
  <c r="B2492" i="31" s="1"/>
  <c r="B2493" i="31" s="1"/>
  <c r="B2494" i="31" s="1"/>
  <c r="B2495" i="31" s="1"/>
  <c r="B2496" i="31" s="1"/>
  <c r="B2497" i="31" s="1"/>
  <c r="B2498" i="31" s="1"/>
  <c r="B2499" i="31" s="1"/>
  <c r="B2500" i="31" s="1"/>
  <c r="B2501" i="31" s="1"/>
  <c r="B2502" i="31" s="1"/>
  <c r="B2503" i="31" s="1"/>
  <c r="B2504" i="31" s="1"/>
  <c r="B2505" i="31" s="1"/>
  <c r="B2506" i="31" s="1"/>
  <c r="B2507" i="31" s="1"/>
  <c r="B2508" i="31" s="1"/>
  <c r="B2509" i="31" s="1"/>
  <c r="B2510" i="31" s="1"/>
  <c r="B2511" i="31" s="1"/>
  <c r="B2512" i="31" s="1"/>
  <c r="B2513" i="31" s="1"/>
  <c r="B2514" i="31" s="1"/>
  <c r="B2515" i="31" s="1"/>
  <c r="B2516" i="31" s="1"/>
  <c r="B2517" i="31" s="1"/>
  <c r="B2518" i="31" s="1"/>
  <c r="B2519" i="31" s="1"/>
  <c r="B2520" i="31" s="1"/>
  <c r="B2521" i="31" s="1"/>
  <c r="B2522" i="31" s="1"/>
  <c r="B2523" i="31" s="1"/>
  <c r="B2524" i="31" s="1"/>
  <c r="B2525" i="31" s="1"/>
  <c r="B2526" i="31" s="1"/>
  <c r="B2527" i="31" s="1"/>
  <c r="B2528" i="31" s="1"/>
  <c r="B2529" i="31" s="1"/>
  <c r="B2530" i="31" s="1"/>
  <c r="B2531" i="31" s="1"/>
  <c r="B2532" i="31" s="1"/>
  <c r="B2533" i="31" s="1"/>
  <c r="B2534" i="31" s="1"/>
  <c r="B2535" i="31" s="1"/>
  <c r="B2536" i="31" s="1"/>
  <c r="B2537" i="31" s="1"/>
  <c r="B2538" i="31" s="1"/>
  <c r="B2539" i="31" s="1"/>
  <c r="B2540" i="31" s="1"/>
  <c r="B2541" i="31" s="1"/>
  <c r="B2542" i="31" s="1"/>
  <c r="B2543" i="31" s="1"/>
  <c r="B2544" i="31" s="1"/>
  <c r="B2545" i="31" s="1"/>
  <c r="B2546" i="31" s="1"/>
  <c r="B2547" i="31" s="1"/>
  <c r="B2548" i="31" s="1"/>
  <c r="B2549" i="31" s="1"/>
  <c r="B2550" i="31" s="1"/>
  <c r="B2551" i="31" s="1"/>
  <c r="B2552" i="31" s="1"/>
  <c r="B2553" i="31" s="1"/>
  <c r="B2554" i="31" s="1"/>
  <c r="B2555" i="31" s="1"/>
  <c r="B2556" i="31" s="1"/>
  <c r="B2557" i="31" s="1"/>
  <c r="B2558" i="31" s="1"/>
  <c r="B2559" i="31" s="1"/>
  <c r="B2560" i="31" s="1"/>
  <c r="B2561" i="31" s="1"/>
  <c r="B2562" i="31" s="1"/>
  <c r="B2563" i="31" s="1"/>
  <c r="B2564" i="31" s="1"/>
  <c r="B2565" i="31" s="1"/>
  <c r="B2566" i="31" s="1"/>
  <c r="B2567" i="31" s="1"/>
  <c r="B2568" i="31" s="1"/>
  <c r="B2569" i="31" s="1"/>
  <c r="B2570" i="31" s="1"/>
  <c r="B2571" i="31" s="1"/>
  <c r="B2572" i="31" s="1"/>
  <c r="B2573" i="31" s="1"/>
  <c r="B2574" i="31" s="1"/>
  <c r="B2575" i="31" s="1"/>
  <c r="B2576" i="31" s="1"/>
  <c r="B2577" i="31" s="1"/>
  <c r="B2578" i="31" s="1"/>
  <c r="B2579" i="31" s="1"/>
  <c r="B2580" i="31" s="1"/>
  <c r="B2581" i="31" s="1"/>
  <c r="B2582" i="31" s="1"/>
  <c r="B2583" i="31" s="1"/>
  <c r="B2584" i="31" s="1"/>
  <c r="B2585" i="31" s="1"/>
  <c r="B2586" i="31" s="1"/>
  <c r="B2587" i="31" s="1"/>
  <c r="B2588" i="31" s="1"/>
  <c r="B2589" i="31" s="1"/>
  <c r="B2590" i="31" s="1"/>
  <c r="B2591" i="31" s="1"/>
  <c r="B2592" i="31" s="1"/>
  <c r="B2593" i="31" s="1"/>
  <c r="B2594" i="31" s="1"/>
  <c r="B2595" i="31" s="1"/>
  <c r="B2596" i="31" s="1"/>
  <c r="B2597" i="31" s="1"/>
  <c r="B2598" i="31" s="1"/>
  <c r="B2599" i="31" s="1"/>
  <c r="B2600" i="31" s="1"/>
  <c r="B2601" i="31" s="1"/>
  <c r="B2602" i="31" s="1"/>
  <c r="B2603" i="31" s="1"/>
  <c r="B2604" i="31" s="1"/>
  <c r="B2605" i="31" s="1"/>
  <c r="B2606" i="31" s="1"/>
  <c r="B2607" i="31" s="1"/>
  <c r="B2608" i="31" s="1"/>
  <c r="B2609" i="31" s="1"/>
  <c r="B2610" i="31" s="1"/>
  <c r="J2051" i="31"/>
  <c r="G2051" i="31"/>
  <c r="F2051" i="31"/>
  <c r="D2051" i="31"/>
  <c r="J2050" i="31"/>
  <c r="G2050" i="31"/>
  <c r="F2050" i="31"/>
  <c r="D2050" i="31"/>
  <c r="J2049" i="31"/>
  <c r="G2049" i="31"/>
  <c r="F2049" i="31"/>
  <c r="D2049" i="31"/>
  <c r="J2048" i="31"/>
  <c r="G2048" i="31"/>
  <c r="F2048" i="31"/>
  <c r="D2048" i="31"/>
  <c r="J2047" i="31"/>
  <c r="G2047" i="31"/>
  <c r="F2047" i="31"/>
  <c r="D2047" i="31"/>
  <c r="J2046" i="31"/>
  <c r="G2046" i="31"/>
  <c r="F2046" i="31"/>
  <c r="D2046" i="31"/>
  <c r="J2045" i="31"/>
  <c r="G2045" i="31"/>
  <c r="F2045" i="31"/>
  <c r="D2045" i="31"/>
  <c r="J2044" i="31"/>
  <c r="G2044" i="31"/>
  <c r="F2044" i="31"/>
  <c r="D2044" i="31"/>
  <c r="J2043" i="31"/>
  <c r="G2043" i="31"/>
  <c r="F2043" i="31"/>
  <c r="D2043" i="31"/>
  <c r="J2042" i="31"/>
  <c r="G2042" i="31"/>
  <c r="F2042" i="31"/>
  <c r="D2042" i="31"/>
  <c r="J2041" i="31"/>
  <c r="G2041" i="31"/>
  <c r="F2041" i="31"/>
  <c r="D2041" i="31"/>
  <c r="J2040" i="31"/>
  <c r="G2040" i="31"/>
  <c r="F2040" i="31"/>
  <c r="D2040" i="31"/>
  <c r="B2040" i="31"/>
  <c r="B2041" i="31" s="1"/>
  <c r="B2042" i="31" s="1"/>
  <c r="B2043" i="31" s="1"/>
  <c r="B2044" i="31" s="1"/>
  <c r="B2045" i="31" s="1"/>
  <c r="B2046" i="31" s="1"/>
  <c r="B2047" i="31" s="1"/>
  <c r="B2048" i="31" s="1"/>
  <c r="B2049" i="31" s="1"/>
  <c r="B2050" i="31" s="1"/>
  <c r="B2051" i="31" s="1"/>
  <c r="J2039" i="31"/>
  <c r="G2039" i="31"/>
  <c r="F2039" i="31"/>
  <c r="D2039" i="31"/>
  <c r="J2033" i="31"/>
  <c r="D2033" i="31"/>
  <c r="J2032" i="31"/>
  <c r="D2032" i="31"/>
  <c r="J2031" i="31"/>
  <c r="D2031" i="31"/>
  <c r="J2030" i="31"/>
  <c r="D2030" i="31"/>
  <c r="J2029" i="31"/>
  <c r="D2029" i="31"/>
  <c r="J2028" i="31"/>
  <c r="D2028" i="31"/>
  <c r="J2027" i="31"/>
  <c r="D2027" i="31"/>
  <c r="J2026" i="31"/>
  <c r="D2026" i="31"/>
  <c r="J2025" i="31"/>
  <c r="D2025" i="31"/>
  <c r="J2024" i="31"/>
  <c r="D2024" i="31"/>
  <c r="J2023" i="31"/>
  <c r="D2023" i="31"/>
  <c r="J2022" i="31"/>
  <c r="D2022" i="31"/>
  <c r="J2021" i="31"/>
  <c r="D2021" i="31"/>
  <c r="J2020" i="31"/>
  <c r="D2020" i="31"/>
  <c r="J2019" i="31"/>
  <c r="D2019" i="31"/>
  <c r="J2018" i="31"/>
  <c r="D2018" i="31"/>
  <c r="J2017" i="31"/>
  <c r="D2017" i="31"/>
  <c r="J2016" i="31"/>
  <c r="D2016" i="31"/>
  <c r="J2015" i="31"/>
  <c r="D2015" i="31"/>
  <c r="J2014" i="31"/>
  <c r="D2014" i="31"/>
  <c r="J2013" i="31"/>
  <c r="D2013" i="31"/>
  <c r="J2012" i="31"/>
  <c r="D2012" i="31"/>
  <c r="J2011" i="31"/>
  <c r="D2011" i="31"/>
  <c r="J2010" i="31"/>
  <c r="D2010" i="31"/>
  <c r="J2009" i="31"/>
  <c r="D2009" i="31"/>
  <c r="J2008" i="31"/>
  <c r="D2008" i="31"/>
  <c r="J2007" i="31"/>
  <c r="D2007" i="31"/>
  <c r="J2006" i="31"/>
  <c r="D2006" i="31"/>
  <c r="J2005" i="31"/>
  <c r="D2005" i="31"/>
  <c r="J2004" i="31"/>
  <c r="D2004" i="31"/>
  <c r="J2003" i="31"/>
  <c r="D2003" i="31"/>
  <c r="J2002" i="31"/>
  <c r="D2002" i="31"/>
  <c r="J2001" i="31"/>
  <c r="D2001" i="31"/>
  <c r="J2000" i="31"/>
  <c r="D2000" i="31"/>
  <c r="J1999" i="31"/>
  <c r="D1999" i="31"/>
  <c r="J1998" i="31"/>
  <c r="D1998" i="31"/>
  <c r="J1997" i="31"/>
  <c r="D1997" i="31"/>
  <c r="J1996" i="31"/>
  <c r="D1996" i="31"/>
  <c r="J1995" i="31"/>
  <c r="D1995" i="31"/>
  <c r="J1994" i="31"/>
  <c r="D1994" i="31"/>
  <c r="J1993" i="31"/>
  <c r="D1993" i="31"/>
  <c r="J1992" i="31"/>
  <c r="D1992" i="31"/>
  <c r="J1991" i="31"/>
  <c r="D1991" i="31"/>
  <c r="J1990" i="31"/>
  <c r="D1990" i="31"/>
  <c r="J1989" i="31"/>
  <c r="D1989" i="31"/>
  <c r="J1988" i="31"/>
  <c r="D1988" i="31"/>
  <c r="J1987" i="31"/>
  <c r="D1987" i="31"/>
  <c r="J1986" i="31"/>
  <c r="D1986" i="31"/>
  <c r="J1985" i="31"/>
  <c r="D1985" i="31"/>
  <c r="J1984" i="31"/>
  <c r="D1984" i="31"/>
  <c r="J1983" i="31"/>
  <c r="D1983" i="31"/>
  <c r="J1982" i="31"/>
  <c r="D1982" i="31"/>
  <c r="J1981" i="31"/>
  <c r="D1981" i="31"/>
  <c r="J1980" i="31"/>
  <c r="D1980" i="31"/>
  <c r="J1979" i="31"/>
  <c r="D1979" i="31"/>
  <c r="J1978" i="31"/>
  <c r="D1978" i="31"/>
  <c r="J1977" i="31"/>
  <c r="D1977" i="31"/>
  <c r="J1976" i="31"/>
  <c r="D1976" i="31"/>
  <c r="J1975" i="31"/>
  <c r="D1975" i="31"/>
  <c r="J1974" i="31"/>
  <c r="D1974" i="31"/>
  <c r="J1973" i="31"/>
  <c r="D1973" i="31"/>
  <c r="J1972" i="31"/>
  <c r="D1972" i="31"/>
  <c r="J1971" i="31"/>
  <c r="D1971" i="31"/>
  <c r="J1970" i="31"/>
  <c r="D1970" i="31"/>
  <c r="J1969" i="31"/>
  <c r="D1969" i="31"/>
  <c r="J1968" i="31"/>
  <c r="D1968" i="31"/>
  <c r="J1967" i="31"/>
  <c r="D1967" i="31"/>
  <c r="J1966" i="31"/>
  <c r="D1966" i="31"/>
  <c r="J1965" i="31"/>
  <c r="D1965" i="31"/>
  <c r="J1964" i="31"/>
  <c r="D1964" i="31"/>
  <c r="J1963" i="31"/>
  <c r="D1963" i="31"/>
  <c r="J1962" i="31"/>
  <c r="D1962" i="31"/>
  <c r="J1961" i="31"/>
  <c r="D1961" i="31"/>
  <c r="J1960" i="31"/>
  <c r="D1960" i="31"/>
  <c r="J1959" i="31"/>
  <c r="D1959" i="31"/>
  <c r="J1958" i="31"/>
  <c r="D1958" i="31"/>
  <c r="J1957" i="31"/>
  <c r="D1957" i="31"/>
  <c r="J1956" i="31"/>
  <c r="D1956" i="31"/>
  <c r="J1955" i="31"/>
  <c r="D1955" i="31"/>
  <c r="J1954" i="31"/>
  <c r="D1954" i="31"/>
  <c r="J1953" i="31"/>
  <c r="D1953" i="31"/>
  <c r="J1952" i="31"/>
  <c r="D1952" i="31"/>
  <c r="J1951" i="31"/>
  <c r="D1951" i="31"/>
  <c r="J1950" i="31"/>
  <c r="D1950" i="31"/>
  <c r="J1949" i="31"/>
  <c r="D1949" i="31"/>
  <c r="J1948" i="31"/>
  <c r="D1948" i="31"/>
  <c r="J1947" i="31"/>
  <c r="D1947" i="31"/>
  <c r="J1946" i="31"/>
  <c r="D1946" i="31"/>
  <c r="J1945" i="31"/>
  <c r="D1945" i="31"/>
  <c r="J1944" i="31"/>
  <c r="D1944" i="31"/>
  <c r="J1943" i="31"/>
  <c r="D1943" i="31"/>
  <c r="J1942" i="31"/>
  <c r="D1942" i="31"/>
  <c r="J1941" i="31"/>
  <c r="D1941" i="31"/>
  <c r="J1940" i="31"/>
  <c r="D1940" i="31"/>
  <c r="J1939" i="31"/>
  <c r="D1939" i="31"/>
  <c r="J1938" i="31"/>
  <c r="D1938" i="31"/>
  <c r="J1937" i="31"/>
  <c r="D1937" i="31"/>
  <c r="J1936" i="31"/>
  <c r="D1936" i="31"/>
  <c r="J1935" i="31"/>
  <c r="D1935" i="31"/>
  <c r="J1934" i="31"/>
  <c r="D1934" i="31"/>
  <c r="J1933" i="31"/>
  <c r="D1933" i="31"/>
  <c r="J1932" i="31"/>
  <c r="D1932" i="31"/>
  <c r="J1931" i="31"/>
  <c r="D1931" i="31"/>
  <c r="J1930" i="31"/>
  <c r="D1930" i="31"/>
  <c r="J1929" i="31"/>
  <c r="D1929" i="31"/>
  <c r="J1928" i="31"/>
  <c r="D1928" i="31"/>
  <c r="J1927" i="31"/>
  <c r="D1927" i="31"/>
  <c r="J1926" i="31"/>
  <c r="D1926" i="31"/>
  <c r="J1925" i="31"/>
  <c r="D1925" i="31"/>
  <c r="J1924" i="31"/>
  <c r="D1924" i="31"/>
  <c r="J1923" i="31"/>
  <c r="D1923" i="31"/>
  <c r="J1922" i="31"/>
  <c r="D1922" i="31"/>
  <c r="J1921" i="31"/>
  <c r="D1921" i="31"/>
  <c r="J1920" i="31"/>
  <c r="D1920" i="31"/>
  <c r="J1919" i="31"/>
  <c r="D1919" i="31"/>
  <c r="J1918" i="31"/>
  <c r="D1918" i="31"/>
  <c r="J1917" i="31"/>
  <c r="D1917" i="31"/>
  <c r="J1916" i="31"/>
  <c r="D1916" i="31"/>
  <c r="J1915" i="31"/>
  <c r="D1915" i="31"/>
  <c r="J1914" i="31"/>
  <c r="D1914" i="31"/>
  <c r="J1913" i="31"/>
  <c r="D1913" i="31"/>
  <c r="J1912" i="31"/>
  <c r="D1912" i="31"/>
  <c r="J1911" i="31"/>
  <c r="D1911" i="31"/>
  <c r="J1910" i="31"/>
  <c r="D1910" i="31"/>
  <c r="J1909" i="31"/>
  <c r="D1909" i="31"/>
  <c r="J1908" i="31"/>
  <c r="D1908" i="31"/>
  <c r="J1907" i="31"/>
  <c r="D1907" i="31"/>
  <c r="J1906" i="31"/>
  <c r="D1906" i="31"/>
  <c r="J1905" i="31"/>
  <c r="D1905" i="31"/>
  <c r="J1904" i="31"/>
  <c r="D1904" i="31"/>
  <c r="J1903" i="31"/>
  <c r="D1903" i="31"/>
  <c r="J1902" i="31"/>
  <c r="D1902" i="31"/>
  <c r="J1901" i="31"/>
  <c r="D1901" i="31"/>
  <c r="J1900" i="31"/>
  <c r="D1900" i="31"/>
  <c r="J1899" i="31"/>
  <c r="D1899" i="31"/>
  <c r="J1898" i="31"/>
  <c r="D1898" i="31"/>
  <c r="J1897" i="31"/>
  <c r="D1897" i="31"/>
  <c r="J1896" i="31"/>
  <c r="D1896" i="31"/>
  <c r="J1895" i="31"/>
  <c r="D1895" i="31"/>
  <c r="J1894" i="31"/>
  <c r="D1894" i="31"/>
  <c r="J1893" i="31"/>
  <c r="D1893" i="31"/>
  <c r="J1892" i="31"/>
  <c r="D1892" i="31"/>
  <c r="J1891" i="31"/>
  <c r="D1891" i="31"/>
  <c r="J1890" i="31"/>
  <c r="D1890" i="31"/>
  <c r="J1889" i="31"/>
  <c r="D1889" i="31"/>
  <c r="J1888" i="31"/>
  <c r="D1888" i="31"/>
  <c r="J1887" i="31"/>
  <c r="D1887" i="31"/>
  <c r="J1886" i="31"/>
  <c r="D1886" i="31"/>
  <c r="J1885" i="31"/>
  <c r="D1885" i="31"/>
  <c r="J1884" i="31"/>
  <c r="D1884" i="31"/>
  <c r="J1883" i="31"/>
  <c r="D1883" i="31"/>
  <c r="J1882" i="31"/>
  <c r="D1882" i="31"/>
  <c r="J1881" i="31"/>
  <c r="D1881" i="31"/>
  <c r="J1880" i="31"/>
  <c r="D1880" i="31"/>
  <c r="J1879" i="31"/>
  <c r="D1879" i="31"/>
  <c r="J1878" i="31"/>
  <c r="D1878" i="31"/>
  <c r="J1877" i="31"/>
  <c r="D1877" i="31"/>
  <c r="J1876" i="31"/>
  <c r="D1876" i="31"/>
  <c r="J1875" i="31"/>
  <c r="D1875" i="31"/>
  <c r="J1874" i="31"/>
  <c r="D1874" i="31"/>
  <c r="J1873" i="31"/>
  <c r="D1873" i="31"/>
  <c r="J1872" i="31"/>
  <c r="D1872" i="31"/>
  <c r="J1871" i="31"/>
  <c r="D1871" i="31"/>
  <c r="J1870" i="31"/>
  <c r="D1870" i="31"/>
  <c r="J1869" i="31"/>
  <c r="D1869" i="31"/>
  <c r="J1868" i="31"/>
  <c r="D1868" i="31"/>
  <c r="J1867" i="31"/>
  <c r="D1867" i="31"/>
  <c r="J1866" i="31"/>
  <c r="D1866" i="31"/>
  <c r="J1865" i="31"/>
  <c r="D1865" i="31"/>
  <c r="J1864" i="31"/>
  <c r="D1864" i="31"/>
  <c r="J1863" i="31"/>
  <c r="D1863" i="31"/>
  <c r="J1862" i="31"/>
  <c r="D1862" i="31"/>
  <c r="J1861" i="31"/>
  <c r="D1861" i="31"/>
  <c r="J1860" i="31"/>
  <c r="D1860" i="31"/>
  <c r="J1859" i="31"/>
  <c r="D1859" i="31"/>
  <c r="J1858" i="31"/>
  <c r="D1858" i="31"/>
  <c r="J1857" i="31"/>
  <c r="D1857" i="31"/>
  <c r="J1856" i="31"/>
  <c r="D1856" i="31"/>
  <c r="J1855" i="31"/>
  <c r="D1855" i="31"/>
  <c r="J1854" i="31"/>
  <c r="D1854" i="31"/>
  <c r="J1853" i="31"/>
  <c r="D1853" i="31"/>
  <c r="J1852" i="31"/>
  <c r="D1852" i="31"/>
  <c r="J1851" i="31"/>
  <c r="D1851" i="31"/>
  <c r="J1850" i="31"/>
  <c r="D1850" i="31"/>
  <c r="J1849" i="31"/>
  <c r="D1849" i="31"/>
  <c r="J1848" i="31"/>
  <c r="D1848" i="31"/>
  <c r="J1847" i="31"/>
  <c r="D1847" i="31"/>
  <c r="J1846" i="31"/>
  <c r="D1846" i="31"/>
  <c r="J1845" i="31"/>
  <c r="D1845" i="31"/>
  <c r="J1844" i="31"/>
  <c r="D1844" i="31"/>
  <c r="J1843" i="31"/>
  <c r="D1843" i="31"/>
  <c r="J1842" i="31"/>
  <c r="D1842" i="31"/>
  <c r="J1841" i="31"/>
  <c r="D1841" i="31"/>
  <c r="J1840" i="31"/>
  <c r="D1840" i="31"/>
  <c r="J1839" i="31"/>
  <c r="D1839" i="31"/>
  <c r="J1838" i="31"/>
  <c r="D1838" i="31"/>
  <c r="J1837" i="31"/>
  <c r="D1837" i="31"/>
  <c r="J1836" i="31"/>
  <c r="D1836" i="31"/>
  <c r="J1835" i="31"/>
  <c r="D1835" i="31"/>
  <c r="J1834" i="31"/>
  <c r="D1834" i="31"/>
  <c r="J1833" i="31"/>
  <c r="D1833" i="31"/>
  <c r="J1832" i="31"/>
  <c r="D1832" i="31"/>
  <c r="J1831" i="31"/>
  <c r="D1831" i="31"/>
  <c r="J1830" i="31"/>
  <c r="D1830" i="31"/>
  <c r="J1829" i="31"/>
  <c r="D1829" i="31"/>
  <c r="J1828" i="31"/>
  <c r="D1828" i="31"/>
  <c r="J1827" i="31"/>
  <c r="D1827" i="31"/>
  <c r="J1826" i="31"/>
  <c r="D1826" i="31"/>
  <c r="J1825" i="31"/>
  <c r="D1825" i="31"/>
  <c r="J1824" i="31"/>
  <c r="D1824" i="31"/>
  <c r="J1823" i="31"/>
  <c r="D1823" i="31"/>
  <c r="J1822" i="31"/>
  <c r="D1822" i="31"/>
  <c r="J1821" i="31"/>
  <c r="D1821" i="31"/>
  <c r="J1820" i="31"/>
  <c r="D1820" i="31"/>
  <c r="J1819" i="31"/>
  <c r="D1819" i="31"/>
  <c r="J1818" i="31"/>
  <c r="D1818" i="31"/>
  <c r="J1817" i="31"/>
  <c r="D1817" i="31"/>
  <c r="J1816" i="31"/>
  <c r="D1816" i="31"/>
  <c r="J1815" i="31"/>
  <c r="D1815" i="31"/>
  <c r="J1814" i="31"/>
  <c r="D1814" i="31"/>
  <c r="J1813" i="31"/>
  <c r="D1813" i="31"/>
  <c r="J1812" i="31"/>
  <c r="D1812" i="31"/>
  <c r="J1811" i="31"/>
  <c r="D1811" i="31"/>
  <c r="J1810" i="31"/>
  <c r="D1810" i="31"/>
  <c r="J1809" i="31"/>
  <c r="D1809" i="31"/>
  <c r="J1808" i="31"/>
  <c r="D1808" i="31"/>
  <c r="J1807" i="31"/>
  <c r="D1807" i="31"/>
  <c r="J1806" i="31"/>
  <c r="D1806" i="31"/>
  <c r="J1805" i="31"/>
  <c r="D1805" i="31"/>
  <c r="J1804" i="31"/>
  <c r="D1804" i="31"/>
  <c r="J1803" i="31"/>
  <c r="D1803" i="31"/>
  <c r="J1802" i="31"/>
  <c r="D1802" i="31"/>
  <c r="J1801" i="31"/>
  <c r="D1801" i="31"/>
  <c r="J1800" i="31"/>
  <c r="D1800" i="31"/>
  <c r="J1799" i="31"/>
  <c r="D1799" i="31"/>
  <c r="J1798" i="31"/>
  <c r="D1798" i="31"/>
  <c r="J1797" i="31"/>
  <c r="D1797" i="31"/>
  <c r="J1796" i="31"/>
  <c r="D1796" i="31"/>
  <c r="J1795" i="31"/>
  <c r="D1795" i="31"/>
  <c r="J1794" i="31"/>
  <c r="D1794" i="31"/>
  <c r="J1793" i="31"/>
  <c r="D1793" i="31"/>
  <c r="J1792" i="31"/>
  <c r="D1792" i="31"/>
  <c r="J1791" i="31"/>
  <c r="D1791" i="31"/>
  <c r="J1790" i="31"/>
  <c r="D1790" i="31"/>
  <c r="J1789" i="31"/>
  <c r="D1789" i="31"/>
  <c r="J1788" i="31"/>
  <c r="D1788" i="31"/>
  <c r="J1787" i="31"/>
  <c r="D1787" i="31"/>
  <c r="J1786" i="31"/>
  <c r="D1786" i="31"/>
  <c r="J1785" i="31"/>
  <c r="D1785" i="31"/>
  <c r="J1784" i="31"/>
  <c r="D1784" i="31"/>
  <c r="J1783" i="31"/>
  <c r="D1783" i="31"/>
  <c r="J1782" i="31"/>
  <c r="D1782" i="31"/>
  <c r="J1781" i="31"/>
  <c r="D1781" i="31"/>
  <c r="J1780" i="31"/>
  <c r="D1780" i="31"/>
  <c r="J1779" i="31"/>
  <c r="D1779" i="31"/>
  <c r="J1778" i="31"/>
  <c r="D1778" i="31"/>
  <c r="J1777" i="31"/>
  <c r="D1777" i="31"/>
  <c r="J1776" i="31"/>
  <c r="D1776" i="31"/>
  <c r="J1775" i="31"/>
  <c r="D1775" i="31"/>
  <c r="J1774" i="31"/>
  <c r="D1774" i="31"/>
  <c r="J1773" i="31"/>
  <c r="D1773" i="31"/>
  <c r="J1772" i="31"/>
  <c r="D1772" i="31"/>
  <c r="J1771" i="31"/>
  <c r="D1771" i="31"/>
  <c r="J1770" i="31"/>
  <c r="D1770" i="31"/>
  <c r="J1769" i="31"/>
  <c r="D1769" i="31"/>
  <c r="J1768" i="31"/>
  <c r="D1768" i="31"/>
  <c r="J1767" i="31"/>
  <c r="D1767" i="31"/>
  <c r="J1766" i="31"/>
  <c r="D1766" i="31"/>
  <c r="J1765" i="31"/>
  <c r="D1765" i="31"/>
  <c r="J1764" i="31"/>
  <c r="D1764" i="31"/>
  <c r="J1763" i="31"/>
  <c r="D1763" i="31"/>
  <c r="J1762" i="31"/>
  <c r="D1762" i="31"/>
  <c r="J1761" i="31"/>
  <c r="D1761" i="31"/>
  <c r="J1760" i="31"/>
  <c r="D1760" i="31"/>
  <c r="J1759" i="31"/>
  <c r="D1759" i="31"/>
  <c r="J1758" i="31"/>
  <c r="D1758" i="31"/>
  <c r="J1757" i="31"/>
  <c r="D1757" i="31"/>
  <c r="J1756" i="31"/>
  <c r="D1756" i="31"/>
  <c r="J1755" i="31"/>
  <c r="D1755" i="31"/>
  <c r="J1754" i="31"/>
  <c r="D1754" i="31"/>
  <c r="J1753" i="31"/>
  <c r="D1753" i="31"/>
  <c r="J1752" i="31"/>
  <c r="D1752" i="31"/>
  <c r="J1751" i="31"/>
  <c r="D1751" i="31"/>
  <c r="J1750" i="31"/>
  <c r="D1750" i="31"/>
  <c r="J1749" i="31"/>
  <c r="D1749" i="31"/>
  <c r="J1748" i="31"/>
  <c r="D1748" i="31"/>
  <c r="J1747" i="31"/>
  <c r="D1747" i="31"/>
  <c r="J1746" i="31"/>
  <c r="D1746" i="31"/>
  <c r="J1745" i="31"/>
  <c r="D1745" i="31"/>
  <c r="J1744" i="31"/>
  <c r="D1744" i="31"/>
  <c r="J1743" i="31"/>
  <c r="D1743" i="31"/>
  <c r="J1742" i="31"/>
  <c r="D1742" i="31"/>
  <c r="J1741" i="31"/>
  <c r="D1741" i="31"/>
  <c r="J1740" i="31"/>
  <c r="D1740" i="31"/>
  <c r="J1739" i="31"/>
  <c r="D1739" i="31"/>
  <c r="J1738" i="31"/>
  <c r="D1738" i="31"/>
  <c r="J1737" i="31"/>
  <c r="D1737" i="31"/>
  <c r="J1736" i="31"/>
  <c r="D1736" i="31"/>
  <c r="J1735" i="31"/>
  <c r="D1735" i="31"/>
  <c r="J1734" i="31"/>
  <c r="D1734" i="31"/>
  <c r="J1733" i="31"/>
  <c r="D1733" i="31"/>
  <c r="J1732" i="31"/>
  <c r="D1732" i="31"/>
  <c r="J1731" i="31"/>
  <c r="D1731" i="31"/>
  <c r="J1730" i="31"/>
  <c r="D1730" i="31"/>
  <c r="J1729" i="31"/>
  <c r="D1729" i="31"/>
  <c r="J1728" i="31"/>
  <c r="D1728" i="31"/>
  <c r="J1727" i="31"/>
  <c r="D1727" i="31"/>
  <c r="J1726" i="31"/>
  <c r="D1726" i="31"/>
  <c r="J1725" i="31"/>
  <c r="D1725" i="31"/>
  <c r="J1724" i="31"/>
  <c r="D1724" i="31"/>
  <c r="J1723" i="31"/>
  <c r="D1723" i="31"/>
  <c r="J1722" i="31"/>
  <c r="D1722" i="31"/>
  <c r="J1721" i="31"/>
  <c r="D1721" i="31"/>
  <c r="J1720" i="31"/>
  <c r="D1720" i="31"/>
  <c r="J1719" i="31"/>
  <c r="D1719" i="31"/>
  <c r="J1718" i="31"/>
  <c r="D1718" i="31"/>
  <c r="J1717" i="31"/>
  <c r="D1717" i="31"/>
  <c r="J1716" i="31"/>
  <c r="D1716" i="31"/>
  <c r="J1715" i="31"/>
  <c r="D1715" i="31"/>
  <c r="J1714" i="31"/>
  <c r="D1714" i="31"/>
  <c r="J1713" i="31"/>
  <c r="D1713" i="31"/>
  <c r="J1712" i="31"/>
  <c r="D1712" i="31"/>
  <c r="J1711" i="31"/>
  <c r="D1711" i="31"/>
  <c r="J1710" i="31"/>
  <c r="D1710" i="31"/>
  <c r="J1709" i="31"/>
  <c r="D1709" i="31"/>
  <c r="J1708" i="31"/>
  <c r="D1708" i="31"/>
  <c r="J1707" i="31"/>
  <c r="D1707" i="31"/>
  <c r="J1706" i="31"/>
  <c r="D1706" i="31"/>
  <c r="J1705" i="31"/>
  <c r="D1705" i="31"/>
  <c r="J1704" i="31"/>
  <c r="D1704" i="31"/>
  <c r="J1703" i="31"/>
  <c r="D1703" i="31"/>
  <c r="J1702" i="31"/>
  <c r="D1702" i="31"/>
  <c r="J1701" i="31"/>
  <c r="D1701" i="31"/>
  <c r="J1700" i="31"/>
  <c r="D1700" i="31"/>
  <c r="J1699" i="31"/>
  <c r="D1699" i="31"/>
  <c r="J1698" i="31"/>
  <c r="D1698" i="31"/>
  <c r="J1697" i="31"/>
  <c r="D1697" i="31"/>
  <c r="J1696" i="31"/>
  <c r="D1696" i="31"/>
  <c r="J1695" i="31"/>
  <c r="D1695" i="31"/>
  <c r="J1694" i="31"/>
  <c r="D1694" i="31"/>
  <c r="J1693" i="31"/>
  <c r="D1693" i="31"/>
  <c r="J1692" i="31"/>
  <c r="D1692" i="31"/>
  <c r="J1691" i="31"/>
  <c r="D1691" i="31"/>
  <c r="J1690" i="31"/>
  <c r="D1690" i="31"/>
  <c r="J1689" i="31"/>
  <c r="D1689" i="31"/>
  <c r="J1688" i="31"/>
  <c r="D1688" i="31"/>
  <c r="J1687" i="31"/>
  <c r="D1687" i="31"/>
  <c r="J1686" i="31"/>
  <c r="D1686" i="31"/>
  <c r="J1685" i="31"/>
  <c r="D1685" i="31"/>
  <c r="J1684" i="31"/>
  <c r="D1684" i="31"/>
  <c r="J1683" i="31"/>
  <c r="D1683" i="31"/>
  <c r="J1682" i="31"/>
  <c r="D1682" i="31"/>
  <c r="J1681" i="31"/>
  <c r="D1681" i="31"/>
  <c r="J1680" i="31"/>
  <c r="D1680" i="31"/>
  <c r="J1679" i="31"/>
  <c r="D1679" i="31"/>
  <c r="J1678" i="31"/>
  <c r="D1678" i="31"/>
  <c r="J1677" i="31"/>
  <c r="D1677" i="31"/>
  <c r="J1676" i="31"/>
  <c r="D1676" i="31"/>
  <c r="J1675" i="31"/>
  <c r="D1675" i="31"/>
  <c r="J1674" i="31"/>
  <c r="D1674" i="31"/>
  <c r="J1673" i="31"/>
  <c r="D1673" i="31"/>
  <c r="J1672" i="31"/>
  <c r="D1672" i="31"/>
  <c r="J1671" i="31"/>
  <c r="D1671" i="31"/>
  <c r="J1670" i="31"/>
  <c r="D1670" i="31"/>
  <c r="J1669" i="31"/>
  <c r="D1669" i="31"/>
  <c r="J1668" i="31"/>
  <c r="D1668" i="31"/>
  <c r="J1667" i="31"/>
  <c r="D1667" i="31"/>
  <c r="J1666" i="31"/>
  <c r="D1666" i="31"/>
  <c r="J1665" i="31"/>
  <c r="D1665" i="31"/>
  <c r="J1664" i="31"/>
  <c r="D1664" i="31"/>
  <c r="J1663" i="31"/>
  <c r="D1663" i="31"/>
  <c r="J1662" i="31"/>
  <c r="D1662" i="31"/>
  <c r="J1661" i="31"/>
  <c r="D1661" i="31"/>
  <c r="J1660" i="31"/>
  <c r="D1660" i="31"/>
  <c r="J1659" i="31"/>
  <c r="D1659" i="31"/>
  <c r="J1658" i="31"/>
  <c r="D1658" i="31"/>
  <c r="J1657" i="31"/>
  <c r="D1657" i="31"/>
  <c r="J1656" i="31"/>
  <c r="D1656" i="31"/>
  <c r="J1655" i="31"/>
  <c r="D1655" i="31"/>
  <c r="J1654" i="31"/>
  <c r="D1654" i="31"/>
  <c r="J1653" i="31"/>
  <c r="D1653" i="31"/>
  <c r="J1652" i="31"/>
  <c r="D1652" i="31"/>
  <c r="J1651" i="31"/>
  <c r="D1651" i="31"/>
  <c r="J1650" i="31"/>
  <c r="D1650" i="31"/>
  <c r="J1649" i="31"/>
  <c r="D1649" i="31"/>
  <c r="J1648" i="31"/>
  <c r="D1648" i="31"/>
  <c r="J1647" i="31"/>
  <c r="D1647" i="31"/>
  <c r="J1646" i="31"/>
  <c r="D1646" i="31"/>
  <c r="J1645" i="31"/>
  <c r="D1645" i="31"/>
  <c r="J1644" i="31"/>
  <c r="D1644" i="31"/>
  <c r="J1643" i="31"/>
  <c r="D1643" i="31"/>
  <c r="J1642" i="31"/>
  <c r="D1642" i="31"/>
  <c r="J1641" i="31"/>
  <c r="D1641" i="31"/>
  <c r="J1640" i="31"/>
  <c r="D1640" i="31"/>
  <c r="J1639" i="31"/>
  <c r="D1639" i="31"/>
  <c r="J1638" i="31"/>
  <c r="D1638" i="31"/>
  <c r="J1637" i="31"/>
  <c r="D1637" i="31"/>
  <c r="J1636" i="31"/>
  <c r="D1636" i="31"/>
  <c r="J1635" i="31"/>
  <c r="D1635" i="31"/>
  <c r="J1634" i="31"/>
  <c r="D1634" i="31"/>
  <c r="J1633" i="31"/>
  <c r="D1633" i="31"/>
  <c r="J1632" i="31"/>
  <c r="D1632" i="31"/>
  <c r="J1631" i="31"/>
  <c r="D1631" i="31"/>
  <c r="J1630" i="31"/>
  <c r="D1630" i="31"/>
  <c r="J1629" i="31"/>
  <c r="D1629" i="31"/>
  <c r="J1628" i="31"/>
  <c r="D1628" i="31"/>
  <c r="J1627" i="31"/>
  <c r="D1627" i="31"/>
  <c r="J1626" i="31"/>
  <c r="D1626" i="31"/>
  <c r="J1625" i="31"/>
  <c r="D1625" i="31"/>
  <c r="J1624" i="31"/>
  <c r="D1624" i="31"/>
  <c r="J1623" i="31"/>
  <c r="D1623" i="31"/>
  <c r="J1622" i="31"/>
  <c r="D1622" i="31"/>
  <c r="J1621" i="31"/>
  <c r="D1621" i="31"/>
  <c r="J1620" i="31"/>
  <c r="D1620" i="31"/>
  <c r="J1619" i="31"/>
  <c r="D1619" i="31"/>
  <c r="J1618" i="31"/>
  <c r="D1618" i="31"/>
  <c r="J1617" i="31"/>
  <c r="D1617" i="31"/>
  <c r="J1616" i="31"/>
  <c r="D1616" i="31"/>
  <c r="J1615" i="31"/>
  <c r="D1615" i="31"/>
  <c r="J1614" i="31"/>
  <c r="D1614" i="31"/>
  <c r="J1613" i="31"/>
  <c r="D1613" i="31"/>
  <c r="J1612" i="31"/>
  <c r="D1612" i="31"/>
  <c r="J1611" i="31"/>
  <c r="D1611" i="31"/>
  <c r="J1610" i="31"/>
  <c r="D1610" i="31"/>
  <c r="J1609" i="31"/>
  <c r="D1609" i="31"/>
  <c r="J1608" i="31"/>
  <c r="D1608" i="31"/>
  <c r="J1607" i="31"/>
  <c r="D1607" i="31"/>
  <c r="J1606" i="31"/>
  <c r="D1606" i="31"/>
  <c r="J1605" i="31"/>
  <c r="D1605" i="31"/>
  <c r="J1604" i="31"/>
  <c r="D1604" i="31"/>
  <c r="J1603" i="31"/>
  <c r="D1603" i="31"/>
  <c r="J1602" i="31"/>
  <c r="D1602" i="31"/>
  <c r="J1601" i="31"/>
  <c r="D1601" i="31"/>
  <c r="J1600" i="31"/>
  <c r="D1600" i="31"/>
  <c r="J1599" i="31"/>
  <c r="D1599" i="31"/>
  <c r="J1598" i="31"/>
  <c r="D1598" i="31"/>
  <c r="J1597" i="31"/>
  <c r="D1597" i="31"/>
  <c r="J1596" i="31"/>
  <c r="D1596" i="31"/>
  <c r="J1595" i="31"/>
  <c r="D1595" i="31"/>
  <c r="J1594" i="31"/>
  <c r="D1594" i="31"/>
  <c r="J1593" i="31"/>
  <c r="D1593" i="31"/>
  <c r="J1592" i="31"/>
  <c r="D1592" i="31"/>
  <c r="J1591" i="31"/>
  <c r="D1591" i="31"/>
  <c r="J1590" i="31"/>
  <c r="D1590" i="31"/>
  <c r="J1589" i="31"/>
  <c r="D1589" i="31"/>
  <c r="J1588" i="31"/>
  <c r="D1588" i="31"/>
  <c r="J1587" i="31"/>
  <c r="D1587" i="31"/>
  <c r="J1586" i="31"/>
  <c r="D1586" i="31"/>
  <c r="J1585" i="31"/>
  <c r="D1585" i="31"/>
  <c r="J1584" i="31"/>
  <c r="D1584" i="31"/>
  <c r="J1583" i="31"/>
  <c r="D1583" i="31"/>
  <c r="J1582" i="31"/>
  <c r="D1582" i="31"/>
  <c r="J1581" i="31"/>
  <c r="D1581" i="31"/>
  <c r="J1580" i="31"/>
  <c r="D1580" i="31"/>
  <c r="J1579" i="31"/>
  <c r="D1579" i="31"/>
  <c r="J1578" i="31"/>
  <c r="D1578" i="31"/>
  <c r="J1577" i="31"/>
  <c r="D1577" i="31"/>
  <c r="J1576" i="31"/>
  <c r="D1576" i="31"/>
  <c r="J1575" i="31"/>
  <c r="D1575" i="31"/>
  <c r="J1574" i="31"/>
  <c r="D1574" i="31"/>
  <c r="J1573" i="31"/>
  <c r="D1573" i="31"/>
  <c r="J1572" i="31"/>
  <c r="D1572" i="31"/>
  <c r="J1571" i="31"/>
  <c r="D1571" i="31"/>
  <c r="J1570" i="31"/>
  <c r="D1570" i="31"/>
  <c r="J1569" i="31"/>
  <c r="D1569" i="31"/>
  <c r="J1568" i="31"/>
  <c r="D1568" i="31"/>
  <c r="J1567" i="31"/>
  <c r="D1567" i="31"/>
  <c r="J1566" i="31"/>
  <c r="D1566" i="31"/>
  <c r="J1565" i="31"/>
  <c r="D1565" i="31"/>
  <c r="J1564" i="31"/>
  <c r="D1564" i="31"/>
  <c r="J1563" i="31"/>
  <c r="D1563" i="31"/>
  <c r="J1562" i="31"/>
  <c r="D1562" i="31"/>
  <c r="J1561" i="31"/>
  <c r="D1561" i="31"/>
  <c r="J1560" i="31"/>
  <c r="D1560" i="31"/>
  <c r="J1559" i="31"/>
  <c r="D1559" i="31"/>
  <c r="J1558" i="31"/>
  <c r="D1558" i="31"/>
  <c r="J1557" i="31"/>
  <c r="D1557" i="31"/>
  <c r="J1556" i="31"/>
  <c r="D1556" i="31"/>
  <c r="J1555" i="31"/>
  <c r="D1555" i="31"/>
  <c r="J1554" i="31"/>
  <c r="D1554" i="31"/>
  <c r="J1553" i="31"/>
  <c r="D1553" i="31"/>
  <c r="J1552" i="31"/>
  <c r="D1552" i="31"/>
  <c r="J1551" i="31"/>
  <c r="D1551" i="31"/>
  <c r="J1550" i="31"/>
  <c r="D1550" i="31"/>
  <c r="J1549" i="31"/>
  <c r="D1549" i="31"/>
  <c r="J1548" i="31"/>
  <c r="D1548" i="31"/>
  <c r="J1547" i="31"/>
  <c r="D1547" i="31"/>
  <c r="J1546" i="31"/>
  <c r="D1546" i="31"/>
  <c r="J1545" i="31"/>
  <c r="D1545" i="31"/>
  <c r="J1544" i="31"/>
  <c r="D1544" i="31"/>
  <c r="J1543" i="31"/>
  <c r="D1543" i="31"/>
  <c r="J1542" i="31"/>
  <c r="D1542" i="31"/>
  <c r="J1541" i="31"/>
  <c r="D1541" i="31"/>
  <c r="J1540" i="31"/>
  <c r="D1540" i="31"/>
  <c r="J1539" i="31"/>
  <c r="D1539" i="31"/>
  <c r="J1538" i="31"/>
  <c r="D1538" i="31"/>
  <c r="J1537" i="31"/>
  <c r="D1537" i="31"/>
  <c r="J1536" i="31"/>
  <c r="D1536" i="31"/>
  <c r="J1535" i="31"/>
  <c r="D1535" i="31"/>
  <c r="J1534" i="31"/>
  <c r="D1534" i="31"/>
  <c r="J1533" i="31"/>
  <c r="D1533" i="31"/>
  <c r="J1532" i="31"/>
  <c r="D1532" i="31"/>
  <c r="J1531" i="31"/>
  <c r="D1531" i="31"/>
  <c r="J1530" i="31"/>
  <c r="D1530" i="31"/>
  <c r="J1529" i="31"/>
  <c r="D1529" i="31"/>
  <c r="J1528" i="31"/>
  <c r="D1528" i="31"/>
  <c r="J1527" i="31"/>
  <c r="D1527" i="31"/>
  <c r="J1526" i="31"/>
  <c r="D1526" i="31"/>
  <c r="J1525" i="31"/>
  <c r="D1525" i="31"/>
  <c r="J1524" i="31"/>
  <c r="D1524" i="31"/>
  <c r="J1523" i="31"/>
  <c r="D1523" i="31"/>
  <c r="J1522" i="31"/>
  <c r="D1522" i="31"/>
  <c r="J1521" i="31"/>
  <c r="D1521" i="31"/>
  <c r="J1520" i="31"/>
  <c r="D1520" i="31"/>
  <c r="J1519" i="31"/>
  <c r="D1519" i="31"/>
  <c r="J1518" i="31"/>
  <c r="D1518" i="31"/>
  <c r="J1517" i="31"/>
  <c r="D1517" i="31"/>
  <c r="J1516" i="31"/>
  <c r="D1516" i="31"/>
  <c r="J1515" i="31"/>
  <c r="D1515" i="31"/>
  <c r="J1514" i="31"/>
  <c r="D1514" i="31"/>
  <c r="J1513" i="31"/>
  <c r="D1513" i="31"/>
  <c r="J1512" i="31"/>
  <c r="D1512" i="31"/>
  <c r="J1511" i="31"/>
  <c r="D1511" i="31"/>
  <c r="J1510" i="31"/>
  <c r="D1510" i="31"/>
  <c r="J1509" i="31"/>
  <c r="D1509" i="31"/>
  <c r="J1508" i="31"/>
  <c r="D1508" i="31"/>
  <c r="J1507" i="31"/>
  <c r="D1507" i="31"/>
  <c r="J1506" i="31"/>
  <c r="D1506" i="31"/>
  <c r="J1505" i="31"/>
  <c r="D1505" i="31"/>
  <c r="J1504" i="31"/>
  <c r="D1504" i="31"/>
  <c r="J1503" i="31"/>
  <c r="D1503" i="31"/>
  <c r="J1502" i="31"/>
  <c r="D1502" i="31"/>
  <c r="J1501" i="31"/>
  <c r="D1501" i="31"/>
  <c r="J1500" i="31"/>
  <c r="D1500" i="31"/>
  <c r="J1499" i="31"/>
  <c r="D1499" i="31"/>
  <c r="J1498" i="31"/>
  <c r="D1498" i="31"/>
  <c r="J1497" i="31"/>
  <c r="D1497" i="31"/>
  <c r="J1496" i="31"/>
  <c r="D1496" i="31"/>
  <c r="J1495" i="31"/>
  <c r="D1495" i="31"/>
  <c r="J1494" i="31"/>
  <c r="D1494" i="31"/>
  <c r="J1493" i="31"/>
  <c r="D1493" i="31"/>
  <c r="J1492" i="31"/>
  <c r="D1492" i="31"/>
  <c r="J1491" i="31"/>
  <c r="D1491" i="31"/>
  <c r="J1490" i="31"/>
  <c r="D1490" i="31"/>
  <c r="J1489" i="31"/>
  <c r="D1489" i="31"/>
  <c r="J1488" i="31"/>
  <c r="D1488" i="31"/>
  <c r="J1487" i="31"/>
  <c r="D1487" i="31"/>
  <c r="J1486" i="31"/>
  <c r="D1486" i="31"/>
  <c r="J1485" i="31"/>
  <c r="D1485" i="31"/>
  <c r="J1484" i="31"/>
  <c r="D1484" i="31"/>
  <c r="J1483" i="31"/>
  <c r="D1483" i="31"/>
  <c r="J1482" i="31"/>
  <c r="D1482" i="31"/>
  <c r="J1481" i="31"/>
  <c r="D1481" i="31"/>
  <c r="J1480" i="31"/>
  <c r="D1480" i="31"/>
  <c r="J1479" i="31"/>
  <c r="D1479" i="31"/>
  <c r="J1478" i="31"/>
  <c r="D1478" i="31"/>
  <c r="J1477" i="31"/>
  <c r="D1477" i="31"/>
  <c r="J1476" i="31"/>
  <c r="D1476" i="31"/>
  <c r="J1475" i="31"/>
  <c r="D1475" i="31"/>
  <c r="J1474" i="31"/>
  <c r="D1474" i="31"/>
  <c r="J1473" i="31"/>
  <c r="D1473" i="31"/>
  <c r="J1472" i="31"/>
  <c r="D1472" i="31"/>
  <c r="J1471" i="31"/>
  <c r="D1471" i="31"/>
  <c r="J1470" i="31"/>
  <c r="D1470" i="31"/>
  <c r="J1469" i="31"/>
  <c r="D1469" i="31"/>
  <c r="J1468" i="31"/>
  <c r="D1468" i="31"/>
  <c r="J1467" i="31"/>
  <c r="D1467" i="31"/>
  <c r="J1466" i="31"/>
  <c r="D1466" i="31"/>
  <c r="J1465" i="31"/>
  <c r="D1465" i="31"/>
  <c r="J1464" i="31"/>
  <c r="D1464" i="31"/>
  <c r="J1463" i="31"/>
  <c r="D1463" i="31"/>
  <c r="J1462" i="31"/>
  <c r="D1462" i="31"/>
  <c r="J1461" i="31"/>
  <c r="D1461" i="31"/>
  <c r="J1460" i="31"/>
  <c r="D1460" i="31"/>
  <c r="J1459" i="31"/>
  <c r="D1459" i="31"/>
  <c r="J1458" i="31"/>
  <c r="D1458" i="31"/>
  <c r="J1457" i="31"/>
  <c r="D1457" i="31"/>
  <c r="J1456" i="31"/>
  <c r="D1456" i="31"/>
  <c r="J1455" i="31"/>
  <c r="D1455" i="31"/>
  <c r="J1454" i="31"/>
  <c r="D1454" i="31"/>
  <c r="J1453" i="31"/>
  <c r="D1453" i="31"/>
  <c r="J1452" i="31"/>
  <c r="D1452" i="31"/>
  <c r="J1451" i="31"/>
  <c r="D1451" i="31"/>
  <c r="J1450" i="31"/>
  <c r="D1450" i="31"/>
  <c r="J1449" i="31"/>
  <c r="D1449" i="31"/>
  <c r="J1448" i="31"/>
  <c r="D1448" i="31"/>
  <c r="J1447" i="31"/>
  <c r="D1447" i="31"/>
  <c r="J1446" i="31"/>
  <c r="D1446" i="31"/>
  <c r="J1445" i="31"/>
  <c r="D1445" i="31"/>
  <c r="J1444" i="31"/>
  <c r="D1444" i="31"/>
  <c r="J1443" i="31"/>
  <c r="D1443" i="31"/>
  <c r="J1442" i="31"/>
  <c r="D1442" i="31"/>
  <c r="J1441" i="31"/>
  <c r="D1441" i="31"/>
  <c r="J1440" i="31"/>
  <c r="D1440" i="31"/>
  <c r="J1439" i="31"/>
  <c r="D1439" i="31"/>
  <c r="J1438" i="31"/>
  <c r="D1438" i="31"/>
  <c r="J1437" i="31"/>
  <c r="D1437" i="31"/>
  <c r="J1436" i="31"/>
  <c r="D1436" i="31"/>
  <c r="J1435" i="31"/>
  <c r="D1435" i="31"/>
  <c r="J1434" i="31"/>
  <c r="D1434" i="31"/>
  <c r="J1433" i="31"/>
  <c r="D1433" i="31"/>
  <c r="J1432" i="31"/>
  <c r="D1432" i="31"/>
  <c r="J1431" i="31"/>
  <c r="D1431" i="31"/>
  <c r="J1430" i="31"/>
  <c r="D1430" i="31"/>
  <c r="J1429" i="31"/>
  <c r="D1429" i="31"/>
  <c r="J1428" i="31"/>
  <c r="D1428" i="31"/>
  <c r="J1427" i="31"/>
  <c r="D1427" i="31"/>
  <c r="J1426" i="31"/>
  <c r="D1426" i="31"/>
  <c r="J1425" i="31"/>
  <c r="D1425" i="31"/>
  <c r="J1424" i="31"/>
  <c r="D1424" i="31"/>
  <c r="J1423" i="31"/>
  <c r="D1423" i="31"/>
  <c r="J1422" i="31"/>
  <c r="D1422" i="31"/>
  <c r="J1421" i="31"/>
  <c r="D1421" i="31"/>
  <c r="J1420" i="31"/>
  <c r="D1420" i="31"/>
  <c r="J1419" i="31"/>
  <c r="D1419" i="31"/>
  <c r="J1418" i="31"/>
  <c r="D1418" i="31"/>
  <c r="J1417" i="31"/>
  <c r="D1417" i="31"/>
  <c r="J1416" i="31"/>
  <c r="D1416" i="31"/>
  <c r="J1415" i="31"/>
  <c r="D1415" i="31"/>
  <c r="J1414" i="31"/>
  <c r="D1414" i="31"/>
  <c r="J1413" i="31"/>
  <c r="D1413" i="31"/>
  <c r="J1412" i="31"/>
  <c r="D1412" i="31"/>
  <c r="J1411" i="31"/>
  <c r="D1411" i="31"/>
  <c r="J1410" i="31"/>
  <c r="D1410" i="31"/>
  <c r="J1409" i="31"/>
  <c r="D1409" i="31"/>
  <c r="J1408" i="31"/>
  <c r="D1408" i="31"/>
  <c r="J1407" i="31"/>
  <c r="D1407" i="31"/>
  <c r="J1406" i="31"/>
  <c r="D1406" i="31"/>
  <c r="J1405" i="31"/>
  <c r="D1405" i="31"/>
  <c r="J1404" i="31"/>
  <c r="D1404" i="31"/>
  <c r="J1403" i="31"/>
  <c r="D1403" i="31"/>
  <c r="J1402" i="31"/>
  <c r="D1402" i="31"/>
  <c r="J1401" i="31"/>
  <c r="D1401" i="31"/>
  <c r="J1400" i="31"/>
  <c r="D1400" i="31"/>
  <c r="J1399" i="31"/>
  <c r="D1399" i="31"/>
  <c r="J1398" i="31"/>
  <c r="D1398" i="31"/>
  <c r="J1397" i="31"/>
  <c r="D1397" i="31"/>
  <c r="J1396" i="31"/>
  <c r="D1396" i="31"/>
  <c r="J1395" i="31"/>
  <c r="D1395" i="31"/>
  <c r="J1394" i="31"/>
  <c r="D1394" i="31"/>
  <c r="J1393" i="31"/>
  <c r="D1393" i="31"/>
  <c r="J1392" i="31"/>
  <c r="D1392" i="31"/>
  <c r="J1391" i="31"/>
  <c r="D1391" i="31"/>
  <c r="J1390" i="31"/>
  <c r="D1390" i="31"/>
  <c r="J1389" i="31"/>
  <c r="D1389" i="31"/>
  <c r="J1388" i="31"/>
  <c r="D1388" i="31"/>
  <c r="J1387" i="31"/>
  <c r="D1387" i="31"/>
  <c r="J1386" i="31"/>
  <c r="D1386" i="31"/>
  <c r="J1385" i="31"/>
  <c r="D1385" i="31"/>
  <c r="J1384" i="31"/>
  <c r="D1384" i="31"/>
  <c r="J1383" i="31"/>
  <c r="D1383" i="31"/>
  <c r="J1382" i="31"/>
  <c r="D1382" i="31"/>
  <c r="J1381" i="31"/>
  <c r="D1381" i="31"/>
  <c r="J1380" i="31"/>
  <c r="D1380" i="31"/>
  <c r="J1379" i="31"/>
  <c r="D1379" i="31"/>
  <c r="J1378" i="31"/>
  <c r="D1378" i="31"/>
  <c r="J1377" i="31"/>
  <c r="D1377" i="31"/>
  <c r="J1376" i="31"/>
  <c r="D1376" i="31"/>
  <c r="J1375" i="31"/>
  <c r="D1375" i="31"/>
  <c r="J1374" i="31"/>
  <c r="D1374" i="31"/>
  <c r="J1373" i="31"/>
  <c r="D1373" i="31"/>
  <c r="J1372" i="31"/>
  <c r="D1372" i="31"/>
  <c r="J1371" i="31"/>
  <c r="D1371" i="31"/>
  <c r="J1370" i="31"/>
  <c r="D1370" i="31"/>
  <c r="J1369" i="31"/>
  <c r="D1369" i="31"/>
  <c r="J1368" i="31"/>
  <c r="D1368" i="31"/>
  <c r="J1367" i="31"/>
  <c r="D1367" i="31"/>
  <c r="J1366" i="31"/>
  <c r="D1366" i="31"/>
  <c r="J1365" i="31"/>
  <c r="D1365" i="31"/>
  <c r="J1364" i="31"/>
  <c r="D1364" i="31"/>
  <c r="J1363" i="31"/>
  <c r="D1363" i="31"/>
  <c r="J1362" i="31"/>
  <c r="D1362" i="31"/>
  <c r="J1361" i="31"/>
  <c r="D1361" i="31"/>
  <c r="J1360" i="31"/>
  <c r="D1360" i="31"/>
  <c r="J1359" i="31"/>
  <c r="D1359" i="31"/>
  <c r="J1358" i="31"/>
  <c r="D1358" i="31"/>
  <c r="J1357" i="31"/>
  <c r="D1357" i="31"/>
  <c r="J1356" i="31"/>
  <c r="D1356" i="31"/>
  <c r="J1355" i="31"/>
  <c r="D1355" i="31"/>
  <c r="J1354" i="31"/>
  <c r="D1354" i="31"/>
  <c r="J1353" i="31"/>
  <c r="D1353" i="31"/>
  <c r="J1352" i="31"/>
  <c r="D1352" i="31"/>
  <c r="J1351" i="31"/>
  <c r="D1351" i="31"/>
  <c r="J1350" i="31"/>
  <c r="D1350" i="31"/>
  <c r="J1349" i="31"/>
  <c r="D1349" i="31"/>
  <c r="J1348" i="31"/>
  <c r="D1348" i="31"/>
  <c r="J1347" i="31"/>
  <c r="D1347" i="31"/>
  <c r="J1346" i="31"/>
  <c r="D1346" i="31"/>
  <c r="J1345" i="31"/>
  <c r="D1345" i="31"/>
  <c r="J1344" i="31"/>
  <c r="D1344" i="31"/>
  <c r="J1343" i="31"/>
  <c r="D1343" i="31"/>
  <c r="J1342" i="31"/>
  <c r="D1342" i="31"/>
  <c r="J1341" i="31"/>
  <c r="D1341" i="31"/>
  <c r="J1340" i="31"/>
  <c r="D1340" i="31"/>
  <c r="J1339" i="31"/>
  <c r="D1339" i="31"/>
  <c r="J1338" i="31"/>
  <c r="D1338" i="31"/>
  <c r="J1337" i="31"/>
  <c r="D1337" i="31"/>
  <c r="J1336" i="31"/>
  <c r="D1336" i="31"/>
  <c r="J1335" i="31"/>
  <c r="D1335" i="31"/>
  <c r="J1334" i="31"/>
  <c r="D1334" i="31"/>
  <c r="J1333" i="31"/>
  <c r="D1333" i="31"/>
  <c r="J1332" i="31"/>
  <c r="D1332" i="31"/>
  <c r="J1331" i="31"/>
  <c r="D1331" i="31"/>
  <c r="J1330" i="31"/>
  <c r="D1330" i="31"/>
  <c r="J1329" i="31"/>
  <c r="D1329" i="31"/>
  <c r="J1328" i="31"/>
  <c r="D1328" i="31"/>
  <c r="J1327" i="31"/>
  <c r="D1327" i="31"/>
  <c r="J1326" i="31"/>
  <c r="D1326" i="31"/>
  <c r="J1325" i="31"/>
  <c r="D1325" i="31"/>
  <c r="J1324" i="31"/>
  <c r="D1324" i="31"/>
  <c r="J1323" i="31"/>
  <c r="D1323" i="31"/>
  <c r="J1322" i="31"/>
  <c r="D1322" i="31"/>
  <c r="J1321" i="31"/>
  <c r="D1321" i="31"/>
  <c r="J1320" i="31"/>
  <c r="D1320" i="31"/>
  <c r="J1319" i="31"/>
  <c r="D1319" i="31"/>
  <c r="J1318" i="31"/>
  <c r="D1318" i="31"/>
  <c r="J1317" i="31"/>
  <c r="D1317" i="31"/>
  <c r="J1316" i="31"/>
  <c r="D1316" i="31"/>
  <c r="J1315" i="31"/>
  <c r="D1315" i="31"/>
  <c r="J1314" i="31"/>
  <c r="D1314" i="31"/>
  <c r="J1313" i="31"/>
  <c r="D1313" i="31"/>
  <c r="J1312" i="31"/>
  <c r="D1312" i="31"/>
  <c r="J1311" i="31"/>
  <c r="D1311" i="31"/>
  <c r="J1310" i="31"/>
  <c r="D1310" i="31"/>
  <c r="J1309" i="31"/>
  <c r="D1309" i="31"/>
  <c r="J1308" i="31"/>
  <c r="D1308" i="31"/>
  <c r="J1307" i="31"/>
  <c r="D1307" i="31"/>
  <c r="J1306" i="31"/>
  <c r="D1306" i="31"/>
  <c r="J1305" i="31"/>
  <c r="D1305" i="31"/>
  <c r="J1304" i="31"/>
  <c r="D1304" i="31"/>
  <c r="J1303" i="31"/>
  <c r="D1303" i="31"/>
  <c r="J1302" i="31"/>
  <c r="D1302" i="31"/>
  <c r="J1301" i="31"/>
  <c r="D1301" i="31"/>
  <c r="J1300" i="31"/>
  <c r="D1300" i="31"/>
  <c r="J1299" i="31"/>
  <c r="D1299" i="31"/>
  <c r="J1298" i="31"/>
  <c r="D1298" i="31"/>
  <c r="J1297" i="31"/>
  <c r="D1297" i="31"/>
  <c r="J1296" i="31"/>
  <c r="D1296" i="31"/>
  <c r="J1295" i="31"/>
  <c r="D1295" i="31"/>
  <c r="J1294" i="31"/>
  <c r="D1294" i="31"/>
  <c r="J1293" i="31"/>
  <c r="D1293" i="31"/>
  <c r="J1292" i="31"/>
  <c r="D1292" i="31"/>
  <c r="J1291" i="31"/>
  <c r="D1291" i="31"/>
  <c r="J1290" i="31"/>
  <c r="D1290" i="31"/>
  <c r="J1289" i="31"/>
  <c r="D1289" i="31"/>
  <c r="J1288" i="31"/>
  <c r="D1288" i="31"/>
  <c r="J1287" i="31"/>
  <c r="D1287" i="31"/>
  <c r="J1286" i="31"/>
  <c r="D1286" i="31"/>
  <c r="J1285" i="31"/>
  <c r="D1285" i="31"/>
  <c r="J1284" i="31"/>
  <c r="D1284" i="31"/>
  <c r="J1283" i="31"/>
  <c r="D1283" i="31"/>
  <c r="J1282" i="31"/>
  <c r="D1282" i="31"/>
  <c r="J1281" i="31"/>
  <c r="D1281" i="31"/>
  <c r="J1280" i="31"/>
  <c r="D1280" i="31"/>
  <c r="J1279" i="31"/>
  <c r="D1279" i="31"/>
  <c r="J1278" i="31"/>
  <c r="D1278" i="31"/>
  <c r="J1277" i="31"/>
  <c r="D1277" i="31"/>
  <c r="J1276" i="31"/>
  <c r="D1276" i="31"/>
  <c r="J1275" i="31"/>
  <c r="D1275" i="31"/>
  <c r="J1274" i="31"/>
  <c r="D1274" i="31"/>
  <c r="J1273" i="31"/>
  <c r="D1273" i="31"/>
  <c r="J1272" i="31"/>
  <c r="D1272" i="31"/>
  <c r="J1271" i="31"/>
  <c r="D1271" i="31"/>
  <c r="J1270" i="31"/>
  <c r="D1270" i="31"/>
  <c r="J1269" i="31"/>
  <c r="D1269" i="31"/>
  <c r="J1268" i="31"/>
  <c r="D1268" i="31"/>
  <c r="J1267" i="31"/>
  <c r="D1267" i="31"/>
  <c r="J1266" i="31"/>
  <c r="D1266" i="31"/>
  <c r="J1265" i="31"/>
  <c r="D1265" i="31"/>
  <c r="J1264" i="31"/>
  <c r="D1264" i="31"/>
  <c r="J1263" i="31"/>
  <c r="D1263" i="31"/>
  <c r="J1262" i="31"/>
  <c r="D1262" i="31"/>
  <c r="J1261" i="31"/>
  <c r="D1261" i="31"/>
  <c r="J1260" i="31"/>
  <c r="D1260" i="31"/>
  <c r="J1259" i="31"/>
  <c r="D1259" i="31"/>
  <c r="J1258" i="31"/>
  <c r="D1258" i="31"/>
  <c r="J1257" i="31"/>
  <c r="D1257" i="31"/>
  <c r="J1256" i="31"/>
  <c r="D1256" i="31"/>
  <c r="J1255" i="31"/>
  <c r="D1255" i="31"/>
  <c r="J1254" i="31"/>
  <c r="D1254" i="31"/>
  <c r="J1253" i="31"/>
  <c r="D1253" i="31"/>
  <c r="J1252" i="31"/>
  <c r="D1252" i="31"/>
  <c r="J1251" i="31"/>
  <c r="D1251" i="31"/>
  <c r="J1250" i="31"/>
  <c r="D1250" i="31"/>
  <c r="J1249" i="31"/>
  <c r="D1249" i="31"/>
  <c r="J1248" i="31"/>
  <c r="D1248" i="31"/>
  <c r="J1247" i="31"/>
  <c r="D1247" i="31"/>
  <c r="J1246" i="31"/>
  <c r="D1246" i="31"/>
  <c r="J1245" i="31"/>
  <c r="D1245" i="31"/>
  <c r="J1244" i="31"/>
  <c r="D1244" i="31"/>
  <c r="J1243" i="31"/>
  <c r="D1243" i="31"/>
  <c r="J1242" i="31"/>
  <c r="D1242" i="31"/>
  <c r="J1241" i="31"/>
  <c r="D1241" i="31"/>
  <c r="J1240" i="31"/>
  <c r="D1240" i="31"/>
  <c r="J1239" i="31"/>
  <c r="D1239" i="31"/>
  <c r="J1238" i="31"/>
  <c r="D1238" i="31"/>
  <c r="J1237" i="31"/>
  <c r="D1237" i="31"/>
  <c r="J1236" i="31"/>
  <c r="D1236" i="31"/>
  <c r="J1235" i="31"/>
  <c r="D1235" i="31"/>
  <c r="J1234" i="31"/>
  <c r="D1234" i="31"/>
  <c r="J1233" i="31"/>
  <c r="D1233" i="31"/>
  <c r="J1232" i="31"/>
  <c r="D1232" i="31"/>
  <c r="J1231" i="31"/>
  <c r="D1231" i="31"/>
  <c r="J1230" i="31"/>
  <c r="D1230" i="31"/>
  <c r="J1229" i="31"/>
  <c r="D1229" i="31"/>
  <c r="J1228" i="31"/>
  <c r="D1228" i="31"/>
  <c r="J1227" i="31"/>
  <c r="D1227" i="31"/>
  <c r="J1226" i="31"/>
  <c r="D1226" i="31"/>
  <c r="J1225" i="31"/>
  <c r="D1225" i="31"/>
  <c r="J1224" i="31"/>
  <c r="D1224" i="31"/>
  <c r="J1223" i="31"/>
  <c r="D1223" i="31"/>
  <c r="J1222" i="31"/>
  <c r="D1222" i="31"/>
  <c r="J1221" i="31"/>
  <c r="D1221" i="31"/>
  <c r="J1220" i="31"/>
  <c r="D1220" i="31"/>
  <c r="J1219" i="31"/>
  <c r="D1219" i="31"/>
  <c r="J1218" i="31"/>
  <c r="D1218" i="31"/>
  <c r="J1217" i="31"/>
  <c r="D1217" i="31"/>
  <c r="J1216" i="31"/>
  <c r="D1216" i="31"/>
  <c r="J1215" i="31"/>
  <c r="D1215" i="31"/>
  <c r="J1214" i="31"/>
  <c r="D1214" i="31"/>
  <c r="J1213" i="31"/>
  <c r="D1213" i="31"/>
  <c r="J1212" i="31"/>
  <c r="D1212" i="31"/>
  <c r="J1211" i="31"/>
  <c r="D1211" i="31"/>
  <c r="J1210" i="31"/>
  <c r="D1210" i="31"/>
  <c r="J1209" i="31"/>
  <c r="D1209" i="31"/>
  <c r="J1208" i="31"/>
  <c r="D1208" i="31"/>
  <c r="J1207" i="31"/>
  <c r="D1207" i="31"/>
  <c r="J1206" i="31"/>
  <c r="D1206" i="31"/>
  <c r="J1205" i="31"/>
  <c r="D1205" i="31"/>
  <c r="J1204" i="31"/>
  <c r="D1204" i="31"/>
  <c r="J1203" i="31"/>
  <c r="D1203" i="31"/>
  <c r="J1202" i="31"/>
  <c r="D1202" i="31"/>
  <c r="J1201" i="31"/>
  <c r="D1201" i="31"/>
  <c r="J1200" i="31"/>
  <c r="D1200" i="31"/>
  <c r="J1199" i="31"/>
  <c r="D1199" i="31"/>
  <c r="J1198" i="31"/>
  <c r="D1198" i="31"/>
  <c r="J1197" i="31"/>
  <c r="D1197" i="31"/>
  <c r="J1196" i="31"/>
  <c r="D1196" i="31"/>
  <c r="J1195" i="31"/>
  <c r="D1195" i="31"/>
  <c r="J1194" i="31"/>
  <c r="D1194" i="31"/>
  <c r="J1193" i="31"/>
  <c r="D1193" i="31"/>
  <c r="J1192" i="31"/>
  <c r="D1192" i="31"/>
  <c r="J1191" i="31"/>
  <c r="D1191" i="31"/>
  <c r="J1190" i="31"/>
  <c r="D1190" i="31"/>
  <c r="J1189" i="31"/>
  <c r="D1189" i="31"/>
  <c r="J1188" i="31"/>
  <c r="D1188" i="31"/>
  <c r="J1187" i="31"/>
  <c r="D1187" i="31"/>
  <c r="J1186" i="31"/>
  <c r="D1186" i="31"/>
  <c r="J1185" i="31"/>
  <c r="D1185" i="31"/>
  <c r="J1184" i="31"/>
  <c r="D1184" i="31"/>
  <c r="J1183" i="31"/>
  <c r="D1183" i="31"/>
  <c r="J1182" i="31"/>
  <c r="D1182" i="31"/>
  <c r="J1181" i="31"/>
  <c r="D1181" i="31"/>
  <c r="J1180" i="31"/>
  <c r="D1180" i="31"/>
  <c r="J1179" i="31"/>
  <c r="D1179" i="31"/>
  <c r="J1178" i="31"/>
  <c r="D1178" i="31"/>
  <c r="J1177" i="31"/>
  <c r="D1177" i="31"/>
  <c r="J1176" i="31"/>
  <c r="D1176" i="31"/>
  <c r="J1175" i="31"/>
  <c r="D1175" i="31"/>
  <c r="J1174" i="31"/>
  <c r="D1174" i="31"/>
  <c r="J1173" i="31"/>
  <c r="D1173" i="31"/>
  <c r="J1172" i="31"/>
  <c r="D1172" i="31"/>
  <c r="J1171" i="31"/>
  <c r="D1171" i="31"/>
  <c r="J1170" i="31"/>
  <c r="D1170" i="31"/>
  <c r="J1169" i="31"/>
  <c r="D1169" i="31"/>
  <c r="J1168" i="31"/>
  <c r="D1168" i="31"/>
  <c r="J1167" i="31"/>
  <c r="D1167" i="31"/>
  <c r="J1166" i="31"/>
  <c r="D1166" i="31"/>
  <c r="J1165" i="31"/>
  <c r="D1165" i="31"/>
  <c r="J1164" i="31"/>
  <c r="D1164" i="31"/>
  <c r="J1163" i="31"/>
  <c r="D1163" i="31"/>
  <c r="J1162" i="31"/>
  <c r="D1162" i="31"/>
  <c r="J1161" i="31"/>
  <c r="D1161" i="31"/>
  <c r="J1160" i="31"/>
  <c r="D1160" i="31"/>
  <c r="J1159" i="31"/>
  <c r="D1159" i="31"/>
  <c r="J1158" i="31"/>
  <c r="D1158" i="31"/>
  <c r="J1157" i="31"/>
  <c r="D1157" i="31"/>
  <c r="J1156" i="31"/>
  <c r="D1156" i="31"/>
  <c r="J1155" i="31"/>
  <c r="D1155" i="31"/>
  <c r="J1154" i="31"/>
  <c r="D1154" i="31"/>
  <c r="J1153" i="31"/>
  <c r="D1153" i="31"/>
  <c r="J1152" i="31"/>
  <c r="D1152" i="31"/>
  <c r="J1151" i="31"/>
  <c r="D1151" i="31"/>
  <c r="J1150" i="31"/>
  <c r="D1150" i="31"/>
  <c r="J1149" i="31"/>
  <c r="D1149" i="31"/>
  <c r="J1148" i="31"/>
  <c r="D1148" i="31"/>
  <c r="J1147" i="31"/>
  <c r="D1147" i="31"/>
  <c r="J1146" i="31"/>
  <c r="D1146" i="31"/>
  <c r="J1145" i="31"/>
  <c r="D1145" i="31"/>
  <c r="J1144" i="31"/>
  <c r="D1144" i="31"/>
  <c r="J1143" i="31"/>
  <c r="D1143" i="31"/>
  <c r="J1142" i="31"/>
  <c r="D1142" i="31"/>
  <c r="J1141" i="31"/>
  <c r="D1141" i="31"/>
  <c r="J1140" i="31"/>
  <c r="D1140" i="31"/>
  <c r="J1139" i="31"/>
  <c r="D1139" i="31"/>
  <c r="J1138" i="31"/>
  <c r="D1138" i="31"/>
  <c r="J1137" i="31"/>
  <c r="D1137" i="31"/>
  <c r="J1136" i="31"/>
  <c r="D1136" i="31"/>
  <c r="J1135" i="31"/>
  <c r="D1135" i="31"/>
  <c r="J1134" i="31"/>
  <c r="D1134" i="31"/>
  <c r="J1133" i="31"/>
  <c r="D1133" i="31"/>
  <c r="J1132" i="31"/>
  <c r="D1132" i="31"/>
  <c r="J1131" i="31"/>
  <c r="D1131" i="31"/>
  <c r="J1130" i="31"/>
  <c r="D1130" i="31"/>
  <c r="J1129" i="31"/>
  <c r="D1129" i="31"/>
  <c r="J1128" i="31"/>
  <c r="D1128" i="31"/>
  <c r="J1127" i="31"/>
  <c r="D1127" i="31"/>
  <c r="J1126" i="31"/>
  <c r="D1126" i="31"/>
  <c r="J1125" i="31"/>
  <c r="D1125" i="31"/>
  <c r="J1124" i="31"/>
  <c r="D1124" i="31"/>
  <c r="J1123" i="31"/>
  <c r="D1123" i="31"/>
  <c r="J1122" i="31"/>
  <c r="D1122" i="31"/>
  <c r="J1121" i="31"/>
  <c r="D1121" i="31"/>
  <c r="J1120" i="31"/>
  <c r="D1120" i="31"/>
  <c r="J1119" i="31"/>
  <c r="D1119" i="31"/>
  <c r="J1118" i="31"/>
  <c r="D1118" i="31"/>
  <c r="J1117" i="31"/>
  <c r="D1117" i="31"/>
  <c r="J1116" i="31"/>
  <c r="D1116" i="31"/>
  <c r="J1115" i="31"/>
  <c r="D1115" i="31"/>
  <c r="J1114" i="31"/>
  <c r="D1114" i="31"/>
  <c r="J1113" i="31"/>
  <c r="D1113" i="31"/>
  <c r="J1112" i="31"/>
  <c r="D1112" i="31"/>
  <c r="J1111" i="31"/>
  <c r="D1111" i="31"/>
  <c r="J1110" i="31"/>
  <c r="D1110" i="31"/>
  <c r="J1109" i="31"/>
  <c r="D1109" i="31"/>
  <c r="J1108" i="31"/>
  <c r="D1108" i="31"/>
  <c r="J1107" i="31"/>
  <c r="D1107" i="31"/>
  <c r="J1106" i="31"/>
  <c r="D1106" i="31"/>
  <c r="J1105" i="31"/>
  <c r="D1105" i="31"/>
  <c r="J1104" i="31"/>
  <c r="D1104" i="31"/>
  <c r="J1103" i="31"/>
  <c r="D1103" i="31"/>
  <c r="J1102" i="31"/>
  <c r="D1102" i="31"/>
  <c r="J1101" i="31"/>
  <c r="D1101" i="31"/>
  <c r="J1100" i="31"/>
  <c r="D1100" i="31"/>
  <c r="J1099" i="31"/>
  <c r="D1099" i="31"/>
  <c r="J1098" i="31"/>
  <c r="D1098" i="31"/>
  <c r="J1097" i="31"/>
  <c r="D1097" i="31"/>
  <c r="J1096" i="31"/>
  <c r="D1096" i="31"/>
  <c r="J1095" i="31"/>
  <c r="D1095" i="31"/>
  <c r="J1094" i="31"/>
  <c r="D1094" i="31"/>
  <c r="J1093" i="31"/>
  <c r="D1093" i="31"/>
  <c r="J1092" i="31"/>
  <c r="D1092" i="31"/>
  <c r="J1091" i="31"/>
  <c r="D1091" i="31"/>
  <c r="J1090" i="31"/>
  <c r="D1090" i="31"/>
  <c r="J1089" i="31"/>
  <c r="D1089" i="31"/>
  <c r="J1088" i="31"/>
  <c r="D1088" i="31"/>
  <c r="J1087" i="31"/>
  <c r="D1087" i="31"/>
  <c r="J1086" i="31"/>
  <c r="D1086" i="31"/>
  <c r="J1085" i="31"/>
  <c r="D1085" i="31"/>
  <c r="J1084" i="31"/>
  <c r="D1084" i="31"/>
  <c r="J1083" i="31"/>
  <c r="D1083" i="31"/>
  <c r="J1082" i="31"/>
  <c r="D1082" i="31"/>
  <c r="J1081" i="31"/>
  <c r="D1081" i="31"/>
  <c r="J1080" i="31"/>
  <c r="D1080" i="31"/>
  <c r="J1079" i="31"/>
  <c r="D1079" i="31"/>
  <c r="J1078" i="31"/>
  <c r="D1078" i="31"/>
  <c r="J1077" i="31"/>
  <c r="D1077" i="31"/>
  <c r="J1076" i="31"/>
  <c r="D1076" i="31"/>
  <c r="J1075" i="31"/>
  <c r="D1075" i="31"/>
  <c r="J1074" i="31"/>
  <c r="D1074" i="31"/>
  <c r="J1073" i="31"/>
  <c r="D1073" i="31"/>
  <c r="J1072" i="31"/>
  <c r="D1072" i="31"/>
  <c r="J1071" i="31"/>
  <c r="D1071" i="31"/>
  <c r="J1070" i="31"/>
  <c r="D1070" i="31"/>
  <c r="J1069" i="31"/>
  <c r="D1069" i="31"/>
  <c r="J1068" i="31"/>
  <c r="D1068" i="31"/>
  <c r="J1067" i="31"/>
  <c r="D1067" i="31"/>
  <c r="J1066" i="31"/>
  <c r="D1066" i="31"/>
  <c r="J1065" i="31"/>
  <c r="D1065" i="31"/>
  <c r="J1064" i="31"/>
  <c r="D1064" i="31"/>
  <c r="J1063" i="31"/>
  <c r="D1063" i="31"/>
  <c r="J1062" i="31"/>
  <c r="D1062" i="31"/>
  <c r="J1061" i="31"/>
  <c r="D1061" i="31"/>
  <c r="J1060" i="31"/>
  <c r="D1060" i="31"/>
  <c r="J1059" i="31"/>
  <c r="D1059" i="31"/>
  <c r="J1058" i="31"/>
  <c r="D1058" i="31"/>
  <c r="J1057" i="31"/>
  <c r="D1057" i="31"/>
  <c r="J1056" i="31"/>
  <c r="D1056" i="31"/>
  <c r="J1055" i="31"/>
  <c r="D1055" i="31"/>
  <c r="J1054" i="31"/>
  <c r="D1054" i="31"/>
  <c r="J1053" i="31"/>
  <c r="D1053" i="31"/>
  <c r="J1052" i="31"/>
  <c r="D1052" i="31"/>
  <c r="J1051" i="31"/>
  <c r="D1051" i="31"/>
  <c r="J1050" i="31"/>
  <c r="D1050" i="31"/>
  <c r="J1049" i="31"/>
  <c r="D1049" i="31"/>
  <c r="J1048" i="31"/>
  <c r="D1048" i="31"/>
  <c r="J1047" i="31"/>
  <c r="D1047" i="31"/>
  <c r="J1046" i="31"/>
  <c r="D1046" i="31"/>
  <c r="J1045" i="31"/>
  <c r="D1045" i="31"/>
  <c r="J1044" i="31"/>
  <c r="D1044" i="31"/>
  <c r="J1043" i="31"/>
  <c r="D1043" i="31"/>
  <c r="J1042" i="31"/>
  <c r="D1042" i="31"/>
  <c r="J1041" i="31"/>
  <c r="D1041" i="31"/>
  <c r="J1040" i="31"/>
  <c r="D1040" i="31"/>
  <c r="J1039" i="31"/>
  <c r="D1039" i="31"/>
  <c r="J1038" i="31"/>
  <c r="D1038" i="31"/>
  <c r="J1037" i="31"/>
  <c r="D1037" i="31"/>
  <c r="J1036" i="31"/>
  <c r="D1036" i="31"/>
  <c r="J1035" i="31"/>
  <c r="D1035" i="31"/>
  <c r="J1034" i="31"/>
  <c r="D1034" i="31"/>
  <c r="J1033" i="31"/>
  <c r="D1033" i="31"/>
  <c r="J1032" i="31"/>
  <c r="D1032" i="31"/>
  <c r="J1031" i="31"/>
  <c r="D1031" i="31"/>
  <c r="J1030" i="31"/>
  <c r="D1030" i="31"/>
  <c r="J1029" i="31"/>
  <c r="D1029" i="31"/>
  <c r="J1028" i="31"/>
  <c r="D1028" i="31"/>
  <c r="J1027" i="31"/>
  <c r="D1027" i="31"/>
  <c r="J1026" i="31"/>
  <c r="D1026" i="31"/>
  <c r="J1025" i="31"/>
  <c r="D1025" i="31"/>
  <c r="J1024" i="31"/>
  <c r="D1024" i="31"/>
  <c r="J1023" i="31"/>
  <c r="D1023" i="31"/>
  <c r="J1022" i="31"/>
  <c r="D1022" i="31"/>
  <c r="J1021" i="31"/>
  <c r="D1021" i="31"/>
  <c r="J1020" i="31"/>
  <c r="D1020" i="31"/>
  <c r="J1019" i="31"/>
  <c r="D1019" i="31"/>
  <c r="J1018" i="31"/>
  <c r="D1018" i="31"/>
  <c r="J1017" i="31"/>
  <c r="D1017" i="31"/>
  <c r="J1016" i="31"/>
  <c r="D1016" i="31"/>
  <c r="J1015" i="31"/>
  <c r="D1015" i="31"/>
  <c r="J1014" i="31"/>
  <c r="D1014" i="31"/>
  <c r="J1013" i="31"/>
  <c r="D1013" i="31"/>
  <c r="J1012" i="31"/>
  <c r="D1012" i="31"/>
  <c r="J1011" i="31"/>
  <c r="D1011" i="31"/>
  <c r="J1010" i="31"/>
  <c r="D1010" i="31"/>
  <c r="J1009" i="31"/>
  <c r="D1009" i="31"/>
  <c r="J1008" i="31"/>
  <c r="D1008" i="31"/>
  <c r="J1007" i="31"/>
  <c r="D1007" i="31"/>
  <c r="J1006" i="31"/>
  <c r="D1006" i="31"/>
  <c r="J1005" i="31"/>
  <c r="D1005" i="31"/>
  <c r="J1004" i="31"/>
  <c r="D1004" i="31"/>
  <c r="J1003" i="31"/>
  <c r="D1003" i="31"/>
  <c r="J1002" i="31"/>
  <c r="D1002" i="31"/>
  <c r="J1001" i="31"/>
  <c r="D1001" i="31"/>
  <c r="J1000" i="31"/>
  <c r="D1000" i="31"/>
  <c r="J999" i="31"/>
  <c r="D999" i="31"/>
  <c r="J998" i="31"/>
  <c r="D998" i="31"/>
  <c r="J997" i="31"/>
  <c r="D997" i="31"/>
  <c r="J996" i="31"/>
  <c r="D996" i="31"/>
  <c r="J995" i="31"/>
  <c r="D995" i="31"/>
  <c r="J994" i="31"/>
  <c r="D994" i="31"/>
  <c r="J993" i="31"/>
  <c r="D993" i="31"/>
  <c r="J992" i="31"/>
  <c r="D992" i="31"/>
  <c r="J991" i="31"/>
  <c r="D991" i="31"/>
  <c r="J990" i="31"/>
  <c r="D990" i="31"/>
  <c r="J989" i="31"/>
  <c r="D989" i="31"/>
  <c r="J988" i="31"/>
  <c r="D988" i="31"/>
  <c r="J987" i="31"/>
  <c r="D987" i="31"/>
  <c r="J986" i="31"/>
  <c r="D986" i="31"/>
  <c r="J985" i="31"/>
  <c r="D985" i="31"/>
  <c r="J984" i="31"/>
  <c r="D984" i="31"/>
  <c r="J983" i="31"/>
  <c r="D983" i="31"/>
  <c r="J982" i="31"/>
  <c r="D982" i="31"/>
  <c r="J981" i="31"/>
  <c r="D981" i="31"/>
  <c r="J980" i="31"/>
  <c r="D980" i="31"/>
  <c r="J979" i="31"/>
  <c r="D979" i="31"/>
  <c r="J978" i="31"/>
  <c r="D978" i="31"/>
  <c r="J977" i="31"/>
  <c r="D977" i="31"/>
  <c r="J976" i="31"/>
  <c r="D976" i="31"/>
  <c r="J975" i="31"/>
  <c r="D975" i="31"/>
  <c r="J974" i="31"/>
  <c r="D974" i="31"/>
  <c r="J973" i="31"/>
  <c r="D973" i="31"/>
  <c r="J972" i="31"/>
  <c r="D972" i="31"/>
  <c r="J971" i="31"/>
  <c r="D971" i="31"/>
  <c r="J970" i="31"/>
  <c r="D970" i="31"/>
  <c r="J969" i="31"/>
  <c r="D969" i="31"/>
  <c r="J968" i="31"/>
  <c r="D968" i="31"/>
  <c r="J967" i="31"/>
  <c r="D967" i="31"/>
  <c r="J966" i="31"/>
  <c r="D966" i="31"/>
  <c r="J965" i="31"/>
  <c r="D965" i="31"/>
  <c r="J964" i="31"/>
  <c r="D964" i="31"/>
  <c r="J963" i="31"/>
  <c r="D963" i="31"/>
  <c r="J962" i="31"/>
  <c r="D962" i="31"/>
  <c r="J961" i="31"/>
  <c r="D961" i="31"/>
  <c r="J960" i="31"/>
  <c r="D960" i="31"/>
  <c r="J959" i="31"/>
  <c r="D959" i="31"/>
  <c r="J958" i="31"/>
  <c r="D958" i="31"/>
  <c r="J957" i="31"/>
  <c r="D957" i="31"/>
  <c r="J956" i="31"/>
  <c r="D956" i="31"/>
  <c r="J955" i="31"/>
  <c r="D955" i="31"/>
  <c r="J954" i="31"/>
  <c r="D954" i="31"/>
  <c r="J953" i="31"/>
  <c r="D953" i="31"/>
  <c r="J952" i="31"/>
  <c r="D952" i="31"/>
  <c r="J951" i="31"/>
  <c r="D951" i="31"/>
  <c r="J950" i="31"/>
  <c r="D950" i="31"/>
  <c r="J949" i="31"/>
  <c r="D949" i="31"/>
  <c r="J948" i="31"/>
  <c r="D948" i="31"/>
  <c r="J947" i="31"/>
  <c r="D947" i="31"/>
  <c r="J946" i="31"/>
  <c r="D946" i="31"/>
  <c r="J945" i="31"/>
  <c r="D945" i="31"/>
  <c r="J944" i="31"/>
  <c r="D944" i="31"/>
  <c r="J943" i="31"/>
  <c r="D943" i="31"/>
  <c r="J942" i="31"/>
  <c r="D942" i="31"/>
  <c r="J941" i="31"/>
  <c r="D941" i="31"/>
  <c r="J940" i="31"/>
  <c r="D940" i="31"/>
  <c r="J939" i="31"/>
  <c r="D939" i="31"/>
  <c r="J938" i="31"/>
  <c r="D938" i="31"/>
  <c r="J937" i="31"/>
  <c r="D937" i="31"/>
  <c r="J936" i="31"/>
  <c r="D936" i="31"/>
  <c r="J935" i="31"/>
  <c r="D935" i="31"/>
  <c r="J934" i="31"/>
  <c r="D934" i="31"/>
  <c r="J933" i="31"/>
  <c r="D933" i="31"/>
  <c r="J932" i="31"/>
  <c r="D932" i="31"/>
  <c r="J931" i="31"/>
  <c r="D931" i="31"/>
  <c r="J930" i="31"/>
  <c r="D930" i="31"/>
  <c r="J929" i="31"/>
  <c r="D929" i="31"/>
  <c r="J928" i="31"/>
  <c r="D928" i="31"/>
  <c r="J927" i="31"/>
  <c r="D927" i="31"/>
  <c r="J926" i="31"/>
  <c r="D926" i="31"/>
  <c r="J925" i="31"/>
  <c r="D925" i="31"/>
  <c r="J924" i="31"/>
  <c r="D924" i="31"/>
  <c r="J923" i="31"/>
  <c r="D923" i="31"/>
  <c r="J922" i="31"/>
  <c r="D922" i="31"/>
  <c r="J921" i="31"/>
  <c r="D921" i="31"/>
  <c r="J920" i="31"/>
  <c r="D920" i="31"/>
  <c r="J919" i="31"/>
  <c r="D919" i="31"/>
  <c r="J918" i="31"/>
  <c r="D918" i="31"/>
  <c r="J917" i="31"/>
  <c r="D917" i="31"/>
  <c r="J916" i="31"/>
  <c r="D916" i="31"/>
  <c r="J915" i="31"/>
  <c r="D915" i="31"/>
  <c r="J914" i="31"/>
  <c r="D914" i="31"/>
  <c r="J913" i="31"/>
  <c r="D913" i="31"/>
  <c r="J912" i="31"/>
  <c r="D912" i="31"/>
  <c r="J911" i="31"/>
  <c r="D911" i="31"/>
  <c r="J910" i="31"/>
  <c r="D910" i="31"/>
  <c r="J909" i="31"/>
  <c r="D909" i="31"/>
  <c r="J908" i="31"/>
  <c r="D908" i="31"/>
  <c r="J907" i="31"/>
  <c r="D907" i="31"/>
  <c r="J906" i="31"/>
  <c r="D906" i="31"/>
  <c r="J905" i="31"/>
  <c r="D905" i="31"/>
  <c r="J904" i="31"/>
  <c r="D904" i="31"/>
  <c r="J903" i="31"/>
  <c r="D903" i="31"/>
  <c r="J902" i="31"/>
  <c r="D902" i="31"/>
  <c r="J901" i="31"/>
  <c r="D901" i="31"/>
  <c r="J900" i="31"/>
  <c r="D900" i="31"/>
  <c r="J899" i="31"/>
  <c r="D899" i="31"/>
  <c r="J898" i="31"/>
  <c r="D898" i="31"/>
  <c r="J897" i="31"/>
  <c r="D897" i="31"/>
  <c r="J896" i="31"/>
  <c r="D896" i="31"/>
  <c r="J895" i="31"/>
  <c r="D895" i="31"/>
  <c r="J894" i="31"/>
  <c r="D894" i="31"/>
  <c r="J893" i="31"/>
  <c r="D893" i="31"/>
  <c r="J892" i="31"/>
  <c r="D892" i="31"/>
  <c r="J891" i="31"/>
  <c r="D891" i="31"/>
  <c r="J890" i="31"/>
  <c r="D890" i="31"/>
  <c r="J889" i="31"/>
  <c r="D889" i="31"/>
  <c r="J888" i="31"/>
  <c r="D888" i="31"/>
  <c r="J887" i="31"/>
  <c r="D887" i="31"/>
  <c r="J886" i="31"/>
  <c r="D886" i="31"/>
  <c r="J885" i="31"/>
  <c r="D885" i="31"/>
  <c r="J884" i="31"/>
  <c r="D884" i="31"/>
  <c r="J883" i="31"/>
  <c r="D883" i="31"/>
  <c r="J882" i="31"/>
  <c r="D882" i="31"/>
  <c r="J881" i="31"/>
  <c r="D881" i="31"/>
  <c r="J880" i="31"/>
  <c r="D880" i="31"/>
  <c r="J879" i="31"/>
  <c r="D879" i="31"/>
  <c r="J878" i="31"/>
  <c r="D878" i="31"/>
  <c r="J877" i="31"/>
  <c r="D877" i="31"/>
  <c r="J876" i="31"/>
  <c r="D876" i="31"/>
  <c r="J875" i="31"/>
  <c r="D875" i="31"/>
  <c r="J874" i="31"/>
  <c r="D874" i="31"/>
  <c r="J873" i="31"/>
  <c r="D873" i="31"/>
  <c r="J872" i="31"/>
  <c r="D872" i="31"/>
  <c r="J871" i="31"/>
  <c r="D871" i="31"/>
  <c r="J870" i="31"/>
  <c r="D870" i="31"/>
  <c r="J869" i="31"/>
  <c r="D869" i="31"/>
  <c r="J868" i="31"/>
  <c r="D868" i="31"/>
  <c r="J867" i="31"/>
  <c r="D867" i="31"/>
  <c r="J866" i="31"/>
  <c r="D866" i="31"/>
  <c r="J865" i="31"/>
  <c r="D865" i="31"/>
  <c r="J864" i="31"/>
  <c r="D864" i="31"/>
  <c r="J863" i="31"/>
  <c r="D863" i="31"/>
  <c r="J862" i="31"/>
  <c r="D862" i="31"/>
  <c r="J861" i="31"/>
  <c r="D861" i="31"/>
  <c r="J860" i="31"/>
  <c r="D860" i="31"/>
  <c r="J859" i="31"/>
  <c r="D859" i="31"/>
  <c r="J858" i="31"/>
  <c r="D858" i="31"/>
  <c r="J857" i="31"/>
  <c r="D857" i="31"/>
  <c r="J856" i="31"/>
  <c r="D856" i="31"/>
  <c r="J855" i="31"/>
  <c r="D855" i="31"/>
  <c r="J854" i="31"/>
  <c r="D854" i="31"/>
  <c r="J853" i="31"/>
  <c r="D853" i="31"/>
  <c r="J852" i="31"/>
  <c r="D852" i="31"/>
  <c r="J851" i="31"/>
  <c r="D851" i="31"/>
  <c r="J850" i="31"/>
  <c r="D850" i="31"/>
  <c r="J849" i="31"/>
  <c r="D849" i="31"/>
  <c r="J848" i="31"/>
  <c r="D848" i="31"/>
  <c r="J847" i="31"/>
  <c r="D847" i="31"/>
  <c r="J846" i="31"/>
  <c r="D846" i="31"/>
  <c r="J845" i="31"/>
  <c r="D845" i="31"/>
  <c r="J844" i="31"/>
  <c r="D844" i="31"/>
  <c r="J843" i="31"/>
  <c r="D843" i="31"/>
  <c r="J842" i="31"/>
  <c r="D842" i="31"/>
  <c r="J841" i="31"/>
  <c r="D841" i="31"/>
  <c r="J840" i="31"/>
  <c r="D840" i="31"/>
  <c r="J839" i="31"/>
  <c r="D839" i="31"/>
  <c r="J838" i="31"/>
  <c r="D838" i="31"/>
  <c r="J837" i="31"/>
  <c r="D837" i="31"/>
  <c r="J836" i="31"/>
  <c r="D836" i="31"/>
  <c r="J835" i="31"/>
  <c r="D835" i="31"/>
  <c r="J834" i="31"/>
  <c r="D834" i="31"/>
  <c r="J833" i="31"/>
  <c r="D833" i="31"/>
  <c r="J832" i="31"/>
  <c r="D832" i="31"/>
  <c r="J831" i="31"/>
  <c r="D831" i="31"/>
  <c r="J830" i="31"/>
  <c r="D830" i="31"/>
  <c r="J829" i="31"/>
  <c r="D829" i="31"/>
  <c r="J828" i="31"/>
  <c r="D828" i="31"/>
  <c r="J827" i="31"/>
  <c r="D827" i="31"/>
  <c r="J826" i="31"/>
  <c r="D826" i="31"/>
  <c r="J825" i="31"/>
  <c r="D825" i="31"/>
  <c r="J824" i="31"/>
  <c r="D824" i="31"/>
  <c r="J823" i="31"/>
  <c r="D823" i="31"/>
  <c r="J822" i="31"/>
  <c r="D822" i="31"/>
  <c r="J821" i="31"/>
  <c r="D821" i="31"/>
  <c r="J820" i="31"/>
  <c r="D820" i="31"/>
  <c r="J819" i="31"/>
  <c r="D819" i="31"/>
  <c r="J818" i="31"/>
  <c r="D818" i="31"/>
  <c r="J817" i="31"/>
  <c r="D817" i="31"/>
  <c r="J816" i="31"/>
  <c r="D816" i="31"/>
  <c r="J815" i="31"/>
  <c r="D815" i="31"/>
  <c r="J814" i="31"/>
  <c r="D814" i="31"/>
  <c r="J813" i="31"/>
  <c r="D813" i="31"/>
  <c r="J812" i="31"/>
  <c r="D812" i="31"/>
  <c r="J811" i="31"/>
  <c r="D811" i="31"/>
  <c r="J810" i="31"/>
  <c r="D810" i="31"/>
  <c r="J809" i="31"/>
  <c r="D809" i="31"/>
  <c r="J808" i="31"/>
  <c r="D808" i="31"/>
  <c r="J807" i="31"/>
  <c r="D807" i="31"/>
  <c r="J806" i="31"/>
  <c r="D806" i="31"/>
  <c r="J805" i="31"/>
  <c r="D805" i="31"/>
  <c r="J804" i="31"/>
  <c r="D804" i="31"/>
  <c r="J803" i="31"/>
  <c r="D803" i="31"/>
  <c r="J802" i="31"/>
  <c r="D802" i="31"/>
  <c r="J801" i="31"/>
  <c r="D801" i="31"/>
  <c r="J800" i="31"/>
  <c r="D800" i="31"/>
  <c r="J799" i="31"/>
  <c r="D799" i="31"/>
  <c r="J798" i="31"/>
  <c r="D798" i="31"/>
  <c r="J797" i="31"/>
  <c r="D797" i="31"/>
  <c r="J796" i="31"/>
  <c r="D796" i="31"/>
  <c r="J795" i="31"/>
  <c r="D795" i="31"/>
  <c r="J794" i="31"/>
  <c r="D794" i="31"/>
  <c r="J793" i="31"/>
  <c r="D793" i="31"/>
  <c r="J792" i="31"/>
  <c r="D792" i="31"/>
  <c r="J791" i="31"/>
  <c r="D791" i="31"/>
  <c r="J790" i="31"/>
  <c r="D790" i="31"/>
  <c r="J789" i="31"/>
  <c r="D789" i="31"/>
  <c r="J788" i="31"/>
  <c r="D788" i="31"/>
  <c r="J787" i="31"/>
  <c r="D787" i="31"/>
  <c r="J786" i="31"/>
  <c r="D786" i="31"/>
  <c r="J785" i="31"/>
  <c r="D785" i="31"/>
  <c r="J784" i="31"/>
  <c r="D784" i="31"/>
  <c r="J783" i="31"/>
  <c r="D783" i="31"/>
  <c r="J782" i="31"/>
  <c r="D782" i="31"/>
  <c r="J781" i="31"/>
  <c r="D781" i="31"/>
  <c r="J780" i="31"/>
  <c r="D780" i="31"/>
  <c r="J779" i="31"/>
  <c r="D779" i="31"/>
  <c r="J778" i="31"/>
  <c r="D778" i="31"/>
  <c r="J777" i="31"/>
  <c r="D777" i="31"/>
  <c r="J776" i="31"/>
  <c r="D776" i="31"/>
  <c r="J775" i="31"/>
  <c r="D775" i="31"/>
  <c r="J774" i="31"/>
  <c r="D774" i="31"/>
  <c r="J773" i="31"/>
  <c r="D773" i="31"/>
  <c r="J772" i="31"/>
  <c r="D772" i="31"/>
  <c r="J771" i="31"/>
  <c r="D771" i="31"/>
  <c r="J770" i="31"/>
  <c r="D770" i="31"/>
  <c r="J769" i="31"/>
  <c r="D769" i="31"/>
  <c r="J768" i="31"/>
  <c r="D768" i="31"/>
  <c r="J767" i="31"/>
  <c r="D767" i="31"/>
  <c r="J766" i="31"/>
  <c r="D766" i="31"/>
  <c r="J765" i="31"/>
  <c r="D765" i="31"/>
  <c r="J764" i="31"/>
  <c r="D764" i="31"/>
  <c r="J763" i="31"/>
  <c r="D763" i="31"/>
  <c r="J762" i="31"/>
  <c r="D762" i="31"/>
  <c r="J761" i="31"/>
  <c r="D761" i="31"/>
  <c r="J760" i="31"/>
  <c r="D760" i="31"/>
  <c r="J759" i="31"/>
  <c r="D759" i="31"/>
  <c r="J758" i="31"/>
  <c r="D758" i="31"/>
  <c r="J757" i="31"/>
  <c r="D757" i="31"/>
  <c r="J756" i="31"/>
  <c r="D756" i="31"/>
  <c r="J755" i="31"/>
  <c r="D755" i="31"/>
  <c r="J754" i="31"/>
  <c r="D754" i="31"/>
  <c r="J753" i="31"/>
  <c r="D753" i="31"/>
  <c r="J752" i="31"/>
  <c r="D752" i="31"/>
  <c r="J751" i="31"/>
  <c r="D751" i="31"/>
  <c r="J750" i="31"/>
  <c r="D750" i="31"/>
  <c r="J749" i="31"/>
  <c r="D749" i="31"/>
  <c r="J748" i="31"/>
  <c r="D748" i="31"/>
  <c r="J747" i="31"/>
  <c r="D747" i="31"/>
  <c r="J746" i="31"/>
  <c r="D746" i="31"/>
  <c r="J745" i="31"/>
  <c r="D745" i="31"/>
  <c r="J744" i="31"/>
  <c r="D744" i="31"/>
  <c r="J743" i="31"/>
  <c r="D743" i="31"/>
  <c r="J742" i="31"/>
  <c r="D742" i="31"/>
  <c r="J741" i="31"/>
  <c r="D741" i="31"/>
  <c r="J740" i="31"/>
  <c r="D740" i="31"/>
  <c r="J739" i="31"/>
  <c r="D739" i="31"/>
  <c r="J738" i="31"/>
  <c r="D738" i="31"/>
  <c r="J737" i="31"/>
  <c r="D737" i="31"/>
  <c r="J736" i="31"/>
  <c r="D736" i="31"/>
  <c r="J735" i="31"/>
  <c r="D735" i="31"/>
  <c r="J734" i="31"/>
  <c r="D734" i="31"/>
  <c r="J733" i="31"/>
  <c r="D733" i="31"/>
  <c r="J732" i="31"/>
  <c r="D732" i="31"/>
  <c r="J731" i="31"/>
  <c r="D731" i="31"/>
  <c r="J730" i="31"/>
  <c r="D730" i="31"/>
  <c r="J729" i="31"/>
  <c r="D729" i="31"/>
  <c r="J728" i="31"/>
  <c r="D728" i="31"/>
  <c r="J727" i="31"/>
  <c r="D727" i="31"/>
  <c r="J726" i="31"/>
  <c r="D726" i="31"/>
  <c r="J725" i="31"/>
  <c r="D725" i="31"/>
  <c r="J724" i="31"/>
  <c r="D724" i="31"/>
  <c r="J723" i="31"/>
  <c r="D723" i="31"/>
  <c r="J722" i="31"/>
  <c r="D722" i="31"/>
  <c r="J721" i="31"/>
  <c r="D721" i="31"/>
  <c r="J720" i="31"/>
  <c r="D720" i="31"/>
  <c r="J719" i="31"/>
  <c r="D719" i="31"/>
  <c r="J718" i="31"/>
  <c r="D718" i="31"/>
  <c r="J717" i="31"/>
  <c r="D717" i="31"/>
  <c r="J716" i="31"/>
  <c r="D716" i="31"/>
  <c r="J715" i="31"/>
  <c r="D715" i="31"/>
  <c r="J714" i="31"/>
  <c r="D714" i="31"/>
  <c r="J713" i="31"/>
  <c r="D713" i="31"/>
  <c r="J712" i="31"/>
  <c r="D712" i="31"/>
  <c r="J711" i="31"/>
  <c r="D711" i="31"/>
  <c r="J710" i="31"/>
  <c r="D710" i="31"/>
  <c r="J709" i="31"/>
  <c r="D709" i="31"/>
  <c r="J708" i="31"/>
  <c r="D708" i="31"/>
  <c r="J707" i="31"/>
  <c r="D707" i="31"/>
  <c r="J706" i="31"/>
  <c r="D706" i="31"/>
  <c r="J705" i="31"/>
  <c r="D705" i="31"/>
  <c r="J704" i="31"/>
  <c r="D704" i="31"/>
  <c r="J703" i="31"/>
  <c r="D703" i="31"/>
  <c r="J702" i="31"/>
  <c r="D702" i="31"/>
  <c r="J701" i="31"/>
  <c r="D701" i="31"/>
  <c r="J700" i="31"/>
  <c r="D700" i="31"/>
  <c r="J699" i="31"/>
  <c r="D699" i="31"/>
  <c r="J698" i="31"/>
  <c r="D698" i="31"/>
  <c r="J697" i="31"/>
  <c r="D697" i="31"/>
  <c r="J696" i="31"/>
  <c r="D696" i="31"/>
  <c r="J695" i="31"/>
  <c r="D695" i="31"/>
  <c r="J694" i="31"/>
  <c r="D694" i="31"/>
  <c r="J693" i="31"/>
  <c r="D693" i="31"/>
  <c r="J692" i="31"/>
  <c r="D692" i="31"/>
  <c r="J691" i="31"/>
  <c r="D691" i="31"/>
  <c r="J690" i="31"/>
  <c r="D690" i="31"/>
  <c r="J689" i="31"/>
  <c r="D689" i="31"/>
  <c r="J688" i="31"/>
  <c r="D688" i="31"/>
  <c r="J687" i="31"/>
  <c r="D687" i="31"/>
  <c r="J686" i="31"/>
  <c r="D686" i="31"/>
  <c r="J685" i="31"/>
  <c r="D685" i="31"/>
  <c r="J684" i="31"/>
  <c r="D684" i="31"/>
  <c r="J683" i="31"/>
  <c r="D683" i="31"/>
  <c r="J682" i="31"/>
  <c r="D682" i="31"/>
  <c r="J681" i="31"/>
  <c r="D681" i="31"/>
  <c r="J680" i="31"/>
  <c r="D680" i="31"/>
  <c r="J679" i="31"/>
  <c r="D679" i="31"/>
  <c r="J678" i="31"/>
  <c r="D678" i="31"/>
  <c r="J677" i="31"/>
  <c r="D677" i="31"/>
  <c r="J676" i="31"/>
  <c r="D676" i="31"/>
  <c r="J675" i="31"/>
  <c r="D675" i="31"/>
  <c r="J674" i="31"/>
  <c r="D674" i="31"/>
  <c r="J673" i="31"/>
  <c r="D673" i="31"/>
  <c r="J672" i="31"/>
  <c r="D672" i="31"/>
  <c r="J671" i="31"/>
  <c r="D671" i="31"/>
  <c r="J670" i="31"/>
  <c r="D670" i="31"/>
  <c r="J669" i="31"/>
  <c r="D669" i="31"/>
  <c r="J668" i="31"/>
  <c r="D668" i="31"/>
  <c r="J667" i="31"/>
  <c r="D667" i="31"/>
  <c r="J666" i="31"/>
  <c r="D666" i="31"/>
  <c r="J665" i="31"/>
  <c r="D665" i="31"/>
  <c r="J664" i="31"/>
  <c r="D664" i="31"/>
  <c r="J663" i="31"/>
  <c r="D663" i="31"/>
  <c r="J662" i="31"/>
  <c r="D662" i="31"/>
  <c r="J661" i="31"/>
  <c r="D661" i="31"/>
  <c r="J660" i="31"/>
  <c r="D660" i="31"/>
  <c r="J659" i="31"/>
  <c r="D659" i="31"/>
  <c r="J658" i="31"/>
  <c r="D658" i="31"/>
  <c r="J657" i="31"/>
  <c r="D657" i="31"/>
  <c r="J656" i="31"/>
  <c r="D656" i="31"/>
  <c r="J655" i="31"/>
  <c r="D655" i="31"/>
  <c r="J654" i="31"/>
  <c r="D654" i="31"/>
  <c r="J653" i="31"/>
  <c r="D653" i="31"/>
  <c r="J652" i="31"/>
  <c r="D652" i="31"/>
  <c r="J651" i="31"/>
  <c r="D651" i="31"/>
  <c r="J650" i="31"/>
  <c r="D650" i="31"/>
  <c r="J649" i="31"/>
  <c r="D649" i="31"/>
  <c r="J648" i="31"/>
  <c r="D648" i="31"/>
  <c r="J647" i="31"/>
  <c r="D647" i="31"/>
  <c r="J646" i="31"/>
  <c r="D646" i="31"/>
  <c r="J645" i="31"/>
  <c r="D645" i="31"/>
  <c r="J644" i="31"/>
  <c r="D644" i="31"/>
  <c r="J643" i="31"/>
  <c r="D643" i="31"/>
  <c r="J642" i="31"/>
  <c r="D642" i="31"/>
  <c r="J641" i="31"/>
  <c r="D641" i="31"/>
  <c r="J640" i="31"/>
  <c r="D640" i="31"/>
  <c r="J639" i="31"/>
  <c r="D639" i="31"/>
  <c r="J638" i="31"/>
  <c r="D638" i="31"/>
  <c r="J637" i="31"/>
  <c r="D637" i="31"/>
  <c r="J636" i="31"/>
  <c r="D636" i="31"/>
  <c r="J635" i="31"/>
  <c r="D635" i="31"/>
  <c r="J634" i="31"/>
  <c r="D634" i="31"/>
  <c r="J633" i="31"/>
  <c r="D633" i="31"/>
  <c r="J632" i="31"/>
  <c r="D632" i="31"/>
  <c r="J631" i="31"/>
  <c r="D631" i="31"/>
  <c r="J630" i="31"/>
  <c r="D630" i="31"/>
  <c r="J629" i="31"/>
  <c r="D629" i="31"/>
  <c r="J628" i="31"/>
  <c r="D628" i="31"/>
  <c r="J627" i="31"/>
  <c r="D627" i="31"/>
  <c r="J626" i="31"/>
  <c r="D626" i="31"/>
  <c r="J625" i="31"/>
  <c r="D625" i="31"/>
  <c r="J624" i="31"/>
  <c r="D624" i="31"/>
  <c r="J623" i="31"/>
  <c r="D623" i="31"/>
  <c r="J622" i="31"/>
  <c r="D622" i="31"/>
  <c r="J621" i="31"/>
  <c r="D621" i="31"/>
  <c r="J620" i="31"/>
  <c r="D620" i="31"/>
  <c r="J619" i="31"/>
  <c r="D619" i="31"/>
  <c r="J618" i="31"/>
  <c r="D618" i="31"/>
  <c r="J617" i="31"/>
  <c r="D617" i="31"/>
  <c r="J616" i="31"/>
  <c r="D616" i="31"/>
  <c r="J615" i="31"/>
  <c r="D615" i="31"/>
  <c r="J614" i="31"/>
  <c r="D614" i="31"/>
  <c r="J613" i="31"/>
  <c r="D613" i="31"/>
  <c r="J612" i="31"/>
  <c r="D612" i="31"/>
  <c r="J611" i="31"/>
  <c r="D611" i="31"/>
  <c r="J610" i="31"/>
  <c r="D610" i="31"/>
  <c r="J609" i="31"/>
  <c r="D609" i="31"/>
  <c r="J608" i="31"/>
  <c r="D608" i="31"/>
  <c r="J607" i="31"/>
  <c r="D607" i="31"/>
  <c r="J606" i="31"/>
  <c r="D606" i="31"/>
  <c r="J605" i="31"/>
  <c r="D605" i="31"/>
  <c r="J604" i="31"/>
  <c r="D604" i="31"/>
  <c r="J603" i="31"/>
  <c r="D603" i="31"/>
  <c r="J602" i="31"/>
  <c r="D602" i="31"/>
  <c r="J601" i="31"/>
  <c r="D601" i="31"/>
  <c r="J600" i="31"/>
  <c r="D600" i="31"/>
  <c r="J599" i="31"/>
  <c r="D599" i="31"/>
  <c r="J598" i="31"/>
  <c r="D598" i="31"/>
  <c r="J597" i="31"/>
  <c r="D597" i="31"/>
  <c r="J596" i="31"/>
  <c r="D596" i="31"/>
  <c r="J595" i="31"/>
  <c r="D595" i="31"/>
  <c r="J594" i="31"/>
  <c r="D594" i="31"/>
  <c r="J593" i="31"/>
  <c r="D593" i="31"/>
  <c r="J592" i="31"/>
  <c r="D592" i="31"/>
  <c r="J591" i="31"/>
  <c r="D591" i="31"/>
  <c r="J590" i="31"/>
  <c r="D590" i="31"/>
  <c r="J589" i="31"/>
  <c r="D589" i="31"/>
  <c r="J588" i="31"/>
  <c r="D588" i="31"/>
  <c r="J587" i="31"/>
  <c r="D587" i="31"/>
  <c r="J586" i="31"/>
  <c r="D586" i="31"/>
  <c r="J585" i="31"/>
  <c r="D585" i="31"/>
  <c r="J584" i="31"/>
  <c r="D584" i="31"/>
  <c r="J583" i="31"/>
  <c r="D583" i="31"/>
  <c r="J582" i="31"/>
  <c r="D582" i="31"/>
  <c r="J581" i="31"/>
  <c r="D581" i="31"/>
  <c r="J580" i="31"/>
  <c r="D580" i="31"/>
  <c r="J579" i="31"/>
  <c r="D579" i="31"/>
  <c r="J578" i="31"/>
  <c r="D578" i="31"/>
  <c r="J577" i="31"/>
  <c r="D577" i="31"/>
  <c r="J576" i="31"/>
  <c r="D576" i="31"/>
  <c r="J575" i="31"/>
  <c r="D575" i="31"/>
  <c r="J574" i="31"/>
  <c r="D574" i="31"/>
  <c r="J573" i="31"/>
  <c r="D573" i="31"/>
  <c r="J572" i="31"/>
  <c r="D572" i="31"/>
  <c r="J571" i="31"/>
  <c r="D571" i="31"/>
  <c r="J570" i="31"/>
  <c r="D570" i="31"/>
  <c r="J569" i="31"/>
  <c r="D569" i="31"/>
  <c r="J568" i="31"/>
  <c r="D568" i="31"/>
  <c r="J567" i="31"/>
  <c r="D567" i="31"/>
  <c r="J566" i="31"/>
  <c r="D566" i="31"/>
  <c r="J565" i="31"/>
  <c r="D565" i="31"/>
  <c r="J564" i="31"/>
  <c r="D564" i="31"/>
  <c r="J563" i="31"/>
  <c r="D563" i="31"/>
  <c r="J562" i="31"/>
  <c r="D562" i="31"/>
  <c r="J561" i="31"/>
  <c r="D561" i="31"/>
  <c r="J560" i="31"/>
  <c r="D560" i="31"/>
  <c r="J559" i="31"/>
  <c r="D559" i="31"/>
  <c r="J558" i="31"/>
  <c r="D558" i="31"/>
  <c r="J557" i="31"/>
  <c r="D557" i="31"/>
  <c r="J556" i="31"/>
  <c r="D556" i="31"/>
  <c r="K31" i="32" s="1"/>
  <c r="AA23" i="32" s="1"/>
  <c r="J555" i="31"/>
  <c r="D555" i="31"/>
  <c r="K30" i="32" s="1"/>
  <c r="AA22" i="32" s="1"/>
  <c r="J554" i="31"/>
  <c r="D554" i="31"/>
  <c r="K29" i="32" s="1"/>
  <c r="AA21" i="32" s="1"/>
  <c r="J553" i="31"/>
  <c r="D553" i="31"/>
  <c r="K28" i="32" s="1"/>
  <c r="AA20" i="32" s="1"/>
  <c r="J552" i="31"/>
  <c r="D552" i="31"/>
  <c r="K27" i="32" s="1"/>
  <c r="AA19" i="32" s="1"/>
  <c r="J551" i="31"/>
  <c r="D551" i="31"/>
  <c r="K26" i="32" s="1"/>
  <c r="AA18" i="32" s="1"/>
  <c r="J550" i="31"/>
  <c r="D550" i="31"/>
  <c r="K25" i="32" s="1"/>
  <c r="AA17" i="32" s="1"/>
  <c r="J549" i="31"/>
  <c r="D549" i="31"/>
  <c r="K24" i="32" s="1"/>
  <c r="AA16" i="32" s="1"/>
  <c r="J548" i="31"/>
  <c r="D548" i="31"/>
  <c r="J547" i="31"/>
  <c r="D547" i="31"/>
  <c r="J546" i="31"/>
  <c r="D546" i="31"/>
  <c r="J545" i="31"/>
  <c r="D545" i="31"/>
  <c r="J544" i="31"/>
  <c r="D544" i="31"/>
  <c r="J543" i="31"/>
  <c r="D543" i="31"/>
  <c r="J542" i="31"/>
  <c r="D542" i="31"/>
  <c r="J541" i="31"/>
  <c r="D541" i="31"/>
  <c r="J540" i="31"/>
  <c r="D540" i="31"/>
  <c r="J539" i="31"/>
  <c r="D539" i="31"/>
  <c r="J538" i="31"/>
  <c r="D538" i="31"/>
  <c r="J537" i="31"/>
  <c r="D537" i="31"/>
  <c r="J536" i="31"/>
  <c r="D536" i="31"/>
  <c r="J535" i="31"/>
  <c r="D535" i="31"/>
  <c r="J534" i="31"/>
  <c r="D534" i="31"/>
  <c r="J533" i="31"/>
  <c r="D533" i="31"/>
  <c r="J532" i="31"/>
  <c r="D532" i="31"/>
  <c r="J531" i="31"/>
  <c r="D531" i="31"/>
  <c r="J530" i="31"/>
  <c r="D530" i="31"/>
  <c r="J529" i="31"/>
  <c r="D529" i="31"/>
  <c r="J528" i="31"/>
  <c r="D528" i="31"/>
  <c r="J527" i="31"/>
  <c r="D527" i="31"/>
  <c r="J526" i="31"/>
  <c r="D526" i="31"/>
  <c r="J525" i="31"/>
  <c r="D525" i="31"/>
  <c r="J524" i="31"/>
  <c r="D524" i="31"/>
  <c r="J523" i="31"/>
  <c r="D523" i="31"/>
  <c r="J522" i="31"/>
  <c r="D522" i="31"/>
  <c r="J521" i="31"/>
  <c r="D521" i="31"/>
  <c r="J520" i="31"/>
  <c r="D520" i="31"/>
  <c r="J519" i="31"/>
  <c r="D519" i="31"/>
  <c r="J518" i="31"/>
  <c r="D518" i="31"/>
  <c r="J517" i="31"/>
  <c r="D517" i="31"/>
  <c r="J516" i="31"/>
  <c r="D516" i="31"/>
  <c r="J515" i="31"/>
  <c r="D515" i="31"/>
  <c r="J514" i="31"/>
  <c r="D514" i="31"/>
  <c r="J513" i="31"/>
  <c r="D513" i="31"/>
  <c r="J512" i="31"/>
  <c r="D512" i="31"/>
  <c r="J511" i="31"/>
  <c r="D511" i="31"/>
  <c r="J510" i="31"/>
  <c r="D510" i="31"/>
  <c r="J509" i="31"/>
  <c r="D509" i="31"/>
  <c r="J508" i="31"/>
  <c r="D508" i="31"/>
  <c r="J507" i="31"/>
  <c r="D507" i="31"/>
  <c r="J506" i="31"/>
  <c r="D506" i="31"/>
  <c r="J505" i="31"/>
  <c r="D505" i="31"/>
  <c r="J504" i="31"/>
  <c r="D504" i="31"/>
  <c r="J503" i="31"/>
  <c r="D503" i="31"/>
  <c r="J502" i="31"/>
  <c r="D502" i="31"/>
  <c r="J501" i="31"/>
  <c r="D501" i="31"/>
  <c r="J500" i="31"/>
  <c r="D500" i="31"/>
  <c r="J499" i="31"/>
  <c r="D499" i="31"/>
  <c r="J498" i="31"/>
  <c r="D498" i="31"/>
  <c r="J497" i="31"/>
  <c r="D497" i="31"/>
  <c r="J496" i="31"/>
  <c r="D496" i="31"/>
  <c r="J495" i="31"/>
  <c r="D495" i="31"/>
  <c r="J494" i="31"/>
  <c r="D494" i="31"/>
  <c r="J493" i="31"/>
  <c r="D493" i="31"/>
  <c r="J492" i="31"/>
  <c r="D492" i="31"/>
  <c r="J491" i="31"/>
  <c r="D491" i="31"/>
  <c r="J490" i="31"/>
  <c r="D490" i="31"/>
  <c r="J489" i="31"/>
  <c r="D489" i="31"/>
  <c r="J488" i="31"/>
  <c r="D488" i="31"/>
  <c r="J487" i="31"/>
  <c r="D487" i="31"/>
  <c r="J486" i="31"/>
  <c r="D486" i="31"/>
  <c r="J485" i="31"/>
  <c r="D485" i="31"/>
  <c r="J484" i="31"/>
  <c r="D484" i="31"/>
  <c r="J483" i="31"/>
  <c r="D483" i="31"/>
  <c r="J482" i="31"/>
  <c r="D482" i="31"/>
  <c r="J481" i="31"/>
  <c r="D481" i="31"/>
  <c r="J480" i="31"/>
  <c r="D480" i="31"/>
  <c r="J479" i="31"/>
  <c r="D479" i="31"/>
  <c r="J478" i="31"/>
  <c r="D478" i="31"/>
  <c r="J477" i="31"/>
  <c r="D477" i="31"/>
  <c r="J476" i="31"/>
  <c r="D476" i="31"/>
  <c r="J475" i="31"/>
  <c r="D475" i="31"/>
  <c r="J474" i="31"/>
  <c r="D474" i="31"/>
  <c r="J473" i="31"/>
  <c r="D473" i="31"/>
  <c r="J472" i="31"/>
  <c r="D472" i="31"/>
  <c r="J471" i="31"/>
  <c r="D471" i="31"/>
  <c r="J470" i="31"/>
  <c r="D470" i="31"/>
  <c r="J469" i="31"/>
  <c r="D469" i="31"/>
  <c r="J468" i="31"/>
  <c r="D468" i="31"/>
  <c r="J467" i="31"/>
  <c r="D467" i="31"/>
  <c r="J466" i="31"/>
  <c r="D466" i="31"/>
  <c r="J465" i="31"/>
  <c r="D465" i="31"/>
  <c r="J464" i="31"/>
  <c r="D464" i="31"/>
  <c r="J463" i="31"/>
  <c r="D463" i="31"/>
  <c r="J462" i="31"/>
  <c r="D462" i="31"/>
  <c r="J461" i="31"/>
  <c r="D461" i="31"/>
  <c r="J460" i="31"/>
  <c r="D460" i="31"/>
  <c r="J459" i="31"/>
  <c r="D459" i="31"/>
  <c r="J458" i="31"/>
  <c r="D458" i="31"/>
  <c r="J457" i="31"/>
  <c r="D457" i="31"/>
  <c r="J456" i="31"/>
  <c r="D456" i="31"/>
  <c r="J455" i="31"/>
  <c r="D455" i="31"/>
  <c r="J454" i="31"/>
  <c r="D454" i="31"/>
  <c r="J453" i="31"/>
  <c r="D453" i="31"/>
  <c r="J452" i="31"/>
  <c r="D452" i="31"/>
  <c r="J451" i="31"/>
  <c r="D451" i="31"/>
  <c r="J450" i="31"/>
  <c r="D450" i="31"/>
  <c r="J449" i="31"/>
  <c r="D449" i="31"/>
  <c r="J448" i="31"/>
  <c r="D448" i="31"/>
  <c r="J447" i="31"/>
  <c r="D447" i="31"/>
  <c r="J446" i="31"/>
  <c r="D446" i="31"/>
  <c r="J445" i="31"/>
  <c r="D445" i="31"/>
  <c r="J444" i="31"/>
  <c r="D444" i="31"/>
  <c r="J443" i="31"/>
  <c r="D443" i="31"/>
  <c r="J442" i="31"/>
  <c r="D442" i="31"/>
  <c r="J441" i="31"/>
  <c r="D441" i="31"/>
  <c r="J440" i="31"/>
  <c r="D440" i="31"/>
  <c r="J439" i="31"/>
  <c r="D439" i="31"/>
  <c r="J438" i="31"/>
  <c r="D438" i="31"/>
  <c r="J437" i="31"/>
  <c r="D437" i="31"/>
  <c r="J436" i="31"/>
  <c r="D436" i="31"/>
  <c r="J435" i="31"/>
  <c r="D435" i="31"/>
  <c r="J434" i="31"/>
  <c r="D434" i="31"/>
  <c r="J433" i="31"/>
  <c r="D433" i="31"/>
  <c r="J432" i="31"/>
  <c r="D432" i="31"/>
  <c r="J431" i="31"/>
  <c r="D431" i="31"/>
  <c r="J430" i="31"/>
  <c r="D430" i="31"/>
  <c r="J429" i="31"/>
  <c r="D429" i="31"/>
  <c r="J428" i="31"/>
  <c r="D428" i="31"/>
  <c r="J427" i="31"/>
  <c r="D427" i="31"/>
  <c r="J426" i="31"/>
  <c r="D426" i="31"/>
  <c r="J425" i="31"/>
  <c r="D425" i="31"/>
  <c r="J424" i="31"/>
  <c r="D424" i="31"/>
  <c r="J423" i="31"/>
  <c r="D423" i="31"/>
  <c r="J422" i="31"/>
  <c r="D422" i="31"/>
  <c r="J421" i="31"/>
  <c r="D421" i="31"/>
  <c r="J420" i="31"/>
  <c r="D420" i="31"/>
  <c r="J419" i="31"/>
  <c r="D419" i="31"/>
  <c r="J418" i="31"/>
  <c r="D418" i="31"/>
  <c r="J417" i="31"/>
  <c r="D417" i="31"/>
  <c r="J416" i="31"/>
  <c r="D416" i="31"/>
  <c r="J415" i="31"/>
  <c r="D415" i="31"/>
  <c r="J414" i="31"/>
  <c r="D414" i="31"/>
  <c r="J413" i="31"/>
  <c r="D413" i="31"/>
  <c r="J412" i="31"/>
  <c r="D412" i="31"/>
  <c r="J411" i="31"/>
  <c r="D411" i="31"/>
  <c r="J410" i="31"/>
  <c r="D410" i="31"/>
  <c r="J409" i="31"/>
  <c r="D409" i="31"/>
  <c r="J408" i="31"/>
  <c r="D408" i="31"/>
  <c r="J407" i="31"/>
  <c r="D407" i="31"/>
  <c r="J406" i="31"/>
  <c r="D406" i="31"/>
  <c r="J405" i="31"/>
  <c r="D405" i="31"/>
  <c r="J404" i="31"/>
  <c r="D404" i="31"/>
  <c r="J403" i="31"/>
  <c r="D403" i="31"/>
  <c r="J402" i="31"/>
  <c r="D402" i="31"/>
  <c r="J401" i="31"/>
  <c r="D401" i="31"/>
  <c r="J400" i="31"/>
  <c r="D400" i="31"/>
  <c r="J399" i="31"/>
  <c r="D399" i="31"/>
  <c r="J398" i="31"/>
  <c r="D398" i="31"/>
  <c r="J397" i="31"/>
  <c r="D397" i="31"/>
  <c r="J396" i="31"/>
  <c r="D396" i="31"/>
  <c r="J395" i="31"/>
  <c r="D395" i="31"/>
  <c r="J394" i="31"/>
  <c r="D394" i="31"/>
  <c r="J393" i="31"/>
  <c r="D393" i="31"/>
  <c r="J392" i="31"/>
  <c r="D392" i="31"/>
  <c r="J391" i="31"/>
  <c r="D391" i="31"/>
  <c r="J390" i="31"/>
  <c r="D390" i="31"/>
  <c r="J389" i="31"/>
  <c r="D389" i="31"/>
  <c r="J388" i="31"/>
  <c r="D388" i="31"/>
  <c r="J387" i="31"/>
  <c r="D387" i="31"/>
  <c r="J386" i="31"/>
  <c r="D386" i="31"/>
  <c r="J385" i="31"/>
  <c r="D385" i="31"/>
  <c r="J384" i="31"/>
  <c r="D384" i="31"/>
  <c r="J383" i="31"/>
  <c r="D383" i="31"/>
  <c r="J382" i="31"/>
  <c r="D382" i="31"/>
  <c r="J381" i="31"/>
  <c r="D381" i="31"/>
  <c r="J380" i="31"/>
  <c r="D380" i="31"/>
  <c r="J379" i="31"/>
  <c r="D379" i="31"/>
  <c r="J378" i="31"/>
  <c r="D378" i="31"/>
  <c r="J377" i="31"/>
  <c r="D377" i="31"/>
  <c r="J376" i="31"/>
  <c r="D376" i="31"/>
  <c r="J375" i="31"/>
  <c r="D375" i="31"/>
  <c r="J374" i="31"/>
  <c r="D374" i="31"/>
  <c r="J373" i="31"/>
  <c r="D373" i="31"/>
  <c r="J372" i="31"/>
  <c r="D372" i="31"/>
  <c r="J371" i="31"/>
  <c r="D371" i="31"/>
  <c r="J370" i="31"/>
  <c r="D370" i="31"/>
  <c r="J369" i="31"/>
  <c r="D369" i="31"/>
  <c r="J368" i="31"/>
  <c r="D368" i="31"/>
  <c r="J367" i="31"/>
  <c r="D367" i="31"/>
  <c r="J366" i="31"/>
  <c r="D366" i="31"/>
  <c r="J365" i="31"/>
  <c r="D365" i="31"/>
  <c r="J364" i="31"/>
  <c r="D364" i="31"/>
  <c r="J363" i="31"/>
  <c r="D363" i="31"/>
  <c r="J362" i="31"/>
  <c r="D362" i="31"/>
  <c r="J361" i="31"/>
  <c r="D361" i="31"/>
  <c r="J360" i="31"/>
  <c r="D360" i="31"/>
  <c r="J359" i="31"/>
  <c r="D359" i="31"/>
  <c r="J358" i="31"/>
  <c r="D358" i="31"/>
  <c r="J357" i="31"/>
  <c r="D357" i="31"/>
  <c r="J356" i="31"/>
  <c r="D356" i="31"/>
  <c r="J355" i="31"/>
  <c r="D355" i="31"/>
  <c r="J354" i="31"/>
  <c r="D354" i="31"/>
  <c r="J353" i="31"/>
  <c r="D353" i="31"/>
  <c r="J352" i="31"/>
  <c r="D352" i="31"/>
  <c r="J351" i="31"/>
  <c r="D351" i="31"/>
  <c r="J350" i="31"/>
  <c r="D350" i="31"/>
  <c r="J349" i="31"/>
  <c r="D349" i="31"/>
  <c r="J348" i="31"/>
  <c r="D348" i="31"/>
  <c r="J347" i="31"/>
  <c r="D347" i="31"/>
  <c r="J346" i="31"/>
  <c r="D346" i="31"/>
  <c r="J345" i="31"/>
  <c r="D345" i="31"/>
  <c r="J344" i="31"/>
  <c r="D344" i="31"/>
  <c r="J343" i="31"/>
  <c r="D343" i="31"/>
  <c r="J342" i="31"/>
  <c r="D342" i="31"/>
  <c r="J341" i="31"/>
  <c r="D341" i="31"/>
  <c r="J340" i="31"/>
  <c r="D340" i="31"/>
  <c r="J339" i="31"/>
  <c r="D339" i="31"/>
  <c r="J338" i="31"/>
  <c r="D338" i="31"/>
  <c r="J337" i="31"/>
  <c r="D337" i="31"/>
  <c r="J336" i="31"/>
  <c r="D336" i="31"/>
  <c r="J335" i="31"/>
  <c r="D335" i="31"/>
  <c r="J334" i="31"/>
  <c r="D334" i="31"/>
  <c r="J333" i="31"/>
  <c r="D333" i="31"/>
  <c r="J332" i="31"/>
  <c r="D332" i="31"/>
  <c r="J331" i="31"/>
  <c r="D331" i="31"/>
  <c r="J330" i="31"/>
  <c r="D330" i="31"/>
  <c r="J329" i="31"/>
  <c r="D329" i="31"/>
  <c r="J328" i="31"/>
  <c r="D328" i="31"/>
  <c r="J327" i="31"/>
  <c r="D327" i="31"/>
  <c r="J326" i="31"/>
  <c r="D326" i="31"/>
  <c r="J325" i="31"/>
  <c r="D325" i="31"/>
  <c r="J324" i="31"/>
  <c r="D324" i="31"/>
  <c r="J323" i="31"/>
  <c r="D323" i="31"/>
  <c r="J322" i="31"/>
  <c r="D322" i="31"/>
  <c r="J321" i="31"/>
  <c r="D321" i="31"/>
  <c r="J320" i="31"/>
  <c r="D320" i="31"/>
  <c r="J319" i="31"/>
  <c r="D319" i="31"/>
  <c r="J318" i="31"/>
  <c r="D318" i="31"/>
  <c r="J317" i="31"/>
  <c r="D317" i="31"/>
  <c r="J316" i="31"/>
  <c r="D316" i="31"/>
  <c r="J315" i="31"/>
  <c r="D315" i="31"/>
  <c r="J314" i="31"/>
  <c r="D314" i="31"/>
  <c r="J313" i="31"/>
  <c r="D313" i="31"/>
  <c r="J312" i="31"/>
  <c r="D312" i="31"/>
  <c r="J311" i="31"/>
  <c r="D311" i="31"/>
  <c r="J310" i="31"/>
  <c r="D310" i="31"/>
  <c r="J309" i="31"/>
  <c r="D309" i="31"/>
  <c r="J308" i="31"/>
  <c r="D308" i="31"/>
  <c r="J307" i="31"/>
  <c r="D307" i="31"/>
  <c r="J306" i="31"/>
  <c r="D306" i="31"/>
  <c r="J305" i="31"/>
  <c r="D305" i="31"/>
  <c r="J304" i="31"/>
  <c r="D304" i="31"/>
  <c r="J303" i="31"/>
  <c r="D303" i="31"/>
  <c r="J302" i="31"/>
  <c r="D302" i="31"/>
  <c r="J301" i="31"/>
  <c r="D301" i="31"/>
  <c r="J300" i="31"/>
  <c r="D300" i="31"/>
  <c r="J299" i="31"/>
  <c r="D299" i="31"/>
  <c r="J298" i="31"/>
  <c r="D298" i="31"/>
  <c r="J297" i="31"/>
  <c r="D297" i="31"/>
  <c r="J296" i="31"/>
  <c r="D296" i="31"/>
  <c r="J295" i="31"/>
  <c r="D295" i="31"/>
  <c r="J294" i="31"/>
  <c r="D294" i="31"/>
  <c r="J293" i="31"/>
  <c r="D293" i="31"/>
  <c r="J292" i="31"/>
  <c r="D292" i="31"/>
  <c r="J291" i="31"/>
  <c r="D291" i="31"/>
  <c r="J290" i="31"/>
  <c r="D290" i="31"/>
  <c r="J289" i="31"/>
  <c r="D289" i="31"/>
  <c r="J288" i="31"/>
  <c r="D288" i="31"/>
  <c r="J287" i="31"/>
  <c r="D287" i="31"/>
  <c r="J286" i="31"/>
  <c r="D286" i="31"/>
  <c r="J285" i="31"/>
  <c r="D285" i="31"/>
  <c r="J284" i="31"/>
  <c r="D284" i="31"/>
  <c r="J283" i="31"/>
  <c r="D283" i="31"/>
  <c r="J282" i="31"/>
  <c r="D282" i="31"/>
  <c r="J281" i="31"/>
  <c r="D281" i="31"/>
  <c r="J280" i="31"/>
  <c r="D280" i="31"/>
  <c r="J279" i="31"/>
  <c r="D279" i="31"/>
  <c r="J278" i="31"/>
  <c r="D278" i="31"/>
  <c r="J277" i="31"/>
  <c r="D277" i="31"/>
  <c r="J276" i="31"/>
  <c r="D276" i="31"/>
  <c r="J275" i="31"/>
  <c r="D275" i="31"/>
  <c r="J274" i="31"/>
  <c r="D274" i="31"/>
  <c r="J273" i="31"/>
  <c r="D273" i="31"/>
  <c r="J272" i="31"/>
  <c r="D272" i="31"/>
  <c r="J271" i="31"/>
  <c r="D271" i="31"/>
  <c r="J270" i="31"/>
  <c r="D270" i="31"/>
  <c r="J269" i="31"/>
  <c r="D269" i="31"/>
  <c r="J268" i="31"/>
  <c r="D268" i="31"/>
  <c r="J267" i="31"/>
  <c r="D267" i="31"/>
  <c r="J266" i="31"/>
  <c r="D266" i="31"/>
  <c r="J265" i="31"/>
  <c r="D265" i="31"/>
  <c r="J264" i="31"/>
  <c r="D264" i="31"/>
  <c r="J263" i="31"/>
  <c r="D263" i="31"/>
  <c r="J262" i="31"/>
  <c r="D262" i="31"/>
  <c r="J261" i="31"/>
  <c r="D261" i="31"/>
  <c r="J260" i="31"/>
  <c r="D260" i="31"/>
  <c r="J259" i="31"/>
  <c r="D259" i="31"/>
  <c r="J258" i="31"/>
  <c r="D258" i="31"/>
  <c r="J257" i="31"/>
  <c r="D257" i="31"/>
  <c r="J256" i="31"/>
  <c r="D256" i="31"/>
  <c r="J255" i="31"/>
  <c r="D255" i="31"/>
  <c r="J254" i="31"/>
  <c r="D254" i="31"/>
  <c r="J253" i="31"/>
  <c r="D253" i="31"/>
  <c r="J252" i="31"/>
  <c r="D252" i="31"/>
  <c r="J251" i="31"/>
  <c r="D251" i="31"/>
  <c r="J250" i="31"/>
  <c r="D250" i="31"/>
  <c r="J249" i="31"/>
  <c r="D249" i="31"/>
  <c r="J248" i="31"/>
  <c r="D248" i="31"/>
  <c r="J247" i="31"/>
  <c r="D247" i="31"/>
  <c r="J246" i="31"/>
  <c r="D246" i="31"/>
  <c r="J245" i="31"/>
  <c r="D245" i="31"/>
  <c r="J244" i="31"/>
  <c r="D244" i="31"/>
  <c r="J243" i="31"/>
  <c r="D243" i="31"/>
  <c r="J242" i="31"/>
  <c r="D242" i="31"/>
  <c r="J241" i="31"/>
  <c r="D241" i="31"/>
  <c r="J240" i="31"/>
  <c r="D240" i="31"/>
  <c r="J239" i="31"/>
  <c r="D239" i="31"/>
  <c r="J238" i="31"/>
  <c r="D238" i="31"/>
  <c r="J237" i="31"/>
  <c r="D237" i="31"/>
  <c r="J236" i="31"/>
  <c r="D236" i="31"/>
  <c r="J235" i="31"/>
  <c r="D235" i="31"/>
  <c r="J234" i="31"/>
  <c r="D234" i="31"/>
  <c r="J233" i="31"/>
  <c r="D233" i="31"/>
  <c r="J232" i="31"/>
  <c r="D232" i="31"/>
  <c r="J231" i="31"/>
  <c r="D231" i="31"/>
  <c r="J230" i="31"/>
  <c r="D230" i="31"/>
  <c r="J229" i="31"/>
  <c r="D229" i="31"/>
  <c r="J228" i="31"/>
  <c r="D228" i="31"/>
  <c r="J227" i="31"/>
  <c r="D227" i="31"/>
  <c r="J226" i="31"/>
  <c r="D226" i="31"/>
  <c r="J225" i="31"/>
  <c r="D225" i="31"/>
  <c r="J224" i="31"/>
  <c r="D224" i="31"/>
  <c r="J223" i="31"/>
  <c r="D223" i="31"/>
  <c r="J222" i="31"/>
  <c r="D222" i="31"/>
  <c r="J221" i="31"/>
  <c r="D221" i="31"/>
  <c r="J220" i="31"/>
  <c r="D220" i="31"/>
  <c r="J219" i="31"/>
  <c r="D219" i="31"/>
  <c r="J218" i="31"/>
  <c r="D218" i="31"/>
  <c r="J217" i="31"/>
  <c r="D217" i="31"/>
  <c r="J216" i="31"/>
  <c r="D216" i="31"/>
  <c r="J215" i="31"/>
  <c r="D215" i="31"/>
  <c r="J214" i="31"/>
  <c r="D214" i="31"/>
  <c r="J213" i="31"/>
  <c r="D213" i="31"/>
  <c r="J212" i="31"/>
  <c r="D212" i="31"/>
  <c r="J211" i="31"/>
  <c r="D211" i="31"/>
  <c r="J210" i="31"/>
  <c r="D210" i="31"/>
  <c r="J209" i="31"/>
  <c r="D209" i="31"/>
  <c r="J208" i="31"/>
  <c r="D208" i="31"/>
  <c r="J207" i="31"/>
  <c r="D207" i="31"/>
  <c r="J206" i="31"/>
  <c r="D206" i="31"/>
  <c r="J205" i="31"/>
  <c r="D205" i="31"/>
  <c r="J204" i="31"/>
  <c r="D204" i="31"/>
  <c r="J203" i="31"/>
  <c r="D203" i="31"/>
  <c r="J202" i="31"/>
  <c r="D202" i="31"/>
  <c r="J201" i="31"/>
  <c r="D201" i="31"/>
  <c r="J200" i="31"/>
  <c r="D200" i="31"/>
  <c r="J199" i="31"/>
  <c r="D199" i="31"/>
  <c r="J198" i="31"/>
  <c r="D198" i="31"/>
  <c r="J197" i="31"/>
  <c r="D197" i="31"/>
  <c r="J196" i="31"/>
  <c r="D196" i="31"/>
  <c r="J195" i="31"/>
  <c r="D195" i="31"/>
  <c r="J194" i="31"/>
  <c r="D194" i="31"/>
  <c r="J193" i="31"/>
  <c r="D193" i="31"/>
  <c r="J192" i="31"/>
  <c r="D192" i="31"/>
  <c r="J191" i="31"/>
  <c r="D191" i="31"/>
  <c r="J190" i="31"/>
  <c r="D190" i="31"/>
  <c r="J189" i="31"/>
  <c r="D189" i="31"/>
  <c r="J188" i="31"/>
  <c r="D188" i="31"/>
  <c r="J187" i="31"/>
  <c r="D187" i="31"/>
  <c r="J186" i="31"/>
  <c r="D186" i="31"/>
  <c r="J185" i="31"/>
  <c r="D185" i="31"/>
  <c r="J184" i="31"/>
  <c r="D184" i="31"/>
  <c r="J183" i="31"/>
  <c r="D183" i="31"/>
  <c r="J182" i="31"/>
  <c r="D182" i="31"/>
  <c r="J181" i="31"/>
  <c r="D181" i="31"/>
  <c r="J180" i="31"/>
  <c r="D180" i="31"/>
  <c r="J179" i="31"/>
  <c r="D179" i="31"/>
  <c r="J178" i="31"/>
  <c r="D178" i="31"/>
  <c r="J177" i="31"/>
  <c r="D177" i="31"/>
  <c r="J176" i="31"/>
  <c r="D176" i="31"/>
  <c r="J175" i="31"/>
  <c r="D175" i="31"/>
  <c r="J174" i="31"/>
  <c r="D174" i="31"/>
  <c r="J173" i="31"/>
  <c r="D173" i="31"/>
  <c r="J172" i="31"/>
  <c r="D172" i="31"/>
  <c r="J171" i="31"/>
  <c r="D171" i="31"/>
  <c r="J170" i="31"/>
  <c r="D170" i="31"/>
  <c r="J169" i="31"/>
  <c r="D169" i="31"/>
  <c r="J168" i="31"/>
  <c r="D168" i="31"/>
  <c r="J167" i="31"/>
  <c r="D167" i="31"/>
  <c r="J166" i="31"/>
  <c r="D166" i="31"/>
  <c r="J165" i="31"/>
  <c r="D165" i="31"/>
  <c r="J164" i="31"/>
  <c r="D164" i="31"/>
  <c r="J163" i="31"/>
  <c r="D163" i="31"/>
  <c r="J162" i="31"/>
  <c r="D162" i="31"/>
  <c r="J161" i="31"/>
  <c r="D161" i="31"/>
  <c r="J160" i="31"/>
  <c r="D160" i="31"/>
  <c r="J159" i="31"/>
  <c r="D159" i="31"/>
  <c r="J158" i="31"/>
  <c r="D158" i="31"/>
  <c r="J157" i="31"/>
  <c r="D157" i="31"/>
  <c r="J156" i="31"/>
  <c r="D156" i="31"/>
  <c r="J155" i="31"/>
  <c r="D155" i="31"/>
  <c r="J154" i="31"/>
  <c r="D154" i="31"/>
  <c r="J153" i="31"/>
  <c r="D153" i="31"/>
  <c r="J152" i="31"/>
  <c r="D152" i="31"/>
  <c r="J151" i="31"/>
  <c r="D151" i="31"/>
  <c r="J150" i="31"/>
  <c r="D150" i="31"/>
  <c r="J149" i="31"/>
  <c r="D149" i="31"/>
  <c r="J148" i="31"/>
  <c r="D148" i="31"/>
  <c r="J147" i="31"/>
  <c r="D147" i="31"/>
  <c r="J146" i="31"/>
  <c r="D146" i="31"/>
  <c r="J145" i="31"/>
  <c r="D145" i="31"/>
  <c r="J144" i="31"/>
  <c r="D144" i="31"/>
  <c r="J143" i="31"/>
  <c r="D143" i="31"/>
  <c r="J142" i="31"/>
  <c r="D142" i="31"/>
  <c r="J141" i="31"/>
  <c r="D141" i="31"/>
  <c r="J140" i="31"/>
  <c r="D140" i="31"/>
  <c r="J139" i="31"/>
  <c r="D139" i="31"/>
  <c r="J138" i="31"/>
  <c r="D138" i="31"/>
  <c r="J137" i="31"/>
  <c r="D137" i="31"/>
  <c r="J136" i="31"/>
  <c r="D136" i="31"/>
  <c r="J135" i="31"/>
  <c r="D135" i="31"/>
  <c r="J134" i="31"/>
  <c r="D134" i="31"/>
  <c r="J133" i="31"/>
  <c r="D133" i="31"/>
  <c r="J132" i="31"/>
  <c r="D132" i="31"/>
  <c r="J131" i="31"/>
  <c r="D131" i="31"/>
  <c r="J130" i="31"/>
  <c r="D130" i="31"/>
  <c r="J129" i="31"/>
  <c r="D129" i="31"/>
  <c r="J128" i="31"/>
  <c r="D128" i="31"/>
  <c r="J127" i="31"/>
  <c r="D127" i="31"/>
  <c r="J126" i="31"/>
  <c r="D126" i="31"/>
  <c r="J125" i="31"/>
  <c r="D125" i="31"/>
  <c r="J124" i="31"/>
  <c r="D124" i="31"/>
  <c r="J123" i="31"/>
  <c r="D123" i="31"/>
  <c r="J122" i="31"/>
  <c r="D122" i="31"/>
  <c r="J121" i="31"/>
  <c r="D121" i="31"/>
  <c r="J120" i="31"/>
  <c r="D120" i="31"/>
  <c r="J119" i="31"/>
  <c r="D119" i="31"/>
  <c r="J118" i="31"/>
  <c r="D118" i="31"/>
  <c r="J117" i="31"/>
  <c r="D117" i="31"/>
  <c r="J116" i="31"/>
  <c r="D116" i="31"/>
  <c r="J115" i="31"/>
  <c r="D115" i="31"/>
  <c r="J114" i="31"/>
  <c r="D114" i="31"/>
  <c r="J113" i="31"/>
  <c r="D113" i="31"/>
  <c r="J112" i="31"/>
  <c r="D112" i="31"/>
  <c r="J111" i="31"/>
  <c r="D111" i="31"/>
  <c r="J110" i="31"/>
  <c r="D110" i="31"/>
  <c r="J109" i="31"/>
  <c r="D109" i="31"/>
  <c r="J108" i="31"/>
  <c r="D108" i="31"/>
  <c r="J107" i="31"/>
  <c r="D107" i="31"/>
  <c r="J106" i="31"/>
  <c r="D106" i="31"/>
  <c r="J105" i="31"/>
  <c r="D105" i="31"/>
  <c r="J104" i="31"/>
  <c r="D104" i="31"/>
  <c r="J103" i="31"/>
  <c r="D103" i="31"/>
  <c r="J102" i="31"/>
  <c r="D102" i="31"/>
  <c r="J101" i="31"/>
  <c r="D101" i="31"/>
  <c r="J100" i="31"/>
  <c r="D100" i="31"/>
  <c r="J99" i="31"/>
  <c r="D99" i="31"/>
  <c r="J98" i="31"/>
  <c r="D98" i="31"/>
  <c r="J97" i="31"/>
  <c r="D97" i="31"/>
  <c r="J96" i="31"/>
  <c r="D96" i="31"/>
  <c r="J95" i="31"/>
  <c r="D95" i="31"/>
  <c r="J94" i="31"/>
  <c r="D94" i="31"/>
  <c r="J93" i="31"/>
  <c r="D93" i="31"/>
  <c r="J92" i="31"/>
  <c r="D92" i="31"/>
  <c r="J91" i="31"/>
  <c r="D91" i="31"/>
  <c r="J90" i="31"/>
  <c r="D90" i="31"/>
  <c r="J89" i="31"/>
  <c r="D89" i="31"/>
  <c r="J88" i="31"/>
  <c r="D88" i="31"/>
  <c r="J87" i="31"/>
  <c r="D87" i="31"/>
  <c r="J86" i="31"/>
  <c r="D86" i="31"/>
  <c r="J85" i="31"/>
  <c r="D85" i="31"/>
  <c r="J84" i="31"/>
  <c r="D84" i="31"/>
  <c r="J83" i="31"/>
  <c r="D83" i="31"/>
  <c r="J82" i="31"/>
  <c r="D82" i="31"/>
  <c r="J81" i="31"/>
  <c r="D81" i="31"/>
  <c r="J80" i="31"/>
  <c r="D80" i="31"/>
  <c r="J79" i="31"/>
  <c r="D79" i="31"/>
  <c r="J78" i="31"/>
  <c r="D78" i="31"/>
  <c r="J77" i="31"/>
  <c r="D77" i="31"/>
  <c r="J76" i="31"/>
  <c r="D76" i="31"/>
  <c r="J75" i="31"/>
  <c r="D75" i="31"/>
  <c r="J74" i="31"/>
  <c r="D74" i="31"/>
  <c r="J73" i="31"/>
  <c r="D73" i="31"/>
  <c r="J72" i="31"/>
  <c r="D72" i="31"/>
  <c r="J71" i="31"/>
  <c r="D71" i="31"/>
  <c r="J70" i="31"/>
  <c r="D70" i="31"/>
  <c r="J69" i="31"/>
  <c r="D69" i="31"/>
  <c r="J68" i="31"/>
  <c r="D68" i="31"/>
  <c r="J67" i="31"/>
  <c r="D67" i="31"/>
  <c r="J66" i="31"/>
  <c r="D66" i="31"/>
  <c r="J65" i="31"/>
  <c r="D65" i="31"/>
  <c r="J64" i="31"/>
  <c r="D64" i="31"/>
  <c r="J63" i="31"/>
  <c r="D63" i="31"/>
  <c r="J62" i="31"/>
  <c r="D62" i="31"/>
  <c r="J61" i="31"/>
  <c r="D61" i="31"/>
  <c r="J60" i="31"/>
  <c r="D60" i="31"/>
  <c r="J59" i="31"/>
  <c r="D59" i="31"/>
  <c r="J58" i="31"/>
  <c r="D58" i="31"/>
  <c r="J57" i="31"/>
  <c r="D57" i="31"/>
  <c r="J56" i="31"/>
  <c r="D56" i="31"/>
  <c r="J55" i="31"/>
  <c r="D55" i="31"/>
  <c r="J54" i="31"/>
  <c r="D54" i="31"/>
  <c r="J53" i="31"/>
  <c r="D53" i="31"/>
  <c r="J52" i="31"/>
  <c r="D52" i="31"/>
  <c r="J51" i="31"/>
  <c r="D51" i="31"/>
  <c r="J50" i="31"/>
  <c r="D50" i="31"/>
  <c r="J49" i="31"/>
  <c r="D49" i="31"/>
  <c r="J48" i="31"/>
  <c r="D48" i="31"/>
  <c r="J47" i="31"/>
  <c r="D47" i="31"/>
  <c r="J46" i="31"/>
  <c r="D46" i="31"/>
  <c r="J45" i="31"/>
  <c r="D45" i="31"/>
  <c r="J44" i="31"/>
  <c r="D44" i="31"/>
  <c r="J43" i="31"/>
  <c r="D43" i="31"/>
  <c r="J42" i="31"/>
  <c r="D42" i="31"/>
  <c r="J41" i="31"/>
  <c r="D41" i="31"/>
  <c r="J40" i="31"/>
  <c r="D40" i="31"/>
  <c r="J39" i="31"/>
  <c r="D39" i="31"/>
  <c r="J38" i="31"/>
  <c r="D38" i="31"/>
  <c r="J37" i="31"/>
  <c r="D37" i="31"/>
  <c r="J36" i="31"/>
  <c r="D36" i="31"/>
  <c r="J35" i="31"/>
  <c r="D35" i="31"/>
  <c r="J34" i="31"/>
  <c r="D34" i="31"/>
  <c r="J33" i="31"/>
  <c r="D33" i="31"/>
  <c r="B33" i="3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B306" i="31" s="1"/>
  <c r="B307" i="31" s="1"/>
  <c r="B308" i="31" s="1"/>
  <c r="B309" i="31" s="1"/>
  <c r="B310" i="31" s="1"/>
  <c r="B311" i="31" s="1"/>
  <c r="B312" i="31" s="1"/>
  <c r="B313" i="31" s="1"/>
  <c r="B314" i="31" s="1"/>
  <c r="B315" i="31" s="1"/>
  <c r="B316" i="31" s="1"/>
  <c r="B317" i="31" s="1"/>
  <c r="B318" i="31" s="1"/>
  <c r="B319" i="31" s="1"/>
  <c r="B320" i="31" s="1"/>
  <c r="B321" i="31" s="1"/>
  <c r="B322" i="31" s="1"/>
  <c r="B323" i="31" s="1"/>
  <c r="B324" i="31" s="1"/>
  <c r="B325" i="31" s="1"/>
  <c r="B326" i="31" s="1"/>
  <c r="B327" i="31" s="1"/>
  <c r="B328" i="31" s="1"/>
  <c r="B329" i="31" s="1"/>
  <c r="B330" i="31" s="1"/>
  <c r="B331" i="31" s="1"/>
  <c r="B332" i="31" s="1"/>
  <c r="B333" i="31" s="1"/>
  <c r="B334" i="31" s="1"/>
  <c r="B335" i="31" s="1"/>
  <c r="B336" i="31" s="1"/>
  <c r="B337" i="31" s="1"/>
  <c r="B338" i="31" s="1"/>
  <c r="B339" i="31" s="1"/>
  <c r="B340" i="31" s="1"/>
  <c r="B341" i="31" s="1"/>
  <c r="B342" i="31" s="1"/>
  <c r="B343" i="31" s="1"/>
  <c r="B344" i="31" s="1"/>
  <c r="B345" i="31" s="1"/>
  <c r="B346" i="31" s="1"/>
  <c r="B347" i="31" s="1"/>
  <c r="B348" i="31" s="1"/>
  <c r="B349" i="31" s="1"/>
  <c r="B350" i="31" s="1"/>
  <c r="B351" i="31" s="1"/>
  <c r="B352" i="31" s="1"/>
  <c r="B353" i="31" s="1"/>
  <c r="B354" i="31" s="1"/>
  <c r="B355" i="31" s="1"/>
  <c r="B356" i="31" s="1"/>
  <c r="B357" i="31" s="1"/>
  <c r="B358" i="31" s="1"/>
  <c r="B359" i="31" s="1"/>
  <c r="B360" i="31" s="1"/>
  <c r="B361" i="31" s="1"/>
  <c r="B362" i="31" s="1"/>
  <c r="B363" i="31" s="1"/>
  <c r="B364" i="31" s="1"/>
  <c r="B365" i="31" s="1"/>
  <c r="B366" i="31" s="1"/>
  <c r="B367" i="31" s="1"/>
  <c r="B368" i="31" s="1"/>
  <c r="B369" i="31" s="1"/>
  <c r="B370" i="31" s="1"/>
  <c r="B371" i="31" s="1"/>
  <c r="B372" i="31" s="1"/>
  <c r="B373" i="31" s="1"/>
  <c r="B374" i="31" s="1"/>
  <c r="B375" i="31" s="1"/>
  <c r="B376" i="31" s="1"/>
  <c r="B377" i="31" s="1"/>
  <c r="B378" i="31" s="1"/>
  <c r="B379" i="31" s="1"/>
  <c r="B380" i="31" s="1"/>
  <c r="B381" i="31" s="1"/>
  <c r="B382" i="31" s="1"/>
  <c r="B383" i="31" s="1"/>
  <c r="B384" i="31" s="1"/>
  <c r="B385" i="31" s="1"/>
  <c r="B386" i="31" s="1"/>
  <c r="B387" i="31" s="1"/>
  <c r="B388" i="31" s="1"/>
  <c r="B389" i="31" s="1"/>
  <c r="B390" i="31" s="1"/>
  <c r="B391" i="31" s="1"/>
  <c r="B392" i="31" s="1"/>
  <c r="B393" i="31" s="1"/>
  <c r="B394" i="31" s="1"/>
  <c r="B395" i="31" s="1"/>
  <c r="B396" i="31" s="1"/>
  <c r="B397" i="31" s="1"/>
  <c r="B398" i="31" s="1"/>
  <c r="B399" i="31" s="1"/>
  <c r="B400" i="31" s="1"/>
  <c r="B401" i="31" s="1"/>
  <c r="B402" i="31" s="1"/>
  <c r="B403" i="31" s="1"/>
  <c r="B404" i="31" s="1"/>
  <c r="B405" i="31" s="1"/>
  <c r="B406" i="31" s="1"/>
  <c r="B407" i="31" s="1"/>
  <c r="B408" i="31" s="1"/>
  <c r="B409" i="31" s="1"/>
  <c r="B410" i="31" s="1"/>
  <c r="B411" i="31" s="1"/>
  <c r="B412" i="31" s="1"/>
  <c r="B413" i="31" s="1"/>
  <c r="B414" i="31" s="1"/>
  <c r="B415" i="31" s="1"/>
  <c r="B416" i="31" s="1"/>
  <c r="B417" i="31" s="1"/>
  <c r="B418" i="31" s="1"/>
  <c r="B419" i="31" s="1"/>
  <c r="B420" i="31" s="1"/>
  <c r="B421" i="31" s="1"/>
  <c r="B422" i="31" s="1"/>
  <c r="B423" i="31" s="1"/>
  <c r="B424" i="31" s="1"/>
  <c r="B425" i="31" s="1"/>
  <c r="B426" i="31" s="1"/>
  <c r="B427" i="31" s="1"/>
  <c r="B428" i="31" s="1"/>
  <c r="B429" i="31" s="1"/>
  <c r="B430" i="31" s="1"/>
  <c r="B431" i="31" s="1"/>
  <c r="B432" i="31" s="1"/>
  <c r="B433" i="31" s="1"/>
  <c r="B434" i="31" s="1"/>
  <c r="B435" i="31" s="1"/>
  <c r="B436" i="31" s="1"/>
  <c r="B437" i="31" s="1"/>
  <c r="B438" i="31" s="1"/>
  <c r="B439" i="31" s="1"/>
  <c r="B440" i="31" s="1"/>
  <c r="B441" i="31" s="1"/>
  <c r="B442" i="31" s="1"/>
  <c r="B443" i="31" s="1"/>
  <c r="B444" i="31" s="1"/>
  <c r="B445" i="31" s="1"/>
  <c r="B446" i="31" s="1"/>
  <c r="B447" i="31" s="1"/>
  <c r="B448" i="31" s="1"/>
  <c r="B449" i="31" s="1"/>
  <c r="B450" i="31" s="1"/>
  <c r="B451" i="31" s="1"/>
  <c r="B452" i="31" s="1"/>
  <c r="B453" i="31" s="1"/>
  <c r="B454" i="31" s="1"/>
  <c r="B455" i="31" s="1"/>
  <c r="B456" i="31" s="1"/>
  <c r="B457" i="31" s="1"/>
  <c r="B458" i="31" s="1"/>
  <c r="B459" i="31" s="1"/>
  <c r="B460" i="31" s="1"/>
  <c r="B461" i="31" s="1"/>
  <c r="B462" i="31" s="1"/>
  <c r="B463" i="31" s="1"/>
  <c r="B464" i="31" s="1"/>
  <c r="B465" i="31" s="1"/>
  <c r="B466" i="31" s="1"/>
  <c r="B467" i="31" s="1"/>
  <c r="B468" i="31" s="1"/>
  <c r="B469" i="31" s="1"/>
  <c r="B470" i="31" s="1"/>
  <c r="B471" i="31" s="1"/>
  <c r="B472" i="31" s="1"/>
  <c r="B473" i="31" s="1"/>
  <c r="B474" i="31" s="1"/>
  <c r="B475" i="31" s="1"/>
  <c r="B476" i="31" s="1"/>
  <c r="B477" i="31" s="1"/>
  <c r="B478" i="31" s="1"/>
  <c r="B479" i="31" s="1"/>
  <c r="B480" i="31" s="1"/>
  <c r="B481" i="31" s="1"/>
  <c r="B482" i="31" s="1"/>
  <c r="B483" i="31" s="1"/>
  <c r="B484" i="31" s="1"/>
  <c r="B485" i="31" s="1"/>
  <c r="B486" i="31" s="1"/>
  <c r="B487" i="31" s="1"/>
  <c r="B488" i="31" s="1"/>
  <c r="B489" i="31" s="1"/>
  <c r="B490" i="31" s="1"/>
  <c r="B491" i="31" s="1"/>
  <c r="B492" i="31" s="1"/>
  <c r="B493" i="31" s="1"/>
  <c r="B494" i="31" s="1"/>
  <c r="B495" i="31" s="1"/>
  <c r="B496" i="31" s="1"/>
  <c r="B497" i="31" s="1"/>
  <c r="B498" i="31" s="1"/>
  <c r="B499" i="31" s="1"/>
  <c r="B500" i="31" s="1"/>
  <c r="B501" i="31" s="1"/>
  <c r="B502" i="31" s="1"/>
  <c r="B503" i="31" s="1"/>
  <c r="B504" i="31" s="1"/>
  <c r="B505" i="31" s="1"/>
  <c r="B506" i="31" s="1"/>
  <c r="B507" i="31" s="1"/>
  <c r="B508" i="31" s="1"/>
  <c r="B509" i="31" s="1"/>
  <c r="B510" i="31" s="1"/>
  <c r="B511" i="31" s="1"/>
  <c r="B512" i="31" s="1"/>
  <c r="B513" i="31" s="1"/>
  <c r="B514" i="31" s="1"/>
  <c r="B515" i="31" s="1"/>
  <c r="B516" i="31" s="1"/>
  <c r="B517" i="31" s="1"/>
  <c r="B518" i="31" s="1"/>
  <c r="B519" i="31" s="1"/>
  <c r="B520" i="31" s="1"/>
  <c r="B521" i="31" s="1"/>
  <c r="B522" i="31" s="1"/>
  <c r="B523" i="31" s="1"/>
  <c r="B524" i="31" s="1"/>
  <c r="B525" i="31" s="1"/>
  <c r="B526" i="31" s="1"/>
  <c r="B527" i="31" s="1"/>
  <c r="B528" i="31" s="1"/>
  <c r="B529" i="31" s="1"/>
  <c r="B530" i="31" s="1"/>
  <c r="B531" i="31" s="1"/>
  <c r="B532" i="31" s="1"/>
  <c r="B533" i="31" s="1"/>
  <c r="B534" i="31" s="1"/>
  <c r="B535" i="31" s="1"/>
  <c r="B536" i="31" s="1"/>
  <c r="B537" i="31" s="1"/>
  <c r="B538" i="31" s="1"/>
  <c r="B539" i="31" s="1"/>
  <c r="B540" i="31" s="1"/>
  <c r="B541" i="31" s="1"/>
  <c r="B542" i="31" s="1"/>
  <c r="B543" i="31" s="1"/>
  <c r="B544" i="31" s="1"/>
  <c r="B545" i="31" s="1"/>
  <c r="B546" i="31" s="1"/>
  <c r="B547" i="31" s="1"/>
  <c r="B548" i="31" s="1"/>
  <c r="B549" i="31" s="1"/>
  <c r="B550" i="31" s="1"/>
  <c r="B551" i="31" s="1"/>
  <c r="B552" i="31" s="1"/>
  <c r="B553" i="31" s="1"/>
  <c r="B554" i="31" s="1"/>
  <c r="B555" i="31" s="1"/>
  <c r="B556" i="31" s="1"/>
  <c r="B557" i="31" s="1"/>
  <c r="B558" i="31" s="1"/>
  <c r="B559" i="31" s="1"/>
  <c r="B560" i="31" s="1"/>
  <c r="B561" i="31" s="1"/>
  <c r="B562" i="31" s="1"/>
  <c r="B563" i="31" s="1"/>
  <c r="B564" i="31" s="1"/>
  <c r="B565" i="31" s="1"/>
  <c r="B566" i="31" s="1"/>
  <c r="B567" i="31" s="1"/>
  <c r="B568" i="31" s="1"/>
  <c r="B569" i="31" s="1"/>
  <c r="B570" i="31" s="1"/>
  <c r="B571" i="31" s="1"/>
  <c r="B572" i="31" s="1"/>
  <c r="B573" i="31" s="1"/>
  <c r="B574" i="31" s="1"/>
  <c r="B575" i="31" s="1"/>
  <c r="B576" i="31" s="1"/>
  <c r="B577" i="31" s="1"/>
  <c r="B578" i="31" s="1"/>
  <c r="B579" i="31" s="1"/>
  <c r="B580" i="31" s="1"/>
  <c r="B581" i="31" s="1"/>
  <c r="B582" i="31" s="1"/>
  <c r="B583" i="31" s="1"/>
  <c r="B584" i="31" s="1"/>
  <c r="B585" i="31" s="1"/>
  <c r="B586" i="31" s="1"/>
  <c r="B587" i="31" s="1"/>
  <c r="B588" i="31" s="1"/>
  <c r="B589" i="31" s="1"/>
  <c r="B590" i="31" s="1"/>
  <c r="B591" i="31" s="1"/>
  <c r="B592" i="31" s="1"/>
  <c r="B593" i="31" s="1"/>
  <c r="B594" i="31" s="1"/>
  <c r="B595" i="31" s="1"/>
  <c r="B596" i="31" s="1"/>
  <c r="B597" i="31" s="1"/>
  <c r="B598" i="31" s="1"/>
  <c r="B599" i="31" s="1"/>
  <c r="B600" i="31" s="1"/>
  <c r="B601" i="31" s="1"/>
  <c r="B602" i="31" s="1"/>
  <c r="B603" i="31" s="1"/>
  <c r="B604" i="31" s="1"/>
  <c r="B605" i="31" s="1"/>
  <c r="B606" i="31" s="1"/>
  <c r="B607" i="31" s="1"/>
  <c r="B608" i="31" s="1"/>
  <c r="B609" i="31" s="1"/>
  <c r="B610" i="31" s="1"/>
  <c r="B611" i="31" s="1"/>
  <c r="B612" i="31" s="1"/>
  <c r="B613" i="31" s="1"/>
  <c r="B614" i="31" s="1"/>
  <c r="B615" i="31" s="1"/>
  <c r="B616" i="31" s="1"/>
  <c r="B617" i="31" s="1"/>
  <c r="B618" i="31" s="1"/>
  <c r="B619" i="31" s="1"/>
  <c r="B620" i="31" s="1"/>
  <c r="B621" i="31" s="1"/>
  <c r="B622" i="31" s="1"/>
  <c r="B623" i="31" s="1"/>
  <c r="B624" i="31" s="1"/>
  <c r="B625" i="31" s="1"/>
  <c r="B626" i="31" s="1"/>
  <c r="B627" i="31" s="1"/>
  <c r="B628" i="31" s="1"/>
  <c r="B629" i="31" s="1"/>
  <c r="B630" i="31" s="1"/>
  <c r="B631" i="31" s="1"/>
  <c r="B632" i="31" s="1"/>
  <c r="B633" i="31" s="1"/>
  <c r="B634" i="31" s="1"/>
  <c r="B635" i="31" s="1"/>
  <c r="B636" i="31" s="1"/>
  <c r="B637" i="31" s="1"/>
  <c r="B638" i="31" s="1"/>
  <c r="B639" i="31" s="1"/>
  <c r="B640" i="31" s="1"/>
  <c r="B641" i="31" s="1"/>
  <c r="B642" i="31" s="1"/>
  <c r="B643" i="31" s="1"/>
  <c r="B644" i="31" s="1"/>
  <c r="B645" i="31" s="1"/>
  <c r="B646" i="31" s="1"/>
  <c r="B647" i="31" s="1"/>
  <c r="B648" i="31" s="1"/>
  <c r="B649" i="31" s="1"/>
  <c r="B650" i="31" s="1"/>
  <c r="B651" i="31" s="1"/>
  <c r="B652" i="31" s="1"/>
  <c r="B653" i="31" s="1"/>
  <c r="B654" i="31" s="1"/>
  <c r="B655" i="31" s="1"/>
  <c r="B656" i="31" s="1"/>
  <c r="B657" i="31" s="1"/>
  <c r="B658" i="31" s="1"/>
  <c r="B659" i="31" s="1"/>
  <c r="B660" i="31" s="1"/>
  <c r="B661" i="31" s="1"/>
  <c r="B662" i="31" s="1"/>
  <c r="B663" i="31" s="1"/>
  <c r="B664" i="31" s="1"/>
  <c r="B665" i="31" s="1"/>
  <c r="B666" i="31" s="1"/>
  <c r="B667" i="31" s="1"/>
  <c r="B668" i="31" s="1"/>
  <c r="B669" i="31" s="1"/>
  <c r="B670" i="31" s="1"/>
  <c r="B671" i="31" s="1"/>
  <c r="B672" i="31" s="1"/>
  <c r="B673" i="31" s="1"/>
  <c r="B674" i="31" s="1"/>
  <c r="B675" i="31" s="1"/>
  <c r="B676" i="31" s="1"/>
  <c r="B677" i="31" s="1"/>
  <c r="B678" i="31" s="1"/>
  <c r="B679" i="31" s="1"/>
  <c r="B680" i="31" s="1"/>
  <c r="B681" i="31" s="1"/>
  <c r="B682" i="31" s="1"/>
  <c r="B683" i="31" s="1"/>
  <c r="B684" i="31" s="1"/>
  <c r="B685" i="31" s="1"/>
  <c r="B686" i="31" s="1"/>
  <c r="B687" i="31" s="1"/>
  <c r="B688" i="31" s="1"/>
  <c r="B689" i="31" s="1"/>
  <c r="B690" i="31" s="1"/>
  <c r="B691" i="31" s="1"/>
  <c r="B692" i="31" s="1"/>
  <c r="B693" i="31" s="1"/>
  <c r="B694" i="31" s="1"/>
  <c r="B695" i="31" s="1"/>
  <c r="B696" i="31" s="1"/>
  <c r="B697" i="31" s="1"/>
  <c r="B698" i="31" s="1"/>
  <c r="B699" i="31" s="1"/>
  <c r="B700" i="31" s="1"/>
  <c r="B701" i="31" s="1"/>
  <c r="B702" i="31" s="1"/>
  <c r="B703" i="31" s="1"/>
  <c r="B704" i="31" s="1"/>
  <c r="B705" i="31" s="1"/>
  <c r="B706" i="31" s="1"/>
  <c r="B707" i="31" s="1"/>
  <c r="B708" i="31" s="1"/>
  <c r="B709" i="31" s="1"/>
  <c r="B710" i="31" s="1"/>
  <c r="B711" i="31" s="1"/>
  <c r="B712" i="31" s="1"/>
  <c r="B713" i="31" s="1"/>
  <c r="B714" i="31" s="1"/>
  <c r="B715" i="31" s="1"/>
  <c r="B716" i="31" s="1"/>
  <c r="B717" i="31" s="1"/>
  <c r="B718" i="31" s="1"/>
  <c r="B719" i="31" s="1"/>
  <c r="B720" i="31" s="1"/>
  <c r="B721" i="31" s="1"/>
  <c r="B722" i="31" s="1"/>
  <c r="B723" i="31" s="1"/>
  <c r="B724" i="31" s="1"/>
  <c r="B725" i="31" s="1"/>
  <c r="B726" i="31" s="1"/>
  <c r="B727" i="31" s="1"/>
  <c r="B728" i="31" s="1"/>
  <c r="B729" i="31" s="1"/>
  <c r="B730" i="31" s="1"/>
  <c r="B731" i="31" s="1"/>
  <c r="B732" i="31" s="1"/>
  <c r="B733" i="31" s="1"/>
  <c r="B734" i="31" s="1"/>
  <c r="B735" i="31" s="1"/>
  <c r="B736" i="31" s="1"/>
  <c r="B737" i="31" s="1"/>
  <c r="B738" i="31" s="1"/>
  <c r="B739" i="31" s="1"/>
  <c r="B740" i="31" s="1"/>
  <c r="B741" i="31" s="1"/>
  <c r="B742" i="31" s="1"/>
  <c r="B743" i="31" s="1"/>
  <c r="B744" i="31" s="1"/>
  <c r="B745" i="31" s="1"/>
  <c r="B746" i="31" s="1"/>
  <c r="B747" i="31" s="1"/>
  <c r="B748" i="31" s="1"/>
  <c r="B749" i="31" s="1"/>
  <c r="B750" i="31" s="1"/>
  <c r="B751" i="31" s="1"/>
  <c r="B752" i="31" s="1"/>
  <c r="B753" i="31" s="1"/>
  <c r="B754" i="31" s="1"/>
  <c r="B755" i="31" s="1"/>
  <c r="B756" i="31" s="1"/>
  <c r="B757" i="31" s="1"/>
  <c r="B758" i="31" s="1"/>
  <c r="B759" i="31" s="1"/>
  <c r="B760" i="31" s="1"/>
  <c r="B761" i="31" s="1"/>
  <c r="B762" i="31" s="1"/>
  <c r="B763" i="31" s="1"/>
  <c r="B764" i="31" s="1"/>
  <c r="B765" i="31" s="1"/>
  <c r="B766" i="31" s="1"/>
  <c r="B767" i="31" s="1"/>
  <c r="B768" i="31" s="1"/>
  <c r="B769" i="31" s="1"/>
  <c r="B770" i="31" s="1"/>
  <c r="B771" i="31" s="1"/>
  <c r="B772" i="31" s="1"/>
  <c r="B773" i="31" s="1"/>
  <c r="B774" i="31" s="1"/>
  <c r="B775" i="31" s="1"/>
  <c r="B776" i="31" s="1"/>
  <c r="B777" i="31" s="1"/>
  <c r="B778" i="31" s="1"/>
  <c r="B779" i="31" s="1"/>
  <c r="B780" i="31" s="1"/>
  <c r="B781" i="31" s="1"/>
  <c r="B782" i="31" s="1"/>
  <c r="B783" i="31" s="1"/>
  <c r="B784" i="31" s="1"/>
  <c r="B785" i="31" s="1"/>
  <c r="B786" i="31" s="1"/>
  <c r="B787" i="31" s="1"/>
  <c r="B788" i="31" s="1"/>
  <c r="B789" i="31" s="1"/>
  <c r="B790" i="31" s="1"/>
  <c r="B791" i="31" s="1"/>
  <c r="B792" i="31" s="1"/>
  <c r="B793" i="31" s="1"/>
  <c r="B794" i="31" s="1"/>
  <c r="B795" i="31" s="1"/>
  <c r="B796" i="31" s="1"/>
  <c r="B797" i="31" s="1"/>
  <c r="B798" i="31" s="1"/>
  <c r="B799" i="31" s="1"/>
  <c r="B800" i="31" s="1"/>
  <c r="B801" i="31" s="1"/>
  <c r="B802" i="31" s="1"/>
  <c r="B803" i="31" s="1"/>
  <c r="B804" i="31" s="1"/>
  <c r="B805" i="31" s="1"/>
  <c r="B806" i="31" s="1"/>
  <c r="B807" i="31" s="1"/>
  <c r="B808" i="31" s="1"/>
  <c r="B809" i="31" s="1"/>
  <c r="B810" i="31" s="1"/>
  <c r="B811" i="31" s="1"/>
  <c r="B812" i="31" s="1"/>
  <c r="B813" i="31" s="1"/>
  <c r="B814" i="31" s="1"/>
  <c r="B815" i="31" s="1"/>
  <c r="B816" i="31" s="1"/>
  <c r="B817" i="31" s="1"/>
  <c r="B818" i="31" s="1"/>
  <c r="B819" i="31" s="1"/>
  <c r="B820" i="31" s="1"/>
  <c r="B821" i="31" s="1"/>
  <c r="B822" i="31" s="1"/>
  <c r="B823" i="31" s="1"/>
  <c r="B824" i="31" s="1"/>
  <c r="B825" i="31" s="1"/>
  <c r="B826" i="31" s="1"/>
  <c r="B827" i="31" s="1"/>
  <c r="B828" i="31" s="1"/>
  <c r="B829" i="31" s="1"/>
  <c r="B830" i="31" s="1"/>
  <c r="B831" i="31" s="1"/>
  <c r="B832" i="31" s="1"/>
  <c r="B833" i="31" s="1"/>
  <c r="B834" i="31" s="1"/>
  <c r="B835" i="31" s="1"/>
  <c r="B836" i="31" s="1"/>
  <c r="B837" i="31" s="1"/>
  <c r="B838" i="31" s="1"/>
  <c r="B839" i="31" s="1"/>
  <c r="B840" i="31" s="1"/>
  <c r="B841" i="31" s="1"/>
  <c r="B842" i="31" s="1"/>
  <c r="B843" i="31" s="1"/>
  <c r="B844" i="31" s="1"/>
  <c r="B845" i="31" s="1"/>
  <c r="B846" i="31" s="1"/>
  <c r="B847" i="31" s="1"/>
  <c r="B848" i="31" s="1"/>
  <c r="B849" i="31" s="1"/>
  <c r="B850" i="31" s="1"/>
  <c r="B851" i="31" s="1"/>
  <c r="B852" i="31" s="1"/>
  <c r="B853" i="31" s="1"/>
  <c r="B854" i="31" s="1"/>
  <c r="B855" i="31" s="1"/>
  <c r="B856" i="31" s="1"/>
  <c r="B857" i="31" s="1"/>
  <c r="B858" i="31" s="1"/>
  <c r="B859" i="31" s="1"/>
  <c r="B860" i="31" s="1"/>
  <c r="B861" i="31" s="1"/>
  <c r="B862" i="31" s="1"/>
  <c r="B863" i="31" s="1"/>
  <c r="B864" i="31" s="1"/>
  <c r="B865" i="31" s="1"/>
  <c r="B866" i="31" s="1"/>
  <c r="B867" i="31" s="1"/>
  <c r="B868" i="31" s="1"/>
  <c r="B869" i="31" s="1"/>
  <c r="B870" i="31" s="1"/>
  <c r="B871" i="31" s="1"/>
  <c r="B872" i="31" s="1"/>
  <c r="B873" i="31" s="1"/>
  <c r="B874" i="31" s="1"/>
  <c r="B875" i="31" s="1"/>
  <c r="B876" i="31" s="1"/>
  <c r="B877" i="31" s="1"/>
  <c r="B878" i="31" s="1"/>
  <c r="B879" i="31" s="1"/>
  <c r="B880" i="31" s="1"/>
  <c r="B881" i="31" s="1"/>
  <c r="B882" i="31" s="1"/>
  <c r="B883" i="31" s="1"/>
  <c r="B884" i="31" s="1"/>
  <c r="B885" i="31" s="1"/>
  <c r="B886" i="31" s="1"/>
  <c r="B887" i="31" s="1"/>
  <c r="B888" i="31" s="1"/>
  <c r="B889" i="31" s="1"/>
  <c r="B890" i="31" s="1"/>
  <c r="B891" i="31" s="1"/>
  <c r="B892" i="31" s="1"/>
  <c r="B893" i="31" s="1"/>
  <c r="B894" i="31" s="1"/>
  <c r="B895" i="31" s="1"/>
  <c r="B896" i="31" s="1"/>
  <c r="B897" i="31" s="1"/>
  <c r="B898" i="31" s="1"/>
  <c r="B899" i="31" s="1"/>
  <c r="B900" i="31" s="1"/>
  <c r="B901" i="31" s="1"/>
  <c r="B902" i="31" s="1"/>
  <c r="B903" i="31" s="1"/>
  <c r="B904" i="31" s="1"/>
  <c r="B905" i="31" s="1"/>
  <c r="B906" i="31" s="1"/>
  <c r="B907" i="31" s="1"/>
  <c r="B908" i="31" s="1"/>
  <c r="B909" i="31" s="1"/>
  <c r="B910" i="31" s="1"/>
  <c r="B911" i="31" s="1"/>
  <c r="B912" i="31" s="1"/>
  <c r="B913" i="31" s="1"/>
  <c r="B914" i="31" s="1"/>
  <c r="B915" i="31" s="1"/>
  <c r="B916" i="31" s="1"/>
  <c r="B917" i="31" s="1"/>
  <c r="B918" i="31" s="1"/>
  <c r="B919" i="31" s="1"/>
  <c r="B920" i="31" s="1"/>
  <c r="B921" i="31" s="1"/>
  <c r="B922" i="31" s="1"/>
  <c r="B923" i="31" s="1"/>
  <c r="B924" i="31" s="1"/>
  <c r="B925" i="31" s="1"/>
  <c r="B926" i="31" s="1"/>
  <c r="B927" i="31" s="1"/>
  <c r="B928" i="31" s="1"/>
  <c r="B929" i="31" s="1"/>
  <c r="B930" i="31" s="1"/>
  <c r="B931" i="31" s="1"/>
  <c r="B932" i="31" s="1"/>
  <c r="B933" i="31" s="1"/>
  <c r="B934" i="31" s="1"/>
  <c r="B935" i="31" s="1"/>
  <c r="B936" i="31" s="1"/>
  <c r="B937" i="31" s="1"/>
  <c r="B938" i="31" s="1"/>
  <c r="B939" i="31" s="1"/>
  <c r="B940" i="31" s="1"/>
  <c r="B941" i="31" s="1"/>
  <c r="B942" i="31" s="1"/>
  <c r="B943" i="31" s="1"/>
  <c r="B944" i="31" s="1"/>
  <c r="B945" i="31" s="1"/>
  <c r="B946" i="31" s="1"/>
  <c r="B947" i="31" s="1"/>
  <c r="B948" i="31" s="1"/>
  <c r="B949" i="31" s="1"/>
  <c r="B950" i="31" s="1"/>
  <c r="B951" i="31" s="1"/>
  <c r="B952" i="31" s="1"/>
  <c r="B953" i="31" s="1"/>
  <c r="B954" i="31" s="1"/>
  <c r="B955" i="31" s="1"/>
  <c r="B956" i="31" s="1"/>
  <c r="B957" i="31" s="1"/>
  <c r="B958" i="31" s="1"/>
  <c r="B959" i="31" s="1"/>
  <c r="B960" i="31" s="1"/>
  <c r="B961" i="31" s="1"/>
  <c r="B962" i="31" s="1"/>
  <c r="B963" i="31" s="1"/>
  <c r="B964" i="31" s="1"/>
  <c r="B965" i="31" s="1"/>
  <c r="B966" i="31" s="1"/>
  <c r="B967" i="31" s="1"/>
  <c r="B968" i="31" s="1"/>
  <c r="B969" i="31" s="1"/>
  <c r="B970" i="31" s="1"/>
  <c r="B971" i="31" s="1"/>
  <c r="B972" i="31" s="1"/>
  <c r="B973" i="31" s="1"/>
  <c r="B974" i="31" s="1"/>
  <c r="B975" i="31" s="1"/>
  <c r="B976" i="31" s="1"/>
  <c r="B977" i="31" s="1"/>
  <c r="B978" i="31" s="1"/>
  <c r="B979" i="31" s="1"/>
  <c r="B980" i="31" s="1"/>
  <c r="B981" i="31" s="1"/>
  <c r="B982" i="31" s="1"/>
  <c r="B983" i="31" s="1"/>
  <c r="B984" i="31" s="1"/>
  <c r="B985" i="31" s="1"/>
  <c r="B986" i="31" s="1"/>
  <c r="B987" i="31" s="1"/>
  <c r="B988" i="31" s="1"/>
  <c r="B989" i="31" s="1"/>
  <c r="B990" i="31" s="1"/>
  <c r="B991" i="31" s="1"/>
  <c r="B992" i="31" s="1"/>
  <c r="B993" i="31" s="1"/>
  <c r="B994" i="31" s="1"/>
  <c r="B995" i="31" s="1"/>
  <c r="B996" i="31" s="1"/>
  <c r="B997" i="31" s="1"/>
  <c r="B998" i="31" s="1"/>
  <c r="B999" i="31" s="1"/>
  <c r="B1000" i="31" s="1"/>
  <c r="B1001" i="31" s="1"/>
  <c r="B1002" i="31" s="1"/>
  <c r="B1003" i="31" s="1"/>
  <c r="B1004" i="31" s="1"/>
  <c r="B1005" i="31" s="1"/>
  <c r="B1006" i="31" s="1"/>
  <c r="B1007" i="31" s="1"/>
  <c r="B1008" i="31" s="1"/>
  <c r="B1009" i="31" s="1"/>
  <c r="B1010" i="31" s="1"/>
  <c r="B1011" i="31" s="1"/>
  <c r="B1012" i="31" s="1"/>
  <c r="B1013" i="31" s="1"/>
  <c r="B1014" i="31" s="1"/>
  <c r="B1015" i="31" s="1"/>
  <c r="B1016" i="31" s="1"/>
  <c r="B1017" i="31" s="1"/>
  <c r="B1018" i="31" s="1"/>
  <c r="B1019" i="31" s="1"/>
  <c r="B1020" i="31" s="1"/>
  <c r="B1021" i="31" s="1"/>
  <c r="B1022" i="31" s="1"/>
  <c r="B1023" i="31" s="1"/>
  <c r="B1024" i="31" s="1"/>
  <c r="B1025" i="31" s="1"/>
  <c r="B1026" i="31" s="1"/>
  <c r="B1027" i="31" s="1"/>
  <c r="B1028" i="31" s="1"/>
  <c r="B1029" i="31" s="1"/>
  <c r="B1030" i="31" s="1"/>
  <c r="B1031" i="31" s="1"/>
  <c r="B1032" i="31" s="1"/>
  <c r="B1033" i="31" s="1"/>
  <c r="B1034" i="31" s="1"/>
  <c r="B1035" i="31" s="1"/>
  <c r="B1036" i="31" s="1"/>
  <c r="B1037" i="31" s="1"/>
  <c r="B1038" i="31" s="1"/>
  <c r="B1039" i="31" s="1"/>
  <c r="B1040" i="31" s="1"/>
  <c r="B1041" i="31" s="1"/>
  <c r="B1042" i="31" s="1"/>
  <c r="B1043" i="31" s="1"/>
  <c r="B1044" i="31" s="1"/>
  <c r="B1045" i="31" s="1"/>
  <c r="B1046" i="31" s="1"/>
  <c r="B1047" i="31" s="1"/>
  <c r="B1048" i="31" s="1"/>
  <c r="B1049" i="31" s="1"/>
  <c r="B1050" i="31" s="1"/>
  <c r="B1051" i="31" s="1"/>
  <c r="B1052" i="31" s="1"/>
  <c r="B1053" i="31" s="1"/>
  <c r="B1054" i="31" s="1"/>
  <c r="B1055" i="31" s="1"/>
  <c r="B1056" i="31" s="1"/>
  <c r="B1057" i="31" s="1"/>
  <c r="B1058" i="31" s="1"/>
  <c r="B1059" i="31" s="1"/>
  <c r="B1060" i="31" s="1"/>
  <c r="B1061" i="31" s="1"/>
  <c r="B1062" i="31" s="1"/>
  <c r="B1063" i="31" s="1"/>
  <c r="B1064" i="31" s="1"/>
  <c r="B1065" i="31" s="1"/>
  <c r="B1066" i="31" s="1"/>
  <c r="B1067" i="31" s="1"/>
  <c r="B1068" i="31" s="1"/>
  <c r="B1069" i="31" s="1"/>
  <c r="B1070" i="31" s="1"/>
  <c r="B1071" i="31" s="1"/>
  <c r="B1072" i="31" s="1"/>
  <c r="B1073" i="31" s="1"/>
  <c r="B1074" i="31" s="1"/>
  <c r="B1075" i="31" s="1"/>
  <c r="B1076" i="31" s="1"/>
  <c r="B1077" i="31" s="1"/>
  <c r="B1078" i="31" s="1"/>
  <c r="B1079" i="31" s="1"/>
  <c r="B1080" i="31" s="1"/>
  <c r="B1081" i="31" s="1"/>
  <c r="B1082" i="31" s="1"/>
  <c r="B1083" i="31" s="1"/>
  <c r="B1084" i="31" s="1"/>
  <c r="B1085" i="31" s="1"/>
  <c r="B1086" i="31" s="1"/>
  <c r="B1087" i="31" s="1"/>
  <c r="B1088" i="31" s="1"/>
  <c r="B1089" i="31" s="1"/>
  <c r="B1090" i="31" s="1"/>
  <c r="B1091" i="31" s="1"/>
  <c r="B1092" i="31" s="1"/>
  <c r="B1093" i="31" s="1"/>
  <c r="B1094" i="31" s="1"/>
  <c r="B1095" i="31" s="1"/>
  <c r="B1096" i="31" s="1"/>
  <c r="B1097" i="31" s="1"/>
  <c r="B1098" i="31" s="1"/>
  <c r="B1099" i="31" s="1"/>
  <c r="B1100" i="31" s="1"/>
  <c r="B1101" i="31" s="1"/>
  <c r="B1102" i="31" s="1"/>
  <c r="B1103" i="31" s="1"/>
  <c r="B1104" i="31" s="1"/>
  <c r="B1105" i="31" s="1"/>
  <c r="B1106" i="31" s="1"/>
  <c r="B1107" i="31" s="1"/>
  <c r="B1108" i="31" s="1"/>
  <c r="B1109" i="31" s="1"/>
  <c r="B1110" i="31" s="1"/>
  <c r="B1111" i="31" s="1"/>
  <c r="B1112" i="31" s="1"/>
  <c r="B1113" i="31" s="1"/>
  <c r="B1114" i="31" s="1"/>
  <c r="B1115" i="31" s="1"/>
  <c r="B1116" i="31" s="1"/>
  <c r="B1117" i="31" s="1"/>
  <c r="B1118" i="31" s="1"/>
  <c r="B1119" i="31" s="1"/>
  <c r="B1120" i="31" s="1"/>
  <c r="B1121" i="31" s="1"/>
  <c r="B1122" i="31" s="1"/>
  <c r="B1123" i="31" s="1"/>
  <c r="B1124" i="31" s="1"/>
  <c r="B1125" i="31" s="1"/>
  <c r="B1126" i="31" s="1"/>
  <c r="B1127" i="31" s="1"/>
  <c r="B1128" i="31" s="1"/>
  <c r="B1129" i="31" s="1"/>
  <c r="B1130" i="31" s="1"/>
  <c r="B1131" i="31" s="1"/>
  <c r="B1132" i="31" s="1"/>
  <c r="B1133" i="31" s="1"/>
  <c r="B1134" i="31" s="1"/>
  <c r="B1135" i="31" s="1"/>
  <c r="B1136" i="31" s="1"/>
  <c r="B1137" i="31" s="1"/>
  <c r="B1138" i="31" s="1"/>
  <c r="B1139" i="31" s="1"/>
  <c r="B1140" i="31" s="1"/>
  <c r="B1141" i="31" s="1"/>
  <c r="B1142" i="31" s="1"/>
  <c r="B1143" i="31" s="1"/>
  <c r="B1144" i="31" s="1"/>
  <c r="B1145" i="31" s="1"/>
  <c r="B1146" i="31" s="1"/>
  <c r="B1147" i="31" s="1"/>
  <c r="B1148" i="31" s="1"/>
  <c r="B1149" i="31" s="1"/>
  <c r="B1150" i="31" s="1"/>
  <c r="B1151" i="31" s="1"/>
  <c r="B1152" i="31" s="1"/>
  <c r="B1153" i="31" s="1"/>
  <c r="B1154" i="31" s="1"/>
  <c r="B1155" i="31" s="1"/>
  <c r="B1156" i="31" s="1"/>
  <c r="B1157" i="31" s="1"/>
  <c r="B1158" i="31" s="1"/>
  <c r="B1159" i="31" s="1"/>
  <c r="B1160" i="31" s="1"/>
  <c r="B1161" i="31" s="1"/>
  <c r="B1162" i="31" s="1"/>
  <c r="B1163" i="31" s="1"/>
  <c r="B1164" i="31" s="1"/>
  <c r="B1165" i="31" s="1"/>
  <c r="B1166" i="31" s="1"/>
  <c r="B1167" i="31" s="1"/>
  <c r="B1168" i="31" s="1"/>
  <c r="B1169" i="31" s="1"/>
  <c r="B1170" i="31" s="1"/>
  <c r="B1171" i="31" s="1"/>
  <c r="B1172" i="31" s="1"/>
  <c r="B1173" i="31" s="1"/>
  <c r="B1174" i="31" s="1"/>
  <c r="B1175" i="31" s="1"/>
  <c r="B1176" i="31" s="1"/>
  <c r="B1177" i="31" s="1"/>
  <c r="B1178" i="31" s="1"/>
  <c r="B1179" i="31" s="1"/>
  <c r="B1180" i="31" s="1"/>
  <c r="B1181" i="31" s="1"/>
  <c r="B1182" i="31" s="1"/>
  <c r="B1183" i="31" s="1"/>
  <c r="B1184" i="31" s="1"/>
  <c r="B1185" i="31" s="1"/>
  <c r="B1186" i="31" s="1"/>
  <c r="B1187" i="31" s="1"/>
  <c r="B1188" i="31" s="1"/>
  <c r="B1189" i="31" s="1"/>
  <c r="B1190" i="31" s="1"/>
  <c r="B1191" i="31" s="1"/>
  <c r="B1192" i="31" s="1"/>
  <c r="B1193" i="31" s="1"/>
  <c r="B1194" i="31" s="1"/>
  <c r="B1195" i="31" s="1"/>
  <c r="B1196" i="31" s="1"/>
  <c r="B1197" i="31" s="1"/>
  <c r="B1198" i="31" s="1"/>
  <c r="B1199" i="31" s="1"/>
  <c r="B1200" i="31" s="1"/>
  <c r="B1201" i="31" s="1"/>
  <c r="B1202" i="31" s="1"/>
  <c r="B1203" i="31" s="1"/>
  <c r="B1204" i="31" s="1"/>
  <c r="B1205" i="31" s="1"/>
  <c r="B1206" i="31" s="1"/>
  <c r="B1207" i="31" s="1"/>
  <c r="B1208" i="31" s="1"/>
  <c r="B1209" i="31" s="1"/>
  <c r="B1210" i="31" s="1"/>
  <c r="B1211" i="31" s="1"/>
  <c r="B1212" i="31" s="1"/>
  <c r="B1213" i="31" s="1"/>
  <c r="B1214" i="31" s="1"/>
  <c r="B1215" i="31" s="1"/>
  <c r="B1216" i="31" s="1"/>
  <c r="B1217" i="31" s="1"/>
  <c r="B1218" i="31" s="1"/>
  <c r="B1219" i="31" s="1"/>
  <c r="B1220" i="31" s="1"/>
  <c r="B1221" i="31" s="1"/>
  <c r="B1222" i="31" s="1"/>
  <c r="B1223" i="31" s="1"/>
  <c r="B1224" i="31" s="1"/>
  <c r="B1225" i="31" s="1"/>
  <c r="B1226" i="31" s="1"/>
  <c r="B1227" i="31" s="1"/>
  <c r="B1228" i="31" s="1"/>
  <c r="B1229" i="31" s="1"/>
  <c r="B1230" i="31" s="1"/>
  <c r="B1231" i="31" s="1"/>
  <c r="B1232" i="31" s="1"/>
  <c r="B1233" i="31" s="1"/>
  <c r="B1234" i="31" s="1"/>
  <c r="B1235" i="31" s="1"/>
  <c r="B1236" i="31" s="1"/>
  <c r="B1237" i="31" s="1"/>
  <c r="B1238" i="31" s="1"/>
  <c r="B1239" i="31" s="1"/>
  <c r="B1240" i="31" s="1"/>
  <c r="B1241" i="31" s="1"/>
  <c r="B1242" i="31" s="1"/>
  <c r="B1243" i="31" s="1"/>
  <c r="B1244" i="31" s="1"/>
  <c r="B1245" i="31" s="1"/>
  <c r="B1246" i="31" s="1"/>
  <c r="B1247" i="31" s="1"/>
  <c r="B1248" i="31" s="1"/>
  <c r="B1249" i="31" s="1"/>
  <c r="B1250" i="31" s="1"/>
  <c r="B1251" i="31" s="1"/>
  <c r="B1252" i="31" s="1"/>
  <c r="B1253" i="31" s="1"/>
  <c r="B1254" i="31" s="1"/>
  <c r="B1255" i="31" s="1"/>
  <c r="B1256" i="31" s="1"/>
  <c r="B1257" i="31" s="1"/>
  <c r="B1258" i="31" s="1"/>
  <c r="B1259" i="31" s="1"/>
  <c r="B1260" i="31" s="1"/>
  <c r="B1261" i="31" s="1"/>
  <c r="B1262" i="31" s="1"/>
  <c r="B1263" i="31" s="1"/>
  <c r="B1264" i="31" s="1"/>
  <c r="B1265" i="31" s="1"/>
  <c r="B1266" i="31" s="1"/>
  <c r="B1267" i="31" s="1"/>
  <c r="B1268" i="31" s="1"/>
  <c r="B1269" i="31" s="1"/>
  <c r="B1270" i="31" s="1"/>
  <c r="B1271" i="31" s="1"/>
  <c r="B1272" i="31" s="1"/>
  <c r="B1273" i="31" s="1"/>
  <c r="B1274" i="31" s="1"/>
  <c r="B1275" i="31" s="1"/>
  <c r="B1276" i="31" s="1"/>
  <c r="B1277" i="31" s="1"/>
  <c r="B1278" i="31" s="1"/>
  <c r="B1279" i="31" s="1"/>
  <c r="B1280" i="31" s="1"/>
  <c r="B1281" i="31" s="1"/>
  <c r="B1282" i="31" s="1"/>
  <c r="B1283" i="31" s="1"/>
  <c r="B1284" i="31" s="1"/>
  <c r="B1285" i="31" s="1"/>
  <c r="B1286" i="31" s="1"/>
  <c r="B1287" i="31" s="1"/>
  <c r="B1288" i="31" s="1"/>
  <c r="B1289" i="31" s="1"/>
  <c r="B1290" i="31" s="1"/>
  <c r="B1291" i="31" s="1"/>
  <c r="B1292" i="31" s="1"/>
  <c r="B1293" i="31" s="1"/>
  <c r="B1294" i="31" s="1"/>
  <c r="B1295" i="31" s="1"/>
  <c r="B1296" i="31" s="1"/>
  <c r="B1297" i="31" s="1"/>
  <c r="B1298" i="31" s="1"/>
  <c r="B1299" i="31" s="1"/>
  <c r="B1300" i="31" s="1"/>
  <c r="B1301" i="31" s="1"/>
  <c r="B1302" i="31" s="1"/>
  <c r="B1303" i="31" s="1"/>
  <c r="B1304" i="31" s="1"/>
  <c r="B1305" i="31" s="1"/>
  <c r="B1306" i="31" s="1"/>
  <c r="B1307" i="31" s="1"/>
  <c r="B1308" i="31" s="1"/>
  <c r="B1309" i="31" s="1"/>
  <c r="B1310" i="31" s="1"/>
  <c r="B1311" i="31" s="1"/>
  <c r="B1312" i="31" s="1"/>
  <c r="B1313" i="31" s="1"/>
  <c r="B1314" i="31" s="1"/>
  <c r="B1315" i="31" s="1"/>
  <c r="B1316" i="31" s="1"/>
  <c r="B1317" i="31" s="1"/>
  <c r="B1318" i="31" s="1"/>
  <c r="B1319" i="31" s="1"/>
  <c r="B1320" i="31" s="1"/>
  <c r="B1321" i="31" s="1"/>
  <c r="B1322" i="31" s="1"/>
  <c r="B1323" i="31" s="1"/>
  <c r="B1324" i="31" s="1"/>
  <c r="B1325" i="31" s="1"/>
  <c r="B1326" i="31" s="1"/>
  <c r="B1327" i="31" s="1"/>
  <c r="B1328" i="31" s="1"/>
  <c r="B1329" i="31" s="1"/>
  <c r="B1330" i="31" s="1"/>
  <c r="B1331" i="31" s="1"/>
  <c r="B1332" i="31" s="1"/>
  <c r="B1333" i="31" s="1"/>
  <c r="B1334" i="31" s="1"/>
  <c r="B1335" i="31" s="1"/>
  <c r="B1336" i="31" s="1"/>
  <c r="B1337" i="31" s="1"/>
  <c r="B1338" i="31" s="1"/>
  <c r="B1339" i="31" s="1"/>
  <c r="B1340" i="31" s="1"/>
  <c r="B1341" i="31" s="1"/>
  <c r="B1342" i="31" s="1"/>
  <c r="B1343" i="31" s="1"/>
  <c r="B1344" i="31" s="1"/>
  <c r="B1345" i="31" s="1"/>
  <c r="B1346" i="31" s="1"/>
  <c r="B1347" i="31" s="1"/>
  <c r="B1348" i="31" s="1"/>
  <c r="B1349" i="31" s="1"/>
  <c r="B1350" i="31" s="1"/>
  <c r="B1351" i="31" s="1"/>
  <c r="B1352" i="31" s="1"/>
  <c r="B1353" i="31" s="1"/>
  <c r="B1354" i="31" s="1"/>
  <c r="B1355" i="31" s="1"/>
  <c r="B1356" i="31" s="1"/>
  <c r="B1357" i="31" s="1"/>
  <c r="B1358" i="31" s="1"/>
  <c r="B1359" i="31" s="1"/>
  <c r="B1360" i="31" s="1"/>
  <c r="B1361" i="31" s="1"/>
  <c r="B1362" i="31" s="1"/>
  <c r="B1363" i="31" s="1"/>
  <c r="B1364" i="31" s="1"/>
  <c r="B1365" i="31" s="1"/>
  <c r="B1366" i="31" s="1"/>
  <c r="B1367" i="31" s="1"/>
  <c r="B1368" i="31" s="1"/>
  <c r="B1369" i="31" s="1"/>
  <c r="B1370" i="31" s="1"/>
  <c r="B1371" i="31" s="1"/>
  <c r="B1372" i="31" s="1"/>
  <c r="B1373" i="31" s="1"/>
  <c r="B1374" i="31" s="1"/>
  <c r="B1375" i="31" s="1"/>
  <c r="B1376" i="31" s="1"/>
  <c r="B1377" i="31" s="1"/>
  <c r="B1378" i="31" s="1"/>
  <c r="B1379" i="31" s="1"/>
  <c r="B1380" i="31" s="1"/>
  <c r="B1381" i="31" s="1"/>
  <c r="B1382" i="31" s="1"/>
  <c r="B1383" i="31" s="1"/>
  <c r="B1384" i="31" s="1"/>
  <c r="B1385" i="31" s="1"/>
  <c r="B1386" i="31" s="1"/>
  <c r="B1387" i="31" s="1"/>
  <c r="B1388" i="31" s="1"/>
  <c r="B1389" i="31" s="1"/>
  <c r="B1390" i="31" s="1"/>
  <c r="B1391" i="31" s="1"/>
  <c r="B1392" i="31" s="1"/>
  <c r="B1393" i="31" s="1"/>
  <c r="B1394" i="31" s="1"/>
  <c r="B1395" i="31" s="1"/>
  <c r="B1396" i="31" s="1"/>
  <c r="B1397" i="31" s="1"/>
  <c r="B1398" i="31" s="1"/>
  <c r="B1399" i="31" s="1"/>
  <c r="B1400" i="31" s="1"/>
  <c r="B1401" i="31" s="1"/>
  <c r="B1402" i="31" s="1"/>
  <c r="B1403" i="31" s="1"/>
  <c r="B1404" i="31" s="1"/>
  <c r="B1405" i="31" s="1"/>
  <c r="B1406" i="31" s="1"/>
  <c r="B1407" i="31" s="1"/>
  <c r="B1408" i="31" s="1"/>
  <c r="B1409" i="31" s="1"/>
  <c r="B1410" i="31" s="1"/>
  <c r="B1411" i="31" s="1"/>
  <c r="B1412" i="31" s="1"/>
  <c r="B1413" i="31" s="1"/>
  <c r="B1414" i="31" s="1"/>
  <c r="B1415" i="31" s="1"/>
  <c r="B1416" i="31" s="1"/>
  <c r="B1417" i="31" s="1"/>
  <c r="B1418" i="31" s="1"/>
  <c r="B1419" i="31" s="1"/>
  <c r="B1420" i="31" s="1"/>
  <c r="B1421" i="31" s="1"/>
  <c r="B1422" i="31" s="1"/>
  <c r="B1423" i="31" s="1"/>
  <c r="B1424" i="31" s="1"/>
  <c r="B1425" i="31" s="1"/>
  <c r="B1426" i="31" s="1"/>
  <c r="B1427" i="31" s="1"/>
  <c r="B1428" i="31" s="1"/>
  <c r="B1429" i="31" s="1"/>
  <c r="B1430" i="31" s="1"/>
  <c r="B1431" i="31" s="1"/>
  <c r="B1432" i="31" s="1"/>
  <c r="B1433" i="31" s="1"/>
  <c r="B1434" i="31" s="1"/>
  <c r="B1435" i="31" s="1"/>
  <c r="B1436" i="31" s="1"/>
  <c r="B1437" i="31" s="1"/>
  <c r="B1438" i="31" s="1"/>
  <c r="B1439" i="31" s="1"/>
  <c r="B1440" i="31" s="1"/>
  <c r="B1441" i="31" s="1"/>
  <c r="B1442" i="31" s="1"/>
  <c r="B1443" i="31" s="1"/>
  <c r="B1444" i="31" s="1"/>
  <c r="B1445" i="31" s="1"/>
  <c r="B1446" i="31" s="1"/>
  <c r="B1447" i="31" s="1"/>
  <c r="B1448" i="31" s="1"/>
  <c r="B1449" i="31" s="1"/>
  <c r="B1450" i="31" s="1"/>
  <c r="B1451" i="31" s="1"/>
  <c r="B1452" i="31" s="1"/>
  <c r="B1453" i="31" s="1"/>
  <c r="B1454" i="31" s="1"/>
  <c r="B1455" i="31" s="1"/>
  <c r="B1456" i="31" s="1"/>
  <c r="B1457" i="31" s="1"/>
  <c r="B1458" i="31" s="1"/>
  <c r="B1459" i="31" s="1"/>
  <c r="B1460" i="31" s="1"/>
  <c r="B1461" i="31" s="1"/>
  <c r="B1462" i="31" s="1"/>
  <c r="B1463" i="31" s="1"/>
  <c r="B1464" i="31" s="1"/>
  <c r="B1465" i="31" s="1"/>
  <c r="B1466" i="31" s="1"/>
  <c r="B1467" i="31" s="1"/>
  <c r="B1468" i="31" s="1"/>
  <c r="B1469" i="31" s="1"/>
  <c r="B1470" i="31" s="1"/>
  <c r="B1471" i="31" s="1"/>
  <c r="B1472" i="31" s="1"/>
  <c r="B1473" i="31" s="1"/>
  <c r="B1474" i="31" s="1"/>
  <c r="B1475" i="31" s="1"/>
  <c r="B1476" i="31" s="1"/>
  <c r="B1477" i="31" s="1"/>
  <c r="B1478" i="31" s="1"/>
  <c r="B1479" i="31" s="1"/>
  <c r="B1480" i="31" s="1"/>
  <c r="B1481" i="31" s="1"/>
  <c r="B1482" i="31" s="1"/>
  <c r="B1483" i="31" s="1"/>
  <c r="B1484" i="31" s="1"/>
  <c r="B1485" i="31" s="1"/>
  <c r="B1486" i="31" s="1"/>
  <c r="B1487" i="31" s="1"/>
  <c r="B1488" i="31" s="1"/>
  <c r="B1489" i="31" s="1"/>
  <c r="B1490" i="31" s="1"/>
  <c r="B1491" i="31" s="1"/>
  <c r="B1492" i="31" s="1"/>
  <c r="B1493" i="31" s="1"/>
  <c r="B1494" i="31" s="1"/>
  <c r="B1495" i="31" s="1"/>
  <c r="B1496" i="31" s="1"/>
  <c r="B1497" i="31" s="1"/>
  <c r="B1498" i="31" s="1"/>
  <c r="B1499" i="31" s="1"/>
  <c r="B1500" i="31" s="1"/>
  <c r="B1501" i="31" s="1"/>
  <c r="B1502" i="31" s="1"/>
  <c r="B1503" i="31" s="1"/>
  <c r="B1504" i="31" s="1"/>
  <c r="B1505" i="31" s="1"/>
  <c r="B1506" i="31" s="1"/>
  <c r="B1507" i="31" s="1"/>
  <c r="B1508" i="31" s="1"/>
  <c r="B1509" i="31" s="1"/>
  <c r="B1510" i="31" s="1"/>
  <c r="B1511" i="31" s="1"/>
  <c r="B1512" i="31" s="1"/>
  <c r="B1513" i="31" s="1"/>
  <c r="B1514" i="31" s="1"/>
  <c r="B1515" i="31" s="1"/>
  <c r="B1516" i="31" s="1"/>
  <c r="B1517" i="31" s="1"/>
  <c r="B1518" i="31" s="1"/>
  <c r="B1519" i="31" s="1"/>
  <c r="B1520" i="31" s="1"/>
  <c r="B1521" i="31" s="1"/>
  <c r="B1522" i="31" s="1"/>
  <c r="B1523" i="31" s="1"/>
  <c r="B1524" i="31" s="1"/>
  <c r="B1525" i="31" s="1"/>
  <c r="B1526" i="31" s="1"/>
  <c r="B1527" i="31" s="1"/>
  <c r="B1528" i="31" s="1"/>
  <c r="B1529" i="31" s="1"/>
  <c r="B1530" i="31" s="1"/>
  <c r="B1531" i="31" s="1"/>
  <c r="B1532" i="31" s="1"/>
  <c r="B1533" i="31" s="1"/>
  <c r="B1534" i="31" s="1"/>
  <c r="B1535" i="31" s="1"/>
  <c r="B1536" i="31" s="1"/>
  <c r="B1537" i="31" s="1"/>
  <c r="B1538" i="31" s="1"/>
  <c r="B1539" i="31" s="1"/>
  <c r="B1540" i="31" s="1"/>
  <c r="B1541" i="31" s="1"/>
  <c r="B1542" i="31" s="1"/>
  <c r="B1543" i="31" s="1"/>
  <c r="B1544" i="31" s="1"/>
  <c r="B1545" i="31" s="1"/>
  <c r="B1546" i="31" s="1"/>
  <c r="B1547" i="31" s="1"/>
  <c r="B1548" i="31" s="1"/>
  <c r="B1549" i="31" s="1"/>
  <c r="B1550" i="31" s="1"/>
  <c r="B1551" i="31" s="1"/>
  <c r="B1552" i="31" s="1"/>
  <c r="B1553" i="31" s="1"/>
  <c r="B1554" i="31" s="1"/>
  <c r="B1555" i="31" s="1"/>
  <c r="B1556" i="31" s="1"/>
  <c r="B1557" i="31" s="1"/>
  <c r="B1558" i="31" s="1"/>
  <c r="B1559" i="31" s="1"/>
  <c r="B1560" i="31" s="1"/>
  <c r="B1561" i="31" s="1"/>
  <c r="B1562" i="31" s="1"/>
  <c r="B1563" i="31" s="1"/>
  <c r="B1564" i="31" s="1"/>
  <c r="B1565" i="31" s="1"/>
  <c r="B1566" i="31" s="1"/>
  <c r="B1567" i="31" s="1"/>
  <c r="B1568" i="31" s="1"/>
  <c r="B1569" i="31" s="1"/>
  <c r="B1570" i="31" s="1"/>
  <c r="B1571" i="31" s="1"/>
  <c r="B1572" i="31" s="1"/>
  <c r="B1573" i="31" s="1"/>
  <c r="B1574" i="31" s="1"/>
  <c r="B1575" i="31" s="1"/>
  <c r="B1576" i="31" s="1"/>
  <c r="B1577" i="31" s="1"/>
  <c r="B1578" i="31" s="1"/>
  <c r="B1579" i="31" s="1"/>
  <c r="B1580" i="31" s="1"/>
  <c r="B1581" i="31" s="1"/>
  <c r="B1582" i="31" s="1"/>
  <c r="B1583" i="31" s="1"/>
  <c r="B1584" i="31" s="1"/>
  <c r="B1585" i="31" s="1"/>
  <c r="B1586" i="31" s="1"/>
  <c r="B1587" i="31" s="1"/>
  <c r="B1588" i="31" s="1"/>
  <c r="B1589" i="31" s="1"/>
  <c r="B1590" i="31" s="1"/>
  <c r="B1591" i="31" s="1"/>
  <c r="B1592" i="31" s="1"/>
  <c r="B1593" i="31" s="1"/>
  <c r="B1594" i="31" s="1"/>
  <c r="B1595" i="31" s="1"/>
  <c r="B1596" i="31" s="1"/>
  <c r="B1597" i="31" s="1"/>
  <c r="B1598" i="31" s="1"/>
  <c r="B1599" i="31" s="1"/>
  <c r="B1600" i="31" s="1"/>
  <c r="B1601" i="31" s="1"/>
  <c r="B1602" i="31" s="1"/>
  <c r="B1603" i="31" s="1"/>
  <c r="B1604" i="31" s="1"/>
  <c r="B1605" i="31" s="1"/>
  <c r="B1606" i="31" s="1"/>
  <c r="B1607" i="31" s="1"/>
  <c r="B1608" i="31" s="1"/>
  <c r="B1609" i="31" s="1"/>
  <c r="B1610" i="31" s="1"/>
  <c r="B1611" i="31" s="1"/>
  <c r="B1612" i="31" s="1"/>
  <c r="B1613" i="31" s="1"/>
  <c r="B1614" i="31" s="1"/>
  <c r="B1615" i="31" s="1"/>
  <c r="B1616" i="31" s="1"/>
  <c r="B1617" i="31" s="1"/>
  <c r="B1618" i="31" s="1"/>
  <c r="B1619" i="31" s="1"/>
  <c r="B1620" i="31" s="1"/>
  <c r="B1621" i="31" s="1"/>
  <c r="B1622" i="31" s="1"/>
  <c r="B1623" i="31" s="1"/>
  <c r="B1624" i="31" s="1"/>
  <c r="B1625" i="31" s="1"/>
  <c r="B1626" i="31" s="1"/>
  <c r="B1627" i="31" s="1"/>
  <c r="B1628" i="31" s="1"/>
  <c r="B1629" i="31" s="1"/>
  <c r="B1630" i="31" s="1"/>
  <c r="B1631" i="31" s="1"/>
  <c r="B1632" i="31" s="1"/>
  <c r="B1633" i="31" s="1"/>
  <c r="B1634" i="31" s="1"/>
  <c r="B1635" i="31" s="1"/>
  <c r="B1636" i="31" s="1"/>
  <c r="B1637" i="31" s="1"/>
  <c r="B1638" i="31" s="1"/>
  <c r="B1639" i="31" s="1"/>
  <c r="B1640" i="31" s="1"/>
  <c r="B1641" i="31" s="1"/>
  <c r="B1642" i="31" s="1"/>
  <c r="B1643" i="31" s="1"/>
  <c r="B1644" i="31" s="1"/>
  <c r="B1645" i="31" s="1"/>
  <c r="B1646" i="31" s="1"/>
  <c r="B1647" i="31" s="1"/>
  <c r="B1648" i="31" s="1"/>
  <c r="B1649" i="31" s="1"/>
  <c r="B1650" i="31" s="1"/>
  <c r="B1651" i="31" s="1"/>
  <c r="B1652" i="31" s="1"/>
  <c r="B1653" i="31" s="1"/>
  <c r="B1654" i="31" s="1"/>
  <c r="B1655" i="31" s="1"/>
  <c r="B1656" i="31" s="1"/>
  <c r="B1657" i="31" s="1"/>
  <c r="B1658" i="31" s="1"/>
  <c r="B1659" i="31" s="1"/>
  <c r="B1660" i="31" s="1"/>
  <c r="B1661" i="31" s="1"/>
  <c r="B1662" i="31" s="1"/>
  <c r="B1663" i="31" s="1"/>
  <c r="B1664" i="31" s="1"/>
  <c r="B1665" i="31" s="1"/>
  <c r="B1666" i="31" s="1"/>
  <c r="B1667" i="31" s="1"/>
  <c r="B1668" i="31" s="1"/>
  <c r="B1669" i="31" s="1"/>
  <c r="B1670" i="31" s="1"/>
  <c r="B1671" i="31" s="1"/>
  <c r="B1672" i="31" s="1"/>
  <c r="B1673" i="31" s="1"/>
  <c r="B1674" i="31" s="1"/>
  <c r="B1675" i="31" s="1"/>
  <c r="B1676" i="31" s="1"/>
  <c r="B1677" i="31" s="1"/>
  <c r="B1678" i="31" s="1"/>
  <c r="B1679" i="31" s="1"/>
  <c r="B1680" i="31" s="1"/>
  <c r="B1681" i="31" s="1"/>
  <c r="B1682" i="31" s="1"/>
  <c r="B1683" i="31" s="1"/>
  <c r="B1684" i="31" s="1"/>
  <c r="B1685" i="31" s="1"/>
  <c r="B1686" i="31" s="1"/>
  <c r="B1687" i="31" s="1"/>
  <c r="B1688" i="31" s="1"/>
  <c r="B1689" i="31" s="1"/>
  <c r="B1690" i="31" s="1"/>
  <c r="B1691" i="31" s="1"/>
  <c r="B1692" i="31" s="1"/>
  <c r="B1693" i="31" s="1"/>
  <c r="B1694" i="31" s="1"/>
  <c r="B1695" i="31" s="1"/>
  <c r="B1696" i="31" s="1"/>
  <c r="B1697" i="31" s="1"/>
  <c r="B1698" i="31" s="1"/>
  <c r="B1699" i="31" s="1"/>
  <c r="B1700" i="31" s="1"/>
  <c r="B1701" i="31" s="1"/>
  <c r="B1702" i="31" s="1"/>
  <c r="B1703" i="31" s="1"/>
  <c r="B1704" i="31" s="1"/>
  <c r="B1705" i="31" s="1"/>
  <c r="B1706" i="31" s="1"/>
  <c r="B1707" i="31" s="1"/>
  <c r="B1708" i="31" s="1"/>
  <c r="B1709" i="31" s="1"/>
  <c r="B1710" i="31" s="1"/>
  <c r="B1711" i="31" s="1"/>
  <c r="B1712" i="31" s="1"/>
  <c r="B1713" i="31" s="1"/>
  <c r="B1714" i="31" s="1"/>
  <c r="B1715" i="31" s="1"/>
  <c r="B1716" i="31" s="1"/>
  <c r="B1717" i="31" s="1"/>
  <c r="B1718" i="31" s="1"/>
  <c r="B1719" i="31" s="1"/>
  <c r="B1720" i="31" s="1"/>
  <c r="B1721" i="31" s="1"/>
  <c r="B1722" i="31" s="1"/>
  <c r="B1723" i="31" s="1"/>
  <c r="B1724" i="31" s="1"/>
  <c r="B1725" i="31" s="1"/>
  <c r="B1726" i="31" s="1"/>
  <c r="B1727" i="31" s="1"/>
  <c r="B1728" i="31" s="1"/>
  <c r="B1729" i="31" s="1"/>
  <c r="B1730" i="31" s="1"/>
  <c r="B1731" i="31" s="1"/>
  <c r="B1732" i="31" s="1"/>
  <c r="B1733" i="31" s="1"/>
  <c r="B1734" i="31" s="1"/>
  <c r="B1735" i="31" s="1"/>
  <c r="B1736" i="31" s="1"/>
  <c r="B1737" i="31" s="1"/>
  <c r="B1738" i="31" s="1"/>
  <c r="B1739" i="31" s="1"/>
  <c r="B1740" i="31" s="1"/>
  <c r="B1741" i="31" s="1"/>
  <c r="B1742" i="31" s="1"/>
  <c r="B1743" i="31" s="1"/>
  <c r="B1744" i="31" s="1"/>
  <c r="B1745" i="31" s="1"/>
  <c r="B1746" i="31" s="1"/>
  <c r="B1747" i="31" s="1"/>
  <c r="B1748" i="31" s="1"/>
  <c r="B1749" i="31" s="1"/>
  <c r="B1750" i="31" s="1"/>
  <c r="B1751" i="31" s="1"/>
  <c r="B1752" i="31" s="1"/>
  <c r="B1753" i="31" s="1"/>
  <c r="B1754" i="31" s="1"/>
  <c r="B1755" i="31" s="1"/>
  <c r="B1756" i="31" s="1"/>
  <c r="B1757" i="31" s="1"/>
  <c r="B1758" i="31" s="1"/>
  <c r="B1759" i="31" s="1"/>
  <c r="B1760" i="31" s="1"/>
  <c r="B1761" i="31" s="1"/>
  <c r="B1762" i="31" s="1"/>
  <c r="B1763" i="31" s="1"/>
  <c r="B1764" i="31" s="1"/>
  <c r="B1765" i="31" s="1"/>
  <c r="B1766" i="31" s="1"/>
  <c r="B1767" i="31" s="1"/>
  <c r="B1768" i="31" s="1"/>
  <c r="B1769" i="31" s="1"/>
  <c r="B1770" i="31" s="1"/>
  <c r="B1771" i="31" s="1"/>
  <c r="B1772" i="31" s="1"/>
  <c r="B1773" i="31" s="1"/>
  <c r="B1774" i="31" s="1"/>
  <c r="B1775" i="31" s="1"/>
  <c r="B1776" i="31" s="1"/>
  <c r="B1777" i="31" s="1"/>
  <c r="B1778" i="31" s="1"/>
  <c r="B1779" i="31" s="1"/>
  <c r="B1780" i="31" s="1"/>
  <c r="B1781" i="31" s="1"/>
  <c r="B1782" i="31" s="1"/>
  <c r="B1783" i="31" s="1"/>
  <c r="B1784" i="31" s="1"/>
  <c r="B1785" i="31" s="1"/>
  <c r="B1786" i="31" s="1"/>
  <c r="B1787" i="31" s="1"/>
  <c r="B1788" i="31" s="1"/>
  <c r="B1789" i="31" s="1"/>
  <c r="B1790" i="31" s="1"/>
  <c r="B1791" i="31" s="1"/>
  <c r="B1792" i="31" s="1"/>
  <c r="B1793" i="31" s="1"/>
  <c r="B1794" i="31" s="1"/>
  <c r="B1795" i="31" s="1"/>
  <c r="B1796" i="31" s="1"/>
  <c r="B1797" i="31" s="1"/>
  <c r="B1798" i="31" s="1"/>
  <c r="B1799" i="31" s="1"/>
  <c r="B1800" i="31" s="1"/>
  <c r="B1801" i="31" s="1"/>
  <c r="B1802" i="31" s="1"/>
  <c r="B1803" i="31" s="1"/>
  <c r="B1804" i="31" s="1"/>
  <c r="B1805" i="31" s="1"/>
  <c r="B1806" i="31" s="1"/>
  <c r="B1807" i="31" s="1"/>
  <c r="B1808" i="31" s="1"/>
  <c r="B1809" i="31" s="1"/>
  <c r="B1810" i="31" s="1"/>
  <c r="B1811" i="31" s="1"/>
  <c r="B1812" i="31" s="1"/>
  <c r="B1813" i="31" s="1"/>
  <c r="B1814" i="31" s="1"/>
  <c r="B1815" i="31" s="1"/>
  <c r="B1816" i="31" s="1"/>
  <c r="B1817" i="31" s="1"/>
  <c r="B1818" i="31" s="1"/>
  <c r="B1819" i="31" s="1"/>
  <c r="B1820" i="31" s="1"/>
  <c r="B1821" i="31" s="1"/>
  <c r="B1822" i="31" s="1"/>
  <c r="B1823" i="31" s="1"/>
  <c r="B1824" i="31" s="1"/>
  <c r="B1825" i="31" s="1"/>
  <c r="B1826" i="31" s="1"/>
  <c r="B1827" i="31" s="1"/>
  <c r="B1828" i="31" s="1"/>
  <c r="B1829" i="31" s="1"/>
  <c r="B1830" i="31" s="1"/>
  <c r="B1831" i="31" s="1"/>
  <c r="B1832" i="31" s="1"/>
  <c r="B1833" i="31" s="1"/>
  <c r="B1834" i="31" s="1"/>
  <c r="B1835" i="31" s="1"/>
  <c r="B1836" i="31" s="1"/>
  <c r="B1837" i="31" s="1"/>
  <c r="B1838" i="31" s="1"/>
  <c r="B1839" i="31" s="1"/>
  <c r="B1840" i="31" s="1"/>
  <c r="B1841" i="31" s="1"/>
  <c r="B1842" i="31" s="1"/>
  <c r="B1843" i="31" s="1"/>
  <c r="B1844" i="31" s="1"/>
  <c r="B1845" i="31" s="1"/>
  <c r="B1846" i="31" s="1"/>
  <c r="B1847" i="31" s="1"/>
  <c r="B1848" i="31" s="1"/>
  <c r="B1849" i="31" s="1"/>
  <c r="B1850" i="31" s="1"/>
  <c r="B1851" i="31" s="1"/>
  <c r="B1852" i="31" s="1"/>
  <c r="B1853" i="31" s="1"/>
  <c r="B1854" i="31" s="1"/>
  <c r="B1855" i="31" s="1"/>
  <c r="B1856" i="31" s="1"/>
  <c r="B1857" i="31" s="1"/>
  <c r="B1858" i="31" s="1"/>
  <c r="B1859" i="31" s="1"/>
  <c r="B1860" i="31" s="1"/>
  <c r="B1861" i="31" s="1"/>
  <c r="B1862" i="31" s="1"/>
  <c r="B1863" i="31" s="1"/>
  <c r="B1864" i="31" s="1"/>
  <c r="B1865" i="31" s="1"/>
  <c r="B1866" i="31" s="1"/>
  <c r="B1867" i="31" s="1"/>
  <c r="B1868" i="31" s="1"/>
  <c r="B1869" i="31" s="1"/>
  <c r="B1870" i="31" s="1"/>
  <c r="B1871" i="31" s="1"/>
  <c r="B1872" i="31" s="1"/>
  <c r="B1873" i="31" s="1"/>
  <c r="B1874" i="31" s="1"/>
  <c r="B1875" i="31" s="1"/>
  <c r="B1876" i="31" s="1"/>
  <c r="B1877" i="31" s="1"/>
  <c r="B1878" i="31" s="1"/>
  <c r="B1879" i="31" s="1"/>
  <c r="B1880" i="31" s="1"/>
  <c r="B1881" i="31" s="1"/>
  <c r="B1882" i="31" s="1"/>
  <c r="B1883" i="31" s="1"/>
  <c r="B1884" i="31" s="1"/>
  <c r="B1885" i="31" s="1"/>
  <c r="B1886" i="31" s="1"/>
  <c r="B1887" i="31" s="1"/>
  <c r="B1888" i="31" s="1"/>
  <c r="B1889" i="31" s="1"/>
  <c r="B1890" i="31" s="1"/>
  <c r="B1891" i="31" s="1"/>
  <c r="B1892" i="31" s="1"/>
  <c r="B1893" i="31" s="1"/>
  <c r="B1894" i="31" s="1"/>
  <c r="B1895" i="31" s="1"/>
  <c r="B1896" i="31" s="1"/>
  <c r="B1897" i="31" s="1"/>
  <c r="B1898" i="31" s="1"/>
  <c r="B1899" i="31" s="1"/>
  <c r="B1900" i="31" s="1"/>
  <c r="B1901" i="31" s="1"/>
  <c r="B1902" i="31" s="1"/>
  <c r="B1903" i="31" s="1"/>
  <c r="B1904" i="31" s="1"/>
  <c r="B1905" i="31" s="1"/>
  <c r="B1906" i="31" s="1"/>
  <c r="B1907" i="31" s="1"/>
  <c r="B1908" i="31" s="1"/>
  <c r="B1909" i="31" s="1"/>
  <c r="B1910" i="31" s="1"/>
  <c r="B1911" i="31" s="1"/>
  <c r="B1912" i="31" s="1"/>
  <c r="B1913" i="31" s="1"/>
  <c r="B1914" i="31" s="1"/>
  <c r="B1915" i="31" s="1"/>
  <c r="B1916" i="31" s="1"/>
  <c r="B1917" i="31" s="1"/>
  <c r="B1918" i="31" s="1"/>
  <c r="B1919" i="31" s="1"/>
  <c r="B1920" i="31" s="1"/>
  <c r="B1921" i="31" s="1"/>
  <c r="B1922" i="31" s="1"/>
  <c r="B1923" i="31" s="1"/>
  <c r="B1924" i="31" s="1"/>
  <c r="B1925" i="31" s="1"/>
  <c r="B1926" i="31" s="1"/>
  <c r="B1927" i="31" s="1"/>
  <c r="B1928" i="31" s="1"/>
  <c r="B1929" i="31" s="1"/>
  <c r="B1930" i="31" s="1"/>
  <c r="B1931" i="31" s="1"/>
  <c r="B1932" i="31" s="1"/>
  <c r="B1933" i="31" s="1"/>
  <c r="B1934" i="31" s="1"/>
  <c r="B1935" i="31" s="1"/>
  <c r="B1936" i="31" s="1"/>
  <c r="B1937" i="31" s="1"/>
  <c r="B1938" i="31" s="1"/>
  <c r="B1939" i="31" s="1"/>
  <c r="B1940" i="31" s="1"/>
  <c r="B1941" i="31" s="1"/>
  <c r="B1942" i="31" s="1"/>
  <c r="B1943" i="31" s="1"/>
  <c r="B1944" i="31" s="1"/>
  <c r="B1945" i="31" s="1"/>
  <c r="B1946" i="31" s="1"/>
  <c r="B1947" i="31" s="1"/>
  <c r="B1948" i="31" s="1"/>
  <c r="B1949" i="31" s="1"/>
  <c r="B1950" i="31" s="1"/>
  <c r="B1951" i="31" s="1"/>
  <c r="B1952" i="31" s="1"/>
  <c r="B1953" i="31" s="1"/>
  <c r="B1954" i="31" s="1"/>
  <c r="B1955" i="31" s="1"/>
  <c r="B1956" i="31" s="1"/>
  <c r="B1957" i="31" s="1"/>
  <c r="B1958" i="31" s="1"/>
  <c r="B1959" i="31" s="1"/>
  <c r="B1960" i="31" s="1"/>
  <c r="B1961" i="31" s="1"/>
  <c r="B1962" i="31" s="1"/>
  <c r="B1963" i="31" s="1"/>
  <c r="B1964" i="31" s="1"/>
  <c r="B1965" i="31" s="1"/>
  <c r="B1966" i="31" s="1"/>
  <c r="B1967" i="31" s="1"/>
  <c r="B1968" i="31" s="1"/>
  <c r="B1969" i="31" s="1"/>
  <c r="B1970" i="31" s="1"/>
  <c r="B1971" i="31" s="1"/>
  <c r="B1972" i="31" s="1"/>
  <c r="B1973" i="31" s="1"/>
  <c r="B1974" i="31" s="1"/>
  <c r="B1975" i="31" s="1"/>
  <c r="B1976" i="31" s="1"/>
  <c r="B1977" i="31" s="1"/>
  <c r="B1978" i="31" s="1"/>
  <c r="B1979" i="31" s="1"/>
  <c r="B1980" i="31" s="1"/>
  <c r="B1981" i="31" s="1"/>
  <c r="B1982" i="31" s="1"/>
  <c r="B1983" i="31" s="1"/>
  <c r="B1984" i="31" s="1"/>
  <c r="B1985" i="31" s="1"/>
  <c r="B1986" i="31" s="1"/>
  <c r="B1987" i="31" s="1"/>
  <c r="B1988" i="31" s="1"/>
  <c r="B1989" i="31" s="1"/>
  <c r="B1990" i="31" s="1"/>
  <c r="B1991" i="31" s="1"/>
  <c r="B1992" i="31" s="1"/>
  <c r="B1993" i="31" s="1"/>
  <c r="B1994" i="31" s="1"/>
  <c r="B1995" i="31" s="1"/>
  <c r="B1996" i="31" s="1"/>
  <c r="B1997" i="31" s="1"/>
  <c r="B1998" i="31" s="1"/>
  <c r="B1999" i="31" s="1"/>
  <c r="B2000" i="31" s="1"/>
  <c r="B2001" i="31" s="1"/>
  <c r="B2002" i="31" s="1"/>
  <c r="B2003" i="31" s="1"/>
  <c r="B2004" i="31" s="1"/>
  <c r="B2005" i="31" s="1"/>
  <c r="B2006" i="31" s="1"/>
  <c r="B2007" i="31" s="1"/>
  <c r="B2008" i="31" s="1"/>
  <c r="B2009" i="31" s="1"/>
  <c r="B2010" i="31" s="1"/>
  <c r="B2011" i="31" s="1"/>
  <c r="B2012" i="31" s="1"/>
  <c r="B2013" i="31" s="1"/>
  <c r="B2014" i="31" s="1"/>
  <c r="B2015" i="31" s="1"/>
  <c r="B2016" i="31" s="1"/>
  <c r="B2017" i="31" s="1"/>
  <c r="B2018" i="31" s="1"/>
  <c r="B2019" i="31" s="1"/>
  <c r="B2020" i="31" s="1"/>
  <c r="B2021" i="31" s="1"/>
  <c r="B2022" i="31" s="1"/>
  <c r="B2023" i="31" s="1"/>
  <c r="B2024" i="31" s="1"/>
  <c r="B2025" i="31" s="1"/>
  <c r="B2026" i="31" s="1"/>
  <c r="B2027" i="31" s="1"/>
  <c r="B2028" i="31" s="1"/>
  <c r="B2029" i="31" s="1"/>
  <c r="B2030" i="31" s="1"/>
  <c r="B2031" i="31" s="1"/>
  <c r="B2032" i="31" s="1"/>
  <c r="B2033" i="31" s="1"/>
  <c r="J32" i="31"/>
  <c r="D32" i="31"/>
  <c r="B32" i="31"/>
  <c r="J31" i="31"/>
  <c r="D31" i="31"/>
  <c r="C14" i="31"/>
  <c r="G18" i="31" l="1"/>
  <c r="G26" i="31"/>
  <c r="G29" i="31"/>
  <c r="G25" i="31"/>
  <c r="G19" i="31"/>
  <c r="G27" i="31"/>
  <c r="G21" i="31"/>
  <c r="G24" i="31"/>
  <c r="L23" i="32" s="1"/>
  <c r="N23" i="32" s="1"/>
  <c r="Q23" i="32" s="1"/>
  <c r="S23" i="32" s="1"/>
  <c r="T23" i="32" s="1"/>
  <c r="AB15" i="32" s="1"/>
  <c r="G20" i="31"/>
  <c r="G28" i="31"/>
  <c r="G22" i="31"/>
  <c r="G30" i="31"/>
  <c r="G23" i="31"/>
  <c r="L22" i="32" s="1"/>
  <c r="G17" i="31"/>
  <c r="AJ43" i="59"/>
  <c r="AL43" i="59" s="1"/>
  <c r="AR43" i="59" s="1"/>
  <c r="AS43" i="59" s="1"/>
  <c r="G211" i="31"/>
  <c r="L21" i="32"/>
  <c r="G95" i="31"/>
  <c r="G121" i="31"/>
  <c r="G45" i="31"/>
  <c r="G105" i="31"/>
  <c r="G37" i="31"/>
  <c r="G71" i="31"/>
  <c r="G61" i="31"/>
  <c r="G109" i="31"/>
  <c r="G55" i="31"/>
  <c r="G129" i="31"/>
  <c r="G81" i="31"/>
  <c r="G73" i="31"/>
  <c r="G31" i="31"/>
  <c r="G41" i="31"/>
  <c r="G63" i="31"/>
  <c r="G85" i="31"/>
  <c r="G101" i="31"/>
  <c r="G39" i="31"/>
  <c r="G65" i="31"/>
  <c r="G127" i="31"/>
  <c r="G69" i="31"/>
  <c r="G79" i="31"/>
  <c r="G49" i="31"/>
  <c r="G59" i="31"/>
  <c r="G89" i="31"/>
  <c r="G113" i="31"/>
  <c r="G33" i="31"/>
  <c r="G43" i="31"/>
  <c r="G53" i="31"/>
  <c r="G93" i="31"/>
  <c r="G117" i="31"/>
  <c r="G143" i="31"/>
  <c r="G47" i="31"/>
  <c r="G57" i="31"/>
  <c r="G77" i="31"/>
  <c r="G87" i="31"/>
  <c r="G97" i="31"/>
  <c r="G111" i="31"/>
  <c r="G133" i="31"/>
  <c r="G149" i="31"/>
  <c r="G165" i="31"/>
  <c r="G184" i="31"/>
  <c r="G189" i="31"/>
  <c r="G202" i="31"/>
  <c r="G205" i="31"/>
  <c r="G2032" i="31"/>
  <c r="G2030" i="31"/>
  <c r="G2028" i="31"/>
  <c r="G2026" i="31"/>
  <c r="G2024" i="31"/>
  <c r="G2022" i="31"/>
  <c r="G2020" i="31"/>
  <c r="G2018" i="31"/>
  <c r="G2016" i="31"/>
  <c r="G2014" i="31"/>
  <c r="G2012" i="31"/>
  <c r="G2010" i="31"/>
  <c r="G2008" i="31"/>
  <c r="G2006" i="31"/>
  <c r="G2004" i="31"/>
  <c r="G2002" i="31"/>
  <c r="G2000" i="31"/>
  <c r="G1998" i="31"/>
  <c r="G1996" i="31"/>
  <c r="G1994" i="31"/>
  <c r="G1992" i="31"/>
  <c r="G1990" i="31"/>
  <c r="G1988" i="31"/>
  <c r="G1986" i="31"/>
  <c r="G1984" i="31"/>
  <c r="G1982" i="31"/>
  <c r="G1980" i="31"/>
  <c r="G1978" i="31"/>
  <c r="G1976" i="31"/>
  <c r="G1974" i="31"/>
  <c r="G1972" i="31"/>
  <c r="G1970" i="31"/>
  <c r="G2029" i="31"/>
  <c r="G2013" i="31"/>
  <c r="G1997" i="31"/>
  <c r="G1981" i="31"/>
  <c r="G2007" i="31"/>
  <c r="G1995" i="31"/>
  <c r="G1983" i="31"/>
  <c r="G1971" i="31"/>
  <c r="G1964" i="31"/>
  <c r="G1957" i="31"/>
  <c r="G1948" i="31"/>
  <c r="G1941" i="31"/>
  <c r="G1932" i="31"/>
  <c r="G1925" i="31"/>
  <c r="G2031" i="31"/>
  <c r="G2019" i="31"/>
  <c r="G1985" i="31"/>
  <c r="G2033" i="31"/>
  <c r="G2021" i="31"/>
  <c r="G2009" i="31"/>
  <c r="G1975" i="31"/>
  <c r="G1968" i="31"/>
  <c r="G1961" i="31"/>
  <c r="G1952" i="31"/>
  <c r="G2025" i="31"/>
  <c r="G1991" i="31"/>
  <c r="G1979" i="31"/>
  <c r="G1967" i="31"/>
  <c r="G1958" i="31"/>
  <c r="G1951" i="31"/>
  <c r="G1942" i="31"/>
  <c r="G1935" i="31"/>
  <c r="G1926" i="31"/>
  <c r="G2027" i="31"/>
  <c r="G2015" i="31"/>
  <c r="G2003" i="31"/>
  <c r="G1969" i="31"/>
  <c r="G1960" i="31"/>
  <c r="G1953" i="31"/>
  <c r="G1944" i="31"/>
  <c r="G1937" i="31"/>
  <c r="G1928" i="31"/>
  <c r="G1921" i="31"/>
  <c r="G1912" i="31"/>
  <c r="G1905" i="31"/>
  <c r="G1896" i="31"/>
  <c r="G1889" i="31"/>
  <c r="G1880" i="31"/>
  <c r="G2017" i="31"/>
  <c r="G2005" i="31"/>
  <c r="G1993" i="31"/>
  <c r="G1962" i="31"/>
  <c r="G1955" i="31"/>
  <c r="G1946" i="31"/>
  <c r="G1939" i="31"/>
  <c r="G1930" i="31"/>
  <c r="G1923" i="31"/>
  <c r="G1914" i="31"/>
  <c r="G1907" i="31"/>
  <c r="G1898" i="31"/>
  <c r="G1891" i="31"/>
  <c r="G1882" i="31"/>
  <c r="G1875" i="31"/>
  <c r="G1873" i="31"/>
  <c r="G1871" i="31"/>
  <c r="G1869" i="31"/>
  <c r="G1867" i="31"/>
  <c r="G1865" i="31"/>
  <c r="G1863" i="31"/>
  <c r="G1861" i="31"/>
  <c r="G1859" i="31"/>
  <c r="G1857" i="31"/>
  <c r="G1855" i="31"/>
  <c r="G1853" i="31"/>
  <c r="G1851" i="31"/>
  <c r="G1849" i="31"/>
  <c r="G1847" i="31"/>
  <c r="G1845" i="31"/>
  <c r="G1843" i="31"/>
  <c r="G1841" i="31"/>
  <c r="G1839" i="31"/>
  <c r="G1837" i="31"/>
  <c r="G1835" i="31"/>
  <c r="G1833" i="31"/>
  <c r="G1831" i="31"/>
  <c r="G1829" i="31"/>
  <c r="G1827" i="31"/>
  <c r="G1825" i="31"/>
  <c r="G1823" i="31"/>
  <c r="G1821" i="31"/>
  <c r="G1819" i="31"/>
  <c r="G1817" i="31"/>
  <c r="G1815" i="31"/>
  <c r="G1813" i="31"/>
  <c r="G1811" i="31"/>
  <c r="G1809" i="31"/>
  <c r="G1807" i="31"/>
  <c r="G1805" i="31"/>
  <c r="G1803" i="31"/>
  <c r="G1801" i="31"/>
  <c r="G1799" i="31"/>
  <c r="G1797" i="31"/>
  <c r="G1795" i="31"/>
  <c r="G1940" i="31"/>
  <c r="G1934" i="31"/>
  <c r="G1931" i="31"/>
  <c r="G1917" i="31"/>
  <c r="G1899" i="31"/>
  <c r="G1894" i="31"/>
  <c r="G1881" i="31"/>
  <c r="G1860" i="31"/>
  <c r="G1844" i="31"/>
  <c r="G1828" i="31"/>
  <c r="G1812" i="31"/>
  <c r="G1796" i="31"/>
  <c r="G2001" i="31"/>
  <c r="G1977" i="31"/>
  <c r="G1945" i="31"/>
  <c r="G1987" i="31"/>
  <c r="G1922" i="31"/>
  <c r="G1919" i="31"/>
  <c r="G1911" i="31"/>
  <c r="G1901" i="31"/>
  <c r="G1883" i="31"/>
  <c r="G1878" i="31"/>
  <c r="G1864" i="31"/>
  <c r="G1989" i="31"/>
  <c r="G1959" i="31"/>
  <c r="G1956" i="31"/>
  <c r="G1929" i="31"/>
  <c r="G1918" i="31"/>
  <c r="G1908" i="31"/>
  <c r="G2023" i="31"/>
  <c r="G1999" i="31"/>
  <c r="G1965" i="31"/>
  <c r="G1938" i="31"/>
  <c r="G1915" i="31"/>
  <c r="G1910" i="31"/>
  <c r="G1949" i="31"/>
  <c r="G1943" i="31"/>
  <c r="G1920" i="31"/>
  <c r="G1902" i="31"/>
  <c r="G1892" i="31"/>
  <c r="G1884" i="31"/>
  <c r="G1874" i="31"/>
  <c r="G1858" i="31"/>
  <c r="G1842" i="31"/>
  <c r="G1826" i="31"/>
  <c r="G1810" i="31"/>
  <c r="G1794" i="31"/>
  <c r="G1792" i="31"/>
  <c r="G1790" i="31"/>
  <c r="G1788" i="31"/>
  <c r="G1786" i="31"/>
  <c r="G1784" i="31"/>
  <c r="G1782" i="31"/>
  <c r="G1780" i="31"/>
  <c r="G1778" i="31"/>
  <c r="G1776" i="31"/>
  <c r="G1774" i="31"/>
  <c r="G1772" i="31"/>
  <c r="G1770" i="31"/>
  <c r="G1768" i="31"/>
  <c r="G1766" i="31"/>
  <c r="G1764" i="31"/>
  <c r="G1762" i="31"/>
  <c r="G1760" i="31"/>
  <c r="G1758" i="31"/>
  <c r="G1756" i="31"/>
  <c r="G1754" i="31"/>
  <c r="G1752" i="31"/>
  <c r="G1750" i="31"/>
  <c r="G1748" i="31"/>
  <c r="G1746" i="31"/>
  <c r="G1744" i="31"/>
  <c r="G1742" i="31"/>
  <c r="G1740" i="31"/>
  <c r="G1738" i="31"/>
  <c r="G1736" i="31"/>
  <c r="G1734" i="31"/>
  <c r="G1732" i="31"/>
  <c r="G1730" i="31"/>
  <c r="G1728" i="31"/>
  <c r="G1726" i="31"/>
  <c r="G1724" i="31"/>
  <c r="G1722" i="31"/>
  <c r="G1720" i="31"/>
  <c r="G1718" i="31"/>
  <c r="G1716" i="31"/>
  <c r="G1714" i="31"/>
  <c r="G1712" i="31"/>
  <c r="G1710" i="31"/>
  <c r="G1708" i="31"/>
  <c r="G1706" i="31"/>
  <c r="G1704" i="31"/>
  <c r="G1702" i="31"/>
  <c r="G1700" i="31"/>
  <c r="G1698" i="31"/>
  <c r="G1696" i="31"/>
  <c r="G1694" i="31"/>
  <c r="G1692" i="31"/>
  <c r="G1690" i="31"/>
  <c r="G1688" i="31"/>
  <c r="G1686" i="31"/>
  <c r="G1684" i="31"/>
  <c r="G1682" i="31"/>
  <c r="G1680" i="31"/>
  <c r="G1678" i="31"/>
  <c r="G1676" i="31"/>
  <c r="G1674" i="31"/>
  <c r="G1672" i="31"/>
  <c r="G1670" i="31"/>
  <c r="G1668" i="31"/>
  <c r="G1666" i="31"/>
  <c r="G1664" i="31"/>
  <c r="G1662" i="31"/>
  <c r="G1660" i="31"/>
  <c r="G1658" i="31"/>
  <c r="G1656" i="31"/>
  <c r="G1654" i="31"/>
  <c r="G1652" i="31"/>
  <c r="G1650" i="31"/>
  <c r="G1648" i="31"/>
  <c r="G1646" i="31"/>
  <c r="G1644" i="31"/>
  <c r="G1642" i="31"/>
  <c r="G1640" i="31"/>
  <c r="G1638" i="31"/>
  <c r="G1636" i="31"/>
  <c r="G1634" i="31"/>
  <c r="G1632" i="31"/>
  <c r="G1630" i="31"/>
  <c r="G1628" i="31"/>
  <c r="G1626" i="31"/>
  <c r="G1624" i="31"/>
  <c r="G1622" i="31"/>
  <c r="G1620" i="31"/>
  <c r="G1618" i="31"/>
  <c r="G1616" i="31"/>
  <c r="G1614" i="31"/>
  <c r="G1612" i="31"/>
  <c r="G1610" i="31"/>
  <c r="G1608" i="31"/>
  <c r="G1606" i="31"/>
  <c r="G1604" i="31"/>
  <c r="G1602" i="31"/>
  <c r="G1600" i="31"/>
  <c r="G1598" i="31"/>
  <c r="G1596" i="31"/>
  <c r="G1594" i="31"/>
  <c r="G1592" i="31"/>
  <c r="G1590" i="31"/>
  <c r="G1588" i="31"/>
  <c r="G1586" i="31"/>
  <c r="G1584" i="31"/>
  <c r="G1582" i="31"/>
  <c r="G1580" i="31"/>
  <c r="G1578" i="31"/>
  <c r="G1576" i="31"/>
  <c r="G1574" i="31"/>
  <c r="G1572" i="31"/>
  <c r="G1570" i="31"/>
  <c r="G1568" i="31"/>
  <c r="G1566" i="31"/>
  <c r="G1564" i="31"/>
  <c r="G1562" i="31"/>
  <c r="G1560" i="31"/>
  <c r="G1558" i="31"/>
  <c r="G1556" i="31"/>
  <c r="G1554" i="31"/>
  <c r="G1552" i="31"/>
  <c r="G1550" i="31"/>
  <c r="G1548" i="31"/>
  <c r="G1546" i="31"/>
  <c r="G1544" i="31"/>
  <c r="G1542" i="31"/>
  <c r="G1540" i="31"/>
  <c r="G1538" i="31"/>
  <c r="G1536" i="31"/>
  <c r="G1534" i="31"/>
  <c r="G1532" i="31"/>
  <c r="G1530" i="31"/>
  <c r="G1528" i="31"/>
  <c r="G1526" i="31"/>
  <c r="G1524" i="31"/>
  <c r="G1522" i="31"/>
  <c r="G1877" i="31"/>
  <c r="G1840" i="31"/>
  <c r="G1822" i="31"/>
  <c r="G1804" i="31"/>
  <c r="G1787" i="31"/>
  <c r="G1771" i="31"/>
  <c r="G1755" i="31"/>
  <c r="G1739" i="31"/>
  <c r="G1924" i="31"/>
  <c r="G1913" i="31"/>
  <c r="G1904" i="31"/>
  <c r="G1866" i="31"/>
  <c r="G1850" i="31"/>
  <c r="G1832" i="31"/>
  <c r="G1814" i="31"/>
  <c r="G1789" i="31"/>
  <c r="G1773" i="31"/>
  <c r="G1757" i="31"/>
  <c r="G1741" i="31"/>
  <c r="G1725" i="31"/>
  <c r="G1709" i="31"/>
  <c r="G1693" i="31"/>
  <c r="G1963" i="31"/>
  <c r="G1927" i="31"/>
  <c r="G1916" i="31"/>
  <c r="G1897" i="31"/>
  <c r="G1886" i="31"/>
  <c r="G1868" i="31"/>
  <c r="G1852" i="31"/>
  <c r="G1824" i="31"/>
  <c r="G1806" i="31"/>
  <c r="G1791" i="31"/>
  <c r="G1775" i="31"/>
  <c r="G1759" i="31"/>
  <c r="G1743" i="31"/>
  <c r="G1727" i="31"/>
  <c r="G1711" i="31"/>
  <c r="G1695" i="31"/>
  <c r="G1679" i="31"/>
  <c r="G1663" i="31"/>
  <c r="G1647" i="31"/>
  <c r="G1631" i="31"/>
  <c r="G1615" i="31"/>
  <c r="G1599" i="31"/>
  <c r="G1583" i="31"/>
  <c r="G1567" i="31"/>
  <c r="G1551" i="31"/>
  <c r="G1966" i="31"/>
  <c r="G1909" i="31"/>
  <c r="G1900" i="31"/>
  <c r="G1879" i="31"/>
  <c r="G1876" i="31"/>
  <c r="G1834" i="31"/>
  <c r="G1816" i="31"/>
  <c r="G1798" i="31"/>
  <c r="G1793" i="31"/>
  <c r="G1777" i="31"/>
  <c r="G1761" i="31"/>
  <c r="G1745" i="31"/>
  <c r="G1729" i="31"/>
  <c r="G1713" i="31"/>
  <c r="G1697" i="31"/>
  <c r="G1681" i="31"/>
  <c r="G1665" i="31"/>
  <c r="G2011" i="31"/>
  <c r="G1973" i="31"/>
  <c r="G1906" i="31"/>
  <c r="G1903" i="31"/>
  <c r="G1888" i="31"/>
  <c r="G1862" i="31"/>
  <c r="G1854" i="31"/>
  <c r="G1836" i="31"/>
  <c r="G1808" i="31"/>
  <c r="G1779" i="31"/>
  <c r="G1763" i="31"/>
  <c r="G1895" i="31"/>
  <c r="G1887" i="31"/>
  <c r="G1872" i="31"/>
  <c r="G1848" i="31"/>
  <c r="G1830" i="31"/>
  <c r="G1802" i="31"/>
  <c r="G1785" i="31"/>
  <c r="G1769" i="31"/>
  <c r="G1753" i="31"/>
  <c r="G1737" i="31"/>
  <c r="G1721" i="31"/>
  <c r="G1705" i="31"/>
  <c r="G1689" i="31"/>
  <c r="G1673" i="31"/>
  <c r="G1657" i="31"/>
  <c r="G1641" i="31"/>
  <c r="G1625" i="31"/>
  <c r="G1609" i="31"/>
  <c r="G1593" i="31"/>
  <c r="G1577" i="31"/>
  <c r="G1561" i="31"/>
  <c r="G1545" i="31"/>
  <c r="G1529" i="31"/>
  <c r="G1520" i="31"/>
  <c r="G1518" i="31"/>
  <c r="G1516" i="31"/>
  <c r="G1514" i="31"/>
  <c r="G1512" i="31"/>
  <c r="G1510" i="31"/>
  <c r="G1508" i="31"/>
  <c r="G1506" i="31"/>
  <c r="G1504" i="31"/>
  <c r="G1502" i="31"/>
  <c r="G1500" i="31"/>
  <c r="G1498" i="31"/>
  <c r="G1496" i="31"/>
  <c r="G1494" i="31"/>
  <c r="G1492" i="31"/>
  <c r="G1490" i="31"/>
  <c r="G1488" i="31"/>
  <c r="G1486" i="31"/>
  <c r="G1484" i="31"/>
  <c r="G1482" i="31"/>
  <c r="G1480" i="31"/>
  <c r="G1478" i="31"/>
  <c r="G1476" i="31"/>
  <c r="G1474" i="31"/>
  <c r="G1472" i="31"/>
  <c r="G1470" i="31"/>
  <c r="G1468" i="31"/>
  <c r="G1466" i="31"/>
  <c r="G1464" i="31"/>
  <c r="G1462" i="31"/>
  <c r="G1460" i="31"/>
  <c r="G1458" i="31"/>
  <c r="G1456" i="31"/>
  <c r="G1454" i="31"/>
  <c r="G1452" i="31"/>
  <c r="G1450" i="31"/>
  <c r="G1448" i="31"/>
  <c r="G1446" i="31"/>
  <c r="G1444" i="31"/>
  <c r="G1442" i="31"/>
  <c r="G1440" i="31"/>
  <c r="G1438" i="31"/>
  <c r="G1436" i="31"/>
  <c r="G1434" i="31"/>
  <c r="G1432" i="31"/>
  <c r="G1430" i="31"/>
  <c r="G1428" i="31"/>
  <c r="G1426" i="31"/>
  <c r="G1424" i="31"/>
  <c r="G1422" i="31"/>
  <c r="G1420" i="31"/>
  <c r="G1418" i="31"/>
  <c r="G1416" i="31"/>
  <c r="G1414" i="31"/>
  <c r="G1412" i="31"/>
  <c r="G1410" i="31"/>
  <c r="G1408" i="31"/>
  <c r="G1406" i="31"/>
  <c r="G1404" i="31"/>
  <c r="G1402" i="31"/>
  <c r="G1400" i="31"/>
  <c r="G1398" i="31"/>
  <c r="G1396" i="31"/>
  <c r="G1394" i="31"/>
  <c r="G1392" i="31"/>
  <c r="G1390" i="31"/>
  <c r="G1388" i="31"/>
  <c r="G1386" i="31"/>
  <c r="G1384" i="31"/>
  <c r="G1382" i="31"/>
  <c r="G1380" i="31"/>
  <c r="G1378" i="31"/>
  <c r="G1376" i="31"/>
  <c r="G1374" i="31"/>
  <c r="G1372" i="31"/>
  <c r="G1370" i="31"/>
  <c r="G1368" i="31"/>
  <c r="G1366" i="31"/>
  <c r="G1364" i="31"/>
  <c r="G1362" i="31"/>
  <c r="G1360" i="31"/>
  <c r="G1358" i="31"/>
  <c r="G1356" i="31"/>
  <c r="G1354" i="31"/>
  <c r="G1352" i="31"/>
  <c r="G1350" i="31"/>
  <c r="G1348" i="31"/>
  <c r="G1346" i="31"/>
  <c r="G1344" i="31"/>
  <c r="G1342" i="31"/>
  <c r="G1340" i="31"/>
  <c r="G1338" i="31"/>
  <c r="G1336" i="31"/>
  <c r="G1334" i="31"/>
  <c r="G1332" i="31"/>
  <c r="G1330" i="31"/>
  <c r="G1328" i="31"/>
  <c r="G1326" i="31"/>
  <c r="G1324" i="31"/>
  <c r="G1322" i="31"/>
  <c r="G1320" i="31"/>
  <c r="G1318" i="31"/>
  <c r="G1316" i="31"/>
  <c r="G1314" i="31"/>
  <c r="G1312" i="31"/>
  <c r="G1310" i="31"/>
  <c r="G1308" i="31"/>
  <c r="G1306" i="31"/>
  <c r="G1304" i="31"/>
  <c r="G1302" i="31"/>
  <c r="G1300" i="31"/>
  <c r="G1298" i="31"/>
  <c r="G1296" i="31"/>
  <c r="G1294" i="31"/>
  <c r="G1292" i="31"/>
  <c r="G1290" i="31"/>
  <c r="G1288" i="31"/>
  <c r="G1286" i="31"/>
  <c r="G1284" i="31"/>
  <c r="G1282" i="31"/>
  <c r="G1280" i="31"/>
  <c r="G1278" i="31"/>
  <c r="G1276" i="31"/>
  <c r="G1274" i="31"/>
  <c r="G1272" i="31"/>
  <c r="G1270" i="31"/>
  <c r="G1268" i="31"/>
  <c r="G1266" i="31"/>
  <c r="G1264" i="31"/>
  <c r="G1262" i="31"/>
  <c r="G1260" i="31"/>
  <c r="G1258" i="31"/>
  <c r="G1256" i="31"/>
  <c r="G1254" i="31"/>
  <c r="G1252" i="31"/>
  <c r="G1250" i="31"/>
  <c r="G1248" i="31"/>
  <c r="G1246" i="31"/>
  <c r="G1244" i="31"/>
  <c r="G1242" i="31"/>
  <c r="G1240" i="31"/>
  <c r="G1238" i="31"/>
  <c r="G1236" i="31"/>
  <c r="G1234" i="31"/>
  <c r="G1232" i="31"/>
  <c r="G1230" i="31"/>
  <c r="G1228" i="31"/>
  <c r="G1226" i="31"/>
  <c r="G1224" i="31"/>
  <c r="G1222" i="31"/>
  <c r="G1220" i="31"/>
  <c r="G1218" i="31"/>
  <c r="G1216" i="31"/>
  <c r="G1214" i="31"/>
  <c r="G1212" i="31"/>
  <c r="G1210" i="31"/>
  <c r="G1208" i="31"/>
  <c r="G1206" i="31"/>
  <c r="G1204" i="31"/>
  <c r="G1202" i="31"/>
  <c r="G1200" i="31"/>
  <c r="G1198" i="31"/>
  <c r="G1196" i="31"/>
  <c r="G1194" i="31"/>
  <c r="G1192" i="31"/>
  <c r="G1190" i="31"/>
  <c r="G1188" i="31"/>
  <c r="G1186" i="31"/>
  <c r="G1184" i="31"/>
  <c r="G1182" i="31"/>
  <c r="G1180" i="31"/>
  <c r="G1178" i="31"/>
  <c r="G1176" i="31"/>
  <c r="G1174" i="31"/>
  <c r="G1172" i="31"/>
  <c r="G1170" i="31"/>
  <c r="G1168" i="31"/>
  <c r="G1166" i="31"/>
  <c r="G1164" i="31"/>
  <c r="G1162" i="31"/>
  <c r="G1160" i="31"/>
  <c r="G1158" i="31"/>
  <c r="G1156" i="31"/>
  <c r="G1154" i="31"/>
  <c r="G1152" i="31"/>
  <c r="G1150" i="31"/>
  <c r="G1148" i="31"/>
  <c r="G1146" i="31"/>
  <c r="G1144" i="31"/>
  <c r="G1142" i="31"/>
  <c r="G1140" i="31"/>
  <c r="G1138" i="31"/>
  <c r="G1136" i="31"/>
  <c r="G1134" i="31"/>
  <c r="G1132" i="31"/>
  <c r="G1130" i="31"/>
  <c r="G1128" i="31"/>
  <c r="G1126" i="31"/>
  <c r="G1124" i="31"/>
  <c r="G1122" i="31"/>
  <c r="G1120" i="31"/>
  <c r="G1118" i="31"/>
  <c r="G1116" i="31"/>
  <c r="G1114" i="31"/>
  <c r="G1112" i="31"/>
  <c r="G1110" i="31"/>
  <c r="G1108" i="31"/>
  <c r="G1106" i="31"/>
  <c r="G1104" i="31"/>
  <c r="G1102" i="31"/>
  <c r="G1100" i="31"/>
  <c r="G1098" i="31"/>
  <c r="G1096" i="31"/>
  <c r="G1094" i="31"/>
  <c r="G1092" i="31"/>
  <c r="G1090" i="31"/>
  <c r="G1088" i="31"/>
  <c r="G1086" i="31"/>
  <c r="G1084" i="31"/>
  <c r="G1082" i="31"/>
  <c r="G1080" i="31"/>
  <c r="G1078" i="31"/>
  <c r="G1076" i="31"/>
  <c r="G1074" i="31"/>
  <c r="G1072" i="31"/>
  <c r="G1070" i="31"/>
  <c r="G1068" i="31"/>
  <c r="G1066" i="31"/>
  <c r="G1064" i="31"/>
  <c r="G1062" i="31"/>
  <c r="G1060" i="31"/>
  <c r="G1058" i="31"/>
  <c r="G1056" i="31"/>
  <c r="G1054" i="31"/>
  <c r="G1052" i="31"/>
  <c r="G1050" i="31"/>
  <c r="G1048" i="31"/>
  <c r="G1046" i="31"/>
  <c r="G1044" i="31"/>
  <c r="G1042" i="31"/>
  <c r="G1040" i="31"/>
  <c r="G1038" i="31"/>
  <c r="G1036" i="31"/>
  <c r="G1034" i="31"/>
  <c r="G1032" i="31"/>
  <c r="G1030" i="31"/>
  <c r="G1028" i="31"/>
  <c r="G1026" i="31"/>
  <c r="G1024" i="31"/>
  <c r="G1022" i="31"/>
  <c r="G1020" i="31"/>
  <c r="G1018" i="31"/>
  <c r="G1016" i="31"/>
  <c r="G1014" i="31"/>
  <c r="G1012" i="31"/>
  <c r="G1010" i="31"/>
  <c r="G1008" i="31"/>
  <c r="G1006" i="31"/>
  <c r="G1004" i="31"/>
  <c r="G1002" i="31"/>
  <c r="G1000" i="31"/>
  <c r="G998" i="31"/>
  <c r="G996" i="31"/>
  <c r="G994" i="31"/>
  <c r="G992" i="31"/>
  <c r="G990" i="31"/>
  <c r="G988" i="31"/>
  <c r="G986" i="31"/>
  <c r="G984" i="31"/>
  <c r="G982" i="31"/>
  <c r="G980" i="31"/>
  <c r="G978" i="31"/>
  <c r="G976" i="31"/>
  <c r="G1703" i="31"/>
  <c r="G1677" i="31"/>
  <c r="G1669" i="31"/>
  <c r="G1653" i="31"/>
  <c r="G1645" i="31"/>
  <c r="G1617" i="31"/>
  <c r="G1589" i="31"/>
  <c r="G1581" i="31"/>
  <c r="G1553" i="31"/>
  <c r="G1523" i="31"/>
  <c r="G1507" i="31"/>
  <c r="G1491" i="31"/>
  <c r="G1475" i="31"/>
  <c r="G1459" i="31"/>
  <c r="G1443" i="31"/>
  <c r="G1427" i="31"/>
  <c r="G1411" i="31"/>
  <c r="G1395" i="31"/>
  <c r="G1379" i="31"/>
  <c r="G1363" i="31"/>
  <c r="G1347" i="31"/>
  <c r="G1331" i="31"/>
  <c r="G1315" i="31"/>
  <c r="G1299" i="31"/>
  <c r="G1283" i="31"/>
  <c r="G1267" i="31"/>
  <c r="G1251" i="31"/>
  <c r="G1235" i="31"/>
  <c r="G1781" i="31"/>
  <c r="G1751" i="31"/>
  <c r="G1723" i="31"/>
  <c r="G1691" i="31"/>
  <c r="G1655" i="31"/>
  <c r="G1627" i="31"/>
  <c r="G1619" i="31"/>
  <c r="G1591" i="31"/>
  <c r="G1563" i="31"/>
  <c r="G1555" i="31"/>
  <c r="G1535" i="31"/>
  <c r="G1509" i="31"/>
  <c r="G1493" i="31"/>
  <c r="G1477" i="31"/>
  <c r="G1461" i="31"/>
  <c r="G1445" i="31"/>
  <c r="G1429" i="31"/>
  <c r="G1933" i="31"/>
  <c r="G1846" i="31"/>
  <c r="G1767" i="31"/>
  <c r="G1735" i="31"/>
  <c r="G1717" i="31"/>
  <c r="G1685" i="31"/>
  <c r="G1671" i="31"/>
  <c r="G1637" i="31"/>
  <c r="G1629" i="31"/>
  <c r="G1601" i="31"/>
  <c r="G1573" i="31"/>
  <c r="G1565" i="31"/>
  <c r="G1537" i="31"/>
  <c r="G1525" i="31"/>
  <c r="G1511" i="31"/>
  <c r="G1495" i="31"/>
  <c r="G1479" i="31"/>
  <c r="G1463" i="31"/>
  <c r="G1447" i="31"/>
  <c r="G1431" i="31"/>
  <c r="G1415" i="31"/>
  <c r="G1399" i="31"/>
  <c r="G1383" i="31"/>
  <c r="G1936" i="31"/>
  <c r="G1890" i="31"/>
  <c r="G1818" i="31"/>
  <c r="G1747" i="31"/>
  <c r="G1699" i="31"/>
  <c r="G1639" i="31"/>
  <c r="G1611" i="31"/>
  <c r="G1603" i="31"/>
  <c r="G1575" i="31"/>
  <c r="G1547" i="31"/>
  <c r="G1539" i="31"/>
  <c r="G1527" i="31"/>
  <c r="G1513" i="31"/>
  <c r="G1497" i="31"/>
  <c r="G1481" i="31"/>
  <c r="G1465" i="31"/>
  <c r="G1449" i="31"/>
  <c r="G1433" i="31"/>
  <c r="G1417" i="31"/>
  <c r="G1885" i="31"/>
  <c r="G1870" i="31"/>
  <c r="G1820" i="31"/>
  <c r="G1749" i="31"/>
  <c r="G1701" i="31"/>
  <c r="G1675" i="31"/>
  <c r="G1633" i="31"/>
  <c r="G1605" i="31"/>
  <c r="G1597" i="31"/>
  <c r="G1569" i="31"/>
  <c r="G1541" i="31"/>
  <c r="G1531" i="31"/>
  <c r="G1519" i="31"/>
  <c r="G1503" i="31"/>
  <c r="G1487" i="31"/>
  <c r="G1471" i="31"/>
  <c r="G1455" i="31"/>
  <c r="G1439" i="31"/>
  <c r="G1423" i="31"/>
  <c r="G1407" i="31"/>
  <c r="G1391" i="31"/>
  <c r="G1375" i="31"/>
  <c r="G1359" i="31"/>
  <c r="G1343" i="31"/>
  <c r="G1327" i="31"/>
  <c r="G1311" i="31"/>
  <c r="G1295" i="31"/>
  <c r="G1279" i="31"/>
  <c r="G1263" i="31"/>
  <c r="G1247" i="31"/>
  <c r="G1231" i="31"/>
  <c r="G1215" i="31"/>
  <c r="G1199" i="31"/>
  <c r="G1183" i="31"/>
  <c r="G1167" i="31"/>
  <c r="G1151" i="31"/>
  <c r="G1135" i="31"/>
  <c r="G1119" i="31"/>
  <c r="G1103" i="31"/>
  <c r="G1087" i="31"/>
  <c r="G1071" i="31"/>
  <c r="G1055" i="31"/>
  <c r="G1039" i="31"/>
  <c r="G1023" i="31"/>
  <c r="G1007" i="31"/>
  <c r="G991" i="31"/>
  <c r="G975" i="31"/>
  <c r="G973" i="31"/>
  <c r="G971" i="31"/>
  <c r="G969" i="31"/>
  <c r="G967" i="31"/>
  <c r="G965" i="31"/>
  <c r="G963" i="31"/>
  <c r="G961" i="31"/>
  <c r="G959" i="31"/>
  <c r="G957" i="31"/>
  <c r="G955" i="31"/>
  <c r="G953" i="31"/>
  <c r="G951" i="31"/>
  <c r="G949" i="31"/>
  <c r="G947" i="31"/>
  <c r="G945" i="31"/>
  <c r="G943" i="31"/>
  <c r="G941" i="31"/>
  <c r="G939" i="31"/>
  <c r="G937" i="31"/>
  <c r="G935" i="31"/>
  <c r="G933" i="31"/>
  <c r="G931" i="31"/>
  <c r="G929" i="31"/>
  <c r="G927" i="31"/>
  <c r="G925" i="31"/>
  <c r="G923" i="31"/>
  <c r="G921" i="31"/>
  <c r="G919" i="31"/>
  <c r="G917" i="31"/>
  <c r="G915" i="31"/>
  <c r="G913" i="31"/>
  <c r="G1765" i="31"/>
  <c r="G1733" i="31"/>
  <c r="G1715" i="31"/>
  <c r="G1683" i="31"/>
  <c r="G1661" i="31"/>
  <c r="G1643" i="31"/>
  <c r="G1635" i="31"/>
  <c r="G1607" i="31"/>
  <c r="G1579" i="31"/>
  <c r="G1571" i="31"/>
  <c r="G1543" i="31"/>
  <c r="G1533" i="31"/>
  <c r="G1521" i="31"/>
  <c r="G1505" i="31"/>
  <c r="G1489" i="31"/>
  <c r="G1473" i="31"/>
  <c r="G1457" i="31"/>
  <c r="G1441" i="31"/>
  <c r="G1425" i="31"/>
  <c r="G1409" i="31"/>
  <c r="G1393" i="31"/>
  <c r="G1377" i="31"/>
  <c r="G1361" i="31"/>
  <c r="G1345" i="31"/>
  <c r="G1329" i="31"/>
  <c r="G1313" i="31"/>
  <c r="G1297" i="31"/>
  <c r="G1281" i="31"/>
  <c r="G1265" i="31"/>
  <c r="G1249" i="31"/>
  <c r="G1233" i="31"/>
  <c r="G1217" i="31"/>
  <c r="G1201" i="31"/>
  <c r="G1185" i="31"/>
  <c r="G1169" i="31"/>
  <c r="G1153" i="31"/>
  <c r="G1137" i="31"/>
  <c r="G1121" i="31"/>
  <c r="G1105" i="31"/>
  <c r="G1089" i="31"/>
  <c r="G1073" i="31"/>
  <c r="G1057" i="31"/>
  <c r="G1041" i="31"/>
  <c r="G1651" i="31"/>
  <c r="G1623" i="31"/>
  <c r="G1595" i="31"/>
  <c r="G1501" i="31"/>
  <c r="G1437" i="31"/>
  <c r="G1387" i="31"/>
  <c r="G1351" i="31"/>
  <c r="G1321" i="31"/>
  <c r="G1291" i="31"/>
  <c r="G1261" i="31"/>
  <c r="G1253" i="31"/>
  <c r="G1213" i="31"/>
  <c r="G1195" i="31"/>
  <c r="G1177" i="31"/>
  <c r="G1149" i="31"/>
  <c r="G1131" i="31"/>
  <c r="G1113" i="31"/>
  <c r="G1085" i="31"/>
  <c r="G1067" i="31"/>
  <c r="G1049" i="31"/>
  <c r="G1893" i="31"/>
  <c r="G1838" i="31"/>
  <c r="G1783" i="31"/>
  <c r="G1719" i="31"/>
  <c r="G1549" i="31"/>
  <c r="G1467" i="31"/>
  <c r="G1381" i="31"/>
  <c r="G1367" i="31"/>
  <c r="G1337" i="31"/>
  <c r="G1307" i="31"/>
  <c r="G1277" i="31"/>
  <c r="G1269" i="31"/>
  <c r="G1239" i="31"/>
  <c r="G1223" i="31"/>
  <c r="G1587" i="31"/>
  <c r="G1559" i="31"/>
  <c r="G1517" i="31"/>
  <c r="G1453" i="31"/>
  <c r="G1401" i="31"/>
  <c r="G1353" i="31"/>
  <c r="G1323" i="31"/>
  <c r="G1293" i="31"/>
  <c r="G1285" i="31"/>
  <c r="G1255" i="31"/>
  <c r="G1225" i="31"/>
  <c r="G1197" i="31"/>
  <c r="G1179" i="31"/>
  <c r="G1161" i="31"/>
  <c r="G1954" i="31"/>
  <c r="G1947" i="31"/>
  <c r="G1707" i="31"/>
  <c r="G1483" i="31"/>
  <c r="G1419" i="31"/>
  <c r="G1413" i="31"/>
  <c r="G1389" i="31"/>
  <c r="G1369" i="31"/>
  <c r="G1339" i="31"/>
  <c r="G1309" i="31"/>
  <c r="G1301" i="31"/>
  <c r="G1271" i="31"/>
  <c r="G1241" i="31"/>
  <c r="G1800" i="31"/>
  <c r="G1659" i="31"/>
  <c r="G1485" i="31"/>
  <c r="G1421" i="31"/>
  <c r="G1385" i="31"/>
  <c r="G1357" i="31"/>
  <c r="G1349" i="31"/>
  <c r="G1319" i="31"/>
  <c r="G1289" i="31"/>
  <c r="G1259" i="31"/>
  <c r="G1229" i="31"/>
  <c r="G1211" i="31"/>
  <c r="G1193" i="31"/>
  <c r="G1165" i="31"/>
  <c r="G1147" i="31"/>
  <c r="G1129" i="31"/>
  <c r="G1101" i="31"/>
  <c r="G1083" i="31"/>
  <c r="G1065" i="31"/>
  <c r="G1037" i="31"/>
  <c r="G1017" i="31"/>
  <c r="G1005" i="31"/>
  <c r="G993" i="31"/>
  <c r="G981" i="31"/>
  <c r="G960" i="31"/>
  <c r="G944" i="31"/>
  <c r="G928" i="31"/>
  <c r="G912" i="31"/>
  <c r="G910" i="31"/>
  <c r="G908" i="31"/>
  <c r="G906" i="31"/>
  <c r="G904" i="31"/>
  <c r="G902" i="31"/>
  <c r="G900" i="31"/>
  <c r="G898" i="31"/>
  <c r="G896" i="31"/>
  <c r="G894" i="31"/>
  <c r="G892" i="31"/>
  <c r="G890" i="31"/>
  <c r="G888" i="31"/>
  <c r="G886" i="31"/>
  <c r="G884" i="31"/>
  <c r="G882" i="31"/>
  <c r="G880" i="31"/>
  <c r="G878" i="31"/>
  <c r="G876" i="31"/>
  <c r="G874" i="31"/>
  <c r="G872" i="31"/>
  <c r="G870" i="31"/>
  <c r="G868" i="31"/>
  <c r="G866" i="31"/>
  <c r="G864" i="31"/>
  <c r="G862" i="31"/>
  <c r="G860" i="31"/>
  <c r="G858" i="31"/>
  <c r="G856" i="31"/>
  <c r="G854" i="31"/>
  <c r="G852" i="31"/>
  <c r="G850" i="31"/>
  <c r="G848" i="31"/>
  <c r="G846" i="31"/>
  <c r="G844" i="31"/>
  <c r="G842" i="31"/>
  <c r="G840" i="31"/>
  <c r="G838" i="31"/>
  <c r="G836" i="31"/>
  <c r="G834" i="31"/>
  <c r="G832" i="31"/>
  <c r="G830" i="31"/>
  <c r="G828" i="31"/>
  <c r="G826" i="31"/>
  <c r="G824" i="31"/>
  <c r="G822" i="31"/>
  <c r="G820" i="31"/>
  <c r="G818" i="31"/>
  <c r="G816" i="31"/>
  <c r="G814" i="31"/>
  <c r="G812" i="31"/>
  <c r="G810" i="31"/>
  <c r="G808" i="31"/>
  <c r="G806" i="31"/>
  <c r="G804" i="31"/>
  <c r="G802" i="31"/>
  <c r="G800" i="31"/>
  <c r="G798" i="31"/>
  <c r="G796" i="31"/>
  <c r="G794" i="31"/>
  <c r="G792" i="31"/>
  <c r="G790" i="31"/>
  <c r="G788" i="31"/>
  <c r="G786" i="31"/>
  <c r="G784" i="31"/>
  <c r="G782" i="31"/>
  <c r="G780" i="31"/>
  <c r="G778" i="31"/>
  <c r="G776" i="31"/>
  <c r="G774" i="31"/>
  <c r="G772" i="31"/>
  <c r="G770" i="31"/>
  <c r="G768" i="31"/>
  <c r="G766" i="31"/>
  <c r="G764" i="31"/>
  <c r="G762" i="31"/>
  <c r="G760" i="31"/>
  <c r="G758" i="31"/>
  <c r="G756" i="31"/>
  <c r="G754" i="31"/>
  <c r="G752" i="31"/>
  <c r="G750" i="31"/>
  <c r="G748" i="31"/>
  <c r="G746" i="31"/>
  <c r="G744" i="31"/>
  <c r="G742" i="31"/>
  <c r="G740" i="31"/>
  <c r="G738" i="31"/>
  <c r="G736" i="31"/>
  <c r="G734" i="31"/>
  <c r="G732" i="31"/>
  <c r="G730" i="31"/>
  <c r="G728" i="31"/>
  <c r="G726" i="31"/>
  <c r="G724" i="31"/>
  <c r="G722" i="31"/>
  <c r="G720" i="31"/>
  <c r="G718" i="31"/>
  <c r="G716" i="31"/>
  <c r="G714" i="31"/>
  <c r="G712" i="31"/>
  <c r="G710" i="31"/>
  <c r="G708" i="31"/>
  <c r="G706" i="31"/>
  <c r="G704" i="31"/>
  <c r="G702" i="31"/>
  <c r="G700" i="31"/>
  <c r="G698" i="31"/>
  <c r="G696" i="31"/>
  <c r="G694" i="31"/>
  <c r="G692" i="31"/>
  <c r="G690" i="31"/>
  <c r="G688" i="31"/>
  <c r="G686" i="31"/>
  <c r="G684" i="31"/>
  <c r="G682" i="31"/>
  <c r="G680" i="31"/>
  <c r="G678" i="31"/>
  <c r="G676" i="31"/>
  <c r="G674" i="31"/>
  <c r="G672" i="31"/>
  <c r="G670" i="31"/>
  <c r="G668" i="31"/>
  <c r="G666" i="31"/>
  <c r="G664" i="31"/>
  <c r="G662" i="31"/>
  <c r="G660" i="31"/>
  <c r="G658" i="31"/>
  <c r="G656" i="31"/>
  <c r="G654" i="31"/>
  <c r="G652" i="31"/>
  <c r="G650" i="31"/>
  <c r="G648" i="31"/>
  <c r="G646" i="31"/>
  <c r="G644" i="31"/>
  <c r="G642" i="31"/>
  <c r="G640" i="31"/>
  <c r="G638" i="31"/>
  <c r="G636" i="31"/>
  <c r="G634" i="31"/>
  <c r="G632" i="31"/>
  <c r="G630" i="31"/>
  <c r="G628" i="31"/>
  <c r="G626" i="31"/>
  <c r="G624" i="31"/>
  <c r="G622" i="31"/>
  <c r="G620" i="31"/>
  <c r="G618" i="31"/>
  <c r="G616" i="31"/>
  <c r="G614" i="31"/>
  <c r="G612" i="31"/>
  <c r="G610" i="31"/>
  <c r="G608" i="31"/>
  <c r="G606" i="31"/>
  <c r="G604" i="31"/>
  <c r="G602" i="31"/>
  <c r="G600" i="31"/>
  <c r="G598" i="31"/>
  <c r="G596" i="31"/>
  <c r="G594" i="31"/>
  <c r="G592" i="31"/>
  <c r="G590" i="31"/>
  <c r="G588" i="31"/>
  <c r="G586" i="31"/>
  <c r="G584" i="31"/>
  <c r="G582" i="31"/>
  <c r="G580" i="31"/>
  <c r="G578" i="31"/>
  <c r="G576" i="31"/>
  <c r="G574" i="31"/>
  <c r="G572" i="31"/>
  <c r="G570" i="31"/>
  <c r="G568" i="31"/>
  <c r="G566" i="31"/>
  <c r="G564" i="31"/>
  <c r="G562" i="31"/>
  <c r="G560" i="31"/>
  <c r="G558" i="31"/>
  <c r="G556" i="31"/>
  <c r="L31" i="32" s="1"/>
  <c r="G554" i="31"/>
  <c r="L29" i="32" s="1"/>
  <c r="G552" i="31"/>
  <c r="L27" i="32" s="1"/>
  <c r="G550" i="31"/>
  <c r="L25" i="32" s="1"/>
  <c r="G548" i="31"/>
  <c r="G546" i="31"/>
  <c r="G544" i="31"/>
  <c r="G542" i="31"/>
  <c r="G540" i="31"/>
  <c r="G538" i="31"/>
  <c r="G536" i="31"/>
  <c r="G534" i="31"/>
  <c r="G532" i="31"/>
  <c r="G530" i="31"/>
  <c r="G528" i="31"/>
  <c r="G526" i="31"/>
  <c r="G524" i="31"/>
  <c r="G522" i="31"/>
  <c r="G520" i="31"/>
  <c r="G518" i="31"/>
  <c r="G516" i="31"/>
  <c r="G514" i="31"/>
  <c r="G512" i="31"/>
  <c r="G510" i="31"/>
  <c r="G508" i="31"/>
  <c r="G506" i="31"/>
  <c r="G504" i="31"/>
  <c r="G502" i="31"/>
  <c r="G500" i="31"/>
  <c r="G498" i="31"/>
  <c r="G496" i="31"/>
  <c r="G494" i="31"/>
  <c r="G492" i="31"/>
  <c r="G490" i="31"/>
  <c r="G488" i="31"/>
  <c r="G486" i="31"/>
  <c r="G484" i="31"/>
  <c r="G482" i="31"/>
  <c r="G480" i="31"/>
  <c r="G478" i="31"/>
  <c r="G476" i="31"/>
  <c r="G474" i="31"/>
  <c r="G472" i="31"/>
  <c r="G470" i="31"/>
  <c r="G468" i="31"/>
  <c r="G466" i="31"/>
  <c r="G464" i="31"/>
  <c r="G462" i="31"/>
  <c r="G460" i="31"/>
  <c r="G458" i="31"/>
  <c r="G456" i="31"/>
  <c r="G454" i="31"/>
  <c r="G452" i="31"/>
  <c r="G450" i="31"/>
  <c r="G448" i="31"/>
  <c r="G446" i="31"/>
  <c r="G444" i="31"/>
  <c r="G442" i="31"/>
  <c r="G440" i="31"/>
  <c r="G438" i="31"/>
  <c r="G436" i="31"/>
  <c r="G434" i="31"/>
  <c r="G432" i="31"/>
  <c r="G430" i="31"/>
  <c r="G428" i="31"/>
  <c r="G426" i="31"/>
  <c r="G424" i="31"/>
  <c r="G422" i="31"/>
  <c r="G420" i="31"/>
  <c r="G418" i="31"/>
  <c r="G416" i="31"/>
  <c r="G414" i="31"/>
  <c r="G412" i="31"/>
  <c r="G410" i="31"/>
  <c r="G408" i="31"/>
  <c r="G406" i="31"/>
  <c r="G404" i="31"/>
  <c r="G402" i="31"/>
  <c r="G400" i="31"/>
  <c r="G398" i="31"/>
  <c r="G396" i="31"/>
  <c r="G394" i="31"/>
  <c r="G392" i="31"/>
  <c r="G390" i="31"/>
  <c r="G388" i="31"/>
  <c r="G1731" i="31"/>
  <c r="G1687" i="31"/>
  <c r="G1613" i="31"/>
  <c r="G1585" i="31"/>
  <c r="G1557" i="31"/>
  <c r="G1515" i="31"/>
  <c r="G1451" i="31"/>
  <c r="G1405" i="31"/>
  <c r="G1373" i="31"/>
  <c r="G1365" i="31"/>
  <c r="G1335" i="31"/>
  <c r="G1305" i="31"/>
  <c r="G1275" i="31"/>
  <c r="G1245" i="31"/>
  <c r="G1237" i="31"/>
  <c r="G1221" i="31"/>
  <c r="G1203" i="31"/>
  <c r="G1175" i="31"/>
  <c r="G1157" i="31"/>
  <c r="G1139" i="31"/>
  <c r="G1111" i="31"/>
  <c r="G1093" i="31"/>
  <c r="G1075" i="31"/>
  <c r="G1047" i="31"/>
  <c r="G1029" i="31"/>
  <c r="G995" i="31"/>
  <c r="G1856" i="31"/>
  <c r="G1667" i="31"/>
  <c r="G1621" i="31"/>
  <c r="G1227" i="31"/>
  <c r="G1191" i="31"/>
  <c r="G1163" i="31"/>
  <c r="G1091" i="31"/>
  <c r="G1079" i="31"/>
  <c r="G1061" i="31"/>
  <c r="G966" i="31"/>
  <c r="G932" i="31"/>
  <c r="G920" i="31"/>
  <c r="G899" i="31"/>
  <c r="G883" i="31"/>
  <c r="G867" i="31"/>
  <c r="G851" i="31"/>
  <c r="G835" i="31"/>
  <c r="G819" i="31"/>
  <c r="G803" i="31"/>
  <c r="G787" i="31"/>
  <c r="G771" i="31"/>
  <c r="G755" i="31"/>
  <c r="G739" i="31"/>
  <c r="G723" i="31"/>
  <c r="G707" i="31"/>
  <c r="G691" i="31"/>
  <c r="G675" i="31"/>
  <c r="G659" i="31"/>
  <c r="G643" i="31"/>
  <c r="G627" i="31"/>
  <c r="G611" i="31"/>
  <c r="G595" i="31"/>
  <c r="G579" i="31"/>
  <c r="G563" i="31"/>
  <c r="G547" i="31"/>
  <c r="G531" i="31"/>
  <c r="G515" i="31"/>
  <c r="G499" i="31"/>
  <c r="G483" i="31"/>
  <c r="G467" i="31"/>
  <c r="G451" i="31"/>
  <c r="G435" i="31"/>
  <c r="G419" i="31"/>
  <c r="G403" i="31"/>
  <c r="G387" i="31"/>
  <c r="G385" i="31"/>
  <c r="G383" i="31"/>
  <c r="G381" i="31"/>
  <c r="G379" i="31"/>
  <c r="G377" i="31"/>
  <c r="G375" i="31"/>
  <c r="G373" i="31"/>
  <c r="G371" i="31"/>
  <c r="G369" i="31"/>
  <c r="G367" i="31"/>
  <c r="G365" i="31"/>
  <c r="G363" i="31"/>
  <c r="G361" i="31"/>
  <c r="G359" i="31"/>
  <c r="G357" i="31"/>
  <c r="G355" i="31"/>
  <c r="G353" i="31"/>
  <c r="G351" i="31"/>
  <c r="G349" i="31"/>
  <c r="G347" i="31"/>
  <c r="G345" i="31"/>
  <c r="G343" i="31"/>
  <c r="G341" i="31"/>
  <c r="G339" i="31"/>
  <c r="G337" i="31"/>
  <c r="G1341" i="31"/>
  <c r="G1287" i="31"/>
  <c r="G1273" i="31"/>
  <c r="G1209" i="31"/>
  <c r="G1141" i="31"/>
  <c r="G1123" i="31"/>
  <c r="G1043" i="31"/>
  <c r="G1015" i="31"/>
  <c r="G999" i="31"/>
  <c r="G983" i="31"/>
  <c r="G968" i="31"/>
  <c r="G956" i="31"/>
  <c r="G922" i="31"/>
  <c r="G901" i="31"/>
  <c r="G885" i="31"/>
  <c r="G869" i="31"/>
  <c r="G853" i="31"/>
  <c r="G837" i="31"/>
  <c r="G1355" i="31"/>
  <c r="G1333" i="31"/>
  <c r="G1219" i="31"/>
  <c r="G1159" i="31"/>
  <c r="G1117" i="31"/>
  <c r="G1099" i="31"/>
  <c r="G1081" i="31"/>
  <c r="G1009" i="31"/>
  <c r="G1001" i="31"/>
  <c r="G985" i="31"/>
  <c r="G970" i="31"/>
  <c r="G958" i="31"/>
  <c r="G946" i="31"/>
  <c r="G934" i="31"/>
  <c r="G903" i="31"/>
  <c r="G887" i="31"/>
  <c r="G871" i="31"/>
  <c r="G855" i="31"/>
  <c r="G839" i="31"/>
  <c r="G823" i="31"/>
  <c r="G1950" i="31"/>
  <c r="G1187" i="31"/>
  <c r="G1181" i="31"/>
  <c r="G1171" i="31"/>
  <c r="G1143" i="31"/>
  <c r="G1125" i="31"/>
  <c r="G1063" i="31"/>
  <c r="G1031" i="31"/>
  <c r="G977" i="31"/>
  <c r="G948" i="31"/>
  <c r="G936" i="31"/>
  <c r="G924" i="31"/>
  <c r="G905" i="31"/>
  <c r="G889" i="31"/>
  <c r="G873" i="31"/>
  <c r="G857" i="31"/>
  <c r="G841" i="31"/>
  <c r="G825" i="31"/>
  <c r="G809" i="31"/>
  <c r="G793" i="31"/>
  <c r="G777" i="31"/>
  <c r="G761" i="31"/>
  <c r="G745" i="31"/>
  <c r="G729" i="31"/>
  <c r="G713" i="31"/>
  <c r="G697" i="31"/>
  <c r="G681" i="31"/>
  <c r="G665" i="31"/>
  <c r="G649" i="31"/>
  <c r="G633" i="31"/>
  <c r="G617" i="31"/>
  <c r="G601" i="31"/>
  <c r="G585" i="31"/>
  <c r="G569" i="31"/>
  <c r="G553" i="31"/>
  <c r="L28" i="32" s="1"/>
  <c r="N28" i="32" s="1"/>
  <c r="Q28" i="32" s="1"/>
  <c r="S28" i="32" s="1"/>
  <c r="T28" i="32" s="1"/>
  <c r="AB20" i="32" s="1"/>
  <c r="G537" i="31"/>
  <c r="G521" i="31"/>
  <c r="G505" i="31"/>
  <c r="G1649" i="31"/>
  <c r="G1403" i="31"/>
  <c r="G1371" i="31"/>
  <c r="G1317" i="31"/>
  <c r="G1173" i="31"/>
  <c r="G1127" i="31"/>
  <c r="G1077" i="31"/>
  <c r="G1059" i="31"/>
  <c r="G1027" i="31"/>
  <c r="G989" i="31"/>
  <c r="G964" i="31"/>
  <c r="G952" i="31"/>
  <c r="G940" i="31"/>
  <c r="G911" i="31"/>
  <c r="G895" i="31"/>
  <c r="G879" i="31"/>
  <c r="G863" i="31"/>
  <c r="G847" i="31"/>
  <c r="G831" i="31"/>
  <c r="G1499" i="31"/>
  <c r="G1207" i="31"/>
  <c r="G1133" i="31"/>
  <c r="G1115" i="31"/>
  <c r="G1109" i="31"/>
  <c r="G1097" i="31"/>
  <c r="G1053" i="31"/>
  <c r="G1035" i="31"/>
  <c r="G1021" i="31"/>
  <c r="G1013" i="31"/>
  <c r="G997" i="31"/>
  <c r="G954" i="31"/>
  <c r="G942" i="31"/>
  <c r="G930" i="31"/>
  <c r="G918" i="31"/>
  <c r="G897" i="31"/>
  <c r="G881" i="31"/>
  <c r="G865" i="31"/>
  <c r="G849" i="31"/>
  <c r="G833" i="31"/>
  <c r="G817" i="31"/>
  <c r="G801" i="31"/>
  <c r="G785" i="31"/>
  <c r="G769" i="31"/>
  <c r="G1435" i="31"/>
  <c r="G987" i="31"/>
  <c r="G926" i="31"/>
  <c r="G875" i="31"/>
  <c r="G791" i="31"/>
  <c r="G783" i="31"/>
  <c r="G751" i="31"/>
  <c r="G743" i="31"/>
  <c r="G715" i="31"/>
  <c r="G1025" i="31"/>
  <c r="G1011" i="31"/>
  <c r="G962" i="31"/>
  <c r="G861" i="31"/>
  <c r="G807" i="31"/>
  <c r="G799" i="31"/>
  <c r="G753" i="31"/>
  <c r="G725" i="31"/>
  <c r="G717" i="31"/>
  <c r="G689" i="31"/>
  <c r="G661" i="31"/>
  <c r="G653" i="31"/>
  <c r="G625" i="31"/>
  <c r="G597" i="31"/>
  <c r="G589" i="31"/>
  <c r="G561" i="31"/>
  <c r="G533" i="31"/>
  <c r="G525" i="31"/>
  <c r="G497" i="31"/>
  <c r="G487" i="31"/>
  <c r="G475" i="31"/>
  <c r="G463" i="31"/>
  <c r="G429" i="31"/>
  <c r="G417" i="31"/>
  <c r="G405" i="31"/>
  <c r="G393" i="31"/>
  <c r="G372" i="31"/>
  <c r="G356" i="31"/>
  <c r="G340" i="31"/>
  <c r="G1303" i="31"/>
  <c r="G1205" i="31"/>
  <c r="G1145" i="31"/>
  <c r="G979" i="31"/>
  <c r="G891" i="31"/>
  <c r="G827" i="31"/>
  <c r="G821" i="31"/>
  <c r="G815" i="31"/>
  <c r="G763" i="31"/>
  <c r="G735" i="31"/>
  <c r="G727" i="31"/>
  <c r="G699" i="31"/>
  <c r="G671" i="31"/>
  <c r="G663" i="31"/>
  <c r="G635" i="31"/>
  <c r="G607" i="31"/>
  <c r="G599" i="31"/>
  <c r="G571" i="31"/>
  <c r="G543" i="31"/>
  <c r="G535" i="31"/>
  <c r="G507" i="31"/>
  <c r="G477" i="31"/>
  <c r="G465" i="31"/>
  <c r="G453" i="31"/>
  <c r="G441" i="31"/>
  <c r="G407" i="31"/>
  <c r="G395" i="31"/>
  <c r="G374" i="31"/>
  <c r="G358" i="31"/>
  <c r="G1469" i="31"/>
  <c r="G1107" i="31"/>
  <c r="G972" i="31"/>
  <c r="G938" i="31"/>
  <c r="G914" i="31"/>
  <c r="G877" i="31"/>
  <c r="G779" i="31"/>
  <c r="G737" i="31"/>
  <c r="G709" i="31"/>
  <c r="G701" i="31"/>
  <c r="G673" i="31"/>
  <c r="G1243" i="31"/>
  <c r="G1189" i="31"/>
  <c r="G1095" i="31"/>
  <c r="G1045" i="31"/>
  <c r="G1003" i="31"/>
  <c r="G907" i="31"/>
  <c r="G843" i="31"/>
  <c r="G795" i="31"/>
  <c r="G1257" i="31"/>
  <c r="G1033" i="31"/>
  <c r="G909" i="31"/>
  <c r="G845" i="31"/>
  <c r="G813" i="31"/>
  <c r="G805" i="31"/>
  <c r="G775" i="31"/>
  <c r="G767" i="31"/>
  <c r="G741" i="31"/>
  <c r="G733" i="31"/>
  <c r="G705" i="31"/>
  <c r="G797" i="31"/>
  <c r="G759" i="31"/>
  <c r="G749" i="31"/>
  <c r="G703" i="31"/>
  <c r="G693" i="31"/>
  <c r="G645" i="31"/>
  <c r="G583" i="31"/>
  <c r="G555" i="31"/>
  <c r="L30" i="32" s="1"/>
  <c r="G527" i="31"/>
  <c r="G493" i="31"/>
  <c r="G485" i="31"/>
  <c r="G469" i="31"/>
  <c r="G431" i="31"/>
  <c r="G399" i="31"/>
  <c r="G378" i="31"/>
  <c r="G360" i="31"/>
  <c r="G333" i="31"/>
  <c r="G324" i="31"/>
  <c r="G317" i="31"/>
  <c r="G308" i="31"/>
  <c r="G301" i="31"/>
  <c r="G292" i="31"/>
  <c r="G276" i="31"/>
  <c r="G1325" i="31"/>
  <c r="G829" i="31"/>
  <c r="G811" i="31"/>
  <c r="G719" i="31"/>
  <c r="G683" i="31"/>
  <c r="G639" i="31"/>
  <c r="G605" i="31"/>
  <c r="G577" i="31"/>
  <c r="G549" i="31"/>
  <c r="L24" i="32" s="1"/>
  <c r="G471" i="31"/>
  <c r="G439" i="31"/>
  <c r="G401" i="31"/>
  <c r="G370" i="31"/>
  <c r="G352" i="31"/>
  <c r="G335" i="31"/>
  <c r="G326" i="31"/>
  <c r="G319" i="31"/>
  <c r="G310" i="31"/>
  <c r="G303" i="31"/>
  <c r="G294" i="31"/>
  <c r="G287" i="31"/>
  <c r="G278" i="31"/>
  <c r="G271" i="31"/>
  <c r="G262" i="31"/>
  <c r="G255" i="31"/>
  <c r="G789" i="31"/>
  <c r="G765" i="31"/>
  <c r="G677" i="31"/>
  <c r="G647" i="31"/>
  <c r="G619" i="31"/>
  <c r="G591" i="31"/>
  <c r="G557" i="31"/>
  <c r="G529" i="31"/>
  <c r="G509" i="31"/>
  <c r="G501" i="31"/>
  <c r="G479" i="31"/>
  <c r="G455" i="31"/>
  <c r="G447" i="31"/>
  <c r="G433" i="31"/>
  <c r="G425" i="31"/>
  <c r="G409" i="31"/>
  <c r="G380" i="31"/>
  <c r="G362" i="31"/>
  <c r="G342" i="31"/>
  <c r="G328" i="31"/>
  <c r="G321" i="31"/>
  <c r="G312" i="31"/>
  <c r="G305" i="31"/>
  <c r="G296" i="31"/>
  <c r="G289" i="31"/>
  <c r="G280" i="31"/>
  <c r="G273" i="31"/>
  <c r="G264" i="31"/>
  <c r="G257" i="31"/>
  <c r="G248" i="31"/>
  <c r="G241" i="31"/>
  <c r="G232" i="31"/>
  <c r="G225" i="31"/>
  <c r="G216" i="31"/>
  <c r="G209" i="31"/>
  <c r="G200" i="31"/>
  <c r="G1051" i="31"/>
  <c r="G974" i="31"/>
  <c r="G893" i="31"/>
  <c r="G695" i="31"/>
  <c r="G641" i="31"/>
  <c r="G613" i="31"/>
  <c r="G551" i="31"/>
  <c r="L26" i="32" s="1"/>
  <c r="G523" i="31"/>
  <c r="G503" i="31"/>
  <c r="G495" i="31"/>
  <c r="G382" i="31"/>
  <c r="G354" i="31"/>
  <c r="G344" i="31"/>
  <c r="G330" i="31"/>
  <c r="G323" i="31"/>
  <c r="G950" i="31"/>
  <c r="G916" i="31"/>
  <c r="G859" i="31"/>
  <c r="G731" i="31"/>
  <c r="G721" i="31"/>
  <c r="G711" i="31"/>
  <c r="G685" i="31"/>
  <c r="G679" i="31"/>
  <c r="G667" i="31"/>
  <c r="G621" i="31"/>
  <c r="G593" i="31"/>
  <c r="G573" i="31"/>
  <c r="G565" i="31"/>
  <c r="G545" i="31"/>
  <c r="G517" i="31"/>
  <c r="G489" i="31"/>
  <c r="G481" i="31"/>
  <c r="G473" i="31"/>
  <c r="G457" i="31"/>
  <c r="G449" i="31"/>
  <c r="G427" i="31"/>
  <c r="G411" i="31"/>
  <c r="G364" i="31"/>
  <c r="G332" i="31"/>
  <c r="G325" i="31"/>
  <c r="G316" i="31"/>
  <c r="G309" i="31"/>
  <c r="G300" i="31"/>
  <c r="G293" i="31"/>
  <c r="G284" i="31"/>
  <c r="G277" i="31"/>
  <c r="G268" i="31"/>
  <c r="G261" i="31"/>
  <c r="G252" i="31"/>
  <c r="G245" i="31"/>
  <c r="G236" i="31"/>
  <c r="G229" i="31"/>
  <c r="G220" i="31"/>
  <c r="G213" i="31"/>
  <c r="G204" i="31"/>
  <c r="G197" i="31"/>
  <c r="G188" i="31"/>
  <c r="G181" i="31"/>
  <c r="G238" i="31"/>
  <c r="G222" i="31"/>
  <c r="G206" i="31"/>
  <c r="G1069" i="31"/>
  <c r="G781" i="31"/>
  <c r="G757" i="31"/>
  <c r="G747" i="31"/>
  <c r="G655" i="31"/>
  <c r="G615" i="31"/>
  <c r="G587" i="31"/>
  <c r="G567" i="31"/>
  <c r="G559" i="31"/>
  <c r="G539" i="31"/>
  <c r="G511" i="31"/>
  <c r="G459" i="31"/>
  <c r="G443" i="31"/>
  <c r="G421" i="31"/>
  <c r="G413" i="31"/>
  <c r="G397" i="31"/>
  <c r="G389" i="31"/>
  <c r="G384" i="31"/>
  <c r="G366" i="31"/>
  <c r="G346" i="31"/>
  <c r="G334" i="31"/>
  <c r="G327" i="31"/>
  <c r="G318" i="31"/>
  <c r="G311" i="31"/>
  <c r="G302" i="31"/>
  <c r="G295" i="31"/>
  <c r="G286" i="31"/>
  <c r="G279" i="31"/>
  <c r="G270" i="31"/>
  <c r="G263" i="31"/>
  <c r="G254" i="31"/>
  <c r="G247" i="31"/>
  <c r="G231" i="31"/>
  <c r="G215" i="31"/>
  <c r="G1397" i="31"/>
  <c r="G1019" i="31"/>
  <c r="G669" i="31"/>
  <c r="G637" i="31"/>
  <c r="G629" i="31"/>
  <c r="G609" i="31"/>
  <c r="G581" i="31"/>
  <c r="G519" i="31"/>
  <c r="G491" i="31"/>
  <c r="G376" i="31"/>
  <c r="G348" i="31"/>
  <c r="G336" i="31"/>
  <c r="G329" i="31"/>
  <c r="G320" i="31"/>
  <c r="G313" i="31"/>
  <c r="G304" i="31"/>
  <c r="G297" i="31"/>
  <c r="G288" i="31"/>
  <c r="G281" i="31"/>
  <c r="G272" i="31"/>
  <c r="G265" i="31"/>
  <c r="G256" i="31"/>
  <c r="G249" i="31"/>
  <c r="G240" i="31"/>
  <c r="G233" i="31"/>
  <c r="G224" i="31"/>
  <c r="G1155" i="31"/>
  <c r="G773" i="31"/>
  <c r="G687" i="31"/>
  <c r="G657" i="31"/>
  <c r="G651" i="31"/>
  <c r="G631" i="31"/>
  <c r="G623" i="31"/>
  <c r="G603" i="31"/>
  <c r="G575" i="31"/>
  <c r="G541" i="31"/>
  <c r="G513" i="31"/>
  <c r="G461" i="31"/>
  <c r="G445" i="31"/>
  <c r="G437" i="31"/>
  <c r="G423" i="31"/>
  <c r="G415" i="31"/>
  <c r="G391" i="31"/>
  <c r="G386" i="31"/>
  <c r="G368" i="31"/>
  <c r="G350" i="31"/>
  <c r="G338" i="31"/>
  <c r="G331" i="31"/>
  <c r="G322" i="31"/>
  <c r="G315" i="31"/>
  <c r="G306" i="31"/>
  <c r="G299" i="31"/>
  <c r="G290" i="31"/>
  <c r="G283" i="31"/>
  <c r="G274" i="31"/>
  <c r="G267" i="31"/>
  <c r="G258" i="31"/>
  <c r="G251" i="31"/>
  <c r="G242" i="31"/>
  <c r="G235" i="31"/>
  <c r="G226" i="31"/>
  <c r="G219" i="31"/>
  <c r="G210" i="31"/>
  <c r="G203" i="31"/>
  <c r="G194" i="31"/>
  <c r="G187" i="31"/>
  <c r="G178" i="31"/>
  <c r="G176" i="31"/>
  <c r="G174" i="31"/>
  <c r="G172" i="31"/>
  <c r="G170" i="31"/>
  <c r="G168" i="31"/>
  <c r="G166" i="31"/>
  <c r="G164" i="31"/>
  <c r="G162" i="31"/>
  <c r="G160" i="31"/>
  <c r="G158" i="31"/>
  <c r="G156" i="31"/>
  <c r="G154" i="31"/>
  <c r="G152" i="31"/>
  <c r="G150" i="31"/>
  <c r="G148" i="31"/>
  <c r="G146" i="31"/>
  <c r="G144" i="31"/>
  <c r="G142" i="31"/>
  <c r="G140" i="31"/>
  <c r="G138" i="31"/>
  <c r="G136" i="31"/>
  <c r="G134" i="31"/>
  <c r="G132" i="31"/>
  <c r="G130" i="31"/>
  <c r="G128" i="31"/>
  <c r="G126" i="31"/>
  <c r="G124" i="31"/>
  <c r="G122" i="31"/>
  <c r="G120" i="31"/>
  <c r="G118" i="31"/>
  <c r="G116" i="31"/>
  <c r="G114" i="31"/>
  <c r="G112" i="31"/>
  <c r="G110" i="31"/>
  <c r="G108" i="31"/>
  <c r="G106" i="31"/>
  <c r="G104" i="31"/>
  <c r="G102" i="31"/>
  <c r="G100" i="31"/>
  <c r="G98" i="31"/>
  <c r="G96" i="31"/>
  <c r="G94" i="31"/>
  <c r="G92" i="31"/>
  <c r="G90" i="31"/>
  <c r="G88" i="31"/>
  <c r="G86" i="31"/>
  <c r="G84" i="31"/>
  <c r="G82" i="31"/>
  <c r="G80" i="31"/>
  <c r="G78" i="31"/>
  <c r="G76" i="31"/>
  <c r="G74" i="31"/>
  <c r="G72" i="31"/>
  <c r="G70" i="31"/>
  <c r="G68" i="31"/>
  <c r="G66" i="31"/>
  <c r="G64" i="31"/>
  <c r="G62" i="31"/>
  <c r="G60" i="31"/>
  <c r="G58" i="31"/>
  <c r="G56" i="31"/>
  <c r="G54" i="31"/>
  <c r="G52" i="31"/>
  <c r="G50" i="31"/>
  <c r="G48" i="31"/>
  <c r="G46" i="31"/>
  <c r="G44" i="31"/>
  <c r="G42" i="31"/>
  <c r="G40" i="31"/>
  <c r="G38" i="31"/>
  <c r="G36" i="31"/>
  <c r="G34" i="31"/>
  <c r="G32" i="31"/>
  <c r="G285" i="31"/>
  <c r="G269" i="31"/>
  <c r="G35" i="31"/>
  <c r="G51" i="31"/>
  <c r="G67" i="31"/>
  <c r="G83" i="31"/>
  <c r="G99" i="31"/>
  <c r="G115" i="31"/>
  <c r="G131" i="31"/>
  <c r="G147" i="31"/>
  <c r="G163" i="31"/>
  <c r="G179" i="31"/>
  <c r="G208" i="31"/>
  <c r="G214" i="31"/>
  <c r="G217" i="31"/>
  <c r="G298" i="31"/>
  <c r="G145" i="31"/>
  <c r="G161" i="31"/>
  <c r="G177" i="31"/>
  <c r="G182" i="31"/>
  <c r="G192" i="31"/>
  <c r="G223" i="31"/>
  <c r="G291" i="31"/>
  <c r="G159" i="31"/>
  <c r="G175" i="31"/>
  <c r="G190" i="31"/>
  <c r="G195" i="31"/>
  <c r="G212" i="31"/>
  <c r="G227" i="31"/>
  <c r="G230" i="31"/>
  <c r="G239" i="31"/>
  <c r="G259" i="31"/>
  <c r="G266" i="31"/>
  <c r="G125" i="31"/>
  <c r="G141" i="31"/>
  <c r="G157" i="31"/>
  <c r="G173" i="31"/>
  <c r="G180" i="31"/>
  <c r="G185" i="31"/>
  <c r="G198" i="31"/>
  <c r="G218" i="31"/>
  <c r="G221" i="31"/>
  <c r="G243" i="31"/>
  <c r="G246" i="31"/>
  <c r="G314" i="31"/>
  <c r="G75" i="31"/>
  <c r="G91" i="31"/>
  <c r="G107" i="31"/>
  <c r="G123" i="31"/>
  <c r="G139" i="31"/>
  <c r="G155" i="31"/>
  <c r="G171" i="31"/>
  <c r="G183" i="31"/>
  <c r="G193" i="31"/>
  <c r="G201" i="31"/>
  <c r="G234" i="31"/>
  <c r="G237" i="31"/>
  <c r="G253" i="31"/>
  <c r="G307" i="31"/>
  <c r="G137" i="31"/>
  <c r="G153" i="31"/>
  <c r="G169" i="31"/>
  <c r="G196" i="31"/>
  <c r="G207" i="31"/>
  <c r="G228" i="31"/>
  <c r="G250" i="31"/>
  <c r="G260" i="31"/>
  <c r="G282" i="31"/>
  <c r="G103" i="31"/>
  <c r="G119" i="31"/>
  <c r="G135" i="31"/>
  <c r="G151" i="31"/>
  <c r="G167" i="31"/>
  <c r="G186" i="31"/>
  <c r="G191" i="31"/>
  <c r="G199" i="31"/>
  <c r="G244" i="31"/>
  <c r="G275" i="31"/>
  <c r="B2859" i="31"/>
  <c r="B2860" i="31"/>
  <c r="B2861" i="31" s="1"/>
  <c r="B2862" i="31" s="1"/>
  <c r="B2863" i="31" s="1"/>
  <c r="B2864" i="31" s="1"/>
  <c r="B2865" i="31" s="1"/>
  <c r="B2866" i="31" s="1"/>
  <c r="B2867" i="31" s="1"/>
  <c r="B2868" i="31" s="1"/>
  <c r="B2869" i="31" s="1"/>
  <c r="B2870" i="31" s="1"/>
  <c r="B2871" i="31" s="1"/>
  <c r="B2872" i="31" s="1"/>
  <c r="B2873" i="31" s="1"/>
  <c r="B2874" i="31" s="1"/>
  <c r="B2875" i="31" s="1"/>
  <c r="B2876" i="31" s="1"/>
  <c r="B2877" i="31" s="1"/>
  <c r="B2878" i="31" s="1"/>
  <c r="AS46" i="59" l="1"/>
  <c r="BA49" i="59"/>
  <c r="N24" i="32"/>
  <c r="Q24" i="32" s="1"/>
  <c r="S24" i="32" s="1"/>
  <c r="T24" i="32" s="1"/>
  <c r="AB16" i="32" s="1"/>
  <c r="N22" i="32"/>
  <c r="Q22" i="32" s="1"/>
  <c r="S22" i="32" s="1"/>
  <c r="T22" i="32" s="1"/>
  <c r="AB14" i="32" s="1"/>
  <c r="N27" i="32"/>
  <c r="Q27" i="32" s="1"/>
  <c r="S27" i="32" s="1"/>
  <c r="T27" i="32" s="1"/>
  <c r="AB19" i="32" s="1"/>
  <c r="N21" i="32"/>
  <c r="Q21" i="32" s="1"/>
  <c r="S21" i="32" s="1"/>
  <c r="T21" i="32" s="1"/>
  <c r="AB13" i="32" s="1"/>
  <c r="N31" i="32"/>
  <c r="Q31" i="32" s="1"/>
  <c r="S31" i="32" s="1"/>
  <c r="T31" i="32" s="1"/>
  <c r="AB23" i="32" s="1"/>
  <c r="N25" i="32"/>
  <c r="Q25" i="32" s="1"/>
  <c r="S25" i="32" s="1"/>
  <c r="T25" i="32" s="1"/>
  <c r="AB17" i="32" s="1"/>
  <c r="N26" i="32"/>
  <c r="Q26" i="32" s="1"/>
  <c r="S26" i="32" s="1"/>
  <c r="T26" i="32" s="1"/>
  <c r="AB18" i="32" s="1"/>
  <c r="K2404" i="27"/>
  <c r="K2403" i="27"/>
  <c r="K2402" i="27"/>
  <c r="K2401" i="27"/>
  <c r="K2400" i="27"/>
  <c r="K2399" i="27"/>
  <c r="K2398" i="27"/>
  <c r="K2397" i="27"/>
  <c r="K2396" i="27"/>
  <c r="K2395" i="27"/>
  <c r="K2394" i="27"/>
  <c r="K2393" i="27"/>
  <c r="K2392" i="27"/>
  <c r="K2391" i="27"/>
  <c r="K2390" i="27"/>
  <c r="K2389" i="27"/>
  <c r="K2388" i="27"/>
  <c r="K2387" i="27"/>
  <c r="K2386" i="27"/>
  <c r="K2385" i="27"/>
  <c r="K2384" i="27"/>
  <c r="K2383" i="27"/>
  <c r="K2382" i="27"/>
  <c r="K2381" i="27"/>
  <c r="K2380" i="27"/>
  <c r="K2379" i="27"/>
  <c r="K2378" i="27"/>
  <c r="K2377" i="27"/>
  <c r="K2376" i="27"/>
  <c r="K2375" i="27"/>
  <c r="K2374" i="27"/>
  <c r="K2373" i="27"/>
  <c r="K2372" i="27"/>
  <c r="K2371" i="27"/>
  <c r="K2370" i="27"/>
  <c r="K2369" i="27"/>
  <c r="K2368" i="27"/>
  <c r="K2367" i="27"/>
  <c r="K2366" i="27"/>
  <c r="K2365" i="27"/>
  <c r="K2364" i="27"/>
  <c r="K2363" i="27"/>
  <c r="K2362" i="27"/>
  <c r="K2361" i="27"/>
  <c r="K2360" i="27"/>
  <c r="K2359" i="27"/>
  <c r="K2358" i="27"/>
  <c r="K2357" i="27"/>
  <c r="K2356" i="27"/>
  <c r="K2355" i="27"/>
  <c r="K2354" i="27"/>
  <c r="K2353" i="27"/>
  <c r="K2352" i="27"/>
  <c r="K2351" i="27"/>
  <c r="K2350" i="27"/>
  <c r="K2349" i="27"/>
  <c r="K2348" i="27"/>
  <c r="K2347" i="27"/>
  <c r="K2346" i="27"/>
  <c r="K2345" i="27"/>
  <c r="K2344" i="27"/>
  <c r="K2343" i="27"/>
  <c r="K2342" i="27"/>
  <c r="K2341" i="27"/>
  <c r="K2340" i="27"/>
  <c r="K2339" i="27"/>
  <c r="K2338" i="27"/>
  <c r="K2337" i="27"/>
  <c r="K2336" i="27"/>
  <c r="K2335" i="27"/>
  <c r="K2334" i="27"/>
  <c r="K2333" i="27"/>
  <c r="K2332" i="27"/>
  <c r="K2331" i="27"/>
  <c r="K2330" i="27"/>
  <c r="K2329" i="27"/>
  <c r="K2328" i="27"/>
  <c r="K2327" i="27"/>
  <c r="K2326" i="27"/>
  <c r="K2325" i="27"/>
  <c r="K2324" i="27"/>
  <c r="K2323" i="27"/>
  <c r="K2322" i="27"/>
  <c r="K2321" i="27"/>
  <c r="K2320" i="27"/>
  <c r="K2319" i="27"/>
  <c r="K2318" i="27"/>
  <c r="K2317" i="27"/>
  <c r="K2316" i="27"/>
  <c r="K2315" i="27"/>
  <c r="K2314" i="27"/>
  <c r="K2313" i="27"/>
  <c r="K2312" i="27"/>
  <c r="K2311" i="27"/>
  <c r="K2310" i="27"/>
  <c r="K2309" i="27"/>
  <c r="K2308" i="27"/>
  <c r="K2307" i="27"/>
  <c r="K2306" i="27"/>
  <c r="K2305" i="27"/>
  <c r="K2304" i="27"/>
  <c r="K2303" i="27"/>
  <c r="K2302" i="27"/>
  <c r="K2301" i="27"/>
  <c r="K2300" i="27"/>
  <c r="K2299" i="27"/>
  <c r="K2298" i="27"/>
  <c r="K2297" i="27"/>
  <c r="K2296" i="27"/>
  <c r="K2295" i="27"/>
  <c r="K2294" i="27"/>
  <c r="K2293" i="27"/>
  <c r="K2292" i="27"/>
  <c r="K2291" i="27"/>
  <c r="K2290" i="27"/>
  <c r="K2289" i="27"/>
  <c r="K2288" i="27"/>
  <c r="K2287" i="27"/>
  <c r="K2286" i="27"/>
  <c r="K2285" i="27"/>
  <c r="K2284" i="27"/>
  <c r="K2283" i="27"/>
  <c r="K2282" i="27"/>
  <c r="K2281" i="27"/>
  <c r="K2280" i="27"/>
  <c r="K2279" i="27"/>
  <c r="K2278" i="27"/>
  <c r="K2277" i="27"/>
  <c r="K2276" i="27"/>
  <c r="K2275" i="27"/>
  <c r="K2274" i="27"/>
  <c r="K2273" i="27"/>
  <c r="K2272" i="27"/>
  <c r="K2271" i="27"/>
  <c r="K2270" i="27"/>
  <c r="K2269" i="27"/>
  <c r="K2268" i="27"/>
  <c r="K2267" i="27"/>
  <c r="K2266" i="27"/>
  <c r="K2265" i="27"/>
  <c r="K2264" i="27"/>
  <c r="K2263" i="27"/>
  <c r="K2262" i="27"/>
  <c r="K2261" i="27"/>
  <c r="K2260" i="27"/>
  <c r="K2259" i="27"/>
  <c r="K2258" i="27"/>
  <c r="K2257" i="27"/>
  <c r="K2256" i="27"/>
  <c r="K2255" i="27"/>
  <c r="K2254" i="27"/>
  <c r="K2253" i="27"/>
  <c r="K2252" i="27"/>
  <c r="K2251" i="27"/>
  <c r="K2250" i="27"/>
  <c r="K2249" i="27"/>
  <c r="K2248" i="27"/>
  <c r="K2247" i="27"/>
  <c r="K2246" i="27"/>
  <c r="K2245" i="27"/>
  <c r="K2244" i="27"/>
  <c r="K2243" i="27"/>
  <c r="K2242" i="27"/>
  <c r="K2241" i="27"/>
  <c r="K2240" i="27"/>
  <c r="K2239" i="27"/>
  <c r="K2238" i="27"/>
  <c r="K2237" i="27"/>
  <c r="K2236" i="27"/>
  <c r="K2235" i="27"/>
  <c r="K2234" i="27"/>
  <c r="K2233" i="27"/>
  <c r="K2232" i="27"/>
  <c r="K2231" i="27"/>
  <c r="K2230" i="27"/>
  <c r="K2229" i="27"/>
  <c r="K2228" i="27"/>
  <c r="K2227" i="27"/>
  <c r="K2226" i="27"/>
  <c r="K2225" i="27"/>
  <c r="K2224" i="27"/>
  <c r="K2223" i="27"/>
  <c r="K2222" i="27"/>
  <c r="K2221" i="27"/>
  <c r="K2220" i="27"/>
  <c r="K2219" i="27"/>
  <c r="K2218" i="27"/>
  <c r="K2217" i="27"/>
  <c r="K2216" i="27"/>
  <c r="K2215" i="27"/>
  <c r="K2214" i="27"/>
  <c r="K2213" i="27"/>
  <c r="K2212" i="27"/>
  <c r="K2211" i="27"/>
  <c r="K2210" i="27"/>
  <c r="K2209" i="27"/>
  <c r="K2208" i="27"/>
  <c r="K2207" i="27"/>
  <c r="K2206" i="27"/>
  <c r="K2205" i="27"/>
  <c r="K2204" i="27"/>
  <c r="K2203" i="27"/>
  <c r="K2202" i="27"/>
  <c r="K2201" i="27"/>
  <c r="K2200" i="27"/>
  <c r="K2199" i="27"/>
  <c r="K2198" i="27"/>
  <c r="K2197" i="27"/>
  <c r="K2196" i="27"/>
  <c r="K2195" i="27"/>
  <c r="K2194" i="27"/>
  <c r="K2193" i="27"/>
  <c r="K2192" i="27"/>
  <c r="K2191" i="27"/>
  <c r="K2190" i="27"/>
  <c r="K2189" i="27"/>
  <c r="K2188" i="27"/>
  <c r="K2187" i="27"/>
  <c r="K2186" i="27"/>
  <c r="K2185" i="27"/>
  <c r="K2184" i="27"/>
  <c r="K2183" i="27"/>
  <c r="K2182" i="27"/>
  <c r="K2181" i="27"/>
  <c r="K2180" i="27"/>
  <c r="K2179" i="27"/>
  <c r="K2178" i="27"/>
  <c r="K2177" i="27"/>
  <c r="K2176" i="27"/>
  <c r="K2175" i="27"/>
  <c r="K2174" i="27"/>
  <c r="K2173" i="27"/>
  <c r="K2172" i="27"/>
  <c r="K2171" i="27"/>
  <c r="K2170" i="27"/>
  <c r="K2169" i="27"/>
  <c r="K2168" i="27"/>
  <c r="K2167" i="27"/>
  <c r="K2166" i="27"/>
  <c r="K2165" i="27"/>
  <c r="K2164" i="27"/>
  <c r="K2163" i="27"/>
  <c r="K2162" i="27"/>
  <c r="K2161" i="27"/>
  <c r="K2160" i="27"/>
  <c r="K2159" i="27"/>
  <c r="K2158" i="27"/>
  <c r="K2157" i="27"/>
  <c r="K2156" i="27"/>
  <c r="K2155" i="27"/>
  <c r="K2154" i="27"/>
  <c r="K2153" i="27"/>
  <c r="K2152" i="27"/>
  <c r="K2151" i="27"/>
  <c r="K2150" i="27"/>
  <c r="K2149" i="27"/>
  <c r="K2148" i="27"/>
  <c r="K2147" i="27"/>
  <c r="K2146" i="27"/>
  <c r="K2145" i="27"/>
  <c r="K2144" i="27"/>
  <c r="K2143" i="27"/>
  <c r="K2142" i="27"/>
  <c r="K2141" i="27"/>
  <c r="K2140" i="27"/>
  <c r="K2139" i="27"/>
  <c r="K2138" i="27"/>
  <c r="K2137" i="27"/>
  <c r="K2136" i="27"/>
  <c r="K2135" i="27"/>
  <c r="K2134" i="27"/>
  <c r="K2133" i="27"/>
  <c r="K2132" i="27"/>
  <c r="K2131" i="27"/>
  <c r="K2130" i="27"/>
  <c r="K2129" i="27"/>
  <c r="K2128" i="27"/>
  <c r="K2127" i="27"/>
  <c r="K2126" i="27"/>
  <c r="K2125" i="27"/>
  <c r="K2124" i="27"/>
  <c r="K2123" i="27"/>
  <c r="K2122" i="27"/>
  <c r="K2121" i="27"/>
  <c r="K2120" i="27"/>
  <c r="K2119" i="27"/>
  <c r="K2118" i="27"/>
  <c r="K2117" i="27"/>
  <c r="K2116" i="27"/>
  <c r="K2115" i="27"/>
  <c r="K2114" i="27"/>
  <c r="K2113" i="27"/>
  <c r="K2112" i="27"/>
  <c r="K2111" i="27"/>
  <c r="K2110" i="27"/>
  <c r="K2109" i="27"/>
  <c r="K2108" i="27"/>
  <c r="K2107" i="27"/>
  <c r="K2106" i="27"/>
  <c r="K2105" i="27"/>
  <c r="K2104" i="27"/>
  <c r="K2103" i="27"/>
  <c r="K2102" i="27"/>
  <c r="K2101" i="27"/>
  <c r="K2100" i="27"/>
  <c r="K2099" i="27"/>
  <c r="K2098" i="27"/>
  <c r="K2097" i="27"/>
  <c r="K2096" i="27"/>
  <c r="K2095" i="27"/>
  <c r="K2094" i="27"/>
  <c r="K2093" i="27"/>
  <c r="K2092" i="27"/>
  <c r="K2091" i="27"/>
  <c r="K2090" i="27"/>
  <c r="K2089" i="27"/>
  <c r="K2088" i="27"/>
  <c r="K2087" i="27"/>
  <c r="K2086" i="27"/>
  <c r="K2085" i="27"/>
  <c r="K2084" i="27"/>
  <c r="K2083" i="27"/>
  <c r="K2082" i="27"/>
  <c r="K2081" i="27"/>
  <c r="K2080" i="27"/>
  <c r="K2079" i="27"/>
  <c r="K2078" i="27"/>
  <c r="K2077" i="27"/>
  <c r="K2076" i="27"/>
  <c r="K2075" i="27"/>
  <c r="K2074" i="27"/>
  <c r="K2073" i="27"/>
  <c r="K2072" i="27"/>
  <c r="K2071" i="27"/>
  <c r="K2070" i="27"/>
  <c r="K2069" i="27"/>
  <c r="K2068" i="27"/>
  <c r="K2067" i="27"/>
  <c r="K2066" i="27"/>
  <c r="K2065" i="27"/>
  <c r="K2064" i="27"/>
  <c r="K2063" i="27"/>
  <c r="K2062" i="27"/>
  <c r="K2061" i="27"/>
  <c r="K2060" i="27"/>
  <c r="K2059" i="27"/>
  <c r="K2058" i="27"/>
  <c r="K2057" i="27"/>
  <c r="K2056" i="27"/>
  <c r="K2055" i="27"/>
  <c r="K2054" i="27"/>
  <c r="K2053" i="27"/>
  <c r="K2052" i="27"/>
  <c r="K2051" i="27"/>
  <c r="K2050" i="27"/>
  <c r="K2049" i="27"/>
  <c r="K2048" i="27"/>
  <c r="K2047" i="27"/>
  <c r="K2046" i="27"/>
  <c r="K2045" i="27"/>
  <c r="K2044" i="27"/>
  <c r="K2043" i="27"/>
  <c r="K2042" i="27"/>
  <c r="K2041" i="27"/>
  <c r="K2040" i="27"/>
  <c r="K2039" i="27"/>
  <c r="K2038" i="27"/>
  <c r="K2037" i="27"/>
  <c r="K2036" i="27"/>
  <c r="K2035" i="27"/>
  <c r="K2034" i="27"/>
  <c r="K2033" i="27"/>
  <c r="K2032" i="27"/>
  <c r="K2031" i="27"/>
  <c r="K2030" i="27"/>
  <c r="K2029" i="27"/>
  <c r="K2028" i="27"/>
  <c r="K2027" i="27"/>
  <c r="K2026" i="27"/>
  <c r="K2025" i="27"/>
  <c r="K2024" i="27"/>
  <c r="K2023" i="27"/>
  <c r="K2022" i="27"/>
  <c r="K2021" i="27"/>
  <c r="K2020" i="27"/>
  <c r="K2019" i="27"/>
  <c r="K2018" i="27"/>
  <c r="K2017" i="27"/>
  <c r="K2016" i="27"/>
  <c r="K2015" i="27"/>
  <c r="K2014" i="27"/>
  <c r="K2013" i="27"/>
  <c r="K2012" i="27"/>
  <c r="K2011" i="27"/>
  <c r="K2010" i="27"/>
  <c r="K2009" i="27"/>
  <c r="K2008" i="27"/>
  <c r="K2007" i="27"/>
  <c r="K2006" i="27"/>
  <c r="K2005" i="27"/>
  <c r="K2004" i="27"/>
  <c r="K2003" i="27"/>
  <c r="K2002" i="27"/>
  <c r="K2001" i="27"/>
  <c r="K2000" i="27"/>
  <c r="K1999" i="27"/>
  <c r="K1998" i="27"/>
  <c r="K1997" i="27"/>
  <c r="K1996" i="27"/>
  <c r="K1995" i="27"/>
  <c r="K1994" i="27"/>
  <c r="K1993" i="27"/>
  <c r="K1992" i="27"/>
  <c r="K1991" i="27"/>
  <c r="K1990" i="27"/>
  <c r="K1989" i="27"/>
  <c r="K1988" i="27"/>
  <c r="K1987" i="27"/>
  <c r="K1986" i="27"/>
  <c r="K1985" i="27"/>
  <c r="K1984" i="27"/>
  <c r="K1983" i="27"/>
  <c r="K1982" i="27"/>
  <c r="K1981" i="27"/>
  <c r="K1980" i="27"/>
  <c r="K1979" i="27"/>
  <c r="K1978" i="27"/>
  <c r="K1977" i="27"/>
  <c r="K1976" i="27"/>
  <c r="K1975" i="27"/>
  <c r="K1974" i="27"/>
  <c r="K1973" i="27"/>
  <c r="K1972" i="27"/>
  <c r="K1971" i="27"/>
  <c r="K1970" i="27"/>
  <c r="K1969" i="27"/>
  <c r="K1968" i="27"/>
  <c r="K1967" i="27"/>
  <c r="K1966" i="27"/>
  <c r="K1965" i="27"/>
  <c r="K1964" i="27"/>
  <c r="K1963" i="27"/>
  <c r="K1962" i="27"/>
  <c r="K1961" i="27"/>
  <c r="K1960" i="27"/>
  <c r="K1959" i="27"/>
  <c r="K1958" i="27"/>
  <c r="K1957" i="27"/>
  <c r="K1956" i="27"/>
  <c r="K1955" i="27"/>
  <c r="K1954" i="27"/>
  <c r="K1953" i="27"/>
  <c r="K1952" i="27"/>
  <c r="K1951" i="27"/>
  <c r="K1950" i="27"/>
  <c r="K1949" i="27"/>
  <c r="K1948" i="27"/>
  <c r="K1947" i="27"/>
  <c r="K1946" i="27"/>
  <c r="K1945" i="27"/>
  <c r="K1944" i="27"/>
  <c r="K1943" i="27"/>
  <c r="K1942" i="27"/>
  <c r="K1941" i="27"/>
  <c r="K1940" i="27"/>
  <c r="K1939" i="27"/>
  <c r="K1938" i="27"/>
  <c r="K1937" i="27"/>
  <c r="K1936" i="27"/>
  <c r="K1935" i="27"/>
  <c r="K1934" i="27"/>
  <c r="K1933" i="27"/>
  <c r="K1932" i="27"/>
  <c r="K1931" i="27"/>
  <c r="K1930" i="27"/>
  <c r="K1929" i="27"/>
  <c r="K1928" i="27"/>
  <c r="K1927" i="27"/>
  <c r="K1926" i="27"/>
  <c r="K1925" i="27"/>
  <c r="K1924" i="27"/>
  <c r="K1923" i="27"/>
  <c r="K1922" i="27"/>
  <c r="K1921" i="27"/>
  <c r="K1920" i="27"/>
  <c r="K1919" i="27"/>
  <c r="K1918" i="27"/>
  <c r="K1917" i="27"/>
  <c r="K1916" i="27"/>
  <c r="K1915" i="27"/>
  <c r="K1914" i="27"/>
  <c r="K1913" i="27"/>
  <c r="K1912" i="27"/>
  <c r="K1911" i="27"/>
  <c r="K1910" i="27"/>
  <c r="K1909" i="27"/>
  <c r="K1908" i="27"/>
  <c r="K1907" i="27"/>
  <c r="K1906" i="27"/>
  <c r="K1905" i="27"/>
  <c r="K1904" i="27"/>
  <c r="K1903" i="27"/>
  <c r="K1902" i="27"/>
  <c r="K1901" i="27"/>
  <c r="K1900" i="27"/>
  <c r="K1899" i="27"/>
  <c r="K1898" i="27"/>
  <c r="K1897" i="27"/>
  <c r="K1896" i="27"/>
  <c r="K1895" i="27"/>
  <c r="K1894" i="27"/>
  <c r="K1893" i="27"/>
  <c r="K1892" i="27"/>
  <c r="K1891" i="27"/>
  <c r="K1890" i="27"/>
  <c r="K1889" i="27"/>
  <c r="K1888" i="27"/>
  <c r="K1887" i="27"/>
  <c r="K1886" i="27"/>
  <c r="K1885" i="27"/>
  <c r="K1884" i="27"/>
  <c r="K1883" i="27"/>
  <c r="K1882" i="27"/>
  <c r="K1881" i="27"/>
  <c r="K1880" i="27"/>
  <c r="K1879" i="27"/>
  <c r="K1878" i="27"/>
  <c r="K1877" i="27"/>
  <c r="K1876" i="27"/>
  <c r="K1875" i="27"/>
  <c r="K1874" i="27"/>
  <c r="K1873" i="27"/>
  <c r="K1872" i="27"/>
  <c r="K1871" i="27"/>
  <c r="K1870" i="27"/>
  <c r="K1869" i="27"/>
  <c r="K1868" i="27"/>
  <c r="K1867" i="27"/>
  <c r="K1866" i="27"/>
  <c r="K1865" i="27"/>
  <c r="K1864" i="27"/>
  <c r="K1863" i="27"/>
  <c r="K1862" i="27"/>
  <c r="K1861" i="27"/>
  <c r="K1860" i="27"/>
  <c r="K1859" i="27"/>
  <c r="K1858" i="27"/>
  <c r="K1857" i="27"/>
  <c r="K1856" i="27"/>
  <c r="K1855" i="27"/>
  <c r="K1854" i="27"/>
  <c r="K1853" i="27"/>
  <c r="K1852" i="27"/>
  <c r="K1851" i="27"/>
  <c r="K1850" i="27"/>
  <c r="K1849" i="27"/>
  <c r="K1848" i="27"/>
  <c r="K1847" i="27"/>
  <c r="K1846" i="27"/>
  <c r="K1845" i="27"/>
  <c r="K1844" i="27"/>
  <c r="K1843" i="27"/>
  <c r="K1842" i="27"/>
  <c r="K1841" i="27"/>
  <c r="K1840" i="27"/>
  <c r="K1839" i="27"/>
  <c r="K1838" i="27"/>
  <c r="K1837" i="27"/>
  <c r="K1836" i="27"/>
  <c r="K1835" i="27"/>
  <c r="K1834" i="27"/>
  <c r="K1833" i="27"/>
  <c r="K1832" i="27"/>
  <c r="K1831" i="27"/>
  <c r="K1830" i="27"/>
  <c r="K1829" i="27"/>
  <c r="K1828" i="27"/>
  <c r="K1827" i="27"/>
  <c r="K1826" i="27"/>
  <c r="K1825" i="27"/>
  <c r="K1824" i="27"/>
  <c r="K1823" i="27"/>
  <c r="K1822" i="27"/>
  <c r="K1821" i="27"/>
  <c r="K1820" i="27"/>
  <c r="K1819" i="27"/>
  <c r="K1818" i="27"/>
  <c r="K1817" i="27"/>
  <c r="K1816" i="27"/>
  <c r="K1815" i="27"/>
  <c r="K1814" i="27"/>
  <c r="K1813" i="27"/>
  <c r="K1812" i="27"/>
  <c r="K1811" i="27"/>
  <c r="K1810" i="27"/>
  <c r="K1809" i="27"/>
  <c r="K1808" i="27"/>
  <c r="K1807" i="27"/>
  <c r="K1806" i="27"/>
  <c r="K1805" i="27"/>
  <c r="K1804" i="27"/>
  <c r="K1803" i="27"/>
  <c r="K1802" i="27"/>
  <c r="K1801" i="27"/>
  <c r="K1800" i="27"/>
  <c r="K1799" i="27"/>
  <c r="K1798" i="27"/>
  <c r="K1797" i="27"/>
  <c r="K1796" i="27"/>
  <c r="K1795" i="27"/>
  <c r="K1794" i="27"/>
  <c r="K1793" i="27"/>
  <c r="K1792" i="27"/>
  <c r="K1791" i="27"/>
  <c r="K1790" i="27"/>
  <c r="K1789" i="27"/>
  <c r="K1788" i="27"/>
  <c r="K1787" i="27"/>
  <c r="K1786" i="27"/>
  <c r="K1785" i="27"/>
  <c r="K1784" i="27"/>
  <c r="K1783" i="27"/>
  <c r="K1782" i="27"/>
  <c r="K1781" i="27"/>
  <c r="K1780" i="27"/>
  <c r="K1779" i="27"/>
  <c r="K1778" i="27"/>
  <c r="K1777" i="27"/>
  <c r="K1776" i="27"/>
  <c r="K1775" i="27"/>
  <c r="K1774" i="27"/>
  <c r="K1773" i="27"/>
  <c r="K1772" i="27"/>
  <c r="K1771" i="27"/>
  <c r="K1770" i="27"/>
  <c r="K1769" i="27"/>
  <c r="K1768" i="27"/>
  <c r="K1767" i="27"/>
  <c r="K1766" i="27"/>
  <c r="K1765" i="27"/>
  <c r="K1764" i="27"/>
  <c r="K1763" i="27"/>
  <c r="K1762" i="27"/>
  <c r="K1761" i="27"/>
  <c r="K1760" i="27"/>
  <c r="K1759" i="27"/>
  <c r="K1758" i="27"/>
  <c r="K1757" i="27"/>
  <c r="K1756" i="27"/>
  <c r="K1755" i="27"/>
  <c r="K1754" i="27"/>
  <c r="K1753" i="27"/>
  <c r="K1752" i="27"/>
  <c r="K1751" i="27"/>
  <c r="K1750" i="27"/>
  <c r="K1749" i="27"/>
  <c r="K1748" i="27"/>
  <c r="K1747" i="27"/>
  <c r="K1746" i="27"/>
  <c r="K1745" i="27"/>
  <c r="K1744" i="27"/>
  <c r="K1743" i="27"/>
  <c r="K1742" i="27"/>
  <c r="K1741" i="27"/>
  <c r="K1740" i="27"/>
  <c r="K1739" i="27"/>
  <c r="K1738" i="27"/>
  <c r="K1737" i="27"/>
  <c r="K1736" i="27"/>
  <c r="K1735" i="27"/>
  <c r="K1734" i="27"/>
  <c r="K1733" i="27"/>
  <c r="K1732" i="27"/>
  <c r="K1731" i="27"/>
  <c r="K1730" i="27"/>
  <c r="K1729" i="27"/>
  <c r="K1728" i="27"/>
  <c r="K1727" i="27"/>
  <c r="K1726" i="27"/>
  <c r="K1725" i="27"/>
  <c r="K1724" i="27"/>
  <c r="K1723" i="27"/>
  <c r="K1722" i="27"/>
  <c r="K1721" i="27"/>
  <c r="K1720" i="27"/>
  <c r="K1719" i="27"/>
  <c r="K1718" i="27"/>
  <c r="K1717" i="27"/>
  <c r="K1716" i="27"/>
  <c r="K1715" i="27"/>
  <c r="K1714" i="27"/>
  <c r="K1713" i="27"/>
  <c r="K1712" i="27"/>
  <c r="K1711" i="27"/>
  <c r="K1710" i="27"/>
  <c r="K1709" i="27"/>
  <c r="K1708" i="27"/>
  <c r="K1707" i="27"/>
  <c r="K1706" i="27"/>
  <c r="K1705" i="27"/>
  <c r="K1704" i="27"/>
  <c r="K1703" i="27"/>
  <c r="K1702" i="27"/>
  <c r="K1701" i="27"/>
  <c r="K1700" i="27"/>
  <c r="K1699" i="27"/>
  <c r="K1698" i="27"/>
  <c r="K1697" i="27"/>
  <c r="K1696" i="27"/>
  <c r="K1695" i="27"/>
  <c r="K1694" i="27"/>
  <c r="K1693" i="27"/>
  <c r="K1692" i="27"/>
  <c r="K1691" i="27"/>
  <c r="K1690" i="27"/>
  <c r="K1689" i="27"/>
  <c r="K1688" i="27"/>
  <c r="K1687" i="27"/>
  <c r="K1686" i="27"/>
  <c r="K1685" i="27"/>
  <c r="K1684" i="27"/>
  <c r="K1683" i="27"/>
  <c r="K1682" i="27"/>
  <c r="K1681" i="27"/>
  <c r="K1680" i="27"/>
  <c r="K1679" i="27"/>
  <c r="K1678" i="27"/>
  <c r="K1677" i="27"/>
  <c r="K1676" i="27"/>
  <c r="K1675" i="27"/>
  <c r="K1674" i="27"/>
  <c r="K1673" i="27"/>
  <c r="K1672" i="27"/>
  <c r="K1671" i="27"/>
  <c r="K1670" i="27"/>
  <c r="K1669" i="27"/>
  <c r="K1668" i="27"/>
  <c r="K1667" i="27"/>
  <c r="K1666" i="27"/>
  <c r="K1665" i="27"/>
  <c r="K1664" i="27"/>
  <c r="K1663" i="27"/>
  <c r="K1662" i="27"/>
  <c r="K1661" i="27"/>
  <c r="K1660" i="27"/>
  <c r="K1659" i="27"/>
  <c r="K1658" i="27"/>
  <c r="K1657" i="27"/>
  <c r="K1656" i="27"/>
  <c r="K1655" i="27"/>
  <c r="K1654" i="27"/>
  <c r="K1653" i="27"/>
  <c r="K1652" i="27"/>
  <c r="K1651" i="27"/>
  <c r="K1650" i="27"/>
  <c r="K1649" i="27"/>
  <c r="K1648" i="27"/>
  <c r="K1647" i="27"/>
  <c r="K1646" i="27"/>
  <c r="K1645" i="27"/>
  <c r="K1644" i="27"/>
  <c r="K1643" i="27"/>
  <c r="K1642" i="27"/>
  <c r="K1641" i="27"/>
  <c r="K1640" i="27"/>
  <c r="K1639" i="27"/>
  <c r="K1638" i="27"/>
  <c r="K1637" i="27"/>
  <c r="K1636" i="27"/>
  <c r="K1635" i="27"/>
  <c r="K1634" i="27"/>
  <c r="K1633" i="27"/>
  <c r="K1632" i="27"/>
  <c r="K1631" i="27"/>
  <c r="K1630" i="27"/>
  <c r="K1629" i="27"/>
  <c r="K1628" i="27"/>
  <c r="K1627" i="27"/>
  <c r="K1626" i="27"/>
  <c r="K1625" i="27"/>
  <c r="K1624" i="27"/>
  <c r="K1623" i="27"/>
  <c r="K1622" i="27"/>
  <c r="K1621" i="27"/>
  <c r="K1620" i="27"/>
  <c r="K1619" i="27"/>
  <c r="K1618" i="27"/>
  <c r="K1617" i="27"/>
  <c r="K1616" i="27"/>
  <c r="K1615" i="27"/>
  <c r="K1614" i="27"/>
  <c r="K1613" i="27"/>
  <c r="K1612" i="27"/>
  <c r="K1611" i="27"/>
  <c r="K1610" i="27"/>
  <c r="K1609" i="27"/>
  <c r="K1608" i="27"/>
  <c r="K1607" i="27"/>
  <c r="K1606" i="27"/>
  <c r="K1605" i="27"/>
  <c r="K1604" i="27"/>
  <c r="K1603" i="27"/>
  <c r="K1602" i="27"/>
  <c r="K1601" i="27"/>
  <c r="K1600" i="27"/>
  <c r="K1599" i="27"/>
  <c r="K1598" i="27"/>
  <c r="K1597" i="27"/>
  <c r="K1596" i="27"/>
  <c r="K1595" i="27"/>
  <c r="K1594" i="27"/>
  <c r="K1593" i="27"/>
  <c r="K1592" i="27"/>
  <c r="K1591" i="27"/>
  <c r="K1590" i="27"/>
  <c r="K1589" i="27"/>
  <c r="K1588" i="27"/>
  <c r="K1587" i="27"/>
  <c r="K1586" i="27"/>
  <c r="K1585" i="27"/>
  <c r="K1584" i="27"/>
  <c r="K1583" i="27"/>
  <c r="K1582" i="27"/>
  <c r="K1581" i="27"/>
  <c r="K1580" i="27"/>
  <c r="K1579" i="27"/>
  <c r="K1578" i="27"/>
  <c r="K1577" i="27"/>
  <c r="K1576" i="27"/>
  <c r="K1575" i="27"/>
  <c r="K1574" i="27"/>
  <c r="K1573" i="27"/>
  <c r="K1572" i="27"/>
  <c r="K1571" i="27"/>
  <c r="K1570" i="27"/>
  <c r="K1569" i="27"/>
  <c r="K1568" i="27"/>
  <c r="K1567" i="27"/>
  <c r="K1566" i="27"/>
  <c r="K1565" i="27"/>
  <c r="K1564" i="27"/>
  <c r="K1563" i="27"/>
  <c r="K1562" i="27"/>
  <c r="K1561" i="27"/>
  <c r="K1560" i="27"/>
  <c r="K1559" i="27"/>
  <c r="K1558" i="27"/>
  <c r="K1557" i="27"/>
  <c r="K1556" i="27"/>
  <c r="K1555" i="27"/>
  <c r="K1554" i="27"/>
  <c r="K1553" i="27"/>
  <c r="K1552" i="27"/>
  <c r="K1551" i="27"/>
  <c r="K1550" i="27"/>
  <c r="K1549" i="27"/>
  <c r="K1548" i="27"/>
  <c r="K1547" i="27"/>
  <c r="K1546" i="27"/>
  <c r="K1545" i="27"/>
  <c r="K1544" i="27"/>
  <c r="K1543" i="27"/>
  <c r="K1542" i="27"/>
  <c r="K1541" i="27"/>
  <c r="K1540" i="27"/>
  <c r="K1539" i="27"/>
  <c r="K1538" i="27"/>
  <c r="K1537" i="27"/>
  <c r="K1536" i="27"/>
  <c r="K1535" i="27"/>
  <c r="K1534" i="27"/>
  <c r="K1533" i="27"/>
  <c r="K1532" i="27"/>
  <c r="K1531" i="27"/>
  <c r="K1530" i="27"/>
  <c r="K1529" i="27"/>
  <c r="K1528" i="27"/>
  <c r="K1527" i="27"/>
  <c r="K1526" i="27"/>
  <c r="K1525" i="27"/>
  <c r="K1524" i="27"/>
  <c r="K1523" i="27"/>
  <c r="K1522" i="27"/>
  <c r="K1521" i="27"/>
  <c r="K1520" i="27"/>
  <c r="K1519" i="27"/>
  <c r="K1518" i="27"/>
  <c r="K1517" i="27"/>
  <c r="K1516" i="27"/>
  <c r="K1515" i="27"/>
  <c r="K1514" i="27"/>
  <c r="K1513" i="27"/>
  <c r="K1512" i="27"/>
  <c r="K1511" i="27"/>
  <c r="K1510" i="27"/>
  <c r="K1509" i="27"/>
  <c r="K1508" i="27"/>
  <c r="K1507" i="27"/>
  <c r="K1506" i="27"/>
  <c r="K1505" i="27"/>
  <c r="K1504" i="27"/>
  <c r="K1503" i="27"/>
  <c r="K1502" i="27"/>
  <c r="K1501" i="27"/>
  <c r="K1500" i="27"/>
  <c r="K1499" i="27"/>
  <c r="K1498" i="27"/>
  <c r="K1497" i="27"/>
  <c r="K1496" i="27"/>
  <c r="K1495" i="27"/>
  <c r="K1494" i="27"/>
  <c r="K1493" i="27"/>
  <c r="K1492" i="27"/>
  <c r="K1491" i="27"/>
  <c r="K1490" i="27"/>
  <c r="K1489" i="27"/>
  <c r="K1488" i="27"/>
  <c r="K1487" i="27"/>
  <c r="K1486" i="27"/>
  <c r="K1485" i="27"/>
  <c r="K1484" i="27"/>
  <c r="K1483" i="27"/>
  <c r="K1482" i="27"/>
  <c r="K1481" i="27"/>
  <c r="K1480" i="27"/>
  <c r="K1479" i="27"/>
  <c r="K1478" i="27"/>
  <c r="K1477" i="27"/>
  <c r="K1476" i="27"/>
  <c r="K1475" i="27"/>
  <c r="K1474" i="27"/>
  <c r="K1473" i="27"/>
  <c r="K1472" i="27"/>
  <c r="K1471" i="27"/>
  <c r="K1470" i="27"/>
  <c r="K1469" i="27"/>
  <c r="K1468" i="27"/>
  <c r="K1467" i="27"/>
  <c r="K1466" i="27"/>
  <c r="K1465" i="27"/>
  <c r="K1464" i="27"/>
  <c r="K1463" i="27"/>
  <c r="K1462" i="27"/>
  <c r="K1461" i="27"/>
  <c r="K1460" i="27"/>
  <c r="K1459" i="27"/>
  <c r="K1458" i="27"/>
  <c r="K1457" i="27"/>
  <c r="K1456" i="27"/>
  <c r="K1455" i="27"/>
  <c r="K1454" i="27"/>
  <c r="K1453" i="27"/>
  <c r="K1452" i="27"/>
  <c r="K1451" i="27"/>
  <c r="K1450" i="27"/>
  <c r="K1449" i="27"/>
  <c r="K1448" i="27"/>
  <c r="K1447" i="27"/>
  <c r="K1446" i="27"/>
  <c r="K1445" i="27"/>
  <c r="K1444" i="27"/>
  <c r="K1443" i="27"/>
  <c r="K1442" i="27"/>
  <c r="K1441" i="27"/>
  <c r="K1440" i="27"/>
  <c r="K1439" i="27"/>
  <c r="K1438" i="27"/>
  <c r="K1437" i="27"/>
  <c r="K1436" i="27"/>
  <c r="K1435" i="27"/>
  <c r="K1434" i="27"/>
  <c r="K1433" i="27"/>
  <c r="K1432" i="27"/>
  <c r="K1431" i="27"/>
  <c r="K1430" i="27"/>
  <c r="K1429" i="27"/>
  <c r="K1428" i="27"/>
  <c r="K1427" i="27"/>
  <c r="K1426" i="27"/>
  <c r="K1425" i="27"/>
  <c r="K1424" i="27"/>
  <c r="K1423" i="27"/>
  <c r="K1422" i="27"/>
  <c r="K1421" i="27"/>
  <c r="K1420" i="27"/>
  <c r="K1419" i="27"/>
  <c r="K1418" i="27"/>
  <c r="K1417" i="27"/>
  <c r="K1416" i="27"/>
  <c r="K1415" i="27"/>
  <c r="K1414" i="27"/>
  <c r="K1413" i="27"/>
  <c r="K1412" i="27"/>
  <c r="K1411" i="27"/>
  <c r="K1410" i="27"/>
  <c r="K1409" i="27"/>
  <c r="K1408" i="27"/>
  <c r="K1407" i="27"/>
  <c r="K1406" i="27"/>
  <c r="K1405" i="27"/>
  <c r="K1404" i="27"/>
  <c r="K1403" i="27"/>
  <c r="K1402" i="27"/>
  <c r="K1401" i="27"/>
  <c r="K1400" i="27"/>
  <c r="K1399" i="27"/>
  <c r="K1398" i="27"/>
  <c r="K1397" i="27"/>
  <c r="K1396" i="27"/>
  <c r="K1395" i="27"/>
  <c r="K1394" i="27"/>
  <c r="K1393" i="27"/>
  <c r="K1392" i="27"/>
  <c r="K1391" i="27"/>
  <c r="K1390" i="27"/>
  <c r="K1389" i="27"/>
  <c r="K1388" i="27"/>
  <c r="K1387" i="27"/>
  <c r="K1386" i="27"/>
  <c r="K1385" i="27"/>
  <c r="K1384" i="27"/>
  <c r="K1383" i="27"/>
  <c r="K1382" i="27"/>
  <c r="K1381" i="27"/>
  <c r="K1380" i="27"/>
  <c r="K1379" i="27"/>
  <c r="K1378" i="27"/>
  <c r="K1377" i="27"/>
  <c r="K1376" i="27"/>
  <c r="K1375" i="27"/>
  <c r="K1374" i="27"/>
  <c r="K1373" i="27"/>
  <c r="K1372" i="27"/>
  <c r="K1371" i="27"/>
  <c r="K1370" i="27"/>
  <c r="K1369" i="27"/>
  <c r="K1368" i="27"/>
  <c r="K1367" i="27"/>
  <c r="K1366" i="27"/>
  <c r="K1365" i="27"/>
  <c r="K1364" i="27"/>
  <c r="K1363" i="27"/>
  <c r="K1362" i="27"/>
  <c r="K1361" i="27"/>
  <c r="K1360" i="27"/>
  <c r="K1359" i="27"/>
  <c r="K1358" i="27"/>
  <c r="K1357" i="27"/>
  <c r="K1356" i="27"/>
  <c r="K1355" i="27"/>
  <c r="K1354" i="27"/>
  <c r="K1353" i="27"/>
  <c r="K1352" i="27"/>
  <c r="K1351" i="27"/>
  <c r="K1350" i="27"/>
  <c r="K1349" i="27"/>
  <c r="K1348" i="27"/>
  <c r="K1347" i="27"/>
  <c r="K1346" i="27"/>
  <c r="K1345" i="27"/>
  <c r="K1344" i="27"/>
  <c r="K1343" i="27"/>
  <c r="K1342" i="27"/>
  <c r="K1341" i="27"/>
  <c r="K1340" i="27"/>
  <c r="K1339" i="27"/>
  <c r="K1338" i="27"/>
  <c r="K1337" i="27"/>
  <c r="K1336" i="27"/>
  <c r="K1335" i="27"/>
  <c r="K1334" i="27"/>
  <c r="K1333" i="27"/>
  <c r="K1332" i="27"/>
  <c r="K1331" i="27"/>
  <c r="K1330" i="27"/>
  <c r="K1329" i="27"/>
  <c r="K1328" i="27"/>
  <c r="K1327" i="27"/>
  <c r="K1326" i="27"/>
  <c r="K1325" i="27"/>
  <c r="K1324" i="27"/>
  <c r="K1323" i="27"/>
  <c r="K1322" i="27"/>
  <c r="K1321" i="27"/>
  <c r="K1320" i="27"/>
  <c r="K1319" i="27"/>
  <c r="K1318" i="27"/>
  <c r="K1317" i="27"/>
  <c r="K1316" i="27"/>
  <c r="K1315" i="27"/>
  <c r="K1314" i="27"/>
  <c r="K1313" i="27"/>
  <c r="K1312" i="27"/>
  <c r="K1311" i="27"/>
  <c r="K1310" i="27"/>
  <c r="K1309" i="27"/>
  <c r="K1308" i="27"/>
  <c r="K1307" i="27"/>
  <c r="K1306" i="27"/>
  <c r="K1305" i="27"/>
  <c r="K1304" i="27"/>
  <c r="K1303" i="27"/>
  <c r="K1302" i="27"/>
  <c r="K1301" i="27"/>
  <c r="K1300" i="27"/>
  <c r="K1299" i="27"/>
  <c r="K1298" i="27"/>
  <c r="K1297" i="27"/>
  <c r="K1296" i="27"/>
  <c r="K1295" i="27"/>
  <c r="K1294" i="27"/>
  <c r="K1293" i="27"/>
  <c r="K1292" i="27"/>
  <c r="K1291" i="27"/>
  <c r="K1290" i="27"/>
  <c r="K1289" i="27"/>
  <c r="K1288" i="27"/>
  <c r="K1287" i="27"/>
  <c r="K1286" i="27"/>
  <c r="K1285" i="27"/>
  <c r="K1284" i="27"/>
  <c r="K1283" i="27"/>
  <c r="K1282" i="27"/>
  <c r="K1281" i="27"/>
  <c r="K1280" i="27"/>
  <c r="K1279" i="27"/>
  <c r="K1278" i="27"/>
  <c r="K1277" i="27"/>
  <c r="K1276" i="27"/>
  <c r="K1275" i="27"/>
  <c r="K1274" i="27"/>
  <c r="K1273" i="27"/>
  <c r="K1272" i="27"/>
  <c r="K1271" i="27"/>
  <c r="K1270" i="27"/>
  <c r="K1269" i="27"/>
  <c r="K1268" i="27"/>
  <c r="K1267" i="27"/>
  <c r="K1266" i="27"/>
  <c r="K1265" i="27"/>
  <c r="K1264" i="27"/>
  <c r="K1263" i="27"/>
  <c r="K1262" i="27"/>
  <c r="K1261" i="27"/>
  <c r="K1260" i="27"/>
  <c r="K1259" i="27"/>
  <c r="K1258" i="27"/>
  <c r="K1257" i="27"/>
  <c r="K1256" i="27"/>
  <c r="K1255" i="27"/>
  <c r="K1254" i="27"/>
  <c r="K1253" i="27"/>
  <c r="K1252" i="27"/>
  <c r="K1251" i="27"/>
  <c r="K1250" i="27"/>
  <c r="K1249" i="27"/>
  <c r="K1248" i="27"/>
  <c r="K1247" i="27"/>
  <c r="K1246" i="27"/>
  <c r="K1245" i="27"/>
  <c r="K1244" i="27"/>
  <c r="K1243" i="27"/>
  <c r="K1242" i="27"/>
  <c r="K1241" i="27"/>
  <c r="K1240" i="27"/>
  <c r="K1239" i="27"/>
  <c r="K1238" i="27"/>
  <c r="K1237" i="27"/>
  <c r="K1236" i="27"/>
  <c r="K1235" i="27"/>
  <c r="K1234" i="27"/>
  <c r="K1233" i="27"/>
  <c r="K1232" i="27"/>
  <c r="K1231" i="27"/>
  <c r="K1230" i="27"/>
  <c r="K1229" i="27"/>
  <c r="K1228" i="27"/>
  <c r="K1227" i="27"/>
  <c r="K1226" i="27"/>
  <c r="K1225" i="27"/>
  <c r="K1224" i="27"/>
  <c r="K1223" i="27"/>
  <c r="K1222" i="27"/>
  <c r="K1221" i="27"/>
  <c r="K1220" i="27"/>
  <c r="K1219" i="27"/>
  <c r="K1218" i="27"/>
  <c r="K1217" i="27"/>
  <c r="K1216" i="27"/>
  <c r="K1215" i="27"/>
  <c r="K1214" i="27"/>
  <c r="K1213" i="27"/>
  <c r="K1212" i="27"/>
  <c r="K1211" i="27"/>
  <c r="K1210" i="27"/>
  <c r="K1209" i="27"/>
  <c r="K1208" i="27"/>
  <c r="K1207" i="27"/>
  <c r="K1206" i="27"/>
  <c r="K1205" i="27"/>
  <c r="K1204" i="27"/>
  <c r="K1203" i="27"/>
  <c r="K1202" i="27"/>
  <c r="K1201" i="27"/>
  <c r="K1200" i="27"/>
  <c r="K1199" i="27"/>
  <c r="K1198" i="27"/>
  <c r="K1197" i="27"/>
  <c r="K1196" i="27"/>
  <c r="K1195" i="27"/>
  <c r="K1194" i="27"/>
  <c r="K1193" i="27"/>
  <c r="K1192" i="27"/>
  <c r="K1191" i="27"/>
  <c r="K1190" i="27"/>
  <c r="K1189" i="27"/>
  <c r="K1188" i="27"/>
  <c r="K1187" i="27"/>
  <c r="K1186" i="27"/>
  <c r="K1185" i="27"/>
  <c r="K1184" i="27"/>
  <c r="K1183" i="27"/>
  <c r="K1182" i="27"/>
  <c r="K1181" i="27"/>
  <c r="K1180" i="27"/>
  <c r="K1179" i="27"/>
  <c r="K1178" i="27"/>
  <c r="K1177" i="27"/>
  <c r="K1176" i="27"/>
  <c r="K1175" i="27"/>
  <c r="K1174" i="27"/>
  <c r="K1173" i="27"/>
  <c r="K1172" i="27"/>
  <c r="K1171" i="27"/>
  <c r="K1170" i="27"/>
  <c r="K1169" i="27"/>
  <c r="K1168" i="27"/>
  <c r="K1167" i="27"/>
  <c r="K1166" i="27"/>
  <c r="K1165" i="27"/>
  <c r="K1164" i="27"/>
  <c r="K1163" i="27"/>
  <c r="K1162" i="27"/>
  <c r="K1161" i="27"/>
  <c r="K1160" i="27"/>
  <c r="K1159" i="27"/>
  <c r="K1158" i="27"/>
  <c r="K1157" i="27"/>
  <c r="K1156" i="27"/>
  <c r="K1155" i="27"/>
  <c r="K1154" i="27"/>
  <c r="K1153" i="27"/>
  <c r="K1152" i="27"/>
  <c r="K1151" i="27"/>
  <c r="K1150" i="27"/>
  <c r="K1149" i="27"/>
  <c r="K1148" i="27"/>
  <c r="K1147" i="27"/>
  <c r="K1146" i="27"/>
  <c r="K1145" i="27"/>
  <c r="K1144" i="27"/>
  <c r="K1143" i="27"/>
  <c r="K1142" i="27"/>
  <c r="K1141" i="27"/>
  <c r="K1140" i="27"/>
  <c r="K1139" i="27"/>
  <c r="K1138" i="27"/>
  <c r="K1137" i="27"/>
  <c r="K1136" i="27"/>
  <c r="K1135" i="27"/>
  <c r="K1134" i="27"/>
  <c r="K1133" i="27"/>
  <c r="K1132" i="27"/>
  <c r="K1131" i="27"/>
  <c r="K1130" i="27"/>
  <c r="K1129" i="27"/>
  <c r="K1128" i="27"/>
  <c r="K1127" i="27"/>
  <c r="K1126" i="27"/>
  <c r="K1125" i="27"/>
  <c r="K1124" i="27"/>
  <c r="K1123" i="27"/>
  <c r="K1122" i="27"/>
  <c r="K1121" i="27"/>
  <c r="K1120" i="27"/>
  <c r="K1119" i="27"/>
  <c r="K1118" i="27"/>
  <c r="K1117" i="27"/>
  <c r="K1116" i="27"/>
  <c r="K1115" i="27"/>
  <c r="K1114" i="27"/>
  <c r="K1113" i="27"/>
  <c r="K1112" i="27"/>
  <c r="K1111" i="27"/>
  <c r="K1110" i="27"/>
  <c r="K1109" i="27"/>
  <c r="K1108" i="27"/>
  <c r="K1107" i="27"/>
  <c r="K1106" i="27"/>
  <c r="K1105" i="27"/>
  <c r="K1104" i="27"/>
  <c r="K1103" i="27"/>
  <c r="K1102" i="27"/>
  <c r="K1101" i="27"/>
  <c r="K1100" i="27"/>
  <c r="K1099" i="27"/>
  <c r="K1098" i="27"/>
  <c r="K1097" i="27"/>
  <c r="K1096" i="27"/>
  <c r="K1095" i="27"/>
  <c r="K1094" i="27"/>
  <c r="K1093" i="27"/>
  <c r="K1092" i="27"/>
  <c r="K1091" i="27"/>
  <c r="K1090" i="27"/>
  <c r="K1089" i="27"/>
  <c r="K1088" i="27"/>
  <c r="K1087" i="27"/>
  <c r="K1086" i="27"/>
  <c r="K1085" i="27"/>
  <c r="K1084" i="27"/>
  <c r="K1083" i="27"/>
  <c r="K1082" i="27"/>
  <c r="K1081" i="27"/>
  <c r="K1080" i="27"/>
  <c r="K1079" i="27"/>
  <c r="K1078" i="27"/>
  <c r="K1077" i="27"/>
  <c r="K1076" i="27"/>
  <c r="K1075" i="27"/>
  <c r="K1074" i="27"/>
  <c r="K1073" i="27"/>
  <c r="K1072" i="27"/>
  <c r="K1071" i="27"/>
  <c r="K1070" i="27"/>
  <c r="K1069" i="27"/>
  <c r="K1068" i="27"/>
  <c r="K1067" i="27"/>
  <c r="K1066" i="27"/>
  <c r="K1065" i="27"/>
  <c r="K1064" i="27"/>
  <c r="K1063" i="27"/>
  <c r="K1062" i="27"/>
  <c r="K1061" i="27"/>
  <c r="K1060" i="27"/>
  <c r="K1059" i="27"/>
  <c r="K1058" i="27"/>
  <c r="K1057" i="27"/>
  <c r="K1056" i="27"/>
  <c r="K1055" i="27"/>
  <c r="K1054" i="27"/>
  <c r="K1053" i="27"/>
  <c r="K1052" i="27"/>
  <c r="K1051" i="27"/>
  <c r="K1050" i="27"/>
  <c r="K1049" i="27"/>
  <c r="K1048" i="27"/>
  <c r="K1047" i="27"/>
  <c r="K1046" i="27"/>
  <c r="K1045" i="27"/>
  <c r="K1044" i="27"/>
  <c r="K1043" i="27"/>
  <c r="K1042" i="27"/>
  <c r="K1041" i="27"/>
  <c r="K1040" i="27"/>
  <c r="K1039" i="27"/>
  <c r="K1038" i="27"/>
  <c r="K1037" i="27"/>
  <c r="K1036" i="27"/>
  <c r="K1035" i="27"/>
  <c r="K1034" i="27"/>
  <c r="K1033" i="27"/>
  <c r="K1032" i="27"/>
  <c r="K1031" i="27"/>
  <c r="K1030" i="27"/>
  <c r="K1029" i="27"/>
  <c r="K1028" i="27"/>
  <c r="K1027" i="27"/>
  <c r="K1026" i="27"/>
  <c r="K1025" i="27"/>
  <c r="K1024" i="27"/>
  <c r="K1023" i="27"/>
  <c r="K1022" i="27"/>
  <c r="K1021" i="27"/>
  <c r="K1020" i="27"/>
  <c r="K1019" i="27"/>
  <c r="K1018" i="27"/>
  <c r="K1017" i="27"/>
  <c r="K1016" i="27"/>
  <c r="K1015" i="27"/>
  <c r="K1014" i="27"/>
  <c r="K1013" i="27"/>
  <c r="K1012" i="27"/>
  <c r="K1011" i="27"/>
  <c r="K1010" i="27"/>
  <c r="K1009" i="27"/>
  <c r="K1008" i="27"/>
  <c r="K1007" i="27"/>
  <c r="K1006" i="27"/>
  <c r="K1005" i="27"/>
  <c r="K1004" i="27"/>
  <c r="K1003" i="27"/>
  <c r="K1002" i="27"/>
  <c r="K1001" i="27"/>
  <c r="K1000" i="27"/>
  <c r="K999" i="27"/>
  <c r="K998" i="27"/>
  <c r="K997" i="27"/>
  <c r="K996" i="27"/>
  <c r="K995" i="27"/>
  <c r="K994" i="27"/>
  <c r="K993" i="27"/>
  <c r="K992" i="27"/>
  <c r="K991" i="27"/>
  <c r="K990" i="27"/>
  <c r="K989" i="27"/>
  <c r="K988" i="27"/>
  <c r="K987" i="27"/>
  <c r="K986" i="27"/>
  <c r="K985" i="27"/>
  <c r="K984" i="27"/>
  <c r="K983" i="27"/>
  <c r="K982" i="27"/>
  <c r="K981" i="27"/>
  <c r="K980" i="27"/>
  <c r="K979" i="27"/>
  <c r="K978" i="27"/>
  <c r="K977" i="27"/>
  <c r="K976" i="27"/>
  <c r="K975" i="27"/>
  <c r="K974" i="27"/>
  <c r="K973" i="27"/>
  <c r="K972" i="27"/>
  <c r="K971" i="27"/>
  <c r="K970" i="27"/>
  <c r="K969" i="27"/>
  <c r="K968" i="27"/>
  <c r="K967" i="27"/>
  <c r="K966" i="27"/>
  <c r="K965" i="27"/>
  <c r="K964" i="27"/>
  <c r="K963" i="27"/>
  <c r="K962" i="27"/>
  <c r="K961" i="27"/>
  <c r="K960" i="27"/>
  <c r="K959" i="27"/>
  <c r="K958" i="27"/>
  <c r="K957" i="27"/>
  <c r="K956" i="27"/>
  <c r="K955" i="27"/>
  <c r="K954" i="27"/>
  <c r="K953" i="27"/>
  <c r="K952" i="27"/>
  <c r="K951" i="27"/>
  <c r="K950" i="27"/>
  <c r="K949" i="27"/>
  <c r="K948" i="27"/>
  <c r="K947" i="27"/>
  <c r="K946" i="27"/>
  <c r="K945" i="27"/>
  <c r="K944" i="27"/>
  <c r="K943" i="27"/>
  <c r="K942" i="27"/>
  <c r="K941" i="27"/>
  <c r="K940" i="27"/>
  <c r="K939" i="27"/>
  <c r="K938" i="27"/>
  <c r="K937" i="27"/>
  <c r="K936" i="27"/>
  <c r="K935" i="27"/>
  <c r="K934" i="27"/>
  <c r="K933" i="27"/>
  <c r="K932" i="27"/>
  <c r="K931" i="27"/>
  <c r="K930" i="27"/>
  <c r="K929" i="27"/>
  <c r="K928" i="27"/>
  <c r="K927" i="27"/>
  <c r="K926" i="27"/>
  <c r="K925" i="27"/>
  <c r="K924" i="27"/>
  <c r="K923" i="27"/>
  <c r="K922" i="27"/>
  <c r="K921" i="27"/>
  <c r="K920" i="27"/>
  <c r="K919" i="27"/>
  <c r="K918" i="27"/>
  <c r="K917" i="27"/>
  <c r="K916" i="27"/>
  <c r="K915" i="27"/>
  <c r="K914" i="27"/>
  <c r="K913" i="27"/>
  <c r="K912" i="27"/>
  <c r="K911" i="27"/>
  <c r="K910" i="27"/>
  <c r="K909" i="27"/>
  <c r="K908" i="27"/>
  <c r="K907" i="27"/>
  <c r="K906" i="27"/>
  <c r="K905" i="27"/>
  <c r="K904" i="27"/>
  <c r="K903" i="27"/>
  <c r="K902" i="27"/>
  <c r="K901" i="27"/>
  <c r="K900" i="27"/>
  <c r="K899" i="27"/>
  <c r="K898" i="27"/>
  <c r="K897" i="27"/>
  <c r="K896" i="27"/>
  <c r="K895" i="27"/>
  <c r="K894" i="27"/>
  <c r="K893" i="27"/>
  <c r="K892" i="27"/>
  <c r="K891" i="27"/>
  <c r="K890" i="27"/>
  <c r="K889" i="27"/>
  <c r="K888" i="27"/>
  <c r="K887" i="27"/>
  <c r="K886" i="27"/>
  <c r="K885" i="27"/>
  <c r="K884" i="27"/>
  <c r="K883" i="27"/>
  <c r="K882" i="27"/>
  <c r="K881" i="27"/>
  <c r="K880" i="27"/>
  <c r="K879" i="27"/>
  <c r="K878" i="27"/>
  <c r="K877" i="27"/>
  <c r="K876" i="27"/>
  <c r="K875" i="27"/>
  <c r="K874" i="27"/>
  <c r="K873" i="27"/>
  <c r="K872" i="27"/>
  <c r="K871" i="27"/>
  <c r="K870" i="27"/>
  <c r="K869" i="27"/>
  <c r="K868" i="27"/>
  <c r="K867" i="27"/>
  <c r="K866" i="27"/>
  <c r="K865" i="27"/>
  <c r="K864" i="27"/>
  <c r="K863" i="27"/>
  <c r="K862" i="27"/>
  <c r="K861" i="27"/>
  <c r="K860" i="27"/>
  <c r="K859" i="27"/>
  <c r="K858" i="27"/>
  <c r="K857" i="27"/>
  <c r="K856" i="27"/>
  <c r="K855" i="27"/>
  <c r="K854" i="27"/>
  <c r="K853" i="27"/>
  <c r="K852" i="27"/>
  <c r="K851" i="27"/>
  <c r="K850" i="27"/>
  <c r="K849" i="27"/>
  <c r="K848" i="27"/>
  <c r="K847" i="27"/>
  <c r="K846" i="27"/>
  <c r="K845" i="27"/>
  <c r="K844" i="27"/>
  <c r="K843" i="27"/>
  <c r="K842" i="27"/>
  <c r="K841" i="27"/>
  <c r="K840" i="27"/>
  <c r="K839" i="27"/>
  <c r="K838" i="27"/>
  <c r="K837" i="27"/>
  <c r="K836" i="27"/>
  <c r="K835" i="27"/>
  <c r="K834" i="27"/>
  <c r="K833" i="27"/>
  <c r="K832" i="27"/>
  <c r="K831" i="27"/>
  <c r="K830" i="27"/>
  <c r="K829" i="27"/>
  <c r="K828" i="27"/>
  <c r="K827" i="27"/>
  <c r="K826" i="27"/>
  <c r="K825" i="27"/>
  <c r="K824" i="27"/>
  <c r="K823" i="27"/>
  <c r="K822" i="27"/>
  <c r="K821" i="27"/>
  <c r="K820" i="27"/>
  <c r="K819" i="27"/>
  <c r="K818" i="27"/>
  <c r="K817" i="27"/>
  <c r="K816" i="27"/>
  <c r="K815" i="27"/>
  <c r="K814" i="27"/>
  <c r="K813" i="27"/>
  <c r="K812" i="27"/>
  <c r="K811" i="27"/>
  <c r="K810" i="27"/>
  <c r="K809" i="27"/>
  <c r="K808" i="27"/>
  <c r="K807" i="27"/>
  <c r="K806" i="27"/>
  <c r="K805" i="27"/>
  <c r="K804" i="27"/>
  <c r="K803" i="27"/>
  <c r="K802" i="27"/>
  <c r="K801" i="27"/>
  <c r="K800" i="27"/>
  <c r="K799" i="27"/>
  <c r="K798" i="27"/>
  <c r="K797" i="27"/>
  <c r="K796" i="27"/>
  <c r="K795" i="27"/>
  <c r="K794" i="27"/>
  <c r="K793" i="27"/>
  <c r="K792" i="27"/>
  <c r="K791" i="27"/>
  <c r="K790" i="27"/>
  <c r="K789" i="27"/>
  <c r="K788" i="27"/>
  <c r="K787" i="27"/>
  <c r="K786" i="27"/>
  <c r="K785" i="27"/>
  <c r="K784" i="27"/>
  <c r="K783" i="27"/>
  <c r="K782" i="27"/>
  <c r="K781" i="27"/>
  <c r="K780" i="27"/>
  <c r="K779" i="27"/>
  <c r="K778" i="27"/>
  <c r="K777" i="27"/>
  <c r="K776" i="27"/>
  <c r="K775" i="27"/>
  <c r="K774" i="27"/>
  <c r="K773" i="27"/>
  <c r="K772" i="27"/>
  <c r="K771" i="27"/>
  <c r="K770" i="27"/>
  <c r="K769" i="27"/>
  <c r="K768" i="27"/>
  <c r="K767" i="27"/>
  <c r="K766" i="27"/>
  <c r="K765" i="27"/>
  <c r="K764" i="27"/>
  <c r="K763" i="27"/>
  <c r="K762" i="27"/>
  <c r="K761" i="27"/>
  <c r="K760" i="27"/>
  <c r="K759" i="27"/>
  <c r="K758" i="27"/>
  <c r="K757" i="27"/>
  <c r="K756" i="27"/>
  <c r="K755" i="27"/>
  <c r="K754" i="27"/>
  <c r="K753" i="27"/>
  <c r="K752" i="27"/>
  <c r="K751" i="27"/>
  <c r="K750" i="27"/>
  <c r="K749" i="27"/>
  <c r="K748" i="27"/>
  <c r="K747" i="27"/>
  <c r="K746" i="27"/>
  <c r="K745" i="27"/>
  <c r="K744" i="27"/>
  <c r="K743" i="27"/>
  <c r="K742" i="27"/>
  <c r="K741" i="27"/>
  <c r="K740" i="27"/>
  <c r="K739" i="27"/>
  <c r="K738" i="27"/>
  <c r="K737" i="27"/>
  <c r="K736" i="27"/>
  <c r="K735" i="27"/>
  <c r="K734" i="27"/>
  <c r="K733" i="27"/>
  <c r="K732" i="27"/>
  <c r="K731" i="27"/>
  <c r="K730" i="27"/>
  <c r="K729" i="27"/>
  <c r="K728" i="27"/>
  <c r="K727" i="27"/>
  <c r="K726" i="27"/>
  <c r="K725" i="27"/>
  <c r="K724" i="27"/>
  <c r="K723" i="27"/>
  <c r="K722" i="27"/>
  <c r="K721" i="27"/>
  <c r="K720" i="27"/>
  <c r="K719" i="27"/>
  <c r="K718" i="27"/>
  <c r="K717" i="27"/>
  <c r="K716" i="27"/>
  <c r="K715" i="27"/>
  <c r="K714" i="27"/>
  <c r="K713" i="27"/>
  <c r="K712" i="27"/>
  <c r="K711" i="27"/>
  <c r="K710" i="27"/>
  <c r="K709" i="27"/>
  <c r="K708" i="27"/>
  <c r="K707" i="27"/>
  <c r="K706" i="27"/>
  <c r="K705" i="27"/>
  <c r="K704" i="27"/>
  <c r="K703" i="27"/>
  <c r="K702" i="27"/>
  <c r="K701" i="27"/>
  <c r="K700" i="27"/>
  <c r="K699" i="27"/>
  <c r="K698" i="27"/>
  <c r="K697" i="27"/>
  <c r="K696" i="27"/>
  <c r="K695" i="27"/>
  <c r="K694" i="27"/>
  <c r="K693" i="27"/>
  <c r="K692" i="27"/>
  <c r="K691" i="27"/>
  <c r="K690" i="27"/>
  <c r="K689" i="27"/>
  <c r="K688" i="27"/>
  <c r="K687" i="27"/>
  <c r="K686" i="27"/>
  <c r="K685" i="27"/>
  <c r="K684" i="27"/>
  <c r="K683" i="27"/>
  <c r="K682" i="27"/>
  <c r="K681" i="27"/>
  <c r="K680" i="27"/>
  <c r="K679" i="27"/>
  <c r="K678" i="27"/>
  <c r="K677" i="27"/>
  <c r="K676" i="27"/>
  <c r="K675" i="27"/>
  <c r="K674" i="27"/>
  <c r="K673" i="27"/>
  <c r="K672" i="27"/>
  <c r="K671" i="27"/>
  <c r="K670" i="27"/>
  <c r="K669" i="27"/>
  <c r="K668" i="27"/>
  <c r="K667" i="27"/>
  <c r="K666" i="27"/>
  <c r="K665" i="27"/>
  <c r="K664" i="27"/>
  <c r="K663" i="27"/>
  <c r="K662" i="27"/>
  <c r="K661" i="27"/>
  <c r="K660" i="27"/>
  <c r="K659" i="27"/>
  <c r="K658" i="27"/>
  <c r="K657" i="27"/>
  <c r="K656" i="27"/>
  <c r="K655" i="27"/>
  <c r="K654" i="27"/>
  <c r="K653" i="27"/>
  <c r="K652" i="27"/>
  <c r="K651" i="27"/>
  <c r="K650" i="27"/>
  <c r="K649" i="27"/>
  <c r="K648" i="27"/>
  <c r="K647" i="27"/>
  <c r="K646" i="27"/>
  <c r="K645" i="27"/>
  <c r="K644" i="27"/>
  <c r="K643" i="27"/>
  <c r="K642" i="27"/>
  <c r="K641" i="27"/>
  <c r="K640" i="27"/>
  <c r="K639" i="27"/>
  <c r="K638" i="27"/>
  <c r="K637" i="27"/>
  <c r="K636" i="27"/>
  <c r="K635" i="27"/>
  <c r="K634" i="27"/>
  <c r="K633" i="27"/>
  <c r="K632" i="27"/>
  <c r="K631" i="27"/>
  <c r="K630" i="27"/>
  <c r="K629" i="27"/>
  <c r="K628" i="27"/>
  <c r="K627" i="27"/>
  <c r="K626" i="27"/>
  <c r="K625" i="27"/>
  <c r="K624" i="27"/>
  <c r="K623" i="27"/>
  <c r="K622" i="27"/>
  <c r="K621" i="27"/>
  <c r="K620" i="27"/>
  <c r="K619" i="27"/>
  <c r="K618" i="27"/>
  <c r="K617" i="27"/>
  <c r="K616" i="27"/>
  <c r="K615" i="27"/>
  <c r="K614" i="27"/>
  <c r="K613" i="27"/>
  <c r="K612" i="27"/>
  <c r="K611" i="27"/>
  <c r="K610" i="27"/>
  <c r="K609" i="27"/>
  <c r="K608" i="27"/>
  <c r="K607" i="27"/>
  <c r="K606" i="27"/>
  <c r="K605" i="27"/>
  <c r="K604" i="27"/>
  <c r="K603" i="27"/>
  <c r="K602" i="27"/>
  <c r="K601" i="27"/>
  <c r="K600" i="27"/>
  <c r="K599" i="27"/>
  <c r="K598" i="27"/>
  <c r="K597" i="27"/>
  <c r="K596" i="27"/>
  <c r="K595" i="27"/>
  <c r="K594" i="27"/>
  <c r="K593" i="27"/>
  <c r="K592" i="27"/>
  <c r="K591" i="27"/>
  <c r="K590" i="27"/>
  <c r="K589" i="27"/>
  <c r="K588" i="27"/>
  <c r="K587" i="27"/>
  <c r="K586" i="27"/>
  <c r="K585" i="27"/>
  <c r="K584" i="27"/>
  <c r="K583" i="27"/>
  <c r="K582" i="27"/>
  <c r="K581" i="27"/>
  <c r="K580" i="27"/>
  <c r="K579" i="27"/>
  <c r="K578" i="27"/>
  <c r="K577" i="27"/>
  <c r="K576" i="27"/>
  <c r="K575" i="27"/>
  <c r="K574" i="27"/>
  <c r="K573" i="27"/>
  <c r="K572" i="27"/>
  <c r="K571" i="27"/>
  <c r="K570" i="27"/>
  <c r="K569" i="27"/>
  <c r="K568" i="27"/>
  <c r="K567" i="27"/>
  <c r="K566" i="27"/>
  <c r="K565" i="27"/>
  <c r="K564" i="27"/>
  <c r="K563" i="27"/>
  <c r="K562" i="27"/>
  <c r="K561" i="27"/>
  <c r="K560" i="27"/>
  <c r="K559" i="27"/>
  <c r="K558" i="27"/>
  <c r="K557" i="27"/>
  <c r="K556" i="27"/>
  <c r="K555" i="27"/>
  <c r="K554" i="27"/>
  <c r="K553" i="27"/>
  <c r="K552" i="27"/>
  <c r="K551" i="27"/>
  <c r="K550" i="27"/>
  <c r="K549" i="27"/>
  <c r="K548" i="27"/>
  <c r="K547" i="27"/>
  <c r="K546" i="27"/>
  <c r="K545" i="27"/>
  <c r="K544" i="27"/>
  <c r="K543" i="27"/>
  <c r="K542" i="27"/>
  <c r="K541" i="27"/>
  <c r="K540" i="27"/>
  <c r="K539" i="27"/>
  <c r="K538" i="27"/>
  <c r="K537" i="27"/>
  <c r="K536" i="27"/>
  <c r="K535" i="27"/>
  <c r="K534" i="27"/>
  <c r="K533" i="27"/>
  <c r="K532" i="27"/>
  <c r="K531" i="27"/>
  <c r="K530" i="27"/>
  <c r="K529" i="27"/>
  <c r="K528" i="27"/>
  <c r="K527" i="27"/>
  <c r="K526" i="27"/>
  <c r="K525" i="27"/>
  <c r="K524" i="27"/>
  <c r="K523" i="27"/>
  <c r="K522" i="27"/>
  <c r="K521" i="27"/>
  <c r="K520" i="27"/>
  <c r="K519" i="27"/>
  <c r="K518" i="27"/>
  <c r="K517" i="27"/>
  <c r="K516" i="27"/>
  <c r="K515" i="27"/>
  <c r="K514" i="27"/>
  <c r="K513" i="27"/>
  <c r="K512" i="27"/>
  <c r="K511" i="27"/>
  <c r="K510" i="27"/>
  <c r="K509" i="27"/>
  <c r="K508" i="27"/>
  <c r="K507" i="27"/>
  <c r="K506" i="27"/>
  <c r="K505" i="27"/>
  <c r="K504" i="27"/>
  <c r="K503" i="27"/>
  <c r="K502" i="27"/>
  <c r="K501" i="27"/>
  <c r="K500" i="27"/>
  <c r="K499" i="27"/>
  <c r="K498" i="27"/>
  <c r="K497" i="27"/>
  <c r="K496" i="27"/>
  <c r="K495" i="27"/>
  <c r="K494" i="27"/>
  <c r="K493" i="27"/>
  <c r="K492" i="27"/>
  <c r="K491" i="27"/>
  <c r="K490" i="27"/>
  <c r="K489" i="27"/>
  <c r="K488" i="27"/>
  <c r="K487" i="27"/>
  <c r="K486" i="27"/>
  <c r="K485" i="27"/>
  <c r="K484" i="27"/>
  <c r="K483" i="27"/>
  <c r="K482" i="27"/>
  <c r="K481" i="27"/>
  <c r="K480" i="27"/>
  <c r="K479" i="27"/>
  <c r="K478" i="27"/>
  <c r="K477" i="27"/>
  <c r="K476" i="27"/>
  <c r="K475" i="27"/>
  <c r="K474" i="27"/>
  <c r="K473" i="27"/>
  <c r="K472" i="27"/>
  <c r="K471" i="27"/>
  <c r="K470" i="27"/>
  <c r="K469" i="27"/>
  <c r="K468" i="27"/>
  <c r="K467" i="27"/>
  <c r="K466" i="27"/>
  <c r="K465" i="27"/>
  <c r="K464" i="27"/>
  <c r="K463" i="27"/>
  <c r="K462" i="27"/>
  <c r="K461" i="27"/>
  <c r="K460" i="27"/>
  <c r="K459" i="27"/>
  <c r="K458" i="27"/>
  <c r="K457" i="27"/>
  <c r="K456" i="27"/>
  <c r="K455" i="27"/>
  <c r="K454" i="27"/>
  <c r="K453" i="27"/>
  <c r="K452" i="27"/>
  <c r="K451" i="27"/>
  <c r="K450" i="27"/>
  <c r="K449" i="27"/>
  <c r="K448" i="27"/>
  <c r="K447" i="27"/>
  <c r="K446" i="27"/>
  <c r="K445" i="27"/>
  <c r="K444" i="27"/>
  <c r="K443" i="27"/>
  <c r="K442" i="27"/>
  <c r="K441" i="27"/>
  <c r="K440" i="27"/>
  <c r="K439" i="27"/>
  <c r="K438" i="27"/>
  <c r="K437" i="27"/>
  <c r="K436" i="27"/>
  <c r="K435" i="27"/>
  <c r="K434" i="27"/>
  <c r="K433" i="27"/>
  <c r="K432" i="27"/>
  <c r="K431" i="27"/>
  <c r="K430" i="27"/>
  <c r="K429" i="27"/>
  <c r="K428" i="27"/>
  <c r="K427" i="27"/>
  <c r="K426" i="27"/>
  <c r="K425" i="27"/>
  <c r="K424" i="27"/>
  <c r="K423" i="27"/>
  <c r="K422" i="27"/>
  <c r="K421" i="27"/>
  <c r="K420" i="27"/>
  <c r="K419" i="27"/>
  <c r="K418" i="27"/>
  <c r="K417" i="27"/>
  <c r="K416" i="27"/>
  <c r="K415" i="27"/>
  <c r="K414" i="27"/>
  <c r="K413" i="27"/>
  <c r="K412" i="27"/>
  <c r="K411" i="27"/>
  <c r="K410" i="27"/>
  <c r="K409" i="27"/>
  <c r="K408" i="27"/>
  <c r="K407" i="27"/>
  <c r="K406" i="27"/>
  <c r="K405" i="27"/>
  <c r="K404" i="27"/>
  <c r="K403" i="27"/>
  <c r="K402" i="27"/>
  <c r="K401" i="27"/>
  <c r="K400" i="27"/>
  <c r="K399" i="27"/>
  <c r="K398" i="27"/>
  <c r="K397" i="27"/>
  <c r="K396" i="27"/>
  <c r="K395" i="27"/>
  <c r="K394" i="27"/>
  <c r="K393" i="27"/>
  <c r="K392" i="27"/>
  <c r="K391" i="27"/>
  <c r="K390" i="27"/>
  <c r="K389" i="27"/>
  <c r="K388" i="27"/>
  <c r="K387" i="27"/>
  <c r="K386" i="27"/>
  <c r="K385" i="27"/>
  <c r="K384" i="27"/>
  <c r="K383" i="27"/>
  <c r="K382" i="27"/>
  <c r="K381" i="27"/>
  <c r="K380" i="27"/>
  <c r="K379" i="27"/>
  <c r="K378" i="27"/>
  <c r="K377" i="27"/>
  <c r="K376" i="27"/>
  <c r="K375" i="27"/>
  <c r="K374" i="27"/>
  <c r="K373" i="27"/>
  <c r="K372" i="27"/>
  <c r="K371" i="27"/>
  <c r="K370" i="27"/>
  <c r="K369" i="27"/>
  <c r="K368" i="27"/>
  <c r="K367" i="27"/>
  <c r="K366" i="27"/>
  <c r="K365" i="27"/>
  <c r="K364" i="27"/>
  <c r="K363" i="27"/>
  <c r="K362" i="27"/>
  <c r="K361" i="27"/>
  <c r="K360" i="27"/>
  <c r="K359" i="27"/>
  <c r="K358" i="27"/>
  <c r="K357" i="27"/>
  <c r="K356" i="27"/>
  <c r="K355" i="27"/>
  <c r="K354" i="27"/>
  <c r="K353" i="27"/>
  <c r="K352" i="27"/>
  <c r="K351" i="27"/>
  <c r="K350" i="27"/>
  <c r="K349" i="27"/>
  <c r="K348" i="27"/>
  <c r="K347" i="27"/>
  <c r="K346" i="27"/>
  <c r="K345" i="27"/>
  <c r="K344" i="27"/>
  <c r="K343" i="27"/>
  <c r="K342" i="27"/>
  <c r="K341" i="27"/>
  <c r="K340" i="27"/>
  <c r="K339" i="27"/>
  <c r="K338" i="27"/>
  <c r="K337" i="27"/>
  <c r="K336" i="27"/>
  <c r="K335" i="27"/>
  <c r="K334" i="27"/>
  <c r="K333" i="27"/>
  <c r="K332" i="27"/>
  <c r="K331" i="27"/>
  <c r="K330" i="27"/>
  <c r="K329" i="27"/>
  <c r="K328" i="27"/>
  <c r="K327" i="27"/>
  <c r="K326" i="27"/>
  <c r="K325" i="27"/>
  <c r="K324" i="27"/>
  <c r="K323" i="27"/>
  <c r="K322" i="27"/>
  <c r="K321" i="27"/>
  <c r="K320" i="27"/>
  <c r="K319" i="27"/>
  <c r="K318" i="27"/>
  <c r="K317" i="27"/>
  <c r="K316" i="27"/>
  <c r="K315" i="27"/>
  <c r="K314" i="27"/>
  <c r="K313" i="27"/>
  <c r="K312" i="27"/>
  <c r="K311" i="27"/>
  <c r="K310" i="27"/>
  <c r="K309" i="27"/>
  <c r="K308" i="27"/>
  <c r="K307" i="27"/>
  <c r="K306" i="27"/>
  <c r="K305" i="27"/>
  <c r="K304" i="27"/>
  <c r="K303" i="27"/>
  <c r="K302" i="27"/>
  <c r="K301" i="27"/>
  <c r="K300" i="27"/>
  <c r="K299" i="27"/>
  <c r="K298" i="27"/>
  <c r="K297" i="27"/>
  <c r="K296" i="27"/>
  <c r="K295" i="27"/>
  <c r="K294" i="27"/>
  <c r="K293" i="27"/>
  <c r="K292" i="27"/>
  <c r="K291" i="27"/>
  <c r="K290" i="27"/>
  <c r="K289" i="27"/>
  <c r="K288" i="27"/>
  <c r="K287" i="27"/>
  <c r="K286" i="27"/>
  <c r="K285" i="27"/>
  <c r="K284" i="27"/>
  <c r="K283" i="27"/>
  <c r="K282" i="27"/>
  <c r="K281" i="27"/>
  <c r="K280" i="27"/>
  <c r="K279" i="27"/>
  <c r="K278" i="27"/>
  <c r="K277" i="27"/>
  <c r="K276" i="27"/>
  <c r="K275" i="27"/>
  <c r="K274" i="27"/>
  <c r="K273" i="27"/>
  <c r="K272" i="27"/>
  <c r="K271" i="27"/>
  <c r="K270" i="27"/>
  <c r="K269" i="27"/>
  <c r="K268" i="27"/>
  <c r="K267" i="27"/>
  <c r="K266" i="27"/>
  <c r="K265" i="27"/>
  <c r="K264" i="27"/>
  <c r="K263" i="27"/>
  <c r="K262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40" i="27"/>
  <c r="K239" i="27"/>
  <c r="K238" i="27"/>
  <c r="K237" i="27"/>
  <c r="K236" i="27"/>
  <c r="K235" i="27"/>
  <c r="K234" i="27"/>
  <c r="K233" i="27"/>
  <c r="K232" i="27"/>
  <c r="K231" i="27"/>
  <c r="K230" i="27"/>
  <c r="K229" i="27"/>
  <c r="K228" i="27"/>
  <c r="K227" i="27"/>
  <c r="K226" i="27"/>
  <c r="K225" i="27"/>
  <c r="K224" i="27"/>
  <c r="K223" i="27"/>
  <c r="K222" i="27"/>
  <c r="K221" i="27"/>
  <c r="K220" i="27"/>
  <c r="K219" i="27"/>
  <c r="K218" i="27"/>
  <c r="K217" i="27"/>
  <c r="K216" i="27"/>
  <c r="K215" i="27"/>
  <c r="K214" i="27"/>
  <c r="K213" i="27"/>
  <c r="K212" i="27"/>
  <c r="K211" i="27"/>
  <c r="K210" i="27"/>
  <c r="K209" i="27"/>
  <c r="K208" i="27"/>
  <c r="K207" i="27"/>
  <c r="K206" i="27"/>
  <c r="K205" i="27"/>
  <c r="K204" i="27"/>
  <c r="K203" i="27"/>
  <c r="K202" i="27"/>
  <c r="K201" i="27"/>
  <c r="K200" i="27"/>
  <c r="K199" i="27"/>
  <c r="K198" i="27"/>
  <c r="K197" i="27"/>
  <c r="K196" i="27"/>
  <c r="K195" i="27"/>
  <c r="K194" i="27"/>
  <c r="K193" i="27"/>
  <c r="K192" i="27"/>
  <c r="K191" i="27"/>
  <c r="K190" i="27"/>
  <c r="K189" i="27"/>
  <c r="K188" i="27"/>
  <c r="K187" i="27"/>
  <c r="K186" i="27"/>
  <c r="K185" i="27"/>
  <c r="K184" i="27"/>
  <c r="K183" i="27"/>
  <c r="K182" i="27"/>
  <c r="K181" i="27"/>
  <c r="K180" i="27"/>
  <c r="K179" i="27"/>
  <c r="K178" i="27"/>
  <c r="K177" i="27"/>
  <c r="K176" i="27"/>
  <c r="K175" i="27"/>
  <c r="K174" i="27"/>
  <c r="K173" i="27"/>
  <c r="K172" i="27"/>
  <c r="K171" i="27"/>
  <c r="K170" i="27"/>
  <c r="K169" i="27"/>
  <c r="K168" i="27"/>
  <c r="K167" i="27"/>
  <c r="K166" i="27"/>
  <c r="K165" i="27"/>
  <c r="K164" i="27"/>
  <c r="K163" i="27"/>
  <c r="K162" i="27"/>
  <c r="K161" i="27"/>
  <c r="K160" i="27"/>
  <c r="K159" i="27"/>
  <c r="K158" i="27"/>
  <c r="K157" i="27"/>
  <c r="K156" i="27"/>
  <c r="K155" i="27"/>
  <c r="K154" i="27"/>
  <c r="K153" i="27"/>
  <c r="K152" i="27"/>
  <c r="K151" i="27"/>
  <c r="K150" i="27"/>
  <c r="K149" i="27"/>
  <c r="K148" i="27"/>
  <c r="K147" i="27"/>
  <c r="K146" i="27"/>
  <c r="K145" i="27"/>
  <c r="K144" i="27"/>
  <c r="K143" i="27"/>
  <c r="K142" i="27"/>
  <c r="K141" i="27"/>
  <c r="K140" i="27"/>
  <c r="K139" i="27"/>
  <c r="K138" i="27"/>
  <c r="K137" i="27"/>
  <c r="K136" i="27"/>
  <c r="K135" i="27"/>
  <c r="K134" i="27"/>
  <c r="K133" i="27"/>
  <c r="K132" i="27"/>
  <c r="K131" i="27"/>
  <c r="K130" i="27"/>
  <c r="K129" i="27"/>
  <c r="K128" i="27"/>
  <c r="K127" i="27"/>
  <c r="K126" i="27"/>
  <c r="K125" i="27"/>
  <c r="K124" i="27"/>
  <c r="K123" i="27"/>
  <c r="K122" i="27"/>
  <c r="K121" i="27"/>
  <c r="K120" i="27"/>
  <c r="K119" i="27"/>
  <c r="K118" i="27"/>
  <c r="K117" i="27"/>
  <c r="K116" i="27"/>
  <c r="K115" i="27"/>
  <c r="K114" i="27"/>
  <c r="K113" i="27"/>
  <c r="K112" i="27"/>
  <c r="K111" i="27"/>
  <c r="K110" i="27"/>
  <c r="K109" i="27"/>
  <c r="K108" i="27"/>
  <c r="K107" i="27"/>
  <c r="K106" i="27"/>
  <c r="K105" i="27"/>
  <c r="K104" i="27"/>
  <c r="K103" i="27"/>
  <c r="K102" i="27"/>
  <c r="K101" i="27"/>
  <c r="K100" i="27"/>
  <c r="K99" i="27"/>
  <c r="K98" i="27"/>
  <c r="K97" i="27"/>
  <c r="K96" i="27"/>
  <c r="K95" i="27"/>
  <c r="K94" i="27"/>
  <c r="K93" i="27"/>
  <c r="K92" i="27"/>
  <c r="K91" i="27"/>
  <c r="K90" i="27"/>
  <c r="K89" i="27"/>
  <c r="K88" i="27"/>
  <c r="K87" i="27"/>
  <c r="K86" i="27"/>
  <c r="K85" i="27"/>
  <c r="K84" i="27"/>
  <c r="K83" i="27"/>
  <c r="K82" i="27"/>
  <c r="K81" i="27"/>
  <c r="K80" i="27"/>
  <c r="K79" i="27"/>
  <c r="K78" i="27"/>
  <c r="K77" i="27"/>
  <c r="K76" i="27"/>
  <c r="K75" i="27"/>
  <c r="K74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K3" i="27"/>
  <c r="BA51" i="59" l="1"/>
  <c r="H6" i="59" s="1" a="1"/>
  <c r="N29" i="32"/>
  <c r="Q29" i="32" s="1"/>
  <c r="S29" i="32" s="1"/>
  <c r="T29" i="32" s="1"/>
  <c r="AB21" i="32" s="1"/>
  <c r="N30" i="32"/>
  <c r="Q30" i="32" s="1"/>
  <c r="S30" i="32" s="1"/>
  <c r="T30" i="32" s="1"/>
  <c r="AB22" i="32" s="1"/>
  <c r="H9" i="59" l="1"/>
  <c r="H8" i="59"/>
  <c r="H7" i="59"/>
  <c r="H6" i="59"/>
  <c r="AX62" i="59"/>
  <c r="AX60" i="59"/>
  <c r="AX58" i="59"/>
  <c r="AX56" i="59"/>
  <c r="AX54" i="59"/>
  <c r="AX52" i="59"/>
  <c r="D100" i="59"/>
  <c r="AX50" i="59"/>
  <c r="AX63" i="59"/>
  <c r="AX53" i="59"/>
  <c r="AX59" i="59"/>
  <c r="AX55" i="59"/>
  <c r="AX51" i="59"/>
  <c r="AX57" i="59"/>
  <c r="AX61" i="59"/>
  <c r="AR47" i="59"/>
  <c r="AY56" i="59" l="1"/>
  <c r="AW56" i="59" s="1"/>
  <c r="AY58" i="59"/>
  <c r="AW58" i="59" s="1"/>
  <c r="AY50" i="59"/>
  <c r="AW50" i="59" s="1"/>
  <c r="AY61" i="59"/>
  <c r="AW61" i="59" s="1"/>
  <c r="G106" i="59"/>
  <c r="D113" i="59" s="1"/>
  <c r="D114" i="59" s="1"/>
  <c r="D111" i="59"/>
  <c r="D106" i="59"/>
  <c r="G109" i="59"/>
  <c r="E121" i="59"/>
  <c r="G107" i="59"/>
  <c r="D107" i="59"/>
  <c r="G108" i="59"/>
  <c r="AY53" i="59"/>
  <c r="AW53" i="59" s="1"/>
  <c r="AY55" i="59"/>
  <c r="AW55" i="59" s="1"/>
  <c r="AY59" i="59"/>
  <c r="AW59" i="59" s="1"/>
  <c r="AY60" i="59"/>
  <c r="AW60" i="59" s="1"/>
  <c r="AY63" i="59"/>
  <c r="AW63" i="59" s="1"/>
  <c r="AY62" i="59"/>
  <c r="AW62" i="59" s="1"/>
  <c r="AY57" i="59"/>
  <c r="AW57" i="59" s="1"/>
  <c r="AY52" i="59"/>
  <c r="AW52" i="59" s="1"/>
  <c r="D110" i="59" s="1"/>
  <c r="AY51" i="59"/>
  <c r="AW51" i="59" s="1"/>
  <c r="AY54" i="59"/>
  <c r="AW54" i="59" s="1"/>
  <c r="E118" i="59" l="1"/>
  <c r="E120" i="59" s="1"/>
  <c r="E119" i="59" l="1"/>
</calcChain>
</file>

<file path=xl/comments1.xml><?xml version="1.0" encoding="utf-8"?>
<comments xmlns="http://schemas.openxmlformats.org/spreadsheetml/2006/main">
  <authors>
    <author>pc05</author>
  </authors>
  <commentList>
    <comment ref="G3070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connections.xml><?xml version="1.0" encoding="utf-8"?>
<connections xmlns="http://schemas.openxmlformats.org/spreadsheetml/2006/main">
  <connection id="1" keepAlive="1" name="SRVGART04 DDE_CAL_SICODI Reporte_Material_Total1" type="5" refreshedVersion="3" background="1" saveData="1">
    <dbPr connection="Provider=SQLOLEDB.1;Integrated Security=SSPI;Persist Security Info=True;Initial Catalog=SICODI_GART;Data Source=SERVIDOR;Use Procedure for Prepare=1;Auto Translate=True;Packet Size=4096;Workstation ID=WS-FCOSSIOG;Use Encryption for Data=False;Tag with column collation when possible=False" command="&quot;SICODI_GART&quot;.&quot;dbo&quot;.&quot;Reporte_Material_Total&quot;" commandType="3"/>
  </connection>
</connections>
</file>

<file path=xl/sharedStrings.xml><?xml version="1.0" encoding="utf-8"?>
<sst xmlns="http://schemas.openxmlformats.org/spreadsheetml/2006/main" count="64010" uniqueCount="8559">
  <si>
    <t xml:space="preserve">Base de datos según lo normado por OSINERGMIN </t>
  </si>
  <si>
    <t>Distrito</t>
  </si>
  <si>
    <t>Provincia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</si>
  <si>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</si>
  <si>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</si>
  <si>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</si>
  <si>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</si>
  <si>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</si>
  <si>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</si>
  <si>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</si>
  <si>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</si>
  <si>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</si>
  <si>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</si>
  <si>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</si>
  <si>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</si>
  <si>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</si>
  <si>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</si>
  <si>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</si>
  <si>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</si>
  <si>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</si>
  <si>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</si>
  <si>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</si>
  <si>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</si>
  <si>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</si>
  <si>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</si>
  <si>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</si>
  <si>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</si>
  <si>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</si>
  <si>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</si>
  <si>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</si>
  <si>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</si>
  <si>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</si>
  <si>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</si>
  <si>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</si>
  <si>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</si>
  <si>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</si>
  <si>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</si>
  <si>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</si>
  <si>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</si>
  <si>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</si>
  <si>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</si>
  <si>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</si>
  <si>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</si>
  <si>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</si>
  <si>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</si>
  <si>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</si>
  <si>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</si>
  <si>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</si>
  <si>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</si>
  <si>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</si>
  <si>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</si>
  <si>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</si>
  <si>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</si>
  <si>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</si>
  <si>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</si>
  <si>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</si>
  <si>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</si>
  <si>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</si>
  <si>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</si>
  <si>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</si>
  <si>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</si>
  <si>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</si>
  <si>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</si>
  <si>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</si>
  <si>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</si>
  <si>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</si>
  <si>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</si>
  <si>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</si>
  <si>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</si>
  <si>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</si>
  <si>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</si>
  <si>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</si>
  <si>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</si>
  <si>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</si>
  <si>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</si>
  <si>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</si>
  <si>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</si>
  <si>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</si>
  <si>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</si>
  <si>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</si>
  <si>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</si>
  <si>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</si>
  <si>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</si>
  <si>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</si>
  <si>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</si>
  <si>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</si>
  <si>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</si>
  <si>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</si>
  <si>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</si>
  <si>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</si>
  <si>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</si>
  <si>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</si>
  <si>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</si>
  <si>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</si>
  <si>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</si>
  <si>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</si>
  <si>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</si>
  <si>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</si>
  <si>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</si>
  <si>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</si>
  <si>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</si>
  <si>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</si>
  <si>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</si>
  <si>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</si>
  <si>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</si>
  <si>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</si>
  <si>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</si>
  <si>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</si>
  <si>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</si>
  <si>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</si>
  <si>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</si>
  <si>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</si>
  <si>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</si>
  <si>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</si>
  <si>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</si>
  <si>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</si>
  <si>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</si>
  <si>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</si>
  <si>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</si>
  <si>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</si>
  <si>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</si>
  <si>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</si>
  <si>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</si>
  <si>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</si>
  <si>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</si>
  <si>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</si>
  <si>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</si>
  <si>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</si>
  <si>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</si>
  <si>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</si>
  <si>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</si>
  <si>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</si>
  <si>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</si>
  <si>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</si>
  <si>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</si>
  <si>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</si>
  <si>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</si>
  <si>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</si>
  <si>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</si>
  <si>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</si>
  <si>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</si>
  <si>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</si>
  <si>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</si>
  <si>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</si>
  <si>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</si>
  <si>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</si>
  <si>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</si>
  <si>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</si>
  <si>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</si>
  <si>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</si>
  <si>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</si>
  <si>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</si>
  <si>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</si>
  <si>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</si>
  <si>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</si>
  <si>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</si>
  <si>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</si>
  <si>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</si>
  <si>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</si>
  <si>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</si>
  <si>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</si>
  <si>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</si>
  <si>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</si>
  <si>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</si>
  <si>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</si>
  <si>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</si>
  <si>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</si>
  <si>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</si>
  <si>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</si>
  <si>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</si>
  <si>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</si>
  <si>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</si>
  <si>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</si>
  <si>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</si>
  <si>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</si>
  <si>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</si>
  <si>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</si>
  <si>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</si>
  <si>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</si>
  <si>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</si>
  <si>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</si>
  <si>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</si>
  <si>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</si>
  <si>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</si>
  <si>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</si>
  <si>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</si>
  <si>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</si>
  <si>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</si>
  <si>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</si>
  <si>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</si>
  <si>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</si>
  <si>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</si>
  <si>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</si>
  <si>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</si>
  <si>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</si>
  <si>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</si>
  <si>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</si>
  <si>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</si>
  <si>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</si>
  <si>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</si>
  <si>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</si>
  <si>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</si>
  <si>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</si>
  <si>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</si>
  <si>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</si>
  <si>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</si>
  <si>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</si>
  <si>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</si>
  <si>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</si>
  <si>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</si>
  <si>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</si>
  <si>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</si>
  <si>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</si>
  <si>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</si>
  <si>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</si>
  <si>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</si>
  <si>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</si>
  <si>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</si>
  <si>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</si>
  <si>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</si>
  <si>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</si>
  <si>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</si>
  <si>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</si>
  <si>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</si>
  <si>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</si>
  <si>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</si>
  <si>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</si>
  <si>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</si>
  <si>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</si>
  <si>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</si>
  <si>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</si>
  <si>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</si>
  <si>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</si>
  <si>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</si>
  <si>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</si>
  <si>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</si>
  <si>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</si>
  <si>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</si>
  <si>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</si>
  <si>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</si>
  <si>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</si>
  <si>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</si>
  <si>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</si>
  <si>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</si>
  <si>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</si>
  <si>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</si>
  <si>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</si>
  <si>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</si>
  <si>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</si>
  <si>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</si>
  <si>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</si>
  <si>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</si>
  <si>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</si>
  <si>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</si>
  <si>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</si>
  <si>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</si>
  <si>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</si>
  <si>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</si>
  <si>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</si>
  <si>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</si>
  <si>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</si>
  <si>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</si>
  <si>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</si>
  <si>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</si>
  <si>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</si>
  <si>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</si>
  <si>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</si>
  <si>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</si>
  <si>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</si>
  <si>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</si>
  <si>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</si>
  <si>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</si>
  <si>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</si>
  <si>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</si>
  <si>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</si>
  <si>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</si>
  <si>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</si>
  <si>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</si>
  <si>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</si>
  <si>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</si>
  <si>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</si>
  <si>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</si>
  <si>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</si>
  <si>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</si>
  <si>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</si>
  <si>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</si>
  <si>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</si>
  <si>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</si>
  <si>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</si>
  <si>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</si>
  <si>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</si>
  <si>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</si>
  <si>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</si>
  <si>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</si>
  <si>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</si>
  <si>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</si>
  <si>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</si>
  <si>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</si>
  <si>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</si>
  <si>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</si>
  <si>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</si>
  <si>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</si>
  <si>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</si>
  <si>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</si>
  <si>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</si>
  <si>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</si>
  <si>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</si>
  <si>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</si>
  <si>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</si>
  <si>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</si>
  <si>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</si>
  <si>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</si>
  <si>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</si>
  <si>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</si>
  <si>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</si>
  <si>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</si>
  <si>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</si>
  <si>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</si>
  <si>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</si>
  <si>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</si>
  <si>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</si>
  <si>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</si>
  <si>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</si>
  <si>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</si>
  <si>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</si>
  <si>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</si>
  <si>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</si>
  <si>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</si>
  <si>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</si>
  <si>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</si>
  <si>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</si>
  <si>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</si>
  <si>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</si>
  <si>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</si>
  <si>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</si>
  <si>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</si>
  <si>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</si>
  <si>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</si>
  <si>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</si>
  <si>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</si>
  <si>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</si>
  <si>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</si>
  <si>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</si>
  <si>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</si>
  <si>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</si>
  <si>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</si>
  <si>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</si>
  <si>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</si>
  <si>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</si>
  <si>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</si>
  <si>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</si>
  <si>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</si>
  <si>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</si>
  <si>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</si>
  <si>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</si>
  <si>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</si>
  <si>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</si>
  <si>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</si>
  <si>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</si>
  <si>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</si>
  <si>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</si>
  <si>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</si>
  <si>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</si>
  <si>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</si>
  <si>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</si>
  <si>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</si>
  <si>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</si>
  <si>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</si>
  <si>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</si>
  <si>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</si>
  <si>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</si>
  <si>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</si>
  <si>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</si>
  <si>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</si>
  <si>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</si>
  <si>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</si>
  <si>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</si>
  <si>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</si>
  <si>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</si>
  <si>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</si>
  <si>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</si>
  <si>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</si>
  <si>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</si>
  <si>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</si>
  <si>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</si>
  <si>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</si>
  <si>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</si>
  <si>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</si>
  <si>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</si>
  <si>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</si>
  <si>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</si>
  <si>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</si>
  <si>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</si>
  <si>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</si>
  <si>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</si>
  <si>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</si>
  <si>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</si>
  <si>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</si>
  <si>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</si>
  <si>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</si>
  <si>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</si>
  <si>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</si>
  <si>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</si>
  <si>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</si>
  <si>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</si>
  <si>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</si>
  <si>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</si>
  <si>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</si>
  <si>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</si>
  <si>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</si>
  <si>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</si>
  <si>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</si>
  <si>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</si>
  <si>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</si>
  <si>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</si>
  <si>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</si>
  <si>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</si>
  <si>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</si>
  <si>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</si>
  <si>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</si>
  <si>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</si>
  <si>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</si>
  <si>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</si>
  <si>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</si>
  <si>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</si>
  <si>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</si>
  <si>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</si>
  <si>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</si>
  <si>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</si>
  <si>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</si>
  <si>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</si>
  <si>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</si>
  <si>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</si>
  <si>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</si>
  <si>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</si>
  <si>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</si>
  <si>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</si>
  <si>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</si>
  <si>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</si>
  <si>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</si>
  <si>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</si>
  <si>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</si>
  <si>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</si>
  <si>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</si>
  <si>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</si>
  <si>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</si>
  <si>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</si>
  <si>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</si>
  <si>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</si>
  <si>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</si>
  <si>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</si>
  <si>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</si>
  <si>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</si>
  <si>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</si>
  <si>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</si>
  <si>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</si>
  <si>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</si>
  <si>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</si>
  <si>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</si>
  <si>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</si>
  <si>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</si>
  <si>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</si>
  <si>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</si>
  <si>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</si>
  <si>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</si>
  <si>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</si>
  <si>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</si>
  <si>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</si>
  <si>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</si>
  <si>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</si>
  <si>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</si>
  <si>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</si>
  <si>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</si>
  <si>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</si>
  <si>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</si>
  <si>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</si>
  <si>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</si>
  <si>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</si>
  <si>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</si>
  <si>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</si>
  <si>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</si>
  <si>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</si>
  <si>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</si>
  <si>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</si>
  <si>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</si>
  <si>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</si>
  <si>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</si>
  <si>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</si>
  <si>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</si>
  <si>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</si>
  <si>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</si>
  <si>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</si>
  <si>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</si>
  <si>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</si>
  <si>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</si>
  <si>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</si>
  <si>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</si>
  <si>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</si>
  <si>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</si>
  <si>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</si>
  <si>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</si>
  <si>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</si>
  <si>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</si>
  <si>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</si>
  <si>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</si>
  <si>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</si>
  <si>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</si>
  <si>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</si>
  <si>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</si>
  <si>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</si>
  <si>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</si>
  <si>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</si>
  <si>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</si>
  <si>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</si>
  <si>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</si>
  <si>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</si>
  <si>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</si>
  <si>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</si>
  <si>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</si>
  <si>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</si>
  <si>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</si>
  <si>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</si>
  <si>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</si>
  <si>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</si>
  <si>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</si>
  <si>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</si>
  <si>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</si>
  <si>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</si>
  <si>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</si>
  <si>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</si>
  <si>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</si>
  <si>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</si>
  <si>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</si>
  <si>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</si>
  <si>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</si>
  <si>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</si>
  <si>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</si>
  <si>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</si>
  <si>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</si>
  <si>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</si>
  <si>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</si>
  <si>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</si>
  <si>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</si>
  <si>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</si>
  <si>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</si>
  <si>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</si>
  <si>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</si>
  <si>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</si>
  <si>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</si>
  <si>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</si>
  <si>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</si>
  <si>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</si>
  <si>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</si>
  <si>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</si>
  <si>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</si>
  <si>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</si>
  <si>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</si>
  <si>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</si>
  <si>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</si>
  <si>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</si>
  <si>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</si>
  <si>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</si>
  <si>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</si>
  <si>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</si>
  <si>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</si>
  <si>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</si>
  <si>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</si>
  <si>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</si>
  <si>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</si>
  <si>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</si>
  <si>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</si>
  <si>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</si>
  <si>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</si>
  <si>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</si>
  <si>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</si>
  <si>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</si>
  <si>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</si>
  <si>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</si>
  <si>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</si>
  <si>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</si>
  <si>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</si>
  <si>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</si>
  <si>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</si>
  <si>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</si>
  <si>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</si>
  <si>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</si>
  <si>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</si>
  <si>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</si>
  <si>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</si>
  <si>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</si>
  <si>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</si>
  <si>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</si>
  <si>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</si>
  <si>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</si>
  <si>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</si>
  <si>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</si>
  <si>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</si>
  <si>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</si>
  <si>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</si>
  <si>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</si>
  <si>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</si>
  <si>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</si>
  <si>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</si>
  <si>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</si>
  <si>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</si>
  <si>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</si>
  <si>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</si>
  <si>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</si>
  <si>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</si>
  <si>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</si>
  <si>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</si>
  <si>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</si>
  <si>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</si>
  <si>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</si>
  <si>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</si>
  <si>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</si>
  <si>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</si>
  <si>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</si>
  <si>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</si>
  <si>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</si>
  <si>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</si>
  <si>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</si>
  <si>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</si>
  <si>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</si>
  <si>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</si>
  <si>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</si>
  <si>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</si>
  <si>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</si>
  <si>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</si>
  <si>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</si>
  <si>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</si>
  <si>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</si>
  <si>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</si>
  <si>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</si>
  <si>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</si>
  <si>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</si>
  <si>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</si>
  <si>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</si>
  <si>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</si>
  <si>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</si>
  <si>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</si>
  <si>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</si>
  <si>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</si>
  <si>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</si>
  <si>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</si>
  <si>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</si>
  <si>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</si>
  <si>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</si>
  <si>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</si>
  <si>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</si>
  <si>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</si>
  <si>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</si>
  <si>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</si>
  <si>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</si>
  <si>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</si>
  <si>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</si>
  <si>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</si>
  <si>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</si>
  <si>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</si>
  <si>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</si>
  <si>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</si>
  <si>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</si>
  <si>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</si>
  <si>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</si>
  <si>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</si>
  <si>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</si>
  <si>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</si>
  <si>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</si>
  <si>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</si>
  <si>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</si>
  <si>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</si>
  <si>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</si>
  <si>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</si>
  <si>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</si>
  <si>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</si>
  <si>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</si>
  <si>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</si>
  <si>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</si>
  <si>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</si>
  <si>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</si>
  <si>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</si>
  <si>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</si>
  <si>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</si>
  <si>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</si>
  <si>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</si>
  <si>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</si>
  <si>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</si>
  <si>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</si>
  <si>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</si>
  <si>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</si>
  <si>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</si>
  <si>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</si>
  <si>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</si>
  <si>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</si>
  <si>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</si>
  <si>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</si>
  <si>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</si>
  <si>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</si>
  <si>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</si>
  <si>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</si>
  <si>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</si>
  <si>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</si>
  <si>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</si>
  <si>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</si>
  <si>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</si>
  <si>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</si>
  <si>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</si>
  <si>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</si>
  <si>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</si>
  <si>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</si>
  <si>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</si>
  <si>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</si>
  <si>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</si>
  <si>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</si>
  <si>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</si>
  <si>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</si>
  <si>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</si>
  <si>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</si>
  <si>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</si>
  <si>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</si>
  <si>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</si>
  <si>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</si>
  <si>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</si>
  <si>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</si>
  <si>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</si>
  <si>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</si>
  <si>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</si>
  <si>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</si>
  <si>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</si>
  <si>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</si>
  <si>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</si>
  <si>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</si>
  <si>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</si>
  <si>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</si>
  <si>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</si>
  <si>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</si>
  <si>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</si>
  <si>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</si>
  <si>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</si>
  <si>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</si>
  <si>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</si>
  <si>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</si>
  <si>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</si>
  <si>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</si>
  <si>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</si>
  <si>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</si>
  <si>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</si>
  <si>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</si>
  <si>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</si>
  <si>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</si>
  <si>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</si>
  <si>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</si>
  <si>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</si>
  <si>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</si>
  <si>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</si>
  <si>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</si>
  <si>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</si>
  <si>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</si>
  <si>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</si>
  <si>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</si>
  <si>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</si>
  <si>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</si>
  <si>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</si>
  <si>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</si>
  <si>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</si>
  <si>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</si>
  <si>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</si>
  <si>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</si>
  <si>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</si>
  <si>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</si>
  <si>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</si>
  <si>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</si>
  <si>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</si>
  <si>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</si>
  <si>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</si>
  <si>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</si>
  <si>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</si>
  <si>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</si>
  <si>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</si>
  <si>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</si>
  <si>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</si>
  <si>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</si>
  <si>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</si>
  <si>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</si>
  <si>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</si>
  <si>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</si>
  <si>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</si>
  <si>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</si>
  <si>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</si>
  <si>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</si>
  <si>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</si>
  <si>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</si>
  <si>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</si>
  <si>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</si>
  <si>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</si>
  <si>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</si>
  <si>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</si>
  <si>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</si>
  <si>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</si>
  <si>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</si>
  <si>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</si>
  <si>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</si>
  <si>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</si>
  <si>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</si>
  <si>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</si>
  <si>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</si>
  <si>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</si>
  <si>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</si>
  <si>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</si>
  <si>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</si>
  <si>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</si>
  <si>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</si>
  <si>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</si>
  <si>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</si>
  <si>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</si>
  <si>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</si>
  <si>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</si>
  <si>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</si>
  <si>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</si>
  <si>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</si>
  <si>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</si>
  <si>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</si>
  <si>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</si>
  <si>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</si>
  <si>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</si>
  <si>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</si>
  <si>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</si>
  <si>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</si>
  <si>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</si>
  <si>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</si>
  <si>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</si>
  <si>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</si>
  <si>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</si>
  <si>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</si>
  <si>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</si>
  <si>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</si>
  <si>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</si>
  <si>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</si>
  <si>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</si>
  <si>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</si>
  <si>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</si>
  <si>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</si>
  <si>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</si>
  <si>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</si>
  <si>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</si>
  <si>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</si>
  <si>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</si>
  <si>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</si>
  <si>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</si>
  <si>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</si>
  <si>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</si>
  <si>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</si>
  <si>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</si>
  <si>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</si>
  <si>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</si>
  <si>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</si>
  <si>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</si>
  <si>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</si>
  <si>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</si>
  <si>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</si>
  <si>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</si>
  <si>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</si>
  <si>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</si>
  <si>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</si>
  <si>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</si>
  <si>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</si>
  <si>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</si>
  <si>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</si>
  <si>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</si>
  <si>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</si>
  <si>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</si>
  <si>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</si>
  <si>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</si>
  <si>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</si>
  <si>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</si>
  <si>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</si>
  <si>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</si>
  <si>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</si>
  <si>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</si>
  <si>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</si>
  <si>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</si>
  <si>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</si>
  <si>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</si>
  <si>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</si>
  <si>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</si>
  <si>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</si>
  <si>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</si>
  <si>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</si>
  <si>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</si>
  <si>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</si>
  <si>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</si>
  <si>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</si>
  <si>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</si>
  <si>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</si>
  <si>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</si>
  <si>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</si>
  <si>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</si>
  <si>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</si>
  <si>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</si>
  <si>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</si>
  <si>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</si>
  <si>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</si>
  <si>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</si>
  <si>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</si>
  <si>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</si>
  <si>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</si>
  <si>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</si>
  <si>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</si>
  <si>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</si>
  <si>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</si>
  <si>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</si>
  <si>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</si>
  <si>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</si>
  <si>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</si>
  <si>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</si>
  <si>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</si>
  <si>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</si>
  <si>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</si>
  <si>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</si>
  <si>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</si>
  <si>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</si>
  <si>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</si>
  <si>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</si>
  <si>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</si>
  <si>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</si>
  <si>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</si>
  <si>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</si>
  <si>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</si>
  <si>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</si>
  <si>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</si>
  <si>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</si>
  <si>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</si>
  <si>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</si>
  <si>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</si>
  <si>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</si>
  <si>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</si>
  <si>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</si>
  <si>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</si>
  <si>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</si>
  <si>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</si>
  <si>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</si>
  <si>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</si>
  <si>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</si>
  <si>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</si>
  <si>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</si>
  <si>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</si>
  <si>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</si>
  <si>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</si>
  <si>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</si>
  <si>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</si>
  <si>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</si>
  <si>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</si>
  <si>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</si>
  <si>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</si>
  <si>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</si>
  <si>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</si>
  <si>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</si>
  <si>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</si>
  <si>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</si>
  <si>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</si>
  <si>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</si>
  <si>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</si>
  <si>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</si>
  <si>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</si>
  <si>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</si>
  <si>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</si>
  <si>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</si>
  <si>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</si>
  <si>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</si>
  <si>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</si>
  <si>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</si>
  <si>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</si>
  <si>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</si>
  <si>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</si>
  <si>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</si>
  <si>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</si>
  <si>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</si>
  <si>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</si>
  <si>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</si>
  <si>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</si>
  <si>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</si>
  <si>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</si>
  <si>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</si>
  <si>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</si>
  <si>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</si>
  <si>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</si>
  <si>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</si>
  <si>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</si>
  <si>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</si>
  <si>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</si>
  <si>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</si>
  <si>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</si>
  <si>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</si>
  <si>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</si>
  <si>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</si>
  <si>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</si>
  <si>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</si>
  <si>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</si>
  <si>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</si>
  <si>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</si>
  <si>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</si>
  <si>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</si>
  <si>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</si>
  <si>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</si>
  <si>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</si>
  <si>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</si>
  <si>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</si>
  <si>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</si>
  <si>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</si>
  <si>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</si>
  <si>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</si>
  <si>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</si>
  <si>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</si>
  <si>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</si>
  <si>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</si>
  <si>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</si>
  <si>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</si>
  <si>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</si>
  <si>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</si>
  <si>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</si>
  <si>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</si>
  <si>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</si>
  <si>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</si>
  <si>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</si>
  <si>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</si>
  <si>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</si>
  <si>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</si>
  <si>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</si>
  <si>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</si>
  <si>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</si>
  <si>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</si>
  <si>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</si>
  <si>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</si>
  <si>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</si>
  <si>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</si>
  <si>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</si>
  <si>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</si>
  <si>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</si>
  <si>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</si>
  <si>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</si>
  <si>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</si>
  <si>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</si>
  <si>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</si>
  <si>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</si>
  <si>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</si>
  <si>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</si>
  <si>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</si>
  <si>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</si>
  <si>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</si>
  <si>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</si>
  <si>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</si>
  <si>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</si>
  <si>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</si>
  <si>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</si>
  <si>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</si>
  <si>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</si>
  <si>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</si>
  <si>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</si>
  <si>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</si>
  <si>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</si>
  <si>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</si>
  <si>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</si>
  <si>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</si>
  <si>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</si>
  <si>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</si>
  <si>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</si>
  <si>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</si>
  <si>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</si>
  <si>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</si>
  <si>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</si>
  <si>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</si>
  <si>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</si>
  <si>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</si>
  <si>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</si>
  <si>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</si>
  <si>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</si>
  <si>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</si>
  <si>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</si>
  <si>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</si>
  <si>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</si>
  <si>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</si>
  <si>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</si>
  <si>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</si>
  <si>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</si>
  <si>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</si>
  <si>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</si>
  <si>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</si>
  <si>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</si>
  <si>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</si>
  <si>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</si>
  <si>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</si>
  <si>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</si>
  <si>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</si>
  <si>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</si>
  <si>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</si>
  <si>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</si>
  <si>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</si>
  <si>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</si>
  <si>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</si>
  <si>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</si>
  <si>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</si>
  <si>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</si>
  <si>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</si>
  <si>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</si>
  <si>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</si>
  <si>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</si>
  <si>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</si>
  <si>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</si>
  <si>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</si>
  <si>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</si>
  <si>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</si>
  <si>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</si>
  <si>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</si>
  <si>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</si>
  <si>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</si>
  <si>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</si>
  <si>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</si>
  <si>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</si>
  <si>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</si>
  <si>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</si>
  <si>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</si>
  <si>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</si>
  <si>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</si>
  <si>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</si>
  <si>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</si>
  <si>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</si>
  <si>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</si>
  <si>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</si>
  <si>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</si>
  <si>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</si>
  <si>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</si>
  <si>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</si>
  <si>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</si>
  <si>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</si>
  <si>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</si>
  <si>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</si>
  <si>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</si>
  <si>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</si>
  <si>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</si>
  <si>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</si>
  <si>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</si>
  <si>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</si>
  <si>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</si>
  <si>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</si>
  <si>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</si>
  <si>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</si>
  <si>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</si>
  <si>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</si>
  <si>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</si>
  <si>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</si>
  <si>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</si>
  <si>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</si>
  <si>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</si>
  <si>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</si>
  <si>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</si>
  <si>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</si>
  <si>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</si>
  <si>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</si>
  <si>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</si>
  <si>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</si>
  <si>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</si>
  <si>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</si>
  <si>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</si>
  <si>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</si>
  <si>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</si>
  <si>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</si>
  <si>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</si>
  <si>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</si>
  <si>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</si>
  <si>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</si>
  <si>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</si>
  <si>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</si>
  <si>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</si>
  <si>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</si>
  <si>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</si>
  <si>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</si>
  <si>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</si>
  <si>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</si>
  <si>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</si>
  <si>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</si>
  <si>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</si>
  <si>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</si>
  <si>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</si>
  <si>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</si>
  <si>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</si>
  <si>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</si>
  <si>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</si>
  <si>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</si>
  <si>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</si>
  <si>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</si>
  <si>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</si>
  <si>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</si>
  <si>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</si>
  <si>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</si>
  <si>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</si>
  <si>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</si>
  <si>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</si>
  <si>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</si>
  <si>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</si>
  <si>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</si>
  <si>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</si>
  <si>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</si>
  <si>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</si>
  <si>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</si>
  <si>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</si>
  <si>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</si>
  <si>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</si>
  <si>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</si>
  <si>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</si>
  <si>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</si>
  <si>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</si>
  <si>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</si>
  <si>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</si>
  <si>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</si>
  <si>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</si>
  <si>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</si>
  <si>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</si>
  <si>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</si>
  <si>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</si>
  <si>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</si>
  <si>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</si>
  <si>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</si>
  <si>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</si>
  <si>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</si>
  <si>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</si>
  <si>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</si>
  <si>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</si>
  <si>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</si>
  <si>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</si>
  <si>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</si>
  <si>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</si>
  <si>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</si>
  <si>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</si>
  <si>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</si>
  <si>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</si>
  <si>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</si>
  <si>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</si>
  <si>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</si>
  <si>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</si>
  <si>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</si>
  <si>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</si>
  <si>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</si>
  <si>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</si>
  <si>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</si>
  <si>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</si>
  <si>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</si>
  <si>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</si>
  <si>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</si>
  <si>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</si>
  <si>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</si>
  <si>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</si>
  <si>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</si>
  <si>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</si>
  <si>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</si>
  <si>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</si>
  <si>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</si>
  <si>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</si>
  <si>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</si>
  <si>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</si>
  <si>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</si>
  <si>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</si>
  <si>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</si>
  <si>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</si>
  <si>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</si>
  <si>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</si>
  <si>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</si>
  <si>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</si>
  <si>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</si>
  <si>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</si>
  <si>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</si>
  <si>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</si>
  <si>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</si>
  <si>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</si>
  <si>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</si>
  <si>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</si>
  <si>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</si>
  <si>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</si>
  <si>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</si>
  <si>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</si>
  <si>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</si>
  <si>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</si>
  <si>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</si>
  <si>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</si>
  <si>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</si>
  <si>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</si>
  <si>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</si>
  <si>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</si>
  <si>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</si>
  <si>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</si>
  <si>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</si>
  <si>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</si>
  <si>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</si>
  <si>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</si>
  <si>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</si>
  <si>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</si>
  <si>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</si>
  <si>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</si>
  <si>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</si>
  <si>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</si>
  <si>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</si>
  <si>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</si>
  <si>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</si>
  <si>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</si>
  <si>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</si>
  <si>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</si>
  <si>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</si>
  <si>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</si>
  <si>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</si>
  <si>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</si>
  <si>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</si>
  <si>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</si>
  <si>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</si>
  <si>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</si>
  <si>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</si>
  <si>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</si>
  <si>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</si>
  <si>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</si>
  <si>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</si>
  <si>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</si>
  <si>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</si>
  <si>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</si>
  <si>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</si>
  <si>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</si>
  <si>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</si>
  <si>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</si>
  <si>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</si>
  <si>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</si>
  <si>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</si>
  <si>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</si>
  <si>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</si>
  <si>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</si>
  <si>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</si>
  <si>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</si>
  <si>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</si>
  <si>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</si>
  <si>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</si>
  <si>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</si>
  <si>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</si>
  <si>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</si>
  <si>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</si>
  <si>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</si>
  <si>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</si>
  <si>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</si>
  <si>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</si>
  <si>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</si>
  <si>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</si>
  <si>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</si>
  <si>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</si>
  <si>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</si>
  <si>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</si>
  <si>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</si>
  <si>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</si>
  <si>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</si>
  <si>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</si>
  <si>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</si>
  <si>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</si>
  <si>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</si>
  <si>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</si>
  <si>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</si>
  <si>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</si>
  <si>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</si>
  <si>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</si>
  <si>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</si>
  <si>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</si>
  <si>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</si>
  <si>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</si>
  <si>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</si>
  <si>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</si>
  <si>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</si>
  <si>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</si>
  <si>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</si>
  <si>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</si>
  <si>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</si>
  <si>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</si>
  <si>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</si>
  <si>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</si>
  <si>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</si>
  <si>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</si>
  <si>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</si>
  <si>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</si>
  <si>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</si>
  <si>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</si>
  <si>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</si>
  <si>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</si>
  <si>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</si>
  <si>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</si>
  <si>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</si>
  <si>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</si>
  <si>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</si>
  <si>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</si>
  <si>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</si>
  <si>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</si>
  <si>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</si>
  <si>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</si>
  <si>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</si>
  <si>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</si>
  <si>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</si>
  <si>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</si>
  <si>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</si>
  <si>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</si>
  <si>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</si>
  <si>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</si>
  <si>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</si>
  <si>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</si>
  <si>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</si>
  <si>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</si>
  <si>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</si>
  <si>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</si>
  <si>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</si>
  <si>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</si>
  <si>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</si>
  <si>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</si>
  <si>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</si>
  <si>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</si>
  <si>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</si>
  <si>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</si>
  <si>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</si>
  <si>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</si>
  <si>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</si>
  <si>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</si>
  <si>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</si>
  <si>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</si>
  <si>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</si>
  <si>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</si>
  <si>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</si>
  <si>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</si>
  <si>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</si>
  <si>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</si>
  <si>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</si>
  <si>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</si>
  <si>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</si>
  <si>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</si>
  <si>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</si>
  <si>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</si>
  <si>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</si>
  <si>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</si>
  <si>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</si>
  <si>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</si>
  <si>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</si>
  <si>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</si>
  <si>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</si>
  <si>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</si>
  <si>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</si>
  <si>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</si>
  <si>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</si>
  <si>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</si>
  <si>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</si>
  <si>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</si>
  <si>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</si>
  <si>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</si>
  <si>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</si>
  <si>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</si>
  <si>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</si>
  <si>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</si>
  <si>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</si>
  <si>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</si>
  <si>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</si>
  <si>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</si>
  <si>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</si>
  <si>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</si>
  <si>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</si>
  <si>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</si>
  <si>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</si>
  <si>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</si>
  <si>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</si>
  <si>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</si>
  <si>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</si>
  <si>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</si>
  <si>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</si>
  <si>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</si>
  <si>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</si>
  <si>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</si>
  <si>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</si>
  <si>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</si>
  <si>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</si>
  <si>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</si>
  <si>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</si>
  <si>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</si>
  <si>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</si>
  <si>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</si>
  <si>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</si>
  <si>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</si>
  <si>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</si>
  <si>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</si>
  <si>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</si>
  <si>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</si>
  <si>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</si>
  <si>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</si>
  <si>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</si>
  <si>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</si>
  <si>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</si>
  <si>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</si>
  <si>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</si>
  <si>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</si>
  <si>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</si>
  <si>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</si>
  <si>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</si>
  <si>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</si>
  <si>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</si>
  <si>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</si>
  <si>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</si>
  <si>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</si>
  <si>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</si>
  <si>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</si>
  <si>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</si>
  <si>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</si>
  <si>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</si>
  <si>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</si>
  <si>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</si>
  <si>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</si>
  <si>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</si>
  <si>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</si>
  <si>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</si>
  <si>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</si>
  <si>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</si>
  <si>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</si>
  <si>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</si>
  <si>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</si>
  <si>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</si>
  <si>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</si>
  <si>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</si>
  <si>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</si>
  <si>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</si>
  <si>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</si>
  <si>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</si>
  <si>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</si>
  <si>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</si>
  <si>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</si>
  <si>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</si>
  <si>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</si>
  <si>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</si>
  <si>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</si>
  <si>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</si>
  <si>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</si>
  <si>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</si>
  <si>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</si>
  <si>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</si>
  <si>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</si>
  <si>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</si>
  <si>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</si>
  <si>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</si>
  <si>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</si>
  <si>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</si>
  <si>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</si>
  <si>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</si>
  <si>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</si>
  <si>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</si>
  <si>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</si>
  <si>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</si>
  <si>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</si>
  <si>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</si>
  <si>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</si>
  <si>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</si>
  <si>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</si>
  <si>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</si>
  <si>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</si>
  <si>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</si>
  <si>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</si>
  <si>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</si>
  <si>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</si>
  <si>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</si>
  <si>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</si>
  <si>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</si>
  <si>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</si>
  <si>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</si>
  <si>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</si>
  <si>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</si>
  <si>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</si>
  <si>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</si>
  <si>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</si>
  <si>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</si>
  <si>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</si>
  <si>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</si>
  <si>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</si>
  <si>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</si>
  <si>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</si>
  <si>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</si>
  <si>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</si>
  <si>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</si>
  <si>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</si>
  <si>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</si>
  <si>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</si>
  <si>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</si>
  <si>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</si>
  <si>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</si>
  <si>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</si>
  <si>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</si>
  <si>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</si>
  <si>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</si>
  <si>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</si>
  <si>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</si>
  <si>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</si>
  <si>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</si>
  <si>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</si>
  <si>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</si>
  <si>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</si>
  <si>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</si>
  <si>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</si>
  <si>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</si>
  <si>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</si>
  <si>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</si>
  <si>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</si>
  <si>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</si>
  <si>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</si>
  <si>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</si>
  <si>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</si>
  <si>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</si>
  <si>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</si>
  <si>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</si>
  <si>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</si>
  <si>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</si>
  <si>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</si>
  <si>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</si>
  <si>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</si>
  <si>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</si>
  <si>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</si>
  <si>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</si>
  <si>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</si>
  <si>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</si>
  <si>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</si>
  <si>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</si>
  <si>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</si>
  <si>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</si>
  <si>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</si>
  <si>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</si>
  <si>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</si>
  <si>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</si>
  <si>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</si>
  <si>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</si>
  <si>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</si>
  <si>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</si>
  <si>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</si>
  <si>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</si>
  <si>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</si>
  <si>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</si>
  <si>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</si>
  <si>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</si>
  <si>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</si>
  <si>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</si>
  <si>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</si>
  <si>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</si>
  <si>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</si>
  <si>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</si>
  <si>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</si>
  <si>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</si>
  <si>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</si>
  <si>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</si>
  <si>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</si>
  <si>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</si>
  <si>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</si>
  <si>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</si>
  <si>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</si>
  <si>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</si>
  <si>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</si>
  <si>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</si>
  <si>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</si>
  <si>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</si>
  <si>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</si>
  <si>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</si>
  <si>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</si>
  <si>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</si>
  <si>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</si>
  <si>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</si>
  <si>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</si>
  <si>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</si>
  <si>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</si>
  <si>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</si>
  <si>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</si>
  <si>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</si>
  <si>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</si>
  <si>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</si>
  <si>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</si>
  <si>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</si>
  <si>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</si>
  <si>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</si>
  <si>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</si>
  <si>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</si>
  <si>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</si>
  <si>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</si>
  <si>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</si>
  <si>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</si>
  <si>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</si>
  <si>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</si>
  <si>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</si>
  <si>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</si>
  <si>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</si>
  <si>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</si>
  <si>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</si>
  <si>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</si>
  <si>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</si>
  <si>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</si>
  <si>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</si>
  <si>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</si>
  <si>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</si>
  <si>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</si>
  <si>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</si>
  <si>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</si>
  <si>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</si>
  <si>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</si>
  <si>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</si>
  <si>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</si>
  <si>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</si>
  <si>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</si>
  <si>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</si>
  <si>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</si>
  <si>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</si>
  <si>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</si>
  <si>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</si>
  <si>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</si>
  <si>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</si>
  <si>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</si>
  <si>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</si>
  <si>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</si>
  <si>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</si>
  <si>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</si>
  <si>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</si>
  <si>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</si>
  <si>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</si>
  <si>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</si>
  <si>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</si>
  <si>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</si>
  <si>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</si>
  <si>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</si>
  <si>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</si>
  <si>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</si>
  <si>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</si>
  <si>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</si>
  <si>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</si>
  <si>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</si>
  <si>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</si>
  <si>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</si>
  <si>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</si>
  <si>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</si>
  <si>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</si>
  <si>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</si>
  <si>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</si>
  <si>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</si>
  <si>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</si>
  <si>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</si>
  <si>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</si>
  <si>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</si>
  <si>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</si>
  <si>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</si>
  <si>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</si>
  <si>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</si>
  <si>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</si>
  <si>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</si>
  <si>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</si>
  <si>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</si>
  <si>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</si>
  <si>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</si>
  <si>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</si>
  <si>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</si>
  <si>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</si>
  <si>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</si>
  <si>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</si>
  <si>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</si>
  <si>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</si>
  <si>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</si>
  <si>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</si>
  <si>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</si>
  <si>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</si>
  <si>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</si>
  <si>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</si>
  <si>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</si>
  <si>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</si>
  <si>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</si>
  <si>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</si>
  <si>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</si>
  <si>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</si>
  <si>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</si>
  <si>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</si>
  <si>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</si>
  <si>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</si>
  <si>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</si>
  <si>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</si>
  <si>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</si>
  <si>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</si>
  <si>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</si>
  <si>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</si>
  <si>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</si>
  <si>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</si>
  <si>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</si>
  <si>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</si>
  <si>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</si>
  <si>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</si>
  <si>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</si>
  <si>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</si>
  <si>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</si>
  <si>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</si>
  <si>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</si>
  <si>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</si>
  <si>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</si>
  <si>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</si>
  <si>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</si>
  <si>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</si>
  <si>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</si>
  <si>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</si>
  <si>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</si>
  <si>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</si>
  <si>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</si>
  <si>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</si>
  <si>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</si>
  <si>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</si>
  <si>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</si>
  <si>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</si>
  <si>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</si>
  <si>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</si>
  <si>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</si>
  <si>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</si>
  <si>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</si>
  <si>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</si>
  <si>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</si>
  <si>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</si>
  <si>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</si>
  <si>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</si>
  <si>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</si>
  <si>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</si>
  <si>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</si>
  <si>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</si>
  <si>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</si>
  <si>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</si>
  <si>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</si>
  <si>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</si>
  <si>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</si>
  <si>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</si>
  <si>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</si>
  <si>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</si>
  <si>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</si>
  <si>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</si>
  <si>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</si>
  <si>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</si>
  <si>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</si>
  <si>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</si>
  <si>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</si>
  <si>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</si>
  <si>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</si>
  <si>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</si>
  <si>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</si>
  <si>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</si>
  <si>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</si>
  <si>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</si>
  <si>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</si>
  <si>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</si>
  <si>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</si>
  <si>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</si>
  <si>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</si>
  <si>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</si>
  <si>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</si>
  <si>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</si>
  <si>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</si>
  <si>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</si>
  <si>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</si>
  <si>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</si>
  <si>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</si>
  <si>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</si>
  <si>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</si>
  <si>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</si>
  <si>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</si>
  <si>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</si>
  <si>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</si>
  <si>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</si>
  <si>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</si>
  <si>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</si>
  <si>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</si>
  <si>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</si>
  <si>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</si>
  <si>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</si>
  <si>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</si>
  <si>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</si>
  <si>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</si>
  <si>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</si>
  <si>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</si>
  <si>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</si>
  <si>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</si>
  <si>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</si>
  <si>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</si>
  <si>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</si>
  <si>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</si>
  <si>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</si>
  <si>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</si>
  <si>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</si>
  <si>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</si>
  <si>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</si>
  <si>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</si>
  <si>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</si>
  <si>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</si>
  <si>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</si>
  <si>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</si>
  <si>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</si>
  <si>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</si>
  <si>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</si>
  <si>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</si>
  <si>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</si>
  <si>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</si>
  <si>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</si>
  <si>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</si>
  <si>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</si>
  <si>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</si>
  <si>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</si>
  <si>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</si>
  <si>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</si>
  <si>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</si>
  <si>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</si>
  <si>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</si>
  <si>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</si>
  <si>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</si>
  <si>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</si>
  <si>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</si>
  <si>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</si>
  <si>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</si>
  <si>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</si>
  <si>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</si>
  <si>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</si>
  <si>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</si>
  <si>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</si>
  <si>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</si>
  <si>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</si>
  <si>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</si>
  <si>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</si>
  <si>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</si>
  <si>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</si>
  <si>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</si>
  <si>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</si>
  <si>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</si>
  <si>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</si>
  <si>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</si>
  <si>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</si>
  <si>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</si>
  <si>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</si>
  <si>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</si>
  <si>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</si>
  <si>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</si>
  <si>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</si>
  <si>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</si>
  <si>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</si>
  <si>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</si>
  <si>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</si>
  <si>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</si>
  <si>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</si>
  <si>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</si>
  <si>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</si>
  <si>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</si>
  <si>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</si>
  <si>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</si>
  <si>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</si>
  <si>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</si>
  <si>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</si>
  <si>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</si>
  <si>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</si>
  <si>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</si>
  <si>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</si>
  <si>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</si>
  <si>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</si>
  <si>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</si>
  <si>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</si>
  <si>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</si>
  <si>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</si>
  <si>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</si>
  <si>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</si>
  <si>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</si>
  <si>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</si>
  <si>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</si>
  <si>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</si>
  <si>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</si>
  <si>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</si>
  <si>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</si>
  <si>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</si>
  <si>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</si>
  <si>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</si>
  <si>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</si>
  <si>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</si>
  <si>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</si>
  <si>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</si>
  <si>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</si>
  <si>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</si>
  <si>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</si>
  <si>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</si>
  <si>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</si>
  <si>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</si>
  <si>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</si>
  <si>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</si>
  <si>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</si>
  <si>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</si>
  <si>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</si>
  <si>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</si>
  <si>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</si>
  <si>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</si>
  <si>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</si>
  <si>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</si>
  <si>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</si>
  <si>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</si>
  <si>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</si>
  <si>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</si>
  <si>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</si>
  <si>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</si>
  <si>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</si>
  <si>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</si>
  <si>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</si>
  <si>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</si>
  <si>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</si>
  <si>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</si>
  <si>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</si>
  <si>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</si>
  <si>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</si>
  <si>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</si>
  <si>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</si>
  <si>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</si>
  <si>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</si>
  <si>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</si>
  <si>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</si>
  <si>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</si>
  <si>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</si>
  <si>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</si>
  <si>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</si>
  <si>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</si>
  <si>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</si>
  <si>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</si>
  <si>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</si>
  <si>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</si>
  <si>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</si>
  <si>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</si>
  <si>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</si>
  <si>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</si>
  <si>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</si>
  <si>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</si>
  <si>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</si>
  <si>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</si>
  <si>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</si>
  <si>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</si>
  <si>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</si>
  <si>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</si>
  <si>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</si>
  <si>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</si>
  <si>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</si>
  <si>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</si>
  <si>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</si>
  <si>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</si>
  <si>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</si>
  <si>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</si>
  <si>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</si>
  <si>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</si>
  <si>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</si>
  <si>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</si>
  <si>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</si>
  <si>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</si>
  <si>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</si>
  <si>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</si>
  <si>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</si>
  <si>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</si>
  <si>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</si>
  <si>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</si>
  <si>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</si>
  <si>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</si>
  <si>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</si>
  <si>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</si>
  <si>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</si>
  <si>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</si>
  <si>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</si>
  <si>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</si>
  <si>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</si>
  <si>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</si>
  <si>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</si>
  <si>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</si>
  <si>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</si>
  <si>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</si>
  <si>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</si>
  <si>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</si>
  <si>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</si>
  <si>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</si>
  <si>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</si>
  <si>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</si>
  <si>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</si>
  <si>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</si>
  <si>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</si>
  <si>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</si>
  <si>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</si>
  <si>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</si>
  <si>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</si>
  <si>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</si>
  <si>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</si>
  <si>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</si>
  <si>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</si>
  <si>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</si>
  <si>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</si>
  <si>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</si>
  <si>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</si>
  <si>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</si>
  <si>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</si>
  <si>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</si>
  <si>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</si>
  <si>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</si>
  <si>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</si>
  <si>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</si>
  <si>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</si>
  <si>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</si>
  <si>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</si>
  <si>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</si>
  <si>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</si>
  <si>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</si>
  <si>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</si>
  <si>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</si>
  <si>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</si>
  <si>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</si>
  <si>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</si>
  <si>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</si>
  <si>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</si>
  <si>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</si>
  <si>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</si>
  <si>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</si>
  <si>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</si>
  <si>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</si>
  <si>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</si>
  <si>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</si>
  <si>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</si>
  <si>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</si>
  <si>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</si>
  <si>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</si>
  <si>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</si>
  <si>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</si>
  <si>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</si>
  <si>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</si>
  <si>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</si>
  <si>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</si>
  <si>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</si>
  <si>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</si>
  <si>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</si>
  <si>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</si>
  <si>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</si>
  <si>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</si>
  <si>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</si>
  <si>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</si>
  <si>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</si>
  <si>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</si>
  <si>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</si>
  <si>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</si>
  <si>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</si>
  <si>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</si>
  <si>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</si>
  <si>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</si>
  <si>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</si>
  <si>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</si>
  <si>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</si>
  <si>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</si>
  <si>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</si>
  <si>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</si>
  <si>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</si>
  <si>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</si>
  <si>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</si>
  <si>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</si>
  <si>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</si>
  <si>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</si>
  <si>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</si>
  <si>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</si>
  <si>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</si>
  <si>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</si>
  <si>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</si>
  <si>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</si>
  <si>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</si>
  <si>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</si>
  <si>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</si>
  <si>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</si>
  <si>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</si>
  <si>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</si>
  <si>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</si>
  <si>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</si>
  <si>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</si>
  <si>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</si>
  <si>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</si>
  <si>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</si>
  <si>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</si>
  <si>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</si>
  <si>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</si>
  <si>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</si>
  <si>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</si>
  <si>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</si>
  <si>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</si>
  <si>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</si>
  <si>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</si>
  <si>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</si>
  <si>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</si>
  <si>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</si>
  <si>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</si>
  <si>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</si>
  <si>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</si>
  <si>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</si>
  <si>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</si>
  <si>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</si>
  <si>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</si>
  <si>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</si>
  <si>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</si>
  <si>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</si>
  <si>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</si>
  <si>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</si>
  <si>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</si>
  <si>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</si>
  <si>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</si>
  <si>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</si>
  <si>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</si>
  <si>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</si>
  <si>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</si>
  <si>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</si>
  <si>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</si>
  <si>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</si>
  <si>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</si>
  <si>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</si>
  <si>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</si>
  <si>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</si>
  <si>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</si>
  <si>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</si>
  <si>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</si>
  <si>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</si>
  <si>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</si>
  <si>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</si>
  <si>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</si>
  <si>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</si>
  <si>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</si>
  <si>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</si>
  <si>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</si>
  <si>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</si>
  <si>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</si>
  <si>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</si>
  <si>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</si>
  <si>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</si>
  <si>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</si>
  <si>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</si>
  <si>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</si>
  <si>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</si>
  <si>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</si>
  <si>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</si>
  <si>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</si>
  <si>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</si>
  <si>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</si>
  <si>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</si>
  <si>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</si>
  <si>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</si>
  <si>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</si>
  <si>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</si>
  <si>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</si>
  <si>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</si>
  <si>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</si>
  <si>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</si>
  <si>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</si>
  <si>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</si>
  <si>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</si>
  <si>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</si>
  <si>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</si>
  <si>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</si>
  <si>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</si>
  <si>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</si>
  <si>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</si>
  <si>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</si>
  <si>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</si>
  <si>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</si>
  <si>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</si>
  <si>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</si>
  <si>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</si>
  <si>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</si>
  <si>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</si>
  <si>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</si>
  <si>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</si>
  <si>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</si>
  <si>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</si>
  <si>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</si>
  <si>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</si>
  <si>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</si>
  <si>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</si>
  <si>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</si>
  <si>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</si>
  <si>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</si>
  <si>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</si>
  <si>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</si>
  <si>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</si>
  <si>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</si>
  <si>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</si>
  <si>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</si>
  <si>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</si>
  <si>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</si>
  <si>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</si>
  <si>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</si>
  <si>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</si>
  <si>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</si>
  <si>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</si>
  <si>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</si>
  <si>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</si>
  <si>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</si>
  <si>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</si>
  <si>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</si>
  <si>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</si>
  <si>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</si>
  <si>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</si>
  <si>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</si>
  <si>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</si>
  <si>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</si>
  <si>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</si>
  <si>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</si>
  <si>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</si>
  <si>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</si>
  <si>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</si>
  <si>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</si>
  <si>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</si>
  <si>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</si>
  <si>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</si>
  <si>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</si>
  <si>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</si>
  <si>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</si>
  <si>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</si>
  <si>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</si>
  <si>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</si>
  <si>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</si>
  <si>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</si>
  <si>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</si>
  <si>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</si>
  <si>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</si>
  <si>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</si>
  <si>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</si>
  <si>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</si>
  <si>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</si>
  <si>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</si>
  <si>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</si>
  <si>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</si>
  <si>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</si>
  <si>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</si>
  <si>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</si>
  <si>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</si>
  <si>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</si>
  <si>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</si>
  <si>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</si>
  <si>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</si>
  <si>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</si>
  <si>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</si>
  <si>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</si>
  <si>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</si>
  <si>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</si>
  <si>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</si>
  <si>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</si>
  <si>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</si>
  <si>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</si>
  <si>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</si>
  <si>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</si>
  <si>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</si>
  <si>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</si>
  <si>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</si>
  <si>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</si>
  <si>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</si>
  <si>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</si>
  <si>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</si>
  <si>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</si>
  <si>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</si>
  <si>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</si>
  <si>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</si>
  <si>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</si>
  <si>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</si>
  <si>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</si>
  <si>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</si>
  <si>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</si>
  <si>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</si>
  <si>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</si>
  <si>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</si>
  <si>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</si>
  <si>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</si>
  <si>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</si>
  <si>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</si>
  <si>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</si>
  <si>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</si>
  <si>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</si>
  <si>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</si>
  <si>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</si>
  <si>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</si>
  <si>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</si>
  <si>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</si>
  <si>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</si>
  <si>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</si>
  <si>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</si>
  <si>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</si>
  <si>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</si>
  <si>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</si>
  <si>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</si>
  <si>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</si>
  <si>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</si>
  <si>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</si>
  <si>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</si>
  <si>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</si>
  <si>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</si>
  <si>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</si>
  <si>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</si>
  <si>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</si>
  <si>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</si>
  <si>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</si>
  <si>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</si>
  <si>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</si>
  <si>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</si>
  <si>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</si>
  <si>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</si>
  <si>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</si>
  <si>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</si>
  <si>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</si>
  <si>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</si>
  <si>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</si>
  <si>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</si>
  <si>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</si>
  <si>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</si>
  <si>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</si>
  <si>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</si>
  <si>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</si>
  <si>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</si>
  <si>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</si>
  <si>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</si>
  <si>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</si>
  <si>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</si>
  <si>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</si>
  <si>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</si>
  <si>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</si>
  <si>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</si>
  <si>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</si>
  <si>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</si>
  <si>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</si>
  <si>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</si>
  <si>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</si>
  <si>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</si>
  <si>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</si>
  <si>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</si>
  <si>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</si>
  <si>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</si>
  <si>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</si>
  <si>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</si>
  <si>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</si>
  <si>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</si>
  <si>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</si>
  <si>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</si>
  <si>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</si>
  <si>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</si>
  <si>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</si>
  <si>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</si>
  <si>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</si>
  <si>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</si>
  <si>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</si>
  <si>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</si>
  <si>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</si>
  <si>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</si>
  <si>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</si>
  <si>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</si>
  <si>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</si>
  <si>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</si>
  <si>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</si>
  <si>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</si>
  <si>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</si>
  <si>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</si>
  <si>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</si>
  <si>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</si>
  <si>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</si>
  <si>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</si>
  <si>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</si>
  <si>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</si>
  <si>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</si>
  <si>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</si>
  <si>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</si>
  <si>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</si>
  <si>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</si>
  <si>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</si>
  <si>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</si>
  <si>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</si>
  <si>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</si>
  <si>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</si>
  <si>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</si>
  <si>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</si>
  <si>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</si>
  <si>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</si>
  <si>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</si>
  <si>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</si>
  <si>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</si>
  <si>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</si>
  <si>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</si>
  <si>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</si>
  <si>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</si>
  <si>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</si>
  <si>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</si>
  <si>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</si>
  <si>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</si>
  <si>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</si>
  <si>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</si>
  <si>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</si>
  <si>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</si>
  <si>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</si>
  <si>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</si>
  <si>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</si>
  <si>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</si>
  <si>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</si>
  <si>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</si>
  <si>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</si>
  <si>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</si>
  <si>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</si>
  <si>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</si>
  <si>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</si>
  <si>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</si>
  <si>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</si>
  <si>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</si>
  <si>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</si>
  <si>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</si>
  <si>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</si>
  <si>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</si>
  <si>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</si>
  <si>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</si>
  <si>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</si>
  <si>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</si>
  <si>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</si>
  <si>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</si>
  <si>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</si>
  <si>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</si>
  <si>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</si>
  <si>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</si>
  <si>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</si>
  <si>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</si>
  <si>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</si>
  <si>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</si>
  <si>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</si>
  <si>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</si>
  <si>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</si>
  <si>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</si>
  <si>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</si>
  <si>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</si>
  <si>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</si>
  <si>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</si>
  <si>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</si>
  <si>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</si>
  <si>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</si>
  <si>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</si>
  <si>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</si>
  <si>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</si>
  <si>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</si>
  <si>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</si>
  <si>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</si>
  <si>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</si>
  <si>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</si>
  <si>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</si>
  <si>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</si>
  <si>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</si>
  <si>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</si>
  <si>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</si>
  <si>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</si>
  <si>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</si>
  <si>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</si>
  <si>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</si>
  <si>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</si>
  <si>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</si>
  <si>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</si>
  <si>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</si>
  <si>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</si>
  <si>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</si>
  <si>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</si>
  <si>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</si>
  <si>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</si>
  <si>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</si>
  <si>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</si>
  <si>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</si>
  <si>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</si>
  <si>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</si>
  <si>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</si>
  <si>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</si>
  <si>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</si>
  <si>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</si>
  <si>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</si>
  <si>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</si>
  <si>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</si>
  <si>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</si>
  <si>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</si>
  <si>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</si>
  <si>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</si>
  <si>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</si>
  <si>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</si>
  <si>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</si>
  <si>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</si>
  <si>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</si>
  <si>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</si>
  <si>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</si>
  <si>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</si>
  <si>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</si>
  <si>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</si>
  <si>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</si>
  <si>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</si>
  <si>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</si>
  <si>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</si>
  <si>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</si>
  <si>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</si>
  <si>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</si>
  <si>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</si>
  <si>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</si>
  <si>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</si>
  <si>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</si>
  <si>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</si>
  <si>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</si>
  <si>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</si>
  <si>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</si>
  <si>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</si>
  <si>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</si>
  <si>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</si>
  <si>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</si>
  <si>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</si>
  <si>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</si>
  <si>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</si>
  <si>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</si>
  <si>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</si>
  <si>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</si>
  <si>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</si>
  <si>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</si>
  <si>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</si>
  <si>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</si>
  <si>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</si>
  <si>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</si>
  <si>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</si>
  <si>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</si>
  <si>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</si>
  <si>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</si>
  <si>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</si>
  <si>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</si>
  <si>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</si>
  <si>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</si>
  <si>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</si>
  <si>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</si>
  <si>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</si>
  <si>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</si>
  <si>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</si>
  <si>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</si>
  <si>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</si>
  <si>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</si>
  <si>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</si>
  <si>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</si>
  <si>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</si>
  <si>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</si>
  <si>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</si>
  <si>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</si>
  <si>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</si>
  <si>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</si>
  <si>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</si>
  <si>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</si>
  <si>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</si>
  <si>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</si>
  <si>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</si>
  <si>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</si>
  <si>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</si>
  <si>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</si>
  <si>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</si>
  <si>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</si>
  <si>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</si>
  <si>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</si>
  <si>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</si>
  <si>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</si>
  <si>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</si>
  <si>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</si>
  <si>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</si>
  <si>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</si>
  <si>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</si>
  <si>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</si>
  <si>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</si>
  <si>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</si>
  <si>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</si>
  <si>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</si>
  <si>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</si>
  <si>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</si>
  <si>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</si>
  <si>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</si>
  <si>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</si>
  <si>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</si>
  <si>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</si>
  <si>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</si>
  <si>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</si>
  <si>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</si>
  <si>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</si>
  <si>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</si>
  <si>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</si>
  <si>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</si>
  <si>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</si>
  <si>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</si>
  <si>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</si>
  <si>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</si>
  <si>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</si>
  <si>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</si>
  <si>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</si>
  <si>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</si>
  <si>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</si>
  <si>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</si>
  <si>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</si>
  <si>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</si>
  <si>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</si>
  <si>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</si>
  <si>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</si>
  <si>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</si>
  <si>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</si>
  <si>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</si>
  <si>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</si>
  <si>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</si>
  <si>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</si>
  <si>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</si>
  <si>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</si>
  <si>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</si>
  <si>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</si>
  <si>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</si>
  <si>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</si>
  <si>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</si>
  <si>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</si>
  <si>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</si>
  <si>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</si>
  <si>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</si>
  <si>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</si>
  <si>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</si>
  <si>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</si>
  <si>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</si>
  <si>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</si>
  <si>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</si>
  <si>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</si>
  <si>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</si>
  <si>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</si>
  <si>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</si>
  <si>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</si>
  <si>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</si>
  <si>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</si>
  <si>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</si>
  <si>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</si>
  <si>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</si>
  <si>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</si>
  <si>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</si>
  <si>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</si>
  <si>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</si>
  <si>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</si>
  <si>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</si>
  <si>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</si>
  <si>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</si>
  <si>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</si>
  <si>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</si>
  <si>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</si>
  <si>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</si>
  <si>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</si>
  <si>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</si>
  <si>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</si>
  <si>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</si>
  <si>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</si>
  <si>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</si>
  <si>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</si>
  <si>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</si>
  <si>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</si>
  <si>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</si>
  <si>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</si>
  <si>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</si>
  <si>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</si>
  <si>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</si>
  <si>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</si>
  <si>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</si>
  <si>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</si>
  <si>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</si>
  <si>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</si>
  <si>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</si>
  <si>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</si>
  <si>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</si>
  <si>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</si>
  <si>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</si>
  <si>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</si>
  <si>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</si>
  <si>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</si>
  <si>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</si>
  <si>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</si>
  <si>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</si>
  <si>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</si>
  <si>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</si>
  <si>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</si>
  <si>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</si>
  <si>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</si>
  <si>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</si>
  <si>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</si>
  <si>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</si>
  <si>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</si>
  <si>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</si>
  <si>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</si>
  <si>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</si>
  <si>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</si>
  <si>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</si>
  <si>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</si>
  <si>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</si>
  <si>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</si>
  <si>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</si>
  <si>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</si>
  <si>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</si>
  <si>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</si>
  <si>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</si>
  <si>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</si>
  <si>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</si>
  <si>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</si>
  <si>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</si>
  <si>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</si>
  <si>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</si>
  <si>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</si>
  <si>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</si>
  <si>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</si>
  <si>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</si>
  <si>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</si>
  <si>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</si>
  <si>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</si>
  <si>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</si>
  <si>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</si>
  <si>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</si>
  <si>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</si>
  <si>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</si>
  <si>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</si>
  <si>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</si>
  <si>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</si>
  <si>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</si>
  <si>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</si>
  <si>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</si>
  <si>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</si>
  <si>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</si>
  <si>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</si>
  <si>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</si>
  <si>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</si>
  <si>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</si>
  <si>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</si>
  <si>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</si>
  <si>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</si>
  <si>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</si>
  <si>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</si>
  <si>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</si>
  <si>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</si>
  <si>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</si>
  <si>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</si>
  <si>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</si>
  <si>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</si>
  <si>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</si>
  <si>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</si>
  <si>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</si>
  <si>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</si>
  <si>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</si>
  <si>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</si>
  <si>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</si>
  <si>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</si>
  <si>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</si>
  <si>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</si>
  <si>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</si>
  <si>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</si>
  <si>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</si>
  <si>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</si>
  <si>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</si>
  <si>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</si>
  <si>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</si>
  <si>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</si>
  <si>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</si>
  <si>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</si>
  <si>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</si>
  <si>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</si>
  <si>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</si>
  <si>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</si>
  <si>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</si>
  <si>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</si>
  <si>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</si>
  <si>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</si>
  <si>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</si>
  <si>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</si>
  <si>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</si>
  <si>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</si>
  <si>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</si>
  <si>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</si>
  <si>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</si>
  <si>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</si>
  <si>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</si>
  <si>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</si>
  <si>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</si>
  <si>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</si>
  <si>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</si>
  <si>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</si>
  <si>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</si>
  <si>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</si>
  <si>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</si>
  <si>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</si>
  <si>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</si>
  <si>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</si>
  <si>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</si>
  <si>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</si>
  <si>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</si>
  <si>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</si>
  <si>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</si>
  <si>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</si>
  <si>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</si>
  <si>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</si>
  <si>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</si>
  <si>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</si>
  <si>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</si>
  <si>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</si>
  <si>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</si>
  <si>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</si>
  <si>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</si>
  <si>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</si>
  <si>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</si>
  <si>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</si>
  <si>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</si>
  <si>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</si>
  <si>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</si>
  <si>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</si>
  <si>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</si>
  <si>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</si>
  <si>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</si>
  <si>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</si>
  <si>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</si>
  <si>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</si>
  <si>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</si>
  <si>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</si>
  <si>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</si>
  <si>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</si>
  <si>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</si>
  <si>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</si>
  <si>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</si>
  <si>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</si>
  <si>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</si>
  <si>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</si>
  <si>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</si>
  <si>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</si>
  <si>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</si>
  <si>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</si>
  <si>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</si>
  <si>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</si>
  <si>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</si>
  <si>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</si>
  <si>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</si>
  <si>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</si>
  <si>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</si>
  <si>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</si>
  <si>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</si>
  <si>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</si>
  <si>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</si>
  <si>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</si>
  <si>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</si>
  <si>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</si>
  <si>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</si>
  <si>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</si>
  <si>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</si>
  <si>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</si>
  <si>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</si>
  <si>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</si>
  <si>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</si>
  <si>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</si>
  <si>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</si>
  <si>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</si>
  <si>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</si>
  <si>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</si>
  <si>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</si>
  <si>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</si>
  <si>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</si>
  <si>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</si>
  <si>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</si>
  <si>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</si>
  <si>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</si>
  <si>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</si>
  <si>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</si>
  <si>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</si>
  <si>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</si>
  <si>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</si>
  <si>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</si>
  <si>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</si>
  <si>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</si>
  <si>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</si>
  <si>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</si>
  <si>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</si>
  <si>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</si>
  <si>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</si>
  <si>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</si>
  <si>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</si>
  <si>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</si>
  <si>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</si>
  <si>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</si>
  <si>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</si>
  <si>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</si>
  <si>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</si>
  <si>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</si>
  <si>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</si>
  <si>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</si>
  <si>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</si>
  <si>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</si>
  <si>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</si>
  <si>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</si>
  <si>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</si>
  <si>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</si>
  <si>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</si>
  <si>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</si>
  <si>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</si>
  <si>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</si>
  <si>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</si>
  <si>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</si>
  <si>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</si>
  <si>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</si>
  <si>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</si>
  <si>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</si>
  <si>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</si>
  <si>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</si>
  <si>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</si>
  <si>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</si>
  <si>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</si>
  <si>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</si>
  <si>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</si>
  <si>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</si>
  <si>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</si>
  <si>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</si>
  <si>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</si>
  <si>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</si>
  <si>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</si>
  <si>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</si>
  <si>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</si>
  <si>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</si>
  <si>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</si>
  <si>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</si>
  <si>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</si>
  <si>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</si>
  <si>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</si>
  <si>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</si>
  <si>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</si>
  <si>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</si>
  <si>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</si>
  <si>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</si>
  <si>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</si>
  <si>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</si>
  <si>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</si>
  <si>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</si>
  <si>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</si>
  <si>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</si>
  <si>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</si>
  <si>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</si>
  <si>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</si>
  <si>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</si>
  <si>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</si>
  <si>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</si>
  <si>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</si>
  <si>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</si>
  <si>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</si>
  <si>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</si>
  <si>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</si>
  <si>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</si>
  <si>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</si>
  <si>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</si>
  <si>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</si>
  <si>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</si>
  <si>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</si>
  <si>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</si>
  <si>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</si>
  <si>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</si>
  <si>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</si>
  <si>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</si>
  <si>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</si>
  <si>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</si>
  <si>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</si>
  <si>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</si>
  <si>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</si>
  <si>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</si>
  <si>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</si>
  <si>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</si>
  <si>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</si>
  <si>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</si>
  <si>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</si>
  <si>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</si>
  <si>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</si>
  <si>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</si>
  <si>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</si>
  <si>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</si>
  <si>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</si>
  <si>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</si>
  <si>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</si>
  <si>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</si>
  <si>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</si>
  <si>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</si>
  <si>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</si>
  <si>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</si>
  <si>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</si>
  <si>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</si>
  <si>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</si>
  <si>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</si>
  <si>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</si>
  <si>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</si>
  <si>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</si>
  <si>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</si>
  <si>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</si>
  <si>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</si>
  <si>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</si>
  <si>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</si>
  <si>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</si>
  <si>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</si>
  <si>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</si>
  <si>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</si>
  <si>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</si>
  <si>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</si>
  <si>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</si>
  <si>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</si>
  <si>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</si>
  <si>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</si>
  <si>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</si>
  <si>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</si>
  <si>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</si>
  <si>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</si>
  <si>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</si>
  <si>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</si>
  <si>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</si>
  <si>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</si>
  <si>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</si>
  <si>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</si>
  <si>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</si>
  <si>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</si>
  <si>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</si>
  <si>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</si>
  <si>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</si>
  <si>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</si>
  <si>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</si>
  <si>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</si>
  <si>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</si>
  <si>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</si>
  <si>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</si>
  <si>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</si>
  <si>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</si>
  <si>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</si>
  <si>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</si>
  <si>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</si>
  <si>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</si>
  <si>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</si>
  <si>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</si>
  <si>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</si>
  <si>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</si>
  <si>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</si>
  <si>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</si>
  <si>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</si>
  <si>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</si>
  <si>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</si>
  <si>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</si>
  <si>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 - base de cálculo
(US$), sin IGV</t>
  </si>
  <si>
    <t>Imp</t>
  </si>
  <si>
    <t>Parámetro OMs (i/h)</t>
  </si>
  <si>
    <t>i =</t>
  </si>
  <si>
    <t>h =</t>
  </si>
  <si>
    <t>OMs</t>
  </si>
  <si>
    <t xml:space="preserve">im </t>
  </si>
  <si>
    <t>i / h</t>
  </si>
  <si>
    <t>Redondeado</t>
  </si>
  <si>
    <t>N°</t>
  </si>
  <si>
    <t>Región</t>
  </si>
  <si>
    <t>Na (*)</t>
  </si>
  <si>
    <t>OMc (para 3 arrendatarios)</t>
  </si>
  <si>
    <t>Parámetro OMc (Na=3)</t>
  </si>
  <si>
    <t>"f" (para 3 arrendatarios)</t>
  </si>
  <si>
    <t>Baja tensión</t>
  </si>
  <si>
    <t>Media o alta tensión</t>
  </si>
  <si>
    <t>i anual</t>
  </si>
  <si>
    <t>Tipo</t>
  </si>
  <si>
    <t>Material Estructura</t>
  </si>
  <si>
    <t>RETRIBUCIÓN MENSUAL UNITARIA POR ARRENDATARIO (US$ sin IGV)</t>
  </si>
  <si>
    <t>Cantidad de torres y/o postes por retribución mensual</t>
  </si>
  <si>
    <t xml:space="preserve">RETRIBUCIÓN MENSUAL UNITARIA DE CADA TIPO DE TORRE (US$ sin IGV) </t>
  </si>
  <si>
    <t>Nivel de tensión</t>
  </si>
  <si>
    <t>Altura estructura</t>
  </si>
  <si>
    <t>Descripción de Estructuras</t>
  </si>
  <si>
    <t>Nº</t>
  </si>
  <si>
    <t>Cantidad</t>
  </si>
  <si>
    <t>Altura</t>
  </si>
  <si>
    <t>Tensión</t>
  </si>
  <si>
    <t>Material</t>
  </si>
  <si>
    <t>Descripción</t>
  </si>
  <si>
    <t>Código OSINERGMIN</t>
  </si>
  <si>
    <t>Código de la infraestructura de soporte eléctrico (OSINERGMIN)</t>
  </si>
  <si>
    <t>MOD INV_2018</t>
  </si>
  <si>
    <t xml:space="preserve">Tipo </t>
  </si>
  <si>
    <t>PPC19</t>
  </si>
  <si>
    <t>PPM15</t>
  </si>
  <si>
    <t>PPC15</t>
  </si>
  <si>
    <t>PPC18</t>
  </si>
  <si>
    <t>PPC02</t>
  </si>
  <si>
    <t>PPC22</t>
  </si>
  <si>
    <t>PPC05</t>
  </si>
  <si>
    <t>PPC08</t>
  </si>
  <si>
    <t>PPC09</t>
  </si>
  <si>
    <t>PPM19</t>
  </si>
  <si>
    <t>PPM23</t>
  </si>
  <si>
    <t>PPH01</t>
  </si>
  <si>
    <t>PPC06</t>
  </si>
  <si>
    <t>PPC16</t>
  </si>
  <si>
    <t>PPC11</t>
  </si>
  <si>
    <t>PPC03</t>
  </si>
  <si>
    <t>PPC10</t>
  </si>
  <si>
    <t>PPM01</t>
  </si>
  <si>
    <t>PPF08</t>
  </si>
  <si>
    <t>PPC23</t>
  </si>
  <si>
    <t>PPF10</t>
  </si>
  <si>
    <t>PPF05</t>
  </si>
  <si>
    <t>PPF02</t>
  </si>
  <si>
    <t>Poste</t>
  </si>
  <si>
    <t>BT</t>
  </si>
  <si>
    <t>MT</t>
  </si>
  <si>
    <t>Concreto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</si>
  <si>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</si>
  <si>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</si>
  <si>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</si>
  <si>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</si>
  <si>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</si>
  <si>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</si>
  <si>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</si>
  <si>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</si>
  <si>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COSTOMAT*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</si>
  <si>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</si>
  <si>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</si>
  <si>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</si>
  <si>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</si>
  <si>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</si>
  <si>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</si>
  <si>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</si>
  <si>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</si>
  <si>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</si>
  <si>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</si>
  <si>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</si>
  <si>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</si>
  <si>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</si>
  <si>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</si>
  <si>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</si>
  <si>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</si>
  <si>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</si>
  <si>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</si>
  <si>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</si>
  <si>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</si>
  <si>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</si>
  <si>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</si>
  <si>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</si>
  <si>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</si>
  <si>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</si>
  <si>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</si>
  <si>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</si>
  <si>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</si>
  <si>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</si>
  <si>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</si>
  <si>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</si>
  <si>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</si>
  <si>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</si>
  <si>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</si>
  <si>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</si>
  <si>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</si>
  <si>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</si>
  <si>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</si>
  <si>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</si>
  <si>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</si>
  <si>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</si>
  <si>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</si>
  <si>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</si>
  <si>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</si>
  <si>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</si>
  <si>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</si>
  <si>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</si>
  <si>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</si>
  <si>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</si>
  <si>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</si>
  <si>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</si>
  <si>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</si>
  <si>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</si>
  <si>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</si>
  <si>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</si>
  <si>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</si>
  <si>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</si>
  <si>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</si>
  <si>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</si>
  <si>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</si>
  <si>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</si>
  <si>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</si>
  <si>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</si>
  <si>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</si>
  <si>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</si>
  <si>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</si>
  <si>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</si>
  <si>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</si>
  <si>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</si>
  <si>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</si>
  <si>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</si>
  <si>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</si>
  <si>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</si>
  <si>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</si>
  <si>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</si>
  <si>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</si>
  <si>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</si>
  <si>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</si>
  <si>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</si>
  <si>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</si>
  <si>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</si>
  <si>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</si>
  <si>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</si>
  <si>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</si>
  <si>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</si>
  <si>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</si>
  <si>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</si>
  <si>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</si>
  <si>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</si>
  <si>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</si>
  <si>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</si>
  <si>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</si>
  <si>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</si>
  <si>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</si>
  <si>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</si>
  <si>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</si>
  <si>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</si>
  <si>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</si>
  <si>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</si>
  <si>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</si>
  <si>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</si>
  <si>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</si>
  <si>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</si>
  <si>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</si>
  <si>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</si>
  <si>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</si>
  <si>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</si>
  <si>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</si>
  <si>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</si>
  <si>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</si>
  <si>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</si>
  <si>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</si>
  <si>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</si>
  <si>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</si>
  <si>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</si>
  <si>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</si>
  <si>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</si>
  <si>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</si>
  <si>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</si>
  <si>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</si>
  <si>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</si>
  <si>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</si>
  <si>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</si>
  <si>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</si>
  <si>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</si>
  <si>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</si>
  <si>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</si>
  <si>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</si>
  <si>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</si>
  <si>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</si>
  <si>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</si>
  <si>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</si>
  <si>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</si>
  <si>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</si>
  <si>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</si>
  <si>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</si>
  <si>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</si>
  <si>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</si>
  <si>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</si>
  <si>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</si>
  <si>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</si>
  <si>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</si>
  <si>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</si>
  <si>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</si>
  <si>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</si>
  <si>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</si>
  <si>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</si>
  <si>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</si>
  <si>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</si>
  <si>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</si>
  <si>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</si>
  <si>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</si>
  <si>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</si>
  <si>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</si>
  <si>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</si>
  <si>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</si>
  <si>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</si>
  <si>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</si>
  <si>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</si>
  <si>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</si>
  <si>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</si>
  <si>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</si>
  <si>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</si>
  <si>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</si>
  <si>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</si>
  <si>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</si>
  <si>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</si>
  <si>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</si>
  <si>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</si>
  <si>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</si>
  <si>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</si>
  <si>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</si>
  <si>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</si>
  <si>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</si>
  <si>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</si>
  <si>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</si>
  <si>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</si>
  <si>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</si>
  <si>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</si>
  <si>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</si>
  <si>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</si>
  <si>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</si>
  <si>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</si>
  <si>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</si>
  <si>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</si>
  <si>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</si>
  <si>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</si>
  <si>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</si>
  <si>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</si>
  <si>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</si>
  <si>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</si>
  <si>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</si>
  <si>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</si>
  <si>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</si>
  <si>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</si>
  <si>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</si>
  <si>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</si>
  <si>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</si>
  <si>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</si>
  <si>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</si>
  <si>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</si>
  <si>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</si>
  <si>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</si>
  <si>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</si>
  <si>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</si>
  <si>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</si>
  <si>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</si>
  <si>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</si>
  <si>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</si>
  <si>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</si>
  <si>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</si>
  <si>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</si>
  <si>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</si>
  <si>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</si>
  <si>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</si>
  <si>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</si>
  <si>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</si>
  <si>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</si>
  <si>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</si>
  <si>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</si>
  <si>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</si>
  <si>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</si>
  <si>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</si>
  <si>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</si>
  <si>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</si>
  <si>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</si>
  <si>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</si>
  <si>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</si>
  <si>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</si>
  <si>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</si>
  <si>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</si>
  <si>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</si>
  <si>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</si>
  <si>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</si>
  <si>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</si>
  <si>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</si>
  <si>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</si>
  <si>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</si>
  <si>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</si>
  <si>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</si>
  <si>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</si>
  <si>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</si>
  <si>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</si>
  <si>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</si>
  <si>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</si>
  <si>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</si>
  <si>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</si>
  <si>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</si>
  <si>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</si>
  <si>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</si>
  <si>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</si>
  <si>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</si>
  <si>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</si>
  <si>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</si>
  <si>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</si>
  <si>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</si>
  <si>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</si>
  <si>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</si>
  <si>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</si>
  <si>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</si>
  <si>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</si>
  <si>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</si>
  <si>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</si>
  <si>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</si>
  <si>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</si>
  <si>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</si>
  <si>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</si>
  <si>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</si>
  <si>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</si>
  <si>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</si>
  <si>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</si>
  <si>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</si>
  <si>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</si>
  <si>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</si>
  <si>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</si>
  <si>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</si>
  <si>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</si>
  <si>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</si>
  <si>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</si>
  <si>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</si>
  <si>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</si>
  <si>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</si>
  <si>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</si>
  <si>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</si>
  <si>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</si>
  <si>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</si>
  <si>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</si>
  <si>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</si>
  <si>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</si>
  <si>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</si>
  <si>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</si>
  <si>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</si>
  <si>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</si>
  <si>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</si>
  <si>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</si>
  <si>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</si>
  <si>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</si>
  <si>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</si>
  <si>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</si>
  <si>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</si>
  <si>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</si>
  <si>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</si>
  <si>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</si>
  <si>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</si>
  <si>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</si>
  <si>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</si>
  <si>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</si>
  <si>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</si>
  <si>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</si>
  <si>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</si>
  <si>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</si>
  <si>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</si>
  <si>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</si>
  <si>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</si>
  <si>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</si>
  <si>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</si>
  <si>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</si>
  <si>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</si>
  <si>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</si>
  <si>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</si>
  <si>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</si>
  <si>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</si>
  <si>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</si>
  <si>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</si>
  <si>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</si>
  <si>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</si>
  <si>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</si>
  <si>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</si>
  <si>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</si>
  <si>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</si>
  <si>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</si>
  <si>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</si>
  <si>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</si>
  <si>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</si>
  <si>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</si>
  <si>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</si>
  <si>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</si>
  <si>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</si>
  <si>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</si>
  <si>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</si>
  <si>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</si>
  <si>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</si>
  <si>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</si>
  <si>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</si>
  <si>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</si>
  <si>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</si>
  <si>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</si>
  <si>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</si>
  <si>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</si>
  <si>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</si>
  <si>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</si>
  <si>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</si>
  <si>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</si>
  <si>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</si>
  <si>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</si>
  <si>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</si>
  <si>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</si>
  <si>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</si>
  <si>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</si>
  <si>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</si>
  <si>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</si>
  <si>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</si>
  <si>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</si>
  <si>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</si>
  <si>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</si>
  <si>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</si>
  <si>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</si>
  <si>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</si>
  <si>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</si>
  <si>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</si>
  <si>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</si>
  <si>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</si>
  <si>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</si>
  <si>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</si>
  <si>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</si>
  <si>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</si>
  <si>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</si>
  <si>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</si>
  <si>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</si>
  <si>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</si>
  <si>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</si>
  <si>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</si>
  <si>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</si>
  <si>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</si>
  <si>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</si>
  <si>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</si>
  <si>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</si>
  <si>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</si>
  <si>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</si>
  <si>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</si>
  <si>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</si>
  <si>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</si>
  <si>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</si>
  <si>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</si>
  <si>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</si>
  <si>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</si>
  <si>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</si>
  <si>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</si>
  <si>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</si>
  <si>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</si>
  <si>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</si>
  <si>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</si>
  <si>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</si>
  <si>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</si>
  <si>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</si>
  <si>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</si>
  <si>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</si>
  <si>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</si>
  <si>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</si>
  <si>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</si>
  <si>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</si>
  <si>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</si>
  <si>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</si>
  <si>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</si>
  <si>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</si>
  <si>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</si>
  <si>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</si>
  <si>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</si>
  <si>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</si>
  <si>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</si>
  <si>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</si>
  <si>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</si>
  <si>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</si>
  <si>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</si>
  <si>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</si>
  <si>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</si>
  <si>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</si>
  <si>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</si>
  <si>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</si>
  <si>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</si>
  <si>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</si>
  <si>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</si>
  <si>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</si>
  <si>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</si>
  <si>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</si>
  <si>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</si>
  <si>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</si>
  <si>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</si>
  <si>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</si>
  <si>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</si>
  <si>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</si>
  <si>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</si>
  <si>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</si>
  <si>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</si>
  <si>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</si>
  <si>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</si>
  <si>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</si>
  <si>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</si>
  <si>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</si>
  <si>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</si>
  <si>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</si>
  <si>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</si>
  <si>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</si>
  <si>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</si>
  <si>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</si>
  <si>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</si>
  <si>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</si>
  <si>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</si>
  <si>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</si>
  <si>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</si>
  <si>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</si>
  <si>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</si>
  <si>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</si>
  <si>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</si>
  <si>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</si>
  <si>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</si>
  <si>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</si>
  <si>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</si>
  <si>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</si>
  <si>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</si>
  <si>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</si>
  <si>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</si>
  <si>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</si>
  <si>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</si>
  <si>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</si>
  <si>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</si>
  <si>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</si>
  <si>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</si>
  <si>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</si>
  <si>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</si>
  <si>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</si>
  <si>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</si>
  <si>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</si>
  <si>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</si>
  <si>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</si>
  <si>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</si>
  <si>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</si>
  <si>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</si>
  <si>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</si>
  <si>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</si>
  <si>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</si>
  <si>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</si>
  <si>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</si>
  <si>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</si>
  <si>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</si>
  <si>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</si>
  <si>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</si>
  <si>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</si>
  <si>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</si>
  <si>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</si>
  <si>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</si>
  <si>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</si>
  <si>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</si>
  <si>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</si>
  <si>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</si>
  <si>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</si>
  <si>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</si>
  <si>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</si>
  <si>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</si>
  <si>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</si>
  <si>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</si>
  <si>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</si>
  <si>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</si>
  <si>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</si>
  <si>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</si>
  <si>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</si>
  <si>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</si>
  <si>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</si>
  <si>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</si>
  <si>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</si>
  <si>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</si>
  <si>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</si>
  <si>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</si>
  <si>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</si>
  <si>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</si>
  <si>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</si>
  <si>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</si>
  <si>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</si>
  <si>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</si>
  <si>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</si>
  <si>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</si>
  <si>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</si>
  <si>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</si>
  <si>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</si>
  <si>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</si>
  <si>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</si>
  <si>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</si>
  <si>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</si>
  <si>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</si>
  <si>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</si>
  <si>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</si>
  <si>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</si>
  <si>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</si>
  <si>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</si>
  <si>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</si>
  <si>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</si>
  <si>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</si>
  <si>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</si>
  <si>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</si>
  <si>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</si>
  <si>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</si>
  <si>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</si>
  <si>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</si>
  <si>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</si>
  <si>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</si>
  <si>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</si>
  <si>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</si>
  <si>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</si>
  <si>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</si>
  <si>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</si>
  <si>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</si>
  <si>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</si>
  <si>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</si>
  <si>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</si>
  <si>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</si>
  <si>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</si>
  <si>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</si>
  <si>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</si>
  <si>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</si>
  <si>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</si>
  <si>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</si>
  <si>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</si>
  <si>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</si>
  <si>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</si>
  <si>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</si>
  <si>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</si>
  <si>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</si>
  <si>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</si>
  <si>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</si>
  <si>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</si>
  <si>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</si>
  <si>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</si>
  <si>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</si>
  <si>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</si>
  <si>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</si>
  <si>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</si>
  <si>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</si>
  <si>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</si>
  <si>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</si>
  <si>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</si>
  <si>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</si>
  <si>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</si>
  <si>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</si>
  <si>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</si>
  <si>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</si>
  <si>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</si>
  <si>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</si>
  <si>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</si>
  <si>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</si>
  <si>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</si>
  <si>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</si>
  <si>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</si>
  <si>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</si>
  <si>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</si>
  <si>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</si>
  <si>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</si>
  <si>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</si>
  <si>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</si>
  <si>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</si>
  <si>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</si>
  <si>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</si>
  <si>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</si>
  <si>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</si>
  <si>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</si>
  <si>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</si>
  <si>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</si>
  <si>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</si>
  <si>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</si>
  <si>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</si>
  <si>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</si>
  <si>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</si>
  <si>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</si>
  <si>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</si>
  <si>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</si>
  <si>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</si>
  <si>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</si>
  <si>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</si>
  <si>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</si>
  <si>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</si>
  <si>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</si>
  <si>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</si>
  <si>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</si>
  <si>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</si>
  <si>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</si>
  <si>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</si>
  <si>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</si>
  <si>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</si>
  <si>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</si>
  <si>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</si>
  <si>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</si>
  <si>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</si>
  <si>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</si>
  <si>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</si>
  <si>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</si>
  <si>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</si>
  <si>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</si>
  <si>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</si>
  <si>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</si>
  <si>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</si>
  <si>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</si>
  <si>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</si>
  <si>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</si>
  <si>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</si>
  <si>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</si>
  <si>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</si>
  <si>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</si>
  <si>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</si>
  <si>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</si>
  <si>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</si>
  <si>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</si>
  <si>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</si>
  <si>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</si>
  <si>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</si>
  <si>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</si>
  <si>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</si>
  <si>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</si>
  <si>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</si>
  <si>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</si>
  <si>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</si>
  <si>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</si>
  <si>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</si>
  <si>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</si>
  <si>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</si>
  <si>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</si>
  <si>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</si>
  <si>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</si>
  <si>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</si>
  <si>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</si>
  <si>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</si>
  <si>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</si>
  <si>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</si>
  <si>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</si>
  <si>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</si>
  <si>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</si>
  <si>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</si>
  <si>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</si>
  <si>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</si>
  <si>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</si>
  <si>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</si>
  <si>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</si>
  <si>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</si>
  <si>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</si>
  <si>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</si>
  <si>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</si>
  <si>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</si>
  <si>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</si>
  <si>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</si>
  <si>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</si>
  <si>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</si>
  <si>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</si>
  <si>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</si>
  <si>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</si>
  <si>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</si>
  <si>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</si>
  <si>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</si>
  <si>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</si>
  <si>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</si>
  <si>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</si>
  <si>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</si>
  <si>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</si>
  <si>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</si>
  <si>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</si>
  <si>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</si>
  <si>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</si>
  <si>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</si>
  <si>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</si>
  <si>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</si>
  <si>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</si>
  <si>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</si>
  <si>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</si>
  <si>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</si>
  <si>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</si>
  <si>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</si>
  <si>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</si>
  <si>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</si>
  <si>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</si>
  <si>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</si>
  <si>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</si>
  <si>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</si>
  <si>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</si>
  <si>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</si>
  <si>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</si>
  <si>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</si>
  <si>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</si>
  <si>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</si>
  <si>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</si>
  <si>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</si>
  <si>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</si>
  <si>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</si>
  <si>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</si>
  <si>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</si>
  <si>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</si>
  <si>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</si>
  <si>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</si>
  <si>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</si>
  <si>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</si>
  <si>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</si>
  <si>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</si>
  <si>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</si>
  <si>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</si>
  <si>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</si>
  <si>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</si>
  <si>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</si>
  <si>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</si>
  <si>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</si>
  <si>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</si>
  <si>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</si>
  <si>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</si>
  <si>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</si>
  <si>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</si>
  <si>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</si>
  <si>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</si>
  <si>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</si>
  <si>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</si>
  <si>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</si>
  <si>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</si>
  <si>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</si>
  <si>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</si>
  <si>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</si>
  <si>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</si>
  <si>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</si>
  <si>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</si>
  <si>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</si>
  <si>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</si>
  <si>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</si>
  <si>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</si>
  <si>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</si>
  <si>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</si>
  <si>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</si>
  <si>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</si>
  <si>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</si>
  <si>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</si>
  <si>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</si>
  <si>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</si>
  <si>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</si>
  <si>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</si>
  <si>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</si>
  <si>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</si>
  <si>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</si>
  <si>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</si>
  <si>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</si>
  <si>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</si>
  <si>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</si>
  <si>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</si>
  <si>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</si>
  <si>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</si>
  <si>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</si>
  <si>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</si>
  <si>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</si>
  <si>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</si>
  <si>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</si>
  <si>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</si>
  <si>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</si>
  <si>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</si>
  <si>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</si>
  <si>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</si>
  <si>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</si>
  <si>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</si>
  <si>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</si>
  <si>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</si>
  <si>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</si>
  <si>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</si>
  <si>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</si>
  <si>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</si>
  <si>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</si>
  <si>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</si>
  <si>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</si>
  <si>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</si>
  <si>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</si>
  <si>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</si>
  <si>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</si>
  <si>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</si>
  <si>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</si>
  <si>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</si>
  <si>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</si>
  <si>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</si>
  <si>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</si>
  <si>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</si>
  <si>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</si>
  <si>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</si>
  <si>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</si>
  <si>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</si>
  <si>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</si>
  <si>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</si>
  <si>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</si>
  <si>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</si>
  <si>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</si>
  <si>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</si>
  <si>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</si>
  <si>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</si>
  <si>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</si>
  <si>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</si>
  <si>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</si>
  <si>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</si>
  <si>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</si>
  <si>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</si>
  <si>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</si>
  <si>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</si>
  <si>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</si>
  <si>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</si>
  <si>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</si>
  <si>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</si>
  <si>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</si>
  <si>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</si>
  <si>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</si>
  <si>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</si>
  <si>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</si>
  <si>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</si>
  <si>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</si>
  <si>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</si>
  <si>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</si>
  <si>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</si>
  <si>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</si>
  <si>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</si>
  <si>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</si>
  <si>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</si>
  <si>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</si>
  <si>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</si>
  <si>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</si>
  <si>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</si>
  <si>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</si>
  <si>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</si>
  <si>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</si>
  <si>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</si>
  <si>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</si>
  <si>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</si>
  <si>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</si>
  <si>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</si>
  <si>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</si>
  <si>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</si>
  <si>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</si>
  <si>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</si>
  <si>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</si>
  <si>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</si>
  <si>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</si>
  <si>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</si>
  <si>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</si>
  <si>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</si>
  <si>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</si>
  <si>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</si>
  <si>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</si>
  <si>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</si>
  <si>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</si>
  <si>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</si>
  <si>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</si>
  <si>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</si>
  <si>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</si>
  <si>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</si>
  <si>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</si>
  <si>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</si>
  <si>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</si>
  <si>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</si>
  <si>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</si>
  <si>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</si>
  <si>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</si>
  <si>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</si>
  <si>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</si>
  <si>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</si>
  <si>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</si>
  <si>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</si>
  <si>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</si>
  <si>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</si>
  <si>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</si>
  <si>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</si>
  <si>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</si>
  <si>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</si>
  <si>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</si>
  <si>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</si>
  <si>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</si>
  <si>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</si>
  <si>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</si>
  <si>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</si>
  <si>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</si>
  <si>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</si>
  <si>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</si>
  <si>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</si>
  <si>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</si>
  <si>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</si>
  <si>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</si>
  <si>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</si>
  <si>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</si>
  <si>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</si>
  <si>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</si>
  <si>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</si>
  <si>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</si>
  <si>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</si>
  <si>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</si>
  <si>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</si>
  <si>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</si>
  <si>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</si>
  <si>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</si>
  <si>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</si>
  <si>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</si>
  <si>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</si>
  <si>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</si>
  <si>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</si>
  <si>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</si>
  <si>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</si>
  <si>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</si>
  <si>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</si>
  <si>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</si>
  <si>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</si>
  <si>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</si>
  <si>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</si>
  <si>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</si>
  <si>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</si>
  <si>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</si>
  <si>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</si>
  <si>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</si>
  <si>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</si>
  <si>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</si>
  <si>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</si>
  <si>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</si>
  <si>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</si>
  <si>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</si>
  <si>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</si>
  <si>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</si>
  <si>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</si>
  <si>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</si>
  <si>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</si>
  <si>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</si>
  <si>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</si>
  <si>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</si>
  <si>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</si>
  <si>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</si>
  <si>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</si>
  <si>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</si>
  <si>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</si>
  <si>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</si>
  <si>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</si>
  <si>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</si>
  <si>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</si>
  <si>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</si>
  <si>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</si>
  <si>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</si>
  <si>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</si>
  <si>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</si>
  <si>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</si>
  <si>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</si>
  <si>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</si>
  <si>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</si>
  <si>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</si>
  <si>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</si>
  <si>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</si>
  <si>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</si>
  <si>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</si>
  <si>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</si>
  <si>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</si>
  <si>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</si>
  <si>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</si>
  <si>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</si>
  <si>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</si>
  <si>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</si>
  <si>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</si>
  <si>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</si>
  <si>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</si>
  <si>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</si>
  <si>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</si>
  <si>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</si>
  <si>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</si>
  <si>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</si>
  <si>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</si>
  <si>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</si>
  <si>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</si>
  <si>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</si>
  <si>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</si>
  <si>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</si>
  <si>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</si>
  <si>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</si>
  <si>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</si>
  <si>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</si>
  <si>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</si>
  <si>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</si>
  <si>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</si>
  <si>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</si>
  <si>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</si>
  <si>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</si>
  <si>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</si>
  <si>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</si>
  <si>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</si>
  <si>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</si>
  <si>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</si>
  <si>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</si>
  <si>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</si>
  <si>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</si>
  <si>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</si>
  <si>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</si>
  <si>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</si>
  <si>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</si>
  <si>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</si>
  <si>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</si>
  <si>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</si>
  <si>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</si>
  <si>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</si>
  <si>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</si>
  <si>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</si>
  <si>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</si>
  <si>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</si>
  <si>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</si>
  <si>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</si>
  <si>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</si>
  <si>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</si>
  <si>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</si>
  <si>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</si>
  <si>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</si>
  <si>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</si>
  <si>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</si>
  <si>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</si>
  <si>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</si>
  <si>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</si>
  <si>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</si>
  <si>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</si>
  <si>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</si>
  <si>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</si>
  <si>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</si>
  <si>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</si>
  <si>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</si>
  <si>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</si>
  <si>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</si>
  <si>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</si>
  <si>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</si>
  <si>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</si>
  <si>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</si>
  <si>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</si>
  <si>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</si>
  <si>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</si>
  <si>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</si>
  <si>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</si>
  <si>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</si>
  <si>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</si>
  <si>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</si>
  <si>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</si>
  <si>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</si>
  <si>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</si>
  <si>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</si>
  <si>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</si>
  <si>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</si>
  <si>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</si>
  <si>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</si>
  <si>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</si>
  <si>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</si>
  <si>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</si>
  <si>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</si>
  <si>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</si>
  <si>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</si>
  <si>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</si>
  <si>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</si>
  <si>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</si>
  <si>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</si>
  <si>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</si>
  <si>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</si>
  <si>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</si>
  <si>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</si>
  <si>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</si>
  <si>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</si>
  <si>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</si>
  <si>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</si>
  <si>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</si>
  <si>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</si>
  <si>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</si>
  <si>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</si>
  <si>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</si>
  <si>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</si>
  <si>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</si>
  <si>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</si>
  <si>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</si>
  <si>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</si>
  <si>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</si>
  <si>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</si>
  <si>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</si>
  <si>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</si>
  <si>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</si>
  <si>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</si>
  <si>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</si>
  <si>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</si>
  <si>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</si>
  <si>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</si>
  <si>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</si>
  <si>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</si>
  <si>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</si>
  <si>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</si>
  <si>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</si>
  <si>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</si>
  <si>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</si>
  <si>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</si>
  <si>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</si>
  <si>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</si>
  <si>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</si>
  <si>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</si>
  <si>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</si>
  <si>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</si>
  <si>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</si>
  <si>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</si>
  <si>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</si>
  <si>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</si>
  <si>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</si>
  <si>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</si>
  <si>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</si>
  <si>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</si>
  <si>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</si>
  <si>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</si>
  <si>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</si>
  <si>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</si>
  <si>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</si>
  <si>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</si>
  <si>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</si>
  <si>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</si>
  <si>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</si>
  <si>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</si>
  <si>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</si>
  <si>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</si>
  <si>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</si>
  <si>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</si>
  <si>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</si>
  <si>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</si>
  <si>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</si>
  <si>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</si>
  <si>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</si>
  <si>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</si>
  <si>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</si>
  <si>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</si>
  <si>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</si>
  <si>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</si>
  <si>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</si>
  <si>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</si>
  <si>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</si>
  <si>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</si>
  <si>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</si>
  <si>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</si>
  <si>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</si>
  <si>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</si>
  <si>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</si>
  <si>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</si>
  <si>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</si>
  <si>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</si>
  <si>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</si>
  <si>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</si>
  <si>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</si>
  <si>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</si>
  <si>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</si>
  <si>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</si>
  <si>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</si>
  <si>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</si>
  <si>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</si>
  <si>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</si>
  <si>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</si>
  <si>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</si>
  <si>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</si>
  <si>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</si>
  <si>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</si>
  <si>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</si>
  <si>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</si>
  <si>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</si>
  <si>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</si>
  <si>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</si>
  <si>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</si>
  <si>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</si>
  <si>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</si>
  <si>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</si>
  <si>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</si>
  <si>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</si>
  <si>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</si>
  <si>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</si>
  <si>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</si>
  <si>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</si>
  <si>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</si>
  <si>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</si>
  <si>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</si>
  <si>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</si>
  <si>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</si>
  <si>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</si>
  <si>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</si>
  <si>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</si>
  <si>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</si>
  <si>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</si>
  <si>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</si>
  <si>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</si>
  <si>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</si>
  <si>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</si>
  <si>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</si>
  <si>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</si>
  <si>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</si>
  <si>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</si>
  <si>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</si>
  <si>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</si>
  <si>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</si>
  <si>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</si>
  <si>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</si>
  <si>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</si>
  <si>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</si>
  <si>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</si>
  <si>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</si>
  <si>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</si>
  <si>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</si>
  <si>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</si>
  <si>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</si>
  <si>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</si>
  <si>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</si>
  <si>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</si>
  <si>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</si>
  <si>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</si>
  <si>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</si>
  <si>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</si>
  <si>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</si>
  <si>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</si>
  <si>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</si>
  <si>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</si>
  <si>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</si>
  <si>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</si>
  <si>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</si>
  <si>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</si>
  <si>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</si>
  <si>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</si>
  <si>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</si>
  <si>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</si>
  <si>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</si>
  <si>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</si>
  <si>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</si>
  <si>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</si>
  <si>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</si>
  <si>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</si>
  <si>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</si>
  <si>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</si>
  <si>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</si>
  <si>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</si>
  <si>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</si>
  <si>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</si>
  <si>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</si>
  <si>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</si>
  <si>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</si>
  <si>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</si>
  <si>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</si>
  <si>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</si>
  <si>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</si>
  <si>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</si>
  <si>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</si>
  <si>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</si>
  <si>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</si>
  <si>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</si>
  <si>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</si>
  <si>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</si>
  <si>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</si>
  <si>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</si>
  <si>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</si>
  <si>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</si>
  <si>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</si>
  <si>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</si>
  <si>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</si>
  <si>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</si>
  <si>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</si>
  <si>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</si>
  <si>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</si>
  <si>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</si>
  <si>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</si>
  <si>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</si>
  <si>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</si>
  <si>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</si>
  <si>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</si>
  <si>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</si>
  <si>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</si>
  <si>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</si>
  <si>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</si>
  <si>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</si>
  <si>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</si>
  <si>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</si>
  <si>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</si>
  <si>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</si>
  <si>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</si>
  <si>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</si>
  <si>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</si>
  <si>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</si>
  <si>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</si>
  <si>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</si>
  <si>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</si>
  <si>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</si>
  <si>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</si>
  <si>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</si>
  <si>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</si>
  <si>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</si>
  <si>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</si>
  <si>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</si>
  <si>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</si>
  <si>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</si>
  <si>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</si>
  <si>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</si>
  <si>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</si>
  <si>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</si>
  <si>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</si>
  <si>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</si>
  <si>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</si>
  <si>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</si>
  <si>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</si>
  <si>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</si>
  <si>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</si>
  <si>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</si>
  <si>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</si>
  <si>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</si>
  <si>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</si>
  <si>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</si>
  <si>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</si>
  <si>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</si>
  <si>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</si>
  <si>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</si>
  <si>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</si>
  <si>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</si>
  <si>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</si>
  <si>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</si>
  <si>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</si>
  <si>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</si>
  <si>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</si>
  <si>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</si>
  <si>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</si>
  <si>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</si>
  <si>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</si>
  <si>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</si>
  <si>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</si>
  <si>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</si>
  <si>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</si>
  <si>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</si>
  <si>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</si>
  <si>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</si>
  <si>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</si>
  <si>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</si>
  <si>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</si>
  <si>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</si>
  <si>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</si>
  <si>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</si>
  <si>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</si>
  <si>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</si>
  <si>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</si>
  <si>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</si>
  <si>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</si>
  <si>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</si>
  <si>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</si>
  <si>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</si>
  <si>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</si>
  <si>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</si>
  <si>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</si>
  <si>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</si>
  <si>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</si>
  <si>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</si>
  <si>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</si>
  <si>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</si>
  <si>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</si>
  <si>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</si>
  <si>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</si>
  <si>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</si>
  <si>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</si>
  <si>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</si>
  <si>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</si>
  <si>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</si>
  <si>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</si>
  <si>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</si>
  <si>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</si>
  <si>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</si>
  <si>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</si>
  <si>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</si>
  <si>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</si>
  <si>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</si>
  <si>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</si>
  <si>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</si>
  <si>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</si>
  <si>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</si>
  <si>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</si>
  <si>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</si>
  <si>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</si>
  <si>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</si>
  <si>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</si>
  <si>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</si>
  <si>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</si>
  <si>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</si>
  <si>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</si>
  <si>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</si>
  <si>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</si>
  <si>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</si>
  <si>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</si>
  <si>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</si>
  <si>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</si>
  <si>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</si>
  <si>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</si>
  <si>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</si>
  <si>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</si>
  <si>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</si>
  <si>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</si>
  <si>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</si>
  <si>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</si>
  <si>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</si>
  <si>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</si>
  <si>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</si>
  <si>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</si>
  <si>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</si>
  <si>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</si>
  <si>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</si>
  <si>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</si>
  <si>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</si>
  <si>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</si>
  <si>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</si>
  <si>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</si>
  <si>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</si>
  <si>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</si>
  <si>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</si>
  <si>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</si>
  <si>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</si>
  <si>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</si>
  <si>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</si>
  <si>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</si>
  <si>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</si>
  <si>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</si>
  <si>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</si>
  <si>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</si>
  <si>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</si>
  <si>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</si>
  <si>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</si>
  <si>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</si>
  <si>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</si>
  <si>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</si>
  <si>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</si>
  <si>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</si>
  <si>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</si>
  <si>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</si>
  <si>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</si>
  <si>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</si>
  <si>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</si>
  <si>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</si>
  <si>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</si>
  <si>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</si>
  <si>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</si>
  <si>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</si>
  <si>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</si>
  <si>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</si>
  <si>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</si>
  <si>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</si>
  <si>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</si>
  <si>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</si>
  <si>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</si>
  <si>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</si>
  <si>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</si>
  <si>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</si>
  <si>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</si>
  <si>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</si>
  <si>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</si>
  <si>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</si>
  <si>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</si>
  <si>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</si>
  <si>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</si>
  <si>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</si>
  <si>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</si>
  <si>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</si>
  <si>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</si>
  <si>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</si>
  <si>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</si>
  <si>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</si>
  <si>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</si>
  <si>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</si>
  <si>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</si>
  <si>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</si>
  <si>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</si>
  <si>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</si>
  <si>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</si>
  <si>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</si>
  <si>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</si>
  <si>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</si>
  <si>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</si>
  <si>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</si>
  <si>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</si>
  <si>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</si>
  <si>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</si>
  <si>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</si>
  <si>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</si>
  <si>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</si>
  <si>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</si>
  <si>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</si>
  <si>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</si>
  <si>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</si>
  <si>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</si>
  <si>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</si>
  <si>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</si>
  <si>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</si>
  <si>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</si>
  <si>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</si>
  <si>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</si>
  <si>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</si>
  <si>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</si>
  <si>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</si>
  <si>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</si>
  <si>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</si>
  <si>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</si>
  <si>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</si>
  <si>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</si>
  <si>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</si>
  <si>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</si>
  <si>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</si>
  <si>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</si>
  <si>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</si>
  <si>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</si>
  <si>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</si>
  <si>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</si>
  <si>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</si>
  <si>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</si>
  <si>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</si>
  <si>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</si>
  <si>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</si>
  <si>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</si>
  <si>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</si>
  <si>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</si>
  <si>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</si>
  <si>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</si>
  <si>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</si>
  <si>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</si>
  <si>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</si>
  <si>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</si>
  <si>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</si>
  <si>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</si>
  <si>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</si>
  <si>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</si>
  <si>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</si>
  <si>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</si>
  <si>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</si>
  <si>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</si>
  <si>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</si>
  <si>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</si>
  <si>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</si>
  <si>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</si>
  <si>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</si>
  <si>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</si>
  <si>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</si>
  <si>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</si>
  <si>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</si>
  <si>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</si>
  <si>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</si>
  <si>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</si>
  <si>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</si>
  <si>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</si>
  <si>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</si>
  <si>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</si>
  <si>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</si>
  <si>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</si>
  <si>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</si>
  <si>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</si>
  <si>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</si>
  <si>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</si>
  <si>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</si>
  <si>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</si>
  <si>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</si>
  <si>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</si>
  <si>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</si>
  <si>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</si>
  <si>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</si>
  <si>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</si>
  <si>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</si>
  <si>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</si>
  <si>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</si>
  <si>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</si>
  <si>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</si>
  <si>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</si>
  <si>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</si>
  <si>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</si>
  <si>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</si>
  <si>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</si>
  <si>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</si>
  <si>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</si>
  <si>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</si>
  <si>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</si>
  <si>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</si>
  <si>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</si>
  <si>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</si>
  <si>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</si>
  <si>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</si>
  <si>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</si>
  <si>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</si>
  <si>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</si>
  <si>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</si>
  <si>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</si>
  <si>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</si>
  <si>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</si>
  <si>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</si>
  <si>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</si>
  <si>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</si>
  <si>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</si>
  <si>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</si>
  <si>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</si>
  <si>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</si>
  <si>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</si>
  <si>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</si>
  <si>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</si>
  <si>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</si>
  <si>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</si>
  <si>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</si>
  <si>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</si>
  <si>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</si>
  <si>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</si>
  <si>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</si>
  <si>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</si>
  <si>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</si>
  <si>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</si>
  <si>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</si>
  <si>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</si>
  <si>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</si>
  <si>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</si>
  <si>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</si>
  <si>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</si>
  <si>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</si>
  <si>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</si>
  <si>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</si>
  <si>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</si>
  <si>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</si>
  <si>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</si>
  <si>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</si>
  <si>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</si>
  <si>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</si>
  <si>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</si>
  <si>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</si>
  <si>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</si>
  <si>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</si>
  <si>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</si>
  <si>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</si>
  <si>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</si>
  <si>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</si>
  <si>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</si>
  <si>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</si>
  <si>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</si>
  <si>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</si>
  <si>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</si>
  <si>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</si>
  <si>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</si>
  <si>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</si>
  <si>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</si>
  <si>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</si>
  <si>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</si>
  <si>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</si>
  <si>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</si>
  <si>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</si>
  <si>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</si>
  <si>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</si>
  <si>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</si>
  <si>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</si>
  <si>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</si>
  <si>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</si>
  <si>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</si>
  <si>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</si>
  <si>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</si>
  <si>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</si>
  <si>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</si>
  <si>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</si>
  <si>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</si>
  <si>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</si>
  <si>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</si>
  <si>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</si>
  <si>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</si>
  <si>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</si>
  <si>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</si>
  <si>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</si>
  <si>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</si>
  <si>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</si>
  <si>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</si>
  <si>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</si>
  <si>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</si>
  <si>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</si>
  <si>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</si>
  <si>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</si>
  <si>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</si>
  <si>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</si>
  <si>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</si>
  <si>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</si>
  <si>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</si>
  <si>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</si>
  <si>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</si>
  <si>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</si>
  <si>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</si>
  <si>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</si>
  <si>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</si>
  <si>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</si>
  <si>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</si>
  <si>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</si>
  <si>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</si>
  <si>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</si>
  <si>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</si>
  <si>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</si>
  <si>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</si>
  <si>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</si>
  <si>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</si>
  <si>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</si>
  <si>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</si>
  <si>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</si>
  <si>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</si>
  <si>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</si>
  <si>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</si>
  <si>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</si>
  <si>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</si>
  <si>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</si>
  <si>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</si>
  <si>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</si>
  <si>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</si>
  <si>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</si>
  <si>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</si>
  <si>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</si>
  <si>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</si>
  <si>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</si>
  <si>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</si>
  <si>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</si>
  <si>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</si>
  <si>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</si>
  <si>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</si>
  <si>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</si>
  <si>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</si>
  <si>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</si>
  <si>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</si>
  <si>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</si>
  <si>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</si>
  <si>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</si>
  <si>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</si>
  <si>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</si>
  <si>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</si>
  <si>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</si>
  <si>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</si>
  <si>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</si>
  <si>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</si>
  <si>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</si>
  <si>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</si>
  <si>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</si>
  <si>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</si>
  <si>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</si>
  <si>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</si>
  <si>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</si>
  <si>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</si>
  <si>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</si>
  <si>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</si>
  <si>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</si>
  <si>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</si>
  <si>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</si>
  <si>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</si>
  <si>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</si>
  <si>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</si>
  <si>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</si>
  <si>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</si>
  <si>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</si>
  <si>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</si>
  <si>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</si>
  <si>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</si>
  <si>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</si>
  <si>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</si>
  <si>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</si>
  <si>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</si>
  <si>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</si>
  <si>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</si>
  <si>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</si>
  <si>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</si>
  <si>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</si>
  <si>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</si>
  <si>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</si>
  <si>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</si>
  <si>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</si>
  <si>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</si>
  <si>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</si>
  <si>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</si>
  <si>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</si>
  <si>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</si>
  <si>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</si>
  <si>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</si>
  <si>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</si>
  <si>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</si>
  <si>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</si>
  <si>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</si>
  <si>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</si>
  <si>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</si>
  <si>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</si>
  <si>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</si>
  <si>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</si>
  <si>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</si>
  <si>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</si>
  <si>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</si>
  <si>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</si>
  <si>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</si>
  <si>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</si>
  <si>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</si>
  <si>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</si>
  <si>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</si>
  <si>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</si>
  <si>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</si>
  <si>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</si>
  <si>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</si>
  <si>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</si>
  <si>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</si>
  <si>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</si>
  <si>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</si>
  <si>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</si>
  <si>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</si>
  <si>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</si>
  <si>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</si>
  <si>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</si>
  <si>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</si>
  <si>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</si>
  <si>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</si>
  <si>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</si>
  <si>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</si>
  <si>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</si>
  <si>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</si>
  <si>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</si>
  <si>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</si>
  <si>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</si>
  <si>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</si>
  <si>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</si>
  <si>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</si>
  <si>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</si>
  <si>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</si>
  <si>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</si>
  <si>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</si>
  <si>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</si>
  <si>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</si>
  <si>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</si>
  <si>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</si>
  <si>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</si>
  <si>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</si>
  <si>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</si>
  <si>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</si>
  <si>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</si>
  <si>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</si>
  <si>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</si>
  <si>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</si>
  <si>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</si>
  <si>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</si>
  <si>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</si>
  <si>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</si>
  <si>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</si>
  <si>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</si>
  <si>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</si>
  <si>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</si>
  <si>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</si>
  <si>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</si>
  <si>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</si>
  <si>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</si>
  <si>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</si>
  <si>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</si>
  <si>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</si>
  <si>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</si>
  <si>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</si>
  <si>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</si>
  <si>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</si>
  <si>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</si>
  <si>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</si>
  <si>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</si>
  <si>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</si>
  <si>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</si>
  <si>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</si>
  <si>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</si>
  <si>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</si>
  <si>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</si>
  <si>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</si>
  <si>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</si>
  <si>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</si>
  <si>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</si>
  <si>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</si>
  <si>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</si>
  <si>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</si>
  <si>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</si>
  <si>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</si>
  <si>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</si>
  <si>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</si>
  <si>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</si>
  <si>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</si>
  <si>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</si>
  <si>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</si>
  <si>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</si>
  <si>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</si>
  <si>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</si>
  <si>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</si>
  <si>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</si>
  <si>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</si>
  <si>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</si>
  <si>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</si>
  <si>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</si>
  <si>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</si>
  <si>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</si>
  <si>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</si>
  <si>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</si>
  <si>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</si>
  <si>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</si>
  <si>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</si>
  <si>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</si>
  <si>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</si>
  <si>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</si>
  <si>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</si>
  <si>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</si>
  <si>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</si>
  <si>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</si>
  <si>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</si>
  <si>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</si>
  <si>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</si>
  <si>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</si>
  <si>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</si>
  <si>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</si>
  <si>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</si>
  <si>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</si>
  <si>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</si>
  <si>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</si>
  <si>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</si>
  <si>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</si>
  <si>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</si>
  <si>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</si>
  <si>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</si>
  <si>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</si>
  <si>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</si>
  <si>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</si>
  <si>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</si>
  <si>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</si>
  <si>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</si>
  <si>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</si>
  <si>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</si>
  <si>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</si>
  <si>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</si>
  <si>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</si>
  <si>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</si>
  <si>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</si>
  <si>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</si>
  <si>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</si>
  <si>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</si>
  <si>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</si>
  <si>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</si>
  <si>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</si>
  <si>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</si>
  <si>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</si>
  <si>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</si>
  <si>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</si>
  <si>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</si>
  <si>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</si>
  <si>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</si>
  <si>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</si>
  <si>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</si>
  <si>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</si>
  <si>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</si>
  <si>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</si>
  <si>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</si>
  <si>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</si>
  <si>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</si>
  <si>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</si>
  <si>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</si>
  <si>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</si>
  <si>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</si>
  <si>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</si>
  <si>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</si>
  <si>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</si>
  <si>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</si>
  <si>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</si>
  <si>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</si>
  <si>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</si>
  <si>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</si>
  <si>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</si>
  <si>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</si>
  <si>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</si>
  <si>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</si>
  <si>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</si>
  <si>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</si>
  <si>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</si>
  <si>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</si>
  <si>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</si>
  <si>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</si>
  <si>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</si>
  <si>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</si>
  <si>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</si>
  <si>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</si>
  <si>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</si>
  <si>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</si>
  <si>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</si>
  <si>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</si>
  <si>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</si>
  <si>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</si>
  <si>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</si>
  <si>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</si>
  <si>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</si>
  <si>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</si>
  <si>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</si>
  <si>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</si>
  <si>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</si>
  <si>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</si>
  <si>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</si>
  <si>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</si>
  <si>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</si>
  <si>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</si>
  <si>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</si>
  <si>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</si>
  <si>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</si>
  <si>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</si>
  <si>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</si>
  <si>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</si>
  <si>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</si>
  <si>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</si>
  <si>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</si>
  <si>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</si>
  <si>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</si>
  <si>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</si>
  <si>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</si>
  <si>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</si>
  <si>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</si>
  <si>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</si>
  <si>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</si>
  <si>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</si>
  <si>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</si>
  <si>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</si>
  <si>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</si>
  <si>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</si>
  <si>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</si>
  <si>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</si>
  <si>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</si>
  <si>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</si>
  <si>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</si>
  <si>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</si>
  <si>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</si>
  <si>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</si>
  <si>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</si>
  <si>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</si>
  <si>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</si>
  <si>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</si>
  <si>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</si>
  <si>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</si>
  <si>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</si>
  <si>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</si>
  <si>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</si>
  <si>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</si>
  <si>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</si>
  <si>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</si>
  <si>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</si>
  <si>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</si>
  <si>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</si>
  <si>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</si>
  <si>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</si>
  <si>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</si>
  <si>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</si>
  <si>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</si>
  <si>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</si>
  <si>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</si>
  <si>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</si>
  <si>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</si>
  <si>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</si>
  <si>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</si>
  <si>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</si>
  <si>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</si>
  <si>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</si>
  <si>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</si>
  <si>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</si>
  <si>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</si>
  <si>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</si>
  <si>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</si>
  <si>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</si>
  <si>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</si>
  <si>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</si>
  <si>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</si>
  <si>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</si>
  <si>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</si>
  <si>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</si>
  <si>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</si>
  <si>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</si>
  <si>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</si>
  <si>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</si>
  <si>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</si>
  <si>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</si>
  <si>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</si>
  <si>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</si>
  <si>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</si>
  <si>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</si>
  <si>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</si>
  <si>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</si>
  <si>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</si>
  <si>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</si>
  <si>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</si>
  <si>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</si>
  <si>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</si>
  <si>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</si>
  <si>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</si>
  <si>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</si>
  <si>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</si>
  <si>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</si>
  <si>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</si>
  <si>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</si>
  <si>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</si>
  <si>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</si>
  <si>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</si>
  <si>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</si>
  <si>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</si>
  <si>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</si>
  <si>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</si>
  <si>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</si>
  <si>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</si>
  <si>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</si>
  <si>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</si>
  <si>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</si>
  <si>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</si>
  <si>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</si>
  <si>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</si>
  <si>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</si>
  <si>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</si>
  <si>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</si>
  <si>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</si>
  <si>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</si>
  <si>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</si>
  <si>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</si>
  <si>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</si>
  <si>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</si>
  <si>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</si>
  <si>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</si>
  <si>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</si>
  <si>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</si>
  <si>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</si>
  <si>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</si>
  <si>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</si>
  <si>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</si>
  <si>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</si>
  <si>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</si>
  <si>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</si>
  <si>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</si>
  <si>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</si>
  <si>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</si>
  <si>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</si>
  <si>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</si>
  <si>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</si>
  <si>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</si>
  <si>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</si>
  <si>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</si>
  <si>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</si>
  <si>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</si>
  <si>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</si>
  <si>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</si>
  <si>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</si>
  <si>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</si>
  <si>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</si>
  <si>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</si>
  <si>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</si>
  <si>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</si>
  <si>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</si>
  <si>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</si>
  <si>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</si>
  <si>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</si>
  <si>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</si>
  <si>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</si>
  <si>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</si>
  <si>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</si>
  <si>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</si>
  <si>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</si>
  <si>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</si>
  <si>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</si>
  <si>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</si>
  <si>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</si>
  <si>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</si>
  <si>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</si>
  <si>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</si>
  <si>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</si>
  <si>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</si>
  <si>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</si>
  <si>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</si>
  <si>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</si>
  <si>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</si>
  <si>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</si>
  <si>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</si>
  <si>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</si>
  <si>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</si>
  <si>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</si>
  <si>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</si>
  <si>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</si>
  <si>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</si>
  <si>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</si>
  <si>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</si>
  <si>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</si>
  <si>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</si>
  <si>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</si>
  <si>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</si>
  <si>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</si>
  <si>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</si>
  <si>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</si>
  <si>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</si>
  <si>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</si>
  <si>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</si>
  <si>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</si>
  <si>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</si>
  <si>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</si>
  <si>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</si>
  <si>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</si>
  <si>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</si>
  <si>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</si>
  <si>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</si>
  <si>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</si>
  <si>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</si>
  <si>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</si>
  <si>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</si>
  <si>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</si>
  <si>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</si>
  <si>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</si>
  <si>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</si>
  <si>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</si>
  <si>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</si>
  <si>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</si>
  <si>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</si>
  <si>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</si>
  <si>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</si>
  <si>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</si>
  <si>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</si>
  <si>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</si>
  <si>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</si>
  <si>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</si>
  <si>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</si>
  <si>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</si>
  <si>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</si>
  <si>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</si>
  <si>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</si>
  <si>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</si>
  <si>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</si>
  <si>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</si>
  <si>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</si>
  <si>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</si>
  <si>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</si>
  <si>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</si>
  <si>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</si>
  <si>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</si>
  <si>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</si>
  <si>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</si>
  <si>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</si>
  <si>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</si>
  <si>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</si>
  <si>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</si>
  <si>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</si>
  <si>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</si>
  <si>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</si>
  <si>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</si>
  <si>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</si>
  <si>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</si>
  <si>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</si>
  <si>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</si>
  <si>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</si>
  <si>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</si>
  <si>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</si>
  <si>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</si>
  <si>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</si>
  <si>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</si>
  <si>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</si>
  <si>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</si>
  <si>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</si>
  <si>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</si>
  <si>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</si>
  <si>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</si>
  <si>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</si>
  <si>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</si>
  <si>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</si>
  <si>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</si>
  <si>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</si>
  <si>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</si>
  <si>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</si>
  <si>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</si>
  <si>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</si>
  <si>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</si>
  <si>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</si>
  <si>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</si>
  <si>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</si>
  <si>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</si>
  <si>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</si>
  <si>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</si>
  <si>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</si>
  <si>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</si>
  <si>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</si>
  <si>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</si>
  <si>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</si>
  <si>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</si>
  <si>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</si>
  <si>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</si>
  <si>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</si>
  <si>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</si>
  <si>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</si>
  <si>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</si>
  <si>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</si>
  <si>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</si>
  <si>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</si>
  <si>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</si>
  <si>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</si>
  <si>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</si>
  <si>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</si>
  <si>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</si>
  <si>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</si>
  <si>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</si>
  <si>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</si>
  <si>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</si>
  <si>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</si>
  <si>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</si>
  <si>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</si>
  <si>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</si>
  <si>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</si>
  <si>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</si>
  <si>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</si>
  <si>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</si>
  <si>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</si>
  <si>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</si>
  <si>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</si>
  <si>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</si>
  <si>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</si>
  <si>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</si>
  <si>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</si>
  <si>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</si>
  <si>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</si>
  <si>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</si>
  <si>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</si>
  <si>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</si>
  <si>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</si>
  <si>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</si>
  <si>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</si>
  <si>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</si>
  <si>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</si>
  <si>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</si>
  <si>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</si>
  <si>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</si>
  <si>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</si>
  <si>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</si>
  <si>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</si>
  <si>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</si>
  <si>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</si>
  <si>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</si>
  <si>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</si>
  <si>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</si>
  <si>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</si>
  <si>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</si>
  <si>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</si>
  <si>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</si>
  <si>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</si>
  <si>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</si>
  <si>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</si>
  <si>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</si>
  <si>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</si>
  <si>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</si>
  <si>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</si>
  <si>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</si>
  <si>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</si>
  <si>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</si>
  <si>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</si>
  <si>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</si>
  <si>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</si>
  <si>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</si>
  <si>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</si>
  <si>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</si>
  <si>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</si>
  <si>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</si>
  <si>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</si>
  <si>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</si>
  <si>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</si>
  <si>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</si>
  <si>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</si>
  <si>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</si>
  <si>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</si>
  <si>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</si>
  <si>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</si>
  <si>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</si>
  <si>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</si>
  <si>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</si>
  <si>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</si>
  <si>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</si>
  <si>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</si>
  <si>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</si>
  <si>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</si>
  <si>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</si>
  <si>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</si>
  <si>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</si>
  <si>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</si>
  <si>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</si>
  <si>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</si>
  <si>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</si>
  <si>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</si>
  <si>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</si>
  <si>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</si>
  <si>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</si>
  <si>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</si>
  <si>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</si>
  <si>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</si>
  <si>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</si>
  <si>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</si>
  <si>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</si>
  <si>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</si>
  <si>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</si>
  <si>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</si>
  <si>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</si>
  <si>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</si>
  <si>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</si>
  <si>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</si>
  <si>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</si>
  <si>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</si>
  <si>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</si>
  <si>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</si>
  <si>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</si>
  <si>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</si>
  <si>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</si>
  <si>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</si>
  <si>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</si>
  <si>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</si>
  <si>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</si>
  <si>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</si>
  <si>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</si>
  <si>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</si>
  <si>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</si>
  <si>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</si>
  <si>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</si>
  <si>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</si>
  <si>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</si>
  <si>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</si>
  <si>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</si>
  <si>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</si>
  <si>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</si>
  <si>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</si>
  <si>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</si>
  <si>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</si>
  <si>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</si>
  <si>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</si>
  <si>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</si>
  <si>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</si>
  <si>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</si>
  <si>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</si>
  <si>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</si>
  <si>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</si>
  <si>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</si>
  <si>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</si>
  <si>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</si>
  <si>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</si>
  <si>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</si>
  <si>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</si>
  <si>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</si>
  <si>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</si>
  <si>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</si>
  <si>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</si>
  <si>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</si>
  <si>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</si>
  <si>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</si>
  <si>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</si>
  <si>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</si>
  <si>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</si>
  <si>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</si>
  <si>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</si>
  <si>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</si>
  <si>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</si>
  <si>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</si>
  <si>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</si>
  <si>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</si>
  <si>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</si>
  <si>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</si>
  <si>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</si>
  <si>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</si>
  <si>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</si>
  <si>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</si>
  <si>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</si>
  <si>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</si>
  <si>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</si>
  <si>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</si>
  <si>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</si>
  <si>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</si>
  <si>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</si>
  <si>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POSTE DE CONCRETO ARMADO DE  7/200/120/225</t>
  </si>
  <si>
    <t>POSTE DE CONCRETO ARMADO DE  7/300/120/225</t>
  </si>
  <si>
    <t>PPC04</t>
  </si>
  <si>
    <t>POSTE DE CONCRETO ARMADO DE  7/70/90/195</t>
  </si>
  <si>
    <t>POSTE DE CONCRETO ARMADO DE  8/200/120/240</t>
  </si>
  <si>
    <t>POSTE DE CONCRETO ARMADO DE  8/300/120/240</t>
  </si>
  <si>
    <t>PPC07</t>
  </si>
  <si>
    <t>POSTE DE CONCRETO ARMADO DE  8/70/90/210</t>
  </si>
  <si>
    <t>POSTE DE CONCRETO ARMADO DE  9/200/120/255</t>
  </si>
  <si>
    <t>POSTE DE CONCRETO ARMADO DE  9/300/120/255</t>
  </si>
  <si>
    <t>POSTE DE CONCRETO ARMADO DE  9/400/140/275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</si>
  <si>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</si>
  <si>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</si>
  <si>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</si>
  <si>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</si>
  <si>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</si>
  <si>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</si>
  <si>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</si>
  <si>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POSTE DE CONCRETO ARMADO DE 12/200/120/300</t>
  </si>
  <si>
    <t>POSTE DE CONCRETO ARMADO DE 12/300/150/330</t>
  </si>
  <si>
    <t>PPC17</t>
  </si>
  <si>
    <t>POSTE DE CONCRETO ARMADO DE 12/400/150/330</t>
  </si>
  <si>
    <t>POSTE DE CONCRETO ARMADO DE 13/200/140/335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</si>
  <si>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</si>
  <si>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</si>
  <si>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</si>
  <si>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</si>
  <si>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</si>
  <si>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POSTE DE CONCRETO ARMADO DE 15/200/135/360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</si>
  <si>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</si>
  <si>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</si>
  <si>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</si>
  <si>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</si>
  <si>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</si>
  <si>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</si>
  <si>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</si>
  <si>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</si>
  <si>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</si>
  <si>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</si>
  <si>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</si>
  <si>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</si>
  <si>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</si>
  <si>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</si>
  <si>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</si>
  <si>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</si>
  <si>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</si>
  <si>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</si>
  <si>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</si>
  <si>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</si>
  <si>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</si>
  <si>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</si>
  <si>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</si>
  <si>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</si>
  <si>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</si>
  <si>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</si>
  <si>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</si>
  <si>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</si>
  <si>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</si>
  <si>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</si>
  <si>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</si>
  <si>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</si>
  <si>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</si>
  <si>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</si>
  <si>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</si>
  <si>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</si>
  <si>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</si>
  <si>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</si>
  <si>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</si>
  <si>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</si>
  <si>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</si>
  <si>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</si>
  <si>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</si>
  <si>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</si>
  <si>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</si>
  <si>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</si>
  <si>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</si>
  <si>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</si>
  <si>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</si>
  <si>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</si>
  <si>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</si>
  <si>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</si>
  <si>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</si>
  <si>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</si>
  <si>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</si>
  <si>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</si>
  <si>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</si>
  <si>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</si>
  <si>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</si>
  <si>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</si>
  <si>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</si>
  <si>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</si>
  <si>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</si>
  <si>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</si>
  <si>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</si>
  <si>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POSTE DE METAL DE  8 mts.</t>
  </si>
  <si>
    <t>PPF03</t>
  </si>
  <si>
    <t>POSTE DE METAL DE 11 mts.</t>
  </si>
  <si>
    <t>PPF04</t>
  </si>
  <si>
    <t>POSTE DE METAL DE 13 mts.</t>
  </si>
  <si>
    <t>POSTE DE METAL DE 15 mts.</t>
  </si>
  <si>
    <t>PPF06</t>
  </si>
  <si>
    <t>POSTE DE METAL DE  5 mts.</t>
  </si>
  <si>
    <t>PPF07</t>
  </si>
  <si>
    <t>POSTE DE METAL DE  10 mts.</t>
  </si>
  <si>
    <t>POSTE DE METAL DE  12 mts.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</si>
  <si>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</si>
  <si>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</si>
  <si>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</si>
  <si>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</si>
  <si>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</si>
  <si>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</si>
  <si>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</si>
  <si>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</si>
  <si>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</si>
  <si>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</si>
  <si>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</si>
  <si>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</si>
  <si>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</si>
  <si>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</si>
  <si>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</si>
  <si>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</si>
  <si>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</si>
  <si>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</si>
  <si>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</si>
  <si>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</si>
  <si>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</si>
  <si>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</si>
  <si>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</si>
  <si>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</si>
  <si>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</si>
  <si>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</si>
  <si>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</si>
  <si>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</si>
  <si>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</si>
  <si>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</si>
  <si>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</si>
  <si>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</si>
  <si>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</si>
  <si>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</si>
  <si>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</si>
  <si>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</si>
  <si>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</si>
  <si>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</si>
  <si>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</si>
  <si>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</si>
  <si>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</si>
  <si>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</si>
  <si>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</si>
  <si>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</si>
  <si>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</si>
  <si>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</si>
  <si>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</si>
  <si>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</si>
  <si>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</si>
  <si>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</si>
  <si>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</si>
  <si>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</si>
  <si>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</si>
  <si>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</si>
  <si>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</si>
  <si>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</si>
  <si>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</si>
  <si>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</si>
  <si>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</si>
  <si>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</si>
  <si>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</si>
  <si>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</si>
  <si>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</si>
  <si>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</si>
  <si>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</si>
  <si>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</si>
  <si>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</si>
  <si>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</si>
  <si>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</si>
  <si>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</si>
  <si>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</si>
  <si>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</si>
  <si>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</si>
  <si>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</si>
  <si>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</si>
  <si>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</si>
  <si>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</si>
  <si>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</si>
  <si>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</si>
  <si>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</si>
  <si>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</si>
  <si>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</si>
  <si>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</si>
  <si>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</si>
  <si>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</si>
  <si>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</si>
  <si>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</si>
  <si>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</si>
  <si>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</si>
  <si>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</si>
  <si>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</si>
  <si>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</si>
  <si>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</si>
  <si>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</si>
  <si>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</si>
  <si>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</si>
  <si>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</si>
  <si>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</si>
  <si>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</si>
  <si>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</si>
  <si>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</si>
  <si>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</si>
  <si>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</si>
  <si>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</si>
  <si>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</si>
  <si>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</si>
  <si>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</si>
  <si>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</si>
  <si>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</si>
  <si>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</si>
  <si>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</si>
  <si>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</si>
  <si>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</si>
  <si>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</si>
  <si>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</si>
  <si>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</si>
  <si>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</si>
  <si>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</si>
  <si>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</si>
  <si>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</si>
  <si>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</si>
  <si>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</si>
  <si>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</si>
  <si>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</si>
  <si>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</si>
  <si>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</si>
  <si>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</si>
  <si>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</si>
  <si>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</si>
  <si>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</si>
  <si>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</si>
  <si>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</si>
  <si>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</si>
  <si>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</si>
  <si>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</si>
  <si>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</si>
  <si>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</si>
  <si>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</si>
  <si>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</si>
  <si>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</si>
  <si>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</si>
  <si>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</si>
  <si>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</si>
  <si>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</si>
  <si>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</si>
  <si>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</si>
  <si>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</si>
  <si>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</si>
  <si>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</si>
  <si>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</si>
  <si>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</si>
  <si>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</si>
  <si>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</si>
  <si>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</si>
  <si>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</si>
  <si>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</si>
  <si>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</si>
  <si>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</si>
  <si>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</si>
  <si>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</si>
  <si>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</si>
  <si>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</si>
  <si>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</si>
  <si>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</si>
  <si>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</si>
  <si>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</si>
  <si>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</si>
  <si>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</si>
  <si>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</si>
  <si>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</si>
  <si>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</si>
  <si>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</si>
  <si>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</si>
  <si>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</si>
  <si>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</si>
  <si>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</si>
  <si>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</si>
  <si>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</si>
  <si>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</si>
  <si>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</si>
  <si>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</si>
  <si>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</si>
  <si>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</si>
  <si>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</si>
  <si>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</si>
  <si>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</si>
  <si>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</si>
  <si>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</si>
  <si>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</si>
  <si>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</si>
  <si>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</si>
  <si>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</si>
  <si>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</si>
  <si>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</si>
  <si>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</si>
  <si>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</si>
  <si>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</si>
  <si>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</si>
  <si>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</si>
  <si>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</si>
  <si>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</si>
  <si>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</si>
  <si>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</si>
  <si>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</si>
  <si>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</si>
  <si>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</si>
  <si>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</si>
  <si>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</si>
  <si>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</si>
  <si>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</si>
  <si>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</si>
  <si>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</si>
  <si>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</si>
  <si>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</si>
  <si>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</si>
  <si>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</si>
  <si>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</si>
  <si>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</si>
  <si>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</si>
  <si>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</si>
  <si>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</si>
  <si>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</si>
  <si>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</si>
  <si>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</si>
  <si>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</si>
  <si>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</si>
  <si>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</si>
  <si>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</si>
  <si>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</si>
  <si>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</si>
  <si>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</si>
  <si>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</si>
  <si>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</si>
  <si>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</si>
  <si>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</si>
  <si>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</si>
  <si>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</si>
  <si>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</si>
  <si>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</si>
  <si>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</si>
  <si>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</si>
  <si>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</si>
  <si>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</si>
  <si>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</si>
  <si>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</si>
  <si>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</si>
  <si>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</si>
  <si>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</si>
  <si>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</si>
  <si>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</si>
  <si>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</si>
  <si>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</si>
  <si>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</si>
  <si>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</si>
  <si>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</si>
  <si>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</si>
  <si>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</si>
  <si>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</si>
  <si>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</si>
  <si>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</si>
  <si>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</si>
  <si>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</si>
  <si>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</si>
  <si>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</si>
  <si>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</si>
  <si>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</si>
  <si>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</si>
  <si>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</si>
  <si>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</si>
  <si>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</si>
  <si>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</si>
  <si>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</si>
  <si>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</si>
  <si>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</si>
  <si>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</si>
  <si>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</si>
  <si>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</si>
  <si>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</si>
  <si>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</si>
  <si>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</si>
  <si>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</si>
  <si>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</si>
  <si>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</si>
  <si>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</si>
  <si>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</si>
  <si>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</si>
  <si>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</si>
  <si>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</si>
  <si>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</si>
  <si>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</si>
  <si>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</si>
  <si>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</si>
  <si>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</si>
  <si>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</si>
  <si>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</si>
  <si>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</si>
  <si>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</si>
  <si>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</si>
  <si>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</si>
  <si>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</si>
  <si>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</si>
  <si>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</si>
  <si>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</si>
  <si>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</si>
  <si>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</si>
  <si>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</si>
  <si>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</si>
  <si>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</si>
  <si>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</si>
  <si>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</si>
  <si>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</si>
  <si>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</si>
  <si>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</si>
  <si>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</si>
  <si>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</si>
  <si>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</si>
  <si>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</si>
  <si>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</si>
  <si>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</si>
  <si>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</si>
  <si>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</si>
  <si>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</si>
  <si>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</si>
  <si>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</si>
  <si>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</si>
  <si>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</si>
  <si>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</si>
  <si>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</si>
  <si>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</si>
  <si>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</si>
  <si>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</si>
  <si>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</si>
  <si>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</si>
  <si>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</si>
  <si>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</si>
  <si>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</si>
  <si>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</si>
  <si>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</si>
  <si>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</si>
  <si>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</si>
  <si>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</si>
  <si>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</si>
  <si>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</si>
  <si>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</si>
  <si>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</si>
  <si>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</si>
  <si>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</si>
  <si>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</si>
  <si>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</si>
  <si>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</si>
  <si>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</si>
  <si>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</si>
  <si>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</si>
  <si>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</si>
  <si>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</si>
  <si>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</si>
  <si>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</si>
  <si>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</si>
  <si>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</si>
  <si>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</si>
  <si>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</si>
  <si>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</si>
  <si>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</si>
  <si>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</si>
  <si>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</si>
  <si>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</si>
  <si>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</si>
  <si>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</si>
  <si>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</si>
  <si>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</si>
  <si>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</si>
  <si>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</si>
  <si>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</si>
  <si>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</si>
  <si>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</si>
  <si>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</si>
  <si>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</si>
  <si>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</si>
  <si>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</si>
  <si>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</si>
  <si>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</si>
  <si>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</si>
  <si>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</si>
  <si>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</si>
  <si>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</si>
  <si>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</si>
  <si>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</si>
  <si>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</si>
  <si>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</si>
  <si>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</si>
  <si>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</si>
  <si>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</si>
  <si>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</si>
  <si>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</si>
  <si>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</si>
  <si>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</si>
  <si>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</si>
  <si>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</si>
  <si>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</si>
  <si>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</si>
  <si>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</si>
  <si>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</si>
  <si>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</si>
  <si>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</si>
  <si>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</si>
  <si>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</si>
  <si>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</si>
  <si>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</si>
  <si>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</si>
  <si>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</si>
  <si>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</si>
  <si>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</si>
  <si>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</si>
  <si>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</si>
  <si>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</si>
  <si>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</si>
  <si>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</si>
  <si>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</si>
  <si>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</si>
  <si>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</si>
  <si>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</si>
  <si>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</si>
  <si>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</si>
  <si>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</si>
  <si>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</si>
  <si>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</si>
  <si>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</si>
  <si>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</si>
  <si>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</si>
  <si>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</si>
  <si>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</si>
  <si>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</si>
  <si>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</si>
  <si>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</si>
  <si>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</si>
  <si>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</si>
  <si>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</si>
  <si>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</si>
  <si>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</si>
  <si>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</si>
  <si>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</si>
  <si>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</si>
  <si>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</si>
  <si>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</si>
  <si>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</si>
  <si>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</si>
  <si>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</si>
  <si>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</si>
  <si>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</si>
  <si>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</si>
  <si>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</si>
  <si>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</si>
  <si>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</si>
  <si>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</si>
  <si>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</si>
  <si>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</si>
  <si>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</si>
  <si>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</si>
  <si>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</si>
  <si>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</si>
  <si>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</si>
  <si>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</si>
  <si>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</si>
  <si>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</si>
  <si>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</si>
  <si>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</si>
  <si>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</si>
  <si>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</si>
  <si>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</si>
  <si>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</si>
  <si>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</si>
  <si>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</si>
  <si>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</si>
  <si>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</si>
  <si>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</si>
  <si>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</si>
  <si>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</si>
  <si>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</si>
  <si>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</si>
  <si>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</si>
  <si>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</si>
  <si>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</si>
  <si>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</si>
  <si>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</si>
  <si>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</si>
  <si>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</si>
  <si>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</si>
  <si>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</si>
  <si>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</si>
  <si>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</si>
  <si>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</si>
  <si>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</si>
  <si>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</si>
  <si>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</si>
  <si>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</si>
  <si>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</si>
  <si>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</si>
  <si>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</si>
  <si>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</si>
  <si>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</si>
  <si>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</si>
  <si>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</si>
  <si>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</si>
  <si>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</si>
  <si>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</si>
  <si>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</si>
  <si>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</si>
  <si>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</si>
  <si>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</si>
  <si>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</si>
  <si>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</si>
  <si>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</si>
  <si>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</si>
  <si>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</si>
  <si>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</si>
  <si>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</si>
  <si>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</si>
  <si>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</si>
  <si>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</si>
  <si>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</si>
  <si>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</si>
  <si>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</si>
  <si>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</si>
  <si>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</si>
  <si>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</si>
  <si>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</si>
  <si>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</si>
  <si>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</si>
  <si>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</si>
  <si>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</si>
  <si>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</si>
  <si>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</si>
  <si>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</si>
  <si>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</si>
  <si>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</si>
  <si>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</si>
  <si>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</si>
  <si>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</si>
  <si>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</si>
  <si>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</si>
  <si>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</si>
  <si>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</si>
  <si>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</si>
  <si>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</si>
  <si>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</si>
  <si>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</si>
  <si>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</si>
  <si>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</si>
  <si>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</si>
  <si>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</si>
  <si>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</si>
  <si>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</si>
  <si>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</si>
  <si>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</si>
  <si>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</si>
  <si>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</si>
  <si>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</si>
  <si>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</si>
  <si>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</si>
  <si>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</si>
  <si>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</si>
  <si>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</si>
  <si>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</si>
  <si>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</si>
  <si>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</si>
  <si>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</si>
  <si>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</si>
  <si>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</si>
  <si>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</si>
  <si>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</si>
  <si>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</si>
  <si>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</si>
  <si>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</si>
  <si>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</si>
  <si>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</si>
  <si>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</si>
  <si>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</si>
  <si>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</si>
  <si>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</si>
  <si>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</si>
  <si>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</si>
  <si>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</si>
  <si>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</si>
  <si>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</si>
  <si>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</si>
  <si>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</si>
  <si>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</si>
  <si>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</si>
  <si>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</si>
  <si>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</si>
  <si>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</si>
  <si>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</si>
  <si>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</si>
  <si>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</si>
  <si>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</si>
  <si>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</si>
  <si>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</si>
  <si>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</si>
  <si>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</si>
  <si>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</si>
  <si>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</si>
  <si>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</si>
  <si>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</si>
  <si>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</si>
  <si>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</si>
  <si>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</si>
  <si>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</si>
  <si>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</si>
  <si>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</si>
  <si>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</si>
  <si>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</si>
  <si>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</si>
  <si>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</si>
  <si>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</si>
  <si>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</si>
  <si>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</si>
  <si>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</si>
  <si>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</si>
  <si>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</si>
  <si>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</si>
  <si>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</si>
  <si>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</si>
  <si>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</si>
  <si>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</si>
  <si>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</si>
  <si>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</si>
  <si>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</si>
  <si>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</si>
  <si>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</si>
  <si>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</si>
  <si>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</si>
  <si>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</si>
  <si>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</si>
  <si>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</si>
  <si>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</si>
  <si>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</si>
  <si>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</si>
  <si>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</si>
  <si>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</si>
  <si>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</si>
  <si>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</si>
  <si>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</si>
  <si>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</si>
  <si>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</si>
  <si>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</si>
  <si>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</si>
  <si>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</si>
  <si>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</si>
  <si>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</si>
  <si>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</si>
  <si>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</si>
  <si>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</si>
  <si>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</si>
  <si>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</si>
  <si>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</si>
  <si>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</si>
  <si>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</si>
  <si>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</si>
  <si>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</si>
  <si>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</si>
  <si>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</si>
  <si>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</si>
  <si>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</si>
  <si>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</si>
  <si>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</si>
  <si>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</si>
  <si>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</si>
  <si>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</si>
  <si>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</si>
  <si>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</si>
  <si>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</si>
  <si>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</si>
  <si>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</si>
  <si>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</si>
  <si>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</si>
  <si>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</si>
  <si>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</si>
  <si>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</si>
  <si>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</si>
  <si>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</si>
  <si>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</si>
  <si>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</si>
  <si>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</si>
  <si>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</si>
  <si>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</si>
  <si>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</si>
  <si>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</si>
  <si>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</si>
  <si>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</si>
  <si>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</si>
  <si>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</si>
  <si>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</si>
  <si>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</si>
  <si>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</si>
  <si>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</si>
  <si>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</si>
  <si>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</si>
  <si>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</si>
  <si>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</si>
  <si>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</si>
  <si>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</si>
  <si>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</si>
  <si>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</si>
  <si>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</si>
  <si>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</si>
  <si>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</si>
  <si>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</si>
  <si>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</si>
  <si>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</si>
  <si>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</si>
  <si>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</si>
  <si>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</si>
  <si>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</si>
  <si>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</si>
  <si>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</si>
  <si>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</si>
  <si>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</si>
  <si>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</si>
  <si>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</si>
  <si>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</si>
  <si>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</si>
  <si>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</si>
  <si>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</si>
  <si>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</si>
  <si>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</si>
  <si>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</si>
  <si>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</si>
  <si>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</si>
  <si>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</si>
  <si>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</si>
  <si>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</si>
  <si>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</si>
  <si>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</si>
  <si>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</si>
  <si>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</si>
  <si>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</si>
  <si>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</si>
  <si>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</si>
  <si>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</si>
  <si>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</si>
  <si>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</si>
  <si>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</si>
  <si>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</si>
  <si>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</si>
  <si>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</si>
  <si>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</si>
  <si>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</si>
  <si>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</si>
  <si>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</si>
  <si>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</si>
  <si>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</si>
  <si>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</si>
  <si>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</si>
  <si>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</si>
  <si>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</si>
  <si>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</si>
  <si>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</si>
  <si>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</si>
  <si>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</si>
  <si>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</si>
  <si>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</si>
  <si>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</si>
  <si>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</si>
  <si>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</si>
  <si>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</si>
  <si>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</si>
  <si>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</si>
  <si>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</si>
  <si>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</si>
  <si>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</si>
  <si>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</si>
  <si>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</si>
  <si>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</si>
  <si>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</si>
  <si>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</si>
  <si>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</si>
  <si>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</si>
  <si>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</si>
  <si>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</si>
  <si>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</si>
  <si>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</si>
  <si>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</si>
  <si>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</si>
  <si>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</si>
  <si>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</si>
  <si>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</si>
  <si>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</si>
  <si>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</si>
  <si>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</si>
  <si>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</si>
  <si>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</si>
  <si>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</si>
  <si>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</si>
  <si>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</si>
  <si>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</si>
  <si>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</si>
  <si>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</si>
  <si>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</si>
  <si>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</si>
  <si>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</si>
  <si>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</si>
  <si>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</si>
  <si>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</si>
  <si>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</si>
  <si>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</si>
  <si>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</si>
  <si>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</si>
  <si>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</si>
  <si>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</si>
  <si>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</si>
  <si>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</si>
  <si>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</si>
  <si>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</si>
  <si>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</si>
  <si>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</si>
  <si>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</si>
  <si>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</si>
  <si>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</si>
  <si>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</si>
  <si>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</si>
  <si>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</si>
  <si>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</si>
  <si>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</si>
  <si>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</si>
  <si>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</si>
  <si>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</si>
  <si>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</si>
  <si>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</si>
  <si>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</si>
  <si>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</si>
  <si>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</si>
  <si>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</si>
  <si>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</si>
  <si>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</si>
  <si>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</si>
  <si>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</si>
  <si>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</si>
  <si>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</si>
  <si>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</si>
  <si>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</si>
  <si>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</si>
  <si>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</si>
  <si>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</si>
  <si>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</si>
  <si>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</si>
  <si>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</si>
  <si>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</si>
  <si>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</si>
  <si>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</si>
  <si>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</si>
  <si>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</si>
  <si>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</si>
  <si>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</si>
  <si>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</si>
  <si>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</si>
  <si>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</si>
  <si>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</si>
  <si>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</si>
  <si>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</si>
  <si>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</si>
  <si>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</si>
  <si>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</si>
  <si>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</si>
  <si>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</si>
  <si>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</si>
  <si>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</si>
  <si>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</si>
  <si>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</si>
  <si>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</si>
  <si>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</si>
  <si>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</si>
  <si>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</si>
  <si>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</si>
  <si>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</si>
  <si>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</si>
  <si>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</si>
  <si>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</si>
  <si>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</si>
  <si>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</si>
  <si>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</si>
  <si>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</si>
  <si>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</si>
  <si>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</si>
  <si>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</si>
  <si>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</si>
  <si>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</si>
  <si>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</si>
  <si>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</si>
  <si>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</si>
  <si>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</si>
  <si>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</si>
  <si>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</si>
  <si>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</si>
  <si>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</si>
  <si>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</si>
  <si>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</si>
  <si>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</si>
  <si>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</si>
  <si>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</si>
  <si>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</si>
  <si>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</si>
  <si>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</si>
  <si>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</si>
  <si>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</si>
  <si>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</si>
  <si>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</si>
  <si>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</si>
  <si>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</si>
  <si>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</si>
  <si>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</si>
  <si>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</si>
  <si>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</si>
  <si>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</si>
  <si>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</si>
  <si>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</si>
  <si>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</si>
  <si>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</si>
  <si>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</si>
  <si>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</si>
  <si>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</si>
  <si>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</si>
  <si>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</si>
  <si>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</si>
  <si>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</si>
  <si>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</si>
  <si>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</si>
  <si>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</si>
  <si>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</si>
  <si>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</si>
  <si>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</si>
  <si>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</si>
  <si>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</si>
  <si>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</si>
  <si>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</si>
  <si>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</si>
  <si>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</si>
  <si>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</si>
  <si>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</si>
  <si>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</si>
  <si>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</si>
  <si>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</si>
  <si>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</si>
  <si>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</si>
  <si>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</si>
  <si>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</si>
  <si>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</si>
  <si>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</si>
  <si>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</si>
  <si>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</si>
  <si>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</si>
  <si>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</si>
  <si>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</si>
  <si>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</si>
  <si>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</si>
  <si>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</si>
  <si>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</si>
  <si>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</si>
  <si>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</si>
  <si>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</si>
  <si>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</si>
  <si>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</si>
  <si>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</si>
  <si>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</si>
  <si>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</si>
  <si>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</si>
  <si>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</si>
  <si>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</si>
  <si>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</si>
  <si>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</si>
  <si>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</si>
  <si>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</si>
  <si>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</si>
  <si>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</si>
  <si>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</si>
  <si>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</si>
  <si>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</si>
  <si>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</si>
  <si>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</si>
  <si>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</si>
  <si>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</si>
  <si>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</si>
  <si>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</si>
  <si>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</si>
  <si>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</si>
  <si>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</si>
  <si>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</si>
  <si>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</si>
  <si>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</si>
  <si>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</si>
  <si>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</si>
  <si>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</si>
  <si>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</si>
  <si>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</si>
  <si>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</si>
  <si>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</si>
  <si>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</si>
  <si>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</si>
  <si>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</si>
  <si>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</si>
  <si>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</si>
  <si>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</si>
  <si>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</si>
  <si>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</si>
  <si>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</si>
  <si>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</si>
  <si>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</si>
  <si>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</si>
  <si>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</si>
  <si>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</si>
  <si>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</si>
  <si>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</si>
  <si>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</si>
  <si>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</si>
  <si>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</si>
  <si>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</si>
  <si>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</si>
  <si>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</si>
  <si>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</si>
  <si>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</si>
  <si>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</si>
  <si>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</si>
  <si>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</si>
  <si>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</si>
  <si>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</si>
  <si>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</si>
  <si>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</si>
  <si>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</si>
  <si>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</si>
  <si>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</si>
  <si>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</si>
  <si>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</si>
  <si>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</si>
  <si>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</si>
  <si>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</si>
  <si>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</si>
  <si>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</si>
  <si>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</si>
  <si>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</si>
  <si>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</si>
  <si>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</si>
  <si>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</si>
  <si>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</si>
  <si>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</si>
  <si>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</si>
  <si>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</si>
  <si>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</si>
  <si>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</si>
  <si>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</si>
  <si>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</si>
  <si>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</si>
  <si>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</si>
  <si>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</si>
  <si>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</si>
  <si>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</si>
  <si>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</si>
  <si>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</si>
  <si>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</si>
  <si>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</si>
  <si>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</si>
  <si>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</si>
  <si>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</si>
  <si>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</si>
  <si>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</si>
  <si>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</si>
  <si>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</si>
  <si>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</si>
  <si>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</si>
  <si>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</si>
  <si>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</si>
  <si>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</si>
  <si>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</si>
  <si>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</si>
  <si>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</si>
  <si>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</si>
  <si>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</si>
  <si>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</si>
  <si>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</si>
  <si>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</si>
  <si>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</si>
  <si>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</si>
  <si>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</si>
  <si>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</si>
  <si>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</si>
  <si>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</si>
  <si>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</si>
  <si>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</si>
  <si>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</si>
  <si>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</si>
  <si>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</si>
  <si>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</si>
  <si>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</si>
  <si>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</si>
  <si>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</si>
  <si>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</si>
  <si>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</si>
  <si>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</si>
  <si>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</si>
  <si>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</si>
  <si>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</si>
  <si>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</si>
  <si>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</si>
  <si>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</si>
  <si>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</si>
  <si>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</si>
  <si>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</si>
  <si>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</si>
  <si>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</si>
  <si>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</si>
  <si>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</si>
  <si>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</si>
  <si>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</si>
  <si>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</si>
  <si>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</si>
  <si>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</si>
  <si>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</si>
  <si>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</si>
  <si>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</si>
  <si>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</si>
  <si>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</si>
  <si>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</si>
  <si>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</si>
  <si>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</si>
  <si>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</si>
  <si>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</si>
  <si>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</si>
  <si>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</si>
  <si>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</si>
  <si>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</si>
  <si>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</si>
  <si>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</si>
  <si>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</si>
  <si>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</si>
  <si>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</si>
  <si>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</si>
  <si>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</si>
  <si>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</si>
  <si>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</si>
  <si>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</si>
  <si>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</si>
  <si>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</si>
  <si>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</si>
  <si>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</si>
  <si>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</si>
  <si>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</si>
  <si>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</si>
  <si>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</si>
  <si>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</si>
  <si>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</si>
  <si>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</si>
  <si>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</si>
  <si>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</si>
  <si>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</si>
  <si>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</si>
  <si>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</si>
  <si>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</si>
  <si>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</si>
  <si>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</si>
  <si>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</si>
  <si>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</si>
  <si>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</si>
  <si>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</si>
  <si>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</si>
  <si>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</si>
  <si>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</si>
  <si>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</si>
  <si>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</si>
  <si>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</si>
  <si>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</si>
  <si>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</si>
  <si>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</si>
  <si>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</si>
  <si>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</si>
  <si>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</si>
  <si>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</si>
  <si>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</si>
  <si>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</si>
  <si>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</si>
  <si>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</si>
  <si>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</si>
  <si>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</si>
  <si>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</si>
  <si>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</si>
  <si>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</si>
  <si>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</si>
  <si>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</si>
  <si>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</si>
  <si>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</si>
  <si>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</si>
  <si>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</si>
  <si>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</si>
  <si>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</si>
  <si>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</si>
  <si>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</si>
  <si>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</si>
  <si>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</si>
  <si>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</si>
  <si>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</si>
  <si>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</si>
  <si>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</si>
  <si>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</si>
  <si>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</si>
  <si>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</si>
  <si>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</si>
  <si>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</si>
  <si>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</si>
  <si>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</si>
  <si>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</si>
  <si>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</si>
  <si>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</si>
  <si>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</si>
  <si>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</si>
  <si>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</si>
  <si>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</si>
  <si>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</si>
  <si>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</si>
  <si>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</si>
  <si>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</si>
  <si>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</si>
  <si>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</si>
  <si>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</si>
  <si>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</si>
  <si>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</si>
  <si>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</si>
  <si>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</si>
  <si>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</si>
  <si>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</si>
  <si>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</si>
  <si>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</si>
  <si>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</si>
  <si>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</si>
  <si>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</si>
  <si>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</si>
  <si>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</si>
  <si>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</si>
  <si>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</si>
  <si>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</si>
  <si>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</si>
  <si>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</si>
  <si>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</si>
  <si>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</si>
  <si>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</si>
  <si>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</si>
  <si>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</si>
  <si>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</si>
  <si>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</si>
  <si>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</si>
  <si>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</si>
  <si>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</si>
  <si>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</si>
  <si>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</si>
  <si>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</si>
  <si>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</si>
  <si>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</si>
  <si>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</si>
  <si>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</si>
  <si>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</si>
  <si>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</si>
  <si>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</si>
  <si>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</si>
  <si>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</si>
  <si>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</si>
  <si>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</si>
  <si>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</si>
  <si>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</si>
  <si>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</si>
  <si>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</si>
  <si>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</si>
  <si>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</si>
  <si>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</si>
  <si>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</si>
  <si>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</si>
  <si>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</si>
  <si>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</si>
  <si>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</si>
  <si>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</si>
  <si>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</si>
  <si>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</si>
  <si>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</si>
  <si>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</si>
  <si>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</si>
  <si>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</si>
  <si>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</si>
  <si>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</si>
  <si>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</si>
  <si>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</si>
  <si>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</si>
  <si>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</si>
  <si>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</si>
  <si>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</si>
  <si>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</si>
  <si>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</si>
  <si>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</si>
  <si>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</si>
  <si>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</si>
  <si>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</si>
  <si>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</si>
  <si>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</si>
  <si>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</si>
  <si>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</si>
  <si>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</si>
  <si>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</si>
  <si>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</si>
  <si>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</si>
  <si>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</si>
  <si>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</si>
  <si>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</si>
  <si>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</si>
  <si>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</si>
  <si>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</si>
  <si>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</si>
  <si>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</si>
  <si>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</si>
  <si>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</si>
  <si>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</si>
  <si>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</si>
  <si>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</si>
  <si>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</si>
  <si>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</si>
  <si>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</si>
  <si>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</si>
  <si>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</si>
  <si>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</si>
  <si>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</si>
  <si>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</si>
  <si>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</si>
  <si>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</si>
  <si>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</si>
  <si>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</si>
  <si>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</si>
  <si>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</si>
  <si>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</si>
  <si>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</si>
  <si>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</si>
  <si>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</si>
  <si>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</si>
  <si>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</si>
  <si>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</si>
  <si>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</si>
  <si>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</si>
  <si>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</si>
  <si>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</si>
  <si>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</si>
  <si>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</si>
  <si>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</si>
  <si>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</si>
  <si>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</si>
  <si>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</si>
  <si>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</si>
  <si>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</si>
  <si>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</si>
  <si>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</si>
  <si>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</si>
  <si>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</si>
  <si>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</si>
  <si>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</si>
  <si>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</si>
  <si>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</si>
  <si>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</si>
  <si>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</si>
  <si>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</si>
  <si>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</si>
  <si>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</si>
  <si>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</si>
  <si>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</si>
  <si>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</si>
  <si>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</si>
  <si>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</si>
  <si>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</si>
  <si>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</si>
  <si>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</si>
  <si>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</si>
  <si>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</si>
  <si>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</si>
  <si>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</si>
  <si>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</si>
  <si>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</si>
  <si>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</si>
  <si>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</si>
  <si>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</si>
  <si>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</si>
  <si>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</si>
  <si>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</si>
  <si>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</si>
  <si>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</si>
  <si>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</si>
  <si>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</si>
  <si>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</si>
  <si>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</si>
  <si>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</si>
  <si>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</si>
  <si>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</si>
  <si>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</si>
  <si>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</si>
  <si>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</si>
  <si>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</si>
  <si>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</si>
  <si>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</si>
  <si>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</si>
  <si>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</si>
  <si>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</si>
  <si>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</si>
  <si>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</si>
  <si>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</si>
  <si>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</si>
  <si>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</si>
  <si>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</si>
  <si>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</si>
  <si>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</si>
  <si>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</si>
  <si>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</si>
  <si>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</si>
  <si>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</si>
  <si>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</si>
  <si>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</si>
  <si>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</si>
  <si>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</si>
  <si>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</si>
  <si>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</si>
  <si>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</si>
  <si>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</si>
  <si>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</si>
  <si>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</si>
  <si>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</si>
  <si>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</si>
  <si>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</si>
  <si>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</si>
  <si>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</si>
  <si>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</si>
  <si>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</si>
  <si>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</si>
  <si>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</si>
  <si>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</si>
  <si>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</si>
  <si>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</si>
  <si>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</si>
  <si>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</si>
  <si>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</si>
  <si>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</si>
  <si>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</si>
  <si>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</si>
  <si>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</si>
  <si>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</si>
  <si>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</si>
  <si>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</si>
  <si>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</si>
  <si>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</si>
  <si>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</si>
  <si>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</si>
  <si>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</si>
  <si>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</si>
  <si>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</si>
  <si>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</si>
  <si>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</si>
  <si>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</si>
  <si>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</si>
  <si>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</si>
  <si>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</si>
  <si>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</si>
  <si>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</si>
  <si>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</si>
  <si>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</si>
  <si>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</si>
  <si>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</si>
  <si>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</si>
  <si>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</si>
  <si>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</si>
  <si>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</si>
  <si>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</si>
  <si>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</si>
  <si>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</si>
  <si>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</si>
  <si>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</si>
  <si>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</si>
  <si>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</si>
  <si>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</si>
  <si>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</si>
  <si>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</si>
  <si>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</si>
  <si>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</si>
  <si>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</si>
  <si>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</si>
  <si>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</si>
  <si>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</si>
  <si>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</si>
  <si>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</si>
  <si>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</si>
  <si>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</si>
  <si>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</si>
  <si>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</si>
  <si>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</si>
  <si>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</si>
  <si>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</si>
  <si>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</si>
  <si>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</si>
  <si>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</si>
  <si>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</si>
  <si>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</si>
  <si>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</si>
  <si>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</si>
  <si>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</si>
  <si>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</si>
  <si>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</si>
  <si>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</si>
  <si>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</si>
  <si>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</si>
  <si>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</si>
  <si>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</si>
  <si>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</si>
  <si>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</si>
  <si>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</si>
  <si>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</si>
  <si>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</si>
  <si>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</si>
  <si>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</si>
  <si>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</si>
  <si>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</si>
  <si>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</si>
  <si>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</si>
  <si>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</si>
  <si>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</si>
  <si>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</si>
  <si>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</si>
  <si>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</si>
  <si>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</si>
  <si>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</si>
  <si>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</si>
  <si>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</si>
  <si>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</si>
  <si>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</si>
  <si>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</si>
  <si>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</si>
  <si>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</si>
  <si>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</si>
  <si>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</si>
  <si>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</si>
  <si>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</si>
  <si>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</si>
  <si>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</si>
  <si>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</si>
  <si>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</si>
  <si>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</si>
  <si>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</si>
  <si>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</si>
  <si>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</si>
  <si>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</si>
  <si>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</si>
  <si>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</si>
  <si>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</si>
  <si>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</si>
  <si>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</si>
  <si>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</si>
  <si>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</si>
  <si>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</si>
  <si>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</si>
  <si>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</si>
  <si>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</si>
  <si>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</si>
  <si>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</si>
  <si>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</si>
  <si>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</si>
  <si>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</si>
  <si>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</si>
  <si>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</si>
  <si>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</si>
  <si>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</si>
  <si>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</si>
  <si>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</si>
  <si>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</si>
  <si>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</si>
  <si>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</si>
  <si>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</si>
  <si>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</si>
  <si>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</si>
  <si>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</si>
  <si>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</si>
  <si>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</si>
  <si>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</si>
  <si>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</si>
  <si>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</si>
  <si>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</si>
  <si>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</si>
  <si>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</si>
  <si>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</si>
  <si>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</si>
  <si>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</si>
  <si>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</si>
  <si>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</si>
  <si>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</si>
  <si>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</si>
  <si>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</si>
  <si>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</si>
  <si>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</si>
  <si>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</si>
  <si>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</si>
  <si>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</si>
  <si>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</si>
  <si>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</si>
  <si>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</si>
  <si>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</si>
  <si>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</si>
  <si>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</si>
  <si>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</si>
  <si>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</si>
  <si>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</si>
  <si>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</si>
  <si>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</si>
  <si>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</si>
  <si>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</si>
  <si>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</si>
  <si>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</si>
  <si>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</si>
  <si>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</si>
  <si>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</si>
  <si>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</si>
  <si>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</si>
  <si>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</si>
  <si>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</si>
  <si>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</si>
  <si>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</si>
  <si>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</si>
  <si>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</si>
  <si>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</si>
  <si>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</si>
  <si>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</si>
  <si>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</si>
  <si>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</si>
  <si>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</si>
  <si>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</si>
  <si>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</si>
  <si>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</si>
  <si>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</si>
  <si>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</si>
  <si>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</si>
  <si>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</si>
  <si>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</si>
  <si>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</si>
  <si>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</si>
  <si>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</si>
  <si>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</si>
  <si>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</si>
  <si>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</si>
  <si>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</si>
  <si>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</si>
  <si>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</si>
  <si>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</si>
  <si>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</si>
  <si>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</si>
  <si>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</si>
  <si>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</si>
  <si>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</si>
  <si>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</si>
  <si>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</si>
  <si>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</si>
  <si>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</si>
  <si>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</si>
  <si>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</si>
  <si>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</si>
  <si>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</si>
  <si>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</si>
  <si>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</si>
  <si>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</si>
  <si>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</si>
  <si>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</si>
  <si>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</si>
  <si>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</si>
  <si>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</si>
  <si>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</si>
  <si>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</si>
  <si>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</si>
  <si>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</si>
  <si>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</si>
  <si>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</si>
  <si>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</si>
  <si>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</si>
  <si>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</si>
  <si>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</si>
  <si>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</si>
  <si>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</si>
  <si>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</si>
  <si>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</si>
  <si>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</si>
  <si>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</si>
  <si>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</si>
  <si>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</si>
  <si>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</si>
  <si>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</si>
  <si>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</si>
  <si>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</si>
  <si>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</si>
  <si>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</si>
  <si>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</si>
  <si>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</si>
  <si>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</si>
  <si>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</si>
  <si>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</si>
  <si>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</si>
  <si>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</si>
  <si>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</si>
  <si>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</si>
  <si>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</si>
  <si>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</si>
  <si>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</si>
  <si>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</si>
  <si>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</si>
  <si>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</si>
  <si>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</si>
  <si>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</si>
  <si>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</si>
  <si>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</si>
  <si>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</si>
  <si>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</si>
  <si>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</si>
  <si>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</si>
  <si>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</si>
  <si>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</si>
  <si>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</si>
  <si>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</si>
  <si>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</si>
  <si>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</si>
  <si>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</si>
  <si>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</si>
  <si>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</si>
  <si>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</si>
  <si>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</si>
  <si>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</si>
  <si>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</si>
  <si>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</si>
  <si>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</si>
  <si>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</si>
  <si>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</si>
  <si>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</si>
  <si>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</si>
  <si>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</si>
  <si>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</si>
  <si>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</si>
  <si>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</si>
  <si>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</si>
  <si>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</si>
  <si>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</si>
  <si>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</si>
  <si>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</si>
  <si>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</si>
  <si>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</si>
  <si>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</si>
  <si>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</si>
  <si>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</si>
  <si>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</si>
  <si>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</si>
  <si>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</si>
  <si>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</si>
  <si>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</si>
  <si>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</si>
  <si>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</si>
  <si>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</si>
  <si>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</si>
  <si>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</si>
  <si>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</si>
  <si>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</si>
  <si>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</si>
  <si>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</si>
  <si>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</si>
  <si>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</si>
  <si>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</si>
  <si>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</si>
  <si>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</si>
  <si>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</si>
  <si>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</si>
  <si>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</si>
  <si>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</si>
  <si>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</si>
  <si>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</si>
  <si>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</si>
  <si>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</si>
  <si>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</si>
  <si>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</si>
  <si>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</si>
  <si>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</si>
  <si>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</si>
  <si>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</si>
  <si>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</si>
  <si>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</si>
  <si>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</si>
  <si>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</si>
  <si>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</si>
  <si>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</si>
  <si>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</si>
  <si>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</si>
  <si>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</si>
  <si>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</si>
  <si>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</si>
  <si>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</si>
  <si>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</si>
  <si>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</si>
  <si>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</si>
  <si>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</si>
  <si>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</si>
  <si>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</si>
  <si>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</si>
  <si>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</si>
  <si>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</si>
  <si>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</si>
  <si>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</si>
  <si>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</si>
  <si>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</si>
  <si>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</si>
  <si>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</si>
  <si>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</si>
  <si>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</si>
  <si>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</si>
  <si>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</si>
  <si>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</si>
  <si>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</si>
  <si>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</si>
  <si>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</si>
  <si>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</si>
  <si>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</si>
  <si>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</si>
  <si>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</si>
  <si>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</si>
  <si>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</si>
  <si>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</si>
  <si>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</si>
  <si>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</si>
  <si>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</si>
  <si>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</si>
  <si>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</si>
  <si>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</si>
  <si>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</si>
  <si>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</si>
  <si>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</si>
  <si>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</si>
  <si>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</si>
  <si>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</si>
  <si>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</si>
  <si>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</si>
  <si>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</si>
  <si>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</si>
  <si>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</si>
  <si>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</si>
  <si>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</si>
  <si>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</si>
  <si>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</si>
  <si>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</si>
  <si>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</si>
  <si>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</si>
  <si>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</si>
  <si>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</si>
  <si>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</si>
  <si>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</si>
  <si>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</si>
  <si>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</si>
  <si>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</si>
  <si>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</si>
  <si>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</si>
  <si>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</si>
  <si>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</si>
  <si>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</si>
  <si>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</si>
  <si>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</si>
  <si>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</si>
  <si>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</si>
  <si>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</si>
  <si>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</si>
  <si>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</si>
  <si>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</si>
  <si>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</si>
  <si>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</si>
  <si>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</si>
  <si>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</si>
  <si>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</si>
  <si>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</si>
  <si>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</si>
  <si>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</si>
  <si>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</si>
  <si>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</si>
  <si>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</si>
  <si>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</si>
  <si>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</si>
  <si>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</si>
  <si>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</si>
  <si>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</si>
  <si>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</si>
  <si>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</si>
  <si>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</si>
  <si>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</si>
  <si>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</si>
  <si>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</si>
  <si>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</si>
  <si>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</si>
  <si>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</si>
  <si>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</si>
  <si>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</si>
  <si>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</si>
  <si>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</si>
  <si>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</si>
  <si>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</si>
  <si>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</si>
  <si>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</si>
  <si>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</si>
  <si>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</si>
  <si>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</si>
  <si>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</si>
  <si>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</si>
  <si>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</si>
  <si>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</si>
  <si>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</si>
  <si>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</si>
  <si>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</si>
  <si>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</si>
  <si>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</si>
  <si>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</si>
  <si>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</si>
  <si>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</si>
  <si>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</si>
  <si>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</si>
  <si>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</si>
  <si>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</si>
  <si>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</si>
  <si>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</si>
  <si>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</si>
  <si>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</si>
  <si>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</si>
  <si>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</si>
  <si>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</si>
  <si>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</si>
  <si>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</si>
  <si>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</si>
  <si>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</si>
  <si>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</si>
  <si>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</si>
  <si>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</si>
  <si>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</si>
  <si>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</si>
  <si>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</si>
  <si>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</si>
  <si>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</si>
  <si>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</si>
  <si>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</si>
  <si>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</si>
  <si>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</si>
  <si>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</si>
  <si>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</si>
  <si>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</si>
  <si>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</si>
  <si>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</si>
  <si>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</si>
  <si>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</si>
  <si>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</si>
  <si>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</si>
  <si>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</si>
  <si>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</si>
  <si>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</si>
  <si>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</si>
  <si>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</si>
  <si>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</si>
  <si>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</si>
  <si>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</si>
  <si>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</si>
  <si>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</si>
  <si>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</si>
  <si>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</si>
  <si>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</si>
  <si>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</si>
  <si>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</si>
  <si>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</si>
  <si>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</si>
  <si>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</si>
  <si>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</si>
  <si>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</si>
  <si>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</si>
  <si>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</si>
  <si>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</si>
  <si>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</si>
  <si>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</si>
  <si>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</si>
  <si>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</si>
  <si>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</si>
  <si>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</si>
  <si>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</si>
  <si>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</si>
  <si>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</si>
  <si>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</si>
  <si>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</si>
  <si>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</si>
  <si>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</si>
  <si>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</si>
  <si>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</si>
  <si>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</si>
  <si>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</si>
  <si>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</si>
  <si>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</si>
  <si>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</si>
  <si>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</si>
  <si>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</si>
  <si>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</si>
  <si>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</si>
  <si>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</si>
  <si>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</si>
  <si>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</si>
  <si>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</si>
  <si>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</si>
  <si>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</si>
  <si>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</si>
  <si>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</si>
  <si>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</si>
  <si>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</si>
  <si>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</si>
  <si>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</si>
  <si>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</si>
  <si>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</si>
  <si>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</si>
  <si>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</si>
  <si>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</si>
  <si>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</si>
  <si>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</si>
  <si>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</si>
  <si>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</si>
  <si>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</si>
  <si>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</si>
  <si>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</si>
  <si>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</si>
  <si>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</si>
  <si>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</si>
  <si>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</si>
  <si>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</si>
  <si>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</si>
  <si>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</si>
  <si>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</si>
  <si>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</si>
  <si>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</si>
  <si>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</si>
  <si>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</si>
  <si>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</si>
  <si>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</si>
  <si>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</si>
  <si>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</si>
  <si>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</si>
  <si>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</si>
  <si>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</si>
  <si>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</si>
  <si>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</si>
  <si>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</si>
  <si>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</si>
  <si>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</si>
  <si>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</si>
  <si>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</si>
  <si>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</si>
  <si>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</si>
  <si>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</si>
  <si>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</si>
  <si>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</si>
  <si>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</si>
  <si>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</si>
  <si>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</si>
  <si>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</si>
  <si>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</si>
  <si>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</si>
  <si>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</si>
  <si>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</si>
  <si>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</si>
  <si>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</si>
  <si>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</si>
  <si>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</si>
  <si>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</si>
  <si>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</si>
  <si>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</si>
  <si>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</si>
  <si>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</si>
  <si>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</si>
  <si>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</si>
  <si>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</si>
  <si>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</si>
  <si>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</si>
  <si>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</si>
  <si>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</si>
  <si>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</si>
  <si>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</si>
  <si>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</si>
  <si>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</si>
  <si>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</si>
  <si>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</si>
  <si>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</si>
  <si>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</si>
  <si>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</si>
  <si>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</si>
  <si>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</si>
  <si>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</si>
  <si>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</si>
  <si>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</si>
  <si>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</si>
  <si>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</si>
  <si>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</si>
  <si>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</si>
  <si>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</si>
  <si>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</si>
  <si>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</si>
  <si>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</si>
  <si>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</si>
  <si>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</si>
  <si>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</si>
  <si>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</si>
  <si>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</si>
  <si>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</si>
  <si>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</si>
  <si>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</si>
  <si>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</si>
  <si>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</si>
  <si>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</si>
  <si>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</si>
  <si>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</si>
  <si>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</si>
  <si>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</si>
  <si>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</si>
  <si>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</si>
  <si>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</si>
  <si>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</si>
  <si>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</si>
  <si>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</si>
  <si>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</si>
  <si>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</si>
  <si>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</si>
  <si>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</si>
  <si>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</si>
  <si>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</si>
  <si>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</si>
  <si>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</si>
  <si>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</si>
  <si>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</si>
  <si>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</si>
  <si>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</si>
  <si>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</si>
  <si>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</si>
  <si>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</si>
  <si>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</si>
  <si>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</si>
  <si>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</si>
  <si>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</si>
  <si>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</si>
  <si>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</si>
  <si>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</si>
  <si>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</si>
  <si>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</si>
  <si>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</si>
  <si>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</si>
  <si>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</si>
  <si>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</si>
  <si>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</si>
  <si>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</si>
  <si>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</si>
  <si>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</si>
  <si>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</si>
  <si>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</si>
  <si>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</si>
  <si>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</si>
  <si>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</si>
  <si>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</si>
  <si>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</si>
  <si>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</si>
  <si>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</si>
  <si>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</si>
  <si>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</si>
  <si>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</si>
  <si>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</si>
  <si>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</si>
  <si>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</si>
  <si>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</si>
  <si>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</si>
  <si>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</si>
  <si>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</si>
  <si>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</si>
  <si>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</si>
  <si>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</si>
  <si>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</si>
  <si>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</si>
  <si>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</si>
  <si>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</si>
  <si>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</si>
  <si>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</si>
  <si>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</si>
  <si>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</si>
  <si>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</si>
  <si>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</si>
  <si>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</si>
  <si>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</si>
  <si>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</si>
  <si>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</si>
  <si>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</si>
  <si>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</si>
  <si>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</si>
  <si>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</si>
  <si>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</si>
  <si>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</si>
  <si>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</si>
  <si>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</si>
  <si>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</si>
  <si>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</si>
  <si>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</si>
  <si>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</si>
  <si>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</si>
  <si>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</si>
  <si>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</si>
  <si>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</si>
  <si>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</si>
  <si>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</si>
  <si>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</si>
  <si>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</si>
  <si>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</si>
  <si>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</si>
  <si>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</si>
  <si>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</si>
  <si>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</si>
  <si>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</si>
  <si>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</si>
  <si>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</si>
  <si>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</si>
  <si>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</si>
  <si>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</si>
  <si>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</si>
  <si>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</si>
  <si>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</si>
  <si>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</si>
  <si>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</si>
  <si>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</si>
  <si>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</si>
  <si>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</si>
  <si>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</si>
  <si>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</si>
  <si>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</si>
  <si>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</si>
  <si>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</si>
  <si>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</si>
  <si>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</si>
  <si>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</si>
  <si>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</si>
  <si>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</si>
  <si>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</si>
  <si>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</si>
  <si>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</si>
  <si>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</si>
  <si>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</si>
  <si>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</si>
  <si>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</si>
  <si>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</si>
  <si>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</si>
  <si>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</si>
  <si>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</si>
  <si>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</si>
  <si>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</si>
  <si>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</si>
  <si>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</si>
  <si>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</si>
  <si>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</si>
  <si>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</si>
  <si>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</si>
  <si>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</si>
  <si>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</si>
  <si>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</si>
  <si>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</si>
  <si>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</si>
  <si>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</si>
  <si>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</si>
  <si>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</si>
  <si>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</si>
  <si>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</si>
  <si>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</si>
  <si>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</si>
  <si>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</si>
  <si>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</si>
  <si>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</si>
  <si>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</si>
  <si>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</si>
  <si>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</si>
  <si>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</si>
  <si>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</si>
  <si>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</si>
  <si>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</si>
  <si>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</si>
  <si>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</si>
  <si>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</si>
  <si>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</si>
  <si>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</si>
  <si>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</si>
  <si>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</si>
  <si>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</si>
  <si>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</si>
  <si>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</si>
  <si>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</si>
  <si>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</si>
  <si>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</si>
  <si>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</si>
  <si>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</si>
  <si>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</si>
  <si>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</si>
  <si>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</si>
  <si>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</si>
  <si>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</si>
  <si>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</si>
  <si>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</si>
  <si>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</si>
  <si>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</si>
  <si>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* El precio de los postes de madera contienen el precio de una cruceta (13% sobre el costo del poste) y de un brazo ($5, $12, $36) en función al rango en el cual se encuentre el precio del poste (S0, $110, $320 a más). Adicionalmente se agrega el 1% (sobre el costo del poste más brazo y cruceta) por concepto de ferretería y el 14% por actualizción de precios tomando como base el índice de precios de materiales de construcción (IPMC), periodo Dic. 2012 - Dic. 2017.</t>
  </si>
  <si>
    <t>* El precio de los postes de acero, hormigón y concreto contienen el costo de 1% por concepto de ferretería y el 14% por actualización de precios tomando como base el índice de precios de materiales de construcción (IPMC), periodo Dic. 2012 - Dic. 2017.</t>
  </si>
  <si>
    <t>* Los materiales restantes contienen el 16% por actualización de precios tomando como base el índice de precios de materiales de construcción (IPMC), periodo Dic. 2012 - Dic. 2017.</t>
  </si>
  <si>
    <t>Varios</t>
  </si>
  <si>
    <t>SICODI</t>
  </si>
  <si>
    <t>Departamento</t>
  </si>
  <si>
    <t>Torre</t>
  </si>
  <si>
    <t>RETRIBUCIÓN MENSUAL UNITARIA DE CADA POSTE O TORRE (US$ sin IGV)</t>
  </si>
  <si>
    <t>CAJAMARCA</t>
  </si>
  <si>
    <t>Cajamarca</t>
  </si>
  <si>
    <t>Madera</t>
  </si>
  <si>
    <t>Metálico</t>
  </si>
  <si>
    <t>1, 2 y 3</t>
  </si>
  <si>
    <t>1 y 2</t>
  </si>
  <si>
    <t>Nivel de Tensión (BT, MT, AT)</t>
  </si>
  <si>
    <t>DESCRIPCION DE LOS POSTES Y/O TORRES DE ELECTRO DUNAS</t>
  </si>
  <si>
    <t>RETRIBUCIÓN MENSUAL UNITARIA POR ARRENDATARIO
(US$ sin IGV)</t>
  </si>
  <si>
    <t>CANTIDAD</t>
  </si>
  <si>
    <t xml:space="preserve"> CÓDIGO DE LAS ESTRUCTURAS DE SOPORTE ELÉCTRICO</t>
  </si>
  <si>
    <t>CORRESPONDE A UN CONJUNTO DE CÓDIGOS DE LA BASE DE DATOS “SICODI”</t>
  </si>
  <si>
    <t>INFORMACION DE LA INFRAESTRUCTURA ELECTRICA (POSTES Y/O TORRES) ELECTRONORTE S.A</t>
  </si>
  <si>
    <t>REGION</t>
  </si>
  <si>
    <t>UU.NN Y SEM</t>
  </si>
  <si>
    <t xml:space="preserve">PROVINCIA </t>
  </si>
  <si>
    <t>DISTRITO</t>
  </si>
  <si>
    <t>DIRECCION</t>
  </si>
  <si>
    <t>CORDENADAS</t>
  </si>
  <si>
    <t>NIVEL DE TENSION</t>
  </si>
  <si>
    <t>DISTANCIA ENTRE ESTRUCTURAS</t>
  </si>
  <si>
    <t>ALTURA ESTRUCTURA</t>
  </si>
  <si>
    <t>TIPO</t>
  </si>
  <si>
    <t>MATERIAL ESTRUCTURA</t>
  </si>
  <si>
    <t>CODIGO DE LA INFRAESTRUCTURA DE SOPORTE TECNICO</t>
  </si>
  <si>
    <t>NUMERO MAXIMO DE ARRENDATARIOS</t>
  </si>
  <si>
    <t>Acceso para Soporte Máximo</t>
  </si>
  <si>
    <t>LATITUD</t>
  </si>
  <si>
    <t>LONGITUD</t>
  </si>
  <si>
    <t>LAMBAYEQUE</t>
  </si>
  <si>
    <t>LAMBAYEQUE - OLMOS</t>
  </si>
  <si>
    <t>OLMOS</t>
  </si>
  <si>
    <t>Media Tension</t>
  </si>
  <si>
    <t>Postes</t>
  </si>
  <si>
    <t>Si</t>
  </si>
  <si>
    <t>Alta Tension</t>
  </si>
  <si>
    <t>TA060COR0S1C1240A</t>
  </si>
  <si>
    <t>Baja Tension</t>
  </si>
  <si>
    <t>CHEPEN - CHICLAYO</t>
  </si>
  <si>
    <t>CHICLAYO</t>
  </si>
  <si>
    <t>No</t>
  </si>
  <si>
    <t>Metalica</t>
  </si>
  <si>
    <t>SI</t>
  </si>
  <si>
    <t>CUMBIL - CHICLAYO</t>
  </si>
  <si>
    <t>CHICLAYO - FERREÑAFE</t>
  </si>
  <si>
    <t>CHICLAYO - LAMBAYEQUE</t>
  </si>
  <si>
    <t>SANTA CRUZ DE SHUCCHUBAMBA - CUMBIL</t>
  </si>
  <si>
    <t>CHOTA</t>
  </si>
  <si>
    <t>LLAMA</t>
  </si>
  <si>
    <t>SANTA CRUZ DE SUCCHABAMBA - POTREROS</t>
  </si>
  <si>
    <t>BAMBAMARCA - CHOTA</t>
  </si>
  <si>
    <t>HUALGAYOC</t>
  </si>
  <si>
    <t>BAMBAMARCA</t>
  </si>
  <si>
    <t>CAJAMARCA - ED HUALGAYOC</t>
  </si>
  <si>
    <t>CHOTA - SANTA CRUZ DE SUCCHABAMBA</t>
  </si>
  <si>
    <t>ED HUALGAYOC - BAMBAMARCA</t>
  </si>
  <si>
    <t>ED HUALGAYOC - HUALGAYOC</t>
  </si>
  <si>
    <t>ED CHACAF - CHACAF</t>
  </si>
  <si>
    <t>CUTERVO</t>
  </si>
  <si>
    <t>ED SAN LORENZO - ED MOCHENTA</t>
  </si>
  <si>
    <t>JAEN</t>
  </si>
  <si>
    <t>TA138SIR1S1C1240A</t>
  </si>
  <si>
    <t>ED SAN LORENZO - SAN LORENZO</t>
  </si>
  <si>
    <t>Solicitar Permiso</t>
  </si>
  <si>
    <t>ED TUNASPAMPA - ED CHACAF</t>
  </si>
  <si>
    <t>SANTA CRUZ</t>
  </si>
  <si>
    <t>NINABAMBA</t>
  </si>
  <si>
    <t>CUTERVO - ED SAN LORENZO</t>
  </si>
  <si>
    <t>ED CHACAF - CUTERVO</t>
  </si>
  <si>
    <t>Fierro (Metálico)</t>
  </si>
  <si>
    <t>TA138SIR1S1C1240AS2-3</t>
  </si>
  <si>
    <t>TA138SIR1S1C1240AS1-3</t>
  </si>
  <si>
    <t>TA138SIR1S1C1240AS2+3</t>
  </si>
  <si>
    <t>TA138SIR1S1C1240AS1+0</t>
  </si>
  <si>
    <t>TA138SIR1S1C1240AT-3</t>
  </si>
  <si>
    <t>TA138SIR1S1C1240AS2+0</t>
  </si>
  <si>
    <t>ED MAYCHIL -  ED TUNASPAMPA</t>
  </si>
  <si>
    <t>TA138SIR1S1C1240AS1+3</t>
  </si>
  <si>
    <t>TA138SIR1S1C1240AA+0</t>
  </si>
  <si>
    <t>TA138SIR1S1C1240AA-3</t>
  </si>
  <si>
    <t>ED MAYCHIL - MAYCHIL</t>
  </si>
  <si>
    <t>ED TUNASPAMPA - TUNASPAMPA</t>
  </si>
  <si>
    <t>CUMBIL - ED MAYCHIL</t>
  </si>
  <si>
    <t>TA138SIR1S1C1240AA+3</t>
  </si>
  <si>
    <t>TA138SIR1S1C1240AT+0</t>
  </si>
  <si>
    <t>PIURA</t>
  </si>
  <si>
    <t>OLMOS - CHULUCANAS</t>
  </si>
  <si>
    <t>Cajamarca y Lambayeque</t>
  </si>
  <si>
    <t>Cajamarca, Lambayeque y Piura</t>
  </si>
  <si>
    <t>Lambayeque</t>
  </si>
  <si>
    <t>14 y 15</t>
  </si>
  <si>
    <t>Concreto y Madera</t>
  </si>
  <si>
    <t>Nº Max de arrendatarios</t>
  </si>
  <si>
    <t>Código no identificado en la base de datos de OSINERGMIN</t>
  </si>
  <si>
    <t>Infraestructura de soporte eléctrico de ELECTRONORTE arrendada por AZTECA</t>
  </si>
  <si>
    <t>TA060COR0S1C1240A-3</t>
  </si>
  <si>
    <t>TA060COR0S1C1240A±0</t>
  </si>
  <si>
    <t>TA060COR0S1C1240A+3</t>
  </si>
  <si>
    <t xml:space="preserve">MONTAJE </t>
  </si>
  <si>
    <t>CODIGO DE ESTRUCTURA</t>
  </si>
  <si>
    <t>CODIGO DE LINEA</t>
  </si>
  <si>
    <t>ESTRUCTURA</t>
  </si>
  <si>
    <t>AISLADORES SUS</t>
  </si>
  <si>
    <t>AISLADORES ANC</t>
  </si>
  <si>
    <t>COSTO US$
(KG)</t>
  </si>
  <si>
    <t>COSTO US$
(ESTRUCTURA)</t>
  </si>
  <si>
    <t>MASA</t>
  </si>
  <si>
    <t>ET060COR0S1C1240</t>
  </si>
  <si>
    <t>TOMETALICA</t>
  </si>
  <si>
    <t>ET220SIR2S2C2726</t>
  </si>
  <si>
    <t>ET220SIR2S2C2592</t>
  </si>
  <si>
    <t>ET220SIR2D2C2726</t>
  </si>
  <si>
    <t>ET220SIR2D2C2592</t>
  </si>
  <si>
    <t>ET220SIR1S2C2726</t>
  </si>
  <si>
    <t>ET220SIR1S2C2592</t>
  </si>
  <si>
    <t>ET220SIR1S1C2726</t>
  </si>
  <si>
    <t>ET220SIR1S1C2592</t>
  </si>
  <si>
    <t>ET220SIR1D2C2726</t>
  </si>
  <si>
    <t>ET220SIR1D2C2592</t>
  </si>
  <si>
    <t>ET220SIR1D1C2726</t>
  </si>
  <si>
    <t>ET220SIR1D1C2592</t>
  </si>
  <si>
    <t>ET220SIR0S2C1600</t>
  </si>
  <si>
    <t>ET220SIR0S2C1500</t>
  </si>
  <si>
    <t>ET220SIR0S1C1600</t>
  </si>
  <si>
    <t>ET220SIR0S1C1500</t>
  </si>
  <si>
    <t>ET220SIR0D2C1700</t>
  </si>
  <si>
    <t>ET220SIR0D2C1600</t>
  </si>
  <si>
    <t>ET220SIR0D1C1700</t>
  </si>
  <si>
    <t>ET220SIR0D1C1600</t>
  </si>
  <si>
    <t>ET220SER0S2C4500</t>
  </si>
  <si>
    <t>ET220SER0S2C4400</t>
  </si>
  <si>
    <t>ET220SER0S2C4600</t>
  </si>
  <si>
    <t>ET220SER0S1C4500</t>
  </si>
  <si>
    <t>ET220SER0S1C4400</t>
  </si>
  <si>
    <t>ET220SER0S1C1600</t>
  </si>
  <si>
    <t>ET220SER0S1C1500</t>
  </si>
  <si>
    <t>ET220SER0S1C1400</t>
  </si>
  <si>
    <t>ET220SER0D2C4600</t>
  </si>
  <si>
    <t>ET220SER0S1C4600</t>
  </si>
  <si>
    <t>ET138SIR2S1C2400</t>
  </si>
  <si>
    <t>ET138SIR2S1C2315</t>
  </si>
  <si>
    <t>ET138SIR2D1C2400</t>
  </si>
  <si>
    <t>ET138SIR2D1C2315</t>
  </si>
  <si>
    <t>ET138SIR1S1C1400</t>
  </si>
  <si>
    <t>ET138SIR1S1C1300</t>
  </si>
  <si>
    <t>ET138SIR1S1C1240</t>
  </si>
  <si>
    <t>ET138SIR1D1C1400</t>
  </si>
  <si>
    <t>ET138SIR1D1C1300</t>
  </si>
  <si>
    <t>ET138SIR1D1C1240</t>
  </si>
  <si>
    <t>ET138SIR0S1C1400</t>
  </si>
  <si>
    <t>ET138SIR0S1C1300</t>
  </si>
  <si>
    <t>ET138SIR0S1C1240</t>
  </si>
  <si>
    <t>ET138SIR0D1C1400</t>
  </si>
  <si>
    <t>ET138SIR0D1C1300</t>
  </si>
  <si>
    <t>ET138SIR0D1C1240</t>
  </si>
  <si>
    <t>ET138SER0S1C4400</t>
  </si>
  <si>
    <t>ET138SER0S1C4300</t>
  </si>
  <si>
    <t>ET138SER0S1C4240</t>
  </si>
  <si>
    <t>ET060SIR2S1C2250</t>
  </si>
  <si>
    <t>ET060SIR2D1C2250</t>
  </si>
  <si>
    <t>ET060SIR1S1C1070</t>
  </si>
  <si>
    <t>ET060SIR1D1C1070</t>
  </si>
  <si>
    <t>ET060SIR1S1C1240</t>
  </si>
  <si>
    <t>ET060SIR1S1C1120</t>
  </si>
  <si>
    <t>ET060SIR1D1C1240</t>
  </si>
  <si>
    <t>ET060SIR1D1C1120</t>
  </si>
  <si>
    <t>ET060SIR1S1C2250</t>
  </si>
  <si>
    <t>ET060SIR0S1C1240</t>
  </si>
  <si>
    <t>ET060SIR0S1C1120</t>
  </si>
  <si>
    <t>ET060SIR0S1C1070</t>
  </si>
  <si>
    <t>ET060SIR0D1C1240</t>
  </si>
  <si>
    <t>ET060SIR0D1C1120</t>
  </si>
  <si>
    <t>ET060SIR0D1C1070</t>
  </si>
  <si>
    <t>ET060SIR0S0C1120</t>
  </si>
  <si>
    <t>ET060SER0S1C1240</t>
  </si>
  <si>
    <t>ET060SER0S1C1120</t>
  </si>
  <si>
    <t>ET060SER0S1C1070</t>
  </si>
  <si>
    <t>ET060SER0D1C1240</t>
  </si>
  <si>
    <t>ET060SER0D1C1120</t>
  </si>
  <si>
    <t>ET060SER0D1C1070</t>
  </si>
  <si>
    <t>ET220SIR2S2C2726F</t>
  </si>
  <si>
    <t>ET220SIR2S2C2592F</t>
  </si>
  <si>
    <t>ET220SIR2D2C2726F</t>
  </si>
  <si>
    <t>ET220SIR2D2C2592F</t>
  </si>
  <si>
    <t>ET220SIR1S2C2726F</t>
  </si>
  <si>
    <t>ET220SIR1S2C2592F</t>
  </si>
  <si>
    <t>ET220SIR1S1C2726F</t>
  </si>
  <si>
    <t>ET220SIR1S1C2592F</t>
  </si>
  <si>
    <t>ET220SIR1D2C2726F</t>
  </si>
  <si>
    <t>ET220SIR1D2C2592F</t>
  </si>
  <si>
    <t>ET220SIR1D1C2726F</t>
  </si>
  <si>
    <t>ET220SIR1D1C2592F</t>
  </si>
  <si>
    <t>ET220SIR0S2C1600F</t>
  </si>
  <si>
    <t>ET220SIR0S2C1500F</t>
  </si>
  <si>
    <t>ET220SIR0S1C1600F</t>
  </si>
  <si>
    <t>ET220SIR0S1C1500F</t>
  </si>
  <si>
    <t>ET220SIR0D2C1700F</t>
  </si>
  <si>
    <t>ET220SIR0D2C1600F</t>
  </si>
  <si>
    <t>ET220SIR0D1C1700F</t>
  </si>
  <si>
    <t>ET220SIR0D1C1600F</t>
  </si>
  <si>
    <t>ET220SER0S2C4500F</t>
  </si>
  <si>
    <t>ET220SER0S2C4400F</t>
  </si>
  <si>
    <t>ET220SER0S2C4600F</t>
  </si>
  <si>
    <t>ET220SER0S1C4500F</t>
  </si>
  <si>
    <t>ET220SER0S1C4400F</t>
  </si>
  <si>
    <t>ET220SER0S1C1600F</t>
  </si>
  <si>
    <t>ET220SER0S1C1500F</t>
  </si>
  <si>
    <t>ET220SER0S1C1400F</t>
  </si>
  <si>
    <t>ET220SER0D2C4600F</t>
  </si>
  <si>
    <t>ET220SER0S1C4600F</t>
  </si>
  <si>
    <t>ET138SIR2S1C2400F</t>
  </si>
  <si>
    <t>ET138SIR2S1C2315F</t>
  </si>
  <si>
    <t>ET138SIR2D1C2400F</t>
  </si>
  <si>
    <t>ET138SIR2D1C2315F</t>
  </si>
  <si>
    <t>ET138SIR1S1C1400F</t>
  </si>
  <si>
    <t>ET138SIR1S1C1300F</t>
  </si>
  <si>
    <t>ET138SIR1S1C1240F</t>
  </si>
  <si>
    <t>ET138SIR1D1C1400F</t>
  </si>
  <si>
    <t>ET138SIR1D1C1300F</t>
  </si>
  <si>
    <t>ET138SIR1D1C1240F</t>
  </si>
  <si>
    <t>ET138SIR0S1C1400F</t>
  </si>
  <si>
    <t>ET138SIR0S1C1300F</t>
  </si>
  <si>
    <t>ET138SIR0S1C1240F</t>
  </si>
  <si>
    <t>ET138SIR0D1C1400F</t>
  </si>
  <si>
    <t>ET138SIR0D1C1300F</t>
  </si>
  <si>
    <t>ET138SIR0D1C1240F</t>
  </si>
  <si>
    <t>ET138SER0S1C4400F</t>
  </si>
  <si>
    <t>ET138SER0S1C4300F</t>
  </si>
  <si>
    <t>ET138SER0S1C4240F</t>
  </si>
  <si>
    <t>ET060SIR2S1C2250F</t>
  </si>
  <si>
    <t>ET060SIR2D1C2250F</t>
  </si>
  <si>
    <t>ET060SIR1S1C1070F</t>
  </si>
  <si>
    <t>ET060SIR1D1C1070F</t>
  </si>
  <si>
    <t>ET060SIR1S1C1240F</t>
  </si>
  <si>
    <t>ET060SIR1S1C1120F</t>
  </si>
  <si>
    <t>ET060SIR1D1C1240F</t>
  </si>
  <si>
    <t>ET060SIR1D1C1120F</t>
  </si>
  <si>
    <t>ET060SIR1S1C2250F</t>
  </si>
  <si>
    <t>ET060SIR0S1C1240F</t>
  </si>
  <si>
    <t>ET060SIR0S1C1120F</t>
  </si>
  <si>
    <t>ET060SIR0S1C1070F</t>
  </si>
  <si>
    <t>ET060SIR0D1C1240F</t>
  </si>
  <si>
    <t>ET060SIR0D1C1120F</t>
  </si>
  <si>
    <t>ET060SIR0D1C1070F</t>
  </si>
  <si>
    <t>ET060SIR0S0C1120F</t>
  </si>
  <si>
    <t>ET060SER0S1C1240F</t>
  </si>
  <si>
    <t>ET060SER0S1C1120F</t>
  </si>
  <si>
    <t>ET060SER0S1C1070F</t>
  </si>
  <si>
    <t>ET060SER0D1C1240F</t>
  </si>
  <si>
    <t>ET060SER0D1C1120F</t>
  </si>
  <si>
    <t>ET060SER0D1C1070F</t>
  </si>
  <si>
    <t>SIMPLE  TERNA</t>
  </si>
  <si>
    <t>POR PESO</t>
  </si>
  <si>
    <t>2 X POR ESTRUCTURA</t>
  </si>
  <si>
    <t>2/3 X POR ESTRUCTURA</t>
  </si>
  <si>
    <t>POR ESTRUCTURA</t>
  </si>
  <si>
    <t>0.065 ESTRUCTURA</t>
  </si>
  <si>
    <t>0.045 ESTRUCTURA</t>
  </si>
  <si>
    <t>POR 10% ESTRUCTURA</t>
  </si>
  <si>
    <t>DOBLE TERNA</t>
  </si>
  <si>
    <t>1/3 x POR ESTRUCTURA</t>
  </si>
  <si>
    <t>RESUMEN DEL CALCULO DEL PESO DE LAS TORRES DE ACERO</t>
  </si>
  <si>
    <t>PESO TOTAL</t>
  </si>
  <si>
    <t>TA060COR0S1C1240S-6</t>
  </si>
  <si>
    <t>TA060COR0S1C1240S-3</t>
  </si>
  <si>
    <t>TA060COR0S1C1240S±0</t>
  </si>
  <si>
    <t>TA060COR0S1C1240S+3</t>
  </si>
  <si>
    <t>TA060COR0S1C1240S+6</t>
  </si>
  <si>
    <t>TA060COR0S1C1240B-3</t>
  </si>
  <si>
    <t>TA060COR0S1C1240B±0</t>
  </si>
  <si>
    <t>TA060COR0S1C1240B+3</t>
  </si>
  <si>
    <t>TA060COR0S1C1240R-3</t>
  </si>
  <si>
    <t>TA060COR0S1C1240R±0</t>
  </si>
  <si>
    <t>TA060COR0S1C1240R+3</t>
  </si>
  <si>
    <t>N° Módulo</t>
  </si>
  <si>
    <t>Código de Módulo de Línea</t>
  </si>
  <si>
    <t>Vano</t>
  </si>
  <si>
    <t>C.G. 1</t>
  </si>
  <si>
    <t>C.G. 2</t>
  </si>
  <si>
    <t>Compresión Máxima  ( C )</t>
  </si>
  <si>
    <t>Tracción Máxima  ( T )</t>
  </si>
  <si>
    <t>Cortante Transv. en Base ( Hx )</t>
  </si>
  <si>
    <t>Cortante Long. en Base ( Hy )</t>
  </si>
  <si>
    <t>TIPO ESTRUCTURA</t>
  </si>
  <si>
    <t>CODIGO DE LA LINEA</t>
  </si>
  <si>
    <t>Codigo Conductor</t>
  </si>
  <si>
    <t>Comentario</t>
  </si>
  <si>
    <t>TENSION</t>
  </si>
  <si>
    <t>KV</t>
  </si>
  <si>
    <t>CONDUCTOR</t>
  </si>
  <si>
    <t>SECCION</t>
  </si>
  <si>
    <t>mm2</t>
  </si>
  <si>
    <t>miles de Soles</t>
  </si>
  <si>
    <t>CABLE DE GUARDA</t>
  </si>
  <si>
    <t>OPGW</t>
  </si>
  <si>
    <t>mts</t>
  </si>
  <si>
    <t>DATOS DE CONDUCTOR Y CABLE DE GUARDA</t>
  </si>
  <si>
    <t>Tipo de Conductor</t>
  </si>
  <si>
    <t>Sección
Nominal
(mm2)</t>
  </si>
  <si>
    <t>Diámetro
(mm)</t>
  </si>
  <si>
    <t>Sección
Real
(mm2)</t>
  </si>
  <si>
    <t>Peso
(kg/m)</t>
  </si>
  <si>
    <t>Carga de
Rotura
(kg)</t>
  </si>
  <si>
    <t>Resistencia
C.D. a 20°C
(ohm/km)</t>
  </si>
  <si>
    <t>Coeficiente
de Dilatación
Lineal
(1/°C)</t>
  </si>
  <si>
    <t>Módulo de
Elasticidad
Final
(kg/mm²)</t>
  </si>
  <si>
    <t>Pv =</t>
  </si>
  <si>
    <t>kg/m²</t>
  </si>
  <si>
    <t>CARGAS EN LA ESTRUCTURA TIPO "S"</t>
  </si>
  <si>
    <t>RELACION VANO - COSTOS</t>
  </si>
  <si>
    <t>Pva =</t>
  </si>
  <si>
    <t>CALCULO DE PESOS DE LA TORRE TIPO "S"</t>
  </si>
  <si>
    <t>Angulo</t>
  </si>
  <si>
    <t>Grados sexagesimales (°)</t>
  </si>
  <si>
    <t>DATOS CALCULADOS</t>
  </si>
  <si>
    <t>CABLE OPGW</t>
  </si>
  <si>
    <t>Costo</t>
  </si>
  <si>
    <t xml:space="preserve">Número </t>
  </si>
  <si>
    <t>Costos de 5,0 km de línea (US$)</t>
  </si>
  <si>
    <t>EDScond. =</t>
  </si>
  <si>
    <t>kg/mm²</t>
  </si>
  <si>
    <t>Flecha</t>
  </si>
  <si>
    <t>Tiro Máx.</t>
  </si>
  <si>
    <t>Distancia</t>
  </si>
  <si>
    <t>Carga</t>
  </si>
  <si>
    <t>Cargas (kg)</t>
  </si>
  <si>
    <t>Alturas (m)</t>
  </si>
  <si>
    <t>He</t>
  </si>
  <si>
    <t>CK</t>
  </si>
  <si>
    <t>Peso</t>
  </si>
  <si>
    <t>Unitario</t>
  </si>
  <si>
    <t>de</t>
  </si>
  <si>
    <t>Estructuras</t>
  </si>
  <si>
    <t>Aisladores</t>
  </si>
  <si>
    <t>Montaje</t>
  </si>
  <si>
    <t>Total</t>
  </si>
  <si>
    <t>VANO</t>
  </si>
  <si>
    <t>EDSc.de g.=</t>
  </si>
  <si>
    <t>(m)</t>
  </si>
  <si>
    <t>40°C (m)</t>
  </si>
  <si>
    <t>Máx.(m)</t>
  </si>
  <si>
    <t>Cond.</t>
  </si>
  <si>
    <t>C. de G.</t>
  </si>
  <si>
    <t>Vertical</t>
  </si>
  <si>
    <t>Transv.</t>
  </si>
  <si>
    <t>Long.</t>
  </si>
  <si>
    <t>T</t>
  </si>
  <si>
    <t>V</t>
  </si>
  <si>
    <t>L</t>
  </si>
  <si>
    <t>H1</t>
  </si>
  <si>
    <t>H2</t>
  </si>
  <si>
    <t>H3</t>
  </si>
  <si>
    <t>H4</t>
  </si>
  <si>
    <t>Torre (kg)</t>
  </si>
  <si>
    <t>(US$)</t>
  </si>
  <si>
    <t>+ P. a T.</t>
  </si>
  <si>
    <t>(miles US$)</t>
  </si>
  <si>
    <t>EDSopgw.=</t>
  </si>
  <si>
    <t>Altitud</t>
  </si>
  <si>
    <t>msnm</t>
  </si>
  <si>
    <t>Fc =</t>
  </si>
  <si>
    <t>Factor de altitud</t>
  </si>
  <si>
    <t>L =</t>
  </si>
  <si>
    <t>Longitud del aislamiento (m)</t>
  </si>
  <si>
    <t>Lc =</t>
  </si>
  <si>
    <t>Distancia eje de torre a extremo de cruceta (m)</t>
  </si>
  <si>
    <t>Ds =</t>
  </si>
  <si>
    <t>Distancia de seguridad (m)</t>
  </si>
  <si>
    <t>ThETa =</t>
  </si>
  <si>
    <t>Angulo de apantallamiento de C.G. (°)</t>
  </si>
  <si>
    <t>H =</t>
  </si>
  <si>
    <t>Distancia cruceta - cable de guarda (m), H</t>
  </si>
  <si>
    <t>Drayo =</t>
  </si>
  <si>
    <t>Distancia mínima por sobretensión atmosférica (m)</t>
  </si>
  <si>
    <t>Aaislador =</t>
  </si>
  <si>
    <t>Área de cadena de aisladores (m²)</t>
  </si>
  <si>
    <t>Pcadena =</t>
  </si>
  <si>
    <t>Peso de la cadena de aisladores (kg)</t>
  </si>
  <si>
    <t>Pc.de g.=</t>
  </si>
  <si>
    <t>Peso de suspensión de cable de guarda (kg)</t>
  </si>
  <si>
    <t>Número aisladores susp. =</t>
  </si>
  <si>
    <t>Unidades</t>
  </si>
  <si>
    <t>N° AISLAD</t>
  </si>
  <si>
    <t>Número aisladores anclaje =</t>
  </si>
  <si>
    <t>SUS220</t>
  </si>
  <si>
    <t>SUS138</t>
  </si>
  <si>
    <t xml:space="preserve">Costo de cada unidad </t>
  </si>
  <si>
    <t>US$</t>
  </si>
  <si>
    <t>SUS060</t>
  </si>
  <si>
    <t>Peso del aislador</t>
  </si>
  <si>
    <t>kg</t>
  </si>
  <si>
    <t>ANC220</t>
  </si>
  <si>
    <t>Peso cadena suspensión =</t>
  </si>
  <si>
    <t>ANC138</t>
  </si>
  <si>
    <t>Peso cadena anclaje =</t>
  </si>
  <si>
    <t>ANC060</t>
  </si>
  <si>
    <t>Costo de cadena suspensión =</t>
  </si>
  <si>
    <t>Costo de cadena de anclaje =</t>
  </si>
  <si>
    <t>Costo de suspensión c. de g. =</t>
  </si>
  <si>
    <t>Costo de anclaje de c. de g. =</t>
  </si>
  <si>
    <t>Línea de Transmisión 60 kV</t>
  </si>
  <si>
    <t>Simple terna</t>
  </si>
  <si>
    <t>Peso total de</t>
  </si>
  <si>
    <t>Peso de</t>
  </si>
  <si>
    <t>Sierra Rural - Simple Terna</t>
  </si>
  <si>
    <t>un C.G.</t>
  </si>
  <si>
    <t>torre (kg)</t>
  </si>
  <si>
    <t>parrilla (kg)</t>
  </si>
  <si>
    <t>AAAC 120 mm²</t>
  </si>
  <si>
    <t>S-6</t>
  </si>
  <si>
    <t>Ao Gdo. 5/16" EHS (38.36 mm²)</t>
  </si>
  <si>
    <t>S-3</t>
  </si>
  <si>
    <t>S±0</t>
  </si>
  <si>
    <t>S+3</t>
  </si>
  <si>
    <t>S+6</t>
  </si>
  <si>
    <t>A-3</t>
  </si>
  <si>
    <t>A±0</t>
  </si>
  <si>
    <t>A+3</t>
  </si>
  <si>
    <t>B-3</t>
  </si>
  <si>
    <t>B±0</t>
  </si>
  <si>
    <t>B+3</t>
  </si>
  <si>
    <t>R-3</t>
  </si>
  <si>
    <t>R±0</t>
  </si>
  <si>
    <t>R+3</t>
  </si>
  <si>
    <t>Vano (m) :</t>
  </si>
  <si>
    <t>Nivel de Tensión (kV) :</t>
  </si>
  <si>
    <r>
      <t>Presión Viento (kg/m</t>
    </r>
    <r>
      <rPr>
        <b/>
        <vertAlign val="superscript"/>
        <sz val="8.5"/>
        <rFont val="Arial"/>
        <family val="2"/>
      </rPr>
      <t>2</t>
    </r>
    <r>
      <rPr>
        <b/>
        <sz val="10"/>
        <rFont val="Arial"/>
        <family val="2"/>
      </rPr>
      <t>) :</t>
    </r>
  </si>
  <si>
    <t>Número de ternas :</t>
  </si>
  <si>
    <t>Seccion del Conductor:</t>
  </si>
  <si>
    <t>Número de C.G. :</t>
  </si>
  <si>
    <t>Cable de Guarda1</t>
  </si>
  <si>
    <t>Cable de Guarda2</t>
  </si>
  <si>
    <t>CARGAS TRANSVERSALES</t>
  </si>
  <si>
    <r>
      <t>T</t>
    </r>
    <r>
      <rPr>
        <b/>
        <vertAlign val="subscript"/>
        <sz val="13"/>
        <rFont val="Arial"/>
        <family val="2"/>
      </rPr>
      <t>COND</t>
    </r>
    <r>
      <rPr>
        <b/>
        <sz val="13"/>
        <rFont val="Arial"/>
        <family val="2"/>
      </rPr>
      <t xml:space="preserve"> </t>
    </r>
    <r>
      <rPr>
        <b/>
        <sz val="11"/>
        <rFont val="Arial"/>
        <family val="2"/>
      </rPr>
      <t>(kg) :</t>
    </r>
  </si>
  <si>
    <r>
      <t>T</t>
    </r>
    <r>
      <rPr>
        <b/>
        <vertAlign val="subscript"/>
        <sz val="13"/>
        <rFont val="Arial"/>
        <family val="2"/>
      </rPr>
      <t>GUARD</t>
    </r>
    <r>
      <rPr>
        <b/>
        <sz val="13"/>
        <rFont val="Arial"/>
        <family val="2"/>
      </rPr>
      <t xml:space="preserve"> </t>
    </r>
    <r>
      <rPr>
        <b/>
        <sz val="11"/>
        <rFont val="Arial"/>
        <family val="2"/>
      </rPr>
      <t>(kg) :</t>
    </r>
  </si>
  <si>
    <t>CARGAS VERTICALES</t>
  </si>
  <si>
    <r>
      <t>W</t>
    </r>
    <r>
      <rPr>
        <b/>
        <vertAlign val="subscript"/>
        <sz val="13"/>
        <rFont val="Arial"/>
        <family val="2"/>
      </rPr>
      <t>TORRE :</t>
    </r>
  </si>
  <si>
    <r>
      <t>W</t>
    </r>
    <r>
      <rPr>
        <b/>
        <vertAlign val="subscript"/>
        <sz val="13"/>
        <rFont val="Arial"/>
        <family val="2"/>
      </rPr>
      <t>COND+CAD :</t>
    </r>
  </si>
  <si>
    <t>B :</t>
  </si>
  <si>
    <t>A =</t>
  </si>
  <si>
    <t>An =</t>
  </si>
  <si>
    <t>M =</t>
  </si>
  <si>
    <t>Compresión Máxima (C) =</t>
  </si>
  <si>
    <t>Tracción Máxima (T) =</t>
  </si>
  <si>
    <t>Cortante Transversal en la Base (Hx) =</t>
  </si>
  <si>
    <t>Cortante Longitudinal en la Base (Hy) =</t>
  </si>
  <si>
    <t>---&gt; Suspensión</t>
  </si>
  <si>
    <t>---&gt; Angulo</t>
  </si>
  <si>
    <t>POSTE DE CONCRETO ARMADO DE 8-11 METROS</t>
  </si>
  <si>
    <t>POSTE DE CONCRETO ARMADO DE 12-15 METROS</t>
  </si>
  <si>
    <t>POSTE DE MADERA TRATADA DE 12-13 METROS/CLASE 5</t>
  </si>
  <si>
    <t>POSTE DE MADERA TRATADA DE 8-11 METROS/CLASE 5</t>
  </si>
  <si>
    <t>Infraestructura reportada mediante Escrito 5 de ELECTRONORTE recibido el 23 de marzo de 2018.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</si>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</sst>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\ _S_/_._-;\-* #,##0.00\ _S_/_._-;_-* &quot;-&quot;??\ _S_/_._-;_-@_-"/>
    <numFmt numFmtId="168" formatCode="0.0"/>
    <numFmt numFmtId="169" formatCode="#,##0.000"/>
    <numFmt numFmtId="170" formatCode="_-* #,##0.000\ _€_-;\-* #,##0.000\ _€_-;_-* &quot;-&quot;??\ _€_-;_-@_-"/>
    <numFmt numFmtId="171" formatCode="0.000000%"/>
    <numFmt numFmtId="172" formatCode="_-* #,##0\ _€_-;\-* #,##0\ _€_-;_-* &quot;-&quot;???\ _€_-;_-@_-"/>
    <numFmt numFmtId="173" formatCode="0.000"/>
    <numFmt numFmtId="174" formatCode="0.0000"/>
    <numFmt numFmtId="175" formatCode="_ * #,##0.000_ ;_ * \-#,##0.000_ ;_ * &quot;-&quot;??_ ;_ @_ 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rgb="FFFFFFFF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theme="1"/>
      <name val="Book Antiqua"/>
      <family val="1"/>
    </font>
    <font>
      <sz val="9"/>
      <name val="Arial"/>
      <family val="2"/>
    </font>
    <font>
      <b/>
      <sz val="10"/>
      <color rgb="FF0000FF"/>
      <name val="Arial"/>
      <family val="2"/>
    </font>
    <font>
      <u/>
      <sz val="10"/>
      <color theme="10"/>
      <name val="Arial"/>
      <family val="2"/>
    </font>
    <font>
      <b/>
      <sz val="10"/>
      <color rgb="FF0070C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10"/>
      <color indexed="22"/>
      <name val="Arial"/>
      <family val="2"/>
    </font>
    <font>
      <b/>
      <vertAlign val="superscript"/>
      <sz val="8.5"/>
      <name val="Arial"/>
      <family val="2"/>
    </font>
    <font>
      <sz val="8"/>
      <color indexed="22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3"/>
      <name val="Arial"/>
      <family val="2"/>
    </font>
    <font>
      <b/>
      <vertAlign val="subscript"/>
      <sz val="13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2">
    <xf numFmtId="0" fontId="0" fillId="0" borderId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0" borderId="0" applyNumberFormat="0" applyFill="0" applyBorder="0" applyAlignment="0" applyProtection="0"/>
  </cellStyleXfs>
  <cellXfs count="401">
    <xf numFmtId="0" fontId="0" fillId="0" borderId="0" xfId="0"/>
    <xf numFmtId="0" fontId="0" fillId="0" borderId="0" xfId="0"/>
    <xf numFmtId="0" fontId="22" fillId="0" borderId="0" xfId="1" applyFont="1" applyFill="1"/>
    <xf numFmtId="0" fontId="22" fillId="0" borderId="1" xfId="1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2" fillId="33" borderId="14" xfId="0" applyFont="1" applyFill="1" applyBorder="1" applyAlignment="1">
      <alignment horizontal="center" vertical="center" wrapText="1"/>
    </xf>
    <xf numFmtId="0" fontId="42" fillId="33" borderId="11" xfId="0" applyFont="1" applyFill="1" applyBorder="1" applyAlignment="1">
      <alignment horizontal="center" vertical="center" wrapText="1"/>
    </xf>
    <xf numFmtId="0" fontId="42" fillId="3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0" fontId="37" fillId="35" borderId="1" xfId="54" applyNumberFormat="1" applyFont="1" applyFill="1" applyBorder="1" applyAlignment="1">
      <alignment horizontal="center" vertical="center"/>
    </xf>
    <xf numFmtId="0" fontId="40" fillId="35" borderId="1" xfId="2" applyFont="1" applyFill="1" applyBorder="1" applyAlignment="1">
      <alignment horizontal="center" vertical="center"/>
    </xf>
    <xf numFmtId="0" fontId="37" fillId="35" borderId="1" xfId="2" applyFont="1" applyFill="1" applyBorder="1" applyAlignment="1">
      <alignment horizontal="center" vertical="center"/>
    </xf>
    <xf numFmtId="170" fontId="0" fillId="35" borderId="1" xfId="54" applyNumberFormat="1" applyFont="1" applyFill="1" applyBorder="1" applyAlignment="1">
      <alignment horizontal="center" vertical="center"/>
    </xf>
    <xf numFmtId="172" fontId="37" fillId="35" borderId="1" xfId="0" applyNumberFormat="1" applyFont="1" applyFill="1" applyBorder="1" applyAlignment="1">
      <alignment horizontal="center" vertical="center"/>
    </xf>
    <xf numFmtId="10" fontId="37" fillId="35" borderId="1" xfId="51" applyNumberFormat="1" applyFont="1" applyFill="1" applyBorder="1" applyAlignment="1">
      <alignment horizontal="center" vertical="center"/>
    </xf>
    <xf numFmtId="171" fontId="37" fillId="35" borderId="1" xfId="5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43" fillId="34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166" fontId="40" fillId="0" borderId="1" xfId="3" applyFont="1" applyFill="1" applyBorder="1" applyAlignment="1">
      <alignment horizontal="center" vertical="center"/>
    </xf>
    <xf numFmtId="166" fontId="38" fillId="36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Fill="1" applyAlignment="1">
      <alignment horizontal="left"/>
    </xf>
    <xf numFmtId="3" fontId="40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168" fontId="22" fillId="0" borderId="1" xfId="1" applyNumberFormat="1" applyFont="1" applyFill="1" applyBorder="1" applyAlignment="1">
      <alignment horizontal="left"/>
    </xf>
    <xf numFmtId="2" fontId="22" fillId="0" borderId="0" xfId="1" applyNumberFormat="1" applyFont="1" applyFill="1" applyBorder="1" applyAlignment="1">
      <alignment horizontal="center"/>
    </xf>
    <xf numFmtId="0" fontId="22" fillId="0" borderId="0" xfId="1" applyFont="1" applyFill="1" applyBorder="1"/>
    <xf numFmtId="0" fontId="27" fillId="0" borderId="0" xfId="55" applyFill="1" applyAlignment="1" applyProtection="1"/>
    <xf numFmtId="0" fontId="27" fillId="0" borderId="0" xfId="55" applyFill="1" applyBorder="1" applyAlignment="1" applyProtection="1">
      <alignment horizontal="left"/>
    </xf>
    <xf numFmtId="0" fontId="27" fillId="0" borderId="0" xfId="55" applyFill="1" applyBorder="1" applyAlignment="1" applyProtection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9" fillId="34" borderId="1" xfId="0" applyFont="1" applyFill="1" applyBorder="1" applyAlignment="1">
      <alignment horizontal="center" vertical="center" wrapText="1"/>
    </xf>
    <xf numFmtId="4" fontId="19" fillId="34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4" fontId="0" fillId="0" borderId="1" xfId="0" applyNumberFormat="1" applyBorder="1"/>
    <xf numFmtId="0" fontId="20" fillId="0" borderId="0" xfId="0" applyFont="1"/>
    <xf numFmtId="4" fontId="0" fillId="0" borderId="0" xfId="0" applyNumberFormat="1"/>
    <xf numFmtId="0" fontId="3" fillId="0" borderId="0" xfId="0" applyFont="1" applyFill="1" applyAlignment="1"/>
    <xf numFmtId="0" fontId="0" fillId="0" borderId="0" xfId="0" applyAlignment="1"/>
    <xf numFmtId="0" fontId="22" fillId="38" borderId="1" xfId="1" applyFont="1" applyFill="1" applyBorder="1"/>
    <xf numFmtId="3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4" fillId="0" borderId="0" xfId="63" applyFont="1" applyFill="1" applyBorder="1" applyAlignment="1"/>
    <xf numFmtId="0" fontId="47" fillId="0" borderId="0" xfId="63" applyFill="1" applyBorder="1" applyAlignment="1">
      <alignment horizontal="centerContinuous"/>
    </xf>
    <xf numFmtId="0" fontId="47" fillId="0" borderId="0" xfId="63" applyFill="1" applyBorder="1"/>
    <xf numFmtId="0" fontId="47" fillId="0" borderId="0" xfId="63" applyFill="1"/>
    <xf numFmtId="0" fontId="25" fillId="0" borderId="0" xfId="63" applyFont="1" applyFill="1" applyBorder="1" applyAlignment="1">
      <alignment horizontal="center"/>
    </xf>
    <xf numFmtId="0" fontId="4" fillId="0" borderId="0" xfId="63" applyFont="1" applyFill="1" applyBorder="1" applyAlignment="1">
      <alignment horizontal="centerContinuous"/>
    </xf>
    <xf numFmtId="0" fontId="26" fillId="0" borderId="0" xfId="63" applyFont="1" applyFill="1"/>
    <xf numFmtId="0" fontId="28" fillId="0" borderId="0" xfId="63" applyFont="1" applyFill="1" applyBorder="1" applyAlignment="1">
      <alignment horizontal="centerContinuous"/>
    </xf>
    <xf numFmtId="168" fontId="26" fillId="0" borderId="0" xfId="63" applyNumberFormat="1" applyFont="1" applyFill="1" applyBorder="1" applyAlignment="1">
      <alignment horizontal="left"/>
    </xf>
    <xf numFmtId="0" fontId="29" fillId="0" borderId="1" xfId="63" applyFont="1" applyFill="1" applyBorder="1" applyAlignment="1">
      <alignment horizontal="center" wrapText="1"/>
    </xf>
    <xf numFmtId="0" fontId="4" fillId="0" borderId="0" xfId="63" applyFont="1" applyFill="1"/>
    <xf numFmtId="0" fontId="4" fillId="0" borderId="1" xfId="63" applyFont="1" applyFill="1" applyBorder="1"/>
    <xf numFmtId="0" fontId="4" fillId="0" borderId="1" xfId="63" applyFont="1" applyFill="1" applyBorder="1" applyAlignment="1">
      <alignment horizontal="center"/>
    </xf>
    <xf numFmtId="0" fontId="30" fillId="0" borderId="0" xfId="63" applyFont="1" applyFill="1"/>
    <xf numFmtId="169" fontId="4" fillId="0" borderId="1" xfId="63" applyNumberFormat="1" applyFont="1" applyFill="1" applyBorder="1" applyAlignment="1">
      <alignment horizontal="center"/>
    </xf>
    <xf numFmtId="0" fontId="22" fillId="0" borderId="0" xfId="63" applyFont="1" applyFill="1" applyBorder="1"/>
    <xf numFmtId="0" fontId="31" fillId="0" borderId="0" xfId="63" applyFont="1" applyFill="1" applyBorder="1" applyAlignment="1">
      <alignment horizontal="center"/>
    </xf>
    <xf numFmtId="2" fontId="31" fillId="0" borderId="0" xfId="63" applyNumberFormat="1" applyFont="1" applyFill="1" applyBorder="1"/>
    <xf numFmtId="2" fontId="47" fillId="0" borderId="0" xfId="63" applyNumberFormat="1" applyFill="1" applyBorder="1" applyAlignment="1">
      <alignment horizontal="center"/>
    </xf>
    <xf numFmtId="0" fontId="23" fillId="0" borderId="1" xfId="63" applyFont="1" applyFill="1" applyBorder="1" applyAlignment="1">
      <alignment horizontal="center" vertical="center"/>
    </xf>
    <xf numFmtId="0" fontId="23" fillId="0" borderId="1" xfId="63" applyFont="1" applyFill="1" applyBorder="1" applyAlignment="1">
      <alignment horizontal="center" vertical="center" wrapText="1"/>
    </xf>
    <xf numFmtId="0" fontId="23" fillId="0" borderId="12" xfId="63" applyFont="1" applyFill="1" applyBorder="1" applyAlignment="1">
      <alignment horizontal="center" wrapText="1"/>
    </xf>
    <xf numFmtId="0" fontId="23" fillId="0" borderId="0" xfId="63" applyFont="1" applyFill="1" applyBorder="1" applyAlignment="1">
      <alignment horizontal="center" vertical="center" wrapText="1"/>
    </xf>
    <xf numFmtId="0" fontId="22" fillId="0" borderId="0" xfId="63" applyFont="1" applyFill="1"/>
    <xf numFmtId="0" fontId="22" fillId="0" borderId="1" xfId="63" applyFont="1" applyFill="1" applyBorder="1" applyAlignment="1">
      <alignment horizontal="center"/>
    </xf>
    <xf numFmtId="168" fontId="22" fillId="0" borderId="1" xfId="63" applyNumberFormat="1" applyFont="1" applyFill="1" applyBorder="1" applyAlignment="1">
      <alignment horizontal="left"/>
    </xf>
    <xf numFmtId="0" fontId="22" fillId="0" borderId="1" xfId="63" applyFont="1" applyFill="1" applyBorder="1"/>
    <xf numFmtId="168" fontId="22" fillId="0" borderId="1" xfId="63" applyNumberFormat="1" applyFont="1" applyFill="1" applyBorder="1" applyAlignment="1">
      <alignment horizontal="center"/>
    </xf>
    <xf numFmtId="1" fontId="22" fillId="0" borderId="1" xfId="63" applyNumberFormat="1" applyFont="1" applyFill="1" applyBorder="1" applyAlignment="1">
      <alignment horizontal="center"/>
    </xf>
    <xf numFmtId="4" fontId="22" fillId="0" borderId="1" xfId="63" applyNumberFormat="1" applyFont="1" applyFill="1" applyBorder="1" applyAlignment="1">
      <alignment horizontal="right"/>
    </xf>
    <xf numFmtId="168" fontId="22" fillId="0" borderId="12" xfId="63" applyNumberFormat="1" applyFont="1" applyFill="1" applyBorder="1" applyAlignment="1">
      <alignment horizontal="left"/>
    </xf>
    <xf numFmtId="0" fontId="32" fillId="0" borderId="0" xfId="63" quotePrefix="1" applyFont="1" applyFill="1"/>
    <xf numFmtId="2" fontId="22" fillId="0" borderId="0" xfId="63" applyNumberFormat="1" applyFont="1" applyFill="1" applyBorder="1" applyAlignment="1">
      <alignment horizontal="center"/>
    </xf>
    <xf numFmtId="2" fontId="31" fillId="0" borderId="12" xfId="63" applyNumberFormat="1" applyFont="1" applyFill="1" applyBorder="1"/>
    <xf numFmtId="0" fontId="4" fillId="0" borderId="12" xfId="63" applyFont="1" applyFill="1" applyBorder="1"/>
    <xf numFmtId="0" fontId="22" fillId="0" borderId="12" xfId="63" applyFont="1" applyFill="1" applyBorder="1" applyAlignment="1">
      <alignment horizontal="center" wrapText="1"/>
    </xf>
    <xf numFmtId="168" fontId="22" fillId="0" borderId="0" xfId="63" applyNumberFormat="1" applyFont="1" applyFill="1" applyBorder="1" applyAlignment="1">
      <alignment horizontal="left"/>
    </xf>
    <xf numFmtId="0" fontId="4" fillId="0" borderId="0" xfId="63" applyFont="1" applyFill="1" applyBorder="1"/>
    <xf numFmtId="0" fontId="47" fillId="0" borderId="0" xfId="63" applyFill="1" applyBorder="1" applyAlignment="1">
      <alignment horizontal="center"/>
    </xf>
    <xf numFmtId="0" fontId="33" fillId="0" borderId="1" xfId="63" applyFont="1" applyFill="1" applyBorder="1" applyAlignment="1">
      <alignment vertical="center" wrapText="1"/>
    </xf>
    <xf numFmtId="4" fontId="4" fillId="0" borderId="0" xfId="63" applyNumberFormat="1" applyFont="1" applyFill="1" applyBorder="1"/>
    <xf numFmtId="168" fontId="22" fillId="0" borderId="0" xfId="63" applyNumberFormat="1" applyFont="1" applyFill="1" applyBorder="1" applyAlignment="1">
      <alignment horizontal="center"/>
    </xf>
    <xf numFmtId="1" fontId="22" fillId="0" borderId="0" xfId="63" applyNumberFormat="1" applyFont="1" applyFill="1" applyBorder="1" applyAlignment="1">
      <alignment horizontal="center"/>
    </xf>
    <xf numFmtId="0" fontId="26" fillId="0" borderId="0" xfId="63" applyFont="1" applyFill="1" applyBorder="1"/>
    <xf numFmtId="0" fontId="47" fillId="0" borderId="0" xfId="63" applyFill="1" applyBorder="1" applyAlignment="1">
      <alignment horizontal="center" vertical="center"/>
    </xf>
    <xf numFmtId="168" fontId="22" fillId="0" borderId="1" xfId="63" applyNumberFormat="1" applyFont="1" applyFill="1" applyBorder="1" applyAlignment="1">
      <alignment horizontal="left" wrapText="1"/>
    </xf>
    <xf numFmtId="0" fontId="47" fillId="0" borderId="0" xfId="63"/>
    <xf numFmtId="0" fontId="22" fillId="0" borderId="0" xfId="63" applyFont="1" applyFill="1" applyBorder="1" applyAlignment="1">
      <alignment horizontal="center"/>
    </xf>
    <xf numFmtId="168" fontId="22" fillId="0" borderId="0" xfId="63" applyNumberFormat="1" applyFont="1" applyFill="1" applyBorder="1" applyAlignment="1">
      <alignment horizontal="left" wrapText="1"/>
    </xf>
    <xf numFmtId="4" fontId="22" fillId="0" borderId="0" xfId="63" applyNumberFormat="1" applyFont="1" applyFill="1" applyBorder="1" applyAlignment="1">
      <alignment horizontal="right"/>
    </xf>
    <xf numFmtId="0" fontId="47" fillId="0" borderId="1" xfId="63" applyFill="1" applyBorder="1"/>
    <xf numFmtId="11" fontId="47" fillId="0" borderId="0" xfId="63" applyNumberFormat="1" applyFill="1" applyBorder="1"/>
    <xf numFmtId="2" fontId="22" fillId="0" borderId="1" xfId="63" applyNumberFormat="1" applyFont="1" applyFill="1" applyBorder="1" applyAlignment="1">
      <alignment horizontal="right"/>
    </xf>
    <xf numFmtId="1" fontId="22" fillId="0" borderId="0" xfId="63" quotePrefix="1" applyNumberFormat="1" applyFont="1" applyFill="1" applyBorder="1" applyAlignment="1">
      <alignment horizontal="center"/>
    </xf>
    <xf numFmtId="0" fontId="26" fillId="0" borderId="0" xfId="63" applyFont="1" applyFill="1" applyBorder="1" applyAlignment="1">
      <alignment horizontal="left" vertical="center"/>
    </xf>
    <xf numFmtId="0" fontId="22" fillId="0" borderId="1" xfId="63" applyFont="1" applyFill="1" applyBorder="1" applyAlignment="1">
      <alignment horizontal="left" vertical="center"/>
    </xf>
    <xf numFmtId="2" fontId="22" fillId="0" borderId="1" xfId="63" applyNumberFormat="1" applyFont="1" applyFill="1" applyBorder="1"/>
    <xf numFmtId="2" fontId="22" fillId="0" borderId="12" xfId="63" applyNumberFormat="1" applyFont="1" applyFill="1" applyBorder="1"/>
    <xf numFmtId="2" fontId="22" fillId="0" borderId="0" xfId="63" applyNumberFormat="1" applyFont="1" applyFill="1" applyBorder="1"/>
    <xf numFmtId="2" fontId="22" fillId="0" borderId="1" xfId="63" applyNumberFormat="1" applyFont="1" applyFill="1" applyBorder="1" applyAlignment="1">
      <alignment horizontal="center"/>
    </xf>
    <xf numFmtId="2" fontId="47" fillId="0" borderId="0" xfId="63" applyNumberFormat="1" applyFill="1" applyBorder="1"/>
    <xf numFmtId="9" fontId="0" fillId="0" borderId="0" xfId="64" applyFont="1" applyFill="1" applyBorder="1"/>
    <xf numFmtId="2" fontId="22" fillId="0" borderId="0" xfId="63" applyNumberFormat="1" applyFont="1" applyFill="1" applyBorder="1" applyAlignment="1">
      <alignment horizontal="right"/>
    </xf>
    <xf numFmtId="2" fontId="22" fillId="0" borderId="0" xfId="63" quotePrefix="1" applyNumberFormat="1" applyFont="1" applyFill="1" applyBorder="1"/>
    <xf numFmtId="2" fontId="31" fillId="0" borderId="1" xfId="63" applyNumberFormat="1" applyFont="1" applyFill="1" applyBorder="1"/>
    <xf numFmtId="0" fontId="34" fillId="0" borderId="0" xfId="63" applyFont="1" applyFill="1" applyBorder="1"/>
    <xf numFmtId="168" fontId="34" fillId="0" borderId="0" xfId="63" applyNumberFormat="1" applyFont="1" applyFill="1" applyBorder="1" applyAlignment="1">
      <alignment horizontal="left"/>
    </xf>
    <xf numFmtId="0" fontId="34" fillId="0" borderId="0" xfId="63" applyFont="1" applyFill="1" applyBorder="1" applyAlignment="1">
      <alignment horizontal="center"/>
    </xf>
    <xf numFmtId="1" fontId="34" fillId="0" borderId="0" xfId="63" applyNumberFormat="1" applyFont="1" applyFill="1" applyBorder="1" applyAlignment="1">
      <alignment horizontal="center"/>
    </xf>
    <xf numFmtId="2" fontId="34" fillId="0" borderId="0" xfId="63" applyNumberFormat="1" applyFont="1" applyFill="1" applyBorder="1" applyAlignment="1">
      <alignment horizontal="right"/>
    </xf>
    <xf numFmtId="2" fontId="34" fillId="0" borderId="0" xfId="63" applyNumberFormat="1" applyFont="1" applyFill="1" applyBorder="1" applyAlignment="1">
      <alignment horizontal="center"/>
    </xf>
    <xf numFmtId="1" fontId="31" fillId="0" borderId="0" xfId="63" applyNumberFormat="1" applyFont="1" applyFill="1" applyBorder="1" applyAlignment="1">
      <alignment horizontal="center"/>
    </xf>
    <xf numFmtId="2" fontId="22" fillId="0" borderId="1" xfId="63" applyNumberFormat="1" applyFont="1" applyFill="1" applyBorder="1" applyAlignment="1">
      <alignment horizontal="left"/>
    </xf>
    <xf numFmtId="166" fontId="32" fillId="0" borderId="0" xfId="65" quotePrefix="1" applyFont="1" applyFill="1"/>
    <xf numFmtId="2" fontId="31" fillId="0" borderId="0" xfId="63" quotePrefix="1" applyNumberFormat="1" applyFont="1" applyFill="1" applyBorder="1"/>
    <xf numFmtId="0" fontId="44" fillId="37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" fontId="0" fillId="0" borderId="0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/>
    <xf numFmtId="3" fontId="44" fillId="37" borderId="1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65" fontId="41" fillId="0" borderId="0" xfId="54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65" fontId="40" fillId="0" borderId="0" xfId="54" applyFont="1" applyBorder="1" applyAlignment="1">
      <alignment horizontal="center" vertical="center"/>
    </xf>
    <xf numFmtId="166" fontId="40" fillId="0" borderId="0" xfId="3" applyFont="1" applyFill="1" applyBorder="1" applyAlignment="1">
      <alignment horizontal="center" vertical="center"/>
    </xf>
    <xf numFmtId="173" fontId="40" fillId="0" borderId="0" xfId="0" applyNumberFormat="1" applyFont="1" applyBorder="1" applyAlignment="1">
      <alignment horizontal="center" vertical="center"/>
    </xf>
    <xf numFmtId="165" fontId="40" fillId="0" borderId="0" xfId="0" applyNumberFormat="1" applyFont="1" applyBorder="1" applyAlignment="1">
      <alignment horizontal="center" vertical="center"/>
    </xf>
    <xf numFmtId="9" fontId="40" fillId="0" borderId="0" xfId="56" applyFont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0" fontId="48" fillId="33" borderId="1" xfId="0" applyFont="1" applyFill="1" applyBorder="1" applyAlignment="1">
      <alignment horizontal="center" vertical="center" wrapText="1"/>
    </xf>
    <xf numFmtId="2" fontId="38" fillId="36" borderId="1" xfId="0" applyNumberFormat="1" applyFont="1" applyFill="1" applyBorder="1" applyAlignment="1">
      <alignment horizontal="center" vertical="center" wrapText="1"/>
    </xf>
    <xf numFmtId="3" fontId="38" fillId="36" borderId="1" xfId="0" applyNumberFormat="1" applyFont="1" applyFill="1" applyBorder="1" applyAlignment="1">
      <alignment horizontal="center" vertical="center" wrapText="1"/>
    </xf>
    <xf numFmtId="0" fontId="42" fillId="33" borderId="17" xfId="0" applyFont="1" applyFill="1" applyBorder="1" applyAlignment="1">
      <alignment horizontal="center" vertical="center" wrapText="1"/>
    </xf>
    <xf numFmtId="0" fontId="42" fillId="33" borderId="18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4" fontId="38" fillId="36" borderId="1" xfId="0" applyNumberFormat="1" applyFont="1" applyFill="1" applyBorder="1" applyAlignment="1">
      <alignment horizontal="center" vertical="center" wrapText="1"/>
    </xf>
    <xf numFmtId="0" fontId="42" fillId="33" borderId="15" xfId="0" applyFont="1" applyFill="1" applyBorder="1" applyAlignment="1">
      <alignment horizontal="center" vertical="center" wrapText="1"/>
    </xf>
    <xf numFmtId="4" fontId="0" fillId="0" borderId="13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165" fontId="41" fillId="0" borderId="1" xfId="54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165" fontId="40" fillId="0" borderId="1" xfId="54" applyFont="1" applyFill="1" applyBorder="1" applyAlignment="1">
      <alignment horizontal="center" vertical="center"/>
    </xf>
    <xf numFmtId="173" fontId="40" fillId="0" borderId="1" xfId="0" applyNumberFormat="1" applyFont="1" applyFill="1" applyBorder="1" applyAlignment="1">
      <alignment horizontal="center" vertical="center"/>
    </xf>
    <xf numFmtId="165" fontId="40" fillId="0" borderId="1" xfId="0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/>
    <xf numFmtId="0" fontId="39" fillId="0" borderId="0" xfId="0" applyFont="1" applyAlignment="1">
      <alignment horizontal="left"/>
    </xf>
    <xf numFmtId="0" fontId="50" fillId="0" borderId="0" xfId="0" applyFont="1"/>
    <xf numFmtId="0" fontId="39" fillId="0" borderId="0" xfId="0" applyFont="1" applyAlignment="1">
      <alignment horizontal="center"/>
    </xf>
    <xf numFmtId="0" fontId="49" fillId="39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174" fontId="4" fillId="0" borderId="16" xfId="0" applyNumberFormat="1" applyFont="1" applyFill="1" applyBorder="1" applyAlignment="1">
      <alignment horizontal="center" vertical="center"/>
    </xf>
    <xf numFmtId="2" fontId="4" fillId="0" borderId="16" xfId="0" applyNumberFormat="1" applyFont="1" applyFill="1" applyBorder="1" applyAlignment="1">
      <alignment horizontal="center" vertical="center" wrapText="1"/>
    </xf>
    <xf numFmtId="0" fontId="51" fillId="0" borderId="19" xfId="0" applyFont="1" applyBorder="1" applyAlignment="1">
      <alignment horizontal="center"/>
    </xf>
    <xf numFmtId="0" fontId="51" fillId="0" borderId="19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2" fontId="22" fillId="0" borderId="1" xfId="1" applyNumberFormat="1" applyFont="1" applyFill="1" applyBorder="1" applyAlignment="1">
      <alignment horizontal="center"/>
    </xf>
    <xf numFmtId="0" fontId="4" fillId="0" borderId="0" xfId="1"/>
    <xf numFmtId="0" fontId="29" fillId="0" borderId="0" xfId="1" applyFont="1" applyFill="1" applyAlignment="1">
      <alignment horizontal="center" vertical="center"/>
    </xf>
    <xf numFmtId="0" fontId="4" fillId="0" borderId="0" xfId="1" applyFont="1" applyFill="1"/>
    <xf numFmtId="0" fontId="29" fillId="0" borderId="0" xfId="1" applyFont="1" applyAlignment="1">
      <alignment horizontal="center" vertical="center"/>
    </xf>
    <xf numFmtId="0" fontId="29" fillId="0" borderId="0" xfId="1" applyFont="1" applyFill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/>
    </xf>
    <xf numFmtId="0" fontId="4" fillId="0" borderId="0" xfId="1" applyAlignment="1">
      <alignment horizontal="center"/>
    </xf>
    <xf numFmtId="4" fontId="4" fillId="0" borderId="0" xfId="1" applyNumberFormat="1" applyFont="1" applyFill="1" applyAlignment="1">
      <alignment horizontal="center" vertical="center"/>
    </xf>
    <xf numFmtId="2" fontId="4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175" fontId="0" fillId="0" borderId="0" xfId="70" applyNumberFormat="1" applyFont="1" applyFill="1" applyAlignment="1">
      <alignment horizontal="center" vertical="center"/>
    </xf>
    <xf numFmtId="175" fontId="29" fillId="0" borderId="0" xfId="1" applyNumberFormat="1" applyFont="1"/>
    <xf numFmtId="0" fontId="4" fillId="0" borderId="0" xfId="1" applyAlignment="1">
      <alignment vertical="center"/>
    </xf>
    <xf numFmtId="0" fontId="4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left"/>
    </xf>
    <xf numFmtId="0" fontId="26" fillId="0" borderId="0" xfId="1" applyFont="1" applyAlignment="1">
      <alignment horizontal="center"/>
    </xf>
    <xf numFmtId="0" fontId="4" fillId="0" borderId="0" xfId="1" applyBorder="1"/>
    <xf numFmtId="22" fontId="29" fillId="0" borderId="0" xfId="1" applyNumberFormat="1" applyFont="1"/>
    <xf numFmtId="22" fontId="4" fillId="38" borderId="0" xfId="1" applyNumberFormat="1" applyFill="1"/>
    <xf numFmtId="0" fontId="23" fillId="0" borderId="1" xfId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center" vertical="center"/>
    </xf>
    <xf numFmtId="0" fontId="22" fillId="0" borderId="20" xfId="1" applyFont="1" applyFill="1" applyBorder="1" applyAlignment="1">
      <alignment horizontal="center" vertical="center"/>
    </xf>
    <xf numFmtId="0" fontId="4" fillId="0" borderId="20" xfId="1" applyFont="1" applyBorder="1"/>
    <xf numFmtId="0" fontId="22" fillId="0" borderId="20" xfId="1" applyFont="1" applyBorder="1"/>
    <xf numFmtId="2" fontId="22" fillId="0" borderId="20" xfId="1" applyNumberFormat="1" applyFont="1" applyBorder="1"/>
    <xf numFmtId="2" fontId="22" fillId="0" borderId="0" xfId="1" applyNumberFormat="1" applyFont="1" applyBorder="1"/>
    <xf numFmtId="0" fontId="22" fillId="0" borderId="21" xfId="1" applyFont="1" applyFill="1" applyBorder="1" applyAlignment="1">
      <alignment horizontal="center" vertical="center"/>
    </xf>
    <xf numFmtId="0" fontId="4" fillId="0" borderId="21" xfId="1" applyFont="1" applyBorder="1"/>
    <xf numFmtId="0" fontId="22" fillId="0" borderId="21" xfId="1" applyFont="1" applyBorder="1"/>
    <xf numFmtId="2" fontId="22" fillId="0" borderId="21" xfId="1" applyNumberFormat="1" applyFont="1" applyBorder="1"/>
    <xf numFmtId="22" fontId="4" fillId="0" borderId="0" xfId="1" applyNumberFormat="1"/>
    <xf numFmtId="0" fontId="26" fillId="0" borderId="0" xfId="1" applyFont="1" applyAlignment="1">
      <alignment vertical="center"/>
    </xf>
    <xf numFmtId="0" fontId="26" fillId="0" borderId="0" xfId="1" applyFont="1" applyAlignment="1">
      <alignment horizontal="center" vertical="center"/>
    </xf>
    <xf numFmtId="0" fontId="29" fillId="0" borderId="0" xfId="1" applyFont="1"/>
    <xf numFmtId="22" fontId="29" fillId="38" borderId="0" xfId="1" applyNumberFormat="1" applyFont="1" applyFill="1"/>
    <xf numFmtId="0" fontId="23" fillId="0" borderId="1" xfId="1" applyFont="1" applyFill="1" applyBorder="1" applyAlignment="1">
      <alignment horizontal="center" vertical="center" wrapText="1"/>
    </xf>
    <xf numFmtId="0" fontId="4" fillId="0" borderId="0" xfId="1" applyAlignment="1">
      <alignment wrapText="1"/>
    </xf>
    <xf numFmtId="0" fontId="4" fillId="0" borderId="21" xfId="1" applyFont="1" applyBorder="1" applyAlignment="1">
      <alignment horizontal="center"/>
    </xf>
    <xf numFmtId="168" fontId="4" fillId="0" borderId="21" xfId="1" applyNumberFormat="1" applyBorder="1"/>
    <xf numFmtId="0" fontId="4" fillId="0" borderId="21" xfId="1" applyBorder="1"/>
    <xf numFmtId="0" fontId="22" fillId="0" borderId="21" xfId="1" applyFont="1" applyFill="1" applyBorder="1" applyAlignment="1">
      <alignment horizontal="center"/>
    </xf>
    <xf numFmtId="168" fontId="4" fillId="0" borderId="22" xfId="1" applyNumberFormat="1" applyBorder="1"/>
    <xf numFmtId="0" fontId="22" fillId="0" borderId="0" xfId="1" applyFont="1" applyAlignment="1">
      <alignment horizontal="center"/>
    </xf>
    <xf numFmtId="0" fontId="4" fillId="40" borderId="0" xfId="1" applyFill="1"/>
    <xf numFmtId="0" fontId="52" fillId="0" borderId="0" xfId="1" applyFont="1"/>
    <xf numFmtId="0" fontId="29" fillId="0" borderId="15" xfId="1" applyFont="1" applyBorder="1"/>
    <xf numFmtId="0" fontId="4" fillId="0" borderId="23" xfId="1" applyBorder="1"/>
    <xf numFmtId="0" fontId="29" fillId="0" borderId="23" xfId="1" applyFont="1" applyBorder="1"/>
    <xf numFmtId="0" fontId="4" fillId="0" borderId="13" xfId="1" applyBorder="1"/>
    <xf numFmtId="0" fontId="29" fillId="0" borderId="0" xfId="1" applyFont="1" applyAlignment="1">
      <alignment horizontal="left" vertical="center"/>
    </xf>
    <xf numFmtId="0" fontId="53" fillId="41" borderId="0" xfId="71" applyFill="1"/>
    <xf numFmtId="0" fontId="29" fillId="41" borderId="0" xfId="1" applyFont="1" applyFill="1"/>
    <xf numFmtId="2" fontId="4" fillId="0" borderId="0" xfId="1" applyNumberFormat="1"/>
    <xf numFmtId="0" fontId="29" fillId="0" borderId="1" xfId="1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 wrapText="1"/>
    </xf>
    <xf numFmtId="0" fontId="4" fillId="0" borderId="1" xfId="1" applyBorder="1" applyAlignment="1">
      <alignment horizontal="center" vertical="center"/>
    </xf>
    <xf numFmtId="2" fontId="4" fillId="0" borderId="1" xfId="1" applyNumberFormat="1" applyBorder="1"/>
    <xf numFmtId="0" fontId="4" fillId="0" borderId="1" xfId="1" applyBorder="1"/>
    <xf numFmtId="0" fontId="54" fillId="0" borderId="12" xfId="1" applyFont="1" applyFill="1" applyBorder="1"/>
    <xf numFmtId="12" fontId="4" fillId="0" borderId="1" xfId="1" applyNumberFormat="1" applyBorder="1" applyAlignment="1">
      <alignment horizontal="center" vertical="center"/>
    </xf>
    <xf numFmtId="0" fontId="54" fillId="0" borderId="0" xfId="1" applyFont="1"/>
    <xf numFmtId="0" fontId="4" fillId="0" borderId="24" xfId="1" applyBorder="1"/>
    <xf numFmtId="0" fontId="4" fillId="0" borderId="25" xfId="1" applyBorder="1"/>
    <xf numFmtId="0" fontId="4" fillId="0" borderId="26" xfId="1" applyBorder="1"/>
    <xf numFmtId="2" fontId="55" fillId="0" borderId="0" xfId="1" applyNumberFormat="1" applyFont="1" applyFill="1" applyBorder="1" applyAlignment="1">
      <alignment horizontal="right" vertical="center"/>
    </xf>
    <xf numFmtId="0" fontId="29" fillId="0" borderId="27" xfId="1" applyFont="1" applyBorder="1" applyAlignment="1">
      <alignment horizontal="centerContinuous" vertical="center" wrapText="1"/>
    </xf>
    <xf numFmtId="0" fontId="29" fillId="0" borderId="0" xfId="1" applyFont="1" applyBorder="1" applyAlignment="1">
      <alignment horizontal="centerContinuous" wrapText="1"/>
    </xf>
    <xf numFmtId="0" fontId="29" fillId="0" borderId="28" xfId="1" applyFont="1" applyBorder="1" applyAlignment="1">
      <alignment horizontal="centerContinuous" wrapText="1"/>
    </xf>
    <xf numFmtId="0" fontId="29" fillId="0" borderId="29" xfId="1" applyFont="1" applyBorder="1" applyAlignment="1">
      <alignment horizontal="center"/>
    </xf>
    <xf numFmtId="0" fontId="23" fillId="0" borderId="24" xfId="1" applyFont="1" applyBorder="1" applyAlignment="1">
      <alignment horizontal="center"/>
    </xf>
    <xf numFmtId="0" fontId="23" fillId="0" borderId="25" xfId="1" applyFont="1" applyBorder="1" applyAlignment="1">
      <alignment horizontal="center"/>
    </xf>
    <xf numFmtId="0" fontId="23" fillId="0" borderId="26" xfId="1" applyFont="1" applyBorder="1" applyAlignment="1">
      <alignment horizontal="center"/>
    </xf>
    <xf numFmtId="0" fontId="4" fillId="0" borderId="30" xfId="1" applyBorder="1" applyAlignment="1">
      <alignment horizontal="center"/>
    </xf>
    <xf numFmtId="0" fontId="4" fillId="0" borderId="31" xfId="1" applyBorder="1" applyAlignment="1">
      <alignment horizontal="center"/>
    </xf>
    <xf numFmtId="0" fontId="4" fillId="0" borderId="32" xfId="1" applyBorder="1" applyAlignment="1">
      <alignment horizontal="center"/>
    </xf>
    <xf numFmtId="0" fontId="29" fillId="0" borderId="27" xfId="1" applyFont="1" applyBorder="1" applyAlignment="1">
      <alignment horizontal="centerContinuous"/>
    </xf>
    <xf numFmtId="0" fontId="29" fillId="0" borderId="0" xfId="1" applyFont="1" applyBorder="1" applyAlignment="1">
      <alignment horizontal="centerContinuous"/>
    </xf>
    <xf numFmtId="0" fontId="29" fillId="0" borderId="28" xfId="1" applyFont="1" applyBorder="1" applyAlignment="1">
      <alignment horizontal="centerContinuous"/>
    </xf>
    <xf numFmtId="0" fontId="23" fillId="0" borderId="29" xfId="1" applyFont="1" applyFill="1" applyBorder="1" applyAlignment="1">
      <alignment horizontal="center"/>
    </xf>
    <xf numFmtId="0" fontId="23" fillId="0" borderId="30" xfId="1" applyFont="1" applyBorder="1" applyAlignment="1">
      <alignment horizontal="center"/>
    </xf>
    <xf numFmtId="0" fontId="23" fillId="0" borderId="31" xfId="1" applyFont="1" applyBorder="1" applyAlignment="1">
      <alignment horizontal="center"/>
    </xf>
    <xf numFmtId="0" fontId="23" fillId="0" borderId="32" xfId="1" applyFont="1" applyBorder="1" applyAlignment="1">
      <alignment horizontal="center"/>
    </xf>
    <xf numFmtId="0" fontId="23" fillId="0" borderId="33" xfId="1" applyFont="1" applyBorder="1" applyAlignment="1">
      <alignment horizontal="centerContinuous"/>
    </xf>
    <xf numFmtId="0" fontId="23" fillId="0" borderId="34" xfId="1" applyFont="1" applyBorder="1" applyAlignment="1">
      <alignment horizontal="centerContinuous"/>
    </xf>
    <xf numFmtId="0" fontId="23" fillId="0" borderId="35" xfId="1" applyFont="1" applyBorder="1" applyAlignment="1">
      <alignment horizontal="centerContinuous"/>
    </xf>
    <xf numFmtId="0" fontId="23" fillId="0" borderId="30" xfId="1" applyFont="1" applyFill="1" applyBorder="1" applyAlignment="1">
      <alignment horizontal="center"/>
    </xf>
    <xf numFmtId="0" fontId="23" fillId="0" borderId="31" xfId="1" applyFont="1" applyFill="1" applyBorder="1" applyAlignment="1">
      <alignment horizontal="center"/>
    </xf>
    <xf numFmtId="0" fontId="23" fillId="0" borderId="32" xfId="1" applyFont="1" applyFill="1" applyBorder="1" applyAlignment="1">
      <alignment horizontal="center"/>
    </xf>
    <xf numFmtId="0" fontId="23" fillId="0" borderId="36" xfId="1" applyFont="1" applyFill="1" applyBorder="1" applyAlignment="1">
      <alignment horizontal="center"/>
    </xf>
    <xf numFmtId="0" fontId="23" fillId="0" borderId="37" xfId="1" applyFont="1" applyFill="1" applyBorder="1" applyAlignment="1">
      <alignment horizontal="center"/>
    </xf>
    <xf numFmtId="0" fontId="23" fillId="0" borderId="38" xfId="1" applyFont="1" applyFill="1" applyBorder="1" applyAlignment="1">
      <alignment horizontal="centerContinuous"/>
    </xf>
    <xf numFmtId="0" fontId="23" fillId="0" borderId="34" xfId="1" applyFont="1" applyFill="1" applyBorder="1" applyAlignment="1">
      <alignment horizontal="centerContinuous"/>
    </xf>
    <xf numFmtId="0" fontId="23" fillId="0" borderId="39" xfId="1" applyFont="1" applyFill="1" applyBorder="1" applyAlignment="1">
      <alignment horizontal="centerContinuous"/>
    </xf>
    <xf numFmtId="0" fontId="23" fillId="0" borderId="40" xfId="1" applyFont="1" applyFill="1" applyBorder="1" applyAlignment="1">
      <alignment horizontal="center"/>
    </xf>
    <xf numFmtId="2" fontId="55" fillId="0" borderId="0" xfId="1" applyNumberFormat="1" applyFont="1" applyFill="1" applyBorder="1"/>
    <xf numFmtId="0" fontId="23" fillId="0" borderId="41" xfId="1" applyFont="1" applyFill="1" applyBorder="1" applyAlignment="1">
      <alignment horizontal="center"/>
    </xf>
    <xf numFmtId="0" fontId="23" fillId="0" borderId="24" xfId="1" applyFont="1" applyFill="1" applyBorder="1" applyAlignment="1">
      <alignment horizontal="center"/>
    </xf>
    <xf numFmtId="0" fontId="23" fillId="0" borderId="33" xfId="1" applyFont="1" applyFill="1" applyBorder="1" applyAlignment="1">
      <alignment horizontal="centerContinuous"/>
    </xf>
    <xf numFmtId="0" fontId="23" fillId="0" borderId="35" xfId="1" applyFont="1" applyFill="1" applyBorder="1" applyAlignment="1">
      <alignment horizontal="centerContinuous"/>
    </xf>
    <xf numFmtId="0" fontId="23" fillId="0" borderId="42" xfId="1" applyFont="1" applyFill="1" applyBorder="1" applyAlignment="1">
      <alignment horizontal="center"/>
    </xf>
    <xf numFmtId="0" fontId="23" fillId="0" borderId="14" xfId="1" applyFont="1" applyFill="1" applyBorder="1" applyAlignment="1">
      <alignment horizontal="center"/>
    </xf>
    <xf numFmtId="0" fontId="23" fillId="0" borderId="12" xfId="1" applyFont="1" applyFill="1" applyBorder="1" applyAlignment="1">
      <alignment horizontal="center"/>
    </xf>
    <xf numFmtId="0" fontId="23" fillId="0" borderId="43" xfId="1" applyFont="1" applyFill="1" applyBorder="1" applyAlignment="1">
      <alignment horizontal="center"/>
    </xf>
    <xf numFmtId="0" fontId="23" fillId="0" borderId="44" xfId="1" applyFont="1" applyFill="1" applyBorder="1" applyAlignment="1">
      <alignment horizontal="center"/>
    </xf>
    <xf numFmtId="0" fontId="23" fillId="0" borderId="45" xfId="1" applyFont="1" applyFill="1" applyBorder="1" applyAlignment="1">
      <alignment horizontal="center"/>
    </xf>
    <xf numFmtId="0" fontId="23" fillId="0" borderId="46" xfId="1" applyFont="1" applyFill="1" applyBorder="1" applyAlignment="1">
      <alignment horizontal="center"/>
    </xf>
    <xf numFmtId="0" fontId="23" fillId="0" borderId="47" xfId="1" applyFont="1" applyFill="1" applyBorder="1" applyAlignment="1">
      <alignment horizontal="center"/>
    </xf>
    <xf numFmtId="0" fontId="23" fillId="0" borderId="48" xfId="1" applyFont="1" applyFill="1" applyBorder="1" applyAlignment="1">
      <alignment horizontal="center"/>
    </xf>
    <xf numFmtId="0" fontId="23" fillId="0" borderId="49" xfId="1" applyFont="1" applyFill="1" applyBorder="1" applyAlignment="1">
      <alignment horizontal="center"/>
    </xf>
    <xf numFmtId="0" fontId="23" fillId="0" borderId="50" xfId="1" applyFont="1" applyFill="1" applyBorder="1" applyAlignment="1">
      <alignment horizontal="center"/>
    </xf>
    <xf numFmtId="0" fontId="23" fillId="0" borderId="45" xfId="1" quotePrefix="1" applyFont="1" applyFill="1" applyBorder="1" applyAlignment="1">
      <alignment horizontal="center"/>
    </xf>
    <xf numFmtId="0" fontId="22" fillId="0" borderId="51" xfId="1" applyFont="1" applyFill="1" applyBorder="1" applyAlignment="1">
      <alignment horizontal="center"/>
    </xf>
    <xf numFmtId="2" fontId="55" fillId="0" borderId="52" xfId="1" applyNumberFormat="1" applyFont="1" applyFill="1" applyBorder="1" applyAlignment="1">
      <alignment horizontal="center"/>
    </xf>
    <xf numFmtId="2" fontId="55" fillId="0" borderId="53" xfId="1" applyNumberFormat="1" applyFont="1" applyFill="1" applyBorder="1" applyAlignment="1">
      <alignment horizontal="center"/>
    </xf>
    <xf numFmtId="0" fontId="55" fillId="0" borderId="53" xfId="1" applyFont="1" applyFill="1" applyBorder="1" applyAlignment="1">
      <alignment horizontal="center"/>
    </xf>
    <xf numFmtId="2" fontId="22" fillId="0" borderId="53" xfId="1" applyNumberFormat="1" applyFont="1" applyFill="1" applyBorder="1" applyAlignment="1">
      <alignment horizontal="center"/>
    </xf>
    <xf numFmtId="2" fontId="22" fillId="0" borderId="54" xfId="1" applyNumberFormat="1" applyFont="1" applyFill="1" applyBorder="1" applyAlignment="1">
      <alignment horizontal="center"/>
    </xf>
    <xf numFmtId="2" fontId="22" fillId="0" borderId="55" xfId="1" applyNumberFormat="1" applyFont="1" applyFill="1" applyBorder="1" applyAlignment="1">
      <alignment horizontal="center"/>
    </xf>
    <xf numFmtId="2" fontId="22" fillId="0" borderId="37" xfId="1" applyNumberFormat="1" applyFont="1" applyFill="1" applyBorder="1" applyAlignment="1">
      <alignment horizontal="center"/>
    </xf>
    <xf numFmtId="2" fontId="22" fillId="0" borderId="56" xfId="1" applyNumberFormat="1" applyFont="1" applyFill="1" applyBorder="1" applyAlignment="1">
      <alignment horizontal="center"/>
    </xf>
    <xf numFmtId="2" fontId="22" fillId="0" borderId="57" xfId="1" applyNumberFormat="1" applyFont="1" applyFill="1" applyBorder="1" applyAlignment="1">
      <alignment horizontal="center"/>
    </xf>
    <xf numFmtId="2" fontId="22" fillId="0" borderId="58" xfId="1" applyNumberFormat="1" applyFont="1" applyFill="1" applyBorder="1" applyAlignment="1">
      <alignment horizontal="center"/>
    </xf>
    <xf numFmtId="2" fontId="22" fillId="0" borderId="59" xfId="1" applyNumberFormat="1" applyFont="1" applyFill="1" applyBorder="1" applyAlignment="1">
      <alignment horizontal="center"/>
    </xf>
    <xf numFmtId="2" fontId="22" fillId="0" borderId="16" xfId="1" applyNumberFormat="1" applyFont="1" applyFill="1" applyBorder="1" applyAlignment="1">
      <alignment horizontal="center"/>
    </xf>
    <xf numFmtId="0" fontId="22" fillId="0" borderId="60" xfId="1" applyFont="1" applyFill="1" applyBorder="1" applyAlignment="1">
      <alignment horizontal="center"/>
    </xf>
    <xf numFmtId="2" fontId="55" fillId="0" borderId="13" xfId="1" applyNumberFormat="1" applyFont="1" applyFill="1" applyBorder="1" applyAlignment="1">
      <alignment horizontal="center"/>
    </xf>
    <xf numFmtId="2" fontId="55" fillId="0" borderId="1" xfId="1" applyNumberFormat="1" applyFont="1" applyFill="1" applyBorder="1" applyAlignment="1">
      <alignment horizontal="center"/>
    </xf>
    <xf numFmtId="0" fontId="55" fillId="0" borderId="1" xfId="1" applyFont="1" applyFill="1" applyBorder="1" applyAlignment="1">
      <alignment horizontal="center"/>
    </xf>
    <xf numFmtId="2" fontId="22" fillId="0" borderId="61" xfId="1" applyNumberFormat="1" applyFont="1" applyFill="1" applyBorder="1" applyAlignment="1">
      <alignment horizontal="center"/>
    </xf>
    <xf numFmtId="2" fontId="22" fillId="0" borderId="62" xfId="1" applyNumberFormat="1" applyFont="1" applyFill="1" applyBorder="1" applyAlignment="1">
      <alignment horizontal="center"/>
    </xf>
    <xf numFmtId="2" fontId="22" fillId="0" borderId="63" xfId="1" applyNumberFormat="1" applyFont="1" applyFill="1" applyBorder="1" applyAlignment="1">
      <alignment horizontal="center"/>
    </xf>
    <xf numFmtId="0" fontId="22" fillId="0" borderId="29" xfId="1" applyFont="1" applyFill="1" applyBorder="1" applyAlignment="1">
      <alignment horizontal="center"/>
    </xf>
    <xf numFmtId="2" fontId="22" fillId="0" borderId="0" xfId="1" applyNumberFormat="1" applyFont="1" applyFill="1" applyBorder="1"/>
    <xf numFmtId="0" fontId="56" fillId="0" borderId="0" xfId="1" applyFont="1" applyFill="1" applyBorder="1"/>
    <xf numFmtId="0" fontId="22" fillId="0" borderId="0" xfId="1" applyFont="1" applyFill="1" applyBorder="1" applyAlignment="1">
      <alignment horizontal="center" vertical="center"/>
    </xf>
    <xf numFmtId="2" fontId="22" fillId="0" borderId="29" xfId="1" applyNumberFormat="1" applyFont="1" applyFill="1" applyBorder="1" applyAlignment="1">
      <alignment horizontal="center"/>
    </xf>
    <xf numFmtId="0" fontId="4" fillId="0" borderId="0" xfId="1" applyFont="1"/>
    <xf numFmtId="1" fontId="22" fillId="0" borderId="0" xfId="1" applyNumberFormat="1" applyFont="1" applyFill="1" applyBorder="1" applyAlignment="1">
      <alignment horizontal="right"/>
    </xf>
    <xf numFmtId="0" fontId="22" fillId="0" borderId="64" xfId="1" applyFont="1" applyFill="1" applyBorder="1" applyAlignment="1">
      <alignment horizontal="center"/>
    </xf>
    <xf numFmtId="2" fontId="55" fillId="0" borderId="65" xfId="1" applyNumberFormat="1" applyFont="1" applyFill="1" applyBorder="1" applyAlignment="1">
      <alignment horizontal="center"/>
    </xf>
    <xf numFmtId="2" fontId="55" fillId="0" borderId="66" xfId="1" applyNumberFormat="1" applyFont="1" applyFill="1" applyBorder="1" applyAlignment="1">
      <alignment horizontal="center"/>
    </xf>
    <xf numFmtId="0" fontId="55" fillId="0" borderId="66" xfId="1" applyFont="1" applyFill="1" applyBorder="1" applyAlignment="1">
      <alignment horizontal="center"/>
    </xf>
    <xf numFmtId="2" fontId="22" fillId="0" borderId="66" xfId="1" applyNumberFormat="1" applyFont="1" applyFill="1" applyBorder="1" applyAlignment="1">
      <alignment horizontal="center"/>
    </xf>
    <xf numFmtId="2" fontId="22" fillId="0" borderId="67" xfId="1" applyNumberFormat="1" applyFont="1" applyFill="1" applyBorder="1" applyAlignment="1">
      <alignment horizontal="center"/>
    </xf>
    <xf numFmtId="2" fontId="22" fillId="0" borderId="68" xfId="1" applyNumberFormat="1" applyFont="1" applyFill="1" applyBorder="1" applyAlignment="1">
      <alignment horizontal="center"/>
    </xf>
    <xf numFmtId="2" fontId="22" fillId="0" borderId="69" xfId="1" applyNumberFormat="1" applyFont="1" applyFill="1" applyBorder="1" applyAlignment="1">
      <alignment horizontal="center"/>
    </xf>
    <xf numFmtId="2" fontId="22" fillId="0" borderId="64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22" fillId="0" borderId="0" xfId="1" applyFont="1" applyFill="1" applyBorder="1" applyAlignment="1">
      <alignment horizontal="right"/>
    </xf>
    <xf numFmtId="0" fontId="22" fillId="0" borderId="0" xfId="1" applyFont="1"/>
    <xf numFmtId="0" fontId="23" fillId="0" borderId="0" xfId="1" applyFont="1" applyAlignment="1">
      <alignment horizontal="center"/>
    </xf>
    <xf numFmtId="0" fontId="29" fillId="0" borderId="1" xfId="1" applyFont="1" applyBorder="1" applyAlignment="1">
      <alignment horizontal="center"/>
    </xf>
    <xf numFmtId="2" fontId="4" fillId="0" borderId="1" xfId="1" applyNumberFormat="1" applyBorder="1" applyAlignment="1">
      <alignment horizontal="center"/>
    </xf>
    <xf numFmtId="1" fontId="22" fillId="0" borderId="0" xfId="1" applyNumberFormat="1" applyFont="1" applyAlignment="1">
      <alignment horizontal="center"/>
    </xf>
    <xf numFmtId="0" fontId="4" fillId="0" borderId="1" xfId="1" applyBorder="1" applyAlignment="1">
      <alignment horizontal="center"/>
    </xf>
    <xf numFmtId="0" fontId="28" fillId="0" borderId="0" xfId="1" applyFont="1" applyFill="1" applyAlignment="1">
      <alignment horizontal="left"/>
    </xf>
    <xf numFmtId="0" fontId="29" fillId="0" borderId="0" xfId="1" applyFont="1" applyAlignment="1">
      <alignment horizontal="right"/>
    </xf>
    <xf numFmtId="0" fontId="4" fillId="0" borderId="0" xfId="1" applyFont="1" applyAlignment="1">
      <alignment horizontal="left"/>
    </xf>
    <xf numFmtId="0" fontId="57" fillId="0" borderId="0" xfId="1" applyFont="1" applyAlignment="1">
      <alignment horizontal="right"/>
    </xf>
    <xf numFmtId="0" fontId="29" fillId="0" borderId="0" xfId="1" applyFont="1" applyBorder="1"/>
    <xf numFmtId="0" fontId="29" fillId="0" borderId="0" xfId="1" quotePrefix="1" applyFont="1" applyBorder="1" applyAlignment="1">
      <alignment horizontal="right"/>
    </xf>
    <xf numFmtId="1" fontId="4" fillId="0" borderId="0" xfId="1" applyNumberFormat="1" applyFont="1" applyAlignment="1">
      <alignment horizontal="center"/>
    </xf>
    <xf numFmtId="0" fontId="29" fillId="0" borderId="0" xfId="1" quotePrefix="1" applyFont="1" applyAlignment="1">
      <alignment horizontal="right"/>
    </xf>
    <xf numFmtId="2" fontId="4" fillId="0" borderId="0" xfId="1" applyNumberFormat="1" applyFont="1" applyAlignment="1">
      <alignment horizontal="left"/>
    </xf>
    <xf numFmtId="0" fontId="59" fillId="0" borderId="0" xfId="1" applyFont="1" applyBorder="1"/>
    <xf numFmtId="1" fontId="60" fillId="0" borderId="0" xfId="1" applyNumberFormat="1" applyFont="1" applyBorder="1" applyAlignment="1">
      <alignment horizontal="center"/>
    </xf>
    <xf numFmtId="0" fontId="61" fillId="0" borderId="0" xfId="1" applyFont="1" applyAlignment="1">
      <alignment horizontal="right"/>
    </xf>
    <xf numFmtId="0" fontId="60" fillId="0" borderId="0" xfId="1" applyFont="1" applyAlignment="1">
      <alignment horizontal="left"/>
    </xf>
    <xf numFmtId="2" fontId="4" fillId="0" borderId="0" xfId="1" applyNumberFormat="1" applyBorder="1" applyAlignment="1">
      <alignment horizontal="left"/>
    </xf>
    <xf numFmtId="0" fontId="62" fillId="0" borderId="0" xfId="1" quotePrefix="1" applyFont="1" applyBorder="1" applyAlignment="1">
      <alignment horizontal="right"/>
    </xf>
    <xf numFmtId="0" fontId="4" fillId="0" borderId="0" xfId="1" quotePrefix="1" applyAlignment="1">
      <alignment horizontal="right"/>
    </xf>
    <xf numFmtId="2" fontId="4" fillId="0" borderId="1" xfId="1" applyNumberFormat="1" applyBorder="1" applyAlignment="1">
      <alignment horizontal="right"/>
    </xf>
    <xf numFmtId="0" fontId="4" fillId="0" borderId="0" xfId="1" quotePrefix="1" applyBorder="1" applyAlignment="1">
      <alignment horizontal="left"/>
    </xf>
    <xf numFmtId="0" fontId="61" fillId="0" borderId="0" xfId="1" quotePrefix="1" applyFont="1" applyAlignment="1">
      <alignment horizontal="right"/>
    </xf>
    <xf numFmtId="0" fontId="4" fillId="0" borderId="0" xfId="1" applyAlignment="1">
      <alignment horizontal="right"/>
    </xf>
    <xf numFmtId="0" fontId="62" fillId="0" borderId="0" xfId="1" quotePrefix="1" applyFont="1" applyAlignment="1">
      <alignment horizontal="right"/>
    </xf>
    <xf numFmtId="1" fontId="4" fillId="0" borderId="1" xfId="1" applyNumberFormat="1" applyFont="1" applyBorder="1" applyAlignment="1">
      <alignment horizontal="center"/>
    </xf>
    <xf numFmtId="1" fontId="4" fillId="0" borderId="1" xfId="1" applyNumberFormat="1" applyBorder="1" applyAlignment="1">
      <alignment horizontal="center"/>
    </xf>
    <xf numFmtId="0" fontId="4" fillId="0" borderId="0" xfId="1" applyBorder="1" applyAlignment="1">
      <alignment horizontal="center"/>
    </xf>
    <xf numFmtId="0" fontId="4" fillId="0" borderId="0" xfId="1" applyBorder="1" applyAlignment="1">
      <alignment horizontal="right"/>
    </xf>
    <xf numFmtId="0" fontId="4" fillId="0" borderId="0" xfId="1" applyBorder="1" applyAlignment="1">
      <alignment horizontal="left"/>
    </xf>
    <xf numFmtId="0" fontId="29" fillId="0" borderId="0" xfId="1" applyFont="1" applyBorder="1" applyAlignment="1">
      <alignment horizontal="right"/>
    </xf>
    <xf numFmtId="0" fontId="4" fillId="0" borderId="0" xfId="1" applyAlignment="1"/>
    <xf numFmtId="1" fontId="4" fillId="0" borderId="0" xfId="1" applyNumberFormat="1" applyFont="1" applyAlignment="1">
      <alignment horizontal="right"/>
    </xf>
    <xf numFmtId="1" fontId="4" fillId="0" borderId="0" xfId="1" applyNumberFormat="1" applyAlignment="1">
      <alignment horizontal="right"/>
    </xf>
    <xf numFmtId="0" fontId="4" fillId="0" borderId="0" xfId="1" quotePrefix="1" applyAlignment="1">
      <alignment horizontal="left"/>
    </xf>
    <xf numFmtId="1" fontId="4" fillId="0" borderId="0" xfId="1" applyNumberFormat="1"/>
    <xf numFmtId="0" fontId="65" fillId="0" borderId="0" xfId="1" applyFont="1" applyFill="1" applyBorder="1" applyAlignment="1">
      <alignment horizontal="left" vertical="center"/>
    </xf>
    <xf numFmtId="0" fontId="56" fillId="0" borderId="1" xfId="63" applyFont="1" applyFill="1" applyBorder="1" applyAlignment="1">
      <alignment horizontal="left" vertical="center"/>
    </xf>
    <xf numFmtId="4" fontId="56" fillId="0" borderId="1" xfId="63" applyNumberFormat="1" applyFont="1" applyFill="1" applyBorder="1" applyAlignment="1">
      <alignment horizontal="right"/>
    </xf>
    <xf numFmtId="0" fontId="0" fillId="0" borderId="1" xfId="0" applyFont="1" applyBorder="1" applyAlignment="1">
      <alignment horizontal="left" vertical="center"/>
    </xf>
    <xf numFmtId="2" fontId="0" fillId="0" borderId="0" xfId="0" applyNumberFormat="1"/>
    <xf numFmtId="0" fontId="65" fillId="0" borderId="20" xfId="1" applyFont="1" applyBorder="1"/>
    <xf numFmtId="0" fontId="65" fillId="0" borderId="20" xfId="1" applyFont="1" applyBorder="1" applyAlignment="1">
      <alignment horizontal="center"/>
    </xf>
    <xf numFmtId="0" fontId="56" fillId="0" borderId="1" xfId="63" applyFont="1" applyFill="1" applyBorder="1"/>
    <xf numFmtId="168" fontId="56" fillId="0" borderId="1" xfId="63" applyNumberFormat="1" applyFont="1" applyFill="1" applyBorder="1" applyAlignment="1">
      <alignment horizontal="center"/>
    </xf>
    <xf numFmtId="1" fontId="56" fillId="0" borderId="1" xfId="63" applyNumberFormat="1" applyFont="1" applyFill="1" applyBorder="1" applyAlignment="1">
      <alignment horizontal="center"/>
    </xf>
    <xf numFmtId="0" fontId="65" fillId="0" borderId="0" xfId="1" applyFont="1"/>
    <xf numFmtId="4" fontId="65" fillId="0" borderId="0" xfId="1" applyNumberFormat="1" applyFont="1" applyFill="1" applyAlignment="1">
      <alignment horizontal="center" vertical="center"/>
    </xf>
    <xf numFmtId="0" fontId="56" fillId="0" borderId="20" xfId="1" applyFont="1" applyFill="1" applyBorder="1" applyAlignment="1">
      <alignment horizontal="center" vertical="center"/>
    </xf>
    <xf numFmtId="0" fontId="65" fillId="0" borderId="0" xfId="1" applyFont="1" applyAlignment="1">
      <alignment horizontal="center"/>
    </xf>
    <xf numFmtId="168" fontId="65" fillId="0" borderId="20" xfId="1" applyNumberFormat="1" applyFont="1" applyBorder="1"/>
    <xf numFmtId="43" fontId="0" fillId="0" borderId="0" xfId="0" applyNumberFormat="1"/>
    <xf numFmtId="0" fontId="49" fillId="39" borderId="11" xfId="0" applyFont="1" applyFill="1" applyBorder="1" applyAlignment="1">
      <alignment horizontal="center" vertical="center" wrapText="1"/>
    </xf>
    <xf numFmtId="0" fontId="49" fillId="39" borderId="16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49" fillId="39" borderId="1" xfId="0" applyFont="1" applyFill="1" applyBorder="1" applyAlignment="1">
      <alignment horizontal="center" vertical="center"/>
    </xf>
    <xf numFmtId="0" fontId="24" fillId="0" borderId="0" xfId="63" applyFont="1" applyFill="1" applyBorder="1" applyAlignment="1">
      <alignment horizontal="center"/>
    </xf>
    <xf numFmtId="3" fontId="38" fillId="36" borderId="11" xfId="0" applyNumberFormat="1" applyFont="1" applyFill="1" applyBorder="1" applyAlignment="1">
      <alignment horizontal="center" vertical="center" wrapText="1"/>
    </xf>
    <xf numFmtId="3" fontId="38" fillId="36" borderId="14" xfId="0" applyNumberFormat="1" applyFont="1" applyFill="1" applyBorder="1" applyAlignment="1">
      <alignment horizontal="center" vertical="center" wrapText="1"/>
    </xf>
    <xf numFmtId="3" fontId="38" fillId="36" borderId="16" xfId="0" applyNumberFormat="1" applyFont="1" applyFill="1" applyBorder="1" applyAlignment="1">
      <alignment horizontal="center" vertical="center" wrapText="1"/>
    </xf>
    <xf numFmtId="3" fontId="40" fillId="0" borderId="11" xfId="0" applyNumberFormat="1" applyFont="1" applyBorder="1" applyAlignment="1">
      <alignment horizontal="center" vertical="center"/>
    </xf>
    <xf numFmtId="3" fontId="40" fillId="0" borderId="14" xfId="0" applyNumberFormat="1" applyFont="1" applyBorder="1" applyAlignment="1">
      <alignment horizontal="center" vertical="center"/>
    </xf>
    <xf numFmtId="3" fontId="40" fillId="0" borderId="1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</cellXfs>
  <cellStyles count="72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Hipervínculo 2" xfId="57"/>
    <cellStyle name="Hipervínculo 3" xfId="71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illares 6" xfId="60"/>
    <cellStyle name="Millares 6 2" xfId="69"/>
    <cellStyle name="Millares 7" xfId="62"/>
    <cellStyle name="Millares 8" xfId="65"/>
    <cellStyle name="Millares 9" xfId="70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3 3" xfId="61"/>
    <cellStyle name="Normal 4" xfId="52"/>
    <cellStyle name="Normal 5" xfId="58"/>
    <cellStyle name="Normal 5 2" xfId="67"/>
    <cellStyle name="Normal 6" xfId="63"/>
    <cellStyle name="Notas" xfId="18" builtinId="10" customBuiltin="1"/>
    <cellStyle name="Porcentaje" xfId="56" builtinId="5"/>
    <cellStyle name="Porcentaje 2" xfId="51"/>
    <cellStyle name="Porcentaje 3" xfId="59"/>
    <cellStyle name="Porcentaje 3 2" xfId="68"/>
    <cellStyle name="Porcentaje 4" xfId="64"/>
    <cellStyle name="PORCENTAJE 5" xfId="66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2">
    <dxf>
      <fill>
        <patternFill>
          <bgColor theme="6" tint="0.79998168889431442"/>
        </patternFill>
      </fill>
    </dxf>
    <dxf>
      <font>
        <color theme="0"/>
      </font>
      <border>
        <vertical/>
        <horizontal/>
      </border>
    </dxf>
  </dxfs>
  <tableStyles count="0" defaultTableStyle="TableStyleMedium2" defaultPivotStyle="PivotStyleLight16"/>
  <colors>
    <mruColors>
      <color rgb="FF0000FF"/>
      <color rgb="FF0000CC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connections" Target="connection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\INVERSION\SISTEMA%20DE%20MODULOS\MODULO%20DE%20COyM\MODULOS%20DE%20MANTENIMIENTO%20Y%20OPERACION\MODULO%20DE%20MANTENIMIENTO%20%20LL.TT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%20MARZO%202018\Resolucion-054-2018-MOD_INV_2018\MOD_INV_2018\BASE%20DE%20DATOS\FUENTES\I-404%20(Fuente%20Precios%20Sum%20LL.TT.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MODULO%20DE%20LINEAS%20DE%20TRANSMISION\Electromec&#225;nica\C&#225;lculos%20Justificativos\Aux%201%20L.T.,%20Vanos%20y%20Cargas%20Torres%20de%20Acer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MODULO%20DE%20LINEAS%20DE%20TRANSMISION\Electromec&#225;nica\C&#225;lculos%20Justificativos\Aux%204%20L.T.,%20Esfuerzos%20Postes%20de%20Acero%20y%20Concret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%20MARZO%202018\Resolucion-054-2018-MOD_INV_2018\MOD_INV_2018\BASE%20DE%20DATOS\I-403-LLT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Archivos%20Comunes\CODIG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NV_2018/Archivos%20Comunes/CODIG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cisnerosm/Desktop/MOD_INV_2018/MODULO%20DE%20LINEAS%20DE%20TRANSMISION/Electromec&#225;nica/C&#225;lculos%20Justificativos/Aux%201%20L.T.,%20Vanos%20y%20Cargas%20Torres%20de%20Ace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\inversion\SISTEMA%20DE%20MODULOS\INVERSION\MODULO%20DE%20LINEAS%20DE%20TRANSMISION\MODULOS%20DE%20LINEAS%20DE%20TRANSMIS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ctor\mod%20inv%20v3\INFORME%20PARCIAL%20III\PARTE%20B\SISTEMA%20DE%20MODULOS\INVERSION\BASE%20DE%20DATOS\Aux%20I-403%20(Prec%20Sum%20SS.EE.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\INVERSION\SISTEMA%20DE%20MODULOS\VALORIZACION%20DE%20LINEAS%20DE%20TRANSMI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Modulos vs Actividades"/>
      <sheetName val="ListaModulos"/>
      <sheetName val="Formulario"/>
      <sheetName val="MOD. LINEAS VS MOD. MANT"/>
    </sheetNames>
    <sheetDataSet>
      <sheetData sheetId="0" refreshError="1"/>
      <sheetData sheetId="1" refreshError="1">
        <row r="5">
          <cell r="C5" t="str">
            <v>LT-220COU0PAS0C4-M01</v>
          </cell>
          <cell r="D5" t="str">
            <v>LT-INLI-06CO</v>
          </cell>
          <cell r="E5" t="str">
            <v>Estruc</v>
          </cell>
          <cell r="F5">
            <v>10</v>
          </cell>
          <cell r="G5">
            <v>58</v>
          </cell>
          <cell r="H5">
            <v>174</v>
          </cell>
          <cell r="I5">
            <v>58</v>
          </cell>
          <cell r="K5">
            <v>1</v>
          </cell>
          <cell r="L5" t="str">
            <v>LT-220COU0PAS0C4-M01</v>
          </cell>
          <cell r="M5" t="str">
            <v>LT-LMAP-01CO</v>
          </cell>
          <cell r="N5" t="str">
            <v>Cadena</v>
          </cell>
          <cell r="O5">
            <v>10</v>
          </cell>
          <cell r="P5">
            <v>58</v>
          </cell>
          <cell r="Q5">
            <v>174</v>
          </cell>
          <cell r="R5">
            <v>174</v>
          </cell>
          <cell r="T5">
            <v>1</v>
          </cell>
          <cell r="U5" t="str">
            <v>LT-220COU0PAS0C4-M01</v>
          </cell>
          <cell r="V5" t="str">
            <v>LT-CAIS-04CO</v>
          </cell>
          <cell r="W5" t="str">
            <v>Cadena</v>
          </cell>
          <cell r="X5">
            <v>10</v>
          </cell>
          <cell r="Y5">
            <v>58</v>
          </cell>
          <cell r="Z5">
            <v>174</v>
          </cell>
          <cell r="AA5">
            <v>174</v>
          </cell>
        </row>
        <row r="6">
          <cell r="C6" t="str">
            <v>LT-220COU0PAS0C4-M01</v>
          </cell>
          <cell r="D6" t="str">
            <v>LT-INMI-08CO</v>
          </cell>
          <cell r="E6" t="str">
            <v>Estruc</v>
          </cell>
          <cell r="F6">
            <v>10</v>
          </cell>
          <cell r="G6">
            <v>58</v>
          </cell>
          <cell r="H6">
            <v>174</v>
          </cell>
          <cell r="I6">
            <v>58</v>
          </cell>
          <cell r="K6">
            <v>1</v>
          </cell>
          <cell r="L6" t="str">
            <v>LT-220COU0PAS0C4-M01</v>
          </cell>
          <cell r="M6" t="str">
            <v>LT-PIES-05CO</v>
          </cell>
          <cell r="N6" t="str">
            <v>Estruc</v>
          </cell>
          <cell r="O6">
            <v>10</v>
          </cell>
          <cell r="P6">
            <v>58</v>
          </cell>
          <cell r="Q6">
            <v>174</v>
          </cell>
          <cell r="R6">
            <v>58</v>
          </cell>
          <cell r="T6">
            <v>1</v>
          </cell>
          <cell r="U6" t="str">
            <v>LT-220COU0PAS0C4-M01</v>
          </cell>
          <cell r="V6" t="str">
            <v>LT-CCON-03CO</v>
          </cell>
          <cell r="W6" t="str">
            <v>km</v>
          </cell>
          <cell r="X6">
            <v>10</v>
          </cell>
          <cell r="Y6">
            <v>58</v>
          </cell>
          <cell r="Z6">
            <v>174</v>
          </cell>
          <cell r="AA6">
            <v>10</v>
          </cell>
        </row>
        <row r="7">
          <cell r="C7" t="str">
            <v>LT-220COU0PAS0C4-M01</v>
          </cell>
          <cell r="D7" t="str">
            <v>LT-INNO-05CO</v>
          </cell>
          <cell r="E7" t="str">
            <v>Estruc</v>
          </cell>
          <cell r="F7">
            <v>10</v>
          </cell>
          <cell r="G7">
            <v>58</v>
          </cell>
          <cell r="H7">
            <v>174</v>
          </cell>
          <cell r="I7">
            <v>58</v>
          </cell>
          <cell r="K7">
            <v>1</v>
          </cell>
          <cell r="L7" t="str">
            <v>LT-220COU0PAS0C4-M01</v>
          </cell>
          <cell r="M7" t="str">
            <v>LT-AJGRA-01CO</v>
          </cell>
          <cell r="N7" t="str">
            <v>Estruc</v>
          </cell>
          <cell r="O7">
            <v>10</v>
          </cell>
          <cell r="P7">
            <v>58</v>
          </cell>
          <cell r="Q7">
            <v>174</v>
          </cell>
          <cell r="R7">
            <v>58</v>
          </cell>
          <cell r="T7">
            <v>1</v>
          </cell>
          <cell r="U7" t="str">
            <v>LT-220COU0PAS0C4-M01</v>
          </cell>
          <cell r="V7" t="str">
            <v>LT-CFER-01CO</v>
          </cell>
          <cell r="W7" t="str">
            <v>Estruc</v>
          </cell>
          <cell r="X7">
            <v>10</v>
          </cell>
          <cell r="Y7">
            <v>58</v>
          </cell>
          <cell r="Z7">
            <v>174</v>
          </cell>
          <cell r="AA7">
            <v>58</v>
          </cell>
        </row>
        <row r="8">
          <cell r="C8" t="str">
            <v>LT-220COU0PAS0C4-M01</v>
          </cell>
          <cell r="D8" t="str">
            <v>LT-MPT-03CO</v>
          </cell>
          <cell r="E8" t="str">
            <v>Estruc</v>
          </cell>
          <cell r="F8">
            <v>10</v>
          </cell>
          <cell r="G8">
            <v>58</v>
          </cell>
          <cell r="H8">
            <v>174</v>
          </cell>
          <cell r="I8">
            <v>58</v>
          </cell>
          <cell r="K8">
            <v>1</v>
          </cell>
          <cell r="L8" t="str">
            <v>LT-220COU0PAS0C4-M01</v>
          </cell>
          <cell r="M8" t="str">
            <v>LT-MRES-02CO</v>
          </cell>
          <cell r="N8" t="str">
            <v>Estruc</v>
          </cell>
          <cell r="O8">
            <v>10</v>
          </cell>
          <cell r="P8">
            <v>58</v>
          </cell>
          <cell r="Q8">
            <v>174</v>
          </cell>
          <cell r="R8">
            <v>58</v>
          </cell>
          <cell r="T8">
            <v>1</v>
          </cell>
          <cell r="U8" t="str">
            <v>LT-220COU0PAS0C4-M01</v>
          </cell>
          <cell r="V8" t="str">
            <v>LT-RCON-11CO</v>
          </cell>
          <cell r="W8" t="str">
            <v>km</v>
          </cell>
          <cell r="X8">
            <v>10</v>
          </cell>
          <cell r="Y8">
            <v>58</v>
          </cell>
          <cell r="Z8">
            <v>174</v>
          </cell>
          <cell r="AA8">
            <v>10</v>
          </cell>
        </row>
        <row r="9">
          <cell r="C9" t="str">
            <v>LT-220COU0PAS0C4-M01</v>
          </cell>
          <cell r="D9" t="str">
            <v>LT-MPC-01CO</v>
          </cell>
          <cell r="E9" t="str">
            <v>Estruc</v>
          </cell>
          <cell r="F9">
            <v>10</v>
          </cell>
          <cell r="G9">
            <v>58</v>
          </cell>
          <cell r="H9">
            <v>174</v>
          </cell>
          <cell r="I9">
            <v>58</v>
          </cell>
          <cell r="K9">
            <v>2</v>
          </cell>
          <cell r="T9">
            <v>1</v>
          </cell>
          <cell r="U9" t="str">
            <v>LT-220COU0PAS0C4-M01</v>
          </cell>
          <cell r="V9" t="str">
            <v>LT-MSPT-03CO</v>
          </cell>
          <cell r="W9" t="str">
            <v>Estruc</v>
          </cell>
          <cell r="X9">
            <v>10</v>
          </cell>
          <cell r="Y9">
            <v>58</v>
          </cell>
          <cell r="Z9">
            <v>174</v>
          </cell>
          <cell r="AA9">
            <v>58</v>
          </cell>
        </row>
        <row r="11">
          <cell r="C11" t="str">
            <v>LT-220COU0PAD0C4-M02</v>
          </cell>
          <cell r="D11" t="str">
            <v>LT-INLI-07CO</v>
          </cell>
          <cell r="E11" t="str">
            <v>Estruc</v>
          </cell>
          <cell r="F11">
            <v>10</v>
          </cell>
          <cell r="G11">
            <v>58</v>
          </cell>
          <cell r="H11">
            <v>348</v>
          </cell>
          <cell r="I11">
            <v>58</v>
          </cell>
          <cell r="K11">
            <v>2</v>
          </cell>
          <cell r="L11" t="str">
            <v>LT-220COU0PAD0C4-M02</v>
          </cell>
          <cell r="M11" t="str">
            <v>LT-LMAP-02CO</v>
          </cell>
          <cell r="N11" t="str">
            <v>Cadena</v>
          </cell>
          <cell r="O11">
            <v>10</v>
          </cell>
          <cell r="P11">
            <v>58</v>
          </cell>
          <cell r="Q11">
            <v>348</v>
          </cell>
          <cell r="R11">
            <v>348</v>
          </cell>
          <cell r="T11">
            <v>2</v>
          </cell>
          <cell r="U11" t="str">
            <v>LT-220COU0PAD0C4-M02</v>
          </cell>
          <cell r="V11" t="str">
            <v>LT-CAIS-04CO</v>
          </cell>
          <cell r="W11" t="str">
            <v>Cadena</v>
          </cell>
          <cell r="X11">
            <v>10</v>
          </cell>
          <cell r="Y11">
            <v>58</v>
          </cell>
          <cell r="Z11">
            <v>348</v>
          </cell>
          <cell r="AA11">
            <v>348</v>
          </cell>
        </row>
        <row r="12">
          <cell r="C12" t="str">
            <v>LT-220COU0PAD0C4-M02</v>
          </cell>
          <cell r="D12" t="str">
            <v>LT-INMI-02CO</v>
          </cell>
          <cell r="E12" t="str">
            <v>Estruc</v>
          </cell>
          <cell r="F12">
            <v>10</v>
          </cell>
          <cell r="G12">
            <v>58</v>
          </cell>
          <cell r="H12">
            <v>348</v>
          </cell>
          <cell r="I12">
            <v>58</v>
          </cell>
          <cell r="K12">
            <v>2</v>
          </cell>
          <cell r="L12" t="str">
            <v>LT-220COU0PAD0C4-M02</v>
          </cell>
          <cell r="M12" t="str">
            <v>LT-PIES-05CO</v>
          </cell>
          <cell r="N12" t="str">
            <v>Estruc</v>
          </cell>
          <cell r="O12">
            <v>10</v>
          </cell>
          <cell r="P12">
            <v>58</v>
          </cell>
          <cell r="Q12">
            <v>348</v>
          </cell>
          <cell r="R12">
            <v>58</v>
          </cell>
          <cell r="T12">
            <v>2</v>
          </cell>
          <cell r="U12" t="str">
            <v>LT-220COU0PAD0C4-M02</v>
          </cell>
          <cell r="V12" t="str">
            <v>LT-CCON-03CO</v>
          </cell>
          <cell r="W12" t="str">
            <v>km</v>
          </cell>
          <cell r="X12">
            <v>10</v>
          </cell>
          <cell r="Y12">
            <v>58</v>
          </cell>
          <cell r="Z12">
            <v>348</v>
          </cell>
          <cell r="AA12">
            <v>10</v>
          </cell>
        </row>
        <row r="13">
          <cell r="C13" t="str">
            <v>LT-220COU0PAD0C4-M02</v>
          </cell>
          <cell r="D13" t="str">
            <v>LT-INNO-06CO</v>
          </cell>
          <cell r="E13" t="str">
            <v>Estruc</v>
          </cell>
          <cell r="F13">
            <v>10</v>
          </cell>
          <cell r="G13">
            <v>58</v>
          </cell>
          <cell r="H13">
            <v>348</v>
          </cell>
          <cell r="I13">
            <v>58</v>
          </cell>
          <cell r="K13">
            <v>2</v>
          </cell>
          <cell r="L13" t="str">
            <v>LT-220COU0PAD0C4-M02</v>
          </cell>
          <cell r="M13" t="str">
            <v>LT-AJGRA-01CO</v>
          </cell>
          <cell r="N13" t="str">
            <v>Estruc</v>
          </cell>
          <cell r="O13">
            <v>10</v>
          </cell>
          <cell r="P13">
            <v>58</v>
          </cell>
          <cell r="Q13">
            <v>348</v>
          </cell>
          <cell r="R13">
            <v>58</v>
          </cell>
          <cell r="T13">
            <v>2</v>
          </cell>
          <cell r="U13" t="str">
            <v>LT-220COU0PAD0C4-M02</v>
          </cell>
          <cell r="V13" t="str">
            <v>LT-CFER-01CO</v>
          </cell>
          <cell r="W13" t="str">
            <v>Estruc</v>
          </cell>
          <cell r="X13">
            <v>10</v>
          </cell>
          <cell r="Y13">
            <v>58</v>
          </cell>
          <cell r="Z13">
            <v>348</v>
          </cell>
          <cell r="AA13">
            <v>58</v>
          </cell>
        </row>
        <row r="14">
          <cell r="C14" t="str">
            <v>LT-220COU0PAD0C4-M02</v>
          </cell>
          <cell r="D14" t="str">
            <v>LT-MPT-03CO</v>
          </cell>
          <cell r="E14" t="str">
            <v>Estruc</v>
          </cell>
          <cell r="F14">
            <v>10</v>
          </cell>
          <cell r="G14">
            <v>58</v>
          </cell>
          <cell r="H14">
            <v>348</v>
          </cell>
          <cell r="I14">
            <v>58</v>
          </cell>
          <cell r="K14">
            <v>4</v>
          </cell>
          <cell r="L14" t="str">
            <v>LT-220COU0PAD0C4-M02</v>
          </cell>
          <cell r="M14" t="str">
            <v>LT-MRES-02CO</v>
          </cell>
          <cell r="N14" t="str">
            <v>Estruc</v>
          </cell>
          <cell r="O14">
            <v>10</v>
          </cell>
          <cell r="P14">
            <v>58</v>
          </cell>
          <cell r="Q14">
            <v>348</v>
          </cell>
          <cell r="R14">
            <v>58</v>
          </cell>
          <cell r="T14">
            <v>2</v>
          </cell>
          <cell r="U14" t="str">
            <v>LT-220COU0PAD0C4-M02</v>
          </cell>
          <cell r="V14" t="str">
            <v>LT-RCON-11CO</v>
          </cell>
          <cell r="W14" t="str">
            <v>km</v>
          </cell>
          <cell r="X14">
            <v>10</v>
          </cell>
          <cell r="Y14">
            <v>58</v>
          </cell>
          <cell r="Z14">
            <v>348</v>
          </cell>
          <cell r="AA14">
            <v>10</v>
          </cell>
        </row>
        <row r="15">
          <cell r="C15" t="str">
            <v>LT-220COU0PAD0C4-M02</v>
          </cell>
          <cell r="D15" t="str">
            <v>LT-MPC-01CO</v>
          </cell>
          <cell r="E15" t="str">
            <v>Estruc</v>
          </cell>
          <cell r="F15">
            <v>10</v>
          </cell>
          <cell r="G15">
            <v>58</v>
          </cell>
          <cell r="H15">
            <v>348</v>
          </cell>
          <cell r="I15">
            <v>58</v>
          </cell>
          <cell r="K15">
            <v>4</v>
          </cell>
          <cell r="T15">
            <v>4</v>
          </cell>
          <cell r="U15" t="str">
            <v>LT-220COU0PAD0C4-M02</v>
          </cell>
          <cell r="V15" t="str">
            <v>LT-MSPT-03CO</v>
          </cell>
          <cell r="W15" t="str">
            <v>Estruc</v>
          </cell>
          <cell r="X15">
            <v>10</v>
          </cell>
          <cell r="Y15">
            <v>58</v>
          </cell>
          <cell r="Z15">
            <v>348</v>
          </cell>
          <cell r="AA15">
            <v>58</v>
          </cell>
        </row>
        <row r="17">
          <cell r="C17" t="str">
            <v>LT-220COU0PAS0C3-M03</v>
          </cell>
          <cell r="D17" t="str">
            <v>LT-INCS-02CO</v>
          </cell>
          <cell r="E17" t="str">
            <v>km</v>
          </cell>
          <cell r="F17">
            <v>10</v>
          </cell>
          <cell r="G17">
            <v>10</v>
          </cell>
          <cell r="H17">
            <v>30</v>
          </cell>
          <cell r="I17">
            <v>10</v>
          </cell>
          <cell r="L17" t="str">
            <v>LT-220COU0PAS0C3-M03</v>
          </cell>
          <cell r="M17" t="str">
            <v>LT-MCE-01CO</v>
          </cell>
          <cell r="N17" t="str">
            <v>Cámara</v>
          </cell>
          <cell r="O17">
            <v>10</v>
          </cell>
          <cell r="P17">
            <v>10</v>
          </cell>
          <cell r="Q17">
            <v>30</v>
          </cell>
          <cell r="R17">
            <v>10</v>
          </cell>
        </row>
        <row r="18">
          <cell r="C18" t="str">
            <v>LT-220COU0PAS0C3-M03</v>
          </cell>
          <cell r="D18" t="str">
            <v>LT-MTCCS-01CO</v>
          </cell>
          <cell r="E18" t="str">
            <v>Medic</v>
          </cell>
          <cell r="F18">
            <v>10</v>
          </cell>
          <cell r="G18">
            <v>10</v>
          </cell>
          <cell r="H18">
            <v>30</v>
          </cell>
          <cell r="I18">
            <v>10</v>
          </cell>
          <cell r="L18" t="str">
            <v>LT-220COU0PAS0C3-M03</v>
          </cell>
          <cell r="M18" t="str">
            <v>LT-MTCS-01CO</v>
          </cell>
          <cell r="N18" t="str">
            <v>Terminal</v>
          </cell>
          <cell r="O18">
            <v>10</v>
          </cell>
          <cell r="P18">
            <v>10</v>
          </cell>
          <cell r="Q18">
            <v>30</v>
          </cell>
          <cell r="R18">
            <v>10</v>
          </cell>
        </row>
        <row r="20">
          <cell r="C20" t="str">
            <v>LT-220COR0PMS0C4-M04</v>
          </cell>
          <cell r="D20" t="str">
            <v>LT-INLI-06CO</v>
          </cell>
          <cell r="E20" t="str">
            <v>Estruc</v>
          </cell>
          <cell r="F20">
            <v>10</v>
          </cell>
          <cell r="G20">
            <v>25</v>
          </cell>
          <cell r="H20">
            <v>75</v>
          </cell>
          <cell r="I20">
            <v>25</v>
          </cell>
          <cell r="K20">
            <v>4</v>
          </cell>
          <cell r="L20" t="str">
            <v>LT-220COR0PMS0C4-M04</v>
          </cell>
          <cell r="M20" t="str">
            <v>LT-LMAP-01CO</v>
          </cell>
          <cell r="N20" t="str">
            <v>Cadena</v>
          </cell>
          <cell r="O20">
            <v>10</v>
          </cell>
          <cell r="P20">
            <v>25</v>
          </cell>
          <cell r="Q20">
            <v>75</v>
          </cell>
          <cell r="R20">
            <v>75</v>
          </cell>
          <cell r="T20">
            <v>4</v>
          </cell>
          <cell r="U20" t="str">
            <v>LT-220COR0PMS0C4-M04</v>
          </cell>
          <cell r="V20" t="str">
            <v>LT-CAIS-04CO</v>
          </cell>
          <cell r="W20" t="str">
            <v>Cadena</v>
          </cell>
          <cell r="X20">
            <v>10</v>
          </cell>
          <cell r="Y20">
            <v>25</v>
          </cell>
          <cell r="Z20">
            <v>75</v>
          </cell>
          <cell r="AA20">
            <v>75</v>
          </cell>
        </row>
        <row r="21">
          <cell r="C21" t="str">
            <v>LT-220COR0PMS0C4-M04</v>
          </cell>
          <cell r="D21" t="str">
            <v>LT-INMI-08CO</v>
          </cell>
          <cell r="E21" t="str">
            <v>Estruc</v>
          </cell>
          <cell r="F21">
            <v>10</v>
          </cell>
          <cell r="G21">
            <v>25</v>
          </cell>
          <cell r="H21">
            <v>75</v>
          </cell>
          <cell r="I21">
            <v>25</v>
          </cell>
          <cell r="K21">
            <v>4</v>
          </cell>
          <cell r="L21" t="str">
            <v>LT-220COR0PMS0C4-M04</v>
          </cell>
          <cell r="M21" t="str">
            <v>LT-MDRA-01CO</v>
          </cell>
          <cell r="N21" t="str">
            <v>Estruc</v>
          </cell>
          <cell r="O21">
            <v>10</v>
          </cell>
          <cell r="P21">
            <v>25</v>
          </cell>
          <cell r="Q21">
            <v>75</v>
          </cell>
          <cell r="R21">
            <v>25</v>
          </cell>
          <cell r="T21">
            <v>4</v>
          </cell>
          <cell r="U21" t="str">
            <v>LT-220COR0PMS0C4-M04</v>
          </cell>
          <cell r="V21" t="str">
            <v>LT-CCON-13CO</v>
          </cell>
          <cell r="W21" t="str">
            <v>km</v>
          </cell>
          <cell r="X21">
            <v>10</v>
          </cell>
          <cell r="Y21">
            <v>25</v>
          </cell>
          <cell r="Z21">
            <v>75</v>
          </cell>
          <cell r="AA21">
            <v>10</v>
          </cell>
        </row>
        <row r="22">
          <cell r="C22" t="str">
            <v>LT-220COR0PMS0C4-M04</v>
          </cell>
          <cell r="D22" t="str">
            <v>LT-INNO-05CO</v>
          </cell>
          <cell r="E22" t="str">
            <v>Estruc</v>
          </cell>
          <cell r="F22">
            <v>10</v>
          </cell>
          <cell r="G22">
            <v>25</v>
          </cell>
          <cell r="H22">
            <v>75</v>
          </cell>
          <cell r="I22">
            <v>25</v>
          </cell>
          <cell r="K22">
            <v>4</v>
          </cell>
          <cell r="L22" t="str">
            <v>LT-220COR0PMS0C4-M04</v>
          </cell>
          <cell r="M22" t="str">
            <v>LT-MFS-03CO</v>
          </cell>
          <cell r="N22" t="str">
            <v>km</v>
          </cell>
          <cell r="O22">
            <v>10</v>
          </cell>
          <cell r="P22">
            <v>25</v>
          </cell>
          <cell r="Q22">
            <v>75</v>
          </cell>
          <cell r="R22">
            <v>10</v>
          </cell>
          <cell r="T22">
            <v>4</v>
          </cell>
          <cell r="U22" t="str">
            <v>LT-220COR0PMS0C4-M04</v>
          </cell>
          <cell r="V22" t="str">
            <v>LT-CFER-01CO</v>
          </cell>
          <cell r="W22" t="str">
            <v>Estruc</v>
          </cell>
          <cell r="X22">
            <v>10</v>
          </cell>
          <cell r="Y22">
            <v>25</v>
          </cell>
          <cell r="Z22">
            <v>75</v>
          </cell>
          <cell r="AA22">
            <v>25</v>
          </cell>
        </row>
        <row r="23">
          <cell r="C23" t="str">
            <v>LT-220COR0PMS0C4-M04</v>
          </cell>
          <cell r="D23" t="str">
            <v>LT-MPT-03CO</v>
          </cell>
          <cell r="E23" t="str">
            <v>Estruc</v>
          </cell>
          <cell r="F23">
            <v>10</v>
          </cell>
          <cell r="G23">
            <v>25</v>
          </cell>
          <cell r="H23">
            <v>75</v>
          </cell>
          <cell r="I23">
            <v>25</v>
          </cell>
          <cell r="K23">
            <v>4</v>
          </cell>
          <cell r="L23" t="str">
            <v>LT-220COR0PMS0C4-M04</v>
          </cell>
          <cell r="M23" t="str">
            <v>LT-CREOS-04CO</v>
          </cell>
          <cell r="N23" t="str">
            <v>Estruc</v>
          </cell>
          <cell r="O23">
            <v>10</v>
          </cell>
          <cell r="P23">
            <v>25</v>
          </cell>
          <cell r="Q23">
            <v>75</v>
          </cell>
          <cell r="R23">
            <v>25</v>
          </cell>
          <cell r="T23">
            <v>4</v>
          </cell>
          <cell r="U23" t="str">
            <v>LT-220COR0PMS0C4-M04</v>
          </cell>
          <cell r="V23" t="str">
            <v>LT-RERE-04CO</v>
          </cell>
          <cell r="W23" t="str">
            <v>Retenida</v>
          </cell>
          <cell r="X23">
            <v>10</v>
          </cell>
          <cell r="Y23">
            <v>25</v>
          </cell>
          <cell r="Z23">
            <v>75</v>
          </cell>
          <cell r="AA23">
            <v>10</v>
          </cell>
        </row>
        <row r="24">
          <cell r="C24" t="str">
            <v>LT-220COR0PMS0C4-M04</v>
          </cell>
          <cell r="D24" t="str">
            <v>LT-MPC-01CO</v>
          </cell>
          <cell r="E24" t="str">
            <v>Estruc</v>
          </cell>
          <cell r="F24">
            <v>10</v>
          </cell>
          <cell r="G24">
            <v>25</v>
          </cell>
          <cell r="H24">
            <v>75</v>
          </cell>
          <cell r="I24">
            <v>25</v>
          </cell>
          <cell r="K24">
            <v>4</v>
          </cell>
          <cell r="L24" t="str">
            <v>LT-220COR0PMS0C4-M04</v>
          </cell>
          <cell r="M24" t="str">
            <v>LT-AJGRA-01CO</v>
          </cell>
          <cell r="N24" t="str">
            <v>Estruc</v>
          </cell>
          <cell r="O24">
            <v>10</v>
          </cell>
          <cell r="P24">
            <v>25</v>
          </cell>
          <cell r="Q24">
            <v>75</v>
          </cell>
          <cell r="R24">
            <v>25</v>
          </cell>
          <cell r="T24">
            <v>4</v>
          </cell>
          <cell r="U24" t="str">
            <v>LT-220COR0PMS0C4-M04</v>
          </cell>
          <cell r="V24" t="str">
            <v>LT-RCON-10CO</v>
          </cell>
          <cell r="W24" t="str">
            <v>km</v>
          </cell>
          <cell r="X24">
            <v>10</v>
          </cell>
          <cell r="Y24">
            <v>25</v>
          </cell>
          <cell r="Z24">
            <v>75</v>
          </cell>
          <cell r="AA24">
            <v>10</v>
          </cell>
        </row>
        <row r="25">
          <cell r="K25">
            <v>4</v>
          </cell>
          <cell r="L25" t="str">
            <v>LT-220COR0PMS0C4-M04</v>
          </cell>
          <cell r="M25" t="str">
            <v>LT-MCAC-02CO</v>
          </cell>
          <cell r="N25" t="str">
            <v>km</v>
          </cell>
          <cell r="O25">
            <v>10</v>
          </cell>
          <cell r="P25">
            <v>25</v>
          </cell>
          <cell r="Q25">
            <v>75</v>
          </cell>
          <cell r="R25">
            <v>10</v>
          </cell>
          <cell r="T25">
            <v>5</v>
          </cell>
          <cell r="U25" t="str">
            <v>LT-220COR0PMS0C4-M04</v>
          </cell>
          <cell r="V25" t="str">
            <v>LT-MSPT-03CO</v>
          </cell>
          <cell r="W25" t="str">
            <v>Estruc</v>
          </cell>
          <cell r="X25">
            <v>10</v>
          </cell>
          <cell r="Y25">
            <v>25</v>
          </cell>
          <cell r="Z25">
            <v>75</v>
          </cell>
          <cell r="AA25">
            <v>25</v>
          </cell>
        </row>
        <row r="26">
          <cell r="K26">
            <v>5</v>
          </cell>
          <cell r="L26" t="str">
            <v>LT-220COR0PMS0C4-M04</v>
          </cell>
          <cell r="M26" t="str">
            <v>LT-MCAP-01CO</v>
          </cell>
          <cell r="N26" t="str">
            <v>km</v>
          </cell>
          <cell r="O26">
            <v>10</v>
          </cell>
          <cell r="P26">
            <v>25</v>
          </cell>
          <cell r="Q26">
            <v>75</v>
          </cell>
          <cell r="R26">
            <v>10</v>
          </cell>
          <cell r="T26">
            <v>5</v>
          </cell>
        </row>
        <row r="27">
          <cell r="K27">
            <v>5</v>
          </cell>
          <cell r="L27" t="str">
            <v>LT-220COR0PMS0C4-M04</v>
          </cell>
          <cell r="M27" t="str">
            <v>LT-MRES-02CO</v>
          </cell>
          <cell r="N27" t="str">
            <v>Estruc</v>
          </cell>
          <cell r="O27">
            <v>10</v>
          </cell>
          <cell r="P27">
            <v>25</v>
          </cell>
          <cell r="Q27">
            <v>75</v>
          </cell>
          <cell r="R27">
            <v>25</v>
          </cell>
          <cell r="T27">
            <v>5</v>
          </cell>
        </row>
        <row r="29">
          <cell r="C29" t="str">
            <v>LT-220COR0PMD0C4-M05</v>
          </cell>
          <cell r="D29" t="str">
            <v>LT-INLI-07CO</v>
          </cell>
          <cell r="E29" t="str">
            <v>Estruc</v>
          </cell>
          <cell r="F29">
            <v>10</v>
          </cell>
          <cell r="G29">
            <v>25</v>
          </cell>
          <cell r="H29">
            <v>150</v>
          </cell>
          <cell r="I29">
            <v>25</v>
          </cell>
          <cell r="K29">
            <v>5</v>
          </cell>
          <cell r="L29" t="str">
            <v>LT-220COR0PMD0C4-M05</v>
          </cell>
          <cell r="M29" t="str">
            <v>LT-LMAP-01CO</v>
          </cell>
          <cell r="N29" t="str">
            <v>Cadena</v>
          </cell>
          <cell r="O29">
            <v>10</v>
          </cell>
          <cell r="P29">
            <v>25</v>
          </cell>
          <cell r="Q29">
            <v>150</v>
          </cell>
          <cell r="R29">
            <v>150</v>
          </cell>
          <cell r="T29">
            <v>5</v>
          </cell>
          <cell r="U29" t="str">
            <v>LT-220COR0PMD0C4-M05</v>
          </cell>
          <cell r="V29" t="str">
            <v>LT-CAIS-04CO</v>
          </cell>
          <cell r="W29" t="str">
            <v>Cadena</v>
          </cell>
          <cell r="X29">
            <v>10</v>
          </cell>
          <cell r="Y29">
            <v>25</v>
          </cell>
          <cell r="Z29">
            <v>150</v>
          </cell>
          <cell r="AA29">
            <v>150</v>
          </cell>
        </row>
        <row r="30">
          <cell r="C30" t="str">
            <v>LT-220COR0PMD0C4-M05</v>
          </cell>
          <cell r="D30" t="str">
            <v>LT-INMI-02CO</v>
          </cell>
          <cell r="E30" t="str">
            <v>Estruc</v>
          </cell>
          <cell r="F30">
            <v>10</v>
          </cell>
          <cell r="G30">
            <v>25</v>
          </cell>
          <cell r="H30">
            <v>150</v>
          </cell>
          <cell r="I30">
            <v>25</v>
          </cell>
          <cell r="K30">
            <v>5</v>
          </cell>
          <cell r="L30" t="str">
            <v>LT-220COR0PMD0C4-M05</v>
          </cell>
          <cell r="M30" t="str">
            <v>LT-MDRA-01CO</v>
          </cell>
          <cell r="N30" t="str">
            <v>Estruc</v>
          </cell>
          <cell r="O30">
            <v>10</v>
          </cell>
          <cell r="P30">
            <v>25</v>
          </cell>
          <cell r="Q30">
            <v>150</v>
          </cell>
          <cell r="R30">
            <v>25</v>
          </cell>
          <cell r="T30">
            <v>5</v>
          </cell>
          <cell r="U30" t="str">
            <v>LT-220COR0PMD0C4-M05</v>
          </cell>
          <cell r="V30" t="str">
            <v>LT-CCON-13CO</v>
          </cell>
          <cell r="W30" t="str">
            <v>km</v>
          </cell>
          <cell r="X30">
            <v>10</v>
          </cell>
          <cell r="Y30">
            <v>25</v>
          </cell>
          <cell r="Z30">
            <v>150</v>
          </cell>
          <cell r="AA30">
            <v>10</v>
          </cell>
        </row>
        <row r="31">
          <cell r="C31" t="str">
            <v>LT-220COR0PMD0C4-M05</v>
          </cell>
          <cell r="D31" t="str">
            <v>LT-INNO-06CO</v>
          </cell>
          <cell r="E31" t="str">
            <v>Estruc</v>
          </cell>
          <cell r="F31">
            <v>10</v>
          </cell>
          <cell r="G31">
            <v>25</v>
          </cell>
          <cell r="H31">
            <v>150</v>
          </cell>
          <cell r="I31">
            <v>25</v>
          </cell>
          <cell r="K31">
            <v>5</v>
          </cell>
          <cell r="L31" t="str">
            <v>LT-220COR0PMD0C4-M05</v>
          </cell>
          <cell r="M31" t="str">
            <v>LT-MFS-03CO</v>
          </cell>
          <cell r="N31" t="str">
            <v>km</v>
          </cell>
          <cell r="O31">
            <v>10</v>
          </cell>
          <cell r="P31">
            <v>25</v>
          </cell>
          <cell r="Q31">
            <v>150</v>
          </cell>
          <cell r="R31">
            <v>10</v>
          </cell>
          <cell r="T31">
            <v>5</v>
          </cell>
          <cell r="U31" t="str">
            <v>LT-220COR0PMD0C4-M05</v>
          </cell>
          <cell r="V31" t="str">
            <v>LT-CFER-01CO</v>
          </cell>
          <cell r="W31" t="str">
            <v>Estruc</v>
          </cell>
          <cell r="X31">
            <v>10</v>
          </cell>
          <cell r="Y31">
            <v>25</v>
          </cell>
          <cell r="Z31">
            <v>150</v>
          </cell>
          <cell r="AA31">
            <v>25</v>
          </cell>
        </row>
        <row r="32">
          <cell r="C32" t="str">
            <v>LT-220COR0PMD0C4-M05</v>
          </cell>
          <cell r="D32" t="str">
            <v>LT-MPT-03CO</v>
          </cell>
          <cell r="E32" t="str">
            <v>Estruc</v>
          </cell>
          <cell r="F32">
            <v>10</v>
          </cell>
          <cell r="G32">
            <v>25</v>
          </cell>
          <cell r="H32">
            <v>150</v>
          </cell>
          <cell r="I32">
            <v>25</v>
          </cell>
          <cell r="K32">
            <v>5</v>
          </cell>
          <cell r="L32" t="str">
            <v>LT-220COR0PMD0C4-M05</v>
          </cell>
          <cell r="M32" t="str">
            <v>LT-CREOS-04CO</v>
          </cell>
          <cell r="N32" t="str">
            <v>Estruc</v>
          </cell>
          <cell r="O32">
            <v>10</v>
          </cell>
          <cell r="P32">
            <v>25</v>
          </cell>
          <cell r="Q32">
            <v>150</v>
          </cell>
          <cell r="R32">
            <v>25</v>
          </cell>
          <cell r="T32">
            <v>6</v>
          </cell>
          <cell r="U32" t="str">
            <v>LT-220COR0PMD0C4-M05</v>
          </cell>
          <cell r="V32" t="str">
            <v>LT-RERE-04CO</v>
          </cell>
          <cell r="W32" t="str">
            <v>Retenida</v>
          </cell>
          <cell r="X32">
            <v>10</v>
          </cell>
          <cell r="Y32">
            <v>25</v>
          </cell>
          <cell r="Z32">
            <v>150</v>
          </cell>
          <cell r="AA32">
            <v>10</v>
          </cell>
        </row>
        <row r="33">
          <cell r="C33" t="str">
            <v>LT-220COR0PMD0C4-M05</v>
          </cell>
          <cell r="D33" t="str">
            <v>LT-MPC-01CO</v>
          </cell>
          <cell r="E33" t="str">
            <v>Estruc</v>
          </cell>
          <cell r="F33">
            <v>10</v>
          </cell>
          <cell r="G33">
            <v>25</v>
          </cell>
          <cell r="H33">
            <v>150</v>
          </cell>
          <cell r="I33">
            <v>25</v>
          </cell>
          <cell r="K33">
            <v>5</v>
          </cell>
          <cell r="L33" t="str">
            <v>LT-220COR0PMD0C4-M05</v>
          </cell>
          <cell r="M33" t="str">
            <v>LT-AJGRA-01CO</v>
          </cell>
          <cell r="N33" t="str">
            <v>Estruc</v>
          </cell>
          <cell r="O33">
            <v>10</v>
          </cell>
          <cell r="P33">
            <v>25</v>
          </cell>
          <cell r="Q33">
            <v>150</v>
          </cell>
          <cell r="R33">
            <v>25</v>
          </cell>
          <cell r="T33">
            <v>6</v>
          </cell>
          <cell r="U33" t="str">
            <v>LT-220COR0PMD0C4-M05</v>
          </cell>
          <cell r="V33" t="str">
            <v>LT-RCON-10CO</v>
          </cell>
          <cell r="W33" t="str">
            <v>km</v>
          </cell>
          <cell r="X33">
            <v>10</v>
          </cell>
          <cell r="Y33">
            <v>25</v>
          </cell>
          <cell r="Z33">
            <v>150</v>
          </cell>
          <cell r="AA33">
            <v>10</v>
          </cell>
        </row>
        <row r="34">
          <cell r="K34">
            <v>5</v>
          </cell>
          <cell r="L34" t="str">
            <v>LT-220COR0PMD0C4-M05</v>
          </cell>
          <cell r="M34" t="str">
            <v>LT-MCAC-02CO</v>
          </cell>
          <cell r="N34" t="str">
            <v>km</v>
          </cell>
          <cell r="O34">
            <v>10</v>
          </cell>
          <cell r="P34">
            <v>25</v>
          </cell>
          <cell r="Q34">
            <v>150</v>
          </cell>
          <cell r="R34">
            <v>10</v>
          </cell>
          <cell r="T34">
            <v>6</v>
          </cell>
          <cell r="U34" t="str">
            <v>LT-220COR0PMD0C4-M05</v>
          </cell>
          <cell r="V34" t="str">
            <v>LT-MSPT-03CO</v>
          </cell>
          <cell r="W34" t="str">
            <v>Estruc</v>
          </cell>
          <cell r="X34">
            <v>10</v>
          </cell>
          <cell r="Y34">
            <v>25</v>
          </cell>
          <cell r="Z34">
            <v>150</v>
          </cell>
          <cell r="AA34">
            <v>25</v>
          </cell>
        </row>
        <row r="35">
          <cell r="K35">
            <v>6</v>
          </cell>
          <cell r="L35" t="str">
            <v>LT-220COR0PMD0C4-M05</v>
          </cell>
          <cell r="M35" t="str">
            <v>LT-MCAP-01CO</v>
          </cell>
          <cell r="N35" t="str">
            <v>km</v>
          </cell>
          <cell r="O35">
            <v>10</v>
          </cell>
          <cell r="P35">
            <v>25</v>
          </cell>
          <cell r="Q35">
            <v>150</v>
          </cell>
          <cell r="R35">
            <v>10</v>
          </cell>
          <cell r="T35">
            <v>6</v>
          </cell>
        </row>
        <row r="36">
          <cell r="K36">
            <v>6</v>
          </cell>
          <cell r="L36" t="str">
            <v>LT-220COR0PMD0C4-M05</v>
          </cell>
          <cell r="M36" t="str">
            <v>LT-MRES-02CO</v>
          </cell>
          <cell r="N36" t="str">
            <v>Estruc</v>
          </cell>
          <cell r="O36">
            <v>10</v>
          </cell>
          <cell r="P36">
            <v>25</v>
          </cell>
          <cell r="Q36">
            <v>150</v>
          </cell>
          <cell r="R36">
            <v>25</v>
          </cell>
          <cell r="T36">
            <v>6</v>
          </cell>
        </row>
        <row r="38">
          <cell r="C38" t="str">
            <v>LT-220SIR0TAS1C1-M06</v>
          </cell>
          <cell r="D38" t="str">
            <v>LT-INLI-01SI</v>
          </cell>
          <cell r="E38" t="str">
            <v>Estruc</v>
          </cell>
          <cell r="F38">
            <v>10</v>
          </cell>
          <cell r="G38">
            <v>25</v>
          </cell>
          <cell r="H38">
            <v>75</v>
          </cell>
          <cell r="I38">
            <v>25</v>
          </cell>
          <cell r="K38">
            <v>6</v>
          </cell>
          <cell r="L38" t="str">
            <v>LT-220SIR0TAS1C1-M06</v>
          </cell>
          <cell r="M38" t="str">
            <v>LT-MDRA-01SI</v>
          </cell>
          <cell r="N38" t="str">
            <v>Estruc</v>
          </cell>
          <cell r="O38">
            <v>10</v>
          </cell>
          <cell r="P38">
            <v>25</v>
          </cell>
          <cell r="Q38">
            <v>75</v>
          </cell>
          <cell r="R38">
            <v>25</v>
          </cell>
          <cell r="T38">
            <v>6</v>
          </cell>
          <cell r="U38" t="str">
            <v>LT-220SIR0TAS1C1-M06</v>
          </cell>
          <cell r="V38" t="str">
            <v>LT-CAIS-01SI</v>
          </cell>
          <cell r="W38" t="str">
            <v>Cadena</v>
          </cell>
          <cell r="X38">
            <v>10</v>
          </cell>
          <cell r="Y38">
            <v>25</v>
          </cell>
          <cell r="Z38">
            <v>75</v>
          </cell>
          <cell r="AA38">
            <v>75</v>
          </cell>
        </row>
        <row r="39">
          <cell r="C39" t="str">
            <v>LT-220SIR0TAS1C1-M06</v>
          </cell>
          <cell r="D39" t="str">
            <v>LT-INMI-01SI</v>
          </cell>
          <cell r="E39" t="str">
            <v>Estruc</v>
          </cell>
          <cell r="F39">
            <v>10</v>
          </cell>
          <cell r="G39">
            <v>25</v>
          </cell>
          <cell r="H39">
            <v>75</v>
          </cell>
          <cell r="I39">
            <v>25</v>
          </cell>
          <cell r="K39">
            <v>6</v>
          </cell>
          <cell r="L39" t="str">
            <v>LT-220SIR0TAS1C1-M06</v>
          </cell>
          <cell r="M39" t="str">
            <v>LT-MFS-01SI</v>
          </cell>
          <cell r="N39" t="str">
            <v>km</v>
          </cell>
          <cell r="O39">
            <v>10</v>
          </cell>
          <cell r="P39">
            <v>25</v>
          </cell>
          <cell r="Q39">
            <v>75</v>
          </cell>
          <cell r="R39">
            <v>10</v>
          </cell>
          <cell r="T39">
            <v>6</v>
          </cell>
          <cell r="U39" t="str">
            <v>LT-220SIR0TAS1C1-M06</v>
          </cell>
          <cell r="V39" t="str">
            <v>LT-CCON-03SI</v>
          </cell>
          <cell r="W39" t="str">
            <v>km</v>
          </cell>
          <cell r="X39">
            <v>10</v>
          </cell>
          <cell r="Y39">
            <v>25</v>
          </cell>
          <cell r="Z39">
            <v>75</v>
          </cell>
          <cell r="AA39">
            <v>10</v>
          </cell>
        </row>
        <row r="40">
          <cell r="C40" t="str">
            <v>LT-220SIR0TAS1C1-M06</v>
          </cell>
          <cell r="D40" t="str">
            <v>LT-INNO-01SI</v>
          </cell>
          <cell r="E40" t="str">
            <v>Estruc</v>
          </cell>
          <cell r="F40">
            <v>10</v>
          </cell>
          <cell r="G40">
            <v>25</v>
          </cell>
          <cell r="H40">
            <v>75</v>
          </cell>
          <cell r="I40">
            <v>25</v>
          </cell>
          <cell r="K40">
            <v>6</v>
          </cell>
          <cell r="L40" t="str">
            <v>LT-220SIR0TAS1C1-M06</v>
          </cell>
          <cell r="M40" t="str">
            <v>LT-EMPA-01SI</v>
          </cell>
          <cell r="N40" t="str">
            <v>Estruc</v>
          </cell>
          <cell r="O40">
            <v>10</v>
          </cell>
          <cell r="P40">
            <v>25</v>
          </cell>
          <cell r="Q40">
            <v>75</v>
          </cell>
          <cell r="R40">
            <v>25</v>
          </cell>
          <cell r="T40">
            <v>7</v>
          </cell>
          <cell r="U40" t="str">
            <v>LT-220SIR0TAS1C1-M06</v>
          </cell>
          <cell r="V40" t="str">
            <v>LT-CFER-01SI</v>
          </cell>
          <cell r="W40" t="str">
            <v>Estruc</v>
          </cell>
          <cell r="X40">
            <v>10</v>
          </cell>
          <cell r="Y40">
            <v>25</v>
          </cell>
          <cell r="Z40">
            <v>75</v>
          </cell>
          <cell r="AA40">
            <v>25</v>
          </cell>
        </row>
        <row r="41">
          <cell r="C41" t="str">
            <v>LT-220SIR0TAS1C1-M06</v>
          </cell>
          <cell r="D41" t="str">
            <v>LT-MPT-01SI</v>
          </cell>
          <cell r="E41" t="str">
            <v>Estruc</v>
          </cell>
          <cell r="F41">
            <v>10</v>
          </cell>
          <cell r="G41">
            <v>25</v>
          </cell>
          <cell r="H41">
            <v>75</v>
          </cell>
          <cell r="I41">
            <v>25</v>
          </cell>
          <cell r="K41">
            <v>6</v>
          </cell>
          <cell r="L41" t="str">
            <v>LT-220SIR0TAS1C1-M06</v>
          </cell>
          <cell r="M41" t="str">
            <v>LT-PIES-02SI</v>
          </cell>
          <cell r="N41" t="str">
            <v>Estruc</v>
          </cell>
          <cell r="O41">
            <v>10</v>
          </cell>
          <cell r="P41">
            <v>25</v>
          </cell>
          <cell r="Q41">
            <v>75</v>
          </cell>
          <cell r="R41">
            <v>25</v>
          </cell>
          <cell r="T41">
            <v>7</v>
          </cell>
          <cell r="U41" t="str">
            <v>LT-220SIR0TAS1C1-M06</v>
          </cell>
          <cell r="V41" t="str">
            <v>LT-CPER-01SI</v>
          </cell>
          <cell r="W41" t="str">
            <v>Estruc</v>
          </cell>
          <cell r="X41">
            <v>10</v>
          </cell>
          <cell r="Y41">
            <v>25</v>
          </cell>
          <cell r="Z41">
            <v>75</v>
          </cell>
          <cell r="AA41">
            <v>25</v>
          </cell>
        </row>
        <row r="42">
          <cell r="C42" t="str">
            <v>LT-220SIR0TAS1C1-M06</v>
          </cell>
          <cell r="D42" t="str">
            <v>LT-MPC-01SI</v>
          </cell>
          <cell r="E42" t="str">
            <v>Estruc</v>
          </cell>
          <cell r="F42">
            <v>10</v>
          </cell>
          <cell r="G42">
            <v>25</v>
          </cell>
          <cell r="H42">
            <v>75</v>
          </cell>
          <cell r="I42">
            <v>25</v>
          </cell>
          <cell r="K42">
            <v>6</v>
          </cell>
          <cell r="L42" t="str">
            <v>LT-220SIR0TAS1C1-M06</v>
          </cell>
          <cell r="M42" t="str">
            <v>LT-AJGRA-01SI</v>
          </cell>
          <cell r="N42" t="str">
            <v>Estruc</v>
          </cell>
          <cell r="O42">
            <v>10</v>
          </cell>
          <cell r="P42">
            <v>25</v>
          </cell>
          <cell r="Q42">
            <v>75</v>
          </cell>
          <cell r="R42">
            <v>25</v>
          </cell>
          <cell r="T42">
            <v>7</v>
          </cell>
          <cell r="U42" t="str">
            <v>LT-220SIR0TAS1C1-M06</v>
          </cell>
          <cell r="V42" t="str">
            <v>LT-RCG-06SI</v>
          </cell>
          <cell r="W42" t="str">
            <v>km</v>
          </cell>
          <cell r="X42">
            <v>10</v>
          </cell>
          <cell r="Y42">
            <v>25</v>
          </cell>
          <cell r="Z42">
            <v>75</v>
          </cell>
          <cell r="AA42">
            <v>10</v>
          </cell>
        </row>
        <row r="43">
          <cell r="K43">
            <v>6</v>
          </cell>
          <cell r="L43" t="str">
            <v>LT-220SIR0TAS1C1-M06</v>
          </cell>
          <cell r="M43" t="str">
            <v>LT-MCAC-02SI</v>
          </cell>
          <cell r="N43" t="str">
            <v>km</v>
          </cell>
          <cell r="O43">
            <v>10</v>
          </cell>
          <cell r="P43">
            <v>25</v>
          </cell>
          <cell r="Q43">
            <v>75</v>
          </cell>
          <cell r="R43">
            <v>10</v>
          </cell>
          <cell r="T43">
            <v>7</v>
          </cell>
          <cell r="U43" t="str">
            <v>LT-220SIR0TAS1C1-M06</v>
          </cell>
          <cell r="V43" t="str">
            <v>LT-RCON-04SI</v>
          </cell>
          <cell r="W43" t="str">
            <v>km</v>
          </cell>
          <cell r="X43">
            <v>10</v>
          </cell>
          <cell r="Y43">
            <v>25</v>
          </cell>
          <cell r="Z43">
            <v>75</v>
          </cell>
          <cell r="AA43">
            <v>10</v>
          </cell>
        </row>
        <row r="44">
          <cell r="K44">
            <v>7</v>
          </cell>
          <cell r="L44" t="str">
            <v>LT-220SIR0TAS1C1-M06</v>
          </cell>
          <cell r="M44" t="str">
            <v>LT-MCAP-01SI</v>
          </cell>
          <cell r="N44" t="str">
            <v>km</v>
          </cell>
          <cell r="O44">
            <v>10</v>
          </cell>
          <cell r="P44">
            <v>25</v>
          </cell>
          <cell r="Q44">
            <v>75</v>
          </cell>
          <cell r="R44">
            <v>10</v>
          </cell>
          <cell r="T44">
            <v>7</v>
          </cell>
          <cell r="U44" t="str">
            <v>LT-220SIR0TAS1C1-M06</v>
          </cell>
          <cell r="V44" t="str">
            <v>LT-MSPT-05SI</v>
          </cell>
          <cell r="W44" t="str">
            <v>Estruc</v>
          </cell>
          <cell r="X44">
            <v>10</v>
          </cell>
          <cell r="Y44">
            <v>25</v>
          </cell>
          <cell r="Z44">
            <v>75</v>
          </cell>
          <cell r="AA44">
            <v>25</v>
          </cell>
        </row>
        <row r="45">
          <cell r="K45">
            <v>7</v>
          </cell>
          <cell r="L45" t="str">
            <v>LT-220SIR0TAS1C1-M06</v>
          </cell>
          <cell r="M45" t="str">
            <v>LT-MRES-02SI</v>
          </cell>
          <cell r="N45" t="str">
            <v>Estruc</v>
          </cell>
          <cell r="O45">
            <v>10</v>
          </cell>
          <cell r="P45">
            <v>25</v>
          </cell>
          <cell r="Q45">
            <v>75</v>
          </cell>
          <cell r="R45">
            <v>25</v>
          </cell>
          <cell r="T45">
            <v>7</v>
          </cell>
        </row>
        <row r="47">
          <cell r="C47" t="str">
            <v>LT-220SIR0TAD1C2-M07</v>
          </cell>
          <cell r="D47" t="str">
            <v>LT-INLI-02SI</v>
          </cell>
          <cell r="E47" t="str">
            <v>Estruc</v>
          </cell>
          <cell r="F47">
            <v>10</v>
          </cell>
          <cell r="G47">
            <v>25</v>
          </cell>
          <cell r="H47">
            <v>150</v>
          </cell>
          <cell r="I47">
            <v>25</v>
          </cell>
          <cell r="K47">
            <v>7</v>
          </cell>
          <cell r="L47" t="str">
            <v>LT-220SIR0TAD1C2-M07</v>
          </cell>
          <cell r="M47" t="str">
            <v>LT-MDRA-01SI</v>
          </cell>
          <cell r="N47" t="str">
            <v>Estruc</v>
          </cell>
          <cell r="O47">
            <v>10</v>
          </cell>
          <cell r="P47">
            <v>25</v>
          </cell>
          <cell r="Q47">
            <v>150</v>
          </cell>
          <cell r="R47">
            <v>25</v>
          </cell>
          <cell r="T47">
            <v>7</v>
          </cell>
          <cell r="U47" t="str">
            <v>LT-220SIR0TAD1C2-M07</v>
          </cell>
          <cell r="V47" t="str">
            <v>LT-CAIS-01SI</v>
          </cell>
          <cell r="W47" t="str">
            <v>Cadena</v>
          </cell>
          <cell r="X47">
            <v>10</v>
          </cell>
          <cell r="Y47">
            <v>25</v>
          </cell>
          <cell r="Z47">
            <v>150</v>
          </cell>
          <cell r="AA47">
            <v>150</v>
          </cell>
        </row>
        <row r="48">
          <cell r="C48" t="str">
            <v>LT-220SIR0TAD1C2-M07</v>
          </cell>
          <cell r="D48" t="str">
            <v>LT-INMI-02SI</v>
          </cell>
          <cell r="E48" t="str">
            <v>Estruc</v>
          </cell>
          <cell r="F48">
            <v>10</v>
          </cell>
          <cell r="G48">
            <v>25</v>
          </cell>
          <cell r="H48">
            <v>150</v>
          </cell>
          <cell r="I48">
            <v>25</v>
          </cell>
          <cell r="K48">
            <v>7</v>
          </cell>
          <cell r="L48" t="str">
            <v>LT-220SIR0TAD1C2-M07</v>
          </cell>
          <cell r="M48" t="str">
            <v>LT-MFS-01SI</v>
          </cell>
          <cell r="N48" t="str">
            <v>km</v>
          </cell>
          <cell r="O48">
            <v>10</v>
          </cell>
          <cell r="P48">
            <v>25</v>
          </cell>
          <cell r="Q48">
            <v>150</v>
          </cell>
          <cell r="R48">
            <v>10</v>
          </cell>
          <cell r="T48">
            <v>8</v>
          </cell>
          <cell r="U48" t="str">
            <v>LT-220SIR0TAD1C2-M07</v>
          </cell>
          <cell r="V48" t="str">
            <v>LT-CCON-03SI</v>
          </cell>
          <cell r="W48" t="str">
            <v>km</v>
          </cell>
          <cell r="X48">
            <v>10</v>
          </cell>
          <cell r="Y48">
            <v>25</v>
          </cell>
          <cell r="Z48">
            <v>150</v>
          </cell>
          <cell r="AA48">
            <v>10</v>
          </cell>
        </row>
        <row r="49">
          <cell r="C49" t="str">
            <v>LT-220SIR0TAD1C2-M07</v>
          </cell>
          <cell r="D49" t="str">
            <v>LT-INNO-01SI</v>
          </cell>
          <cell r="E49" t="str">
            <v>Estruc</v>
          </cell>
          <cell r="F49">
            <v>10</v>
          </cell>
          <cell r="G49">
            <v>25</v>
          </cell>
          <cell r="H49">
            <v>150</v>
          </cell>
          <cell r="I49">
            <v>25</v>
          </cell>
          <cell r="K49">
            <v>7</v>
          </cell>
          <cell r="L49" t="str">
            <v>LT-220SIR0TAD1C2-M07</v>
          </cell>
          <cell r="M49" t="str">
            <v>LT-EMPA-01SI</v>
          </cell>
          <cell r="N49" t="str">
            <v>Estruc</v>
          </cell>
          <cell r="O49">
            <v>10</v>
          </cell>
          <cell r="P49">
            <v>25</v>
          </cell>
          <cell r="Q49">
            <v>150</v>
          </cell>
          <cell r="R49">
            <v>25</v>
          </cell>
          <cell r="T49">
            <v>8</v>
          </cell>
          <cell r="U49" t="str">
            <v>LT-220SIR0TAD1C2-M07</v>
          </cell>
          <cell r="V49" t="str">
            <v>LT-CFER-01SI</v>
          </cell>
          <cell r="W49" t="str">
            <v>Estruc</v>
          </cell>
          <cell r="X49">
            <v>10</v>
          </cell>
          <cell r="Y49">
            <v>25</v>
          </cell>
          <cell r="Z49">
            <v>150</v>
          </cell>
          <cell r="AA49">
            <v>25</v>
          </cell>
        </row>
        <row r="50">
          <cell r="C50" t="str">
            <v>LT-220SIR0TAD1C2-M07</v>
          </cell>
          <cell r="D50" t="str">
            <v>LT-MPT-01SI</v>
          </cell>
          <cell r="E50" t="str">
            <v>Estruc</v>
          </cell>
          <cell r="F50">
            <v>10</v>
          </cell>
          <cell r="G50">
            <v>25</v>
          </cell>
          <cell r="H50">
            <v>150</v>
          </cell>
          <cell r="I50">
            <v>25</v>
          </cell>
          <cell r="K50">
            <v>7</v>
          </cell>
          <cell r="L50" t="str">
            <v>LT-220SIR0TAD1C2-M07</v>
          </cell>
          <cell r="M50" t="str">
            <v>LT-PIES-02SI</v>
          </cell>
          <cell r="N50" t="str">
            <v>Estruc</v>
          </cell>
          <cell r="O50">
            <v>10</v>
          </cell>
          <cell r="P50">
            <v>25</v>
          </cell>
          <cell r="Q50">
            <v>150</v>
          </cell>
          <cell r="R50">
            <v>25</v>
          </cell>
          <cell r="T50">
            <v>8</v>
          </cell>
          <cell r="U50" t="str">
            <v>LT-220SIR0TAD1C2-M07</v>
          </cell>
          <cell r="V50" t="str">
            <v>LT-CPER-01SI</v>
          </cell>
          <cell r="W50" t="str">
            <v>Estruc</v>
          </cell>
          <cell r="X50">
            <v>10</v>
          </cell>
          <cell r="Y50">
            <v>25</v>
          </cell>
          <cell r="Z50">
            <v>150</v>
          </cell>
          <cell r="AA50">
            <v>25</v>
          </cell>
        </row>
        <row r="51">
          <cell r="C51" t="str">
            <v>LT-220SIR0TAD1C2-M07</v>
          </cell>
          <cell r="D51" t="str">
            <v>LT-MPC-02SI</v>
          </cell>
          <cell r="E51" t="str">
            <v>Estruc</v>
          </cell>
          <cell r="F51">
            <v>10</v>
          </cell>
          <cell r="G51">
            <v>25</v>
          </cell>
          <cell r="H51">
            <v>150</v>
          </cell>
          <cell r="I51">
            <v>25</v>
          </cell>
          <cell r="K51">
            <v>7</v>
          </cell>
          <cell r="L51" t="str">
            <v>LT-220SIR0TAD1C2-M07</v>
          </cell>
          <cell r="M51" t="str">
            <v>LT-AJGRA-01SI</v>
          </cell>
          <cell r="N51" t="str">
            <v>Estruc</v>
          </cell>
          <cell r="O51">
            <v>10</v>
          </cell>
          <cell r="P51">
            <v>25</v>
          </cell>
          <cell r="Q51">
            <v>150</v>
          </cell>
          <cell r="R51">
            <v>25</v>
          </cell>
          <cell r="T51">
            <v>8</v>
          </cell>
          <cell r="U51" t="str">
            <v>LT-220SIR0TAD1C2-M07</v>
          </cell>
          <cell r="V51" t="str">
            <v>LT-RCG-06SI</v>
          </cell>
          <cell r="W51" t="str">
            <v>km</v>
          </cell>
          <cell r="X51">
            <v>10</v>
          </cell>
          <cell r="Y51">
            <v>25</v>
          </cell>
          <cell r="Z51">
            <v>150</v>
          </cell>
          <cell r="AA51">
            <v>10</v>
          </cell>
        </row>
        <row r="52">
          <cell r="K52">
            <v>7</v>
          </cell>
          <cell r="L52" t="str">
            <v>LT-220SIR0TAD1C2-M07</v>
          </cell>
          <cell r="M52" t="str">
            <v>LT-MCAC-02SI</v>
          </cell>
          <cell r="N52" t="str">
            <v>km</v>
          </cell>
          <cell r="O52">
            <v>10</v>
          </cell>
          <cell r="P52">
            <v>25</v>
          </cell>
          <cell r="Q52">
            <v>150</v>
          </cell>
          <cell r="R52">
            <v>10</v>
          </cell>
          <cell r="T52">
            <v>8</v>
          </cell>
          <cell r="U52" t="str">
            <v>LT-220SIR0TAD1C2-M07</v>
          </cell>
          <cell r="V52" t="str">
            <v>LT-RCON-04SI</v>
          </cell>
          <cell r="W52" t="str">
            <v>km</v>
          </cell>
          <cell r="X52">
            <v>10</v>
          </cell>
          <cell r="Y52">
            <v>25</v>
          </cell>
          <cell r="Z52">
            <v>150</v>
          </cell>
          <cell r="AA52">
            <v>10</v>
          </cell>
        </row>
        <row r="53">
          <cell r="K53">
            <v>8</v>
          </cell>
          <cell r="L53" t="str">
            <v>LT-220SIR0TAD1C2-M07</v>
          </cell>
          <cell r="M53" t="str">
            <v>LT-MCAP-01SI</v>
          </cell>
          <cell r="N53" t="str">
            <v>km</v>
          </cell>
          <cell r="O53">
            <v>10</v>
          </cell>
          <cell r="P53">
            <v>25</v>
          </cell>
          <cell r="Q53">
            <v>150</v>
          </cell>
          <cell r="R53">
            <v>10</v>
          </cell>
          <cell r="T53">
            <v>8</v>
          </cell>
          <cell r="U53" t="str">
            <v>LT-220SIR0TAD1C2-M07</v>
          </cell>
          <cell r="V53" t="str">
            <v>LT-MSPT-05SI</v>
          </cell>
          <cell r="W53" t="str">
            <v>Estruc</v>
          </cell>
          <cell r="X53">
            <v>10</v>
          </cell>
          <cell r="Y53">
            <v>25</v>
          </cell>
          <cell r="Z53">
            <v>150</v>
          </cell>
          <cell r="AA53">
            <v>25</v>
          </cell>
        </row>
        <row r="54">
          <cell r="K54">
            <v>8</v>
          </cell>
          <cell r="L54" t="str">
            <v>LT-220SIR0TAD1C2-M07</v>
          </cell>
          <cell r="M54" t="str">
            <v>LT-MRES-02SI</v>
          </cell>
          <cell r="N54" t="str">
            <v>Estruc</v>
          </cell>
          <cell r="O54">
            <v>10</v>
          </cell>
          <cell r="P54">
            <v>25</v>
          </cell>
          <cell r="Q54">
            <v>150</v>
          </cell>
          <cell r="R54">
            <v>25</v>
          </cell>
          <cell r="T54">
            <v>8</v>
          </cell>
        </row>
        <row r="56">
          <cell r="C56" t="str">
            <v>LT-220SIR1TAS2C2-M08</v>
          </cell>
          <cell r="D56" t="str">
            <v>LT-INLI-01SI</v>
          </cell>
          <cell r="E56" t="str">
            <v>Estruc</v>
          </cell>
          <cell r="F56">
            <v>10</v>
          </cell>
          <cell r="G56">
            <v>25</v>
          </cell>
          <cell r="H56">
            <v>75</v>
          </cell>
          <cell r="I56">
            <v>25</v>
          </cell>
          <cell r="K56">
            <v>8</v>
          </cell>
          <cell r="L56" t="str">
            <v>LT-220SIR1TAS2C2-M08</v>
          </cell>
          <cell r="M56" t="str">
            <v>LT-MDRA-01SI</v>
          </cell>
          <cell r="N56" t="str">
            <v>Estruc</v>
          </cell>
          <cell r="O56">
            <v>10</v>
          </cell>
          <cell r="P56">
            <v>25</v>
          </cell>
          <cell r="Q56">
            <v>75</v>
          </cell>
          <cell r="R56">
            <v>25</v>
          </cell>
          <cell r="T56">
            <v>9</v>
          </cell>
          <cell r="U56" t="str">
            <v>LT-220SIR1TAS2C2-M08</v>
          </cell>
          <cell r="V56" t="str">
            <v>LT-CAIS-01SI</v>
          </cell>
          <cell r="W56" t="str">
            <v>Cadena</v>
          </cell>
          <cell r="X56">
            <v>10</v>
          </cell>
          <cell r="Y56">
            <v>25</v>
          </cell>
          <cell r="Z56">
            <v>75</v>
          </cell>
          <cell r="AA56">
            <v>75</v>
          </cell>
        </row>
        <row r="57">
          <cell r="C57" t="str">
            <v>LT-220SIR1TAS2C2-M08</v>
          </cell>
          <cell r="D57" t="str">
            <v>LT-INMI-01SI</v>
          </cell>
          <cell r="E57" t="str">
            <v>Estruc</v>
          </cell>
          <cell r="F57">
            <v>10</v>
          </cell>
          <cell r="G57">
            <v>25</v>
          </cell>
          <cell r="H57">
            <v>75</v>
          </cell>
          <cell r="I57">
            <v>25</v>
          </cell>
          <cell r="K57">
            <v>8</v>
          </cell>
          <cell r="L57" t="str">
            <v>LT-220SIR1TAS2C2-M08</v>
          </cell>
          <cell r="M57" t="str">
            <v>LT-MFS-01SI</v>
          </cell>
          <cell r="N57" t="str">
            <v>km</v>
          </cell>
          <cell r="O57">
            <v>10</v>
          </cell>
          <cell r="P57">
            <v>25</v>
          </cell>
          <cell r="Q57">
            <v>75</v>
          </cell>
          <cell r="R57">
            <v>10</v>
          </cell>
          <cell r="T57">
            <v>9</v>
          </cell>
          <cell r="U57" t="str">
            <v>LT-220SIR1TAS2C2-M08</v>
          </cell>
          <cell r="V57" t="str">
            <v>LT-CCON-03SI</v>
          </cell>
          <cell r="W57" t="str">
            <v>km</v>
          </cell>
          <cell r="X57">
            <v>10</v>
          </cell>
          <cell r="Y57">
            <v>25</v>
          </cell>
          <cell r="Z57">
            <v>75</v>
          </cell>
          <cell r="AA57">
            <v>10</v>
          </cell>
        </row>
        <row r="58">
          <cell r="C58" t="str">
            <v>LT-220SIR1TAS2C2-M08</v>
          </cell>
          <cell r="D58" t="str">
            <v>LT-INNO-01SI</v>
          </cell>
          <cell r="E58" t="str">
            <v>Estruc</v>
          </cell>
          <cell r="F58">
            <v>10</v>
          </cell>
          <cell r="G58">
            <v>25</v>
          </cell>
          <cell r="H58">
            <v>75</v>
          </cell>
          <cell r="I58">
            <v>25</v>
          </cell>
          <cell r="K58">
            <v>8</v>
          </cell>
          <cell r="L58" t="str">
            <v>LT-220SIR1TAS2C2-M08</v>
          </cell>
          <cell r="M58" t="str">
            <v>LT-EMPA-01SI</v>
          </cell>
          <cell r="N58" t="str">
            <v>Estruc</v>
          </cell>
          <cell r="O58">
            <v>10</v>
          </cell>
          <cell r="P58">
            <v>25</v>
          </cell>
          <cell r="Q58">
            <v>75</v>
          </cell>
          <cell r="R58">
            <v>25</v>
          </cell>
          <cell r="T58">
            <v>9</v>
          </cell>
          <cell r="U58" t="str">
            <v>LT-220SIR1TAS2C2-M08</v>
          </cell>
          <cell r="V58" t="str">
            <v>LT-CFER-01SI</v>
          </cell>
          <cell r="W58" t="str">
            <v>Estruc</v>
          </cell>
          <cell r="X58">
            <v>10</v>
          </cell>
          <cell r="Y58">
            <v>25</v>
          </cell>
          <cell r="Z58">
            <v>75</v>
          </cell>
          <cell r="AA58">
            <v>25</v>
          </cell>
        </row>
        <row r="59">
          <cell r="C59" t="str">
            <v>LT-220SIR1TAS2C2-M08</v>
          </cell>
          <cell r="D59" t="str">
            <v>LT-MPT-01SI</v>
          </cell>
          <cell r="E59" t="str">
            <v>Estruc</v>
          </cell>
          <cell r="F59">
            <v>10</v>
          </cell>
          <cell r="G59">
            <v>25</v>
          </cell>
          <cell r="H59">
            <v>75</v>
          </cell>
          <cell r="I59">
            <v>25</v>
          </cell>
          <cell r="K59">
            <v>8</v>
          </cell>
          <cell r="L59" t="str">
            <v>LT-220SIR1TAS2C2-M08</v>
          </cell>
          <cell r="M59" t="str">
            <v>LT-PIES-02SI</v>
          </cell>
          <cell r="N59" t="str">
            <v>Estruc</v>
          </cell>
          <cell r="O59">
            <v>10</v>
          </cell>
          <cell r="P59">
            <v>25</v>
          </cell>
          <cell r="Q59">
            <v>75</v>
          </cell>
          <cell r="R59">
            <v>25</v>
          </cell>
          <cell r="T59">
            <v>9</v>
          </cell>
          <cell r="U59" t="str">
            <v>LT-220SIR1TAS2C2-M08</v>
          </cell>
          <cell r="V59" t="str">
            <v>LT-CPER-01SI</v>
          </cell>
          <cell r="W59" t="str">
            <v>Estruc</v>
          </cell>
          <cell r="X59">
            <v>10</v>
          </cell>
          <cell r="Y59">
            <v>25</v>
          </cell>
          <cell r="Z59">
            <v>75</v>
          </cell>
          <cell r="AA59">
            <v>25</v>
          </cell>
        </row>
        <row r="60">
          <cell r="C60" t="str">
            <v>LT-220SIR1TAS2C2-M08</v>
          </cell>
          <cell r="D60" t="str">
            <v>LT-MPC-01SI</v>
          </cell>
          <cell r="E60" t="str">
            <v>Estruc</v>
          </cell>
          <cell r="F60">
            <v>10</v>
          </cell>
          <cell r="G60">
            <v>25</v>
          </cell>
          <cell r="H60">
            <v>75</v>
          </cell>
          <cell r="I60">
            <v>25</v>
          </cell>
          <cell r="K60">
            <v>8</v>
          </cell>
          <cell r="L60" t="str">
            <v>LT-220SIR1TAS2C2-M08</v>
          </cell>
          <cell r="M60" t="str">
            <v>LT-AJGRA-01SI</v>
          </cell>
          <cell r="N60" t="str">
            <v>Estruc</v>
          </cell>
          <cell r="O60">
            <v>10</v>
          </cell>
          <cell r="P60">
            <v>25</v>
          </cell>
          <cell r="Q60">
            <v>75</v>
          </cell>
          <cell r="R60">
            <v>25</v>
          </cell>
          <cell r="T60">
            <v>9</v>
          </cell>
          <cell r="U60" t="str">
            <v>LT-220SIR1TAS2C2-M08</v>
          </cell>
          <cell r="V60" t="str">
            <v>LT-RCG-06SI</v>
          </cell>
          <cell r="W60" t="str">
            <v>km</v>
          </cell>
          <cell r="X60">
            <v>10</v>
          </cell>
          <cell r="Y60">
            <v>25</v>
          </cell>
          <cell r="Z60">
            <v>75</v>
          </cell>
          <cell r="AA60">
            <v>10</v>
          </cell>
        </row>
        <row r="61">
          <cell r="K61">
            <v>8</v>
          </cell>
          <cell r="L61" t="str">
            <v>LT-220SIR1TAS2C2-M08</v>
          </cell>
          <cell r="M61" t="str">
            <v>LT-MCAC-02SI</v>
          </cell>
          <cell r="N61" t="str">
            <v>km</v>
          </cell>
          <cell r="O61">
            <v>10</v>
          </cell>
          <cell r="P61">
            <v>25</v>
          </cell>
          <cell r="Q61">
            <v>75</v>
          </cell>
          <cell r="R61">
            <v>10</v>
          </cell>
          <cell r="T61">
            <v>9</v>
          </cell>
          <cell r="U61" t="str">
            <v>LT-220SIR1TAS2C2-M08</v>
          </cell>
          <cell r="V61" t="str">
            <v>LT-RCON-04SI</v>
          </cell>
          <cell r="W61" t="str">
            <v>km</v>
          </cell>
          <cell r="X61">
            <v>10</v>
          </cell>
          <cell r="Y61">
            <v>25</v>
          </cell>
          <cell r="Z61">
            <v>75</v>
          </cell>
          <cell r="AA61">
            <v>10</v>
          </cell>
        </row>
        <row r="62">
          <cell r="K62">
            <v>9</v>
          </cell>
          <cell r="L62" t="str">
            <v>LT-220SIR1TAS2C2-M08</v>
          </cell>
          <cell r="M62" t="str">
            <v>LT-MCAP-01SI</v>
          </cell>
          <cell r="N62" t="str">
            <v>km</v>
          </cell>
          <cell r="O62">
            <v>10</v>
          </cell>
          <cell r="P62">
            <v>25</v>
          </cell>
          <cell r="Q62">
            <v>75</v>
          </cell>
          <cell r="R62">
            <v>10</v>
          </cell>
          <cell r="T62">
            <v>9</v>
          </cell>
          <cell r="U62" t="str">
            <v>LT-220SIR1TAS2C2-M08</v>
          </cell>
          <cell r="V62" t="str">
            <v>LT-MSPT-05SI</v>
          </cell>
          <cell r="W62" t="str">
            <v>Estruc</v>
          </cell>
          <cell r="X62">
            <v>10</v>
          </cell>
          <cell r="Y62">
            <v>25</v>
          </cell>
          <cell r="Z62">
            <v>75</v>
          </cell>
          <cell r="AA62">
            <v>25</v>
          </cell>
        </row>
        <row r="63">
          <cell r="K63">
            <v>9</v>
          </cell>
          <cell r="L63" t="str">
            <v>LT-220SIR1TAS2C2-M08</v>
          </cell>
          <cell r="M63" t="str">
            <v>LT-MRES-02SI</v>
          </cell>
          <cell r="N63" t="str">
            <v>Estruc</v>
          </cell>
          <cell r="O63">
            <v>10</v>
          </cell>
          <cell r="P63">
            <v>25</v>
          </cell>
          <cell r="Q63">
            <v>75</v>
          </cell>
          <cell r="R63">
            <v>25</v>
          </cell>
          <cell r="T63">
            <v>10</v>
          </cell>
        </row>
        <row r="65">
          <cell r="C65" t="str">
            <v>LT-220SIR1TAD2C2-M09</v>
          </cell>
          <cell r="D65" t="str">
            <v>LT-INLI-02SI</v>
          </cell>
          <cell r="E65" t="str">
            <v>Estruc</v>
          </cell>
          <cell r="F65">
            <v>10</v>
          </cell>
          <cell r="G65">
            <v>25</v>
          </cell>
          <cell r="H65">
            <v>150</v>
          </cell>
          <cell r="I65">
            <v>25</v>
          </cell>
          <cell r="K65">
            <v>9</v>
          </cell>
          <cell r="L65" t="str">
            <v>LT-220SIR1TAD2C2-M09</v>
          </cell>
          <cell r="M65" t="str">
            <v>LT-MDRA-01SI</v>
          </cell>
          <cell r="N65" t="str">
            <v>Estruc</v>
          </cell>
          <cell r="O65">
            <v>10</v>
          </cell>
          <cell r="P65">
            <v>25</v>
          </cell>
          <cell r="Q65">
            <v>150</v>
          </cell>
          <cell r="R65">
            <v>25</v>
          </cell>
          <cell r="T65">
            <v>10</v>
          </cell>
          <cell r="U65" t="str">
            <v>LT-220SIR1TAD2C2-M09</v>
          </cell>
          <cell r="V65" t="str">
            <v>LT-CAIS-01SI</v>
          </cell>
          <cell r="W65" t="str">
            <v>Cadena</v>
          </cell>
          <cell r="X65">
            <v>10</v>
          </cell>
          <cell r="Y65">
            <v>25</v>
          </cell>
          <cell r="Z65">
            <v>150</v>
          </cell>
          <cell r="AA65">
            <v>150</v>
          </cell>
        </row>
        <row r="66">
          <cell r="C66" t="str">
            <v>LT-220SIR1TAD2C2-M09</v>
          </cell>
          <cell r="D66" t="str">
            <v>LT-INMI-03SI</v>
          </cell>
          <cell r="E66" t="str">
            <v>Estruc</v>
          </cell>
          <cell r="F66">
            <v>10</v>
          </cell>
          <cell r="G66">
            <v>25</v>
          </cell>
          <cell r="H66">
            <v>150</v>
          </cell>
          <cell r="I66">
            <v>25</v>
          </cell>
          <cell r="K66">
            <v>9</v>
          </cell>
          <cell r="L66" t="str">
            <v>LT-220SIR1TAD2C2-M09</v>
          </cell>
          <cell r="M66" t="str">
            <v>LT-MFS-01SI</v>
          </cell>
          <cell r="N66" t="str">
            <v>km</v>
          </cell>
          <cell r="O66">
            <v>10</v>
          </cell>
          <cell r="P66">
            <v>25</v>
          </cell>
          <cell r="Q66">
            <v>150</v>
          </cell>
          <cell r="R66">
            <v>10</v>
          </cell>
          <cell r="T66">
            <v>10</v>
          </cell>
          <cell r="U66" t="str">
            <v>LT-220SIR1TAD2C2-M09</v>
          </cell>
          <cell r="V66" t="str">
            <v>LT-CCON-03SI</v>
          </cell>
          <cell r="W66" t="str">
            <v>km</v>
          </cell>
          <cell r="X66">
            <v>10</v>
          </cell>
          <cell r="Y66">
            <v>25</v>
          </cell>
          <cell r="Z66">
            <v>150</v>
          </cell>
          <cell r="AA66">
            <v>10</v>
          </cell>
        </row>
        <row r="67">
          <cell r="C67" t="str">
            <v>LT-220SIR1TAD2C2-M09</v>
          </cell>
          <cell r="D67" t="str">
            <v>LT-INNO-01SI</v>
          </cell>
          <cell r="E67" t="str">
            <v>Estruc</v>
          </cell>
          <cell r="F67">
            <v>10</v>
          </cell>
          <cell r="G67">
            <v>25</v>
          </cell>
          <cell r="H67">
            <v>150</v>
          </cell>
          <cell r="I67">
            <v>25</v>
          </cell>
          <cell r="K67">
            <v>9</v>
          </cell>
          <cell r="L67" t="str">
            <v>LT-220SIR1TAD2C2-M09</v>
          </cell>
          <cell r="M67" t="str">
            <v>LT-EMPA-01SI</v>
          </cell>
          <cell r="N67" t="str">
            <v>Estruc</v>
          </cell>
          <cell r="O67">
            <v>10</v>
          </cell>
          <cell r="P67">
            <v>25</v>
          </cell>
          <cell r="Q67">
            <v>150</v>
          </cell>
          <cell r="R67">
            <v>25</v>
          </cell>
          <cell r="T67">
            <v>10</v>
          </cell>
          <cell r="U67" t="str">
            <v>LT-220SIR1TAD2C2-M09</v>
          </cell>
          <cell r="V67" t="str">
            <v>LT-CFER-01SI</v>
          </cell>
          <cell r="W67" t="str">
            <v>Estruc</v>
          </cell>
          <cell r="X67">
            <v>10</v>
          </cell>
          <cell r="Y67">
            <v>25</v>
          </cell>
          <cell r="Z67">
            <v>150</v>
          </cell>
          <cell r="AA67">
            <v>25</v>
          </cell>
        </row>
        <row r="68">
          <cell r="C68" t="str">
            <v>LT-220SIR1TAD2C2-M09</v>
          </cell>
          <cell r="D68" t="str">
            <v>LT-MPT-01SI</v>
          </cell>
          <cell r="E68" t="str">
            <v>Estruc</v>
          </cell>
          <cell r="F68">
            <v>10</v>
          </cell>
          <cell r="G68">
            <v>25</v>
          </cell>
          <cell r="H68">
            <v>150</v>
          </cell>
          <cell r="I68">
            <v>25</v>
          </cell>
          <cell r="K68">
            <v>9</v>
          </cell>
          <cell r="L68" t="str">
            <v>LT-220SIR1TAD2C2-M09</v>
          </cell>
          <cell r="M68" t="str">
            <v>LT-PIES-02SI</v>
          </cell>
          <cell r="N68" t="str">
            <v>Estruc</v>
          </cell>
          <cell r="O68">
            <v>10</v>
          </cell>
          <cell r="P68">
            <v>25</v>
          </cell>
          <cell r="Q68">
            <v>150</v>
          </cell>
          <cell r="R68">
            <v>25</v>
          </cell>
          <cell r="T68">
            <v>10</v>
          </cell>
          <cell r="U68" t="str">
            <v>LT-220SIR1TAD2C2-M09</v>
          </cell>
          <cell r="V68" t="str">
            <v>LT-CPER-01SI</v>
          </cell>
          <cell r="W68" t="str">
            <v>Estruc</v>
          </cell>
          <cell r="X68">
            <v>10</v>
          </cell>
          <cell r="Y68">
            <v>25</v>
          </cell>
          <cell r="Z68">
            <v>150</v>
          </cell>
          <cell r="AA68">
            <v>25</v>
          </cell>
        </row>
        <row r="69">
          <cell r="C69" t="str">
            <v>LT-220SIR1TAD2C2-M09</v>
          </cell>
          <cell r="D69" t="str">
            <v>LT-MPC-01SI</v>
          </cell>
          <cell r="E69" t="str">
            <v>Estruc</v>
          </cell>
          <cell r="F69">
            <v>10</v>
          </cell>
          <cell r="G69">
            <v>25</v>
          </cell>
          <cell r="H69">
            <v>150</v>
          </cell>
          <cell r="I69">
            <v>25</v>
          </cell>
          <cell r="K69">
            <v>9</v>
          </cell>
          <cell r="L69" t="str">
            <v>LT-220SIR1TAD2C2-M09</v>
          </cell>
          <cell r="M69" t="str">
            <v>LT-AJGRA-01SI</v>
          </cell>
          <cell r="N69" t="str">
            <v>Estruc</v>
          </cell>
          <cell r="O69">
            <v>10</v>
          </cell>
          <cell r="P69">
            <v>25</v>
          </cell>
          <cell r="Q69">
            <v>150</v>
          </cell>
          <cell r="R69">
            <v>25</v>
          </cell>
          <cell r="T69">
            <v>10</v>
          </cell>
          <cell r="U69" t="str">
            <v>LT-220SIR1TAD2C2-M09</v>
          </cell>
          <cell r="V69" t="str">
            <v>LT-RCG-06SI</v>
          </cell>
          <cell r="W69" t="str">
            <v>km</v>
          </cell>
          <cell r="X69">
            <v>10</v>
          </cell>
          <cell r="Y69">
            <v>25</v>
          </cell>
          <cell r="Z69">
            <v>150</v>
          </cell>
          <cell r="AA69">
            <v>10</v>
          </cell>
        </row>
        <row r="70">
          <cell r="K70">
            <v>9</v>
          </cell>
          <cell r="L70" t="str">
            <v>LT-220SIR1TAD2C2-M09</v>
          </cell>
          <cell r="M70" t="str">
            <v>LT-MCAC-02SI</v>
          </cell>
          <cell r="N70" t="str">
            <v>km</v>
          </cell>
          <cell r="O70">
            <v>10</v>
          </cell>
          <cell r="P70">
            <v>25</v>
          </cell>
          <cell r="Q70">
            <v>150</v>
          </cell>
          <cell r="R70">
            <v>10</v>
          </cell>
          <cell r="T70">
            <v>10</v>
          </cell>
          <cell r="U70" t="str">
            <v>LT-220SIR1TAD2C2-M09</v>
          </cell>
          <cell r="V70" t="str">
            <v>LT-RCON-04SI</v>
          </cell>
          <cell r="W70" t="str">
            <v>km</v>
          </cell>
          <cell r="X70">
            <v>10</v>
          </cell>
          <cell r="Y70">
            <v>25</v>
          </cell>
          <cell r="Z70">
            <v>150</v>
          </cell>
          <cell r="AA70">
            <v>10</v>
          </cell>
        </row>
        <row r="71">
          <cell r="K71">
            <v>10</v>
          </cell>
          <cell r="L71" t="str">
            <v>LT-220SIR1TAD2C2-M09</v>
          </cell>
          <cell r="M71" t="str">
            <v>LT-MCAP-01SI</v>
          </cell>
          <cell r="N71" t="str">
            <v>km</v>
          </cell>
          <cell r="O71">
            <v>10</v>
          </cell>
          <cell r="P71">
            <v>25</v>
          </cell>
          <cell r="Q71">
            <v>150</v>
          </cell>
          <cell r="R71">
            <v>10</v>
          </cell>
          <cell r="T71">
            <v>11</v>
          </cell>
          <cell r="U71" t="str">
            <v>LT-220SIR1TAD2C2-M09</v>
          </cell>
          <cell r="V71" t="str">
            <v>LT-MSPT-05SI</v>
          </cell>
          <cell r="W71" t="str">
            <v>Estruc</v>
          </cell>
          <cell r="X71">
            <v>10</v>
          </cell>
          <cell r="Y71">
            <v>25</v>
          </cell>
          <cell r="Z71">
            <v>150</v>
          </cell>
          <cell r="AA71">
            <v>25</v>
          </cell>
        </row>
        <row r="72">
          <cell r="K72">
            <v>10</v>
          </cell>
          <cell r="L72" t="str">
            <v>LT-220SIR1TAD2C2-M09</v>
          </cell>
          <cell r="M72" t="str">
            <v>LT-MRES-02SI</v>
          </cell>
          <cell r="N72" t="str">
            <v>Estruc</v>
          </cell>
          <cell r="O72">
            <v>10</v>
          </cell>
          <cell r="P72">
            <v>25</v>
          </cell>
          <cell r="Q72">
            <v>150</v>
          </cell>
          <cell r="R72">
            <v>25</v>
          </cell>
          <cell r="T72">
            <v>11</v>
          </cell>
        </row>
        <row r="74">
          <cell r="C74" t="str">
            <v>LT-220SIR2TAS2C2-M10</v>
          </cell>
          <cell r="D74" t="str">
            <v>LT-INLI-01SI</v>
          </cell>
          <cell r="E74" t="str">
            <v>Estruc</v>
          </cell>
          <cell r="F74">
            <v>10</v>
          </cell>
          <cell r="G74">
            <v>25</v>
          </cell>
          <cell r="H74">
            <v>75</v>
          </cell>
          <cell r="I74">
            <v>25</v>
          </cell>
          <cell r="K74">
            <v>10</v>
          </cell>
          <cell r="L74" t="str">
            <v>LT-220SIR2TAS2C2-M10</v>
          </cell>
          <cell r="M74" t="str">
            <v>LT-MDRA-01SI</v>
          </cell>
          <cell r="N74" t="str">
            <v>Estruc</v>
          </cell>
          <cell r="O74">
            <v>10</v>
          </cell>
          <cell r="P74">
            <v>25</v>
          </cell>
          <cell r="Q74">
            <v>75</v>
          </cell>
          <cell r="R74">
            <v>25</v>
          </cell>
          <cell r="T74">
            <v>11</v>
          </cell>
          <cell r="U74" t="str">
            <v>LT-220SIR2TAS2C2-M10</v>
          </cell>
          <cell r="V74" t="str">
            <v>LT-CAIS-01SI</v>
          </cell>
          <cell r="W74" t="str">
            <v>Cadena</v>
          </cell>
          <cell r="X74">
            <v>10</v>
          </cell>
          <cell r="Y74">
            <v>25</v>
          </cell>
          <cell r="Z74">
            <v>75</v>
          </cell>
          <cell r="AA74">
            <v>75</v>
          </cell>
        </row>
        <row r="75">
          <cell r="C75" t="str">
            <v>LT-220SIR2TAS2C2-M10</v>
          </cell>
          <cell r="D75" t="str">
            <v>LT-INMI-01SI</v>
          </cell>
          <cell r="E75" t="str">
            <v>Estruc</v>
          </cell>
          <cell r="F75">
            <v>10</v>
          </cell>
          <cell r="G75">
            <v>25</v>
          </cell>
          <cell r="H75">
            <v>75</v>
          </cell>
          <cell r="I75">
            <v>25</v>
          </cell>
          <cell r="K75">
            <v>10</v>
          </cell>
          <cell r="L75" t="str">
            <v>LT-220SIR2TAS2C2-M10</v>
          </cell>
          <cell r="M75" t="str">
            <v>LT-MFS-01SI</v>
          </cell>
          <cell r="N75" t="str">
            <v>km</v>
          </cell>
          <cell r="O75">
            <v>10</v>
          </cell>
          <cell r="P75">
            <v>25</v>
          </cell>
          <cell r="Q75">
            <v>75</v>
          </cell>
          <cell r="R75">
            <v>10</v>
          </cell>
          <cell r="T75">
            <v>11</v>
          </cell>
          <cell r="U75" t="str">
            <v>LT-220SIR2TAS2C2-M10</v>
          </cell>
          <cell r="V75" t="str">
            <v>LT-CCON-03SI</v>
          </cell>
          <cell r="W75" t="str">
            <v>km</v>
          </cell>
          <cell r="X75">
            <v>10</v>
          </cell>
          <cell r="Y75">
            <v>25</v>
          </cell>
          <cell r="Z75">
            <v>75</v>
          </cell>
          <cell r="AA75">
            <v>10</v>
          </cell>
        </row>
        <row r="76">
          <cell r="C76" t="str">
            <v>LT-220SIR2TAS2C2-M10</v>
          </cell>
          <cell r="D76" t="str">
            <v>LT-INNO-01SI</v>
          </cell>
          <cell r="E76" t="str">
            <v>Estruc</v>
          </cell>
          <cell r="F76">
            <v>10</v>
          </cell>
          <cell r="G76">
            <v>25</v>
          </cell>
          <cell r="H76">
            <v>75</v>
          </cell>
          <cell r="I76">
            <v>25</v>
          </cell>
          <cell r="K76">
            <v>10</v>
          </cell>
          <cell r="L76" t="str">
            <v>LT-220SIR2TAS2C2-M10</v>
          </cell>
          <cell r="M76" t="str">
            <v>LT-EMPA-01SI</v>
          </cell>
          <cell r="N76" t="str">
            <v>Estruc</v>
          </cell>
          <cell r="O76">
            <v>10</v>
          </cell>
          <cell r="P76">
            <v>25</v>
          </cell>
          <cell r="Q76">
            <v>75</v>
          </cell>
          <cell r="R76">
            <v>25</v>
          </cell>
          <cell r="T76">
            <v>11</v>
          </cell>
          <cell r="U76" t="str">
            <v>LT-220SIR2TAS2C2-M10</v>
          </cell>
          <cell r="V76" t="str">
            <v>LT-CFER-01SI</v>
          </cell>
          <cell r="W76" t="str">
            <v>Estruc</v>
          </cell>
          <cell r="X76">
            <v>10</v>
          </cell>
          <cell r="Y76">
            <v>25</v>
          </cell>
          <cell r="Z76">
            <v>75</v>
          </cell>
          <cell r="AA76">
            <v>25</v>
          </cell>
        </row>
        <row r="77">
          <cell r="C77" t="str">
            <v>LT-220SIR2TAS2C2-M10</v>
          </cell>
          <cell r="D77" t="str">
            <v>LT-MPT-01SI</v>
          </cell>
          <cell r="E77" t="str">
            <v>Estruc</v>
          </cell>
          <cell r="F77">
            <v>10</v>
          </cell>
          <cell r="G77">
            <v>25</v>
          </cell>
          <cell r="H77">
            <v>75</v>
          </cell>
          <cell r="I77">
            <v>25</v>
          </cell>
          <cell r="K77">
            <v>10</v>
          </cell>
          <cell r="L77" t="str">
            <v>LT-220SIR2TAS2C2-M10</v>
          </cell>
          <cell r="M77" t="str">
            <v>LT-PIES-02SI</v>
          </cell>
          <cell r="N77" t="str">
            <v>Estruc</v>
          </cell>
          <cell r="O77">
            <v>10</v>
          </cell>
          <cell r="P77">
            <v>25</v>
          </cell>
          <cell r="Q77">
            <v>75</v>
          </cell>
          <cell r="R77">
            <v>25</v>
          </cell>
          <cell r="T77">
            <v>11</v>
          </cell>
          <cell r="U77" t="str">
            <v>LT-220SIR2TAS2C2-M10</v>
          </cell>
          <cell r="V77" t="str">
            <v>LT-CPER-01SI</v>
          </cell>
          <cell r="W77" t="str">
            <v>Estruc</v>
          </cell>
          <cell r="X77">
            <v>10</v>
          </cell>
          <cell r="Y77">
            <v>25</v>
          </cell>
          <cell r="Z77">
            <v>75</v>
          </cell>
          <cell r="AA77">
            <v>25</v>
          </cell>
        </row>
        <row r="78">
          <cell r="C78" t="str">
            <v>LT-220SIR2TAS2C2-M10</v>
          </cell>
          <cell r="D78" t="str">
            <v>LT-MPC-01SI</v>
          </cell>
          <cell r="E78" t="str">
            <v>Estruc</v>
          </cell>
          <cell r="F78">
            <v>10</v>
          </cell>
          <cell r="G78">
            <v>25</v>
          </cell>
          <cell r="H78">
            <v>75</v>
          </cell>
          <cell r="I78">
            <v>25</v>
          </cell>
          <cell r="K78">
            <v>10</v>
          </cell>
          <cell r="L78" t="str">
            <v>LT-220SIR2TAS2C2-M10</v>
          </cell>
          <cell r="M78" t="str">
            <v>LT-AJGRA-01SI</v>
          </cell>
          <cell r="N78" t="str">
            <v>Estruc</v>
          </cell>
          <cell r="O78">
            <v>10</v>
          </cell>
          <cell r="P78">
            <v>25</v>
          </cell>
          <cell r="Q78">
            <v>75</v>
          </cell>
          <cell r="R78">
            <v>25</v>
          </cell>
          <cell r="T78">
            <v>11</v>
          </cell>
          <cell r="U78" t="str">
            <v>LT-220SIR2TAS2C2-M10</v>
          </cell>
          <cell r="V78" t="str">
            <v>LT-RCG-06SI</v>
          </cell>
          <cell r="W78" t="str">
            <v>km</v>
          </cell>
          <cell r="X78">
            <v>10</v>
          </cell>
          <cell r="Y78">
            <v>25</v>
          </cell>
          <cell r="Z78">
            <v>75</v>
          </cell>
          <cell r="AA78">
            <v>10</v>
          </cell>
        </row>
        <row r="79">
          <cell r="K79">
            <v>11</v>
          </cell>
          <cell r="L79" t="str">
            <v>LT-220SIR2TAS2C2-M10</v>
          </cell>
          <cell r="M79" t="str">
            <v>LT-MCAC-02SI</v>
          </cell>
          <cell r="N79" t="str">
            <v>km</v>
          </cell>
          <cell r="O79">
            <v>10</v>
          </cell>
          <cell r="P79">
            <v>25</v>
          </cell>
          <cell r="Q79">
            <v>75</v>
          </cell>
          <cell r="R79">
            <v>10</v>
          </cell>
          <cell r="T79">
            <v>12</v>
          </cell>
          <cell r="U79" t="str">
            <v>LT-220SIR2TAS2C2-M10</v>
          </cell>
          <cell r="V79" t="str">
            <v>LT-RCON-04SI</v>
          </cell>
          <cell r="W79" t="str">
            <v>km</v>
          </cell>
          <cell r="X79">
            <v>10</v>
          </cell>
          <cell r="Y79">
            <v>25</v>
          </cell>
          <cell r="Z79">
            <v>75</v>
          </cell>
          <cell r="AA79">
            <v>10</v>
          </cell>
        </row>
        <row r="80">
          <cell r="K80">
            <v>11</v>
          </cell>
          <cell r="L80" t="str">
            <v>LT-220SIR2TAS2C2-M10</v>
          </cell>
          <cell r="M80" t="str">
            <v>LT-MCAP-01SI</v>
          </cell>
          <cell r="N80" t="str">
            <v>km</v>
          </cell>
          <cell r="O80">
            <v>10</v>
          </cell>
          <cell r="P80">
            <v>25</v>
          </cell>
          <cell r="Q80">
            <v>75</v>
          </cell>
          <cell r="R80">
            <v>10</v>
          </cell>
          <cell r="T80">
            <v>12</v>
          </cell>
          <cell r="U80" t="str">
            <v>LT-220SIR2TAS2C2-M10</v>
          </cell>
          <cell r="V80" t="str">
            <v>LT-MSPT-05SI</v>
          </cell>
          <cell r="W80" t="str">
            <v>Estruc</v>
          </cell>
          <cell r="X80">
            <v>10</v>
          </cell>
          <cell r="Y80">
            <v>25</v>
          </cell>
          <cell r="Z80">
            <v>75</v>
          </cell>
          <cell r="AA80">
            <v>25</v>
          </cell>
        </row>
        <row r="81">
          <cell r="K81">
            <v>11</v>
          </cell>
          <cell r="L81" t="str">
            <v>LT-220SIR2TAS2C2-M10</v>
          </cell>
          <cell r="M81" t="str">
            <v>LT-MRES-02SI</v>
          </cell>
          <cell r="N81" t="str">
            <v>Estruc</v>
          </cell>
          <cell r="O81">
            <v>10</v>
          </cell>
          <cell r="P81">
            <v>25</v>
          </cell>
          <cell r="Q81">
            <v>75</v>
          </cell>
          <cell r="R81">
            <v>25</v>
          </cell>
          <cell r="T81">
            <v>12</v>
          </cell>
        </row>
        <row r="83">
          <cell r="C83" t="str">
            <v>LT-220SIR2TAD2C2-M11</v>
          </cell>
          <cell r="D83" t="str">
            <v>LT-INLI-02SI</v>
          </cell>
          <cell r="E83" t="str">
            <v>Estruc</v>
          </cell>
          <cell r="F83">
            <v>10</v>
          </cell>
          <cell r="G83">
            <v>25</v>
          </cell>
          <cell r="H83">
            <v>150</v>
          </cell>
          <cell r="I83">
            <v>25</v>
          </cell>
          <cell r="K83">
            <v>11</v>
          </cell>
          <cell r="L83" t="str">
            <v>LT-220SIR2TAD2C2-M11</v>
          </cell>
          <cell r="M83" t="str">
            <v>LT-MDRA-01SI</v>
          </cell>
          <cell r="N83" t="str">
            <v>Estruc</v>
          </cell>
          <cell r="O83">
            <v>10</v>
          </cell>
          <cell r="P83">
            <v>25</v>
          </cell>
          <cell r="Q83">
            <v>150</v>
          </cell>
          <cell r="R83">
            <v>25</v>
          </cell>
          <cell r="T83">
            <v>12</v>
          </cell>
          <cell r="U83" t="str">
            <v>LT-220SIR2TAD2C2-M11</v>
          </cell>
          <cell r="V83" t="str">
            <v>LT-CAIS-01SI</v>
          </cell>
          <cell r="W83" t="str">
            <v>Cadena</v>
          </cell>
          <cell r="X83">
            <v>10</v>
          </cell>
          <cell r="Y83">
            <v>25</v>
          </cell>
          <cell r="Z83">
            <v>150</v>
          </cell>
          <cell r="AA83">
            <v>150</v>
          </cell>
        </row>
        <row r="84">
          <cell r="C84" t="str">
            <v>LT-220SIR2TAD2C2-M11</v>
          </cell>
          <cell r="D84" t="str">
            <v>LT-INMI-03SI</v>
          </cell>
          <cell r="E84" t="str">
            <v>Estruc</v>
          </cell>
          <cell r="F84">
            <v>10</v>
          </cell>
          <cell r="G84">
            <v>25</v>
          </cell>
          <cell r="H84">
            <v>150</v>
          </cell>
          <cell r="I84">
            <v>25</v>
          </cell>
          <cell r="K84">
            <v>11</v>
          </cell>
          <cell r="L84" t="str">
            <v>LT-220SIR2TAD2C2-M11</v>
          </cell>
          <cell r="M84" t="str">
            <v>LT-MFS-01SI</v>
          </cell>
          <cell r="N84" t="str">
            <v>km</v>
          </cell>
          <cell r="O84">
            <v>10</v>
          </cell>
          <cell r="P84">
            <v>25</v>
          </cell>
          <cell r="Q84">
            <v>150</v>
          </cell>
          <cell r="R84">
            <v>10</v>
          </cell>
          <cell r="T84">
            <v>12</v>
          </cell>
          <cell r="U84" t="str">
            <v>LT-220SIR2TAD2C2-M11</v>
          </cell>
          <cell r="V84" t="str">
            <v>LT-CCON-03SI</v>
          </cell>
          <cell r="W84" t="str">
            <v>km</v>
          </cell>
          <cell r="X84">
            <v>10</v>
          </cell>
          <cell r="Y84">
            <v>25</v>
          </cell>
          <cell r="Z84">
            <v>150</v>
          </cell>
          <cell r="AA84">
            <v>10</v>
          </cell>
        </row>
        <row r="85">
          <cell r="C85" t="str">
            <v>LT-220SIR2TAD2C2-M11</v>
          </cell>
          <cell r="D85" t="str">
            <v>LT-INNO-01SI</v>
          </cell>
          <cell r="E85" t="str">
            <v>Estruc</v>
          </cell>
          <cell r="F85">
            <v>10</v>
          </cell>
          <cell r="G85">
            <v>25</v>
          </cell>
          <cell r="H85">
            <v>150</v>
          </cell>
          <cell r="I85">
            <v>25</v>
          </cell>
          <cell r="K85">
            <v>11</v>
          </cell>
          <cell r="L85" t="str">
            <v>LT-220SIR2TAD2C2-M11</v>
          </cell>
          <cell r="M85" t="str">
            <v>LT-EMPA-01SI</v>
          </cell>
          <cell r="N85" t="str">
            <v>Estruc</v>
          </cell>
          <cell r="O85">
            <v>10</v>
          </cell>
          <cell r="P85">
            <v>25</v>
          </cell>
          <cell r="Q85">
            <v>150</v>
          </cell>
          <cell r="R85">
            <v>25</v>
          </cell>
          <cell r="T85">
            <v>12</v>
          </cell>
          <cell r="U85" t="str">
            <v>LT-220SIR2TAD2C2-M11</v>
          </cell>
          <cell r="V85" t="str">
            <v>LT-CFER-01SI</v>
          </cell>
          <cell r="W85" t="str">
            <v>Estruc</v>
          </cell>
          <cell r="X85">
            <v>10</v>
          </cell>
          <cell r="Y85">
            <v>25</v>
          </cell>
          <cell r="Z85">
            <v>150</v>
          </cell>
          <cell r="AA85">
            <v>25</v>
          </cell>
        </row>
        <row r="86">
          <cell r="C86" t="str">
            <v>LT-220SIR2TAD2C2-M11</v>
          </cell>
          <cell r="D86" t="str">
            <v>LT-MPT-01SI</v>
          </cell>
          <cell r="E86" t="str">
            <v>Estruc</v>
          </cell>
          <cell r="F86">
            <v>10</v>
          </cell>
          <cell r="G86">
            <v>25</v>
          </cell>
          <cell r="H86">
            <v>150</v>
          </cell>
          <cell r="I86">
            <v>25</v>
          </cell>
          <cell r="K86">
            <v>11</v>
          </cell>
          <cell r="L86" t="str">
            <v>LT-220SIR2TAD2C2-M11</v>
          </cell>
          <cell r="M86" t="str">
            <v>LT-PIES-02SI</v>
          </cell>
          <cell r="N86" t="str">
            <v>Estruc</v>
          </cell>
          <cell r="O86">
            <v>10</v>
          </cell>
          <cell r="P86">
            <v>25</v>
          </cell>
          <cell r="Q86">
            <v>150</v>
          </cell>
          <cell r="R86">
            <v>25</v>
          </cell>
          <cell r="T86">
            <v>12</v>
          </cell>
          <cell r="U86" t="str">
            <v>LT-220SIR2TAD2C2-M11</v>
          </cell>
          <cell r="V86" t="str">
            <v>LT-CPER-01SI</v>
          </cell>
          <cell r="W86" t="str">
            <v>Estruc</v>
          </cell>
          <cell r="X86">
            <v>10</v>
          </cell>
          <cell r="Y86">
            <v>25</v>
          </cell>
          <cell r="Z86">
            <v>150</v>
          </cell>
          <cell r="AA86">
            <v>25</v>
          </cell>
        </row>
        <row r="87">
          <cell r="C87" t="str">
            <v>LT-220SIR2TAD2C2-M11</v>
          </cell>
          <cell r="D87" t="str">
            <v>LT-MPC-01SI</v>
          </cell>
          <cell r="E87" t="str">
            <v>Estruc</v>
          </cell>
          <cell r="F87">
            <v>10</v>
          </cell>
          <cell r="G87">
            <v>25</v>
          </cell>
          <cell r="H87">
            <v>150</v>
          </cell>
          <cell r="I87">
            <v>25</v>
          </cell>
          <cell r="K87">
            <v>11</v>
          </cell>
          <cell r="L87" t="str">
            <v>LT-220SIR2TAD2C2-M11</v>
          </cell>
          <cell r="M87" t="str">
            <v>LT-AJGRA-01SI</v>
          </cell>
          <cell r="N87" t="str">
            <v>Estruc</v>
          </cell>
          <cell r="O87">
            <v>10</v>
          </cell>
          <cell r="P87">
            <v>25</v>
          </cell>
          <cell r="Q87">
            <v>150</v>
          </cell>
          <cell r="R87">
            <v>25</v>
          </cell>
          <cell r="T87">
            <v>13</v>
          </cell>
          <cell r="U87" t="str">
            <v>LT-220SIR2TAD2C2-M11</v>
          </cell>
          <cell r="V87" t="str">
            <v>LT-RCG-06SI</v>
          </cell>
          <cell r="W87" t="str">
            <v>km</v>
          </cell>
          <cell r="X87">
            <v>10</v>
          </cell>
          <cell r="Y87">
            <v>25</v>
          </cell>
          <cell r="Z87">
            <v>150</v>
          </cell>
          <cell r="AA87">
            <v>10</v>
          </cell>
        </row>
        <row r="88">
          <cell r="K88">
            <v>12</v>
          </cell>
          <cell r="L88" t="str">
            <v>LT-220SIR2TAD2C2-M11</v>
          </cell>
          <cell r="M88" t="str">
            <v>LT-MCAC-02SI</v>
          </cell>
          <cell r="N88" t="str">
            <v>km</v>
          </cell>
          <cell r="O88">
            <v>10</v>
          </cell>
          <cell r="P88">
            <v>25</v>
          </cell>
          <cell r="Q88">
            <v>150</v>
          </cell>
          <cell r="R88">
            <v>10</v>
          </cell>
          <cell r="T88">
            <v>13</v>
          </cell>
          <cell r="U88" t="str">
            <v>LT-220SIR2TAD2C2-M11</v>
          </cell>
          <cell r="V88" t="str">
            <v>LT-RCON-04SI</v>
          </cell>
          <cell r="W88" t="str">
            <v>km</v>
          </cell>
          <cell r="X88">
            <v>10</v>
          </cell>
          <cell r="Y88">
            <v>25</v>
          </cell>
          <cell r="Z88">
            <v>150</v>
          </cell>
          <cell r="AA88">
            <v>10</v>
          </cell>
        </row>
        <row r="89">
          <cell r="K89">
            <v>12</v>
          </cell>
          <cell r="L89" t="str">
            <v>LT-220SIR2TAD2C2-M11</v>
          </cell>
          <cell r="M89" t="str">
            <v>LT-MCAP-01SI</v>
          </cell>
          <cell r="N89" t="str">
            <v>km</v>
          </cell>
          <cell r="O89">
            <v>10</v>
          </cell>
          <cell r="P89">
            <v>25</v>
          </cell>
          <cell r="Q89">
            <v>150</v>
          </cell>
          <cell r="R89">
            <v>10</v>
          </cell>
          <cell r="T89">
            <v>13</v>
          </cell>
          <cell r="U89" t="str">
            <v>LT-220SIR2TAD2C2-M11</v>
          </cell>
          <cell r="V89" t="str">
            <v>LT-MSPT-05SI</v>
          </cell>
          <cell r="W89" t="str">
            <v>Estruc</v>
          </cell>
          <cell r="X89">
            <v>10</v>
          </cell>
          <cell r="Y89">
            <v>25</v>
          </cell>
          <cell r="Z89">
            <v>150</v>
          </cell>
          <cell r="AA89">
            <v>25</v>
          </cell>
        </row>
        <row r="90">
          <cell r="K90">
            <v>12</v>
          </cell>
          <cell r="L90" t="str">
            <v>LT-220SIR2TAD2C2-M11</v>
          </cell>
          <cell r="M90" t="str">
            <v>LT-MRES-05SI</v>
          </cell>
          <cell r="N90" t="str">
            <v>Estruc</v>
          </cell>
          <cell r="O90">
            <v>10</v>
          </cell>
          <cell r="P90">
            <v>25</v>
          </cell>
          <cell r="Q90">
            <v>150</v>
          </cell>
          <cell r="R90">
            <v>25</v>
          </cell>
          <cell r="T90">
            <v>13</v>
          </cell>
        </row>
        <row r="92">
          <cell r="C92" t="str">
            <v>LT-220SER0TAS2C4-M12</v>
          </cell>
          <cell r="D92" t="str">
            <v>LT-INLI-02SE</v>
          </cell>
          <cell r="E92" t="str">
            <v>Estruc</v>
          </cell>
          <cell r="F92">
            <v>10</v>
          </cell>
          <cell r="G92">
            <v>25</v>
          </cell>
          <cell r="H92">
            <v>75</v>
          </cell>
          <cell r="I92">
            <v>25</v>
          </cell>
          <cell r="K92">
            <v>12</v>
          </cell>
          <cell r="L92" t="str">
            <v>LT-220SER0TAS2C4-M12</v>
          </cell>
          <cell r="M92" t="str">
            <v>LT-MDRA-02SE</v>
          </cell>
          <cell r="N92" t="str">
            <v>Estruc</v>
          </cell>
          <cell r="O92">
            <v>10</v>
          </cell>
          <cell r="P92">
            <v>25</v>
          </cell>
          <cell r="Q92">
            <v>75</v>
          </cell>
          <cell r="R92">
            <v>25</v>
          </cell>
          <cell r="T92">
            <v>13</v>
          </cell>
          <cell r="U92" t="str">
            <v>LT-220SER0TAS2C4-M12</v>
          </cell>
          <cell r="V92" t="str">
            <v>LT-CAIS-02SE</v>
          </cell>
          <cell r="W92" t="str">
            <v>Cadena</v>
          </cell>
          <cell r="X92">
            <v>10</v>
          </cell>
          <cell r="Y92">
            <v>25</v>
          </cell>
          <cell r="Z92">
            <v>75</v>
          </cell>
          <cell r="AA92">
            <v>75</v>
          </cell>
        </row>
        <row r="93">
          <cell r="C93" t="str">
            <v>LT-220SER0TAS2C4-M12</v>
          </cell>
          <cell r="D93" t="str">
            <v>LT-INMI-04SE</v>
          </cell>
          <cell r="E93" t="str">
            <v>Estruc</v>
          </cell>
          <cell r="F93">
            <v>10</v>
          </cell>
          <cell r="G93">
            <v>25</v>
          </cell>
          <cell r="H93">
            <v>75</v>
          </cell>
          <cell r="I93">
            <v>25</v>
          </cell>
          <cell r="K93">
            <v>12</v>
          </cell>
          <cell r="L93" t="str">
            <v>LT-220SER0TAS2C4-M12</v>
          </cell>
          <cell r="M93" t="str">
            <v>LT-MFS-02SE</v>
          </cell>
          <cell r="N93" t="str">
            <v>km</v>
          </cell>
          <cell r="O93">
            <v>10</v>
          </cell>
          <cell r="P93">
            <v>25</v>
          </cell>
          <cell r="Q93">
            <v>75</v>
          </cell>
          <cell r="R93">
            <v>10</v>
          </cell>
          <cell r="T93">
            <v>13</v>
          </cell>
          <cell r="U93" t="str">
            <v>LT-220SER0TAS2C4-M12</v>
          </cell>
          <cell r="V93" t="str">
            <v>LT-CCON-04SE</v>
          </cell>
          <cell r="W93" t="str">
            <v>km</v>
          </cell>
          <cell r="X93">
            <v>10</v>
          </cell>
          <cell r="Y93">
            <v>25</v>
          </cell>
          <cell r="Z93">
            <v>75</v>
          </cell>
          <cell r="AA93">
            <v>10</v>
          </cell>
        </row>
        <row r="94">
          <cell r="C94" t="str">
            <v>LT-220SER0TAS2C4-M12</v>
          </cell>
          <cell r="D94" t="str">
            <v>LT-INNO-02SE</v>
          </cell>
          <cell r="E94" t="str">
            <v>Estruc</v>
          </cell>
          <cell r="F94">
            <v>10</v>
          </cell>
          <cell r="G94">
            <v>25</v>
          </cell>
          <cell r="H94">
            <v>75</v>
          </cell>
          <cell r="I94">
            <v>25</v>
          </cell>
          <cell r="K94">
            <v>12</v>
          </cell>
          <cell r="L94" t="str">
            <v>LT-220SER0TAS2C4-M12</v>
          </cell>
          <cell r="M94" t="str">
            <v>LT-EMPA-02SE</v>
          </cell>
          <cell r="N94" t="str">
            <v>Estruc</v>
          </cell>
          <cell r="O94">
            <v>10</v>
          </cell>
          <cell r="P94">
            <v>25</v>
          </cell>
          <cell r="Q94">
            <v>75</v>
          </cell>
          <cell r="R94">
            <v>25</v>
          </cell>
          <cell r="T94">
            <v>13</v>
          </cell>
          <cell r="U94" t="str">
            <v>LT-220SER0TAS2C4-M12</v>
          </cell>
          <cell r="V94" t="str">
            <v>LT-CFER-01SE</v>
          </cell>
          <cell r="W94" t="str">
            <v>Estruc</v>
          </cell>
          <cell r="X94">
            <v>10</v>
          </cell>
          <cell r="Y94">
            <v>25</v>
          </cell>
          <cell r="Z94">
            <v>75</v>
          </cell>
          <cell r="AA94">
            <v>25</v>
          </cell>
        </row>
        <row r="95">
          <cell r="C95" t="str">
            <v>LT-220SER0TAS2C4-M12</v>
          </cell>
          <cell r="D95" t="str">
            <v>LT-MPT-02SE</v>
          </cell>
          <cell r="E95" t="str">
            <v>Estruc</v>
          </cell>
          <cell r="F95">
            <v>10</v>
          </cell>
          <cell r="G95">
            <v>25</v>
          </cell>
          <cell r="H95">
            <v>75</v>
          </cell>
          <cell r="I95">
            <v>25</v>
          </cell>
          <cell r="K95">
            <v>12</v>
          </cell>
          <cell r="L95" t="str">
            <v>LT-220SER0TAS2C4-M12</v>
          </cell>
          <cell r="M95" t="str">
            <v>LT-PIES-03SE</v>
          </cell>
          <cell r="N95" t="str">
            <v>Estruc</v>
          </cell>
          <cell r="O95">
            <v>10</v>
          </cell>
          <cell r="P95">
            <v>25</v>
          </cell>
          <cell r="Q95">
            <v>75</v>
          </cell>
          <cell r="R95">
            <v>25</v>
          </cell>
          <cell r="T95">
            <v>14</v>
          </cell>
          <cell r="U95" t="str">
            <v>LT-220SER0TAS2C4-M12</v>
          </cell>
          <cell r="V95" t="str">
            <v>LT-CPER-01SE</v>
          </cell>
          <cell r="W95" t="str">
            <v>Estruc</v>
          </cell>
          <cell r="X95">
            <v>10</v>
          </cell>
          <cell r="Y95">
            <v>25</v>
          </cell>
          <cell r="Z95">
            <v>75</v>
          </cell>
          <cell r="AA95">
            <v>25</v>
          </cell>
        </row>
        <row r="96">
          <cell r="C96" t="str">
            <v>LT-220SER0TAS2C4-M12</v>
          </cell>
          <cell r="D96" t="str">
            <v>LT-MPC-08SE</v>
          </cell>
          <cell r="E96" t="str">
            <v>Estruc</v>
          </cell>
          <cell r="F96">
            <v>10</v>
          </cell>
          <cell r="G96">
            <v>25</v>
          </cell>
          <cell r="H96">
            <v>75</v>
          </cell>
          <cell r="I96">
            <v>25</v>
          </cell>
          <cell r="K96">
            <v>12</v>
          </cell>
          <cell r="L96" t="str">
            <v>LT-220SER0TAS2C4-M12</v>
          </cell>
          <cell r="M96" t="str">
            <v>LT-AJGRA-02SE</v>
          </cell>
          <cell r="N96" t="str">
            <v>Estruc</v>
          </cell>
          <cell r="O96">
            <v>10</v>
          </cell>
          <cell r="P96">
            <v>25</v>
          </cell>
          <cell r="Q96">
            <v>75</v>
          </cell>
          <cell r="R96">
            <v>25</v>
          </cell>
          <cell r="T96">
            <v>14</v>
          </cell>
          <cell r="U96" t="str">
            <v>LT-220SER0TAS2C4-M12</v>
          </cell>
          <cell r="V96" t="str">
            <v>LT-RCG-07SE</v>
          </cell>
          <cell r="W96" t="str">
            <v>km</v>
          </cell>
          <cell r="X96">
            <v>10</v>
          </cell>
          <cell r="Y96">
            <v>25</v>
          </cell>
          <cell r="Z96">
            <v>75</v>
          </cell>
          <cell r="AA96">
            <v>10</v>
          </cell>
        </row>
        <row r="97">
          <cell r="K97">
            <v>13</v>
          </cell>
          <cell r="L97" t="str">
            <v>LT-220SER0TAS2C4-M12</v>
          </cell>
          <cell r="M97" t="str">
            <v>LT-MCAC-03SE</v>
          </cell>
          <cell r="N97" t="str">
            <v>km</v>
          </cell>
          <cell r="O97">
            <v>10</v>
          </cell>
          <cell r="P97">
            <v>25</v>
          </cell>
          <cell r="Q97">
            <v>75</v>
          </cell>
          <cell r="R97">
            <v>10</v>
          </cell>
          <cell r="T97">
            <v>14</v>
          </cell>
          <cell r="U97" t="str">
            <v>LT-220SER0TAS2C4-M12</v>
          </cell>
          <cell r="V97" t="str">
            <v>LT-RCON-05SE</v>
          </cell>
          <cell r="W97" t="str">
            <v>km</v>
          </cell>
          <cell r="X97">
            <v>10</v>
          </cell>
          <cell r="Y97">
            <v>25</v>
          </cell>
          <cell r="Z97">
            <v>75</v>
          </cell>
          <cell r="AA97">
            <v>10</v>
          </cell>
        </row>
        <row r="98">
          <cell r="K98">
            <v>13</v>
          </cell>
          <cell r="L98" t="str">
            <v>LT-220SER0TAS2C4-M12</v>
          </cell>
          <cell r="M98" t="str">
            <v>LT-MCAP-02SE</v>
          </cell>
          <cell r="N98" t="str">
            <v>km</v>
          </cell>
          <cell r="O98">
            <v>10</v>
          </cell>
          <cell r="P98">
            <v>25</v>
          </cell>
          <cell r="Q98">
            <v>75</v>
          </cell>
          <cell r="R98">
            <v>10</v>
          </cell>
          <cell r="T98">
            <v>14</v>
          </cell>
          <cell r="U98" t="str">
            <v>LT-220SER0TAS2C4-M12</v>
          </cell>
          <cell r="V98" t="str">
            <v>LT-MSPT-06SE</v>
          </cell>
          <cell r="W98" t="str">
            <v>Estruc</v>
          </cell>
          <cell r="X98">
            <v>10</v>
          </cell>
          <cell r="Y98">
            <v>25</v>
          </cell>
          <cell r="Z98">
            <v>75</v>
          </cell>
          <cell r="AA98">
            <v>25</v>
          </cell>
        </row>
        <row r="99">
          <cell r="K99">
            <v>13</v>
          </cell>
          <cell r="L99" t="str">
            <v>LT-220SER0TAS2C4-M12</v>
          </cell>
          <cell r="M99" t="str">
            <v>LT-MRES-06SE</v>
          </cell>
          <cell r="N99" t="str">
            <v>Estruc</v>
          </cell>
          <cell r="O99">
            <v>10</v>
          </cell>
          <cell r="P99">
            <v>25</v>
          </cell>
          <cell r="Q99">
            <v>75</v>
          </cell>
          <cell r="R99">
            <v>25</v>
          </cell>
          <cell r="T99">
            <v>14</v>
          </cell>
        </row>
        <row r="101">
          <cell r="C101" t="str">
            <v>LT-220SER0TAD2C4-M13</v>
          </cell>
          <cell r="D101" t="str">
            <v>LT-INLI-03SE</v>
          </cell>
          <cell r="E101" t="str">
            <v>Estruc</v>
          </cell>
          <cell r="F101">
            <v>10</v>
          </cell>
          <cell r="G101">
            <v>25</v>
          </cell>
          <cell r="H101">
            <v>150</v>
          </cell>
          <cell r="I101">
            <v>25</v>
          </cell>
          <cell r="K101">
            <v>13</v>
          </cell>
          <cell r="L101" t="str">
            <v>LT-220SER0TAD2C4-M13</v>
          </cell>
          <cell r="M101" t="str">
            <v>LT-MDRA-02SE</v>
          </cell>
          <cell r="N101" t="str">
            <v>Estruc</v>
          </cell>
          <cell r="O101">
            <v>10</v>
          </cell>
          <cell r="P101">
            <v>25</v>
          </cell>
          <cell r="Q101">
            <v>150</v>
          </cell>
          <cell r="R101">
            <v>25</v>
          </cell>
          <cell r="T101">
            <v>15</v>
          </cell>
          <cell r="U101" t="str">
            <v>LT-220SER0TAD2C4-M13</v>
          </cell>
          <cell r="V101" t="str">
            <v>LT-CAIS-02SE</v>
          </cell>
          <cell r="W101" t="str">
            <v>Cadena</v>
          </cell>
          <cell r="X101">
            <v>10</v>
          </cell>
          <cell r="Y101">
            <v>25</v>
          </cell>
          <cell r="Z101">
            <v>150</v>
          </cell>
          <cell r="AA101">
            <v>150</v>
          </cell>
        </row>
        <row r="102">
          <cell r="C102" t="str">
            <v>LT-220SER0TAD2C4-M13</v>
          </cell>
          <cell r="D102" t="str">
            <v>LT-INMI-05SE</v>
          </cell>
          <cell r="E102" t="str">
            <v>Estruc</v>
          </cell>
          <cell r="F102">
            <v>10</v>
          </cell>
          <cell r="G102">
            <v>25</v>
          </cell>
          <cell r="H102">
            <v>150</v>
          </cell>
          <cell r="I102">
            <v>25</v>
          </cell>
          <cell r="K102">
            <v>13</v>
          </cell>
          <cell r="L102" t="str">
            <v>LT-220SER0TAD2C4-M13</v>
          </cell>
          <cell r="M102" t="str">
            <v>LT-MFS-02SE</v>
          </cell>
          <cell r="N102" t="str">
            <v>km</v>
          </cell>
          <cell r="O102">
            <v>10</v>
          </cell>
          <cell r="P102">
            <v>25</v>
          </cell>
          <cell r="Q102">
            <v>150</v>
          </cell>
          <cell r="R102">
            <v>10</v>
          </cell>
          <cell r="T102">
            <v>15</v>
          </cell>
          <cell r="U102" t="str">
            <v>LT-220SER0TAD2C4-M13</v>
          </cell>
          <cell r="V102" t="str">
            <v>LT-CCON-04SE</v>
          </cell>
          <cell r="W102" t="str">
            <v>km</v>
          </cell>
          <cell r="X102">
            <v>10</v>
          </cell>
          <cell r="Y102">
            <v>25</v>
          </cell>
          <cell r="Z102">
            <v>150</v>
          </cell>
          <cell r="AA102">
            <v>10</v>
          </cell>
        </row>
        <row r="103">
          <cell r="C103" t="str">
            <v>LT-220SER0TAD2C4-M13</v>
          </cell>
          <cell r="D103" t="str">
            <v>LT-INNO-02SE</v>
          </cell>
          <cell r="E103" t="str">
            <v>Estruc</v>
          </cell>
          <cell r="F103">
            <v>10</v>
          </cell>
          <cell r="G103">
            <v>25</v>
          </cell>
          <cell r="H103">
            <v>150</v>
          </cell>
          <cell r="I103">
            <v>25</v>
          </cell>
          <cell r="K103">
            <v>13</v>
          </cell>
          <cell r="L103" t="str">
            <v>LT-220SER0TAD2C4-M13</v>
          </cell>
          <cell r="M103" t="str">
            <v>LT-EMPA-02SE</v>
          </cell>
          <cell r="N103" t="str">
            <v>Estruc</v>
          </cell>
          <cell r="O103">
            <v>10</v>
          </cell>
          <cell r="P103">
            <v>25</v>
          </cell>
          <cell r="Q103">
            <v>150</v>
          </cell>
          <cell r="R103">
            <v>25</v>
          </cell>
          <cell r="T103">
            <v>15</v>
          </cell>
          <cell r="U103" t="str">
            <v>LT-220SER0TAD2C4-M13</v>
          </cell>
          <cell r="V103" t="str">
            <v>LT-CFER-01SE</v>
          </cell>
          <cell r="W103" t="str">
            <v>Estruc</v>
          </cell>
          <cell r="X103">
            <v>10</v>
          </cell>
          <cell r="Y103">
            <v>25</v>
          </cell>
          <cell r="Z103">
            <v>150</v>
          </cell>
          <cell r="AA103">
            <v>25</v>
          </cell>
        </row>
        <row r="104">
          <cell r="C104" t="str">
            <v>LT-220SER0TAD2C4-M13</v>
          </cell>
          <cell r="D104" t="str">
            <v>LT-MPT-02SE</v>
          </cell>
          <cell r="E104" t="str">
            <v>Estruc</v>
          </cell>
          <cell r="F104">
            <v>10</v>
          </cell>
          <cell r="G104">
            <v>25</v>
          </cell>
          <cell r="H104">
            <v>150</v>
          </cell>
          <cell r="I104">
            <v>25</v>
          </cell>
          <cell r="K104">
            <v>13</v>
          </cell>
          <cell r="L104" t="str">
            <v>LT-220SER0TAD2C4-M13</v>
          </cell>
          <cell r="M104" t="str">
            <v>LT-PIES-03SE</v>
          </cell>
          <cell r="N104" t="str">
            <v>Estruc</v>
          </cell>
          <cell r="O104">
            <v>10</v>
          </cell>
          <cell r="P104">
            <v>25</v>
          </cell>
          <cell r="Q104">
            <v>150</v>
          </cell>
          <cell r="R104">
            <v>25</v>
          </cell>
          <cell r="T104">
            <v>15</v>
          </cell>
          <cell r="U104" t="str">
            <v>LT-220SER0TAD2C4-M13</v>
          </cell>
          <cell r="V104" t="str">
            <v>LT-CPER-01SE</v>
          </cell>
          <cell r="W104" t="str">
            <v>Estruc</v>
          </cell>
          <cell r="X104">
            <v>10</v>
          </cell>
          <cell r="Y104">
            <v>25</v>
          </cell>
          <cell r="Z104">
            <v>150</v>
          </cell>
          <cell r="AA104">
            <v>25</v>
          </cell>
        </row>
        <row r="105">
          <cell r="C105" t="str">
            <v>LT-220SER0TAD2C4-M13</v>
          </cell>
          <cell r="D105" t="str">
            <v>LT-MPC-02SE</v>
          </cell>
          <cell r="E105" t="str">
            <v>Estruc</v>
          </cell>
          <cell r="F105">
            <v>10</v>
          </cell>
          <cell r="G105">
            <v>25</v>
          </cell>
          <cell r="H105">
            <v>150</v>
          </cell>
          <cell r="I105">
            <v>25</v>
          </cell>
          <cell r="K105">
            <v>13</v>
          </cell>
          <cell r="L105" t="str">
            <v>LT-220SER0TAD2C4-M13</v>
          </cell>
          <cell r="M105" t="str">
            <v>LT-AJGRA-02SE</v>
          </cell>
          <cell r="N105" t="str">
            <v>Estruc</v>
          </cell>
          <cell r="O105">
            <v>10</v>
          </cell>
          <cell r="P105">
            <v>25</v>
          </cell>
          <cell r="Q105">
            <v>150</v>
          </cell>
          <cell r="R105">
            <v>25</v>
          </cell>
          <cell r="T105">
            <v>15</v>
          </cell>
          <cell r="U105" t="str">
            <v>LT-220SER0TAD2C4-M13</v>
          </cell>
          <cell r="V105" t="str">
            <v>LT-RCG-07SE</v>
          </cell>
          <cell r="W105" t="str">
            <v>km</v>
          </cell>
          <cell r="X105">
            <v>10</v>
          </cell>
          <cell r="Y105">
            <v>25</v>
          </cell>
          <cell r="Z105">
            <v>150</v>
          </cell>
          <cell r="AA105">
            <v>10</v>
          </cell>
        </row>
        <row r="106">
          <cell r="K106">
            <v>14</v>
          </cell>
          <cell r="L106" t="str">
            <v>LT-220SER0TAD2C4-M13</v>
          </cell>
          <cell r="M106" t="str">
            <v>LT-MCAC-03SE</v>
          </cell>
          <cell r="N106" t="str">
            <v>km</v>
          </cell>
          <cell r="O106">
            <v>10</v>
          </cell>
          <cell r="P106">
            <v>25</v>
          </cell>
          <cell r="Q106">
            <v>150</v>
          </cell>
          <cell r="R106">
            <v>10</v>
          </cell>
          <cell r="T106">
            <v>16</v>
          </cell>
          <cell r="U106" t="str">
            <v>LT-220SER0TAD2C4-M13</v>
          </cell>
          <cell r="V106" t="str">
            <v>LT-RCON-05SE</v>
          </cell>
          <cell r="W106" t="str">
            <v>km</v>
          </cell>
          <cell r="X106">
            <v>10</v>
          </cell>
          <cell r="Y106">
            <v>25</v>
          </cell>
          <cell r="Z106">
            <v>150</v>
          </cell>
          <cell r="AA106">
            <v>10</v>
          </cell>
        </row>
        <row r="107">
          <cell r="K107">
            <v>14</v>
          </cell>
          <cell r="L107" t="str">
            <v>LT-220SER0TAD2C4-M13</v>
          </cell>
          <cell r="M107" t="str">
            <v>LT-MCAP-02SE</v>
          </cell>
          <cell r="N107" t="str">
            <v>km</v>
          </cell>
          <cell r="O107">
            <v>10</v>
          </cell>
          <cell r="P107">
            <v>25</v>
          </cell>
          <cell r="Q107">
            <v>150</v>
          </cell>
          <cell r="R107">
            <v>10</v>
          </cell>
          <cell r="T107">
            <v>16</v>
          </cell>
          <cell r="U107" t="str">
            <v>LT-220SER0TAD2C4-M13</v>
          </cell>
          <cell r="V107" t="str">
            <v>LT-MSPT-06SE</v>
          </cell>
          <cell r="W107" t="str">
            <v>Estruc</v>
          </cell>
          <cell r="X107">
            <v>10</v>
          </cell>
          <cell r="Y107">
            <v>25</v>
          </cell>
          <cell r="Z107">
            <v>150</v>
          </cell>
          <cell r="AA107">
            <v>25</v>
          </cell>
        </row>
        <row r="108">
          <cell r="K108">
            <v>14</v>
          </cell>
          <cell r="L108" t="str">
            <v>LT-220SER0TAD2C4-M13</v>
          </cell>
          <cell r="M108" t="str">
            <v>LT-MRES-06SE</v>
          </cell>
          <cell r="N108" t="str">
            <v>Estruc</v>
          </cell>
          <cell r="O108">
            <v>10</v>
          </cell>
          <cell r="P108">
            <v>25</v>
          </cell>
          <cell r="Q108">
            <v>150</v>
          </cell>
          <cell r="R108">
            <v>25</v>
          </cell>
          <cell r="T108">
            <v>16</v>
          </cell>
        </row>
        <row r="110">
          <cell r="C110" t="str">
            <v>LT-138COU0ACS0C1-M14</v>
          </cell>
          <cell r="D110" t="str">
            <v>LT-INLI-06CO</v>
          </cell>
          <cell r="E110" t="str">
            <v>Estruc</v>
          </cell>
          <cell r="F110">
            <v>10</v>
          </cell>
          <cell r="G110">
            <v>58</v>
          </cell>
          <cell r="H110">
            <v>174</v>
          </cell>
          <cell r="I110">
            <v>58</v>
          </cell>
          <cell r="K110">
            <v>14</v>
          </cell>
          <cell r="L110" t="str">
            <v>LT-138COU0ACS0C1-M14</v>
          </cell>
          <cell r="M110" t="str">
            <v>LT-LMAP-03CO</v>
          </cell>
          <cell r="N110" t="str">
            <v>Cadena</v>
          </cell>
          <cell r="O110">
            <v>10</v>
          </cell>
          <cell r="P110">
            <v>58</v>
          </cell>
          <cell r="Q110">
            <v>174</v>
          </cell>
          <cell r="R110">
            <v>174</v>
          </cell>
          <cell r="T110">
            <v>16</v>
          </cell>
          <cell r="U110" t="str">
            <v>LT-138COU0ACS0C1-M14</v>
          </cell>
          <cell r="V110" t="str">
            <v>LT-CAIS-04CO</v>
          </cell>
          <cell r="W110" t="str">
            <v>Cadena</v>
          </cell>
          <cell r="X110">
            <v>10</v>
          </cell>
          <cell r="Y110">
            <v>58</v>
          </cell>
          <cell r="Z110">
            <v>174</v>
          </cell>
          <cell r="AA110">
            <v>174</v>
          </cell>
        </row>
        <row r="111">
          <cell r="C111" t="str">
            <v>LT-138COU0ACS0C1-M14</v>
          </cell>
          <cell r="D111" t="str">
            <v>LT-INMI-08CO</v>
          </cell>
          <cell r="E111" t="str">
            <v>Estruc</v>
          </cell>
          <cell r="F111">
            <v>10</v>
          </cell>
          <cell r="G111">
            <v>58</v>
          </cell>
          <cell r="H111">
            <v>174</v>
          </cell>
          <cell r="I111">
            <v>58</v>
          </cell>
          <cell r="K111">
            <v>15</v>
          </cell>
          <cell r="L111" t="str">
            <v>LT-138COU0ACS0C1-M14</v>
          </cell>
          <cell r="M111" t="str">
            <v>LT-PIES-04CO</v>
          </cell>
          <cell r="N111" t="str">
            <v>Estruc</v>
          </cell>
          <cell r="O111">
            <v>10</v>
          </cell>
          <cell r="P111">
            <v>58</v>
          </cell>
          <cell r="Q111">
            <v>174</v>
          </cell>
          <cell r="R111">
            <v>58</v>
          </cell>
          <cell r="T111">
            <v>16</v>
          </cell>
          <cell r="U111" t="str">
            <v>LT-138COU0ACS0C1-M14</v>
          </cell>
          <cell r="V111" t="str">
            <v>LT-CCON-05CO</v>
          </cell>
          <cell r="W111" t="str">
            <v>km</v>
          </cell>
          <cell r="X111">
            <v>10</v>
          </cell>
          <cell r="Y111">
            <v>58</v>
          </cell>
          <cell r="Z111">
            <v>174</v>
          </cell>
          <cell r="AA111">
            <v>10</v>
          </cell>
        </row>
        <row r="112">
          <cell r="C112" t="str">
            <v>LT-138COU0ACS0C1-M14</v>
          </cell>
          <cell r="D112" t="str">
            <v>LT-INNO-05CO</v>
          </cell>
          <cell r="E112" t="str">
            <v>Estruc</v>
          </cell>
          <cell r="F112">
            <v>10</v>
          </cell>
          <cell r="G112">
            <v>58</v>
          </cell>
          <cell r="H112">
            <v>174</v>
          </cell>
          <cell r="I112">
            <v>58</v>
          </cell>
          <cell r="K112">
            <v>15</v>
          </cell>
          <cell r="L112" t="str">
            <v>LT-138COU0ACS0C1-M14</v>
          </cell>
          <cell r="M112" t="str">
            <v>LT-AJGRA-01CO</v>
          </cell>
          <cell r="N112" t="str">
            <v>Estruc</v>
          </cell>
          <cell r="O112">
            <v>10</v>
          </cell>
          <cell r="P112">
            <v>58</v>
          </cell>
          <cell r="Q112">
            <v>174</v>
          </cell>
          <cell r="R112">
            <v>58</v>
          </cell>
          <cell r="T112">
            <v>16</v>
          </cell>
          <cell r="U112" t="str">
            <v>LT-138COU0ACS0C1-M14</v>
          </cell>
          <cell r="V112" t="str">
            <v>LT-CFER-01CO</v>
          </cell>
          <cell r="W112" t="str">
            <v>Estruc</v>
          </cell>
          <cell r="X112">
            <v>10</v>
          </cell>
          <cell r="Y112">
            <v>58</v>
          </cell>
          <cell r="Z112">
            <v>174</v>
          </cell>
          <cell r="AA112">
            <v>58</v>
          </cell>
        </row>
        <row r="113">
          <cell r="C113" t="str">
            <v>LT-138COU0ACS0C1-M14</v>
          </cell>
          <cell r="D113" t="str">
            <v>LT-MPT-03CO</v>
          </cell>
          <cell r="E113" t="str">
            <v>Estruc</v>
          </cell>
          <cell r="F113">
            <v>10</v>
          </cell>
          <cell r="G113">
            <v>58</v>
          </cell>
          <cell r="H113">
            <v>174</v>
          </cell>
          <cell r="I113">
            <v>58</v>
          </cell>
          <cell r="K113">
            <v>15</v>
          </cell>
          <cell r="L113" t="str">
            <v>LT-138COU0ACS0C1-M14</v>
          </cell>
          <cell r="M113" t="str">
            <v>LT-MRES-02CO</v>
          </cell>
          <cell r="N113" t="str">
            <v>Estruc</v>
          </cell>
          <cell r="O113">
            <v>10</v>
          </cell>
          <cell r="P113">
            <v>58</v>
          </cell>
          <cell r="Q113">
            <v>174</v>
          </cell>
          <cell r="R113">
            <v>58</v>
          </cell>
          <cell r="T113">
            <v>17</v>
          </cell>
          <cell r="U113" t="str">
            <v>LT-138COU0ACS0C1-M14</v>
          </cell>
          <cell r="V113" t="str">
            <v>LT-RCON-12CO</v>
          </cell>
          <cell r="W113" t="str">
            <v>km</v>
          </cell>
          <cell r="X113">
            <v>10</v>
          </cell>
          <cell r="Y113">
            <v>58</v>
          </cell>
          <cell r="Z113">
            <v>174</v>
          </cell>
          <cell r="AA113">
            <v>10</v>
          </cell>
        </row>
        <row r="114">
          <cell r="C114" t="str">
            <v>LT-138COU0ACS0C1-M14</v>
          </cell>
          <cell r="D114" t="str">
            <v>LT-MPC-03CO</v>
          </cell>
          <cell r="E114" t="str">
            <v>Estruc</v>
          </cell>
          <cell r="F114">
            <v>10</v>
          </cell>
          <cell r="G114">
            <v>58</v>
          </cell>
          <cell r="H114">
            <v>174</v>
          </cell>
          <cell r="I114">
            <v>58</v>
          </cell>
          <cell r="K114">
            <v>15</v>
          </cell>
          <cell r="T114">
            <v>17</v>
          </cell>
          <cell r="U114" t="str">
            <v>LT-138COU0ACS0C1-M14</v>
          </cell>
          <cell r="V114" t="str">
            <v>LT-MSPT-03CO</v>
          </cell>
          <cell r="W114" t="str">
            <v>Estruc</v>
          </cell>
          <cell r="X114">
            <v>10</v>
          </cell>
          <cell r="Y114">
            <v>58</v>
          </cell>
          <cell r="Z114">
            <v>174</v>
          </cell>
          <cell r="AA114">
            <v>58</v>
          </cell>
        </row>
        <row r="116">
          <cell r="C116" t="str">
            <v>LT-138COU0PAD0C1-M15</v>
          </cell>
          <cell r="D116" t="str">
            <v>LT-INLI-07CO</v>
          </cell>
          <cell r="E116" t="str">
            <v>Estruc</v>
          </cell>
          <cell r="F116">
            <v>10</v>
          </cell>
          <cell r="G116">
            <v>58</v>
          </cell>
          <cell r="H116">
            <v>348</v>
          </cell>
          <cell r="I116">
            <v>58</v>
          </cell>
          <cell r="K116">
            <v>16</v>
          </cell>
          <cell r="L116" t="str">
            <v>LT-138COU0PAD0C1-M15</v>
          </cell>
          <cell r="M116" t="str">
            <v>LT-LMAP-04CO</v>
          </cell>
          <cell r="N116" t="str">
            <v>Cadena</v>
          </cell>
          <cell r="O116">
            <v>10</v>
          </cell>
          <cell r="P116">
            <v>58</v>
          </cell>
          <cell r="Q116">
            <v>348</v>
          </cell>
          <cell r="R116">
            <v>348</v>
          </cell>
          <cell r="T116">
            <v>17</v>
          </cell>
          <cell r="U116" t="str">
            <v>LT-138COU0PAD0C1-M15</v>
          </cell>
          <cell r="V116" t="str">
            <v>LT-CAIS-04CO</v>
          </cell>
          <cell r="W116" t="str">
            <v>Cadena</v>
          </cell>
          <cell r="X116">
            <v>10</v>
          </cell>
          <cell r="Y116">
            <v>58</v>
          </cell>
          <cell r="Z116">
            <v>348</v>
          </cell>
          <cell r="AA116">
            <v>348</v>
          </cell>
        </row>
        <row r="117">
          <cell r="C117" t="str">
            <v>LT-138COU0PAD0C1-M15</v>
          </cell>
          <cell r="D117" t="str">
            <v>LT-INMI-02CO</v>
          </cell>
          <cell r="E117" t="str">
            <v>Estruc</v>
          </cell>
          <cell r="F117">
            <v>10</v>
          </cell>
          <cell r="G117">
            <v>58</v>
          </cell>
          <cell r="H117">
            <v>348</v>
          </cell>
          <cell r="I117">
            <v>58</v>
          </cell>
          <cell r="K117">
            <v>16</v>
          </cell>
          <cell r="L117" t="str">
            <v>LT-138COU0PAD0C1-M15</v>
          </cell>
          <cell r="M117" t="str">
            <v>LT-PIES-04CO</v>
          </cell>
          <cell r="N117" t="str">
            <v>Estruc</v>
          </cell>
          <cell r="O117">
            <v>10</v>
          </cell>
          <cell r="P117">
            <v>58</v>
          </cell>
          <cell r="Q117">
            <v>348</v>
          </cell>
          <cell r="R117">
            <v>58</v>
          </cell>
          <cell r="T117">
            <v>17</v>
          </cell>
          <cell r="U117" t="str">
            <v>LT-138COU0PAD0C1-M15</v>
          </cell>
          <cell r="V117" t="str">
            <v>LT-CCON-05CO</v>
          </cell>
          <cell r="W117" t="str">
            <v>km</v>
          </cell>
          <cell r="X117">
            <v>10</v>
          </cell>
          <cell r="Y117">
            <v>58</v>
          </cell>
          <cell r="Z117">
            <v>348</v>
          </cell>
          <cell r="AA117">
            <v>10</v>
          </cell>
        </row>
        <row r="118">
          <cell r="C118" t="str">
            <v>LT-138COU0PAD0C1-M15</v>
          </cell>
          <cell r="D118" t="str">
            <v>LT-INNO-06CO</v>
          </cell>
          <cell r="E118" t="str">
            <v>Estruc</v>
          </cell>
          <cell r="F118">
            <v>10</v>
          </cell>
          <cell r="G118">
            <v>58</v>
          </cell>
          <cell r="H118">
            <v>348</v>
          </cell>
          <cell r="I118">
            <v>58</v>
          </cell>
          <cell r="K118">
            <v>16</v>
          </cell>
          <cell r="L118" t="str">
            <v>LT-138COU0PAD0C1-M15</v>
          </cell>
          <cell r="M118" t="str">
            <v>LT-AJGRA-01CO</v>
          </cell>
          <cell r="N118" t="str">
            <v>Estruc</v>
          </cell>
          <cell r="O118">
            <v>10</v>
          </cell>
          <cell r="P118">
            <v>58</v>
          </cell>
          <cell r="Q118">
            <v>348</v>
          </cell>
          <cell r="R118">
            <v>58</v>
          </cell>
          <cell r="T118">
            <v>17</v>
          </cell>
          <cell r="U118" t="str">
            <v>LT-138COU0PAD0C1-M15</v>
          </cell>
          <cell r="V118" t="str">
            <v>LT-CFER-01CO</v>
          </cell>
          <cell r="W118" t="str">
            <v>Estruc</v>
          </cell>
          <cell r="X118">
            <v>10</v>
          </cell>
          <cell r="Y118">
            <v>58</v>
          </cell>
          <cell r="Z118">
            <v>348</v>
          </cell>
          <cell r="AA118">
            <v>58</v>
          </cell>
        </row>
        <row r="119">
          <cell r="C119" t="str">
            <v>LT-138COU0PAD0C1-M15</v>
          </cell>
          <cell r="D119" t="str">
            <v>LT-MPT-03CO</v>
          </cell>
          <cell r="E119" t="str">
            <v>Estruc</v>
          </cell>
          <cell r="F119">
            <v>10</v>
          </cell>
          <cell r="G119">
            <v>58</v>
          </cell>
          <cell r="H119">
            <v>348</v>
          </cell>
          <cell r="I119">
            <v>58</v>
          </cell>
          <cell r="L119" t="str">
            <v>LT-138COU0PAD0C1-M15</v>
          </cell>
          <cell r="M119" t="str">
            <v>LT-MRES-02CO</v>
          </cell>
          <cell r="N119" t="str">
            <v>Estruc</v>
          </cell>
          <cell r="O119">
            <v>10</v>
          </cell>
          <cell r="P119">
            <v>58</v>
          </cell>
          <cell r="Q119">
            <v>348</v>
          </cell>
          <cell r="R119">
            <v>58</v>
          </cell>
          <cell r="U119" t="str">
            <v>LT-138COU0PAD0C1-M15</v>
          </cell>
          <cell r="V119" t="str">
            <v>LT-RCON-12CO</v>
          </cell>
          <cell r="W119" t="str">
            <v>km</v>
          </cell>
          <cell r="X119">
            <v>10</v>
          </cell>
          <cell r="Y119">
            <v>58</v>
          </cell>
          <cell r="Z119">
            <v>348</v>
          </cell>
          <cell r="AA119">
            <v>10</v>
          </cell>
        </row>
        <row r="120">
          <cell r="C120" t="str">
            <v>LT-138COU0PAD0C1-M15</v>
          </cell>
          <cell r="D120" t="str">
            <v>LT-MPC-03CO</v>
          </cell>
          <cell r="E120" t="str">
            <v>Estruc</v>
          </cell>
          <cell r="F120">
            <v>10</v>
          </cell>
          <cell r="G120">
            <v>58</v>
          </cell>
          <cell r="H120">
            <v>348</v>
          </cell>
          <cell r="I120">
            <v>58</v>
          </cell>
          <cell r="U120" t="str">
            <v>LT-138COU0PAD0C1-M15</v>
          </cell>
          <cell r="V120" t="str">
            <v>LT-MSPT-03CO</v>
          </cell>
          <cell r="W120" t="str">
            <v>Estruc</v>
          </cell>
          <cell r="X120">
            <v>10</v>
          </cell>
          <cell r="Y120">
            <v>58</v>
          </cell>
          <cell r="Z120">
            <v>348</v>
          </cell>
          <cell r="AA120">
            <v>58</v>
          </cell>
        </row>
        <row r="121">
          <cell r="K121">
            <v>16</v>
          </cell>
        </row>
        <row r="122">
          <cell r="C122" t="str">
            <v>LT-138SIU0ACS1C1-M16</v>
          </cell>
          <cell r="D122" t="str">
            <v>LT-INLI-06SI</v>
          </cell>
          <cell r="E122" t="str">
            <v>Estruc</v>
          </cell>
          <cell r="F122">
            <v>10</v>
          </cell>
          <cell r="G122">
            <v>58</v>
          </cell>
          <cell r="H122">
            <v>174</v>
          </cell>
          <cell r="I122">
            <v>58</v>
          </cell>
          <cell r="K122">
            <v>16</v>
          </cell>
          <cell r="L122" t="str">
            <v>LT-138SIU0ACS1C1-M16</v>
          </cell>
          <cell r="M122" t="str">
            <v>LT-MDRA-01SI</v>
          </cell>
          <cell r="N122" t="str">
            <v>Estruc</v>
          </cell>
          <cell r="O122">
            <v>10</v>
          </cell>
          <cell r="P122">
            <v>58</v>
          </cell>
          <cell r="Q122">
            <v>174</v>
          </cell>
          <cell r="R122">
            <v>58</v>
          </cell>
          <cell r="T122">
            <v>17</v>
          </cell>
          <cell r="U122" t="str">
            <v>LT-138SIU0ACS1C1-M16</v>
          </cell>
          <cell r="V122" t="str">
            <v>LT-CAIS-04SI</v>
          </cell>
          <cell r="W122" t="str">
            <v>Cadena</v>
          </cell>
          <cell r="X122">
            <v>10</v>
          </cell>
          <cell r="Y122">
            <v>58</v>
          </cell>
          <cell r="Z122">
            <v>174</v>
          </cell>
          <cell r="AA122">
            <v>174</v>
          </cell>
        </row>
        <row r="123">
          <cell r="C123" t="str">
            <v>LT-138SIU0ACS1C1-M16</v>
          </cell>
          <cell r="D123" t="str">
            <v>LT-INMI-08SI</v>
          </cell>
          <cell r="E123" t="str">
            <v>Estruc</v>
          </cell>
          <cell r="F123">
            <v>10</v>
          </cell>
          <cell r="G123">
            <v>58</v>
          </cell>
          <cell r="H123">
            <v>174</v>
          </cell>
          <cell r="I123">
            <v>58</v>
          </cell>
          <cell r="K123">
            <v>16</v>
          </cell>
          <cell r="L123" t="str">
            <v>LT-138SIU0ACS1C1-M16</v>
          </cell>
          <cell r="M123" t="str">
            <v>LT-MFS-03SI</v>
          </cell>
          <cell r="N123" t="str">
            <v>km</v>
          </cell>
          <cell r="O123">
            <v>10</v>
          </cell>
          <cell r="P123">
            <v>58</v>
          </cell>
          <cell r="Q123">
            <v>174</v>
          </cell>
          <cell r="R123">
            <v>10</v>
          </cell>
          <cell r="T123">
            <v>18</v>
          </cell>
          <cell r="U123" t="str">
            <v>LT-138SIU0ACS1C1-M16</v>
          </cell>
          <cell r="V123" t="str">
            <v>LT-CCON-08SI</v>
          </cell>
          <cell r="W123" t="str">
            <v>km</v>
          </cell>
          <cell r="X123">
            <v>10</v>
          </cell>
          <cell r="Y123">
            <v>58</v>
          </cell>
          <cell r="Z123">
            <v>174</v>
          </cell>
          <cell r="AA123">
            <v>10</v>
          </cell>
        </row>
        <row r="124">
          <cell r="C124" t="str">
            <v>LT-138SIU0ACS1C1-M16</v>
          </cell>
          <cell r="D124" t="str">
            <v>LT-INNO-05SI</v>
          </cell>
          <cell r="E124" t="str">
            <v>Estruc</v>
          </cell>
          <cell r="F124">
            <v>10</v>
          </cell>
          <cell r="G124">
            <v>58</v>
          </cell>
          <cell r="H124">
            <v>174</v>
          </cell>
          <cell r="I124">
            <v>58</v>
          </cell>
          <cell r="K124">
            <v>17</v>
          </cell>
          <cell r="L124" t="str">
            <v>LT-138SIU0ACS1C1-M16</v>
          </cell>
          <cell r="M124" t="str">
            <v>LT-PIES-04SI</v>
          </cell>
          <cell r="N124" t="str">
            <v>Estruc</v>
          </cell>
          <cell r="O124">
            <v>10</v>
          </cell>
          <cell r="P124">
            <v>58</v>
          </cell>
          <cell r="Q124">
            <v>174</v>
          </cell>
          <cell r="R124">
            <v>58</v>
          </cell>
          <cell r="T124">
            <v>18</v>
          </cell>
          <cell r="U124" t="str">
            <v>LT-138SIU0ACS1C1-M16</v>
          </cell>
          <cell r="V124" t="str">
            <v>LT-CFER-01SI</v>
          </cell>
          <cell r="W124" t="str">
            <v>Estruc</v>
          </cell>
          <cell r="X124">
            <v>10</v>
          </cell>
          <cell r="Y124">
            <v>58</v>
          </cell>
          <cell r="Z124">
            <v>174</v>
          </cell>
          <cell r="AA124">
            <v>58</v>
          </cell>
        </row>
        <row r="125">
          <cell r="C125" t="str">
            <v>LT-138SIU0ACS1C1-M16</v>
          </cell>
          <cell r="D125" t="str">
            <v>LT-MPT-03SI</v>
          </cell>
          <cell r="E125" t="str">
            <v>Estruc</v>
          </cell>
          <cell r="F125">
            <v>10</v>
          </cell>
          <cell r="G125">
            <v>58</v>
          </cell>
          <cell r="H125">
            <v>174</v>
          </cell>
          <cell r="I125">
            <v>58</v>
          </cell>
          <cell r="K125">
            <v>17</v>
          </cell>
          <cell r="L125" t="str">
            <v>LT-138SIU0ACS1C1-M16</v>
          </cell>
          <cell r="M125" t="str">
            <v>LT-AJGRA-01SI</v>
          </cell>
          <cell r="N125" t="str">
            <v>Estruc</v>
          </cell>
          <cell r="O125">
            <v>10</v>
          </cell>
          <cell r="P125">
            <v>58</v>
          </cell>
          <cell r="Q125">
            <v>174</v>
          </cell>
          <cell r="R125">
            <v>58</v>
          </cell>
          <cell r="T125">
            <v>18</v>
          </cell>
          <cell r="U125" t="str">
            <v>LT-138SIU0ACS1C1-M16</v>
          </cell>
          <cell r="V125" t="str">
            <v>LT-RCG-05SI</v>
          </cell>
          <cell r="W125" t="str">
            <v>km</v>
          </cell>
          <cell r="X125">
            <v>10</v>
          </cell>
          <cell r="Y125">
            <v>58</v>
          </cell>
          <cell r="Z125">
            <v>174</v>
          </cell>
          <cell r="AA125">
            <v>10</v>
          </cell>
        </row>
        <row r="126">
          <cell r="C126" t="str">
            <v>LT-138SIU0ACS1C1-M16</v>
          </cell>
          <cell r="D126" t="str">
            <v>LT-MPC-03SI</v>
          </cell>
          <cell r="E126" t="str">
            <v>Estruc</v>
          </cell>
          <cell r="F126">
            <v>10</v>
          </cell>
          <cell r="G126">
            <v>58</v>
          </cell>
          <cell r="H126">
            <v>174</v>
          </cell>
          <cell r="I126">
            <v>58</v>
          </cell>
          <cell r="K126">
            <v>17</v>
          </cell>
          <cell r="L126" t="str">
            <v>LT-138SIU0ACS1C1-M16</v>
          </cell>
          <cell r="M126" t="str">
            <v>LT-MCAC-02SI</v>
          </cell>
          <cell r="N126" t="str">
            <v>km</v>
          </cell>
          <cell r="O126">
            <v>10</v>
          </cell>
          <cell r="P126">
            <v>58</v>
          </cell>
          <cell r="Q126">
            <v>174</v>
          </cell>
          <cell r="R126">
            <v>10</v>
          </cell>
          <cell r="T126">
            <v>18</v>
          </cell>
          <cell r="U126" t="str">
            <v>LT-138SIU0ACS1C1-M16</v>
          </cell>
          <cell r="V126" t="str">
            <v>LT-RCON-12SI</v>
          </cell>
          <cell r="W126" t="str">
            <v>km</v>
          </cell>
          <cell r="X126">
            <v>10</v>
          </cell>
          <cell r="Y126">
            <v>58</v>
          </cell>
          <cell r="Z126">
            <v>174</v>
          </cell>
          <cell r="AA126">
            <v>10</v>
          </cell>
        </row>
        <row r="127">
          <cell r="L127" t="str">
            <v>LT-138SIU0ACS1C1-M16</v>
          </cell>
          <cell r="M127" t="str">
            <v>LT-MCAP-01SI</v>
          </cell>
          <cell r="N127" t="str">
            <v>km</v>
          </cell>
          <cell r="O127">
            <v>10</v>
          </cell>
          <cell r="P127">
            <v>58</v>
          </cell>
          <cell r="Q127">
            <v>174</v>
          </cell>
          <cell r="R127">
            <v>10</v>
          </cell>
          <cell r="T127">
            <v>18</v>
          </cell>
          <cell r="U127" t="str">
            <v>LT-138SIU0ACS1C1-M16</v>
          </cell>
          <cell r="V127" t="str">
            <v>LT-MSPT-03SI</v>
          </cell>
          <cell r="W127" t="str">
            <v>Estruc</v>
          </cell>
          <cell r="X127">
            <v>10</v>
          </cell>
          <cell r="Y127">
            <v>58</v>
          </cell>
          <cell r="Z127">
            <v>174</v>
          </cell>
          <cell r="AA127">
            <v>58</v>
          </cell>
        </row>
        <row r="128">
          <cell r="L128" t="str">
            <v>LT-138SIU0ACS1C1-M16</v>
          </cell>
          <cell r="M128" t="str">
            <v>LT-MRES-02SI</v>
          </cell>
          <cell r="N128" t="str">
            <v>Estruc</v>
          </cell>
          <cell r="O128">
            <v>10</v>
          </cell>
          <cell r="P128">
            <v>58</v>
          </cell>
          <cell r="Q128">
            <v>174</v>
          </cell>
          <cell r="R128">
            <v>58</v>
          </cell>
          <cell r="T128">
            <v>18</v>
          </cell>
        </row>
        <row r="130">
          <cell r="C130" t="str">
            <v>LT-138SIU0PAD1C1-M17</v>
          </cell>
          <cell r="D130" t="str">
            <v>LT-INLI-07SI</v>
          </cell>
          <cell r="E130" t="str">
            <v>Estruc</v>
          </cell>
          <cell r="F130">
            <v>10</v>
          </cell>
          <cell r="G130">
            <v>58</v>
          </cell>
          <cell r="H130">
            <v>348</v>
          </cell>
          <cell r="I130">
            <v>58</v>
          </cell>
          <cell r="K130">
            <v>17</v>
          </cell>
          <cell r="L130" t="str">
            <v>LT-138SIU0PAD1C1-M17</v>
          </cell>
          <cell r="M130" t="str">
            <v>LT-MDRA-01SI</v>
          </cell>
          <cell r="N130" t="str">
            <v>Estruc</v>
          </cell>
          <cell r="O130">
            <v>10</v>
          </cell>
          <cell r="P130">
            <v>58</v>
          </cell>
          <cell r="Q130">
            <v>348</v>
          </cell>
          <cell r="R130">
            <v>58</v>
          </cell>
          <cell r="T130">
            <v>19</v>
          </cell>
          <cell r="U130" t="str">
            <v>LT-138SIU0PAD1C1-M17</v>
          </cell>
          <cell r="V130" t="str">
            <v>LT-CAIS-04SI</v>
          </cell>
          <cell r="W130" t="str">
            <v>Cadena</v>
          </cell>
          <cell r="X130">
            <v>10</v>
          </cell>
          <cell r="Y130">
            <v>58</v>
          </cell>
          <cell r="Z130">
            <v>348</v>
          </cell>
          <cell r="AA130">
            <v>348</v>
          </cell>
        </row>
        <row r="131">
          <cell r="C131" t="str">
            <v>LT-138SIU0PAD1C1-M17</v>
          </cell>
          <cell r="D131" t="str">
            <v>LT-INMI-02SI</v>
          </cell>
          <cell r="E131" t="str">
            <v>Estruc</v>
          </cell>
          <cell r="F131">
            <v>10</v>
          </cell>
          <cell r="G131">
            <v>58</v>
          </cell>
          <cell r="H131">
            <v>348</v>
          </cell>
          <cell r="I131">
            <v>58</v>
          </cell>
          <cell r="K131">
            <v>17</v>
          </cell>
          <cell r="L131" t="str">
            <v>LT-138SIU0PAD1C1-M17</v>
          </cell>
          <cell r="M131" t="str">
            <v>LT-MFS-03SI</v>
          </cell>
          <cell r="N131" t="str">
            <v>km</v>
          </cell>
          <cell r="O131">
            <v>10</v>
          </cell>
          <cell r="P131">
            <v>58</v>
          </cell>
          <cell r="Q131">
            <v>348</v>
          </cell>
          <cell r="R131">
            <v>10</v>
          </cell>
          <cell r="T131">
            <v>19</v>
          </cell>
          <cell r="U131" t="str">
            <v>LT-138SIU0PAD1C1-M17</v>
          </cell>
          <cell r="V131" t="str">
            <v>LT-CCON-08SI</v>
          </cell>
          <cell r="W131" t="str">
            <v>km</v>
          </cell>
          <cell r="X131">
            <v>10</v>
          </cell>
          <cell r="Y131">
            <v>58</v>
          </cell>
          <cell r="Z131">
            <v>348</v>
          </cell>
          <cell r="AA131">
            <v>10</v>
          </cell>
        </row>
        <row r="132">
          <cell r="C132" t="str">
            <v>LT-138SIU0PAD1C1-M17</v>
          </cell>
          <cell r="D132" t="str">
            <v>LT-INNO-06SI</v>
          </cell>
          <cell r="E132" t="str">
            <v>Estruc</v>
          </cell>
          <cell r="F132">
            <v>10</v>
          </cell>
          <cell r="G132">
            <v>58</v>
          </cell>
          <cell r="H132">
            <v>348</v>
          </cell>
          <cell r="I132">
            <v>58</v>
          </cell>
          <cell r="K132">
            <v>17</v>
          </cell>
          <cell r="L132" t="str">
            <v>LT-138SIU0PAD1C1-M17</v>
          </cell>
          <cell r="M132" t="str">
            <v>LT-PIES-04SI</v>
          </cell>
          <cell r="N132" t="str">
            <v>Estruc</v>
          </cell>
          <cell r="O132">
            <v>10</v>
          </cell>
          <cell r="P132">
            <v>58</v>
          </cell>
          <cell r="Q132">
            <v>348</v>
          </cell>
          <cell r="R132">
            <v>58</v>
          </cell>
          <cell r="T132">
            <v>19</v>
          </cell>
          <cell r="U132" t="str">
            <v>LT-138SIU0PAD1C1-M17</v>
          </cell>
          <cell r="V132" t="str">
            <v>LT-CFER-01SI</v>
          </cell>
          <cell r="W132" t="str">
            <v>Estruc</v>
          </cell>
          <cell r="X132">
            <v>10</v>
          </cell>
          <cell r="Y132">
            <v>58</v>
          </cell>
          <cell r="Z132">
            <v>348</v>
          </cell>
          <cell r="AA132">
            <v>58</v>
          </cell>
        </row>
        <row r="133">
          <cell r="C133" t="str">
            <v>LT-138SIU0PAD1C1-M17</v>
          </cell>
          <cell r="D133" t="str">
            <v>LT-MPT-03SI</v>
          </cell>
          <cell r="E133" t="str">
            <v>Estruc</v>
          </cell>
          <cell r="F133">
            <v>10</v>
          </cell>
          <cell r="G133">
            <v>58</v>
          </cell>
          <cell r="H133">
            <v>348</v>
          </cell>
          <cell r="I133">
            <v>58</v>
          </cell>
          <cell r="K133">
            <v>17</v>
          </cell>
          <cell r="L133" t="str">
            <v>LT-138SIU0PAD1C1-M17</v>
          </cell>
          <cell r="M133" t="str">
            <v>LT-AJGRA-01SI</v>
          </cell>
          <cell r="N133" t="str">
            <v>Estruc</v>
          </cell>
          <cell r="O133">
            <v>10</v>
          </cell>
          <cell r="P133">
            <v>58</v>
          </cell>
          <cell r="Q133">
            <v>348</v>
          </cell>
          <cell r="R133">
            <v>58</v>
          </cell>
          <cell r="T133">
            <v>19</v>
          </cell>
          <cell r="U133" t="str">
            <v>LT-138SIU0PAD1C1-M17</v>
          </cell>
          <cell r="V133" t="str">
            <v>LT-RCG-05SI</v>
          </cell>
          <cell r="W133" t="str">
            <v>km</v>
          </cell>
          <cell r="X133">
            <v>10</v>
          </cell>
          <cell r="Y133">
            <v>58</v>
          </cell>
          <cell r="Z133">
            <v>348</v>
          </cell>
          <cell r="AA133">
            <v>10</v>
          </cell>
        </row>
        <row r="134">
          <cell r="C134" t="str">
            <v>LT-138SIU0PAD1C1-M17</v>
          </cell>
          <cell r="D134" t="str">
            <v>LT-MPC-03SI</v>
          </cell>
          <cell r="E134" t="str">
            <v>Estruc</v>
          </cell>
          <cell r="F134">
            <v>10</v>
          </cell>
          <cell r="G134">
            <v>58</v>
          </cell>
          <cell r="H134">
            <v>348</v>
          </cell>
          <cell r="I134">
            <v>58</v>
          </cell>
          <cell r="K134">
            <v>18</v>
          </cell>
          <cell r="L134" t="str">
            <v>LT-138SIU0PAD1C1-M17</v>
          </cell>
          <cell r="M134" t="str">
            <v>LT-MCAC-02SI</v>
          </cell>
          <cell r="N134" t="str">
            <v>km</v>
          </cell>
          <cell r="O134">
            <v>10</v>
          </cell>
          <cell r="P134">
            <v>58</v>
          </cell>
          <cell r="Q134">
            <v>348</v>
          </cell>
          <cell r="R134">
            <v>10</v>
          </cell>
          <cell r="T134">
            <v>19</v>
          </cell>
          <cell r="U134" t="str">
            <v>LT-138SIU0PAD1C1-M17</v>
          </cell>
          <cell r="V134" t="str">
            <v>LT-RCON-12SI</v>
          </cell>
          <cell r="W134" t="str">
            <v>km</v>
          </cell>
          <cell r="X134">
            <v>10</v>
          </cell>
          <cell r="Y134">
            <v>58</v>
          </cell>
          <cell r="Z134">
            <v>348</v>
          </cell>
          <cell r="AA134">
            <v>10</v>
          </cell>
        </row>
        <row r="135">
          <cell r="K135">
            <v>18</v>
          </cell>
          <cell r="L135" t="str">
            <v>LT-138SIU0PAD1C1-M17</v>
          </cell>
          <cell r="M135" t="str">
            <v>LT-MCAP-01SI</v>
          </cell>
          <cell r="N135" t="str">
            <v>km</v>
          </cell>
          <cell r="O135">
            <v>10</v>
          </cell>
          <cell r="P135">
            <v>58</v>
          </cell>
          <cell r="Q135">
            <v>348</v>
          </cell>
          <cell r="R135">
            <v>10</v>
          </cell>
          <cell r="T135">
            <v>19</v>
          </cell>
          <cell r="U135" t="str">
            <v>LT-138SIU0PAD1C1-M17</v>
          </cell>
          <cell r="V135" t="str">
            <v>LT-MSPT-03SI</v>
          </cell>
          <cell r="W135" t="str">
            <v>Estruc</v>
          </cell>
          <cell r="X135">
            <v>10</v>
          </cell>
          <cell r="Y135">
            <v>58</v>
          </cell>
          <cell r="Z135">
            <v>348</v>
          </cell>
          <cell r="AA135">
            <v>58</v>
          </cell>
        </row>
        <row r="136">
          <cell r="K136">
            <v>18</v>
          </cell>
          <cell r="L136" t="str">
            <v>LT-138SIU0PAD1C1-M17</v>
          </cell>
          <cell r="M136" t="str">
            <v>LT-MRES-02SI</v>
          </cell>
          <cell r="N136" t="str">
            <v>Estruc</v>
          </cell>
          <cell r="O136">
            <v>10</v>
          </cell>
          <cell r="P136">
            <v>58</v>
          </cell>
          <cell r="Q136">
            <v>348</v>
          </cell>
          <cell r="R136">
            <v>58</v>
          </cell>
          <cell r="T136">
            <v>20</v>
          </cell>
        </row>
        <row r="138">
          <cell r="C138" t="str">
            <v>LT-138COR0PMS0C1-M18</v>
          </cell>
          <cell r="D138" t="str">
            <v>LT-INLI-06CO</v>
          </cell>
          <cell r="E138" t="str">
            <v>Estruc</v>
          </cell>
          <cell r="F138">
            <v>10</v>
          </cell>
          <cell r="G138">
            <v>38</v>
          </cell>
          <cell r="H138">
            <v>114</v>
          </cell>
          <cell r="I138">
            <v>38</v>
          </cell>
          <cell r="K138">
            <v>18</v>
          </cell>
          <cell r="L138" t="str">
            <v>LT-138COR0PMS0C1-M18</v>
          </cell>
          <cell r="M138" t="str">
            <v>LT-LMAP-03CO</v>
          </cell>
          <cell r="N138" t="str">
            <v>Cadena</v>
          </cell>
          <cell r="O138">
            <v>10</v>
          </cell>
          <cell r="P138">
            <v>38</v>
          </cell>
          <cell r="Q138">
            <v>114</v>
          </cell>
          <cell r="R138">
            <v>114</v>
          </cell>
          <cell r="T138">
            <v>20</v>
          </cell>
          <cell r="U138" t="str">
            <v>LT-138COR0PMS0C1-M18</v>
          </cell>
          <cell r="V138" t="str">
            <v>LT-CAIS-04CO</v>
          </cell>
          <cell r="W138" t="str">
            <v>Cadena</v>
          </cell>
          <cell r="X138">
            <v>10</v>
          </cell>
          <cell r="Y138">
            <v>38</v>
          </cell>
          <cell r="Z138">
            <v>114</v>
          </cell>
          <cell r="AA138">
            <v>114</v>
          </cell>
        </row>
        <row r="139">
          <cell r="C139" t="str">
            <v>LT-138COR0PMS0C1-M18</v>
          </cell>
          <cell r="D139" t="str">
            <v>LT-INMI-08CO</v>
          </cell>
          <cell r="E139" t="str">
            <v>Estruc</v>
          </cell>
          <cell r="F139">
            <v>10</v>
          </cell>
          <cell r="G139">
            <v>38</v>
          </cell>
          <cell r="H139">
            <v>114</v>
          </cell>
          <cell r="I139">
            <v>38</v>
          </cell>
          <cell r="K139">
            <v>18</v>
          </cell>
          <cell r="L139" t="str">
            <v>LT-138COR0PMS0C1-M18</v>
          </cell>
          <cell r="M139" t="str">
            <v>LT-MDRA-01CO</v>
          </cell>
          <cell r="N139" t="str">
            <v>Estruc</v>
          </cell>
          <cell r="O139">
            <v>10</v>
          </cell>
          <cell r="P139">
            <v>38</v>
          </cell>
          <cell r="Q139">
            <v>114</v>
          </cell>
          <cell r="R139">
            <v>38</v>
          </cell>
          <cell r="T139">
            <v>20</v>
          </cell>
          <cell r="U139" t="str">
            <v>LT-138COR0PMS0C1-M18</v>
          </cell>
          <cell r="V139" t="str">
            <v>LT-CCON-01CO</v>
          </cell>
          <cell r="W139" t="str">
            <v>km</v>
          </cell>
          <cell r="X139">
            <v>10</v>
          </cell>
          <cell r="Y139">
            <v>38</v>
          </cell>
          <cell r="Z139">
            <v>114</v>
          </cell>
          <cell r="AA139">
            <v>10</v>
          </cell>
        </row>
        <row r="140">
          <cell r="C140" t="str">
            <v>LT-138COR0PMS0C1-M18</v>
          </cell>
          <cell r="D140" t="str">
            <v>LT-INNO-05CO</v>
          </cell>
          <cell r="E140" t="str">
            <v>Estruc</v>
          </cell>
          <cell r="F140">
            <v>10</v>
          </cell>
          <cell r="G140">
            <v>38</v>
          </cell>
          <cell r="H140">
            <v>114</v>
          </cell>
          <cell r="I140">
            <v>38</v>
          </cell>
          <cell r="K140">
            <v>18</v>
          </cell>
          <cell r="L140" t="str">
            <v>LT-138COR0PMS0C1-M18</v>
          </cell>
          <cell r="M140" t="str">
            <v>LT-MFS-03CO</v>
          </cell>
          <cell r="N140" t="str">
            <v>km</v>
          </cell>
          <cell r="O140">
            <v>10</v>
          </cell>
          <cell r="P140">
            <v>38</v>
          </cell>
          <cell r="Q140">
            <v>114</v>
          </cell>
          <cell r="R140">
            <v>10</v>
          </cell>
          <cell r="T140">
            <v>20</v>
          </cell>
          <cell r="U140" t="str">
            <v>LT-138COR0PMS0C1-M18</v>
          </cell>
          <cell r="V140" t="str">
            <v>LT-CFER-01CO</v>
          </cell>
          <cell r="W140" t="str">
            <v>Estruc</v>
          </cell>
          <cell r="X140">
            <v>10</v>
          </cell>
          <cell r="Y140">
            <v>38</v>
          </cell>
          <cell r="Z140">
            <v>114</v>
          </cell>
          <cell r="AA140">
            <v>38</v>
          </cell>
        </row>
        <row r="141">
          <cell r="C141" t="str">
            <v>LT-138COR0PMS0C1-M18</v>
          </cell>
          <cell r="D141" t="str">
            <v>LT-MPT-03CO</v>
          </cell>
          <cell r="E141" t="str">
            <v>Estruc</v>
          </cell>
          <cell r="F141">
            <v>10</v>
          </cell>
          <cell r="G141">
            <v>38</v>
          </cell>
          <cell r="H141">
            <v>114</v>
          </cell>
          <cell r="I141">
            <v>38</v>
          </cell>
          <cell r="K141">
            <v>18</v>
          </cell>
          <cell r="L141" t="str">
            <v>LT-138COR0PMS0C1-M18</v>
          </cell>
          <cell r="M141" t="str">
            <v>LT-CREOS-03CO</v>
          </cell>
          <cell r="N141" t="str">
            <v>Estruc</v>
          </cell>
          <cell r="O141">
            <v>10</v>
          </cell>
          <cell r="P141">
            <v>38</v>
          </cell>
          <cell r="Q141">
            <v>114</v>
          </cell>
          <cell r="R141">
            <v>38</v>
          </cell>
          <cell r="T141">
            <v>20</v>
          </cell>
          <cell r="U141" t="str">
            <v>LT-138COR0PMS0C1-M18</v>
          </cell>
          <cell r="V141" t="str">
            <v>LT-RERE-03CO</v>
          </cell>
          <cell r="W141" t="str">
            <v>Retenida</v>
          </cell>
          <cell r="X141">
            <v>10</v>
          </cell>
          <cell r="Y141">
            <v>38</v>
          </cell>
          <cell r="Z141">
            <v>114</v>
          </cell>
          <cell r="AA141">
            <v>10</v>
          </cell>
        </row>
        <row r="142">
          <cell r="C142" t="str">
            <v>LT-138COR0PMS0C1-M18</v>
          </cell>
          <cell r="D142" t="str">
            <v>LT-MPC-03CO</v>
          </cell>
          <cell r="E142" t="str">
            <v>Estruc</v>
          </cell>
          <cell r="F142">
            <v>10</v>
          </cell>
          <cell r="G142">
            <v>38</v>
          </cell>
          <cell r="H142">
            <v>114</v>
          </cell>
          <cell r="I142">
            <v>38</v>
          </cell>
          <cell r="K142">
            <v>18</v>
          </cell>
          <cell r="L142" t="str">
            <v>LT-138COR0PMS0C1-M18</v>
          </cell>
          <cell r="M142" t="str">
            <v>LT-AJGRA-01CO</v>
          </cell>
          <cell r="N142" t="str">
            <v>Estruc</v>
          </cell>
          <cell r="O142">
            <v>10</v>
          </cell>
          <cell r="P142">
            <v>38</v>
          </cell>
          <cell r="Q142">
            <v>114</v>
          </cell>
          <cell r="R142">
            <v>38</v>
          </cell>
          <cell r="T142">
            <v>20</v>
          </cell>
          <cell r="U142" t="str">
            <v>LT-138COR0PMS0C1-M18</v>
          </cell>
          <cell r="V142" t="str">
            <v>LT-RCON-09CO</v>
          </cell>
          <cell r="W142" t="str">
            <v>km</v>
          </cell>
          <cell r="X142">
            <v>10</v>
          </cell>
          <cell r="Y142">
            <v>38</v>
          </cell>
          <cell r="Z142">
            <v>114</v>
          </cell>
          <cell r="AA142">
            <v>10</v>
          </cell>
        </row>
        <row r="143">
          <cell r="K143">
            <v>19</v>
          </cell>
          <cell r="L143" t="str">
            <v>LT-138COR0PMS0C1-M18</v>
          </cell>
          <cell r="M143" t="str">
            <v>LT-MCAC-02CO</v>
          </cell>
          <cell r="N143" t="str">
            <v>km</v>
          </cell>
          <cell r="O143">
            <v>10</v>
          </cell>
          <cell r="P143">
            <v>38</v>
          </cell>
          <cell r="Q143">
            <v>114</v>
          </cell>
          <cell r="R143">
            <v>10</v>
          </cell>
          <cell r="T143">
            <v>20</v>
          </cell>
          <cell r="U143" t="str">
            <v>LT-138COR0PMS0C1-M18</v>
          </cell>
          <cell r="V143" t="str">
            <v>LT-MSPT-03CO</v>
          </cell>
          <cell r="W143" t="str">
            <v>Estruc</v>
          </cell>
          <cell r="X143">
            <v>10</v>
          </cell>
          <cell r="Y143">
            <v>38</v>
          </cell>
          <cell r="Z143">
            <v>114</v>
          </cell>
          <cell r="AA143">
            <v>38</v>
          </cell>
        </row>
        <row r="144">
          <cell r="K144">
            <v>19</v>
          </cell>
          <cell r="L144" t="str">
            <v>LT-138COR0PMS0C1-M18</v>
          </cell>
          <cell r="M144" t="str">
            <v>LT-MCAP-01CO</v>
          </cell>
          <cell r="N144" t="str">
            <v>km</v>
          </cell>
          <cell r="O144">
            <v>10</v>
          </cell>
          <cell r="P144">
            <v>38</v>
          </cell>
          <cell r="Q144">
            <v>114</v>
          </cell>
          <cell r="R144">
            <v>10</v>
          </cell>
          <cell r="T144">
            <v>21</v>
          </cell>
        </row>
        <row r="145">
          <cell r="K145">
            <v>19</v>
          </cell>
          <cell r="L145" t="str">
            <v>LT-138COR0PMS0C1-M18</v>
          </cell>
          <cell r="M145" t="str">
            <v>LT-MRES-02CO</v>
          </cell>
          <cell r="N145" t="str">
            <v>Estruc</v>
          </cell>
          <cell r="O145">
            <v>10</v>
          </cell>
          <cell r="P145">
            <v>38</v>
          </cell>
          <cell r="Q145">
            <v>114</v>
          </cell>
          <cell r="R145">
            <v>38</v>
          </cell>
          <cell r="T145">
            <v>21</v>
          </cell>
        </row>
        <row r="147">
          <cell r="C147" t="str">
            <v>LT-138COR0PMD0C1-M19</v>
          </cell>
          <cell r="D147" t="str">
            <v>LT-INLI-07CO</v>
          </cell>
          <cell r="E147" t="str">
            <v>Estruc</v>
          </cell>
          <cell r="F147">
            <v>10</v>
          </cell>
          <cell r="G147">
            <v>38</v>
          </cell>
          <cell r="H147">
            <v>228</v>
          </cell>
          <cell r="I147">
            <v>38</v>
          </cell>
          <cell r="K147">
            <v>19</v>
          </cell>
          <cell r="L147" t="str">
            <v>LT-138COR0PMD0C1-M19</v>
          </cell>
          <cell r="M147" t="str">
            <v>LT-LMAP-04CO</v>
          </cell>
          <cell r="N147" t="str">
            <v>Cadena</v>
          </cell>
          <cell r="O147">
            <v>10</v>
          </cell>
          <cell r="P147">
            <v>38</v>
          </cell>
          <cell r="Q147">
            <v>228</v>
          </cell>
          <cell r="R147">
            <v>228</v>
          </cell>
          <cell r="T147">
            <v>21</v>
          </cell>
          <cell r="U147" t="str">
            <v>LT-138COR0PMD0C1-M19</v>
          </cell>
          <cell r="V147" t="str">
            <v>LT-CAIS-04CO</v>
          </cell>
          <cell r="W147" t="str">
            <v>Cadena</v>
          </cell>
          <cell r="X147">
            <v>10</v>
          </cell>
          <cell r="Y147">
            <v>38</v>
          </cell>
          <cell r="Z147">
            <v>228</v>
          </cell>
          <cell r="AA147">
            <v>228</v>
          </cell>
        </row>
        <row r="148">
          <cell r="C148" t="str">
            <v>LT-138COR0PMD0C1-M19</v>
          </cell>
          <cell r="D148" t="str">
            <v>LT-INMI-02CO</v>
          </cell>
          <cell r="E148" t="str">
            <v>Estruc</v>
          </cell>
          <cell r="F148">
            <v>10</v>
          </cell>
          <cell r="G148">
            <v>38</v>
          </cell>
          <cell r="H148">
            <v>228</v>
          </cell>
          <cell r="I148">
            <v>38</v>
          </cell>
          <cell r="K148">
            <v>19</v>
          </cell>
          <cell r="L148" t="str">
            <v>LT-138COR0PMD0C1-M19</v>
          </cell>
          <cell r="M148" t="str">
            <v>LT-MDRA-01CO</v>
          </cell>
          <cell r="N148" t="str">
            <v>Estruc</v>
          </cell>
          <cell r="O148">
            <v>10</v>
          </cell>
          <cell r="P148">
            <v>38</v>
          </cell>
          <cell r="Q148">
            <v>228</v>
          </cell>
          <cell r="R148">
            <v>38</v>
          </cell>
          <cell r="T148">
            <v>21</v>
          </cell>
          <cell r="U148" t="str">
            <v>LT-138COR0PMD0C1-M19</v>
          </cell>
          <cell r="V148" t="str">
            <v>LT-CCON-01CO</v>
          </cell>
          <cell r="W148" t="str">
            <v>km</v>
          </cell>
          <cell r="X148">
            <v>10</v>
          </cell>
          <cell r="Y148">
            <v>38</v>
          </cell>
          <cell r="Z148">
            <v>228</v>
          </cell>
          <cell r="AA148">
            <v>10</v>
          </cell>
        </row>
        <row r="149">
          <cell r="C149" t="str">
            <v>LT-138COR0PMD0C1-M19</v>
          </cell>
          <cell r="D149" t="str">
            <v>LT-INNO-06CO</v>
          </cell>
          <cell r="E149" t="str">
            <v>Estruc</v>
          </cell>
          <cell r="F149">
            <v>10</v>
          </cell>
          <cell r="G149">
            <v>38</v>
          </cell>
          <cell r="H149">
            <v>228</v>
          </cell>
          <cell r="I149">
            <v>38</v>
          </cell>
          <cell r="K149">
            <v>19</v>
          </cell>
          <cell r="L149" t="str">
            <v>LT-138COR0PMD0C1-M19</v>
          </cell>
          <cell r="M149" t="str">
            <v>LT-MFS-03CO</v>
          </cell>
          <cell r="N149" t="str">
            <v>km</v>
          </cell>
          <cell r="O149">
            <v>10</v>
          </cell>
          <cell r="P149">
            <v>38</v>
          </cell>
          <cell r="Q149">
            <v>228</v>
          </cell>
          <cell r="R149">
            <v>10</v>
          </cell>
          <cell r="T149">
            <v>21</v>
          </cell>
          <cell r="U149" t="str">
            <v>LT-138COR0PMD0C1-M19</v>
          </cell>
          <cell r="V149" t="str">
            <v>LT-CFER-01CO</v>
          </cell>
          <cell r="W149" t="str">
            <v>Estruc</v>
          </cell>
          <cell r="X149">
            <v>10</v>
          </cell>
          <cell r="Y149">
            <v>38</v>
          </cell>
          <cell r="Z149">
            <v>228</v>
          </cell>
          <cell r="AA149">
            <v>38</v>
          </cell>
        </row>
        <row r="150">
          <cell r="C150" t="str">
            <v>LT-138COR0PMD0C1-M19</v>
          </cell>
          <cell r="D150" t="str">
            <v>LT-MPT-03CO</v>
          </cell>
          <cell r="E150" t="str">
            <v>Estruc</v>
          </cell>
          <cell r="F150">
            <v>10</v>
          </cell>
          <cell r="G150">
            <v>38</v>
          </cell>
          <cell r="H150">
            <v>228</v>
          </cell>
          <cell r="I150">
            <v>38</v>
          </cell>
          <cell r="K150">
            <v>19</v>
          </cell>
          <cell r="L150" t="str">
            <v>LT-138COR0PMD0C1-M19</v>
          </cell>
          <cell r="M150" t="str">
            <v>LT-CREOS-03CO</v>
          </cell>
          <cell r="N150" t="str">
            <v>Estruc</v>
          </cell>
          <cell r="O150">
            <v>10</v>
          </cell>
          <cell r="P150">
            <v>38</v>
          </cell>
          <cell r="Q150">
            <v>228</v>
          </cell>
          <cell r="R150">
            <v>38</v>
          </cell>
          <cell r="T150">
            <v>21</v>
          </cell>
          <cell r="U150" t="str">
            <v>LT-138COR0PMD0C1-M19</v>
          </cell>
          <cell r="V150" t="str">
            <v>LT-RERE-03CO</v>
          </cell>
          <cell r="W150" t="str">
            <v>Retenida</v>
          </cell>
          <cell r="X150">
            <v>10</v>
          </cell>
          <cell r="Y150">
            <v>38</v>
          </cell>
          <cell r="Z150">
            <v>228</v>
          </cell>
          <cell r="AA150">
            <v>10</v>
          </cell>
        </row>
        <row r="151">
          <cell r="C151" t="str">
            <v>LT-138COR0PMD0C1-M19</v>
          </cell>
          <cell r="D151" t="str">
            <v>LT-MPC-03CO</v>
          </cell>
          <cell r="E151" t="str">
            <v>Estruc</v>
          </cell>
          <cell r="F151">
            <v>10</v>
          </cell>
          <cell r="G151">
            <v>38</v>
          </cell>
          <cell r="H151">
            <v>228</v>
          </cell>
          <cell r="I151">
            <v>38</v>
          </cell>
          <cell r="K151">
            <v>19</v>
          </cell>
          <cell r="L151" t="str">
            <v>LT-138COR0PMD0C1-M19</v>
          </cell>
          <cell r="M151" t="str">
            <v>LT-AJGRA-01CO</v>
          </cell>
          <cell r="N151" t="str">
            <v>Estruc</v>
          </cell>
          <cell r="O151">
            <v>10</v>
          </cell>
          <cell r="P151">
            <v>38</v>
          </cell>
          <cell r="Q151">
            <v>228</v>
          </cell>
          <cell r="R151">
            <v>38</v>
          </cell>
          <cell r="T151">
            <v>21</v>
          </cell>
          <cell r="U151" t="str">
            <v>LT-138COR0PMD0C1-M19</v>
          </cell>
          <cell r="V151" t="str">
            <v>LT-RCON-09CO</v>
          </cell>
          <cell r="W151" t="str">
            <v>km</v>
          </cell>
          <cell r="X151">
            <v>10</v>
          </cell>
          <cell r="Y151">
            <v>38</v>
          </cell>
          <cell r="Z151">
            <v>228</v>
          </cell>
          <cell r="AA151">
            <v>10</v>
          </cell>
        </row>
        <row r="152">
          <cell r="K152">
            <v>20</v>
          </cell>
          <cell r="L152" t="str">
            <v>LT-138COR0PMD0C1-M19</v>
          </cell>
          <cell r="M152" t="str">
            <v>LT-MCAC-02CO</v>
          </cell>
          <cell r="N152" t="str">
            <v>km</v>
          </cell>
          <cell r="O152">
            <v>10</v>
          </cell>
          <cell r="P152">
            <v>38</v>
          </cell>
          <cell r="Q152">
            <v>228</v>
          </cell>
          <cell r="R152">
            <v>10</v>
          </cell>
          <cell r="T152">
            <v>22</v>
          </cell>
          <cell r="U152" t="str">
            <v>LT-138COR0PMD0C1-M19</v>
          </cell>
          <cell r="V152" t="str">
            <v>LT-MSPT-03CO</v>
          </cell>
          <cell r="W152" t="str">
            <v>Estruc</v>
          </cell>
          <cell r="X152">
            <v>10</v>
          </cell>
          <cell r="Y152">
            <v>38</v>
          </cell>
          <cell r="Z152">
            <v>228</v>
          </cell>
          <cell r="AA152">
            <v>38</v>
          </cell>
        </row>
        <row r="153">
          <cell r="K153">
            <v>20</v>
          </cell>
          <cell r="L153" t="str">
            <v>LT-138COR0PMD0C1-M19</v>
          </cell>
          <cell r="M153" t="str">
            <v>LT-MCAP-01CO</v>
          </cell>
          <cell r="N153" t="str">
            <v>km</v>
          </cell>
          <cell r="O153">
            <v>10</v>
          </cell>
          <cell r="P153">
            <v>38</v>
          </cell>
          <cell r="Q153">
            <v>228</v>
          </cell>
          <cell r="R153">
            <v>10</v>
          </cell>
          <cell r="T153">
            <v>22</v>
          </cell>
        </row>
        <row r="154">
          <cell r="K154">
            <v>20</v>
          </cell>
          <cell r="L154" t="str">
            <v>LT-138COR0PMD0C1-M19</v>
          </cell>
          <cell r="M154" t="str">
            <v>LT-MRES-02CO</v>
          </cell>
          <cell r="N154" t="str">
            <v>Estruc</v>
          </cell>
          <cell r="O154">
            <v>10</v>
          </cell>
          <cell r="P154">
            <v>38</v>
          </cell>
          <cell r="Q154">
            <v>228</v>
          </cell>
          <cell r="R154">
            <v>38</v>
          </cell>
          <cell r="T154">
            <v>22</v>
          </cell>
        </row>
        <row r="156">
          <cell r="C156" t="str">
            <v>LT-138SIR0TAS1C1-M20</v>
          </cell>
          <cell r="D156" t="str">
            <v>LT-INLI-01SI</v>
          </cell>
          <cell r="E156" t="str">
            <v>Estruc</v>
          </cell>
          <cell r="F156">
            <v>10</v>
          </cell>
          <cell r="G156">
            <v>25</v>
          </cell>
          <cell r="H156">
            <v>75</v>
          </cell>
          <cell r="I156">
            <v>25</v>
          </cell>
          <cell r="K156">
            <v>20</v>
          </cell>
          <cell r="L156" t="str">
            <v>LT-138SIR0TAS1C1-M20</v>
          </cell>
          <cell r="M156" t="str">
            <v>LT-MDRA-01SI</v>
          </cell>
          <cell r="N156" t="str">
            <v>Estruc</v>
          </cell>
          <cell r="O156">
            <v>10</v>
          </cell>
          <cell r="P156">
            <v>25</v>
          </cell>
          <cell r="Q156">
            <v>75</v>
          </cell>
          <cell r="R156">
            <v>25</v>
          </cell>
          <cell r="T156">
            <v>22</v>
          </cell>
          <cell r="U156" t="str">
            <v>LT-138SIR0TAS1C1-M20</v>
          </cell>
          <cell r="V156" t="str">
            <v>LT-CAIS-01SI</v>
          </cell>
          <cell r="W156" t="str">
            <v>Cadena</v>
          </cell>
          <cell r="X156">
            <v>10</v>
          </cell>
          <cell r="Y156">
            <v>25</v>
          </cell>
          <cell r="Z156">
            <v>75</v>
          </cell>
          <cell r="AA156">
            <v>75</v>
          </cell>
        </row>
        <row r="157">
          <cell r="C157" t="str">
            <v>LT-138SIR0TAS1C1-M20</v>
          </cell>
          <cell r="D157" t="str">
            <v>LT-INMI-02SI</v>
          </cell>
          <cell r="E157" t="str">
            <v>Estruc</v>
          </cell>
          <cell r="F157">
            <v>10</v>
          </cell>
          <cell r="G157">
            <v>25</v>
          </cell>
          <cell r="H157">
            <v>75</v>
          </cell>
          <cell r="I157">
            <v>25</v>
          </cell>
          <cell r="K157">
            <v>20</v>
          </cell>
          <cell r="L157" t="str">
            <v>LT-138SIR0TAS1C1-M20</v>
          </cell>
          <cell r="M157" t="str">
            <v>LT-MFS-03SI</v>
          </cell>
          <cell r="N157" t="str">
            <v>km</v>
          </cell>
          <cell r="O157">
            <v>10</v>
          </cell>
          <cell r="P157">
            <v>25</v>
          </cell>
          <cell r="Q157">
            <v>75</v>
          </cell>
          <cell r="R157">
            <v>10</v>
          </cell>
          <cell r="T157">
            <v>22</v>
          </cell>
          <cell r="U157" t="str">
            <v>LT-138SIR0TAS1C1-M20</v>
          </cell>
          <cell r="V157" t="str">
            <v>LT-CCON-01SI</v>
          </cell>
          <cell r="W157" t="str">
            <v>km</v>
          </cell>
          <cell r="X157">
            <v>10</v>
          </cell>
          <cell r="Y157">
            <v>25</v>
          </cell>
          <cell r="Z157">
            <v>75</v>
          </cell>
          <cell r="AA157">
            <v>10</v>
          </cell>
        </row>
        <row r="158">
          <cell r="C158" t="str">
            <v>LT-138SIR0TAS1C1-M20</v>
          </cell>
          <cell r="D158" t="str">
            <v>LT-INNO-03SI</v>
          </cell>
          <cell r="E158" t="str">
            <v>Estruc</v>
          </cell>
          <cell r="F158">
            <v>10</v>
          </cell>
          <cell r="G158">
            <v>25</v>
          </cell>
          <cell r="H158">
            <v>75</v>
          </cell>
          <cell r="I158">
            <v>25</v>
          </cell>
          <cell r="K158">
            <v>20</v>
          </cell>
          <cell r="L158" t="str">
            <v>LT-138SIR0TAS1C1-M20</v>
          </cell>
          <cell r="M158" t="str">
            <v>LT-EMPA-01SI</v>
          </cell>
          <cell r="N158" t="str">
            <v>Estruc</v>
          </cell>
          <cell r="O158">
            <v>10</v>
          </cell>
          <cell r="P158">
            <v>25</v>
          </cell>
          <cell r="Q158">
            <v>75</v>
          </cell>
          <cell r="R158">
            <v>25</v>
          </cell>
          <cell r="T158">
            <v>22</v>
          </cell>
          <cell r="U158" t="str">
            <v>LT-138SIR0TAS1C1-M20</v>
          </cell>
          <cell r="V158" t="str">
            <v>LT-CFER-01SI</v>
          </cell>
          <cell r="W158" t="str">
            <v>Estruc</v>
          </cell>
          <cell r="X158">
            <v>10</v>
          </cell>
          <cell r="Y158">
            <v>25</v>
          </cell>
          <cell r="Z158">
            <v>75</v>
          </cell>
          <cell r="AA158">
            <v>25</v>
          </cell>
        </row>
        <row r="159">
          <cell r="C159" t="str">
            <v>LT-138SIR0TAS1C1-M20</v>
          </cell>
          <cell r="D159" t="str">
            <v>LT-MPT-01SI</v>
          </cell>
          <cell r="E159" t="str">
            <v>Estruc</v>
          </cell>
          <cell r="F159">
            <v>10</v>
          </cell>
          <cell r="G159">
            <v>25</v>
          </cell>
          <cell r="H159">
            <v>75</v>
          </cell>
          <cell r="I159">
            <v>25</v>
          </cell>
          <cell r="K159">
            <v>20</v>
          </cell>
          <cell r="L159" t="str">
            <v>LT-138SIR0TAS1C1-M20</v>
          </cell>
          <cell r="M159" t="str">
            <v>LT-PIES-01SI</v>
          </cell>
          <cell r="N159" t="str">
            <v>Estruc</v>
          </cell>
          <cell r="O159">
            <v>10</v>
          </cell>
          <cell r="P159">
            <v>25</v>
          </cell>
          <cell r="Q159">
            <v>75</v>
          </cell>
          <cell r="R159">
            <v>25</v>
          </cell>
          <cell r="T159">
            <v>22</v>
          </cell>
          <cell r="U159" t="str">
            <v>LT-138SIR0TAS1C1-M20</v>
          </cell>
          <cell r="V159" t="str">
            <v>LT-CPER-01SI</v>
          </cell>
          <cell r="W159" t="str">
            <v>Estruc</v>
          </cell>
          <cell r="X159">
            <v>10</v>
          </cell>
          <cell r="Y159">
            <v>25</v>
          </cell>
          <cell r="Z159">
            <v>75</v>
          </cell>
          <cell r="AA159">
            <v>25</v>
          </cell>
        </row>
        <row r="160">
          <cell r="C160" t="str">
            <v>LT-138SIR0TAS1C1-M20</v>
          </cell>
          <cell r="D160" t="str">
            <v>LT-MPC-01SI</v>
          </cell>
          <cell r="E160" t="str">
            <v>Estruc</v>
          </cell>
          <cell r="F160">
            <v>10</v>
          </cell>
          <cell r="G160">
            <v>25</v>
          </cell>
          <cell r="H160">
            <v>75</v>
          </cell>
          <cell r="I160">
            <v>25</v>
          </cell>
          <cell r="K160">
            <v>20</v>
          </cell>
          <cell r="L160" t="str">
            <v>LT-138SIR0TAS1C1-M20</v>
          </cell>
          <cell r="M160" t="str">
            <v>LT-AJGRA-01SI</v>
          </cell>
          <cell r="N160" t="str">
            <v>Estruc</v>
          </cell>
          <cell r="O160">
            <v>10</v>
          </cell>
          <cell r="P160">
            <v>25</v>
          </cell>
          <cell r="Q160">
            <v>75</v>
          </cell>
          <cell r="R160">
            <v>25</v>
          </cell>
          <cell r="T160">
            <v>23</v>
          </cell>
          <cell r="U160" t="str">
            <v>LT-138SIR0TAS1C1-M20</v>
          </cell>
          <cell r="V160" t="str">
            <v>LT-RCG-05SI</v>
          </cell>
          <cell r="W160" t="str">
            <v>km</v>
          </cell>
          <cell r="X160">
            <v>10</v>
          </cell>
          <cell r="Y160">
            <v>25</v>
          </cell>
          <cell r="Z160">
            <v>75</v>
          </cell>
          <cell r="AA160">
            <v>10</v>
          </cell>
        </row>
        <row r="161">
          <cell r="K161">
            <v>21</v>
          </cell>
          <cell r="L161" t="str">
            <v>LT-138SIR0TAS1C1-M20</v>
          </cell>
          <cell r="M161" t="str">
            <v>LT-MCAC-02SI</v>
          </cell>
          <cell r="N161" t="str">
            <v>km</v>
          </cell>
          <cell r="O161">
            <v>10</v>
          </cell>
          <cell r="P161">
            <v>25</v>
          </cell>
          <cell r="Q161">
            <v>75</v>
          </cell>
          <cell r="R161">
            <v>10</v>
          </cell>
          <cell r="T161">
            <v>23</v>
          </cell>
          <cell r="U161" t="str">
            <v>LT-138SIR0TAS1C1-M20</v>
          </cell>
          <cell r="V161" t="str">
            <v>LT-RCON-03SI</v>
          </cell>
          <cell r="W161" t="str">
            <v>km</v>
          </cell>
          <cell r="X161">
            <v>10</v>
          </cell>
          <cell r="Y161">
            <v>25</v>
          </cell>
          <cell r="Z161">
            <v>75</v>
          </cell>
          <cell r="AA161">
            <v>10</v>
          </cell>
        </row>
        <row r="162">
          <cell r="K162">
            <v>21</v>
          </cell>
          <cell r="L162" t="str">
            <v>LT-138SIR0TAS1C1-M20</v>
          </cell>
          <cell r="M162" t="str">
            <v>LT-MCAP-01SI</v>
          </cell>
          <cell r="N162" t="str">
            <v>km</v>
          </cell>
          <cell r="O162">
            <v>10</v>
          </cell>
          <cell r="P162">
            <v>25</v>
          </cell>
          <cell r="Q162">
            <v>75</v>
          </cell>
          <cell r="R162">
            <v>10</v>
          </cell>
          <cell r="T162">
            <v>23</v>
          </cell>
          <cell r="U162" t="str">
            <v>LT-138SIR0TAS1C1-M20</v>
          </cell>
          <cell r="V162" t="str">
            <v>LT-MSPT-05SI</v>
          </cell>
          <cell r="W162" t="str">
            <v>Estruc</v>
          </cell>
          <cell r="X162">
            <v>10</v>
          </cell>
          <cell r="Y162">
            <v>25</v>
          </cell>
          <cell r="Z162">
            <v>75</v>
          </cell>
          <cell r="AA162">
            <v>25</v>
          </cell>
        </row>
        <row r="163">
          <cell r="K163">
            <v>21</v>
          </cell>
          <cell r="L163" t="str">
            <v>LT-138SIR0TAS1C1-M20</v>
          </cell>
          <cell r="M163" t="str">
            <v>LT-MRES-05SI</v>
          </cell>
          <cell r="N163" t="str">
            <v>Estruc</v>
          </cell>
          <cell r="O163">
            <v>10</v>
          </cell>
          <cell r="P163">
            <v>25</v>
          </cell>
          <cell r="Q163">
            <v>75</v>
          </cell>
          <cell r="R163">
            <v>25</v>
          </cell>
          <cell r="T163">
            <v>23</v>
          </cell>
        </row>
        <row r="165">
          <cell r="C165" t="str">
            <v>LT-138SIR0TAD1C1-M21</v>
          </cell>
          <cell r="D165" t="str">
            <v>LT-INLI-02SI</v>
          </cell>
          <cell r="E165" t="str">
            <v>Estruc</v>
          </cell>
          <cell r="F165">
            <v>10</v>
          </cell>
          <cell r="G165">
            <v>25</v>
          </cell>
          <cell r="H165">
            <v>150</v>
          </cell>
          <cell r="I165">
            <v>25</v>
          </cell>
          <cell r="K165">
            <v>21</v>
          </cell>
          <cell r="L165" t="str">
            <v>LT-138SIR0TAD1C1-M21</v>
          </cell>
          <cell r="M165" t="str">
            <v>LT-MDRA-01SI</v>
          </cell>
          <cell r="N165" t="str">
            <v>Estruc</v>
          </cell>
          <cell r="O165">
            <v>10</v>
          </cell>
          <cell r="P165">
            <v>25</v>
          </cell>
          <cell r="Q165">
            <v>150</v>
          </cell>
          <cell r="R165">
            <v>25</v>
          </cell>
          <cell r="T165">
            <v>23</v>
          </cell>
          <cell r="U165" t="str">
            <v>LT-138SIR0TAD1C1-M21</v>
          </cell>
          <cell r="V165" t="str">
            <v>LT-CAIS-01SI</v>
          </cell>
          <cell r="W165" t="str">
            <v>Cadena</v>
          </cell>
          <cell r="X165">
            <v>10</v>
          </cell>
          <cell r="Y165">
            <v>25</v>
          </cell>
          <cell r="Z165">
            <v>150</v>
          </cell>
          <cell r="AA165">
            <v>150</v>
          </cell>
        </row>
        <row r="166">
          <cell r="C166" t="str">
            <v>LT-138SIR0TAD1C1-M21</v>
          </cell>
          <cell r="D166" t="str">
            <v>LT-INMI-02SI</v>
          </cell>
          <cell r="E166" t="str">
            <v>Estruc</v>
          </cell>
          <cell r="F166">
            <v>10</v>
          </cell>
          <cell r="G166">
            <v>25</v>
          </cell>
          <cell r="H166">
            <v>150</v>
          </cell>
          <cell r="I166">
            <v>25</v>
          </cell>
          <cell r="K166">
            <v>21</v>
          </cell>
          <cell r="L166" t="str">
            <v>LT-138SIR0TAD1C1-M21</v>
          </cell>
          <cell r="M166" t="str">
            <v>LT-MFS-03SI</v>
          </cell>
          <cell r="N166" t="str">
            <v>km</v>
          </cell>
          <cell r="O166">
            <v>10</v>
          </cell>
          <cell r="P166">
            <v>25</v>
          </cell>
          <cell r="Q166">
            <v>150</v>
          </cell>
          <cell r="R166">
            <v>10</v>
          </cell>
          <cell r="T166">
            <v>23</v>
          </cell>
          <cell r="U166" t="str">
            <v>LT-138SIR0TAD1C1-M21</v>
          </cell>
          <cell r="V166" t="str">
            <v>LT-CCON-01SI</v>
          </cell>
          <cell r="W166" t="str">
            <v>km</v>
          </cell>
          <cell r="X166">
            <v>10</v>
          </cell>
          <cell r="Y166">
            <v>25</v>
          </cell>
          <cell r="Z166">
            <v>150</v>
          </cell>
          <cell r="AA166">
            <v>10</v>
          </cell>
        </row>
        <row r="167">
          <cell r="C167" t="str">
            <v>LT-138SIR0TAD1C1-M21</v>
          </cell>
          <cell r="D167" t="str">
            <v>LT-INNO-04SI</v>
          </cell>
          <cell r="E167" t="str">
            <v>Estruc</v>
          </cell>
          <cell r="F167">
            <v>10</v>
          </cell>
          <cell r="G167">
            <v>25</v>
          </cell>
          <cell r="H167">
            <v>150</v>
          </cell>
          <cell r="I167">
            <v>25</v>
          </cell>
          <cell r="K167">
            <v>21</v>
          </cell>
          <cell r="L167" t="str">
            <v>LT-138SIR0TAD1C1-M21</v>
          </cell>
          <cell r="M167" t="str">
            <v>LT-EMPA-01SI</v>
          </cell>
          <cell r="N167" t="str">
            <v>Estruc</v>
          </cell>
          <cell r="O167">
            <v>10</v>
          </cell>
          <cell r="P167">
            <v>25</v>
          </cell>
          <cell r="Q167">
            <v>150</v>
          </cell>
          <cell r="R167">
            <v>25</v>
          </cell>
          <cell r="T167">
            <v>23</v>
          </cell>
          <cell r="U167" t="str">
            <v>LT-138SIR0TAD1C1-M21</v>
          </cell>
          <cell r="V167" t="str">
            <v>LT-CFER-01SI</v>
          </cell>
          <cell r="W167" t="str">
            <v>Estruc</v>
          </cell>
          <cell r="X167">
            <v>10</v>
          </cell>
          <cell r="Y167">
            <v>25</v>
          </cell>
          <cell r="Z167">
            <v>150</v>
          </cell>
          <cell r="AA167">
            <v>25</v>
          </cell>
        </row>
        <row r="168">
          <cell r="C168" t="str">
            <v>LT-138SIR0TAD1C1-M21</v>
          </cell>
          <cell r="D168" t="str">
            <v>LT-MPT-01SI</v>
          </cell>
          <cell r="E168" t="str">
            <v>Estruc</v>
          </cell>
          <cell r="F168">
            <v>10</v>
          </cell>
          <cell r="G168">
            <v>25</v>
          </cell>
          <cell r="H168">
            <v>150</v>
          </cell>
          <cell r="I168">
            <v>25</v>
          </cell>
          <cell r="K168">
            <v>21</v>
          </cell>
          <cell r="L168" t="str">
            <v>LT-138SIR0TAD1C1-M21</v>
          </cell>
          <cell r="M168" t="str">
            <v>LT-PIES-01SI</v>
          </cell>
          <cell r="N168" t="str">
            <v>Estruc</v>
          </cell>
          <cell r="O168">
            <v>10</v>
          </cell>
          <cell r="P168">
            <v>25</v>
          </cell>
          <cell r="Q168">
            <v>150</v>
          </cell>
          <cell r="R168">
            <v>25</v>
          </cell>
          <cell r="T168">
            <v>24</v>
          </cell>
          <cell r="U168" t="str">
            <v>LT-138SIR0TAD1C1-M21</v>
          </cell>
          <cell r="V168" t="str">
            <v>LT-CPER-01SI</v>
          </cell>
          <cell r="W168" t="str">
            <v>Estruc</v>
          </cell>
          <cell r="X168">
            <v>10</v>
          </cell>
          <cell r="Y168">
            <v>25</v>
          </cell>
          <cell r="Z168">
            <v>150</v>
          </cell>
          <cell r="AA168">
            <v>25</v>
          </cell>
        </row>
        <row r="169">
          <cell r="C169" t="str">
            <v>LT-138SIR0TAD1C1-M21</v>
          </cell>
          <cell r="D169" t="str">
            <v>LT-MPC-01SI</v>
          </cell>
          <cell r="E169" t="str">
            <v>Estruc</v>
          </cell>
          <cell r="F169">
            <v>10</v>
          </cell>
          <cell r="G169">
            <v>25</v>
          </cell>
          <cell r="H169">
            <v>150</v>
          </cell>
          <cell r="I169">
            <v>25</v>
          </cell>
          <cell r="K169">
            <v>21</v>
          </cell>
          <cell r="L169" t="str">
            <v>LT-138SIR0TAD1C1-M21</v>
          </cell>
          <cell r="M169" t="str">
            <v>LT-AJGRA-01SI</v>
          </cell>
          <cell r="N169" t="str">
            <v>Estruc</v>
          </cell>
          <cell r="O169">
            <v>10</v>
          </cell>
          <cell r="P169">
            <v>25</v>
          </cell>
          <cell r="Q169">
            <v>150</v>
          </cell>
          <cell r="R169">
            <v>25</v>
          </cell>
          <cell r="T169">
            <v>24</v>
          </cell>
          <cell r="U169" t="str">
            <v>LT-138SIR0TAD1C1-M21</v>
          </cell>
          <cell r="V169" t="str">
            <v>LT-RCG-05SI</v>
          </cell>
          <cell r="W169" t="str">
            <v>km</v>
          </cell>
          <cell r="X169">
            <v>10</v>
          </cell>
          <cell r="Y169">
            <v>25</v>
          </cell>
          <cell r="Z169">
            <v>150</v>
          </cell>
          <cell r="AA169">
            <v>10</v>
          </cell>
        </row>
        <row r="170">
          <cell r="K170">
            <v>22</v>
          </cell>
          <cell r="L170" t="str">
            <v>LT-138SIR0TAD1C1-M21</v>
          </cell>
          <cell r="M170" t="str">
            <v>LT-MCAC-02SI</v>
          </cell>
          <cell r="N170" t="str">
            <v>km</v>
          </cell>
          <cell r="O170">
            <v>10</v>
          </cell>
          <cell r="P170">
            <v>25</v>
          </cell>
          <cell r="Q170">
            <v>150</v>
          </cell>
          <cell r="R170">
            <v>10</v>
          </cell>
          <cell r="T170">
            <v>24</v>
          </cell>
          <cell r="U170" t="str">
            <v>LT-138SIR0TAD1C1-M21</v>
          </cell>
          <cell r="V170" t="str">
            <v>LT-RCON-03SI</v>
          </cell>
          <cell r="W170" t="str">
            <v>km</v>
          </cell>
          <cell r="X170">
            <v>10</v>
          </cell>
          <cell r="Y170">
            <v>25</v>
          </cell>
          <cell r="Z170">
            <v>150</v>
          </cell>
          <cell r="AA170">
            <v>10</v>
          </cell>
        </row>
        <row r="171">
          <cell r="K171">
            <v>22</v>
          </cell>
          <cell r="L171" t="str">
            <v>LT-138SIR0TAD1C1-M21</v>
          </cell>
          <cell r="M171" t="str">
            <v>LT-MCAP-01SI</v>
          </cell>
          <cell r="N171" t="str">
            <v>km</v>
          </cell>
          <cell r="O171">
            <v>10</v>
          </cell>
          <cell r="P171">
            <v>25</v>
          </cell>
          <cell r="Q171">
            <v>150</v>
          </cell>
          <cell r="R171">
            <v>10</v>
          </cell>
          <cell r="T171">
            <v>24</v>
          </cell>
          <cell r="U171" t="str">
            <v>LT-138SIR0TAD1C1-M21</v>
          </cell>
          <cell r="V171" t="str">
            <v>LT-MSPT-05SI</v>
          </cell>
          <cell r="W171" t="str">
            <v>Estruc</v>
          </cell>
          <cell r="X171">
            <v>10</v>
          </cell>
          <cell r="Y171">
            <v>25</v>
          </cell>
          <cell r="Z171">
            <v>150</v>
          </cell>
          <cell r="AA171">
            <v>25</v>
          </cell>
        </row>
        <row r="172">
          <cell r="K172">
            <v>22</v>
          </cell>
          <cell r="L172" t="str">
            <v>LT-138SIR0TAD1C1-M21</v>
          </cell>
          <cell r="M172" t="str">
            <v>LT-MRES-05SI</v>
          </cell>
          <cell r="N172" t="str">
            <v>Estruc</v>
          </cell>
          <cell r="O172">
            <v>10</v>
          </cell>
          <cell r="P172">
            <v>25</v>
          </cell>
          <cell r="Q172">
            <v>150</v>
          </cell>
          <cell r="R172">
            <v>25</v>
          </cell>
          <cell r="T172">
            <v>24</v>
          </cell>
        </row>
        <row r="174">
          <cell r="C174" t="str">
            <v>LT-138SIR1TAS1C1-M22</v>
          </cell>
          <cell r="D174" t="str">
            <v>LT-INLI-01SI</v>
          </cell>
          <cell r="E174" t="str">
            <v>Estruc</v>
          </cell>
          <cell r="F174">
            <v>10</v>
          </cell>
          <cell r="G174">
            <v>25</v>
          </cell>
          <cell r="H174">
            <v>75</v>
          </cell>
          <cell r="I174">
            <v>25</v>
          </cell>
          <cell r="K174">
            <v>22</v>
          </cell>
          <cell r="L174" t="str">
            <v>LT-138SIR1TAS1C1-M22</v>
          </cell>
          <cell r="M174" t="str">
            <v>LT-MDRA-01SI</v>
          </cell>
          <cell r="N174" t="str">
            <v>Estruc</v>
          </cell>
          <cell r="O174">
            <v>10</v>
          </cell>
          <cell r="P174">
            <v>25</v>
          </cell>
          <cell r="Q174">
            <v>75</v>
          </cell>
          <cell r="R174">
            <v>25</v>
          </cell>
          <cell r="T174">
            <v>24</v>
          </cell>
          <cell r="U174" t="str">
            <v>LT-138SIR1TAS1C1-M22</v>
          </cell>
          <cell r="V174" t="str">
            <v>LT-CAIS-01SI</v>
          </cell>
          <cell r="W174" t="str">
            <v>Cadena</v>
          </cell>
          <cell r="X174">
            <v>10</v>
          </cell>
          <cell r="Y174">
            <v>25</v>
          </cell>
          <cell r="Z174">
            <v>75</v>
          </cell>
          <cell r="AA174">
            <v>75</v>
          </cell>
        </row>
        <row r="175">
          <cell r="C175" t="str">
            <v>LT-138SIR1TAS1C1-M22</v>
          </cell>
          <cell r="D175" t="str">
            <v>LT-INMI-01SI</v>
          </cell>
          <cell r="E175" t="str">
            <v>Estruc</v>
          </cell>
          <cell r="F175">
            <v>10</v>
          </cell>
          <cell r="G175">
            <v>25</v>
          </cell>
          <cell r="H175">
            <v>75</v>
          </cell>
          <cell r="I175">
            <v>25</v>
          </cell>
          <cell r="K175">
            <v>22</v>
          </cell>
          <cell r="L175" t="str">
            <v>LT-138SIR1TAS1C1-M22</v>
          </cell>
          <cell r="M175" t="str">
            <v>LT-MFS-01SI</v>
          </cell>
          <cell r="N175" t="str">
            <v>km</v>
          </cell>
          <cell r="O175">
            <v>10</v>
          </cell>
          <cell r="P175">
            <v>25</v>
          </cell>
          <cell r="Q175">
            <v>75</v>
          </cell>
          <cell r="R175">
            <v>10</v>
          </cell>
          <cell r="T175">
            <v>24</v>
          </cell>
          <cell r="U175" t="str">
            <v>LT-138SIR1TAS1C1-M22</v>
          </cell>
          <cell r="V175" t="str">
            <v>LT-CCON-01SI</v>
          </cell>
          <cell r="W175" t="str">
            <v>km</v>
          </cell>
          <cell r="X175">
            <v>10</v>
          </cell>
          <cell r="Y175">
            <v>25</v>
          </cell>
          <cell r="Z175">
            <v>75</v>
          </cell>
          <cell r="AA175">
            <v>10</v>
          </cell>
        </row>
        <row r="176">
          <cell r="C176" t="str">
            <v>LT-138SIR1TAS1C1-M22</v>
          </cell>
          <cell r="D176" t="str">
            <v>LT-INNO-01SI</v>
          </cell>
          <cell r="E176" t="str">
            <v>Estruc</v>
          </cell>
          <cell r="F176">
            <v>10</v>
          </cell>
          <cell r="G176">
            <v>25</v>
          </cell>
          <cell r="H176">
            <v>75</v>
          </cell>
          <cell r="I176">
            <v>25</v>
          </cell>
          <cell r="K176">
            <v>22</v>
          </cell>
          <cell r="L176" t="str">
            <v>LT-138SIR1TAS1C1-M22</v>
          </cell>
          <cell r="M176" t="str">
            <v>LT-EMPA-01SI</v>
          </cell>
          <cell r="N176" t="str">
            <v>Estruc</v>
          </cell>
          <cell r="O176">
            <v>10</v>
          </cell>
          <cell r="P176">
            <v>25</v>
          </cell>
          <cell r="Q176">
            <v>75</v>
          </cell>
          <cell r="R176">
            <v>25</v>
          </cell>
          <cell r="T176">
            <v>25</v>
          </cell>
          <cell r="U176" t="str">
            <v>LT-138SIR1TAS1C1-M22</v>
          </cell>
          <cell r="V176" t="str">
            <v>LT-CFER-01SI</v>
          </cell>
          <cell r="W176" t="str">
            <v>Estruc</v>
          </cell>
          <cell r="X176">
            <v>10</v>
          </cell>
          <cell r="Y176">
            <v>25</v>
          </cell>
          <cell r="Z176">
            <v>75</v>
          </cell>
          <cell r="AA176">
            <v>25</v>
          </cell>
        </row>
        <row r="177">
          <cell r="C177" t="str">
            <v>LT-138SIR1TAS1C1-M22</v>
          </cell>
          <cell r="D177" t="str">
            <v>LT-MPT-01SI</v>
          </cell>
          <cell r="E177" t="str">
            <v>Estruc</v>
          </cell>
          <cell r="F177">
            <v>10</v>
          </cell>
          <cell r="G177">
            <v>25</v>
          </cell>
          <cell r="H177">
            <v>75</v>
          </cell>
          <cell r="I177">
            <v>25</v>
          </cell>
          <cell r="K177">
            <v>22</v>
          </cell>
          <cell r="L177" t="str">
            <v>LT-138SIR1TAS1C1-M22</v>
          </cell>
          <cell r="M177" t="str">
            <v>LT-PIES-01SI</v>
          </cell>
          <cell r="N177" t="str">
            <v>Estruc</v>
          </cell>
          <cell r="O177">
            <v>10</v>
          </cell>
          <cell r="P177">
            <v>25</v>
          </cell>
          <cell r="Q177">
            <v>75</v>
          </cell>
          <cell r="R177">
            <v>25</v>
          </cell>
          <cell r="T177">
            <v>25</v>
          </cell>
          <cell r="U177" t="str">
            <v>LT-138SIR1TAS1C1-M22</v>
          </cell>
          <cell r="V177" t="str">
            <v>LT-CPER-01SI</v>
          </cell>
          <cell r="W177" t="str">
            <v>Estruc</v>
          </cell>
          <cell r="X177">
            <v>10</v>
          </cell>
          <cell r="Y177">
            <v>25</v>
          </cell>
          <cell r="Z177">
            <v>75</v>
          </cell>
          <cell r="AA177">
            <v>25</v>
          </cell>
        </row>
        <row r="178">
          <cell r="C178" t="str">
            <v>LT-138SIR1TAS1C1-M22</v>
          </cell>
          <cell r="D178" t="str">
            <v>LT-MPC-01SI</v>
          </cell>
          <cell r="E178" t="str">
            <v>Estruc</v>
          </cell>
          <cell r="F178">
            <v>10</v>
          </cell>
          <cell r="G178">
            <v>25</v>
          </cell>
          <cell r="H178">
            <v>75</v>
          </cell>
          <cell r="I178">
            <v>25</v>
          </cell>
          <cell r="K178">
            <v>22</v>
          </cell>
          <cell r="L178" t="str">
            <v>LT-138SIR1TAS1C1-M22</v>
          </cell>
          <cell r="M178" t="str">
            <v>LT-AJGRA-01SI</v>
          </cell>
          <cell r="N178" t="str">
            <v>Estruc</v>
          </cell>
          <cell r="O178">
            <v>10</v>
          </cell>
          <cell r="P178">
            <v>25</v>
          </cell>
          <cell r="Q178">
            <v>75</v>
          </cell>
          <cell r="R178">
            <v>25</v>
          </cell>
          <cell r="T178">
            <v>25</v>
          </cell>
          <cell r="U178" t="str">
            <v>LT-138SIR1TAS1C1-M22</v>
          </cell>
          <cell r="V178" t="str">
            <v>LT-RCG-05SI</v>
          </cell>
          <cell r="W178" t="str">
            <v>km</v>
          </cell>
          <cell r="X178">
            <v>10</v>
          </cell>
          <cell r="Y178">
            <v>25</v>
          </cell>
          <cell r="Z178">
            <v>75</v>
          </cell>
          <cell r="AA178">
            <v>10</v>
          </cell>
        </row>
        <row r="179">
          <cell r="K179">
            <v>23</v>
          </cell>
          <cell r="L179" t="str">
            <v>LT-138SIR1TAS1C1-M22</v>
          </cell>
          <cell r="M179" t="str">
            <v>LT-MCAC-02SI</v>
          </cell>
          <cell r="N179" t="str">
            <v>km</v>
          </cell>
          <cell r="O179">
            <v>10</v>
          </cell>
          <cell r="P179">
            <v>25</v>
          </cell>
          <cell r="Q179">
            <v>75</v>
          </cell>
          <cell r="R179">
            <v>10</v>
          </cell>
          <cell r="T179">
            <v>25</v>
          </cell>
          <cell r="U179" t="str">
            <v>LT-138SIR1TAS1C1-M22</v>
          </cell>
          <cell r="V179" t="str">
            <v>LT-RCON-03SI</v>
          </cell>
          <cell r="W179" t="str">
            <v>km</v>
          </cell>
          <cell r="X179">
            <v>10</v>
          </cell>
          <cell r="Y179">
            <v>25</v>
          </cell>
          <cell r="Z179">
            <v>75</v>
          </cell>
          <cell r="AA179">
            <v>10</v>
          </cell>
        </row>
        <row r="180">
          <cell r="K180">
            <v>23</v>
          </cell>
          <cell r="L180" t="str">
            <v>LT-138SIR1TAS1C1-M22</v>
          </cell>
          <cell r="M180" t="str">
            <v>LT-MCAP-01SI</v>
          </cell>
          <cell r="N180" t="str">
            <v>km</v>
          </cell>
          <cell r="O180">
            <v>10</v>
          </cell>
          <cell r="P180">
            <v>25</v>
          </cell>
          <cell r="Q180">
            <v>75</v>
          </cell>
          <cell r="R180">
            <v>10</v>
          </cell>
          <cell r="T180">
            <v>25</v>
          </cell>
          <cell r="U180" t="str">
            <v>LT-138SIR1TAS1C1-M22</v>
          </cell>
          <cell r="V180" t="str">
            <v>LT-MSPT-05SI</v>
          </cell>
          <cell r="W180" t="str">
            <v>Estruc</v>
          </cell>
          <cell r="X180">
            <v>10</v>
          </cell>
          <cell r="Y180">
            <v>25</v>
          </cell>
          <cell r="Z180">
            <v>75</v>
          </cell>
          <cell r="AA180">
            <v>25</v>
          </cell>
        </row>
        <row r="181">
          <cell r="K181">
            <v>23</v>
          </cell>
          <cell r="L181" t="str">
            <v>LT-138SIR1TAS1C1-M22</v>
          </cell>
          <cell r="M181" t="str">
            <v>LT-MRES-05SI</v>
          </cell>
          <cell r="N181" t="str">
            <v>Estruc</v>
          </cell>
          <cell r="O181">
            <v>10</v>
          </cell>
          <cell r="P181">
            <v>25</v>
          </cell>
          <cell r="Q181">
            <v>75</v>
          </cell>
          <cell r="R181">
            <v>25</v>
          </cell>
          <cell r="T181">
            <v>25</v>
          </cell>
        </row>
        <row r="183">
          <cell r="C183" t="str">
            <v>LT-138SIR1TAD1C1-M23</v>
          </cell>
          <cell r="D183" t="str">
            <v>LT-INLI-02SI</v>
          </cell>
          <cell r="E183" t="str">
            <v>Estruc</v>
          </cell>
          <cell r="F183">
            <v>10</v>
          </cell>
          <cell r="G183">
            <v>25</v>
          </cell>
          <cell r="H183">
            <v>150</v>
          </cell>
          <cell r="I183">
            <v>25</v>
          </cell>
          <cell r="K183">
            <v>23</v>
          </cell>
          <cell r="L183" t="str">
            <v>LT-138SIR1TAD1C1-M23</v>
          </cell>
          <cell r="M183" t="str">
            <v>LT-MDRA-01SI</v>
          </cell>
          <cell r="N183" t="str">
            <v>Estruc</v>
          </cell>
          <cell r="O183">
            <v>10</v>
          </cell>
          <cell r="P183">
            <v>25</v>
          </cell>
          <cell r="Q183">
            <v>150</v>
          </cell>
          <cell r="R183">
            <v>25</v>
          </cell>
          <cell r="T183">
            <v>25</v>
          </cell>
          <cell r="U183" t="str">
            <v>LT-138SIR1TAD1C1-M23</v>
          </cell>
          <cell r="V183" t="str">
            <v>LT-CAIS-01SI</v>
          </cell>
          <cell r="W183" t="str">
            <v>Cadena</v>
          </cell>
          <cell r="X183">
            <v>10</v>
          </cell>
          <cell r="Y183">
            <v>25</v>
          </cell>
          <cell r="Z183">
            <v>150</v>
          </cell>
          <cell r="AA183">
            <v>150</v>
          </cell>
        </row>
        <row r="184">
          <cell r="C184" t="str">
            <v>LT-138SIR1TAD1C1-M23</v>
          </cell>
          <cell r="D184" t="str">
            <v>LT-INMI-01SI</v>
          </cell>
          <cell r="E184" t="str">
            <v>Estruc</v>
          </cell>
          <cell r="F184">
            <v>10</v>
          </cell>
          <cell r="G184">
            <v>25</v>
          </cell>
          <cell r="H184">
            <v>150</v>
          </cell>
          <cell r="I184">
            <v>25</v>
          </cell>
          <cell r="K184">
            <v>23</v>
          </cell>
          <cell r="L184" t="str">
            <v>LT-138SIR1TAD1C1-M23</v>
          </cell>
          <cell r="M184" t="str">
            <v>LT-MFS-01SI</v>
          </cell>
          <cell r="N184" t="str">
            <v>km</v>
          </cell>
          <cell r="O184">
            <v>10</v>
          </cell>
          <cell r="P184">
            <v>25</v>
          </cell>
          <cell r="Q184">
            <v>150</v>
          </cell>
          <cell r="R184">
            <v>10</v>
          </cell>
          <cell r="T184">
            <v>26</v>
          </cell>
          <cell r="U184" t="str">
            <v>LT-138SIR1TAD1C1-M23</v>
          </cell>
          <cell r="V184" t="str">
            <v>LT-CCON-01SI</v>
          </cell>
          <cell r="W184" t="str">
            <v>km</v>
          </cell>
          <cell r="X184">
            <v>10</v>
          </cell>
          <cell r="Y184">
            <v>25</v>
          </cell>
          <cell r="Z184">
            <v>150</v>
          </cell>
          <cell r="AA184">
            <v>10</v>
          </cell>
        </row>
        <row r="185">
          <cell r="C185" t="str">
            <v>LT-138SIR1TAD1C1-M23</v>
          </cell>
          <cell r="D185" t="str">
            <v>LT-INNO-01SI</v>
          </cell>
          <cell r="E185" t="str">
            <v>Estruc</v>
          </cell>
          <cell r="F185">
            <v>10</v>
          </cell>
          <cell r="G185">
            <v>25</v>
          </cell>
          <cell r="H185">
            <v>150</v>
          </cell>
          <cell r="I185">
            <v>25</v>
          </cell>
          <cell r="K185">
            <v>23</v>
          </cell>
          <cell r="L185" t="str">
            <v>LT-138SIR1TAD1C1-M23</v>
          </cell>
          <cell r="M185" t="str">
            <v>LT-EMPA-01SI</v>
          </cell>
          <cell r="N185" t="str">
            <v>Estruc</v>
          </cell>
          <cell r="O185">
            <v>10</v>
          </cell>
          <cell r="P185">
            <v>25</v>
          </cell>
          <cell r="Q185">
            <v>150</v>
          </cell>
          <cell r="R185">
            <v>25</v>
          </cell>
          <cell r="T185">
            <v>26</v>
          </cell>
          <cell r="U185" t="str">
            <v>LT-138SIR1TAD1C1-M23</v>
          </cell>
          <cell r="V185" t="str">
            <v>LT-CFER-01SI</v>
          </cell>
          <cell r="W185" t="str">
            <v>Estruc</v>
          </cell>
          <cell r="X185">
            <v>10</v>
          </cell>
          <cell r="Y185">
            <v>25</v>
          </cell>
          <cell r="Z185">
            <v>150</v>
          </cell>
          <cell r="AA185">
            <v>25</v>
          </cell>
        </row>
        <row r="186">
          <cell r="C186" t="str">
            <v>LT-138SIR1TAD1C1-M23</v>
          </cell>
          <cell r="D186" t="str">
            <v>LT-MPT-01SI</v>
          </cell>
          <cell r="E186" t="str">
            <v>Estruc</v>
          </cell>
          <cell r="F186">
            <v>10</v>
          </cell>
          <cell r="G186">
            <v>25</v>
          </cell>
          <cell r="H186">
            <v>150</v>
          </cell>
          <cell r="I186">
            <v>25</v>
          </cell>
          <cell r="K186">
            <v>23</v>
          </cell>
          <cell r="L186" t="str">
            <v>LT-138SIR1TAD1C1-M23</v>
          </cell>
          <cell r="M186" t="str">
            <v>LT-PIES-01SI</v>
          </cell>
          <cell r="N186" t="str">
            <v>Estruc</v>
          </cell>
          <cell r="O186">
            <v>10</v>
          </cell>
          <cell r="P186">
            <v>25</v>
          </cell>
          <cell r="Q186">
            <v>150</v>
          </cell>
          <cell r="R186">
            <v>25</v>
          </cell>
          <cell r="T186">
            <v>26</v>
          </cell>
          <cell r="U186" t="str">
            <v>LT-138SIR1TAD1C1-M23</v>
          </cell>
          <cell r="V186" t="str">
            <v>LT-CPER-01SI</v>
          </cell>
          <cell r="W186" t="str">
            <v>Estruc</v>
          </cell>
          <cell r="X186">
            <v>10</v>
          </cell>
          <cell r="Y186">
            <v>25</v>
          </cell>
          <cell r="Z186">
            <v>150</v>
          </cell>
          <cell r="AA186">
            <v>25</v>
          </cell>
        </row>
        <row r="187">
          <cell r="C187" t="str">
            <v>LT-138SIR1TAD1C1-M23</v>
          </cell>
          <cell r="D187" t="str">
            <v>LT-MPC-01SI</v>
          </cell>
          <cell r="E187" t="str">
            <v>Estruc</v>
          </cell>
          <cell r="F187">
            <v>10</v>
          </cell>
          <cell r="G187">
            <v>25</v>
          </cell>
          <cell r="H187">
            <v>150</v>
          </cell>
          <cell r="I187">
            <v>25</v>
          </cell>
          <cell r="K187">
            <v>23</v>
          </cell>
          <cell r="L187" t="str">
            <v>LT-138SIR1TAD1C1-M23</v>
          </cell>
          <cell r="M187" t="str">
            <v>LT-AJGRA-01SI</v>
          </cell>
          <cell r="N187" t="str">
            <v>Estruc</v>
          </cell>
          <cell r="O187">
            <v>10</v>
          </cell>
          <cell r="P187">
            <v>25</v>
          </cell>
          <cell r="Q187">
            <v>150</v>
          </cell>
          <cell r="R187">
            <v>25</v>
          </cell>
          <cell r="T187">
            <v>26</v>
          </cell>
          <cell r="U187" t="str">
            <v>LT-138SIR1TAD1C1-M23</v>
          </cell>
          <cell r="V187" t="str">
            <v>LT-RCG-05SI</v>
          </cell>
          <cell r="W187" t="str">
            <v>km</v>
          </cell>
          <cell r="X187">
            <v>10</v>
          </cell>
          <cell r="Y187">
            <v>25</v>
          </cell>
          <cell r="Z187">
            <v>150</v>
          </cell>
          <cell r="AA187">
            <v>10</v>
          </cell>
        </row>
        <row r="188">
          <cell r="K188">
            <v>24</v>
          </cell>
          <cell r="L188" t="str">
            <v>LT-138SIR1TAD1C1-M23</v>
          </cell>
          <cell r="M188" t="str">
            <v>LT-MCAC-02SI</v>
          </cell>
          <cell r="N188" t="str">
            <v>km</v>
          </cell>
          <cell r="O188">
            <v>10</v>
          </cell>
          <cell r="P188">
            <v>25</v>
          </cell>
          <cell r="Q188">
            <v>150</v>
          </cell>
          <cell r="R188">
            <v>10</v>
          </cell>
          <cell r="T188">
            <v>26</v>
          </cell>
          <cell r="U188" t="str">
            <v>LT-138SIR1TAD1C1-M23</v>
          </cell>
          <cell r="V188" t="str">
            <v>LT-RCON-03SI</v>
          </cell>
          <cell r="W188" t="str">
            <v>km</v>
          </cell>
          <cell r="X188">
            <v>10</v>
          </cell>
          <cell r="Y188">
            <v>25</v>
          </cell>
          <cell r="Z188">
            <v>150</v>
          </cell>
          <cell r="AA188">
            <v>10</v>
          </cell>
        </row>
        <row r="189">
          <cell r="K189">
            <v>24</v>
          </cell>
          <cell r="L189" t="str">
            <v>LT-138SIR1TAD1C1-M23</v>
          </cell>
          <cell r="M189" t="str">
            <v>LT-MCAP-01SI</v>
          </cell>
          <cell r="N189" t="str">
            <v>km</v>
          </cell>
          <cell r="O189">
            <v>10</v>
          </cell>
          <cell r="P189">
            <v>25</v>
          </cell>
          <cell r="Q189">
            <v>150</v>
          </cell>
          <cell r="R189">
            <v>10</v>
          </cell>
          <cell r="T189">
            <v>26</v>
          </cell>
          <cell r="U189" t="str">
            <v>LT-138SIR1TAD1C1-M23</v>
          </cell>
          <cell r="V189" t="str">
            <v>LT-MSPT-05SI</v>
          </cell>
          <cell r="W189" t="str">
            <v>Estruc</v>
          </cell>
          <cell r="X189">
            <v>10</v>
          </cell>
          <cell r="Y189">
            <v>25</v>
          </cell>
          <cell r="Z189">
            <v>150</v>
          </cell>
          <cell r="AA189">
            <v>25</v>
          </cell>
        </row>
        <row r="190">
          <cell r="K190">
            <v>24</v>
          </cell>
          <cell r="L190" t="str">
            <v>LT-138SIR1TAD1C1-M23</v>
          </cell>
          <cell r="M190" t="str">
            <v>LT-MRES-05SI</v>
          </cell>
          <cell r="N190" t="str">
            <v>Estruc</v>
          </cell>
          <cell r="O190">
            <v>10</v>
          </cell>
          <cell r="P190">
            <v>25</v>
          </cell>
          <cell r="Q190">
            <v>150</v>
          </cell>
          <cell r="R190">
            <v>25</v>
          </cell>
          <cell r="T190">
            <v>26</v>
          </cell>
        </row>
        <row r="192">
          <cell r="C192" t="str">
            <v>LT-138SIR2TAS1C2-M24</v>
          </cell>
          <cell r="D192" t="str">
            <v>LT-INLI-01SI</v>
          </cell>
          <cell r="E192" t="str">
            <v>Estruc</v>
          </cell>
          <cell r="F192">
            <v>10</v>
          </cell>
          <cell r="G192">
            <v>25</v>
          </cell>
          <cell r="H192">
            <v>75</v>
          </cell>
          <cell r="I192">
            <v>25</v>
          </cell>
          <cell r="K192">
            <v>24</v>
          </cell>
          <cell r="L192" t="str">
            <v>LT-138SIR2TAS1C2-M24</v>
          </cell>
          <cell r="M192" t="str">
            <v>LT-MDRA-01SI</v>
          </cell>
          <cell r="N192" t="str">
            <v>Estruc</v>
          </cell>
          <cell r="O192">
            <v>10</v>
          </cell>
          <cell r="P192">
            <v>25</v>
          </cell>
          <cell r="Q192">
            <v>75</v>
          </cell>
          <cell r="R192">
            <v>25</v>
          </cell>
          <cell r="T192">
            <v>27</v>
          </cell>
          <cell r="U192" t="str">
            <v>LT-138SIR2TAS1C2-M24</v>
          </cell>
          <cell r="V192" t="str">
            <v>LT-CAIS-01SI</v>
          </cell>
          <cell r="W192" t="str">
            <v>Cadena</v>
          </cell>
          <cell r="X192">
            <v>10</v>
          </cell>
          <cell r="Y192">
            <v>25</v>
          </cell>
          <cell r="Z192">
            <v>75</v>
          </cell>
          <cell r="AA192">
            <v>75</v>
          </cell>
        </row>
        <row r="193">
          <cell r="C193" t="str">
            <v>LT-138SIR2TAS1C2-M24</v>
          </cell>
          <cell r="D193" t="str">
            <v>LT-INMI-01SI</v>
          </cell>
          <cell r="E193" t="str">
            <v>Estruc</v>
          </cell>
          <cell r="F193">
            <v>10</v>
          </cell>
          <cell r="G193">
            <v>25</v>
          </cell>
          <cell r="H193">
            <v>75</v>
          </cell>
          <cell r="I193">
            <v>25</v>
          </cell>
          <cell r="K193">
            <v>24</v>
          </cell>
          <cell r="L193" t="str">
            <v>LT-138SIR2TAS1C2-M24</v>
          </cell>
          <cell r="M193" t="str">
            <v>LT-MFS-01SI</v>
          </cell>
          <cell r="N193" t="str">
            <v>km</v>
          </cell>
          <cell r="O193">
            <v>10</v>
          </cell>
          <cell r="P193">
            <v>25</v>
          </cell>
          <cell r="Q193">
            <v>75</v>
          </cell>
          <cell r="R193">
            <v>10</v>
          </cell>
          <cell r="T193">
            <v>27</v>
          </cell>
          <cell r="U193" t="str">
            <v>LT-138SIR2TAS1C2-M24</v>
          </cell>
          <cell r="V193" t="str">
            <v>LT-CCON-01SI</v>
          </cell>
          <cell r="W193" t="str">
            <v>km</v>
          </cell>
          <cell r="X193">
            <v>10</v>
          </cell>
          <cell r="Y193">
            <v>25</v>
          </cell>
          <cell r="Z193">
            <v>75</v>
          </cell>
          <cell r="AA193">
            <v>10</v>
          </cell>
        </row>
        <row r="194">
          <cell r="C194" t="str">
            <v>LT-138SIR2TAS1C2-M24</v>
          </cell>
          <cell r="D194" t="str">
            <v>LT-INNO-01SI</v>
          </cell>
          <cell r="E194" t="str">
            <v>Estruc</v>
          </cell>
          <cell r="F194">
            <v>10</v>
          </cell>
          <cell r="G194">
            <v>25</v>
          </cell>
          <cell r="H194">
            <v>75</v>
          </cell>
          <cell r="I194">
            <v>25</v>
          </cell>
          <cell r="K194">
            <v>24</v>
          </cell>
          <cell r="L194" t="str">
            <v>LT-138SIR2TAS1C2-M24</v>
          </cell>
          <cell r="M194" t="str">
            <v>LT-EMPA-01SI</v>
          </cell>
          <cell r="N194" t="str">
            <v>Estruc</v>
          </cell>
          <cell r="O194">
            <v>10</v>
          </cell>
          <cell r="P194">
            <v>25</v>
          </cell>
          <cell r="Q194">
            <v>75</v>
          </cell>
          <cell r="R194">
            <v>25</v>
          </cell>
          <cell r="T194">
            <v>27</v>
          </cell>
          <cell r="U194" t="str">
            <v>LT-138SIR2TAS1C2-M24</v>
          </cell>
          <cell r="V194" t="str">
            <v>LT-CFER-01SI</v>
          </cell>
          <cell r="W194" t="str">
            <v>Estruc</v>
          </cell>
          <cell r="X194">
            <v>10</v>
          </cell>
          <cell r="Y194">
            <v>25</v>
          </cell>
          <cell r="Z194">
            <v>75</v>
          </cell>
          <cell r="AA194">
            <v>25</v>
          </cell>
        </row>
        <row r="195">
          <cell r="C195" t="str">
            <v>LT-138SIR2TAS1C2-M24</v>
          </cell>
          <cell r="D195" t="str">
            <v>LT-MPT-01SI</v>
          </cell>
          <cell r="E195" t="str">
            <v>Estruc</v>
          </cell>
          <cell r="F195">
            <v>10</v>
          </cell>
          <cell r="G195">
            <v>25</v>
          </cell>
          <cell r="H195">
            <v>75</v>
          </cell>
          <cell r="I195">
            <v>25</v>
          </cell>
          <cell r="K195">
            <v>24</v>
          </cell>
          <cell r="L195" t="str">
            <v>LT-138SIR2TAS1C2-M24</v>
          </cell>
          <cell r="M195" t="str">
            <v>LT-PIES-01SI</v>
          </cell>
          <cell r="N195" t="str">
            <v>Estruc</v>
          </cell>
          <cell r="O195">
            <v>10</v>
          </cell>
          <cell r="P195">
            <v>25</v>
          </cell>
          <cell r="Q195">
            <v>75</v>
          </cell>
          <cell r="R195">
            <v>25</v>
          </cell>
          <cell r="T195">
            <v>27</v>
          </cell>
          <cell r="U195" t="str">
            <v>LT-138SIR2TAS1C2-M24</v>
          </cell>
          <cell r="V195" t="str">
            <v>LT-CPER-01SI</v>
          </cell>
          <cell r="W195" t="str">
            <v>Estruc</v>
          </cell>
          <cell r="X195">
            <v>10</v>
          </cell>
          <cell r="Y195">
            <v>25</v>
          </cell>
          <cell r="Z195">
            <v>75</v>
          </cell>
          <cell r="AA195">
            <v>25</v>
          </cell>
        </row>
        <row r="196">
          <cell r="C196" t="str">
            <v>LT-138SIR2TAS1C2-M24</v>
          </cell>
          <cell r="D196" t="str">
            <v>LT-MPC-01SI</v>
          </cell>
          <cell r="E196" t="str">
            <v>Estruc</v>
          </cell>
          <cell r="F196">
            <v>10</v>
          </cell>
          <cell r="G196">
            <v>25</v>
          </cell>
          <cell r="H196">
            <v>75</v>
          </cell>
          <cell r="I196">
            <v>25</v>
          </cell>
          <cell r="K196">
            <v>24</v>
          </cell>
          <cell r="L196" t="str">
            <v>LT-138SIR2TAS1C2-M24</v>
          </cell>
          <cell r="M196" t="str">
            <v>LT-AJGRA-01SI</v>
          </cell>
          <cell r="N196" t="str">
            <v>Estruc</v>
          </cell>
          <cell r="O196">
            <v>10</v>
          </cell>
          <cell r="P196">
            <v>25</v>
          </cell>
          <cell r="Q196">
            <v>75</v>
          </cell>
          <cell r="R196">
            <v>25</v>
          </cell>
          <cell r="T196">
            <v>27</v>
          </cell>
          <cell r="U196" t="str">
            <v>LT-138SIR2TAS1C2-M24</v>
          </cell>
          <cell r="V196" t="str">
            <v>LT-RCG-05SI</v>
          </cell>
          <cell r="W196" t="str">
            <v>km</v>
          </cell>
          <cell r="X196">
            <v>10</v>
          </cell>
          <cell r="Y196">
            <v>25</v>
          </cell>
          <cell r="Z196">
            <v>75</v>
          </cell>
          <cell r="AA196">
            <v>10</v>
          </cell>
        </row>
        <row r="197">
          <cell r="K197">
            <v>25</v>
          </cell>
          <cell r="L197" t="str">
            <v>LT-138SIR2TAS1C2-M24</v>
          </cell>
          <cell r="M197" t="str">
            <v>LT-MCAC-02SI</v>
          </cell>
          <cell r="N197" t="str">
            <v>km</v>
          </cell>
          <cell r="O197">
            <v>10</v>
          </cell>
          <cell r="P197">
            <v>25</v>
          </cell>
          <cell r="Q197">
            <v>75</v>
          </cell>
          <cell r="R197">
            <v>10</v>
          </cell>
          <cell r="T197">
            <v>28</v>
          </cell>
          <cell r="U197" t="str">
            <v>LT-138SIR2TAS1C2-M24</v>
          </cell>
          <cell r="V197" t="str">
            <v>LT-RCON-03SI</v>
          </cell>
          <cell r="W197" t="str">
            <v>km</v>
          </cell>
          <cell r="X197">
            <v>10</v>
          </cell>
          <cell r="Y197">
            <v>25</v>
          </cell>
          <cell r="Z197">
            <v>75</v>
          </cell>
          <cell r="AA197">
            <v>10</v>
          </cell>
        </row>
        <row r="198">
          <cell r="K198">
            <v>25</v>
          </cell>
          <cell r="L198" t="str">
            <v>LT-138SIR2TAS1C2-M24</v>
          </cell>
          <cell r="M198" t="str">
            <v>LT-MCAP-01SI</v>
          </cell>
          <cell r="N198" t="str">
            <v>km</v>
          </cell>
          <cell r="O198">
            <v>10</v>
          </cell>
          <cell r="P198">
            <v>25</v>
          </cell>
          <cell r="Q198">
            <v>75</v>
          </cell>
          <cell r="R198">
            <v>10</v>
          </cell>
          <cell r="T198">
            <v>28</v>
          </cell>
          <cell r="U198" t="str">
            <v>LT-138SIR2TAS1C2-M24</v>
          </cell>
          <cell r="V198" t="str">
            <v>LT-MSPT-05SI</v>
          </cell>
          <cell r="W198" t="str">
            <v>Estruc</v>
          </cell>
          <cell r="X198">
            <v>10</v>
          </cell>
          <cell r="Y198">
            <v>25</v>
          </cell>
          <cell r="Z198">
            <v>75</v>
          </cell>
          <cell r="AA198">
            <v>25</v>
          </cell>
        </row>
        <row r="199">
          <cell r="K199">
            <v>25</v>
          </cell>
          <cell r="L199" t="str">
            <v>LT-138SIR2TAS1C2-M24</v>
          </cell>
          <cell r="M199" t="str">
            <v>LT-MRES-05SI</v>
          </cell>
          <cell r="N199" t="str">
            <v>Estruc</v>
          </cell>
          <cell r="O199">
            <v>10</v>
          </cell>
          <cell r="P199">
            <v>25</v>
          </cell>
          <cell r="Q199">
            <v>75</v>
          </cell>
          <cell r="R199">
            <v>25</v>
          </cell>
          <cell r="T199">
            <v>28</v>
          </cell>
        </row>
        <row r="201">
          <cell r="C201" t="str">
            <v>LT-138SIR2TAD1C2-M25</v>
          </cell>
          <cell r="D201" t="str">
            <v>LT-INLI-02SI</v>
          </cell>
          <cell r="E201" t="str">
            <v>Estruc</v>
          </cell>
          <cell r="F201">
            <v>10</v>
          </cell>
          <cell r="G201">
            <v>29</v>
          </cell>
          <cell r="H201">
            <v>174</v>
          </cell>
          <cell r="I201">
            <v>29</v>
          </cell>
          <cell r="K201">
            <v>25</v>
          </cell>
          <cell r="L201" t="str">
            <v>LT-138SIR2TAD1C2-M25</v>
          </cell>
          <cell r="M201" t="str">
            <v>LT-MDRA-01SI</v>
          </cell>
          <cell r="N201" t="str">
            <v>Estruc</v>
          </cell>
          <cell r="O201">
            <v>10</v>
          </cell>
          <cell r="P201">
            <v>29</v>
          </cell>
          <cell r="Q201">
            <v>174</v>
          </cell>
          <cell r="R201">
            <v>29</v>
          </cell>
          <cell r="T201">
            <v>28</v>
          </cell>
          <cell r="U201" t="str">
            <v>LT-138SIR2TAD1C2-M25</v>
          </cell>
          <cell r="V201" t="str">
            <v>LT-CAIS-01SI</v>
          </cell>
          <cell r="W201" t="str">
            <v>Cadena</v>
          </cell>
          <cell r="X201">
            <v>10</v>
          </cell>
          <cell r="Y201">
            <v>29</v>
          </cell>
          <cell r="Z201">
            <v>174</v>
          </cell>
          <cell r="AA201">
            <v>174</v>
          </cell>
        </row>
        <row r="202">
          <cell r="C202" t="str">
            <v>LT-138SIR2TAD1C2-M25</v>
          </cell>
          <cell r="D202" t="str">
            <v>LT-INMI-01SI</v>
          </cell>
          <cell r="E202" t="str">
            <v>Estruc</v>
          </cell>
          <cell r="F202">
            <v>10</v>
          </cell>
          <cell r="G202">
            <v>29</v>
          </cell>
          <cell r="H202">
            <v>174</v>
          </cell>
          <cell r="I202">
            <v>29</v>
          </cell>
          <cell r="K202">
            <v>25</v>
          </cell>
          <cell r="L202" t="str">
            <v>LT-138SIR2TAD1C2-M25</v>
          </cell>
          <cell r="M202" t="str">
            <v>LT-MFS-01SI</v>
          </cell>
          <cell r="N202" t="str">
            <v>km</v>
          </cell>
          <cell r="O202">
            <v>10</v>
          </cell>
          <cell r="P202">
            <v>29</v>
          </cell>
          <cell r="Q202">
            <v>174</v>
          </cell>
          <cell r="R202">
            <v>10</v>
          </cell>
          <cell r="T202">
            <v>28</v>
          </cell>
          <cell r="U202" t="str">
            <v>LT-138SIR2TAD1C2-M25</v>
          </cell>
          <cell r="V202" t="str">
            <v>LT-CCON-01SI</v>
          </cell>
          <cell r="W202" t="str">
            <v>km</v>
          </cell>
          <cell r="X202">
            <v>10</v>
          </cell>
          <cell r="Y202">
            <v>29</v>
          </cell>
          <cell r="Z202">
            <v>174</v>
          </cell>
          <cell r="AA202">
            <v>10</v>
          </cell>
        </row>
        <row r="203">
          <cell r="C203" t="str">
            <v>LT-138SIR2TAD1C2-M25</v>
          </cell>
          <cell r="D203" t="str">
            <v>LT-INNO-01SI</v>
          </cell>
          <cell r="E203" t="str">
            <v>Estruc</v>
          </cell>
          <cell r="F203">
            <v>10</v>
          </cell>
          <cell r="G203">
            <v>29</v>
          </cell>
          <cell r="H203">
            <v>174</v>
          </cell>
          <cell r="I203">
            <v>29</v>
          </cell>
          <cell r="K203">
            <v>25</v>
          </cell>
          <cell r="L203" t="str">
            <v>LT-138SIR2TAD1C2-M25</v>
          </cell>
          <cell r="M203" t="str">
            <v>LT-EMPA-01SI</v>
          </cell>
          <cell r="N203" t="str">
            <v>Estruc</v>
          </cell>
          <cell r="O203">
            <v>10</v>
          </cell>
          <cell r="P203">
            <v>29</v>
          </cell>
          <cell r="Q203">
            <v>174</v>
          </cell>
          <cell r="R203">
            <v>29</v>
          </cell>
          <cell r="T203">
            <v>29</v>
          </cell>
          <cell r="U203" t="str">
            <v>LT-138SIR2TAD1C2-M25</v>
          </cell>
          <cell r="V203" t="str">
            <v>LT-CFER-01SI</v>
          </cell>
          <cell r="W203" t="str">
            <v>Estruc</v>
          </cell>
          <cell r="X203">
            <v>10</v>
          </cell>
          <cell r="Y203">
            <v>29</v>
          </cell>
          <cell r="Z203">
            <v>174</v>
          </cell>
          <cell r="AA203">
            <v>29</v>
          </cell>
        </row>
        <row r="204">
          <cell r="C204" t="str">
            <v>LT-138SIR2TAD1C2-M25</v>
          </cell>
          <cell r="D204" t="str">
            <v>LT-MPT-01SI</v>
          </cell>
          <cell r="E204" t="str">
            <v>Estruc</v>
          </cell>
          <cell r="F204">
            <v>10</v>
          </cell>
          <cell r="G204">
            <v>29</v>
          </cell>
          <cell r="H204">
            <v>174</v>
          </cell>
          <cell r="I204">
            <v>29</v>
          </cell>
          <cell r="K204">
            <v>25</v>
          </cell>
          <cell r="L204" t="str">
            <v>LT-138SIR2TAD1C2-M25</v>
          </cell>
          <cell r="M204" t="str">
            <v>LT-PIES-01SI</v>
          </cell>
          <cell r="N204" t="str">
            <v>Estruc</v>
          </cell>
          <cell r="O204">
            <v>10</v>
          </cell>
          <cell r="P204">
            <v>29</v>
          </cell>
          <cell r="Q204">
            <v>174</v>
          </cell>
          <cell r="R204">
            <v>29</v>
          </cell>
          <cell r="T204">
            <v>29</v>
          </cell>
          <cell r="U204" t="str">
            <v>LT-138SIR2TAD1C2-M25</v>
          </cell>
          <cell r="V204" t="str">
            <v>LT-CPER-01SI</v>
          </cell>
          <cell r="W204" t="str">
            <v>Estruc</v>
          </cell>
          <cell r="X204">
            <v>10</v>
          </cell>
          <cell r="Y204">
            <v>29</v>
          </cell>
          <cell r="Z204">
            <v>174</v>
          </cell>
          <cell r="AA204">
            <v>29</v>
          </cell>
        </row>
        <row r="205">
          <cell r="C205" t="str">
            <v>LT-138SIR2TAD1C2-M25</v>
          </cell>
          <cell r="D205" t="str">
            <v>LT-MPC-01SI</v>
          </cell>
          <cell r="E205" t="str">
            <v>Estruc</v>
          </cell>
          <cell r="F205">
            <v>10</v>
          </cell>
          <cell r="G205">
            <v>29</v>
          </cell>
          <cell r="H205">
            <v>174</v>
          </cell>
          <cell r="I205">
            <v>29</v>
          </cell>
          <cell r="K205">
            <v>25</v>
          </cell>
          <cell r="L205" t="str">
            <v>LT-138SIR2TAD1C2-M25</v>
          </cell>
          <cell r="M205" t="str">
            <v>LT-AJGRA-01SI</v>
          </cell>
          <cell r="N205" t="str">
            <v>Estruc</v>
          </cell>
          <cell r="O205">
            <v>10</v>
          </cell>
          <cell r="P205">
            <v>29</v>
          </cell>
          <cell r="Q205">
            <v>174</v>
          </cell>
          <cell r="R205">
            <v>29</v>
          </cell>
          <cell r="T205">
            <v>29</v>
          </cell>
          <cell r="U205" t="str">
            <v>LT-138SIR2TAD1C2-M25</v>
          </cell>
          <cell r="V205" t="str">
            <v>LT-RCG-05SI</v>
          </cell>
          <cell r="W205" t="str">
            <v>km</v>
          </cell>
          <cell r="X205">
            <v>10</v>
          </cell>
          <cell r="Y205">
            <v>29</v>
          </cell>
          <cell r="Z205">
            <v>174</v>
          </cell>
          <cell r="AA205">
            <v>10</v>
          </cell>
        </row>
        <row r="206">
          <cell r="K206">
            <v>26</v>
          </cell>
          <cell r="L206" t="str">
            <v>LT-138SIR2TAD1C2-M25</v>
          </cell>
          <cell r="M206" t="str">
            <v>LT-MCAC-02SI</v>
          </cell>
          <cell r="N206" t="str">
            <v>km</v>
          </cell>
          <cell r="O206">
            <v>10</v>
          </cell>
          <cell r="P206">
            <v>29</v>
          </cell>
          <cell r="Q206">
            <v>174</v>
          </cell>
          <cell r="R206">
            <v>10</v>
          </cell>
          <cell r="T206">
            <v>29</v>
          </cell>
          <cell r="U206" t="str">
            <v>LT-138SIR2TAD1C2-M25</v>
          </cell>
          <cell r="V206" t="str">
            <v>LT-RCON-03SI</v>
          </cell>
          <cell r="W206" t="str">
            <v>km</v>
          </cell>
          <cell r="X206">
            <v>10</v>
          </cell>
          <cell r="Y206">
            <v>29</v>
          </cell>
          <cell r="Z206">
            <v>174</v>
          </cell>
          <cell r="AA206">
            <v>10</v>
          </cell>
        </row>
        <row r="207">
          <cell r="K207">
            <v>26</v>
          </cell>
          <cell r="L207" t="str">
            <v>LT-138SIR2TAD1C2-M25</v>
          </cell>
          <cell r="M207" t="str">
            <v>LT-MCAP-01SI</v>
          </cell>
          <cell r="N207" t="str">
            <v>km</v>
          </cell>
          <cell r="O207">
            <v>10</v>
          </cell>
          <cell r="P207">
            <v>29</v>
          </cell>
          <cell r="Q207">
            <v>174</v>
          </cell>
          <cell r="R207">
            <v>10</v>
          </cell>
          <cell r="T207">
            <v>29</v>
          </cell>
          <cell r="U207" t="str">
            <v>LT-138SIR2TAD1C2-M25</v>
          </cell>
          <cell r="V207" t="str">
            <v>LT-MSPT-05SI</v>
          </cell>
          <cell r="W207" t="str">
            <v>Estruc</v>
          </cell>
          <cell r="X207">
            <v>10</v>
          </cell>
          <cell r="Y207">
            <v>29</v>
          </cell>
          <cell r="Z207">
            <v>174</v>
          </cell>
          <cell r="AA207">
            <v>29</v>
          </cell>
        </row>
        <row r="208">
          <cell r="K208">
            <v>26</v>
          </cell>
          <cell r="L208" t="str">
            <v>LT-138SIR2TAD1C2-M25</v>
          </cell>
          <cell r="M208" t="str">
            <v>LT-MRES-05SI</v>
          </cell>
          <cell r="N208" t="str">
            <v>Estruc</v>
          </cell>
          <cell r="O208">
            <v>10</v>
          </cell>
          <cell r="P208">
            <v>29</v>
          </cell>
          <cell r="Q208">
            <v>174</v>
          </cell>
          <cell r="R208">
            <v>29</v>
          </cell>
          <cell r="T208">
            <v>29</v>
          </cell>
        </row>
        <row r="210">
          <cell r="C210" t="str">
            <v>LT-138SER0TAS1C4-M26</v>
          </cell>
          <cell r="D210" t="str">
            <v>LT-INLI-02SE</v>
          </cell>
          <cell r="E210" t="str">
            <v>Estruc</v>
          </cell>
          <cell r="F210">
            <v>10</v>
          </cell>
          <cell r="G210">
            <v>29</v>
          </cell>
          <cell r="H210">
            <v>87</v>
          </cell>
          <cell r="I210">
            <v>29</v>
          </cell>
          <cell r="K210">
            <v>26</v>
          </cell>
          <cell r="L210" t="str">
            <v>LT-138SER0TAS1C4-M26</v>
          </cell>
          <cell r="M210" t="str">
            <v>LT-MDRA-01SE</v>
          </cell>
          <cell r="N210" t="str">
            <v>Estruc</v>
          </cell>
          <cell r="O210">
            <v>10</v>
          </cell>
          <cell r="P210">
            <v>29</v>
          </cell>
          <cell r="Q210">
            <v>87</v>
          </cell>
          <cell r="R210">
            <v>29</v>
          </cell>
          <cell r="T210">
            <v>30</v>
          </cell>
          <cell r="U210" t="str">
            <v>LT-138SER0TAS1C4-M26</v>
          </cell>
          <cell r="V210" t="str">
            <v>LT-CAIS-03SE</v>
          </cell>
          <cell r="W210" t="str">
            <v>Cadena</v>
          </cell>
          <cell r="X210">
            <v>10</v>
          </cell>
          <cell r="Y210">
            <v>29</v>
          </cell>
          <cell r="Z210">
            <v>87</v>
          </cell>
          <cell r="AA210">
            <v>87</v>
          </cell>
        </row>
        <row r="211">
          <cell r="C211" t="str">
            <v>LT-138SER0TAS1C4-M26</v>
          </cell>
          <cell r="D211" t="str">
            <v>LT-INMI-01SE</v>
          </cell>
          <cell r="E211" t="str">
            <v>Estruc</v>
          </cell>
          <cell r="F211">
            <v>10</v>
          </cell>
          <cell r="G211">
            <v>29</v>
          </cell>
          <cell r="H211">
            <v>87</v>
          </cell>
          <cell r="I211">
            <v>29</v>
          </cell>
          <cell r="K211">
            <v>26</v>
          </cell>
          <cell r="L211" t="str">
            <v>LT-138SER0TAS1C4-M26</v>
          </cell>
          <cell r="M211" t="str">
            <v>LT-MFS-01SE</v>
          </cell>
          <cell r="N211" t="str">
            <v>km</v>
          </cell>
          <cell r="O211">
            <v>10</v>
          </cell>
          <cell r="P211">
            <v>29</v>
          </cell>
          <cell r="Q211">
            <v>87</v>
          </cell>
          <cell r="R211">
            <v>10</v>
          </cell>
          <cell r="T211">
            <v>30</v>
          </cell>
          <cell r="U211" t="str">
            <v>LT-138SER0TAS1C4-M26</v>
          </cell>
          <cell r="V211" t="str">
            <v>LT-CCON-02SE</v>
          </cell>
          <cell r="W211" t="str">
            <v>km</v>
          </cell>
          <cell r="X211">
            <v>10</v>
          </cell>
          <cell r="Y211">
            <v>29</v>
          </cell>
          <cell r="Z211">
            <v>87</v>
          </cell>
          <cell r="AA211">
            <v>10</v>
          </cell>
        </row>
        <row r="212">
          <cell r="C212" t="str">
            <v>LT-138SER0TAS1C4-M26</v>
          </cell>
          <cell r="D212" t="str">
            <v>LT-INNO-01SE</v>
          </cell>
          <cell r="E212" t="str">
            <v>Estruc</v>
          </cell>
          <cell r="F212">
            <v>10</v>
          </cell>
          <cell r="G212">
            <v>29</v>
          </cell>
          <cell r="H212">
            <v>87</v>
          </cell>
          <cell r="I212">
            <v>29</v>
          </cell>
          <cell r="K212">
            <v>26</v>
          </cell>
          <cell r="L212" t="str">
            <v>LT-138SER0TAS1C4-M26</v>
          </cell>
          <cell r="M212" t="str">
            <v>LT-EMPA-02SE</v>
          </cell>
          <cell r="N212" t="str">
            <v>Estruc</v>
          </cell>
          <cell r="O212">
            <v>10</v>
          </cell>
          <cell r="P212">
            <v>29</v>
          </cell>
          <cell r="Q212">
            <v>87</v>
          </cell>
          <cell r="R212">
            <v>29</v>
          </cell>
          <cell r="T212">
            <v>30</v>
          </cell>
          <cell r="U212" t="str">
            <v>LT-138SER0TAS1C4-M26</v>
          </cell>
          <cell r="V212" t="str">
            <v>LT-CFER-01SE</v>
          </cell>
          <cell r="W212" t="str">
            <v>Estruc</v>
          </cell>
          <cell r="X212">
            <v>10</v>
          </cell>
          <cell r="Y212">
            <v>29</v>
          </cell>
          <cell r="Z212">
            <v>87</v>
          </cell>
          <cell r="AA212">
            <v>29</v>
          </cell>
        </row>
        <row r="213">
          <cell r="C213" t="str">
            <v>LT-138SER0TAS1C4-M26</v>
          </cell>
          <cell r="D213" t="str">
            <v>LT-MPT-01SE</v>
          </cell>
          <cell r="E213" t="str">
            <v>Estruc</v>
          </cell>
          <cell r="F213">
            <v>10</v>
          </cell>
          <cell r="G213">
            <v>29</v>
          </cell>
          <cell r="H213">
            <v>87</v>
          </cell>
          <cell r="I213">
            <v>29</v>
          </cell>
          <cell r="K213">
            <v>26</v>
          </cell>
          <cell r="L213" t="str">
            <v>LT-138SER0TAS1C4-M26</v>
          </cell>
          <cell r="M213" t="str">
            <v>LT-PIES-01SE</v>
          </cell>
          <cell r="N213" t="str">
            <v>Estruc</v>
          </cell>
          <cell r="O213">
            <v>10</v>
          </cell>
          <cell r="P213">
            <v>29</v>
          </cell>
          <cell r="Q213">
            <v>87</v>
          </cell>
          <cell r="R213">
            <v>29</v>
          </cell>
          <cell r="T213">
            <v>30</v>
          </cell>
          <cell r="U213" t="str">
            <v>LT-138SER0TAS1C4-M26</v>
          </cell>
          <cell r="V213" t="str">
            <v>LT-CPER-01SE</v>
          </cell>
          <cell r="W213" t="str">
            <v>Estruc</v>
          </cell>
          <cell r="X213">
            <v>10</v>
          </cell>
          <cell r="Y213">
            <v>29</v>
          </cell>
          <cell r="Z213">
            <v>87</v>
          </cell>
          <cell r="AA213">
            <v>29</v>
          </cell>
        </row>
        <row r="214">
          <cell r="C214" t="str">
            <v>LT-138SER0TAS1C4-M26</v>
          </cell>
          <cell r="D214" t="str">
            <v>LT-MPC-01SE</v>
          </cell>
          <cell r="E214" t="str">
            <v>Estruc</v>
          </cell>
          <cell r="F214">
            <v>10</v>
          </cell>
          <cell r="G214">
            <v>29</v>
          </cell>
          <cell r="H214">
            <v>87</v>
          </cell>
          <cell r="I214">
            <v>29</v>
          </cell>
          <cell r="K214">
            <v>26</v>
          </cell>
          <cell r="L214" t="str">
            <v>LT-138SER0TAS1C4-M26</v>
          </cell>
          <cell r="M214" t="str">
            <v>LT-AJGRA-02SE</v>
          </cell>
          <cell r="N214" t="str">
            <v>Estruc</v>
          </cell>
          <cell r="O214">
            <v>10</v>
          </cell>
          <cell r="P214">
            <v>29</v>
          </cell>
          <cell r="Q214">
            <v>87</v>
          </cell>
          <cell r="R214">
            <v>29</v>
          </cell>
          <cell r="T214">
            <v>30</v>
          </cell>
          <cell r="U214" t="str">
            <v>LT-138SER0TAS1C4-M26</v>
          </cell>
          <cell r="V214" t="str">
            <v>LT-RCG-05SE</v>
          </cell>
          <cell r="W214" t="str">
            <v>km</v>
          </cell>
          <cell r="X214">
            <v>10</v>
          </cell>
          <cell r="Y214">
            <v>29</v>
          </cell>
          <cell r="Z214">
            <v>87</v>
          </cell>
          <cell r="AA214">
            <v>10</v>
          </cell>
        </row>
        <row r="215">
          <cell r="K215">
            <v>27</v>
          </cell>
          <cell r="L215" t="str">
            <v>LT-138SER0TAS1C4-M26</v>
          </cell>
          <cell r="M215" t="str">
            <v>LT-MCAC-03SE</v>
          </cell>
          <cell r="N215" t="str">
            <v>km</v>
          </cell>
          <cell r="O215">
            <v>10</v>
          </cell>
          <cell r="P215">
            <v>29</v>
          </cell>
          <cell r="Q215">
            <v>87</v>
          </cell>
          <cell r="R215">
            <v>10</v>
          </cell>
          <cell r="T215">
            <v>30</v>
          </cell>
          <cell r="U215" t="str">
            <v>LT-138SER0TAS1C4-M26</v>
          </cell>
          <cell r="V215" t="str">
            <v>LT-RCON-03SE</v>
          </cell>
          <cell r="W215" t="str">
            <v>km</v>
          </cell>
          <cell r="X215">
            <v>10</v>
          </cell>
          <cell r="Y215">
            <v>29</v>
          </cell>
          <cell r="Z215">
            <v>87</v>
          </cell>
          <cell r="AA215">
            <v>10</v>
          </cell>
        </row>
        <row r="216">
          <cell r="K216">
            <v>27</v>
          </cell>
          <cell r="L216" t="str">
            <v>LT-138SER0TAS1C4-M26</v>
          </cell>
          <cell r="M216" t="str">
            <v>LT-MCAP-02SE</v>
          </cell>
          <cell r="N216" t="str">
            <v>km</v>
          </cell>
          <cell r="O216">
            <v>10</v>
          </cell>
          <cell r="P216">
            <v>29</v>
          </cell>
          <cell r="Q216">
            <v>87</v>
          </cell>
          <cell r="R216">
            <v>10</v>
          </cell>
          <cell r="T216">
            <v>31</v>
          </cell>
          <cell r="U216" t="str">
            <v>LT-138SER0TAS1C4-M26</v>
          </cell>
          <cell r="V216" t="str">
            <v>LT-MSPT-05SE</v>
          </cell>
          <cell r="W216" t="str">
            <v>Estruc</v>
          </cell>
          <cell r="X216">
            <v>10</v>
          </cell>
          <cell r="Y216">
            <v>29</v>
          </cell>
          <cell r="Z216">
            <v>87</v>
          </cell>
          <cell r="AA216">
            <v>29</v>
          </cell>
        </row>
        <row r="217">
          <cell r="K217">
            <v>27</v>
          </cell>
          <cell r="L217" t="str">
            <v>LT-138SER0TAS1C4-M26</v>
          </cell>
          <cell r="M217" t="str">
            <v>LT-MRES-05SE</v>
          </cell>
          <cell r="N217" t="str">
            <v>Estruc</v>
          </cell>
          <cell r="O217">
            <v>10</v>
          </cell>
          <cell r="P217">
            <v>29</v>
          </cell>
          <cell r="Q217">
            <v>87</v>
          </cell>
          <cell r="R217">
            <v>29</v>
          </cell>
          <cell r="T217">
            <v>31</v>
          </cell>
        </row>
        <row r="219">
          <cell r="C219" t="str">
            <v>LT-060COU0ACS0C1-M27</v>
          </cell>
          <cell r="D219" t="str">
            <v>LT-INLI-09CO</v>
          </cell>
          <cell r="E219" t="str">
            <v>Estruc</v>
          </cell>
          <cell r="F219">
            <v>10</v>
          </cell>
          <cell r="G219">
            <v>59</v>
          </cell>
          <cell r="H219">
            <v>177</v>
          </cell>
          <cell r="I219">
            <v>59</v>
          </cell>
          <cell r="K219">
            <v>27</v>
          </cell>
          <cell r="L219" t="str">
            <v>LT-060COU0ACS0C1-M27</v>
          </cell>
          <cell r="M219" t="str">
            <v>LT-LMAP-05CO</v>
          </cell>
          <cell r="N219" t="str">
            <v>Cadena</v>
          </cell>
          <cell r="O219">
            <v>10</v>
          </cell>
          <cell r="P219">
            <v>59</v>
          </cell>
          <cell r="Q219">
            <v>177</v>
          </cell>
          <cell r="R219">
            <v>177</v>
          </cell>
          <cell r="T219">
            <v>31</v>
          </cell>
          <cell r="U219" t="str">
            <v>LT-060COU0ACS0C1-M27</v>
          </cell>
          <cell r="V219" t="str">
            <v>LT-CAIS-05CO</v>
          </cell>
          <cell r="W219" t="str">
            <v>Cadena</v>
          </cell>
          <cell r="X219">
            <v>10</v>
          </cell>
          <cell r="Y219">
            <v>59</v>
          </cell>
          <cell r="Z219">
            <v>177</v>
          </cell>
          <cell r="AA219">
            <v>177</v>
          </cell>
        </row>
        <row r="220">
          <cell r="C220" t="str">
            <v>LT-060COU0ACS0C1-M27</v>
          </cell>
          <cell r="D220" t="str">
            <v>LT-INMI-06CO</v>
          </cell>
          <cell r="E220" t="str">
            <v>Estruc</v>
          </cell>
          <cell r="F220">
            <v>10</v>
          </cell>
          <cell r="G220">
            <v>59</v>
          </cell>
          <cell r="H220">
            <v>177</v>
          </cell>
          <cell r="I220">
            <v>59</v>
          </cell>
          <cell r="K220">
            <v>28</v>
          </cell>
          <cell r="L220" t="str">
            <v>LT-060COU0ACS0C1-M27</v>
          </cell>
          <cell r="M220" t="str">
            <v>LT-PIES-06CO</v>
          </cell>
          <cell r="N220" t="str">
            <v>Estruc</v>
          </cell>
          <cell r="O220">
            <v>10</v>
          </cell>
          <cell r="P220">
            <v>59</v>
          </cell>
          <cell r="Q220">
            <v>177</v>
          </cell>
          <cell r="R220">
            <v>59</v>
          </cell>
          <cell r="T220">
            <v>31</v>
          </cell>
          <cell r="U220" t="str">
            <v>LT-060COU0ACS0C1-M27</v>
          </cell>
          <cell r="V220" t="str">
            <v>LT-CCON-09CO</v>
          </cell>
          <cell r="W220" t="str">
            <v>km</v>
          </cell>
          <cell r="X220">
            <v>10</v>
          </cell>
          <cell r="Y220">
            <v>59</v>
          </cell>
          <cell r="Z220">
            <v>177</v>
          </cell>
          <cell r="AA220">
            <v>10</v>
          </cell>
        </row>
        <row r="221">
          <cell r="C221" t="str">
            <v>LT-060COU0ACS0C1-M27</v>
          </cell>
          <cell r="D221" t="str">
            <v>LT-INNO-08CO</v>
          </cell>
          <cell r="E221" t="str">
            <v>Estruc</v>
          </cell>
          <cell r="F221">
            <v>10</v>
          </cell>
          <cell r="G221">
            <v>59</v>
          </cell>
          <cell r="H221">
            <v>177</v>
          </cell>
          <cell r="I221">
            <v>59</v>
          </cell>
          <cell r="K221">
            <v>28</v>
          </cell>
          <cell r="L221" t="str">
            <v>LT-060COU0ACS0C1-M27</v>
          </cell>
          <cell r="M221" t="str">
            <v>LT-AJGRA-03CO</v>
          </cell>
          <cell r="N221" t="str">
            <v>Estruc</v>
          </cell>
          <cell r="O221">
            <v>10</v>
          </cell>
          <cell r="P221">
            <v>59</v>
          </cell>
          <cell r="Q221">
            <v>177</v>
          </cell>
          <cell r="R221">
            <v>59</v>
          </cell>
          <cell r="T221">
            <v>31</v>
          </cell>
          <cell r="U221" t="str">
            <v>LT-060COU0ACS0C1-M27</v>
          </cell>
          <cell r="V221" t="str">
            <v>LT-CFER-02CO</v>
          </cell>
          <cell r="W221" t="str">
            <v>Estruc</v>
          </cell>
          <cell r="X221">
            <v>10</v>
          </cell>
          <cell r="Y221">
            <v>59</v>
          </cell>
          <cell r="Z221">
            <v>177</v>
          </cell>
          <cell r="AA221">
            <v>59</v>
          </cell>
        </row>
        <row r="222">
          <cell r="C222" t="str">
            <v>LT-060COU0ACS0C1-M27</v>
          </cell>
          <cell r="D222" t="str">
            <v>LT-MPT-03CO</v>
          </cell>
          <cell r="E222" t="str">
            <v>Estruc</v>
          </cell>
          <cell r="F222">
            <v>10</v>
          </cell>
          <cell r="G222">
            <v>59</v>
          </cell>
          <cell r="H222">
            <v>177</v>
          </cell>
          <cell r="I222">
            <v>59</v>
          </cell>
          <cell r="K222">
            <v>28</v>
          </cell>
          <cell r="L222" t="str">
            <v>LT-060COU0ACS0C1-M27</v>
          </cell>
          <cell r="M222" t="str">
            <v>LT-MRES-01CO</v>
          </cell>
          <cell r="N222" t="str">
            <v>Estruc</v>
          </cell>
          <cell r="O222">
            <v>10</v>
          </cell>
          <cell r="P222">
            <v>59</v>
          </cell>
          <cell r="Q222">
            <v>177</v>
          </cell>
          <cell r="R222">
            <v>59</v>
          </cell>
          <cell r="T222">
            <v>31</v>
          </cell>
          <cell r="U222" t="str">
            <v>LT-060COU0ACS0C1-M27</v>
          </cell>
          <cell r="V222" t="str">
            <v>LT-RCON-01CO</v>
          </cell>
          <cell r="W222" t="str">
            <v>km</v>
          </cell>
          <cell r="X222">
            <v>10</v>
          </cell>
          <cell r="Y222">
            <v>59</v>
          </cell>
          <cell r="Z222">
            <v>177</v>
          </cell>
          <cell r="AA222">
            <v>10</v>
          </cell>
        </row>
        <row r="223">
          <cell r="C223" t="str">
            <v>LT-060COU0ACS0C1-M27</v>
          </cell>
          <cell r="D223" t="str">
            <v>LT-MPC-05CO</v>
          </cell>
          <cell r="E223" t="str">
            <v>Estruc</v>
          </cell>
          <cell r="F223">
            <v>10</v>
          </cell>
          <cell r="G223">
            <v>59</v>
          </cell>
          <cell r="H223">
            <v>177</v>
          </cell>
          <cell r="I223">
            <v>59</v>
          </cell>
          <cell r="U223" t="str">
            <v>LT-060COU0ACS0C1-M27</v>
          </cell>
          <cell r="V223" t="str">
            <v>LT-MSPT-01CO</v>
          </cell>
          <cell r="W223" t="str">
            <v>Estruc</v>
          </cell>
          <cell r="X223">
            <v>10</v>
          </cell>
          <cell r="Y223">
            <v>59</v>
          </cell>
          <cell r="Z223">
            <v>177</v>
          </cell>
          <cell r="AA223">
            <v>59</v>
          </cell>
        </row>
        <row r="225">
          <cell r="C225" t="str">
            <v>LT-060COU0ACD0C1-M28</v>
          </cell>
          <cell r="D225" t="str">
            <v>LT-INLI-05CO</v>
          </cell>
          <cell r="E225" t="str">
            <v>Estruc</v>
          </cell>
          <cell r="F225">
            <v>10</v>
          </cell>
          <cell r="G225">
            <v>59</v>
          </cell>
          <cell r="H225">
            <v>354</v>
          </cell>
          <cell r="I225">
            <v>59</v>
          </cell>
          <cell r="K225">
            <v>28</v>
          </cell>
          <cell r="L225" t="str">
            <v>LT-060COU0ACD0C1-M28</v>
          </cell>
          <cell r="M225" t="str">
            <v>LT-LMAP-06CO</v>
          </cell>
          <cell r="N225" t="str">
            <v>Cadena</v>
          </cell>
          <cell r="O225">
            <v>10</v>
          </cell>
          <cell r="P225">
            <v>59</v>
          </cell>
          <cell r="Q225">
            <v>354</v>
          </cell>
          <cell r="R225">
            <v>354</v>
          </cell>
          <cell r="T225">
            <v>32</v>
          </cell>
          <cell r="U225" t="str">
            <v>LT-060COU0ACD0C1-M28</v>
          </cell>
          <cell r="V225" t="str">
            <v>LT-CAIS-05CO</v>
          </cell>
          <cell r="W225" t="str">
            <v>Cadena</v>
          </cell>
          <cell r="X225">
            <v>10</v>
          </cell>
          <cell r="Y225">
            <v>59</v>
          </cell>
          <cell r="Z225">
            <v>354</v>
          </cell>
          <cell r="AA225">
            <v>354</v>
          </cell>
        </row>
        <row r="226">
          <cell r="C226" t="str">
            <v>LT-060COU0ACD0C1-M28</v>
          </cell>
          <cell r="D226" t="str">
            <v>LT-INMI-06CO</v>
          </cell>
          <cell r="E226" t="str">
            <v>Estruc</v>
          </cell>
          <cell r="F226">
            <v>10</v>
          </cell>
          <cell r="G226">
            <v>59</v>
          </cell>
          <cell r="H226">
            <v>354</v>
          </cell>
          <cell r="I226">
            <v>59</v>
          </cell>
          <cell r="K226">
            <v>29</v>
          </cell>
          <cell r="L226" t="str">
            <v>LT-060COU0ACD0C1-M28</v>
          </cell>
          <cell r="M226" t="str">
            <v>LT-PIES-06CO</v>
          </cell>
          <cell r="N226" t="str">
            <v>Estruc</v>
          </cell>
          <cell r="O226">
            <v>10</v>
          </cell>
          <cell r="P226">
            <v>59</v>
          </cell>
          <cell r="Q226">
            <v>354</v>
          </cell>
          <cell r="R226">
            <v>59</v>
          </cell>
          <cell r="T226">
            <v>32</v>
          </cell>
          <cell r="U226" t="str">
            <v>LT-060COU0ACD0C1-M28</v>
          </cell>
          <cell r="V226" t="str">
            <v>LT-CCON-09CO</v>
          </cell>
          <cell r="W226" t="str">
            <v>km</v>
          </cell>
          <cell r="X226">
            <v>10</v>
          </cell>
          <cell r="Y226">
            <v>59</v>
          </cell>
          <cell r="Z226">
            <v>354</v>
          </cell>
          <cell r="AA226">
            <v>10</v>
          </cell>
        </row>
        <row r="227">
          <cell r="C227" t="str">
            <v>LT-060COU0ACD0C1-M28</v>
          </cell>
          <cell r="D227" t="str">
            <v>LT-INNO-08CO</v>
          </cell>
          <cell r="E227" t="str">
            <v>Estruc</v>
          </cell>
          <cell r="F227">
            <v>10</v>
          </cell>
          <cell r="G227">
            <v>59</v>
          </cell>
          <cell r="H227">
            <v>354</v>
          </cell>
          <cell r="I227">
            <v>59</v>
          </cell>
          <cell r="K227">
            <v>29</v>
          </cell>
          <cell r="L227" t="str">
            <v>LT-060COU0ACD0C1-M28</v>
          </cell>
          <cell r="M227" t="str">
            <v>LT-AJGRA-03CO</v>
          </cell>
          <cell r="N227" t="str">
            <v>Estruc</v>
          </cell>
          <cell r="O227">
            <v>10</v>
          </cell>
          <cell r="P227">
            <v>59</v>
          </cell>
          <cell r="Q227">
            <v>354</v>
          </cell>
          <cell r="R227">
            <v>59</v>
          </cell>
          <cell r="T227">
            <v>32</v>
          </cell>
          <cell r="U227" t="str">
            <v>LT-060COU0ACD0C1-M28</v>
          </cell>
          <cell r="V227" t="str">
            <v>LT-CFER-02CO</v>
          </cell>
          <cell r="W227" t="str">
            <v>Estruc</v>
          </cell>
          <cell r="X227">
            <v>10</v>
          </cell>
          <cell r="Y227">
            <v>59</v>
          </cell>
          <cell r="Z227">
            <v>354</v>
          </cell>
          <cell r="AA227">
            <v>59</v>
          </cell>
        </row>
        <row r="228">
          <cell r="C228" t="str">
            <v>LT-060COU0ACD0C1-M28</v>
          </cell>
          <cell r="D228" t="str">
            <v>LT-MPT-03CO</v>
          </cell>
          <cell r="E228" t="str">
            <v>Estruc</v>
          </cell>
          <cell r="F228">
            <v>10</v>
          </cell>
          <cell r="G228">
            <v>59</v>
          </cell>
          <cell r="H228">
            <v>354</v>
          </cell>
          <cell r="I228">
            <v>59</v>
          </cell>
          <cell r="K228">
            <v>29</v>
          </cell>
          <cell r="L228" t="str">
            <v>LT-060COU0ACD0C1-M28</v>
          </cell>
          <cell r="M228" t="str">
            <v>LT-MRES-01CO</v>
          </cell>
          <cell r="N228" t="str">
            <v>Estruc</v>
          </cell>
          <cell r="O228">
            <v>10</v>
          </cell>
          <cell r="P228">
            <v>59</v>
          </cell>
          <cell r="Q228">
            <v>354</v>
          </cell>
          <cell r="R228">
            <v>59</v>
          </cell>
          <cell r="T228">
            <v>32</v>
          </cell>
          <cell r="U228" t="str">
            <v>LT-060COU0ACD0C1-M28</v>
          </cell>
          <cell r="V228" t="str">
            <v>LT-RCON-08CO</v>
          </cell>
          <cell r="W228" t="str">
            <v>km</v>
          </cell>
          <cell r="X228">
            <v>10</v>
          </cell>
          <cell r="Y228">
            <v>59</v>
          </cell>
          <cell r="Z228">
            <v>354</v>
          </cell>
          <cell r="AA228">
            <v>10</v>
          </cell>
        </row>
        <row r="229">
          <cell r="C229" t="str">
            <v>LT-060COU0ACD0C1-M28</v>
          </cell>
          <cell r="D229" t="str">
            <v>LT-MPC-05CO</v>
          </cell>
          <cell r="E229" t="str">
            <v>Estruc</v>
          </cell>
          <cell r="F229">
            <v>10</v>
          </cell>
          <cell r="G229">
            <v>59</v>
          </cell>
          <cell r="H229">
            <v>354</v>
          </cell>
          <cell r="I229">
            <v>59</v>
          </cell>
          <cell r="U229" t="str">
            <v>LT-060COU0ACD0C1-M28</v>
          </cell>
          <cell r="V229" t="str">
            <v>LT-MSPT-01CO</v>
          </cell>
          <cell r="W229" t="str">
            <v>Estruc</v>
          </cell>
          <cell r="X229">
            <v>10</v>
          </cell>
          <cell r="Y229">
            <v>59</v>
          </cell>
          <cell r="Z229">
            <v>354</v>
          </cell>
          <cell r="AA229">
            <v>59</v>
          </cell>
        </row>
        <row r="231">
          <cell r="C231" t="str">
            <v>LT-060SIU0ACS1C1-M29</v>
          </cell>
          <cell r="D231" t="str">
            <v>LT-INLI-09SI</v>
          </cell>
          <cell r="E231" t="str">
            <v>Estruc</v>
          </cell>
          <cell r="F231">
            <v>10</v>
          </cell>
          <cell r="G231">
            <v>59</v>
          </cell>
          <cell r="H231">
            <v>177</v>
          </cell>
          <cell r="I231">
            <v>59</v>
          </cell>
          <cell r="K231">
            <v>30</v>
          </cell>
          <cell r="L231" t="str">
            <v>LT-060SIU0ACS1C1-M29</v>
          </cell>
          <cell r="M231" t="str">
            <v>LT-PIES-08SI</v>
          </cell>
          <cell r="N231" t="str">
            <v>Estruc</v>
          </cell>
          <cell r="O231">
            <v>10</v>
          </cell>
          <cell r="P231">
            <v>59</v>
          </cell>
          <cell r="Q231">
            <v>177</v>
          </cell>
          <cell r="R231">
            <v>59</v>
          </cell>
          <cell r="T231">
            <v>32</v>
          </cell>
          <cell r="U231" t="str">
            <v>LT-060SIU0ACS1C1-M29</v>
          </cell>
          <cell r="V231" t="str">
            <v>LT-CAIS-05SI</v>
          </cell>
          <cell r="W231" t="str">
            <v>Cadena</v>
          </cell>
          <cell r="X231">
            <v>10</v>
          </cell>
          <cell r="Y231">
            <v>59</v>
          </cell>
          <cell r="Z231">
            <v>177</v>
          </cell>
          <cell r="AA231">
            <v>177</v>
          </cell>
        </row>
        <row r="232">
          <cell r="C232" t="str">
            <v>LT-060SIU0ACS1C1-M29</v>
          </cell>
          <cell r="D232" t="str">
            <v>LT-INMI-06SI</v>
          </cell>
          <cell r="E232" t="str">
            <v>Estruc</v>
          </cell>
          <cell r="F232">
            <v>10</v>
          </cell>
          <cell r="G232">
            <v>59</v>
          </cell>
          <cell r="H232">
            <v>177</v>
          </cell>
          <cell r="I232">
            <v>59</v>
          </cell>
          <cell r="K232">
            <v>30</v>
          </cell>
          <cell r="L232" t="str">
            <v>LT-060SIU0ACS1C1-M29</v>
          </cell>
          <cell r="M232" t="str">
            <v>LT-AJGRA-05SI</v>
          </cell>
          <cell r="N232" t="str">
            <v>Estruc</v>
          </cell>
          <cell r="O232">
            <v>10</v>
          </cell>
          <cell r="P232">
            <v>59</v>
          </cell>
          <cell r="Q232">
            <v>177</v>
          </cell>
          <cell r="R232">
            <v>59</v>
          </cell>
          <cell r="T232">
            <v>32</v>
          </cell>
          <cell r="U232" t="str">
            <v>LT-060SIU0ACS1C1-M29</v>
          </cell>
          <cell r="V232" t="str">
            <v>LT-CCON-09SI</v>
          </cell>
          <cell r="W232" t="str">
            <v>km</v>
          </cell>
          <cell r="X232">
            <v>10</v>
          </cell>
          <cell r="Y232">
            <v>59</v>
          </cell>
          <cell r="Z232">
            <v>177</v>
          </cell>
          <cell r="AA232">
            <v>10</v>
          </cell>
        </row>
        <row r="233">
          <cell r="C233" t="str">
            <v>LT-060SIU0ACS1C1-M29</v>
          </cell>
          <cell r="D233" t="str">
            <v>LT-INNO-08SI</v>
          </cell>
          <cell r="E233" t="str">
            <v>Estruc</v>
          </cell>
          <cell r="F233">
            <v>10</v>
          </cell>
          <cell r="G233">
            <v>59</v>
          </cell>
          <cell r="H233">
            <v>177</v>
          </cell>
          <cell r="I233">
            <v>59</v>
          </cell>
          <cell r="K233">
            <v>30</v>
          </cell>
          <cell r="L233" t="str">
            <v>LT-060SIU0ACS1C1-M29</v>
          </cell>
          <cell r="M233" t="str">
            <v>LT-MRES-01SI</v>
          </cell>
          <cell r="N233" t="str">
            <v>Estruc</v>
          </cell>
          <cell r="O233">
            <v>10</v>
          </cell>
          <cell r="P233">
            <v>59</v>
          </cell>
          <cell r="Q233">
            <v>177</v>
          </cell>
          <cell r="R233">
            <v>59</v>
          </cell>
          <cell r="T233">
            <v>33</v>
          </cell>
          <cell r="U233" t="str">
            <v>LT-060SIU0ACS1C1-M29</v>
          </cell>
          <cell r="V233" t="str">
            <v>LT-CFER-02SI</v>
          </cell>
          <cell r="W233" t="str">
            <v>Estruc</v>
          </cell>
          <cell r="X233">
            <v>10</v>
          </cell>
          <cell r="Y233">
            <v>59</v>
          </cell>
          <cell r="Z233">
            <v>177</v>
          </cell>
          <cell r="AA233">
            <v>59</v>
          </cell>
        </row>
        <row r="234">
          <cell r="C234" t="str">
            <v>LT-060SIU0ACS1C1-M29</v>
          </cell>
          <cell r="D234" t="str">
            <v>LT-MPT-03SI</v>
          </cell>
          <cell r="E234" t="str">
            <v>Estruc</v>
          </cell>
          <cell r="F234">
            <v>10</v>
          </cell>
          <cell r="G234">
            <v>59</v>
          </cell>
          <cell r="H234">
            <v>177</v>
          </cell>
          <cell r="I234">
            <v>59</v>
          </cell>
          <cell r="U234" t="str">
            <v>LT-060SIU0ACS1C1-M29</v>
          </cell>
          <cell r="V234" t="str">
            <v>LT-RCG-01SI</v>
          </cell>
          <cell r="W234" t="str">
            <v>km</v>
          </cell>
          <cell r="X234">
            <v>10</v>
          </cell>
          <cell r="Y234">
            <v>59</v>
          </cell>
          <cell r="Z234">
            <v>177</v>
          </cell>
          <cell r="AA234">
            <v>10</v>
          </cell>
        </row>
        <row r="235">
          <cell r="C235" t="str">
            <v>LT-060SIU0ACS1C1-M29</v>
          </cell>
          <cell r="D235" t="str">
            <v>LT-MPC-04SI</v>
          </cell>
          <cell r="E235" t="str">
            <v>Estruc</v>
          </cell>
          <cell r="F235">
            <v>10</v>
          </cell>
          <cell r="G235">
            <v>59</v>
          </cell>
          <cell r="H235">
            <v>177</v>
          </cell>
          <cell r="I235">
            <v>59</v>
          </cell>
          <cell r="U235" t="str">
            <v>LT-060SIU0ACS1C1-M29</v>
          </cell>
          <cell r="V235" t="str">
            <v>LT-RCON-08SI</v>
          </cell>
          <cell r="W235" t="str">
            <v>km</v>
          </cell>
          <cell r="X235">
            <v>10</v>
          </cell>
          <cell r="Y235">
            <v>59</v>
          </cell>
          <cell r="Z235">
            <v>177</v>
          </cell>
          <cell r="AA235">
            <v>10</v>
          </cell>
        </row>
        <row r="236">
          <cell r="U236" t="str">
            <v>LT-060SIU0ACS1C1-M29</v>
          </cell>
          <cell r="V236" t="str">
            <v>LT-MSPT-01SI</v>
          </cell>
          <cell r="W236" t="str">
            <v>Estruc</v>
          </cell>
          <cell r="X236">
            <v>10</v>
          </cell>
          <cell r="Y236">
            <v>59</v>
          </cell>
          <cell r="Z236">
            <v>177</v>
          </cell>
          <cell r="AA236">
            <v>59</v>
          </cell>
        </row>
        <row r="239">
          <cell r="C239" t="str">
            <v>LT-060SIU0ACD1C1-M30</v>
          </cell>
          <cell r="D239" t="str">
            <v>LT-INLI-05SI</v>
          </cell>
          <cell r="E239" t="str">
            <v>Estruc</v>
          </cell>
          <cell r="F239">
            <v>10</v>
          </cell>
          <cell r="G239">
            <v>59</v>
          </cell>
          <cell r="H239">
            <v>354</v>
          </cell>
          <cell r="I239">
            <v>59</v>
          </cell>
          <cell r="K239">
            <v>31</v>
          </cell>
          <cell r="L239" t="str">
            <v>LT-060SIU0ACD1C1-M30</v>
          </cell>
          <cell r="M239" t="str">
            <v>LT-PIES-08SI</v>
          </cell>
          <cell r="N239" t="str">
            <v>Estruc</v>
          </cell>
          <cell r="O239">
            <v>10</v>
          </cell>
          <cell r="P239">
            <v>59</v>
          </cell>
          <cell r="Q239">
            <v>354</v>
          </cell>
          <cell r="R239">
            <v>59</v>
          </cell>
          <cell r="T239">
            <v>33</v>
          </cell>
          <cell r="U239" t="str">
            <v>LT-060SIU0ACD1C1-M30</v>
          </cell>
          <cell r="V239" t="str">
            <v>LT-CAIS-05SI</v>
          </cell>
          <cell r="W239" t="str">
            <v>Cadena</v>
          </cell>
          <cell r="X239">
            <v>10</v>
          </cell>
          <cell r="Y239">
            <v>59</v>
          </cell>
          <cell r="Z239">
            <v>354</v>
          </cell>
          <cell r="AA239">
            <v>354</v>
          </cell>
        </row>
        <row r="240">
          <cell r="C240" t="str">
            <v>LT-060SIU0ACD1C1-M30</v>
          </cell>
          <cell r="D240" t="str">
            <v>LT-INMI-06SI</v>
          </cell>
          <cell r="E240" t="str">
            <v>Estruc</v>
          </cell>
          <cell r="F240">
            <v>10</v>
          </cell>
          <cell r="G240">
            <v>59</v>
          </cell>
          <cell r="H240">
            <v>354</v>
          </cell>
          <cell r="I240">
            <v>59</v>
          </cell>
          <cell r="K240">
            <v>31</v>
          </cell>
          <cell r="L240" t="str">
            <v>LT-060SIU0ACD1C1-M30</v>
          </cell>
          <cell r="M240" t="str">
            <v>LT-AJGRA-05SI</v>
          </cell>
          <cell r="N240" t="str">
            <v>Estruc</v>
          </cell>
          <cell r="O240">
            <v>10</v>
          </cell>
          <cell r="P240">
            <v>59</v>
          </cell>
          <cell r="Q240">
            <v>354</v>
          </cell>
          <cell r="R240">
            <v>59</v>
          </cell>
          <cell r="T240">
            <v>33</v>
          </cell>
          <cell r="U240" t="str">
            <v>LT-060SIU0ACD1C1-M30</v>
          </cell>
          <cell r="V240" t="str">
            <v>LT-CCON-09SI</v>
          </cell>
          <cell r="W240" t="str">
            <v>km</v>
          </cell>
          <cell r="X240">
            <v>10</v>
          </cell>
          <cell r="Y240">
            <v>59</v>
          </cell>
          <cell r="Z240">
            <v>354</v>
          </cell>
          <cell r="AA240">
            <v>10</v>
          </cell>
        </row>
        <row r="241">
          <cell r="C241" t="str">
            <v>LT-060SIU0ACD1C1-M30</v>
          </cell>
          <cell r="D241" t="str">
            <v>LT-INNO-08SI</v>
          </cell>
          <cell r="E241" t="str">
            <v>Estruc</v>
          </cell>
          <cell r="F241">
            <v>10</v>
          </cell>
          <cell r="G241">
            <v>59</v>
          </cell>
          <cell r="H241">
            <v>354</v>
          </cell>
          <cell r="I241">
            <v>59</v>
          </cell>
          <cell r="K241">
            <v>31</v>
          </cell>
          <cell r="L241" t="str">
            <v>LT-060SIU0ACD1C1-M30</v>
          </cell>
          <cell r="M241" t="str">
            <v>LT-MRES-01SI</v>
          </cell>
          <cell r="N241" t="str">
            <v>Estruc</v>
          </cell>
          <cell r="O241">
            <v>10</v>
          </cell>
          <cell r="P241">
            <v>59</v>
          </cell>
          <cell r="Q241">
            <v>354</v>
          </cell>
          <cell r="R241">
            <v>59</v>
          </cell>
          <cell r="T241">
            <v>33</v>
          </cell>
          <cell r="U241" t="str">
            <v>LT-060SIU0ACD1C1-M30</v>
          </cell>
          <cell r="V241" t="str">
            <v>LT-CFER-02SI</v>
          </cell>
          <cell r="W241" t="str">
            <v>Estruc</v>
          </cell>
          <cell r="X241">
            <v>10</v>
          </cell>
          <cell r="Y241">
            <v>59</v>
          </cell>
          <cell r="Z241">
            <v>354</v>
          </cell>
          <cell r="AA241">
            <v>59</v>
          </cell>
        </row>
        <row r="242">
          <cell r="C242" t="str">
            <v>LT-060SIU0ACD1C1-M30</v>
          </cell>
          <cell r="D242" t="str">
            <v>LT-MPT-03SI</v>
          </cell>
          <cell r="E242" t="str">
            <v>Estruc</v>
          </cell>
          <cell r="F242">
            <v>10</v>
          </cell>
          <cell r="G242">
            <v>59</v>
          </cell>
          <cell r="H242">
            <v>354</v>
          </cell>
          <cell r="I242">
            <v>59</v>
          </cell>
          <cell r="U242" t="str">
            <v>LT-060SIU0ACD1C1-M30</v>
          </cell>
          <cell r="V242" t="str">
            <v>LT-RCG-01SI</v>
          </cell>
          <cell r="W242" t="str">
            <v>km</v>
          </cell>
          <cell r="X242">
            <v>10</v>
          </cell>
          <cell r="Y242">
            <v>59</v>
          </cell>
          <cell r="Z242">
            <v>354</v>
          </cell>
          <cell r="AA242">
            <v>10</v>
          </cell>
        </row>
        <row r="243">
          <cell r="C243" t="str">
            <v>LT-060SIU0ACD1C1-M30</v>
          </cell>
          <cell r="D243" t="str">
            <v>LT-MPC-04SI</v>
          </cell>
          <cell r="E243" t="str">
            <v>Estruc</v>
          </cell>
          <cell r="F243">
            <v>10</v>
          </cell>
          <cell r="G243">
            <v>59</v>
          </cell>
          <cell r="H243">
            <v>354</v>
          </cell>
          <cell r="I243">
            <v>59</v>
          </cell>
          <cell r="U243" t="str">
            <v>LT-060SIU0ACD1C1-M30</v>
          </cell>
          <cell r="V243" t="str">
            <v>LT-RCON-08SI</v>
          </cell>
          <cell r="W243" t="str">
            <v>km</v>
          </cell>
          <cell r="X243">
            <v>10</v>
          </cell>
          <cell r="Y243">
            <v>59</v>
          </cell>
          <cell r="Z243">
            <v>354</v>
          </cell>
          <cell r="AA243">
            <v>10</v>
          </cell>
        </row>
        <row r="244">
          <cell r="U244" t="str">
            <v>LT-060SIU0ACD1C1-M30</v>
          </cell>
          <cell r="V244" t="str">
            <v>LT-MSPT-01SI</v>
          </cell>
          <cell r="W244" t="str">
            <v>Estruc</v>
          </cell>
          <cell r="X244">
            <v>10</v>
          </cell>
          <cell r="Y244">
            <v>59</v>
          </cell>
          <cell r="Z244">
            <v>354</v>
          </cell>
          <cell r="AA244">
            <v>59</v>
          </cell>
        </row>
        <row r="246">
          <cell r="C246" t="str">
            <v>LT-060COR0PMS0C1-M31</v>
          </cell>
          <cell r="D246" t="str">
            <v>LT-INLI-05CO</v>
          </cell>
          <cell r="E246" t="str">
            <v>Estruc</v>
          </cell>
          <cell r="F246">
            <v>10</v>
          </cell>
          <cell r="G246">
            <v>34</v>
          </cell>
          <cell r="H246">
            <v>102</v>
          </cell>
          <cell r="I246">
            <v>34</v>
          </cell>
          <cell r="K246">
            <v>31</v>
          </cell>
          <cell r="L246" t="str">
            <v>LT-060COR0PMS0C1-M31</v>
          </cell>
          <cell r="M246" t="str">
            <v>LT-LMAP-06CO</v>
          </cell>
          <cell r="N246" t="str">
            <v>Cadena</v>
          </cell>
          <cell r="O246">
            <v>10</v>
          </cell>
          <cell r="P246">
            <v>34</v>
          </cell>
          <cell r="Q246">
            <v>102</v>
          </cell>
          <cell r="R246">
            <v>102</v>
          </cell>
          <cell r="T246">
            <v>33</v>
          </cell>
          <cell r="U246" t="str">
            <v>LT-060COR0PMS0C1-M31</v>
          </cell>
          <cell r="V246" t="str">
            <v>LT-CAIS-06CO</v>
          </cell>
          <cell r="W246" t="str">
            <v>Cadena</v>
          </cell>
          <cell r="X246">
            <v>10</v>
          </cell>
          <cell r="Y246">
            <v>34</v>
          </cell>
          <cell r="Z246">
            <v>102</v>
          </cell>
          <cell r="AA246">
            <v>102</v>
          </cell>
        </row>
        <row r="247">
          <cell r="C247" t="str">
            <v>LT-060COR0PMS0C1-M31</v>
          </cell>
          <cell r="D247" t="str">
            <v>LT-INMI-06CO</v>
          </cell>
          <cell r="E247" t="str">
            <v>Estruc</v>
          </cell>
          <cell r="F247">
            <v>10</v>
          </cell>
          <cell r="G247">
            <v>34</v>
          </cell>
          <cell r="H247">
            <v>102</v>
          </cell>
          <cell r="I247">
            <v>34</v>
          </cell>
          <cell r="K247">
            <v>31</v>
          </cell>
          <cell r="L247" t="str">
            <v>LT-060COR0PMS0C1-M31</v>
          </cell>
          <cell r="M247" t="str">
            <v>LT-MDRA-03CO</v>
          </cell>
          <cell r="N247" t="str">
            <v>Estruc</v>
          </cell>
          <cell r="O247">
            <v>10</v>
          </cell>
          <cell r="P247">
            <v>34</v>
          </cell>
          <cell r="Q247">
            <v>102</v>
          </cell>
          <cell r="R247">
            <v>34</v>
          </cell>
          <cell r="T247">
            <v>33</v>
          </cell>
          <cell r="U247" t="str">
            <v>LT-060COR0PMS0C1-M31</v>
          </cell>
          <cell r="V247" t="str">
            <v>LT-CCON-09CO</v>
          </cell>
          <cell r="W247" t="str">
            <v>km</v>
          </cell>
          <cell r="X247">
            <v>10</v>
          </cell>
          <cell r="Y247">
            <v>34</v>
          </cell>
          <cell r="Z247">
            <v>102</v>
          </cell>
          <cell r="AA247">
            <v>10</v>
          </cell>
        </row>
        <row r="248">
          <cell r="C248" t="str">
            <v>LT-060COR0PMS0C1-M31</v>
          </cell>
          <cell r="D248" t="str">
            <v>LT-INNO-08CO</v>
          </cell>
          <cell r="E248" t="str">
            <v>Estruc</v>
          </cell>
          <cell r="F248">
            <v>10</v>
          </cell>
          <cell r="G248">
            <v>34</v>
          </cell>
          <cell r="H248">
            <v>102</v>
          </cell>
          <cell r="I248">
            <v>34</v>
          </cell>
          <cell r="K248">
            <v>31</v>
          </cell>
          <cell r="L248" t="str">
            <v>LT-060COR0PMS0C1-M31</v>
          </cell>
          <cell r="M248" t="str">
            <v>LT-MFS-03CO</v>
          </cell>
          <cell r="N248" t="str">
            <v>km</v>
          </cell>
          <cell r="O248">
            <v>10</v>
          </cell>
          <cell r="P248">
            <v>34</v>
          </cell>
          <cell r="Q248">
            <v>102</v>
          </cell>
          <cell r="R248">
            <v>10</v>
          </cell>
          <cell r="T248">
            <v>33</v>
          </cell>
          <cell r="U248" t="str">
            <v>LT-060COR0PMS0C1-M31</v>
          </cell>
          <cell r="V248" t="str">
            <v>LT-CFER-02CO</v>
          </cell>
          <cell r="W248" t="str">
            <v>Estruc</v>
          </cell>
          <cell r="X248">
            <v>10</v>
          </cell>
          <cell r="Y248">
            <v>34</v>
          </cell>
          <cell r="Z248">
            <v>102</v>
          </cell>
          <cell r="AA248">
            <v>34</v>
          </cell>
        </row>
        <row r="249">
          <cell r="C249" t="str">
            <v>LT-060COR0PMS0C1-M31</v>
          </cell>
          <cell r="D249" t="str">
            <v>LT-MPT-03CO</v>
          </cell>
          <cell r="E249" t="str">
            <v>Estruc</v>
          </cell>
          <cell r="F249">
            <v>10</v>
          </cell>
          <cell r="G249">
            <v>34</v>
          </cell>
          <cell r="H249">
            <v>102</v>
          </cell>
          <cell r="I249">
            <v>34</v>
          </cell>
          <cell r="K249">
            <v>31</v>
          </cell>
          <cell r="L249" t="str">
            <v>LT-060COR0PMS0C1-M31</v>
          </cell>
          <cell r="M249" t="str">
            <v>LT-CREOS-01CO</v>
          </cell>
          <cell r="N249" t="str">
            <v>Estruc</v>
          </cell>
          <cell r="O249">
            <v>10</v>
          </cell>
          <cell r="P249">
            <v>34</v>
          </cell>
          <cell r="Q249">
            <v>102</v>
          </cell>
          <cell r="R249">
            <v>34</v>
          </cell>
          <cell r="T249">
            <v>34</v>
          </cell>
          <cell r="U249" t="str">
            <v>LT-060COR0PMS0C1-M31</v>
          </cell>
          <cell r="V249" t="str">
            <v>LT-RERE-03CO</v>
          </cell>
          <cell r="W249" t="str">
            <v>Retenida</v>
          </cell>
          <cell r="X249">
            <v>10</v>
          </cell>
          <cell r="Y249">
            <v>34</v>
          </cell>
          <cell r="Z249">
            <v>102</v>
          </cell>
          <cell r="AA249">
            <v>10</v>
          </cell>
        </row>
        <row r="250">
          <cell r="C250" t="str">
            <v>LT-060COR0PMS0C1-M31</v>
          </cell>
          <cell r="D250" t="str">
            <v>LT-MPC-05CO</v>
          </cell>
          <cell r="E250" t="str">
            <v>Estruc</v>
          </cell>
          <cell r="F250">
            <v>10</v>
          </cell>
          <cell r="G250">
            <v>34</v>
          </cell>
          <cell r="H250">
            <v>102</v>
          </cell>
          <cell r="I250">
            <v>34</v>
          </cell>
          <cell r="K250">
            <v>31</v>
          </cell>
          <cell r="L250" t="str">
            <v>LT-060COR0PMS0C1-M31</v>
          </cell>
          <cell r="M250" t="str">
            <v>LT-AJGRA-04CO</v>
          </cell>
          <cell r="N250" t="str">
            <v>Estruc</v>
          </cell>
          <cell r="O250">
            <v>10</v>
          </cell>
          <cell r="P250">
            <v>34</v>
          </cell>
          <cell r="Q250">
            <v>102</v>
          </cell>
          <cell r="R250">
            <v>34</v>
          </cell>
          <cell r="T250">
            <v>34</v>
          </cell>
          <cell r="U250" t="str">
            <v>LT-060COR0PMS0C1-M31</v>
          </cell>
          <cell r="V250" t="str">
            <v>LT-RCON-08CO</v>
          </cell>
          <cell r="W250" t="str">
            <v>km</v>
          </cell>
          <cell r="X250">
            <v>10</v>
          </cell>
          <cell r="Y250">
            <v>34</v>
          </cell>
          <cell r="Z250">
            <v>102</v>
          </cell>
          <cell r="AA250">
            <v>10</v>
          </cell>
        </row>
        <row r="251">
          <cell r="K251">
            <v>32</v>
          </cell>
          <cell r="L251" t="str">
            <v>LT-060COR0PMS0C1-M31</v>
          </cell>
          <cell r="M251" t="str">
            <v>LT-MCAC-02CO</v>
          </cell>
          <cell r="N251" t="str">
            <v>km</v>
          </cell>
          <cell r="O251">
            <v>10</v>
          </cell>
          <cell r="P251">
            <v>34</v>
          </cell>
          <cell r="Q251">
            <v>102</v>
          </cell>
          <cell r="R251">
            <v>10</v>
          </cell>
          <cell r="T251">
            <v>34</v>
          </cell>
          <cell r="U251" t="str">
            <v>LT-060COR0PMS0C1-M31</v>
          </cell>
          <cell r="V251" t="str">
            <v>LT-MSPT-01CO</v>
          </cell>
          <cell r="W251" t="str">
            <v>Estruc</v>
          </cell>
          <cell r="X251">
            <v>10</v>
          </cell>
          <cell r="Y251">
            <v>34</v>
          </cell>
          <cell r="Z251">
            <v>102</v>
          </cell>
          <cell r="AA251">
            <v>34</v>
          </cell>
        </row>
        <row r="252">
          <cell r="K252">
            <v>32</v>
          </cell>
          <cell r="L252" t="str">
            <v>LT-060COR0PMS0C1-M31</v>
          </cell>
          <cell r="M252" t="str">
            <v>LT-MCAP-01CO</v>
          </cell>
          <cell r="N252" t="str">
            <v>km</v>
          </cell>
          <cell r="O252">
            <v>10</v>
          </cell>
          <cell r="P252">
            <v>34</v>
          </cell>
          <cell r="Q252">
            <v>102</v>
          </cell>
          <cell r="R252">
            <v>10</v>
          </cell>
          <cell r="T252">
            <v>34</v>
          </cell>
        </row>
        <row r="253">
          <cell r="K253">
            <v>32</v>
          </cell>
          <cell r="L253" t="str">
            <v>LT-060COR0PMS0C1-M31</v>
          </cell>
          <cell r="M253" t="str">
            <v>LT-MRES-01CO</v>
          </cell>
          <cell r="N253" t="str">
            <v>Estruc</v>
          </cell>
          <cell r="O253">
            <v>10</v>
          </cell>
          <cell r="P253">
            <v>34</v>
          </cell>
          <cell r="Q253">
            <v>102</v>
          </cell>
          <cell r="R253">
            <v>34</v>
          </cell>
          <cell r="T253">
            <v>34</v>
          </cell>
        </row>
        <row r="255">
          <cell r="C255" t="str">
            <v>LT-060COR0PMD0C1-M32</v>
          </cell>
          <cell r="D255" t="str">
            <v>LT-INLI-04CO</v>
          </cell>
          <cell r="E255" t="str">
            <v>Estruc</v>
          </cell>
          <cell r="F255">
            <v>10</v>
          </cell>
          <cell r="G255">
            <v>34</v>
          </cell>
          <cell r="H255">
            <v>204</v>
          </cell>
          <cell r="I255">
            <v>34</v>
          </cell>
          <cell r="K255">
            <v>32</v>
          </cell>
          <cell r="L255" t="str">
            <v>LT-060COR0PMD0C1-M32</v>
          </cell>
          <cell r="M255" t="str">
            <v>LT-LMAP-07CO</v>
          </cell>
          <cell r="N255" t="str">
            <v>Cadena</v>
          </cell>
          <cell r="O255">
            <v>10</v>
          </cell>
          <cell r="P255">
            <v>34</v>
          </cell>
          <cell r="Q255">
            <v>204</v>
          </cell>
          <cell r="R255">
            <v>204</v>
          </cell>
          <cell r="T255">
            <v>34</v>
          </cell>
          <cell r="U255" t="str">
            <v>LT-060COR0PMD0C1-M32</v>
          </cell>
          <cell r="V255" t="str">
            <v>LT-CAIS-06CO</v>
          </cell>
          <cell r="W255" t="str">
            <v>Cadena</v>
          </cell>
          <cell r="X255">
            <v>10</v>
          </cell>
          <cell r="Y255">
            <v>34</v>
          </cell>
          <cell r="Z255">
            <v>204</v>
          </cell>
          <cell r="AA255">
            <v>204</v>
          </cell>
        </row>
        <row r="256">
          <cell r="C256" t="str">
            <v>LT-060COR0PMD0C1-M32</v>
          </cell>
          <cell r="D256" t="str">
            <v>LT-INMI-07CO</v>
          </cell>
          <cell r="E256" t="str">
            <v>Estruc</v>
          </cell>
          <cell r="F256">
            <v>10</v>
          </cell>
          <cell r="G256">
            <v>34</v>
          </cell>
          <cell r="H256">
            <v>204</v>
          </cell>
          <cell r="I256">
            <v>34</v>
          </cell>
          <cell r="K256">
            <v>32</v>
          </cell>
          <cell r="L256" t="str">
            <v>LT-060COR0PMD0C1-M32</v>
          </cell>
          <cell r="M256" t="str">
            <v>LT-MDRA-03CO</v>
          </cell>
          <cell r="N256" t="str">
            <v>Estruc</v>
          </cell>
          <cell r="O256">
            <v>10</v>
          </cell>
          <cell r="P256">
            <v>34</v>
          </cell>
          <cell r="Q256">
            <v>204</v>
          </cell>
          <cell r="R256">
            <v>34</v>
          </cell>
          <cell r="T256">
            <v>34</v>
          </cell>
          <cell r="U256" t="str">
            <v>LT-060COR0PMD0C1-M32</v>
          </cell>
          <cell r="V256" t="str">
            <v>LT-CCON-09CO</v>
          </cell>
          <cell r="W256" t="str">
            <v>km</v>
          </cell>
          <cell r="X256">
            <v>10</v>
          </cell>
          <cell r="Y256">
            <v>34</v>
          </cell>
          <cell r="Z256">
            <v>204</v>
          </cell>
          <cell r="AA256">
            <v>10</v>
          </cell>
        </row>
        <row r="257">
          <cell r="C257" t="str">
            <v>LT-060COR0PMD0C1-M32</v>
          </cell>
          <cell r="D257" t="str">
            <v>LT-INNO-08CO</v>
          </cell>
          <cell r="E257" t="str">
            <v>Estruc</v>
          </cell>
          <cell r="F257">
            <v>10</v>
          </cell>
          <cell r="G257">
            <v>34</v>
          </cell>
          <cell r="H257">
            <v>204</v>
          </cell>
          <cell r="I257">
            <v>34</v>
          </cell>
          <cell r="K257">
            <v>32</v>
          </cell>
          <cell r="L257" t="str">
            <v>LT-060COR0PMD0C1-M32</v>
          </cell>
          <cell r="M257" t="str">
            <v>LT-MFS-03CO</v>
          </cell>
          <cell r="N257" t="str">
            <v>km</v>
          </cell>
          <cell r="O257">
            <v>10</v>
          </cell>
          <cell r="P257">
            <v>34</v>
          </cell>
          <cell r="Q257">
            <v>204</v>
          </cell>
          <cell r="R257">
            <v>10</v>
          </cell>
          <cell r="T257">
            <v>35</v>
          </cell>
          <cell r="U257" t="str">
            <v>LT-060COR0PMD0C1-M32</v>
          </cell>
          <cell r="V257" t="str">
            <v>LT-CFER-02CO</v>
          </cell>
          <cell r="W257" t="str">
            <v>Estruc</v>
          </cell>
          <cell r="X257">
            <v>10</v>
          </cell>
          <cell r="Y257">
            <v>34</v>
          </cell>
          <cell r="Z257">
            <v>204</v>
          </cell>
          <cell r="AA257">
            <v>34</v>
          </cell>
        </row>
        <row r="258">
          <cell r="C258" t="str">
            <v>LT-060COR0PMD0C1-M32</v>
          </cell>
          <cell r="D258" t="str">
            <v>LT-MPT-03CO</v>
          </cell>
          <cell r="E258" t="str">
            <v>Estruc</v>
          </cell>
          <cell r="F258">
            <v>10</v>
          </cell>
          <cell r="G258">
            <v>34</v>
          </cell>
          <cell r="H258">
            <v>204</v>
          </cell>
          <cell r="I258">
            <v>34</v>
          </cell>
          <cell r="K258">
            <v>32</v>
          </cell>
          <cell r="L258" t="str">
            <v>LT-060COR0PMD0C1-M32</v>
          </cell>
          <cell r="M258" t="str">
            <v>LT-CREOS-01CO</v>
          </cell>
          <cell r="N258" t="str">
            <v>Estruc</v>
          </cell>
          <cell r="O258">
            <v>10</v>
          </cell>
          <cell r="P258">
            <v>34</v>
          </cell>
          <cell r="Q258">
            <v>204</v>
          </cell>
          <cell r="R258">
            <v>34</v>
          </cell>
          <cell r="T258">
            <v>35</v>
          </cell>
          <cell r="U258" t="str">
            <v>LT-060COR0PMD0C1-M32</v>
          </cell>
          <cell r="V258" t="str">
            <v>LT-RERE-03CO</v>
          </cell>
          <cell r="W258" t="str">
            <v>Retenida</v>
          </cell>
          <cell r="X258">
            <v>10</v>
          </cell>
          <cell r="Y258">
            <v>34</v>
          </cell>
          <cell r="Z258">
            <v>204</v>
          </cell>
          <cell r="AA258">
            <v>10</v>
          </cell>
        </row>
        <row r="259">
          <cell r="C259" t="str">
            <v>LT-060COR0PMD0C1-M32</v>
          </cell>
          <cell r="D259" t="str">
            <v>LT-MPC-05CO</v>
          </cell>
          <cell r="E259" t="str">
            <v>Estruc</v>
          </cell>
          <cell r="F259">
            <v>10</v>
          </cell>
          <cell r="G259">
            <v>34</v>
          </cell>
          <cell r="H259">
            <v>204</v>
          </cell>
          <cell r="I259">
            <v>34</v>
          </cell>
          <cell r="K259">
            <v>32</v>
          </cell>
          <cell r="L259" t="str">
            <v>LT-060COR0PMD0C1-M32</v>
          </cell>
          <cell r="M259" t="str">
            <v>LT-AJGRA-04CO</v>
          </cell>
          <cell r="N259" t="str">
            <v>Estruc</v>
          </cell>
          <cell r="O259">
            <v>10</v>
          </cell>
          <cell r="P259">
            <v>34</v>
          </cell>
          <cell r="Q259">
            <v>204</v>
          </cell>
          <cell r="R259">
            <v>34</v>
          </cell>
          <cell r="T259">
            <v>35</v>
          </cell>
          <cell r="U259" t="str">
            <v>LT-060COR0PMD0C1-M32</v>
          </cell>
          <cell r="V259" t="str">
            <v>LT-RCON-08CO</v>
          </cell>
          <cell r="W259" t="str">
            <v>km</v>
          </cell>
          <cell r="X259">
            <v>10</v>
          </cell>
          <cell r="Y259">
            <v>34</v>
          </cell>
          <cell r="Z259">
            <v>204</v>
          </cell>
          <cell r="AA259">
            <v>10</v>
          </cell>
        </row>
        <row r="260">
          <cell r="K260">
            <v>33</v>
          </cell>
          <cell r="L260" t="str">
            <v>LT-060COR0PMD0C1-M32</v>
          </cell>
          <cell r="M260" t="str">
            <v>LT-MCAC-02CO</v>
          </cell>
          <cell r="N260" t="str">
            <v>km</v>
          </cell>
          <cell r="O260">
            <v>10</v>
          </cell>
          <cell r="P260">
            <v>34</v>
          </cell>
          <cell r="Q260">
            <v>204</v>
          </cell>
          <cell r="R260">
            <v>10</v>
          </cell>
          <cell r="T260">
            <v>35</v>
          </cell>
          <cell r="U260" t="str">
            <v>LT-060COR0PMD0C1-M32</v>
          </cell>
          <cell r="V260" t="str">
            <v>LT-MSPT-01CO</v>
          </cell>
          <cell r="W260" t="str">
            <v>Estruc</v>
          </cell>
          <cell r="X260">
            <v>10</v>
          </cell>
          <cell r="Y260">
            <v>34</v>
          </cell>
          <cell r="Z260">
            <v>204</v>
          </cell>
          <cell r="AA260">
            <v>34</v>
          </cell>
        </row>
        <row r="261">
          <cell r="K261">
            <v>33</v>
          </cell>
          <cell r="L261" t="str">
            <v>LT-060COR0PMD0C1-M32</v>
          </cell>
          <cell r="M261" t="str">
            <v>LT-MCAP-01CO</v>
          </cell>
          <cell r="N261" t="str">
            <v>km</v>
          </cell>
          <cell r="O261">
            <v>10</v>
          </cell>
          <cell r="P261">
            <v>34</v>
          </cell>
          <cell r="Q261">
            <v>204</v>
          </cell>
          <cell r="R261">
            <v>10</v>
          </cell>
          <cell r="T261">
            <v>35</v>
          </cell>
        </row>
        <row r="262">
          <cell r="K262">
            <v>33</v>
          </cell>
          <cell r="L262" t="str">
            <v>LT-060COR0PMD0C1-M32</v>
          </cell>
          <cell r="M262" t="str">
            <v>LT-MRES-01CO</v>
          </cell>
          <cell r="N262" t="str">
            <v>Estruc</v>
          </cell>
          <cell r="O262">
            <v>10</v>
          </cell>
          <cell r="P262">
            <v>34</v>
          </cell>
          <cell r="Q262">
            <v>204</v>
          </cell>
          <cell r="R262">
            <v>34</v>
          </cell>
          <cell r="T262">
            <v>35</v>
          </cell>
        </row>
        <row r="264">
          <cell r="C264" t="str">
            <v>LT-060SIR0TAS1C1-M33</v>
          </cell>
          <cell r="D264" t="str">
            <v>LT-INLI-04SI</v>
          </cell>
          <cell r="E264" t="str">
            <v>Estruc</v>
          </cell>
          <cell r="F264">
            <v>10</v>
          </cell>
          <cell r="G264">
            <v>34</v>
          </cell>
          <cell r="H264">
            <v>102</v>
          </cell>
          <cell r="I264">
            <v>34</v>
          </cell>
          <cell r="K264">
            <v>33</v>
          </cell>
          <cell r="L264" t="str">
            <v>LT-060SIR0TAS1C1-M33</v>
          </cell>
          <cell r="M264" t="str">
            <v>LT-MDRA-03SI</v>
          </cell>
          <cell r="N264" t="str">
            <v>Estruc</v>
          </cell>
          <cell r="O264">
            <v>10</v>
          </cell>
          <cell r="P264">
            <v>34</v>
          </cell>
          <cell r="Q264">
            <v>102</v>
          </cell>
          <cell r="R264">
            <v>34</v>
          </cell>
          <cell r="T264">
            <v>35</v>
          </cell>
          <cell r="U264" t="str">
            <v>LT-060SIR0TAS1C1-M33</v>
          </cell>
          <cell r="V264" t="str">
            <v>LT-CAIS-06SI</v>
          </cell>
          <cell r="W264" t="str">
            <v>Cadena</v>
          </cell>
          <cell r="X264">
            <v>10</v>
          </cell>
          <cell r="Y264">
            <v>34</v>
          </cell>
          <cell r="Z264">
            <v>102</v>
          </cell>
          <cell r="AA264">
            <v>102</v>
          </cell>
        </row>
        <row r="265">
          <cell r="C265" t="str">
            <v>LT-060SIR0TAS1C1-M33</v>
          </cell>
          <cell r="D265" t="str">
            <v>LT-INMI-06SI</v>
          </cell>
          <cell r="E265" t="str">
            <v>Estruc</v>
          </cell>
          <cell r="F265">
            <v>10</v>
          </cell>
          <cell r="G265">
            <v>34</v>
          </cell>
          <cell r="H265">
            <v>102</v>
          </cell>
          <cell r="I265">
            <v>34</v>
          </cell>
          <cell r="K265">
            <v>33</v>
          </cell>
          <cell r="L265" t="str">
            <v>LT-060SIR0TAS1C1-M33</v>
          </cell>
          <cell r="M265" t="str">
            <v>LT-MFS-03SI</v>
          </cell>
          <cell r="N265" t="str">
            <v>km</v>
          </cell>
          <cell r="O265">
            <v>10</v>
          </cell>
          <cell r="P265">
            <v>34</v>
          </cell>
          <cell r="Q265">
            <v>102</v>
          </cell>
          <cell r="R265">
            <v>10</v>
          </cell>
          <cell r="T265">
            <v>36</v>
          </cell>
          <cell r="U265" t="str">
            <v>LT-060SIR0TAS1C1-M33</v>
          </cell>
          <cell r="V265" t="str">
            <v>LT-CCON-09SI</v>
          </cell>
          <cell r="W265" t="str">
            <v>km</v>
          </cell>
          <cell r="X265">
            <v>10</v>
          </cell>
          <cell r="Y265">
            <v>34</v>
          </cell>
          <cell r="Z265">
            <v>102</v>
          </cell>
          <cell r="AA265">
            <v>10</v>
          </cell>
        </row>
        <row r="266">
          <cell r="C266" t="str">
            <v>LT-060SIR0TAS1C1-M33</v>
          </cell>
          <cell r="D266" t="str">
            <v>LT-INNO-08SI</v>
          </cell>
          <cell r="E266" t="str">
            <v>Estruc</v>
          </cell>
          <cell r="F266">
            <v>10</v>
          </cell>
          <cell r="G266">
            <v>34</v>
          </cell>
          <cell r="H266">
            <v>102</v>
          </cell>
          <cell r="I266">
            <v>34</v>
          </cell>
          <cell r="K266">
            <v>33</v>
          </cell>
          <cell r="L266" t="str">
            <v>LT-060SIR0TAS1C1-M33</v>
          </cell>
          <cell r="M266" t="str">
            <v>LT-EMPA-03SI</v>
          </cell>
          <cell r="N266" t="str">
            <v>Estruc</v>
          </cell>
          <cell r="O266">
            <v>10</v>
          </cell>
          <cell r="P266">
            <v>34</v>
          </cell>
          <cell r="Q266">
            <v>102</v>
          </cell>
          <cell r="R266">
            <v>34</v>
          </cell>
          <cell r="T266">
            <v>36</v>
          </cell>
          <cell r="U266" t="str">
            <v>LT-060SIR0TAS1C1-M33</v>
          </cell>
          <cell r="V266" t="str">
            <v>LT-CFER-04SI</v>
          </cell>
          <cell r="W266" t="str">
            <v>Estruc</v>
          </cell>
          <cell r="X266">
            <v>10</v>
          </cell>
          <cell r="Y266">
            <v>34</v>
          </cell>
          <cell r="Z266">
            <v>102</v>
          </cell>
          <cell r="AA266">
            <v>34</v>
          </cell>
        </row>
        <row r="267">
          <cell r="C267" t="str">
            <v>LT-060SIR0TAS1C1-M33</v>
          </cell>
          <cell r="D267" t="str">
            <v>LT-MPT-03SI</v>
          </cell>
          <cell r="E267" t="str">
            <v>Estruc</v>
          </cell>
          <cell r="F267">
            <v>10</v>
          </cell>
          <cell r="G267">
            <v>34</v>
          </cell>
          <cell r="H267">
            <v>102</v>
          </cell>
          <cell r="I267">
            <v>34</v>
          </cell>
          <cell r="K267">
            <v>33</v>
          </cell>
          <cell r="L267" t="str">
            <v>LT-060SIR0TAS1C1-M33</v>
          </cell>
          <cell r="M267" t="str">
            <v>LT-PIES-09SI</v>
          </cell>
          <cell r="N267" t="str">
            <v>Estruc</v>
          </cell>
          <cell r="O267">
            <v>10</v>
          </cell>
          <cell r="P267">
            <v>34</v>
          </cell>
          <cell r="Q267">
            <v>102</v>
          </cell>
          <cell r="R267">
            <v>34</v>
          </cell>
          <cell r="T267">
            <v>36</v>
          </cell>
          <cell r="U267" t="str">
            <v>LT-060SIR0TAS1C1-M33</v>
          </cell>
          <cell r="V267" t="str">
            <v>LT-CPER-02SI</v>
          </cell>
          <cell r="W267" t="str">
            <v>Estruc</v>
          </cell>
          <cell r="X267">
            <v>10</v>
          </cell>
          <cell r="Y267">
            <v>34</v>
          </cell>
          <cell r="Z267">
            <v>102</v>
          </cell>
          <cell r="AA267">
            <v>34</v>
          </cell>
        </row>
        <row r="268">
          <cell r="C268" t="str">
            <v>LT-060SIR0TAS1C1-M33</v>
          </cell>
          <cell r="D268" t="str">
            <v>LT-MPC-06SI</v>
          </cell>
          <cell r="E268" t="str">
            <v>Estruc</v>
          </cell>
          <cell r="F268">
            <v>10</v>
          </cell>
          <cell r="G268">
            <v>34</v>
          </cell>
          <cell r="H268">
            <v>102</v>
          </cell>
          <cell r="I268">
            <v>34</v>
          </cell>
          <cell r="K268">
            <v>33</v>
          </cell>
          <cell r="L268" t="str">
            <v>LT-060SIR0TAS1C1-M33</v>
          </cell>
          <cell r="M268" t="str">
            <v>LT-AJGRA-06SI</v>
          </cell>
          <cell r="N268" t="str">
            <v>Estruc</v>
          </cell>
          <cell r="O268">
            <v>10</v>
          </cell>
          <cell r="P268">
            <v>34</v>
          </cell>
          <cell r="Q268">
            <v>102</v>
          </cell>
          <cell r="R268">
            <v>34</v>
          </cell>
          <cell r="T268">
            <v>36</v>
          </cell>
          <cell r="U268" t="str">
            <v>LT-060SIR0TAS1C1-M33</v>
          </cell>
          <cell r="V268" t="str">
            <v>LT-RCG-04SI</v>
          </cell>
          <cell r="W268" t="str">
            <v>km</v>
          </cell>
          <cell r="X268">
            <v>10</v>
          </cell>
          <cell r="Y268">
            <v>34</v>
          </cell>
          <cell r="Z268">
            <v>102</v>
          </cell>
          <cell r="AA268">
            <v>10</v>
          </cell>
        </row>
        <row r="269">
          <cell r="K269">
            <v>34</v>
          </cell>
          <cell r="L269" t="str">
            <v>LT-060SIR0TAS1C1-M33</v>
          </cell>
          <cell r="M269" t="str">
            <v>LT-MCAC-02SI</v>
          </cell>
          <cell r="N269" t="str">
            <v>km</v>
          </cell>
          <cell r="O269">
            <v>10</v>
          </cell>
          <cell r="P269">
            <v>34</v>
          </cell>
          <cell r="Q269">
            <v>102</v>
          </cell>
          <cell r="R269">
            <v>10</v>
          </cell>
          <cell r="T269">
            <v>36</v>
          </cell>
          <cell r="U269" t="str">
            <v>LT-060SIR0TAS1C1-M33</v>
          </cell>
          <cell r="V269" t="str">
            <v>LT-RCON-02SI</v>
          </cell>
          <cell r="W269" t="str">
            <v>km</v>
          </cell>
          <cell r="X269">
            <v>10</v>
          </cell>
          <cell r="Y269">
            <v>34</v>
          </cell>
          <cell r="Z269">
            <v>102</v>
          </cell>
          <cell r="AA269">
            <v>10</v>
          </cell>
        </row>
        <row r="270">
          <cell r="K270">
            <v>34</v>
          </cell>
          <cell r="L270" t="str">
            <v>LT-060SIR0TAS1C1-M33</v>
          </cell>
          <cell r="M270" t="str">
            <v>LT-MCAP-01SI</v>
          </cell>
          <cell r="N270" t="str">
            <v>km</v>
          </cell>
          <cell r="O270">
            <v>10</v>
          </cell>
          <cell r="P270">
            <v>34</v>
          </cell>
          <cell r="Q270">
            <v>102</v>
          </cell>
          <cell r="R270">
            <v>10</v>
          </cell>
          <cell r="T270">
            <v>36</v>
          </cell>
          <cell r="U270" t="str">
            <v>LT-060SIR0TAS1C1-M33</v>
          </cell>
          <cell r="V270" t="str">
            <v>LT-MSPT-02SI</v>
          </cell>
          <cell r="W270" t="str">
            <v>Estruc</v>
          </cell>
          <cell r="X270">
            <v>10</v>
          </cell>
          <cell r="Y270">
            <v>34</v>
          </cell>
          <cell r="Z270">
            <v>102</v>
          </cell>
          <cell r="AA270">
            <v>34</v>
          </cell>
        </row>
        <row r="271">
          <cell r="K271">
            <v>34</v>
          </cell>
          <cell r="L271" t="str">
            <v>LT-060SIR0TAS1C1-M33</v>
          </cell>
          <cell r="M271" t="str">
            <v>LT-MRES-04SI</v>
          </cell>
          <cell r="N271" t="str">
            <v>Estruc</v>
          </cell>
          <cell r="O271">
            <v>10</v>
          </cell>
          <cell r="P271">
            <v>34</v>
          </cell>
          <cell r="Q271">
            <v>102</v>
          </cell>
          <cell r="R271">
            <v>34</v>
          </cell>
          <cell r="T271">
            <v>36</v>
          </cell>
        </row>
        <row r="273">
          <cell r="C273" t="str">
            <v>LT-060SIR0TAD1C1-M34</v>
          </cell>
          <cell r="D273" t="str">
            <v>LT-INLI-08SI</v>
          </cell>
          <cell r="E273" t="str">
            <v>Estruc</v>
          </cell>
          <cell r="F273">
            <v>10</v>
          </cell>
          <cell r="G273">
            <v>34</v>
          </cell>
          <cell r="H273">
            <v>204</v>
          </cell>
          <cell r="I273">
            <v>34</v>
          </cell>
          <cell r="K273">
            <v>34</v>
          </cell>
          <cell r="L273" t="str">
            <v>LT-060SIR0TAD1C1-M34</v>
          </cell>
          <cell r="M273" t="str">
            <v>LT-MDRA-03SI</v>
          </cell>
          <cell r="N273" t="str">
            <v>Estruc</v>
          </cell>
          <cell r="O273">
            <v>10</v>
          </cell>
          <cell r="P273">
            <v>34</v>
          </cell>
          <cell r="Q273">
            <v>204</v>
          </cell>
          <cell r="R273">
            <v>34</v>
          </cell>
          <cell r="T273">
            <v>39</v>
          </cell>
          <cell r="U273" t="str">
            <v>LT-060SIR0TAD1C1-M34</v>
          </cell>
          <cell r="V273" t="str">
            <v>LT-CAIS-06SI</v>
          </cell>
          <cell r="W273" t="str">
            <v>Cadena</v>
          </cell>
          <cell r="X273">
            <v>10</v>
          </cell>
          <cell r="Y273">
            <v>34</v>
          </cell>
          <cell r="Z273">
            <v>204</v>
          </cell>
          <cell r="AA273">
            <v>204</v>
          </cell>
        </row>
        <row r="274">
          <cell r="C274" t="str">
            <v>LT-060SIR0TAD1C1-M34</v>
          </cell>
          <cell r="D274" t="str">
            <v>LT-INMI-07SI</v>
          </cell>
          <cell r="E274" t="str">
            <v>Estruc</v>
          </cell>
          <cell r="F274">
            <v>10</v>
          </cell>
          <cell r="G274">
            <v>34</v>
          </cell>
          <cell r="H274">
            <v>204</v>
          </cell>
          <cell r="I274">
            <v>34</v>
          </cell>
          <cell r="K274">
            <v>34</v>
          </cell>
          <cell r="L274" t="str">
            <v>LT-060SIR0TAD1C1-M34</v>
          </cell>
          <cell r="M274" t="str">
            <v>LT-MFS-03SI</v>
          </cell>
          <cell r="N274" t="str">
            <v>km</v>
          </cell>
          <cell r="O274">
            <v>10</v>
          </cell>
          <cell r="P274">
            <v>34</v>
          </cell>
          <cell r="Q274">
            <v>204</v>
          </cell>
          <cell r="R274">
            <v>10</v>
          </cell>
          <cell r="T274">
            <v>39</v>
          </cell>
          <cell r="U274" t="str">
            <v>LT-060SIR0TAD1C1-M34</v>
          </cell>
          <cell r="V274" t="str">
            <v>LT-CCON-09SI</v>
          </cell>
          <cell r="W274" t="str">
            <v>km</v>
          </cell>
          <cell r="X274">
            <v>10</v>
          </cell>
          <cell r="Y274">
            <v>34</v>
          </cell>
          <cell r="Z274">
            <v>204</v>
          </cell>
          <cell r="AA274">
            <v>10</v>
          </cell>
        </row>
        <row r="275">
          <cell r="C275" t="str">
            <v>LT-060SIR0TAD1C1-M34</v>
          </cell>
          <cell r="D275" t="str">
            <v>LT-INNO-08SI</v>
          </cell>
          <cell r="E275" t="str">
            <v>Estruc</v>
          </cell>
          <cell r="F275">
            <v>10</v>
          </cell>
          <cell r="G275">
            <v>34</v>
          </cell>
          <cell r="H275">
            <v>204</v>
          </cell>
          <cell r="I275">
            <v>34</v>
          </cell>
          <cell r="K275">
            <v>34</v>
          </cell>
          <cell r="L275" t="str">
            <v>LT-060SIR0TAD1C1-M34</v>
          </cell>
          <cell r="M275" t="str">
            <v>LT-EMPA-03SI</v>
          </cell>
          <cell r="N275" t="str">
            <v>Estruc</v>
          </cell>
          <cell r="O275">
            <v>10</v>
          </cell>
          <cell r="P275">
            <v>34</v>
          </cell>
          <cell r="Q275">
            <v>204</v>
          </cell>
          <cell r="R275">
            <v>34</v>
          </cell>
          <cell r="T275">
            <v>39</v>
          </cell>
          <cell r="U275" t="str">
            <v>LT-060SIR0TAD1C1-M34</v>
          </cell>
          <cell r="V275" t="str">
            <v>LT-CFER-04SI</v>
          </cell>
          <cell r="W275" t="str">
            <v>Estruc</v>
          </cell>
          <cell r="X275">
            <v>10</v>
          </cell>
          <cell r="Y275">
            <v>34</v>
          </cell>
          <cell r="Z275">
            <v>204</v>
          </cell>
          <cell r="AA275">
            <v>34</v>
          </cell>
        </row>
        <row r="276">
          <cell r="C276" t="str">
            <v>LT-060SIR0TAD1C1-M34</v>
          </cell>
          <cell r="D276" t="str">
            <v>LT-MPT-03SI</v>
          </cell>
          <cell r="E276" t="str">
            <v>Estruc</v>
          </cell>
          <cell r="F276">
            <v>10</v>
          </cell>
          <cell r="G276">
            <v>34</v>
          </cell>
          <cell r="H276">
            <v>204</v>
          </cell>
          <cell r="I276">
            <v>34</v>
          </cell>
          <cell r="K276">
            <v>34</v>
          </cell>
          <cell r="L276" t="str">
            <v>LT-060SIR0TAD1C1-M34</v>
          </cell>
          <cell r="M276" t="str">
            <v>LT-PIES-09SI</v>
          </cell>
          <cell r="N276" t="str">
            <v>Estruc</v>
          </cell>
          <cell r="O276">
            <v>10</v>
          </cell>
          <cell r="P276">
            <v>34</v>
          </cell>
          <cell r="Q276">
            <v>204</v>
          </cell>
          <cell r="R276">
            <v>34</v>
          </cell>
          <cell r="T276">
            <v>39</v>
          </cell>
          <cell r="U276" t="str">
            <v>LT-060SIR0TAD1C1-M34</v>
          </cell>
          <cell r="V276" t="str">
            <v>LT-CPER-02SI</v>
          </cell>
          <cell r="W276" t="str">
            <v>Estruc</v>
          </cell>
          <cell r="X276">
            <v>10</v>
          </cell>
          <cell r="Y276">
            <v>34</v>
          </cell>
          <cell r="Z276">
            <v>204</v>
          </cell>
          <cell r="AA276">
            <v>34</v>
          </cell>
        </row>
        <row r="277">
          <cell r="C277" t="str">
            <v>LT-060SIR0TAD1C1-M34</v>
          </cell>
          <cell r="D277" t="str">
            <v>LT-MPC-06SI</v>
          </cell>
          <cell r="E277" t="str">
            <v>Estruc</v>
          </cell>
          <cell r="F277">
            <v>10</v>
          </cell>
          <cell r="G277">
            <v>34</v>
          </cell>
          <cell r="H277">
            <v>204</v>
          </cell>
          <cell r="I277">
            <v>34</v>
          </cell>
          <cell r="K277">
            <v>34</v>
          </cell>
          <cell r="L277" t="str">
            <v>LT-060SIR0TAD1C1-M34</v>
          </cell>
          <cell r="M277" t="str">
            <v>LT-AJGRA-06SI</v>
          </cell>
          <cell r="N277" t="str">
            <v>Estruc</v>
          </cell>
          <cell r="O277">
            <v>10</v>
          </cell>
          <cell r="P277">
            <v>34</v>
          </cell>
          <cell r="Q277">
            <v>204</v>
          </cell>
          <cell r="R277">
            <v>34</v>
          </cell>
          <cell r="T277">
            <v>39</v>
          </cell>
          <cell r="U277" t="str">
            <v>LT-060SIR0TAD1C1-M34</v>
          </cell>
          <cell r="V277" t="str">
            <v>LT-RCG-04SI</v>
          </cell>
          <cell r="W277" t="str">
            <v>km</v>
          </cell>
          <cell r="X277">
            <v>10</v>
          </cell>
          <cell r="Y277">
            <v>34</v>
          </cell>
          <cell r="Z277">
            <v>204</v>
          </cell>
          <cell r="AA277">
            <v>10</v>
          </cell>
        </row>
        <row r="278">
          <cell r="K278">
            <v>35</v>
          </cell>
          <cell r="L278" t="str">
            <v>LT-060SIR0TAD1C1-M34</v>
          </cell>
          <cell r="M278" t="str">
            <v>LT-MCAC-02SI</v>
          </cell>
          <cell r="N278" t="str">
            <v>km</v>
          </cell>
          <cell r="O278">
            <v>10</v>
          </cell>
          <cell r="P278">
            <v>34</v>
          </cell>
          <cell r="Q278">
            <v>204</v>
          </cell>
          <cell r="R278">
            <v>10</v>
          </cell>
          <cell r="T278">
            <v>39</v>
          </cell>
          <cell r="U278" t="str">
            <v>LT-060SIR0TAD1C1-M34</v>
          </cell>
          <cell r="V278" t="str">
            <v>LT-RCON-02SI</v>
          </cell>
          <cell r="W278" t="str">
            <v>km</v>
          </cell>
          <cell r="X278">
            <v>10</v>
          </cell>
          <cell r="Y278">
            <v>34</v>
          </cell>
          <cell r="Z278">
            <v>204</v>
          </cell>
          <cell r="AA278">
            <v>10</v>
          </cell>
        </row>
        <row r="279">
          <cell r="K279">
            <v>35</v>
          </cell>
          <cell r="L279" t="str">
            <v>LT-060SIR0TAD1C1-M34</v>
          </cell>
          <cell r="M279" t="str">
            <v>LT-MCAP-01SI</v>
          </cell>
          <cell r="N279" t="str">
            <v>km</v>
          </cell>
          <cell r="O279">
            <v>10</v>
          </cell>
          <cell r="P279">
            <v>34</v>
          </cell>
          <cell r="Q279">
            <v>204</v>
          </cell>
          <cell r="R279">
            <v>10</v>
          </cell>
          <cell r="T279">
            <v>39</v>
          </cell>
          <cell r="U279" t="str">
            <v>LT-060SIR0TAD1C1-M34</v>
          </cell>
          <cell r="V279" t="str">
            <v>LT-MSPT-02SI</v>
          </cell>
          <cell r="W279" t="str">
            <v>Estruc</v>
          </cell>
          <cell r="X279">
            <v>10</v>
          </cell>
          <cell r="Y279">
            <v>34</v>
          </cell>
          <cell r="Z279">
            <v>204</v>
          </cell>
          <cell r="AA279">
            <v>34</v>
          </cell>
        </row>
        <row r="280">
          <cell r="K280">
            <v>35</v>
          </cell>
          <cell r="L280" t="str">
            <v>LT-060SIR0TAD1C1-M34</v>
          </cell>
          <cell r="M280" t="str">
            <v>LT-MRES-04SI</v>
          </cell>
          <cell r="N280" t="str">
            <v>Estruc</v>
          </cell>
          <cell r="O280">
            <v>10</v>
          </cell>
          <cell r="P280">
            <v>34</v>
          </cell>
          <cell r="Q280">
            <v>204</v>
          </cell>
          <cell r="R280">
            <v>34</v>
          </cell>
          <cell r="T280">
            <v>40</v>
          </cell>
        </row>
        <row r="282">
          <cell r="C282" t="str">
            <v>LT-060SIR2TAS1C2-M35</v>
          </cell>
          <cell r="D282" t="str">
            <v>LT-INLI-04SI</v>
          </cell>
          <cell r="E282" t="str">
            <v>Estruc</v>
          </cell>
          <cell r="F282">
            <v>10</v>
          </cell>
          <cell r="G282">
            <v>34</v>
          </cell>
          <cell r="H282">
            <v>102</v>
          </cell>
          <cell r="I282">
            <v>34</v>
          </cell>
          <cell r="K282">
            <v>35</v>
          </cell>
          <cell r="L282" t="str">
            <v>LT-060SIR2TAS1C2-M35</v>
          </cell>
          <cell r="M282" t="str">
            <v>LT-MDRA-03SI</v>
          </cell>
          <cell r="N282" t="str">
            <v>Estruc</v>
          </cell>
          <cell r="O282">
            <v>10</v>
          </cell>
          <cell r="P282">
            <v>34</v>
          </cell>
          <cell r="Q282">
            <v>102</v>
          </cell>
          <cell r="R282">
            <v>34</v>
          </cell>
          <cell r="T282">
            <v>40</v>
          </cell>
          <cell r="U282" t="str">
            <v>LT-060SIR2TAS1C2-M35</v>
          </cell>
          <cell r="V282" t="str">
            <v>LT-CAIS-06SI</v>
          </cell>
          <cell r="W282" t="str">
            <v>Cadena</v>
          </cell>
          <cell r="X282">
            <v>10</v>
          </cell>
          <cell r="Y282">
            <v>34</v>
          </cell>
          <cell r="Z282">
            <v>102</v>
          </cell>
          <cell r="AA282">
            <v>102</v>
          </cell>
        </row>
        <row r="283">
          <cell r="C283" t="str">
            <v>LT-060SIR2TAS1C2-M35</v>
          </cell>
          <cell r="D283" t="str">
            <v>LT-INMI-06SI</v>
          </cell>
          <cell r="E283" t="str">
            <v>Estruc</v>
          </cell>
          <cell r="F283">
            <v>10</v>
          </cell>
          <cell r="G283">
            <v>34</v>
          </cell>
          <cell r="H283">
            <v>102</v>
          </cell>
          <cell r="I283">
            <v>34</v>
          </cell>
          <cell r="K283">
            <v>35</v>
          </cell>
          <cell r="L283" t="str">
            <v>LT-060SIR2TAS1C2-M35</v>
          </cell>
          <cell r="M283" t="str">
            <v>LT-MFS-03SI</v>
          </cell>
          <cell r="N283" t="str">
            <v>km</v>
          </cell>
          <cell r="O283">
            <v>10</v>
          </cell>
          <cell r="P283">
            <v>34</v>
          </cell>
          <cell r="Q283">
            <v>102</v>
          </cell>
          <cell r="R283">
            <v>10</v>
          </cell>
          <cell r="T283">
            <v>40</v>
          </cell>
          <cell r="U283" t="str">
            <v>LT-060SIR2TAS1C2-M35</v>
          </cell>
          <cell r="V283" t="str">
            <v>LT-CCON-10SI</v>
          </cell>
          <cell r="W283" t="str">
            <v>km</v>
          </cell>
          <cell r="X283">
            <v>10</v>
          </cell>
          <cell r="Y283">
            <v>34</v>
          </cell>
          <cell r="Z283">
            <v>102</v>
          </cell>
          <cell r="AA283">
            <v>10</v>
          </cell>
        </row>
        <row r="284">
          <cell r="C284" t="str">
            <v>LT-060SIR2TAS1C2-M35</v>
          </cell>
          <cell r="D284" t="str">
            <v>LT-INNO-08SI</v>
          </cell>
          <cell r="E284" t="str">
            <v>Estruc</v>
          </cell>
          <cell r="F284">
            <v>10</v>
          </cell>
          <cell r="G284">
            <v>34</v>
          </cell>
          <cell r="H284">
            <v>102</v>
          </cell>
          <cell r="I284">
            <v>34</v>
          </cell>
          <cell r="K284">
            <v>35</v>
          </cell>
          <cell r="L284" t="str">
            <v>LT-060SIR2TAS1C2-M35</v>
          </cell>
          <cell r="M284" t="str">
            <v>LT-EMPA-03SI</v>
          </cell>
          <cell r="N284" t="str">
            <v>Estruc</v>
          </cell>
          <cell r="O284">
            <v>10</v>
          </cell>
          <cell r="P284">
            <v>34</v>
          </cell>
          <cell r="Q284">
            <v>102</v>
          </cell>
          <cell r="R284">
            <v>34</v>
          </cell>
          <cell r="T284">
            <v>40</v>
          </cell>
          <cell r="U284" t="str">
            <v>LT-060SIR2TAS1C2-M35</v>
          </cell>
          <cell r="V284" t="str">
            <v>LT-CFER-04SI</v>
          </cell>
          <cell r="W284" t="str">
            <v>Estruc</v>
          </cell>
          <cell r="X284">
            <v>10</v>
          </cell>
          <cell r="Y284">
            <v>34</v>
          </cell>
          <cell r="Z284">
            <v>102</v>
          </cell>
          <cell r="AA284">
            <v>34</v>
          </cell>
        </row>
        <row r="285">
          <cell r="C285" t="str">
            <v>LT-060SIR2TAS1C2-M35</v>
          </cell>
          <cell r="D285" t="str">
            <v>LT-MPT-03SI</v>
          </cell>
          <cell r="E285" t="str">
            <v>Estruc</v>
          </cell>
          <cell r="F285">
            <v>10</v>
          </cell>
          <cell r="G285">
            <v>34</v>
          </cell>
          <cell r="H285">
            <v>102</v>
          </cell>
          <cell r="I285">
            <v>34</v>
          </cell>
          <cell r="K285">
            <v>35</v>
          </cell>
          <cell r="L285" t="str">
            <v>LT-060SIR2TAS1C2-M35</v>
          </cell>
          <cell r="M285" t="str">
            <v>LT-PIES-09SI</v>
          </cell>
          <cell r="N285" t="str">
            <v>Estruc</v>
          </cell>
          <cell r="O285">
            <v>10</v>
          </cell>
          <cell r="P285">
            <v>34</v>
          </cell>
          <cell r="Q285">
            <v>102</v>
          </cell>
          <cell r="R285">
            <v>34</v>
          </cell>
          <cell r="T285">
            <v>40</v>
          </cell>
          <cell r="U285" t="str">
            <v>LT-060SIR2TAS1C2-M35</v>
          </cell>
          <cell r="V285" t="str">
            <v>LT-CPER-02SI</v>
          </cell>
          <cell r="W285" t="str">
            <v>Estruc</v>
          </cell>
          <cell r="X285">
            <v>10</v>
          </cell>
          <cell r="Y285">
            <v>34</v>
          </cell>
          <cell r="Z285">
            <v>102</v>
          </cell>
          <cell r="AA285">
            <v>34</v>
          </cell>
        </row>
        <row r="286">
          <cell r="C286" t="str">
            <v>LT-060SIR2TAS1C2-M35</v>
          </cell>
          <cell r="D286" t="str">
            <v>LT-MPC-06SI</v>
          </cell>
          <cell r="E286" t="str">
            <v>Estruc</v>
          </cell>
          <cell r="F286">
            <v>10</v>
          </cell>
          <cell r="G286">
            <v>34</v>
          </cell>
          <cell r="H286">
            <v>102</v>
          </cell>
          <cell r="I286">
            <v>34</v>
          </cell>
          <cell r="K286">
            <v>35</v>
          </cell>
          <cell r="L286" t="str">
            <v>LT-060SIR2TAS1C2-M35</v>
          </cell>
          <cell r="M286" t="str">
            <v>LT-AJGRA-06SI</v>
          </cell>
          <cell r="N286" t="str">
            <v>Estruc</v>
          </cell>
          <cell r="O286">
            <v>10</v>
          </cell>
          <cell r="P286">
            <v>34</v>
          </cell>
          <cell r="Q286">
            <v>102</v>
          </cell>
          <cell r="R286">
            <v>34</v>
          </cell>
          <cell r="T286">
            <v>40</v>
          </cell>
          <cell r="U286" t="str">
            <v>LT-060SIR2TAS1C2-M35</v>
          </cell>
          <cell r="V286" t="str">
            <v>LT-RCG-04SI</v>
          </cell>
          <cell r="W286" t="str">
            <v>km</v>
          </cell>
          <cell r="X286">
            <v>10</v>
          </cell>
          <cell r="Y286">
            <v>34</v>
          </cell>
          <cell r="Z286">
            <v>102</v>
          </cell>
          <cell r="AA286">
            <v>10</v>
          </cell>
        </row>
        <row r="287">
          <cell r="K287">
            <v>36</v>
          </cell>
          <cell r="L287" t="str">
            <v>LT-060SIR2TAS1C2-M35</v>
          </cell>
          <cell r="M287" t="str">
            <v>LT-MCAC-02SI</v>
          </cell>
          <cell r="N287" t="str">
            <v>km</v>
          </cell>
          <cell r="O287">
            <v>10</v>
          </cell>
          <cell r="P287">
            <v>34</v>
          </cell>
          <cell r="Q287">
            <v>102</v>
          </cell>
          <cell r="R287">
            <v>10</v>
          </cell>
          <cell r="T287">
            <v>40</v>
          </cell>
          <cell r="U287" t="str">
            <v>LT-060SIR2TAS1C2-M35</v>
          </cell>
          <cell r="V287" t="str">
            <v>LT-RCON-02SI</v>
          </cell>
          <cell r="W287" t="str">
            <v>km</v>
          </cell>
          <cell r="X287">
            <v>10</v>
          </cell>
          <cell r="Y287">
            <v>34</v>
          </cell>
          <cell r="Z287">
            <v>102</v>
          </cell>
          <cell r="AA287">
            <v>10</v>
          </cell>
        </row>
        <row r="288">
          <cell r="K288">
            <v>36</v>
          </cell>
          <cell r="L288" t="str">
            <v>LT-060SIR2TAS1C2-M35</v>
          </cell>
          <cell r="M288" t="str">
            <v>LT-MCAP-01SI</v>
          </cell>
          <cell r="N288" t="str">
            <v>km</v>
          </cell>
          <cell r="O288">
            <v>10</v>
          </cell>
          <cell r="P288">
            <v>34</v>
          </cell>
          <cell r="Q288">
            <v>102</v>
          </cell>
          <cell r="R288">
            <v>10</v>
          </cell>
          <cell r="T288">
            <v>41</v>
          </cell>
          <cell r="U288" t="str">
            <v>LT-060SIR2TAS1C2-M35</v>
          </cell>
          <cell r="V288" t="str">
            <v>LT-MSPT-01SI</v>
          </cell>
          <cell r="W288" t="str">
            <v>Estruc</v>
          </cell>
          <cell r="X288">
            <v>10</v>
          </cell>
          <cell r="Y288">
            <v>34</v>
          </cell>
          <cell r="Z288">
            <v>102</v>
          </cell>
          <cell r="AA288">
            <v>34</v>
          </cell>
        </row>
        <row r="289">
          <cell r="K289">
            <v>36</v>
          </cell>
          <cell r="L289" t="str">
            <v>LT-060SIR2TAS1C2-M35</v>
          </cell>
          <cell r="M289" t="str">
            <v>LT-MRES-04SI</v>
          </cell>
          <cell r="N289" t="str">
            <v>Estruc</v>
          </cell>
          <cell r="O289">
            <v>10</v>
          </cell>
          <cell r="P289">
            <v>34</v>
          </cell>
          <cell r="Q289">
            <v>102</v>
          </cell>
          <cell r="R289">
            <v>34</v>
          </cell>
          <cell r="T289">
            <v>41</v>
          </cell>
        </row>
        <row r="291">
          <cell r="C291" t="str">
            <v>LT-060SIR2TAD1C2-M36</v>
          </cell>
          <cell r="D291" t="str">
            <v>LT-INLI-08SI</v>
          </cell>
          <cell r="E291" t="str">
            <v>Estruc</v>
          </cell>
          <cell r="F291">
            <v>10</v>
          </cell>
          <cell r="G291">
            <v>34</v>
          </cell>
          <cell r="H291">
            <v>204</v>
          </cell>
          <cell r="I291">
            <v>34</v>
          </cell>
          <cell r="K291">
            <v>36</v>
          </cell>
          <cell r="L291" t="str">
            <v>LT-060SIR2TAD1C2-M36</v>
          </cell>
          <cell r="M291" t="str">
            <v>LT-MDRA-03SI</v>
          </cell>
          <cell r="N291" t="str">
            <v>Estruc</v>
          </cell>
          <cell r="O291">
            <v>10</v>
          </cell>
          <cell r="P291">
            <v>34</v>
          </cell>
          <cell r="Q291">
            <v>204</v>
          </cell>
          <cell r="R291">
            <v>34</v>
          </cell>
          <cell r="T291">
            <v>41</v>
          </cell>
          <cell r="U291" t="str">
            <v>LT-060SIR2TAD1C2-M36</v>
          </cell>
          <cell r="V291" t="str">
            <v>LT-CAIS-06SI</v>
          </cell>
          <cell r="W291" t="str">
            <v>Cadena</v>
          </cell>
          <cell r="X291">
            <v>10</v>
          </cell>
          <cell r="Y291">
            <v>34</v>
          </cell>
          <cell r="Z291">
            <v>204</v>
          </cell>
          <cell r="AA291">
            <v>204</v>
          </cell>
        </row>
        <row r="292">
          <cell r="C292" t="str">
            <v>LT-060SIR2TAD1C2-M36</v>
          </cell>
          <cell r="D292" t="str">
            <v>LT-INMI-07SI</v>
          </cell>
          <cell r="E292" t="str">
            <v>Estruc</v>
          </cell>
          <cell r="F292">
            <v>10</v>
          </cell>
          <cell r="G292">
            <v>34</v>
          </cell>
          <cell r="H292">
            <v>204</v>
          </cell>
          <cell r="I292">
            <v>34</v>
          </cell>
          <cell r="K292">
            <v>36</v>
          </cell>
          <cell r="L292" t="str">
            <v>LT-060SIR2TAD1C2-M36</v>
          </cell>
          <cell r="M292" t="str">
            <v>LT-MFS-03SI</v>
          </cell>
          <cell r="N292" t="str">
            <v>km</v>
          </cell>
          <cell r="O292">
            <v>10</v>
          </cell>
          <cell r="P292">
            <v>34</v>
          </cell>
          <cell r="Q292">
            <v>204</v>
          </cell>
          <cell r="R292">
            <v>10</v>
          </cell>
          <cell r="T292">
            <v>41</v>
          </cell>
          <cell r="U292" t="str">
            <v>LT-060SIR2TAD1C2-M36</v>
          </cell>
          <cell r="V292" t="str">
            <v>LT-CCON-10SI</v>
          </cell>
          <cell r="W292" t="str">
            <v>km</v>
          </cell>
          <cell r="X292">
            <v>10</v>
          </cell>
          <cell r="Y292">
            <v>34</v>
          </cell>
          <cell r="Z292">
            <v>204</v>
          </cell>
          <cell r="AA292">
            <v>10</v>
          </cell>
        </row>
        <row r="293">
          <cell r="C293" t="str">
            <v>LT-060SIR2TAD1C2-M36</v>
          </cell>
          <cell r="D293" t="str">
            <v>LT-INNO-08SI</v>
          </cell>
          <cell r="E293" t="str">
            <v>Estruc</v>
          </cell>
          <cell r="F293">
            <v>10</v>
          </cell>
          <cell r="G293">
            <v>34</v>
          </cell>
          <cell r="H293">
            <v>204</v>
          </cell>
          <cell r="I293">
            <v>34</v>
          </cell>
          <cell r="K293">
            <v>36</v>
          </cell>
          <cell r="L293" t="str">
            <v>LT-060SIR2TAD1C2-M36</v>
          </cell>
          <cell r="M293" t="str">
            <v>LT-EMPA-03SI</v>
          </cell>
          <cell r="N293" t="str">
            <v>Estruc</v>
          </cell>
          <cell r="O293">
            <v>10</v>
          </cell>
          <cell r="P293">
            <v>34</v>
          </cell>
          <cell r="Q293">
            <v>204</v>
          </cell>
          <cell r="R293">
            <v>34</v>
          </cell>
          <cell r="T293">
            <v>41</v>
          </cell>
          <cell r="U293" t="str">
            <v>LT-060SIR2TAD1C2-M36</v>
          </cell>
          <cell r="V293" t="str">
            <v>LT-CFER-04SI</v>
          </cell>
          <cell r="W293" t="str">
            <v>Estruc</v>
          </cell>
          <cell r="X293">
            <v>10</v>
          </cell>
          <cell r="Y293">
            <v>34</v>
          </cell>
          <cell r="Z293">
            <v>204</v>
          </cell>
          <cell r="AA293">
            <v>34</v>
          </cell>
        </row>
        <row r="294">
          <cell r="C294" t="str">
            <v>LT-060SIR2TAD1C2-M36</v>
          </cell>
          <cell r="D294" t="str">
            <v>LT-MPT-03SI</v>
          </cell>
          <cell r="E294" t="str">
            <v>Estruc</v>
          </cell>
          <cell r="F294">
            <v>10</v>
          </cell>
          <cell r="G294">
            <v>34</v>
          </cell>
          <cell r="H294">
            <v>204</v>
          </cell>
          <cell r="I294">
            <v>34</v>
          </cell>
          <cell r="K294">
            <v>36</v>
          </cell>
          <cell r="L294" t="str">
            <v>LT-060SIR2TAD1C2-M36</v>
          </cell>
          <cell r="M294" t="str">
            <v>LT-PIES-09SI</v>
          </cell>
          <cell r="N294" t="str">
            <v>Estruc</v>
          </cell>
          <cell r="O294">
            <v>10</v>
          </cell>
          <cell r="P294">
            <v>34</v>
          </cell>
          <cell r="Q294">
            <v>204</v>
          </cell>
          <cell r="R294">
            <v>34</v>
          </cell>
          <cell r="T294">
            <v>42</v>
          </cell>
          <cell r="U294" t="str">
            <v>LT-060SIR2TAD1C2-M36</v>
          </cell>
          <cell r="V294" t="str">
            <v>LT-CPER-02SI</v>
          </cell>
          <cell r="W294" t="str">
            <v>Estruc</v>
          </cell>
          <cell r="X294">
            <v>10</v>
          </cell>
          <cell r="Y294">
            <v>34</v>
          </cell>
          <cell r="Z294">
            <v>204</v>
          </cell>
          <cell r="AA294">
            <v>34</v>
          </cell>
        </row>
        <row r="295">
          <cell r="C295" t="str">
            <v>LT-060SIR2TAD1C2-M36</v>
          </cell>
          <cell r="D295" t="str">
            <v>LT-MPC-06SI</v>
          </cell>
          <cell r="E295" t="str">
            <v>Estruc</v>
          </cell>
          <cell r="F295">
            <v>10</v>
          </cell>
          <cell r="G295">
            <v>34</v>
          </cell>
          <cell r="H295">
            <v>204</v>
          </cell>
          <cell r="I295">
            <v>34</v>
          </cell>
          <cell r="K295">
            <v>36</v>
          </cell>
          <cell r="L295" t="str">
            <v>LT-060SIR2TAD1C2-M36</v>
          </cell>
          <cell r="M295" t="str">
            <v>LT-AJGRA-06SI</v>
          </cell>
          <cell r="N295" t="str">
            <v>Estruc</v>
          </cell>
          <cell r="O295">
            <v>10</v>
          </cell>
          <cell r="P295">
            <v>34</v>
          </cell>
          <cell r="Q295">
            <v>204</v>
          </cell>
          <cell r="R295">
            <v>34</v>
          </cell>
          <cell r="T295">
            <v>42</v>
          </cell>
          <cell r="U295" t="str">
            <v>LT-060SIR2TAD1C2-M36</v>
          </cell>
          <cell r="V295" t="str">
            <v>LT-RCG-04SI</v>
          </cell>
          <cell r="W295" t="str">
            <v>km</v>
          </cell>
          <cell r="X295">
            <v>10</v>
          </cell>
          <cell r="Y295">
            <v>34</v>
          </cell>
          <cell r="Z295">
            <v>204</v>
          </cell>
          <cell r="AA295">
            <v>10</v>
          </cell>
        </row>
        <row r="296">
          <cell r="K296">
            <v>39</v>
          </cell>
          <cell r="L296" t="str">
            <v>LT-060SIR2TAD1C2-M36</v>
          </cell>
          <cell r="M296" t="str">
            <v>LT-MCAC-02SI</v>
          </cell>
          <cell r="N296" t="str">
            <v>km</v>
          </cell>
          <cell r="O296">
            <v>10</v>
          </cell>
          <cell r="P296">
            <v>34</v>
          </cell>
          <cell r="Q296">
            <v>204</v>
          </cell>
          <cell r="R296">
            <v>10</v>
          </cell>
          <cell r="T296">
            <v>42</v>
          </cell>
          <cell r="U296" t="str">
            <v>LT-060SIR2TAD1C2-M36</v>
          </cell>
          <cell r="V296" t="str">
            <v>LT-RCON-02SI</v>
          </cell>
          <cell r="W296" t="str">
            <v>km</v>
          </cell>
          <cell r="X296">
            <v>10</v>
          </cell>
          <cell r="Y296">
            <v>34</v>
          </cell>
          <cell r="Z296">
            <v>204</v>
          </cell>
          <cell r="AA296">
            <v>10</v>
          </cell>
        </row>
        <row r="297">
          <cell r="K297">
            <v>39</v>
          </cell>
          <cell r="L297" t="str">
            <v>LT-060SIR2TAD1C2-M36</v>
          </cell>
          <cell r="M297" t="str">
            <v>LT-MCAP-01SI</v>
          </cell>
          <cell r="N297" t="str">
            <v>km</v>
          </cell>
          <cell r="O297">
            <v>10</v>
          </cell>
          <cell r="P297">
            <v>34</v>
          </cell>
          <cell r="Q297">
            <v>204</v>
          </cell>
          <cell r="R297">
            <v>10</v>
          </cell>
          <cell r="T297">
            <v>42</v>
          </cell>
          <cell r="U297" t="str">
            <v>LT-060SIR2TAD1C2-M36</v>
          </cell>
          <cell r="V297" t="str">
            <v>LT-MSPT-01SI</v>
          </cell>
          <cell r="W297" t="str">
            <v>Estruc</v>
          </cell>
          <cell r="X297">
            <v>10</v>
          </cell>
          <cell r="Y297">
            <v>34</v>
          </cell>
          <cell r="Z297">
            <v>204</v>
          </cell>
          <cell r="AA297">
            <v>34</v>
          </cell>
        </row>
        <row r="298">
          <cell r="K298">
            <v>39</v>
          </cell>
          <cell r="L298" t="str">
            <v>LT-060SIR2TAD1C2-M36</v>
          </cell>
          <cell r="M298" t="str">
            <v>LT-MRES-04SI</v>
          </cell>
          <cell r="N298" t="str">
            <v>Estruc</v>
          </cell>
          <cell r="O298">
            <v>10</v>
          </cell>
          <cell r="P298">
            <v>34</v>
          </cell>
          <cell r="Q298">
            <v>204</v>
          </cell>
          <cell r="R298">
            <v>34</v>
          </cell>
          <cell r="T298">
            <v>42</v>
          </cell>
        </row>
        <row r="300">
          <cell r="C300" t="str">
            <v>LT-060COU0PAS0C3-M37</v>
          </cell>
          <cell r="D300" t="str">
            <v>LT-INCS-01CO</v>
          </cell>
          <cell r="E300" t="str">
            <v>km</v>
          </cell>
          <cell r="F300">
            <v>10</v>
          </cell>
          <cell r="G300">
            <v>10</v>
          </cell>
          <cell r="H300">
            <v>30</v>
          </cell>
          <cell r="I300">
            <v>10</v>
          </cell>
          <cell r="K300">
            <v>38</v>
          </cell>
          <cell r="L300" t="str">
            <v>LT-060COU0PAS0C3-M37</v>
          </cell>
          <cell r="M300" t="str">
            <v>LT-MCE-01CO</v>
          </cell>
          <cell r="N300" t="str">
            <v>Cámara</v>
          </cell>
          <cell r="O300">
            <v>10</v>
          </cell>
          <cell r="P300">
            <v>10</v>
          </cell>
          <cell r="Q300">
            <v>30</v>
          </cell>
          <cell r="R300">
            <v>10</v>
          </cell>
        </row>
        <row r="301">
          <cell r="C301" t="str">
            <v>LT-060COU0PAS0C3-M37</v>
          </cell>
          <cell r="D301" t="str">
            <v>LT-MTCCS-01CO</v>
          </cell>
          <cell r="E301" t="str">
            <v>Medic</v>
          </cell>
          <cell r="F301">
            <v>10</v>
          </cell>
          <cell r="G301">
            <v>10</v>
          </cell>
          <cell r="H301">
            <v>30</v>
          </cell>
          <cell r="I301">
            <v>10</v>
          </cell>
          <cell r="L301" t="str">
            <v>LT-060COU0PAS0C3-M37</v>
          </cell>
          <cell r="M301" t="str">
            <v>LT-MTCS-01CO</v>
          </cell>
          <cell r="N301" t="str">
            <v>Terminal</v>
          </cell>
          <cell r="O301">
            <v>10</v>
          </cell>
          <cell r="P301">
            <v>10</v>
          </cell>
          <cell r="Q301">
            <v>30</v>
          </cell>
          <cell r="R301">
            <v>10</v>
          </cell>
        </row>
        <row r="303">
          <cell r="C303" t="str">
            <v>LT-060COU0PAD0C3-M38</v>
          </cell>
          <cell r="D303" t="str">
            <v>LT-INCS-01CO</v>
          </cell>
          <cell r="E303" t="str">
            <v>km</v>
          </cell>
          <cell r="F303">
            <v>10</v>
          </cell>
          <cell r="G303">
            <v>10</v>
          </cell>
          <cell r="H303">
            <v>60</v>
          </cell>
          <cell r="I303">
            <v>10</v>
          </cell>
          <cell r="L303" t="str">
            <v>LT-060COU0PAD0C3-M38</v>
          </cell>
          <cell r="M303" t="str">
            <v>LT-MCE-02CO</v>
          </cell>
          <cell r="N303" t="str">
            <v>Cámara</v>
          </cell>
          <cell r="O303">
            <v>10</v>
          </cell>
          <cell r="P303">
            <v>10</v>
          </cell>
          <cell r="Q303">
            <v>60</v>
          </cell>
          <cell r="R303">
            <v>10</v>
          </cell>
        </row>
        <row r="304">
          <cell r="C304" t="str">
            <v>LT-060COU0PAD0C3-M38</v>
          </cell>
          <cell r="D304" t="str">
            <v>LT-MTCCS-01CO</v>
          </cell>
          <cell r="E304" t="str">
            <v>Medic</v>
          </cell>
          <cell r="F304">
            <v>10</v>
          </cell>
          <cell r="G304">
            <v>10</v>
          </cell>
          <cell r="H304">
            <v>60</v>
          </cell>
          <cell r="I304">
            <v>10</v>
          </cell>
          <cell r="L304" t="str">
            <v>LT-060COU0PAD0C3-M38</v>
          </cell>
          <cell r="M304" t="str">
            <v>LT-MTCS-01CO</v>
          </cell>
          <cell r="N304" t="str">
            <v>Terminal</v>
          </cell>
          <cell r="O304">
            <v>10</v>
          </cell>
          <cell r="P304">
            <v>10</v>
          </cell>
          <cell r="Q304">
            <v>60</v>
          </cell>
          <cell r="R304">
            <v>10</v>
          </cell>
        </row>
        <row r="307">
          <cell r="C307" t="str">
            <v>LT-060SER0TAS1C1-M39</v>
          </cell>
          <cell r="D307" t="str">
            <v>LT-INLI-08SE</v>
          </cell>
          <cell r="E307" t="str">
            <v>Estruc</v>
          </cell>
          <cell r="F307">
            <v>10</v>
          </cell>
          <cell r="G307">
            <v>34</v>
          </cell>
          <cell r="H307">
            <v>102</v>
          </cell>
          <cell r="I307">
            <v>34</v>
          </cell>
          <cell r="K307">
            <v>39</v>
          </cell>
          <cell r="L307" t="str">
            <v>LT-060SER0TAS1C1-M39</v>
          </cell>
          <cell r="M307" t="str">
            <v>LT-MDRA-01SE</v>
          </cell>
          <cell r="N307" t="str">
            <v>Estruc</v>
          </cell>
          <cell r="O307">
            <v>10</v>
          </cell>
          <cell r="P307">
            <v>34</v>
          </cell>
          <cell r="Q307">
            <v>102</v>
          </cell>
          <cell r="R307">
            <v>34</v>
          </cell>
          <cell r="T307">
            <v>43</v>
          </cell>
          <cell r="U307" t="str">
            <v>LT-060SER0TAS1C1-M39</v>
          </cell>
          <cell r="V307" t="str">
            <v>LT-CAIS-04SE</v>
          </cell>
          <cell r="W307" t="str">
            <v>Cadena</v>
          </cell>
          <cell r="X307">
            <v>10</v>
          </cell>
          <cell r="Y307">
            <v>34</v>
          </cell>
          <cell r="Z307">
            <v>102</v>
          </cell>
          <cell r="AA307">
            <v>102</v>
          </cell>
        </row>
        <row r="308">
          <cell r="C308" t="str">
            <v>LT-060SER0TAS1C1-M39</v>
          </cell>
          <cell r="D308" t="str">
            <v>LT-INMI-06SE</v>
          </cell>
          <cell r="E308" t="str">
            <v>Estruc</v>
          </cell>
          <cell r="F308">
            <v>10</v>
          </cell>
          <cell r="G308">
            <v>34</v>
          </cell>
          <cell r="H308">
            <v>102</v>
          </cell>
          <cell r="I308">
            <v>34</v>
          </cell>
          <cell r="K308">
            <v>39</v>
          </cell>
          <cell r="L308" t="str">
            <v>LT-060SER0TAS1C1-M39</v>
          </cell>
          <cell r="M308" t="str">
            <v>LT-MFS-01SE</v>
          </cell>
          <cell r="N308" t="str">
            <v>km</v>
          </cell>
          <cell r="O308">
            <v>10</v>
          </cell>
          <cell r="P308">
            <v>34</v>
          </cell>
          <cell r="Q308">
            <v>102</v>
          </cell>
          <cell r="R308">
            <v>10</v>
          </cell>
          <cell r="T308">
            <v>43</v>
          </cell>
          <cell r="U308" t="str">
            <v>LT-060SER0TAS1C1-M39</v>
          </cell>
          <cell r="V308" t="str">
            <v>LT-CCON-11SE</v>
          </cell>
          <cell r="W308" t="str">
            <v>km</v>
          </cell>
          <cell r="X308">
            <v>10</v>
          </cell>
          <cell r="Y308">
            <v>34</v>
          </cell>
          <cell r="Z308">
            <v>102</v>
          </cell>
          <cell r="AA308">
            <v>10</v>
          </cell>
        </row>
        <row r="309">
          <cell r="C309" t="str">
            <v>LT-060SER0TAS1C1-M39</v>
          </cell>
          <cell r="D309" t="str">
            <v>LT-INNO-06SE</v>
          </cell>
          <cell r="E309" t="str">
            <v>Estruc</v>
          </cell>
          <cell r="F309">
            <v>10</v>
          </cell>
          <cell r="G309">
            <v>34</v>
          </cell>
          <cell r="H309">
            <v>102</v>
          </cell>
          <cell r="I309">
            <v>34</v>
          </cell>
          <cell r="K309">
            <v>39</v>
          </cell>
          <cell r="L309" t="str">
            <v>LT-060SER0TAS1C1-M39</v>
          </cell>
          <cell r="M309" t="str">
            <v>LT-EMPA-02SE</v>
          </cell>
          <cell r="N309" t="str">
            <v>Estruc</v>
          </cell>
          <cell r="O309">
            <v>10</v>
          </cell>
          <cell r="P309">
            <v>34</v>
          </cell>
          <cell r="Q309">
            <v>102</v>
          </cell>
          <cell r="R309">
            <v>34</v>
          </cell>
          <cell r="T309">
            <v>43</v>
          </cell>
          <cell r="U309" t="str">
            <v>LT-060SER0TAS1C1-M39</v>
          </cell>
          <cell r="V309" t="str">
            <v>LT-CFER-05SE</v>
          </cell>
          <cell r="W309" t="str">
            <v>Estruc</v>
          </cell>
          <cell r="X309">
            <v>10</v>
          </cell>
          <cell r="Y309">
            <v>34</v>
          </cell>
          <cell r="Z309">
            <v>102</v>
          </cell>
          <cell r="AA309">
            <v>34</v>
          </cell>
        </row>
        <row r="310">
          <cell r="C310" t="str">
            <v>LT-060SER0TAS1C1-M39</v>
          </cell>
          <cell r="D310" t="str">
            <v>LT-MPT-01SE</v>
          </cell>
          <cell r="E310" t="str">
            <v>Estruc</v>
          </cell>
          <cell r="F310">
            <v>10</v>
          </cell>
          <cell r="G310">
            <v>34</v>
          </cell>
          <cell r="H310">
            <v>102</v>
          </cell>
          <cell r="I310">
            <v>34</v>
          </cell>
          <cell r="K310">
            <v>39</v>
          </cell>
          <cell r="L310" t="str">
            <v>LT-060SER0TAS1C1-M39</v>
          </cell>
          <cell r="M310" t="str">
            <v>LT-PIES-10SE</v>
          </cell>
          <cell r="N310" t="str">
            <v>Estruc</v>
          </cell>
          <cell r="O310">
            <v>10</v>
          </cell>
          <cell r="P310">
            <v>34</v>
          </cell>
          <cell r="Q310">
            <v>102</v>
          </cell>
          <cell r="R310">
            <v>34</v>
          </cell>
          <cell r="T310">
            <v>43</v>
          </cell>
          <cell r="U310" t="str">
            <v>LT-060SER0TAS1C1-M39</v>
          </cell>
          <cell r="V310" t="str">
            <v>LT-CPER-02SE</v>
          </cell>
          <cell r="W310" t="str">
            <v>Estruc</v>
          </cell>
          <cell r="X310">
            <v>10</v>
          </cell>
          <cell r="Y310">
            <v>34</v>
          </cell>
          <cell r="Z310">
            <v>102</v>
          </cell>
          <cell r="AA310">
            <v>34</v>
          </cell>
        </row>
        <row r="311">
          <cell r="C311" t="str">
            <v>LT-060SER0TAS1C1-M39</v>
          </cell>
          <cell r="D311" t="str">
            <v>LT-MPC-07SE</v>
          </cell>
          <cell r="E311" t="str">
            <v>Estruc</v>
          </cell>
          <cell r="F311">
            <v>10</v>
          </cell>
          <cell r="G311">
            <v>34</v>
          </cell>
          <cell r="H311">
            <v>102</v>
          </cell>
          <cell r="I311">
            <v>34</v>
          </cell>
          <cell r="K311">
            <v>39</v>
          </cell>
          <cell r="L311" t="str">
            <v>LT-060SER0TAS1C1-M39</v>
          </cell>
          <cell r="M311" t="str">
            <v>LT-AJGRA-01SE</v>
          </cell>
          <cell r="N311" t="str">
            <v>Estruc</v>
          </cell>
          <cell r="O311">
            <v>10</v>
          </cell>
          <cell r="P311">
            <v>34</v>
          </cell>
          <cell r="Q311">
            <v>102</v>
          </cell>
          <cell r="R311">
            <v>34</v>
          </cell>
          <cell r="T311">
            <v>43</v>
          </cell>
          <cell r="U311" t="str">
            <v>LT-060SER0TAS1C1-M39</v>
          </cell>
          <cell r="V311" t="str">
            <v>LT-RCG-04SE</v>
          </cell>
          <cell r="W311" t="str">
            <v>km</v>
          </cell>
          <cell r="X311">
            <v>10</v>
          </cell>
          <cell r="Y311">
            <v>34</v>
          </cell>
          <cell r="Z311">
            <v>102</v>
          </cell>
          <cell r="AA311">
            <v>10</v>
          </cell>
        </row>
        <row r="312">
          <cell r="K312">
            <v>40</v>
          </cell>
          <cell r="L312" t="str">
            <v>LT-060SER0TAS1C1-M39</v>
          </cell>
          <cell r="M312" t="str">
            <v>LT-MCAC-03SE</v>
          </cell>
          <cell r="N312" t="str">
            <v>km</v>
          </cell>
          <cell r="O312">
            <v>10</v>
          </cell>
          <cell r="P312">
            <v>34</v>
          </cell>
          <cell r="Q312">
            <v>102</v>
          </cell>
          <cell r="R312">
            <v>10</v>
          </cell>
          <cell r="T312">
            <v>43</v>
          </cell>
          <cell r="U312" t="str">
            <v>LT-060SER0TAS1C1-M39</v>
          </cell>
          <cell r="V312" t="str">
            <v>LT-RCON-02SE</v>
          </cell>
          <cell r="W312" t="str">
            <v>km</v>
          </cell>
          <cell r="X312">
            <v>10</v>
          </cell>
          <cell r="Y312">
            <v>34</v>
          </cell>
          <cell r="Z312">
            <v>102</v>
          </cell>
          <cell r="AA312">
            <v>10</v>
          </cell>
        </row>
        <row r="313">
          <cell r="K313">
            <v>40</v>
          </cell>
          <cell r="L313" t="str">
            <v>LT-060SER0TAS1C1-M39</v>
          </cell>
          <cell r="M313" t="str">
            <v>LT-MCAP-02SE</v>
          </cell>
          <cell r="N313" t="str">
            <v>km</v>
          </cell>
          <cell r="O313">
            <v>10</v>
          </cell>
          <cell r="P313">
            <v>34</v>
          </cell>
          <cell r="Q313">
            <v>102</v>
          </cell>
          <cell r="R313">
            <v>10</v>
          </cell>
          <cell r="T313">
            <v>44</v>
          </cell>
          <cell r="U313" t="str">
            <v>LT-060SER0TAS1C1-M39</v>
          </cell>
          <cell r="V313" t="str">
            <v>LT-MSPT-01SE</v>
          </cell>
          <cell r="W313" t="str">
            <v>Estruc</v>
          </cell>
          <cell r="X313">
            <v>10</v>
          </cell>
          <cell r="Y313">
            <v>34</v>
          </cell>
          <cell r="Z313">
            <v>102</v>
          </cell>
          <cell r="AA313">
            <v>34</v>
          </cell>
        </row>
        <row r="314">
          <cell r="K314">
            <v>40</v>
          </cell>
          <cell r="L314" t="str">
            <v>LT-060SER0TAS1C1-M39</v>
          </cell>
          <cell r="M314" t="str">
            <v>LT-MRES-02SE</v>
          </cell>
          <cell r="N314" t="str">
            <v>Estruc</v>
          </cell>
          <cell r="O314">
            <v>10</v>
          </cell>
          <cell r="P314">
            <v>34</v>
          </cell>
          <cell r="Q314">
            <v>102</v>
          </cell>
          <cell r="R314">
            <v>34</v>
          </cell>
          <cell r="T314">
            <v>44</v>
          </cell>
        </row>
        <row r="316">
          <cell r="C316" t="str">
            <v>LT-060SER0TAD1C1-M40</v>
          </cell>
          <cell r="D316" t="str">
            <v>LT-INLI-08SE</v>
          </cell>
          <cell r="E316" t="str">
            <v>Estruc</v>
          </cell>
          <cell r="F316">
            <v>10</v>
          </cell>
          <cell r="G316">
            <v>34</v>
          </cell>
          <cell r="H316">
            <v>204</v>
          </cell>
          <cell r="I316">
            <v>34</v>
          </cell>
          <cell r="K316">
            <v>40</v>
          </cell>
          <cell r="L316" t="str">
            <v>LT-060SER0TAD1C1-M40</v>
          </cell>
          <cell r="M316" t="str">
            <v>LT-MDRA-01SE</v>
          </cell>
          <cell r="N316" t="str">
            <v>Estruc</v>
          </cell>
          <cell r="O316">
            <v>10</v>
          </cell>
          <cell r="P316">
            <v>34</v>
          </cell>
          <cell r="Q316">
            <v>204</v>
          </cell>
          <cell r="R316">
            <v>34</v>
          </cell>
          <cell r="T316">
            <v>44</v>
          </cell>
          <cell r="U316" t="str">
            <v>LT-060SER0TAD1C1-M40</v>
          </cell>
          <cell r="V316" t="str">
            <v>LT-CAIS-04SE</v>
          </cell>
          <cell r="W316" t="str">
            <v>Cadena</v>
          </cell>
          <cell r="X316">
            <v>10</v>
          </cell>
          <cell r="Y316">
            <v>34</v>
          </cell>
          <cell r="Z316">
            <v>204</v>
          </cell>
          <cell r="AA316">
            <v>204</v>
          </cell>
        </row>
        <row r="317">
          <cell r="C317" t="str">
            <v>LT-060SER0TAD1C1-M40</v>
          </cell>
          <cell r="D317" t="str">
            <v>LT-INMI-07SE</v>
          </cell>
          <cell r="E317" t="str">
            <v>Estruc</v>
          </cell>
          <cell r="F317">
            <v>10</v>
          </cell>
          <cell r="G317">
            <v>34</v>
          </cell>
          <cell r="H317">
            <v>204</v>
          </cell>
          <cell r="I317">
            <v>34</v>
          </cell>
          <cell r="K317">
            <v>40</v>
          </cell>
          <cell r="L317" t="str">
            <v>LT-060SER0TAD1C1-M40</v>
          </cell>
          <cell r="M317" t="str">
            <v>LT-MFS-01SE</v>
          </cell>
          <cell r="N317" t="str">
            <v>km</v>
          </cell>
          <cell r="O317">
            <v>10</v>
          </cell>
          <cell r="P317">
            <v>34</v>
          </cell>
          <cell r="Q317">
            <v>204</v>
          </cell>
          <cell r="R317">
            <v>10</v>
          </cell>
          <cell r="T317">
            <v>44</v>
          </cell>
          <cell r="U317" t="str">
            <v>LT-060SER0TAD1C1-M40</v>
          </cell>
          <cell r="V317" t="str">
            <v>LT-CCON-11SE</v>
          </cell>
          <cell r="W317" t="str">
            <v>km</v>
          </cell>
          <cell r="X317">
            <v>10</v>
          </cell>
          <cell r="Y317">
            <v>34</v>
          </cell>
          <cell r="Z317">
            <v>204</v>
          </cell>
          <cell r="AA317">
            <v>10</v>
          </cell>
        </row>
        <row r="318">
          <cell r="C318" t="str">
            <v>LT-060SER0TAD1C1-M40</v>
          </cell>
          <cell r="D318" t="str">
            <v>LT-INNO-06SE</v>
          </cell>
          <cell r="E318" t="str">
            <v>Estruc</v>
          </cell>
          <cell r="F318">
            <v>10</v>
          </cell>
          <cell r="G318">
            <v>34</v>
          </cell>
          <cell r="H318">
            <v>204</v>
          </cell>
          <cell r="I318">
            <v>34</v>
          </cell>
          <cell r="K318">
            <v>40</v>
          </cell>
          <cell r="L318" t="str">
            <v>LT-060SER0TAD1C1-M40</v>
          </cell>
          <cell r="M318" t="str">
            <v>LT-EMPA-02SE</v>
          </cell>
          <cell r="N318" t="str">
            <v>Estruc</v>
          </cell>
          <cell r="O318">
            <v>10</v>
          </cell>
          <cell r="P318">
            <v>34</v>
          </cell>
          <cell r="Q318">
            <v>204</v>
          </cell>
          <cell r="R318">
            <v>34</v>
          </cell>
          <cell r="T318">
            <v>44</v>
          </cell>
          <cell r="U318" t="str">
            <v>LT-060SER0TAD1C1-M40</v>
          </cell>
          <cell r="V318" t="str">
            <v>LT-CFER-05SE</v>
          </cell>
          <cell r="W318" t="str">
            <v>Estruc</v>
          </cell>
          <cell r="X318">
            <v>10</v>
          </cell>
          <cell r="Y318">
            <v>34</v>
          </cell>
          <cell r="Z318">
            <v>204</v>
          </cell>
          <cell r="AA318">
            <v>34</v>
          </cell>
        </row>
        <row r="319">
          <cell r="C319" t="str">
            <v>LT-060SER0TAD1C1-M40</v>
          </cell>
          <cell r="D319" t="str">
            <v>LT-MPT-01SE</v>
          </cell>
          <cell r="E319" t="str">
            <v>Estruc</v>
          </cell>
          <cell r="F319">
            <v>10</v>
          </cell>
          <cell r="G319">
            <v>34</v>
          </cell>
          <cell r="H319">
            <v>204</v>
          </cell>
          <cell r="I319">
            <v>34</v>
          </cell>
          <cell r="K319">
            <v>40</v>
          </cell>
          <cell r="L319" t="str">
            <v>LT-060SER0TAD1C1-M40</v>
          </cell>
          <cell r="M319" t="str">
            <v>LT-PIES-10SE</v>
          </cell>
          <cell r="N319" t="str">
            <v>Estruc</v>
          </cell>
          <cell r="O319">
            <v>10</v>
          </cell>
          <cell r="P319">
            <v>34</v>
          </cell>
          <cell r="Q319">
            <v>204</v>
          </cell>
          <cell r="R319">
            <v>34</v>
          </cell>
          <cell r="T319">
            <v>44</v>
          </cell>
          <cell r="U319" t="str">
            <v>LT-060SER0TAD1C1-M40</v>
          </cell>
          <cell r="V319" t="str">
            <v>LT-CPER-02SE</v>
          </cell>
          <cell r="W319" t="str">
            <v>Estruc</v>
          </cell>
          <cell r="X319">
            <v>10</v>
          </cell>
          <cell r="Y319">
            <v>34</v>
          </cell>
          <cell r="Z319">
            <v>204</v>
          </cell>
          <cell r="AA319">
            <v>34</v>
          </cell>
        </row>
        <row r="320">
          <cell r="C320" t="str">
            <v>LT-060SER0TAD1C1-M40</v>
          </cell>
          <cell r="D320" t="str">
            <v>LT-MPC-07SE</v>
          </cell>
          <cell r="E320" t="str">
            <v>Estruc</v>
          </cell>
          <cell r="F320">
            <v>10</v>
          </cell>
          <cell r="G320">
            <v>34</v>
          </cell>
          <cell r="H320">
            <v>204</v>
          </cell>
          <cell r="I320">
            <v>34</v>
          </cell>
          <cell r="K320">
            <v>40</v>
          </cell>
          <cell r="L320" t="str">
            <v>LT-060SER0TAD1C1-M40</v>
          </cell>
          <cell r="M320" t="str">
            <v>LT-AJGRA-01SE</v>
          </cell>
          <cell r="N320" t="str">
            <v>Estruc</v>
          </cell>
          <cell r="O320">
            <v>10</v>
          </cell>
          <cell r="P320">
            <v>34</v>
          </cell>
          <cell r="Q320">
            <v>204</v>
          </cell>
          <cell r="R320">
            <v>34</v>
          </cell>
          <cell r="T320">
            <v>45</v>
          </cell>
          <cell r="U320" t="str">
            <v>LT-060SER0TAD1C1-M40</v>
          </cell>
          <cell r="V320" t="str">
            <v>LT-RCG-04SE</v>
          </cell>
          <cell r="W320" t="str">
            <v>km</v>
          </cell>
          <cell r="X320">
            <v>10</v>
          </cell>
          <cell r="Y320">
            <v>34</v>
          </cell>
          <cell r="Z320">
            <v>204</v>
          </cell>
          <cell r="AA320">
            <v>10</v>
          </cell>
        </row>
        <row r="321">
          <cell r="K321">
            <v>41</v>
          </cell>
          <cell r="L321" t="str">
            <v>LT-060SER0TAD1C1-M40</v>
          </cell>
          <cell r="M321" t="str">
            <v>LT-MCAC-03SE</v>
          </cell>
          <cell r="N321" t="str">
            <v>km</v>
          </cell>
          <cell r="O321">
            <v>10</v>
          </cell>
          <cell r="P321">
            <v>34</v>
          </cell>
          <cell r="Q321">
            <v>204</v>
          </cell>
          <cell r="R321">
            <v>10</v>
          </cell>
          <cell r="T321">
            <v>45</v>
          </cell>
          <cell r="U321" t="str">
            <v>LT-060SER0TAD1C1-M40</v>
          </cell>
          <cell r="V321" t="str">
            <v>LT-RCON-02SE</v>
          </cell>
          <cell r="W321" t="str">
            <v>km</v>
          </cell>
          <cell r="X321">
            <v>10</v>
          </cell>
          <cell r="Y321">
            <v>34</v>
          </cell>
          <cell r="Z321">
            <v>204</v>
          </cell>
          <cell r="AA321">
            <v>10</v>
          </cell>
        </row>
        <row r="322">
          <cell r="K322">
            <v>41</v>
          </cell>
          <cell r="L322" t="str">
            <v>LT-060SER0TAD1C1-M40</v>
          </cell>
          <cell r="M322" t="str">
            <v>LT-MCAP-02SE</v>
          </cell>
          <cell r="N322" t="str">
            <v>km</v>
          </cell>
          <cell r="O322">
            <v>10</v>
          </cell>
          <cell r="P322">
            <v>34</v>
          </cell>
          <cell r="Q322">
            <v>204</v>
          </cell>
          <cell r="R322">
            <v>10</v>
          </cell>
          <cell r="T322">
            <v>45</v>
          </cell>
          <cell r="U322" t="str">
            <v>LT-060SER0TAD1C1-M40</v>
          </cell>
          <cell r="V322" t="str">
            <v>LT-MSPT-01SE</v>
          </cell>
          <cell r="W322" t="str">
            <v>Estruc</v>
          </cell>
          <cell r="X322">
            <v>10</v>
          </cell>
          <cell r="Y322">
            <v>34</v>
          </cell>
          <cell r="Z322">
            <v>204</v>
          </cell>
          <cell r="AA322">
            <v>34</v>
          </cell>
        </row>
        <row r="323">
          <cell r="K323">
            <v>41</v>
          </cell>
          <cell r="L323" t="str">
            <v>LT-060SER0TAD1C1-M40</v>
          </cell>
          <cell r="M323" t="str">
            <v>LT-MRES-02SE</v>
          </cell>
          <cell r="N323" t="str">
            <v>Estruc</v>
          </cell>
          <cell r="O323">
            <v>10</v>
          </cell>
          <cell r="P323">
            <v>34</v>
          </cell>
          <cell r="Q323">
            <v>204</v>
          </cell>
          <cell r="R323">
            <v>34</v>
          </cell>
          <cell r="T323">
            <v>45</v>
          </cell>
        </row>
        <row r="325">
          <cell r="C325" t="str">
            <v>LT-033COU0ACS0C1-M41</v>
          </cell>
          <cell r="D325" t="str">
            <v>LT-INLI-09CO</v>
          </cell>
          <cell r="E325" t="str">
            <v>Estruc</v>
          </cell>
          <cell r="F325">
            <v>10</v>
          </cell>
          <cell r="G325">
            <v>65</v>
          </cell>
          <cell r="H325">
            <v>195</v>
          </cell>
          <cell r="I325">
            <v>65</v>
          </cell>
          <cell r="K325">
            <v>41</v>
          </cell>
          <cell r="L325" t="str">
            <v>LT-033COU0ACS0C1-M41</v>
          </cell>
          <cell r="M325" t="str">
            <v>LT-LMAP-09CO</v>
          </cell>
          <cell r="N325" t="str">
            <v>Cadena</v>
          </cell>
          <cell r="O325">
            <v>10</v>
          </cell>
          <cell r="P325">
            <v>65</v>
          </cell>
          <cell r="Q325">
            <v>195</v>
          </cell>
          <cell r="R325">
            <v>195</v>
          </cell>
          <cell r="T325">
            <v>45</v>
          </cell>
          <cell r="U325" t="str">
            <v>LT-033COU0ACS0C1-M41</v>
          </cell>
          <cell r="V325" t="str">
            <v>LT-CAIS-07CO</v>
          </cell>
          <cell r="W325" t="str">
            <v>Cadena</v>
          </cell>
          <cell r="X325">
            <v>10</v>
          </cell>
          <cell r="Y325">
            <v>65</v>
          </cell>
          <cell r="Z325">
            <v>195</v>
          </cell>
          <cell r="AA325">
            <v>195</v>
          </cell>
        </row>
        <row r="326">
          <cell r="C326" t="str">
            <v>LT-033COU0ACS0C1-M41</v>
          </cell>
          <cell r="D326" t="str">
            <v>LT-INMI-09CO</v>
          </cell>
          <cell r="E326" t="str">
            <v>Estruc</v>
          </cell>
          <cell r="F326">
            <v>10</v>
          </cell>
          <cell r="G326">
            <v>65</v>
          </cell>
          <cell r="H326">
            <v>195</v>
          </cell>
          <cell r="I326">
            <v>65</v>
          </cell>
          <cell r="K326">
            <v>42</v>
          </cell>
          <cell r="L326" t="str">
            <v>LT-033COU0ACS0C1-M41</v>
          </cell>
          <cell r="M326" t="str">
            <v>LT-PIES-07CO</v>
          </cell>
          <cell r="N326" t="str">
            <v>Estruc</v>
          </cell>
          <cell r="O326">
            <v>10</v>
          </cell>
          <cell r="P326">
            <v>65</v>
          </cell>
          <cell r="Q326">
            <v>195</v>
          </cell>
          <cell r="R326">
            <v>65</v>
          </cell>
          <cell r="T326">
            <v>45</v>
          </cell>
          <cell r="U326" t="str">
            <v>LT-033COU0ACS0C1-M41</v>
          </cell>
          <cell r="V326" t="str">
            <v>LT-CCON-07CO</v>
          </cell>
          <cell r="W326" t="str">
            <v>km</v>
          </cell>
          <cell r="X326">
            <v>10</v>
          </cell>
          <cell r="Y326">
            <v>65</v>
          </cell>
          <cell r="Z326">
            <v>195</v>
          </cell>
          <cell r="AA326">
            <v>10</v>
          </cell>
        </row>
        <row r="327">
          <cell r="C327" t="str">
            <v>LT-033COU0ACS0C1-M41</v>
          </cell>
          <cell r="D327" t="str">
            <v>LT-INNO-07CO</v>
          </cell>
          <cell r="E327" t="str">
            <v>Estruc</v>
          </cell>
          <cell r="F327">
            <v>10</v>
          </cell>
          <cell r="G327">
            <v>65</v>
          </cell>
          <cell r="H327">
            <v>195</v>
          </cell>
          <cell r="I327">
            <v>65</v>
          </cell>
          <cell r="K327">
            <v>42</v>
          </cell>
          <cell r="L327" t="str">
            <v>LT-033COU0ACS0C1-M41</v>
          </cell>
          <cell r="M327" t="str">
            <v>LT-AJGRA-04CO</v>
          </cell>
          <cell r="N327" t="str">
            <v>Estruc</v>
          </cell>
          <cell r="O327">
            <v>10</v>
          </cell>
          <cell r="P327">
            <v>65</v>
          </cell>
          <cell r="Q327">
            <v>195</v>
          </cell>
          <cell r="R327">
            <v>65</v>
          </cell>
          <cell r="T327">
            <v>46</v>
          </cell>
          <cell r="U327" t="str">
            <v>LT-033COU0ACS0C1-M41</v>
          </cell>
          <cell r="V327" t="str">
            <v>LT-CFER-03CO</v>
          </cell>
          <cell r="W327" t="str">
            <v>Estruc</v>
          </cell>
          <cell r="X327">
            <v>10</v>
          </cell>
          <cell r="Y327">
            <v>65</v>
          </cell>
          <cell r="Z327">
            <v>195</v>
          </cell>
          <cell r="AA327">
            <v>65</v>
          </cell>
        </row>
        <row r="328">
          <cell r="C328" t="str">
            <v>LT-033COU0ACS0C1-M41</v>
          </cell>
          <cell r="D328" t="str">
            <v>LT-MPT-04CO</v>
          </cell>
          <cell r="E328" t="str">
            <v>Estruc</v>
          </cell>
          <cell r="F328">
            <v>10</v>
          </cell>
          <cell r="G328">
            <v>65</v>
          </cell>
          <cell r="H328">
            <v>195</v>
          </cell>
          <cell r="I328">
            <v>65</v>
          </cell>
          <cell r="K328">
            <v>42</v>
          </cell>
          <cell r="L328" t="str">
            <v>LT-033COU0ACS0C1-M41</v>
          </cell>
          <cell r="M328" t="str">
            <v>LT-MRES-03CO</v>
          </cell>
          <cell r="N328" t="str">
            <v>Estruc</v>
          </cell>
          <cell r="O328">
            <v>10</v>
          </cell>
          <cell r="P328">
            <v>65</v>
          </cell>
          <cell r="Q328">
            <v>195</v>
          </cell>
          <cell r="R328">
            <v>65</v>
          </cell>
          <cell r="T328">
            <v>46</v>
          </cell>
          <cell r="U328" t="str">
            <v>LT-033COU0ACS0C1-M41</v>
          </cell>
          <cell r="V328" t="str">
            <v>LT-RCON-07CO</v>
          </cell>
          <cell r="W328" t="str">
            <v>km</v>
          </cell>
          <cell r="X328">
            <v>10</v>
          </cell>
          <cell r="Y328">
            <v>65</v>
          </cell>
          <cell r="Z328">
            <v>195</v>
          </cell>
          <cell r="AA328">
            <v>10</v>
          </cell>
        </row>
        <row r="329">
          <cell r="C329" t="str">
            <v>LT-033COU0ACS0C1-M41</v>
          </cell>
          <cell r="D329" t="str">
            <v>LT-MPC-04CO</v>
          </cell>
          <cell r="E329" t="str">
            <v>Estruc</v>
          </cell>
          <cell r="F329">
            <v>10</v>
          </cell>
          <cell r="G329">
            <v>65</v>
          </cell>
          <cell r="H329">
            <v>195</v>
          </cell>
          <cell r="I329">
            <v>65</v>
          </cell>
          <cell r="U329" t="str">
            <v>LT-033COU0ACS0C1-M41</v>
          </cell>
          <cell r="V329" t="str">
            <v>LT-MSPT-04CO</v>
          </cell>
          <cell r="W329" t="str">
            <v>Estruc</v>
          </cell>
          <cell r="X329">
            <v>10</v>
          </cell>
          <cell r="Y329">
            <v>65</v>
          </cell>
          <cell r="Z329">
            <v>195</v>
          </cell>
          <cell r="AA329">
            <v>65</v>
          </cell>
        </row>
        <row r="331">
          <cell r="C331" t="str">
            <v>LT-033COU0ACD0C1-M42</v>
          </cell>
          <cell r="D331" t="str">
            <v>LT-INLI-05CO</v>
          </cell>
          <cell r="E331" t="str">
            <v>Estruc</v>
          </cell>
          <cell r="F331">
            <v>10</v>
          </cell>
          <cell r="G331">
            <v>65</v>
          </cell>
          <cell r="H331">
            <v>390</v>
          </cell>
          <cell r="I331">
            <v>65</v>
          </cell>
          <cell r="K331">
            <v>42</v>
          </cell>
          <cell r="L331" t="str">
            <v>LT-033COU0ACD0C1-M42</v>
          </cell>
          <cell r="M331" t="str">
            <v>LT-LMAP-09CO</v>
          </cell>
          <cell r="N331" t="str">
            <v>Cadena</v>
          </cell>
          <cell r="O331">
            <v>10</v>
          </cell>
          <cell r="P331">
            <v>65</v>
          </cell>
          <cell r="Q331">
            <v>390</v>
          </cell>
          <cell r="R331">
            <v>390</v>
          </cell>
          <cell r="T331">
            <v>46</v>
          </cell>
          <cell r="U331" t="str">
            <v>LT-033COU0ACD0C1-M42</v>
          </cell>
          <cell r="V331" t="str">
            <v>LT-CAIS-07CO</v>
          </cell>
          <cell r="W331" t="str">
            <v>Cadena</v>
          </cell>
          <cell r="X331">
            <v>10</v>
          </cell>
          <cell r="Y331">
            <v>65</v>
          </cell>
          <cell r="Z331">
            <v>390</v>
          </cell>
          <cell r="AA331">
            <v>390</v>
          </cell>
        </row>
        <row r="332">
          <cell r="C332" t="str">
            <v>LT-033COU0ACD0C1-M42</v>
          </cell>
          <cell r="D332" t="str">
            <v>LT-INMI-09CO</v>
          </cell>
          <cell r="E332" t="str">
            <v>Estruc</v>
          </cell>
          <cell r="F332">
            <v>10</v>
          </cell>
          <cell r="G332">
            <v>65</v>
          </cell>
          <cell r="H332">
            <v>390</v>
          </cell>
          <cell r="I332">
            <v>65</v>
          </cell>
          <cell r="K332">
            <v>43</v>
          </cell>
          <cell r="L332" t="str">
            <v>LT-033COU0ACD0C1-M42</v>
          </cell>
          <cell r="M332" t="str">
            <v>LT-PIES-07CO</v>
          </cell>
          <cell r="N332" t="str">
            <v>Estruc</v>
          </cell>
          <cell r="O332">
            <v>10</v>
          </cell>
          <cell r="P332">
            <v>65</v>
          </cell>
          <cell r="Q332">
            <v>390</v>
          </cell>
          <cell r="R332">
            <v>65</v>
          </cell>
          <cell r="T332">
            <v>46</v>
          </cell>
          <cell r="U332" t="str">
            <v>LT-033COU0ACD0C1-M42</v>
          </cell>
          <cell r="V332" t="str">
            <v>LT-CCON-07CO</v>
          </cell>
          <cell r="W332" t="str">
            <v>km</v>
          </cell>
          <cell r="X332">
            <v>10</v>
          </cell>
          <cell r="Y332">
            <v>65</v>
          </cell>
          <cell r="Z332">
            <v>390</v>
          </cell>
          <cell r="AA332">
            <v>10</v>
          </cell>
        </row>
        <row r="333">
          <cell r="C333" t="str">
            <v>LT-033COU0ACD0C1-M42</v>
          </cell>
          <cell r="D333" t="str">
            <v>LT-INNO-07CO</v>
          </cell>
          <cell r="E333" t="str">
            <v>Estruc</v>
          </cell>
          <cell r="F333">
            <v>10</v>
          </cell>
          <cell r="G333">
            <v>65</v>
          </cell>
          <cell r="H333">
            <v>390</v>
          </cell>
          <cell r="I333">
            <v>65</v>
          </cell>
          <cell r="K333">
            <v>43</v>
          </cell>
          <cell r="L333" t="str">
            <v>LT-033COU0ACD0C1-M42</v>
          </cell>
          <cell r="M333" t="str">
            <v>LT-AJGRA-04CO</v>
          </cell>
          <cell r="N333" t="str">
            <v>Estruc</v>
          </cell>
          <cell r="O333">
            <v>10</v>
          </cell>
          <cell r="P333">
            <v>65</v>
          </cell>
          <cell r="Q333">
            <v>390</v>
          </cell>
          <cell r="R333">
            <v>65</v>
          </cell>
          <cell r="T333">
            <v>46</v>
          </cell>
          <cell r="U333" t="str">
            <v>LT-033COU0ACD0C1-M42</v>
          </cell>
          <cell r="V333" t="str">
            <v>LT-CFER-03CO</v>
          </cell>
          <cell r="W333" t="str">
            <v>Estruc</v>
          </cell>
          <cell r="X333">
            <v>10</v>
          </cell>
          <cell r="Y333">
            <v>65</v>
          </cell>
          <cell r="Z333">
            <v>390</v>
          </cell>
          <cell r="AA333">
            <v>65</v>
          </cell>
        </row>
        <row r="334">
          <cell r="C334" t="str">
            <v>LT-033COU0ACD0C1-M42</v>
          </cell>
          <cell r="D334" t="str">
            <v>LT-MPT-04CO</v>
          </cell>
          <cell r="E334" t="str">
            <v>Estruc</v>
          </cell>
          <cell r="F334">
            <v>10</v>
          </cell>
          <cell r="G334">
            <v>65</v>
          </cell>
          <cell r="H334">
            <v>390</v>
          </cell>
          <cell r="I334">
            <v>65</v>
          </cell>
          <cell r="K334">
            <v>43</v>
          </cell>
          <cell r="L334" t="str">
            <v>LT-033COU0ACD0C1-M42</v>
          </cell>
          <cell r="M334" t="str">
            <v>LT-MRES-03CO</v>
          </cell>
          <cell r="N334" t="str">
            <v>Estruc</v>
          </cell>
          <cell r="O334">
            <v>10</v>
          </cell>
          <cell r="P334">
            <v>65</v>
          </cell>
          <cell r="Q334">
            <v>390</v>
          </cell>
          <cell r="R334">
            <v>65</v>
          </cell>
          <cell r="T334">
            <v>46</v>
          </cell>
          <cell r="U334" t="str">
            <v>LT-033COU0ACD0C1-M42</v>
          </cell>
          <cell r="V334" t="str">
            <v>LT-RCON-07CO</v>
          </cell>
          <cell r="W334" t="str">
            <v>km</v>
          </cell>
          <cell r="X334">
            <v>10</v>
          </cell>
          <cell r="Y334">
            <v>65</v>
          </cell>
          <cell r="Z334">
            <v>390</v>
          </cell>
          <cell r="AA334">
            <v>10</v>
          </cell>
        </row>
        <row r="335">
          <cell r="C335" t="str">
            <v>LT-033COU0ACD0C1-M42</v>
          </cell>
          <cell r="D335" t="str">
            <v>LT-MPC-04CO</v>
          </cell>
          <cell r="E335" t="str">
            <v>Estruc</v>
          </cell>
          <cell r="F335">
            <v>10</v>
          </cell>
          <cell r="G335">
            <v>65</v>
          </cell>
          <cell r="H335">
            <v>390</v>
          </cell>
          <cell r="I335">
            <v>65</v>
          </cell>
          <cell r="U335" t="str">
            <v>LT-033COU0ACD0C1-M42</v>
          </cell>
          <cell r="V335" t="str">
            <v>LT-MSPT-04CO</v>
          </cell>
          <cell r="W335" t="str">
            <v>Estruc</v>
          </cell>
          <cell r="X335">
            <v>10</v>
          </cell>
          <cell r="Y335">
            <v>65</v>
          </cell>
          <cell r="Z335">
            <v>390</v>
          </cell>
          <cell r="AA335">
            <v>65</v>
          </cell>
        </row>
        <row r="337">
          <cell r="C337" t="str">
            <v>LT-033SIU0ACS1C1-M43</v>
          </cell>
          <cell r="D337" t="str">
            <v>LT-INLI-09SI</v>
          </cell>
          <cell r="E337" t="str">
            <v>Estruc</v>
          </cell>
          <cell r="F337">
            <v>10</v>
          </cell>
          <cell r="G337">
            <v>65</v>
          </cell>
          <cell r="H337">
            <v>195</v>
          </cell>
          <cell r="I337">
            <v>65</v>
          </cell>
          <cell r="K337">
            <v>44</v>
          </cell>
          <cell r="L337" t="str">
            <v>LT-033SIU0ACS1C1-M43</v>
          </cell>
          <cell r="M337" t="str">
            <v>LT-PIES-11SI</v>
          </cell>
          <cell r="N337" t="str">
            <v>Estruc</v>
          </cell>
          <cell r="O337">
            <v>10</v>
          </cell>
          <cell r="P337">
            <v>65</v>
          </cell>
          <cell r="Q337">
            <v>195</v>
          </cell>
          <cell r="R337">
            <v>65</v>
          </cell>
          <cell r="T337">
            <v>47</v>
          </cell>
          <cell r="U337" t="str">
            <v>LT-033SIU0ACS1C1-M43</v>
          </cell>
          <cell r="V337" t="str">
            <v>LT-CAIS-07SI</v>
          </cell>
          <cell r="W337" t="str">
            <v>Cadena</v>
          </cell>
          <cell r="X337">
            <v>10</v>
          </cell>
          <cell r="Y337">
            <v>65</v>
          </cell>
          <cell r="Z337">
            <v>195</v>
          </cell>
          <cell r="AA337">
            <v>195</v>
          </cell>
        </row>
        <row r="338">
          <cell r="C338" t="str">
            <v>LT-033SIU0ACS1C1-M43</v>
          </cell>
          <cell r="D338" t="str">
            <v>LT-INMI-09SI</v>
          </cell>
          <cell r="E338" t="str">
            <v>Estruc</v>
          </cell>
          <cell r="F338">
            <v>10</v>
          </cell>
          <cell r="G338">
            <v>65</v>
          </cell>
          <cell r="H338">
            <v>195</v>
          </cell>
          <cell r="I338">
            <v>65</v>
          </cell>
          <cell r="K338">
            <v>44</v>
          </cell>
          <cell r="L338" t="str">
            <v>LT-033SIU0ACS1C1-M43</v>
          </cell>
          <cell r="M338" t="str">
            <v>LT-AJGRA-04SI</v>
          </cell>
          <cell r="N338" t="str">
            <v>Estruc</v>
          </cell>
          <cell r="O338">
            <v>10</v>
          </cell>
          <cell r="P338">
            <v>65</v>
          </cell>
          <cell r="Q338">
            <v>195</v>
          </cell>
          <cell r="R338">
            <v>65</v>
          </cell>
          <cell r="T338">
            <v>47</v>
          </cell>
          <cell r="U338" t="str">
            <v>LT-033SIU0ACS1C1-M43</v>
          </cell>
          <cell r="V338" t="str">
            <v>LT-CCON-07SI</v>
          </cell>
          <cell r="W338" t="str">
            <v>km</v>
          </cell>
          <cell r="X338">
            <v>10</v>
          </cell>
          <cell r="Y338">
            <v>65</v>
          </cell>
          <cell r="Z338">
            <v>195</v>
          </cell>
          <cell r="AA338">
            <v>10</v>
          </cell>
        </row>
        <row r="339">
          <cell r="C339" t="str">
            <v>LT-033SIU0ACS1C1-M43</v>
          </cell>
          <cell r="D339" t="str">
            <v>LT-INNO-07SI</v>
          </cell>
          <cell r="E339" t="str">
            <v>Estruc</v>
          </cell>
          <cell r="F339">
            <v>10</v>
          </cell>
          <cell r="G339">
            <v>65</v>
          </cell>
          <cell r="H339">
            <v>195</v>
          </cell>
          <cell r="I339">
            <v>65</v>
          </cell>
          <cell r="K339">
            <v>44</v>
          </cell>
          <cell r="L339" t="str">
            <v>LT-033SIU0ACS1C1-M43</v>
          </cell>
          <cell r="M339" t="str">
            <v>LT-MRES-03SI</v>
          </cell>
          <cell r="N339" t="str">
            <v>Estruc</v>
          </cell>
          <cell r="O339">
            <v>10</v>
          </cell>
          <cell r="P339">
            <v>65</v>
          </cell>
          <cell r="Q339">
            <v>195</v>
          </cell>
          <cell r="R339">
            <v>65</v>
          </cell>
          <cell r="T339">
            <v>47</v>
          </cell>
          <cell r="U339" t="str">
            <v>LT-033SIU0ACS1C1-M43</v>
          </cell>
          <cell r="V339" t="str">
            <v>LT-CFER-03SI</v>
          </cell>
          <cell r="W339" t="str">
            <v>Estruc</v>
          </cell>
          <cell r="X339">
            <v>10</v>
          </cell>
          <cell r="Y339">
            <v>65</v>
          </cell>
          <cell r="Z339">
            <v>195</v>
          </cell>
          <cell r="AA339">
            <v>65</v>
          </cell>
        </row>
        <row r="340">
          <cell r="C340" t="str">
            <v>LT-033SIU0ACS1C1-M43</v>
          </cell>
          <cell r="D340" t="str">
            <v>LT-MPT-04SI</v>
          </cell>
          <cell r="E340" t="str">
            <v>Estruc</v>
          </cell>
          <cell r="F340">
            <v>10</v>
          </cell>
          <cell r="G340">
            <v>65</v>
          </cell>
          <cell r="H340">
            <v>195</v>
          </cell>
          <cell r="I340">
            <v>65</v>
          </cell>
          <cell r="U340" t="str">
            <v>LT-033SIU0ACS1C1-M43</v>
          </cell>
          <cell r="V340" t="str">
            <v>LT-RCG-02SI</v>
          </cell>
          <cell r="W340" t="str">
            <v>km</v>
          </cell>
          <cell r="X340">
            <v>10</v>
          </cell>
          <cell r="Y340">
            <v>65</v>
          </cell>
          <cell r="Z340">
            <v>195</v>
          </cell>
          <cell r="AA340">
            <v>10</v>
          </cell>
        </row>
        <row r="341">
          <cell r="C341" t="str">
            <v>LT-033SIU0ACS1C1-M43</v>
          </cell>
          <cell r="D341" t="str">
            <v>LT-MPC-04SI</v>
          </cell>
          <cell r="E341" t="str">
            <v>Estruc</v>
          </cell>
          <cell r="F341">
            <v>10</v>
          </cell>
          <cell r="G341">
            <v>65</v>
          </cell>
          <cell r="H341">
            <v>195</v>
          </cell>
          <cell r="I341">
            <v>65</v>
          </cell>
          <cell r="U341" t="str">
            <v>LT-033SIU0ACS1C1-M43</v>
          </cell>
          <cell r="V341" t="str">
            <v>LT-RCON-07SI</v>
          </cell>
          <cell r="W341" t="str">
            <v>km</v>
          </cell>
          <cell r="X341">
            <v>10</v>
          </cell>
          <cell r="Y341">
            <v>65</v>
          </cell>
          <cell r="Z341">
            <v>195</v>
          </cell>
          <cell r="AA341">
            <v>10</v>
          </cell>
        </row>
        <row r="342">
          <cell r="U342" t="str">
            <v>LT-033SIU0ACS1C1-M43</v>
          </cell>
          <cell r="V342" t="str">
            <v>LT-MSPT-04SI</v>
          </cell>
          <cell r="W342" t="str">
            <v>Estruc</v>
          </cell>
          <cell r="X342">
            <v>10</v>
          </cell>
          <cell r="Y342">
            <v>65</v>
          </cell>
          <cell r="Z342">
            <v>195</v>
          </cell>
          <cell r="AA342">
            <v>65</v>
          </cell>
        </row>
        <row r="344">
          <cell r="C344" t="str">
            <v>LT-033SIU0ACD1C1-M44</v>
          </cell>
          <cell r="D344" t="str">
            <v>LT-INLI-05SI</v>
          </cell>
          <cell r="E344" t="str">
            <v>Estruc</v>
          </cell>
          <cell r="F344">
            <v>10</v>
          </cell>
          <cell r="G344">
            <v>65</v>
          </cell>
          <cell r="H344">
            <v>390</v>
          </cell>
          <cell r="I344">
            <v>65</v>
          </cell>
          <cell r="K344">
            <v>45</v>
          </cell>
          <cell r="L344" t="str">
            <v>LT-033SIU0ACD1C1-M44</v>
          </cell>
          <cell r="M344" t="str">
            <v>LT-PIES-11SI</v>
          </cell>
          <cell r="N344" t="str">
            <v>Estruc</v>
          </cell>
          <cell r="O344">
            <v>10</v>
          </cell>
          <cell r="P344">
            <v>65</v>
          </cell>
          <cell r="Q344">
            <v>390</v>
          </cell>
          <cell r="R344">
            <v>65</v>
          </cell>
          <cell r="T344">
            <v>47</v>
          </cell>
          <cell r="U344" t="str">
            <v>LT-033SIU0ACD1C1-M44</v>
          </cell>
          <cell r="V344" t="str">
            <v>LT-CAIS-07SI</v>
          </cell>
          <cell r="W344" t="str">
            <v>Cadena</v>
          </cell>
          <cell r="X344">
            <v>10</v>
          </cell>
          <cell r="Y344">
            <v>65</v>
          </cell>
          <cell r="Z344">
            <v>390</v>
          </cell>
          <cell r="AA344">
            <v>390</v>
          </cell>
        </row>
        <row r="345">
          <cell r="C345" t="str">
            <v>LT-033SIU0ACD1C1-M44</v>
          </cell>
          <cell r="D345" t="str">
            <v>LT-INMI-09SI</v>
          </cell>
          <cell r="E345" t="str">
            <v>Estruc</v>
          </cell>
          <cell r="F345">
            <v>10</v>
          </cell>
          <cell r="G345">
            <v>65</v>
          </cell>
          <cell r="H345">
            <v>390</v>
          </cell>
          <cell r="I345">
            <v>65</v>
          </cell>
          <cell r="K345">
            <v>45</v>
          </cell>
          <cell r="L345" t="str">
            <v>LT-033SIU0ACD1C1-M44</v>
          </cell>
          <cell r="M345" t="str">
            <v>LT-AJGRA-04SI</v>
          </cell>
          <cell r="N345" t="str">
            <v>Estruc</v>
          </cell>
          <cell r="O345">
            <v>10</v>
          </cell>
          <cell r="P345">
            <v>65</v>
          </cell>
          <cell r="Q345">
            <v>390</v>
          </cell>
          <cell r="R345">
            <v>65</v>
          </cell>
          <cell r="T345">
            <v>47</v>
          </cell>
          <cell r="U345" t="str">
            <v>LT-033SIU0ACD1C1-M44</v>
          </cell>
          <cell r="V345" t="str">
            <v>LT-CCON-07SI</v>
          </cell>
          <cell r="W345" t="str">
            <v>km</v>
          </cell>
          <cell r="X345">
            <v>10</v>
          </cell>
          <cell r="Y345">
            <v>65</v>
          </cell>
          <cell r="Z345">
            <v>390</v>
          </cell>
          <cell r="AA345">
            <v>10</v>
          </cell>
        </row>
        <row r="346">
          <cell r="C346" t="str">
            <v>LT-033SIU0ACD1C1-M44</v>
          </cell>
          <cell r="D346" t="str">
            <v>LT-INNO-07SI</v>
          </cell>
          <cell r="E346" t="str">
            <v>Estruc</v>
          </cell>
          <cell r="F346">
            <v>10</v>
          </cell>
          <cell r="G346">
            <v>65</v>
          </cell>
          <cell r="H346">
            <v>390</v>
          </cell>
          <cell r="I346">
            <v>65</v>
          </cell>
          <cell r="K346">
            <v>45</v>
          </cell>
          <cell r="L346" t="str">
            <v>LT-033SIU0ACD1C1-M44</v>
          </cell>
          <cell r="M346" t="str">
            <v>LT-MRES-03SI</v>
          </cell>
          <cell r="N346" t="str">
            <v>Estruc</v>
          </cell>
          <cell r="O346">
            <v>10</v>
          </cell>
          <cell r="P346">
            <v>65</v>
          </cell>
          <cell r="Q346">
            <v>390</v>
          </cell>
          <cell r="R346">
            <v>65</v>
          </cell>
          <cell r="T346">
            <v>47</v>
          </cell>
          <cell r="U346" t="str">
            <v>LT-033SIU0ACD1C1-M44</v>
          </cell>
          <cell r="V346" t="str">
            <v>LT-CFER-03SI</v>
          </cell>
          <cell r="W346" t="str">
            <v>Estruc</v>
          </cell>
          <cell r="X346">
            <v>10</v>
          </cell>
          <cell r="Y346">
            <v>65</v>
          </cell>
          <cell r="Z346">
            <v>390</v>
          </cell>
          <cell r="AA346">
            <v>65</v>
          </cell>
        </row>
        <row r="347">
          <cell r="C347" t="str">
            <v>LT-033SIU0ACD1C1-M44</v>
          </cell>
          <cell r="D347" t="str">
            <v>LT-MPT-04SI</v>
          </cell>
          <cell r="E347" t="str">
            <v>Estruc</v>
          </cell>
          <cell r="F347">
            <v>10</v>
          </cell>
          <cell r="G347">
            <v>65</v>
          </cell>
          <cell r="H347">
            <v>390</v>
          </cell>
          <cell r="I347">
            <v>65</v>
          </cell>
          <cell r="U347" t="str">
            <v>LT-033SIU0ACD1C1-M44</v>
          </cell>
          <cell r="V347" t="str">
            <v>LT-RCG-02SI</v>
          </cell>
          <cell r="W347" t="str">
            <v>km</v>
          </cell>
          <cell r="X347">
            <v>10</v>
          </cell>
          <cell r="Y347">
            <v>65</v>
          </cell>
          <cell r="Z347">
            <v>390</v>
          </cell>
          <cell r="AA347">
            <v>10</v>
          </cell>
        </row>
        <row r="348">
          <cell r="C348" t="str">
            <v>LT-033SIU0ACD1C1-M44</v>
          </cell>
          <cell r="D348" t="str">
            <v>LT-MPC-04SI</v>
          </cell>
          <cell r="E348" t="str">
            <v>Estruc</v>
          </cell>
          <cell r="F348">
            <v>10</v>
          </cell>
          <cell r="G348">
            <v>65</v>
          </cell>
          <cell r="H348">
            <v>390</v>
          </cell>
          <cell r="I348">
            <v>65</v>
          </cell>
          <cell r="U348" t="str">
            <v>LT-033SIU0ACD1C1-M44</v>
          </cell>
          <cell r="V348" t="str">
            <v>LT-RCON-07SI</v>
          </cell>
          <cell r="W348" t="str">
            <v>km</v>
          </cell>
          <cell r="X348">
            <v>10</v>
          </cell>
          <cell r="Y348">
            <v>65</v>
          </cell>
          <cell r="Z348">
            <v>390</v>
          </cell>
          <cell r="AA348">
            <v>10</v>
          </cell>
        </row>
        <row r="349">
          <cell r="U349" t="str">
            <v>LT-033SIU0ACD1C1-M44</v>
          </cell>
          <cell r="V349" t="str">
            <v>LT-MSPT-04SI</v>
          </cell>
          <cell r="W349" t="str">
            <v>Estruc</v>
          </cell>
          <cell r="X349">
            <v>10</v>
          </cell>
          <cell r="Y349">
            <v>65</v>
          </cell>
          <cell r="Z349">
            <v>390</v>
          </cell>
          <cell r="AA349">
            <v>65</v>
          </cell>
        </row>
        <row r="351">
          <cell r="C351" t="str">
            <v>LT-033COR0PMS0C1-M45</v>
          </cell>
          <cell r="D351" t="str">
            <v>LT-INLI-05CO</v>
          </cell>
          <cell r="E351" t="str">
            <v>Estruc</v>
          </cell>
          <cell r="F351">
            <v>10</v>
          </cell>
          <cell r="G351">
            <v>59</v>
          </cell>
          <cell r="H351">
            <v>177</v>
          </cell>
          <cell r="I351">
            <v>59</v>
          </cell>
          <cell r="K351">
            <v>45</v>
          </cell>
          <cell r="L351" t="str">
            <v>LT-033COR0PMS0C1-M45</v>
          </cell>
          <cell r="M351" t="str">
            <v>LT-LMAP-09CO</v>
          </cell>
          <cell r="N351" t="str">
            <v>Cadena</v>
          </cell>
          <cell r="O351">
            <v>10</v>
          </cell>
          <cell r="P351">
            <v>59</v>
          </cell>
          <cell r="Q351">
            <v>177</v>
          </cell>
          <cell r="R351">
            <v>177</v>
          </cell>
          <cell r="T351">
            <v>47</v>
          </cell>
          <cell r="U351" t="str">
            <v>LT-033COR0PMS0C1-M45</v>
          </cell>
          <cell r="V351" t="str">
            <v>LT-CAIS-07CO</v>
          </cell>
          <cell r="W351" t="str">
            <v>Cadena</v>
          </cell>
          <cell r="X351">
            <v>10</v>
          </cell>
          <cell r="Y351">
            <v>59</v>
          </cell>
          <cell r="Z351">
            <v>177</v>
          </cell>
          <cell r="AA351">
            <v>177</v>
          </cell>
        </row>
        <row r="352">
          <cell r="C352" t="str">
            <v>LT-033COR0PMS0C1-M45</v>
          </cell>
          <cell r="D352" t="str">
            <v>LT-INMI-09CO</v>
          </cell>
          <cell r="E352" t="str">
            <v>Estruc</v>
          </cell>
          <cell r="F352">
            <v>10</v>
          </cell>
          <cell r="G352">
            <v>59</v>
          </cell>
          <cell r="H352">
            <v>177</v>
          </cell>
          <cell r="I352">
            <v>59</v>
          </cell>
          <cell r="K352">
            <v>45</v>
          </cell>
          <cell r="L352" t="str">
            <v>LT-033COR0PMS0C1-M45</v>
          </cell>
          <cell r="M352" t="str">
            <v>LT-MDRA-04CO</v>
          </cell>
          <cell r="N352" t="str">
            <v>Estruc</v>
          </cell>
          <cell r="O352">
            <v>10</v>
          </cell>
          <cell r="P352">
            <v>59</v>
          </cell>
          <cell r="Q352">
            <v>177</v>
          </cell>
          <cell r="R352">
            <v>59</v>
          </cell>
          <cell r="T352">
            <v>48</v>
          </cell>
          <cell r="U352" t="str">
            <v>LT-033COR0PMS0C1-M45</v>
          </cell>
          <cell r="V352" t="str">
            <v>LT-CCON-12CO</v>
          </cell>
          <cell r="W352" t="str">
            <v>km</v>
          </cell>
          <cell r="X352">
            <v>10</v>
          </cell>
          <cell r="Y352">
            <v>59</v>
          </cell>
          <cell r="Z352">
            <v>177</v>
          </cell>
          <cell r="AA352">
            <v>10</v>
          </cell>
        </row>
        <row r="353">
          <cell r="C353" t="str">
            <v>LT-033COR0PMS0C1-M45</v>
          </cell>
          <cell r="D353" t="str">
            <v>LT-INNO-07CO</v>
          </cell>
          <cell r="E353" t="str">
            <v>Estruc</v>
          </cell>
          <cell r="F353">
            <v>10</v>
          </cell>
          <cell r="G353">
            <v>59</v>
          </cell>
          <cell r="H353">
            <v>177</v>
          </cell>
          <cell r="I353">
            <v>59</v>
          </cell>
          <cell r="K353">
            <v>45</v>
          </cell>
          <cell r="L353" t="str">
            <v>LT-033COR0PMS0C1-M45</v>
          </cell>
          <cell r="M353" t="str">
            <v>LT-MFS-04CO</v>
          </cell>
          <cell r="N353" t="str">
            <v>km</v>
          </cell>
          <cell r="O353">
            <v>10</v>
          </cell>
          <cell r="P353">
            <v>59</v>
          </cell>
          <cell r="Q353">
            <v>177</v>
          </cell>
          <cell r="R353">
            <v>10</v>
          </cell>
          <cell r="T353">
            <v>48</v>
          </cell>
          <cell r="U353" t="str">
            <v>LT-033COR0PMS0C1-M45</v>
          </cell>
          <cell r="V353" t="str">
            <v>LT-CFER-03CO</v>
          </cell>
          <cell r="W353" t="str">
            <v>Estruc</v>
          </cell>
          <cell r="X353">
            <v>10</v>
          </cell>
          <cell r="Y353">
            <v>59</v>
          </cell>
          <cell r="Z353">
            <v>177</v>
          </cell>
          <cell r="AA353">
            <v>59</v>
          </cell>
        </row>
        <row r="354">
          <cell r="C354" t="str">
            <v>LT-033COR0PMS0C1-M45</v>
          </cell>
          <cell r="D354" t="str">
            <v>LT-MPT-04CO</v>
          </cell>
          <cell r="E354" t="str">
            <v>Estruc</v>
          </cell>
          <cell r="F354">
            <v>10</v>
          </cell>
          <cell r="G354">
            <v>59</v>
          </cell>
          <cell r="H354">
            <v>177</v>
          </cell>
          <cell r="I354">
            <v>59</v>
          </cell>
          <cell r="K354">
            <v>45</v>
          </cell>
          <cell r="L354" t="str">
            <v>LT-033COR0PMS0C1-M45</v>
          </cell>
          <cell r="M354" t="str">
            <v>LT-CREOS-02CO</v>
          </cell>
          <cell r="N354" t="str">
            <v>Estruc</v>
          </cell>
          <cell r="O354">
            <v>10</v>
          </cell>
          <cell r="P354">
            <v>59</v>
          </cell>
          <cell r="Q354">
            <v>177</v>
          </cell>
          <cell r="R354">
            <v>59</v>
          </cell>
          <cell r="T354">
            <v>48</v>
          </cell>
          <cell r="U354" t="str">
            <v>LT-033COR0PMS0C1-M45</v>
          </cell>
          <cell r="V354" t="str">
            <v>LT-RERE-01CO</v>
          </cell>
          <cell r="W354" t="str">
            <v>Retenida</v>
          </cell>
          <cell r="X354">
            <v>10</v>
          </cell>
          <cell r="Y354">
            <v>59</v>
          </cell>
          <cell r="Z354">
            <v>177</v>
          </cell>
          <cell r="AA354">
            <v>10</v>
          </cell>
        </row>
        <row r="355">
          <cell r="C355" t="str">
            <v>LT-033COR0PMS0C1-M45</v>
          </cell>
          <cell r="D355" t="str">
            <v>LT-MPC-04CO</v>
          </cell>
          <cell r="E355" t="str">
            <v>Estruc</v>
          </cell>
          <cell r="F355">
            <v>10</v>
          </cell>
          <cell r="G355">
            <v>59</v>
          </cell>
          <cell r="H355">
            <v>177</v>
          </cell>
          <cell r="I355">
            <v>59</v>
          </cell>
          <cell r="K355">
            <v>45</v>
          </cell>
          <cell r="L355" t="str">
            <v>LT-033COR0PMS0C1-M45</v>
          </cell>
          <cell r="M355" t="str">
            <v>LT-AJGRA-07CO</v>
          </cell>
          <cell r="N355" t="str">
            <v>Estruc</v>
          </cell>
          <cell r="O355">
            <v>10</v>
          </cell>
          <cell r="P355">
            <v>59</v>
          </cell>
          <cell r="Q355">
            <v>177</v>
          </cell>
          <cell r="R355">
            <v>59</v>
          </cell>
          <cell r="T355">
            <v>48</v>
          </cell>
          <cell r="U355" t="str">
            <v>LT-033COR0PMS0C1-M45</v>
          </cell>
          <cell r="V355" t="str">
            <v>LT-RCON-07CO</v>
          </cell>
          <cell r="W355" t="str">
            <v>km</v>
          </cell>
          <cell r="X355">
            <v>10</v>
          </cell>
          <cell r="Y355">
            <v>59</v>
          </cell>
          <cell r="Z355">
            <v>177</v>
          </cell>
          <cell r="AA355">
            <v>10</v>
          </cell>
        </row>
        <row r="356">
          <cell r="K356">
            <v>46</v>
          </cell>
          <cell r="L356" t="str">
            <v>LT-033COR0PMS0C1-M45</v>
          </cell>
          <cell r="M356" t="str">
            <v>LT-MCAC-01CO</v>
          </cell>
          <cell r="N356" t="str">
            <v>km</v>
          </cell>
          <cell r="O356">
            <v>10</v>
          </cell>
          <cell r="P356">
            <v>59</v>
          </cell>
          <cell r="Q356">
            <v>177</v>
          </cell>
          <cell r="R356">
            <v>10</v>
          </cell>
          <cell r="T356">
            <v>48</v>
          </cell>
          <cell r="U356" t="str">
            <v>LT-033COR0PMS0C1-M45</v>
          </cell>
          <cell r="V356" t="str">
            <v>LT-MSPT-04CO</v>
          </cell>
          <cell r="W356" t="str">
            <v>Estruc</v>
          </cell>
          <cell r="X356">
            <v>10</v>
          </cell>
          <cell r="Y356">
            <v>59</v>
          </cell>
          <cell r="Z356">
            <v>177</v>
          </cell>
          <cell r="AA356">
            <v>59</v>
          </cell>
        </row>
        <row r="357">
          <cell r="K357">
            <v>46</v>
          </cell>
          <cell r="L357" t="str">
            <v>LT-033COR0PMS0C1-M45</v>
          </cell>
          <cell r="M357" t="str">
            <v>LT-MCAP-03CO</v>
          </cell>
          <cell r="N357" t="str">
            <v>km</v>
          </cell>
          <cell r="O357">
            <v>10</v>
          </cell>
          <cell r="P357">
            <v>59</v>
          </cell>
          <cell r="Q357">
            <v>177</v>
          </cell>
          <cell r="R357">
            <v>10</v>
          </cell>
          <cell r="T357">
            <v>48</v>
          </cell>
        </row>
        <row r="358">
          <cell r="K358">
            <v>46</v>
          </cell>
          <cell r="L358" t="str">
            <v>LT-033COR0PMS0C1-M45</v>
          </cell>
          <cell r="M358" t="str">
            <v>LT-MRES-03CO</v>
          </cell>
          <cell r="N358" t="str">
            <v>Estruc</v>
          </cell>
          <cell r="O358">
            <v>10</v>
          </cell>
          <cell r="P358">
            <v>59</v>
          </cell>
          <cell r="Q358">
            <v>177</v>
          </cell>
          <cell r="R358">
            <v>59</v>
          </cell>
          <cell r="T358">
            <v>48</v>
          </cell>
        </row>
        <row r="360">
          <cell r="C360" t="str">
            <v>LT-033COR0PMD0C1-M46</v>
          </cell>
          <cell r="D360" t="str">
            <v>LT-INLI-04CO</v>
          </cell>
          <cell r="E360" t="str">
            <v>Estruc</v>
          </cell>
          <cell r="F360">
            <v>10</v>
          </cell>
          <cell r="G360">
            <v>59</v>
          </cell>
          <cell r="H360">
            <v>354</v>
          </cell>
          <cell r="I360">
            <v>59</v>
          </cell>
          <cell r="K360">
            <v>46</v>
          </cell>
          <cell r="L360" t="str">
            <v>LT-033COR0PMD0C1-M46</v>
          </cell>
          <cell r="M360" t="str">
            <v>LT-LMAP-09CO</v>
          </cell>
          <cell r="N360" t="str">
            <v>Cadena</v>
          </cell>
          <cell r="O360">
            <v>10</v>
          </cell>
          <cell r="P360">
            <v>59</v>
          </cell>
          <cell r="Q360">
            <v>354</v>
          </cell>
          <cell r="R360">
            <v>354</v>
          </cell>
          <cell r="U360" t="str">
            <v>LT-033COR0PMD0C1-M46</v>
          </cell>
          <cell r="V360" t="str">
            <v>LT-CAIS-07CO</v>
          </cell>
          <cell r="W360" t="str">
            <v>Cadena</v>
          </cell>
          <cell r="X360">
            <v>10</v>
          </cell>
          <cell r="Y360">
            <v>59</v>
          </cell>
          <cell r="Z360">
            <v>354</v>
          </cell>
          <cell r="AA360">
            <v>354</v>
          </cell>
        </row>
        <row r="361">
          <cell r="C361" t="str">
            <v>LT-033COR0PMD0C1-M46</v>
          </cell>
          <cell r="D361" t="str">
            <v>LT-INMI-09CO</v>
          </cell>
          <cell r="E361" t="str">
            <v>Estruc</v>
          </cell>
          <cell r="F361">
            <v>10</v>
          </cell>
          <cell r="G361">
            <v>59</v>
          </cell>
          <cell r="H361">
            <v>354</v>
          </cell>
          <cell r="I361">
            <v>59</v>
          </cell>
          <cell r="K361">
            <v>46</v>
          </cell>
          <cell r="L361" t="str">
            <v>LT-033COR0PMD0C1-M46</v>
          </cell>
          <cell r="M361" t="str">
            <v>LT-MDRA-04CO</v>
          </cell>
          <cell r="N361" t="str">
            <v>Estruc</v>
          </cell>
          <cell r="O361">
            <v>10</v>
          </cell>
          <cell r="P361">
            <v>59</v>
          </cell>
          <cell r="Q361">
            <v>354</v>
          </cell>
          <cell r="R361">
            <v>59</v>
          </cell>
          <cell r="U361" t="str">
            <v>LT-033COR0PMD0C1-M46</v>
          </cell>
          <cell r="V361" t="str">
            <v>LT-CCON-07CO</v>
          </cell>
          <cell r="W361" t="str">
            <v>km</v>
          </cell>
          <cell r="X361">
            <v>10</v>
          </cell>
          <cell r="Y361">
            <v>59</v>
          </cell>
          <cell r="Z361">
            <v>354</v>
          </cell>
          <cell r="AA361">
            <v>10</v>
          </cell>
        </row>
        <row r="362">
          <cell r="C362" t="str">
            <v>LT-033COR0PMD0C1-M46</v>
          </cell>
          <cell r="D362" t="str">
            <v>LT-INNO-07CO</v>
          </cell>
          <cell r="E362" t="str">
            <v>Estruc</v>
          </cell>
          <cell r="F362">
            <v>10</v>
          </cell>
          <cell r="G362">
            <v>59</v>
          </cell>
          <cell r="H362">
            <v>354</v>
          </cell>
          <cell r="I362">
            <v>59</v>
          </cell>
          <cell r="K362">
            <v>46</v>
          </cell>
          <cell r="L362" t="str">
            <v>LT-033COR0PMD0C1-M46</v>
          </cell>
          <cell r="M362" t="str">
            <v>LT-MFS-04CO</v>
          </cell>
          <cell r="N362" t="str">
            <v>km</v>
          </cell>
          <cell r="O362">
            <v>10</v>
          </cell>
          <cell r="P362">
            <v>59</v>
          </cell>
          <cell r="Q362">
            <v>354</v>
          </cell>
          <cell r="R362">
            <v>10</v>
          </cell>
          <cell r="U362" t="str">
            <v>LT-033COR0PMD0C1-M46</v>
          </cell>
          <cell r="V362" t="str">
            <v>LT-CFER-03CO</v>
          </cell>
          <cell r="W362" t="str">
            <v>Estruc</v>
          </cell>
          <cell r="X362">
            <v>10</v>
          </cell>
          <cell r="Y362">
            <v>59</v>
          </cell>
          <cell r="Z362">
            <v>354</v>
          </cell>
          <cell r="AA362">
            <v>59</v>
          </cell>
        </row>
        <row r="363">
          <cell r="C363" t="str">
            <v>LT-033COR0PMD0C1-M46</v>
          </cell>
          <cell r="D363" t="str">
            <v>LT-MPT-04CO</v>
          </cell>
          <cell r="E363" t="str">
            <v>Estruc</v>
          </cell>
          <cell r="F363">
            <v>10</v>
          </cell>
          <cell r="G363">
            <v>59</v>
          </cell>
          <cell r="H363">
            <v>354</v>
          </cell>
          <cell r="I363">
            <v>59</v>
          </cell>
          <cell r="K363">
            <v>46</v>
          </cell>
          <cell r="L363" t="str">
            <v>LT-033COR0PMD0C1-M46</v>
          </cell>
          <cell r="M363" t="str">
            <v>LT-CREOS-02CO</v>
          </cell>
          <cell r="N363" t="str">
            <v>Estruc</v>
          </cell>
          <cell r="O363">
            <v>10</v>
          </cell>
          <cell r="P363">
            <v>59</v>
          </cell>
          <cell r="Q363">
            <v>354</v>
          </cell>
          <cell r="R363">
            <v>59</v>
          </cell>
          <cell r="U363" t="str">
            <v>LT-033COR0PMD0C1-M46</v>
          </cell>
          <cell r="V363" t="str">
            <v>LT-RERE-01CO</v>
          </cell>
          <cell r="W363" t="str">
            <v>Retenida</v>
          </cell>
          <cell r="X363">
            <v>10</v>
          </cell>
          <cell r="Y363">
            <v>59</v>
          </cell>
          <cell r="Z363">
            <v>354</v>
          </cell>
          <cell r="AA363">
            <v>10</v>
          </cell>
        </row>
        <row r="364">
          <cell r="C364" t="str">
            <v>LT-033COR0PMD0C1-M46</v>
          </cell>
          <cell r="D364" t="str">
            <v>LT-MPC-04CO</v>
          </cell>
          <cell r="E364" t="str">
            <v>Estruc</v>
          </cell>
          <cell r="F364">
            <v>10</v>
          </cell>
          <cell r="G364">
            <v>59</v>
          </cell>
          <cell r="H364">
            <v>354</v>
          </cell>
          <cell r="I364">
            <v>59</v>
          </cell>
          <cell r="K364">
            <v>46</v>
          </cell>
          <cell r="L364" t="str">
            <v>LT-033COR0PMD0C1-M46</v>
          </cell>
          <cell r="M364" t="str">
            <v>LT-AJGRA-07CO</v>
          </cell>
          <cell r="N364" t="str">
            <v>Estruc</v>
          </cell>
          <cell r="O364">
            <v>10</v>
          </cell>
          <cell r="P364">
            <v>59</v>
          </cell>
          <cell r="Q364">
            <v>354</v>
          </cell>
          <cell r="R364">
            <v>59</v>
          </cell>
          <cell r="U364" t="str">
            <v>LT-033COR0PMD0C1-M46</v>
          </cell>
          <cell r="V364" t="str">
            <v>LT-RCON-07CO</v>
          </cell>
          <cell r="W364" t="str">
            <v>km</v>
          </cell>
          <cell r="X364">
            <v>10</v>
          </cell>
          <cell r="Y364">
            <v>59</v>
          </cell>
          <cell r="Z364">
            <v>354</v>
          </cell>
          <cell r="AA364">
            <v>10</v>
          </cell>
        </row>
        <row r="365">
          <cell r="K365">
            <v>47</v>
          </cell>
          <cell r="L365" t="str">
            <v>LT-033COR0PMD0C1-M46</v>
          </cell>
          <cell r="M365" t="str">
            <v>LT-MCAC-01CO</v>
          </cell>
          <cell r="N365" t="str">
            <v>km</v>
          </cell>
          <cell r="O365">
            <v>10</v>
          </cell>
          <cell r="P365">
            <v>59</v>
          </cell>
          <cell r="Q365">
            <v>354</v>
          </cell>
          <cell r="R365">
            <v>10</v>
          </cell>
          <cell r="U365" t="str">
            <v>LT-033COR0PMD0C1-M46</v>
          </cell>
          <cell r="V365" t="str">
            <v>LT-MSPT-04CO</v>
          </cell>
          <cell r="W365" t="str">
            <v>Estruc</v>
          </cell>
          <cell r="X365">
            <v>10</v>
          </cell>
          <cell r="Y365">
            <v>59</v>
          </cell>
          <cell r="Z365">
            <v>354</v>
          </cell>
          <cell r="AA365">
            <v>59</v>
          </cell>
        </row>
        <row r="366">
          <cell r="K366">
            <v>47</v>
          </cell>
          <cell r="L366" t="str">
            <v>LT-033COR0PMD0C1-M46</v>
          </cell>
          <cell r="M366" t="str">
            <v>LT-MCAP-03CO</v>
          </cell>
          <cell r="N366" t="str">
            <v>km</v>
          </cell>
          <cell r="O366">
            <v>10</v>
          </cell>
          <cell r="P366">
            <v>59</v>
          </cell>
          <cell r="Q366">
            <v>354</v>
          </cell>
          <cell r="R366">
            <v>10</v>
          </cell>
        </row>
        <row r="367">
          <cell r="K367">
            <v>47</v>
          </cell>
          <cell r="L367" t="str">
            <v>LT-033COR0PMD0C1-M46</v>
          </cell>
          <cell r="M367" t="str">
            <v>LT-MRES-03CO</v>
          </cell>
          <cell r="N367" t="str">
            <v>Estruc</v>
          </cell>
          <cell r="O367">
            <v>10</v>
          </cell>
          <cell r="P367">
            <v>59</v>
          </cell>
          <cell r="Q367">
            <v>354</v>
          </cell>
          <cell r="R367">
            <v>59</v>
          </cell>
        </row>
        <row r="369">
          <cell r="C369" t="str">
            <v>LT-033SIR0PMS1C1-M47</v>
          </cell>
          <cell r="D369" t="str">
            <v>LT-INLI-05SI</v>
          </cell>
          <cell r="E369" t="str">
            <v>Estruc</v>
          </cell>
          <cell r="F369">
            <v>10</v>
          </cell>
          <cell r="G369">
            <v>59</v>
          </cell>
          <cell r="H369">
            <v>177</v>
          </cell>
          <cell r="I369">
            <v>59</v>
          </cell>
          <cell r="K369">
            <v>47</v>
          </cell>
          <cell r="L369" t="str">
            <v>LT-033SIR0PMS1C1-M47</v>
          </cell>
          <cell r="M369" t="str">
            <v>LT-MDRA-04SI</v>
          </cell>
          <cell r="N369" t="str">
            <v>Estruc</v>
          </cell>
          <cell r="O369">
            <v>10</v>
          </cell>
          <cell r="P369">
            <v>59</v>
          </cell>
          <cell r="Q369">
            <v>177</v>
          </cell>
          <cell r="R369">
            <v>59</v>
          </cell>
          <cell r="U369" t="str">
            <v>LT-033SIR0PMS1C1-M47</v>
          </cell>
          <cell r="V369" t="str">
            <v>LT-CAIS-07SI</v>
          </cell>
          <cell r="W369" t="str">
            <v>Cadena</v>
          </cell>
          <cell r="X369">
            <v>10</v>
          </cell>
          <cell r="Y369">
            <v>59</v>
          </cell>
          <cell r="Z369">
            <v>177</v>
          </cell>
          <cell r="AA369">
            <v>177</v>
          </cell>
        </row>
        <row r="370">
          <cell r="C370" t="str">
            <v>LT-033SIR0PMS1C1-M47</v>
          </cell>
          <cell r="D370" t="str">
            <v>LT-INMI-09SI</v>
          </cell>
          <cell r="E370" t="str">
            <v>Estruc</v>
          </cell>
          <cell r="F370">
            <v>10</v>
          </cell>
          <cell r="G370">
            <v>59</v>
          </cell>
          <cell r="H370">
            <v>177</v>
          </cell>
          <cell r="I370">
            <v>59</v>
          </cell>
          <cell r="K370">
            <v>47</v>
          </cell>
          <cell r="L370" t="str">
            <v>LT-033SIR0PMS1C1-M47</v>
          </cell>
          <cell r="M370" t="str">
            <v>LT-MFS-04SI</v>
          </cell>
          <cell r="N370" t="str">
            <v>km</v>
          </cell>
          <cell r="O370">
            <v>10</v>
          </cell>
          <cell r="P370">
            <v>59</v>
          </cell>
          <cell r="Q370">
            <v>177</v>
          </cell>
          <cell r="R370">
            <v>10</v>
          </cell>
          <cell r="U370" t="str">
            <v>LT-033SIR0PMS1C1-M47</v>
          </cell>
          <cell r="V370" t="str">
            <v>LT-CCON-07SI</v>
          </cell>
          <cell r="W370" t="str">
            <v>km</v>
          </cell>
          <cell r="X370">
            <v>10</v>
          </cell>
          <cell r="Y370">
            <v>59</v>
          </cell>
          <cell r="Z370">
            <v>177</v>
          </cell>
          <cell r="AA370">
            <v>10</v>
          </cell>
        </row>
        <row r="371">
          <cell r="C371" t="str">
            <v>LT-033SIR0PMS1C1-M47</v>
          </cell>
          <cell r="D371" t="str">
            <v>LT-INNO-07SI</v>
          </cell>
          <cell r="E371" t="str">
            <v>Estruc</v>
          </cell>
          <cell r="F371">
            <v>10</v>
          </cell>
          <cell r="G371">
            <v>59</v>
          </cell>
          <cell r="H371">
            <v>177</v>
          </cell>
          <cell r="I371">
            <v>59</v>
          </cell>
          <cell r="K371">
            <v>47</v>
          </cell>
          <cell r="L371" t="str">
            <v>LT-033SIR0PMS1C1-M47</v>
          </cell>
          <cell r="M371" t="str">
            <v>LT-CREOS-02SI</v>
          </cell>
          <cell r="N371" t="str">
            <v>Estruc</v>
          </cell>
          <cell r="O371">
            <v>10</v>
          </cell>
          <cell r="P371">
            <v>59</v>
          </cell>
          <cell r="Q371">
            <v>177</v>
          </cell>
          <cell r="R371">
            <v>59</v>
          </cell>
          <cell r="U371" t="str">
            <v>LT-033SIR0PMS1C1-M47</v>
          </cell>
          <cell r="V371" t="str">
            <v>LT-CFER-03SI</v>
          </cell>
          <cell r="W371" t="str">
            <v>Estruc</v>
          </cell>
          <cell r="X371">
            <v>10</v>
          </cell>
          <cell r="Y371">
            <v>59</v>
          </cell>
          <cell r="Z371">
            <v>177</v>
          </cell>
          <cell r="AA371">
            <v>59</v>
          </cell>
        </row>
        <row r="372">
          <cell r="C372" t="str">
            <v>LT-033SIR0PMS1C1-M47</v>
          </cell>
          <cell r="D372" t="str">
            <v>LT-MPT-04SI</v>
          </cell>
          <cell r="E372" t="str">
            <v>Estruc</v>
          </cell>
          <cell r="F372">
            <v>10</v>
          </cell>
          <cell r="G372">
            <v>59</v>
          </cell>
          <cell r="H372">
            <v>177</v>
          </cell>
          <cell r="I372">
            <v>59</v>
          </cell>
          <cell r="K372">
            <v>47</v>
          </cell>
          <cell r="L372" t="str">
            <v>LT-033SIR0PMS1C1-M47</v>
          </cell>
          <cell r="M372" t="str">
            <v>LT-AJGRA-07SI</v>
          </cell>
          <cell r="N372" t="str">
            <v>Estruc</v>
          </cell>
          <cell r="O372">
            <v>10</v>
          </cell>
          <cell r="P372">
            <v>59</v>
          </cell>
          <cell r="Q372">
            <v>177</v>
          </cell>
          <cell r="R372">
            <v>59</v>
          </cell>
          <cell r="U372" t="str">
            <v>LT-033SIR0PMS1C1-M47</v>
          </cell>
          <cell r="V372" t="str">
            <v>LT-RERE-01SI</v>
          </cell>
          <cell r="W372" t="str">
            <v>Retenida</v>
          </cell>
          <cell r="X372">
            <v>10</v>
          </cell>
          <cell r="Y372">
            <v>59</v>
          </cell>
          <cell r="Z372">
            <v>177</v>
          </cell>
          <cell r="AA372">
            <v>10</v>
          </cell>
        </row>
        <row r="373">
          <cell r="C373" t="str">
            <v>LT-033SIR0PMS1C1-M47</v>
          </cell>
          <cell r="D373" t="str">
            <v>LT-MPC-04SI</v>
          </cell>
          <cell r="E373" t="str">
            <v>Estruc</v>
          </cell>
          <cell r="F373">
            <v>10</v>
          </cell>
          <cell r="G373">
            <v>59</v>
          </cell>
          <cell r="H373">
            <v>177</v>
          </cell>
          <cell r="I373">
            <v>59</v>
          </cell>
          <cell r="K373">
            <v>48</v>
          </cell>
          <cell r="L373" t="str">
            <v>LT-033SIR0PMS1C1-M47</v>
          </cell>
          <cell r="M373" t="str">
            <v>LT-MCAC-01SI</v>
          </cell>
          <cell r="N373" t="str">
            <v>km</v>
          </cell>
          <cell r="O373">
            <v>10</v>
          </cell>
          <cell r="P373">
            <v>59</v>
          </cell>
          <cell r="Q373">
            <v>177</v>
          </cell>
          <cell r="R373">
            <v>10</v>
          </cell>
          <cell r="U373" t="str">
            <v>LT-033SIR0PMS1C1-M47</v>
          </cell>
          <cell r="V373" t="str">
            <v>LT-RCG-02SI</v>
          </cell>
          <cell r="W373" t="str">
            <v>km</v>
          </cell>
          <cell r="X373">
            <v>10</v>
          </cell>
          <cell r="Y373">
            <v>59</v>
          </cell>
          <cell r="Z373">
            <v>177</v>
          </cell>
          <cell r="AA373">
            <v>10</v>
          </cell>
        </row>
        <row r="374">
          <cell r="K374">
            <v>48</v>
          </cell>
          <cell r="L374" t="str">
            <v>LT-033SIR0PMS1C1-M47</v>
          </cell>
          <cell r="M374" t="str">
            <v>LT-MCAP-03SI</v>
          </cell>
          <cell r="N374" t="str">
            <v>km</v>
          </cell>
          <cell r="O374">
            <v>10</v>
          </cell>
          <cell r="P374">
            <v>59</v>
          </cell>
          <cell r="Q374">
            <v>177</v>
          </cell>
          <cell r="R374">
            <v>10</v>
          </cell>
          <cell r="U374" t="str">
            <v>LT-033SIR0PMS1C1-M47</v>
          </cell>
          <cell r="V374" t="str">
            <v>LT-RCON-07SI</v>
          </cell>
          <cell r="W374" t="str">
            <v>km</v>
          </cell>
          <cell r="X374">
            <v>10</v>
          </cell>
          <cell r="Y374">
            <v>59</v>
          </cell>
          <cell r="Z374">
            <v>177</v>
          </cell>
          <cell r="AA374">
            <v>10</v>
          </cell>
        </row>
        <row r="375">
          <cell r="K375">
            <v>48</v>
          </cell>
          <cell r="L375" t="str">
            <v>LT-033SIR0PMS1C1-M47</v>
          </cell>
          <cell r="M375" t="str">
            <v>LT-MRES-03SI</v>
          </cell>
          <cell r="N375" t="str">
            <v>Estruc</v>
          </cell>
          <cell r="O375">
            <v>10</v>
          </cell>
          <cell r="P375">
            <v>59</v>
          </cell>
          <cell r="Q375">
            <v>177</v>
          </cell>
          <cell r="R375">
            <v>59</v>
          </cell>
          <cell r="U375" t="str">
            <v>LT-033SIR0PMS1C1-M47</v>
          </cell>
          <cell r="V375" t="str">
            <v>LT-MSPT-04SI</v>
          </cell>
          <cell r="W375" t="str">
            <v>Estruc</v>
          </cell>
          <cell r="X375">
            <v>10</v>
          </cell>
          <cell r="Y375">
            <v>59</v>
          </cell>
          <cell r="Z375">
            <v>177</v>
          </cell>
          <cell r="AA375">
            <v>59</v>
          </cell>
        </row>
        <row r="377">
          <cell r="C377" t="str">
            <v>LT-033SIR0PMD1C1-M48</v>
          </cell>
          <cell r="D377" t="str">
            <v>LT-INLI-04SI</v>
          </cell>
          <cell r="E377" t="str">
            <v>Estruc</v>
          </cell>
          <cell r="F377">
            <v>10</v>
          </cell>
          <cell r="G377">
            <v>59</v>
          </cell>
          <cell r="H377">
            <v>354</v>
          </cell>
          <cell r="I377">
            <v>59</v>
          </cell>
          <cell r="K377">
            <v>48</v>
          </cell>
          <cell r="L377" t="str">
            <v>LT-033SIR0PMD1C1-M48</v>
          </cell>
          <cell r="M377" t="str">
            <v>LT-MDRA-04SI</v>
          </cell>
          <cell r="N377" t="str">
            <v>Estruc</v>
          </cell>
          <cell r="O377">
            <v>10</v>
          </cell>
          <cell r="P377">
            <v>59</v>
          </cell>
          <cell r="Q377">
            <v>354</v>
          </cell>
          <cell r="R377">
            <v>59</v>
          </cell>
          <cell r="U377" t="str">
            <v>LT-033SIR0PMD1C1-M48</v>
          </cell>
          <cell r="V377" t="str">
            <v>LT-CAIS-07SI</v>
          </cell>
          <cell r="W377" t="str">
            <v>Cadena</v>
          </cell>
          <cell r="X377">
            <v>10</v>
          </cell>
          <cell r="Y377">
            <v>59</v>
          </cell>
          <cell r="Z377">
            <v>354</v>
          </cell>
          <cell r="AA377">
            <v>354</v>
          </cell>
        </row>
        <row r="378">
          <cell r="C378" t="str">
            <v>LT-033SIR0PMD1C1-M48</v>
          </cell>
          <cell r="D378" t="str">
            <v>LT-INMI-09SI</v>
          </cell>
          <cell r="E378" t="str">
            <v>Estruc</v>
          </cell>
          <cell r="F378">
            <v>10</v>
          </cell>
          <cell r="G378">
            <v>59</v>
          </cell>
          <cell r="H378">
            <v>354</v>
          </cell>
          <cell r="I378">
            <v>59</v>
          </cell>
          <cell r="K378">
            <v>48</v>
          </cell>
          <cell r="L378" t="str">
            <v>LT-033SIR0PMD1C1-M48</v>
          </cell>
          <cell r="M378" t="str">
            <v>LT-MFS-04SI</v>
          </cell>
          <cell r="N378" t="str">
            <v>km</v>
          </cell>
          <cell r="O378">
            <v>10</v>
          </cell>
          <cell r="P378">
            <v>59</v>
          </cell>
          <cell r="Q378">
            <v>354</v>
          </cell>
          <cell r="R378">
            <v>10</v>
          </cell>
          <cell r="U378" t="str">
            <v>LT-033SIR0PMD1C1-M48</v>
          </cell>
          <cell r="V378" t="str">
            <v>LT-CCON-07SI</v>
          </cell>
          <cell r="W378" t="str">
            <v>km</v>
          </cell>
          <cell r="X378">
            <v>10</v>
          </cell>
          <cell r="Y378">
            <v>59</v>
          </cell>
          <cell r="Z378">
            <v>354</v>
          </cell>
          <cell r="AA378">
            <v>10</v>
          </cell>
        </row>
        <row r="379">
          <cell r="C379" t="str">
            <v>LT-033SIR0PMD1C1-M48</v>
          </cell>
          <cell r="D379" t="str">
            <v>LT-INNO-07SI</v>
          </cell>
          <cell r="E379" t="str">
            <v>Estruc</v>
          </cell>
          <cell r="F379">
            <v>10</v>
          </cell>
          <cell r="G379">
            <v>59</v>
          </cell>
          <cell r="H379">
            <v>354</v>
          </cell>
          <cell r="I379">
            <v>59</v>
          </cell>
          <cell r="K379">
            <v>48</v>
          </cell>
          <cell r="L379" t="str">
            <v>LT-033SIR0PMD1C1-M48</v>
          </cell>
          <cell r="M379" t="str">
            <v>LT-CREOS-02SI</v>
          </cell>
          <cell r="N379" t="str">
            <v>Estruc</v>
          </cell>
          <cell r="O379">
            <v>10</v>
          </cell>
          <cell r="P379">
            <v>59</v>
          </cell>
          <cell r="Q379">
            <v>354</v>
          </cell>
          <cell r="R379">
            <v>59</v>
          </cell>
          <cell r="U379" t="str">
            <v>LT-033SIR0PMD1C1-M48</v>
          </cell>
          <cell r="V379" t="str">
            <v>LT-CFER-03SI</v>
          </cell>
          <cell r="W379" t="str">
            <v>Estruc</v>
          </cell>
          <cell r="X379">
            <v>10</v>
          </cell>
          <cell r="Y379">
            <v>59</v>
          </cell>
          <cell r="Z379">
            <v>354</v>
          </cell>
          <cell r="AA379">
            <v>59</v>
          </cell>
        </row>
        <row r="380">
          <cell r="C380" t="str">
            <v>LT-033SIR0PMD1C1-M48</v>
          </cell>
          <cell r="D380" t="str">
            <v>LT-MPT-04SI</v>
          </cell>
          <cell r="E380" t="str">
            <v>Estruc</v>
          </cell>
          <cell r="F380">
            <v>10</v>
          </cell>
          <cell r="G380">
            <v>59</v>
          </cell>
          <cell r="H380">
            <v>354</v>
          </cell>
          <cell r="I380">
            <v>59</v>
          </cell>
          <cell r="K380">
            <v>48</v>
          </cell>
          <cell r="L380" t="str">
            <v>LT-033SIR0PMD1C1-M48</v>
          </cell>
          <cell r="M380" t="str">
            <v>LT-AJGRA-07SI</v>
          </cell>
          <cell r="N380" t="str">
            <v>Estruc</v>
          </cell>
          <cell r="O380">
            <v>10</v>
          </cell>
          <cell r="P380">
            <v>59</v>
          </cell>
          <cell r="Q380">
            <v>354</v>
          </cell>
          <cell r="R380">
            <v>59</v>
          </cell>
          <cell r="U380" t="str">
            <v>LT-033SIR0PMD1C1-M48</v>
          </cell>
          <cell r="V380" t="str">
            <v>LT-RERE-01SI</v>
          </cell>
          <cell r="W380" t="str">
            <v>Retenida</v>
          </cell>
          <cell r="X380">
            <v>10</v>
          </cell>
          <cell r="Y380">
            <v>59</v>
          </cell>
          <cell r="Z380">
            <v>354</v>
          </cell>
          <cell r="AA380">
            <v>10</v>
          </cell>
        </row>
        <row r="381">
          <cell r="C381" t="str">
            <v>LT-033SIR0PMD1C1-M48</v>
          </cell>
          <cell r="D381" t="str">
            <v>LT-MPC-04SI</v>
          </cell>
          <cell r="E381" t="str">
            <v>Estruc</v>
          </cell>
          <cell r="F381">
            <v>10</v>
          </cell>
          <cell r="G381">
            <v>59</v>
          </cell>
          <cell r="H381">
            <v>354</v>
          </cell>
          <cell r="I381">
            <v>59</v>
          </cell>
          <cell r="K381">
            <v>3</v>
          </cell>
          <cell r="L381" t="str">
            <v>LT-033SIR0PMD1C1-M48</v>
          </cell>
          <cell r="M381" t="str">
            <v>LT-MCAC-01SI</v>
          </cell>
          <cell r="N381" t="str">
            <v>km</v>
          </cell>
          <cell r="O381">
            <v>10</v>
          </cell>
          <cell r="P381">
            <v>59</v>
          </cell>
          <cell r="Q381">
            <v>354</v>
          </cell>
          <cell r="R381">
            <v>10</v>
          </cell>
          <cell r="U381" t="str">
            <v>LT-033SIR0PMD1C1-M48</v>
          </cell>
          <cell r="V381" t="str">
            <v>LT-RCG-02SI</v>
          </cell>
          <cell r="W381" t="str">
            <v>km</v>
          </cell>
          <cell r="X381">
            <v>10</v>
          </cell>
          <cell r="Y381">
            <v>59</v>
          </cell>
          <cell r="Z381">
            <v>354</v>
          </cell>
          <cell r="AA381">
            <v>10</v>
          </cell>
        </row>
        <row r="382">
          <cell r="K382">
            <v>3</v>
          </cell>
          <cell r="L382" t="str">
            <v>LT-033SIR0PMD1C1-M48</v>
          </cell>
          <cell r="M382" t="str">
            <v>LT-MCAP-03SI</v>
          </cell>
          <cell r="N382" t="str">
            <v>km</v>
          </cell>
          <cell r="O382">
            <v>10</v>
          </cell>
          <cell r="P382">
            <v>59</v>
          </cell>
          <cell r="Q382">
            <v>354</v>
          </cell>
          <cell r="R382">
            <v>10</v>
          </cell>
          <cell r="U382" t="str">
            <v>LT-033SIR0PMD1C1-M48</v>
          </cell>
          <cell r="V382" t="str">
            <v>LT-RCON-07SI</v>
          </cell>
          <cell r="W382" t="str">
            <v>km</v>
          </cell>
          <cell r="X382">
            <v>10</v>
          </cell>
          <cell r="Y382">
            <v>59</v>
          </cell>
          <cell r="Z382">
            <v>354</v>
          </cell>
          <cell r="AA382">
            <v>10</v>
          </cell>
        </row>
        <row r="383">
          <cell r="K383">
            <v>37</v>
          </cell>
          <cell r="L383" t="str">
            <v>LT-033SIR0PMD1C1-M48</v>
          </cell>
          <cell r="M383" t="str">
            <v>LT-MRES-03SI</v>
          </cell>
          <cell r="N383" t="str">
            <v>Estruc</v>
          </cell>
          <cell r="O383">
            <v>10</v>
          </cell>
          <cell r="P383">
            <v>59</v>
          </cell>
          <cell r="Q383">
            <v>354</v>
          </cell>
          <cell r="R383">
            <v>59</v>
          </cell>
          <cell r="U383" t="str">
            <v>LT-033SIR0PMD1C1-M48</v>
          </cell>
          <cell r="V383" t="str">
            <v>LT-MSPT-04SI</v>
          </cell>
          <cell r="W383" t="str">
            <v>Estruc</v>
          </cell>
          <cell r="X383">
            <v>10</v>
          </cell>
          <cell r="Y383">
            <v>59</v>
          </cell>
          <cell r="Z383">
            <v>354</v>
          </cell>
          <cell r="AA383">
            <v>59</v>
          </cell>
        </row>
        <row r="384">
          <cell r="K384">
            <v>37</v>
          </cell>
        </row>
        <row r="385">
          <cell r="C385" t="str">
            <v>LT-220SIR0TAD2C1-M49</v>
          </cell>
          <cell r="D385" t="str">
            <v>LT-INLI-02SI</v>
          </cell>
          <cell r="E385" t="str">
            <v>Estruc</v>
          </cell>
          <cell r="F385">
            <v>10</v>
          </cell>
          <cell r="G385">
            <v>25</v>
          </cell>
          <cell r="H385">
            <v>150</v>
          </cell>
          <cell r="I385">
            <v>25</v>
          </cell>
          <cell r="L385" t="str">
            <v>LT-220SIR0TAD2C1-M49</v>
          </cell>
          <cell r="M385" t="str">
            <v>LT-MDRA-01SI</v>
          </cell>
          <cell r="N385" t="str">
            <v>Estruc</v>
          </cell>
          <cell r="O385">
            <v>10</v>
          </cell>
          <cell r="P385">
            <v>25</v>
          </cell>
          <cell r="Q385">
            <v>150</v>
          </cell>
          <cell r="R385">
            <v>25</v>
          </cell>
          <cell r="U385" t="str">
            <v>LT-220SIR0TAD2C1-M49</v>
          </cell>
          <cell r="V385" t="str">
            <v>LT-CAIS-01SI</v>
          </cell>
          <cell r="W385" t="str">
            <v>Cadena</v>
          </cell>
          <cell r="X385">
            <v>10</v>
          </cell>
          <cell r="Y385">
            <v>25</v>
          </cell>
          <cell r="Z385">
            <v>150</v>
          </cell>
          <cell r="AA385">
            <v>150</v>
          </cell>
        </row>
        <row r="386">
          <cell r="C386" t="str">
            <v>LT-220SIR0TAD2C1-M49</v>
          </cell>
          <cell r="D386" t="str">
            <v>LT-INMI-02SI</v>
          </cell>
          <cell r="E386" t="str">
            <v>Estruc</v>
          </cell>
          <cell r="F386">
            <v>10</v>
          </cell>
          <cell r="G386">
            <v>25</v>
          </cell>
          <cell r="H386">
            <v>150</v>
          </cell>
          <cell r="I386">
            <v>25</v>
          </cell>
          <cell r="L386" t="str">
            <v>LT-220SIR0TAD2C1-M49</v>
          </cell>
          <cell r="M386" t="str">
            <v>LT-MFS-01SI</v>
          </cell>
          <cell r="N386" t="str">
            <v>km</v>
          </cell>
          <cell r="O386">
            <v>10</v>
          </cell>
          <cell r="P386">
            <v>25</v>
          </cell>
          <cell r="Q386">
            <v>150</v>
          </cell>
          <cell r="R386">
            <v>10</v>
          </cell>
          <cell r="U386" t="str">
            <v>LT-220SIR0TAD2C1-M49</v>
          </cell>
          <cell r="V386" t="str">
            <v>LT-CCON-03SI</v>
          </cell>
          <cell r="W386" t="str">
            <v>km</v>
          </cell>
          <cell r="X386">
            <v>10</v>
          </cell>
          <cell r="Y386">
            <v>25</v>
          </cell>
          <cell r="Z386">
            <v>150</v>
          </cell>
          <cell r="AA386">
            <v>10</v>
          </cell>
        </row>
        <row r="387">
          <cell r="C387" t="str">
            <v>LT-220SIR0TAD2C1-M49</v>
          </cell>
          <cell r="D387" t="str">
            <v>LT-INNO-01SI</v>
          </cell>
          <cell r="E387" t="str">
            <v>Estruc</v>
          </cell>
          <cell r="F387">
            <v>10</v>
          </cell>
          <cell r="G387">
            <v>25</v>
          </cell>
          <cell r="H387">
            <v>150</v>
          </cell>
          <cell r="I387">
            <v>25</v>
          </cell>
          <cell r="L387" t="str">
            <v>LT-220SIR0TAD2C1-M49</v>
          </cell>
          <cell r="M387" t="str">
            <v>LT-EMPA-01SI</v>
          </cell>
          <cell r="N387" t="str">
            <v>Estruc</v>
          </cell>
          <cell r="O387">
            <v>10</v>
          </cell>
          <cell r="P387">
            <v>25</v>
          </cell>
          <cell r="Q387">
            <v>150</v>
          </cell>
          <cell r="R387">
            <v>25</v>
          </cell>
          <cell r="U387" t="str">
            <v>LT-220SIR0TAD2C1-M49</v>
          </cell>
          <cell r="V387" t="str">
            <v>LT-CFER-01SI</v>
          </cell>
          <cell r="W387" t="str">
            <v>Estruc</v>
          </cell>
          <cell r="X387">
            <v>10</v>
          </cell>
          <cell r="Y387">
            <v>25</v>
          </cell>
          <cell r="Z387">
            <v>150</v>
          </cell>
          <cell r="AA387">
            <v>25</v>
          </cell>
        </row>
        <row r="388">
          <cell r="C388" t="str">
            <v>LT-220SIR0TAD2C1-M49</v>
          </cell>
          <cell r="D388" t="str">
            <v>LT-MPT-01SI</v>
          </cell>
          <cell r="E388" t="str">
            <v>Estruc</v>
          </cell>
          <cell r="F388">
            <v>10</v>
          </cell>
          <cell r="G388">
            <v>25</v>
          </cell>
          <cell r="H388">
            <v>150</v>
          </cell>
          <cell r="I388">
            <v>25</v>
          </cell>
          <cell r="L388" t="str">
            <v>LT-220SIR0TAD2C1-M49</v>
          </cell>
          <cell r="M388" t="str">
            <v>LT-PIES-02SI</v>
          </cell>
          <cell r="N388" t="str">
            <v>Estruc</v>
          </cell>
          <cell r="O388">
            <v>10</v>
          </cell>
          <cell r="P388">
            <v>25</v>
          </cell>
          <cell r="Q388">
            <v>150</v>
          </cell>
          <cell r="R388">
            <v>25</v>
          </cell>
          <cell r="U388" t="str">
            <v>LT-220SIR0TAD2C1-M49</v>
          </cell>
          <cell r="V388" t="str">
            <v>LT-CPER-01SI</v>
          </cell>
          <cell r="W388" t="str">
            <v>Estruc</v>
          </cell>
          <cell r="X388">
            <v>10</v>
          </cell>
          <cell r="Y388">
            <v>25</v>
          </cell>
          <cell r="Z388">
            <v>150</v>
          </cell>
          <cell r="AA388">
            <v>25</v>
          </cell>
        </row>
        <row r="389">
          <cell r="C389" t="str">
            <v>LT-220SIR0TAD2C1-M49</v>
          </cell>
          <cell r="D389" t="str">
            <v>LT-MPC-02SI</v>
          </cell>
          <cell r="E389" t="str">
            <v>Estruc</v>
          </cell>
          <cell r="F389">
            <v>10</v>
          </cell>
          <cell r="G389">
            <v>25</v>
          </cell>
          <cell r="H389">
            <v>150</v>
          </cell>
          <cell r="I389">
            <v>25</v>
          </cell>
          <cell r="L389" t="str">
            <v>LT-220SIR0TAD2C1-M49</v>
          </cell>
          <cell r="M389" t="str">
            <v>LT-AJGRA-01SI</v>
          </cell>
          <cell r="N389" t="str">
            <v>Estruc</v>
          </cell>
          <cell r="O389">
            <v>10</v>
          </cell>
          <cell r="P389">
            <v>25</v>
          </cell>
          <cell r="Q389">
            <v>150</v>
          </cell>
          <cell r="R389">
            <v>25</v>
          </cell>
          <cell r="U389" t="str">
            <v>LT-220SIR0TAD2C1-M49</v>
          </cell>
          <cell r="V389" t="str">
            <v>LT-RCG-06SI</v>
          </cell>
          <cell r="W389" t="str">
            <v>km</v>
          </cell>
          <cell r="X389">
            <v>10</v>
          </cell>
          <cell r="Y389">
            <v>25</v>
          </cell>
          <cell r="Z389">
            <v>150</v>
          </cell>
          <cell r="AA389">
            <v>10</v>
          </cell>
        </row>
        <row r="390">
          <cell r="L390" t="str">
            <v>LT-220SIR0TAD2C1-M49</v>
          </cell>
          <cell r="M390" t="str">
            <v>LT-MCAC-02SI</v>
          </cell>
          <cell r="N390" t="str">
            <v>km</v>
          </cell>
          <cell r="O390">
            <v>10</v>
          </cell>
          <cell r="P390">
            <v>25</v>
          </cell>
          <cell r="Q390">
            <v>150</v>
          </cell>
          <cell r="R390">
            <v>10</v>
          </cell>
          <cell r="U390" t="str">
            <v>LT-220SIR0TAD2C1-M49</v>
          </cell>
          <cell r="V390" t="str">
            <v>LT-RCON-04SI</v>
          </cell>
          <cell r="W390" t="str">
            <v>km</v>
          </cell>
          <cell r="X390">
            <v>10</v>
          </cell>
          <cell r="Y390">
            <v>25</v>
          </cell>
          <cell r="Z390">
            <v>150</v>
          </cell>
          <cell r="AA390">
            <v>10</v>
          </cell>
        </row>
        <row r="391">
          <cell r="L391" t="str">
            <v>LT-220SIR0TAD2C1-M49</v>
          </cell>
          <cell r="M391" t="str">
            <v>LT-MCAP-01SI</v>
          </cell>
          <cell r="N391" t="str">
            <v>km</v>
          </cell>
          <cell r="O391">
            <v>10</v>
          </cell>
          <cell r="P391">
            <v>25</v>
          </cell>
          <cell r="Q391">
            <v>150</v>
          </cell>
          <cell r="R391">
            <v>10</v>
          </cell>
          <cell r="U391" t="str">
            <v>LT-220SIR0TAD2C1-M49</v>
          </cell>
          <cell r="V391" t="str">
            <v>LT-MSPT-05SI</v>
          </cell>
          <cell r="W391" t="str">
            <v>Estruc</v>
          </cell>
          <cell r="X391">
            <v>10</v>
          </cell>
          <cell r="Y391">
            <v>25</v>
          </cell>
          <cell r="Z391">
            <v>150</v>
          </cell>
          <cell r="AA391">
            <v>25</v>
          </cell>
        </row>
        <row r="392">
          <cell r="L392" t="str">
            <v>LT-220SIR0TAD2C1-M49</v>
          </cell>
          <cell r="M392" t="str">
            <v>LT-MRES-02SI</v>
          </cell>
          <cell r="N392" t="str">
            <v>Estruc</v>
          </cell>
          <cell r="O392">
            <v>10</v>
          </cell>
          <cell r="P392">
            <v>25</v>
          </cell>
          <cell r="Q392">
            <v>150</v>
          </cell>
          <cell r="R392">
            <v>25</v>
          </cell>
        </row>
        <row r="394">
          <cell r="C394" t="str">
            <v>LT-060SEU0ACS1C1-M50</v>
          </cell>
          <cell r="D394" t="str">
            <v>LT-INLI-09SI</v>
          </cell>
          <cell r="E394" t="str">
            <v>Estruc</v>
          </cell>
          <cell r="F394">
            <v>10</v>
          </cell>
          <cell r="G394">
            <v>59</v>
          </cell>
          <cell r="H394">
            <v>177</v>
          </cell>
          <cell r="I394">
            <v>59</v>
          </cell>
          <cell r="L394" t="str">
            <v>LT-060SEU0ACS1C1-M50</v>
          </cell>
          <cell r="M394" t="str">
            <v>LT-PIES-08SI</v>
          </cell>
          <cell r="N394" t="str">
            <v>Estruc</v>
          </cell>
          <cell r="O394">
            <v>10</v>
          </cell>
          <cell r="P394">
            <v>59</v>
          </cell>
          <cell r="Q394">
            <v>177</v>
          </cell>
          <cell r="R394">
            <v>59</v>
          </cell>
          <cell r="U394" t="str">
            <v>LT-060SEU0ACS1C1-M50</v>
          </cell>
          <cell r="V394" t="str">
            <v>LT-CAIS-05SI</v>
          </cell>
          <cell r="W394" t="str">
            <v>Cadena</v>
          </cell>
          <cell r="X394">
            <v>10</v>
          </cell>
          <cell r="Y394">
            <v>59</v>
          </cell>
          <cell r="Z394">
            <v>177</v>
          </cell>
          <cell r="AA394">
            <v>177</v>
          </cell>
        </row>
        <row r="395">
          <cell r="C395" t="str">
            <v>LT-060SEU0ACS1C1-M50</v>
          </cell>
          <cell r="D395" t="str">
            <v>LT-INMI-06SI</v>
          </cell>
          <cell r="E395" t="str">
            <v>Estruc</v>
          </cell>
          <cell r="F395">
            <v>10</v>
          </cell>
          <cell r="G395">
            <v>59</v>
          </cell>
          <cell r="H395">
            <v>177</v>
          </cell>
          <cell r="I395">
            <v>59</v>
          </cell>
          <cell r="L395" t="str">
            <v>LT-060SEU0ACS1C1-M50</v>
          </cell>
          <cell r="M395" t="str">
            <v>LT-AJGRA-05SI</v>
          </cell>
          <cell r="N395" t="str">
            <v>Estruc</v>
          </cell>
          <cell r="O395">
            <v>10</v>
          </cell>
          <cell r="P395">
            <v>59</v>
          </cell>
          <cell r="Q395">
            <v>177</v>
          </cell>
          <cell r="R395">
            <v>59</v>
          </cell>
          <cell r="U395" t="str">
            <v>LT-060SEU0ACS1C1-M50</v>
          </cell>
          <cell r="V395" t="str">
            <v>LT-CCON-06SI</v>
          </cell>
          <cell r="W395" t="str">
            <v>km</v>
          </cell>
          <cell r="X395">
            <v>10</v>
          </cell>
          <cell r="Y395">
            <v>59</v>
          </cell>
          <cell r="Z395">
            <v>177</v>
          </cell>
          <cell r="AA395">
            <v>10</v>
          </cell>
        </row>
        <row r="396">
          <cell r="C396" t="str">
            <v>LT-060SEU0ACS1C1-M50</v>
          </cell>
          <cell r="D396" t="str">
            <v>LT-INNO-07SI</v>
          </cell>
          <cell r="E396" t="str">
            <v>Estruc</v>
          </cell>
          <cell r="F396">
            <v>10</v>
          </cell>
          <cell r="G396">
            <v>59</v>
          </cell>
          <cell r="H396">
            <v>177</v>
          </cell>
          <cell r="I396">
            <v>59</v>
          </cell>
          <cell r="L396" t="str">
            <v>LT-060SEU0ACS1C1-M50</v>
          </cell>
          <cell r="M396" t="str">
            <v>LT-MRES-01SI</v>
          </cell>
          <cell r="N396" t="str">
            <v>Estruc</v>
          </cell>
          <cell r="O396">
            <v>10</v>
          </cell>
          <cell r="P396">
            <v>59</v>
          </cell>
          <cell r="Q396">
            <v>177</v>
          </cell>
          <cell r="R396">
            <v>59</v>
          </cell>
          <cell r="U396" t="str">
            <v>LT-060SEU0ACS1C1-M50</v>
          </cell>
          <cell r="V396" t="str">
            <v>LT-CFER-02SI</v>
          </cell>
          <cell r="W396" t="str">
            <v>Estruc</v>
          </cell>
          <cell r="X396">
            <v>10</v>
          </cell>
          <cell r="Y396">
            <v>59</v>
          </cell>
          <cell r="Z396">
            <v>177</v>
          </cell>
          <cell r="AA396">
            <v>59</v>
          </cell>
        </row>
        <row r="397">
          <cell r="C397" t="str">
            <v>LT-060SEU0ACS1C1-M50</v>
          </cell>
          <cell r="D397" t="str">
            <v>LT-MPT-04SI</v>
          </cell>
          <cell r="E397" t="str">
            <v>Estruc</v>
          </cell>
          <cell r="F397">
            <v>10</v>
          </cell>
          <cell r="G397">
            <v>59</v>
          </cell>
          <cell r="H397">
            <v>177</v>
          </cell>
          <cell r="I397">
            <v>59</v>
          </cell>
          <cell r="U397" t="str">
            <v>LT-060SEU0ACS1C1-M50</v>
          </cell>
          <cell r="V397" t="str">
            <v>LT-RCG-03SI</v>
          </cell>
          <cell r="W397" t="str">
            <v>km</v>
          </cell>
          <cell r="X397">
            <v>10</v>
          </cell>
          <cell r="Y397">
            <v>59</v>
          </cell>
          <cell r="Z397">
            <v>177</v>
          </cell>
          <cell r="AA397">
            <v>10</v>
          </cell>
        </row>
        <row r="398">
          <cell r="C398" t="str">
            <v>LT-060SEU0ACS1C1-M50</v>
          </cell>
          <cell r="D398" t="str">
            <v>LT-MPC-04SI</v>
          </cell>
          <cell r="E398" t="str">
            <v>Estruc</v>
          </cell>
          <cell r="F398">
            <v>10</v>
          </cell>
          <cell r="G398">
            <v>59</v>
          </cell>
          <cell r="H398">
            <v>177</v>
          </cell>
          <cell r="I398">
            <v>59</v>
          </cell>
          <cell r="U398" t="str">
            <v>LT-060SEU0ACS1C1-M50</v>
          </cell>
          <cell r="V398" t="str">
            <v>LT-RCON-01SI</v>
          </cell>
          <cell r="W398" t="str">
            <v>km</v>
          </cell>
          <cell r="X398">
            <v>10</v>
          </cell>
          <cell r="Y398">
            <v>59</v>
          </cell>
          <cell r="Z398">
            <v>177</v>
          </cell>
          <cell r="AA398">
            <v>10</v>
          </cell>
        </row>
        <row r="399">
          <cell r="U399" t="str">
            <v>LT-060SEU0ACS1C1-M50</v>
          </cell>
          <cell r="V399" t="str">
            <v>LT-MSPT-04SI</v>
          </cell>
          <cell r="W399" t="str">
            <v>Estruc</v>
          </cell>
          <cell r="X399">
            <v>10</v>
          </cell>
          <cell r="Y399">
            <v>59</v>
          </cell>
          <cell r="Z399">
            <v>177</v>
          </cell>
          <cell r="AA399">
            <v>59</v>
          </cell>
        </row>
        <row r="401">
          <cell r="C401" t="str">
            <v>LT-060SEU0ACD1C1-M51</v>
          </cell>
          <cell r="D401" t="str">
            <v>LT-INLI-05SI</v>
          </cell>
          <cell r="E401" t="str">
            <v>Estruc</v>
          </cell>
          <cell r="F401">
            <v>10</v>
          </cell>
          <cell r="G401">
            <v>59</v>
          </cell>
          <cell r="H401">
            <v>354</v>
          </cell>
          <cell r="I401">
            <v>59</v>
          </cell>
          <cell r="L401" t="str">
            <v>LT-060SEU0ACD1C1-M51</v>
          </cell>
          <cell r="M401" t="str">
            <v>LT-PIES-08SI</v>
          </cell>
          <cell r="N401" t="str">
            <v>Estruc</v>
          </cell>
          <cell r="O401">
            <v>10</v>
          </cell>
          <cell r="P401">
            <v>59</v>
          </cell>
          <cell r="Q401">
            <v>354</v>
          </cell>
          <cell r="R401">
            <v>59</v>
          </cell>
          <cell r="U401" t="str">
            <v>LT-060SEU0ACD1C1-M51</v>
          </cell>
          <cell r="V401" t="str">
            <v>LT-CAIS-05SI</v>
          </cell>
          <cell r="W401" t="str">
            <v>Cadena</v>
          </cell>
          <cell r="X401">
            <v>10</v>
          </cell>
          <cell r="Y401">
            <v>59</v>
          </cell>
          <cell r="Z401">
            <v>354</v>
          </cell>
          <cell r="AA401">
            <v>354</v>
          </cell>
        </row>
        <row r="402">
          <cell r="C402" t="str">
            <v>LT-060SEU0ACD1C1-M51</v>
          </cell>
          <cell r="D402" t="str">
            <v>LT-INMI-06SI</v>
          </cell>
          <cell r="E402" t="str">
            <v>Estruc</v>
          </cell>
          <cell r="F402">
            <v>10</v>
          </cell>
          <cell r="G402">
            <v>59</v>
          </cell>
          <cell r="H402">
            <v>354</v>
          </cell>
          <cell r="I402">
            <v>59</v>
          </cell>
          <cell r="L402" t="str">
            <v>LT-060SEU0ACD1C1-M51</v>
          </cell>
          <cell r="M402" t="str">
            <v>LT-AJGRA-05SI</v>
          </cell>
          <cell r="N402" t="str">
            <v>Estruc</v>
          </cell>
          <cell r="O402">
            <v>10</v>
          </cell>
          <cell r="P402">
            <v>59</v>
          </cell>
          <cell r="Q402">
            <v>354</v>
          </cell>
          <cell r="R402">
            <v>59</v>
          </cell>
          <cell r="U402" t="str">
            <v>LT-060SEU0ACD1C1-M51</v>
          </cell>
          <cell r="V402" t="str">
            <v>LT-CCON-06SI</v>
          </cell>
          <cell r="W402" t="str">
            <v>km</v>
          </cell>
          <cell r="X402">
            <v>10</v>
          </cell>
          <cell r="Y402">
            <v>59</v>
          </cell>
          <cell r="Z402">
            <v>354</v>
          </cell>
          <cell r="AA402">
            <v>10</v>
          </cell>
        </row>
        <row r="403">
          <cell r="C403" t="str">
            <v>LT-060SEU0ACD1C1-M51</v>
          </cell>
          <cell r="D403" t="str">
            <v>LT-INNO-07SI</v>
          </cell>
          <cell r="E403" t="str">
            <v>Estruc</v>
          </cell>
          <cell r="F403">
            <v>10</v>
          </cell>
          <cell r="G403">
            <v>59</v>
          </cell>
          <cell r="H403">
            <v>354</v>
          </cell>
          <cell r="I403">
            <v>59</v>
          </cell>
          <cell r="L403" t="str">
            <v>LT-060SEU0ACD1C1-M51</v>
          </cell>
          <cell r="M403" t="str">
            <v>LT-MRES-01SI</v>
          </cell>
          <cell r="N403" t="str">
            <v>Estruc</v>
          </cell>
          <cell r="O403">
            <v>10</v>
          </cell>
          <cell r="P403">
            <v>59</v>
          </cell>
          <cell r="Q403">
            <v>354</v>
          </cell>
          <cell r="R403">
            <v>59</v>
          </cell>
          <cell r="U403" t="str">
            <v>LT-060SEU0ACD1C1-M51</v>
          </cell>
          <cell r="V403" t="str">
            <v>LT-CFER-02SI</v>
          </cell>
          <cell r="W403" t="str">
            <v>Estruc</v>
          </cell>
          <cell r="X403">
            <v>10</v>
          </cell>
          <cell r="Y403">
            <v>59</v>
          </cell>
          <cell r="Z403">
            <v>354</v>
          </cell>
          <cell r="AA403">
            <v>59</v>
          </cell>
        </row>
        <row r="404">
          <cell r="C404" t="str">
            <v>LT-060SEU0ACD1C1-M51</v>
          </cell>
          <cell r="D404" t="str">
            <v>LT-MPT-04SI</v>
          </cell>
          <cell r="E404" t="str">
            <v>Estruc</v>
          </cell>
          <cell r="F404">
            <v>10</v>
          </cell>
          <cell r="G404">
            <v>59</v>
          </cell>
          <cell r="H404">
            <v>354</v>
          </cell>
          <cell r="I404">
            <v>59</v>
          </cell>
          <cell r="U404" t="str">
            <v>LT-060SEU0ACD1C1-M51</v>
          </cell>
          <cell r="V404" t="str">
            <v>LT-RCG-03SI</v>
          </cell>
          <cell r="W404" t="str">
            <v>km</v>
          </cell>
          <cell r="X404">
            <v>10</v>
          </cell>
          <cell r="Y404">
            <v>59</v>
          </cell>
          <cell r="Z404">
            <v>354</v>
          </cell>
          <cell r="AA404">
            <v>10</v>
          </cell>
        </row>
        <row r="405">
          <cell r="C405" t="str">
            <v>LT-060SEU0ACD1C1-M51</v>
          </cell>
          <cell r="D405" t="str">
            <v>LT-MPC-04SI</v>
          </cell>
          <cell r="E405" t="str">
            <v>Estruc</v>
          </cell>
          <cell r="F405">
            <v>10</v>
          </cell>
          <cell r="G405">
            <v>59</v>
          </cell>
          <cell r="H405">
            <v>354</v>
          </cell>
          <cell r="I405">
            <v>59</v>
          </cell>
          <cell r="U405" t="str">
            <v>LT-060SEU0ACD1C1-M51</v>
          </cell>
          <cell r="V405" t="str">
            <v>LT-RCON-01SI</v>
          </cell>
          <cell r="W405" t="str">
            <v>km</v>
          </cell>
          <cell r="X405">
            <v>10</v>
          </cell>
          <cell r="Y405">
            <v>59</v>
          </cell>
          <cell r="Z405">
            <v>354</v>
          </cell>
          <cell r="AA405">
            <v>10</v>
          </cell>
        </row>
        <row r="406">
          <cell r="U406" t="str">
            <v>LT-060SEU0ACD1C1-M51</v>
          </cell>
          <cell r="V406" t="str">
            <v>LT-MSPT-04SI</v>
          </cell>
          <cell r="W406" t="str">
            <v>Estruc</v>
          </cell>
          <cell r="X406">
            <v>10</v>
          </cell>
          <cell r="Y406">
            <v>59</v>
          </cell>
          <cell r="Z406">
            <v>354</v>
          </cell>
          <cell r="AA406">
            <v>59</v>
          </cell>
        </row>
        <row r="408">
          <cell r="C408" t="str">
            <v>LT-220SIR3TAS2C2-M52</v>
          </cell>
          <cell r="D408" t="str">
            <v>LT-INLI-01SI</v>
          </cell>
          <cell r="E408" t="str">
            <v>Estruc</v>
          </cell>
          <cell r="F408">
            <v>10</v>
          </cell>
          <cell r="G408">
            <v>25</v>
          </cell>
          <cell r="H408">
            <v>75</v>
          </cell>
          <cell r="I408">
            <v>25</v>
          </cell>
          <cell r="L408" t="str">
            <v>LT-220SIR3TAS2C2-M52</v>
          </cell>
          <cell r="M408" t="str">
            <v>LT-MDRA-01SI</v>
          </cell>
          <cell r="N408" t="str">
            <v>Estruc</v>
          </cell>
          <cell r="O408">
            <v>10</v>
          </cell>
          <cell r="P408">
            <v>25</v>
          </cell>
          <cell r="Q408">
            <v>75</v>
          </cell>
          <cell r="R408">
            <v>25</v>
          </cell>
          <cell r="U408" t="str">
            <v>LT-220SIR3TAS2C2-M52</v>
          </cell>
          <cell r="V408" t="str">
            <v>LT-CAIS-01SI</v>
          </cell>
          <cell r="W408" t="str">
            <v>Cadena</v>
          </cell>
          <cell r="X408">
            <v>10</v>
          </cell>
          <cell r="Y408">
            <v>25</v>
          </cell>
          <cell r="Z408">
            <v>75</v>
          </cell>
          <cell r="AA408">
            <v>75</v>
          </cell>
        </row>
        <row r="409">
          <cell r="C409" t="str">
            <v>LT-220SIR3TAS2C2-M52</v>
          </cell>
          <cell r="D409" t="str">
            <v>LT-INMI-01SI</v>
          </cell>
          <cell r="E409" t="str">
            <v>Estruc</v>
          </cell>
          <cell r="F409">
            <v>10</v>
          </cell>
          <cell r="G409">
            <v>25</v>
          </cell>
          <cell r="H409">
            <v>75</v>
          </cell>
          <cell r="I409">
            <v>25</v>
          </cell>
          <cell r="L409" t="str">
            <v>LT-220SIR3TAS2C2-M52</v>
          </cell>
          <cell r="M409" t="str">
            <v>LT-MFS-01SI</v>
          </cell>
          <cell r="N409" t="str">
            <v>km</v>
          </cell>
          <cell r="O409">
            <v>10</v>
          </cell>
          <cell r="P409">
            <v>25</v>
          </cell>
          <cell r="Q409">
            <v>75</v>
          </cell>
          <cell r="R409">
            <v>10</v>
          </cell>
          <cell r="U409" t="str">
            <v>LT-220SIR3TAS2C2-M52</v>
          </cell>
          <cell r="V409" t="str">
            <v>LT-CCON-03SI</v>
          </cell>
          <cell r="W409" t="str">
            <v>km</v>
          </cell>
          <cell r="X409">
            <v>10</v>
          </cell>
          <cell r="Y409">
            <v>25</v>
          </cell>
          <cell r="Z409">
            <v>75</v>
          </cell>
          <cell r="AA409">
            <v>10</v>
          </cell>
        </row>
        <row r="410">
          <cell r="C410" t="str">
            <v>LT-220SIR3TAS2C2-M52</v>
          </cell>
          <cell r="D410" t="str">
            <v>LT-INNO-01SI</v>
          </cell>
          <cell r="E410" t="str">
            <v>Estruc</v>
          </cell>
          <cell r="F410">
            <v>10</v>
          </cell>
          <cell r="G410">
            <v>25</v>
          </cell>
          <cell r="H410">
            <v>75</v>
          </cell>
          <cell r="I410">
            <v>25</v>
          </cell>
          <cell r="L410" t="str">
            <v>LT-220SIR3TAS2C2-M52</v>
          </cell>
          <cell r="M410" t="str">
            <v>LT-EMPA-01SI</v>
          </cell>
          <cell r="N410" t="str">
            <v>Estruc</v>
          </cell>
          <cell r="O410">
            <v>10</v>
          </cell>
          <cell r="P410">
            <v>25</v>
          </cell>
          <cell r="Q410">
            <v>75</v>
          </cell>
          <cell r="R410">
            <v>25</v>
          </cell>
          <cell r="U410" t="str">
            <v>LT-220SIR3TAS2C2-M52</v>
          </cell>
          <cell r="V410" t="str">
            <v>LT-CFER-01SI</v>
          </cell>
          <cell r="W410" t="str">
            <v>Estruc</v>
          </cell>
          <cell r="X410">
            <v>10</v>
          </cell>
          <cell r="Y410">
            <v>25</v>
          </cell>
          <cell r="Z410">
            <v>75</v>
          </cell>
          <cell r="AA410">
            <v>25</v>
          </cell>
        </row>
        <row r="411">
          <cell r="C411" t="str">
            <v>LT-220SIR3TAS2C2-M52</v>
          </cell>
          <cell r="D411" t="str">
            <v>LT-MPT-01SI</v>
          </cell>
          <cell r="E411" t="str">
            <v>Estruc</v>
          </cell>
          <cell r="F411">
            <v>10</v>
          </cell>
          <cell r="G411">
            <v>25</v>
          </cell>
          <cell r="H411">
            <v>75</v>
          </cell>
          <cell r="I411">
            <v>25</v>
          </cell>
          <cell r="L411" t="str">
            <v>LT-220SIR3TAS2C2-M52</v>
          </cell>
          <cell r="M411" t="str">
            <v>LT-PIES-02SI</v>
          </cell>
          <cell r="N411" t="str">
            <v>Estruc</v>
          </cell>
          <cell r="O411">
            <v>10</v>
          </cell>
          <cell r="P411">
            <v>25</v>
          </cell>
          <cell r="Q411">
            <v>75</v>
          </cell>
          <cell r="R411">
            <v>25</v>
          </cell>
          <cell r="U411" t="str">
            <v>LT-220SIR3TAS2C2-M52</v>
          </cell>
          <cell r="V411" t="str">
            <v>LT-CPER-01SI</v>
          </cell>
          <cell r="W411" t="str">
            <v>Estruc</v>
          </cell>
          <cell r="X411">
            <v>10</v>
          </cell>
          <cell r="Y411">
            <v>25</v>
          </cell>
          <cell r="Z411">
            <v>75</v>
          </cell>
          <cell r="AA411">
            <v>25</v>
          </cell>
        </row>
        <row r="412">
          <cell r="C412" t="str">
            <v>LT-220SIR3TAS2C2-M52</v>
          </cell>
          <cell r="D412" t="str">
            <v>LT-MPC-01SI</v>
          </cell>
          <cell r="E412" t="str">
            <v>Estruc</v>
          </cell>
          <cell r="F412">
            <v>10</v>
          </cell>
          <cell r="G412">
            <v>25</v>
          </cell>
          <cell r="H412">
            <v>75</v>
          </cell>
          <cell r="I412">
            <v>25</v>
          </cell>
          <cell r="L412" t="str">
            <v>LT-220SIR3TAS2C2-M52</v>
          </cell>
          <cell r="M412" t="str">
            <v>LT-AJGRA-01SI</v>
          </cell>
          <cell r="N412" t="str">
            <v>Estruc</v>
          </cell>
          <cell r="O412">
            <v>10</v>
          </cell>
          <cell r="P412">
            <v>25</v>
          </cell>
          <cell r="Q412">
            <v>75</v>
          </cell>
          <cell r="R412">
            <v>25</v>
          </cell>
          <cell r="U412" t="str">
            <v>LT-220SIR3TAS2C2-M52</v>
          </cell>
          <cell r="V412" t="str">
            <v>LT-RCG-06SI</v>
          </cell>
          <cell r="W412" t="str">
            <v>km</v>
          </cell>
          <cell r="X412">
            <v>10</v>
          </cell>
          <cell r="Y412">
            <v>25</v>
          </cell>
          <cell r="Z412">
            <v>75</v>
          </cell>
          <cell r="AA412">
            <v>10</v>
          </cell>
        </row>
        <row r="413">
          <cell r="L413" t="str">
            <v>LT-220SIR3TAS2C2-M52</v>
          </cell>
          <cell r="M413" t="str">
            <v>LT-MCAC-02SI</v>
          </cell>
          <cell r="N413" t="str">
            <v>km</v>
          </cell>
          <cell r="O413">
            <v>10</v>
          </cell>
          <cell r="P413">
            <v>25</v>
          </cell>
          <cell r="Q413">
            <v>75</v>
          </cell>
          <cell r="R413">
            <v>10</v>
          </cell>
          <cell r="U413" t="str">
            <v>LT-220SIR3TAS2C2-M52</v>
          </cell>
          <cell r="V413" t="str">
            <v>LT-RCON-04SI</v>
          </cell>
          <cell r="W413" t="str">
            <v>km</v>
          </cell>
          <cell r="X413">
            <v>10</v>
          </cell>
          <cell r="Y413">
            <v>25</v>
          </cell>
          <cell r="Z413">
            <v>75</v>
          </cell>
          <cell r="AA413">
            <v>10</v>
          </cell>
        </row>
        <row r="414">
          <cell r="L414" t="str">
            <v>LT-220SIR3TAS2C2-M52</v>
          </cell>
          <cell r="M414" t="str">
            <v>LT-MCAP-01SI</v>
          </cell>
          <cell r="N414" t="str">
            <v>km</v>
          </cell>
          <cell r="O414">
            <v>10</v>
          </cell>
          <cell r="P414">
            <v>25</v>
          </cell>
          <cell r="Q414">
            <v>75</v>
          </cell>
          <cell r="R414">
            <v>10</v>
          </cell>
          <cell r="U414" t="str">
            <v>LT-220SIR3TAS2C2-M52</v>
          </cell>
          <cell r="V414" t="str">
            <v>LT-MSPT-05SI</v>
          </cell>
          <cell r="W414" t="str">
            <v>Estruc</v>
          </cell>
          <cell r="X414">
            <v>10</v>
          </cell>
          <cell r="Y414">
            <v>25</v>
          </cell>
          <cell r="Z414">
            <v>75</v>
          </cell>
          <cell r="AA414">
            <v>25</v>
          </cell>
        </row>
        <row r="415">
          <cell r="L415" t="str">
            <v>LT-220SIR3TAS2C2-M52</v>
          </cell>
          <cell r="M415" t="str">
            <v>LT-MRES-05SI</v>
          </cell>
          <cell r="N415" t="str">
            <v>Estruc</v>
          </cell>
          <cell r="O415">
            <v>10</v>
          </cell>
          <cell r="P415">
            <v>25</v>
          </cell>
          <cell r="Q415">
            <v>75</v>
          </cell>
          <cell r="R415">
            <v>25</v>
          </cell>
        </row>
        <row r="417">
          <cell r="C417" t="str">
            <v>LT-220SIR3TAD2C2-M53</v>
          </cell>
          <cell r="D417" t="str">
            <v>LT-INLI-02SI</v>
          </cell>
          <cell r="E417" t="str">
            <v>Estruc</v>
          </cell>
          <cell r="F417">
            <v>10</v>
          </cell>
          <cell r="G417">
            <v>25</v>
          </cell>
          <cell r="H417">
            <v>150</v>
          </cell>
          <cell r="I417">
            <v>25</v>
          </cell>
          <cell r="L417" t="str">
            <v>LT-220SIR3TAD2C2-M53</v>
          </cell>
          <cell r="M417" t="str">
            <v>LT-MDRA-01SI</v>
          </cell>
          <cell r="N417" t="str">
            <v>Estruc</v>
          </cell>
          <cell r="O417">
            <v>10</v>
          </cell>
          <cell r="P417">
            <v>25</v>
          </cell>
          <cell r="Q417">
            <v>150</v>
          </cell>
          <cell r="R417">
            <v>25</v>
          </cell>
          <cell r="U417" t="str">
            <v>LT-220SIR3TAD2C2-M53</v>
          </cell>
          <cell r="V417" t="str">
            <v>LT-CAIS-01SI</v>
          </cell>
          <cell r="W417" t="str">
            <v>Cadena</v>
          </cell>
          <cell r="X417">
            <v>10</v>
          </cell>
          <cell r="Y417">
            <v>25</v>
          </cell>
          <cell r="Z417">
            <v>150</v>
          </cell>
          <cell r="AA417">
            <v>150</v>
          </cell>
        </row>
        <row r="418">
          <cell r="C418" t="str">
            <v>LT-220SIR3TAD2C2-M53</v>
          </cell>
          <cell r="D418" t="str">
            <v>LT-INMI-03SI</v>
          </cell>
          <cell r="E418" t="str">
            <v>Estruc</v>
          </cell>
          <cell r="F418">
            <v>10</v>
          </cell>
          <cell r="G418">
            <v>25</v>
          </cell>
          <cell r="H418">
            <v>150</v>
          </cell>
          <cell r="I418">
            <v>25</v>
          </cell>
          <cell r="L418" t="str">
            <v>LT-220SIR3TAD2C2-M53</v>
          </cell>
          <cell r="M418" t="str">
            <v>LT-MFS-01SI</v>
          </cell>
          <cell r="N418" t="str">
            <v>km</v>
          </cell>
          <cell r="O418">
            <v>10</v>
          </cell>
          <cell r="P418">
            <v>25</v>
          </cell>
          <cell r="Q418">
            <v>150</v>
          </cell>
          <cell r="R418">
            <v>10</v>
          </cell>
          <cell r="U418" t="str">
            <v>LT-220SIR3TAD2C2-M53</v>
          </cell>
          <cell r="V418" t="str">
            <v>LT-CCON-03SI</v>
          </cell>
          <cell r="W418" t="str">
            <v>km</v>
          </cell>
          <cell r="X418">
            <v>10</v>
          </cell>
          <cell r="Y418">
            <v>25</v>
          </cell>
          <cell r="Z418">
            <v>150</v>
          </cell>
          <cell r="AA418">
            <v>10</v>
          </cell>
        </row>
        <row r="419">
          <cell r="C419" t="str">
            <v>LT-220SIR3TAD2C2-M53</v>
          </cell>
          <cell r="D419" t="str">
            <v>LT-INNO-01SI</v>
          </cell>
          <cell r="E419" t="str">
            <v>Estruc</v>
          </cell>
          <cell r="F419">
            <v>10</v>
          </cell>
          <cell r="G419">
            <v>25</v>
          </cell>
          <cell r="H419">
            <v>150</v>
          </cell>
          <cell r="I419">
            <v>25</v>
          </cell>
          <cell r="L419" t="str">
            <v>LT-220SIR3TAD2C2-M53</v>
          </cell>
          <cell r="M419" t="str">
            <v>LT-EMPA-01SI</v>
          </cell>
          <cell r="N419" t="str">
            <v>Estruc</v>
          </cell>
          <cell r="O419">
            <v>10</v>
          </cell>
          <cell r="P419">
            <v>25</v>
          </cell>
          <cell r="Q419">
            <v>150</v>
          </cell>
          <cell r="R419">
            <v>25</v>
          </cell>
          <cell r="U419" t="str">
            <v>LT-220SIR3TAD2C2-M53</v>
          </cell>
          <cell r="V419" t="str">
            <v>LT-CFER-01SI</v>
          </cell>
          <cell r="W419" t="str">
            <v>Estruc</v>
          </cell>
          <cell r="X419">
            <v>10</v>
          </cell>
          <cell r="Y419">
            <v>25</v>
          </cell>
          <cell r="Z419">
            <v>150</v>
          </cell>
          <cell r="AA419">
            <v>25</v>
          </cell>
        </row>
        <row r="420">
          <cell r="C420" t="str">
            <v>LT-220SIR3TAD2C2-M53</v>
          </cell>
          <cell r="D420" t="str">
            <v>LT-MPT-01SI</v>
          </cell>
          <cell r="E420" t="str">
            <v>Estruc</v>
          </cell>
          <cell r="F420">
            <v>10</v>
          </cell>
          <cell r="G420">
            <v>25</v>
          </cell>
          <cell r="H420">
            <v>150</v>
          </cell>
          <cell r="I420">
            <v>25</v>
          </cell>
          <cell r="L420" t="str">
            <v>LT-220SIR3TAD2C2-M53</v>
          </cell>
          <cell r="M420" t="str">
            <v>LT-PIES-02SI</v>
          </cell>
          <cell r="N420" t="str">
            <v>Estruc</v>
          </cell>
          <cell r="O420">
            <v>10</v>
          </cell>
          <cell r="P420">
            <v>25</v>
          </cell>
          <cell r="Q420">
            <v>150</v>
          </cell>
          <cell r="R420">
            <v>25</v>
          </cell>
          <cell r="U420" t="str">
            <v>LT-220SIR3TAD2C2-M53</v>
          </cell>
          <cell r="V420" t="str">
            <v>LT-CPER-01SI</v>
          </cell>
          <cell r="W420" t="str">
            <v>Estruc</v>
          </cell>
          <cell r="X420">
            <v>10</v>
          </cell>
          <cell r="Y420">
            <v>25</v>
          </cell>
          <cell r="Z420">
            <v>150</v>
          </cell>
          <cell r="AA420">
            <v>25</v>
          </cell>
        </row>
        <row r="421">
          <cell r="C421" t="str">
            <v>LT-220SIR3TAD2C2-M53</v>
          </cell>
          <cell r="D421" t="str">
            <v>LT-MPC-01SI</v>
          </cell>
          <cell r="E421" t="str">
            <v>Estruc</v>
          </cell>
          <cell r="F421">
            <v>10</v>
          </cell>
          <cell r="G421">
            <v>25</v>
          </cell>
          <cell r="H421">
            <v>150</v>
          </cell>
          <cell r="I421">
            <v>25</v>
          </cell>
          <cell r="L421" t="str">
            <v>LT-220SIR3TAD2C2-M53</v>
          </cell>
          <cell r="M421" t="str">
            <v>LT-AJGRA-01SI</v>
          </cell>
          <cell r="N421" t="str">
            <v>Estruc</v>
          </cell>
          <cell r="O421">
            <v>10</v>
          </cell>
          <cell r="P421">
            <v>25</v>
          </cell>
          <cell r="Q421">
            <v>150</v>
          </cell>
          <cell r="R421">
            <v>25</v>
          </cell>
          <cell r="U421" t="str">
            <v>LT-220SIR3TAD2C2-M53</v>
          </cell>
          <cell r="V421" t="str">
            <v>LT-RCG-06SI</v>
          </cell>
          <cell r="W421" t="str">
            <v>km</v>
          </cell>
          <cell r="X421">
            <v>10</v>
          </cell>
          <cell r="Y421">
            <v>25</v>
          </cell>
          <cell r="Z421">
            <v>150</v>
          </cell>
          <cell r="AA421">
            <v>10</v>
          </cell>
        </row>
        <row r="422">
          <cell r="L422" t="str">
            <v>LT-220SIR3TAD2C2-M53</v>
          </cell>
          <cell r="M422" t="str">
            <v>LT-MCAC-02SI</v>
          </cell>
          <cell r="N422" t="str">
            <v>km</v>
          </cell>
          <cell r="O422">
            <v>10</v>
          </cell>
          <cell r="P422">
            <v>25</v>
          </cell>
          <cell r="Q422">
            <v>150</v>
          </cell>
          <cell r="R422">
            <v>10</v>
          </cell>
          <cell r="U422" t="str">
            <v>LT-220SIR3TAD2C2-M53</v>
          </cell>
          <cell r="V422" t="str">
            <v>LT-RCON-04SI</v>
          </cell>
          <cell r="W422" t="str">
            <v>km</v>
          </cell>
          <cell r="X422">
            <v>10</v>
          </cell>
          <cell r="Y422">
            <v>25</v>
          </cell>
          <cell r="Z422">
            <v>150</v>
          </cell>
          <cell r="AA422">
            <v>10</v>
          </cell>
        </row>
        <row r="423">
          <cell r="L423" t="str">
            <v>LT-220SIR3TAD2C2-M53</v>
          </cell>
          <cell r="M423" t="str">
            <v>LT-MCAP-01SI</v>
          </cell>
          <cell r="N423" t="str">
            <v>km</v>
          </cell>
          <cell r="O423">
            <v>10</v>
          </cell>
          <cell r="P423">
            <v>25</v>
          </cell>
          <cell r="Q423">
            <v>150</v>
          </cell>
          <cell r="R423">
            <v>10</v>
          </cell>
          <cell r="U423" t="str">
            <v>LT-220SIR3TAD2C2-M53</v>
          </cell>
          <cell r="V423" t="str">
            <v>LT-MSPT-05SI</v>
          </cell>
          <cell r="W423" t="str">
            <v>Estruc</v>
          </cell>
          <cell r="X423">
            <v>10</v>
          </cell>
          <cell r="Y423">
            <v>25</v>
          </cell>
          <cell r="Z423">
            <v>150</v>
          </cell>
          <cell r="AA423">
            <v>25</v>
          </cell>
        </row>
        <row r="424">
          <cell r="L424" t="str">
            <v>LT-220SIR3TAD2C2-M53</v>
          </cell>
          <cell r="M424" t="str">
            <v>LT-MRES-05SI</v>
          </cell>
          <cell r="N424" t="str">
            <v>Estruc</v>
          </cell>
          <cell r="O424">
            <v>10</v>
          </cell>
          <cell r="P424">
            <v>25</v>
          </cell>
          <cell r="Q424">
            <v>150</v>
          </cell>
          <cell r="R424">
            <v>25</v>
          </cell>
        </row>
        <row r="426">
          <cell r="C426" t="str">
            <v>LT-138SIR3TAS1C2-M54</v>
          </cell>
          <cell r="D426" t="str">
            <v>LT-INLI-01SI</v>
          </cell>
          <cell r="E426" t="str">
            <v>Estruc</v>
          </cell>
          <cell r="F426">
            <v>10</v>
          </cell>
          <cell r="G426">
            <v>25</v>
          </cell>
          <cell r="H426">
            <v>75</v>
          </cell>
          <cell r="I426">
            <v>25</v>
          </cell>
          <cell r="L426" t="str">
            <v>LT-138SIR3TAS1C2-M54</v>
          </cell>
          <cell r="M426" t="str">
            <v>LT-MDRA-01SI</v>
          </cell>
          <cell r="N426" t="str">
            <v>Estruc</v>
          </cell>
          <cell r="O426">
            <v>10</v>
          </cell>
          <cell r="P426">
            <v>25</v>
          </cell>
          <cell r="Q426">
            <v>75</v>
          </cell>
          <cell r="R426">
            <v>25</v>
          </cell>
          <cell r="U426" t="str">
            <v>LT-138SIR3TAS1C2-M54</v>
          </cell>
          <cell r="V426" t="str">
            <v>LT-CAIS-01SI</v>
          </cell>
          <cell r="W426" t="str">
            <v>Cadena</v>
          </cell>
          <cell r="X426">
            <v>10</v>
          </cell>
          <cell r="Y426">
            <v>25</v>
          </cell>
          <cell r="Z426">
            <v>75</v>
          </cell>
          <cell r="AA426">
            <v>75</v>
          </cell>
        </row>
        <row r="427">
          <cell r="C427" t="str">
            <v>LT-138SIR3TAS1C2-M54</v>
          </cell>
          <cell r="D427" t="str">
            <v>LT-INMI-01SI</v>
          </cell>
          <cell r="E427" t="str">
            <v>Estruc</v>
          </cell>
          <cell r="F427">
            <v>10</v>
          </cell>
          <cell r="G427">
            <v>25</v>
          </cell>
          <cell r="H427">
            <v>75</v>
          </cell>
          <cell r="I427">
            <v>25</v>
          </cell>
          <cell r="L427" t="str">
            <v>LT-138SIR3TAS1C2-M54</v>
          </cell>
          <cell r="M427" t="str">
            <v>LT-MFS-01SI</v>
          </cell>
          <cell r="N427" t="str">
            <v>km</v>
          </cell>
          <cell r="O427">
            <v>10</v>
          </cell>
          <cell r="P427">
            <v>25</v>
          </cell>
          <cell r="Q427">
            <v>75</v>
          </cell>
          <cell r="R427">
            <v>10</v>
          </cell>
          <cell r="U427" t="str">
            <v>LT-138SIR3TAS1C2-M54</v>
          </cell>
          <cell r="V427" t="str">
            <v>LT-CCON-01SI</v>
          </cell>
          <cell r="W427" t="str">
            <v>km</v>
          </cell>
          <cell r="X427">
            <v>10</v>
          </cell>
          <cell r="Y427">
            <v>25</v>
          </cell>
          <cell r="Z427">
            <v>75</v>
          </cell>
          <cell r="AA427">
            <v>10</v>
          </cell>
        </row>
        <row r="428">
          <cell r="C428" t="str">
            <v>LT-138SIR3TAS1C2-M54</v>
          </cell>
          <cell r="D428" t="str">
            <v>LT-INNO-01SI</v>
          </cell>
          <cell r="E428" t="str">
            <v>Estruc</v>
          </cell>
          <cell r="F428">
            <v>10</v>
          </cell>
          <cell r="G428">
            <v>25</v>
          </cell>
          <cell r="H428">
            <v>75</v>
          </cell>
          <cell r="I428">
            <v>25</v>
          </cell>
          <cell r="L428" t="str">
            <v>LT-138SIR3TAS1C2-M54</v>
          </cell>
          <cell r="M428" t="str">
            <v>LT-EMPA-01SI</v>
          </cell>
          <cell r="N428" t="str">
            <v>Estruc</v>
          </cell>
          <cell r="O428">
            <v>10</v>
          </cell>
          <cell r="P428">
            <v>25</v>
          </cell>
          <cell r="Q428">
            <v>75</v>
          </cell>
          <cell r="R428">
            <v>25</v>
          </cell>
          <cell r="U428" t="str">
            <v>LT-138SIR3TAS1C2-M54</v>
          </cell>
          <cell r="V428" t="str">
            <v>LT-CFER-01SI</v>
          </cell>
          <cell r="W428" t="str">
            <v>Estruc</v>
          </cell>
          <cell r="X428">
            <v>10</v>
          </cell>
          <cell r="Y428">
            <v>25</v>
          </cell>
          <cell r="Z428">
            <v>75</v>
          </cell>
          <cell r="AA428">
            <v>25</v>
          </cell>
        </row>
        <row r="429">
          <cell r="C429" t="str">
            <v>LT-138SIR3TAS1C2-M54</v>
          </cell>
          <cell r="D429" t="str">
            <v>LT-MPT-01SI</v>
          </cell>
          <cell r="E429" t="str">
            <v>Estruc</v>
          </cell>
          <cell r="F429">
            <v>10</v>
          </cell>
          <cell r="G429">
            <v>25</v>
          </cell>
          <cell r="H429">
            <v>75</v>
          </cell>
          <cell r="I429">
            <v>25</v>
          </cell>
          <cell r="L429" t="str">
            <v>LT-138SIR3TAS1C2-M54</v>
          </cell>
          <cell r="M429" t="str">
            <v>LT-PIES-01SI</v>
          </cell>
          <cell r="N429" t="str">
            <v>Estruc</v>
          </cell>
          <cell r="O429">
            <v>10</v>
          </cell>
          <cell r="P429">
            <v>25</v>
          </cell>
          <cell r="Q429">
            <v>75</v>
          </cell>
          <cell r="R429">
            <v>25</v>
          </cell>
          <cell r="U429" t="str">
            <v>LT-138SIR3TAS1C2-M54</v>
          </cell>
          <cell r="V429" t="str">
            <v>LT-CPER-01SI</v>
          </cell>
          <cell r="W429" t="str">
            <v>Estruc</v>
          </cell>
          <cell r="X429">
            <v>10</v>
          </cell>
          <cell r="Y429">
            <v>25</v>
          </cell>
          <cell r="Z429">
            <v>75</v>
          </cell>
          <cell r="AA429">
            <v>25</v>
          </cell>
        </row>
        <row r="430">
          <cell r="C430" t="str">
            <v>LT-138SIR3TAS1C2-M54</v>
          </cell>
          <cell r="D430" t="str">
            <v>LT-MPC-01SI</v>
          </cell>
          <cell r="E430" t="str">
            <v>Estruc</v>
          </cell>
          <cell r="F430">
            <v>10</v>
          </cell>
          <cell r="G430">
            <v>25</v>
          </cell>
          <cell r="H430">
            <v>75</v>
          </cell>
          <cell r="I430">
            <v>25</v>
          </cell>
          <cell r="L430" t="str">
            <v>LT-138SIR3TAS1C2-M54</v>
          </cell>
          <cell r="M430" t="str">
            <v>LT-AJGRA-01SI</v>
          </cell>
          <cell r="N430" t="str">
            <v>Estruc</v>
          </cell>
          <cell r="O430">
            <v>10</v>
          </cell>
          <cell r="P430">
            <v>25</v>
          </cell>
          <cell r="Q430">
            <v>75</v>
          </cell>
          <cell r="R430">
            <v>25</v>
          </cell>
          <cell r="U430" t="str">
            <v>LT-138SIR3TAS1C2-M54</v>
          </cell>
          <cell r="V430" t="str">
            <v>LT-RCG-05SI</v>
          </cell>
          <cell r="W430" t="str">
            <v>km</v>
          </cell>
          <cell r="X430">
            <v>10</v>
          </cell>
          <cell r="Y430">
            <v>25</v>
          </cell>
          <cell r="Z430">
            <v>75</v>
          </cell>
          <cell r="AA430">
            <v>10</v>
          </cell>
        </row>
        <row r="431">
          <cell r="L431" t="str">
            <v>LT-138SIR3TAS1C2-M54</v>
          </cell>
          <cell r="M431" t="str">
            <v>LT-MCAC-02SI</v>
          </cell>
          <cell r="N431" t="str">
            <v>km</v>
          </cell>
          <cell r="O431">
            <v>10</v>
          </cell>
          <cell r="P431">
            <v>25</v>
          </cell>
          <cell r="Q431">
            <v>75</v>
          </cell>
          <cell r="R431">
            <v>10</v>
          </cell>
          <cell r="U431" t="str">
            <v>LT-138SIR3TAS1C2-M54</v>
          </cell>
          <cell r="V431" t="str">
            <v>LT-RCON-03SI</v>
          </cell>
          <cell r="W431" t="str">
            <v>km</v>
          </cell>
          <cell r="X431">
            <v>10</v>
          </cell>
          <cell r="Y431">
            <v>25</v>
          </cell>
          <cell r="Z431">
            <v>75</v>
          </cell>
          <cell r="AA431">
            <v>10</v>
          </cell>
        </row>
        <row r="432">
          <cell r="L432" t="str">
            <v>LT-138SIR3TAS1C2-M54</v>
          </cell>
          <cell r="M432" t="str">
            <v>LT-MCAP-01SI</v>
          </cell>
          <cell r="N432" t="str">
            <v>km</v>
          </cell>
          <cell r="O432">
            <v>10</v>
          </cell>
          <cell r="P432">
            <v>25</v>
          </cell>
          <cell r="Q432">
            <v>75</v>
          </cell>
          <cell r="R432">
            <v>10</v>
          </cell>
          <cell r="U432" t="str">
            <v>LT-138SIR3TAS1C2-M54</v>
          </cell>
          <cell r="V432" t="str">
            <v>LT-MSPT-05SI</v>
          </cell>
          <cell r="W432" t="str">
            <v>Estruc</v>
          </cell>
          <cell r="X432">
            <v>10</v>
          </cell>
          <cell r="Y432">
            <v>25</v>
          </cell>
          <cell r="Z432">
            <v>75</v>
          </cell>
          <cell r="AA432">
            <v>25</v>
          </cell>
        </row>
        <row r="433">
          <cell r="L433" t="str">
            <v>LT-138SIR3TAS1C2-M54</v>
          </cell>
          <cell r="M433" t="str">
            <v>LT-MRES-05SI</v>
          </cell>
          <cell r="N433" t="str">
            <v>Estruc</v>
          </cell>
          <cell r="O433">
            <v>10</v>
          </cell>
          <cell r="P433">
            <v>25</v>
          </cell>
          <cell r="Q433">
            <v>75</v>
          </cell>
          <cell r="R433">
            <v>25</v>
          </cell>
        </row>
        <row r="435">
          <cell r="C435" t="str">
            <v>LT-138SIR3TAD1C2-M55</v>
          </cell>
          <cell r="D435" t="str">
            <v>LT-INLI-02SI</v>
          </cell>
          <cell r="E435" t="str">
            <v>Estruc</v>
          </cell>
          <cell r="F435">
            <v>10</v>
          </cell>
          <cell r="G435">
            <v>29</v>
          </cell>
          <cell r="H435">
            <v>174</v>
          </cell>
          <cell r="I435">
            <v>29</v>
          </cell>
          <cell r="L435" t="str">
            <v>LT-138SIR3TAD1C2-M55</v>
          </cell>
          <cell r="M435" t="str">
            <v>LT-MDRA-01SI</v>
          </cell>
          <cell r="N435" t="str">
            <v>Estruc</v>
          </cell>
          <cell r="O435">
            <v>10</v>
          </cell>
          <cell r="P435">
            <v>29</v>
          </cell>
          <cell r="Q435">
            <v>174</v>
          </cell>
          <cell r="R435">
            <v>29</v>
          </cell>
          <cell r="U435" t="str">
            <v>LT-138SIR3TAD1C2-M55</v>
          </cell>
          <cell r="V435" t="str">
            <v>LT-CAIS-01SI</v>
          </cell>
          <cell r="W435" t="str">
            <v>Cadena</v>
          </cell>
          <cell r="X435">
            <v>10</v>
          </cell>
          <cell r="Y435">
            <v>29</v>
          </cell>
          <cell r="Z435">
            <v>174</v>
          </cell>
          <cell r="AA435">
            <v>174</v>
          </cell>
        </row>
        <row r="436">
          <cell r="C436" t="str">
            <v>LT-138SIR3TAD1C2-M55</v>
          </cell>
          <cell r="D436" t="str">
            <v>LT-INMI-01SI</v>
          </cell>
          <cell r="E436" t="str">
            <v>Estruc</v>
          </cell>
          <cell r="F436">
            <v>10</v>
          </cell>
          <cell r="G436">
            <v>29</v>
          </cell>
          <cell r="H436">
            <v>174</v>
          </cell>
          <cell r="I436">
            <v>29</v>
          </cell>
          <cell r="L436" t="str">
            <v>LT-138SIR3TAD1C2-M55</v>
          </cell>
          <cell r="M436" t="str">
            <v>LT-MFS-01SI</v>
          </cell>
          <cell r="N436" t="str">
            <v>km</v>
          </cell>
          <cell r="O436">
            <v>10</v>
          </cell>
          <cell r="P436">
            <v>29</v>
          </cell>
          <cell r="Q436">
            <v>174</v>
          </cell>
          <cell r="R436">
            <v>10</v>
          </cell>
          <cell r="U436" t="str">
            <v>LT-138SIR3TAD1C2-M55</v>
          </cell>
          <cell r="V436" t="str">
            <v>LT-CCON-01SI</v>
          </cell>
          <cell r="W436" t="str">
            <v>km</v>
          </cell>
          <cell r="X436">
            <v>10</v>
          </cell>
          <cell r="Y436">
            <v>29</v>
          </cell>
          <cell r="Z436">
            <v>174</v>
          </cell>
          <cell r="AA436">
            <v>10</v>
          </cell>
        </row>
        <row r="437">
          <cell r="C437" t="str">
            <v>LT-138SIR3TAD1C2-M55</v>
          </cell>
          <cell r="D437" t="str">
            <v>LT-INNO-01SI</v>
          </cell>
          <cell r="E437" t="str">
            <v>Estruc</v>
          </cell>
          <cell r="F437">
            <v>10</v>
          </cell>
          <cell r="G437">
            <v>29</v>
          </cell>
          <cell r="H437">
            <v>174</v>
          </cell>
          <cell r="I437">
            <v>29</v>
          </cell>
          <cell r="L437" t="str">
            <v>LT-138SIR3TAD1C2-M55</v>
          </cell>
          <cell r="M437" t="str">
            <v>LT-EMPA-01SI</v>
          </cell>
          <cell r="N437" t="str">
            <v>Estruc</v>
          </cell>
          <cell r="O437">
            <v>10</v>
          </cell>
          <cell r="P437">
            <v>29</v>
          </cell>
          <cell r="Q437">
            <v>174</v>
          </cell>
          <cell r="R437">
            <v>29</v>
          </cell>
          <cell r="U437" t="str">
            <v>LT-138SIR3TAD1C2-M55</v>
          </cell>
          <cell r="V437" t="str">
            <v>LT-CFER-01SI</v>
          </cell>
          <cell r="W437" t="str">
            <v>Estruc</v>
          </cell>
          <cell r="X437">
            <v>10</v>
          </cell>
          <cell r="Y437">
            <v>29</v>
          </cell>
          <cell r="Z437">
            <v>174</v>
          </cell>
          <cell r="AA437">
            <v>29</v>
          </cell>
        </row>
        <row r="438">
          <cell r="C438" t="str">
            <v>LT-138SIR3TAD1C2-M55</v>
          </cell>
          <cell r="D438" t="str">
            <v>LT-MPT-01SI</v>
          </cell>
          <cell r="E438" t="str">
            <v>Estruc</v>
          </cell>
          <cell r="F438">
            <v>10</v>
          </cell>
          <cell r="G438">
            <v>29</v>
          </cell>
          <cell r="H438">
            <v>174</v>
          </cell>
          <cell r="I438">
            <v>29</v>
          </cell>
          <cell r="L438" t="str">
            <v>LT-138SIR3TAD1C2-M55</v>
          </cell>
          <cell r="M438" t="str">
            <v>LT-PIES-01SI</v>
          </cell>
          <cell r="N438" t="str">
            <v>Estruc</v>
          </cell>
          <cell r="O438">
            <v>10</v>
          </cell>
          <cell r="P438">
            <v>29</v>
          </cell>
          <cell r="Q438">
            <v>174</v>
          </cell>
          <cell r="R438">
            <v>29</v>
          </cell>
          <cell r="U438" t="str">
            <v>LT-138SIR3TAD1C2-M55</v>
          </cell>
          <cell r="V438" t="str">
            <v>LT-CPER-01SI</v>
          </cell>
          <cell r="W438" t="str">
            <v>Estruc</v>
          </cell>
          <cell r="X438">
            <v>10</v>
          </cell>
          <cell r="Y438">
            <v>29</v>
          </cell>
          <cell r="Z438">
            <v>174</v>
          </cell>
          <cell r="AA438">
            <v>29</v>
          </cell>
        </row>
        <row r="439">
          <cell r="C439" t="str">
            <v>LT-138SIR3TAD1C2-M55</v>
          </cell>
          <cell r="D439" t="str">
            <v>LT-MPC-01SI</v>
          </cell>
          <cell r="E439" t="str">
            <v>Estruc</v>
          </cell>
          <cell r="F439">
            <v>10</v>
          </cell>
          <cell r="G439">
            <v>29</v>
          </cell>
          <cell r="H439">
            <v>174</v>
          </cell>
          <cell r="I439">
            <v>29</v>
          </cell>
          <cell r="L439" t="str">
            <v>LT-138SIR3TAD1C2-M55</v>
          </cell>
          <cell r="M439" t="str">
            <v>LT-AJGRA-01SI</v>
          </cell>
          <cell r="N439" t="str">
            <v>Estruc</v>
          </cell>
          <cell r="O439">
            <v>10</v>
          </cell>
          <cell r="P439">
            <v>29</v>
          </cell>
          <cell r="Q439">
            <v>174</v>
          </cell>
          <cell r="R439">
            <v>29</v>
          </cell>
          <cell r="U439" t="str">
            <v>LT-138SIR3TAD1C2-M55</v>
          </cell>
          <cell r="V439" t="str">
            <v>LT-RCG-05SI</v>
          </cell>
          <cell r="W439" t="str">
            <v>km</v>
          </cell>
          <cell r="X439">
            <v>10</v>
          </cell>
          <cell r="Y439">
            <v>29</v>
          </cell>
          <cell r="Z439">
            <v>174</v>
          </cell>
          <cell r="AA439">
            <v>10</v>
          </cell>
        </row>
        <row r="440">
          <cell r="L440" t="str">
            <v>LT-138SIR3TAD1C2-M55</v>
          </cell>
          <cell r="M440" t="str">
            <v>LT-MCAC-02SI</v>
          </cell>
          <cell r="N440" t="str">
            <v>km</v>
          </cell>
          <cell r="O440">
            <v>10</v>
          </cell>
          <cell r="P440">
            <v>29</v>
          </cell>
          <cell r="Q440">
            <v>174</v>
          </cell>
          <cell r="R440">
            <v>10</v>
          </cell>
          <cell r="U440" t="str">
            <v>LT-138SIR3TAD1C2-M55</v>
          </cell>
          <cell r="V440" t="str">
            <v>LT-RCON-03SI</v>
          </cell>
          <cell r="W440" t="str">
            <v>km</v>
          </cell>
          <cell r="X440">
            <v>10</v>
          </cell>
          <cell r="Y440">
            <v>29</v>
          </cell>
          <cell r="Z440">
            <v>174</v>
          </cell>
          <cell r="AA440">
            <v>10</v>
          </cell>
        </row>
        <row r="441">
          <cell r="L441" t="str">
            <v>LT-138SIR3TAD1C2-M55</v>
          </cell>
          <cell r="M441" t="str">
            <v>LT-MCAP-01SI</v>
          </cell>
          <cell r="N441" t="str">
            <v>km</v>
          </cell>
          <cell r="O441">
            <v>10</v>
          </cell>
          <cell r="P441">
            <v>29</v>
          </cell>
          <cell r="Q441">
            <v>174</v>
          </cell>
          <cell r="R441">
            <v>10</v>
          </cell>
          <cell r="U441" t="str">
            <v>LT-138SIR3TAD1C2-M55</v>
          </cell>
          <cell r="V441" t="str">
            <v>LT-MSPT-05SI</v>
          </cell>
          <cell r="W441" t="str">
            <v>Estruc</v>
          </cell>
          <cell r="X441">
            <v>10</v>
          </cell>
          <cell r="Y441">
            <v>29</v>
          </cell>
          <cell r="Z441">
            <v>174</v>
          </cell>
          <cell r="AA441">
            <v>29</v>
          </cell>
        </row>
        <row r="442">
          <cell r="L442" t="str">
            <v>LT-138SIR3TAD1C2-M55</v>
          </cell>
          <cell r="M442" t="str">
            <v>LT-MRES-05SI</v>
          </cell>
          <cell r="N442" t="str">
            <v>Estruc</v>
          </cell>
          <cell r="O442">
            <v>10</v>
          </cell>
          <cell r="P442">
            <v>29</v>
          </cell>
          <cell r="Q442">
            <v>174</v>
          </cell>
          <cell r="R442">
            <v>29</v>
          </cell>
        </row>
        <row r="444">
          <cell r="C444" t="str">
            <v>LT-060SIR1TAS1C1-M56</v>
          </cell>
          <cell r="D444" t="str">
            <v>LT-INLI-04SI</v>
          </cell>
          <cell r="E444" t="str">
            <v>Estruc</v>
          </cell>
          <cell r="F444">
            <v>10</v>
          </cell>
          <cell r="G444">
            <v>34</v>
          </cell>
          <cell r="H444">
            <v>102</v>
          </cell>
          <cell r="I444">
            <v>34</v>
          </cell>
          <cell r="L444" t="str">
            <v>LT-060SIR1TAS1C1-M56</v>
          </cell>
          <cell r="M444" t="str">
            <v>LT-MDRA-03SI</v>
          </cell>
          <cell r="N444" t="str">
            <v>Estruc</v>
          </cell>
          <cell r="O444">
            <v>10</v>
          </cell>
          <cell r="P444">
            <v>34</v>
          </cell>
          <cell r="Q444">
            <v>102</v>
          </cell>
          <cell r="R444">
            <v>34</v>
          </cell>
          <cell r="U444" t="str">
            <v>LT-060SIR1TAS1C1-M56</v>
          </cell>
          <cell r="V444" t="str">
            <v>LT-CAIS-06SI</v>
          </cell>
          <cell r="W444" t="str">
            <v>Cadena</v>
          </cell>
          <cell r="X444">
            <v>10</v>
          </cell>
          <cell r="Y444">
            <v>34</v>
          </cell>
          <cell r="Z444">
            <v>102</v>
          </cell>
          <cell r="AA444">
            <v>102</v>
          </cell>
        </row>
        <row r="445">
          <cell r="C445" t="str">
            <v>LT-060SIR1TAS1C1-M56</v>
          </cell>
          <cell r="D445" t="str">
            <v>LT-INMI-06SI</v>
          </cell>
          <cell r="E445" t="str">
            <v>Estruc</v>
          </cell>
          <cell r="F445">
            <v>10</v>
          </cell>
          <cell r="G445">
            <v>34</v>
          </cell>
          <cell r="H445">
            <v>102</v>
          </cell>
          <cell r="I445">
            <v>34</v>
          </cell>
          <cell r="L445" t="str">
            <v>LT-060SIR1TAS1C1-M56</v>
          </cell>
          <cell r="M445" t="str">
            <v>LT-MFS-03SI</v>
          </cell>
          <cell r="N445" t="str">
            <v>km</v>
          </cell>
          <cell r="O445">
            <v>10</v>
          </cell>
          <cell r="P445">
            <v>34</v>
          </cell>
          <cell r="Q445">
            <v>102</v>
          </cell>
          <cell r="R445">
            <v>10</v>
          </cell>
          <cell r="U445" t="str">
            <v>LT-060SIR1TAS1C1-M56</v>
          </cell>
          <cell r="V445" t="str">
            <v>LT-CCON-09SI</v>
          </cell>
          <cell r="W445" t="str">
            <v>km</v>
          </cell>
          <cell r="X445">
            <v>10</v>
          </cell>
          <cell r="Y445">
            <v>34</v>
          </cell>
          <cell r="Z445">
            <v>102</v>
          </cell>
          <cell r="AA445">
            <v>10</v>
          </cell>
        </row>
        <row r="446">
          <cell r="C446" t="str">
            <v>LT-060SIR1TAS1C1-M56</v>
          </cell>
          <cell r="D446" t="str">
            <v>LT-INNO-08SI</v>
          </cell>
          <cell r="E446" t="str">
            <v>Estruc</v>
          </cell>
          <cell r="F446">
            <v>10</v>
          </cell>
          <cell r="G446">
            <v>34</v>
          </cell>
          <cell r="H446">
            <v>102</v>
          </cell>
          <cell r="I446">
            <v>34</v>
          </cell>
          <cell r="L446" t="str">
            <v>LT-060SIR1TAS1C1-M56</v>
          </cell>
          <cell r="M446" t="str">
            <v>LT-EMPA-03SI</v>
          </cell>
          <cell r="N446" t="str">
            <v>Estruc</v>
          </cell>
          <cell r="O446">
            <v>10</v>
          </cell>
          <cell r="P446">
            <v>34</v>
          </cell>
          <cell r="Q446">
            <v>102</v>
          </cell>
          <cell r="R446">
            <v>34</v>
          </cell>
          <cell r="U446" t="str">
            <v>LT-060SIR1TAS1C1-M56</v>
          </cell>
          <cell r="V446" t="str">
            <v>LT-CFER-04SI</v>
          </cell>
          <cell r="W446" t="str">
            <v>Estruc</v>
          </cell>
          <cell r="X446">
            <v>10</v>
          </cell>
          <cell r="Y446">
            <v>34</v>
          </cell>
          <cell r="Z446">
            <v>102</v>
          </cell>
          <cell r="AA446">
            <v>34</v>
          </cell>
        </row>
        <row r="447">
          <cell r="C447" t="str">
            <v>LT-060SIR1TAS1C1-M56</v>
          </cell>
          <cell r="D447" t="str">
            <v>LT-MPT-03SI</v>
          </cell>
          <cell r="E447" t="str">
            <v>Estruc</v>
          </cell>
          <cell r="F447">
            <v>10</v>
          </cell>
          <cell r="G447">
            <v>34</v>
          </cell>
          <cell r="H447">
            <v>102</v>
          </cell>
          <cell r="I447">
            <v>34</v>
          </cell>
          <cell r="L447" t="str">
            <v>LT-060SIR1TAS1C1-M56</v>
          </cell>
          <cell r="M447" t="str">
            <v>LT-PIES-09SI</v>
          </cell>
          <cell r="N447" t="str">
            <v>Estruc</v>
          </cell>
          <cell r="O447">
            <v>10</v>
          </cell>
          <cell r="P447">
            <v>34</v>
          </cell>
          <cell r="Q447">
            <v>102</v>
          </cell>
          <cell r="R447">
            <v>34</v>
          </cell>
          <cell r="U447" t="str">
            <v>LT-060SIR1TAS1C1-M56</v>
          </cell>
          <cell r="V447" t="str">
            <v>LT-CPER-02SI</v>
          </cell>
          <cell r="W447" t="str">
            <v>Estruc</v>
          </cell>
          <cell r="X447">
            <v>10</v>
          </cell>
          <cell r="Y447">
            <v>34</v>
          </cell>
          <cell r="Z447">
            <v>102</v>
          </cell>
          <cell r="AA447">
            <v>34</v>
          </cell>
        </row>
        <row r="448">
          <cell r="C448" t="str">
            <v>LT-060SIR1TAS1C1-M56</v>
          </cell>
          <cell r="D448" t="str">
            <v>LT-MPC-06SI</v>
          </cell>
          <cell r="E448" t="str">
            <v>Estruc</v>
          </cell>
          <cell r="F448">
            <v>10</v>
          </cell>
          <cell r="G448">
            <v>34</v>
          </cell>
          <cell r="H448">
            <v>102</v>
          </cell>
          <cell r="I448">
            <v>34</v>
          </cell>
          <cell r="L448" t="str">
            <v>LT-060SIR1TAS1C1-M56</v>
          </cell>
          <cell r="M448" t="str">
            <v>LT-AJGRA-06SI</v>
          </cell>
          <cell r="N448" t="str">
            <v>Estruc</v>
          </cell>
          <cell r="O448">
            <v>10</v>
          </cell>
          <cell r="P448">
            <v>34</v>
          </cell>
          <cell r="Q448">
            <v>102</v>
          </cell>
          <cell r="R448">
            <v>34</v>
          </cell>
          <cell r="U448" t="str">
            <v>LT-060SIR1TAS1C1-M56</v>
          </cell>
          <cell r="V448" t="str">
            <v>LT-RCG-04SI</v>
          </cell>
          <cell r="W448" t="str">
            <v>km</v>
          </cell>
          <cell r="X448">
            <v>10</v>
          </cell>
          <cell r="Y448">
            <v>34</v>
          </cell>
          <cell r="Z448">
            <v>102</v>
          </cell>
          <cell r="AA448">
            <v>10</v>
          </cell>
        </row>
        <row r="449">
          <cell r="L449" t="str">
            <v>LT-060SIR1TAS1C1-M56</v>
          </cell>
          <cell r="M449" t="str">
            <v>LT-MCAC-02SI</v>
          </cell>
          <cell r="N449" t="str">
            <v>km</v>
          </cell>
          <cell r="O449">
            <v>10</v>
          </cell>
          <cell r="P449">
            <v>34</v>
          </cell>
          <cell r="Q449">
            <v>102</v>
          </cell>
          <cell r="R449">
            <v>10</v>
          </cell>
          <cell r="U449" t="str">
            <v>LT-060SIR1TAS1C1-M56</v>
          </cell>
          <cell r="V449" t="str">
            <v>LT-RCON-02SI</v>
          </cell>
          <cell r="W449" t="str">
            <v>km</v>
          </cell>
          <cell r="X449">
            <v>10</v>
          </cell>
          <cell r="Y449">
            <v>34</v>
          </cell>
          <cell r="Z449">
            <v>102</v>
          </cell>
          <cell r="AA449">
            <v>10</v>
          </cell>
        </row>
        <row r="450">
          <cell r="L450" t="str">
            <v>LT-060SIR1TAS1C1-M56</v>
          </cell>
          <cell r="M450" t="str">
            <v>LT-MCAP-01SI</v>
          </cell>
          <cell r="N450" t="str">
            <v>km</v>
          </cell>
          <cell r="O450">
            <v>10</v>
          </cell>
          <cell r="P450">
            <v>34</v>
          </cell>
          <cell r="Q450">
            <v>102</v>
          </cell>
          <cell r="R450">
            <v>10</v>
          </cell>
          <cell r="U450" t="str">
            <v>LT-060SIR1TAS1C1-M56</v>
          </cell>
          <cell r="V450" t="str">
            <v>LT-MSPT-01SI</v>
          </cell>
          <cell r="W450" t="str">
            <v>Estruc</v>
          </cell>
          <cell r="X450">
            <v>10</v>
          </cell>
          <cell r="Y450">
            <v>34</v>
          </cell>
          <cell r="Z450">
            <v>102</v>
          </cell>
          <cell r="AA450">
            <v>34</v>
          </cell>
        </row>
        <row r="451">
          <cell r="L451" t="str">
            <v>LT-060SIR1TAS1C1-M56</v>
          </cell>
          <cell r="M451" t="str">
            <v>LT-MRES-04SI</v>
          </cell>
          <cell r="N451" t="str">
            <v>Estruc</v>
          </cell>
          <cell r="O451">
            <v>10</v>
          </cell>
          <cell r="P451">
            <v>34</v>
          </cell>
          <cell r="Q451">
            <v>102</v>
          </cell>
          <cell r="R451">
            <v>34</v>
          </cell>
        </row>
        <row r="453">
          <cell r="C453" t="str">
            <v>LT-060SIR1TAD1C1-M57</v>
          </cell>
          <cell r="D453" t="str">
            <v>LT-INLI-08SI</v>
          </cell>
          <cell r="E453" t="str">
            <v>Estruc</v>
          </cell>
          <cell r="F453">
            <v>10</v>
          </cell>
          <cell r="G453">
            <v>34</v>
          </cell>
          <cell r="H453">
            <v>204</v>
          </cell>
          <cell r="I453">
            <v>34</v>
          </cell>
          <cell r="L453" t="str">
            <v>LT-060SIR1TAD1C1-M57</v>
          </cell>
          <cell r="M453" t="str">
            <v>LT-MDRA-03SI</v>
          </cell>
          <cell r="N453" t="str">
            <v>Estruc</v>
          </cell>
          <cell r="O453">
            <v>10</v>
          </cell>
          <cell r="P453">
            <v>34</v>
          </cell>
          <cell r="Q453">
            <v>204</v>
          </cell>
          <cell r="R453">
            <v>34</v>
          </cell>
          <cell r="U453" t="str">
            <v>LT-060SIR1TAD1C1-M57</v>
          </cell>
          <cell r="V453" t="str">
            <v>LT-CAIS-06SI</v>
          </cell>
          <cell r="W453" t="str">
            <v>Cadena</v>
          </cell>
          <cell r="X453">
            <v>10</v>
          </cell>
          <cell r="Y453">
            <v>34</v>
          </cell>
          <cell r="Z453">
            <v>204</v>
          </cell>
          <cell r="AA453">
            <v>204</v>
          </cell>
        </row>
        <row r="454">
          <cell r="C454" t="str">
            <v>LT-060SIR1TAD1C1-M57</v>
          </cell>
          <cell r="D454" t="str">
            <v>LT-INMI-07SI</v>
          </cell>
          <cell r="E454" t="str">
            <v>Estruc</v>
          </cell>
          <cell r="F454">
            <v>10</v>
          </cell>
          <cell r="G454">
            <v>34</v>
          </cell>
          <cell r="H454">
            <v>204</v>
          </cell>
          <cell r="I454">
            <v>34</v>
          </cell>
          <cell r="L454" t="str">
            <v>LT-060SIR1TAD1C1-M57</v>
          </cell>
          <cell r="M454" t="str">
            <v>LT-MFS-03SI</v>
          </cell>
          <cell r="N454" t="str">
            <v>km</v>
          </cell>
          <cell r="O454">
            <v>10</v>
          </cell>
          <cell r="P454">
            <v>34</v>
          </cell>
          <cell r="Q454">
            <v>204</v>
          </cell>
          <cell r="R454">
            <v>10</v>
          </cell>
          <cell r="U454" t="str">
            <v>LT-060SIR1TAD1C1-M57</v>
          </cell>
          <cell r="V454" t="str">
            <v>LT-CCON-09SI</v>
          </cell>
          <cell r="W454" t="str">
            <v>km</v>
          </cell>
          <cell r="X454">
            <v>10</v>
          </cell>
          <cell r="Y454">
            <v>34</v>
          </cell>
          <cell r="Z454">
            <v>204</v>
          </cell>
          <cell r="AA454">
            <v>10</v>
          </cell>
        </row>
        <row r="455">
          <cell r="C455" t="str">
            <v>LT-060SIR1TAD1C1-M57</v>
          </cell>
          <cell r="D455" t="str">
            <v>LT-INNO-08SI</v>
          </cell>
          <cell r="E455" t="str">
            <v>Estruc</v>
          </cell>
          <cell r="F455">
            <v>10</v>
          </cell>
          <cell r="G455">
            <v>34</v>
          </cell>
          <cell r="H455">
            <v>204</v>
          </cell>
          <cell r="I455">
            <v>34</v>
          </cell>
          <cell r="L455" t="str">
            <v>LT-060SIR1TAD1C1-M57</v>
          </cell>
          <cell r="M455" t="str">
            <v>LT-EMPA-03SI</v>
          </cell>
          <cell r="N455" t="str">
            <v>Estruc</v>
          </cell>
          <cell r="O455">
            <v>10</v>
          </cell>
          <cell r="P455">
            <v>34</v>
          </cell>
          <cell r="Q455">
            <v>204</v>
          </cell>
          <cell r="R455">
            <v>34</v>
          </cell>
          <cell r="U455" t="str">
            <v>LT-060SIR1TAD1C1-M57</v>
          </cell>
          <cell r="V455" t="str">
            <v>LT-CFER-04SI</v>
          </cell>
          <cell r="W455" t="str">
            <v>Estruc</v>
          </cell>
          <cell r="X455">
            <v>10</v>
          </cell>
          <cell r="Y455">
            <v>34</v>
          </cell>
          <cell r="Z455">
            <v>204</v>
          </cell>
          <cell r="AA455">
            <v>34</v>
          </cell>
        </row>
        <row r="456">
          <cell r="C456" t="str">
            <v>LT-060SIR1TAD1C1-M57</v>
          </cell>
          <cell r="D456" t="str">
            <v>LT-MPT-03SI</v>
          </cell>
          <cell r="E456" t="str">
            <v>Estruc</v>
          </cell>
          <cell r="F456">
            <v>10</v>
          </cell>
          <cell r="G456">
            <v>34</v>
          </cell>
          <cell r="H456">
            <v>204</v>
          </cell>
          <cell r="I456">
            <v>34</v>
          </cell>
          <cell r="L456" t="str">
            <v>LT-060SIR1TAD1C1-M57</v>
          </cell>
          <cell r="M456" t="str">
            <v>LT-PIES-09SI</v>
          </cell>
          <cell r="N456" t="str">
            <v>Estruc</v>
          </cell>
          <cell r="O456">
            <v>10</v>
          </cell>
          <cell r="P456">
            <v>34</v>
          </cell>
          <cell r="Q456">
            <v>204</v>
          </cell>
          <cell r="R456">
            <v>34</v>
          </cell>
          <cell r="U456" t="str">
            <v>LT-060SIR1TAD1C1-M57</v>
          </cell>
          <cell r="V456" t="str">
            <v>LT-CPER-02SI</v>
          </cell>
          <cell r="W456" t="str">
            <v>Estruc</v>
          </cell>
          <cell r="X456">
            <v>10</v>
          </cell>
          <cell r="Y456">
            <v>34</v>
          </cell>
          <cell r="Z456">
            <v>204</v>
          </cell>
          <cell r="AA456">
            <v>34</v>
          </cell>
        </row>
        <row r="457">
          <cell r="C457" t="str">
            <v>LT-060SIR1TAD1C1-M57</v>
          </cell>
          <cell r="D457" t="str">
            <v>LT-MPC-06SI</v>
          </cell>
          <cell r="E457" t="str">
            <v>Estruc</v>
          </cell>
          <cell r="F457">
            <v>10</v>
          </cell>
          <cell r="G457">
            <v>34</v>
          </cell>
          <cell r="H457">
            <v>204</v>
          </cell>
          <cell r="I457">
            <v>34</v>
          </cell>
          <cell r="L457" t="str">
            <v>LT-060SIR1TAD1C1-M57</v>
          </cell>
          <cell r="M457" t="str">
            <v>LT-AJGRA-06SI</v>
          </cell>
          <cell r="N457" t="str">
            <v>Estruc</v>
          </cell>
          <cell r="O457">
            <v>10</v>
          </cell>
          <cell r="P457">
            <v>34</v>
          </cell>
          <cell r="Q457">
            <v>204</v>
          </cell>
          <cell r="R457">
            <v>34</v>
          </cell>
          <cell r="U457" t="str">
            <v>LT-060SIR1TAD1C1-M57</v>
          </cell>
          <cell r="V457" t="str">
            <v>LT-RCG-04SI</v>
          </cell>
          <cell r="W457" t="str">
            <v>km</v>
          </cell>
          <cell r="X457">
            <v>10</v>
          </cell>
          <cell r="Y457">
            <v>34</v>
          </cell>
          <cell r="Z457">
            <v>204</v>
          </cell>
          <cell r="AA457">
            <v>10</v>
          </cell>
        </row>
        <row r="458">
          <cell r="L458" t="str">
            <v>LT-060SIR1TAD1C1-M57</v>
          </cell>
          <cell r="M458" t="str">
            <v>LT-MCAC-02SI</v>
          </cell>
          <cell r="N458" t="str">
            <v>km</v>
          </cell>
          <cell r="O458">
            <v>10</v>
          </cell>
          <cell r="P458">
            <v>34</v>
          </cell>
          <cell r="Q458">
            <v>204</v>
          </cell>
          <cell r="R458">
            <v>10</v>
          </cell>
          <cell r="U458" t="str">
            <v>LT-060SIR1TAD1C1-M57</v>
          </cell>
          <cell r="V458" t="str">
            <v>LT-RCON-02SI</v>
          </cell>
          <cell r="W458" t="str">
            <v>km</v>
          </cell>
          <cell r="X458">
            <v>10</v>
          </cell>
          <cell r="Y458">
            <v>34</v>
          </cell>
          <cell r="Z458">
            <v>204</v>
          </cell>
          <cell r="AA458">
            <v>10</v>
          </cell>
        </row>
        <row r="459">
          <cell r="L459" t="str">
            <v>LT-060SIR1TAD1C1-M57</v>
          </cell>
          <cell r="M459" t="str">
            <v>LT-MCAP-01SI</v>
          </cell>
          <cell r="N459" t="str">
            <v>km</v>
          </cell>
          <cell r="O459">
            <v>10</v>
          </cell>
          <cell r="P459">
            <v>34</v>
          </cell>
          <cell r="Q459">
            <v>204</v>
          </cell>
          <cell r="R459">
            <v>10</v>
          </cell>
          <cell r="U459" t="str">
            <v>LT-060SIR1TAD1C1-M57</v>
          </cell>
          <cell r="V459" t="str">
            <v>LT-MSPT-01SI</v>
          </cell>
          <cell r="W459" t="str">
            <v>Estruc</v>
          </cell>
          <cell r="X459">
            <v>10</v>
          </cell>
          <cell r="Y459">
            <v>34</v>
          </cell>
          <cell r="Z459">
            <v>204</v>
          </cell>
          <cell r="AA459">
            <v>34</v>
          </cell>
        </row>
        <row r="460">
          <cell r="L460" t="str">
            <v>LT-060SIR1TAD1C1-M57</v>
          </cell>
          <cell r="M460" t="str">
            <v>LT-MRES-04SI</v>
          </cell>
          <cell r="N460" t="str">
            <v>Estruc</v>
          </cell>
          <cell r="O460">
            <v>10</v>
          </cell>
          <cell r="P460">
            <v>34</v>
          </cell>
          <cell r="Q460">
            <v>204</v>
          </cell>
          <cell r="R460">
            <v>34</v>
          </cell>
        </row>
        <row r="462">
          <cell r="C462" t="str">
            <v>LT-060SIR3TAS1C2-M58</v>
          </cell>
          <cell r="D462" t="str">
            <v>LT-INLI-04SI</v>
          </cell>
          <cell r="E462" t="str">
            <v>Estruc</v>
          </cell>
          <cell r="F462">
            <v>10</v>
          </cell>
          <cell r="G462">
            <v>34</v>
          </cell>
          <cell r="H462">
            <v>102</v>
          </cell>
          <cell r="I462">
            <v>34</v>
          </cell>
          <cell r="L462" t="str">
            <v>LT-060SIR3TAS1C2-M58</v>
          </cell>
          <cell r="M462" t="str">
            <v>LT-MDRA-04SI</v>
          </cell>
          <cell r="N462" t="str">
            <v>Estruc</v>
          </cell>
          <cell r="O462">
            <v>10</v>
          </cell>
          <cell r="P462">
            <v>34</v>
          </cell>
          <cell r="Q462">
            <v>102</v>
          </cell>
          <cell r="R462">
            <v>34</v>
          </cell>
          <cell r="U462" t="str">
            <v>LT-060SIR3TAS1C2-M58</v>
          </cell>
          <cell r="V462" t="str">
            <v>LT-CAIS-06SI</v>
          </cell>
          <cell r="W462" t="str">
            <v>Cadena</v>
          </cell>
          <cell r="X462">
            <v>10</v>
          </cell>
          <cell r="Y462">
            <v>34</v>
          </cell>
          <cell r="Z462">
            <v>102</v>
          </cell>
          <cell r="AA462">
            <v>102</v>
          </cell>
        </row>
        <row r="463">
          <cell r="C463" t="str">
            <v>LT-060SIR3TAS1C2-M58</v>
          </cell>
          <cell r="D463" t="str">
            <v>LT-INMI-06SI</v>
          </cell>
          <cell r="E463" t="str">
            <v>Estruc</v>
          </cell>
          <cell r="F463">
            <v>10</v>
          </cell>
          <cell r="G463">
            <v>34</v>
          </cell>
          <cell r="H463">
            <v>102</v>
          </cell>
          <cell r="I463">
            <v>34</v>
          </cell>
          <cell r="L463" t="str">
            <v>LT-060SIR3TAS1C2-M58</v>
          </cell>
          <cell r="M463" t="str">
            <v>LT-MFS-03SI</v>
          </cell>
          <cell r="N463" t="str">
            <v>km</v>
          </cell>
          <cell r="O463">
            <v>10</v>
          </cell>
          <cell r="P463">
            <v>34</v>
          </cell>
          <cell r="Q463">
            <v>102</v>
          </cell>
          <cell r="R463">
            <v>10</v>
          </cell>
          <cell r="U463" t="str">
            <v>LT-060SIR3TAS1C2-M58</v>
          </cell>
          <cell r="V463" t="str">
            <v>LT-CCON-10SI</v>
          </cell>
          <cell r="W463" t="str">
            <v>km</v>
          </cell>
          <cell r="X463">
            <v>10</v>
          </cell>
          <cell r="Y463">
            <v>34</v>
          </cell>
          <cell r="Z463">
            <v>102</v>
          </cell>
          <cell r="AA463">
            <v>10</v>
          </cell>
        </row>
        <row r="464">
          <cell r="C464" t="str">
            <v>LT-060SIR3TAS1C2-M58</v>
          </cell>
          <cell r="D464" t="str">
            <v>LT-INNO-08SI</v>
          </cell>
          <cell r="E464" t="str">
            <v>Estruc</v>
          </cell>
          <cell r="F464">
            <v>10</v>
          </cell>
          <cell r="G464">
            <v>34</v>
          </cell>
          <cell r="H464">
            <v>102</v>
          </cell>
          <cell r="I464">
            <v>34</v>
          </cell>
          <cell r="L464" t="str">
            <v>LT-060SIR3TAS1C2-M58</v>
          </cell>
          <cell r="M464" t="str">
            <v>LT-EMPA-03SI</v>
          </cell>
          <cell r="N464" t="str">
            <v>Estruc</v>
          </cell>
          <cell r="O464">
            <v>10</v>
          </cell>
          <cell r="P464">
            <v>34</v>
          </cell>
          <cell r="Q464">
            <v>102</v>
          </cell>
          <cell r="R464">
            <v>34</v>
          </cell>
          <cell r="U464" t="str">
            <v>LT-060SIR3TAS1C2-M58</v>
          </cell>
          <cell r="V464" t="str">
            <v>LT-CFER-04SI</v>
          </cell>
          <cell r="W464" t="str">
            <v>Estruc</v>
          </cell>
          <cell r="X464">
            <v>10</v>
          </cell>
          <cell r="Y464">
            <v>34</v>
          </cell>
          <cell r="Z464">
            <v>102</v>
          </cell>
          <cell r="AA464">
            <v>34</v>
          </cell>
        </row>
        <row r="465">
          <cell r="C465" t="str">
            <v>LT-060SIR3TAS1C2-M58</v>
          </cell>
          <cell r="D465" t="str">
            <v>LT-MPT-03SI</v>
          </cell>
          <cell r="E465" t="str">
            <v>Estruc</v>
          </cell>
          <cell r="F465">
            <v>10</v>
          </cell>
          <cell r="G465">
            <v>34</v>
          </cell>
          <cell r="H465">
            <v>102</v>
          </cell>
          <cell r="I465">
            <v>34</v>
          </cell>
          <cell r="L465" t="str">
            <v>LT-060SIR3TAS1C2-M58</v>
          </cell>
          <cell r="M465" t="str">
            <v>LT-PIES-09SI</v>
          </cell>
          <cell r="N465" t="str">
            <v>Estruc</v>
          </cell>
          <cell r="O465">
            <v>10</v>
          </cell>
          <cell r="P465">
            <v>34</v>
          </cell>
          <cell r="Q465">
            <v>102</v>
          </cell>
          <cell r="R465">
            <v>34</v>
          </cell>
          <cell r="U465" t="str">
            <v>LT-060SIR3TAS1C2-M58</v>
          </cell>
          <cell r="V465" t="str">
            <v>LT-CPER-02SI</v>
          </cell>
          <cell r="W465" t="str">
            <v>Estruc</v>
          </cell>
          <cell r="X465">
            <v>10</v>
          </cell>
          <cell r="Y465">
            <v>34</v>
          </cell>
          <cell r="Z465">
            <v>102</v>
          </cell>
          <cell r="AA465">
            <v>34</v>
          </cell>
        </row>
        <row r="466">
          <cell r="C466" t="str">
            <v>LT-060SIR3TAS1C2-M58</v>
          </cell>
          <cell r="D466" t="str">
            <v>LT-MPC-06SI</v>
          </cell>
          <cell r="E466" t="str">
            <v>Estruc</v>
          </cell>
          <cell r="F466">
            <v>10</v>
          </cell>
          <cell r="G466">
            <v>34</v>
          </cell>
          <cell r="H466">
            <v>102</v>
          </cell>
          <cell r="I466">
            <v>34</v>
          </cell>
          <cell r="L466" t="str">
            <v>LT-060SIR3TAS1C2-M58</v>
          </cell>
          <cell r="M466" t="str">
            <v>LT-AJGRA-06SI</v>
          </cell>
          <cell r="N466" t="str">
            <v>Estruc</v>
          </cell>
          <cell r="O466">
            <v>10</v>
          </cell>
          <cell r="P466">
            <v>34</v>
          </cell>
          <cell r="Q466">
            <v>102</v>
          </cell>
          <cell r="R466">
            <v>34</v>
          </cell>
          <cell r="U466" t="str">
            <v>LT-060SIR3TAS1C2-M58</v>
          </cell>
          <cell r="V466" t="str">
            <v>LT-RCG-04SI</v>
          </cell>
          <cell r="W466" t="str">
            <v>km</v>
          </cell>
          <cell r="X466">
            <v>10</v>
          </cell>
          <cell r="Y466">
            <v>34</v>
          </cell>
          <cell r="Z466">
            <v>102</v>
          </cell>
          <cell r="AA466">
            <v>10</v>
          </cell>
        </row>
        <row r="467">
          <cell r="L467" t="str">
            <v>LT-060SIR3TAS1C2-M58</v>
          </cell>
          <cell r="M467" t="str">
            <v>LT-MCAC-02SI</v>
          </cell>
          <cell r="N467" t="str">
            <v>km</v>
          </cell>
          <cell r="O467">
            <v>10</v>
          </cell>
          <cell r="P467">
            <v>34</v>
          </cell>
          <cell r="Q467">
            <v>102</v>
          </cell>
          <cell r="R467">
            <v>10</v>
          </cell>
          <cell r="U467" t="str">
            <v>LT-060SIR3TAS1C2-M58</v>
          </cell>
          <cell r="V467" t="str">
            <v>LT-RCON-02SI</v>
          </cell>
          <cell r="W467" t="str">
            <v>km</v>
          </cell>
          <cell r="X467">
            <v>10</v>
          </cell>
          <cell r="Y467">
            <v>34</v>
          </cell>
          <cell r="Z467">
            <v>102</v>
          </cell>
          <cell r="AA467">
            <v>10</v>
          </cell>
        </row>
        <row r="468">
          <cell r="L468" t="str">
            <v>LT-060SIR3TAS1C2-M58</v>
          </cell>
          <cell r="M468" t="str">
            <v>LT-MCAP-01SI</v>
          </cell>
          <cell r="N468" t="str">
            <v>km</v>
          </cell>
          <cell r="O468">
            <v>10</v>
          </cell>
          <cell r="P468">
            <v>34</v>
          </cell>
          <cell r="Q468">
            <v>102</v>
          </cell>
          <cell r="R468">
            <v>10</v>
          </cell>
          <cell r="U468" t="str">
            <v>LT-060SIR3TAS1C2-M58</v>
          </cell>
          <cell r="V468" t="str">
            <v>LT-MSPT-01SI</v>
          </cell>
          <cell r="W468" t="str">
            <v>Estruc</v>
          </cell>
          <cell r="X468">
            <v>10</v>
          </cell>
          <cell r="Y468">
            <v>34</v>
          </cell>
          <cell r="Z468">
            <v>102</v>
          </cell>
          <cell r="AA468">
            <v>34</v>
          </cell>
        </row>
        <row r="469">
          <cell r="L469" t="str">
            <v>LT-060SIR3TAS1C2-M58</v>
          </cell>
          <cell r="M469" t="str">
            <v>LT-MRES-04SI</v>
          </cell>
          <cell r="N469" t="str">
            <v>Estruc</v>
          </cell>
          <cell r="O469">
            <v>10</v>
          </cell>
          <cell r="P469">
            <v>34</v>
          </cell>
          <cell r="Q469">
            <v>102</v>
          </cell>
          <cell r="R469">
            <v>34</v>
          </cell>
        </row>
        <row r="471">
          <cell r="C471" t="str">
            <v>LT-060SIR3TAD1C2-M59</v>
          </cell>
          <cell r="D471" t="str">
            <v>LT-INLI-08SI</v>
          </cell>
          <cell r="E471" t="str">
            <v>Estruc</v>
          </cell>
          <cell r="F471">
            <v>10</v>
          </cell>
          <cell r="G471">
            <v>34</v>
          </cell>
          <cell r="H471">
            <v>204</v>
          </cell>
          <cell r="I471">
            <v>34</v>
          </cell>
          <cell r="L471" t="str">
            <v>LT-060SIR3TAD1C2-M59</v>
          </cell>
          <cell r="M471" t="str">
            <v>LT-MDRA-04SI</v>
          </cell>
          <cell r="N471" t="str">
            <v>Estruc</v>
          </cell>
          <cell r="O471">
            <v>10</v>
          </cell>
          <cell r="P471">
            <v>34</v>
          </cell>
          <cell r="Q471">
            <v>204</v>
          </cell>
          <cell r="R471">
            <v>34</v>
          </cell>
          <cell r="U471" t="str">
            <v>LT-060SIR3TAD1C2-M59</v>
          </cell>
          <cell r="V471" t="str">
            <v>LT-CAIS-06SI</v>
          </cell>
          <cell r="W471" t="str">
            <v>Cadena</v>
          </cell>
          <cell r="X471">
            <v>10</v>
          </cell>
          <cell r="Y471">
            <v>34</v>
          </cell>
          <cell r="Z471">
            <v>204</v>
          </cell>
          <cell r="AA471">
            <v>204</v>
          </cell>
        </row>
        <row r="472">
          <cell r="C472" t="str">
            <v>LT-060SIR3TAD1C2-M59</v>
          </cell>
          <cell r="D472" t="str">
            <v>LT-INMI-07SI</v>
          </cell>
          <cell r="E472" t="str">
            <v>Estruc</v>
          </cell>
          <cell r="F472">
            <v>10</v>
          </cell>
          <cell r="G472">
            <v>34</v>
          </cell>
          <cell r="H472">
            <v>204</v>
          </cell>
          <cell r="I472">
            <v>34</v>
          </cell>
          <cell r="L472" t="str">
            <v>LT-060SIR3TAD1C2-M59</v>
          </cell>
          <cell r="M472" t="str">
            <v>LT-MFS-03SI</v>
          </cell>
          <cell r="N472" t="str">
            <v>km</v>
          </cell>
          <cell r="O472">
            <v>10</v>
          </cell>
          <cell r="P472">
            <v>34</v>
          </cell>
          <cell r="Q472">
            <v>204</v>
          </cell>
          <cell r="R472">
            <v>10</v>
          </cell>
          <cell r="U472" t="str">
            <v>LT-060SIR3TAD1C2-M59</v>
          </cell>
          <cell r="V472" t="str">
            <v>LT-CCON-10SI</v>
          </cell>
          <cell r="W472" t="str">
            <v>km</v>
          </cell>
          <cell r="X472">
            <v>10</v>
          </cell>
          <cell r="Y472">
            <v>34</v>
          </cell>
          <cell r="Z472">
            <v>204</v>
          </cell>
          <cell r="AA472">
            <v>10</v>
          </cell>
        </row>
        <row r="473">
          <cell r="C473" t="str">
            <v>LT-060SIR3TAD1C2-M59</v>
          </cell>
          <cell r="D473" t="str">
            <v>LT-INNO-08SI</v>
          </cell>
          <cell r="E473" t="str">
            <v>Estruc</v>
          </cell>
          <cell r="F473">
            <v>10</v>
          </cell>
          <cell r="G473">
            <v>34</v>
          </cell>
          <cell r="H473">
            <v>204</v>
          </cell>
          <cell r="I473">
            <v>34</v>
          </cell>
          <cell r="L473" t="str">
            <v>LT-060SIR3TAD1C2-M59</v>
          </cell>
          <cell r="M473" t="str">
            <v>LT-EMPA-03SI</v>
          </cell>
          <cell r="N473" t="str">
            <v>Estruc</v>
          </cell>
          <cell r="O473">
            <v>10</v>
          </cell>
          <cell r="P473">
            <v>34</v>
          </cell>
          <cell r="Q473">
            <v>204</v>
          </cell>
          <cell r="R473">
            <v>34</v>
          </cell>
          <cell r="U473" t="str">
            <v>LT-060SIR3TAD1C2-M59</v>
          </cell>
          <cell r="V473" t="str">
            <v>LT-CFER-04SI</v>
          </cell>
          <cell r="W473" t="str">
            <v>Estruc</v>
          </cell>
          <cell r="X473">
            <v>10</v>
          </cell>
          <cell r="Y473">
            <v>34</v>
          </cell>
          <cell r="Z473">
            <v>204</v>
          </cell>
          <cell r="AA473">
            <v>34</v>
          </cell>
        </row>
        <row r="474">
          <cell r="C474" t="str">
            <v>LT-060SIR3TAD1C2-M59</v>
          </cell>
          <cell r="D474" t="str">
            <v>LT-MPT-03SI</v>
          </cell>
          <cell r="E474" t="str">
            <v>Estruc</v>
          </cell>
          <cell r="F474">
            <v>10</v>
          </cell>
          <cell r="G474">
            <v>34</v>
          </cell>
          <cell r="H474">
            <v>204</v>
          </cell>
          <cell r="I474">
            <v>34</v>
          </cell>
          <cell r="L474" t="str">
            <v>LT-060SIR3TAD1C2-M59</v>
          </cell>
          <cell r="M474" t="str">
            <v>LT-PIES-09SI</v>
          </cell>
          <cell r="N474" t="str">
            <v>Estruc</v>
          </cell>
          <cell r="O474">
            <v>10</v>
          </cell>
          <cell r="P474">
            <v>34</v>
          </cell>
          <cell r="Q474">
            <v>204</v>
          </cell>
          <cell r="R474">
            <v>34</v>
          </cell>
          <cell r="U474" t="str">
            <v>LT-060SIR3TAD1C2-M59</v>
          </cell>
          <cell r="V474" t="str">
            <v>LT-CPER-02SI</v>
          </cell>
          <cell r="W474" t="str">
            <v>Estruc</v>
          </cell>
          <cell r="X474">
            <v>10</v>
          </cell>
          <cell r="Y474">
            <v>34</v>
          </cell>
          <cell r="Z474">
            <v>204</v>
          </cell>
          <cell r="AA474">
            <v>34</v>
          </cell>
        </row>
        <row r="475">
          <cell r="C475" t="str">
            <v>LT-060SIR3TAD1C2-M59</v>
          </cell>
          <cell r="D475" t="str">
            <v>LT-MPC-06SI</v>
          </cell>
          <cell r="E475" t="str">
            <v>Estruc</v>
          </cell>
          <cell r="F475">
            <v>10</v>
          </cell>
          <cell r="G475">
            <v>34</v>
          </cell>
          <cell r="H475">
            <v>204</v>
          </cell>
          <cell r="I475">
            <v>34</v>
          </cell>
          <cell r="L475" t="str">
            <v>LT-060SIR3TAD1C2-M59</v>
          </cell>
          <cell r="M475" t="str">
            <v>LT-AJGRA-06SI</v>
          </cell>
          <cell r="N475" t="str">
            <v>Estruc</v>
          </cell>
          <cell r="O475">
            <v>10</v>
          </cell>
          <cell r="P475">
            <v>34</v>
          </cell>
          <cell r="Q475">
            <v>204</v>
          </cell>
          <cell r="R475">
            <v>34</v>
          </cell>
          <cell r="U475" t="str">
            <v>LT-060SIR3TAD1C2-M59</v>
          </cell>
          <cell r="V475" t="str">
            <v>LT-RCG-04SI</v>
          </cell>
          <cell r="W475" t="str">
            <v>km</v>
          </cell>
          <cell r="X475">
            <v>10</v>
          </cell>
          <cell r="Y475">
            <v>34</v>
          </cell>
          <cell r="Z475">
            <v>204</v>
          </cell>
          <cell r="AA475">
            <v>10</v>
          </cell>
        </row>
        <row r="476">
          <cell r="L476" t="str">
            <v>LT-060SIR3TAD1C2-M59</v>
          </cell>
          <cell r="M476" t="str">
            <v>LT-MCAC-02SI</v>
          </cell>
          <cell r="N476" t="str">
            <v>km</v>
          </cell>
          <cell r="O476">
            <v>10</v>
          </cell>
          <cell r="P476">
            <v>34</v>
          </cell>
          <cell r="Q476">
            <v>204</v>
          </cell>
          <cell r="R476">
            <v>10</v>
          </cell>
          <cell r="U476" t="str">
            <v>LT-060SIR3TAD1C2-M59</v>
          </cell>
          <cell r="V476" t="str">
            <v>LT-RCON-02SI</v>
          </cell>
          <cell r="W476" t="str">
            <v>km</v>
          </cell>
          <cell r="X476">
            <v>10</v>
          </cell>
          <cell r="Y476">
            <v>34</v>
          </cell>
          <cell r="Z476">
            <v>204</v>
          </cell>
          <cell r="AA476">
            <v>10</v>
          </cell>
        </row>
        <row r="477">
          <cell r="L477" t="str">
            <v>LT-060SIR3TAD1C2-M59</v>
          </cell>
          <cell r="M477" t="str">
            <v>LT-MCAP-01SI</v>
          </cell>
          <cell r="N477" t="str">
            <v>km</v>
          </cell>
          <cell r="O477">
            <v>10</v>
          </cell>
          <cell r="P477">
            <v>34</v>
          </cell>
          <cell r="Q477">
            <v>204</v>
          </cell>
          <cell r="R477">
            <v>10</v>
          </cell>
          <cell r="U477" t="str">
            <v>LT-060SIR3TAD1C2-M59</v>
          </cell>
          <cell r="V477" t="str">
            <v>LT-MSPT-01SI</v>
          </cell>
          <cell r="W477" t="str">
            <v>Estruc</v>
          </cell>
          <cell r="X477">
            <v>10</v>
          </cell>
          <cell r="Y477">
            <v>34</v>
          </cell>
          <cell r="Z477">
            <v>204</v>
          </cell>
          <cell r="AA477">
            <v>34</v>
          </cell>
        </row>
        <row r="478">
          <cell r="L478" t="str">
            <v>LT-060SIR3TAD1C2-M59</v>
          </cell>
          <cell r="M478" t="str">
            <v>LT-MRES-04SI</v>
          </cell>
          <cell r="N478" t="str">
            <v>Estruc</v>
          </cell>
          <cell r="O478">
            <v>10</v>
          </cell>
          <cell r="P478">
            <v>34</v>
          </cell>
          <cell r="Q478">
            <v>204</v>
          </cell>
          <cell r="R478">
            <v>34</v>
          </cell>
        </row>
        <row r="480">
          <cell r="C480" t="str">
            <v>LT-220SIR0TAS2C1-M60</v>
          </cell>
          <cell r="D480" t="str">
            <v>LT-INLI-02SI</v>
          </cell>
          <cell r="E480" t="str">
            <v>Estruc</v>
          </cell>
          <cell r="F480">
            <v>10</v>
          </cell>
          <cell r="G480">
            <v>25</v>
          </cell>
          <cell r="H480">
            <v>75</v>
          </cell>
          <cell r="I480">
            <v>25</v>
          </cell>
          <cell r="L480" t="str">
            <v>LT-220SIR0TAS2C1-M60</v>
          </cell>
          <cell r="M480" t="str">
            <v>LT-MDRA-01SI</v>
          </cell>
          <cell r="N480" t="str">
            <v>Estruc</v>
          </cell>
          <cell r="O480">
            <v>10</v>
          </cell>
          <cell r="P480">
            <v>25</v>
          </cell>
          <cell r="Q480">
            <v>75</v>
          </cell>
          <cell r="R480">
            <v>25</v>
          </cell>
          <cell r="U480" t="str">
            <v>LT-220SIR0TAS2C1-M60</v>
          </cell>
          <cell r="V480" t="str">
            <v>LT-CAIS-01SI</v>
          </cell>
          <cell r="W480" t="str">
            <v>Cadena</v>
          </cell>
          <cell r="X480">
            <v>10</v>
          </cell>
          <cell r="Y480">
            <v>25</v>
          </cell>
          <cell r="Z480">
            <v>75</v>
          </cell>
          <cell r="AA480">
            <v>75</v>
          </cell>
        </row>
        <row r="481">
          <cell r="C481" t="str">
            <v>LT-220SIR0TAS2C1-M60</v>
          </cell>
          <cell r="D481" t="str">
            <v>LT-INMI-01SI</v>
          </cell>
          <cell r="E481" t="str">
            <v>Estruc</v>
          </cell>
          <cell r="F481">
            <v>10</v>
          </cell>
          <cell r="G481">
            <v>25</v>
          </cell>
          <cell r="H481">
            <v>75</v>
          </cell>
          <cell r="I481">
            <v>25</v>
          </cell>
          <cell r="L481" t="str">
            <v>LT-220SIR0TAS2C1-M60</v>
          </cell>
          <cell r="M481" t="str">
            <v>LT-MFS-01SI</v>
          </cell>
          <cell r="N481" t="str">
            <v>km</v>
          </cell>
          <cell r="O481">
            <v>10</v>
          </cell>
          <cell r="P481">
            <v>25</v>
          </cell>
          <cell r="Q481">
            <v>75</v>
          </cell>
          <cell r="R481">
            <v>10</v>
          </cell>
          <cell r="U481" t="str">
            <v>LT-220SIR0TAS2C1-M60</v>
          </cell>
          <cell r="V481" t="str">
            <v>LT-CCON-03SI</v>
          </cell>
          <cell r="W481" t="str">
            <v>km</v>
          </cell>
          <cell r="X481">
            <v>10</v>
          </cell>
          <cell r="Y481">
            <v>25</v>
          </cell>
          <cell r="Z481">
            <v>75</v>
          </cell>
          <cell r="AA481">
            <v>10</v>
          </cell>
        </row>
        <row r="482">
          <cell r="C482" t="str">
            <v>LT-220SIR0TAS2C1-M60</v>
          </cell>
          <cell r="D482" t="str">
            <v>LT-INNO-01SI</v>
          </cell>
          <cell r="E482" t="str">
            <v>Estruc</v>
          </cell>
          <cell r="F482">
            <v>10</v>
          </cell>
          <cell r="G482">
            <v>25</v>
          </cell>
          <cell r="H482">
            <v>75</v>
          </cell>
          <cell r="I482">
            <v>25</v>
          </cell>
          <cell r="L482" t="str">
            <v>LT-220SIR0TAS2C1-M60</v>
          </cell>
          <cell r="M482" t="str">
            <v>LT-EMPA-01SI</v>
          </cell>
          <cell r="N482" t="str">
            <v>Estruc</v>
          </cell>
          <cell r="O482">
            <v>10</v>
          </cell>
          <cell r="P482">
            <v>25</v>
          </cell>
          <cell r="Q482">
            <v>75</v>
          </cell>
          <cell r="R482">
            <v>25</v>
          </cell>
          <cell r="U482" t="str">
            <v>LT-220SIR0TAS2C1-M60</v>
          </cell>
          <cell r="V482" t="str">
            <v>LT-CFER-01SI</v>
          </cell>
          <cell r="W482" t="str">
            <v>Estruc</v>
          </cell>
          <cell r="X482">
            <v>10</v>
          </cell>
          <cell r="Y482">
            <v>25</v>
          </cell>
          <cell r="Z482">
            <v>75</v>
          </cell>
          <cell r="AA482">
            <v>25</v>
          </cell>
        </row>
        <row r="483">
          <cell r="C483" t="str">
            <v>LT-220SIR0TAS2C1-M60</v>
          </cell>
          <cell r="D483" t="str">
            <v>LT-MPT-01SI</v>
          </cell>
          <cell r="E483" t="str">
            <v>Estruc</v>
          </cell>
          <cell r="F483">
            <v>10</v>
          </cell>
          <cell r="G483">
            <v>25</v>
          </cell>
          <cell r="H483">
            <v>75</v>
          </cell>
          <cell r="I483">
            <v>25</v>
          </cell>
          <cell r="L483" t="str">
            <v>LT-220SIR0TAS2C1-M60</v>
          </cell>
          <cell r="M483" t="str">
            <v>LT-PIES-02SI</v>
          </cell>
          <cell r="N483" t="str">
            <v>Estruc</v>
          </cell>
          <cell r="O483">
            <v>10</v>
          </cell>
          <cell r="P483">
            <v>25</v>
          </cell>
          <cell r="Q483">
            <v>75</v>
          </cell>
          <cell r="R483">
            <v>25</v>
          </cell>
          <cell r="U483" t="str">
            <v>LT-220SIR0TAS2C1-M60</v>
          </cell>
          <cell r="V483" t="str">
            <v>LT-CPER-01SI</v>
          </cell>
          <cell r="W483" t="str">
            <v>Estruc</v>
          </cell>
          <cell r="X483">
            <v>10</v>
          </cell>
          <cell r="Y483">
            <v>25</v>
          </cell>
          <cell r="Z483">
            <v>75</v>
          </cell>
          <cell r="AA483">
            <v>25</v>
          </cell>
        </row>
        <row r="484">
          <cell r="C484" t="str">
            <v>LT-220SIR0TAS2C1-M60</v>
          </cell>
          <cell r="D484" t="str">
            <v>LT-MPC-01SI</v>
          </cell>
          <cell r="E484" t="str">
            <v>Estruc</v>
          </cell>
          <cell r="F484">
            <v>10</v>
          </cell>
          <cell r="G484">
            <v>25</v>
          </cell>
          <cell r="H484">
            <v>75</v>
          </cell>
          <cell r="I484">
            <v>25</v>
          </cell>
          <cell r="L484" t="str">
            <v>LT-220SIR0TAS2C1-M60</v>
          </cell>
          <cell r="M484" t="str">
            <v>LT-AJGRA-01SI</v>
          </cell>
          <cell r="N484" t="str">
            <v>Estruc</v>
          </cell>
          <cell r="O484">
            <v>10</v>
          </cell>
          <cell r="P484">
            <v>25</v>
          </cell>
          <cell r="Q484">
            <v>75</v>
          </cell>
          <cell r="R484">
            <v>25</v>
          </cell>
          <cell r="U484" t="str">
            <v>LT-220SIR0TAS2C1-M60</v>
          </cell>
          <cell r="V484" t="str">
            <v>LT-RCG-06SI</v>
          </cell>
          <cell r="W484" t="str">
            <v>km</v>
          </cell>
          <cell r="X484">
            <v>10</v>
          </cell>
          <cell r="Y484">
            <v>25</v>
          </cell>
          <cell r="Z484">
            <v>75</v>
          </cell>
          <cell r="AA484">
            <v>10</v>
          </cell>
        </row>
        <row r="485">
          <cell r="L485" t="str">
            <v>LT-220SIR0TAS2C1-M60</v>
          </cell>
          <cell r="M485" t="str">
            <v>LT-MCAC-02SI</v>
          </cell>
          <cell r="N485" t="str">
            <v>km</v>
          </cell>
          <cell r="O485">
            <v>10</v>
          </cell>
          <cell r="P485">
            <v>25</v>
          </cell>
          <cell r="Q485">
            <v>75</v>
          </cell>
          <cell r="R485">
            <v>10</v>
          </cell>
          <cell r="U485" t="str">
            <v>LT-220SIR0TAS2C1-M60</v>
          </cell>
          <cell r="V485" t="str">
            <v>LT-RCON-04SI</v>
          </cell>
          <cell r="W485" t="str">
            <v>km</v>
          </cell>
          <cell r="X485">
            <v>10</v>
          </cell>
          <cell r="Y485">
            <v>25</v>
          </cell>
          <cell r="Z485">
            <v>75</v>
          </cell>
          <cell r="AA485">
            <v>10</v>
          </cell>
        </row>
        <row r="486">
          <cell r="L486" t="str">
            <v>LT-220SIR0TAS2C1-M60</v>
          </cell>
          <cell r="M486" t="str">
            <v>LT-MCAP-01SI</v>
          </cell>
          <cell r="N486" t="str">
            <v>km</v>
          </cell>
          <cell r="O486">
            <v>10</v>
          </cell>
          <cell r="P486">
            <v>25</v>
          </cell>
          <cell r="Q486">
            <v>75</v>
          </cell>
          <cell r="R486">
            <v>10</v>
          </cell>
          <cell r="U486" t="str">
            <v>LT-220SIR0TAS2C1-M60</v>
          </cell>
          <cell r="V486" t="str">
            <v>LT-MSPT-05SI</v>
          </cell>
          <cell r="W486" t="str">
            <v>Estruc</v>
          </cell>
          <cell r="X486">
            <v>10</v>
          </cell>
          <cell r="Y486">
            <v>25</v>
          </cell>
          <cell r="Z486">
            <v>75</v>
          </cell>
          <cell r="AA486">
            <v>25</v>
          </cell>
        </row>
        <row r="487">
          <cell r="L487" t="str">
            <v>LT-220SIR0TAS2C1-M60</v>
          </cell>
          <cell r="M487" t="str">
            <v>LT-MRES-05SI</v>
          </cell>
          <cell r="N487" t="str">
            <v>Estruc</v>
          </cell>
          <cell r="O487">
            <v>10</v>
          </cell>
          <cell r="P487">
            <v>25</v>
          </cell>
          <cell r="Q487">
            <v>75</v>
          </cell>
          <cell r="R487">
            <v>25</v>
          </cell>
        </row>
        <row r="489">
          <cell r="C489" t="str">
            <v>LT-220SIR0TAD2C2-M61</v>
          </cell>
          <cell r="D489" t="str">
            <v>LT-INLI-02SI</v>
          </cell>
          <cell r="E489" t="str">
            <v>Estruc</v>
          </cell>
          <cell r="F489">
            <v>10</v>
          </cell>
          <cell r="G489">
            <v>25</v>
          </cell>
          <cell r="H489">
            <v>150</v>
          </cell>
          <cell r="I489">
            <v>25</v>
          </cell>
          <cell r="L489" t="str">
            <v>LT-220SIR0TAD2C2-M61</v>
          </cell>
          <cell r="M489" t="str">
            <v>LT-MDRA-01SI</v>
          </cell>
          <cell r="N489" t="str">
            <v>Estruc</v>
          </cell>
          <cell r="O489">
            <v>10</v>
          </cell>
          <cell r="P489">
            <v>25</v>
          </cell>
          <cell r="Q489">
            <v>150</v>
          </cell>
          <cell r="R489">
            <v>25</v>
          </cell>
          <cell r="U489" t="str">
            <v>LT-220SIR0TAD2C2-M61</v>
          </cell>
          <cell r="V489" t="str">
            <v>LT-CAIS-01SI</v>
          </cell>
          <cell r="W489" t="str">
            <v>Cadena</v>
          </cell>
          <cell r="X489">
            <v>10</v>
          </cell>
          <cell r="Y489">
            <v>25</v>
          </cell>
          <cell r="Z489">
            <v>150</v>
          </cell>
          <cell r="AA489">
            <v>150</v>
          </cell>
        </row>
        <row r="490">
          <cell r="C490" t="str">
            <v>LT-220SIR0TAD2C2-M61</v>
          </cell>
          <cell r="D490" t="str">
            <v>LT-INMI-02SI</v>
          </cell>
          <cell r="E490" t="str">
            <v>Estruc</v>
          </cell>
          <cell r="F490">
            <v>10</v>
          </cell>
          <cell r="G490">
            <v>25</v>
          </cell>
          <cell r="H490">
            <v>150</v>
          </cell>
          <cell r="I490">
            <v>25</v>
          </cell>
          <cell r="L490" t="str">
            <v>LT-220SIR0TAD2C2-M61</v>
          </cell>
          <cell r="M490" t="str">
            <v>LT-MFS-01SI</v>
          </cell>
          <cell r="N490" t="str">
            <v>km</v>
          </cell>
          <cell r="O490">
            <v>10</v>
          </cell>
          <cell r="P490">
            <v>25</v>
          </cell>
          <cell r="Q490">
            <v>150</v>
          </cell>
          <cell r="R490">
            <v>10</v>
          </cell>
          <cell r="U490" t="str">
            <v>LT-220SIR0TAD2C2-M61</v>
          </cell>
          <cell r="V490" t="str">
            <v>LT-CCON-03SI</v>
          </cell>
          <cell r="W490" t="str">
            <v>km</v>
          </cell>
          <cell r="X490">
            <v>10</v>
          </cell>
          <cell r="Y490">
            <v>25</v>
          </cell>
          <cell r="Z490">
            <v>150</v>
          </cell>
          <cell r="AA490">
            <v>10</v>
          </cell>
        </row>
        <row r="491">
          <cell r="C491" t="str">
            <v>LT-220SIR0TAD2C2-M61</v>
          </cell>
          <cell r="D491" t="str">
            <v>LT-INNO-01SI</v>
          </cell>
          <cell r="E491" t="str">
            <v>Estruc</v>
          </cell>
          <cell r="F491">
            <v>10</v>
          </cell>
          <cell r="G491">
            <v>25</v>
          </cell>
          <cell r="H491">
            <v>150</v>
          </cell>
          <cell r="I491">
            <v>25</v>
          </cell>
          <cell r="L491" t="str">
            <v>LT-220SIR0TAD2C2-M61</v>
          </cell>
          <cell r="M491" t="str">
            <v>LT-EMPA-01SI</v>
          </cell>
          <cell r="N491" t="str">
            <v>Estruc</v>
          </cell>
          <cell r="O491">
            <v>10</v>
          </cell>
          <cell r="P491">
            <v>25</v>
          </cell>
          <cell r="Q491">
            <v>150</v>
          </cell>
          <cell r="R491">
            <v>25</v>
          </cell>
          <cell r="U491" t="str">
            <v>LT-220SIR0TAD2C2-M61</v>
          </cell>
          <cell r="V491" t="str">
            <v>LT-CFER-01SI</v>
          </cell>
          <cell r="W491" t="str">
            <v>Estruc</v>
          </cell>
          <cell r="X491">
            <v>10</v>
          </cell>
          <cell r="Y491">
            <v>25</v>
          </cell>
          <cell r="Z491">
            <v>150</v>
          </cell>
          <cell r="AA491">
            <v>25</v>
          </cell>
        </row>
        <row r="492">
          <cell r="C492" t="str">
            <v>LT-220SIR0TAD2C2-M61</v>
          </cell>
          <cell r="D492" t="str">
            <v>LT-MPT-01SI</v>
          </cell>
          <cell r="E492" t="str">
            <v>Estruc</v>
          </cell>
          <cell r="F492">
            <v>10</v>
          </cell>
          <cell r="G492">
            <v>25</v>
          </cell>
          <cell r="H492">
            <v>150</v>
          </cell>
          <cell r="I492">
            <v>25</v>
          </cell>
          <cell r="L492" t="str">
            <v>LT-220SIR0TAD2C2-M61</v>
          </cell>
          <cell r="M492" t="str">
            <v>LT-PIES-02SI</v>
          </cell>
          <cell r="N492" t="str">
            <v>Estruc</v>
          </cell>
          <cell r="O492">
            <v>10</v>
          </cell>
          <cell r="P492">
            <v>25</v>
          </cell>
          <cell r="Q492">
            <v>150</v>
          </cell>
          <cell r="R492">
            <v>25</v>
          </cell>
          <cell r="U492" t="str">
            <v>LT-220SIR0TAD2C2-M61</v>
          </cell>
          <cell r="V492" t="str">
            <v>LT-CPER-01SI</v>
          </cell>
          <cell r="W492" t="str">
            <v>Estruc</v>
          </cell>
          <cell r="X492">
            <v>10</v>
          </cell>
          <cell r="Y492">
            <v>25</v>
          </cell>
          <cell r="Z492">
            <v>150</v>
          </cell>
          <cell r="AA492">
            <v>25</v>
          </cell>
        </row>
        <row r="493">
          <cell r="C493" t="str">
            <v>LT-220SIR0TAD2C2-M61</v>
          </cell>
          <cell r="D493" t="str">
            <v>LT-MPC-02SI</v>
          </cell>
          <cell r="E493" t="str">
            <v>Estruc</v>
          </cell>
          <cell r="F493">
            <v>10</v>
          </cell>
          <cell r="G493">
            <v>25</v>
          </cell>
          <cell r="H493">
            <v>150</v>
          </cell>
          <cell r="I493">
            <v>25</v>
          </cell>
          <cell r="L493" t="str">
            <v>LT-220SIR0TAD2C2-M61</v>
          </cell>
          <cell r="M493" t="str">
            <v>LT-AJGRA-01SI</v>
          </cell>
          <cell r="N493" t="str">
            <v>Estruc</v>
          </cell>
          <cell r="O493">
            <v>10</v>
          </cell>
          <cell r="P493">
            <v>25</v>
          </cell>
          <cell r="Q493">
            <v>150</v>
          </cell>
          <cell r="R493">
            <v>25</v>
          </cell>
          <cell r="U493" t="str">
            <v>LT-220SIR0TAD2C2-M61</v>
          </cell>
          <cell r="V493" t="str">
            <v>LT-RCG-06SI</v>
          </cell>
          <cell r="W493" t="str">
            <v>km</v>
          </cell>
          <cell r="X493">
            <v>10</v>
          </cell>
          <cell r="Y493">
            <v>25</v>
          </cell>
          <cell r="Z493">
            <v>150</v>
          </cell>
          <cell r="AA493">
            <v>10</v>
          </cell>
        </row>
        <row r="494">
          <cell r="L494" t="str">
            <v>LT-220SIR0TAD2C2-M61</v>
          </cell>
          <cell r="M494" t="str">
            <v>LT-MCAC-02SI</v>
          </cell>
          <cell r="N494" t="str">
            <v>km</v>
          </cell>
          <cell r="O494">
            <v>10</v>
          </cell>
          <cell r="P494">
            <v>25</v>
          </cell>
          <cell r="Q494">
            <v>150</v>
          </cell>
          <cell r="R494">
            <v>10</v>
          </cell>
          <cell r="U494" t="str">
            <v>LT-220SIR0TAD2C2-M61</v>
          </cell>
          <cell r="V494" t="str">
            <v>LT-RCON-04SI</v>
          </cell>
          <cell r="W494" t="str">
            <v>km</v>
          </cell>
          <cell r="X494">
            <v>10</v>
          </cell>
          <cell r="Y494">
            <v>25</v>
          </cell>
          <cell r="Z494">
            <v>150</v>
          </cell>
          <cell r="AA494">
            <v>10</v>
          </cell>
        </row>
        <row r="495">
          <cell r="L495" t="str">
            <v>LT-220SIR0TAD2C2-M61</v>
          </cell>
          <cell r="M495" t="str">
            <v>LT-MCAP-01SI</v>
          </cell>
          <cell r="N495" t="str">
            <v>km</v>
          </cell>
          <cell r="O495">
            <v>10</v>
          </cell>
          <cell r="P495">
            <v>25</v>
          </cell>
          <cell r="Q495">
            <v>150</v>
          </cell>
          <cell r="R495">
            <v>10</v>
          </cell>
          <cell r="U495" t="str">
            <v>LT-220SIR0TAD2C2-M61</v>
          </cell>
          <cell r="V495" t="str">
            <v>LT-MSPT-05SI</v>
          </cell>
          <cell r="W495" t="str">
            <v>Estruc</v>
          </cell>
          <cell r="X495">
            <v>10</v>
          </cell>
          <cell r="Y495">
            <v>25</v>
          </cell>
          <cell r="Z495">
            <v>150</v>
          </cell>
          <cell r="AA495">
            <v>25</v>
          </cell>
        </row>
        <row r="496">
          <cell r="L496" t="str">
            <v>LT-220SIR0TAD2C2-M61</v>
          </cell>
          <cell r="M496" t="str">
            <v>LT-MRES-05SI</v>
          </cell>
          <cell r="N496" t="str">
            <v>Estruc</v>
          </cell>
          <cell r="O496">
            <v>10</v>
          </cell>
          <cell r="P496">
            <v>25</v>
          </cell>
          <cell r="Q496">
            <v>150</v>
          </cell>
          <cell r="R496">
            <v>25</v>
          </cell>
        </row>
        <row r="498">
          <cell r="C498" t="str">
            <v>LT-220SIR0TAS1C2-M62</v>
          </cell>
          <cell r="D498" t="str">
            <v>LT-INLI-01SI</v>
          </cell>
          <cell r="E498" t="str">
            <v>Estruc</v>
          </cell>
          <cell r="F498">
            <v>10</v>
          </cell>
          <cell r="G498">
            <v>25</v>
          </cell>
          <cell r="H498">
            <v>75</v>
          </cell>
          <cell r="I498">
            <v>25</v>
          </cell>
          <cell r="L498" t="str">
            <v>LT-220SIR0TAS1C2-M62</v>
          </cell>
          <cell r="M498" t="str">
            <v>LT-MDRA-01SI</v>
          </cell>
          <cell r="N498" t="str">
            <v>Estruc</v>
          </cell>
          <cell r="O498">
            <v>10</v>
          </cell>
          <cell r="P498">
            <v>25</v>
          </cell>
          <cell r="Q498">
            <v>75</v>
          </cell>
          <cell r="R498">
            <v>25</v>
          </cell>
          <cell r="U498" t="str">
            <v>LT-220SIR0TAS1C2-M62</v>
          </cell>
          <cell r="V498" t="str">
            <v>LT-CAIS-01SI</v>
          </cell>
          <cell r="W498" t="str">
            <v>Cadena</v>
          </cell>
          <cell r="X498">
            <v>10</v>
          </cell>
          <cell r="Y498">
            <v>25</v>
          </cell>
          <cell r="Z498">
            <v>75</v>
          </cell>
          <cell r="AA498">
            <v>75</v>
          </cell>
        </row>
        <row r="499">
          <cell r="C499" t="str">
            <v>LT-220SIR0TAS1C2-M62</v>
          </cell>
          <cell r="D499" t="str">
            <v>LT-INMI-01SI</v>
          </cell>
          <cell r="E499" t="str">
            <v>Estruc</v>
          </cell>
          <cell r="F499">
            <v>10</v>
          </cell>
          <cell r="G499">
            <v>25</v>
          </cell>
          <cell r="H499">
            <v>75</v>
          </cell>
          <cell r="I499">
            <v>25</v>
          </cell>
          <cell r="L499" t="str">
            <v>LT-220SIR0TAS1C2-M62</v>
          </cell>
          <cell r="M499" t="str">
            <v>LT-MFS-01SI</v>
          </cell>
          <cell r="N499" t="str">
            <v>km</v>
          </cell>
          <cell r="O499">
            <v>10</v>
          </cell>
          <cell r="P499">
            <v>25</v>
          </cell>
          <cell r="Q499">
            <v>75</v>
          </cell>
          <cell r="R499">
            <v>10</v>
          </cell>
          <cell r="U499" t="str">
            <v>LT-220SIR0TAS1C2-M62</v>
          </cell>
          <cell r="V499" t="str">
            <v>LT-CCON-03SI</v>
          </cell>
          <cell r="W499" t="str">
            <v>km</v>
          </cell>
          <cell r="X499">
            <v>10</v>
          </cell>
          <cell r="Y499">
            <v>25</v>
          </cell>
          <cell r="Z499">
            <v>75</v>
          </cell>
          <cell r="AA499">
            <v>10</v>
          </cell>
        </row>
        <row r="500">
          <cell r="C500" t="str">
            <v>LT-220SIR0TAS1C2-M62</v>
          </cell>
          <cell r="D500" t="str">
            <v>LT-INNO-01SI</v>
          </cell>
          <cell r="E500" t="str">
            <v>Estruc</v>
          </cell>
          <cell r="F500">
            <v>10</v>
          </cell>
          <cell r="G500">
            <v>25</v>
          </cell>
          <cell r="H500">
            <v>75</v>
          </cell>
          <cell r="I500">
            <v>25</v>
          </cell>
          <cell r="L500" t="str">
            <v>LT-220SIR0TAS1C2-M62</v>
          </cell>
          <cell r="M500" t="str">
            <v>LT-EMPA-01SI</v>
          </cell>
          <cell r="N500" t="str">
            <v>Estruc</v>
          </cell>
          <cell r="O500">
            <v>10</v>
          </cell>
          <cell r="P500">
            <v>25</v>
          </cell>
          <cell r="Q500">
            <v>75</v>
          </cell>
          <cell r="R500">
            <v>25</v>
          </cell>
          <cell r="U500" t="str">
            <v>LT-220SIR0TAS1C2-M62</v>
          </cell>
          <cell r="V500" t="str">
            <v>LT-CFER-01SI</v>
          </cell>
          <cell r="W500" t="str">
            <v>Estruc</v>
          </cell>
          <cell r="X500">
            <v>10</v>
          </cell>
          <cell r="Y500">
            <v>25</v>
          </cell>
          <cell r="Z500">
            <v>75</v>
          </cell>
          <cell r="AA500">
            <v>25</v>
          </cell>
        </row>
        <row r="501">
          <cell r="C501" t="str">
            <v>LT-220SIR0TAS1C2-M62</v>
          </cell>
          <cell r="D501" t="str">
            <v>LT-MPT-01SI</v>
          </cell>
          <cell r="E501" t="str">
            <v>Estruc</v>
          </cell>
          <cell r="F501">
            <v>10</v>
          </cell>
          <cell r="G501">
            <v>25</v>
          </cell>
          <cell r="H501">
            <v>75</v>
          </cell>
          <cell r="I501">
            <v>25</v>
          </cell>
          <cell r="L501" t="str">
            <v>LT-220SIR0TAS1C2-M62</v>
          </cell>
          <cell r="M501" t="str">
            <v>LT-PIES-02SI</v>
          </cell>
          <cell r="N501" t="str">
            <v>Estruc</v>
          </cell>
          <cell r="O501">
            <v>10</v>
          </cell>
          <cell r="P501">
            <v>25</v>
          </cell>
          <cell r="Q501">
            <v>75</v>
          </cell>
          <cell r="R501">
            <v>25</v>
          </cell>
          <cell r="U501" t="str">
            <v>LT-220SIR0TAS1C2-M62</v>
          </cell>
          <cell r="V501" t="str">
            <v>LT-CPER-01SI</v>
          </cell>
          <cell r="W501" t="str">
            <v>Estruc</v>
          </cell>
          <cell r="X501">
            <v>10</v>
          </cell>
          <cell r="Y501">
            <v>25</v>
          </cell>
          <cell r="Z501">
            <v>75</v>
          </cell>
          <cell r="AA501">
            <v>25</v>
          </cell>
        </row>
        <row r="502">
          <cell r="C502" t="str">
            <v>LT-220SIR0TAS1C2-M62</v>
          </cell>
          <cell r="D502" t="str">
            <v>LT-MPC-01SI</v>
          </cell>
          <cell r="E502" t="str">
            <v>Estruc</v>
          </cell>
          <cell r="F502">
            <v>10</v>
          </cell>
          <cell r="G502">
            <v>25</v>
          </cell>
          <cell r="H502">
            <v>75</v>
          </cell>
          <cell r="I502">
            <v>25</v>
          </cell>
          <cell r="L502" t="str">
            <v>LT-220SIR0TAS1C2-M62</v>
          </cell>
          <cell r="M502" t="str">
            <v>LT-AJGRA-01SI</v>
          </cell>
          <cell r="N502" t="str">
            <v>Estruc</v>
          </cell>
          <cell r="O502">
            <v>10</v>
          </cell>
          <cell r="P502">
            <v>25</v>
          </cell>
          <cell r="Q502">
            <v>75</v>
          </cell>
          <cell r="R502">
            <v>25</v>
          </cell>
          <cell r="U502" t="str">
            <v>LT-220SIR0TAS1C2-M62</v>
          </cell>
          <cell r="V502" t="str">
            <v>LT-RCG-06SI</v>
          </cell>
          <cell r="W502" t="str">
            <v>km</v>
          </cell>
          <cell r="X502">
            <v>10</v>
          </cell>
          <cell r="Y502">
            <v>25</v>
          </cell>
          <cell r="Z502">
            <v>75</v>
          </cell>
          <cell r="AA502">
            <v>10</v>
          </cell>
        </row>
        <row r="503">
          <cell r="L503" t="str">
            <v>LT-220SIR0TAS1C2-M62</v>
          </cell>
          <cell r="M503" t="str">
            <v>LT-MCAC-02SI</v>
          </cell>
          <cell r="N503" t="str">
            <v>km</v>
          </cell>
          <cell r="O503">
            <v>10</v>
          </cell>
          <cell r="P503">
            <v>25</v>
          </cell>
          <cell r="Q503">
            <v>75</v>
          </cell>
          <cell r="R503">
            <v>10</v>
          </cell>
          <cell r="U503" t="str">
            <v>LT-220SIR0TAS1C2-M62</v>
          </cell>
          <cell r="V503" t="str">
            <v>LT-RCON-04SI</v>
          </cell>
          <cell r="W503" t="str">
            <v>km</v>
          </cell>
          <cell r="X503">
            <v>10</v>
          </cell>
          <cell r="Y503">
            <v>25</v>
          </cell>
          <cell r="Z503">
            <v>75</v>
          </cell>
          <cell r="AA503">
            <v>10</v>
          </cell>
        </row>
        <row r="504">
          <cell r="L504" t="str">
            <v>LT-220SIR0TAS1C2-M62</v>
          </cell>
          <cell r="M504" t="str">
            <v>LT-MCAP-01SI</v>
          </cell>
          <cell r="N504" t="str">
            <v>km</v>
          </cell>
          <cell r="O504">
            <v>10</v>
          </cell>
          <cell r="P504">
            <v>25</v>
          </cell>
          <cell r="Q504">
            <v>75</v>
          </cell>
          <cell r="R504">
            <v>10</v>
          </cell>
          <cell r="U504" t="str">
            <v>LT-220SIR0TAS1C2-M62</v>
          </cell>
          <cell r="V504" t="str">
            <v>LT-MSPT-05SI</v>
          </cell>
          <cell r="W504" t="str">
            <v>Estruc</v>
          </cell>
          <cell r="X504">
            <v>10</v>
          </cell>
          <cell r="Y504">
            <v>25</v>
          </cell>
          <cell r="Z504">
            <v>75</v>
          </cell>
          <cell r="AA504">
            <v>25</v>
          </cell>
        </row>
        <row r="505">
          <cell r="L505" t="str">
            <v>LT-220SIR0TAS1C2-M62</v>
          </cell>
          <cell r="M505" t="str">
            <v>LT-MRES-05SI</v>
          </cell>
          <cell r="N505" t="str">
            <v>Estruc</v>
          </cell>
          <cell r="O505">
            <v>10</v>
          </cell>
          <cell r="P505">
            <v>25</v>
          </cell>
          <cell r="Q505">
            <v>75</v>
          </cell>
          <cell r="R505">
            <v>25</v>
          </cell>
        </row>
        <row r="506">
          <cell r="C506" t="str">
            <v>LT-220SIR0TAS2C2-M63</v>
          </cell>
          <cell r="D506" t="str">
            <v>LT-INLI-02SI</v>
          </cell>
          <cell r="E506" t="str">
            <v>Estruc</v>
          </cell>
          <cell r="F506">
            <v>10</v>
          </cell>
          <cell r="G506">
            <v>25</v>
          </cell>
          <cell r="H506">
            <v>75</v>
          </cell>
          <cell r="I506">
            <v>25</v>
          </cell>
        </row>
        <row r="507">
          <cell r="C507" t="str">
            <v>LT-220SIR0TAS2C2-M63</v>
          </cell>
          <cell r="D507" t="str">
            <v>LT-INMI-01SI</v>
          </cell>
          <cell r="E507" t="str">
            <v>Estruc</v>
          </cell>
          <cell r="F507">
            <v>10</v>
          </cell>
          <cell r="G507">
            <v>25</v>
          </cell>
          <cell r="H507">
            <v>75</v>
          </cell>
          <cell r="I507">
            <v>25</v>
          </cell>
          <cell r="L507" t="str">
            <v>LT-220SIR0TAS2C2-M63</v>
          </cell>
          <cell r="M507" t="str">
            <v>LT-MDRA-01SI</v>
          </cell>
          <cell r="N507" t="str">
            <v>Estruc</v>
          </cell>
          <cell r="O507">
            <v>10</v>
          </cell>
          <cell r="P507">
            <v>25</v>
          </cell>
          <cell r="Q507">
            <v>75</v>
          </cell>
          <cell r="R507">
            <v>25</v>
          </cell>
          <cell r="U507" t="str">
            <v>LT-220SIR0TAS2C2-M63</v>
          </cell>
          <cell r="V507" t="str">
            <v>LT-CAIS-01SI</v>
          </cell>
          <cell r="W507" t="str">
            <v>Cadena</v>
          </cell>
          <cell r="X507">
            <v>10</v>
          </cell>
          <cell r="Y507">
            <v>25</v>
          </cell>
          <cell r="Z507">
            <v>75</v>
          </cell>
          <cell r="AA507">
            <v>75</v>
          </cell>
        </row>
        <row r="508">
          <cell r="C508" t="str">
            <v>LT-220SIR0TAS2C2-M63</v>
          </cell>
          <cell r="D508" t="str">
            <v>LT-INNO-01SI</v>
          </cell>
          <cell r="E508" t="str">
            <v>Estruc</v>
          </cell>
          <cell r="F508">
            <v>10</v>
          </cell>
          <cell r="G508">
            <v>25</v>
          </cell>
          <cell r="H508">
            <v>75</v>
          </cell>
          <cell r="I508">
            <v>25</v>
          </cell>
          <cell r="L508" t="str">
            <v>LT-220SIR0TAS2C2-M63</v>
          </cell>
          <cell r="M508" t="str">
            <v>LT-MFS-01SI</v>
          </cell>
          <cell r="N508" t="str">
            <v>km</v>
          </cell>
          <cell r="O508">
            <v>10</v>
          </cell>
          <cell r="P508">
            <v>25</v>
          </cell>
          <cell r="Q508">
            <v>75</v>
          </cell>
          <cell r="R508">
            <v>10</v>
          </cell>
          <cell r="U508" t="str">
            <v>LT-220SIR0TAS2C2-M63</v>
          </cell>
          <cell r="V508" t="str">
            <v>LT-CCON-03SI</v>
          </cell>
          <cell r="W508" t="str">
            <v>km</v>
          </cell>
          <cell r="X508">
            <v>10</v>
          </cell>
          <cell r="Y508">
            <v>25</v>
          </cell>
          <cell r="Z508">
            <v>75</v>
          </cell>
          <cell r="AA508">
            <v>10</v>
          </cell>
        </row>
        <row r="509">
          <cell r="C509" t="str">
            <v>LT-220SIR0TAS2C2-M63</v>
          </cell>
          <cell r="D509" t="str">
            <v>LT-MPT-01SI</v>
          </cell>
          <cell r="E509" t="str">
            <v>Estruc</v>
          </cell>
          <cell r="F509">
            <v>10</v>
          </cell>
          <cell r="G509">
            <v>25</v>
          </cell>
          <cell r="H509">
            <v>75</v>
          </cell>
          <cell r="I509">
            <v>25</v>
          </cell>
          <cell r="L509" t="str">
            <v>LT-220SIR0TAS2C2-M63</v>
          </cell>
          <cell r="M509" t="str">
            <v>LT-EMPA-01SI</v>
          </cell>
          <cell r="N509" t="str">
            <v>Estruc</v>
          </cell>
          <cell r="O509">
            <v>10</v>
          </cell>
          <cell r="P509">
            <v>25</v>
          </cell>
          <cell r="Q509">
            <v>75</v>
          </cell>
          <cell r="R509">
            <v>25</v>
          </cell>
          <cell r="U509" t="str">
            <v>LT-220SIR0TAS2C2-M63</v>
          </cell>
          <cell r="V509" t="str">
            <v>LT-CFER-01SI</v>
          </cell>
          <cell r="W509" t="str">
            <v>Estruc</v>
          </cell>
          <cell r="X509">
            <v>10</v>
          </cell>
          <cell r="Y509">
            <v>25</v>
          </cell>
          <cell r="Z509">
            <v>75</v>
          </cell>
          <cell r="AA509">
            <v>25</v>
          </cell>
        </row>
        <row r="510">
          <cell r="C510" t="str">
            <v>LT-220SIR0TAS2C2-M63</v>
          </cell>
          <cell r="D510" t="str">
            <v>LT-MPC-01SI</v>
          </cell>
          <cell r="E510" t="str">
            <v>Estruc</v>
          </cell>
          <cell r="F510">
            <v>10</v>
          </cell>
          <cell r="G510">
            <v>25</v>
          </cell>
          <cell r="H510">
            <v>75</v>
          </cell>
          <cell r="I510">
            <v>25</v>
          </cell>
          <cell r="L510" t="str">
            <v>LT-220SIR0TAS2C2-M63</v>
          </cell>
          <cell r="M510" t="str">
            <v>LT-PIES-02SI</v>
          </cell>
          <cell r="N510" t="str">
            <v>Estruc</v>
          </cell>
          <cell r="O510">
            <v>10</v>
          </cell>
          <cell r="P510">
            <v>25</v>
          </cell>
          <cell r="Q510">
            <v>75</v>
          </cell>
          <cell r="R510">
            <v>25</v>
          </cell>
          <cell r="U510" t="str">
            <v>LT-220SIR0TAS2C2-M63</v>
          </cell>
          <cell r="V510" t="str">
            <v>LT-CPER-01SI</v>
          </cell>
          <cell r="W510" t="str">
            <v>Estruc</v>
          </cell>
          <cell r="X510">
            <v>10</v>
          </cell>
          <cell r="Y510">
            <v>25</v>
          </cell>
          <cell r="Z510">
            <v>75</v>
          </cell>
          <cell r="AA510">
            <v>25</v>
          </cell>
        </row>
        <row r="511">
          <cell r="L511" t="str">
            <v>LT-220SIR0TAS2C2-M63</v>
          </cell>
          <cell r="M511" t="str">
            <v>LT-AJGRA-01SI</v>
          </cell>
          <cell r="N511" t="str">
            <v>Estruc</v>
          </cell>
          <cell r="O511">
            <v>10</v>
          </cell>
          <cell r="P511">
            <v>25</v>
          </cell>
          <cell r="Q511">
            <v>75</v>
          </cell>
          <cell r="R511">
            <v>25</v>
          </cell>
          <cell r="U511" t="str">
            <v>LT-220SIR0TAS2C2-M63</v>
          </cell>
          <cell r="V511" t="str">
            <v>LT-RCG-06SI</v>
          </cell>
          <cell r="W511" t="str">
            <v>km</v>
          </cell>
          <cell r="X511">
            <v>10</v>
          </cell>
          <cell r="Y511">
            <v>25</v>
          </cell>
          <cell r="Z511">
            <v>75</v>
          </cell>
          <cell r="AA511">
            <v>10</v>
          </cell>
        </row>
        <row r="512">
          <cell r="L512" t="str">
            <v>LT-220SIR0TAS2C2-M63</v>
          </cell>
          <cell r="M512" t="str">
            <v>LT-MCAC-02SI</v>
          </cell>
          <cell r="N512" t="str">
            <v>km</v>
          </cell>
          <cell r="O512">
            <v>10</v>
          </cell>
          <cell r="P512">
            <v>25</v>
          </cell>
          <cell r="Q512">
            <v>75</v>
          </cell>
          <cell r="R512">
            <v>10</v>
          </cell>
          <cell r="U512" t="str">
            <v>LT-220SIR0TAS2C2-M63</v>
          </cell>
          <cell r="V512" t="str">
            <v>LT-RCON-04SI</v>
          </cell>
          <cell r="W512" t="str">
            <v>km</v>
          </cell>
          <cell r="X512">
            <v>10</v>
          </cell>
          <cell r="Y512">
            <v>25</v>
          </cell>
          <cell r="Z512">
            <v>75</v>
          </cell>
          <cell r="AA512">
            <v>10</v>
          </cell>
        </row>
        <row r="513">
          <cell r="L513" t="str">
            <v>LT-220SIR0TAS2C2-M63</v>
          </cell>
          <cell r="M513" t="str">
            <v>LT-MCAP-01SI</v>
          </cell>
          <cell r="N513" t="str">
            <v>km</v>
          </cell>
          <cell r="O513">
            <v>10</v>
          </cell>
          <cell r="P513">
            <v>25</v>
          </cell>
          <cell r="Q513">
            <v>75</v>
          </cell>
          <cell r="R513">
            <v>10</v>
          </cell>
          <cell r="U513" t="str">
            <v>LT-220SIR0TAS2C2-M63</v>
          </cell>
          <cell r="V513" t="str">
            <v>LT-MSPT-05SI</v>
          </cell>
          <cell r="W513" t="str">
            <v>Estruc</v>
          </cell>
          <cell r="X513">
            <v>10</v>
          </cell>
          <cell r="Y513">
            <v>25</v>
          </cell>
          <cell r="Z513">
            <v>75</v>
          </cell>
          <cell r="AA513">
            <v>25</v>
          </cell>
        </row>
        <row r="514">
          <cell r="L514" t="str">
            <v>LT-220SIR0TAS2C2-M63</v>
          </cell>
          <cell r="M514" t="str">
            <v>LT-MRES-05SI</v>
          </cell>
          <cell r="N514" t="str">
            <v>Estruc</v>
          </cell>
          <cell r="O514">
            <v>10</v>
          </cell>
          <cell r="P514">
            <v>25</v>
          </cell>
          <cell r="Q514">
            <v>75</v>
          </cell>
          <cell r="R514">
            <v>25</v>
          </cell>
        </row>
        <row r="516">
          <cell r="C516" t="str">
            <v>LT-220SER0TAS1C4-M64</v>
          </cell>
          <cell r="D516" t="str">
            <v>LT-INLI-02SE</v>
          </cell>
          <cell r="E516" t="str">
            <v>Estruc</v>
          </cell>
          <cell r="F516">
            <v>10</v>
          </cell>
          <cell r="G516">
            <v>25</v>
          </cell>
          <cell r="H516">
            <v>75</v>
          </cell>
          <cell r="I516">
            <v>25</v>
          </cell>
          <cell r="L516" t="str">
            <v>LT-220SER0TAS1C4-M64</v>
          </cell>
          <cell r="M516" t="str">
            <v>LT-MDRA-02SE</v>
          </cell>
          <cell r="N516" t="str">
            <v>Estruc</v>
          </cell>
          <cell r="O516">
            <v>10</v>
          </cell>
          <cell r="P516">
            <v>25</v>
          </cell>
          <cell r="Q516">
            <v>75</v>
          </cell>
          <cell r="R516">
            <v>25</v>
          </cell>
          <cell r="U516" t="str">
            <v>LT-220SER0TAS1C4-M64</v>
          </cell>
          <cell r="V516" t="str">
            <v>LT-CAIS-02SE</v>
          </cell>
          <cell r="W516" t="str">
            <v>Cadena</v>
          </cell>
          <cell r="X516">
            <v>10</v>
          </cell>
          <cell r="Y516">
            <v>25</v>
          </cell>
          <cell r="Z516">
            <v>75</v>
          </cell>
          <cell r="AA516">
            <v>75</v>
          </cell>
        </row>
        <row r="517">
          <cell r="C517" t="str">
            <v>LT-220SER0TAS1C4-M64</v>
          </cell>
          <cell r="D517" t="str">
            <v>LT-INMI-04SE</v>
          </cell>
          <cell r="E517" t="str">
            <v>Estruc</v>
          </cell>
          <cell r="F517">
            <v>10</v>
          </cell>
          <cell r="G517">
            <v>25</v>
          </cell>
          <cell r="H517">
            <v>75</v>
          </cell>
          <cell r="I517">
            <v>25</v>
          </cell>
          <cell r="L517" t="str">
            <v>LT-220SER0TAS1C4-M64</v>
          </cell>
          <cell r="M517" t="str">
            <v>LT-MFS-02SE</v>
          </cell>
          <cell r="N517" t="str">
            <v>km</v>
          </cell>
          <cell r="O517">
            <v>10</v>
          </cell>
          <cell r="P517">
            <v>25</v>
          </cell>
          <cell r="Q517">
            <v>75</v>
          </cell>
          <cell r="R517">
            <v>10</v>
          </cell>
          <cell r="U517" t="str">
            <v>LT-220SER0TAS1C4-M64</v>
          </cell>
          <cell r="V517" t="str">
            <v>LT-CCON-04SE</v>
          </cell>
          <cell r="W517" t="str">
            <v>km</v>
          </cell>
          <cell r="X517">
            <v>10</v>
          </cell>
          <cell r="Y517">
            <v>25</v>
          </cell>
          <cell r="Z517">
            <v>75</v>
          </cell>
          <cell r="AA517">
            <v>10</v>
          </cell>
        </row>
        <row r="518">
          <cell r="C518" t="str">
            <v>LT-220SER0TAS1C4-M64</v>
          </cell>
          <cell r="D518" t="str">
            <v>LT-INNO-02SE</v>
          </cell>
          <cell r="E518" t="str">
            <v>Estruc</v>
          </cell>
          <cell r="F518">
            <v>10</v>
          </cell>
          <cell r="G518">
            <v>25</v>
          </cell>
          <cell r="H518">
            <v>75</v>
          </cell>
          <cell r="I518">
            <v>25</v>
          </cell>
          <cell r="L518" t="str">
            <v>LT-220SER0TAS1C4-M64</v>
          </cell>
          <cell r="M518" t="str">
            <v>LT-EMPA-02SE</v>
          </cell>
          <cell r="N518" t="str">
            <v>Estruc</v>
          </cell>
          <cell r="O518">
            <v>10</v>
          </cell>
          <cell r="P518">
            <v>25</v>
          </cell>
          <cell r="Q518">
            <v>75</v>
          </cell>
          <cell r="R518">
            <v>25</v>
          </cell>
          <cell r="U518" t="str">
            <v>LT-220SER0TAS1C4-M64</v>
          </cell>
          <cell r="V518" t="str">
            <v>LT-CFER-01SE</v>
          </cell>
          <cell r="W518" t="str">
            <v>Estruc</v>
          </cell>
          <cell r="X518">
            <v>10</v>
          </cell>
          <cell r="Y518">
            <v>25</v>
          </cell>
          <cell r="Z518">
            <v>75</v>
          </cell>
          <cell r="AA518">
            <v>25</v>
          </cell>
        </row>
        <row r="519">
          <cell r="C519" t="str">
            <v>LT-220SER0TAS1C4-M64</v>
          </cell>
          <cell r="D519" t="str">
            <v>LT-MPT-02SE</v>
          </cell>
          <cell r="E519" t="str">
            <v>Estruc</v>
          </cell>
          <cell r="F519">
            <v>10</v>
          </cell>
          <cell r="G519">
            <v>25</v>
          </cell>
          <cell r="H519">
            <v>75</v>
          </cell>
          <cell r="I519">
            <v>25</v>
          </cell>
          <cell r="L519" t="str">
            <v>LT-220SER0TAS1C4-M64</v>
          </cell>
          <cell r="M519" t="str">
            <v>LT-PIES-03SE</v>
          </cell>
          <cell r="N519" t="str">
            <v>Estruc</v>
          </cell>
          <cell r="O519">
            <v>10</v>
          </cell>
          <cell r="P519">
            <v>25</v>
          </cell>
          <cell r="Q519">
            <v>75</v>
          </cell>
          <cell r="R519">
            <v>25</v>
          </cell>
          <cell r="U519" t="str">
            <v>LT-220SER0TAS1C4-M64</v>
          </cell>
          <cell r="V519" t="str">
            <v>LT-CPER-01SE</v>
          </cell>
          <cell r="W519" t="str">
            <v>Estruc</v>
          </cell>
          <cell r="X519">
            <v>10</v>
          </cell>
          <cell r="Y519">
            <v>25</v>
          </cell>
          <cell r="Z519">
            <v>75</v>
          </cell>
          <cell r="AA519">
            <v>25</v>
          </cell>
        </row>
        <row r="520">
          <cell r="C520" t="str">
            <v>LT-220SER0TAS1C4-M64</v>
          </cell>
          <cell r="D520" t="str">
            <v>LT-MPC-08SE</v>
          </cell>
          <cell r="E520" t="str">
            <v>Estruc</v>
          </cell>
          <cell r="F520">
            <v>10</v>
          </cell>
          <cell r="G520">
            <v>25</v>
          </cell>
          <cell r="H520">
            <v>75</v>
          </cell>
          <cell r="I520">
            <v>25</v>
          </cell>
          <cell r="L520" t="str">
            <v>LT-220SER0TAS1C4-M64</v>
          </cell>
          <cell r="M520" t="str">
            <v>LT-AJGRA-02SE</v>
          </cell>
          <cell r="N520" t="str">
            <v>Estruc</v>
          </cell>
          <cell r="O520">
            <v>10</v>
          </cell>
          <cell r="P520">
            <v>25</v>
          </cell>
          <cell r="Q520">
            <v>75</v>
          </cell>
          <cell r="R520">
            <v>25</v>
          </cell>
          <cell r="U520" t="str">
            <v>LT-220SER0TAS1C4-M64</v>
          </cell>
          <cell r="V520" t="str">
            <v>LT-RCG-07SE</v>
          </cell>
          <cell r="W520" t="str">
            <v>km</v>
          </cell>
          <cell r="X520">
            <v>10</v>
          </cell>
          <cell r="Y520">
            <v>25</v>
          </cell>
          <cell r="Z520">
            <v>75</v>
          </cell>
          <cell r="AA520">
            <v>10</v>
          </cell>
        </row>
        <row r="521">
          <cell r="L521" t="str">
            <v>LT-220SER0TAS1C4-M64</v>
          </cell>
          <cell r="M521" t="str">
            <v>LT-MCAC-03SE</v>
          </cell>
          <cell r="N521" t="str">
            <v>km</v>
          </cell>
          <cell r="O521">
            <v>10</v>
          </cell>
          <cell r="P521">
            <v>25</v>
          </cell>
          <cell r="Q521">
            <v>75</v>
          </cell>
          <cell r="R521">
            <v>10</v>
          </cell>
          <cell r="U521" t="str">
            <v>LT-220SER0TAS1C4-M64</v>
          </cell>
          <cell r="V521" t="str">
            <v>LT-RCON-05SE</v>
          </cell>
          <cell r="W521" t="str">
            <v>km</v>
          </cell>
          <cell r="X521">
            <v>10</v>
          </cell>
          <cell r="Y521">
            <v>25</v>
          </cell>
          <cell r="Z521">
            <v>75</v>
          </cell>
          <cell r="AA521">
            <v>10</v>
          </cell>
        </row>
        <row r="522">
          <cell r="L522" t="str">
            <v>LT-220SER0TAS1C4-M64</v>
          </cell>
          <cell r="M522" t="str">
            <v>LT-MCAP-02SE</v>
          </cell>
          <cell r="N522" t="str">
            <v>km</v>
          </cell>
          <cell r="O522">
            <v>10</v>
          </cell>
          <cell r="P522">
            <v>25</v>
          </cell>
          <cell r="Q522">
            <v>75</v>
          </cell>
          <cell r="R522">
            <v>10</v>
          </cell>
          <cell r="U522" t="str">
            <v>LT-220SER0TAS1C4-M64</v>
          </cell>
          <cell r="V522" t="str">
            <v>LT-MSPT-06SE</v>
          </cell>
          <cell r="W522" t="str">
            <v>Estruc</v>
          </cell>
          <cell r="X522">
            <v>10</v>
          </cell>
          <cell r="Y522">
            <v>25</v>
          </cell>
          <cell r="Z522">
            <v>75</v>
          </cell>
          <cell r="AA522">
            <v>25</v>
          </cell>
        </row>
        <row r="523">
          <cell r="L523" t="str">
            <v>LT-220SER0TAS1C4-M64</v>
          </cell>
          <cell r="M523" t="str">
            <v>LT-MRES-06SE</v>
          </cell>
          <cell r="N523" t="str">
            <v>Estruc</v>
          </cell>
          <cell r="O523">
            <v>10</v>
          </cell>
          <cell r="P523">
            <v>25</v>
          </cell>
          <cell r="Q523">
            <v>75</v>
          </cell>
          <cell r="R523">
            <v>25</v>
          </cell>
        </row>
        <row r="525">
          <cell r="C525" t="str">
            <v>LT-220SER0TAS1C1-M65</v>
          </cell>
          <cell r="D525" t="str">
            <v>LT-INLI-02SE</v>
          </cell>
          <cell r="E525" t="str">
            <v>Estruc</v>
          </cell>
          <cell r="F525">
            <v>10</v>
          </cell>
          <cell r="G525">
            <v>25</v>
          </cell>
          <cell r="H525">
            <v>75</v>
          </cell>
          <cell r="I525">
            <v>25</v>
          </cell>
          <cell r="L525" t="str">
            <v>LT-220SER0TAS1C1-M65</v>
          </cell>
          <cell r="M525" t="str">
            <v>LT-MDRA-02SE</v>
          </cell>
          <cell r="N525" t="str">
            <v>Estruc</v>
          </cell>
          <cell r="O525">
            <v>10</v>
          </cell>
          <cell r="P525">
            <v>25</v>
          </cell>
          <cell r="Q525">
            <v>75</v>
          </cell>
          <cell r="R525">
            <v>25</v>
          </cell>
          <cell r="U525" t="str">
            <v>LT-220SER0TAS1C1-M65</v>
          </cell>
          <cell r="V525" t="str">
            <v>LT-CAIS-02SE</v>
          </cell>
          <cell r="W525" t="str">
            <v>Cadena</v>
          </cell>
          <cell r="X525">
            <v>10</v>
          </cell>
          <cell r="Y525">
            <v>25</v>
          </cell>
          <cell r="Z525">
            <v>75</v>
          </cell>
          <cell r="AA525">
            <v>75</v>
          </cell>
        </row>
        <row r="526">
          <cell r="C526" t="str">
            <v>LT-220SER0TAS1C1-M65</v>
          </cell>
          <cell r="D526" t="str">
            <v>LT-INMI-04SE</v>
          </cell>
          <cell r="E526" t="str">
            <v>Estruc</v>
          </cell>
          <cell r="F526">
            <v>10</v>
          </cell>
          <cell r="G526">
            <v>25</v>
          </cell>
          <cell r="H526">
            <v>75</v>
          </cell>
          <cell r="I526">
            <v>25</v>
          </cell>
          <cell r="L526" t="str">
            <v>LT-220SER0TAS1C1-M65</v>
          </cell>
          <cell r="M526" t="str">
            <v>LT-MFS-02SE</v>
          </cell>
          <cell r="N526" t="str">
            <v>km</v>
          </cell>
          <cell r="O526">
            <v>10</v>
          </cell>
          <cell r="P526">
            <v>25</v>
          </cell>
          <cell r="Q526">
            <v>75</v>
          </cell>
          <cell r="R526">
            <v>10</v>
          </cell>
          <cell r="U526" t="str">
            <v>LT-220SER0TAS1C1-M65</v>
          </cell>
          <cell r="V526" t="str">
            <v>LT-CCON-04SE</v>
          </cell>
          <cell r="W526" t="str">
            <v>km</v>
          </cell>
          <cell r="X526">
            <v>10</v>
          </cell>
          <cell r="Y526">
            <v>25</v>
          </cell>
          <cell r="Z526">
            <v>75</v>
          </cell>
          <cell r="AA526">
            <v>10</v>
          </cell>
        </row>
        <row r="527">
          <cell r="C527" t="str">
            <v>LT-220SER0TAS1C1-M65</v>
          </cell>
          <cell r="D527" t="str">
            <v>LT-INNO-02SE</v>
          </cell>
          <cell r="E527" t="str">
            <v>Estruc</v>
          </cell>
          <cell r="F527">
            <v>10</v>
          </cell>
          <cell r="G527">
            <v>25</v>
          </cell>
          <cell r="H527">
            <v>75</v>
          </cell>
          <cell r="I527">
            <v>25</v>
          </cell>
          <cell r="L527" t="str">
            <v>LT-220SER0TAS1C1-M65</v>
          </cell>
          <cell r="M527" t="str">
            <v>LT-EMPA-02SE</v>
          </cell>
          <cell r="N527" t="str">
            <v>Estruc</v>
          </cell>
          <cell r="O527">
            <v>10</v>
          </cell>
          <cell r="P527">
            <v>25</v>
          </cell>
          <cell r="Q527">
            <v>75</v>
          </cell>
          <cell r="R527">
            <v>25</v>
          </cell>
          <cell r="U527" t="str">
            <v>LT-220SER0TAS1C1-M65</v>
          </cell>
          <cell r="V527" t="str">
            <v>LT-CFER-01SE</v>
          </cell>
          <cell r="W527" t="str">
            <v>Estruc</v>
          </cell>
          <cell r="X527">
            <v>10</v>
          </cell>
          <cell r="Y527">
            <v>25</v>
          </cell>
          <cell r="Z527">
            <v>75</v>
          </cell>
          <cell r="AA527">
            <v>25</v>
          </cell>
        </row>
        <row r="528">
          <cell r="C528" t="str">
            <v>LT-220SER0TAS1C1-M65</v>
          </cell>
          <cell r="D528" t="str">
            <v>LT-MPT-02SE</v>
          </cell>
          <cell r="E528" t="str">
            <v>Estruc</v>
          </cell>
          <cell r="F528">
            <v>10</v>
          </cell>
          <cell r="G528">
            <v>25</v>
          </cell>
          <cell r="H528">
            <v>75</v>
          </cell>
          <cell r="I528">
            <v>25</v>
          </cell>
          <cell r="L528" t="str">
            <v>LT-220SER0TAS1C1-M65</v>
          </cell>
          <cell r="M528" t="str">
            <v>LT-PIES-03SE</v>
          </cell>
          <cell r="N528" t="str">
            <v>Estruc</v>
          </cell>
          <cell r="O528">
            <v>10</v>
          </cell>
          <cell r="P528">
            <v>25</v>
          </cell>
          <cell r="Q528">
            <v>75</v>
          </cell>
          <cell r="R528">
            <v>25</v>
          </cell>
          <cell r="U528" t="str">
            <v>LT-220SER0TAS1C1-M65</v>
          </cell>
          <cell r="V528" t="str">
            <v>LT-CPER-01SE</v>
          </cell>
          <cell r="W528" t="str">
            <v>Estruc</v>
          </cell>
          <cell r="X528">
            <v>10</v>
          </cell>
          <cell r="Y528">
            <v>25</v>
          </cell>
          <cell r="Z528">
            <v>75</v>
          </cell>
          <cell r="AA528">
            <v>25</v>
          </cell>
        </row>
        <row r="529">
          <cell r="C529" t="str">
            <v>LT-220SER0TAS1C1-M65</v>
          </cell>
          <cell r="D529" t="str">
            <v>LT-MPC-08SE</v>
          </cell>
          <cell r="E529" t="str">
            <v>Estruc</v>
          </cell>
          <cell r="F529">
            <v>10</v>
          </cell>
          <cell r="G529">
            <v>25</v>
          </cell>
          <cell r="H529">
            <v>75</v>
          </cell>
          <cell r="I529">
            <v>25</v>
          </cell>
          <cell r="L529" t="str">
            <v>LT-220SER0TAS1C1-M65</v>
          </cell>
          <cell r="M529" t="str">
            <v>LT-AJGRA-02SE</v>
          </cell>
          <cell r="N529" t="str">
            <v>Estruc</v>
          </cell>
          <cell r="O529">
            <v>10</v>
          </cell>
          <cell r="P529">
            <v>25</v>
          </cell>
          <cell r="Q529">
            <v>75</v>
          </cell>
          <cell r="R529">
            <v>25</v>
          </cell>
          <cell r="U529" t="str">
            <v>LT-220SER0TAS1C1-M65</v>
          </cell>
          <cell r="V529" t="str">
            <v>LT-RCG-07SE</v>
          </cell>
          <cell r="W529" t="str">
            <v>km</v>
          </cell>
          <cell r="X529">
            <v>10</v>
          </cell>
          <cell r="Y529">
            <v>25</v>
          </cell>
          <cell r="Z529">
            <v>75</v>
          </cell>
          <cell r="AA529">
            <v>10</v>
          </cell>
        </row>
        <row r="530">
          <cell r="L530" t="str">
            <v>LT-220SER0TAS1C1-M65</v>
          </cell>
          <cell r="M530" t="str">
            <v>LT-MCAC-03SE</v>
          </cell>
          <cell r="N530" t="str">
            <v>km</v>
          </cell>
          <cell r="O530">
            <v>10</v>
          </cell>
          <cell r="P530">
            <v>25</v>
          </cell>
          <cell r="Q530">
            <v>75</v>
          </cell>
          <cell r="R530">
            <v>10</v>
          </cell>
          <cell r="U530" t="str">
            <v>LT-220SER0TAS1C1-M65</v>
          </cell>
          <cell r="V530" t="str">
            <v>LT-RCON-05SE</v>
          </cell>
          <cell r="W530" t="str">
            <v>km</v>
          </cell>
          <cell r="X530">
            <v>10</v>
          </cell>
          <cell r="Y530">
            <v>25</v>
          </cell>
          <cell r="Z530">
            <v>75</v>
          </cell>
          <cell r="AA530">
            <v>10</v>
          </cell>
        </row>
        <row r="531">
          <cell r="L531" t="str">
            <v>LT-220SER0TAS1C1-M65</v>
          </cell>
          <cell r="M531" t="str">
            <v>LT-MCAP-02SE</v>
          </cell>
          <cell r="N531" t="str">
            <v>km</v>
          </cell>
          <cell r="O531">
            <v>10</v>
          </cell>
          <cell r="P531">
            <v>25</v>
          </cell>
          <cell r="Q531">
            <v>75</v>
          </cell>
          <cell r="R531">
            <v>10</v>
          </cell>
          <cell r="U531" t="str">
            <v>LT-220SER0TAS1C1-M65</v>
          </cell>
          <cell r="V531" t="str">
            <v>LT-MSPT-06SE</v>
          </cell>
          <cell r="W531" t="str">
            <v>Estruc</v>
          </cell>
          <cell r="X531">
            <v>10</v>
          </cell>
          <cell r="Y531">
            <v>25</v>
          </cell>
          <cell r="Z531">
            <v>75</v>
          </cell>
          <cell r="AA531">
            <v>25</v>
          </cell>
        </row>
        <row r="532">
          <cell r="L532" t="str">
            <v>LT-220SER0TAS1C1-M65</v>
          </cell>
          <cell r="M532" t="str">
            <v>LT-MRES-06SE</v>
          </cell>
          <cell r="N532" t="str">
            <v>Estruc</v>
          </cell>
          <cell r="O532">
            <v>10</v>
          </cell>
          <cell r="P532">
            <v>25</v>
          </cell>
          <cell r="Q532">
            <v>75</v>
          </cell>
          <cell r="R532">
            <v>25</v>
          </cell>
        </row>
        <row r="536">
          <cell r="C536" t="str">
            <v>LT-220SER0TAD2C4-M66</v>
          </cell>
          <cell r="D536" t="str">
            <v>LT-INLI-03SE</v>
          </cell>
          <cell r="E536" t="str">
            <v>Estruc</v>
          </cell>
          <cell r="F536">
            <v>10</v>
          </cell>
          <cell r="G536">
            <v>25</v>
          </cell>
          <cell r="H536">
            <v>75</v>
          </cell>
          <cell r="I536">
            <v>25</v>
          </cell>
          <cell r="L536" t="str">
            <v>LT-220SER0TAD2C4-M66</v>
          </cell>
          <cell r="M536" t="str">
            <v>LT-MDRA-02SE</v>
          </cell>
          <cell r="N536" t="str">
            <v>Estruc</v>
          </cell>
          <cell r="O536">
            <v>10</v>
          </cell>
          <cell r="P536">
            <v>25</v>
          </cell>
          <cell r="Q536">
            <v>75</v>
          </cell>
          <cell r="R536">
            <v>25</v>
          </cell>
          <cell r="U536" t="str">
            <v>LT-220SER0TAD2C4-M66</v>
          </cell>
          <cell r="V536" t="str">
            <v>LT-CAIS-02SE</v>
          </cell>
          <cell r="W536" t="str">
            <v>Cadena</v>
          </cell>
          <cell r="X536">
            <v>10</v>
          </cell>
          <cell r="Y536">
            <v>25</v>
          </cell>
          <cell r="Z536">
            <v>75</v>
          </cell>
          <cell r="AA536">
            <v>75</v>
          </cell>
        </row>
        <row r="537">
          <cell r="C537" t="str">
            <v>LT-220SER0TAD2C4-M66</v>
          </cell>
          <cell r="D537" t="str">
            <v>LT-INMI-05SE</v>
          </cell>
          <cell r="E537" t="str">
            <v>Estruc</v>
          </cell>
          <cell r="F537">
            <v>10</v>
          </cell>
          <cell r="G537">
            <v>25</v>
          </cell>
          <cell r="H537">
            <v>75</v>
          </cell>
          <cell r="I537">
            <v>25</v>
          </cell>
          <cell r="L537" t="str">
            <v>LT-220SER0TAD2C4-M66</v>
          </cell>
          <cell r="M537" t="str">
            <v>LT-MFS-02SE</v>
          </cell>
          <cell r="N537" t="str">
            <v>km</v>
          </cell>
          <cell r="O537">
            <v>10</v>
          </cell>
          <cell r="P537">
            <v>25</v>
          </cell>
          <cell r="Q537">
            <v>75</v>
          </cell>
          <cell r="R537">
            <v>10</v>
          </cell>
          <cell r="U537" t="str">
            <v>LT-220SER0TAD2C4-M66</v>
          </cell>
          <cell r="V537" t="str">
            <v>LT-CCON-04SE</v>
          </cell>
          <cell r="W537" t="str">
            <v>km</v>
          </cell>
          <cell r="X537">
            <v>10</v>
          </cell>
          <cell r="Y537">
            <v>25</v>
          </cell>
          <cell r="Z537">
            <v>75</v>
          </cell>
          <cell r="AA537">
            <v>10</v>
          </cell>
        </row>
        <row r="538">
          <cell r="C538" t="str">
            <v>LT-220SER0TAD2C4-M66</v>
          </cell>
          <cell r="D538" t="str">
            <v>LT-INNO-02SE</v>
          </cell>
          <cell r="E538" t="str">
            <v>Estruc</v>
          </cell>
          <cell r="F538">
            <v>10</v>
          </cell>
          <cell r="G538">
            <v>25</v>
          </cell>
          <cell r="H538">
            <v>75</v>
          </cell>
          <cell r="I538">
            <v>25</v>
          </cell>
          <cell r="L538" t="str">
            <v>LT-220SER0TAD2C4-M66</v>
          </cell>
          <cell r="M538" t="str">
            <v>LT-EMPA-02SE</v>
          </cell>
          <cell r="N538" t="str">
            <v>Estruc</v>
          </cell>
          <cell r="O538">
            <v>10</v>
          </cell>
          <cell r="P538">
            <v>25</v>
          </cell>
          <cell r="Q538">
            <v>75</v>
          </cell>
          <cell r="R538">
            <v>25</v>
          </cell>
          <cell r="U538" t="str">
            <v>LT-220SER0TAD2C4-M66</v>
          </cell>
          <cell r="V538" t="str">
            <v>LT-CFER-01SE</v>
          </cell>
          <cell r="W538" t="str">
            <v>Estruc</v>
          </cell>
          <cell r="X538">
            <v>10</v>
          </cell>
          <cell r="Y538">
            <v>25</v>
          </cell>
          <cell r="Z538">
            <v>75</v>
          </cell>
          <cell r="AA538">
            <v>25</v>
          </cell>
        </row>
        <row r="539">
          <cell r="C539" t="str">
            <v>LT-220SER0TAD2C4-M66</v>
          </cell>
          <cell r="D539" t="str">
            <v>LT-MPT-02SE</v>
          </cell>
          <cell r="E539" t="str">
            <v>Estruc</v>
          </cell>
          <cell r="F539">
            <v>10</v>
          </cell>
          <cell r="G539">
            <v>25</v>
          </cell>
          <cell r="H539">
            <v>75</v>
          </cell>
          <cell r="I539">
            <v>25</v>
          </cell>
          <cell r="L539" t="str">
            <v>LT-220SER0TAD2C4-M66</v>
          </cell>
          <cell r="M539" t="str">
            <v>LT-PIES-03SE</v>
          </cell>
          <cell r="N539" t="str">
            <v>Estruc</v>
          </cell>
          <cell r="O539">
            <v>10</v>
          </cell>
          <cell r="P539">
            <v>25</v>
          </cell>
          <cell r="Q539">
            <v>75</v>
          </cell>
          <cell r="R539">
            <v>25</v>
          </cell>
          <cell r="U539" t="str">
            <v>LT-220SER0TAD2C4-M66</v>
          </cell>
          <cell r="V539" t="str">
            <v>LT-CPER-01SE</v>
          </cell>
          <cell r="W539" t="str">
            <v>Estruc</v>
          </cell>
          <cell r="X539">
            <v>10</v>
          </cell>
          <cell r="Y539">
            <v>25</v>
          </cell>
          <cell r="Z539">
            <v>75</v>
          </cell>
          <cell r="AA539">
            <v>25</v>
          </cell>
        </row>
        <row r="540">
          <cell r="C540" t="str">
            <v>LT-220SER0TAD2C4-M66</v>
          </cell>
          <cell r="D540" t="str">
            <v>LT-MPC-02SE</v>
          </cell>
          <cell r="E540" t="str">
            <v>Estruc</v>
          </cell>
          <cell r="F540">
            <v>10</v>
          </cell>
          <cell r="G540">
            <v>25</v>
          </cell>
          <cell r="H540">
            <v>75</v>
          </cell>
          <cell r="I540">
            <v>25</v>
          </cell>
          <cell r="L540" t="str">
            <v>LT-220SER0TAD2C4-M66</v>
          </cell>
          <cell r="M540" t="str">
            <v>LT-AJGRA-02SE</v>
          </cell>
          <cell r="N540" t="str">
            <v>Estruc</v>
          </cell>
          <cell r="O540">
            <v>10</v>
          </cell>
          <cell r="P540">
            <v>25</v>
          </cell>
          <cell r="Q540">
            <v>75</v>
          </cell>
          <cell r="R540">
            <v>25</v>
          </cell>
          <cell r="U540" t="str">
            <v>LT-220SER0TAD2C4-M66</v>
          </cell>
          <cell r="V540" t="str">
            <v>LT-RCG-07SE</v>
          </cell>
          <cell r="W540" t="str">
            <v>km</v>
          </cell>
          <cell r="X540">
            <v>10</v>
          </cell>
          <cell r="Y540">
            <v>25</v>
          </cell>
          <cell r="Z540">
            <v>75</v>
          </cell>
          <cell r="AA540">
            <v>10</v>
          </cell>
        </row>
        <row r="541">
          <cell r="L541" t="str">
            <v>LT-220SER0TAD2C4-M66</v>
          </cell>
          <cell r="M541" t="str">
            <v>LT-MCAC-03SE</v>
          </cell>
          <cell r="N541" t="str">
            <v>km</v>
          </cell>
          <cell r="O541">
            <v>10</v>
          </cell>
          <cell r="P541">
            <v>25</v>
          </cell>
          <cell r="Q541">
            <v>75</v>
          </cell>
          <cell r="R541">
            <v>10</v>
          </cell>
          <cell r="U541" t="str">
            <v>LT-220SER0TAD2C4-M66</v>
          </cell>
          <cell r="V541" t="str">
            <v>LT-RCON-05SE</v>
          </cell>
          <cell r="W541" t="str">
            <v>km</v>
          </cell>
          <cell r="X541">
            <v>10</v>
          </cell>
          <cell r="Y541">
            <v>25</v>
          </cell>
          <cell r="Z541">
            <v>75</v>
          </cell>
          <cell r="AA541">
            <v>10</v>
          </cell>
        </row>
        <row r="542">
          <cell r="L542" t="str">
            <v>LT-220SER0TAD2C4-M66</v>
          </cell>
          <cell r="M542" t="str">
            <v>LT-MCAP-02SE</v>
          </cell>
          <cell r="N542" t="str">
            <v>km</v>
          </cell>
          <cell r="O542">
            <v>10</v>
          </cell>
          <cell r="P542">
            <v>25</v>
          </cell>
          <cell r="Q542">
            <v>75</v>
          </cell>
          <cell r="R542">
            <v>10</v>
          </cell>
          <cell r="U542" t="str">
            <v>LT-220SER0TAD2C4-M66</v>
          </cell>
          <cell r="V542" t="str">
            <v>LT-MSPT-06SE</v>
          </cell>
          <cell r="W542" t="str">
            <v>Estruc</v>
          </cell>
          <cell r="X542">
            <v>10</v>
          </cell>
          <cell r="Y542">
            <v>25</v>
          </cell>
          <cell r="Z542">
            <v>75</v>
          </cell>
          <cell r="AA542">
            <v>25</v>
          </cell>
        </row>
        <row r="543">
          <cell r="L543" t="str">
            <v>LT-220SER0TAD2C4-M66</v>
          </cell>
          <cell r="M543" t="str">
            <v>LT-MRES-06SE</v>
          </cell>
          <cell r="N543" t="str">
            <v>Estruc</v>
          </cell>
          <cell r="O543">
            <v>10</v>
          </cell>
          <cell r="P543">
            <v>25</v>
          </cell>
          <cell r="Q543">
            <v>75</v>
          </cell>
          <cell r="R543">
            <v>25</v>
          </cell>
        </row>
        <row r="547">
          <cell r="C547" t="str">
            <v>LT-220SIR0TAD1C1-M67</v>
          </cell>
          <cell r="D547" t="str">
            <v>LT-INLI-02SI</v>
          </cell>
          <cell r="E547" t="str">
            <v>Estruc</v>
          </cell>
          <cell r="F547">
            <v>10</v>
          </cell>
          <cell r="G547">
            <v>25</v>
          </cell>
          <cell r="H547">
            <v>150</v>
          </cell>
          <cell r="I547">
            <v>25</v>
          </cell>
          <cell r="L547" t="str">
            <v>LT-220SIR0TAD1C1-M67</v>
          </cell>
          <cell r="M547" t="str">
            <v>LT-MDRA-01SI</v>
          </cell>
          <cell r="N547" t="str">
            <v>Estruc</v>
          </cell>
          <cell r="O547">
            <v>10</v>
          </cell>
          <cell r="P547">
            <v>25</v>
          </cell>
          <cell r="Q547">
            <v>150</v>
          </cell>
          <cell r="R547">
            <v>25</v>
          </cell>
          <cell r="U547" t="str">
            <v>LT-220SIR0TAD1C1-M67</v>
          </cell>
          <cell r="V547" t="str">
            <v>LT-CAIS-01SI</v>
          </cell>
          <cell r="W547" t="str">
            <v>Cadena</v>
          </cell>
          <cell r="X547">
            <v>10</v>
          </cell>
          <cell r="Y547">
            <v>25</v>
          </cell>
          <cell r="Z547">
            <v>150</v>
          </cell>
          <cell r="AA547">
            <v>150</v>
          </cell>
        </row>
        <row r="548">
          <cell r="C548" t="str">
            <v>LT-220SIR0TAD1C1-M67</v>
          </cell>
          <cell r="D548" t="str">
            <v>LT-INMI-02SI</v>
          </cell>
          <cell r="E548" t="str">
            <v>Estruc</v>
          </cell>
          <cell r="F548">
            <v>10</v>
          </cell>
          <cell r="G548">
            <v>25</v>
          </cell>
          <cell r="H548">
            <v>150</v>
          </cell>
          <cell r="I548">
            <v>25</v>
          </cell>
          <cell r="L548" t="str">
            <v>LT-220SIR0TAD1C1-M67</v>
          </cell>
          <cell r="M548" t="str">
            <v>LT-MFS-01SI</v>
          </cell>
          <cell r="N548" t="str">
            <v>km</v>
          </cell>
          <cell r="O548">
            <v>10</v>
          </cell>
          <cell r="P548">
            <v>25</v>
          </cell>
          <cell r="Q548">
            <v>150</v>
          </cell>
          <cell r="R548">
            <v>10</v>
          </cell>
          <cell r="U548" t="str">
            <v>LT-220SIR0TAD1C1-M67</v>
          </cell>
          <cell r="V548" t="str">
            <v>LT-CCON-03SI</v>
          </cell>
          <cell r="W548" t="str">
            <v>km</v>
          </cell>
          <cell r="X548">
            <v>10</v>
          </cell>
          <cell r="Y548">
            <v>25</v>
          </cell>
          <cell r="Z548">
            <v>150</v>
          </cell>
          <cell r="AA548">
            <v>10</v>
          </cell>
        </row>
        <row r="549">
          <cell r="C549" t="str">
            <v>LT-220SIR0TAD1C1-M67</v>
          </cell>
          <cell r="D549" t="str">
            <v>LT-INNO-01SI</v>
          </cell>
          <cell r="E549" t="str">
            <v>Estruc</v>
          </cell>
          <cell r="F549">
            <v>10</v>
          </cell>
          <cell r="G549">
            <v>25</v>
          </cell>
          <cell r="H549">
            <v>150</v>
          </cell>
          <cell r="I549">
            <v>25</v>
          </cell>
          <cell r="L549" t="str">
            <v>LT-220SIR0TAD1C1-M67</v>
          </cell>
          <cell r="M549" t="str">
            <v>LT-EMPA-01SI</v>
          </cell>
          <cell r="N549" t="str">
            <v>Estruc</v>
          </cell>
          <cell r="O549">
            <v>10</v>
          </cell>
          <cell r="P549">
            <v>25</v>
          </cell>
          <cell r="Q549">
            <v>150</v>
          </cell>
          <cell r="R549">
            <v>25</v>
          </cell>
          <cell r="U549" t="str">
            <v>LT-220SIR0TAD1C1-M67</v>
          </cell>
          <cell r="V549" t="str">
            <v>LT-CFER-01SI</v>
          </cell>
          <cell r="W549" t="str">
            <v>Estruc</v>
          </cell>
          <cell r="X549">
            <v>10</v>
          </cell>
          <cell r="Y549">
            <v>25</v>
          </cell>
          <cell r="Z549">
            <v>150</v>
          </cell>
          <cell r="AA549">
            <v>25</v>
          </cell>
        </row>
        <row r="550">
          <cell r="C550" t="str">
            <v>LT-220SIR0TAD1C1-M67</v>
          </cell>
          <cell r="D550" t="str">
            <v>LT-MPT-01SI</v>
          </cell>
          <cell r="E550" t="str">
            <v>Estruc</v>
          </cell>
          <cell r="F550">
            <v>10</v>
          </cell>
          <cell r="G550">
            <v>25</v>
          </cell>
          <cell r="H550">
            <v>150</v>
          </cell>
          <cell r="I550">
            <v>25</v>
          </cell>
          <cell r="L550" t="str">
            <v>LT-220SIR0TAD1C1-M67</v>
          </cell>
          <cell r="M550" t="str">
            <v>LT-PIES-02SI</v>
          </cell>
          <cell r="N550" t="str">
            <v>Estruc</v>
          </cell>
          <cell r="O550">
            <v>10</v>
          </cell>
          <cell r="P550">
            <v>25</v>
          </cell>
          <cell r="Q550">
            <v>150</v>
          </cell>
          <cell r="R550">
            <v>25</v>
          </cell>
          <cell r="U550" t="str">
            <v>LT-220SIR0TAD1C1-M67</v>
          </cell>
          <cell r="V550" t="str">
            <v>LT-CPER-01SI</v>
          </cell>
          <cell r="W550" t="str">
            <v>Estruc</v>
          </cell>
          <cell r="X550">
            <v>10</v>
          </cell>
          <cell r="Y550">
            <v>25</v>
          </cell>
          <cell r="Z550">
            <v>150</v>
          </cell>
          <cell r="AA550">
            <v>25</v>
          </cell>
        </row>
        <row r="551">
          <cell r="C551" t="str">
            <v>LT-220SIR0TAD1C1-M67</v>
          </cell>
          <cell r="D551" t="str">
            <v>LT-MPC-02SI</v>
          </cell>
          <cell r="E551" t="str">
            <v>Estruc</v>
          </cell>
          <cell r="F551">
            <v>10</v>
          </cell>
          <cell r="G551">
            <v>25</v>
          </cell>
          <cell r="H551">
            <v>150</v>
          </cell>
          <cell r="I551">
            <v>25</v>
          </cell>
          <cell r="L551" t="str">
            <v>LT-220SIR0TAD1C1-M67</v>
          </cell>
          <cell r="M551" t="str">
            <v>LT-AJGRA-01SI</v>
          </cell>
          <cell r="N551" t="str">
            <v>Estruc</v>
          </cell>
          <cell r="O551">
            <v>10</v>
          </cell>
          <cell r="P551">
            <v>25</v>
          </cell>
          <cell r="Q551">
            <v>150</v>
          </cell>
          <cell r="R551">
            <v>25</v>
          </cell>
          <cell r="U551" t="str">
            <v>LT-220SIR0TAD1C1-M67</v>
          </cell>
          <cell r="V551" t="str">
            <v>LT-RCG-06SI</v>
          </cell>
          <cell r="W551" t="str">
            <v>km</v>
          </cell>
          <cell r="X551">
            <v>10</v>
          </cell>
          <cell r="Y551">
            <v>25</v>
          </cell>
          <cell r="Z551">
            <v>150</v>
          </cell>
          <cell r="AA551">
            <v>10</v>
          </cell>
        </row>
        <row r="552">
          <cell r="L552" t="str">
            <v>LT-220SIR0TAD1C1-M67</v>
          </cell>
          <cell r="M552" t="str">
            <v>LT-MCAC-02SI</v>
          </cell>
          <cell r="N552" t="str">
            <v>km</v>
          </cell>
          <cell r="O552">
            <v>10</v>
          </cell>
          <cell r="P552">
            <v>25</v>
          </cell>
          <cell r="Q552">
            <v>150</v>
          </cell>
          <cell r="R552">
            <v>10</v>
          </cell>
          <cell r="U552" t="str">
            <v>LT-220SIR0TAD1C1-M67</v>
          </cell>
          <cell r="V552" t="str">
            <v>LT-RCON-04SI</v>
          </cell>
          <cell r="W552" t="str">
            <v>km</v>
          </cell>
          <cell r="X552">
            <v>10</v>
          </cell>
          <cell r="Y552">
            <v>25</v>
          </cell>
          <cell r="Z552">
            <v>150</v>
          </cell>
          <cell r="AA552">
            <v>10</v>
          </cell>
        </row>
        <row r="553">
          <cell r="L553" t="str">
            <v>LT-220SIR0TAD1C1-M67</v>
          </cell>
          <cell r="M553" t="str">
            <v>LT-MCAP-01SI</v>
          </cell>
          <cell r="N553" t="str">
            <v>km</v>
          </cell>
          <cell r="O553">
            <v>10</v>
          </cell>
          <cell r="P553">
            <v>25</v>
          </cell>
          <cell r="Q553">
            <v>150</v>
          </cell>
          <cell r="R553">
            <v>10</v>
          </cell>
          <cell r="U553" t="str">
            <v>LT-220SIR0TAD1C1-M67</v>
          </cell>
          <cell r="V553" t="str">
            <v>LT-MSPT-05SI</v>
          </cell>
          <cell r="W553" t="str">
            <v>Estruc</v>
          </cell>
          <cell r="X553">
            <v>10</v>
          </cell>
          <cell r="Y553">
            <v>25</v>
          </cell>
          <cell r="Z553">
            <v>150</v>
          </cell>
          <cell r="AA553">
            <v>25</v>
          </cell>
        </row>
        <row r="554">
          <cell r="L554" t="str">
            <v>LT-220SIR0TAD1C1-M67</v>
          </cell>
          <cell r="M554" t="str">
            <v>LT-MRES-02SI</v>
          </cell>
          <cell r="N554" t="str">
            <v>Estruc</v>
          </cell>
          <cell r="O554">
            <v>10</v>
          </cell>
          <cell r="P554">
            <v>25</v>
          </cell>
          <cell r="Q554">
            <v>150</v>
          </cell>
          <cell r="R554">
            <v>25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1.6105930909805981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HMV INGENIEROS LTDA SUCURSAL PERU REPORTE ADUANAS 20170516</v>
          </cell>
          <cell r="G15">
            <v>0</v>
          </cell>
          <cell r="H15">
            <v>3.1044311377245508</v>
          </cell>
        </row>
        <row r="16">
          <cell r="E16" t="str">
            <v>PRODIEL PERU SOCIEDAD ANONIMA CERRADA - REPORTE ADUANAS 20170410</v>
          </cell>
          <cell r="G16">
            <v>0</v>
          </cell>
          <cell r="H16">
            <v>1.6044097986627943</v>
          </cell>
        </row>
        <row r="17">
          <cell r="E17" t="str">
            <v>PRODIEL PERU SOCIEDAD ANONIMA CERRADA - REPORTE ADUANAS 20170410</v>
          </cell>
          <cell r="G17">
            <v>0</v>
          </cell>
          <cell r="H17">
            <v>1.6044264822231105</v>
          </cell>
        </row>
        <row r="18">
          <cell r="E18" t="str">
            <v>PRODIEL PERU SOCIEDAD ANONIMA CERRADA - REPORTE ADUANAS 20170410</v>
          </cell>
          <cell r="G18">
            <v>0</v>
          </cell>
          <cell r="H18">
            <v>1.6044435814607567</v>
          </cell>
        </row>
        <row r="19">
          <cell r="E19" t="str">
            <v>PRODIEL PERU SOCIEDAD ANONIMA CERRADA - REPORTE ADUANAS 20170410</v>
          </cell>
          <cell r="G19">
            <v>0</v>
          </cell>
          <cell r="H19">
            <v>1.6044040624002704</v>
          </cell>
        </row>
        <row r="20">
          <cell r="E20" t="str">
            <v>PRODIEL PERU SOCIEDAD ANONIMA CERRADA - REPORTE ADUANAS 20170410</v>
          </cell>
          <cell r="G20">
            <v>0</v>
          </cell>
          <cell r="H20">
            <v>1.6044129986246864</v>
          </cell>
        </row>
        <row r="21">
          <cell r="E21" t="str">
            <v>PRODIEL PERU SOCIEDAD ANONIMA CERRADA - REPORTE ADUANAS 20170410</v>
          </cell>
          <cell r="G21">
            <v>0</v>
          </cell>
          <cell r="H21">
            <v>1.6044105330919161</v>
          </cell>
        </row>
        <row r="22">
          <cell r="E22" t="str">
            <v>PRODIEL PERU SOCIEDAD ANONIMA CERRADA - REPORTE ADUANAS 20170410</v>
          </cell>
          <cell r="G22">
            <v>0</v>
          </cell>
          <cell r="H22">
            <v>1.6044107883512462</v>
          </cell>
        </row>
        <row r="23">
          <cell r="E23" t="str">
            <v>PRODIEL PERU SOCIEDAD ANONIMA CERRADA - REPORTE ADUANAS 20170410</v>
          </cell>
          <cell r="G23">
            <v>0</v>
          </cell>
          <cell r="H23">
            <v>1.6044115500049596</v>
          </cell>
        </row>
        <row r="24">
          <cell r="E24" t="str">
            <v>PRODIEL PERU SOCIEDAD ANONIMA CERRADA - REPORTE ADUANAS 20170410</v>
          </cell>
          <cell r="G24">
            <v>0</v>
          </cell>
          <cell r="H24">
            <v>1.604415332002997</v>
          </cell>
        </row>
        <row r="25">
          <cell r="E25" t="str">
            <v>PRODIEL PERU SOCIEDAD ANONIMA CERRADA - REPORTE ADUANAS 20170410</v>
          </cell>
          <cell r="G25">
            <v>0</v>
          </cell>
          <cell r="H25">
            <v>1.6044119771470007</v>
          </cell>
        </row>
        <row r="26">
          <cell r="E26" t="str">
            <v>PRODIEL PERU SOCIEDAD ANONIMA CERRADA - REPORTE ADUANAS 20170410</v>
          </cell>
          <cell r="G26">
            <v>0</v>
          </cell>
          <cell r="H26">
            <v>1.6044097834394151</v>
          </cell>
        </row>
        <row r="27">
          <cell r="E27" t="str">
            <v>PRODIEL PERU SOCIEDAD ANONIMA CERRADA - REPORTE ADUANAS 20170410</v>
          </cell>
          <cell r="G27">
            <v>0</v>
          </cell>
          <cell r="H27">
            <v>1.6044165007145363</v>
          </cell>
        </row>
        <row r="28">
          <cell r="E28" t="str">
            <v>PRODIEL PERU SOCIEDAD ANONIMA CERRADA - REPORTE ADUANAS 20170410</v>
          </cell>
          <cell r="G28">
            <v>0</v>
          </cell>
          <cell r="H28">
            <v>1.6044139440660221</v>
          </cell>
        </row>
        <row r="29">
          <cell r="E29" t="str">
            <v>PRODIEL PERU SOCIEDAD ANONIMA CERRADA - REPORTE ADUANAS 20170410</v>
          </cell>
          <cell r="G29">
            <v>0</v>
          </cell>
          <cell r="H29">
            <v>1.6044072362766975</v>
          </cell>
        </row>
        <row r="30">
          <cell r="E30" t="str">
            <v>PRODIEL PERU SOCIEDAD ANONIMA CERRADA - REPORTE ADUANAS 20170410</v>
          </cell>
          <cell r="G30">
            <v>0</v>
          </cell>
          <cell r="H30">
            <v>1.6044129986246864</v>
          </cell>
        </row>
        <row r="31">
          <cell r="E31" t="str">
            <v>PRODIEL PERU SOCIEDAD ANONIMA CERRADA - REPORTE ADUANAS 20170410</v>
          </cell>
          <cell r="G31">
            <v>0</v>
          </cell>
          <cell r="H31">
            <v>1.6044118899405753</v>
          </cell>
        </row>
        <row r="32">
          <cell r="E32" t="str">
            <v>PRODIEL PERU SOCIEDAD ANONIMA CERRADA - REPORTE ADUANAS 20170410</v>
          </cell>
          <cell r="G32">
            <v>0</v>
          </cell>
          <cell r="H32">
            <v>1.6044128644063391</v>
          </cell>
        </row>
        <row r="33">
          <cell r="E33" t="str">
            <v>PRODIEL PERU SOCIEDAD ANONIMA CERRADA - REPORTE ADUANAS 20170410</v>
          </cell>
          <cell r="G33">
            <v>0</v>
          </cell>
          <cell r="H33">
            <v>1.6044244298884036</v>
          </cell>
        </row>
        <row r="34">
          <cell r="E34" t="str">
            <v>PRODIEL PERU SOCIEDAD ANONIMA CERRADA - REPORTE ADUANAS 20170410</v>
          </cell>
          <cell r="G34">
            <v>0</v>
          </cell>
          <cell r="H34">
            <v>1.6044244298884036</v>
          </cell>
        </row>
        <row r="35">
          <cell r="E35" t="str">
            <v>PRODIEL PERU SOCIEDAD ANONIMA CERRADA - REPORTE ADUANAS 20170410</v>
          </cell>
          <cell r="G35">
            <v>0</v>
          </cell>
          <cell r="H35">
            <v>1.6044115941180246</v>
          </cell>
        </row>
        <row r="36">
          <cell r="E36" t="str">
            <v>PRODIEL PERU SOCIEDAD ANONIMA CERRADA - REPORTE ADUANAS 20170410</v>
          </cell>
          <cell r="G36">
            <v>0</v>
          </cell>
          <cell r="H36">
            <v>1.6044069115229693</v>
          </cell>
        </row>
        <row r="37">
          <cell r="E37" t="str">
            <v>PRODIEL PERU SOCIEDAD ANONIMA CERRADA - REPORTE ADUANAS 20170410</v>
          </cell>
          <cell r="G37">
            <v>0</v>
          </cell>
          <cell r="H37">
            <v>1.6043990489462232</v>
          </cell>
        </row>
        <row r="38">
          <cell r="E38" t="str">
            <v>PRODIEL PERU SOCIEDAD ANONIMA CERRADA - REPORTE ADUANAS 20170410</v>
          </cell>
          <cell r="G38">
            <v>0</v>
          </cell>
          <cell r="H38">
            <v>1.6044108366850987</v>
          </cell>
        </row>
        <row r="39">
          <cell r="E39" t="str">
            <v>PRODIEL PERU SOCIEDAD ANONIMA CERRADA - REPORTE ADUANAS 20170410</v>
          </cell>
          <cell r="G39">
            <v>0</v>
          </cell>
          <cell r="H39">
            <v>1.6044111074220915</v>
          </cell>
        </row>
        <row r="40">
          <cell r="E40" t="str">
            <v>PRODIEL PERU SOCIEDAD ANONIMA CERRADA - REPORTE ADUANAS 20170526</v>
          </cell>
          <cell r="G40">
            <v>0</v>
          </cell>
          <cell r="H40">
            <v>2.2955301154513101</v>
          </cell>
        </row>
        <row r="41">
          <cell r="E41" t="str">
            <v>PRODIEL PERU SOCIEDAD ANONIMA CERRADA - REPORTE ADUANAS 20170526</v>
          </cell>
          <cell r="G41">
            <v>0</v>
          </cell>
          <cell r="H41">
            <v>2.2955329134547577</v>
          </cell>
        </row>
        <row r="42">
          <cell r="E42" t="str">
            <v>PRODIEL PERU SOCIEDAD ANONIMA CERRADA - REPORTE ADUANAS 20170526</v>
          </cell>
          <cell r="G42">
            <v>0</v>
          </cell>
          <cell r="H42">
            <v>2.2955280499963524</v>
          </cell>
        </row>
        <row r="43">
          <cell r="E43" t="str">
            <v>PRODIEL PERU SOCIEDAD ANONIMA CERRADA - REPORTE ADUANAS 20170526</v>
          </cell>
          <cell r="G43">
            <v>0</v>
          </cell>
          <cell r="H43">
            <v>2.2955302696925886</v>
          </cell>
        </row>
        <row r="44">
          <cell r="E44" t="str">
            <v>PRODIEL PERU SOCIEDAD ANONIMA CERRADA - REPORTE ADUANAS 20170526</v>
          </cell>
          <cell r="G44">
            <v>0</v>
          </cell>
          <cell r="H44">
            <v>2.2955535529469175</v>
          </cell>
        </row>
        <row r="45">
          <cell r="E45" t="str">
            <v>PRODIEL PERU SOCIEDAD ANONIMA CERRADA - REPORTE ADUANAS 20170526</v>
          </cell>
          <cell r="G45">
            <v>0</v>
          </cell>
          <cell r="H45">
            <v>2.2956132998044145</v>
          </cell>
        </row>
        <row r="46">
          <cell r="E46" t="str">
            <v>PRODIEL PERU SOCIEDAD ANONIMA CERRADA - REPORTE ADUANAS 20170526</v>
          </cell>
          <cell r="G46">
            <v>0</v>
          </cell>
          <cell r="H46">
            <v>2.2955953434542855</v>
          </cell>
        </row>
        <row r="47">
          <cell r="E47" t="str">
            <v>PRODIEL PERU SOCIEDAD ANONIMA CERRADA - REPORTE ADUANAS 20170526</v>
          </cell>
          <cell r="G47">
            <v>0</v>
          </cell>
          <cell r="H47">
            <v>2.2955022828798803</v>
          </cell>
        </row>
        <row r="48">
          <cell r="E48" t="str">
            <v>PRODIEL PERU SOCIEDAD ANONIMA CERRADA - REPORTE ADUANAS 20170526</v>
          </cell>
          <cell r="G48">
            <v>0</v>
          </cell>
          <cell r="H48">
            <v>2.2955281557986629</v>
          </cell>
        </row>
        <row r="49">
          <cell r="E49" t="str">
            <v>PRODIEL PERU SOCIEDAD ANONIMA CERRADA - REPORTE ADUANAS 20170526</v>
          </cell>
          <cell r="G49">
            <v>0</v>
          </cell>
          <cell r="H49">
            <v>2.2955729166666665</v>
          </cell>
        </row>
        <row r="50">
          <cell r="E50" t="str">
            <v>INGENIERIA, SOLUCIONES Y CONSTRUCCIONES REPORTE ADUANAS 20170131</v>
          </cell>
          <cell r="G50">
            <v>0</v>
          </cell>
          <cell r="H50">
            <v>2.2253826499319995</v>
          </cell>
        </row>
        <row r="51">
          <cell r="E51" t="str">
            <v>PRODIEL PERU SOCIEDAD ANONIMA CERRADA - REPORTE ADUANAS 20170410</v>
          </cell>
          <cell r="G51">
            <v>0</v>
          </cell>
          <cell r="H51">
            <v>1.3878075250197128</v>
          </cell>
        </row>
        <row r="52">
          <cell r="E52" t="str">
            <v>PRODIEL PERU SOCIEDAD ANONIMA CERRADA - REPORTE ADUANAS 20170410</v>
          </cell>
          <cell r="G52">
            <v>0</v>
          </cell>
          <cell r="H52">
            <v>1.3878065347194355</v>
          </cell>
        </row>
        <row r="53">
          <cell r="E53" t="str">
            <v>PRODIEL PERU SOCIEDAD ANONIMA CERRADA - REPORTE ADUANAS 20170410</v>
          </cell>
          <cell r="G53">
            <v>0</v>
          </cell>
          <cell r="H53">
            <v>1.3878057676095741</v>
          </cell>
        </row>
        <row r="54">
          <cell r="E54" t="str">
            <v>PRODIEL PERU SOCIEDAD ANONIMA CERRADA - REPORTE ADUANAS 20170410</v>
          </cell>
          <cell r="G54">
            <v>0</v>
          </cell>
          <cell r="H54">
            <v>1.3878052482578862</v>
          </cell>
        </row>
        <row r="55">
          <cell r="E55" t="str">
            <v>PRODIEL PERU SOCIEDAD ANONIMA CERRADA - REPORTE ADUANAS 20170410</v>
          </cell>
          <cell r="G55">
            <v>0</v>
          </cell>
          <cell r="H55">
            <v>1.387806582285892</v>
          </cell>
        </row>
        <row r="56">
          <cell r="E56" t="str">
            <v>PRODIEL PERU SOCIEDAD ANONIMA CERRADA - REPORTE ADUANAS 20170410</v>
          </cell>
          <cell r="G56">
            <v>0</v>
          </cell>
          <cell r="H56">
            <v>1.3878051468099948</v>
          </cell>
        </row>
        <row r="57">
          <cell r="E57" t="str">
            <v>PRODIEL PERU SOCIEDAD ANONIMA CERRADA - REPORTE ADUANAS 20170410</v>
          </cell>
          <cell r="G57">
            <v>0</v>
          </cell>
          <cell r="H57">
            <v>1.3878067400081748</v>
          </cell>
        </row>
        <row r="58">
          <cell r="E58" t="str">
            <v>PRODIEL PERU SOCIEDAD ANONIMA CERRADA - REPORTE ADUANAS 20170410</v>
          </cell>
          <cell r="G58">
            <v>0</v>
          </cell>
          <cell r="H58">
            <v>1.3878061282965557</v>
          </cell>
        </row>
        <row r="59">
          <cell r="E59" t="str">
            <v>PRODIEL PERU SOCIEDAD ANONIMA CERRADA - REPORTE ADUANAS 20170410</v>
          </cell>
          <cell r="G59">
            <v>0</v>
          </cell>
          <cell r="H59">
            <v>1.3878052768898712</v>
          </cell>
        </row>
        <row r="60">
          <cell r="E60" t="str">
            <v>PRODIEL PERU SOCIEDAD ANONIMA CERRADA - REPORTE ADUANAS 20170410</v>
          </cell>
          <cell r="G60">
            <v>0</v>
          </cell>
          <cell r="H60">
            <v>1.3878075963982455</v>
          </cell>
        </row>
        <row r="61">
          <cell r="E61" t="str">
            <v>PRODIEL PERU SOCIEDAD ANONIMA CERRADA - REPORTE ADUANAS 20170410</v>
          </cell>
          <cell r="G61">
            <v>0</v>
          </cell>
          <cell r="H61">
            <v>1.3878061319943051</v>
          </cell>
        </row>
        <row r="62">
          <cell r="E62" t="str">
            <v>PRODIEL PERU SOCIEDAD ANONIMA CERRADA - REPORTE ADUANAS 20170410</v>
          </cell>
          <cell r="G62">
            <v>0</v>
          </cell>
          <cell r="H62">
            <v>1.3878057756902076</v>
          </cell>
        </row>
        <row r="63">
          <cell r="E63" t="str">
            <v>PRODIEL PERU SOCIEDAD ANONIMA CERRADA - REPORTE ADUANAS 20170410</v>
          </cell>
          <cell r="G63">
            <v>0</v>
          </cell>
          <cell r="H63">
            <v>1.3878057942847266</v>
          </cell>
        </row>
        <row r="64">
          <cell r="E64" t="str">
            <v>PRODIEL PERU SOCIEDAD ANONIMA CERRADA - REPORTE ADUANAS 20170410</v>
          </cell>
          <cell r="G64">
            <v>0</v>
          </cell>
          <cell r="H64">
            <v>1.3878332810839331</v>
          </cell>
        </row>
        <row r="65">
          <cell r="E65" t="str">
            <v>PRODIEL PERU SOCIEDAD ANONIMA CERRADA - REPORTE ADUANAS 20170410</v>
          </cell>
          <cell r="G65">
            <v>0</v>
          </cell>
          <cell r="H65">
            <v>1.3878082390705431</v>
          </cell>
        </row>
        <row r="66">
          <cell r="E66" t="str">
            <v>PRODIEL PERU SOCIEDAD ANONIMA CERRADA - REPORTE ADUANAS 20170410</v>
          </cell>
          <cell r="G66">
            <v>0</v>
          </cell>
          <cell r="H66">
            <v>1.3878073818200314</v>
          </cell>
        </row>
        <row r="67">
          <cell r="E67" t="str">
            <v>PRODIEL PERU SOCIEDAD ANONIMA CERRADA - REPORTE ADUANAS 20170410</v>
          </cell>
          <cell r="G67">
            <v>0</v>
          </cell>
          <cell r="H67">
            <v>1.3878073795874684</v>
          </cell>
        </row>
        <row r="68">
          <cell r="E68" t="str">
            <v>PRODIEL PERU SOCIEDAD ANONIMA CERRADA - REPORTE ADUANAS 20170410</v>
          </cell>
          <cell r="G68">
            <v>0</v>
          </cell>
          <cell r="H68">
            <v>1.3878343524502277</v>
          </cell>
        </row>
        <row r="69">
          <cell r="E69" t="str">
            <v>PRODIEL PERU SOCIEDAD ANONIMA CERRADA - REPORTE ADUANAS 20170410</v>
          </cell>
          <cell r="G69">
            <v>0</v>
          </cell>
          <cell r="H69">
            <v>1.6044079772685966</v>
          </cell>
        </row>
        <row r="70">
          <cell r="E70" t="str">
            <v>PRODIEL PERU SOCIEDAD ANONIMA CERRADA - REPORTE ADUANAS 20170410</v>
          </cell>
          <cell r="G70">
            <v>0</v>
          </cell>
          <cell r="H70">
            <v>1.6044105810339004</v>
          </cell>
        </row>
        <row r="71">
          <cell r="E71" t="str">
            <v>PRODIEL PERU SOCIEDAD ANONIMA CERRADA - REPORTE ADUANAS 20170410</v>
          </cell>
          <cell r="G71">
            <v>0</v>
          </cell>
          <cell r="H71">
            <v>1.6044119641990109</v>
          </cell>
        </row>
        <row r="72">
          <cell r="E72" t="str">
            <v>PRODIEL PERU SOCIEDAD ANONIMA CERRADA - REPORTE ADUANAS 20170410</v>
          </cell>
          <cell r="G72">
            <v>0</v>
          </cell>
          <cell r="H72">
            <v>1.6044103125974898</v>
          </cell>
        </row>
        <row r="73">
          <cell r="E73" t="str">
            <v>PRODIEL PERU SOCIEDAD ANONIMA CERRADA - REPORTE ADUANAS 20170410</v>
          </cell>
          <cell r="G73">
            <v>0</v>
          </cell>
          <cell r="H73">
            <v>1.6044079772685966</v>
          </cell>
        </row>
        <row r="74">
          <cell r="E74" t="str">
            <v>PRODIEL PERU SOCIEDAD ANONIMA CERRADA - REPORTE ADUANAS 20170410</v>
          </cell>
          <cell r="G74">
            <v>0</v>
          </cell>
          <cell r="H74">
            <v>1.6044108087021853</v>
          </cell>
        </row>
        <row r="75">
          <cell r="E75" t="str">
            <v>PRODIEL PERU SOCIEDAD ANONIMA CERRADA - REPORTE ADUANAS 20170410</v>
          </cell>
          <cell r="G75">
            <v>0</v>
          </cell>
          <cell r="H75">
            <v>1.6044212951025389</v>
          </cell>
        </row>
        <row r="76">
          <cell r="E76" t="str">
            <v>PRODIEL PERU SOCIEDAD ANONIMA CERRADA - REPORTE ADUANAS 20170410</v>
          </cell>
          <cell r="G76">
            <v>0</v>
          </cell>
          <cell r="H76">
            <v>1.6044131459353823</v>
          </cell>
        </row>
        <row r="77">
          <cell r="E77" t="str">
            <v>PRODIEL PERU SOCIEDAD ANONIMA CERRADA - REPORTE ADUANAS 20170410</v>
          </cell>
          <cell r="G77">
            <v>0</v>
          </cell>
          <cell r="H77">
            <v>1.604411367197752</v>
          </cell>
        </row>
        <row r="78">
          <cell r="E78" t="str">
            <v>PRODIEL PERU SOCIEDAD ANONIMA CERRADA - REPORTE ADUANAS 20170410</v>
          </cell>
          <cell r="G78">
            <v>0</v>
          </cell>
          <cell r="H78">
            <v>1.6044115934205101</v>
          </cell>
        </row>
        <row r="79">
          <cell r="E79" t="str">
            <v>PRODIEL PERU SOCIEDAD ANONIMA CERRADA - REPORTE ADUANAS 20170410</v>
          </cell>
          <cell r="G79">
            <v>0</v>
          </cell>
          <cell r="H79">
            <v>1.6044087438385399</v>
          </cell>
        </row>
        <row r="80">
          <cell r="E80" t="str">
            <v>PRODIEL PERU SOCIEDAD ANONIMA CERRADA - REPORTE ADUANAS 20170410</v>
          </cell>
          <cell r="G80">
            <v>0</v>
          </cell>
          <cell r="H80">
            <v>1.6044100606429443</v>
          </cell>
        </row>
        <row r="81">
          <cell r="E81" t="str">
            <v>PRODIEL PERU SOCIEDAD ANONIMA CERRADA - REPORTE ADUANAS 20170410</v>
          </cell>
          <cell r="G81">
            <v>0</v>
          </cell>
          <cell r="H81">
            <v>1.6044131459353823</v>
          </cell>
        </row>
        <row r="82">
          <cell r="E82" t="str">
            <v>PRODIEL PERU SOCIEDAD ANONIMA CERRADA - REPORTE ADUANAS 20170410</v>
          </cell>
          <cell r="G82">
            <v>0</v>
          </cell>
          <cell r="H82">
            <v>1.60441122410012</v>
          </cell>
        </row>
        <row r="83">
          <cell r="E83" t="str">
            <v>PRODIEL PERU SOCIEDAD ANONIMA CERRADA - REPORTE ADUANAS 20170410</v>
          </cell>
          <cell r="G83">
            <v>0</v>
          </cell>
          <cell r="H83">
            <v>1.6044114599722172</v>
          </cell>
        </row>
        <row r="84">
          <cell r="E84" t="str">
            <v>PRODIEL PERU SOCIEDAD ANONIMA CERRADA - REPORTE ADUANAS 20170410</v>
          </cell>
          <cell r="G84">
            <v>0</v>
          </cell>
          <cell r="H84">
            <v>1.6043991589843118</v>
          </cell>
        </row>
        <row r="85">
          <cell r="E85" t="str">
            <v>PRODIEL PERU SOCIEDAD ANONIMA CERRADA - REPORTE ADUANAS 20170410</v>
          </cell>
          <cell r="G85">
            <v>0</v>
          </cell>
          <cell r="H85">
            <v>1.6044094208816029</v>
          </cell>
        </row>
        <row r="86">
          <cell r="E86" t="str">
            <v>PRODIEL PERU SOCIEDAD ANONIMA CERRADA - REPORTE ADUANAS 20170410</v>
          </cell>
          <cell r="G86">
            <v>0</v>
          </cell>
          <cell r="H86">
            <v>1.604411751529867</v>
          </cell>
        </row>
        <row r="87">
          <cell r="E87" t="str">
            <v>PRODIEL PERU SOCIEDAD ANONIMA CERRADA - REPORTE ADUANAS 20170410</v>
          </cell>
          <cell r="G87">
            <v>0</v>
          </cell>
          <cell r="H87">
            <v>1.6044119395885363</v>
          </cell>
        </row>
        <row r="88">
          <cell r="E88" t="str">
            <v>PRODIEL PERU SOCIEDAD ANONIMA CERRADA - REPORTE ADUANAS 20170410</v>
          </cell>
          <cell r="G88">
            <v>0</v>
          </cell>
          <cell r="H88">
            <v>1.6044072362766975</v>
          </cell>
        </row>
        <row r="89">
          <cell r="E89" t="str">
            <v>PRODIEL PERU SOCIEDAD ANONIMA CERRADA - REPORTE ADUANAS 20170410</v>
          </cell>
          <cell r="G89">
            <v>0</v>
          </cell>
          <cell r="H89">
            <v>1.6044100167111293</v>
          </cell>
        </row>
        <row r="90">
          <cell r="E90" t="str">
            <v>PRODIEL PERU SOCIEDAD ANONIMA CERRADA - REPORTE ADUANAS 20170410</v>
          </cell>
          <cell r="G90">
            <v>0</v>
          </cell>
          <cell r="H90">
            <v>1.6043852897557678</v>
          </cell>
        </row>
        <row r="91">
          <cell r="E91" t="str">
            <v>PRODIEL PERU SOCIEDAD ANONIMA CERRADA - REPORTE ADUANAS 20170410</v>
          </cell>
          <cell r="G91">
            <v>0</v>
          </cell>
          <cell r="H91">
            <v>1.6044104097304037</v>
          </cell>
        </row>
        <row r="92">
          <cell r="E92" t="str">
            <v>PRODIEL PERU SOCIEDAD ANONIMA CERRADA - REPORTE ADUANAS 20170410</v>
          </cell>
          <cell r="G92">
            <v>0</v>
          </cell>
          <cell r="H92">
            <v>1.6044089639997781</v>
          </cell>
        </row>
        <row r="93">
          <cell r="E93" t="str">
            <v>PRODIEL PERU SOCIEDAD ANONIMA CERRADA - REPORTE ADUANAS 20170410</v>
          </cell>
          <cell r="G93">
            <v>0</v>
          </cell>
          <cell r="H93">
            <v>1.6044115934205101</v>
          </cell>
        </row>
        <row r="94">
          <cell r="E94" t="str">
            <v>PRODIEL PERU SOCIEDAD ANONIMA CERRADA - REPORTE ADUANAS 20170410</v>
          </cell>
          <cell r="G94">
            <v>0</v>
          </cell>
          <cell r="H94">
            <v>1.6043991589843118</v>
          </cell>
        </row>
        <row r="95">
          <cell r="E95" t="str">
            <v>PRODIEL PERU SOCIEDAD ANONIMA CERRADA - REPORTE ADUANAS 20170410</v>
          </cell>
          <cell r="G95">
            <v>0</v>
          </cell>
          <cell r="H95">
            <v>1.6044114625961878</v>
          </cell>
        </row>
        <row r="96">
          <cell r="E96" t="str">
            <v>PRODIEL PERU SOCIEDAD ANONIMA CERRADA - REPORTE ADUANAS 20170410</v>
          </cell>
          <cell r="G96">
            <v>0</v>
          </cell>
          <cell r="H96">
            <v>1.6044078262359969</v>
          </cell>
        </row>
        <row r="97">
          <cell r="E97" t="str">
            <v>PROYECTOS DE INFRAESTRUCTURA DEL PERU S. REPORTE ADUANAS 20170523</v>
          </cell>
          <cell r="G97">
            <v>0</v>
          </cell>
          <cell r="H97">
            <v>1.1821284080914689</v>
          </cell>
        </row>
        <row r="98">
          <cell r="E98" t="str">
            <v>PROYECTOS DE INFRAESTRUCTURA DEL PERU S. REPORTE ADUANAS 20170530</v>
          </cell>
          <cell r="G98">
            <v>0</v>
          </cell>
          <cell r="H98">
            <v>0.95708614161302541</v>
          </cell>
        </row>
        <row r="99">
          <cell r="E99" t="str">
            <v>TRANSMISORA ELECTRICA DEL SUR 2 S.A.C. T REPORTE ADUANAS 20170821</v>
          </cell>
          <cell r="G99">
            <v>0</v>
          </cell>
          <cell r="H99">
            <v>1.1116135662898252</v>
          </cell>
        </row>
        <row r="100">
          <cell r="E100" t="str">
            <v>PRODIEL PERU SOCIEDAD ANONIMA CERRADA - REPORTE ADUANAS 20170620</v>
          </cell>
          <cell r="G100">
            <v>0</v>
          </cell>
          <cell r="H100">
            <v>2.0234992314943763</v>
          </cell>
        </row>
        <row r="101">
          <cell r="E101" t="str">
            <v>PRODIEL PERU SOCIEDAD ANONIMA CERRADA - REPORTE ADUANAS 20170620</v>
          </cell>
          <cell r="G101">
            <v>0</v>
          </cell>
          <cell r="H101">
            <v>2.0234921222601745</v>
          </cell>
        </row>
        <row r="102">
          <cell r="E102" t="str">
            <v>PRODIEL PERU SOCIEDAD ANONIMA CERRADA - REPORTE ADUANAS 20170620</v>
          </cell>
          <cell r="G102">
            <v>0</v>
          </cell>
          <cell r="H102">
            <v>2.0234989483940082</v>
          </cell>
        </row>
        <row r="103">
          <cell r="E103" t="str">
            <v>PRODIEL PERU SOCIEDAD ANONIMA CERRADA - REPORTE ADUANAS 20170620</v>
          </cell>
          <cell r="G103">
            <v>0</v>
          </cell>
          <cell r="H103">
            <v>2.0234921222601745</v>
          </cell>
        </row>
        <row r="104">
          <cell r="E104" t="str">
            <v>PRODIEL PERU SOCIEDAD ANONIMA CERRADA - REPORTE ADUANAS 20170620</v>
          </cell>
          <cell r="G104">
            <v>0</v>
          </cell>
          <cell r="H104">
            <v>2.0234910465147782</v>
          </cell>
        </row>
        <row r="105">
          <cell r="E105" t="str">
            <v>PRODIEL PERU SOCIEDAD ANONIMA CERRADA - REPORTE ADUANAS 20170711</v>
          </cell>
          <cell r="G105">
            <v>0</v>
          </cell>
          <cell r="H105">
            <v>1.7713206947745284</v>
          </cell>
        </row>
        <row r="106">
          <cell r="E106" t="str">
            <v>PRODIEL PERU SOCIEDAD ANONIMA CERRADA - REPORTE ADUANAS 20170711</v>
          </cell>
          <cell r="G106">
            <v>0</v>
          </cell>
          <cell r="H106">
            <v>1.771319652358307</v>
          </cell>
        </row>
        <row r="107">
          <cell r="E107" t="str">
            <v>PRODIEL PERU SOCIEDAD ANONIMA CERRADA - REPORTE ADUANAS 20170620</v>
          </cell>
          <cell r="G107">
            <v>0</v>
          </cell>
          <cell r="H107">
            <v>2.0235004088058242</v>
          </cell>
        </row>
        <row r="108">
          <cell r="E108" t="str">
            <v>TRANSMISORA ELECTRICA DEL SUR 2 S.A.C. T REPORTE ADUANAS 20171113</v>
          </cell>
          <cell r="G108">
            <v>0</v>
          </cell>
          <cell r="H108">
            <v>1.1780188077781319</v>
          </cell>
        </row>
        <row r="791">
          <cell r="G791" t="str">
            <v>US$/kg</v>
          </cell>
          <cell r="H791">
            <v>1.6681672264524812</v>
          </cell>
        </row>
        <row r="792">
          <cell r="G792" t="str">
            <v>US$/Unidad</v>
          </cell>
          <cell r="H792">
            <v>1.6105930909805981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3.2450000000000001</v>
          </cell>
        </row>
        <row r="806">
          <cell r="F806" t="str">
            <v>FECHA DE REFERENCIA :</v>
          </cell>
          <cell r="G806">
            <v>43100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3.2450000000000001</v>
          </cell>
        </row>
        <row r="832">
          <cell r="F832" t="str">
            <v>FECHA DE REFERENCIA :</v>
          </cell>
          <cell r="G832">
            <v>43100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3.2450000000000001</v>
          </cell>
        </row>
        <row r="864">
          <cell r="F864" t="str">
            <v>FECHA DE REFERENCIA :</v>
          </cell>
          <cell r="G864">
            <v>43100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3.2450000000000001</v>
          </cell>
        </row>
        <row r="894">
          <cell r="F894" t="str">
            <v>FECHA DE REFERENCIA :</v>
          </cell>
          <cell r="G894">
            <v>43100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3.2450000000000001</v>
          </cell>
        </row>
        <row r="921">
          <cell r="F921" t="str">
            <v>FECHA DE REFERENCIA :</v>
          </cell>
          <cell r="G921">
            <v>43100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3.2450000000000001</v>
          </cell>
        </row>
        <row r="953">
          <cell r="F953" t="str">
            <v>FECHA DE REFERENCIA :</v>
          </cell>
          <cell r="G953">
            <v>43100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3.2450000000000001</v>
          </cell>
        </row>
        <row r="982">
          <cell r="F982" t="str">
            <v>FECHA DE REFERENCIA :</v>
          </cell>
          <cell r="G982">
            <v>43100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2.7309043464221592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3.2450000000000001</v>
          </cell>
        </row>
        <row r="1011">
          <cell r="F1011" t="str">
            <v>FECHA DE REFERENCIA :</v>
          </cell>
          <cell r="G1011">
            <v>43100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PRODIEL PERU SOCIEDAD ANONIMA CERRADA - REPORTE ADUANAS 20170220</v>
          </cell>
          <cell r="G1016">
            <v>0</v>
          </cell>
          <cell r="H1016">
            <v>4.1099391175807378</v>
          </cell>
        </row>
        <row r="1017">
          <cell r="E1017" t="str">
            <v>PRODIEL PERU SOCIEDAD ANONIMA CERRADA - REPORTE ADUANAS 20170220</v>
          </cell>
          <cell r="G1017">
            <v>0</v>
          </cell>
          <cell r="H1017">
            <v>4.1099605114185511</v>
          </cell>
        </row>
        <row r="1018">
          <cell r="E1018" t="str">
            <v>PRODIEL PERU SOCIEDAD ANONIMA CERRADA - REPORTE ADUANAS 20170220</v>
          </cell>
          <cell r="G1018">
            <v>0</v>
          </cell>
          <cell r="H1018">
            <v>4.1098866455583432</v>
          </cell>
        </row>
        <row r="1019">
          <cell r="E1019" t="str">
            <v>PRODIEL PERU SOCIEDAD ANONIMA CERRADA - REPORTE ADUANAS 20170220</v>
          </cell>
          <cell r="G1019">
            <v>0</v>
          </cell>
          <cell r="H1019">
            <v>4.109908262293148</v>
          </cell>
        </row>
        <row r="1020">
          <cell r="E1020" t="str">
            <v>PRODIEL PERU SOCIEDAD ANONIMA CERRADA - REPORTE ADUANAS 20170220</v>
          </cell>
          <cell r="G1020">
            <v>0</v>
          </cell>
          <cell r="H1020">
            <v>4.1099649853316924</v>
          </cell>
        </row>
        <row r="1021">
          <cell r="E1021" t="str">
            <v>PRODIEL PERU SOCIEDAD ANONIMA CERRADA - REPORTE ADUANAS 20170220</v>
          </cell>
          <cell r="G1021">
            <v>0</v>
          </cell>
          <cell r="H1021">
            <v>4.1100357231868401</v>
          </cell>
        </row>
        <row r="1022">
          <cell r="E1022" t="str">
            <v>PRODIEL PERU SOCIEDAD ANONIMA CERRADA - REPORTE ADUANAS 20170220</v>
          </cell>
          <cell r="G1022">
            <v>0</v>
          </cell>
          <cell r="H1022">
            <v>4.109914203706075</v>
          </cell>
        </row>
        <row r="1023">
          <cell r="E1023" t="str">
            <v>PRODIEL PERU SOCIEDAD ANONIMA CERRADA - REPORTE ADUANAS 20170220</v>
          </cell>
          <cell r="G1023">
            <v>0</v>
          </cell>
          <cell r="H1023">
            <v>4.1099351314441792</v>
          </cell>
        </row>
        <row r="1024">
          <cell r="E1024" t="str">
            <v>PRODIEL PERU SOCIEDAD ANONIMA CERRADA - REPORTE ADUANAS 20170220</v>
          </cell>
          <cell r="G1024">
            <v>0</v>
          </cell>
          <cell r="H1024">
            <v>4.1099423623266649</v>
          </cell>
        </row>
        <row r="1025">
          <cell r="E1025" t="str">
            <v>PRODIEL PERU SOCIEDAD ANONIMA CERRADA - REPORTE ADUANAS 20170220</v>
          </cell>
          <cell r="G1025">
            <v>0</v>
          </cell>
          <cell r="H1025">
            <v>4.1098908831821124</v>
          </cell>
        </row>
        <row r="1026">
          <cell r="E1026" t="str">
            <v>PRODIEL PERU SOCIEDAD ANONIMA CERRADA - REPORTE ADUANAS 20170220</v>
          </cell>
          <cell r="G1026">
            <v>0</v>
          </cell>
          <cell r="H1026">
            <v>4.10958904109589</v>
          </cell>
        </row>
        <row r="1027">
          <cell r="E1027" t="str">
            <v>PRODIEL PERU SOCIEDAD ANONIMA CERRADA - REPORTE ADUANAS 20170220</v>
          </cell>
          <cell r="G1027">
            <v>0</v>
          </cell>
          <cell r="H1027">
            <v>4.1099580616524314</v>
          </cell>
        </row>
        <row r="1028">
          <cell r="E1028" t="str">
            <v>PRODIEL PERU SOCIEDAD ANONIMA CERRADA - REPORTE ADUANAS 20170220</v>
          </cell>
          <cell r="G1028">
            <v>0</v>
          </cell>
          <cell r="H1028">
            <v>4.1106179583475591</v>
          </cell>
        </row>
        <row r="1029">
          <cell r="E1029" t="str">
            <v>PRODIEL PERU SOCIEDAD ANONIMA CERRADA - REPORTE ADUANAS 20170220</v>
          </cell>
          <cell r="G1029">
            <v>0</v>
          </cell>
          <cell r="H1029">
            <v>4.1098529598865845</v>
          </cell>
        </row>
        <row r="1030">
          <cell r="E1030" t="str">
            <v>MER INFRAESTRUCTURA PERU SOCIEDAD COMERC REPORTE ADUANAS 20170203</v>
          </cell>
          <cell r="G1030">
            <v>0</v>
          </cell>
          <cell r="H1030">
            <v>2.3272846458687164</v>
          </cell>
        </row>
        <row r="1031">
          <cell r="E1031" t="str">
            <v>MER INFRAESTRUCTURA PERU SOCIEDAD COMERC REPORTE ADUANAS 20170203</v>
          </cell>
          <cell r="G1031">
            <v>0</v>
          </cell>
          <cell r="H1031">
            <v>2.3273009040034438</v>
          </cell>
        </row>
        <row r="1032">
          <cell r="E1032" t="str">
            <v>MER INFRAESTRUCTURA PERU SOCIEDAD COMERC REPORTE ADUANAS 20170412</v>
          </cell>
          <cell r="G1032">
            <v>0</v>
          </cell>
          <cell r="H1032">
            <v>2.4214873910851682</v>
          </cell>
        </row>
        <row r="1033">
          <cell r="E1033" t="str">
            <v>MER INFRAESTRUCTURA PERU SOCIEDAD COMERC REPORTE ADUANAS 20170412</v>
          </cell>
          <cell r="G1033">
            <v>0</v>
          </cell>
          <cell r="H1033">
            <v>2.4214910214876291</v>
          </cell>
        </row>
        <row r="1034">
          <cell r="E1034" t="str">
            <v>MER INFRAESTRUCTURA PERU SOCIEDAD COMERC REPORTE ADUANAS 20170608</v>
          </cell>
          <cell r="G1034">
            <v>0</v>
          </cell>
          <cell r="H1034">
            <v>2.4124871552099365</v>
          </cell>
        </row>
        <row r="1035">
          <cell r="E1035" t="str">
            <v>MER INFRAESTRUCTURA PERU SOCIEDAD COMERC REPORTE ADUANAS 20170608</v>
          </cell>
          <cell r="G1035">
            <v>0</v>
          </cell>
          <cell r="H1035">
            <v>2.4124844495535647</v>
          </cell>
        </row>
        <row r="1036">
          <cell r="E1036" t="str">
            <v>MER INFRAESTRUCTURA PERU SOCIEDAD COMERC REPORTE ADUANAS 20170608</v>
          </cell>
          <cell r="G1036">
            <v>0</v>
          </cell>
          <cell r="H1036">
            <v>2.4124941670292315</v>
          </cell>
        </row>
        <row r="1037">
          <cell r="E1037" t="str">
            <v>MER INFRAESTRUCTURA PERU SOCIEDAD COMERC REPORTE ADUANAS 20170608</v>
          </cell>
          <cell r="G1037">
            <v>0</v>
          </cell>
          <cell r="H1037">
            <v>2.412492601956798</v>
          </cell>
        </row>
        <row r="1038">
          <cell r="E1038" t="str">
            <v>MER INFRAESTRUCTURA PERU SOCIEDAD COMERC REPORTE ADUANAS 20170608</v>
          </cell>
          <cell r="G1038">
            <v>0</v>
          </cell>
          <cell r="H1038">
            <v>2.4124871552099365</v>
          </cell>
        </row>
        <row r="1039">
          <cell r="E1039" t="str">
            <v>MER INFRAESTRUCTURA PERU SOCIEDAD COMERC REPORTE ADUANAS 20170608</v>
          </cell>
          <cell r="G1039">
            <v>0</v>
          </cell>
          <cell r="H1039">
            <v>2.4125015184850245</v>
          </cell>
        </row>
        <row r="1040">
          <cell r="E1040" t="str">
            <v>PROYECTOS DE INFRAESTRUCTURA DEL PERU S. REPORTE ADUANAS 20170407</v>
          </cell>
          <cell r="G1040">
            <v>0</v>
          </cell>
          <cell r="H1040">
            <v>1.2381865284974094</v>
          </cell>
        </row>
        <row r="1041">
          <cell r="E1041" t="str">
            <v>PROYECTOS DE INFRAESTRUCTURA DEL PERU S. REPORTE ADUANAS 20170410</v>
          </cell>
          <cell r="G1041">
            <v>0</v>
          </cell>
          <cell r="H1041">
            <v>1.2202</v>
          </cell>
        </row>
        <row r="1042">
          <cell r="E1042" t="str">
            <v>PROYECTOS DE INFRAESTRUCTURA DEL PERU S. REPORTE ADUANAS 20170418</v>
          </cell>
          <cell r="G1042">
            <v>0</v>
          </cell>
          <cell r="H1042">
            <v>1.0938903357273233</v>
          </cell>
        </row>
        <row r="1043">
          <cell r="E1043" t="str">
            <v>SINDICATO ENERGETICO S.A. REPORTE ADUANAS 20170725</v>
          </cell>
          <cell r="G1043">
            <v>0</v>
          </cell>
          <cell r="H1043">
            <v>2.7587695710465914</v>
          </cell>
        </row>
        <row r="1044">
          <cell r="E1044" t="str">
            <v>SINDICATO ENERGETICO S.A. REPORTE ADUANAS 20170725</v>
          </cell>
          <cell r="G1044">
            <v>0</v>
          </cell>
          <cell r="H1044">
            <v>2.7587716160311091</v>
          </cell>
        </row>
        <row r="1045">
          <cell r="E1045" t="str">
            <v>COMPANIA MINERA ANTAMINA S.A REPORTE ADUANAS 20171027</v>
          </cell>
          <cell r="G1045">
            <v>0</v>
          </cell>
          <cell r="H1045">
            <v>1.5392400604968197</v>
          </cell>
        </row>
        <row r="1046">
          <cell r="E1046" t="str">
            <v>COMPANIA MINERA ANTAMINA S.A REPORTE ADUANAS 20171027</v>
          </cell>
          <cell r="G1046">
            <v>0</v>
          </cell>
          <cell r="H1046">
            <v>1.8966116804155295</v>
          </cell>
        </row>
        <row r="1047">
          <cell r="E1047" t="str">
            <v>COMPANIA MINERA ANTAMINA S.A REPORTE ADUANAS 20171027</v>
          </cell>
          <cell r="G1047">
            <v>0</v>
          </cell>
          <cell r="H1047">
            <v>1.3789768926675521</v>
          </cell>
        </row>
        <row r="1048">
          <cell r="E1048" t="str">
            <v>MER INFRAESTRUCTURA PERU SOCIEDAD COMERC REPORTE ADUANAS 20171018</v>
          </cell>
          <cell r="G1048">
            <v>0</v>
          </cell>
          <cell r="H1048">
            <v>2.6751718521887771</v>
          </cell>
        </row>
        <row r="1067">
          <cell r="G1067" t="str">
            <v>US$/Unidad</v>
          </cell>
          <cell r="H1067">
            <v>2.9718704664839812</v>
          </cell>
        </row>
        <row r="1068">
          <cell r="G1068" t="str">
            <v>US$/Unidad</v>
          </cell>
          <cell r="H1068">
            <v>2.7309043464221592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2.57577453564154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COPEMI S.A.C. CONSTRUCTORES REPORTE ADUANAS 20170316</v>
          </cell>
          <cell r="G15">
            <v>0</v>
          </cell>
          <cell r="H15">
            <v>2.8476648284313724</v>
          </cell>
        </row>
        <row r="16">
          <cell r="E16" t="str">
            <v>COPEMI S.A.C. CONSTRUCTORES REPORTE ADUANAS 20170323</v>
          </cell>
          <cell r="G16">
            <v>0</v>
          </cell>
          <cell r="H16">
            <v>2.8394089635854343</v>
          </cell>
        </row>
        <row r="17">
          <cell r="E17" t="str">
            <v>CONDUCTORES Y CABLES DEL PERU SAC REPORTE ADUANAS 20170517</v>
          </cell>
          <cell r="G17">
            <v>0</v>
          </cell>
          <cell r="H17">
            <v>2.4769511245874538</v>
          </cell>
        </row>
        <row r="18">
          <cell r="E18" t="str">
            <v>CONDUCTORES Y CABLES DEL PERU SAC REPORTE ADUANAS 20170517</v>
          </cell>
          <cell r="G18">
            <v>0</v>
          </cell>
          <cell r="H18">
            <v>3.251102171193065</v>
          </cell>
        </row>
        <row r="19">
          <cell r="E19" t="str">
            <v>CONDUCTORES Y CABLES DEL PERU SAC REPORTE ADUANAS 20170517</v>
          </cell>
          <cell r="G19">
            <v>0</v>
          </cell>
          <cell r="H19">
            <v>3.0967124685247898</v>
          </cell>
        </row>
        <row r="20">
          <cell r="E20" t="str">
            <v>IMPORTACIONES GELCO SAC REPORTE ADUANAS 20170517</v>
          </cell>
          <cell r="G20">
            <v>0</v>
          </cell>
          <cell r="H20">
            <v>2.5762711864406778</v>
          </cell>
        </row>
        <row r="21">
          <cell r="E21" t="str">
            <v>IMPORTACIONES GELCO SAC REPORTE ADUANAS 20170517</v>
          </cell>
          <cell r="G21">
            <v>0</v>
          </cell>
          <cell r="H21">
            <v>2.5425</v>
          </cell>
        </row>
        <row r="22">
          <cell r="E22" t="str">
            <v>MANUFACTURAS INDUSTRIALES MENDOZA S.A. REPORTE ADUANAS 20170120</v>
          </cell>
          <cell r="G22">
            <v>0</v>
          </cell>
          <cell r="H22">
            <v>2.5655973684210527</v>
          </cell>
        </row>
        <row r="23">
          <cell r="E23" t="str">
            <v>MANUFACTURAS INDUSTRIALES MENDOZA S.A. REPORTE ADUANAS 20170120</v>
          </cell>
          <cell r="G23">
            <v>0</v>
          </cell>
          <cell r="H23">
            <v>2.5203918838273327</v>
          </cell>
        </row>
        <row r="24">
          <cell r="E24" t="str">
            <v>MANUFACTURAS INDUSTRIALES MENDOZA S.A. REPORTE ADUANAS 20170202</v>
          </cell>
          <cell r="G24">
            <v>0</v>
          </cell>
          <cell r="H24">
            <v>2.5753262010128197</v>
          </cell>
        </row>
        <row r="25">
          <cell r="E25" t="str">
            <v>MANUFACTURAS INDUSTRIALES MENDOZA S.A. REPORTE ADUANAS 20170202</v>
          </cell>
          <cell r="G25">
            <v>0</v>
          </cell>
          <cell r="H25">
            <v>2.5032024407753051</v>
          </cell>
        </row>
        <row r="26">
          <cell r="E26" t="str">
            <v>JJ&amp;P SUMTELEC S.A.C. REPORTE ADUANAS 20170202</v>
          </cell>
          <cell r="G26">
            <v>0</v>
          </cell>
          <cell r="H26">
            <v>1.4484330877687817</v>
          </cell>
        </row>
        <row r="27">
          <cell r="E27" t="str">
            <v>JJ&amp;P SUMTELEC S.A.C. REPORTE ADUANAS 20170202</v>
          </cell>
          <cell r="G27">
            <v>0</v>
          </cell>
          <cell r="H27">
            <v>1.4484317793715429</v>
          </cell>
        </row>
        <row r="28">
          <cell r="E28" t="str">
            <v>EJECUCION INTEGRAL E.I.R.L. - EJEIN E.I. REPORTE ADUANAS 20170207</v>
          </cell>
          <cell r="G28">
            <v>0</v>
          </cell>
          <cell r="H28">
            <v>2.5257552083333334</v>
          </cell>
        </row>
        <row r="29">
          <cell r="E29" t="str">
            <v>MANUFACTURAS INDUSTRIALES MENDOZA S.A. REPORTE ADUANAS 20170216</v>
          </cell>
          <cell r="G29">
            <v>0</v>
          </cell>
          <cell r="H29">
            <v>2.4444076276786557</v>
          </cell>
        </row>
        <row r="30">
          <cell r="E30" t="str">
            <v>JJ&amp;P SUMTELEC S.A.C. REPORTE ADUANAS 20170220</v>
          </cell>
          <cell r="G30">
            <v>0</v>
          </cell>
          <cell r="H30">
            <v>1.556402270319837</v>
          </cell>
        </row>
        <row r="31">
          <cell r="E31" t="str">
            <v>JJ&amp;P SUMTELEC S.A.C. REPORTE ADUANAS 20170220</v>
          </cell>
          <cell r="G31">
            <v>0</v>
          </cell>
          <cell r="H31">
            <v>1.5563988647162668</v>
          </cell>
        </row>
        <row r="32">
          <cell r="E32" t="str">
            <v>PACIFICO DISTRIBUCIONES S.A.C. REPORTE ADUANAS 20170328</v>
          </cell>
          <cell r="G32">
            <v>0</v>
          </cell>
          <cell r="H32">
            <v>2.6050469374229799</v>
          </cell>
        </row>
        <row r="33">
          <cell r="E33" t="str">
            <v>MANUFACTURAS INDUSTRIALES MENDOZA S.A. REPORTE ADUANAS 20170403</v>
          </cell>
          <cell r="G33">
            <v>0</v>
          </cell>
          <cell r="H33">
            <v>2.4993641999736185</v>
          </cell>
        </row>
        <row r="34">
          <cell r="E34" t="str">
            <v>MANUFACTURAS INDUSTRIALES MENDOZA S.A. REPORTE ADUANAS 20170403</v>
          </cell>
          <cell r="G34">
            <v>0</v>
          </cell>
          <cell r="H34">
            <v>2.4717692307692309</v>
          </cell>
        </row>
        <row r="35">
          <cell r="E35" t="str">
            <v>IMPORTACIONES GELCO SAC REPORTE ADUANAS 20170407</v>
          </cell>
          <cell r="G35">
            <v>0</v>
          </cell>
          <cell r="H35">
            <v>2.4222383720930232</v>
          </cell>
        </row>
        <row r="36">
          <cell r="E36" t="str">
            <v>TECSUR S.A. REPORTE ADUANAS 20170426</v>
          </cell>
          <cell r="G36">
            <v>0</v>
          </cell>
          <cell r="H36">
            <v>2.3498932633924512</v>
          </cell>
        </row>
        <row r="37">
          <cell r="E37" t="str">
            <v>TECSUR S.A. REPORTE ADUANAS 20170426</v>
          </cell>
          <cell r="G37">
            <v>0</v>
          </cell>
          <cell r="H37">
            <v>2.3498931241333394</v>
          </cell>
        </row>
        <row r="38">
          <cell r="E38" t="str">
            <v>JJ&amp;P SUMTELEC S.A.C. REPORTE ADUANAS 20170427</v>
          </cell>
          <cell r="G38">
            <v>0</v>
          </cell>
          <cell r="H38">
            <v>1.4466589503141443</v>
          </cell>
        </row>
        <row r="39">
          <cell r="E39" t="str">
            <v>JJ&amp;P SUMTELEC S.A.C. REPORTE ADUANAS 20170427</v>
          </cell>
          <cell r="G39">
            <v>0</v>
          </cell>
          <cell r="H39">
            <v>1.446658468813055</v>
          </cell>
        </row>
        <row r="40">
          <cell r="E40" t="str">
            <v>JJ&amp;P SUMTELEC S.A.C. REPORTE ADUANAS 20170427</v>
          </cell>
          <cell r="G40">
            <v>0</v>
          </cell>
          <cell r="H40">
            <v>1.6110856541588174</v>
          </cell>
        </row>
        <row r="41">
          <cell r="E41" t="str">
            <v>JJ&amp;P SUMTELEC S.A.C. REPORTE ADUANAS 20170427</v>
          </cell>
          <cell r="G41">
            <v>0</v>
          </cell>
          <cell r="H41">
            <v>1.611084245942173</v>
          </cell>
        </row>
        <row r="42">
          <cell r="E42" t="str">
            <v>CABLES ELECTRICOS BRANDE S.A.C. REPORTE ADUANAS 20170503</v>
          </cell>
          <cell r="G42">
            <v>0</v>
          </cell>
          <cell r="H42">
            <v>2.0693494252873563</v>
          </cell>
        </row>
        <row r="43">
          <cell r="E43" t="str">
            <v>CABLES ELECTRICOS BRANDE S.A.C. REPORTE ADUANAS 20170503</v>
          </cell>
          <cell r="G43">
            <v>0</v>
          </cell>
          <cell r="H43">
            <v>3.3008628571428571</v>
          </cell>
        </row>
        <row r="44">
          <cell r="E44" t="str">
            <v>CABLES ELECTRICOS BRANDE S.A.C. REPORTE ADUANAS 20170503</v>
          </cell>
          <cell r="G44">
            <v>0</v>
          </cell>
          <cell r="H44">
            <v>0.80523209876543211</v>
          </cell>
        </row>
        <row r="45">
          <cell r="E45" t="str">
            <v>IMPORTACIONES GELCO SAC REPORTE ADUANAS 20170503</v>
          </cell>
          <cell r="G45">
            <v>0</v>
          </cell>
          <cell r="H45">
            <v>2.4253448275862071</v>
          </cell>
        </row>
        <row r="46">
          <cell r="E46" t="str">
            <v>CONDUCTORES Y CABLES DEL PERU SAC REPORTE ADUANAS 20170517</v>
          </cell>
          <cell r="G46">
            <v>0</v>
          </cell>
          <cell r="H46">
            <v>2.4571599682935226</v>
          </cell>
        </row>
        <row r="47">
          <cell r="E47" t="str">
            <v>CONDUCTORES Y CABLES DEL PERU SAC REPORTE ADUANAS 20170517</v>
          </cell>
          <cell r="G47">
            <v>0</v>
          </cell>
          <cell r="H47">
            <v>1.9889769043893177</v>
          </cell>
        </row>
        <row r="48">
          <cell r="E48" t="str">
            <v>CONDUCTORES ELECTRICOS LIMA S A REPORTE ADUANAS 20170127</v>
          </cell>
          <cell r="G48">
            <v>0</v>
          </cell>
          <cell r="H48">
            <v>2.4865655761436014</v>
          </cell>
        </row>
        <row r="49">
          <cell r="E49" t="str">
            <v>CONDUCTORES ELECTRICOS LIMA S A REPORTE ADUANAS 20170127</v>
          </cell>
          <cell r="G49">
            <v>0</v>
          </cell>
          <cell r="H49">
            <v>2.4582374413349557</v>
          </cell>
        </row>
        <row r="50">
          <cell r="E50" t="str">
            <v>CONDUCTORES ELECTRICOS LIMA S A REPORTE ADUANAS 20170127</v>
          </cell>
          <cell r="G50">
            <v>0</v>
          </cell>
          <cell r="H50">
            <v>2.3940322823955351</v>
          </cell>
        </row>
        <row r="51">
          <cell r="E51" t="str">
            <v>CONDUCTORES ELECTRICOS LIMA S A REPORTE ADUANAS 20170127</v>
          </cell>
          <cell r="G51">
            <v>0</v>
          </cell>
          <cell r="H51">
            <v>2.4</v>
          </cell>
        </row>
        <row r="52">
          <cell r="E52" t="str">
            <v>CONDUCTORES ELECTRICOS LIMA S A REPORTE ADUANAS 20170127</v>
          </cell>
          <cell r="G52">
            <v>0</v>
          </cell>
          <cell r="H52">
            <v>2.5130004046944556</v>
          </cell>
        </row>
        <row r="53">
          <cell r="E53" t="str">
            <v>CONDUCTORES ELECTRICOS LIMA S A REPORTE ADUANAS 20170127</v>
          </cell>
          <cell r="G53">
            <v>0</v>
          </cell>
          <cell r="H53">
            <v>2.486195164326046</v>
          </cell>
        </row>
        <row r="54">
          <cell r="E54" t="str">
            <v>IMPORTACIONES GELCO SAC REPORTE ADUANAS 20170308</v>
          </cell>
          <cell r="G54">
            <v>0</v>
          </cell>
          <cell r="H54">
            <v>2.4541980541318513</v>
          </cell>
        </row>
        <row r="55">
          <cell r="E55" t="str">
            <v>IMPORTACIONES GELCO SAC REPORTE ADUANAS 20170308</v>
          </cell>
          <cell r="G55">
            <v>0</v>
          </cell>
          <cell r="H55">
            <v>2.4541987531652834</v>
          </cell>
        </row>
        <row r="56">
          <cell r="E56" t="str">
            <v>IMPORTACIONES GELCO SAC REPORTE ADUANAS 20170308</v>
          </cell>
          <cell r="G56">
            <v>0</v>
          </cell>
          <cell r="H56">
            <v>2.454197795913267</v>
          </cell>
        </row>
        <row r="57">
          <cell r="E57" t="str">
            <v>ANIXTER JORVEX S.A.C. REPORTE ADUANAS 20170328</v>
          </cell>
          <cell r="G57">
            <v>0</v>
          </cell>
          <cell r="H57">
            <v>2.427931207648812</v>
          </cell>
        </row>
        <row r="58">
          <cell r="E58" t="str">
            <v>CONDUCTORES Y CABLES DEL PERU SAC REPORTE ADUANAS 20170410</v>
          </cell>
          <cell r="G58">
            <v>0</v>
          </cell>
          <cell r="H58">
            <v>2.5107353790943101</v>
          </cell>
        </row>
        <row r="59">
          <cell r="E59" t="str">
            <v>CONDUCTORES Y CABLES DEL PERU SAC REPORTE ADUANAS 20170410</v>
          </cell>
          <cell r="G59">
            <v>0</v>
          </cell>
          <cell r="H59">
            <v>2.5551504111585306</v>
          </cell>
        </row>
        <row r="60">
          <cell r="E60" t="str">
            <v>CONDUCTORES Y CABLES DEL PERU SAC REPORTE ADUANAS 20170410</v>
          </cell>
          <cell r="G60">
            <v>0</v>
          </cell>
          <cell r="H60">
            <v>2.5693679842922239</v>
          </cell>
        </row>
        <row r="61">
          <cell r="E61" t="str">
            <v>CONDUCTORES Y CABLES DEL PERU SAC REPORTE ADUANAS 20170410</v>
          </cell>
          <cell r="G61">
            <v>0</v>
          </cell>
          <cell r="H61">
            <v>2.6625571909167367</v>
          </cell>
        </row>
        <row r="62">
          <cell r="E62" t="str">
            <v>CONDUCTORES Y CABLES DEL PERU SAC REPORTE ADUANAS 20170410</v>
          </cell>
          <cell r="G62">
            <v>0</v>
          </cell>
          <cell r="H62">
            <v>2.5799167278961548</v>
          </cell>
        </row>
        <row r="63">
          <cell r="E63" t="str">
            <v>CONSORCIO ELECTRICO DE VILLACURI SAC REPORTE ADUANAS 20170104</v>
          </cell>
          <cell r="G63">
            <v>0</v>
          </cell>
          <cell r="H63">
            <v>2.3869555680690562</v>
          </cell>
        </row>
        <row r="64">
          <cell r="E64" t="str">
            <v>CONSORCIO ELECTRICO DE VILLACURI SAC REPORTE ADUANAS 20170104</v>
          </cell>
          <cell r="G64">
            <v>0</v>
          </cell>
          <cell r="H64">
            <v>2.3869548617435243</v>
          </cell>
        </row>
        <row r="65">
          <cell r="E65" t="str">
            <v>CONSORCIO ELECTRICO DE VILLACURI SAC REPORTE ADUANAS 20170104</v>
          </cell>
          <cell r="G65">
            <v>0</v>
          </cell>
          <cell r="H65">
            <v>2.3869562930981387</v>
          </cell>
        </row>
        <row r="66">
          <cell r="E66" t="str">
            <v>CONSORCIO ELECTRICO DE VILLACURI SAC REPORTE ADUANAS 20170104</v>
          </cell>
          <cell r="G66">
            <v>0</v>
          </cell>
          <cell r="H66">
            <v>2.3869596734579015</v>
          </cell>
        </row>
        <row r="67">
          <cell r="E67" t="str">
            <v>CONSORCIO ELECTRICO DE VILLACURI SAC REPORTE ADUANAS 20170104</v>
          </cell>
          <cell r="G67">
            <v>0</v>
          </cell>
          <cell r="H67">
            <v>2.3869563078660385</v>
          </cell>
        </row>
        <row r="68">
          <cell r="E68" t="str">
            <v>JJ&amp;P SUMTELEC S.A.C. REPORTE ADUANAS 20170703</v>
          </cell>
          <cell r="G68">
            <v>0</v>
          </cell>
          <cell r="H68">
            <v>1.5553035392036134</v>
          </cell>
        </row>
        <row r="69">
          <cell r="E69" t="str">
            <v>JJ&amp;P SUMTELEC S.A.C. REPORTE ADUANAS 20170703</v>
          </cell>
          <cell r="G69">
            <v>0</v>
          </cell>
          <cell r="H69">
            <v>1.5553017189581422</v>
          </cell>
        </row>
        <row r="70">
          <cell r="E70" t="str">
            <v>IMPORTACIONES GELCO SAC REPORTE ADUANAS 20170706</v>
          </cell>
          <cell r="G70">
            <v>0</v>
          </cell>
          <cell r="H70">
            <v>2.4163723916532907</v>
          </cell>
        </row>
        <row r="71">
          <cell r="E71" t="str">
            <v>IMPORTACIONES GELCO SAC REPORTE ADUANAS 20170706</v>
          </cell>
          <cell r="G71">
            <v>0</v>
          </cell>
          <cell r="H71">
            <v>2.4222383720930232</v>
          </cell>
        </row>
        <row r="72">
          <cell r="E72" t="str">
            <v>IMPORTACIONES GELCO SAC REPORTE ADUANAS 20170706</v>
          </cell>
          <cell r="G72">
            <v>0</v>
          </cell>
          <cell r="H72">
            <v>2.437954939341421</v>
          </cell>
        </row>
        <row r="73">
          <cell r="E73" t="str">
            <v>RED DE ENERGIA DEL PERU SA REPORTE ADUANAS 20170717</v>
          </cell>
          <cell r="G73">
            <v>0</v>
          </cell>
          <cell r="H73">
            <v>2.5669356958857961</v>
          </cell>
        </row>
        <row r="74">
          <cell r="E74" t="str">
            <v>SINDICATO ENERGETICO S.A. REPORTE ADUANAS 20170717</v>
          </cell>
          <cell r="G74">
            <v>0</v>
          </cell>
          <cell r="H74">
            <v>2.8312581649153805</v>
          </cell>
        </row>
        <row r="75">
          <cell r="E75" t="str">
            <v>TECSUR S.A. REPORTE ADUANAS 20170718</v>
          </cell>
          <cell r="G75">
            <v>0</v>
          </cell>
          <cell r="H75">
            <v>2.3304069291641825</v>
          </cell>
        </row>
        <row r="76">
          <cell r="E76" t="str">
            <v>IMPORTACIONES GELCO SAC REPORTE ADUANAS 20170731</v>
          </cell>
          <cell r="G76">
            <v>0</v>
          </cell>
          <cell r="H76">
            <v>2.5244634331597222</v>
          </cell>
        </row>
        <row r="77">
          <cell r="E77" t="str">
            <v>IMPORTACIONES GELCO SAC REPORTE ADUANAS 20170731</v>
          </cell>
          <cell r="G77">
            <v>0</v>
          </cell>
          <cell r="H77">
            <v>2.5361368686868686</v>
          </cell>
        </row>
        <row r="78">
          <cell r="E78" t="str">
            <v>CABLES ELECTRICOS BRANDE S.A.C. REPORTE ADUANAS 20170801</v>
          </cell>
          <cell r="G78">
            <v>0</v>
          </cell>
          <cell r="H78">
            <v>2.4607924242424244</v>
          </cell>
        </row>
        <row r="79">
          <cell r="E79" t="str">
            <v>CABLES ELECTRICOS BRANDE S.A.C. REPORTE ADUANAS 20170801</v>
          </cell>
          <cell r="G79">
            <v>0</v>
          </cell>
          <cell r="H79">
            <v>2.4597463235294117</v>
          </cell>
        </row>
        <row r="80">
          <cell r="E80" t="str">
            <v>CABLES ELECTRICOS BRANDE S.A.C. REPORTE ADUANAS 20170801</v>
          </cell>
          <cell r="G80">
            <v>0</v>
          </cell>
          <cell r="H80">
            <v>2.4714576802507837</v>
          </cell>
        </row>
        <row r="81">
          <cell r="E81" t="str">
            <v>CABLES ELECTRICOS BRANDE S.A.C. REPORTE ADUANAS 20170801</v>
          </cell>
          <cell r="G81">
            <v>0</v>
          </cell>
          <cell r="H81">
            <v>2.5075514705882354</v>
          </cell>
        </row>
        <row r="82">
          <cell r="E82" t="str">
            <v>IMPORTACIONES GELCO SAC REPORTE ADUANAS 20170803</v>
          </cell>
          <cell r="G82">
            <v>0</v>
          </cell>
          <cell r="H82">
            <v>2.5091943977591038</v>
          </cell>
        </row>
        <row r="83">
          <cell r="E83" t="str">
            <v>IMPORTACIONES GELCO SAC REPORTE ADUANAS 20170814</v>
          </cell>
          <cell r="G83">
            <v>0</v>
          </cell>
          <cell r="H83">
            <v>2.4163723916532907</v>
          </cell>
        </row>
        <row r="84">
          <cell r="E84" t="str">
            <v>IMPORTACIONES GELCO SAC REPORTE ADUANAS 20170814</v>
          </cell>
          <cell r="G84">
            <v>0</v>
          </cell>
          <cell r="H84">
            <v>2.4222383720930232</v>
          </cell>
        </row>
        <row r="85">
          <cell r="E85" t="str">
            <v>IMPORTACIONES GELCO SAC REPORTE ADUANAS 20170814</v>
          </cell>
          <cell r="G85">
            <v>0</v>
          </cell>
          <cell r="H85">
            <v>2.437954939341421</v>
          </cell>
        </row>
        <row r="86">
          <cell r="E86" t="str">
            <v>IMPORTACIONES GELCO SAC REPORTE ADUANAS 20170814</v>
          </cell>
          <cell r="G86">
            <v>0</v>
          </cell>
          <cell r="H86">
            <v>2.4542187499999999</v>
          </cell>
        </row>
        <row r="87">
          <cell r="E87" t="str">
            <v>IMPORTACIONES GELCO SAC REPORTE ADUANAS 20170621</v>
          </cell>
          <cell r="G87">
            <v>0</v>
          </cell>
          <cell r="H87">
            <v>2.5666923670007709</v>
          </cell>
        </row>
        <row r="88">
          <cell r="E88" t="str">
            <v>ANIXTER JORVEX S.A.C. REPORTE ADUANAS 20170829</v>
          </cell>
          <cell r="G88">
            <v>0</v>
          </cell>
          <cell r="H88">
            <v>2.697222095203256</v>
          </cell>
        </row>
        <row r="89">
          <cell r="E89" t="str">
            <v>ANIXTER JORVEX S.A.C. REPORTE ADUANAS 20170829</v>
          </cell>
          <cell r="G89">
            <v>0</v>
          </cell>
          <cell r="H89">
            <v>3.0358265241986171</v>
          </cell>
        </row>
        <row r="90">
          <cell r="E90" t="str">
            <v>ANIXTER JORVEX S.A.C. REPORTE ADUANAS 20170731</v>
          </cell>
          <cell r="G90">
            <v>0</v>
          </cell>
          <cell r="H90">
            <v>2.6310592263422454</v>
          </cell>
        </row>
        <row r="91">
          <cell r="E91" t="str">
            <v>COBRA PERU S.A REPORTE ADUANAS 20170906</v>
          </cell>
          <cell r="G91">
            <v>0</v>
          </cell>
          <cell r="H91">
            <v>4.9096173076923071</v>
          </cell>
        </row>
        <row r="92">
          <cell r="E92" t="str">
            <v>IMPORTACIONES GELCO SAC REPORTE ADUANAS 20170905</v>
          </cell>
          <cell r="G92">
            <v>0</v>
          </cell>
          <cell r="H92">
            <v>2.7554113924050636</v>
          </cell>
        </row>
        <row r="93">
          <cell r="E93" t="str">
            <v>IMPORTACIONES GELCO SAC REPORTE ADUANAS 20170905</v>
          </cell>
          <cell r="G93">
            <v>0</v>
          </cell>
          <cell r="H93">
            <v>2.5384676258992802</v>
          </cell>
        </row>
        <row r="94">
          <cell r="E94" t="str">
            <v>IMPORTACIONES GELCO SAC REPORTE ADUANAS 20170905</v>
          </cell>
          <cell r="G94">
            <v>0</v>
          </cell>
          <cell r="H94">
            <v>2.5321704963235292</v>
          </cell>
        </row>
        <row r="95">
          <cell r="E95" t="str">
            <v>GCZ INGENIEROS S.A.C. REPORTE ADUANAS 20170915</v>
          </cell>
          <cell r="G95">
            <v>0</v>
          </cell>
          <cell r="H95">
            <v>2.5434084661902143</v>
          </cell>
        </row>
        <row r="96">
          <cell r="E96" t="str">
            <v>GCZ INGENIEROS S.A.C. REPORTE ADUANAS 20170918</v>
          </cell>
          <cell r="G96">
            <v>0</v>
          </cell>
          <cell r="H96">
            <v>2.4787570029422437</v>
          </cell>
        </row>
        <row r="97">
          <cell r="E97" t="str">
            <v>MANUFACTURAS ELECTRICAS S A REPORTE ADUANAS 20170919</v>
          </cell>
          <cell r="G97">
            <v>0</v>
          </cell>
          <cell r="H97">
            <v>2.3538757489750868</v>
          </cell>
        </row>
        <row r="98">
          <cell r="E98" t="str">
            <v>MANUFACTURAS ELECTRICAS S A REPORTE ADUANAS 20170919</v>
          </cell>
          <cell r="G98">
            <v>0</v>
          </cell>
          <cell r="H98">
            <v>2.4476308384918402</v>
          </cell>
        </row>
        <row r="99">
          <cell r="E99" t="str">
            <v>MANUFACTURAS INDUSTRIALES MENDOZA S.A. REPORTE ADUANAS 20171005</v>
          </cell>
          <cell r="G99">
            <v>0</v>
          </cell>
          <cell r="H99">
            <v>2.1724022523594257</v>
          </cell>
        </row>
        <row r="100">
          <cell r="E100" t="str">
            <v>MANUFACTURAS INDUSTRIALES MENDOZA S.A. REPORTE ADUANAS 20171005</v>
          </cell>
          <cell r="G100">
            <v>0</v>
          </cell>
          <cell r="H100">
            <v>2.9899061032863852</v>
          </cell>
        </row>
        <row r="101">
          <cell r="E101" t="str">
            <v>MANUFACTURAS INDUSTRIALES MENDOZA S.A. REPORTE ADUANAS 20171005</v>
          </cell>
          <cell r="G101">
            <v>0</v>
          </cell>
          <cell r="H101">
            <v>2.2900423091911151</v>
          </cell>
        </row>
        <row r="102">
          <cell r="E102" t="str">
            <v>MANUFACTURAS INDUSTRIALES MENDOZA S.A. REPORTE ADUANAS 20171005</v>
          </cell>
          <cell r="G102">
            <v>0</v>
          </cell>
          <cell r="H102">
            <v>3.2895623591284751</v>
          </cell>
        </row>
        <row r="103">
          <cell r="E103" t="str">
            <v>MANUFACTURAS INDUSTRIALES MENDOZA S.A. REPORTE ADUANAS 20171005</v>
          </cell>
          <cell r="G103">
            <v>0</v>
          </cell>
          <cell r="H103">
            <v>3.7333264057268214</v>
          </cell>
        </row>
        <row r="104">
          <cell r="E104" t="str">
            <v>MANUFACTURAS INDUSTRIALES MENDOZA S.A. REPORTE ADUANAS 20171005</v>
          </cell>
          <cell r="G104">
            <v>0</v>
          </cell>
          <cell r="H104">
            <v>1.2051102644036484</v>
          </cell>
        </row>
        <row r="105">
          <cell r="E105" t="str">
            <v>TECSUR S.A. REPORTE ADUANAS 20171024</v>
          </cell>
          <cell r="G105">
            <v>0</v>
          </cell>
          <cell r="H105">
            <v>2.7282230310204141</v>
          </cell>
        </row>
        <row r="106">
          <cell r="E106" t="str">
            <v>ANIXTER JORVEX S.A.C. REPORTE ADUANAS 20171025</v>
          </cell>
          <cell r="G106">
            <v>0</v>
          </cell>
          <cell r="H106">
            <v>3.0026385224274406</v>
          </cell>
        </row>
        <row r="107">
          <cell r="E107" t="str">
            <v>ANIXTER JORVEX S.A.C. REPORTE ADUANAS 20171025</v>
          </cell>
          <cell r="G107">
            <v>0</v>
          </cell>
          <cell r="H107">
            <v>3.1417791322014224</v>
          </cell>
        </row>
        <row r="108">
          <cell r="E108" t="str">
            <v>ANIXTER JORVEX S.A.C. REPORTE ADUANAS 20171025</v>
          </cell>
          <cell r="G108">
            <v>0</v>
          </cell>
          <cell r="H108">
            <v>2.9126986819783371</v>
          </cell>
        </row>
        <row r="109">
          <cell r="E109" t="str">
            <v>ANIXTER JORVEX S.A.C. REPORTE ADUANAS 20171025</v>
          </cell>
          <cell r="G109">
            <v>0</v>
          </cell>
          <cell r="H109">
            <v>2.8185208203853325</v>
          </cell>
        </row>
        <row r="110">
          <cell r="E110" t="str">
            <v>ANIXTER JORVEX S.A.C. REPORTE ADUANAS 20171025</v>
          </cell>
          <cell r="G110">
            <v>0</v>
          </cell>
          <cell r="H110">
            <v>2.6927573062261754</v>
          </cell>
        </row>
        <row r="111">
          <cell r="E111" t="str">
            <v>IMPORTACIONES GELCO SAC REPORTE ADUANAS 20171106</v>
          </cell>
          <cell r="G111">
            <v>0</v>
          </cell>
          <cell r="H111">
            <v>2.8219943576388888</v>
          </cell>
        </row>
        <row r="112">
          <cell r="E112" t="str">
            <v>CONDUCTORES ELECTRICOS LIMA S A REPORTE ADUANAS 20171127</v>
          </cell>
          <cell r="G112">
            <v>0</v>
          </cell>
          <cell r="H112">
            <v>2.8531965475469412</v>
          </cell>
        </row>
        <row r="113">
          <cell r="E113" t="str">
            <v>HUAURA POWER GROUP S.A REPORTE ADUANAS 20171219</v>
          </cell>
          <cell r="G113">
            <v>0</v>
          </cell>
          <cell r="H113">
            <v>3.6766666666666663</v>
          </cell>
        </row>
        <row r="114">
          <cell r="E114" t="str">
            <v>IMPORTACIONES GELCO SAC REPORTE ADUANAS 20171211</v>
          </cell>
          <cell r="G114">
            <v>0</v>
          </cell>
          <cell r="H114">
            <v>2.8350137362637362</v>
          </cell>
        </row>
        <row r="115">
          <cell r="E115" t="str">
            <v>MANUFACTURAS INDUSTRIALES MENDOZA S.A. REPORTE ADUANAS 20171215</v>
          </cell>
          <cell r="G115">
            <v>0</v>
          </cell>
          <cell r="H115">
            <v>2.9997252525252525</v>
          </cell>
        </row>
        <row r="116">
          <cell r="E116" t="str">
            <v>MANUFACTURAS INDUSTRIALES MENDOZA S.A. REPORTE ADUANAS 20171215</v>
          </cell>
          <cell r="G116">
            <v>0</v>
          </cell>
          <cell r="H116">
            <v>2.8830367647058823</v>
          </cell>
        </row>
        <row r="117">
          <cell r="E117" t="str">
            <v>MANUFACTURAS INDUSTRIALES MENDOZA S.A. REPORTE ADUANAS 20171215</v>
          </cell>
          <cell r="G117">
            <v>0</v>
          </cell>
          <cell r="H117">
            <v>2.8484533750869869</v>
          </cell>
        </row>
        <row r="118">
          <cell r="E118" t="str">
            <v>CENTELSA PERU S.A.C. REPORTE ADUANAS 20171227</v>
          </cell>
          <cell r="G118">
            <v>0</v>
          </cell>
          <cell r="H118">
            <v>2.973875</v>
          </cell>
        </row>
        <row r="119">
          <cell r="E119" t="str">
            <v>CONDUCTORES ELECTRICOS LIMA S A REPORTE ADUANAS 20171218</v>
          </cell>
          <cell r="G119">
            <v>0</v>
          </cell>
          <cell r="H119">
            <v>2.7855963590709352</v>
          </cell>
        </row>
        <row r="120">
          <cell r="E120" t="str">
            <v>CONDUCTORES ELECTRICOS LIMA S A REPORTE ADUANAS 20171218</v>
          </cell>
          <cell r="G120">
            <v>0</v>
          </cell>
          <cell r="H120">
            <v>2.7746706961233851</v>
          </cell>
        </row>
        <row r="121">
          <cell r="E121" t="str">
            <v>IMPORTACIONES GELCO SAC REPORTE ADUANAS 20171228</v>
          </cell>
          <cell r="G121">
            <v>0</v>
          </cell>
          <cell r="H121">
            <v>2.711797639969872</v>
          </cell>
        </row>
        <row r="122">
          <cell r="E122" t="str">
            <v>REPORTE EMPRESA :ENEL DISTRIBUCIÓN PERÚ - CON FACTURA N° ZTT20170524B</v>
          </cell>
          <cell r="G122">
            <v>1</v>
          </cell>
          <cell r="H122">
            <v>3.59</v>
          </cell>
        </row>
        <row r="201">
          <cell r="G201" t="str">
            <v>US$/kg</v>
          </cell>
          <cell r="H201">
            <v>2.5140155051752662</v>
          </cell>
        </row>
        <row r="202">
          <cell r="G202" t="str">
            <v>US$/Unidad</v>
          </cell>
          <cell r="H202">
            <v>2.57577453564154</v>
          </cell>
          <cell r="I202">
            <v>2.57577453564154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2.8186603073516951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3.2450000000000001</v>
          </cell>
        </row>
        <row r="215">
          <cell r="F215" t="str">
            <v>FECHA DE REFERENCIA :</v>
          </cell>
          <cell r="G215">
            <v>43100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TECSUR S.A. REPORTE ADUANAS 20170201</v>
          </cell>
          <cell r="G220">
            <v>0</v>
          </cell>
          <cell r="H220">
            <v>2.5889119043608506</v>
          </cell>
        </row>
        <row r="221">
          <cell r="E221" t="str">
            <v>TECSUR S.A. REPORTE ADUANAS 20170427</v>
          </cell>
          <cell r="G221">
            <v>0</v>
          </cell>
          <cell r="H221">
            <v>2.2524595323100778</v>
          </cell>
        </row>
        <row r="222">
          <cell r="E222" t="str">
            <v>TECSUR S.A. REPORTE ADUANAS 20170427</v>
          </cell>
          <cell r="G222">
            <v>0</v>
          </cell>
          <cell r="H222">
            <v>2.2524588597200701</v>
          </cell>
        </row>
        <row r="223">
          <cell r="E223" t="str">
            <v>TECSUR S.A. REPORTE ADUANAS 20170427</v>
          </cell>
          <cell r="G223">
            <v>0</v>
          </cell>
          <cell r="H223">
            <v>2.2524587237544691</v>
          </cell>
        </row>
        <row r="224">
          <cell r="E224" t="str">
            <v>ENEL DISTRIBUCION PERU S.A.A. REPORTE ADUANAS 20170627</v>
          </cell>
          <cell r="G224">
            <v>0</v>
          </cell>
          <cell r="H224">
            <v>2.9122108534104729</v>
          </cell>
        </row>
        <row r="225">
          <cell r="E225" t="str">
            <v>IMPORTACIONES GELCO SAC REPORTE ADUANAS 20170803</v>
          </cell>
          <cell r="G225">
            <v>0</v>
          </cell>
          <cell r="H225">
            <v>2.6347757575757575</v>
          </cell>
        </row>
        <row r="226">
          <cell r="E226" t="str">
            <v>ENEL DISTRIBUCION PERU S.A.A. REPORTE ADUANAS 20171024</v>
          </cell>
          <cell r="G226">
            <v>0</v>
          </cell>
          <cell r="H226">
            <v>3.1117754029130396</v>
          </cell>
        </row>
        <row r="227">
          <cell r="E227" t="str">
            <v>PROYECTOS DE INFRAESTRUCTURA DEL PERU S. REPORTE ADUANAS 20170904</v>
          </cell>
          <cell r="G227">
            <v>0</v>
          </cell>
          <cell r="H227">
            <v>2.9347297297297299</v>
          </cell>
        </row>
        <row r="228">
          <cell r="E228" t="str">
            <v>ENEL DISTRIBUCION PERU S.A.A. REPORTE ADUANAS 20171013</v>
          </cell>
          <cell r="G228">
            <v>0</v>
          </cell>
          <cell r="H228">
            <v>3.1747851823563105</v>
          </cell>
        </row>
        <row r="229">
          <cell r="E229" t="str">
            <v>ENEL DISTRIBUCION PERU S.A.A. REPORTE ADUANAS 20171013</v>
          </cell>
          <cell r="G229">
            <v>0</v>
          </cell>
          <cell r="H229">
            <v>3.3280474343675417</v>
          </cell>
        </row>
        <row r="230">
          <cell r="E230" t="str">
            <v>ENEL DISTRIBUCION PERU S.A.A. REPORTE ADUANAS 20171013</v>
          </cell>
          <cell r="G230">
            <v>0</v>
          </cell>
          <cell r="H230">
            <v>3.2925959639953546</v>
          </cell>
        </row>
        <row r="231">
          <cell r="E231" t="str">
            <v>TECSUR S.A. REPORTE ADUANAS 20171024</v>
          </cell>
          <cell r="G231">
            <v>0</v>
          </cell>
          <cell r="H231">
            <v>2.7282215452066252</v>
          </cell>
        </row>
        <row r="232">
          <cell r="E232" t="str">
            <v>TECSUR S.A. REPORTE ADUANAS 20171212</v>
          </cell>
          <cell r="G232">
            <v>0</v>
          </cell>
          <cell r="H232">
            <v>2.9658859347830924</v>
          </cell>
        </row>
        <row r="233">
          <cell r="E233" t="str">
            <v>TECSUR S.A. REPORTE ADUANAS 20171212</v>
          </cell>
          <cell r="G233">
            <v>0</v>
          </cell>
          <cell r="H233">
            <v>2.9658864263953353</v>
          </cell>
        </row>
        <row r="234">
          <cell r="E234" t="str">
            <v>ENEL DISTRIBUCION PERU S.A.A. REPORTE ADUANAS 20171226</v>
          </cell>
          <cell r="G234">
            <v>0</v>
          </cell>
          <cell r="H234">
            <v>3.895107570994333</v>
          </cell>
        </row>
        <row r="235">
          <cell r="E235" t="str">
            <v>ENEL DISTRIBUCION PERU S.A.A. REPORTE ADUANAS 20171218</v>
          </cell>
          <cell r="G235">
            <v>0</v>
          </cell>
          <cell r="H235">
            <v>3.0463523127994612</v>
          </cell>
        </row>
        <row r="240">
          <cell r="G240" t="str">
            <v>US$/kg</v>
          </cell>
          <cell r="H240">
            <v>2.8960414459170329</v>
          </cell>
        </row>
        <row r="241">
          <cell r="G241" t="str">
            <v>US$/Unidad</v>
          </cell>
          <cell r="H241">
            <v>2.8186603073516951</v>
          </cell>
          <cell r="I241">
            <v>2.8186603073516951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2.5271669939287089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MANUFACTURAS INDUSTRIALES MENDOZA S.A. REPORTE ADUANAS 20170523</v>
          </cell>
          <cell r="G259">
            <v>0</v>
          </cell>
          <cell r="H259">
            <v>2.4597689625735955</v>
          </cell>
        </row>
        <row r="260">
          <cell r="E260" t="str">
            <v>MANUFACTURAS INDUSTRIALES MENDOZA S.A. REPORTE ADUANAS 20170523</v>
          </cell>
          <cell r="G260">
            <v>0</v>
          </cell>
          <cell r="H260">
            <v>2.4597677386523116</v>
          </cell>
        </row>
        <row r="261">
          <cell r="E261" t="str">
            <v>TRANSMISORA ELECTRICA DEL SUR 2 S.A. TES REPORTE ADUANAS 20170123</v>
          </cell>
          <cell r="G261">
            <v>0</v>
          </cell>
          <cell r="H261">
            <v>2.3421138557637704</v>
          </cell>
        </row>
        <row r="262">
          <cell r="E262" t="str">
            <v>TRANSMISORA ELECTRICA DEL SUR 2 S.A. TES REPORTE ADUANAS 20170123</v>
          </cell>
          <cell r="G262">
            <v>0</v>
          </cell>
          <cell r="H262">
            <v>2.3421198156682026</v>
          </cell>
        </row>
        <row r="263">
          <cell r="E263" t="str">
            <v>TRANSMISORA ELECTRICA DEL SUR 2 S.A. TES REPORTE ADUANAS 20170123</v>
          </cell>
          <cell r="G263">
            <v>0</v>
          </cell>
          <cell r="H263">
            <v>2.3421197855368114</v>
          </cell>
        </row>
        <row r="264">
          <cell r="E264" t="str">
            <v>TRANSMISORA ELECTRICA DEL SUR 2 S.A. TES REPORTE ADUANAS 20170123</v>
          </cell>
          <cell r="G264">
            <v>0</v>
          </cell>
          <cell r="H264">
            <v>2.2655194071096596</v>
          </cell>
        </row>
        <row r="265">
          <cell r="E265" t="str">
            <v>TRANSMISORA ELECTRICA DEL SUR 2 S.A. TES REPORTE ADUANAS 20170123</v>
          </cell>
          <cell r="G265">
            <v>0</v>
          </cell>
          <cell r="H265">
            <v>2.2655226960110042</v>
          </cell>
        </row>
        <row r="266">
          <cell r="E266" t="str">
            <v>TRANSMISORA ELECTRICA DEL SUR 2 S.A. TES REPORTE ADUANAS 20170123</v>
          </cell>
          <cell r="G266">
            <v>0</v>
          </cell>
          <cell r="H266">
            <v>2.2655194353689083</v>
          </cell>
        </row>
        <row r="267">
          <cell r="E267" t="str">
            <v>TRANSMISORA ELECTRICA DEL SUR 2 S.A. TES REPORTE ADUANAS 20170123</v>
          </cell>
          <cell r="G267">
            <v>0</v>
          </cell>
          <cell r="H267">
            <v>2.2655247863247863</v>
          </cell>
        </row>
        <row r="268">
          <cell r="E268" t="str">
            <v>TRANSMISORA ELECTRICA DEL SUR 2 S.A. TES REPORTE ADUANAS 20170123</v>
          </cell>
          <cell r="G268">
            <v>0</v>
          </cell>
          <cell r="H268">
            <v>2.2655194908512333</v>
          </cell>
        </row>
        <row r="269">
          <cell r="E269" t="str">
            <v>TRANSMISORA ELECTRICA DEL SUR 2 S.A. TES REPORTE ADUANAS 20170123</v>
          </cell>
          <cell r="G269">
            <v>0</v>
          </cell>
          <cell r="H269">
            <v>2.2655274853801171</v>
          </cell>
        </row>
        <row r="270">
          <cell r="E270" t="str">
            <v>COMERCIALIZADORA DE FABRIC. ELECT. SAC REPORTE ADUANAS 20170215</v>
          </cell>
          <cell r="G270">
            <v>0</v>
          </cell>
          <cell r="H270">
            <v>2.0631583159480025</v>
          </cell>
        </row>
        <row r="271">
          <cell r="E271" t="str">
            <v>TALISMAN INGENIEROS E.I.R.L. REPORTE ADUANAS 20170308</v>
          </cell>
          <cell r="G271">
            <v>0</v>
          </cell>
          <cell r="H271">
            <v>5.6204545454545451</v>
          </cell>
        </row>
        <row r="272">
          <cell r="E272" t="str">
            <v>QUANTA SERVICES PERU S.A.C. REPORTE ADUANAS 20170403</v>
          </cell>
          <cell r="G272">
            <v>0</v>
          </cell>
          <cell r="H272">
            <v>2.59973820499687</v>
          </cell>
        </row>
        <row r="273">
          <cell r="E273" t="str">
            <v>DFJ INGENIERIA Y SUMINISTROS S.A.C. REPORTE ADUANAS 20170421</v>
          </cell>
          <cell r="G273">
            <v>0</v>
          </cell>
          <cell r="H273">
            <v>2.520780220947525</v>
          </cell>
        </row>
        <row r="274">
          <cell r="E274" t="str">
            <v>DFJ INGENIERIA Y SUMINISTROS S.A.C. REPORTE ADUANAS 20170421</v>
          </cell>
          <cell r="G274">
            <v>0</v>
          </cell>
          <cell r="H274">
            <v>2.481400132275132</v>
          </cell>
        </row>
        <row r="275">
          <cell r="E275" t="str">
            <v>TRANSMISORA ELECTRICA DEL SUR 2 S.A. TES REPORTE ADUANAS 20170504</v>
          </cell>
          <cell r="G275">
            <v>0</v>
          </cell>
          <cell r="H275">
            <v>2.8895274584929758</v>
          </cell>
        </row>
        <row r="276">
          <cell r="E276" t="str">
            <v>QUANTA SERVICES PERU S.A.C. REPORTE ADUANAS 20170516</v>
          </cell>
          <cell r="G276">
            <v>0</v>
          </cell>
          <cell r="H276">
            <v>3.1024048094555909</v>
          </cell>
        </row>
        <row r="277">
          <cell r="E277" t="str">
            <v>PROYECTOS DE INFRAESTRUCTURA DEL PERU S. REPORTE ADUANAS 20170127</v>
          </cell>
          <cell r="G277">
            <v>0</v>
          </cell>
          <cell r="H277">
            <v>2.3313207409141321</v>
          </cell>
        </row>
        <row r="278">
          <cell r="E278" t="str">
            <v>PROYECTOS DE INFRAESTRUCTURA DEL PERU S. REPORTE ADUANAS 20170127</v>
          </cell>
          <cell r="G278">
            <v>0</v>
          </cell>
          <cell r="H278">
            <v>2.3313208332277502</v>
          </cell>
        </row>
        <row r="279">
          <cell r="E279" t="str">
            <v>PROYECTOS DE INFRAESTRUCTURA DEL PERU S. REPORTE ADUANAS 20170127</v>
          </cell>
          <cell r="G279">
            <v>0</v>
          </cell>
          <cell r="H279">
            <v>2.3313208092050708</v>
          </cell>
        </row>
        <row r="280">
          <cell r="E280" t="str">
            <v>PROYECTOS DE INFRAESTRUCTURA DEL PERU S. REPORTE ADUANAS 20170127</v>
          </cell>
          <cell r="G280">
            <v>0</v>
          </cell>
          <cell r="H280">
            <v>2.3313209747134187</v>
          </cell>
        </row>
        <row r="281">
          <cell r="E281" t="str">
            <v>PROYECTOS DE INFRAESTRUCTURA DEL PERU S. REPORTE ADUANAS 20170524</v>
          </cell>
          <cell r="G281">
            <v>0</v>
          </cell>
          <cell r="H281">
            <v>2.4458499040307102</v>
          </cell>
        </row>
        <row r="282">
          <cell r="E282" t="str">
            <v>PROYECTOS DE INFRAESTRUCTURA DEL PERU S. REPORTE ADUANAS 20170524</v>
          </cell>
          <cell r="G282">
            <v>0</v>
          </cell>
          <cell r="H282">
            <v>2.4448740604739227</v>
          </cell>
        </row>
        <row r="283">
          <cell r="E283" t="str">
            <v>COBRA PERU S.A REPORTE ADUANAS 20170803</v>
          </cell>
          <cell r="G283">
            <v>0</v>
          </cell>
          <cell r="H283">
            <v>10.115328903216714</v>
          </cell>
        </row>
        <row r="284">
          <cell r="E284" t="str">
            <v>COBRA PERU S.A REPORTE ADUANAS 20170803</v>
          </cell>
          <cell r="G284">
            <v>0</v>
          </cell>
          <cell r="H284">
            <v>10.115328645590992</v>
          </cell>
        </row>
        <row r="285">
          <cell r="E285" t="str">
            <v>PROYECTOS DE INFRAESTRUCTURA DEL PERU S. REPORTE ADUANAS 20170824</v>
          </cell>
          <cell r="G285">
            <v>0</v>
          </cell>
          <cell r="H285">
            <v>3.2933796474577068</v>
          </cell>
        </row>
        <row r="286">
          <cell r="E286" t="str">
            <v>PRODIEL PERU SOCIEDAD ANONIMA CERRADA - REPORTE ADUANAS 20170619</v>
          </cell>
          <cell r="G286">
            <v>0</v>
          </cell>
          <cell r="H286">
            <v>2.6000523471359198</v>
          </cell>
        </row>
        <row r="287">
          <cell r="E287" t="str">
            <v>TRANSMISORA ELECTRICA DEL SUR 2 S.A.C. T REPORTE ADUANAS 20171124</v>
          </cell>
          <cell r="G287">
            <v>0</v>
          </cell>
          <cell r="H287">
            <v>2.8864336856460961</v>
          </cell>
        </row>
        <row r="288">
          <cell r="E288" t="str">
            <v>TRANSMISORA ELECTRICA DEL SUR 2 S.A.C. T REPORTE ADUANAS 20171124</v>
          </cell>
          <cell r="G288">
            <v>0</v>
          </cell>
          <cell r="H288">
            <v>2.8864444444444444</v>
          </cell>
        </row>
        <row r="289">
          <cell r="E289" t="str">
            <v>TURBO S.A. REPORTE ADUANAS 20171103</v>
          </cell>
          <cell r="G289">
            <v>0</v>
          </cell>
          <cell r="H289">
            <v>2.7452871287128713</v>
          </cell>
        </row>
        <row r="290">
          <cell r="E290" t="str">
            <v>PROYECTOS DE INFRAESTRUCTURA DEL PERU S. REPORTE ADUANAS 20171211</v>
          </cell>
          <cell r="G290">
            <v>0</v>
          </cell>
          <cell r="H290">
            <v>8.6501936459909228</v>
          </cell>
        </row>
        <row r="291">
          <cell r="E291" t="str">
            <v>GENERAL CABLE PERU S.A.C. REPORTE ADUANAS 20171220</v>
          </cell>
          <cell r="G291">
            <v>0</v>
          </cell>
          <cell r="H291">
            <v>3.7476505908532842</v>
          </cell>
        </row>
        <row r="325">
          <cell r="G325" t="str">
            <v>US$/kg</v>
          </cell>
          <cell r="H325">
            <v>3.2445975164151308</v>
          </cell>
        </row>
        <row r="326">
          <cell r="G326" t="str">
            <v>US$/Unidad</v>
          </cell>
          <cell r="H326">
            <v>2.5271669939287089</v>
          </cell>
          <cell r="I326">
            <v>2.5271669939287089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3.2450000000000001</v>
          </cell>
        </row>
        <row r="340">
          <cell r="F340" t="str">
            <v>FECHA DE REFERENCIA :</v>
          </cell>
          <cell r="G340">
            <v>43100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3.2450000000000001</v>
          </cell>
        </row>
        <row r="381">
          <cell r="F381" t="str">
            <v>FECHA DE REFERENCIA :</v>
          </cell>
          <cell r="G381">
            <v>43100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US$/km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US$/km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2.0184061479574322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3.2450000000000001</v>
          </cell>
        </row>
        <row r="435">
          <cell r="F435" t="str">
            <v>FECHA DE REFERENCIA :</v>
          </cell>
          <cell r="G435">
            <v>43100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COMERCIALIZADORA DE FABRIC. ELECT. SAC REPORTE ADUANAS 20170215</v>
          </cell>
          <cell r="G440">
            <v>0</v>
          </cell>
          <cell r="H440">
            <v>2.0631580094065218</v>
          </cell>
        </row>
        <row r="441">
          <cell r="E441" t="str">
            <v>MANUFACTURAS INDUSTRIALES MENDOZA S.A. REPORTE ADUANAS 20170216</v>
          </cell>
          <cell r="G441">
            <v>0</v>
          </cell>
          <cell r="H441">
            <v>1.8928525714285713</v>
          </cell>
        </row>
        <row r="442">
          <cell r="E442" t="str">
            <v>CONSORCIO MASTER SOCIEDAD ANONIMA CERRAD REPORTE ADUANAS 20170307</v>
          </cell>
          <cell r="G442">
            <v>0</v>
          </cell>
          <cell r="H442">
            <v>1.8556754130223518</v>
          </cell>
        </row>
        <row r="443">
          <cell r="E443" t="str">
            <v>CONSORCIO MASTER SOCIEDAD ANONIMA CERRAD REPORTE ADUANAS 20170307</v>
          </cell>
          <cell r="G443">
            <v>0</v>
          </cell>
          <cell r="H443">
            <v>1.8431250000000001</v>
          </cell>
        </row>
        <row r="444">
          <cell r="E444" t="str">
            <v>COPEMI S.A.C. CONSTRUCTORES REPORTE ADUANAS 20170307</v>
          </cell>
          <cell r="G444">
            <v>0</v>
          </cell>
          <cell r="H444">
            <v>2.140434894493052</v>
          </cell>
        </row>
        <row r="445">
          <cell r="E445" t="str">
            <v>COPEMI S.A.C. CONSTRUCTORES REPORTE ADUANAS 20170307</v>
          </cell>
          <cell r="G445">
            <v>0</v>
          </cell>
          <cell r="H445">
            <v>2.096700811897716</v>
          </cell>
        </row>
        <row r="446">
          <cell r="E446" t="str">
            <v>ANIXTER JORVEX S.A.C. REPORTE ADUANAS 20170328</v>
          </cell>
          <cell r="G446">
            <v>0</v>
          </cell>
          <cell r="H446">
            <v>3.7884276729559745</v>
          </cell>
        </row>
        <row r="447">
          <cell r="E447" t="str">
            <v>ANIXTER JORVEX S.A.C. REPORTE ADUANAS 20170731</v>
          </cell>
          <cell r="G447">
            <v>0</v>
          </cell>
          <cell r="H447">
            <v>2.2368963354538125</v>
          </cell>
        </row>
        <row r="466">
          <cell r="G466" t="str">
            <v>US$/kg</v>
          </cell>
          <cell r="H466">
            <v>2.2396588385822498</v>
          </cell>
        </row>
        <row r="467">
          <cell r="G467" t="str">
            <v>US$/Unidad</v>
          </cell>
          <cell r="H467">
            <v>2.0184061479574322</v>
          </cell>
          <cell r="I467">
            <v>2.0184061479574322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6.9583635141900002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3.2450000000000001</v>
          </cell>
        </row>
        <row r="481">
          <cell r="F481" t="str">
            <v>FECHA DE REFERENCIA :</v>
          </cell>
          <cell r="G481">
            <v>43100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TECSUR S.A. REPORTE ADUANAS 20170808</v>
          </cell>
          <cell r="G486">
            <v>0</v>
          </cell>
          <cell r="H486">
            <v>6.957036187771573</v>
          </cell>
        </row>
        <row r="487">
          <cell r="E487" t="str">
            <v>TECSUR S.A. REPORTE ADUANAS 20170808</v>
          </cell>
          <cell r="G487">
            <v>0</v>
          </cell>
          <cell r="H487">
            <v>6.957036187771573</v>
          </cell>
        </row>
        <row r="488">
          <cell r="E488" t="str">
            <v>TECSUR S.A. REPORTE ADUANAS 20170808</v>
          </cell>
          <cell r="G488">
            <v>0</v>
          </cell>
          <cell r="H488">
            <v>6.957036187771573</v>
          </cell>
        </row>
        <row r="489">
          <cell r="E489" t="str">
            <v>TECSUR S.A. REPORTE ADUANAS 20170808</v>
          </cell>
          <cell r="G489">
            <v>0</v>
          </cell>
          <cell r="H489">
            <v>6.9570365707069026</v>
          </cell>
        </row>
        <row r="490">
          <cell r="E490" t="str">
            <v>TECSUR S.A. REPORTE ADUANAS 20170808</v>
          </cell>
          <cell r="G490">
            <v>0</v>
          </cell>
          <cell r="H490">
            <v>6.9570365707069026</v>
          </cell>
        </row>
        <row r="491">
          <cell r="E491" t="str">
            <v>TECSUR S.A. REPORTE ADUANAS 20170808</v>
          </cell>
          <cell r="G491">
            <v>0</v>
          </cell>
          <cell r="H491">
            <v>6.9570365707069026</v>
          </cell>
        </row>
        <row r="492">
          <cell r="E492" t="str">
            <v>TECSUR S.A. REPORTE ADUANAS 20170808</v>
          </cell>
          <cell r="G492">
            <v>0</v>
          </cell>
          <cell r="H492">
            <v>6.9570444908559503</v>
          </cell>
        </row>
        <row r="493">
          <cell r="E493" t="str">
            <v>TECSUR S.A. REPORTE ADUANAS 20170808</v>
          </cell>
          <cell r="G493">
            <v>0</v>
          </cell>
          <cell r="H493">
            <v>6.9570444908559503</v>
          </cell>
        </row>
        <row r="494">
          <cell r="E494" t="str">
            <v>TECSUR S.A. REPORTE ADUANAS 20170808</v>
          </cell>
          <cell r="G494">
            <v>0</v>
          </cell>
          <cell r="H494">
            <v>6.9570444908559503</v>
          </cell>
        </row>
        <row r="495">
          <cell r="E495" t="str">
            <v>TECSUR S.A. REPORTE ADUANAS 20170816</v>
          </cell>
          <cell r="G495">
            <v>0</v>
          </cell>
          <cell r="H495">
            <v>6.9575367005079256</v>
          </cell>
        </row>
        <row r="496">
          <cell r="E496" t="str">
            <v>TECSUR S.A. REPORTE ADUANAS 20170816</v>
          </cell>
          <cell r="G496">
            <v>0</v>
          </cell>
          <cell r="H496">
            <v>6.9575367005079256</v>
          </cell>
        </row>
        <row r="497">
          <cell r="E497" t="str">
            <v>TECSUR S.A. REPORTE ADUANAS 20170816</v>
          </cell>
          <cell r="G497">
            <v>0</v>
          </cell>
          <cell r="H497">
            <v>6.9575367005079256</v>
          </cell>
        </row>
        <row r="498">
          <cell r="E498" t="str">
            <v>TECSUR S.A. REPORTE ADUANAS 20170816</v>
          </cell>
          <cell r="G498">
            <v>0</v>
          </cell>
          <cell r="H498">
            <v>6.9575367005079256</v>
          </cell>
        </row>
        <row r="499">
          <cell r="E499" t="str">
            <v>TECSUR S.A. REPORTE ADUANAS 20170816</v>
          </cell>
          <cell r="G499">
            <v>0</v>
          </cell>
          <cell r="H499">
            <v>6.9575367005079256</v>
          </cell>
        </row>
        <row r="500">
          <cell r="E500" t="str">
            <v>TECSUR S.A. REPORTE ADUANAS 20170816</v>
          </cell>
          <cell r="G500">
            <v>0</v>
          </cell>
          <cell r="H500">
            <v>6.9623770012192656</v>
          </cell>
        </row>
        <row r="501">
          <cell r="E501" t="str">
            <v>TECSUR S.A. REPORTE ADUANAS 20170816</v>
          </cell>
          <cell r="G501">
            <v>0</v>
          </cell>
          <cell r="H501">
            <v>6.9623770012192656</v>
          </cell>
        </row>
        <row r="502">
          <cell r="E502" t="str">
            <v>TECSUR S.A. REPORTE ADUANAS 20170816</v>
          </cell>
          <cell r="G502">
            <v>0</v>
          </cell>
          <cell r="H502">
            <v>6.9623770012192656</v>
          </cell>
        </row>
        <row r="503">
          <cell r="E503" t="str">
            <v>TECSUR S.A. REPORTE ADUANAS 20170816</v>
          </cell>
          <cell r="G503">
            <v>0</v>
          </cell>
          <cell r="H503">
            <v>6.9623770012192656</v>
          </cell>
        </row>
        <row r="533">
          <cell r="G533" t="str">
            <v>US$/kg</v>
          </cell>
          <cell r="H533">
            <v>6.9583635141900002</v>
          </cell>
        </row>
        <row r="534">
          <cell r="G534" t="str">
            <v>US$/Unidad</v>
          </cell>
          <cell r="H534">
            <v>6.9583635141900002</v>
          </cell>
          <cell r="I534">
            <v>6.9583635141900002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6.9205315425944844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3.2450000000000001</v>
          </cell>
        </row>
        <row r="549">
          <cell r="F549" t="str">
            <v>FECHA DE REFERENCIA :</v>
          </cell>
          <cell r="G549">
            <v>43100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6.9205315425944844</v>
          </cell>
        </row>
        <row r="563">
          <cell r="G563" t="str">
            <v>US$/kg</v>
          </cell>
          <cell r="H563">
            <v>6.9205315425944844</v>
          </cell>
        </row>
        <row r="564">
          <cell r="G564" t="str">
            <v>US$/Unidad</v>
          </cell>
          <cell r="H564" t="str">
            <v>NO APLICA</v>
          </cell>
          <cell r="I564">
            <v>6.9205315425944844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5.5413688920990367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3.2450000000000001</v>
          </cell>
        </row>
        <row r="579">
          <cell r="F579" t="str">
            <v>FECHA DE REFERENCIA :</v>
          </cell>
          <cell r="G579">
            <v>43100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SIEMENS SAC REPORTE ADUANAS 20170410</v>
          </cell>
          <cell r="G584">
            <v>0</v>
          </cell>
          <cell r="H584">
            <v>5.9537283933111684</v>
          </cell>
        </row>
        <row r="585">
          <cell r="E585" t="str">
            <v>SIEMENS SAC REPORTE ADUANAS 20170410</v>
          </cell>
          <cell r="G585">
            <v>0</v>
          </cell>
          <cell r="H585">
            <v>5.9537538501963416</v>
          </cell>
        </row>
        <row r="586">
          <cell r="E586" t="str">
            <v>SIEMENS SAC REPORTE ADUANAS 20170410</v>
          </cell>
          <cell r="G586">
            <v>0</v>
          </cell>
          <cell r="H586">
            <v>5.9537397218792947</v>
          </cell>
        </row>
        <row r="587">
          <cell r="E587" t="str">
            <v>CENTELSA PERU S.A.C. REPORTE ADUANAS 20170130</v>
          </cell>
          <cell r="G587">
            <v>0</v>
          </cell>
          <cell r="H587">
            <v>5.8387810772927979</v>
          </cell>
        </row>
        <row r="588">
          <cell r="E588" t="str">
            <v>TECSUR S.A. REPORTE ADUANAS 20170815</v>
          </cell>
          <cell r="G588">
            <v>0</v>
          </cell>
          <cell r="H588">
            <v>2.6660398387096773</v>
          </cell>
        </row>
        <row r="589">
          <cell r="E589" t="str">
            <v>TECSUR S.A. REPORTE ADUANAS 20170704</v>
          </cell>
          <cell r="G589">
            <v>0</v>
          </cell>
          <cell r="H589">
            <v>2.843102189781022</v>
          </cell>
        </row>
        <row r="590">
          <cell r="E590" t="str">
            <v>TECSUR S.A. REPORTE ADUANAS 20170704</v>
          </cell>
          <cell r="G590">
            <v>0</v>
          </cell>
          <cell r="H590">
            <v>2.780446638883856</v>
          </cell>
        </row>
        <row r="591">
          <cell r="E591" t="str">
            <v>CABLES ELECTRICOS BRANDE S.A.C. REPORTE ADUANAS 20170821</v>
          </cell>
          <cell r="G591">
            <v>0</v>
          </cell>
          <cell r="H591">
            <v>2.7745929968167347</v>
          </cell>
        </row>
        <row r="592">
          <cell r="E592" t="str">
            <v>GENERAL CABLE PERU S.A.C. REPORTE ADUANAS 20170704</v>
          </cell>
          <cell r="G592">
            <v>0</v>
          </cell>
          <cell r="H592">
            <v>4.9430080213903747</v>
          </cell>
        </row>
        <row r="593">
          <cell r="E593" t="str">
            <v>GENERAL CABLE PERU S.A.C. REPORTE ADUANAS 20170704</v>
          </cell>
          <cell r="G593">
            <v>0</v>
          </cell>
          <cell r="H593">
            <v>5.274382871536524</v>
          </cell>
        </row>
        <row r="594">
          <cell r="E594" t="str">
            <v>CJR RENEWABLES PERU SOCIEDAD ANONIMA CER REPORTE ADUANAS 20170731</v>
          </cell>
          <cell r="G594">
            <v>0</v>
          </cell>
          <cell r="H594">
            <v>8.1276618122977347</v>
          </cell>
        </row>
        <row r="595">
          <cell r="E595" t="str">
            <v>CENTELSA PERU S.A.C. REPORTE ADUANAS 20171214</v>
          </cell>
          <cell r="G595">
            <v>0</v>
          </cell>
          <cell r="H595">
            <v>6.1044480827445451</v>
          </cell>
        </row>
        <row r="596">
          <cell r="E596" t="str">
            <v>CENTELSA PERU S.A.C. REPORTE ADUANAS 20171227</v>
          </cell>
          <cell r="G596">
            <v>0</v>
          </cell>
          <cell r="H596">
            <v>4.8721883090867575</v>
          </cell>
        </row>
        <row r="597">
          <cell r="E597" t="str">
            <v>CENTELSA PERU S.A.C. REPORTE ADUANAS 20171214</v>
          </cell>
          <cell r="G597">
            <v>0</v>
          </cell>
          <cell r="H597">
            <v>6.104446253766822</v>
          </cell>
        </row>
        <row r="707">
          <cell r="G707" t="str">
            <v>US$/kg</v>
          </cell>
          <cell r="H707">
            <v>5.013594289835261</v>
          </cell>
        </row>
        <row r="708">
          <cell r="G708" t="str">
            <v>US$/Unidad</v>
          </cell>
          <cell r="H708">
            <v>5.5413688920990367</v>
          </cell>
          <cell r="I708">
            <v>5.5413688920990367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6.8845450330280178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3.2450000000000001</v>
          </cell>
        </row>
        <row r="722">
          <cell r="F722" t="str">
            <v>FECHA DE REFERENCIA :</v>
          </cell>
          <cell r="G722">
            <v>43100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ENEL DISTRIBUCION PERU S.A.A. REPORTE ADUANAS 20170123</v>
          </cell>
          <cell r="G727">
            <v>0</v>
          </cell>
          <cell r="H727">
            <v>4.778993100034036</v>
          </cell>
        </row>
        <row r="728">
          <cell r="E728" t="str">
            <v>TECSUR S.A. REPORTE ADUANAS 20170816</v>
          </cell>
          <cell r="G728">
            <v>0</v>
          </cell>
          <cell r="H728">
            <v>6.3914092202596331</v>
          </cell>
        </row>
        <row r="729">
          <cell r="E729" t="str">
            <v>TECSUR S.A. REPORTE ADUANAS 20170816</v>
          </cell>
          <cell r="G729">
            <v>0</v>
          </cell>
          <cell r="H729">
            <v>6.3914345721365935</v>
          </cell>
        </row>
        <row r="730">
          <cell r="E730" t="str">
            <v>TECSUR S.A. REPORTE ADUANAS 20170816</v>
          </cell>
          <cell r="G730">
            <v>0</v>
          </cell>
          <cell r="H730">
            <v>6.3914710561626968</v>
          </cell>
        </row>
        <row r="731">
          <cell r="E731" t="str">
            <v>TECSUR S.A. REPORTE ADUANAS 20170816</v>
          </cell>
          <cell r="G731">
            <v>0</v>
          </cell>
          <cell r="H731">
            <v>6.3959132228770255</v>
          </cell>
        </row>
        <row r="732">
          <cell r="E732" t="str">
            <v>TECSUR S.A. REPORTE ADUANAS 20170816</v>
          </cell>
          <cell r="G732">
            <v>0</v>
          </cell>
          <cell r="H732">
            <v>6.3958497045639584</v>
          </cell>
        </row>
        <row r="733">
          <cell r="E733" t="str">
            <v>TECSUR S.A. REPORTE ADUANAS 20170816</v>
          </cell>
          <cell r="G733">
            <v>0</v>
          </cell>
          <cell r="H733">
            <v>6.3957859806230095</v>
          </cell>
        </row>
        <row r="734">
          <cell r="E734" t="str">
            <v>TECSUR S.A. REPORTE ADUANAS 20170816</v>
          </cell>
          <cell r="G734">
            <v>0</v>
          </cell>
          <cell r="H734">
            <v>6.391438736556637</v>
          </cell>
        </row>
        <row r="735">
          <cell r="E735" t="str">
            <v>TECSUR S.A. REPORTE ADUANAS 20170816</v>
          </cell>
          <cell r="G735">
            <v>0</v>
          </cell>
          <cell r="H735">
            <v>6.3914092202596331</v>
          </cell>
        </row>
        <row r="736">
          <cell r="E736" t="str">
            <v>TECSUR S.A. REPORTE ADUANAS 20170901</v>
          </cell>
          <cell r="G736">
            <v>0</v>
          </cell>
          <cell r="H736">
            <v>6.9092716162341157</v>
          </cell>
        </row>
        <row r="737">
          <cell r="E737" t="str">
            <v>TECSUR S.A. REPORTE ADUANAS 20170901</v>
          </cell>
          <cell r="G737">
            <v>0</v>
          </cell>
          <cell r="H737">
            <v>6.9092239119128216</v>
          </cell>
        </row>
        <row r="738">
          <cell r="E738" t="str">
            <v>TECSUR S.A. REPORTE ADUANAS 20170901</v>
          </cell>
          <cell r="G738">
            <v>0</v>
          </cell>
          <cell r="H738">
            <v>6.9093359008297126</v>
          </cell>
        </row>
        <row r="739">
          <cell r="E739" t="str">
            <v>TECSUR S.A. REPORTE ADUANAS 20170901</v>
          </cell>
          <cell r="G739">
            <v>0</v>
          </cell>
          <cell r="H739">
            <v>6.9093359008297126</v>
          </cell>
        </row>
        <row r="740">
          <cell r="E740" t="str">
            <v>TECSUR S.A. REPORTE ADUANAS 20170901</v>
          </cell>
          <cell r="G740">
            <v>0</v>
          </cell>
          <cell r="H740">
            <v>6.9092716162341157</v>
          </cell>
        </row>
        <row r="741">
          <cell r="E741" t="str">
            <v>TECSUR S.A. REPORTE ADUANAS 20170901</v>
          </cell>
          <cell r="G741">
            <v>0</v>
          </cell>
          <cell r="H741">
            <v>6.9092716162341157</v>
          </cell>
        </row>
        <row r="742">
          <cell r="E742" t="str">
            <v>TECSUR S.A. REPORTE ADUANAS 20170901</v>
          </cell>
          <cell r="G742">
            <v>0</v>
          </cell>
          <cell r="H742">
            <v>6.3921280538603158</v>
          </cell>
        </row>
        <row r="743">
          <cell r="E743" t="str">
            <v>TECSUR S.A. REPORTE ADUANAS 20170901</v>
          </cell>
          <cell r="G743">
            <v>0</v>
          </cell>
          <cell r="H743">
            <v>6.3922291215896143</v>
          </cell>
        </row>
        <row r="744">
          <cell r="E744" t="str">
            <v>TECSUR S.A. REPORTE ADUANAS 20170901</v>
          </cell>
          <cell r="G744">
            <v>0</v>
          </cell>
          <cell r="H744">
            <v>6.3920609905182104</v>
          </cell>
        </row>
        <row r="745">
          <cell r="E745" t="str">
            <v>TECSUR S.A. REPORTE ADUANAS 20170901</v>
          </cell>
          <cell r="G745">
            <v>0</v>
          </cell>
          <cell r="H745">
            <v>6.3921280538603158</v>
          </cell>
        </row>
        <row r="746">
          <cell r="E746" t="str">
            <v>TECSUR S.A. REPORTE ADUANAS 20170901</v>
          </cell>
          <cell r="G746">
            <v>0</v>
          </cell>
          <cell r="H746">
            <v>6.3921280538603158</v>
          </cell>
        </row>
        <row r="747">
          <cell r="E747" t="str">
            <v>TECSUR S.A. REPORTE ADUANAS 20170901</v>
          </cell>
          <cell r="G747">
            <v>0</v>
          </cell>
          <cell r="H747">
            <v>6.3920609905182104</v>
          </cell>
        </row>
        <row r="748">
          <cell r="E748" t="str">
            <v>TECSUR S.A. REPORTE ADUANAS 20170907</v>
          </cell>
          <cell r="G748">
            <v>0</v>
          </cell>
          <cell r="H748">
            <v>6.9096859675714022</v>
          </cell>
        </row>
        <row r="749">
          <cell r="E749" t="str">
            <v>TECSUR S.A. REPORTE ADUANAS 20170907</v>
          </cell>
          <cell r="G749">
            <v>0</v>
          </cell>
          <cell r="H749">
            <v>6.9102329766229733</v>
          </cell>
        </row>
        <row r="750">
          <cell r="E750" t="str">
            <v>TECSUR S.A. REPORTE ADUANAS 20170907</v>
          </cell>
          <cell r="G750">
            <v>0</v>
          </cell>
          <cell r="H750">
            <v>6.9096859675714022</v>
          </cell>
        </row>
        <row r="751">
          <cell r="E751" t="str">
            <v>TECSUR S.A. REPORTE ADUANAS 20170907</v>
          </cell>
          <cell r="G751">
            <v>0</v>
          </cell>
          <cell r="H751">
            <v>6.9092041870806549</v>
          </cell>
        </row>
        <row r="752">
          <cell r="E752" t="str">
            <v>TECSUR S.A. REPORTE ADUANAS 20170907</v>
          </cell>
          <cell r="G752">
            <v>0</v>
          </cell>
          <cell r="H752">
            <v>6.9091145895763644</v>
          </cell>
        </row>
        <row r="753">
          <cell r="E753" t="str">
            <v>TECSUR S.A. REPORTE ADUANAS 20170907</v>
          </cell>
          <cell r="G753">
            <v>0</v>
          </cell>
          <cell r="H753">
            <v>6.9091145895763644</v>
          </cell>
        </row>
        <row r="754">
          <cell r="E754" t="str">
            <v>TECSUR S.A. REPORTE ADUANAS 20170907</v>
          </cell>
          <cell r="G754">
            <v>0</v>
          </cell>
          <cell r="H754">
            <v>6.9091450336258964</v>
          </cell>
        </row>
        <row r="755">
          <cell r="E755" t="str">
            <v>TECSUR S.A. REPORTE ADUANAS 20170907</v>
          </cell>
          <cell r="G755">
            <v>0</v>
          </cell>
          <cell r="H755">
            <v>6.9091450336258964</v>
          </cell>
        </row>
        <row r="756">
          <cell r="E756" t="str">
            <v>TECSUR S.A. REPORTE ADUANAS 20170907</v>
          </cell>
          <cell r="G756">
            <v>0</v>
          </cell>
          <cell r="H756">
            <v>6.9091201979365602</v>
          </cell>
        </row>
        <row r="757">
          <cell r="E757" t="str">
            <v>TECSUR S.A. REPORTE ADUANAS 20170907</v>
          </cell>
          <cell r="G757">
            <v>0</v>
          </cell>
          <cell r="H757">
            <v>6.9091145895763644</v>
          </cell>
        </row>
        <row r="758">
          <cell r="E758" t="str">
            <v>TECSUR S.A. REPORTE ADUANAS 20170907</v>
          </cell>
          <cell r="G758">
            <v>0</v>
          </cell>
          <cell r="H758">
            <v>6.9090254235971233</v>
          </cell>
        </row>
        <row r="759">
          <cell r="E759" t="str">
            <v>TECSUR S.A. REPORTE ADUANAS 20170907</v>
          </cell>
          <cell r="G759">
            <v>0</v>
          </cell>
          <cell r="H759">
            <v>6.9091450336258964</v>
          </cell>
        </row>
        <row r="760">
          <cell r="E760" t="str">
            <v>TECSUR S.A. REPORTE ADUANAS 20170912</v>
          </cell>
          <cell r="G760">
            <v>0</v>
          </cell>
          <cell r="H760">
            <v>6.9148300699221412</v>
          </cell>
        </row>
        <row r="761">
          <cell r="E761" t="str">
            <v>TECSUR S.A. REPORTE ADUANAS 20170912</v>
          </cell>
          <cell r="G761">
            <v>0</v>
          </cell>
          <cell r="H761">
            <v>6.9148300699221412</v>
          </cell>
        </row>
        <row r="762">
          <cell r="E762" t="str">
            <v>TECSUR S.A. REPORTE ADUANAS 20170912</v>
          </cell>
          <cell r="G762">
            <v>0</v>
          </cell>
          <cell r="H762">
            <v>6.9148300699221412</v>
          </cell>
        </row>
        <row r="763">
          <cell r="E763" t="str">
            <v>TECSUR S.A. REPORTE ADUANAS 20170912</v>
          </cell>
          <cell r="G763">
            <v>0</v>
          </cell>
          <cell r="H763">
            <v>6.9137152334735221</v>
          </cell>
        </row>
        <row r="764">
          <cell r="E764" t="str">
            <v>TECSUR S.A. REPORTE ADUANAS 20170912</v>
          </cell>
          <cell r="G764">
            <v>0</v>
          </cell>
          <cell r="H764">
            <v>6.9137152334735221</v>
          </cell>
        </row>
        <row r="765">
          <cell r="E765" t="str">
            <v>TECSUR S.A. REPORTE ADUANAS 20170912</v>
          </cell>
          <cell r="G765">
            <v>0</v>
          </cell>
          <cell r="H765">
            <v>6.9148838899408531</v>
          </cell>
        </row>
        <row r="766">
          <cell r="E766" t="str">
            <v>TECSUR S.A. REPORTE ADUANAS 20170912</v>
          </cell>
          <cell r="G766">
            <v>0</v>
          </cell>
          <cell r="H766">
            <v>6.9135363355154693</v>
          </cell>
        </row>
        <row r="767">
          <cell r="E767" t="str">
            <v>TECSUR S.A. REPORTE ADUANAS 20170912</v>
          </cell>
          <cell r="G767">
            <v>0</v>
          </cell>
          <cell r="H767">
            <v>6.9141225058488347</v>
          </cell>
        </row>
        <row r="768">
          <cell r="E768" t="str">
            <v>TECSUR S.A. REPORTE ADUANAS 20170912</v>
          </cell>
          <cell r="G768">
            <v>0</v>
          </cell>
          <cell r="H768">
            <v>6.9140238702789372</v>
          </cell>
        </row>
        <row r="769">
          <cell r="E769" t="str">
            <v>TECSUR S.A. REPORTE ADUANAS 20170912</v>
          </cell>
          <cell r="G769">
            <v>0</v>
          </cell>
          <cell r="H769">
            <v>6.7810003361948681</v>
          </cell>
        </row>
        <row r="770">
          <cell r="E770" t="str">
            <v>TECSUR S.A. REPORTE ADUANAS 20170912</v>
          </cell>
          <cell r="G770">
            <v>0</v>
          </cell>
          <cell r="H770">
            <v>6.7810003361948681</v>
          </cell>
        </row>
        <row r="771">
          <cell r="E771" t="str">
            <v>TECSUR S.A. REPORTE ADUANAS 20170912</v>
          </cell>
          <cell r="G771">
            <v>0</v>
          </cell>
          <cell r="H771">
            <v>6.7810003361948681</v>
          </cell>
        </row>
        <row r="772">
          <cell r="E772" t="str">
            <v>TECSUR S.A. REPORTE ADUANAS 20170912</v>
          </cell>
          <cell r="G772">
            <v>0</v>
          </cell>
          <cell r="H772">
            <v>6.781002342130833</v>
          </cell>
        </row>
        <row r="773">
          <cell r="E773" t="str">
            <v>TECSUR S.A. REPORTE ADUANAS 20170912</v>
          </cell>
          <cell r="G773">
            <v>0</v>
          </cell>
          <cell r="H773">
            <v>6.781002342130833</v>
          </cell>
        </row>
        <row r="774">
          <cell r="E774" t="str">
            <v>TECSUR S.A. REPORTE ADUANAS 20170912</v>
          </cell>
          <cell r="G774">
            <v>0</v>
          </cell>
          <cell r="H774">
            <v>6.781002342130833</v>
          </cell>
        </row>
        <row r="775">
          <cell r="E775" t="str">
            <v>TECSUR S.A. REPORTE ADUANAS 20170912</v>
          </cell>
          <cell r="G775">
            <v>0</v>
          </cell>
          <cell r="H775">
            <v>6.9137521797460249</v>
          </cell>
        </row>
        <row r="776">
          <cell r="E776" t="str">
            <v>TECSUR S.A. REPORTE ADUANAS 20170912</v>
          </cell>
          <cell r="G776">
            <v>0</v>
          </cell>
          <cell r="H776">
            <v>6.7801113782788951</v>
          </cell>
        </row>
        <row r="777">
          <cell r="E777" t="str">
            <v>TECSUR S.A. REPORTE ADUANAS 20170912</v>
          </cell>
          <cell r="G777">
            <v>0</v>
          </cell>
          <cell r="H777">
            <v>6.7807916083970632</v>
          </cell>
        </row>
        <row r="778">
          <cell r="E778" t="str">
            <v>TECSUR S.A. REPORTE ADUANAS 20170912</v>
          </cell>
          <cell r="G778">
            <v>0</v>
          </cell>
          <cell r="H778">
            <v>6.78100073738206</v>
          </cell>
        </row>
        <row r="779">
          <cell r="E779" t="str">
            <v>TECSUR S.A. REPORTE ADUANAS 20170912</v>
          </cell>
          <cell r="G779">
            <v>0</v>
          </cell>
          <cell r="H779">
            <v>6.7810011385692537</v>
          </cell>
        </row>
        <row r="780">
          <cell r="E780" t="str">
            <v>TECSUR S.A. REPORTE ADUANAS 20170912</v>
          </cell>
          <cell r="G780">
            <v>0</v>
          </cell>
          <cell r="H780">
            <v>6.7810011385692537</v>
          </cell>
        </row>
        <row r="781">
          <cell r="E781" t="str">
            <v>TECSUR S.A. REPORTE ADUANAS 20170912</v>
          </cell>
          <cell r="G781">
            <v>0</v>
          </cell>
          <cell r="H781">
            <v>6.7810011385692537</v>
          </cell>
        </row>
        <row r="782">
          <cell r="E782" t="str">
            <v>TECSUR S.A. REPORTE ADUANAS 20170912</v>
          </cell>
          <cell r="G782">
            <v>0</v>
          </cell>
          <cell r="H782">
            <v>6.9142903355551963</v>
          </cell>
        </row>
        <row r="783">
          <cell r="E783" t="str">
            <v>TECSUR S.A. REPORTE ADUANAS 20170912</v>
          </cell>
          <cell r="G783">
            <v>0</v>
          </cell>
          <cell r="H783">
            <v>6.9157256424990425</v>
          </cell>
        </row>
        <row r="784">
          <cell r="E784" t="str">
            <v>TECSUR S.A. REPORTE ADUANAS 20170912</v>
          </cell>
          <cell r="G784">
            <v>0</v>
          </cell>
          <cell r="H784">
            <v>6.9157256424990425</v>
          </cell>
        </row>
        <row r="785">
          <cell r="E785" t="str">
            <v>TECSUR S.A. REPORTE ADUANAS 20170920</v>
          </cell>
          <cell r="G785">
            <v>0</v>
          </cell>
          <cell r="H785">
            <v>6.776264321379827</v>
          </cell>
        </row>
        <row r="786">
          <cell r="E786" t="str">
            <v>TECSUR S.A. REPORTE ADUANAS 20170920</v>
          </cell>
          <cell r="G786">
            <v>0</v>
          </cell>
          <cell r="H786">
            <v>6.7762635190054405</v>
          </cell>
        </row>
        <row r="787">
          <cell r="E787" t="str">
            <v>TECSUR S.A. REPORTE ADUANAS 20170920</v>
          </cell>
          <cell r="G787">
            <v>0</v>
          </cell>
          <cell r="H787">
            <v>6.7762635190054405</v>
          </cell>
        </row>
        <row r="788">
          <cell r="E788" t="str">
            <v>TECSUR S.A. REPORTE ADUANAS 20170920</v>
          </cell>
          <cell r="G788">
            <v>0</v>
          </cell>
          <cell r="H788">
            <v>6.7762635190054405</v>
          </cell>
        </row>
        <row r="789">
          <cell r="E789" t="str">
            <v>TECSUR S.A. REPORTE ADUANAS 20170920</v>
          </cell>
          <cell r="G789">
            <v>0</v>
          </cell>
          <cell r="H789">
            <v>6.7762639201926342</v>
          </cell>
        </row>
        <row r="790">
          <cell r="E790" t="str">
            <v>TECSUR S.A. REPORTE ADUANAS 20170920</v>
          </cell>
          <cell r="G790">
            <v>0</v>
          </cell>
          <cell r="H790">
            <v>6.7762635190054405</v>
          </cell>
        </row>
        <row r="791">
          <cell r="E791" t="str">
            <v>TECSUR S.A. REPORTE ADUANAS 20170920</v>
          </cell>
          <cell r="G791">
            <v>0</v>
          </cell>
          <cell r="H791">
            <v>6.7764717351586814</v>
          </cell>
        </row>
        <row r="792">
          <cell r="E792" t="str">
            <v>TECSUR S.A. REPORTE ADUANAS 20170920</v>
          </cell>
          <cell r="G792">
            <v>0</v>
          </cell>
          <cell r="H792">
            <v>6.776264321379827</v>
          </cell>
        </row>
        <row r="793">
          <cell r="E793" t="str">
            <v>TECSUR S.A. REPORTE ADUANAS 20170920</v>
          </cell>
          <cell r="G793">
            <v>0</v>
          </cell>
          <cell r="H793">
            <v>6.7762639201926342</v>
          </cell>
        </row>
        <row r="794">
          <cell r="E794" t="str">
            <v>TECSUR S.A. REPORTE ADUANAS 20170920</v>
          </cell>
          <cell r="G794">
            <v>0</v>
          </cell>
          <cell r="H794">
            <v>6.7762631178182469</v>
          </cell>
        </row>
        <row r="795">
          <cell r="E795" t="str">
            <v>TECSUR S.A. REPORTE ADUANAS 20170920</v>
          </cell>
          <cell r="G795">
            <v>0</v>
          </cell>
          <cell r="H795">
            <v>6.7759912737262615</v>
          </cell>
        </row>
        <row r="796">
          <cell r="E796" t="str">
            <v>BANCO INTERNACIONAL DEL PERU-INTERBANK REPORTE ADUANAS 20171227</v>
          </cell>
          <cell r="G796">
            <v>0</v>
          </cell>
          <cell r="H796">
            <v>6.92637958063884</v>
          </cell>
        </row>
        <row r="797">
          <cell r="E797" t="str">
            <v>BANCO INTERNACIONAL DEL PERU-INTERBANK REPORTE ADUANAS 20171227</v>
          </cell>
          <cell r="G797">
            <v>0</v>
          </cell>
          <cell r="H797">
            <v>6.9272551143200962</v>
          </cell>
        </row>
        <row r="798">
          <cell r="E798" t="str">
            <v>BANCO INTERNACIONAL DEL PERU-INTERBANK REPORTE ADUANAS 20171227</v>
          </cell>
          <cell r="G798">
            <v>0</v>
          </cell>
          <cell r="H798">
            <v>6.926761875822951</v>
          </cell>
        </row>
        <row r="799">
          <cell r="E799" t="str">
            <v>BANCO INTERNACIONAL DEL PERU-INTERBANK REPORTE ADUANAS 20171227</v>
          </cell>
          <cell r="G799">
            <v>0</v>
          </cell>
          <cell r="H799">
            <v>6.9262656021590017</v>
          </cell>
        </row>
        <row r="800">
          <cell r="E800" t="str">
            <v>BANCO INTERNACIONAL DEL PERU-INTERBANK REPORTE ADUANAS 20171227</v>
          </cell>
          <cell r="G800">
            <v>0</v>
          </cell>
          <cell r="H800">
            <v>6.9264455920993013</v>
          </cell>
        </row>
        <row r="801">
          <cell r="E801" t="str">
            <v>BANCO INTERNACIONAL DEL PERU-INTERBANK REPORTE ADUANAS 20171227</v>
          </cell>
          <cell r="G801">
            <v>0</v>
          </cell>
          <cell r="H801">
            <v>6.9263502673796795</v>
          </cell>
        </row>
        <row r="802">
          <cell r="E802" t="str">
            <v>BANCO INTERNACIONAL DEL PERU-INTERBANK REPORTE ADUANAS 20171227</v>
          </cell>
          <cell r="G802">
            <v>0</v>
          </cell>
          <cell r="H802">
            <v>6.9264373440798312</v>
          </cell>
        </row>
        <row r="803">
          <cell r="E803" t="str">
            <v>BANCO INTERNACIONAL DEL PERU-INTERBANK REPORTE ADUANAS 20171227</v>
          </cell>
          <cell r="G803">
            <v>0</v>
          </cell>
          <cell r="H803">
            <v>6.9261073505577277</v>
          </cell>
        </row>
        <row r="804">
          <cell r="E804" t="str">
            <v>BANCO INTERNACIONAL DEL PERU-INTERBANK REPORTE ADUANAS 20171227</v>
          </cell>
          <cell r="G804">
            <v>0</v>
          </cell>
          <cell r="H804">
            <v>6.92637958063884</v>
          </cell>
        </row>
        <row r="805">
          <cell r="E805" t="str">
            <v>BANCO INTERNACIONAL DEL PERU-INTERBANK REPORTE ADUANAS 20171227</v>
          </cell>
          <cell r="G805">
            <v>0</v>
          </cell>
          <cell r="H805">
            <v>6.9267205838840127</v>
          </cell>
        </row>
        <row r="806">
          <cell r="E806" t="str">
            <v>BANCO INTERNACIONAL DEL PERU-INTERBANK REPORTE ADUANAS 20171227</v>
          </cell>
          <cell r="G806">
            <v>0</v>
          </cell>
          <cell r="H806">
            <v>6.9257248362120309</v>
          </cell>
        </row>
        <row r="807">
          <cell r="E807" t="str">
            <v>BANCO INTERNACIONAL DEL PERU-INTERBANK REPORTE ADUANAS 20171227</v>
          </cell>
          <cell r="G807">
            <v>0</v>
          </cell>
          <cell r="H807">
            <v>6.9264455920993013</v>
          </cell>
        </row>
        <row r="808">
          <cell r="E808" t="str">
            <v>BANCO INTERNACIONAL DEL PERU-INTERBANK REPORTE ADUANAS 20171227</v>
          </cell>
          <cell r="G808">
            <v>0</v>
          </cell>
          <cell r="H808">
            <v>6.9266263694748771</v>
          </cell>
        </row>
        <row r="809">
          <cell r="E809" t="str">
            <v>BANCO INTERNACIONAL DEL PERU-INTERBANK REPORTE ADUANAS 20171227</v>
          </cell>
          <cell r="G809">
            <v>0</v>
          </cell>
          <cell r="H809">
            <v>6.9260457271364313</v>
          </cell>
        </row>
        <row r="810">
          <cell r="E810" t="str">
            <v>BANCO INTERNACIONAL DEL PERU-INTERBANK REPORTE ADUANAS 20171227</v>
          </cell>
          <cell r="G810">
            <v>0</v>
          </cell>
          <cell r="H810">
            <v>6.9264211274277594</v>
          </cell>
        </row>
        <row r="811">
          <cell r="E811" t="str">
            <v>BANCO INTERNACIONAL DEL PERU-INTERBANK REPORTE ADUANAS 20171227</v>
          </cell>
          <cell r="G811">
            <v>0</v>
          </cell>
          <cell r="H811">
            <v>6.9261551946853661</v>
          </cell>
        </row>
        <row r="812">
          <cell r="E812" t="str">
            <v>BANCO INTERNACIONAL DEL PERU-INTERBANK REPORTE ADUANAS 20171227</v>
          </cell>
          <cell r="G812">
            <v>0</v>
          </cell>
          <cell r="H812">
            <v>6.9267328876753602</v>
          </cell>
        </row>
        <row r="813">
          <cell r="E813" t="str">
            <v>BANCO INTERNACIONAL DEL PERU-INTERBANK REPORTE ADUANAS 20171227</v>
          </cell>
          <cell r="G813">
            <v>0</v>
          </cell>
          <cell r="H813">
            <v>6.926311214390223</v>
          </cell>
        </row>
        <row r="814">
          <cell r="E814" t="str">
            <v>BANCO INTERNACIONAL DEL PERU-INTERBANK REPORTE ADUANAS 20171227</v>
          </cell>
          <cell r="G814">
            <v>0</v>
          </cell>
          <cell r="H814">
            <v>6.9267524790236461</v>
          </cell>
        </row>
        <row r="815">
          <cell r="E815" t="str">
            <v>BANCO INTERNACIONAL DEL PERU-INTERBANK REPORTE ADUANAS 20171227</v>
          </cell>
          <cell r="G815">
            <v>0</v>
          </cell>
          <cell r="H815">
            <v>6.9262164553229129</v>
          </cell>
        </row>
        <row r="816">
          <cell r="E816" t="str">
            <v>BANCO INTERNACIONAL DEL PERU-INTERBANK REPORTE ADUANAS 20171227</v>
          </cell>
          <cell r="G816">
            <v>0</v>
          </cell>
          <cell r="H816">
            <v>6.9261172267284659</v>
          </cell>
        </row>
        <row r="817">
          <cell r="E817" t="str">
            <v>BANCO INTERNACIONAL DEL PERU-INTERBANK REPORTE ADUANAS 20171227</v>
          </cell>
          <cell r="G817">
            <v>0</v>
          </cell>
          <cell r="H817">
            <v>6.9267423218949826</v>
          </cell>
        </row>
        <row r="818">
          <cell r="E818" t="str">
            <v>BANCO INTERNACIONAL DEL PERU-INTERBANK REPORTE ADUANAS 20171227</v>
          </cell>
          <cell r="G818">
            <v>0</v>
          </cell>
          <cell r="H818">
            <v>6.9266644524577723</v>
          </cell>
        </row>
        <row r="819">
          <cell r="E819" t="str">
            <v>BANCO INTERNACIONAL DEL PERU-INTERBANK REPORTE ADUANAS 20171227</v>
          </cell>
          <cell r="G819">
            <v>0</v>
          </cell>
          <cell r="H819">
            <v>6.9259575704736998</v>
          </cell>
        </row>
        <row r="820">
          <cell r="E820" t="str">
            <v>BANCO INTERNACIONAL DEL PERU-INTERBANK REPORTE ADUANAS 20171227</v>
          </cell>
          <cell r="G820">
            <v>0</v>
          </cell>
          <cell r="H820">
            <v>6.9265472142296618</v>
          </cell>
        </row>
        <row r="821">
          <cell r="E821" t="str">
            <v>BANCO INTERNACIONAL DEL PERU-INTERBANK REPORTE ADUANAS 20171227</v>
          </cell>
          <cell r="G821">
            <v>0</v>
          </cell>
          <cell r="H821">
            <v>6.9265782017378168</v>
          </cell>
        </row>
        <row r="822">
          <cell r="E822" t="str">
            <v>BANCO INTERNACIONAL DEL PERU-INTERBANK REPORTE ADUANAS 20171227</v>
          </cell>
          <cell r="G822">
            <v>0</v>
          </cell>
          <cell r="H822">
            <v>6.9263642518618811</v>
          </cell>
        </row>
        <row r="823">
          <cell r="E823" t="str">
            <v>BANCO INTERNACIONAL DEL PERU-INTERBANK REPORTE ADUANAS 20171227</v>
          </cell>
          <cell r="G823">
            <v>0</v>
          </cell>
          <cell r="H823">
            <v>6.9266833253243636</v>
          </cell>
        </row>
        <row r="824">
          <cell r="E824" t="str">
            <v>BANCO INTERNACIONAL DEL PERU-INTERBANK REPORTE ADUANAS 20171227</v>
          </cell>
          <cell r="G824">
            <v>0</v>
          </cell>
          <cell r="H824">
            <v>6.926434485042499</v>
          </cell>
        </row>
        <row r="825">
          <cell r="E825" t="str">
            <v>BANCO INTERNACIONAL DEL PERU-INTERBANK REPORTE ADUANAS 20171227</v>
          </cell>
          <cell r="G825">
            <v>0</v>
          </cell>
          <cell r="H825">
            <v>6.9261804767309876</v>
          </cell>
        </row>
        <row r="826">
          <cell r="E826" t="str">
            <v>BANCO INTERNACIONAL DEL PERU-INTERBANK REPORTE ADUANAS 20171227</v>
          </cell>
          <cell r="G826">
            <v>0</v>
          </cell>
          <cell r="H826">
            <v>6.9261335254562919</v>
          </cell>
        </row>
        <row r="827">
          <cell r="E827" t="str">
            <v>BANCO INTERNACIONAL DEL PERU-INTERBANK REPORTE ADUANAS 20171227</v>
          </cell>
          <cell r="G827">
            <v>0</v>
          </cell>
          <cell r="H827">
            <v>6.9270581128428175</v>
          </cell>
        </row>
        <row r="828">
          <cell r="E828" t="str">
            <v>BANCO INTERNACIONAL DEL PERU-INTERBANK REPORTE ADUANAS 20171227</v>
          </cell>
          <cell r="G828">
            <v>0</v>
          </cell>
          <cell r="H828">
            <v>6.9263663851527468</v>
          </cell>
        </row>
        <row r="829">
          <cell r="E829" t="str">
            <v>BANCO INTERNACIONAL DEL PERU-INTERBANK REPORTE ADUANAS 20171227</v>
          </cell>
          <cell r="G829">
            <v>0</v>
          </cell>
          <cell r="H829">
            <v>6.9268196007946274</v>
          </cell>
        </row>
        <row r="830">
          <cell r="E830" t="str">
            <v>TECSUR S.A. REPORTE ADUANAS 20170831</v>
          </cell>
          <cell r="G830">
            <v>0</v>
          </cell>
          <cell r="H830">
            <v>6.9100423650649327</v>
          </cell>
        </row>
        <row r="831">
          <cell r="E831" t="str">
            <v>TECSUR S.A. REPORTE ADUANAS 20170831</v>
          </cell>
          <cell r="G831">
            <v>0</v>
          </cell>
          <cell r="H831">
            <v>6.9100463148289029</v>
          </cell>
        </row>
        <row r="832">
          <cell r="E832" t="str">
            <v>TECSUR S.A. REPORTE ADUANAS 20170831</v>
          </cell>
          <cell r="G832">
            <v>0</v>
          </cell>
          <cell r="H832">
            <v>6.9100463148289029</v>
          </cell>
        </row>
        <row r="833">
          <cell r="E833" t="str">
            <v>TECSUR S.A. REPORTE ADUANAS 20170831</v>
          </cell>
          <cell r="G833">
            <v>0</v>
          </cell>
          <cell r="H833">
            <v>6.3987336754691571</v>
          </cell>
        </row>
        <row r="834">
          <cell r="E834" t="str">
            <v>TECSUR S.A. REPORTE ADUANAS 20170831</v>
          </cell>
          <cell r="G834">
            <v>0</v>
          </cell>
          <cell r="H834">
            <v>6.92477918900852</v>
          </cell>
        </row>
        <row r="835">
          <cell r="E835" t="str">
            <v>TECSUR S.A. REPORTE ADUANAS 20170831</v>
          </cell>
          <cell r="G835">
            <v>0</v>
          </cell>
          <cell r="H835">
            <v>6.9139849989364803</v>
          </cell>
        </row>
        <row r="836">
          <cell r="E836" t="str">
            <v>TECSUR S.A. REPORTE ADUANAS 20170831</v>
          </cell>
          <cell r="G836">
            <v>0</v>
          </cell>
          <cell r="H836">
            <v>6.9139749047378922</v>
          </cell>
        </row>
        <row r="837">
          <cell r="E837" t="str">
            <v>TECSUR S.A. REPORTE ADUANAS 20170831</v>
          </cell>
          <cell r="G837">
            <v>0</v>
          </cell>
          <cell r="H837">
            <v>6.3966046493916817</v>
          </cell>
        </row>
        <row r="838">
          <cell r="G838" t="str">
            <v>US$/kg</v>
          </cell>
          <cell r="H838">
            <v>6.7947658694340056</v>
          </cell>
        </row>
        <row r="839">
          <cell r="G839" t="str">
            <v>US$/Unidad</v>
          </cell>
          <cell r="H839">
            <v>6.8845450330280178</v>
          </cell>
          <cell r="I839">
            <v>6.8845450330280178</v>
          </cell>
        </row>
        <row r="846">
          <cell r="H846" t="str">
            <v>I-404</v>
          </cell>
        </row>
        <row r="849">
          <cell r="E849" t="str">
            <v xml:space="preserve"> </v>
          </cell>
        </row>
        <row r="850">
          <cell r="E850" t="str">
            <v>XLPE220AL</v>
          </cell>
          <cell r="F850" t="str">
            <v>Conductor XLPE, 220kV - ALUMINIO</v>
          </cell>
          <cell r="H850">
            <v>14.4179140094604</v>
          </cell>
        </row>
        <row r="852">
          <cell r="E852" t="str">
            <v>Conductor XLPE, 220kV - ALUMINIO</v>
          </cell>
        </row>
        <row r="854">
          <cell r="F854" t="str">
            <v>TIPO DE CAMBIO (S/.POR US$) :</v>
          </cell>
          <cell r="G854">
            <v>3.2450000000000001</v>
          </cell>
        </row>
        <row r="855">
          <cell r="F855" t="str">
            <v>FECHA DE REFERENCIA :</v>
          </cell>
          <cell r="G855">
            <v>43100</v>
          </cell>
        </row>
        <row r="857">
          <cell r="H857" t="str">
            <v xml:space="preserve">PRECIO </v>
          </cell>
        </row>
        <row r="858">
          <cell r="E858" t="str">
            <v>FUENTE</v>
          </cell>
          <cell r="G858" t="str">
            <v>TIPO</v>
          </cell>
          <cell r="H858" t="str">
            <v>UNITARIO</v>
          </cell>
        </row>
        <row r="859">
          <cell r="H859" t="str">
            <v>(US$/kg)</v>
          </cell>
        </row>
        <row r="860">
          <cell r="E860" t="str">
            <v>PROYECTOS DE INFRAESTRUCTURA DEL PERU S. REPORTE ADUANAS 20160405</v>
          </cell>
          <cell r="G860">
            <v>0</v>
          </cell>
          <cell r="H860">
            <v>14.503401790591084</v>
          </cell>
        </row>
        <row r="861">
          <cell r="E861" t="str">
            <v>PROYECTOS DE INFRAESTRUCTURA DEL PERU S. REPORTE ADUANAS 20160315</v>
          </cell>
          <cell r="G861">
            <v>0</v>
          </cell>
          <cell r="H861">
            <v>14.586105357985135</v>
          </cell>
        </row>
        <row r="862">
          <cell r="E862" t="str">
            <v>PROYECTOS DE INFRAESTRUCTURA DEL PERU S. REPORTE ADUANAS 20160405</v>
          </cell>
          <cell r="G862">
            <v>0</v>
          </cell>
          <cell r="H862">
            <v>14.153948520139457</v>
          </cell>
        </row>
        <row r="863">
          <cell r="E863" t="str">
            <v>PROYECTOS DE INFRAESTRUCTURA DEL PERU S. REPORTE ADUANAS 20160123</v>
          </cell>
          <cell r="G863">
            <v>0</v>
          </cell>
          <cell r="H863">
            <v>14.428200369125928</v>
          </cell>
        </row>
        <row r="871">
          <cell r="I871">
            <v>1.9965588437715072</v>
          </cell>
        </row>
        <row r="872">
          <cell r="G872" t="str">
            <v>US$/kg</v>
          </cell>
          <cell r="H872">
            <v>14.4179140094604</v>
          </cell>
        </row>
        <row r="873">
          <cell r="G873" t="str">
            <v>US$/Unidad</v>
          </cell>
          <cell r="H873">
            <v>14.4179140094604</v>
          </cell>
          <cell r="I873">
            <v>14.4179140094604</v>
          </cell>
        </row>
        <row r="877">
          <cell r="H877" t="str">
            <v>I-404</v>
          </cell>
        </row>
        <row r="880">
          <cell r="E880" t="str">
            <v xml:space="preserve"> </v>
          </cell>
        </row>
        <row r="881">
          <cell r="E881" t="str">
            <v>XLPE060AL</v>
          </cell>
          <cell r="F881" t="str">
            <v>Conductor XLPE, 60kV - ALUMINIO</v>
          </cell>
          <cell r="H881">
            <v>3.4032384723500897</v>
          </cell>
        </row>
        <row r="883">
          <cell r="E883" t="str">
            <v>Conductor XLPE, 60kV - ALUMINIO</v>
          </cell>
        </row>
        <row r="885">
          <cell r="F885" t="str">
            <v>TIPO DE CAMBIO (S/.POR US$) :</v>
          </cell>
          <cell r="G885">
            <v>3.2450000000000001</v>
          </cell>
        </row>
        <row r="886">
          <cell r="F886" t="str">
            <v>FECHA DE REFERENCIA :</v>
          </cell>
          <cell r="G886">
            <v>43100</v>
          </cell>
        </row>
        <row r="888">
          <cell r="H888" t="str">
            <v xml:space="preserve">PRECIO </v>
          </cell>
        </row>
        <row r="889">
          <cell r="E889" t="str">
            <v>FUENTE</v>
          </cell>
          <cell r="G889" t="str">
            <v>TIPO</v>
          </cell>
          <cell r="H889" t="str">
            <v>UNITARIO</v>
          </cell>
        </row>
        <row r="890">
          <cell r="H890" t="str">
            <v>(US$/kg)</v>
          </cell>
        </row>
        <row r="891">
          <cell r="E891" t="str">
            <v>COSTO ESTIMADO CON COSTO XLP CU 60 KV</v>
          </cell>
          <cell r="G891">
            <v>0</v>
          </cell>
          <cell r="H891">
            <v>3.4032384723500897</v>
          </cell>
        </row>
        <row r="902">
          <cell r="G902" t="str">
            <v>US$/kg</v>
          </cell>
          <cell r="H902">
            <v>3.4032384723500897</v>
          </cell>
        </row>
        <row r="903">
          <cell r="G903" t="str">
            <v>US$/Unidad</v>
          </cell>
          <cell r="H903" t="str">
            <v>NO APLICA</v>
          </cell>
          <cell r="I903">
            <v>3.4032384723500897</v>
          </cell>
        </row>
        <row r="908">
          <cell r="H908" t="str">
            <v>I-404</v>
          </cell>
        </row>
        <row r="911">
          <cell r="E911" t="str">
            <v xml:space="preserve"> </v>
          </cell>
        </row>
        <row r="912">
          <cell r="E912" t="str">
            <v>AoGo</v>
          </cell>
          <cell r="F912" t="str">
            <v>Acero Galvaniz.</v>
          </cell>
          <cell r="H912">
            <v>1.8551917213396678</v>
          </cell>
        </row>
        <row r="914">
          <cell r="E914" t="str">
            <v>Acero Galvaniz.</v>
          </cell>
        </row>
        <row r="916">
          <cell r="F916" t="str">
            <v>TIPO DE CAMBIO (S/.POR US$) :</v>
          </cell>
          <cell r="G916">
            <v>3.2450000000000001</v>
          </cell>
        </row>
        <row r="917">
          <cell r="F917" t="str">
            <v>FECHA DE REFERENCIA :</v>
          </cell>
          <cell r="G917">
            <v>43100</v>
          </cell>
        </row>
        <row r="919">
          <cell r="H919" t="str">
            <v xml:space="preserve">PRECIO </v>
          </cell>
        </row>
        <row r="920">
          <cell r="E920" t="str">
            <v>FUENTE</v>
          </cell>
          <cell r="G920" t="str">
            <v>TIPO</v>
          </cell>
          <cell r="H920" t="str">
            <v>UNITARIO</v>
          </cell>
        </row>
        <row r="921">
          <cell r="H921" t="str">
            <v>(US$)</v>
          </cell>
        </row>
        <row r="922">
          <cell r="E922" t="str">
            <v>CORPORACION ICHI HACHI S.A.C. REPORTE ADUANAS 20170130</v>
          </cell>
          <cell r="G922">
            <v>0</v>
          </cell>
          <cell r="H922">
            <v>0.88895938412529862</v>
          </cell>
        </row>
        <row r="923">
          <cell r="E923" t="str">
            <v>CORPORACION ICHI HACHI S.A.C. REPORTE ADUANAS 20170130</v>
          </cell>
          <cell r="G923">
            <v>0</v>
          </cell>
          <cell r="H923">
            <v>0.88926943942133818</v>
          </cell>
        </row>
        <row r="924">
          <cell r="E924" t="str">
            <v>CORPORACION ICHI HACHI S.A.C. REPORTE ADUANAS 20170130</v>
          </cell>
          <cell r="G924">
            <v>0</v>
          </cell>
          <cell r="H924">
            <v>0.9038785046728971</v>
          </cell>
        </row>
        <row r="925">
          <cell r="E925" t="str">
            <v>CORPORACION ICHI HACHI S.A.C. REPORTE ADUANAS 20170130</v>
          </cell>
          <cell r="G925">
            <v>0</v>
          </cell>
          <cell r="H925">
            <v>0.90394978495873535</v>
          </cell>
        </row>
        <row r="926">
          <cell r="E926" t="str">
            <v>PRODUCTOS INDUSTRIALES MAP S.A.C. REPORTE ADUANAS 20170418</v>
          </cell>
          <cell r="G926">
            <v>0</v>
          </cell>
          <cell r="H926">
            <v>0.93048186528497401</v>
          </cell>
        </row>
        <row r="927">
          <cell r="E927" t="str">
            <v>PRODUCTOS INDUSTRIALES MAP S.A.C. REPORTE ADUANAS 20170418</v>
          </cell>
          <cell r="G927">
            <v>0</v>
          </cell>
          <cell r="H927">
            <v>0.93654355400696865</v>
          </cell>
        </row>
        <row r="928">
          <cell r="E928" t="str">
            <v>PRODUCTOS INDUSTRIALES MAP S.A.C. REPORTE ADUANAS 20170418</v>
          </cell>
          <cell r="G928">
            <v>0</v>
          </cell>
          <cell r="H928">
            <v>0.94279422930903578</v>
          </cell>
        </row>
        <row r="929">
          <cell r="E929" t="str">
            <v>CORPORACION ICHI HACHI S.A.C. REPORTE ADUANAS 20170130</v>
          </cell>
          <cell r="G929">
            <v>0</v>
          </cell>
          <cell r="H929">
            <v>0.94860712387028168</v>
          </cell>
        </row>
        <row r="930">
          <cell r="E930" t="str">
            <v>RUMI IMPORT S.A. REPORTE ADUANAS 20170214</v>
          </cell>
          <cell r="G930">
            <v>0</v>
          </cell>
          <cell r="H930">
            <v>0.95956024626209324</v>
          </cell>
        </row>
        <row r="931">
          <cell r="E931" t="str">
            <v>RUMI IMPORT S.A. REPORTE ADUANAS 20170214</v>
          </cell>
          <cell r="G931">
            <v>0</v>
          </cell>
          <cell r="H931">
            <v>0.95984036796536798</v>
          </cell>
        </row>
        <row r="932">
          <cell r="E932" t="str">
            <v>RUMI IMPORT S.A. REPORTE ADUANAS 20170214</v>
          </cell>
          <cell r="G932">
            <v>0</v>
          </cell>
          <cell r="H932">
            <v>0.96013909495548955</v>
          </cell>
        </row>
        <row r="933">
          <cell r="E933" t="str">
            <v>RUMI IMPORT S.A. REPORTE ADUANAS 20170214</v>
          </cell>
          <cell r="G933">
            <v>0</v>
          </cell>
          <cell r="H933">
            <v>0.96130813953488381</v>
          </cell>
        </row>
        <row r="934">
          <cell r="E934" t="str">
            <v>PRODUCTOS INDUSTRIALES MAP S.A.C. REPORTE ADUANAS 20170418</v>
          </cell>
          <cell r="G934">
            <v>0</v>
          </cell>
          <cell r="H934">
            <v>0.97571900047147575</v>
          </cell>
        </row>
        <row r="935">
          <cell r="E935" t="str">
            <v>RUMI IMPORT S.A. REPORTE ADUANAS 20170110</v>
          </cell>
          <cell r="G935">
            <v>0</v>
          </cell>
          <cell r="H935">
            <v>0.97634768950710327</v>
          </cell>
        </row>
        <row r="936">
          <cell r="E936" t="str">
            <v>PRODUCTOS INDUSTRIALES MAP S.A.C. REPORTE ADUANAS 20170418</v>
          </cell>
          <cell r="G936">
            <v>0</v>
          </cell>
          <cell r="H936">
            <v>0.97858644245927484</v>
          </cell>
        </row>
        <row r="937">
          <cell r="E937" t="str">
            <v>RUMI IMPORT S.A. REPORTE ADUANAS 20170214</v>
          </cell>
          <cell r="G937">
            <v>0</v>
          </cell>
          <cell r="H937">
            <v>0.9801628171147293</v>
          </cell>
        </row>
        <row r="938">
          <cell r="E938" t="str">
            <v>PRODUCTOS INDUSTRIALES MAP S.A.C. REPORTE ADUANAS 20170418</v>
          </cell>
          <cell r="G938">
            <v>0</v>
          </cell>
          <cell r="H938">
            <v>0.98246363906203626</v>
          </cell>
        </row>
        <row r="939">
          <cell r="E939" t="str">
            <v>RUMI IMPORT S.A. REPORTE ADUANAS 20170214</v>
          </cell>
          <cell r="G939">
            <v>0</v>
          </cell>
          <cell r="H939">
            <v>0.98341262135922325</v>
          </cell>
        </row>
        <row r="940">
          <cell r="E940" t="str">
            <v>RUMI IMPORT S.A. REPORTE ADUANAS 20170214</v>
          </cell>
          <cell r="G940">
            <v>0</v>
          </cell>
          <cell r="H940">
            <v>0.98512652507907816</v>
          </cell>
        </row>
        <row r="941">
          <cell r="E941" t="str">
            <v>PRODUCTOS INDUSTRIALES MAP S.A.C. REPORTE ADUANAS 20170418</v>
          </cell>
          <cell r="G941">
            <v>0</v>
          </cell>
          <cell r="H941">
            <v>0.98622615803814717</v>
          </cell>
        </row>
        <row r="942">
          <cell r="E942" t="str">
            <v>RUMI IMPORT S.A. REPORTE ADUANAS 20170110</v>
          </cell>
          <cell r="G942">
            <v>0</v>
          </cell>
          <cell r="H942">
            <v>0.99131117522875078</v>
          </cell>
        </row>
        <row r="943">
          <cell r="E943" t="str">
            <v>RUMI IMPORT S.A. REPORTE ADUANAS 20170110</v>
          </cell>
          <cell r="G943">
            <v>0</v>
          </cell>
          <cell r="H943">
            <v>0.99131153064949407</v>
          </cell>
        </row>
        <row r="944">
          <cell r="E944" t="str">
            <v>RUMI IMPORT S.A. REPORTE ADUANAS 20170110</v>
          </cell>
          <cell r="G944">
            <v>0</v>
          </cell>
          <cell r="H944">
            <v>0.9917891129285985</v>
          </cell>
        </row>
        <row r="945">
          <cell r="E945" t="str">
            <v>RUMI IMPORT S.A. REPORTE ADUANAS 20170214</v>
          </cell>
          <cell r="G945">
            <v>0</v>
          </cell>
          <cell r="H945">
            <v>0.99251366120218576</v>
          </cell>
        </row>
        <row r="946">
          <cell r="E946" t="str">
            <v>RUMI IMPORT S.A. REPORTE ADUANAS 20170214</v>
          </cell>
          <cell r="G946">
            <v>0</v>
          </cell>
          <cell r="H946">
            <v>0.99251821493624781</v>
          </cell>
        </row>
        <row r="947">
          <cell r="E947" t="str">
            <v>RUMI IMPORT S.A. REPORTE ADUANAS 20170110</v>
          </cell>
          <cell r="G947">
            <v>0</v>
          </cell>
          <cell r="H947">
            <v>0.99258968982861251</v>
          </cell>
        </row>
        <row r="948">
          <cell r="E948" t="str">
            <v>PRODUCTOS INDUSTRIALES MAP S.A.C. REPORTE ADUANAS 20170418</v>
          </cell>
          <cell r="G948">
            <v>0</v>
          </cell>
          <cell r="H948">
            <v>0.99273843930635841</v>
          </cell>
        </row>
        <row r="949">
          <cell r="E949" t="str">
            <v>CORPORACION ICHI HACHI S.A.C. REPORTE ADUANAS 20170130</v>
          </cell>
          <cell r="G949">
            <v>0</v>
          </cell>
          <cell r="H949">
            <v>0.99312138728323707</v>
          </cell>
        </row>
        <row r="950">
          <cell r="E950" t="str">
            <v>RUMI IMPORT S.A. REPORTE ADUANAS 20170110</v>
          </cell>
          <cell r="G950">
            <v>0</v>
          </cell>
          <cell r="H950">
            <v>0.99353385643708236</v>
          </cell>
        </row>
        <row r="951">
          <cell r="E951" t="str">
            <v>RUMI IMPORT S.A. REPORTE ADUANAS 20170214</v>
          </cell>
          <cell r="G951">
            <v>0</v>
          </cell>
          <cell r="H951">
            <v>0.99716468590831919</v>
          </cell>
        </row>
        <row r="952">
          <cell r="E952" t="str">
            <v>RUMI IMPORT S.A. REPORTE ADUANAS 20170214</v>
          </cell>
          <cell r="G952">
            <v>0</v>
          </cell>
          <cell r="H952">
            <v>0.99762287480680056</v>
          </cell>
        </row>
        <row r="953">
          <cell r="E953" t="str">
            <v>RUMI IMPORT S.A. REPORTE ADUANAS 20170110</v>
          </cell>
          <cell r="G953">
            <v>0</v>
          </cell>
          <cell r="H953">
            <v>0.99803739572377925</v>
          </cell>
        </row>
        <row r="954">
          <cell r="E954" t="str">
            <v>PROMOTORES ELECTRICOS VANGAL S.A.C. - PR REPORTE ADUANAS 20170417</v>
          </cell>
          <cell r="G954">
            <v>0</v>
          </cell>
          <cell r="H954">
            <v>0.9982375</v>
          </cell>
        </row>
        <row r="955">
          <cell r="E955" t="str">
            <v>RUMI IMPORT S.A. REPORTE ADUANAS 20170110</v>
          </cell>
          <cell r="G955">
            <v>0</v>
          </cell>
          <cell r="H955">
            <v>0.99846708517249638</v>
          </cell>
        </row>
        <row r="956">
          <cell r="E956" t="str">
            <v>RUMI IMPORT S.A. REPORTE ADUANAS 20170110</v>
          </cell>
          <cell r="G956">
            <v>0</v>
          </cell>
          <cell r="H956">
            <v>1.0038325277561932</v>
          </cell>
        </row>
        <row r="957">
          <cell r="E957" t="str">
            <v>RUMI IMPORT S.A. REPORTE ADUANAS 20170214</v>
          </cell>
          <cell r="G957">
            <v>0</v>
          </cell>
          <cell r="H957">
            <v>1.005603112840467</v>
          </cell>
        </row>
        <row r="958">
          <cell r="E958" t="str">
            <v>RUMI IMPORT S.A. REPORTE ADUANAS 20170214</v>
          </cell>
          <cell r="G958">
            <v>0</v>
          </cell>
          <cell r="H958">
            <v>1.0097574334898278</v>
          </cell>
        </row>
        <row r="959">
          <cell r="E959" t="str">
            <v>PRODUCTOS INDUSTRIALES MAP S.A.C. REPORTE ADUANAS 20170418</v>
          </cell>
          <cell r="G959">
            <v>0</v>
          </cell>
          <cell r="H959">
            <v>1.0141148325358851</v>
          </cell>
        </row>
        <row r="960">
          <cell r="E960" t="str">
            <v>RUMI IMPORT S.A. REPORTE ADUANAS 20170110</v>
          </cell>
          <cell r="G960">
            <v>0</v>
          </cell>
          <cell r="H960">
            <v>1.014250039050683</v>
          </cell>
        </row>
        <row r="961">
          <cell r="E961" t="str">
            <v>RUMI IMPORT S.A. REPORTE ADUANAS 20170214</v>
          </cell>
          <cell r="G961">
            <v>0</v>
          </cell>
          <cell r="H961">
            <v>1.0151235955056179</v>
          </cell>
        </row>
        <row r="962">
          <cell r="E962" t="str">
            <v>RUMI IMPORT S.A. REPORTE ADUANAS 20170214</v>
          </cell>
          <cell r="G962">
            <v>0</v>
          </cell>
          <cell r="H962">
            <v>1.0202614896988906</v>
          </cell>
        </row>
        <row r="963">
          <cell r="E963" t="str">
            <v>PRODUCTOS INDUSTRIALES MAP S.A.C. REPORTE ADUANAS 20170418</v>
          </cell>
          <cell r="G963">
            <v>0</v>
          </cell>
          <cell r="H963">
            <v>1.0216832261835183</v>
          </cell>
        </row>
        <row r="964">
          <cell r="E964" t="str">
            <v>PRODUCTOS INDUSTRIALES MAP S.A.C. REPORTE ADUANAS 20170418</v>
          </cell>
          <cell r="G964">
            <v>0</v>
          </cell>
          <cell r="H964">
            <v>1.0256690140845071</v>
          </cell>
        </row>
        <row r="965">
          <cell r="E965" t="str">
            <v>RUMI IMPORT S.A. REPORTE ADUANAS 20170214</v>
          </cell>
          <cell r="G965">
            <v>0</v>
          </cell>
          <cell r="H965">
            <v>1.0281093855503038</v>
          </cell>
        </row>
        <row r="966">
          <cell r="E966" t="str">
            <v>RUMI IMPORT S.A. REPORTE ADUANAS 20170214</v>
          </cell>
          <cell r="G966">
            <v>0</v>
          </cell>
          <cell r="H966">
            <v>1.0301855287569572</v>
          </cell>
        </row>
        <row r="967">
          <cell r="E967" t="str">
            <v>RUMI IMPORT S.A. REPORTE ADUANAS 20170214</v>
          </cell>
          <cell r="G967">
            <v>0</v>
          </cell>
          <cell r="H967">
            <v>1.0318122676579926</v>
          </cell>
        </row>
        <row r="968">
          <cell r="E968" t="str">
            <v>RUMI IMPORT S.A. REPORTE ADUANAS 20170214</v>
          </cell>
          <cell r="G968">
            <v>0</v>
          </cell>
          <cell r="H968">
            <v>1.0319121951219512</v>
          </cell>
        </row>
        <row r="969">
          <cell r="E969" t="str">
            <v>RUMI IMPORT S.A. REPORTE ADUANAS 20170214</v>
          </cell>
          <cell r="G969">
            <v>0</v>
          </cell>
          <cell r="H969">
            <v>1.0392537037037037</v>
          </cell>
        </row>
        <row r="970">
          <cell r="E970" t="str">
            <v>RUMI IMPORT S.A. REPORTE ADUANAS 20170214</v>
          </cell>
          <cell r="G970">
            <v>0</v>
          </cell>
          <cell r="H970">
            <v>1.0521980633802817</v>
          </cell>
        </row>
        <row r="971">
          <cell r="E971" t="str">
            <v>RUMI IMPORT S.A. REPORTE ADUANAS 20170214</v>
          </cell>
          <cell r="G971">
            <v>0</v>
          </cell>
          <cell r="H971">
            <v>1.0550429184549355</v>
          </cell>
        </row>
        <row r="972">
          <cell r="E972" t="str">
            <v>RUMI IMPORT S.A. REPORTE ADUANAS 20170104</v>
          </cell>
          <cell r="G972">
            <v>0</v>
          </cell>
          <cell r="H972">
            <v>1.0644515433805657</v>
          </cell>
        </row>
        <row r="973">
          <cell r="E973" t="str">
            <v>RUMI IMPORT S.A. REPORTE ADUANAS 20170104</v>
          </cell>
          <cell r="G973">
            <v>0</v>
          </cell>
          <cell r="H973">
            <v>1.0644518367732749</v>
          </cell>
        </row>
        <row r="974">
          <cell r="E974" t="str">
            <v>CORPORACION ICHI HACHI S.A.C. REPORTE ADUANAS 20170130</v>
          </cell>
          <cell r="G974">
            <v>0</v>
          </cell>
          <cell r="H974">
            <v>1.0668782518210198</v>
          </cell>
        </row>
        <row r="975">
          <cell r="E975" t="str">
            <v>RUMI IMPORT S.A. REPORTE ADUANAS 20170110</v>
          </cell>
          <cell r="G975">
            <v>0</v>
          </cell>
          <cell r="H975">
            <v>1.0875166251293966</v>
          </cell>
        </row>
        <row r="976">
          <cell r="E976" t="str">
            <v>RUMI IMPORT S.A. REPORTE ADUANAS 20170110</v>
          </cell>
          <cell r="G976">
            <v>0</v>
          </cell>
          <cell r="H976">
            <v>1.0990817231249919</v>
          </cell>
        </row>
        <row r="977">
          <cell r="E977" t="str">
            <v>RUMI IMPORT S.A. REPORTE ADUANAS 20170206</v>
          </cell>
          <cell r="G977">
            <v>0</v>
          </cell>
          <cell r="H977">
            <v>1.1061533295241532</v>
          </cell>
        </row>
        <row r="978">
          <cell r="E978" t="str">
            <v>RUMI IMPORT S.A. REPORTE ADUANAS 20170206</v>
          </cell>
          <cell r="G978">
            <v>0</v>
          </cell>
          <cell r="H978">
            <v>1.1123218525779752</v>
          </cell>
        </row>
        <row r="979">
          <cell r="E979" t="str">
            <v>IMPORTACIONES GELCO SAC REPORTE ADUANAS 20170130</v>
          </cell>
          <cell r="G979">
            <v>0</v>
          </cell>
          <cell r="H979">
            <v>1.1234614124584641</v>
          </cell>
        </row>
        <row r="980">
          <cell r="E980" t="str">
            <v>PRODUCTOS INDUSTRIALES MAP S.A.C. REPORTE ADUANAS 20170418</v>
          </cell>
          <cell r="G980">
            <v>0</v>
          </cell>
          <cell r="H980">
            <v>1.127783661119516</v>
          </cell>
        </row>
        <row r="981">
          <cell r="E981" t="str">
            <v>IMPORTACIONES LAVSA SA REPORTE ADUANAS 20170216</v>
          </cell>
          <cell r="G981">
            <v>0</v>
          </cell>
          <cell r="H981">
            <v>1.1391206231675872</v>
          </cell>
        </row>
        <row r="982">
          <cell r="E982" t="str">
            <v>IMPORTACIONES LAVSA SA REPORTE ADUANAS 20170216</v>
          </cell>
          <cell r="G982">
            <v>0</v>
          </cell>
          <cell r="H982">
            <v>1.1391316877553661</v>
          </cell>
        </row>
        <row r="983">
          <cell r="E983" t="str">
            <v>IMPORTACIONES LAVSA SA REPORTE ADUANAS 20170216</v>
          </cell>
          <cell r="G983">
            <v>0</v>
          </cell>
          <cell r="H983">
            <v>1.1391353356600613</v>
          </cell>
        </row>
        <row r="984">
          <cell r="E984" t="str">
            <v>IMPORTACIONES LAVSA SA REPORTE ADUANAS 20170216</v>
          </cell>
          <cell r="G984">
            <v>0</v>
          </cell>
          <cell r="H984">
            <v>1.1391354425011675</v>
          </cell>
        </row>
        <row r="985">
          <cell r="E985" t="str">
            <v>IMPORTACIONES LAVSA SA REPORTE ADUANAS 20170216</v>
          </cell>
          <cell r="G985">
            <v>0</v>
          </cell>
          <cell r="H985">
            <v>1.1391364240673605</v>
          </cell>
        </row>
        <row r="986">
          <cell r="E986" t="str">
            <v>IMPORTACIONES LAVSA SA REPORTE ADUANAS 20170216</v>
          </cell>
          <cell r="G986">
            <v>0</v>
          </cell>
          <cell r="H986">
            <v>1.1391366746183531</v>
          </cell>
        </row>
        <row r="987">
          <cell r="E987" t="str">
            <v>IMPORTACIONES LAVSA SA REPORTE ADUANAS 20170216</v>
          </cell>
          <cell r="G987">
            <v>0</v>
          </cell>
          <cell r="H987">
            <v>1.1391370412596207</v>
          </cell>
        </row>
        <row r="988">
          <cell r="E988" t="str">
            <v>IMPORTACIONES LAVSA SA REPORTE ADUANAS 20170216</v>
          </cell>
          <cell r="G988">
            <v>0</v>
          </cell>
          <cell r="H988">
            <v>1.1391376431318012</v>
          </cell>
        </row>
        <row r="989">
          <cell r="E989" t="str">
            <v>IMPORTACIONES LAVSA SA REPORTE ADUANAS 20170216</v>
          </cell>
          <cell r="G989">
            <v>0</v>
          </cell>
          <cell r="H989">
            <v>1.1391377929814053</v>
          </cell>
        </row>
        <row r="990">
          <cell r="E990" t="str">
            <v>IMPORTACIONES LAVSA SA REPORTE ADUANAS 20170216</v>
          </cell>
          <cell r="G990">
            <v>0</v>
          </cell>
          <cell r="H990">
            <v>1.1391380786422654</v>
          </cell>
        </row>
        <row r="991">
          <cell r="E991" t="str">
            <v>IMPORTACIONES LAVSA SA REPORTE ADUANAS 20170216</v>
          </cell>
          <cell r="G991">
            <v>0</v>
          </cell>
          <cell r="H991">
            <v>1.1391384434765888</v>
          </cell>
        </row>
        <row r="992">
          <cell r="E992" t="str">
            <v>IMPORTACIONES LAVSA SA REPORTE ADUANAS 20170216</v>
          </cell>
          <cell r="G992">
            <v>0</v>
          </cell>
          <cell r="H992">
            <v>1.139139053522374</v>
          </cell>
        </row>
        <row r="993">
          <cell r="E993" t="str">
            <v>IMPORTACIONES LAVSA SA REPORTE ADUANAS 20170216</v>
          </cell>
          <cell r="G993">
            <v>0</v>
          </cell>
          <cell r="H993">
            <v>1.1391406154227961</v>
          </cell>
        </row>
        <row r="994">
          <cell r="E994" t="str">
            <v>IMPORTACIONES LAVSA SA REPORTE ADUANAS 20170216</v>
          </cell>
          <cell r="G994">
            <v>0</v>
          </cell>
          <cell r="H994">
            <v>1.1391411552058253</v>
          </cell>
        </row>
        <row r="995">
          <cell r="E995" t="str">
            <v>IMPORTACIONES LAVSA SA REPORTE ADUANAS 20170216</v>
          </cell>
          <cell r="G995">
            <v>0</v>
          </cell>
          <cell r="H995">
            <v>1.1391475912627169</v>
          </cell>
        </row>
        <row r="996">
          <cell r="E996" t="str">
            <v>IMPORTACIONES LAVSA SA REPORTE ADUANAS 20170216</v>
          </cell>
          <cell r="G996">
            <v>0</v>
          </cell>
          <cell r="H996">
            <v>1.1391491909595228</v>
          </cell>
        </row>
        <row r="997">
          <cell r="E997" t="str">
            <v>IMPORTACIONES LAVSA SA REPORTE ADUANAS 20170216</v>
          </cell>
          <cell r="G997">
            <v>0</v>
          </cell>
          <cell r="H997">
            <v>1.1391719260892708</v>
          </cell>
        </row>
        <row r="998">
          <cell r="E998" t="str">
            <v>BATERIAS MALDONADO EMPRESA INDIVIDUAL DE REPORTE ADUANAS 20170202</v>
          </cell>
          <cell r="G998">
            <v>0</v>
          </cell>
          <cell r="H998">
            <v>1.1392078522363116</v>
          </cell>
        </row>
        <row r="999">
          <cell r="E999" t="str">
            <v>BATERIAS MALDONADO EMPRESA INDIVIDUAL DE REPORTE ADUANAS 20170202</v>
          </cell>
          <cell r="G999">
            <v>0</v>
          </cell>
          <cell r="H999">
            <v>1.139208270617676</v>
          </cell>
        </row>
        <row r="1000">
          <cell r="E1000" t="str">
            <v>CABLES DE ACERO DURAND S.A.C. REPORTE ADUANAS 20170130</v>
          </cell>
          <cell r="G1000">
            <v>0</v>
          </cell>
          <cell r="H1000">
            <v>1.1554796656791975</v>
          </cell>
        </row>
        <row r="1001">
          <cell r="E1001" t="str">
            <v>CABLES DE ACERO DURAND S.A.C. REPORTE ADUANAS 20170130</v>
          </cell>
          <cell r="G1001">
            <v>0</v>
          </cell>
          <cell r="H1001">
            <v>1.1554807985355222</v>
          </cell>
        </row>
        <row r="1002">
          <cell r="E1002" t="str">
            <v>CABLES DE ACERO DURAND S.A.C. REPORTE ADUANAS 20170130</v>
          </cell>
          <cell r="G1002">
            <v>0</v>
          </cell>
          <cell r="H1002">
            <v>1.1554808666944576</v>
          </cell>
        </row>
        <row r="1003">
          <cell r="E1003" t="str">
            <v>CABLES DE ACERO DURAND S.A.C. REPORTE ADUANAS 20170130</v>
          </cell>
          <cell r="G1003">
            <v>0</v>
          </cell>
          <cell r="H1003">
            <v>1.1554811560814779</v>
          </cell>
        </row>
        <row r="1004">
          <cell r="E1004" t="str">
            <v>CABLES DE ACERO DURAND S.A.C. REPORTE ADUANAS 20170130</v>
          </cell>
          <cell r="G1004">
            <v>0</v>
          </cell>
          <cell r="H1004">
            <v>1.1554825482138253</v>
          </cell>
        </row>
        <row r="1005">
          <cell r="E1005" t="str">
            <v>CABLES DE ACERO DURAND S.A.C. REPORTE ADUANAS 20170130</v>
          </cell>
          <cell r="G1005">
            <v>0</v>
          </cell>
          <cell r="H1005">
            <v>1.1554829867190983</v>
          </cell>
        </row>
        <row r="1006">
          <cell r="E1006" t="str">
            <v>CABLES DE ACERO DURAND S.A.C. REPORTE ADUANAS 20170130</v>
          </cell>
          <cell r="G1006">
            <v>0</v>
          </cell>
          <cell r="H1006">
            <v>1.1554844150791104</v>
          </cell>
        </row>
        <row r="1007">
          <cell r="E1007" t="str">
            <v>CABLES DE ACERO DURAND S.A.C. REPORTE ADUANAS 20170130</v>
          </cell>
          <cell r="G1007">
            <v>0</v>
          </cell>
          <cell r="H1007">
            <v>1.1554844150791104</v>
          </cell>
        </row>
        <row r="1008">
          <cell r="E1008" t="str">
            <v>RUMI IMPORT S.A. REPORTE ADUANAS 20170110</v>
          </cell>
          <cell r="G1008">
            <v>0</v>
          </cell>
          <cell r="H1008">
            <v>1.1642354054731217</v>
          </cell>
        </row>
        <row r="1009">
          <cell r="E1009" t="str">
            <v>PRODUCTOS INDUSTRIALES MAP S.A.C. REPORTE ADUANAS 20170418</v>
          </cell>
          <cell r="G1009">
            <v>0</v>
          </cell>
          <cell r="H1009">
            <v>1.1665868263473054</v>
          </cell>
        </row>
        <row r="1010">
          <cell r="E1010" t="str">
            <v>RUMI IMPORT S.A. REPORTE ADUANAS 20170214</v>
          </cell>
          <cell r="G1010">
            <v>0</v>
          </cell>
          <cell r="H1010">
            <v>1.196753709198813</v>
          </cell>
        </row>
        <row r="1011">
          <cell r="E1011" t="str">
            <v>RUMI IMPORT S.A. REPORTE ADUANAS 20170214</v>
          </cell>
          <cell r="G1011">
            <v>0</v>
          </cell>
          <cell r="H1011">
            <v>1.2007033898305084</v>
          </cell>
        </row>
        <row r="1012">
          <cell r="E1012" t="str">
            <v>RUMI IMPORT S.A. REPORTE ADUANAS 20170214</v>
          </cell>
          <cell r="G1012">
            <v>0</v>
          </cell>
          <cell r="H1012">
            <v>1.2012166172106824</v>
          </cell>
        </row>
        <row r="1013">
          <cell r="E1013" t="str">
            <v>RUMI IMPORT S.A. REPORTE ADUANAS 20170214</v>
          </cell>
          <cell r="G1013">
            <v>0</v>
          </cell>
          <cell r="H1013">
            <v>1.2012166172106824</v>
          </cell>
        </row>
        <row r="1014">
          <cell r="E1014" t="str">
            <v>CORPORACION ICHI HACHI S.A.C. REPORTE ADUANAS 20170130</v>
          </cell>
          <cell r="G1014">
            <v>0</v>
          </cell>
          <cell r="H1014">
            <v>1.2149566160520608</v>
          </cell>
        </row>
        <row r="1015">
          <cell r="E1015" t="str">
            <v>INVERSIONES ORION A DE VENIR CB EMPRESA REPORTE ADUANAS 20170209</v>
          </cell>
          <cell r="G1015">
            <v>0</v>
          </cell>
          <cell r="H1015">
            <v>1.2205630630630631</v>
          </cell>
        </row>
        <row r="1016">
          <cell r="E1016" t="str">
            <v>INVERSIONES ORION A DE VENIR CB EMPRESA REPORTE ADUANAS 20170209</v>
          </cell>
          <cell r="G1016">
            <v>0</v>
          </cell>
          <cell r="H1016">
            <v>1.2208513513513513</v>
          </cell>
        </row>
        <row r="1017">
          <cell r="E1017" t="str">
            <v>INVERSIONES ORION A DE VENIR CB EMPRESA REPORTE ADUANAS 20170209</v>
          </cell>
          <cell r="G1017">
            <v>0</v>
          </cell>
          <cell r="H1017">
            <v>1.2210270270270269</v>
          </cell>
        </row>
        <row r="1018">
          <cell r="E1018" t="str">
            <v>RUMI IMPORT S.A. REPORTE ADUANAS 20170110</v>
          </cell>
          <cell r="G1018">
            <v>0</v>
          </cell>
          <cell r="H1018">
            <v>1.2248563702688329</v>
          </cell>
        </row>
        <row r="1019">
          <cell r="E1019" t="str">
            <v>PRODUCTOS INDUSTRIALES MAP S.A.C. REPORTE ADUANAS 20170418</v>
          </cell>
          <cell r="G1019">
            <v>0</v>
          </cell>
          <cell r="H1019">
            <v>1.2299586206896551</v>
          </cell>
        </row>
        <row r="1020">
          <cell r="E1020" t="str">
            <v>PRODUCTOS INDUSTRIALES MAP S.A.C. REPORTE ADUANAS 20170418</v>
          </cell>
          <cell r="G1020">
            <v>0</v>
          </cell>
          <cell r="H1020">
            <v>1.2321071012805589</v>
          </cell>
        </row>
        <row r="1021">
          <cell r="E1021" t="str">
            <v>CABLES DE ACERO DURAND S.A.C. REPORTE ADUANAS 20170303</v>
          </cell>
          <cell r="G1021">
            <v>0</v>
          </cell>
          <cell r="H1021">
            <v>1.246322330768294</v>
          </cell>
        </row>
        <row r="1022">
          <cell r="E1022" t="str">
            <v>CABLES DE ACERO DURAND S.A.C. REPORTE ADUANAS 20170303</v>
          </cell>
          <cell r="G1022">
            <v>0</v>
          </cell>
          <cell r="H1022">
            <v>1.2463228329646561</v>
          </cell>
        </row>
        <row r="1023">
          <cell r="E1023" t="str">
            <v>CABLES DE ACERO DURAND S.A.C. REPORTE ADUANAS 20170303</v>
          </cell>
          <cell r="G1023">
            <v>0</v>
          </cell>
          <cell r="H1023">
            <v>1.2463228902094605</v>
          </cell>
        </row>
        <row r="1024">
          <cell r="E1024" t="str">
            <v>CABLES DE ACERO DURAND S.A.C. REPORTE ADUANAS 20170303</v>
          </cell>
          <cell r="G1024">
            <v>0</v>
          </cell>
          <cell r="H1024">
            <v>1.2463229217473131</v>
          </cell>
        </row>
        <row r="1025">
          <cell r="E1025" t="str">
            <v>CABLES DE ACERO DURAND S.A.C. REPORTE ADUANAS 20170303</v>
          </cell>
          <cell r="G1025">
            <v>0</v>
          </cell>
          <cell r="H1025">
            <v>1.2463237454495364</v>
          </cell>
        </row>
        <row r="1026">
          <cell r="E1026" t="str">
            <v>CABLES DE ACERO DURAND S.A.C. REPORTE ADUANAS 20170303</v>
          </cell>
          <cell r="G1026">
            <v>0</v>
          </cell>
          <cell r="H1026">
            <v>1.2463238019465959</v>
          </cell>
        </row>
        <row r="1027">
          <cell r="E1027" t="str">
            <v>CABLES DE ACERO DURAND S.A.C. REPORTE ADUANAS 20170303</v>
          </cell>
          <cell r="G1027">
            <v>0</v>
          </cell>
          <cell r="H1027">
            <v>1.2463241787496599</v>
          </cell>
        </row>
        <row r="1028">
          <cell r="E1028" t="str">
            <v>CABLES DE ACERO DURAND S.A.C. REPORTE ADUANAS 20170303</v>
          </cell>
          <cell r="G1028">
            <v>0</v>
          </cell>
          <cell r="H1028">
            <v>1.2463266323679747</v>
          </cell>
        </row>
        <row r="1029">
          <cell r="E1029" t="str">
            <v>CABLES DE ACERO DURAND S.A.C. REPORTE ADUANAS 20170303</v>
          </cell>
          <cell r="G1029">
            <v>0</v>
          </cell>
          <cell r="H1029">
            <v>1.2463279203977751</v>
          </cell>
        </row>
        <row r="1030">
          <cell r="E1030" t="str">
            <v>RUMI IMPORT S.A. REPORTE ADUANAS 20170214</v>
          </cell>
          <cell r="G1030">
            <v>0</v>
          </cell>
          <cell r="H1030">
            <v>1.2833214603739982</v>
          </cell>
        </row>
        <row r="1031">
          <cell r="E1031" t="str">
            <v>RUMI IMPORT S.A. REPORTE ADUANAS 20170110</v>
          </cell>
          <cell r="G1031">
            <v>0</v>
          </cell>
          <cell r="H1031">
            <v>1.3029678104851368</v>
          </cell>
        </row>
        <row r="1032">
          <cell r="E1032" t="str">
            <v>RUMI IMPORT S.A. REPORTE ADUANAS 20170214</v>
          </cell>
          <cell r="G1032">
            <v>0</v>
          </cell>
          <cell r="H1032">
            <v>1.315475369458128</v>
          </cell>
        </row>
        <row r="1033">
          <cell r="E1033" t="str">
            <v>IMPORTACIONES GELCO SAC REPORTE ADUANAS 20170417</v>
          </cell>
          <cell r="G1033">
            <v>0</v>
          </cell>
          <cell r="H1033">
            <v>1.3272400213914142</v>
          </cell>
        </row>
        <row r="1034">
          <cell r="E1034" t="str">
            <v>IMPORTACIONES GELCO SAC REPORTE ADUANAS 20170417</v>
          </cell>
          <cell r="G1034">
            <v>0</v>
          </cell>
          <cell r="H1034">
            <v>1.3430412751512766</v>
          </cell>
        </row>
        <row r="1035">
          <cell r="E1035" t="str">
            <v>G Y B METALES S.A.C. REPORTE ADUANAS 20170303</v>
          </cell>
          <cell r="G1035">
            <v>0</v>
          </cell>
          <cell r="H1035">
            <v>1.3756831242407346</v>
          </cell>
        </row>
        <row r="1036">
          <cell r="E1036" t="str">
            <v>G Y B METALES S.A.C. REPORTE ADUANAS 20170303</v>
          </cell>
          <cell r="G1036">
            <v>0</v>
          </cell>
          <cell r="H1036">
            <v>1.3756835504064318</v>
          </cell>
        </row>
        <row r="1037">
          <cell r="E1037" t="str">
            <v>G Y B METALES S.A.C. REPORTE ADUANAS 20170303</v>
          </cell>
          <cell r="G1037">
            <v>0</v>
          </cell>
          <cell r="H1037">
            <v>1.3756840328104567</v>
          </cell>
        </row>
        <row r="1038">
          <cell r="E1038" t="str">
            <v>G Y B METALES S.A.C. REPORTE ADUANAS 20170303</v>
          </cell>
          <cell r="G1038">
            <v>0</v>
          </cell>
          <cell r="H1038">
            <v>1.3756840770089185</v>
          </cell>
        </row>
        <row r="1039">
          <cell r="E1039" t="str">
            <v>G Y B METALES S.A.C. REPORTE ADUANAS 20170303</v>
          </cell>
          <cell r="G1039">
            <v>0</v>
          </cell>
          <cell r="H1039">
            <v>1.3756842653941885</v>
          </cell>
        </row>
        <row r="1040">
          <cell r="E1040" t="str">
            <v>G Y B METALES S.A.C. REPORTE ADUANAS 20170303</v>
          </cell>
          <cell r="G1040">
            <v>0</v>
          </cell>
          <cell r="H1040">
            <v>1.3756851183652421</v>
          </cell>
        </row>
        <row r="1041">
          <cell r="E1041" t="str">
            <v>G Y B METALES S.A.C. REPORTE ADUANAS 20170303</v>
          </cell>
          <cell r="G1041">
            <v>0</v>
          </cell>
          <cell r="H1041">
            <v>1.3756861437439083</v>
          </cell>
        </row>
        <row r="1042">
          <cell r="E1042" t="str">
            <v>G Y B METALES S.A.C. REPORTE ADUANAS 20170303</v>
          </cell>
          <cell r="G1042">
            <v>0</v>
          </cell>
          <cell r="H1042">
            <v>1.3756863808636994</v>
          </cell>
        </row>
        <row r="1043">
          <cell r="E1043" t="str">
            <v>G Y B METALES S.A.C. REPORTE ADUANAS 20170303</v>
          </cell>
          <cell r="G1043">
            <v>0</v>
          </cell>
          <cell r="H1043">
            <v>1.3756864188115476</v>
          </cell>
        </row>
        <row r="1044">
          <cell r="E1044" t="str">
            <v>G Y B METALES S.A.C. REPORTE ADUANAS 20170303</v>
          </cell>
          <cell r="G1044">
            <v>0</v>
          </cell>
          <cell r="H1044">
            <v>1.3756868428136708</v>
          </cell>
        </row>
        <row r="1045">
          <cell r="E1045" t="str">
            <v>G Y B METALES S.A.C. REPORTE ADUANAS 20170303</v>
          </cell>
          <cell r="G1045">
            <v>0</v>
          </cell>
          <cell r="H1045">
            <v>1.3756871731737343</v>
          </cell>
        </row>
        <row r="1046">
          <cell r="E1046" t="str">
            <v>G Y B METALES S.A.C. REPORTE ADUANAS 20170303</v>
          </cell>
          <cell r="G1046">
            <v>0</v>
          </cell>
          <cell r="H1046">
            <v>1.3756884981852173</v>
          </cell>
        </row>
        <row r="1047">
          <cell r="E1047" t="str">
            <v>G Y B METALES S.A.C. REPORTE ADUANAS 20170303</v>
          </cell>
          <cell r="G1047">
            <v>0</v>
          </cell>
          <cell r="H1047">
            <v>1.3756889636434209</v>
          </cell>
        </row>
        <row r="1048">
          <cell r="E1048" t="str">
            <v>G Y B METALES S.A.C. REPORTE ADUANAS 20170303</v>
          </cell>
          <cell r="G1048">
            <v>0</v>
          </cell>
          <cell r="H1048">
            <v>1.3756914152088862</v>
          </cell>
        </row>
        <row r="1049">
          <cell r="E1049" t="str">
            <v>RUMI IMPORT S.A. REPORTE ADUANAS 20170206</v>
          </cell>
          <cell r="G1049">
            <v>0</v>
          </cell>
          <cell r="H1049">
            <v>1.4167046469545517</v>
          </cell>
        </row>
        <row r="1050">
          <cell r="E1050" t="str">
            <v>COMERCIALIZADORA DE FABRIC. ELECT. SAC REPORTE ADUANAS 20170214</v>
          </cell>
          <cell r="G1050">
            <v>0</v>
          </cell>
          <cell r="H1050">
            <v>1.4320128479657388</v>
          </cell>
        </row>
        <row r="1051">
          <cell r="E1051" t="str">
            <v>CABLECENTRO SOCIEDAD ANONIMA CERRADA REPORTE ADUANAS 20170214</v>
          </cell>
          <cell r="G1051">
            <v>0</v>
          </cell>
          <cell r="H1051">
            <v>1.4417719190680565</v>
          </cell>
        </row>
        <row r="1052">
          <cell r="E1052" t="str">
            <v>PROYECTOS DE INFRAESTRUCTURA DEL PERU S. REPORTE ADUANAS 20170126</v>
          </cell>
          <cell r="G1052">
            <v>0</v>
          </cell>
          <cell r="H1052">
            <v>1.45661104201001</v>
          </cell>
        </row>
        <row r="1053">
          <cell r="E1053" t="str">
            <v>CORPORACION ICHI HACHI S.A.C. REPORTE ADUANAS 20170130</v>
          </cell>
          <cell r="G1053">
            <v>0</v>
          </cell>
          <cell r="H1053">
            <v>1.4683478260869565</v>
          </cell>
        </row>
        <row r="1054">
          <cell r="E1054" t="str">
            <v>CABLECENTRO SOCIEDAD ANONIMA CERRADA REPORTE ADUANAS 20170411</v>
          </cell>
          <cell r="G1054">
            <v>0</v>
          </cell>
          <cell r="H1054">
            <v>1.5218359962198926</v>
          </cell>
        </row>
        <row r="1055">
          <cell r="E1055" t="str">
            <v>CABLECENTRO SOCIEDAD ANONIMA CERRADA REPORTE ADUANAS 20170411</v>
          </cell>
          <cell r="G1055">
            <v>0</v>
          </cell>
          <cell r="H1055">
            <v>1.5218366692660608</v>
          </cell>
        </row>
        <row r="1056">
          <cell r="E1056" t="str">
            <v>COMERCIALIZADORA DE FABRIC. ELECT. SAC REPORTE ADUANAS 20170215</v>
          </cell>
          <cell r="G1056">
            <v>0</v>
          </cell>
          <cell r="H1056">
            <v>1.5247384305835012</v>
          </cell>
        </row>
        <row r="1057">
          <cell r="E1057" t="str">
            <v>RUMI IMPORT S.A. REPORTE ADUANAS 20170214</v>
          </cell>
          <cell r="G1057">
            <v>0</v>
          </cell>
          <cell r="H1057">
            <v>1.5871875</v>
          </cell>
        </row>
        <row r="1058">
          <cell r="E1058" t="str">
            <v>RUMI IMPORT S.A. REPORTE ADUANAS 20170110</v>
          </cell>
          <cell r="G1058">
            <v>0</v>
          </cell>
          <cell r="H1058">
            <v>1.5884532834290186</v>
          </cell>
        </row>
        <row r="1059">
          <cell r="E1059" t="str">
            <v>CABLECENTRO SOCIEDAD ANONIMA CERRADA REPORTE ADUANAS 20170310</v>
          </cell>
          <cell r="G1059">
            <v>0</v>
          </cell>
          <cell r="H1059">
            <v>1.6041223908918405</v>
          </cell>
        </row>
        <row r="1060">
          <cell r="E1060" t="str">
            <v>CABLECENTRO SOCIEDAD ANONIMA CERRADA REPORTE ADUANAS 20170310</v>
          </cell>
          <cell r="G1060">
            <v>0</v>
          </cell>
          <cell r="H1060">
            <v>1.6041508538899432</v>
          </cell>
        </row>
        <row r="1061">
          <cell r="E1061" t="str">
            <v>PRODUCTOS INDUSTRIALES MAP S.A.C. REPORTE ADUANAS 20170418</v>
          </cell>
          <cell r="G1061">
            <v>0</v>
          </cell>
          <cell r="H1061">
            <v>1.6069687500000001</v>
          </cell>
        </row>
        <row r="1062">
          <cell r="E1062" t="str">
            <v>PRODUCTOS INDUSTRIALES MAP S.A.C. REPORTE ADUANAS 20170418</v>
          </cell>
          <cell r="G1062">
            <v>0</v>
          </cell>
          <cell r="H1062">
            <v>1.6089344262295082</v>
          </cell>
        </row>
        <row r="1063">
          <cell r="E1063" t="str">
            <v>RUMI IMPORT S.A. REPORTE ADUANAS 20170206</v>
          </cell>
          <cell r="G1063">
            <v>0</v>
          </cell>
          <cell r="H1063">
            <v>1.6845944918037825</v>
          </cell>
        </row>
        <row r="1064">
          <cell r="E1064" t="str">
            <v>INKABOLT SOCIEDAD ANONIMA CERRADA REPORTE ADUANAS 20170417</v>
          </cell>
          <cell r="G1064">
            <v>0</v>
          </cell>
          <cell r="H1064">
            <v>1.7382864369269682</v>
          </cell>
        </row>
        <row r="1065">
          <cell r="E1065" t="str">
            <v>PRODUCTOS INDUSTRIALES MAP S.A.C. REPORTE ADUANAS 20170418</v>
          </cell>
          <cell r="G1065">
            <v>0</v>
          </cell>
          <cell r="H1065">
            <v>1.7619277108433735</v>
          </cell>
        </row>
        <row r="1066">
          <cell r="E1066" t="str">
            <v>RUMI IMPORT S.A. REPORTE ADUANAS 20170214</v>
          </cell>
          <cell r="G1066">
            <v>0</v>
          </cell>
          <cell r="H1066">
            <v>1.8216949152542372</v>
          </cell>
        </row>
        <row r="1067">
          <cell r="E1067" t="str">
            <v>CABLES DE ACERO DURAND S.A.C. REPORTE ADUANAS 20170220</v>
          </cell>
          <cell r="G1067">
            <v>0</v>
          </cell>
          <cell r="H1067">
            <v>1.8489016683941288</v>
          </cell>
        </row>
        <row r="1068">
          <cell r="E1068" t="str">
            <v>CABLES DE ACERO DURAND S.A.C. REPORTE ADUANAS 20170220</v>
          </cell>
          <cell r="G1068">
            <v>0</v>
          </cell>
          <cell r="H1068">
            <v>1.8489019899251573</v>
          </cell>
        </row>
        <row r="1069">
          <cell r="E1069" t="str">
            <v>CABLES DE ACERO DURAND S.A.C. REPORTE ADUANAS 20170220</v>
          </cell>
          <cell r="G1069">
            <v>0</v>
          </cell>
          <cell r="H1069">
            <v>1.8489024259744373</v>
          </cell>
        </row>
        <row r="1070">
          <cell r="E1070" t="str">
            <v>CABLES DE ACERO DURAND S.A.C. REPORTE ADUANAS 20170220</v>
          </cell>
          <cell r="G1070">
            <v>0</v>
          </cell>
          <cell r="H1070">
            <v>1.8489028411669384</v>
          </cell>
        </row>
        <row r="1071">
          <cell r="E1071" t="str">
            <v>CABLES DE ACERO DURAND S.A.C. REPORTE ADUANAS 20170220</v>
          </cell>
          <cell r="G1071">
            <v>0</v>
          </cell>
          <cell r="H1071">
            <v>1.8489028786333626</v>
          </cell>
        </row>
        <row r="1072">
          <cell r="E1072" t="str">
            <v>CABLES DE ACERO DURAND S.A.C. REPORTE ADUANAS 20170220</v>
          </cell>
          <cell r="G1072">
            <v>0</v>
          </cell>
          <cell r="H1072">
            <v>1.8489039586541918</v>
          </cell>
        </row>
        <row r="1073">
          <cell r="E1073" t="str">
            <v>CABLES DE ACERO DURAND S.A.C. REPORTE ADUANAS 20170220</v>
          </cell>
          <cell r="G1073">
            <v>0</v>
          </cell>
          <cell r="H1073">
            <v>1.8489071791410094</v>
          </cell>
        </row>
        <row r="1074">
          <cell r="E1074" t="str">
            <v>PROYECTOS DE INFRAESTRUCTURA DEL PERU S. REPORTE ADUANAS 20170126</v>
          </cell>
          <cell r="G1074">
            <v>0</v>
          </cell>
          <cell r="H1074">
            <v>1.926405936316739</v>
          </cell>
        </row>
        <row r="1075">
          <cell r="E1075" t="str">
            <v>CABLECENTRO SOCIEDAD ANONIMA CERRADA REPORTE ADUANAS 20170111</v>
          </cell>
          <cell r="G1075">
            <v>0</v>
          </cell>
          <cell r="H1075">
            <v>1.9268800813008129</v>
          </cell>
        </row>
        <row r="1076">
          <cell r="E1076" t="str">
            <v>CABLECENTRO SOCIEDAD ANONIMA CERRADA REPORTE ADUANAS 20170131</v>
          </cell>
          <cell r="G1076">
            <v>0</v>
          </cell>
          <cell r="H1076">
            <v>1.9533689024390246</v>
          </cell>
        </row>
        <row r="1077">
          <cell r="E1077" t="str">
            <v>RUMI IMPORT S.A. REPORTE ADUANAS 20170110</v>
          </cell>
          <cell r="G1077">
            <v>0</v>
          </cell>
          <cell r="H1077">
            <v>2.0106770292413856</v>
          </cell>
        </row>
        <row r="1078">
          <cell r="E1078" t="str">
            <v>RUMI IMPORT S.A. REPORTE ADUANAS 20170110</v>
          </cell>
          <cell r="G1078">
            <v>0</v>
          </cell>
          <cell r="H1078">
            <v>2.0107491518382608</v>
          </cell>
        </row>
        <row r="1079">
          <cell r="E1079" t="str">
            <v>COBRA PERU S.A REPORTE ADUANAS 20170425</v>
          </cell>
          <cell r="G1079">
            <v>0</v>
          </cell>
          <cell r="H1079">
            <v>2.0469924812030076</v>
          </cell>
        </row>
        <row r="1080">
          <cell r="E1080" t="str">
            <v>CABLECENTRO SOCIEDAD ANONIMA CERRADA REPORTE ADUANAS 20170111</v>
          </cell>
          <cell r="G1080">
            <v>0</v>
          </cell>
          <cell r="H1080">
            <v>2.076139630390144</v>
          </cell>
        </row>
        <row r="1081">
          <cell r="E1081" t="str">
            <v>CABLECENTRO SOCIEDAD ANONIMA CERRADA REPORTE ADUANAS 20170131</v>
          </cell>
          <cell r="G1081">
            <v>0</v>
          </cell>
          <cell r="H1081">
            <v>2.3643736951983301</v>
          </cell>
        </row>
        <row r="1082">
          <cell r="E1082" t="str">
            <v>CABLECENTRO SOCIEDAD ANONIMA CERRADA REPORTE ADUANAS 20170131</v>
          </cell>
          <cell r="G1082">
            <v>0</v>
          </cell>
          <cell r="H1082">
            <v>2.3674013157894738</v>
          </cell>
        </row>
        <row r="1083">
          <cell r="E1083" t="str">
            <v>RUMI IMPORT S.A. REPORTE ADUANAS 20170214</v>
          </cell>
          <cell r="G1083">
            <v>0</v>
          </cell>
          <cell r="H1083">
            <v>2.7632673267326733</v>
          </cell>
        </row>
        <row r="1084">
          <cell r="E1084" t="str">
            <v>INKABOLT SOCIEDAD ANONIMA CERRADA REPORTE ADUANAS 20170311</v>
          </cell>
          <cell r="G1084">
            <v>0</v>
          </cell>
          <cell r="H1084">
            <v>3.3102186356385475</v>
          </cell>
        </row>
        <row r="1085">
          <cell r="E1085" t="str">
            <v>UNIRED ELECTRICA E.I.R.L. REPORTE ADUANAS 20170602</v>
          </cell>
          <cell r="G1085">
            <v>0</v>
          </cell>
          <cell r="H1085">
            <v>0.72267843286999611</v>
          </cell>
        </row>
        <row r="1086">
          <cell r="E1086" t="str">
            <v>UNIRED ELECTRICA E.I.R.L. REPORTE ADUANAS 20170602</v>
          </cell>
          <cell r="G1086">
            <v>0</v>
          </cell>
          <cell r="H1086">
            <v>0.72267874768899265</v>
          </cell>
        </row>
        <row r="1087">
          <cell r="E1087" t="str">
            <v>UNIRED ELECTRICA E.I.R.L. REPORTE ADUANAS 20170602</v>
          </cell>
          <cell r="G1087">
            <v>0</v>
          </cell>
          <cell r="H1087">
            <v>0.7226793087254012</v>
          </cell>
        </row>
        <row r="1088">
          <cell r="E1088" t="str">
            <v>UNIRED ELECTRICA E.I.R.L. REPORTE ADUANAS 20170602</v>
          </cell>
          <cell r="G1088">
            <v>0</v>
          </cell>
          <cell r="H1088">
            <v>0.72267944191470601</v>
          </cell>
        </row>
        <row r="1089">
          <cell r="E1089" t="str">
            <v>IMPORTACIONES GELCO SAC REPORTE ADUANAS 20170503</v>
          </cell>
          <cell r="G1089">
            <v>0</v>
          </cell>
          <cell r="H1089">
            <v>0.94854911433172295</v>
          </cell>
        </row>
        <row r="1090">
          <cell r="E1090" t="str">
            <v>RUMI IMPORT S.A. REPORTE ADUANAS 20170502</v>
          </cell>
          <cell r="G1090">
            <v>0</v>
          </cell>
          <cell r="H1090">
            <v>1.1067878481012658</v>
          </cell>
        </row>
        <row r="1091">
          <cell r="E1091" t="str">
            <v>RUMI IMPORT S.A. REPORTE ADUANAS 20170502</v>
          </cell>
          <cell r="G1091">
            <v>0</v>
          </cell>
          <cell r="H1091">
            <v>1.2119765554897957</v>
          </cell>
        </row>
        <row r="1092">
          <cell r="E1092" t="str">
            <v>CABLES DE ACERO DURAND S.A.C. REPORTE ADUANAS 20170529</v>
          </cell>
          <cell r="G1092">
            <v>0</v>
          </cell>
          <cell r="H1092">
            <v>1.2867239671587698</v>
          </cell>
        </row>
        <row r="1093">
          <cell r="E1093" t="str">
            <v>CABLES DE ACERO DURAND S.A.C. REPORTE ADUANAS 20170529</v>
          </cell>
          <cell r="G1093">
            <v>0</v>
          </cell>
          <cell r="H1093">
            <v>1.286724359247742</v>
          </cell>
        </row>
        <row r="1094">
          <cell r="E1094" t="str">
            <v>CABLES DE ACERO DURAND S.A.C. REPORTE ADUANAS 20170529</v>
          </cell>
          <cell r="G1094">
            <v>0</v>
          </cell>
          <cell r="H1094">
            <v>1.2867248527653297</v>
          </cell>
        </row>
        <row r="1095">
          <cell r="E1095" t="str">
            <v>CABLES DE ACERO DURAND S.A.C. REPORTE ADUANAS 20170529</v>
          </cell>
          <cell r="G1095">
            <v>0</v>
          </cell>
          <cell r="H1095">
            <v>1.2867252008763748</v>
          </cell>
        </row>
        <row r="1096">
          <cell r="E1096" t="str">
            <v>CABLES DE ACERO DURAND S.A.C. REPORTE ADUANAS 20170529</v>
          </cell>
          <cell r="G1096">
            <v>0</v>
          </cell>
          <cell r="H1096">
            <v>1.2867253885522161</v>
          </cell>
        </row>
        <row r="1097">
          <cell r="E1097" t="str">
            <v>CABLES DE ACERO DURAND S.A.C. REPORTE ADUANAS 20170529</v>
          </cell>
          <cell r="G1097">
            <v>0</v>
          </cell>
          <cell r="H1097">
            <v>1.2867285638740238</v>
          </cell>
        </row>
        <row r="1098">
          <cell r="E1098" t="str">
            <v>CABLES DE ACERO DURAND S.A.C. REPORTE ADUANAS 20170529</v>
          </cell>
          <cell r="G1098">
            <v>0</v>
          </cell>
          <cell r="H1098">
            <v>1.2867286144431089</v>
          </cell>
        </row>
        <row r="1099">
          <cell r="E1099" t="str">
            <v>CABLES DE ACERO DURAND S.A.C. REPORTE ADUANAS 20170529</v>
          </cell>
          <cell r="G1099">
            <v>0</v>
          </cell>
          <cell r="H1099">
            <v>1.2867288954113412</v>
          </cell>
        </row>
        <row r="1100">
          <cell r="E1100" t="str">
            <v>CABLES DE ACERO DURAND S.A.C. REPORTE ADUANAS 20170529</v>
          </cell>
          <cell r="G1100">
            <v>0</v>
          </cell>
          <cell r="H1100">
            <v>1.2867290282842874</v>
          </cell>
        </row>
        <row r="1101">
          <cell r="E1101" t="str">
            <v>CABLES DE ACERO DURAND S.A.C. REPORTE ADUANAS 20170529</v>
          </cell>
          <cell r="G1101">
            <v>0</v>
          </cell>
          <cell r="H1101">
            <v>1.2867293778806277</v>
          </cell>
        </row>
        <row r="1102">
          <cell r="E1102" t="str">
            <v>CABLES DE ACERO DURAND S.A.C. REPORTE ADUANAS 20170529</v>
          </cell>
          <cell r="G1102">
            <v>0</v>
          </cell>
          <cell r="H1102">
            <v>1.2867294282230262</v>
          </cell>
        </row>
        <row r="1103">
          <cell r="E1103" t="str">
            <v>CABLES DE ACERO DURAND S.A.C. REPORTE ADUANAS 20170529</v>
          </cell>
          <cell r="G1103">
            <v>0</v>
          </cell>
          <cell r="H1103">
            <v>1.2867297079889419</v>
          </cell>
        </row>
        <row r="1104">
          <cell r="E1104" t="str">
            <v>CABLES DE ACERO DURAND S.A.C. REPORTE ADUANAS 20170529</v>
          </cell>
          <cell r="G1104">
            <v>0</v>
          </cell>
          <cell r="H1104">
            <v>1.286729865880857</v>
          </cell>
        </row>
        <row r="1105">
          <cell r="E1105" t="str">
            <v>CABLES DE ACERO DURAND S.A.C. REPORTE ADUANAS 20170529</v>
          </cell>
          <cell r="G1105">
            <v>0</v>
          </cell>
          <cell r="H1105">
            <v>1.2867302800935181</v>
          </cell>
        </row>
        <row r="1106">
          <cell r="E1106" t="str">
            <v>CABLES DE ACERO DURAND S.A.C. REPORTE ADUANAS 20170529</v>
          </cell>
          <cell r="G1106">
            <v>0</v>
          </cell>
          <cell r="H1106">
            <v>1.2867308300077145</v>
          </cell>
        </row>
        <row r="1107">
          <cell r="E1107" t="str">
            <v>IMPORTACIONES GELCO SAC REPORTE ADUANAS 20170612</v>
          </cell>
          <cell r="G1107">
            <v>0</v>
          </cell>
          <cell r="H1107">
            <v>1.4508014448583362</v>
          </cell>
        </row>
        <row r="1108">
          <cell r="E1108" t="str">
            <v>RUMI IMPORT S.A. REPORTE ADUANAS 20170502</v>
          </cell>
          <cell r="G1108">
            <v>0</v>
          </cell>
          <cell r="H1108">
            <v>1.5047865140888397</v>
          </cell>
        </row>
        <row r="1109">
          <cell r="E1109" t="str">
            <v>IMPORTACIONES GELCO SAC REPORTE ADUANAS 20170503</v>
          </cell>
          <cell r="G1109">
            <v>0</v>
          </cell>
          <cell r="H1109">
            <v>1.5117123221372568</v>
          </cell>
        </row>
        <row r="1110">
          <cell r="E1110" t="str">
            <v>IMPORTACIONES GELCO SAC REPORTE ADUANAS 20170612</v>
          </cell>
          <cell r="G1110">
            <v>0</v>
          </cell>
          <cell r="H1110">
            <v>1.5385553333658488</v>
          </cell>
        </row>
        <row r="1111">
          <cell r="E1111" t="str">
            <v>CABLECENTRO SOCIEDAD ANONIMA CERRADA REPORTE ADUANAS 20170509</v>
          </cell>
          <cell r="G1111">
            <v>0</v>
          </cell>
          <cell r="H1111">
            <v>1.5549204674671084</v>
          </cell>
        </row>
        <row r="1112">
          <cell r="E1112" t="str">
            <v>CABLECENTRO SOCIEDAD ANONIMA CERRADA REPORTE ADUANAS 20170509</v>
          </cell>
          <cell r="G1112">
            <v>0</v>
          </cell>
          <cell r="H1112">
            <v>1.5549213149404768</v>
          </cell>
        </row>
        <row r="1113">
          <cell r="E1113" t="str">
            <v>CABLECENTRO SOCIEDAD ANONIMA CERRADA REPORTE ADUANAS 20170509</v>
          </cell>
          <cell r="G1113">
            <v>0</v>
          </cell>
          <cell r="H1113">
            <v>1.5549227727315582</v>
          </cell>
        </row>
        <row r="1114">
          <cell r="E1114" t="str">
            <v>IMPORTACIONES GELCO SAC REPORTE ADUANAS 20170612</v>
          </cell>
          <cell r="G1114">
            <v>0</v>
          </cell>
          <cell r="H1114">
            <v>1.5815969787749378</v>
          </cell>
        </row>
        <row r="1115">
          <cell r="E1115" t="str">
            <v>BATERIAS MALDONADO EMPRESA INDIVIDUAL DE REPORTE ADUANAS 20170517</v>
          </cell>
          <cell r="G1115">
            <v>0</v>
          </cell>
          <cell r="H1115">
            <v>1.5864849857147747</v>
          </cell>
        </row>
        <row r="1116">
          <cell r="E1116" t="str">
            <v>LAMARA E.I.R.L. REPORTE ADUANAS 20170524</v>
          </cell>
          <cell r="G1116">
            <v>0</v>
          </cell>
          <cell r="H1116">
            <v>1.7489822962921886</v>
          </cell>
        </row>
        <row r="1117">
          <cell r="E1117" t="str">
            <v>LAMARA E.I.R.L. REPORTE ADUANAS 20170524</v>
          </cell>
          <cell r="G1117">
            <v>0</v>
          </cell>
          <cell r="H1117">
            <v>1.7489855690716281</v>
          </cell>
        </row>
        <row r="1118">
          <cell r="E1118" t="str">
            <v>CABLES DE ACERO DURAND S.A.C. REPORTE ADUANAS 20170523</v>
          </cell>
          <cell r="G1118">
            <v>0</v>
          </cell>
          <cell r="H1118">
            <v>1.8670310820237861</v>
          </cell>
        </row>
        <row r="1119">
          <cell r="E1119" t="str">
            <v>CABLES DE ACERO DURAND S.A.C. REPORTE ADUANAS 20170523</v>
          </cell>
          <cell r="G1119">
            <v>0</v>
          </cell>
          <cell r="H1119">
            <v>1.8670312165992042</v>
          </cell>
        </row>
        <row r="1120">
          <cell r="E1120" t="str">
            <v>CABLES DE ACERO DURAND S.A.C. REPORTE ADUANAS 20170523</v>
          </cell>
          <cell r="G1120">
            <v>0</v>
          </cell>
          <cell r="H1120">
            <v>1.8670320245380936</v>
          </cell>
        </row>
        <row r="1121">
          <cell r="E1121" t="str">
            <v>CABLES DE ACERO DURAND S.A.C. REPORTE ADUANAS 20170523</v>
          </cell>
          <cell r="G1121">
            <v>0</v>
          </cell>
          <cell r="H1121">
            <v>1.8670339988330891</v>
          </cell>
        </row>
        <row r="1122">
          <cell r="E1122" t="str">
            <v>MULTIVALORES S.A. REPORTE ADUANAS 20170524</v>
          </cell>
          <cell r="G1122">
            <v>0</v>
          </cell>
          <cell r="H1122">
            <v>2.3008372827804107</v>
          </cell>
        </row>
        <row r="1123">
          <cell r="E1123" t="str">
            <v>MULTIVALORES S.A. REPORTE ADUANAS 20170524</v>
          </cell>
          <cell r="G1123">
            <v>0</v>
          </cell>
          <cell r="H1123">
            <v>2.3106824324324324</v>
          </cell>
        </row>
        <row r="1124">
          <cell r="E1124" t="str">
            <v>MULTIVALORES S.A. REPORTE ADUANAS 20170524</v>
          </cell>
          <cell r="G1124">
            <v>0</v>
          </cell>
          <cell r="H1124">
            <v>2.3106824324324324</v>
          </cell>
        </row>
        <row r="1125">
          <cell r="E1125" t="str">
            <v>MULTIVALORES S.A. REPORTE ADUANAS 20170524</v>
          </cell>
          <cell r="G1125">
            <v>0</v>
          </cell>
          <cell r="H1125">
            <v>2.3381277108433736</v>
          </cell>
        </row>
        <row r="1126">
          <cell r="E1126" t="str">
            <v>INKABOLT SOCIEDAD ANONIMA CERRADA REPORTE ADUANAS 20170511</v>
          </cell>
          <cell r="G1126">
            <v>0</v>
          </cell>
          <cell r="H1126">
            <v>3.05559076505206</v>
          </cell>
        </row>
        <row r="1127">
          <cell r="E1127" t="str">
            <v>APAN Y CIA SRL REPORTE ADUANAS 20170824</v>
          </cell>
          <cell r="G1127">
            <v>0</v>
          </cell>
          <cell r="H1127">
            <v>1.7875088640840446</v>
          </cell>
        </row>
        <row r="1128">
          <cell r="E1128" t="str">
            <v>APAN Y CIA SRL REPORTE ADUANAS 20170824</v>
          </cell>
          <cell r="G1128">
            <v>0</v>
          </cell>
          <cell r="H1128">
            <v>1.5891229366839124</v>
          </cell>
        </row>
        <row r="1129">
          <cell r="E1129" t="str">
            <v>APAN Y CIA SRL REPORTE ADUANAS 20170824</v>
          </cell>
          <cell r="G1129">
            <v>0</v>
          </cell>
          <cell r="H1129">
            <v>1.4921563981042654</v>
          </cell>
        </row>
        <row r="1130">
          <cell r="E1130" t="str">
            <v>APAN Y CIA SRL REPORTE ADUANAS 20170824</v>
          </cell>
          <cell r="G1130">
            <v>0</v>
          </cell>
          <cell r="H1130">
            <v>1.4300492610837439</v>
          </cell>
        </row>
        <row r="1131">
          <cell r="E1131" t="str">
            <v>APAN Y CIA SRL REPORTE ADUANAS 20170824</v>
          </cell>
          <cell r="G1131">
            <v>0</v>
          </cell>
          <cell r="H1131">
            <v>1.3799634186897238</v>
          </cell>
        </row>
        <row r="1132">
          <cell r="E1132" t="str">
            <v>APAN Y CIA SRL REPORTE ADUANAS 20170824</v>
          </cell>
          <cell r="G1132">
            <v>0</v>
          </cell>
          <cell r="H1132">
            <v>1.7995259391771019</v>
          </cell>
        </row>
        <row r="1133">
          <cell r="E1133" t="str">
            <v>APAN Y CIA SRL REPORTE ADUANAS 20170824</v>
          </cell>
          <cell r="G1133">
            <v>0</v>
          </cell>
          <cell r="H1133">
            <v>2.5992786885245902</v>
          </cell>
        </row>
        <row r="1134">
          <cell r="E1134" t="str">
            <v>INKABOLT SOCIEDAD ANONIMA CERRADA REPORTE ADUANAS 20170828</v>
          </cell>
          <cell r="G1134">
            <v>0</v>
          </cell>
          <cell r="H1134">
            <v>2.3885563637300447</v>
          </cell>
        </row>
        <row r="1135">
          <cell r="E1135" t="str">
            <v>CONDUCTORES ELECTRICOS LIMA S A REPORTE ADUANAS 20170809</v>
          </cell>
          <cell r="G1135">
            <v>0</v>
          </cell>
          <cell r="H1135">
            <v>2.9230769230769229</v>
          </cell>
        </row>
        <row r="1136">
          <cell r="E1136" t="str">
            <v>IMPORTADORA MULTISTOCK S.A. REPORTE ADUANAS 20170726</v>
          </cell>
          <cell r="G1136">
            <v>0</v>
          </cell>
          <cell r="H1136">
            <v>1.4109790209790209</v>
          </cell>
        </row>
        <row r="1137">
          <cell r="E1137" t="str">
            <v>IMPORTADORA MULTISTOCK S.A. REPORTE ADUANAS 20170726</v>
          </cell>
          <cell r="G1137">
            <v>0</v>
          </cell>
          <cell r="H1137">
            <v>1.3464921465968587</v>
          </cell>
        </row>
        <row r="1138">
          <cell r="E1138" t="str">
            <v>IMPORTADORA MULTISTOCK S.A. REPORTE ADUANAS 20170726</v>
          </cell>
          <cell r="G1138">
            <v>0</v>
          </cell>
          <cell r="H1138">
            <v>2.1605714285714286</v>
          </cell>
        </row>
        <row r="1139">
          <cell r="E1139" t="str">
            <v>IMPORTADORA MULTISTOCK S.A. REPORTE ADUANAS 20170726</v>
          </cell>
          <cell r="G1139">
            <v>0</v>
          </cell>
          <cell r="H1139">
            <v>1.6358256880733946</v>
          </cell>
        </row>
        <row r="1140">
          <cell r="E1140" t="str">
            <v>IMPORTADORA MULTISTOCK S.A. REPORTE ADUANAS 20170726</v>
          </cell>
          <cell r="G1140">
            <v>0</v>
          </cell>
          <cell r="H1140">
            <v>1.5208929561841376</v>
          </cell>
        </row>
        <row r="1141">
          <cell r="E1141" t="str">
            <v>IMPORTADORA MULTISTOCK S.A. REPORTE ADUANAS 20170726</v>
          </cell>
          <cell r="G1141">
            <v>0</v>
          </cell>
          <cell r="H1141">
            <v>1.4120358422939068</v>
          </cell>
        </row>
        <row r="1142">
          <cell r="E1142" t="str">
            <v>IMPORTADORA MULTISTOCK S.A. REPORTE ADUANAS 20170726</v>
          </cell>
          <cell r="G1142">
            <v>0</v>
          </cell>
          <cell r="H1142">
            <v>1.3401580135440179</v>
          </cell>
        </row>
        <row r="1143">
          <cell r="E1143" t="str">
            <v>IMPORTADORA MULTISTOCK S.A. REPORTE ADUANAS 20170726</v>
          </cell>
          <cell r="G1143">
            <v>0</v>
          </cell>
          <cell r="H1143">
            <v>1.2952688514158448</v>
          </cell>
        </row>
        <row r="1144">
          <cell r="E1144" t="str">
            <v>IMPORTADORA MULTISTOCK S.A. REPORTE ADUANAS 20170726</v>
          </cell>
          <cell r="G1144">
            <v>0</v>
          </cell>
          <cell r="H1144">
            <v>1.1963870967741936</v>
          </cell>
        </row>
        <row r="1145">
          <cell r="E1145" t="str">
            <v>IMPORTADORA MULTISTOCK S.A. REPORTE ADUANAS 20170726</v>
          </cell>
          <cell r="G1145">
            <v>0</v>
          </cell>
          <cell r="H1145">
            <v>1.196</v>
          </cell>
        </row>
        <row r="1146">
          <cell r="E1146" t="str">
            <v>IMPORTADORA MULTISTOCK S.A. REPORTE ADUANAS 20170726</v>
          </cell>
          <cell r="G1146">
            <v>0</v>
          </cell>
          <cell r="H1146">
            <v>1.1983187250996017</v>
          </cell>
        </row>
        <row r="1147">
          <cell r="E1147" t="str">
            <v>IMPORTACIONES GELCO SAC REPORTE ADUANAS 20170801</v>
          </cell>
          <cell r="G1147">
            <v>0</v>
          </cell>
          <cell r="H1147">
            <v>1.4804000291992117</v>
          </cell>
        </row>
        <row r="1148">
          <cell r="E1148" t="str">
            <v>INKABOLT SOCIEDAD ANONIMA CERRADA REPORTE ADUANAS 20170725</v>
          </cell>
          <cell r="G1148">
            <v>0</v>
          </cell>
          <cell r="H1148">
            <v>2.9337527029683512</v>
          </cell>
        </row>
        <row r="1149">
          <cell r="E1149" t="str">
            <v>IMPORTADORA MULTISTOCK S.A. REPORTE ADUANAS 20170726</v>
          </cell>
          <cell r="G1149">
            <v>0</v>
          </cell>
          <cell r="H1149">
            <v>2.8250851581508512</v>
          </cell>
        </row>
        <row r="1150">
          <cell r="E1150" t="str">
            <v>IMPORTADORA MULTISTOCK S.A. REPORTE ADUANAS 20170726</v>
          </cell>
          <cell r="G1150">
            <v>0</v>
          </cell>
          <cell r="H1150">
            <v>1.9590666666666667</v>
          </cell>
        </row>
        <row r="1151">
          <cell r="E1151" t="str">
            <v>IMPORTADORA MULTISTOCK S.A. REPORTE ADUANAS 20170726</v>
          </cell>
          <cell r="G1151">
            <v>0</v>
          </cell>
          <cell r="H1151">
            <v>1.645681818181818</v>
          </cell>
        </row>
        <row r="1152">
          <cell r="E1152" t="str">
            <v>IMPORTADORA MULTISTOCK S.A. REPORTE ADUANAS 20170726</v>
          </cell>
          <cell r="G1152">
            <v>0</v>
          </cell>
          <cell r="H1152">
            <v>1.345</v>
          </cell>
        </row>
        <row r="1153">
          <cell r="E1153" t="str">
            <v>IMPORTADORA MULTISTOCK S.A. REPORTE ADUANAS 20170726</v>
          </cell>
          <cell r="G1153">
            <v>0</v>
          </cell>
          <cell r="H1153">
            <v>1.3490757238307349</v>
          </cell>
        </row>
        <row r="1154">
          <cell r="E1154" t="str">
            <v>IMPORTADORA MULTISTOCK S.A. REPORTE ADUANAS 20170726</v>
          </cell>
          <cell r="G1154">
            <v>0</v>
          </cell>
          <cell r="H1154">
            <v>2.8605999999999998</v>
          </cell>
        </row>
        <row r="1155">
          <cell r="E1155" t="str">
            <v>IMPORTADORA MULTISTOCK S.A. REPORTE ADUANAS 20170726</v>
          </cell>
          <cell r="G1155">
            <v>0</v>
          </cell>
          <cell r="H1155">
            <v>2.5004651162790696</v>
          </cell>
        </row>
        <row r="1156">
          <cell r="E1156" t="str">
            <v>IMPORTADORA MULTISTOCK S.A. REPORTE ADUANAS 20170726</v>
          </cell>
          <cell r="G1156">
            <v>0</v>
          </cell>
          <cell r="H1156">
            <v>2.0788695652173912</v>
          </cell>
        </row>
        <row r="1157">
          <cell r="E1157" t="str">
            <v>IMPORTADORA MULTISTOCK S.A. REPORTE ADUANAS 20170726</v>
          </cell>
          <cell r="G1157">
            <v>0</v>
          </cell>
          <cell r="H1157">
            <v>1.828743961352657</v>
          </cell>
        </row>
        <row r="1158">
          <cell r="E1158" t="str">
            <v>IMPORTADORA MULTISTOCK S.A. REPORTE ADUANAS 20170726</v>
          </cell>
          <cell r="G1158">
            <v>0</v>
          </cell>
          <cell r="H1158">
            <v>1.5507445652173912</v>
          </cell>
        </row>
        <row r="1159">
          <cell r="E1159" t="str">
            <v>IMPORTADORA MULTISTOCK S.A. REPORTE ADUANAS 20170726</v>
          </cell>
          <cell r="G1159">
            <v>0</v>
          </cell>
          <cell r="H1159">
            <v>1.4847713226205193</v>
          </cell>
        </row>
        <row r="1160">
          <cell r="E1160" t="str">
            <v>IMPORTADORA MULTISTOCK S.A. REPORTE ADUANAS 20170726</v>
          </cell>
          <cell r="G1160">
            <v>0</v>
          </cell>
          <cell r="H1160">
            <v>1.4590311986863711</v>
          </cell>
        </row>
        <row r="1161">
          <cell r="E1161" t="str">
            <v>INKABOLT SOCIEDAD ANONIMA CERRADA REPORTE ADUANAS 20170712</v>
          </cell>
          <cell r="G1161">
            <v>0</v>
          </cell>
          <cell r="H1161">
            <v>1.9405816259087905</v>
          </cell>
        </row>
        <row r="1162">
          <cell r="E1162" t="str">
            <v>CORPORACION ICHI HACHI S.A.C. REPORTE ADUANAS 20170716</v>
          </cell>
          <cell r="G1162">
            <v>0</v>
          </cell>
          <cell r="H1162">
            <v>1.272125</v>
          </cell>
        </row>
        <row r="1163">
          <cell r="E1163" t="str">
            <v>CORPORACION ICHI HACHI S.A.C. REPORTE ADUANAS 20170716</v>
          </cell>
          <cell r="G1163">
            <v>0</v>
          </cell>
          <cell r="H1163">
            <v>1.242514450867052</v>
          </cell>
        </row>
        <row r="1164">
          <cell r="E1164" t="str">
            <v>CORPORACION ICHI HACHI S.A.C. REPORTE ADUANAS 20170716</v>
          </cell>
          <cell r="G1164">
            <v>0</v>
          </cell>
          <cell r="H1164">
            <v>1.2286808510638298</v>
          </cell>
        </row>
        <row r="1165">
          <cell r="E1165" t="str">
            <v>CORPORACION ICHI HACHI S.A.C. REPORTE ADUANAS 20170716</v>
          </cell>
          <cell r="G1165">
            <v>0</v>
          </cell>
          <cell r="H1165">
            <v>1.2127479674796748</v>
          </cell>
        </row>
        <row r="1166">
          <cell r="E1166" t="str">
            <v>EDEX REPRESENTACIONES S.A.C. REPORTE ADUANAS 20170627</v>
          </cell>
          <cell r="G1166">
            <v>0</v>
          </cell>
          <cell r="H1166">
            <v>1.1033305091925782</v>
          </cell>
        </row>
        <row r="1167">
          <cell r="E1167" t="str">
            <v>VALVOSANITARIA S A REPORTE ADUANAS 20170704</v>
          </cell>
          <cell r="G1167">
            <v>0</v>
          </cell>
          <cell r="H1167">
            <v>2.4706326530612244</v>
          </cell>
        </row>
        <row r="1168">
          <cell r="E1168" t="str">
            <v>VALVOSANITARIA S A REPORTE ADUANAS 20170704</v>
          </cell>
          <cell r="G1168">
            <v>0</v>
          </cell>
          <cell r="H1168">
            <v>1.7949639249639251</v>
          </cell>
        </row>
        <row r="1169">
          <cell r="E1169" t="str">
            <v>VALVOSANITARIA S A REPORTE ADUANAS 20170704</v>
          </cell>
          <cell r="G1169">
            <v>0</v>
          </cell>
          <cell r="H1169">
            <v>1.6543124999999999</v>
          </cell>
        </row>
        <row r="1170">
          <cell r="E1170" t="str">
            <v>VALVOSANITARIA S A REPORTE ADUANAS 20170704</v>
          </cell>
          <cell r="G1170">
            <v>0</v>
          </cell>
          <cell r="H1170">
            <v>1.3672003968253967</v>
          </cell>
        </row>
        <row r="1171">
          <cell r="E1171" t="str">
            <v>VALVOSANITARIA S A REPORTE ADUANAS 20170704</v>
          </cell>
          <cell r="G1171">
            <v>0</v>
          </cell>
          <cell r="H1171">
            <v>1.2944318181818182</v>
          </cell>
        </row>
        <row r="1172">
          <cell r="E1172" t="str">
            <v>VALVOSANITARIA S A REPORTE ADUANAS 20170704</v>
          </cell>
          <cell r="G1172">
            <v>0</v>
          </cell>
          <cell r="H1172">
            <v>1.2396031746031746</v>
          </cell>
        </row>
        <row r="1173">
          <cell r="E1173" t="str">
            <v>VALVOSANITARIA S A REPORTE ADUANAS 20170704</v>
          </cell>
          <cell r="G1173">
            <v>0</v>
          </cell>
          <cell r="H1173">
            <v>1.1800552161654134</v>
          </cell>
        </row>
        <row r="1174">
          <cell r="E1174" t="str">
            <v>VALVOSANITARIA S A REPORTE ADUANAS 20170704</v>
          </cell>
          <cell r="G1174">
            <v>0</v>
          </cell>
          <cell r="H1174">
            <v>1.1627093596059115</v>
          </cell>
        </row>
        <row r="1175">
          <cell r="E1175" t="str">
            <v>APAN Y CIA SRL REPORTE ADUANAS 20170616</v>
          </cell>
          <cell r="G1175">
            <v>0</v>
          </cell>
          <cell r="H1175">
            <v>2.0873094276893851</v>
          </cell>
        </row>
        <row r="1176">
          <cell r="E1176" t="str">
            <v>APAN Y CIA SRL REPORTE ADUANAS 20170616</v>
          </cell>
          <cell r="G1176">
            <v>0</v>
          </cell>
          <cell r="H1176">
            <v>1.9300612959719792</v>
          </cell>
        </row>
        <row r="1177">
          <cell r="E1177" t="str">
            <v>APAN Y CIA SRL REPORTE ADUANAS 20170616</v>
          </cell>
          <cell r="G1177">
            <v>0</v>
          </cell>
          <cell r="H1177">
            <v>1.711278640059128</v>
          </cell>
        </row>
        <row r="1178">
          <cell r="E1178" t="str">
            <v>APAN Y CIA SRL REPORTE ADUANAS 20170616</v>
          </cell>
          <cell r="G1178">
            <v>0</v>
          </cell>
          <cell r="H1178">
            <v>1.6055165876777251</v>
          </cell>
        </row>
        <row r="1179">
          <cell r="E1179" t="str">
            <v>APAN Y CIA SRL REPORTE ADUANAS 20170616</v>
          </cell>
          <cell r="G1179">
            <v>0</v>
          </cell>
          <cell r="H1179">
            <v>1.6021437578814628</v>
          </cell>
        </row>
        <row r="1180">
          <cell r="E1180" t="str">
            <v>APAN Y CIA SRL REPORTE ADUANAS 20170616</v>
          </cell>
          <cell r="G1180">
            <v>0</v>
          </cell>
          <cell r="H1180">
            <v>1.5372151067323481</v>
          </cell>
        </row>
        <row r="1181">
          <cell r="E1181" t="str">
            <v>APAN Y CIA SRL REPORTE ADUANAS 20170616</v>
          </cell>
          <cell r="G1181">
            <v>0</v>
          </cell>
          <cell r="H1181">
            <v>1.4812467932272959</v>
          </cell>
        </row>
        <row r="1182">
          <cell r="E1182" t="str">
            <v>APAN Y CIA SRL REPORTE ADUANAS 20170616</v>
          </cell>
          <cell r="G1182">
            <v>0</v>
          </cell>
          <cell r="H1182">
            <v>1.6780849292256454</v>
          </cell>
        </row>
        <row r="1183">
          <cell r="E1183" t="str">
            <v>APAN Y CIA SRL REPORTE ADUANAS 20170616</v>
          </cell>
          <cell r="G1183">
            <v>0</v>
          </cell>
          <cell r="H1183">
            <v>3.7707474429583003</v>
          </cell>
        </row>
        <row r="1184">
          <cell r="E1184" t="str">
            <v>CABLECENTRO SOCIEDAD ANONIMA CERRADA REPORTE ADUANAS 20170809</v>
          </cell>
          <cell r="G1184">
            <v>0</v>
          </cell>
          <cell r="H1184">
            <v>1.4299633404892556</v>
          </cell>
        </row>
        <row r="1185">
          <cell r="E1185" t="str">
            <v>REDES NITTO PERU S.A.C. REPORTE ADUANAS 20170628</v>
          </cell>
          <cell r="G1185">
            <v>0</v>
          </cell>
          <cell r="H1185">
            <v>2.9992606467671701</v>
          </cell>
        </row>
        <row r="1186">
          <cell r="E1186" t="str">
            <v>REDES NITTO PERU S.A.C. REPORTE ADUANAS 20170628</v>
          </cell>
          <cell r="G1186">
            <v>0</v>
          </cell>
          <cell r="H1186">
            <v>2.9992604783803278</v>
          </cell>
        </row>
        <row r="1187">
          <cell r="E1187" t="str">
            <v>REDES NITTO PERU S.A.C. REPORTE ADUANAS 20170628</v>
          </cell>
          <cell r="G1187">
            <v>0</v>
          </cell>
          <cell r="H1187">
            <v>2.9992606969800439</v>
          </cell>
        </row>
        <row r="1188">
          <cell r="E1188" t="str">
            <v>REDES NITTO PERU S.A.C. REPORTE ADUANAS 20170628</v>
          </cell>
          <cell r="G1188">
            <v>0</v>
          </cell>
          <cell r="H1188">
            <v>2.9992610507025326</v>
          </cell>
        </row>
        <row r="1189">
          <cell r="E1189" t="str">
            <v>ANIXTER JORVEX S.A.C. REPORTE ADUANAS 20170705</v>
          </cell>
          <cell r="G1189">
            <v>0</v>
          </cell>
          <cell r="H1189">
            <v>1.4259987029831387</v>
          </cell>
        </row>
        <row r="1190">
          <cell r="E1190" t="str">
            <v>ANIXTER JORVEX S.A.C. REPORTE ADUANAS 20170705</v>
          </cell>
          <cell r="G1190">
            <v>0</v>
          </cell>
          <cell r="H1190">
            <v>2.205257681478761</v>
          </cell>
        </row>
        <row r="1191">
          <cell r="E1191" t="str">
            <v>ANIXTER JORVEX S.A.C. REPORTE ADUANAS 20170705</v>
          </cell>
          <cell r="G1191">
            <v>0</v>
          </cell>
          <cell r="H1191">
            <v>1.8280267612445591</v>
          </cell>
        </row>
        <row r="1192">
          <cell r="E1192" t="str">
            <v>ANIXTER JORVEX S.A.C. REPORTE ADUANAS 20170705</v>
          </cell>
          <cell r="G1192">
            <v>0</v>
          </cell>
          <cell r="H1192">
            <v>1.4493930813354292</v>
          </cell>
        </row>
        <row r="1193">
          <cell r="E1193" t="str">
            <v>ANIXTER JORVEX S.A.C. REPORTE ADUANAS 20170621</v>
          </cell>
          <cell r="G1193">
            <v>0</v>
          </cell>
          <cell r="H1193">
            <v>2.3539414944122599</v>
          </cell>
        </row>
        <row r="1194">
          <cell r="E1194" t="str">
            <v>ANIXTER JORVEX S.A.C. REPORTE ADUANAS 20170621</v>
          </cell>
          <cell r="G1194">
            <v>0</v>
          </cell>
          <cell r="H1194">
            <v>2.3539412456322042</v>
          </cell>
        </row>
        <row r="1195">
          <cell r="E1195" t="str">
            <v>ANIXTER JORVEX S.A.C. REPORTE ADUANAS 20170621</v>
          </cell>
          <cell r="G1195">
            <v>0</v>
          </cell>
          <cell r="H1195">
            <v>2.3539409356212344</v>
          </cell>
        </row>
        <row r="1196">
          <cell r="E1196" t="str">
            <v>VIETTEL  PERU  S.A.C. REPORTE ADUANAS 20170626</v>
          </cell>
          <cell r="G1196">
            <v>0</v>
          </cell>
          <cell r="H1196">
            <v>1.6893166678423748</v>
          </cell>
        </row>
        <row r="1197">
          <cell r="E1197" t="str">
            <v>VIETTEL  PERU  S.A.C. REPORTE ADUANAS 20170626</v>
          </cell>
          <cell r="G1197">
            <v>0</v>
          </cell>
          <cell r="H1197">
            <v>1.6893173663131265</v>
          </cell>
        </row>
        <row r="1198">
          <cell r="E1198" t="str">
            <v>VIETTEL  PERU  S.A.C. REPORTE ADUANAS 20170626</v>
          </cell>
          <cell r="G1198">
            <v>0</v>
          </cell>
          <cell r="H1198">
            <v>1.689316263837543</v>
          </cell>
        </row>
        <row r="1199">
          <cell r="E1199" t="str">
            <v>VIETTEL  PERU  S.A.C. REPORTE ADUANAS 20170804</v>
          </cell>
          <cell r="G1199">
            <v>0</v>
          </cell>
          <cell r="H1199">
            <v>1.7940240805729122</v>
          </cell>
        </row>
        <row r="1200">
          <cell r="E1200" t="str">
            <v>VIETTEL  PERU  S.A.C. REPORTE ADUANAS 20170829</v>
          </cell>
          <cell r="G1200">
            <v>0</v>
          </cell>
          <cell r="H1200">
            <v>1.625</v>
          </cell>
        </row>
        <row r="1201">
          <cell r="E1201" t="str">
            <v>VIETTEL  PERU  S.A.C. REPORTE ADUANAS 20170816</v>
          </cell>
          <cell r="G1201">
            <v>0</v>
          </cell>
          <cell r="H1201">
            <v>2.1316349691244634</v>
          </cell>
        </row>
        <row r="1202">
          <cell r="E1202" t="str">
            <v>VIETTEL  PERU  S.A.C. REPORTE ADUANAS 20170816</v>
          </cell>
          <cell r="G1202">
            <v>0</v>
          </cell>
          <cell r="H1202">
            <v>2.131634504089297</v>
          </cell>
        </row>
        <row r="1203">
          <cell r="E1203" t="str">
            <v>VIETTEL  PERU  S.A.C. REPORTE ADUANAS 20170816</v>
          </cell>
          <cell r="G1203">
            <v>0</v>
          </cell>
          <cell r="H1203">
            <v>2.131647476625532</v>
          </cell>
        </row>
        <row r="1204">
          <cell r="E1204" t="str">
            <v>VIETTEL  PERU  S.A.C. REPORTE ADUANAS 20170816</v>
          </cell>
          <cell r="G1204">
            <v>0</v>
          </cell>
          <cell r="H1204">
            <v>2.131634197886239</v>
          </cell>
        </row>
        <row r="1205">
          <cell r="E1205" t="str">
            <v>COMSA INSTALACIONES Y SISTEMAS INDUSTRIA REPORTE ADUANAS 20170815</v>
          </cell>
          <cell r="G1205">
            <v>0</v>
          </cell>
          <cell r="H1205">
            <v>4.6112099075770203</v>
          </cell>
        </row>
        <row r="1206">
          <cell r="E1206" t="str">
            <v>COMSA INSTALACIONES Y SISTEMAS INDUSTRIA REPORTE ADUANAS 20170815</v>
          </cell>
          <cell r="G1206">
            <v>0</v>
          </cell>
          <cell r="H1206">
            <v>4.6112162486339523</v>
          </cell>
        </row>
        <row r="1207">
          <cell r="E1207" t="str">
            <v>GALIGRU PERU S.A.C. REPORTE ADUANAS 20170828</v>
          </cell>
          <cell r="G1207">
            <v>0</v>
          </cell>
          <cell r="H1207">
            <v>1.5650418630551082</v>
          </cell>
        </row>
        <row r="1208">
          <cell r="E1208" t="str">
            <v>GALIGRU PERU S.A.C. REPORTE ADUANAS 20170828</v>
          </cell>
          <cell r="G1208">
            <v>0</v>
          </cell>
          <cell r="H1208">
            <v>1.5650660538375734</v>
          </cell>
        </row>
        <row r="1209">
          <cell r="E1209" t="str">
            <v>GALIGRU PERU S.A.C. REPORTE ADUANAS 20170828</v>
          </cell>
          <cell r="G1209">
            <v>0</v>
          </cell>
          <cell r="H1209">
            <v>1.5650390426132204</v>
          </cell>
        </row>
        <row r="1210">
          <cell r="E1210" t="str">
            <v>GALIGRU PERU S.A.C. REPORTE ADUANAS 20170828</v>
          </cell>
          <cell r="G1210">
            <v>0</v>
          </cell>
          <cell r="H1210">
            <v>1.5650434801233724</v>
          </cell>
        </row>
        <row r="1211">
          <cell r="E1211" t="str">
            <v>GALIGRU PERU S.A.C. REPORTE ADUANAS 20170828</v>
          </cell>
          <cell r="G1211">
            <v>0</v>
          </cell>
          <cell r="H1211">
            <v>1.5650382116908834</v>
          </cell>
        </row>
        <row r="1212">
          <cell r="E1212" t="str">
            <v>GALIGRU PERU S.A.C. REPORTE ADUANAS 20170828</v>
          </cell>
          <cell r="G1212">
            <v>0</v>
          </cell>
          <cell r="H1212">
            <v>1.5650403971171618</v>
          </cell>
        </row>
        <row r="1213">
          <cell r="E1213" t="str">
            <v>GALIGRU PERU S.A.C. REPORTE ADUANAS 20170828</v>
          </cell>
          <cell r="G1213">
            <v>0</v>
          </cell>
          <cell r="H1213">
            <v>1.5650539373724079</v>
          </cell>
        </row>
        <row r="1214">
          <cell r="E1214" t="str">
            <v>CLIMBER WORLD PERU S.A.C. REPORTE ADUANAS 20170920</v>
          </cell>
          <cell r="G1214">
            <v>0</v>
          </cell>
          <cell r="H1214">
            <v>2.5416444553087842</v>
          </cell>
        </row>
        <row r="1215">
          <cell r="E1215" t="str">
            <v>CABLECENTRO SOCIEDAD ANONIMA CERRADA REPORTE ADUANAS 20171016</v>
          </cell>
          <cell r="G1215">
            <v>0</v>
          </cell>
          <cell r="H1215">
            <v>1.9978171964911187</v>
          </cell>
        </row>
        <row r="1216">
          <cell r="E1216" t="str">
            <v>CABLECENTRO SOCIEDAD ANONIMA CERRADA REPORTE ADUANAS 20171016</v>
          </cell>
          <cell r="G1216">
            <v>0</v>
          </cell>
          <cell r="H1216">
            <v>1.997818971329018</v>
          </cell>
        </row>
        <row r="1217">
          <cell r="E1217" t="str">
            <v>CLIMBER WORLD PERU S.A.C. REPORTE ADUANAS 20170920</v>
          </cell>
          <cell r="G1217">
            <v>0</v>
          </cell>
          <cell r="H1217">
            <v>2.5416462645491857</v>
          </cell>
        </row>
        <row r="1218">
          <cell r="E1218" t="str">
            <v>CLIMBER WORLD PERU S.A.C. REPORTE ADUANAS 20170920</v>
          </cell>
          <cell r="G1218">
            <v>0</v>
          </cell>
          <cell r="H1218">
            <v>3.1083401723917095</v>
          </cell>
        </row>
        <row r="1219">
          <cell r="E1219" t="str">
            <v>INKABOLT SOCIEDAD ANONIMA CERRADA REPORTE ADUANAS 20171024</v>
          </cell>
          <cell r="G1219">
            <v>0</v>
          </cell>
          <cell r="H1219">
            <v>1.9257017061089707</v>
          </cell>
        </row>
        <row r="1220">
          <cell r="E1220" t="str">
            <v>INKABOLT SOCIEDAD ANONIMA CERRADA REPORTE ADUANAS 20171024</v>
          </cell>
          <cell r="G1220">
            <v>0</v>
          </cell>
          <cell r="H1220">
            <v>2.3395179469394831</v>
          </cell>
        </row>
        <row r="1221">
          <cell r="E1221" t="str">
            <v>INKABOLT SOCIEDAD ANONIMA CERRADA REPORTE ADUANAS 20171011</v>
          </cell>
          <cell r="G1221">
            <v>0</v>
          </cell>
          <cell r="H1221">
            <v>4.9509611852577446</v>
          </cell>
        </row>
        <row r="1222">
          <cell r="E1222" t="str">
            <v>ASCENSORES SCHINDLER DEL PERU S A REPORTE ADUANAS 20171012</v>
          </cell>
          <cell r="G1222">
            <v>0</v>
          </cell>
          <cell r="H1222">
            <v>5.5212311265969802</v>
          </cell>
        </row>
        <row r="1223">
          <cell r="E1223" t="str">
            <v>G Y B METALES S.A.C. REPORTE ADUANAS 20171012</v>
          </cell>
          <cell r="G1223">
            <v>0</v>
          </cell>
          <cell r="H1223">
            <v>1.4323234294236906</v>
          </cell>
        </row>
        <row r="1224">
          <cell r="E1224" t="str">
            <v>INKABOLT SOCIEDAD ANONIMA CERRADA REPORTE ADUANAS 20170927</v>
          </cell>
          <cell r="G1224">
            <v>0</v>
          </cell>
          <cell r="H1224">
            <v>2.3225406935598021</v>
          </cell>
        </row>
        <row r="1225">
          <cell r="E1225" t="str">
            <v>INKABOLT SOCIEDAD ANONIMA CERRADA REPORTE ADUANAS 20170927</v>
          </cell>
          <cell r="G1225">
            <v>0</v>
          </cell>
          <cell r="H1225">
            <v>2.9037789427697684</v>
          </cell>
        </row>
        <row r="1226">
          <cell r="E1226" t="str">
            <v>INKABOLT SOCIEDAD ANONIMA CERRADA REPORTE ADUANAS 20170927</v>
          </cell>
          <cell r="G1226">
            <v>0</v>
          </cell>
          <cell r="H1226">
            <v>5.2788461538461533</v>
          </cell>
        </row>
        <row r="1227">
          <cell r="E1227" t="str">
            <v>HERRAMIENTAS Y ACCESORIOS S.A.C. REPORTE ADUANAS 20170928</v>
          </cell>
          <cell r="G1227">
            <v>0</v>
          </cell>
          <cell r="H1227">
            <v>4.2307195452783883</v>
          </cell>
        </row>
        <row r="1228">
          <cell r="E1228" t="str">
            <v>INKABOLT SOCIEDAD ANONIMA CERRADA REPORTE ADUANAS 20170915</v>
          </cell>
          <cell r="G1228">
            <v>0</v>
          </cell>
          <cell r="H1228">
            <v>2.830434253740421</v>
          </cell>
        </row>
        <row r="1229">
          <cell r="E1229" t="str">
            <v>INKABOLT SOCIEDAD ANONIMA CERRADA REPORTE ADUANAS 20170915</v>
          </cell>
          <cell r="G1229">
            <v>0</v>
          </cell>
          <cell r="H1229">
            <v>2.3276176024279205</v>
          </cell>
        </row>
        <row r="1230">
          <cell r="E1230" t="str">
            <v>PROCABLES SA REPORTE ADUANAS 20170913</v>
          </cell>
          <cell r="G1230">
            <v>0</v>
          </cell>
          <cell r="H1230">
            <v>2.8797517070142766</v>
          </cell>
        </row>
        <row r="1231">
          <cell r="E1231" t="str">
            <v>PROCABLES SA REPORTE ADUANAS 20170913</v>
          </cell>
          <cell r="G1231">
            <v>0</v>
          </cell>
          <cell r="H1231">
            <v>2.9632791327913282</v>
          </cell>
        </row>
        <row r="1232">
          <cell r="E1232" t="str">
            <v>PROCABLES SA REPORTE ADUANAS 20170913</v>
          </cell>
          <cell r="G1232">
            <v>0</v>
          </cell>
          <cell r="H1232">
            <v>2.6738744975435464</v>
          </cell>
        </row>
        <row r="1233">
          <cell r="E1233" t="str">
            <v>PROCABLES SA REPORTE ADUANAS 20170913</v>
          </cell>
          <cell r="G1233">
            <v>0</v>
          </cell>
          <cell r="H1233">
            <v>3.2490465268676276</v>
          </cell>
        </row>
        <row r="1234">
          <cell r="E1234" t="str">
            <v>PROCABLES SA REPORTE ADUANAS 20171017</v>
          </cell>
          <cell r="G1234">
            <v>0</v>
          </cell>
          <cell r="H1234">
            <v>2.7517552521008404</v>
          </cell>
        </row>
        <row r="1235">
          <cell r="E1235" t="str">
            <v>PROCABLES SA REPORTE ADUANAS 20171017</v>
          </cell>
          <cell r="G1235">
            <v>0</v>
          </cell>
          <cell r="H1235">
            <v>2.8957532710280374</v>
          </cell>
        </row>
        <row r="1236">
          <cell r="E1236" t="str">
            <v>PROCABLES SA REPORTE ADUANAS 20171017</v>
          </cell>
          <cell r="G1236">
            <v>0</v>
          </cell>
          <cell r="H1236">
            <v>2.5280825688073394</v>
          </cell>
        </row>
        <row r="1237">
          <cell r="E1237" t="str">
            <v>PROCABLES SA REPORTE ADUANAS 20171017</v>
          </cell>
          <cell r="G1237">
            <v>0</v>
          </cell>
          <cell r="H1237">
            <v>2.3338334186721283</v>
          </cell>
        </row>
        <row r="1238">
          <cell r="E1238" t="str">
            <v>PROCABLES SA REPORTE ADUANAS 20171017</v>
          </cell>
          <cell r="G1238">
            <v>0</v>
          </cell>
          <cell r="H1238">
            <v>2.333835125448029</v>
          </cell>
        </row>
        <row r="1239">
          <cell r="E1239" t="str">
            <v>PROCABLES SA REPORTE ADUANAS 20171017</v>
          </cell>
          <cell r="G1239">
            <v>0</v>
          </cell>
          <cell r="H1239">
            <v>3.2901509054325953</v>
          </cell>
        </row>
        <row r="1240">
          <cell r="E1240" t="str">
            <v>PROCABLES SA REPORTE ADUANAS 20171017</v>
          </cell>
          <cell r="G1240">
            <v>0</v>
          </cell>
          <cell r="H1240">
            <v>2.333835125448029</v>
          </cell>
        </row>
        <row r="1241">
          <cell r="E1241" t="str">
            <v>PROCABLES SA REPORTE ADUANAS 20171017</v>
          </cell>
          <cell r="G1241">
            <v>0</v>
          </cell>
          <cell r="H1241">
            <v>2.7932445141065831</v>
          </cell>
        </row>
        <row r="1242">
          <cell r="E1242" t="str">
            <v>PROCABLES SA REPORTE ADUANAS 20171017</v>
          </cell>
          <cell r="G1242">
            <v>0</v>
          </cell>
          <cell r="H1242">
            <v>2.9870054200542002</v>
          </cell>
        </row>
        <row r="1243">
          <cell r="E1243" t="str">
            <v>PROCABLES SA REPORTE ADUANAS 20171011</v>
          </cell>
          <cell r="G1243">
            <v>0</v>
          </cell>
          <cell r="H1243">
            <v>2.509693233944954</v>
          </cell>
        </row>
        <row r="1244">
          <cell r="E1244" t="str">
            <v>PROCABLES SA REPORTE ADUANAS 20171011</v>
          </cell>
          <cell r="G1244">
            <v>0</v>
          </cell>
          <cell r="H1244">
            <v>2.7890038314176242</v>
          </cell>
        </row>
        <row r="1245">
          <cell r="E1245" t="str">
            <v>PROCABLES SA REPORTE ADUANAS 20171011</v>
          </cell>
          <cell r="G1245">
            <v>0</v>
          </cell>
          <cell r="H1245">
            <v>2.788996865203762</v>
          </cell>
        </row>
        <row r="1246">
          <cell r="E1246" t="str">
            <v>PROCABLES SA REPORTE ADUANAS 20171011</v>
          </cell>
          <cell r="G1246">
            <v>0</v>
          </cell>
          <cell r="H1246">
            <v>5.4017899761336512</v>
          </cell>
        </row>
        <row r="1247">
          <cell r="E1247" t="str">
            <v>PROCABLES SA REPORTE ADUANAS 20171011</v>
          </cell>
          <cell r="G1247">
            <v>0</v>
          </cell>
          <cell r="H1247">
            <v>2.7890020898641588</v>
          </cell>
        </row>
        <row r="1248">
          <cell r="E1248" t="str">
            <v>PROCABLES SA REPORTE ADUANAS 20171011</v>
          </cell>
          <cell r="G1248">
            <v>0</v>
          </cell>
          <cell r="H1248">
            <v>2.7890047021943571</v>
          </cell>
        </row>
        <row r="1249">
          <cell r="E1249" t="str">
            <v>PROCABLES SA REPORTE ADUANAS 20171011</v>
          </cell>
          <cell r="G1249">
            <v>0</v>
          </cell>
          <cell r="H1249">
            <v>2.7890125391849532</v>
          </cell>
        </row>
        <row r="1250">
          <cell r="E1250" t="str">
            <v>PROCABLES SA REPORTE ADUANAS 20170925</v>
          </cell>
          <cell r="G1250">
            <v>0</v>
          </cell>
          <cell r="H1250">
            <v>2.7960362243120862</v>
          </cell>
        </row>
        <row r="1251">
          <cell r="E1251" t="str">
            <v>PROCABLES SA REPORTE ADUANAS 20170925</v>
          </cell>
          <cell r="G1251">
            <v>0</v>
          </cell>
          <cell r="H1251">
            <v>2.7960370950888191</v>
          </cell>
        </row>
        <row r="1252">
          <cell r="E1252" t="str">
            <v>PROCABLES SA REPORTE ADUANAS 20170925</v>
          </cell>
          <cell r="G1252">
            <v>0</v>
          </cell>
          <cell r="H1252">
            <v>2.5136200305810399</v>
          </cell>
        </row>
        <row r="1253">
          <cell r="E1253" t="str">
            <v>PROCABLES SA REPORTE ADUANAS 20170925</v>
          </cell>
          <cell r="G1253">
            <v>0</v>
          </cell>
          <cell r="H1253">
            <v>2.3197228195937876</v>
          </cell>
        </row>
        <row r="1254">
          <cell r="E1254" t="str">
            <v>PROCABLES SA REPORTE ADUANAS 20170925</v>
          </cell>
          <cell r="G1254">
            <v>0</v>
          </cell>
          <cell r="H1254">
            <v>2.6819369973190348</v>
          </cell>
        </row>
        <row r="1255">
          <cell r="E1255" t="str">
            <v>PROCABLES SA REPORTE ADUANAS 20170925</v>
          </cell>
          <cell r="G1255">
            <v>0</v>
          </cell>
          <cell r="H1255">
            <v>0.53823767304401926</v>
          </cell>
        </row>
        <row r="1256">
          <cell r="E1256" t="str">
            <v>PROCABLES SA REPORTE ADUANAS 20170925</v>
          </cell>
          <cell r="G1256">
            <v>0</v>
          </cell>
          <cell r="H1256">
            <v>2.5174082568807341</v>
          </cell>
        </row>
        <row r="1257">
          <cell r="E1257" t="str">
            <v>PROCABLES SA REPORTE ADUANAS 20170925</v>
          </cell>
          <cell r="G1257">
            <v>0</v>
          </cell>
          <cell r="H1257">
            <v>2.3231421744324972</v>
          </cell>
        </row>
        <row r="1258">
          <cell r="E1258" t="str">
            <v>PROCABLES SA REPORTE ADUANAS 20170925</v>
          </cell>
          <cell r="G1258">
            <v>0</v>
          </cell>
          <cell r="H1258">
            <v>2.7209580552907529</v>
          </cell>
        </row>
        <row r="1259">
          <cell r="E1259" t="str">
            <v>PROCABLES SA REPORTE ADUANAS 20170925</v>
          </cell>
          <cell r="G1259">
            <v>0</v>
          </cell>
          <cell r="H1259">
            <v>0.53829211385907605</v>
          </cell>
        </row>
        <row r="1260">
          <cell r="E1260" t="str">
            <v>PROCABLES SA REPORTE ADUANAS 20170925</v>
          </cell>
          <cell r="G1260">
            <v>0</v>
          </cell>
          <cell r="H1260">
            <v>3.3261326530612245</v>
          </cell>
        </row>
        <row r="1261">
          <cell r="E1261" t="str">
            <v>PROCABLES SA REPORTE ADUANAS 20170925</v>
          </cell>
          <cell r="G1261">
            <v>0</v>
          </cell>
          <cell r="H1261">
            <v>2.0607856810785683</v>
          </cell>
        </row>
        <row r="1262">
          <cell r="E1262" t="str">
            <v>PROCABLES SA REPORTE ADUANAS 20170925</v>
          </cell>
          <cell r="G1262">
            <v>0</v>
          </cell>
          <cell r="H1262">
            <v>0.53829678021465233</v>
          </cell>
        </row>
        <row r="1263">
          <cell r="E1263" t="str">
            <v>PROCABLES SA REPORTE ADUANAS 20170925</v>
          </cell>
          <cell r="G1263">
            <v>0</v>
          </cell>
          <cell r="H1263">
            <v>2.5106995412844038</v>
          </cell>
        </row>
        <row r="1264">
          <cell r="E1264" t="str">
            <v>PROCABLES SA REPORTE ADUANAS 20170925</v>
          </cell>
          <cell r="G1264">
            <v>0</v>
          </cell>
          <cell r="H1264">
            <v>2.5041953515739923</v>
          </cell>
        </row>
        <row r="1265">
          <cell r="E1265" t="str">
            <v>PROCABLES SA REPORTE ADUANAS 20170925</v>
          </cell>
          <cell r="G1265">
            <v>0</v>
          </cell>
          <cell r="H1265">
            <v>2.7903193573667715</v>
          </cell>
        </row>
        <row r="1266">
          <cell r="E1266" t="str">
            <v>PROCABLES SA REPORTE ADUANAS 20170925</v>
          </cell>
          <cell r="G1266">
            <v>0</v>
          </cell>
          <cell r="H1266">
            <v>0.5367491056151813</v>
          </cell>
        </row>
        <row r="1267">
          <cell r="E1267" t="str">
            <v>PROCABLES SA REPORTE ADUANAS 20170925</v>
          </cell>
          <cell r="G1267">
            <v>0</v>
          </cell>
          <cell r="H1267">
            <v>3.268656351791531</v>
          </cell>
        </row>
        <row r="1268">
          <cell r="E1268" t="str">
            <v>PROCABLES SA REPORTE ADUANAS 20170925</v>
          </cell>
          <cell r="G1268">
            <v>0</v>
          </cell>
          <cell r="H1268">
            <v>4.1274655647382916</v>
          </cell>
        </row>
        <row r="1269">
          <cell r="E1269" t="str">
            <v>PROCABLES SA REPORTE ADUANAS 20170925</v>
          </cell>
          <cell r="G1269">
            <v>0</v>
          </cell>
          <cell r="H1269">
            <v>2.5967323019221755</v>
          </cell>
        </row>
        <row r="1270">
          <cell r="E1270" t="str">
            <v>PROCABLES SA REPORTE ADUANAS 20170925</v>
          </cell>
          <cell r="G1270">
            <v>0</v>
          </cell>
          <cell r="H1270">
            <v>5.3841163310961964</v>
          </cell>
        </row>
        <row r="1271">
          <cell r="E1271" t="str">
            <v>PROCABLES SA REPORTE ADUANAS 20170925</v>
          </cell>
          <cell r="G1271">
            <v>0</v>
          </cell>
          <cell r="H1271">
            <v>2.7386333333333335</v>
          </cell>
        </row>
        <row r="1272">
          <cell r="E1272" t="str">
            <v>PROCABLES SA REPORTE ADUANAS 20170925</v>
          </cell>
          <cell r="G1272">
            <v>0</v>
          </cell>
          <cell r="H1272">
            <v>1.9260148975791433</v>
          </cell>
        </row>
        <row r="1273">
          <cell r="E1273" t="str">
            <v>PROCABLES SA REPORTE ADUANAS 20170925</v>
          </cell>
          <cell r="G1273">
            <v>0</v>
          </cell>
          <cell r="H1273">
            <v>2.5176926605504586</v>
          </cell>
        </row>
        <row r="1274">
          <cell r="E1274" t="str">
            <v>PROCABLES SA REPORTE ADUANAS 20170925</v>
          </cell>
          <cell r="G1274">
            <v>0</v>
          </cell>
          <cell r="H1274">
            <v>2.7974294670846396</v>
          </cell>
        </row>
        <row r="1275">
          <cell r="E1275" t="str">
            <v>PROCABLES SA REPORTE ADUANAS 20170928</v>
          </cell>
          <cell r="G1275">
            <v>0</v>
          </cell>
          <cell r="H1275">
            <v>3.3056521739130433</v>
          </cell>
        </row>
        <row r="1276">
          <cell r="E1276" t="str">
            <v>PROCABLES SA REPORTE ADUANAS 20170928</v>
          </cell>
          <cell r="G1276">
            <v>0</v>
          </cell>
          <cell r="H1276">
            <v>2.5053096330275229</v>
          </cell>
        </row>
        <row r="1277">
          <cell r="E1277" t="str">
            <v>PROCABLES SA REPORTE ADUANAS 20170928</v>
          </cell>
          <cell r="G1277">
            <v>0</v>
          </cell>
          <cell r="H1277">
            <v>2.6732305630026811</v>
          </cell>
        </row>
        <row r="1278">
          <cell r="E1278" t="str">
            <v>PROCABLES SA REPORTE ADUANAS 20170928</v>
          </cell>
          <cell r="G1278">
            <v>0</v>
          </cell>
          <cell r="H1278">
            <v>2.784476041200179</v>
          </cell>
        </row>
        <row r="1279">
          <cell r="E1279" t="str">
            <v>PROCABLES SA REPORTE ADUANAS 20170928</v>
          </cell>
          <cell r="G1279">
            <v>0</v>
          </cell>
          <cell r="H1279">
            <v>3.3056594202898553</v>
          </cell>
        </row>
        <row r="1280">
          <cell r="E1280" t="str">
            <v>PROCABLES SA REPORTE ADUANAS 20170928</v>
          </cell>
          <cell r="G1280">
            <v>0</v>
          </cell>
          <cell r="H1280">
            <v>2.5053211009174312</v>
          </cell>
        </row>
        <row r="1281">
          <cell r="E1281" t="str">
            <v>PROCABLES SA REPORTE ADUANAS 20170928</v>
          </cell>
          <cell r="G1281">
            <v>0</v>
          </cell>
          <cell r="H1281">
            <v>2.7844770589911656</v>
          </cell>
        </row>
        <row r="1282">
          <cell r="E1282" t="str">
            <v>PROCABLES SA REPORTE ADUANAS 20170928</v>
          </cell>
          <cell r="G1282">
            <v>0</v>
          </cell>
          <cell r="H1282">
            <v>2.5912001875293011</v>
          </cell>
        </row>
        <row r="1283">
          <cell r="E1283" t="str">
            <v>PROCABLES SA REPORTE ADUANAS 20170928</v>
          </cell>
          <cell r="G1283">
            <v>0</v>
          </cell>
          <cell r="H1283">
            <v>2.5257033639143729</v>
          </cell>
        </row>
        <row r="1284">
          <cell r="E1284" t="str">
            <v>PROCABLES SA REPORTE ADUANAS 20170928</v>
          </cell>
          <cell r="G1284">
            <v>0</v>
          </cell>
          <cell r="H1284">
            <v>2.8058087774294673</v>
          </cell>
        </row>
        <row r="1285">
          <cell r="E1285" t="str">
            <v>PROCABLES SA REPORTE ADUANAS 20170928</v>
          </cell>
          <cell r="G1285">
            <v>0</v>
          </cell>
          <cell r="H1285">
            <v>2.6627283617849655</v>
          </cell>
        </row>
        <row r="1286">
          <cell r="E1286" t="str">
            <v>PROCABLES SA REPORTE ADUANAS 20170913</v>
          </cell>
          <cell r="G1286">
            <v>0</v>
          </cell>
          <cell r="H1286">
            <v>2.1875090353072006</v>
          </cell>
        </row>
        <row r="1287">
          <cell r="E1287" t="str">
            <v>PROCABLES SA REPORTE ADUANAS 20170913</v>
          </cell>
          <cell r="G1287">
            <v>0</v>
          </cell>
          <cell r="H1287">
            <v>3.0969741873804972</v>
          </cell>
        </row>
        <row r="1288">
          <cell r="E1288" t="str">
            <v>CABLES E INSUMOS S.A.C. REPORTE ADUANAS 20171025</v>
          </cell>
          <cell r="G1288">
            <v>0</v>
          </cell>
          <cell r="H1288">
            <v>1.2170537603201637</v>
          </cell>
        </row>
        <row r="1289">
          <cell r="E1289" t="str">
            <v>CABLES E INSUMOS S.A.C. REPORTE ADUANAS 20171025</v>
          </cell>
          <cell r="G1289">
            <v>0</v>
          </cell>
          <cell r="H1289">
            <v>1.2170408978384493</v>
          </cell>
        </row>
        <row r="1290">
          <cell r="E1290" t="str">
            <v>CABLES E INSUMOS S.A.C. REPORTE ADUANAS 20171025</v>
          </cell>
          <cell r="G1290">
            <v>0</v>
          </cell>
          <cell r="H1290">
            <v>1.2170434895958364</v>
          </cell>
        </row>
        <row r="1291">
          <cell r="E1291" t="str">
            <v>CABLES E INSUMOS S.A.C. REPORTE ADUANAS 20171025</v>
          </cell>
          <cell r="G1291">
            <v>0</v>
          </cell>
          <cell r="H1291">
            <v>1.2170400065874174</v>
          </cell>
        </row>
        <row r="1292">
          <cell r="E1292" t="str">
            <v>CABLES E INSUMOS S.A.C. REPORTE ADUANAS 20171025</v>
          </cell>
          <cell r="G1292">
            <v>0</v>
          </cell>
          <cell r="H1292">
            <v>1.2170400303564117</v>
          </cell>
        </row>
        <row r="1293">
          <cell r="E1293" t="str">
            <v>CABLES E INSUMOS S.A.C. REPORTE ADUANAS 20171025</v>
          </cell>
          <cell r="G1293">
            <v>0</v>
          </cell>
          <cell r="H1293">
            <v>1.217048975447184</v>
          </cell>
        </row>
        <row r="1294">
          <cell r="E1294" t="str">
            <v>CABLES E INSUMOS S.A.C. REPORTE ADUANAS 20171025</v>
          </cell>
          <cell r="G1294">
            <v>0</v>
          </cell>
          <cell r="H1294">
            <v>1.2170412621960198</v>
          </cell>
        </row>
        <row r="1295">
          <cell r="E1295" t="str">
            <v>CABLES E INSUMOS S.A.C. REPORTE ADUANAS 20171025</v>
          </cell>
          <cell r="G1295">
            <v>0</v>
          </cell>
          <cell r="H1295">
            <v>1.2170405395531132</v>
          </cell>
        </row>
        <row r="1296">
          <cell r="E1296" t="str">
            <v>CTR POBLAR E.I.R.L. REPORTE ADUANAS 20171026</v>
          </cell>
          <cell r="G1296">
            <v>0</v>
          </cell>
          <cell r="H1296">
            <v>2.2872072358823372</v>
          </cell>
        </row>
        <row r="1297">
          <cell r="E1297" t="str">
            <v>CTR POBLAR E.I.R.L. REPORTE ADUANAS 20171026</v>
          </cell>
          <cell r="G1297">
            <v>0</v>
          </cell>
          <cell r="H1297">
            <v>2.2869713705521284</v>
          </cell>
        </row>
        <row r="1298">
          <cell r="E1298" t="str">
            <v>CTR POBLAR E.I.R.L. REPORTE ADUANAS 20171026</v>
          </cell>
          <cell r="G1298">
            <v>0</v>
          </cell>
          <cell r="H1298">
            <v>2.2869911472096054</v>
          </cell>
        </row>
        <row r="1299">
          <cell r="E1299" t="str">
            <v>CTR POBLAR E.I.R.L. REPORTE ADUANAS 20171026</v>
          </cell>
          <cell r="G1299">
            <v>0</v>
          </cell>
          <cell r="H1299">
            <v>2.2869421314617253</v>
          </cell>
        </row>
        <row r="1300">
          <cell r="E1300" t="str">
            <v>CTR POBLAR E.I.R.L. REPORTE ADUANAS 20171026</v>
          </cell>
          <cell r="G1300">
            <v>0</v>
          </cell>
          <cell r="H1300">
            <v>2.2869247600533504</v>
          </cell>
        </row>
        <row r="1301">
          <cell r="E1301" t="str">
            <v>HERRAMIENTAS Y ACCESORIOS S.A.C. REPORTE ADUANAS 20171026</v>
          </cell>
          <cell r="G1301">
            <v>0</v>
          </cell>
          <cell r="H1301">
            <v>3.6113470358416855</v>
          </cell>
        </row>
        <row r="1302">
          <cell r="E1302" t="str">
            <v>HERRAMIENTAS Y ACCESORIOS S.A.C. REPORTE ADUANAS 20171026</v>
          </cell>
          <cell r="G1302">
            <v>0</v>
          </cell>
          <cell r="H1302">
            <v>3.6112181427863708</v>
          </cell>
        </row>
        <row r="1303">
          <cell r="E1303" t="str">
            <v>G Y B METALES S.A.C. REPORTE ADUANAS 20171012</v>
          </cell>
          <cell r="G1303">
            <v>0</v>
          </cell>
          <cell r="H1303">
            <v>1.4323235576690976</v>
          </cell>
        </row>
        <row r="1304">
          <cell r="E1304" t="str">
            <v>G Y B METALES S.A.C. REPORTE ADUANAS 20171012</v>
          </cell>
          <cell r="G1304">
            <v>0</v>
          </cell>
          <cell r="H1304">
            <v>1.4323220697402912</v>
          </cell>
        </row>
        <row r="1305">
          <cell r="E1305" t="str">
            <v>G Y B METALES S.A.C. REPORTE ADUANAS 20171012</v>
          </cell>
          <cell r="G1305">
            <v>0</v>
          </cell>
          <cell r="H1305">
            <v>1.4323265954481141</v>
          </cell>
        </row>
        <row r="1306">
          <cell r="E1306" t="str">
            <v>G Y B METALES S.A.C. REPORTE ADUANAS 20171012</v>
          </cell>
          <cell r="G1306">
            <v>0</v>
          </cell>
          <cell r="H1306">
            <v>1.4323241300074858</v>
          </cell>
        </row>
        <row r="1307">
          <cell r="E1307" t="str">
            <v>G Y B METALES S.A.C. REPORTE ADUANAS 20171012</v>
          </cell>
          <cell r="G1307">
            <v>0</v>
          </cell>
          <cell r="H1307">
            <v>1.4323238069090809</v>
          </cell>
        </row>
        <row r="1308">
          <cell r="E1308" t="str">
            <v>G Y B METALES S.A.C. REPORTE ADUANAS 20171012</v>
          </cell>
          <cell r="G1308">
            <v>0</v>
          </cell>
          <cell r="H1308">
            <v>1.4323242354603956</v>
          </cell>
        </row>
        <row r="1309">
          <cell r="E1309" t="str">
            <v>G Y B METALES S.A.C. REPORTE ADUANAS 20171012</v>
          </cell>
          <cell r="G1309">
            <v>0</v>
          </cell>
          <cell r="H1309">
            <v>1.43230713509598</v>
          </cell>
        </row>
        <row r="1310">
          <cell r="E1310" t="str">
            <v>G Y B METALES S.A.C. REPORTE ADUANAS 20171012</v>
          </cell>
          <cell r="G1310">
            <v>0</v>
          </cell>
          <cell r="H1310">
            <v>1.4323267865577742</v>
          </cell>
        </row>
        <row r="1311">
          <cell r="E1311" t="str">
            <v>HERRAMIENTAS Y ACCESORIOS S.A.C. REPORTE ADUANAS 20171012</v>
          </cell>
          <cell r="G1311">
            <v>0</v>
          </cell>
          <cell r="H1311">
            <v>4.5035852178709321</v>
          </cell>
        </row>
        <row r="1312">
          <cell r="E1312" t="str">
            <v>CALUR DEL PERU S.A.C. REPORTE ADUANAS 20171017</v>
          </cell>
          <cell r="G1312">
            <v>0</v>
          </cell>
          <cell r="H1312">
            <v>0.91280905115568822</v>
          </cell>
        </row>
        <row r="1313">
          <cell r="E1313" t="str">
            <v>LA MANIOBRA E.I.R.L. REPORTE ADUANAS 20171018</v>
          </cell>
          <cell r="G1313">
            <v>0</v>
          </cell>
          <cell r="H1313">
            <v>1.2200086350459507</v>
          </cell>
        </row>
        <row r="1314">
          <cell r="E1314" t="str">
            <v>LA MANIOBRA E.I.R.L. REPORTE ADUANAS 20171018</v>
          </cell>
          <cell r="G1314">
            <v>0</v>
          </cell>
          <cell r="H1314">
            <v>1.2200077500706932</v>
          </cell>
        </row>
        <row r="1315">
          <cell r="E1315" t="str">
            <v>LA MANIOBRA E.I.R.L. REPORTE ADUANAS 20171018</v>
          </cell>
          <cell r="G1315">
            <v>0</v>
          </cell>
          <cell r="H1315">
            <v>1.2111478122859256</v>
          </cell>
        </row>
        <row r="1316">
          <cell r="E1316" t="str">
            <v>LA MANIOBRA E.I.R.L. REPORTE ADUANAS 20171018</v>
          </cell>
          <cell r="G1316">
            <v>0</v>
          </cell>
          <cell r="H1316">
            <v>1.1906365388634728</v>
          </cell>
        </row>
        <row r="1317">
          <cell r="E1317" t="str">
            <v>LA MANIOBRA E.I.R.L. REPORTE ADUANAS 20171018</v>
          </cell>
          <cell r="G1317">
            <v>0</v>
          </cell>
          <cell r="H1317">
            <v>1.1906327949084012</v>
          </cell>
        </row>
        <row r="1318">
          <cell r="E1318" t="str">
            <v>LA MANIOBRA E.I.R.L. REPORTE ADUANAS 20171018</v>
          </cell>
          <cell r="G1318">
            <v>0</v>
          </cell>
          <cell r="H1318">
            <v>1.1906318501711339</v>
          </cell>
        </row>
        <row r="1319">
          <cell r="E1319" t="str">
            <v>LA MANIOBRA E.I.R.L. REPORTE ADUANAS 20171018</v>
          </cell>
          <cell r="G1319">
            <v>0</v>
          </cell>
          <cell r="H1319">
            <v>1.1906302941339111</v>
          </cell>
        </row>
        <row r="1320">
          <cell r="E1320" t="str">
            <v>LA MANIOBRA E.I.R.L. REPORTE ADUANAS 20171018</v>
          </cell>
          <cell r="G1320">
            <v>0</v>
          </cell>
          <cell r="H1320">
            <v>1.1906290656840244</v>
          </cell>
        </row>
        <row r="1321">
          <cell r="E1321" t="str">
            <v>LA MANIOBRA E.I.R.L. REPORTE ADUANAS 20171018</v>
          </cell>
          <cell r="G1321">
            <v>0</v>
          </cell>
          <cell r="H1321">
            <v>1.190651770884305</v>
          </cell>
        </row>
        <row r="1322">
          <cell r="E1322" t="str">
            <v>LA MANIOBRA E.I.R.L. REPORTE ADUANAS 20171018</v>
          </cell>
          <cell r="G1322">
            <v>0</v>
          </cell>
          <cell r="H1322">
            <v>1.1906327719450518</v>
          </cell>
        </row>
        <row r="1323">
          <cell r="E1323" t="str">
            <v>LA MANIOBRA E.I.R.L. REPORTE ADUANAS 20171018</v>
          </cell>
          <cell r="G1323">
            <v>0</v>
          </cell>
          <cell r="H1323">
            <v>1.1906366597456779</v>
          </cell>
        </row>
        <row r="1324">
          <cell r="E1324" t="str">
            <v>HERRAMIENTAS Y ACCESORIOS S.A.C. REPORTE ADUANAS 20171019</v>
          </cell>
          <cell r="G1324">
            <v>0</v>
          </cell>
          <cell r="H1324">
            <v>4.2386511024643321</v>
          </cell>
        </row>
        <row r="1325">
          <cell r="E1325" t="str">
            <v>HERRAMIENTAS Y ACCESORIOS S.A.C. REPORTE ADUANAS 20171019</v>
          </cell>
          <cell r="G1325">
            <v>0</v>
          </cell>
          <cell r="H1325">
            <v>4.2390958293537091</v>
          </cell>
        </row>
        <row r="1326">
          <cell r="E1326" t="str">
            <v>HERRAMIENTAS Y ACCESORIOS S.A.C. REPORTE ADUANAS 20170928</v>
          </cell>
          <cell r="G1326">
            <v>0</v>
          </cell>
          <cell r="H1326">
            <v>4.2311350665821186</v>
          </cell>
        </row>
        <row r="1327">
          <cell r="E1327" t="str">
            <v>G Y B METALES S.A.C. REPORTE ADUANAS 20171002</v>
          </cell>
          <cell r="G1327">
            <v>0</v>
          </cell>
          <cell r="H1327">
            <v>1.4396258616410011</v>
          </cell>
        </row>
        <row r="1328">
          <cell r="E1328" t="str">
            <v>G Y B METALES S.A.C. REPORTE ADUANAS 20171002</v>
          </cell>
          <cell r="G1328">
            <v>0</v>
          </cell>
          <cell r="H1328">
            <v>1.4396286619874337</v>
          </cell>
        </row>
        <row r="1329">
          <cell r="E1329" t="str">
            <v>G Y B METALES S.A.C. REPORTE ADUANAS 20171002</v>
          </cell>
          <cell r="G1329">
            <v>0</v>
          </cell>
          <cell r="H1329">
            <v>1.4396270251341099</v>
          </cell>
        </row>
        <row r="1330">
          <cell r="E1330" t="str">
            <v>G Y B METALES S.A.C. REPORTE ADUANAS 20171002</v>
          </cell>
          <cell r="G1330">
            <v>0</v>
          </cell>
          <cell r="H1330">
            <v>1.4396434129378086</v>
          </cell>
        </row>
        <row r="1331">
          <cell r="E1331" t="str">
            <v>G Y B METALES S.A.C. REPORTE ADUANAS 20171002</v>
          </cell>
          <cell r="G1331">
            <v>0</v>
          </cell>
          <cell r="H1331">
            <v>1.4396288004875877</v>
          </cell>
        </row>
        <row r="1332">
          <cell r="E1332" t="str">
            <v>G Y B METALES S.A.C. REPORTE ADUANAS 20171002</v>
          </cell>
          <cell r="G1332">
            <v>0</v>
          </cell>
          <cell r="H1332">
            <v>1.4396411303875687</v>
          </cell>
        </row>
        <row r="1333">
          <cell r="E1333" t="str">
            <v>G Y B METALES S.A.C. REPORTE ADUANAS 20171002</v>
          </cell>
          <cell r="G1333">
            <v>0</v>
          </cell>
          <cell r="H1333">
            <v>1.4396167640890081</v>
          </cell>
        </row>
        <row r="1334">
          <cell r="E1334" t="str">
            <v>G Y B METALES S.A.C. REPORTE ADUANAS 20171002</v>
          </cell>
          <cell r="G1334">
            <v>0</v>
          </cell>
          <cell r="H1334">
            <v>1.4396318412090907</v>
          </cell>
        </row>
        <row r="1335">
          <cell r="E1335" t="str">
            <v>G Y B METALES S.A.C. REPORTE ADUANAS 20171002</v>
          </cell>
          <cell r="G1335">
            <v>0</v>
          </cell>
          <cell r="H1335">
            <v>1.4396282500534989</v>
          </cell>
        </row>
        <row r="1336">
          <cell r="E1336" t="str">
            <v>G Y B METALES S.A.C. REPORTE ADUANAS 20171002</v>
          </cell>
          <cell r="G1336">
            <v>0</v>
          </cell>
          <cell r="H1336">
            <v>1.4396282812537815</v>
          </cell>
        </row>
        <row r="1337">
          <cell r="E1337" t="str">
            <v>G Y B METALES S.A.C. REPORTE ADUANAS 20171002</v>
          </cell>
          <cell r="G1337">
            <v>0</v>
          </cell>
          <cell r="H1337">
            <v>1.4396295220394337</v>
          </cell>
        </row>
        <row r="1338">
          <cell r="E1338" t="str">
            <v>G Y B METALES S.A.C. REPORTE ADUANAS 20171002</v>
          </cell>
          <cell r="G1338">
            <v>0</v>
          </cell>
          <cell r="H1338">
            <v>1.4396281041852996</v>
          </cell>
        </row>
        <row r="1339">
          <cell r="E1339" t="str">
            <v>G Y B METALES S.A.C. REPORTE ADUANAS 20171002</v>
          </cell>
          <cell r="G1339">
            <v>0</v>
          </cell>
          <cell r="H1339">
            <v>1.4396263887944767</v>
          </cell>
        </row>
        <row r="1340">
          <cell r="E1340" t="str">
            <v>G Y B METALES S.A.C. REPORTE ADUANAS 20171002</v>
          </cell>
          <cell r="G1340">
            <v>0</v>
          </cell>
          <cell r="H1340">
            <v>1.4396268740388889</v>
          </cell>
        </row>
        <row r="1341">
          <cell r="E1341" t="str">
            <v>INMUPOL S.A.C. REPORTE ADUANAS 20171004</v>
          </cell>
          <cell r="G1341">
            <v>0</v>
          </cell>
          <cell r="H1341">
            <v>1.1271011648704035</v>
          </cell>
        </row>
        <row r="1342">
          <cell r="E1342" t="str">
            <v>INMUPOL S.A.C. REPORTE ADUANAS 20171004</v>
          </cell>
          <cell r="G1342">
            <v>0</v>
          </cell>
          <cell r="H1342">
            <v>1.1270985243147396</v>
          </cell>
        </row>
        <row r="1343">
          <cell r="E1343" t="str">
            <v>INMUPOL S.A.C. REPORTE ADUANAS 20171004</v>
          </cell>
          <cell r="G1343">
            <v>0</v>
          </cell>
          <cell r="H1343">
            <v>1.127096553620399</v>
          </cell>
        </row>
        <row r="1344">
          <cell r="E1344" t="str">
            <v>INMUPOL S.A.C. REPORTE ADUANAS 20171004</v>
          </cell>
          <cell r="G1344">
            <v>0</v>
          </cell>
          <cell r="H1344">
            <v>1.1270972658671112</v>
          </cell>
        </row>
        <row r="1345">
          <cell r="E1345" t="str">
            <v>INMUPOL S.A.C. REPORTE ADUANAS 20171004</v>
          </cell>
          <cell r="G1345">
            <v>0</v>
          </cell>
          <cell r="H1345">
            <v>1.127098632394494</v>
          </cell>
        </row>
        <row r="1346">
          <cell r="E1346" t="str">
            <v>UNIRED ELECTRICA E.I.R.L. REPORTE ADUANAS 20171006</v>
          </cell>
          <cell r="G1346">
            <v>0</v>
          </cell>
          <cell r="H1346">
            <v>1.5829352678571429</v>
          </cell>
        </row>
        <row r="1347">
          <cell r="E1347" t="str">
            <v>BATERIAS MALDONADO EMPRESA INDIVIDUAL DE REPORTE ADUANAS 20170926</v>
          </cell>
          <cell r="G1347">
            <v>0</v>
          </cell>
          <cell r="H1347">
            <v>2.2459937297427439</v>
          </cell>
        </row>
        <row r="1348">
          <cell r="E1348" t="str">
            <v>BATERIAS MALDONADO EMPRESA INDIVIDUAL DE REPORTE ADUANAS 20170926</v>
          </cell>
          <cell r="G1348">
            <v>0</v>
          </cell>
          <cell r="H1348">
            <v>2.2459936423888331</v>
          </cell>
        </row>
        <row r="1349">
          <cell r="E1349" t="str">
            <v>PROCABLES SA REPORTE ADUANAS 20170916</v>
          </cell>
          <cell r="G1349">
            <v>0</v>
          </cell>
          <cell r="H1349">
            <v>1.2832153076391593</v>
          </cell>
        </row>
        <row r="1350">
          <cell r="E1350" t="str">
            <v>PROCABLES SA REPORTE ADUANAS 20170916</v>
          </cell>
          <cell r="G1350">
            <v>0</v>
          </cell>
          <cell r="H1350">
            <v>1.2832159943500232</v>
          </cell>
        </row>
        <row r="1351">
          <cell r="E1351" t="str">
            <v>PROCABLES SA REPORTE ADUANAS 20170916</v>
          </cell>
          <cell r="G1351">
            <v>0</v>
          </cell>
          <cell r="H1351">
            <v>1.2832189064084532</v>
          </cell>
        </row>
        <row r="1352">
          <cell r="E1352" t="str">
            <v>PROCABLES SA REPORTE ADUANAS 20170916</v>
          </cell>
          <cell r="G1352">
            <v>0</v>
          </cell>
          <cell r="H1352">
            <v>1.2832177707127366</v>
          </cell>
        </row>
        <row r="1353">
          <cell r="E1353" t="str">
            <v>PROCABLES SA REPORTE ADUANAS 20170916</v>
          </cell>
          <cell r="G1353">
            <v>0</v>
          </cell>
          <cell r="H1353">
            <v>1.2832174784409827</v>
          </cell>
        </row>
        <row r="1354">
          <cell r="E1354" t="str">
            <v>PROCABLES SA REPORTE ADUANAS 20170916</v>
          </cell>
          <cell r="G1354">
            <v>0</v>
          </cell>
          <cell r="H1354">
            <v>1.2832162932692288</v>
          </cell>
        </row>
        <row r="1355">
          <cell r="E1355" t="str">
            <v>PROCABLES SA REPORTE ADUANAS 20170916</v>
          </cell>
          <cell r="G1355">
            <v>0</v>
          </cell>
          <cell r="H1355">
            <v>1.2832153500791768</v>
          </cell>
        </row>
        <row r="1356">
          <cell r="E1356" t="str">
            <v>PROCABLES SA REPORTE ADUANAS 20170916</v>
          </cell>
          <cell r="G1356">
            <v>0</v>
          </cell>
          <cell r="H1356">
            <v>1.2832163068527445</v>
          </cell>
        </row>
        <row r="1357">
          <cell r="E1357" t="str">
            <v>PROCABLES SA REPORTE ADUANAS 20170916</v>
          </cell>
          <cell r="G1357">
            <v>0</v>
          </cell>
          <cell r="H1357">
            <v>1.2832160791271656</v>
          </cell>
        </row>
        <row r="1358">
          <cell r="E1358" t="str">
            <v>PROCABLES SA REPORTE ADUANAS 20170916</v>
          </cell>
          <cell r="G1358">
            <v>0</v>
          </cell>
          <cell r="H1358">
            <v>1.283218069890079</v>
          </cell>
        </row>
        <row r="1359">
          <cell r="E1359" t="str">
            <v>GULDA &amp; CIA S.A.C. REPORTE ADUANAS 20170920</v>
          </cell>
          <cell r="G1359">
            <v>0</v>
          </cell>
          <cell r="H1359">
            <v>1.3118331835834893</v>
          </cell>
        </row>
        <row r="1360">
          <cell r="E1360" t="str">
            <v>GULDA &amp; CIA S.A.C. REPORTE ADUANAS 20170920</v>
          </cell>
          <cell r="G1360">
            <v>0</v>
          </cell>
          <cell r="H1360">
            <v>1.3118446530439398</v>
          </cell>
        </row>
        <row r="1361">
          <cell r="E1361" t="str">
            <v>GULDA &amp; CIA S.A.C. REPORTE ADUANAS 20170920</v>
          </cell>
          <cell r="G1361">
            <v>0</v>
          </cell>
          <cell r="H1361">
            <v>1.3118377935554342</v>
          </cell>
        </row>
        <row r="1362">
          <cell r="E1362" t="str">
            <v>GULDA &amp; CIA S.A.C. REPORTE ADUANAS 20170920</v>
          </cell>
          <cell r="G1362">
            <v>0</v>
          </cell>
          <cell r="H1362">
            <v>1.311835226854386</v>
          </cell>
        </row>
        <row r="1363">
          <cell r="E1363" t="str">
            <v>GULDA &amp; CIA S.A.C. REPORTE ADUANAS 20170920</v>
          </cell>
          <cell r="G1363">
            <v>0</v>
          </cell>
          <cell r="H1363">
            <v>1.3118355158481589</v>
          </cell>
        </row>
        <row r="1364">
          <cell r="E1364" t="str">
            <v>GULDA &amp; CIA S.A.C. REPORTE ADUANAS 20170920</v>
          </cell>
          <cell r="G1364">
            <v>0</v>
          </cell>
          <cell r="H1364">
            <v>1.3118352907669593</v>
          </cell>
        </row>
        <row r="1365">
          <cell r="E1365" t="str">
            <v>GULDA &amp; CIA S.A.C. REPORTE ADUANAS 20170920</v>
          </cell>
          <cell r="G1365">
            <v>0</v>
          </cell>
          <cell r="H1365">
            <v>1.3118351599162297</v>
          </cell>
        </row>
        <row r="1366">
          <cell r="E1366" t="str">
            <v>GULDA &amp; CIA S.A.C. REPORTE ADUANAS 20170920</v>
          </cell>
          <cell r="G1366">
            <v>0</v>
          </cell>
          <cell r="H1366">
            <v>1.3118352379047074</v>
          </cell>
        </row>
        <row r="1367">
          <cell r="E1367" t="str">
            <v>GULDA &amp; CIA S.A.C. REPORTE ADUANAS 20170920</v>
          </cell>
          <cell r="G1367">
            <v>0</v>
          </cell>
          <cell r="H1367">
            <v>1.3118350954314777</v>
          </cell>
        </row>
        <row r="1368">
          <cell r="E1368" t="str">
            <v>GULDA &amp; CIA S.A.C. REPORTE ADUANAS 20170920</v>
          </cell>
          <cell r="G1368">
            <v>0</v>
          </cell>
          <cell r="H1368">
            <v>1.3118357647742767</v>
          </cell>
        </row>
        <row r="1369">
          <cell r="E1369" t="str">
            <v>GULDA &amp; CIA S.A.C. REPORTE ADUANAS 20170920</v>
          </cell>
          <cell r="G1369">
            <v>0</v>
          </cell>
          <cell r="H1369">
            <v>1.3118380431180297</v>
          </cell>
        </row>
        <row r="1370">
          <cell r="E1370" t="str">
            <v>GULDA &amp; CIA S.A.C. REPORTE ADUANAS 20170920</v>
          </cell>
          <cell r="G1370">
            <v>0</v>
          </cell>
          <cell r="H1370">
            <v>1.311835384130567</v>
          </cell>
        </row>
        <row r="1371">
          <cell r="E1371" t="str">
            <v>BATERIAS MALDONADO EMPRESA INDIVIDUAL DE REPORTE ADUANAS 20170925</v>
          </cell>
          <cell r="G1371">
            <v>0</v>
          </cell>
          <cell r="H1371">
            <v>1.3340510752688173</v>
          </cell>
        </row>
        <row r="1372">
          <cell r="E1372" t="str">
            <v>BATERIAS MALDONADO EMPRESA INDIVIDUAL DE REPORTE ADUANAS 20170925</v>
          </cell>
          <cell r="G1372">
            <v>0</v>
          </cell>
          <cell r="H1372">
            <v>1.3340512992831541</v>
          </cell>
        </row>
        <row r="1373">
          <cell r="E1373" t="str">
            <v>PROCABLES SA REPORTE ADUANAS 20170911</v>
          </cell>
          <cell r="G1373">
            <v>0</v>
          </cell>
          <cell r="H1373">
            <v>1.1705647461494579</v>
          </cell>
        </row>
        <row r="1374">
          <cell r="E1374" t="str">
            <v>HOMECENTERS PERUANOS S.A. REPORTE ADUANAS 20170912</v>
          </cell>
          <cell r="G1374">
            <v>0</v>
          </cell>
          <cell r="H1374">
            <v>4.500761538970929</v>
          </cell>
        </row>
        <row r="1375">
          <cell r="E1375" t="str">
            <v>CABLECENTRO SOCIEDAD ANONIMA CERRADA REPORTE ADUANAS 20170919</v>
          </cell>
          <cell r="G1375">
            <v>0</v>
          </cell>
          <cell r="H1375">
            <v>1.4797820385276295</v>
          </cell>
        </row>
        <row r="1376">
          <cell r="E1376" t="str">
            <v>CABLECENTRO SOCIEDAD ANONIMA CERRADA REPORTE ADUANAS 20170919</v>
          </cell>
          <cell r="G1376">
            <v>0</v>
          </cell>
          <cell r="H1376">
            <v>1.479788408207684</v>
          </cell>
        </row>
        <row r="1377">
          <cell r="E1377" t="str">
            <v>CABLECENTRO SOCIEDAD ANONIMA CERRADA REPORTE ADUANAS 20170919</v>
          </cell>
          <cell r="G1377">
            <v>0</v>
          </cell>
          <cell r="H1377">
            <v>1.4797815866142212</v>
          </cell>
        </row>
        <row r="1378">
          <cell r="E1378" t="str">
            <v>CABLECENTRO SOCIEDAD ANONIMA CERRADA REPORTE ADUANAS 20170919</v>
          </cell>
          <cell r="G1378">
            <v>0</v>
          </cell>
          <cell r="H1378">
            <v>1.479783881085917</v>
          </cell>
        </row>
        <row r="1379">
          <cell r="E1379" t="str">
            <v>UNIRED ELECTRICA E.I.R.L. REPORTE ADUANAS 20170912</v>
          </cell>
          <cell r="G1379">
            <v>0</v>
          </cell>
          <cell r="H1379">
            <v>0.77759079283887467</v>
          </cell>
        </row>
        <row r="1380">
          <cell r="E1380" t="str">
            <v>UNIRED ELECTRICA E.I.R.L. REPORTE ADUANAS 20170912</v>
          </cell>
          <cell r="G1380">
            <v>0</v>
          </cell>
          <cell r="H1380">
            <v>0.65117571884984027</v>
          </cell>
        </row>
        <row r="1381">
          <cell r="E1381" t="str">
            <v>UNIRED ELECTRICA E.I.R.L. REPORTE ADUANAS 20170912</v>
          </cell>
          <cell r="G1381">
            <v>0</v>
          </cell>
          <cell r="H1381">
            <v>0.74667562067562065</v>
          </cell>
        </row>
        <row r="1382">
          <cell r="E1382" t="str">
            <v>UNIRED ELECTRICA E.I.R.L. REPORTE ADUANAS 20170912</v>
          </cell>
          <cell r="G1382">
            <v>0</v>
          </cell>
          <cell r="H1382">
            <v>1.0601551590380138</v>
          </cell>
        </row>
        <row r="1383">
          <cell r="E1383" t="str">
            <v>CABLECENTRO SOCIEDAD ANONIMA CERRADA REPORTE ADUANAS 20170919</v>
          </cell>
          <cell r="G1383">
            <v>0</v>
          </cell>
          <cell r="H1383">
            <v>1.4797820753359689</v>
          </cell>
        </row>
        <row r="1384">
          <cell r="E1384" t="str">
            <v>CABLECENTRO SOCIEDAD ANONIMA CERRADA REPORTE ADUANAS 20170919</v>
          </cell>
          <cell r="G1384">
            <v>0</v>
          </cell>
          <cell r="H1384">
            <v>1.4797806756199297</v>
          </cell>
        </row>
        <row r="1385">
          <cell r="E1385" t="str">
            <v>CABLECENTRO SOCIEDAD ANONIMA CERRADA REPORTE ADUANAS 20170919</v>
          </cell>
          <cell r="G1385">
            <v>0</v>
          </cell>
          <cell r="H1385">
            <v>1.4797834135147925</v>
          </cell>
        </row>
        <row r="1386">
          <cell r="E1386" t="str">
            <v>ASCENSORES SCHINDLER DEL PERU S A REPORTE ADUANAS 20170927</v>
          </cell>
          <cell r="G1386">
            <v>0</v>
          </cell>
          <cell r="H1386">
            <v>4.5516167664670659</v>
          </cell>
        </row>
        <row r="1387">
          <cell r="E1387" t="str">
            <v>ASCENSORES SCHINDLER DEL PERU S A REPORTE ADUANAS 20170927</v>
          </cell>
          <cell r="G1387">
            <v>0</v>
          </cell>
          <cell r="H1387">
            <v>4.1062227602905566</v>
          </cell>
        </row>
        <row r="1388">
          <cell r="E1388" t="str">
            <v>PROCABLES SA REPORTE ADUANAS 20170904</v>
          </cell>
          <cell r="G1388">
            <v>0</v>
          </cell>
          <cell r="H1388">
            <v>3.7925721649484538</v>
          </cell>
        </row>
        <row r="1389">
          <cell r="E1389" t="str">
            <v>PROCABLES SA REPORTE ADUANAS 20170904</v>
          </cell>
          <cell r="G1389">
            <v>0</v>
          </cell>
          <cell r="H1389">
            <v>3.7925721649484538</v>
          </cell>
        </row>
        <row r="1390">
          <cell r="E1390" t="str">
            <v>PROCABLES SA REPORTE ADUANAS 20170904</v>
          </cell>
          <cell r="G1390">
            <v>0</v>
          </cell>
          <cell r="H1390">
            <v>3.7925721649484538</v>
          </cell>
        </row>
        <row r="1391">
          <cell r="E1391" t="str">
            <v>PROCABLES SA REPORTE ADUANAS 20170904</v>
          </cell>
          <cell r="G1391">
            <v>0</v>
          </cell>
          <cell r="H1391">
            <v>3.7925721649484538</v>
          </cell>
        </row>
        <row r="1392">
          <cell r="E1392" t="str">
            <v>PROCABLES SA REPORTE ADUANAS 20170904</v>
          </cell>
          <cell r="G1392">
            <v>0</v>
          </cell>
          <cell r="H1392">
            <v>2.6151059063136457</v>
          </cell>
        </row>
        <row r="1393">
          <cell r="E1393" t="str">
            <v>PROCABLES SA REPORTE ADUANAS 20170904</v>
          </cell>
          <cell r="G1393">
            <v>0</v>
          </cell>
          <cell r="H1393">
            <v>2.6281146366427839</v>
          </cell>
        </row>
        <row r="1394">
          <cell r="E1394" t="str">
            <v>PROCABLES SA REPORTE ADUANAS 20170904</v>
          </cell>
          <cell r="G1394">
            <v>0</v>
          </cell>
          <cell r="H1394">
            <v>2.2939900596421472</v>
          </cell>
        </row>
        <row r="1395">
          <cell r="E1395" t="str">
            <v>PROCABLES SA REPORTE ADUANAS 20170904</v>
          </cell>
          <cell r="G1395">
            <v>0</v>
          </cell>
          <cell r="H1395">
            <v>2.2939900596421472</v>
          </cell>
        </row>
        <row r="1396">
          <cell r="E1396" t="str">
            <v>MULTIVALORES S.A. REPORTE ADUANAS 20170907</v>
          </cell>
          <cell r="G1396">
            <v>0</v>
          </cell>
          <cell r="H1396">
            <v>2.3036437054631831</v>
          </cell>
        </row>
        <row r="1397">
          <cell r="E1397" t="str">
            <v>MULTIVALORES S.A. REPORTE ADUANAS 20170907</v>
          </cell>
          <cell r="G1397">
            <v>0</v>
          </cell>
          <cell r="H1397">
            <v>2.3425942028985509</v>
          </cell>
        </row>
        <row r="1398">
          <cell r="E1398" t="str">
            <v>MULTIVALORES S.A. REPORTE ADUANAS 20170907</v>
          </cell>
          <cell r="G1398">
            <v>0</v>
          </cell>
          <cell r="H1398">
            <v>2.342592995169082</v>
          </cell>
        </row>
        <row r="1399">
          <cell r="E1399" t="str">
            <v>MULTIVALORES S.A. REPORTE ADUANAS 20170907</v>
          </cell>
          <cell r="G1399">
            <v>0</v>
          </cell>
          <cell r="H1399">
            <v>2.3725416666666668</v>
          </cell>
        </row>
        <row r="1400">
          <cell r="E1400" t="str">
            <v>MULTIVALORES S.A. REPORTE ADUANAS 20170907</v>
          </cell>
          <cell r="G1400">
            <v>0</v>
          </cell>
          <cell r="H1400">
            <v>2.3162440677966103</v>
          </cell>
        </row>
        <row r="1401">
          <cell r="E1401" t="str">
            <v>MULTIVALORES S.A. REPORTE ADUANAS 20171027</v>
          </cell>
          <cell r="G1401">
            <v>0</v>
          </cell>
          <cell r="H1401">
            <v>2.3357832630945214</v>
          </cell>
        </row>
        <row r="1402">
          <cell r="E1402" t="str">
            <v>MULTIVALORES S.A. REPORTE ADUANAS 20171027</v>
          </cell>
          <cell r="G1402">
            <v>0</v>
          </cell>
          <cell r="H1402">
            <v>2.3357880794701988</v>
          </cell>
        </row>
        <row r="1403">
          <cell r="E1403" t="str">
            <v>MULTIVALORES S.A. REPORTE ADUANAS 20171027</v>
          </cell>
          <cell r="G1403">
            <v>0</v>
          </cell>
          <cell r="H1403">
            <v>2.3357848685530804</v>
          </cell>
        </row>
        <row r="1404">
          <cell r="E1404" t="str">
            <v>MULTIVALORES S.A. REPORTE ADUANAS 20171027</v>
          </cell>
          <cell r="G1404">
            <v>0</v>
          </cell>
          <cell r="H1404">
            <v>2.3357856712823599</v>
          </cell>
        </row>
        <row r="1405">
          <cell r="E1405" t="str">
            <v>MULTIVALORES S.A. REPORTE ADUANAS 20171027</v>
          </cell>
          <cell r="G1405">
            <v>0</v>
          </cell>
          <cell r="H1405">
            <v>2.3357880794701988</v>
          </cell>
        </row>
        <row r="1406">
          <cell r="E1406" t="str">
            <v>MULTIVALORES S.A. REPORTE ADUANAS 20171027</v>
          </cell>
          <cell r="G1406">
            <v>0</v>
          </cell>
          <cell r="H1406">
            <v>2.3357880794701988</v>
          </cell>
        </row>
        <row r="1407">
          <cell r="E1407" t="str">
            <v>ANIXTER JORVEX S.A.C. REPORTE ADUANAS 20170904</v>
          </cell>
          <cell r="G1407">
            <v>0</v>
          </cell>
          <cell r="H1407">
            <v>2.0575737224494777</v>
          </cell>
        </row>
        <row r="1408">
          <cell r="E1408" t="str">
            <v>ANIXTER JORVEX S.A.C. REPORTE ADUANAS 20170904</v>
          </cell>
          <cell r="G1408">
            <v>0</v>
          </cell>
          <cell r="H1408">
            <v>1.8113009833951312</v>
          </cell>
        </row>
        <row r="1409">
          <cell r="E1409" t="str">
            <v>ANIXTER JORVEX S.A.C. REPORTE ADUANAS 20170904</v>
          </cell>
          <cell r="G1409">
            <v>0</v>
          </cell>
          <cell r="H1409">
            <v>1.8113009833951312</v>
          </cell>
        </row>
        <row r="1410">
          <cell r="E1410" t="str">
            <v>ANIXTER JORVEX S.A.C. REPORTE ADUANAS 20170904</v>
          </cell>
          <cell r="G1410">
            <v>0</v>
          </cell>
          <cell r="H1410">
            <v>2.1055261152045301</v>
          </cell>
        </row>
        <row r="1411">
          <cell r="E1411" t="str">
            <v>ANIXTER JORVEX S.A.C. REPORTE ADUANAS 20170912</v>
          </cell>
          <cell r="G1411">
            <v>0</v>
          </cell>
          <cell r="H1411">
            <v>2.0575721961047679</v>
          </cell>
        </row>
        <row r="1412">
          <cell r="E1412" t="str">
            <v>ANIXTER JORVEX S.A.C. REPORTE ADUANAS 20170912</v>
          </cell>
          <cell r="G1412">
            <v>0</v>
          </cell>
          <cell r="H1412">
            <v>1.8113009833951312</v>
          </cell>
        </row>
        <row r="1413">
          <cell r="E1413" t="str">
            <v>ANIXTER JORVEX S.A.C. REPORTE ADUANAS 20170912</v>
          </cell>
          <cell r="G1413">
            <v>0</v>
          </cell>
          <cell r="H1413">
            <v>2.1850922412190621</v>
          </cell>
        </row>
        <row r="1414">
          <cell r="E1414" t="str">
            <v>ANIXTER JORVEX S.A.C. REPORTE ADUANAS 20170918</v>
          </cell>
          <cell r="G1414">
            <v>0</v>
          </cell>
          <cell r="H1414">
            <v>5.1736457142857146</v>
          </cell>
        </row>
        <row r="1415">
          <cell r="E1415" t="str">
            <v>ANIXTER JORVEX S.A.C. REPORTE ADUANAS 20170919</v>
          </cell>
          <cell r="G1415">
            <v>0</v>
          </cell>
          <cell r="H1415">
            <v>2.0575767751388971</v>
          </cell>
        </row>
        <row r="1416">
          <cell r="E1416" t="str">
            <v>ANIXTER JORVEX S.A.C. REPORTE ADUANAS 20170919</v>
          </cell>
          <cell r="G1416">
            <v>0</v>
          </cell>
          <cell r="H1416">
            <v>2.1055261152045301</v>
          </cell>
        </row>
        <row r="1417">
          <cell r="E1417" t="str">
            <v>ANIXTER JORVEX S.A.C. REPORTE ADUANAS 20170919</v>
          </cell>
          <cell r="G1417">
            <v>0</v>
          </cell>
          <cell r="H1417">
            <v>2.1850899742930592</v>
          </cell>
        </row>
        <row r="1418">
          <cell r="E1418" t="str">
            <v>ANIXTER JORVEX S.A.C. REPORTE ADUANAS 20170919</v>
          </cell>
          <cell r="G1418">
            <v>0</v>
          </cell>
          <cell r="H1418">
            <v>2.0570004997064828</v>
          </cell>
        </row>
        <row r="1419">
          <cell r="E1419" t="str">
            <v>ANIXTER JORVEX S.A.C. REPORTE ADUANAS 20170921</v>
          </cell>
          <cell r="G1419">
            <v>0</v>
          </cell>
          <cell r="H1419">
            <v>1.8113026626900961</v>
          </cell>
        </row>
        <row r="1420">
          <cell r="E1420" t="str">
            <v>ANIXTER JORVEX S.A.C. REPORTE ADUANAS 20170921</v>
          </cell>
          <cell r="G1420">
            <v>0</v>
          </cell>
          <cell r="H1420">
            <v>2.1055279300206888</v>
          </cell>
        </row>
        <row r="1421">
          <cell r="E1421" t="str">
            <v>ANIXTER JORVEX S.A.C. REPORTE ADUANAS 20170921</v>
          </cell>
          <cell r="G1421">
            <v>0</v>
          </cell>
          <cell r="H1421">
            <v>2.185100175460073</v>
          </cell>
        </row>
        <row r="1422">
          <cell r="E1422" t="str">
            <v>ANIXTER JORVEX S.A.C. REPORTE ADUANAS 20170921</v>
          </cell>
          <cell r="G1422">
            <v>0</v>
          </cell>
          <cell r="H1422">
            <v>2.0570120965133576</v>
          </cell>
        </row>
        <row r="1423">
          <cell r="E1423" t="str">
            <v>ANIXTER JORVEX S.A.C. REPORTE ADUANAS 20170921</v>
          </cell>
          <cell r="G1423">
            <v>0</v>
          </cell>
          <cell r="H1423">
            <v>1.4672657952069716</v>
          </cell>
        </row>
        <row r="1424">
          <cell r="E1424" t="str">
            <v>ANIXTER JORVEX S.A.C. REPORTE ADUANAS 20170928</v>
          </cell>
          <cell r="G1424">
            <v>0</v>
          </cell>
          <cell r="H1424">
            <v>2.0575737224494777</v>
          </cell>
        </row>
        <row r="1425">
          <cell r="E1425" t="str">
            <v>ANIXTER JORVEX S.A.C. REPORTE ADUANAS 20170928</v>
          </cell>
          <cell r="G1425">
            <v>0</v>
          </cell>
          <cell r="H1425">
            <v>1.8113009833951312</v>
          </cell>
        </row>
        <row r="1426">
          <cell r="E1426" t="str">
            <v>ANIXTER JORVEX S.A.C. REPORTE ADUANAS 20170928</v>
          </cell>
          <cell r="G1426">
            <v>0</v>
          </cell>
          <cell r="H1426">
            <v>1.8290949149371771</v>
          </cell>
        </row>
        <row r="1427">
          <cell r="E1427" t="str">
            <v>ANIXTER JORVEX S.A.C. REPORTE ADUANAS 20170928</v>
          </cell>
          <cell r="G1427">
            <v>0</v>
          </cell>
          <cell r="H1427">
            <v>2.0569988825333985</v>
          </cell>
        </row>
        <row r="1428">
          <cell r="E1428" t="str">
            <v>ANIXTER JORVEX S.A.C. REPORTE ADUANAS 20170928</v>
          </cell>
          <cell r="G1428">
            <v>0</v>
          </cell>
          <cell r="H1428">
            <v>2.057010479332428</v>
          </cell>
        </row>
        <row r="1429">
          <cell r="E1429" t="str">
            <v>ANIXTER JORVEX S.A.C. REPORTE ADUANAS 20171004</v>
          </cell>
          <cell r="G1429">
            <v>0</v>
          </cell>
          <cell r="H1429">
            <v>1.4672739651416122</v>
          </cell>
        </row>
        <row r="1430">
          <cell r="E1430" t="str">
            <v>ANIXTER JORVEX S.A.C. REPORTE ADUANAS 20171004</v>
          </cell>
          <cell r="G1430">
            <v>0</v>
          </cell>
          <cell r="H1430">
            <v>1.8112976248052017</v>
          </cell>
        </row>
        <row r="1431">
          <cell r="E1431" t="str">
            <v>ANIXTER JORVEX S.A.C. REPORTE ADUANAS 20171004</v>
          </cell>
          <cell r="G1431">
            <v>0</v>
          </cell>
          <cell r="H1431">
            <v>1.8290949149371771</v>
          </cell>
        </row>
        <row r="1432">
          <cell r="E1432" t="str">
            <v>ANIXTER JORVEX S.A.C. REPORTE ADUANAS 20171004</v>
          </cell>
          <cell r="G1432">
            <v>0</v>
          </cell>
          <cell r="H1432">
            <v>2.0260004778401628</v>
          </cell>
        </row>
        <row r="1433">
          <cell r="E1433" t="str">
            <v>ANIXTER JORVEX S.A.C. REPORTE ADUANAS 20171011</v>
          </cell>
          <cell r="G1433">
            <v>0</v>
          </cell>
          <cell r="H1433">
            <v>1.8113009833951312</v>
          </cell>
        </row>
        <row r="1434">
          <cell r="E1434" t="str">
            <v>ANIXTER JORVEX S.A.C. REPORTE ADUANAS 20171011</v>
          </cell>
          <cell r="G1434">
            <v>0</v>
          </cell>
          <cell r="H1434">
            <v>1.8290983791124091</v>
          </cell>
        </row>
        <row r="1435">
          <cell r="E1435" t="str">
            <v>ANIXTER JORVEX S.A.C. REPORTE ADUANAS 20171011</v>
          </cell>
          <cell r="G1435">
            <v>0</v>
          </cell>
          <cell r="H1435">
            <v>1.8113009833951312</v>
          </cell>
        </row>
        <row r="1436">
          <cell r="E1436" t="str">
            <v>ANIXTER JORVEX S.A.C. REPORTE ADUANAS 20171011</v>
          </cell>
          <cell r="G1436">
            <v>0</v>
          </cell>
          <cell r="H1436">
            <v>1.8113009833951312</v>
          </cell>
        </row>
        <row r="1437">
          <cell r="E1437" t="str">
            <v>ANIXTER JORVEX S.A.C. REPORTE ADUANAS 20171011</v>
          </cell>
          <cell r="G1437">
            <v>0</v>
          </cell>
          <cell r="H1437">
            <v>1.829098812134313</v>
          </cell>
        </row>
        <row r="1438">
          <cell r="E1438" t="str">
            <v>ANIXTER JORVEX S.A.C. REPORTE ADUANAS 20171011</v>
          </cell>
          <cell r="G1438">
            <v>0</v>
          </cell>
          <cell r="H1438">
            <v>1.8112993041001666</v>
          </cell>
        </row>
        <row r="1439">
          <cell r="E1439" t="str">
            <v>ANIXTER JORVEX S.A.C. REPORTE ADUANAS 20171011</v>
          </cell>
          <cell r="G1439">
            <v>0</v>
          </cell>
          <cell r="H1439">
            <v>1.8291053074628727</v>
          </cell>
        </row>
        <row r="1440">
          <cell r="E1440" t="str">
            <v>ANIXTER JORVEX S.A.C. REPORTE ADUANAS 20171011</v>
          </cell>
          <cell r="G1440">
            <v>0</v>
          </cell>
          <cell r="H1440">
            <v>1.8291001112000249</v>
          </cell>
        </row>
        <row r="1441">
          <cell r="E1441" t="str">
            <v>ANIXTER JORVEX S.A.C. REPORTE ADUANAS 20171011</v>
          </cell>
          <cell r="G1441">
            <v>0</v>
          </cell>
          <cell r="H1441">
            <v>2.3753398636820737</v>
          </cell>
        </row>
        <row r="1442">
          <cell r="E1442" t="str">
            <v>ANIXTER JORVEX S.A.C. REPORTE ADUANAS 20171026</v>
          </cell>
          <cell r="G1442">
            <v>0</v>
          </cell>
          <cell r="H1442">
            <v>1.8512816379171368</v>
          </cell>
        </row>
        <row r="1443">
          <cell r="E1443" t="str">
            <v>ANIXTER JORVEX S.A.C. REPORTE ADUANAS 20171026</v>
          </cell>
          <cell r="G1443">
            <v>0</v>
          </cell>
          <cell r="H1443">
            <v>1.8512816379171368</v>
          </cell>
        </row>
        <row r="1444">
          <cell r="E1444" t="str">
            <v>ANIXTER JORVEX S.A.C. REPORTE ADUANAS 20171026</v>
          </cell>
          <cell r="G1444">
            <v>0</v>
          </cell>
          <cell r="H1444">
            <v>2.0965893654182031</v>
          </cell>
        </row>
        <row r="1445">
          <cell r="E1445" t="str">
            <v>HERRAMIENTAS Y ACCESORIOS S.A.C. REPORTE ADUANAS 20170907</v>
          </cell>
          <cell r="G1445">
            <v>0</v>
          </cell>
          <cell r="H1445">
            <v>5.1746969542630126</v>
          </cell>
        </row>
        <row r="1446">
          <cell r="E1446" t="str">
            <v>VIETTEL  PERU  S.A.C. REPORTE ADUANAS 20170911</v>
          </cell>
          <cell r="G1446">
            <v>0</v>
          </cell>
          <cell r="H1446">
            <v>2.8554925076524951</v>
          </cell>
        </row>
        <row r="1447">
          <cell r="E1447" t="str">
            <v>VIETTEL  PERU  S.A.C. REPORTE ADUANAS 20170911</v>
          </cell>
          <cell r="G1447">
            <v>0</v>
          </cell>
          <cell r="H1447">
            <v>2.85549408095611</v>
          </cell>
        </row>
        <row r="1448">
          <cell r="E1448" t="str">
            <v>VIETTEL  PERU  S.A.C. REPORTE ADUANAS 20171002</v>
          </cell>
          <cell r="G1448">
            <v>0</v>
          </cell>
          <cell r="H1448">
            <v>2.9533996174507209</v>
          </cell>
        </row>
        <row r="1449">
          <cell r="E1449" t="str">
            <v>VIETTEL  PERU  S.A.C. REPORTE ADUANAS 20171002</v>
          </cell>
          <cell r="G1449">
            <v>0</v>
          </cell>
          <cell r="H1449">
            <v>2.9534522478444556</v>
          </cell>
        </row>
        <row r="1450">
          <cell r="E1450" t="str">
            <v>VIETTEL  PERU  S.A.C. REPORTE ADUANAS 20171002</v>
          </cell>
          <cell r="G1450">
            <v>0</v>
          </cell>
          <cell r="H1450">
            <v>2.9534039625600923</v>
          </cell>
        </row>
        <row r="1451">
          <cell r="E1451" t="str">
            <v>VIETTEL  PERU  S.A.C. REPORTE ADUANAS 20171002</v>
          </cell>
          <cell r="G1451">
            <v>0</v>
          </cell>
          <cell r="H1451">
            <v>2.9534209750060061</v>
          </cell>
        </row>
        <row r="1452">
          <cell r="E1452" t="str">
            <v>VIETTEL  PERU  S.A.C. REPORTE ADUANAS 20171002</v>
          </cell>
          <cell r="G1452">
            <v>0</v>
          </cell>
          <cell r="H1452">
            <v>2.9533988867629826</v>
          </cell>
        </row>
        <row r="1453">
          <cell r="E1453" t="str">
            <v>PRODUCTOS DE ACERO CASSADO SA PRODAC SA REPORTE ADUANAS 20170926</v>
          </cell>
          <cell r="G1453">
            <v>0</v>
          </cell>
          <cell r="H1453">
            <v>4.4074</v>
          </cell>
        </row>
        <row r="1454">
          <cell r="E1454" t="str">
            <v>PRODUCTOS DE ACERO CASSADO SA PRODAC SA REPORTE ADUANAS 20171010</v>
          </cell>
          <cell r="G1454">
            <v>0</v>
          </cell>
          <cell r="H1454">
            <v>4.3221811762679749</v>
          </cell>
        </row>
        <row r="1455">
          <cell r="E1455" t="str">
            <v>PRODUCTOS DE ACERO CASSADO SA PRODAC SA REPORTE ADUANAS 20171017</v>
          </cell>
          <cell r="G1455">
            <v>0</v>
          </cell>
          <cell r="H1455">
            <v>1.31084001803134</v>
          </cell>
        </row>
        <row r="1456">
          <cell r="E1456" t="str">
            <v>CLIMBER WORLD PERU S.A.C. REPORTE ADUANAS 20171205</v>
          </cell>
          <cell r="G1456">
            <v>0</v>
          </cell>
          <cell r="H1456">
            <v>2.4049899766120948</v>
          </cell>
        </row>
        <row r="1457">
          <cell r="E1457" t="str">
            <v>CLIMBER WORLD PERU S.A.C. REPORTE ADUANAS 20171205</v>
          </cell>
          <cell r="G1457">
            <v>0</v>
          </cell>
          <cell r="H1457">
            <v>2.3940066945606695</v>
          </cell>
        </row>
        <row r="1458">
          <cell r="E1458" t="str">
            <v>CLIMBER WORLD PERU S.A.C. REPORTE ADUANAS 20171205</v>
          </cell>
          <cell r="G1458">
            <v>0</v>
          </cell>
          <cell r="H1458">
            <v>2.5551546391752575</v>
          </cell>
        </row>
        <row r="1459">
          <cell r="E1459" t="str">
            <v>CLIMBER WORLD PERU S.A.C. REPORTE ADUANAS 20171205</v>
          </cell>
          <cell r="G1459">
            <v>0</v>
          </cell>
          <cell r="H1459">
            <v>2.5740259740259739</v>
          </cell>
        </row>
        <row r="1460">
          <cell r="E1460" t="str">
            <v>CLIMBER WORLD PERU S.A.C. REPORTE ADUANAS 20171205</v>
          </cell>
          <cell r="G1460">
            <v>0</v>
          </cell>
          <cell r="H1460">
            <v>2.5551546391752575</v>
          </cell>
        </row>
        <row r="1461">
          <cell r="E1461" t="str">
            <v>CLIMBER WORLD PERU S.A.C. REPORTE ADUANAS 20171205</v>
          </cell>
          <cell r="G1461">
            <v>0</v>
          </cell>
          <cell r="H1461">
            <v>2.5551546391752575</v>
          </cell>
        </row>
        <row r="1462">
          <cell r="E1462" t="str">
            <v>PROCABLES SA REPORTE ADUANAS 20171220</v>
          </cell>
          <cell r="G1462">
            <v>0</v>
          </cell>
          <cell r="H1462">
            <v>1.6786252602359473</v>
          </cell>
        </row>
        <row r="1463">
          <cell r="E1463" t="str">
            <v>PROCABLES SA REPORTE ADUANAS 20171220</v>
          </cell>
          <cell r="G1463">
            <v>0</v>
          </cell>
          <cell r="H1463">
            <v>2.1328313253012046</v>
          </cell>
        </row>
        <row r="1464">
          <cell r="E1464" t="str">
            <v>PROCABLES SA REPORTE ADUANAS 20171212</v>
          </cell>
          <cell r="G1464">
            <v>0</v>
          </cell>
          <cell r="H1464">
            <v>2.8192090395480225</v>
          </cell>
        </row>
        <row r="1465">
          <cell r="E1465" t="str">
            <v>FERREYROS SOCIEDAD ANËNIMA REPORTE ADUANAS 20171209</v>
          </cell>
          <cell r="G1465">
            <v>0</v>
          </cell>
          <cell r="H1465">
            <v>3.3652304147465437</v>
          </cell>
        </row>
        <row r="1466">
          <cell r="E1466" t="str">
            <v>PROCABLES SA REPORTE ADUANAS 20171204</v>
          </cell>
          <cell r="G1466">
            <v>0</v>
          </cell>
          <cell r="H1466">
            <v>2.6551956521739131</v>
          </cell>
        </row>
        <row r="1467">
          <cell r="E1467" t="str">
            <v>PROCABLES SA REPORTE ADUANAS 20171204</v>
          </cell>
          <cell r="G1467">
            <v>0</v>
          </cell>
          <cell r="H1467">
            <v>2.4396486486486486</v>
          </cell>
        </row>
        <row r="1468">
          <cell r="E1468" t="str">
            <v>PROCABLES SA REPORTE ADUANAS 20171222</v>
          </cell>
          <cell r="G1468">
            <v>0</v>
          </cell>
          <cell r="H1468">
            <v>2.6798905272564792</v>
          </cell>
        </row>
        <row r="1469">
          <cell r="E1469" t="str">
            <v>PROCABLES SA REPORTE ADUANAS 20171222</v>
          </cell>
          <cell r="G1469">
            <v>0</v>
          </cell>
          <cell r="H1469">
            <v>2.5130321100917432</v>
          </cell>
        </row>
        <row r="1470">
          <cell r="E1470" t="str">
            <v>PROCABLES SA REPORTE ADUANAS 20171222</v>
          </cell>
          <cell r="G1470">
            <v>0</v>
          </cell>
          <cell r="H1470">
            <v>1.6786016655100624</v>
          </cell>
        </row>
        <row r="1471">
          <cell r="E1471" t="str">
            <v>PROCABLES SA REPORTE ADUANAS 20171222</v>
          </cell>
          <cell r="G1471">
            <v>0</v>
          </cell>
          <cell r="H1471">
            <v>2.5130275229357801</v>
          </cell>
        </row>
        <row r="1472">
          <cell r="E1472" t="str">
            <v>PROCABLES SA REPORTE ADUANAS 20171222</v>
          </cell>
          <cell r="G1472">
            <v>0</v>
          </cell>
          <cell r="H1472">
            <v>4.1279338842975211</v>
          </cell>
        </row>
        <row r="1473">
          <cell r="E1473" t="str">
            <v>PROCABLES SA REPORTE ADUANAS 20171222</v>
          </cell>
          <cell r="G1473">
            <v>0</v>
          </cell>
          <cell r="H1473">
            <v>2.8996097201767306</v>
          </cell>
        </row>
        <row r="1474">
          <cell r="E1474" t="str">
            <v>PROCABLES SA REPORTE ADUANAS 20171222</v>
          </cell>
          <cell r="G1474">
            <v>0</v>
          </cell>
          <cell r="H1474">
            <v>2.89939617083947</v>
          </cell>
        </row>
        <row r="1475">
          <cell r="E1475" t="str">
            <v>PROCABLES SA REPORTE ADUANAS 20171222</v>
          </cell>
          <cell r="G1475">
            <v>0</v>
          </cell>
          <cell r="H1475">
            <v>2.7318111111111114</v>
          </cell>
        </row>
        <row r="1476">
          <cell r="E1476" t="str">
            <v>PROCABLES SA REPORTE ADUANAS 20171222</v>
          </cell>
          <cell r="G1476">
            <v>0</v>
          </cell>
          <cell r="H1476">
            <v>3.2512565789473684</v>
          </cell>
        </row>
        <row r="1477">
          <cell r="E1477" t="str">
            <v>PROCABLES SA REPORTE ADUANAS 20171204</v>
          </cell>
          <cell r="G1477">
            <v>0</v>
          </cell>
          <cell r="H1477">
            <v>3.6624705882352941</v>
          </cell>
        </row>
        <row r="1478">
          <cell r="E1478" t="str">
            <v>PROCABLES SA REPORTE ADUANAS 20171220</v>
          </cell>
          <cell r="G1478">
            <v>0</v>
          </cell>
          <cell r="H1478">
            <v>3.1808087954110902</v>
          </cell>
        </row>
        <row r="1479">
          <cell r="E1479" t="str">
            <v>PROCABLES SA REPORTE ADUANAS 20171212</v>
          </cell>
          <cell r="G1479">
            <v>0</v>
          </cell>
          <cell r="H1479">
            <v>3.2592877629063097</v>
          </cell>
        </row>
        <row r="1480">
          <cell r="E1480" t="str">
            <v>RUMI IMPORT S.A. REPORTE ADUANAS 20171205</v>
          </cell>
          <cell r="G1480">
            <v>0</v>
          </cell>
          <cell r="H1480">
            <v>1.1765373718551593</v>
          </cell>
        </row>
        <row r="1481">
          <cell r="E1481" t="str">
            <v>RUMI IMPORT S.A. REPORTE ADUANAS 20171205</v>
          </cell>
          <cell r="G1481">
            <v>0</v>
          </cell>
          <cell r="H1481">
            <v>1.3171832824865746</v>
          </cell>
        </row>
        <row r="1482">
          <cell r="E1482" t="str">
            <v>RUMI IMPORT S.A. REPORTE ADUANAS 20171205</v>
          </cell>
          <cell r="G1482">
            <v>0</v>
          </cell>
          <cell r="H1482">
            <v>1.2436994282015321</v>
          </cell>
        </row>
        <row r="1483">
          <cell r="E1483" t="str">
            <v>RUMI IMPORT S.A. REPORTE ADUANAS 20171205</v>
          </cell>
          <cell r="G1483">
            <v>0</v>
          </cell>
          <cell r="H1483">
            <v>1.1827882063563986</v>
          </cell>
        </row>
        <row r="1484">
          <cell r="E1484" t="str">
            <v>RUMI IMPORT S.A. REPORTE ADUANAS 20171205</v>
          </cell>
          <cell r="G1484">
            <v>0</v>
          </cell>
          <cell r="H1484">
            <v>1.5283775392530827</v>
          </cell>
        </row>
        <row r="1485">
          <cell r="E1485" t="str">
            <v>RUMI IMPORT S.A. REPORTE ADUANAS 20171205</v>
          </cell>
          <cell r="G1485">
            <v>0</v>
          </cell>
          <cell r="H1485">
            <v>1.4780854430379746</v>
          </cell>
        </row>
        <row r="1486">
          <cell r="E1486" t="str">
            <v>RUMI IMPORT S.A. REPORTE ADUANAS 20171205</v>
          </cell>
          <cell r="G1486">
            <v>0</v>
          </cell>
          <cell r="H1486">
            <v>1.3061714391967274</v>
          </cell>
        </row>
        <row r="1487">
          <cell r="E1487" t="str">
            <v>UNIRED ELECTRICA E.I.R.L. REPORTE ADUANAS 20171207</v>
          </cell>
          <cell r="G1487">
            <v>0</v>
          </cell>
          <cell r="H1487">
            <v>1.5859182796558513</v>
          </cell>
        </row>
        <row r="1488">
          <cell r="E1488" t="str">
            <v>HERRAMIENTAS Y ACCESORIOS S.A.C. REPORTE ADUANAS 20171207</v>
          </cell>
          <cell r="G1488">
            <v>0</v>
          </cell>
          <cell r="H1488">
            <v>4.3817953721773062</v>
          </cell>
        </row>
        <row r="1489">
          <cell r="E1489" t="str">
            <v>HERRAMIENTAS Y ACCESORIOS S.A.C. REPORTE ADUANAS 20171207</v>
          </cell>
          <cell r="G1489">
            <v>0</v>
          </cell>
          <cell r="H1489">
            <v>4.3797805121383435</v>
          </cell>
        </row>
        <row r="1490">
          <cell r="E1490" t="str">
            <v>L &amp; S INVERSIONES MALDONADO E.I.R.L. REPORTE ADUANAS 20171218</v>
          </cell>
          <cell r="G1490">
            <v>0</v>
          </cell>
          <cell r="H1490">
            <v>1.3094928159472283</v>
          </cell>
        </row>
        <row r="1491">
          <cell r="E1491" t="str">
            <v>L &amp; S INVERSIONES MALDONADO E.I.R.L. REPORTE ADUANAS 20171218</v>
          </cell>
          <cell r="G1491">
            <v>0</v>
          </cell>
          <cell r="H1491">
            <v>1.3127768436658169</v>
          </cell>
        </row>
        <row r="1492">
          <cell r="E1492" t="str">
            <v>INKABOLT SOCIEDAD ANONIMA CERRADA REPORTE ADUANAS 20171218</v>
          </cell>
          <cell r="G1492">
            <v>0</v>
          </cell>
          <cell r="H1492">
            <v>3.2111151208949837</v>
          </cell>
        </row>
        <row r="1493">
          <cell r="E1493" t="str">
            <v>INKABOLT SOCIEDAD ANONIMA CERRADA REPORTE ADUANAS 20171218</v>
          </cell>
          <cell r="G1493">
            <v>0</v>
          </cell>
          <cell r="H1493">
            <v>3.383513796716731</v>
          </cell>
        </row>
        <row r="1494">
          <cell r="E1494" t="str">
            <v>CONDUCTORES ELECTRICOS LIMA S A REPORTE ADUANAS 20171219</v>
          </cell>
          <cell r="G1494">
            <v>0</v>
          </cell>
          <cell r="H1494">
            <v>4.1597510373443987</v>
          </cell>
        </row>
        <row r="1495">
          <cell r="E1495" t="str">
            <v>IMPORTACIONES GELCO SAC REPORTE ADUANAS 20171221</v>
          </cell>
          <cell r="G1495">
            <v>0</v>
          </cell>
          <cell r="H1495">
            <v>1.6419084024871169</v>
          </cell>
        </row>
        <row r="1496">
          <cell r="E1496" t="str">
            <v>CORPORACION ICHI HACHI S.A.C. REPORTE ADUANAS 20171222</v>
          </cell>
          <cell r="G1496">
            <v>0</v>
          </cell>
          <cell r="H1496">
            <v>1.1543943475829817</v>
          </cell>
        </row>
        <row r="1497">
          <cell r="E1497" t="str">
            <v>CORPORACION ICHI HACHI S.A.C. REPORTE ADUANAS 20171222</v>
          </cell>
          <cell r="G1497">
            <v>0</v>
          </cell>
          <cell r="H1497">
            <v>1.1543859859583669</v>
          </cell>
        </row>
        <row r="1498">
          <cell r="E1498" t="str">
            <v>CORPORACION ICHI HACHI S.A.C. REPORTE ADUANAS 20171222</v>
          </cell>
          <cell r="G1498">
            <v>0</v>
          </cell>
          <cell r="H1498">
            <v>1.1543880212474149</v>
          </cell>
        </row>
        <row r="1499">
          <cell r="E1499" t="str">
            <v>CORPORACION ICHI HACHI S.A.C. REPORTE ADUANAS 20171222</v>
          </cell>
          <cell r="G1499">
            <v>0</v>
          </cell>
          <cell r="H1499">
            <v>1.1543891711425893</v>
          </cell>
        </row>
        <row r="1500">
          <cell r="E1500" t="str">
            <v>CORPORACION ICHI HACHI S.A.C. REPORTE ADUANAS 20171222</v>
          </cell>
          <cell r="G1500">
            <v>0</v>
          </cell>
          <cell r="H1500">
            <v>1.1543947188307244</v>
          </cell>
        </row>
        <row r="1501">
          <cell r="E1501" t="str">
            <v>CORPORACION ICHI HACHI S.A.C. REPORTE ADUANAS 20171222</v>
          </cell>
          <cell r="G1501">
            <v>0</v>
          </cell>
          <cell r="H1501">
            <v>1.1543876764658323</v>
          </cell>
        </row>
        <row r="1502">
          <cell r="E1502" t="str">
            <v>CORPORACION ICHI HACHI S.A.C. REPORTE ADUANAS 20171222</v>
          </cell>
          <cell r="G1502">
            <v>0</v>
          </cell>
          <cell r="H1502">
            <v>1.1543872017178209</v>
          </cell>
        </row>
        <row r="1503">
          <cell r="E1503" t="str">
            <v>CORPORACION ICHI HACHI S.A.C. REPORTE ADUANAS 20171222</v>
          </cell>
          <cell r="G1503">
            <v>0</v>
          </cell>
          <cell r="H1503">
            <v>1.1543850954065196</v>
          </cell>
        </row>
        <row r="1504">
          <cell r="E1504" t="str">
            <v>CORPORACION ICHI HACHI S.A.C. REPORTE ADUANAS 20171222</v>
          </cell>
          <cell r="G1504">
            <v>0</v>
          </cell>
          <cell r="H1504">
            <v>1.1543887086830069</v>
          </cell>
        </row>
        <row r="1505">
          <cell r="E1505" t="str">
            <v>CORPORACION ICHI HACHI S.A.C. REPORTE ADUANAS 20171222</v>
          </cell>
          <cell r="G1505">
            <v>0</v>
          </cell>
          <cell r="H1505">
            <v>1.1543910664742718</v>
          </cell>
        </row>
        <row r="1506">
          <cell r="E1506" t="str">
            <v>CORPORACION ICHI HACHI S.A.C. REPORTE ADUANAS 20171222</v>
          </cell>
          <cell r="G1506">
            <v>0</v>
          </cell>
          <cell r="H1506">
            <v>1.1543897070026217</v>
          </cell>
        </row>
        <row r="1507">
          <cell r="E1507" t="str">
            <v>CORPORACION ICHI HACHI S.A.C. REPORTE ADUANAS 20171222</v>
          </cell>
          <cell r="G1507">
            <v>0</v>
          </cell>
          <cell r="H1507">
            <v>1.1543889470875417</v>
          </cell>
        </row>
        <row r="1508">
          <cell r="E1508" t="str">
            <v>CORPORACION ICHI HACHI S.A.C. REPORTE ADUANAS 20171222</v>
          </cell>
          <cell r="G1508">
            <v>0</v>
          </cell>
          <cell r="H1508">
            <v>1.1544010297433416</v>
          </cell>
        </row>
        <row r="1509">
          <cell r="E1509" t="str">
            <v>CORPORACION ICHI HACHI S.A.C. REPORTE ADUANAS 20171222</v>
          </cell>
          <cell r="G1509">
            <v>0</v>
          </cell>
          <cell r="H1509">
            <v>1.1543925964546402</v>
          </cell>
        </row>
        <row r="1510">
          <cell r="E1510" t="str">
            <v>CORPORACION ICHI HACHI S.A.C. REPORTE ADUANAS 20171222</v>
          </cell>
          <cell r="G1510">
            <v>0</v>
          </cell>
          <cell r="H1510">
            <v>1.1543893523643503</v>
          </cell>
        </row>
        <row r="1511">
          <cell r="E1511" t="str">
            <v>CABLECENTRO SOCIEDAD ANONIMA CERRADA REPORTE ADUANAS 20171211</v>
          </cell>
          <cell r="G1511">
            <v>0</v>
          </cell>
          <cell r="H1511">
            <v>2.0358403361344535</v>
          </cell>
        </row>
        <row r="1512">
          <cell r="E1512" t="str">
            <v>CABLECENTRO SOCIEDAD ANONIMA CERRADA REPORTE ADUANAS 20171211</v>
          </cell>
          <cell r="G1512">
            <v>0</v>
          </cell>
          <cell r="H1512">
            <v>1.416806896551724</v>
          </cell>
        </row>
        <row r="1513">
          <cell r="E1513" t="str">
            <v>CABLECENTRO SOCIEDAD ANONIMA CERRADA REPORTE ADUANAS 20171211</v>
          </cell>
          <cell r="G1513">
            <v>0</v>
          </cell>
          <cell r="H1513">
            <v>1.7328682170542635</v>
          </cell>
        </row>
        <row r="1514">
          <cell r="E1514" t="str">
            <v>CABLECENTRO SOCIEDAD ANONIMA CERRADA REPORTE ADUANAS 20171211</v>
          </cell>
          <cell r="G1514">
            <v>0</v>
          </cell>
          <cell r="H1514">
            <v>1.5942922374429225</v>
          </cell>
        </row>
        <row r="1515">
          <cell r="E1515" t="str">
            <v>CABLECENTRO SOCIEDAD ANONIMA CERRADA REPORTE ADUANAS 20171211</v>
          </cell>
          <cell r="G1515">
            <v>0</v>
          </cell>
          <cell r="H1515">
            <v>1.3783293838862558</v>
          </cell>
        </row>
        <row r="1516">
          <cell r="E1516" t="str">
            <v>CABLECENTRO SOCIEDAD ANONIMA CERRADA REPORTE ADUANAS 20171211</v>
          </cell>
          <cell r="G1516">
            <v>0</v>
          </cell>
          <cell r="H1516">
            <v>1.4798939130434781</v>
          </cell>
        </row>
        <row r="1517">
          <cell r="E1517" t="str">
            <v>CABLECENTRO SOCIEDAD ANONIMA CERRADA REPORTE ADUANAS 20171211</v>
          </cell>
          <cell r="G1517">
            <v>0</v>
          </cell>
          <cell r="H1517">
            <v>1.455635</v>
          </cell>
        </row>
        <row r="1518">
          <cell r="E1518" t="str">
            <v>CABLECENTRO SOCIEDAD ANONIMA CERRADA REPORTE ADUANAS 20171211</v>
          </cell>
          <cell r="G1518">
            <v>0</v>
          </cell>
          <cell r="H1518">
            <v>1.5958909444985394</v>
          </cell>
        </row>
        <row r="1519">
          <cell r="E1519" t="str">
            <v>CABLECENTRO SOCIEDAD ANONIMA CERRADA REPORTE ADUANAS 20171211</v>
          </cell>
          <cell r="G1519">
            <v>0</v>
          </cell>
          <cell r="H1519">
            <v>1.5092099999999999</v>
          </cell>
        </row>
        <row r="1520">
          <cell r="E1520" t="str">
            <v>IMPORTACIONES GELCO SAC REPORTE ADUANAS 20171206</v>
          </cell>
          <cell r="G1520">
            <v>0</v>
          </cell>
          <cell r="H1520">
            <v>1.5035801921655578</v>
          </cell>
        </row>
        <row r="1521">
          <cell r="E1521" t="str">
            <v>IMPORTACIONES GELCO SAC REPORTE ADUANAS 20171206</v>
          </cell>
          <cell r="G1521">
            <v>0</v>
          </cell>
          <cell r="H1521">
            <v>1.5256746168913469</v>
          </cell>
        </row>
        <row r="1522">
          <cell r="E1522" t="str">
            <v>ANIXTER JORVEX S.A.C. REPORTE ADUANAS 20171213</v>
          </cell>
          <cell r="G1522">
            <v>0</v>
          </cell>
          <cell r="H1522">
            <v>3.7875211813120311</v>
          </cell>
        </row>
        <row r="1523">
          <cell r="E1523" t="str">
            <v>ANIXTER JORVEX S.A.C. REPORTE ADUANAS 20171213</v>
          </cell>
          <cell r="G1523">
            <v>0</v>
          </cell>
          <cell r="H1523">
            <v>3.4448265726043505</v>
          </cell>
        </row>
        <row r="1524">
          <cell r="E1524" t="str">
            <v>ANIXTER JORVEX S.A.C. REPORTE ADUANAS 20171213</v>
          </cell>
          <cell r="G1524">
            <v>0</v>
          </cell>
          <cell r="H1524">
            <v>3.40342723676057</v>
          </cell>
        </row>
        <row r="1525">
          <cell r="E1525" t="str">
            <v>ANIXTER JORVEX S.A.C. REPORTE ADUANAS 20171213</v>
          </cell>
          <cell r="G1525">
            <v>0</v>
          </cell>
          <cell r="H1525">
            <v>2.9950971452322284</v>
          </cell>
        </row>
        <row r="1526">
          <cell r="E1526" t="str">
            <v>ANIXTER JORVEX S.A.C. REPORTE ADUANAS 20171213</v>
          </cell>
          <cell r="G1526">
            <v>0</v>
          </cell>
          <cell r="H1526">
            <v>2.9937381129579097</v>
          </cell>
        </row>
        <row r="1527">
          <cell r="E1527" t="str">
            <v>GRUPO FERRELIFPS ELEVADORES E.I.R.L. REPORTE ADUANAS 20171213</v>
          </cell>
          <cell r="G1527">
            <v>0</v>
          </cell>
          <cell r="H1527">
            <v>2.3349600663287262</v>
          </cell>
        </row>
        <row r="1528">
          <cell r="E1528" t="str">
            <v>DISTRIBUCIONES CONDORITO S R LTDA REPORTE ADUANAS 20171222</v>
          </cell>
          <cell r="G1528">
            <v>0</v>
          </cell>
          <cell r="H1528">
            <v>1.2936585365853659</v>
          </cell>
        </row>
        <row r="1529">
          <cell r="E1529" t="str">
            <v>DISTRIBUCIONES CONDORITO S R LTDA REPORTE ADUANAS 20171222</v>
          </cell>
          <cell r="G1529">
            <v>0</v>
          </cell>
          <cell r="H1529">
            <v>1.2967378048780487</v>
          </cell>
        </row>
        <row r="1530">
          <cell r="E1530" t="str">
            <v>DISTRIBUCIONES CONDORITO S R LTDA REPORTE ADUANAS 20171222</v>
          </cell>
          <cell r="G1530">
            <v>0</v>
          </cell>
          <cell r="H1530">
            <v>1.22396875</v>
          </cell>
        </row>
        <row r="1531">
          <cell r="E1531" t="str">
            <v>DISTRIBUCIONES CONDORITO S R LTDA REPORTE ADUANAS 20171222</v>
          </cell>
          <cell r="G1531">
            <v>0</v>
          </cell>
          <cell r="H1531">
            <v>1.2220052083333333</v>
          </cell>
        </row>
        <row r="1532">
          <cell r="E1532" t="str">
            <v>DISTRIBUCIONES CONDORITO S R LTDA REPORTE ADUANAS 20171222</v>
          </cell>
          <cell r="G1532">
            <v>0</v>
          </cell>
          <cell r="H1532">
            <v>1.2077747625508819</v>
          </cell>
        </row>
        <row r="1533">
          <cell r="E1533" t="str">
            <v>DISTRIBUCIONES CONDORITO S R LTDA REPORTE ADUANAS 20171222</v>
          </cell>
          <cell r="G1533">
            <v>0</v>
          </cell>
          <cell r="H1533">
            <v>1.1815540540540541</v>
          </cell>
        </row>
        <row r="1534">
          <cell r="E1534" t="str">
            <v>DISTRIBUCIONES CONDORITO S R LTDA REPORTE ADUANAS 20171222</v>
          </cell>
          <cell r="G1534">
            <v>0</v>
          </cell>
          <cell r="H1534">
            <v>1.1652135135135135</v>
          </cell>
        </row>
        <row r="1535">
          <cell r="E1535" t="str">
            <v>DISTRIBUCIONES CONDORITO S R LTDA REPORTE ADUANAS 20171222</v>
          </cell>
          <cell r="G1535">
            <v>0</v>
          </cell>
          <cell r="H1535">
            <v>1.1652162162162163</v>
          </cell>
        </row>
        <row r="1536">
          <cell r="E1536" t="str">
            <v>DISTRIBUCIONES CONDORITO S R LTDA REPORTE ADUANAS 20171222</v>
          </cell>
          <cell r="G1536">
            <v>0</v>
          </cell>
          <cell r="H1536">
            <v>1.1652162162162163</v>
          </cell>
        </row>
        <row r="1537">
          <cell r="E1537" t="str">
            <v>DISTRIBUCIONES CONDORITO S R LTDA REPORTE ADUANAS 20171222</v>
          </cell>
          <cell r="G1537">
            <v>0</v>
          </cell>
          <cell r="H1537">
            <v>1.1655504587155963</v>
          </cell>
        </row>
        <row r="1538">
          <cell r="E1538" t="str">
            <v>DISTRIBUCIONES CONDORITO S R LTDA REPORTE ADUANAS 20171222</v>
          </cell>
          <cell r="G1538">
            <v>0</v>
          </cell>
          <cell r="H1538">
            <v>1.1360823170731706</v>
          </cell>
        </row>
        <row r="1539">
          <cell r="E1539" t="str">
            <v>DISTRIBUCIONES CONDORITO S R LTDA REPORTE ADUANAS 20171222</v>
          </cell>
          <cell r="G1539">
            <v>0</v>
          </cell>
          <cell r="H1539">
            <v>1.1216463414634146</v>
          </cell>
        </row>
        <row r="1540">
          <cell r="E1540" t="str">
            <v>DISTRIBUCIONES CONDORITO S R LTDA REPORTE ADUANAS 20171222</v>
          </cell>
          <cell r="G1540">
            <v>0</v>
          </cell>
          <cell r="H1540">
            <v>1.1216463414634146</v>
          </cell>
        </row>
        <row r="1541">
          <cell r="E1541" t="str">
            <v>DISTRIBUCIONES CONDORITO S R LTDA REPORTE ADUANAS 20171222</v>
          </cell>
          <cell r="G1541">
            <v>0</v>
          </cell>
          <cell r="H1541">
            <v>1.1216463414634146</v>
          </cell>
        </row>
        <row r="1542">
          <cell r="E1542" t="str">
            <v>DISTRIBUCIONES CONDORITO S R LTDA REPORTE ADUANAS 20171222</v>
          </cell>
          <cell r="G1542">
            <v>0</v>
          </cell>
          <cell r="H1542">
            <v>1.1216440217391304</v>
          </cell>
        </row>
        <row r="1543">
          <cell r="E1543" t="str">
            <v>DISTRIBUCIONES CONDORITO S R LTDA REPORTE ADUANAS 20171222</v>
          </cell>
          <cell r="G1543">
            <v>0</v>
          </cell>
          <cell r="H1543">
            <v>1.5553260869565217</v>
          </cell>
        </row>
        <row r="1544">
          <cell r="E1544" t="str">
            <v>HERRAMIENTAS Y ACCESORIOS S.A.C. REPORTE ADUANAS 20171207</v>
          </cell>
          <cell r="G1544">
            <v>0</v>
          </cell>
          <cell r="H1544">
            <v>4.5985401459854014</v>
          </cell>
        </row>
        <row r="1545">
          <cell r="E1545" t="str">
            <v>HERRAMIENTAS Y ACCESORIOS S.A.C. REPORTE ADUANAS 20171207</v>
          </cell>
          <cell r="G1545">
            <v>0</v>
          </cell>
          <cell r="H1545">
            <v>4.598844481505747</v>
          </cell>
        </row>
        <row r="1546">
          <cell r="E1546" t="str">
            <v>CS BEAVER SAC REPORTE ADUANAS 20171215</v>
          </cell>
          <cell r="G1546">
            <v>0</v>
          </cell>
          <cell r="H1546">
            <v>4.6378953002556136</v>
          </cell>
        </row>
        <row r="1561">
          <cell r="G1561" t="str">
            <v>US$/kg</v>
          </cell>
          <cell r="H1561">
            <v>1.8389060321956077</v>
          </cell>
        </row>
        <row r="1562">
          <cell r="G1562" t="str">
            <v>US$/Unidad</v>
          </cell>
          <cell r="H1562">
            <v>1.8551917213396678</v>
          </cell>
          <cell r="I1562">
            <v>1.8551917213396678</v>
          </cell>
        </row>
        <row r="1567">
          <cell r="H1567" t="str">
            <v>I-404</v>
          </cell>
        </row>
        <row r="1570">
          <cell r="E1570" t="str">
            <v xml:space="preserve"> </v>
          </cell>
        </row>
        <row r="1571">
          <cell r="E1571" t="str">
            <v>FOOPGW24</v>
          </cell>
          <cell r="F1571" t="str">
            <v>Cable OPGW 24 hilos</v>
          </cell>
          <cell r="H1571">
            <v>2495.0579224988087</v>
          </cell>
        </row>
        <row r="1573">
          <cell r="E1573" t="str">
            <v>Cable OPGW 24 hilos</v>
          </cell>
        </row>
        <row r="1575">
          <cell r="F1575" t="str">
            <v>TIPO DE CAMBIO (S/.POR US$) :</v>
          </cell>
          <cell r="G1575">
            <v>3.2450000000000001</v>
          </cell>
        </row>
        <row r="1576">
          <cell r="F1576" t="str">
            <v>FECHA DE REFERENCIA :</v>
          </cell>
          <cell r="G1576">
            <v>43100</v>
          </cell>
        </row>
        <row r="1578">
          <cell r="H1578" t="str">
            <v xml:space="preserve">PRECIO </v>
          </cell>
        </row>
        <row r="1579">
          <cell r="E1579" t="str">
            <v>FUENTE</v>
          </cell>
          <cell r="G1579" t="str">
            <v>TIPO</v>
          </cell>
          <cell r="H1579" t="str">
            <v>UNITARIO</v>
          </cell>
        </row>
        <row r="1580">
          <cell r="H1580" t="str">
            <v>(US$)</v>
          </cell>
        </row>
        <row r="1581">
          <cell r="E1581" t="str">
            <v>ELECTROPOWER JLC GROUP S.A.C.REPORTE ADUANAS 20140107</v>
          </cell>
          <cell r="G1581">
            <v>0</v>
          </cell>
          <cell r="H1581">
            <v>2040.0559210526317</v>
          </cell>
        </row>
        <row r="1582">
          <cell r="E1582" t="str">
            <v>CONSORCIO RIO MANTAROREPORTE ADUANAS 20140115</v>
          </cell>
          <cell r="G1582">
            <v>0</v>
          </cell>
          <cell r="H1582">
            <v>2117.1573333333336</v>
          </cell>
        </row>
        <row r="1583">
          <cell r="E1583" t="str">
            <v>RING RING &amp; ENERGY CORPORATION - SUCURSAREPORTE ADUANAS 20140120</v>
          </cell>
          <cell r="G1583">
            <v>0</v>
          </cell>
          <cell r="H1583">
            <v>2660</v>
          </cell>
        </row>
        <row r="1584">
          <cell r="E1584" t="str">
            <v>RAMOS GARNICA ODILON AGUSTINREPORTE ADUANAS 20140127</v>
          </cell>
          <cell r="G1584">
            <v>0</v>
          </cell>
          <cell r="H1584">
            <v>2191.3485981308413</v>
          </cell>
        </row>
        <row r="1585">
          <cell r="E1585" t="str">
            <v>C.A.M.E CONTRATISTAS Y SERV.GENERALES SAREPORTE ADUANAS 20140127</v>
          </cell>
          <cell r="G1585">
            <v>0</v>
          </cell>
          <cell r="H1585">
            <v>2035.2668821839079</v>
          </cell>
        </row>
        <row r="1586">
          <cell r="E1586" t="str">
            <v>C.A.M.E CONTRATISTAS Y SERV.GENERALES SAREPORTE ADUANAS 20140127</v>
          </cell>
          <cell r="G1586">
            <v>0</v>
          </cell>
          <cell r="H1586">
            <v>3984.42</v>
          </cell>
        </row>
        <row r="1587">
          <cell r="E1587" t="str">
            <v>C.A.M.E CONTRATISTAS Y SERV.GENERALES SAREPORTE ADUANAS 20140127</v>
          </cell>
          <cell r="G1587">
            <v>0</v>
          </cell>
          <cell r="H1587">
            <v>2033</v>
          </cell>
        </row>
        <row r="1588">
          <cell r="E1588" t="str">
            <v>C.A.M.E CONTRATISTAS Y SERV.GENERALES SAREPORTE ADUANAS 20140203</v>
          </cell>
          <cell r="G1588">
            <v>0</v>
          </cell>
          <cell r="H1588">
            <v>1780.2</v>
          </cell>
        </row>
        <row r="1589">
          <cell r="E1589" t="str">
            <v>TECHNO GROUP INTERNATIONAL SAREPORTE ADUANAS 20140217</v>
          </cell>
          <cell r="G1589">
            <v>0</v>
          </cell>
          <cell r="H1589">
            <v>2309.326</v>
          </cell>
        </row>
        <row r="1590">
          <cell r="E1590" t="str">
            <v>ABENGOA PERU S.A.REPORTE ADUANAS 20140401</v>
          </cell>
          <cell r="G1590">
            <v>0</v>
          </cell>
          <cell r="H1590">
            <v>2813.3796874999998</v>
          </cell>
        </row>
        <row r="1591">
          <cell r="E1591" t="str">
            <v>PROYECTOS DE INFRAESTRUCTURA DEL PERU S.REPORTE ADUANAS 20140409</v>
          </cell>
          <cell r="G1591">
            <v>0</v>
          </cell>
          <cell r="H1591">
            <v>4854.9090909090901</v>
          </cell>
        </row>
        <row r="1592">
          <cell r="E1592" t="str">
            <v>EMP.DE DISTRIB.ELECT.DE LIMA NORTE S.A.AREPORTE ADUANAS 20140410</v>
          </cell>
          <cell r="G1592">
            <v>0</v>
          </cell>
          <cell r="H1592">
            <v>2656.3391509433964</v>
          </cell>
        </row>
        <row r="1593">
          <cell r="E1593" t="str">
            <v>PROYECTOS DE INFRAESTRUCTURA DEL PERU S.REPORTE ADUANAS 20140428</v>
          </cell>
          <cell r="G1593">
            <v>0</v>
          </cell>
          <cell r="H1593">
            <v>2803.9224349052724</v>
          </cell>
        </row>
        <row r="1594">
          <cell r="E1594" t="str">
            <v>PROYECTOS DE INFRAESTRUCTURA DEL PERU S.REPORTE ADUANAS 20140428</v>
          </cell>
          <cell r="G1594">
            <v>0</v>
          </cell>
          <cell r="H1594">
            <v>2452.5297297297298</v>
          </cell>
        </row>
        <row r="1595">
          <cell r="E1595" t="str">
            <v>PROYECTOS DE INFRAESTRUCTURA DEL PERU S.REPORTE ADUANAS 20140428</v>
          </cell>
          <cell r="G1595">
            <v>0</v>
          </cell>
          <cell r="H1595">
            <v>2451.5183679467086</v>
          </cell>
        </row>
        <row r="1596">
          <cell r="E1596" t="str">
            <v>BANCO DE CREDITO DEL PERUREPORTE ADUANAS 20140718</v>
          </cell>
          <cell r="G1596">
            <v>0</v>
          </cell>
          <cell r="H1596">
            <v>2004.1104990819563</v>
          </cell>
        </row>
        <row r="1597">
          <cell r="E1597" t="str">
            <v>REPORTE ADUANAS 20141220</v>
          </cell>
          <cell r="G1597">
            <v>0</v>
          </cell>
          <cell r="H1597">
            <v>1521.9995614035086</v>
          </cell>
        </row>
        <row r="1601">
          <cell r="G1601" t="str">
            <v>US$/Unidad</v>
          </cell>
          <cell r="H1601">
            <v>2512.3225445364924</v>
          </cell>
        </row>
        <row r="1602">
          <cell r="G1602" t="str">
            <v>US$/Unidad</v>
          </cell>
          <cell r="H1602">
            <v>2495.0579224988087</v>
          </cell>
          <cell r="I1602">
            <v>2495.0579224988087</v>
          </cell>
        </row>
        <row r="1607">
          <cell r="H1607" t="str">
            <v>I-404</v>
          </cell>
        </row>
        <row r="1610">
          <cell r="E1610" t="str">
            <v xml:space="preserve"> </v>
          </cell>
        </row>
        <row r="1611">
          <cell r="E1611" t="str">
            <v>FOOPGW12</v>
          </cell>
          <cell r="F1611" t="str">
            <v>Cable OPGW 12 hilos</v>
          </cell>
          <cell r="H1611">
            <v>6139.835</v>
          </cell>
        </row>
        <row r="1613">
          <cell r="E1613" t="str">
            <v>Cable OPGW 12 hilos</v>
          </cell>
        </row>
        <row r="1615">
          <cell r="F1615" t="str">
            <v>TIPO DE CAMBIO (S/.POR US$) :</v>
          </cell>
          <cell r="G1615">
            <v>3.2450000000000001</v>
          </cell>
        </row>
        <row r="1616">
          <cell r="F1616" t="str">
            <v>FECHA DE REFERENCIA :</v>
          </cell>
          <cell r="G1616">
            <v>43100</v>
          </cell>
        </row>
        <row r="1618">
          <cell r="H1618" t="str">
            <v xml:space="preserve">PRECIO </v>
          </cell>
        </row>
        <row r="1619">
          <cell r="E1619" t="str">
            <v>FUENTE</v>
          </cell>
          <cell r="G1619" t="str">
            <v>TIPO</v>
          </cell>
          <cell r="H1619" t="str">
            <v>UNITARIO</v>
          </cell>
        </row>
        <row r="1620">
          <cell r="H1620" t="str">
            <v>(US$)</v>
          </cell>
        </row>
        <row r="1621">
          <cell r="E1621" t="str">
            <v>REPORTE EMPRESA :ELECTROCENTRO - CON FACTURA N° Contrato GR-075-2015</v>
          </cell>
          <cell r="G1621">
            <v>1</v>
          </cell>
          <cell r="H1621">
            <v>2909.67</v>
          </cell>
        </row>
        <row r="1622">
          <cell r="E1622" t="str">
            <v>REPORTE EMPRESA :ETESELVA - CON FACTURA N° OC 0000000263</v>
          </cell>
          <cell r="G1622">
            <v>1</v>
          </cell>
          <cell r="H1622">
            <v>9370</v>
          </cell>
        </row>
        <row r="1625">
          <cell r="G1625" t="str">
            <v>US$/Unidad</v>
          </cell>
          <cell r="H1625">
            <v>6139.835</v>
          </cell>
        </row>
        <row r="1626">
          <cell r="G1626" t="str">
            <v>US$/Unidad</v>
          </cell>
          <cell r="H1626">
            <v>6139.835</v>
          </cell>
          <cell r="I1626">
            <v>6139.835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VA1-500C9</v>
          </cell>
          <cell r="F1636" t="str">
            <v>Varillas de Armar conductor ACCR 500 mm2</v>
          </cell>
          <cell r="H1636">
            <v>237</v>
          </cell>
        </row>
        <row r="1638">
          <cell r="E1638" t="str">
            <v>Varillas de Armar conductor ACCR 500 mm2</v>
          </cell>
        </row>
        <row r="1640">
          <cell r="F1640" t="str">
            <v>TIPO DE CAMBIO (S/.POR US$) :</v>
          </cell>
          <cell r="G1640">
            <v>3.2450000000000001</v>
          </cell>
        </row>
        <row r="1641">
          <cell r="F1641" t="str">
            <v>FECHA DE REFERENCIA :</v>
          </cell>
          <cell r="G1641">
            <v>43100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ESTIMADO</v>
          </cell>
          <cell r="G1646">
            <v>0</v>
          </cell>
          <cell r="H1646">
            <v>237</v>
          </cell>
        </row>
        <row r="1658">
          <cell r="G1658" t="str">
            <v>US$/Unidad</v>
          </cell>
          <cell r="H1658">
            <v>237</v>
          </cell>
        </row>
        <row r="1659">
          <cell r="G1659" t="str">
            <v>US$/Unidad</v>
          </cell>
          <cell r="H1659" t="str">
            <v>NO APLICA</v>
          </cell>
          <cell r="I1659">
            <v>237</v>
          </cell>
        </row>
        <row r="1666">
          <cell r="H1666" t="str">
            <v>I-404</v>
          </cell>
        </row>
        <row r="1669">
          <cell r="E1669" t="str">
            <v xml:space="preserve"> </v>
          </cell>
        </row>
        <row r="1670">
          <cell r="E1670" t="str">
            <v>VA1-500C1</v>
          </cell>
          <cell r="F1670" t="str">
            <v>Varillas de Armar conductor AAAC 500 mm2</v>
          </cell>
          <cell r="H1670">
            <v>24.468520192606402</v>
          </cell>
        </row>
        <row r="1672">
          <cell r="E1672" t="str">
            <v>Varillas de Armar conductor AAAC 500 mm2</v>
          </cell>
        </row>
        <row r="1674">
          <cell r="F1674" t="str">
            <v>TIPO DE CAMBIO (S/.POR US$) :</v>
          </cell>
          <cell r="G1674">
            <v>3.2450000000000001</v>
          </cell>
        </row>
        <row r="1675">
          <cell r="F1675" t="str">
            <v>FECHA DE REFERENCIA :</v>
          </cell>
          <cell r="G1675">
            <v>43100</v>
          </cell>
        </row>
        <row r="1677">
          <cell r="H1677" t="str">
            <v xml:space="preserve">PRECIO </v>
          </cell>
        </row>
        <row r="1678">
          <cell r="E1678" t="str">
            <v>FUENTE</v>
          </cell>
          <cell r="G1678" t="str">
            <v>TIPO</v>
          </cell>
          <cell r="H1678" t="str">
            <v>UNITARIO</v>
          </cell>
        </row>
        <row r="1679">
          <cell r="H1679" t="str">
            <v>(US$)</v>
          </cell>
        </row>
        <row r="1680">
          <cell r="E1680" t="str">
            <v>LANCO GROUP S.A.C. REPORTE ADUANAS 20141031</v>
          </cell>
          <cell r="G1680">
            <v>0</v>
          </cell>
          <cell r="H1680">
            <v>42.273666666666671</v>
          </cell>
        </row>
        <row r="1681">
          <cell r="E1681" t="str">
            <v>COMERCIAL CONDOR S. C. R. LTDA. REPORTE ADUANAS 20140910</v>
          </cell>
          <cell r="G1681">
            <v>0</v>
          </cell>
          <cell r="H1681">
            <v>6.6633737185461328</v>
          </cell>
        </row>
        <row r="1694">
          <cell r="G1694" t="str">
            <v>US$/Unidad</v>
          </cell>
          <cell r="H1694">
            <v>24.468520192606402</v>
          </cell>
        </row>
        <row r="1695">
          <cell r="G1695" t="str">
            <v>US$/Unidad</v>
          </cell>
          <cell r="H1695">
            <v>24.468520192606402</v>
          </cell>
          <cell r="I1695">
            <v>24.468520192606402</v>
          </cell>
        </row>
        <row r="1699">
          <cell r="H1699" t="str">
            <v>I-404</v>
          </cell>
        </row>
        <row r="1702">
          <cell r="E1702" t="str">
            <v xml:space="preserve"> </v>
          </cell>
        </row>
        <row r="1703">
          <cell r="E1703" t="str">
            <v>VA1-400C1</v>
          </cell>
          <cell r="F1703" t="str">
            <v>Varillas de Armar conductor AAAC 400 mm2</v>
          </cell>
          <cell r="H1703">
            <v>36.040756578947367</v>
          </cell>
        </row>
        <row r="1705">
          <cell r="E1705" t="str">
            <v>Varillas de Armar conductor AAAC 400 mm2</v>
          </cell>
        </row>
        <row r="1707">
          <cell r="F1707" t="str">
            <v>TIPO DE CAMBIO (S/.POR US$) :</v>
          </cell>
          <cell r="G1707">
            <v>3.2450000000000001</v>
          </cell>
        </row>
        <row r="1708">
          <cell r="F1708" t="str">
            <v>FECHA DE REFERENCIA :</v>
          </cell>
          <cell r="G1708">
            <v>43100</v>
          </cell>
        </row>
        <row r="1710">
          <cell r="H1710" t="str">
            <v xml:space="preserve">PRECIO </v>
          </cell>
        </row>
        <row r="1711">
          <cell r="E1711" t="str">
            <v>FUENTE</v>
          </cell>
          <cell r="G1711" t="str">
            <v>TIPO</v>
          </cell>
          <cell r="H1711" t="str">
            <v>UNITARIO</v>
          </cell>
        </row>
        <row r="1712">
          <cell r="H1712" t="str">
            <v>(US$)</v>
          </cell>
        </row>
        <row r="1713">
          <cell r="E1713" t="str">
            <v>ENSYS S.A.C. REPORTE ADUANAS 20170310</v>
          </cell>
          <cell r="G1713">
            <v>0</v>
          </cell>
          <cell r="H1713">
            <v>35.508749999999999</v>
          </cell>
        </row>
        <row r="1714">
          <cell r="E1714" t="str">
            <v>ENSYS S.A.C. REPORTE ADUANAS 20170505</v>
          </cell>
          <cell r="G1714">
            <v>0</v>
          </cell>
          <cell r="H1714">
            <v>36.572763157894741</v>
          </cell>
        </row>
        <row r="1724">
          <cell r="G1724" t="str">
            <v>US$/Unidad</v>
          </cell>
          <cell r="H1724">
            <v>36.040756578947367</v>
          </cell>
        </row>
        <row r="1725">
          <cell r="G1725" t="str">
            <v>US$/Unidad</v>
          </cell>
          <cell r="H1725">
            <v>36.040756578947367</v>
          </cell>
          <cell r="I1725">
            <v>36.040756578947367</v>
          </cell>
        </row>
        <row r="1728">
          <cell r="E1728" t="str">
            <v xml:space="preserve"> </v>
          </cell>
        </row>
        <row r="1729">
          <cell r="E1729" t="str">
            <v>VA1-350C4</v>
          </cell>
          <cell r="F1729" t="str">
            <v>Varillas de Armar conductor ACAR 350 mm2</v>
          </cell>
          <cell r="H1729">
            <v>88.4255</v>
          </cell>
        </row>
        <row r="1731">
          <cell r="E1731" t="str">
            <v>Varillas de Armar conductor ACAR 350 mm2</v>
          </cell>
        </row>
        <row r="1733">
          <cell r="F1733" t="str">
            <v>TIPO DE CAMBIO (S/.POR US$) :</v>
          </cell>
          <cell r="G1733">
            <v>3.2450000000000001</v>
          </cell>
        </row>
        <row r="1734">
          <cell r="F1734" t="str">
            <v>FECHA DE REFERENCIA :</v>
          </cell>
          <cell r="G1734">
            <v>43100</v>
          </cell>
        </row>
        <row r="1736">
          <cell r="H1736" t="str">
            <v xml:space="preserve">PRECIO </v>
          </cell>
        </row>
        <row r="1737">
          <cell r="E1737" t="str">
            <v>FUENTE</v>
          </cell>
          <cell r="G1737" t="str">
            <v>TIPO</v>
          </cell>
          <cell r="H1737" t="str">
            <v>UNITARIO</v>
          </cell>
        </row>
        <row r="1738">
          <cell r="H1738" t="str">
            <v>(US$)</v>
          </cell>
        </row>
        <row r="1739">
          <cell r="E1739" t="str">
            <v>PROYECTOS DE INFRAESTRUCTURA DEL PERU S. REPORTE ADUANAS 20171114</v>
          </cell>
          <cell r="G1739">
            <v>0</v>
          </cell>
          <cell r="H1739">
            <v>88.424999999999997</v>
          </cell>
        </row>
        <row r="1740">
          <cell r="E1740" t="str">
            <v>PROYECTOS DE INFRAESTRUCTURA DEL PERU S. REPORTE ADUANAS 20171114</v>
          </cell>
          <cell r="G1740">
            <v>0</v>
          </cell>
          <cell r="H1740">
            <v>88.426000000000002</v>
          </cell>
        </row>
        <row r="1751">
          <cell r="G1751" t="str">
            <v>US$/Unidad</v>
          </cell>
          <cell r="H1751">
            <v>88.4255</v>
          </cell>
        </row>
        <row r="1752">
          <cell r="G1752" t="str">
            <v>US$/Unidad</v>
          </cell>
          <cell r="H1752">
            <v>88.4255</v>
          </cell>
          <cell r="I1752">
            <v>88.4255</v>
          </cell>
        </row>
        <row r="1758">
          <cell r="H1758" t="str">
            <v>I-404</v>
          </cell>
        </row>
        <row r="1761">
          <cell r="E1761" t="str">
            <v xml:space="preserve"> </v>
          </cell>
        </row>
        <row r="1762">
          <cell r="E1762" t="str">
            <v>VA1-300C4</v>
          </cell>
          <cell r="F1762" t="str">
            <v>Varillas de Armar conductor ACAR 300 mm2</v>
          </cell>
          <cell r="H1762">
            <v>37</v>
          </cell>
        </row>
        <row r="1764">
          <cell r="E1764" t="str">
            <v>Varillas de Armar conductor ACAR 300 mm2</v>
          </cell>
        </row>
        <row r="1766">
          <cell r="F1766" t="str">
            <v>TIPO DE CAMBIO (S/.POR US$) :</v>
          </cell>
          <cell r="G1766">
            <v>3.2450000000000001</v>
          </cell>
        </row>
        <row r="1767">
          <cell r="F1767" t="str">
            <v>FECHA DE REFERENCIA :</v>
          </cell>
          <cell r="G1767">
            <v>43100</v>
          </cell>
        </row>
        <row r="1769">
          <cell r="H1769" t="str">
            <v xml:space="preserve">PRECIO </v>
          </cell>
        </row>
        <row r="1770">
          <cell r="E1770" t="str">
            <v>FUENTE</v>
          </cell>
          <cell r="G1770" t="str">
            <v>TIPO</v>
          </cell>
          <cell r="H1770" t="str">
            <v>UNITARIO</v>
          </cell>
        </row>
        <row r="1771">
          <cell r="H1771" t="str">
            <v>(US$)</v>
          </cell>
        </row>
        <row r="1772">
          <cell r="E1772" t="str">
            <v xml:space="preserve">REPORTE EMPRESA :Etenorte - CON FACTURA N° OC 0000000122 </v>
          </cell>
          <cell r="G1772">
            <v>1</v>
          </cell>
          <cell r="H1772">
            <v>37</v>
          </cell>
        </row>
        <row r="1784">
          <cell r="G1784" t="str">
            <v>US$/Unidad</v>
          </cell>
          <cell r="H1784">
            <v>37</v>
          </cell>
        </row>
        <row r="1785">
          <cell r="G1785" t="str">
            <v>US$/Unidad</v>
          </cell>
          <cell r="H1785">
            <v>37</v>
          </cell>
          <cell r="I1785">
            <v>37</v>
          </cell>
        </row>
        <row r="1790">
          <cell r="H1790" t="str">
            <v>I-404</v>
          </cell>
        </row>
        <row r="1793">
          <cell r="E1793" t="str">
            <v xml:space="preserve"> </v>
          </cell>
        </row>
        <row r="1794">
          <cell r="E1794" t="str">
            <v>VA1-300C1</v>
          </cell>
          <cell r="F1794" t="str">
            <v>Varillas de Armar conductor AAAC 300 mm2</v>
          </cell>
          <cell r="H1794">
            <v>17.094619047619048</v>
          </cell>
        </row>
        <row r="1796">
          <cell r="E1796" t="str">
            <v>Varillas de Armar conductor AAAC 300 mm2</v>
          </cell>
        </row>
        <row r="1798">
          <cell r="F1798" t="str">
            <v>TIPO DE CAMBIO (S/.POR US$) :</v>
          </cell>
          <cell r="G1798">
            <v>3.2450000000000001</v>
          </cell>
        </row>
        <row r="1799">
          <cell r="F1799" t="str">
            <v>FECHA DE REFERENCIA :</v>
          </cell>
          <cell r="G1799">
            <v>43100</v>
          </cell>
        </row>
        <row r="1801">
          <cell r="H1801" t="str">
            <v xml:space="preserve">PRECIO </v>
          </cell>
        </row>
        <row r="1802">
          <cell r="E1802" t="str">
            <v>FUENTE</v>
          </cell>
          <cell r="G1802" t="str">
            <v>TIPO</v>
          </cell>
          <cell r="H1802" t="str">
            <v>UNITARIO</v>
          </cell>
        </row>
        <row r="1803">
          <cell r="H1803" t="str">
            <v>(US$)</v>
          </cell>
        </row>
        <row r="1804">
          <cell r="E1804" t="str">
            <v>ENSYS S.A.C. REPORTE ADUANAS 20170310</v>
          </cell>
          <cell r="G1804">
            <v>0</v>
          </cell>
          <cell r="H1804">
            <v>17.060285714285715</v>
          </cell>
        </row>
        <row r="1805">
          <cell r="E1805" t="str">
            <v>ENSYS S.A.C. REPORTE ADUANAS 20170310</v>
          </cell>
          <cell r="G1805">
            <v>0</v>
          </cell>
          <cell r="H1805">
            <v>17.060666666666666</v>
          </cell>
        </row>
        <row r="1806">
          <cell r="E1806" t="str">
            <v>ENSYS S.A.C. REPORTE ADUANAS 20170316</v>
          </cell>
          <cell r="G1806">
            <v>0</v>
          </cell>
          <cell r="H1806">
            <v>17.12857142857143</v>
          </cell>
        </row>
        <row r="1811">
          <cell r="G1811" t="str">
            <v>US$/Unidad</v>
          </cell>
          <cell r="H1811">
            <v>17.083174603174601</v>
          </cell>
        </row>
        <row r="1812">
          <cell r="G1812" t="str">
            <v>US$/Unidad</v>
          </cell>
          <cell r="H1812">
            <v>17.094619047619048</v>
          </cell>
          <cell r="I1812">
            <v>17.094619047619048</v>
          </cell>
        </row>
        <row r="1813">
          <cell r="E1813" t="str">
            <v>º</v>
          </cell>
        </row>
        <row r="1817">
          <cell r="H1817" t="str">
            <v>I-404</v>
          </cell>
        </row>
        <row r="1820">
          <cell r="E1820" t="str">
            <v xml:space="preserve"> </v>
          </cell>
        </row>
        <row r="1821">
          <cell r="E1821" t="str">
            <v>VA1-280C4</v>
          </cell>
          <cell r="F1821" t="str">
            <v>Varillas de Armar conductor ACSR 280 mm2</v>
          </cell>
          <cell r="H1821">
            <v>37</v>
          </cell>
        </row>
        <row r="1823">
          <cell r="E1823" t="str">
            <v>Varillas de Armar conductor ACSR 280 mm2</v>
          </cell>
        </row>
        <row r="1825">
          <cell r="F1825" t="str">
            <v>TIPO DE CAMBIO (S/.POR US$) :</v>
          </cell>
          <cell r="G1825">
            <v>3.2450000000000001</v>
          </cell>
        </row>
        <row r="1826">
          <cell r="F1826" t="str">
            <v>FECHA DE REFERENCIA :</v>
          </cell>
          <cell r="G1826">
            <v>43100</v>
          </cell>
        </row>
        <row r="1828">
          <cell r="H1828" t="str">
            <v xml:space="preserve">PRECIO </v>
          </cell>
        </row>
        <row r="1829">
          <cell r="E1829" t="str">
            <v>FUENTE</v>
          </cell>
          <cell r="G1829" t="str">
            <v>TIPO</v>
          </cell>
          <cell r="H1829" t="str">
            <v>UNITARIO</v>
          </cell>
        </row>
        <row r="1830">
          <cell r="H1830" t="str">
            <v>(US$)</v>
          </cell>
        </row>
        <row r="1831">
          <cell r="E1831" t="str">
            <v>Reporte Empresa :Etenorte- Factura N°OC0000000122</v>
          </cell>
          <cell r="G1831">
            <v>1</v>
          </cell>
          <cell r="H1831">
            <v>37</v>
          </cell>
        </row>
        <row r="1843">
          <cell r="G1843" t="str">
            <v>US$/Unidad</v>
          </cell>
          <cell r="H1843">
            <v>37</v>
          </cell>
        </row>
        <row r="1844">
          <cell r="G1844" t="str">
            <v>US$/Unidad</v>
          </cell>
          <cell r="H1844" t="str">
            <v>NO APLICA</v>
          </cell>
          <cell r="I1844">
            <v>37</v>
          </cell>
        </row>
        <row r="1851">
          <cell r="H1851" t="str">
            <v>I-404</v>
          </cell>
        </row>
        <row r="1854">
          <cell r="E1854" t="str">
            <v xml:space="preserve"> </v>
          </cell>
        </row>
        <row r="1855">
          <cell r="E1855" t="str">
            <v>VA1-185C1</v>
          </cell>
          <cell r="F1855" t="str">
            <v>Varillas de Armar conductor AAAC 185 mm2</v>
          </cell>
          <cell r="H1855">
            <v>6.8072222222222223</v>
          </cell>
        </row>
        <row r="1857">
          <cell r="E1857" t="str">
            <v>Varillas de Armar conductor AAAC 185 mm2</v>
          </cell>
        </row>
        <row r="1859">
          <cell r="F1859" t="str">
            <v>TIPO DE CAMBIO (S/.POR US$) :</v>
          </cell>
          <cell r="G1859">
            <v>3.2450000000000001</v>
          </cell>
        </row>
        <row r="1860">
          <cell r="F1860" t="str">
            <v>FECHA DE REFERENCIA :</v>
          </cell>
          <cell r="G1860">
            <v>43100</v>
          </cell>
        </row>
        <row r="1862">
          <cell r="H1862" t="str">
            <v xml:space="preserve">PRECIO </v>
          </cell>
        </row>
        <row r="1863">
          <cell r="E1863" t="str">
            <v>FUENTE</v>
          </cell>
          <cell r="G1863" t="str">
            <v>TIPO</v>
          </cell>
          <cell r="H1863" t="str">
            <v>UNITARIO</v>
          </cell>
        </row>
        <row r="1864">
          <cell r="H1864" t="str">
            <v>(US$)</v>
          </cell>
        </row>
        <row r="1865">
          <cell r="E1865" t="str">
            <v>CODIMSUR S.R.L. REPORTE ADUANAS 20170915</v>
          </cell>
          <cell r="G1865">
            <v>0</v>
          </cell>
          <cell r="H1865">
            <v>6.8072222222222223</v>
          </cell>
        </row>
        <row r="1870">
          <cell r="G1870" t="str">
            <v>US$/Unidad</v>
          </cell>
          <cell r="H1870">
            <v>6.8072222222222223</v>
          </cell>
        </row>
        <row r="1871">
          <cell r="G1871" t="str">
            <v>US$/Unidad</v>
          </cell>
          <cell r="H1871" t="str">
            <v>NO APLICA</v>
          </cell>
          <cell r="I1871">
            <v>6.8072222222222223</v>
          </cell>
        </row>
        <row r="1876">
          <cell r="H1876" t="str">
            <v>I-404</v>
          </cell>
        </row>
        <row r="1879">
          <cell r="E1879" t="str">
            <v xml:space="preserve"> </v>
          </cell>
        </row>
        <row r="1880">
          <cell r="E1880" t="str">
            <v>VA1-150C9</v>
          </cell>
          <cell r="F1880" t="str">
            <v>Varillas de Armar conductor ACCR 175 mm2</v>
          </cell>
          <cell r="H1880">
            <v>16</v>
          </cell>
        </row>
        <row r="1882">
          <cell r="E1882" t="str">
            <v>Varillas de Armar conductor ACCR 175 mm2</v>
          </cell>
        </row>
        <row r="1884">
          <cell r="F1884" t="str">
            <v>TIPO DE CAMBIO (S/.POR US$) :</v>
          </cell>
          <cell r="G1884">
            <v>3.2450000000000001</v>
          </cell>
        </row>
        <row r="1885">
          <cell r="F1885" t="str">
            <v>FECHA DE REFERENCIA :</v>
          </cell>
          <cell r="G1885">
            <v>43100</v>
          </cell>
        </row>
        <row r="1887">
          <cell r="H1887" t="str">
            <v xml:space="preserve">PRECIO </v>
          </cell>
        </row>
        <row r="1888">
          <cell r="E1888" t="str">
            <v>FUENTE</v>
          </cell>
          <cell r="G1888" t="str">
            <v>TIPO</v>
          </cell>
          <cell r="H1888" t="str">
            <v>UNITARIO</v>
          </cell>
        </row>
        <row r="1889">
          <cell r="H1889" t="str">
            <v>(US$)</v>
          </cell>
        </row>
        <row r="1890">
          <cell r="E1890" t="str">
            <v>ESTIMADO</v>
          </cell>
          <cell r="G1890">
            <v>0</v>
          </cell>
          <cell r="H1890">
            <v>16</v>
          </cell>
        </row>
        <row r="1902">
          <cell r="G1902" t="str">
            <v>US$/Unidad</v>
          </cell>
          <cell r="H1902">
            <v>16</v>
          </cell>
        </row>
        <row r="1903">
          <cell r="G1903" t="str">
            <v>US$/Unidad</v>
          </cell>
          <cell r="H1903" t="str">
            <v>NO APLICA</v>
          </cell>
          <cell r="I1903">
            <v>16</v>
          </cell>
        </row>
        <row r="1910">
          <cell r="H1910" t="str">
            <v>I-404</v>
          </cell>
        </row>
        <row r="1913">
          <cell r="E1913" t="str">
            <v xml:space="preserve"> </v>
          </cell>
        </row>
        <row r="1914">
          <cell r="E1914" t="str">
            <v>VA1-150C1</v>
          </cell>
          <cell r="F1914" t="str">
            <v>Varillas de Armar conductor AAAC 150 mm2</v>
          </cell>
          <cell r="H1914">
            <v>6.2849162011173183</v>
          </cell>
        </row>
        <row r="1916">
          <cell r="E1916" t="str">
            <v>Varillas de Armar conductor AAAC 150 mm2</v>
          </cell>
        </row>
        <row r="1918">
          <cell r="F1918" t="str">
            <v>TIPO DE CAMBIO (S/.POR US$) :</v>
          </cell>
          <cell r="G1918">
            <v>3.2450000000000001</v>
          </cell>
        </row>
        <row r="1919">
          <cell r="F1919" t="str">
            <v>FECHA DE REFERENCIA :</v>
          </cell>
          <cell r="G1919">
            <v>43100</v>
          </cell>
        </row>
        <row r="1921">
          <cell r="H1921" t="str">
            <v xml:space="preserve">PRECIO </v>
          </cell>
        </row>
        <row r="1922">
          <cell r="E1922" t="str">
            <v>FUENTE</v>
          </cell>
          <cell r="G1922" t="str">
            <v>TIPO</v>
          </cell>
          <cell r="H1922" t="str">
            <v>UNITARIO</v>
          </cell>
        </row>
        <row r="1923">
          <cell r="H1923" t="str">
            <v>(US$)</v>
          </cell>
        </row>
        <row r="1924">
          <cell r="E1924" t="str">
            <v>REPORTE EMPRESA :ELECTRO DUNAS - CON FACTURA N° 001-001075</v>
          </cell>
          <cell r="G1924">
            <v>1</v>
          </cell>
          <cell r="H1924">
            <v>6.2849162011173183</v>
          </cell>
        </row>
        <row r="1936">
          <cell r="G1936" t="str">
            <v>US$/Unidad</v>
          </cell>
          <cell r="H1936">
            <v>6.2849162011173183</v>
          </cell>
        </row>
        <row r="1937">
          <cell r="G1937" t="str">
            <v>US$/Unidad</v>
          </cell>
          <cell r="H1937" t="str">
            <v>NO APLICA</v>
          </cell>
          <cell r="I1937">
            <v>6.2849162011173183</v>
          </cell>
        </row>
        <row r="1942">
          <cell r="H1942" t="str">
            <v>I-404</v>
          </cell>
        </row>
        <row r="1945">
          <cell r="E1945" t="str">
            <v xml:space="preserve"> </v>
          </cell>
        </row>
        <row r="1946">
          <cell r="E1946" t="str">
            <v>VA1-120C1</v>
          </cell>
          <cell r="F1946" t="str">
            <v>Varillas de Armar conductor AAAC 120 mm2</v>
          </cell>
          <cell r="H1946">
            <v>3.4476146088019561</v>
          </cell>
        </row>
        <row r="1948">
          <cell r="E1948" t="str">
            <v>Varillas de Armar conductor AAAC 120 mm2</v>
          </cell>
        </row>
        <row r="1950">
          <cell r="F1950" t="str">
            <v>TIPO DE CAMBIO (S/.POR US$) :</v>
          </cell>
          <cell r="G1950">
            <v>3.2450000000000001</v>
          </cell>
        </row>
        <row r="1951">
          <cell r="F1951" t="str">
            <v>FECHA DE REFERENCIA :</v>
          </cell>
          <cell r="G1951">
            <v>43100</v>
          </cell>
        </row>
        <row r="1953">
          <cell r="H1953" t="str">
            <v xml:space="preserve">PRECIO </v>
          </cell>
        </row>
        <row r="1954">
          <cell r="E1954" t="str">
            <v>FUENTE</v>
          </cell>
          <cell r="G1954" t="str">
            <v>TIPO</v>
          </cell>
          <cell r="H1954" t="str">
            <v>UNITARIO</v>
          </cell>
        </row>
        <row r="1955">
          <cell r="H1955" t="str">
            <v>(US$)</v>
          </cell>
        </row>
        <row r="1956">
          <cell r="E1956" t="str">
            <v>GCZ INGENIEROS S.A.C. REPORTE ADUANAS 20171206</v>
          </cell>
          <cell r="G1956">
            <v>0</v>
          </cell>
          <cell r="H1956">
            <v>2.73875</v>
          </cell>
        </row>
        <row r="1957">
          <cell r="E1957" t="str">
            <v>REPORTE EMPRESA :HIDRANDINA - CON FACTURA N° 3210012954</v>
          </cell>
          <cell r="G1957">
            <v>1</v>
          </cell>
          <cell r="H1957">
            <v>4.1564792176039118</v>
          </cell>
        </row>
        <row r="1964">
          <cell r="G1964" t="str">
            <v>US$/Unidad</v>
          </cell>
          <cell r="H1964">
            <v>3.4476146088019561</v>
          </cell>
        </row>
        <row r="1965">
          <cell r="G1965" t="str">
            <v>US$/Unidad</v>
          </cell>
          <cell r="H1965">
            <v>3.4476146088019561</v>
          </cell>
          <cell r="I1965">
            <v>3.4476146088019561</v>
          </cell>
        </row>
        <row r="1970">
          <cell r="H1970" t="str">
            <v>I-404</v>
          </cell>
        </row>
        <row r="1973">
          <cell r="E1973" t="str">
            <v xml:space="preserve"> </v>
          </cell>
        </row>
        <row r="1974">
          <cell r="E1974" t="str">
            <v>VA1-095C1</v>
          </cell>
          <cell r="F1974" t="str">
            <v>Varillas de Armar conductor AAAC 95 mm2</v>
          </cell>
          <cell r="H1974">
            <v>5.9973000000000001</v>
          </cell>
        </row>
        <row r="1976">
          <cell r="E1976" t="str">
            <v>Varillas de Armar conductor AAAC 95 mm2</v>
          </cell>
        </row>
        <row r="1978">
          <cell r="F1978" t="str">
            <v>TIPO DE CAMBIO (S/.POR US$) :</v>
          </cell>
          <cell r="G1978">
            <v>3.2450000000000001</v>
          </cell>
        </row>
        <row r="1979">
          <cell r="F1979" t="str">
            <v>FECHA DE REFERENCIA :</v>
          </cell>
          <cell r="G1979">
            <v>43100</v>
          </cell>
        </row>
        <row r="1981">
          <cell r="H1981" t="str">
            <v xml:space="preserve">PRECIO </v>
          </cell>
        </row>
        <row r="1982">
          <cell r="E1982" t="str">
            <v>FUENTE</v>
          </cell>
          <cell r="G1982" t="str">
            <v>TIPO</v>
          </cell>
          <cell r="H1982" t="str">
            <v>UNITARIO</v>
          </cell>
        </row>
        <row r="1983">
          <cell r="H1983" t="str">
            <v>(US$)</v>
          </cell>
        </row>
        <row r="1984">
          <cell r="E1984" t="str">
            <v>ENSYS S.A.C. REPORTE ADUANAS 20171102</v>
          </cell>
          <cell r="G1984">
            <v>0</v>
          </cell>
          <cell r="H1984">
            <v>5.9973000000000001</v>
          </cell>
        </row>
        <row r="1996">
          <cell r="G1996" t="str">
            <v>US$/Unidad</v>
          </cell>
          <cell r="H1996">
            <v>5.9973000000000001</v>
          </cell>
        </row>
        <row r="1997">
          <cell r="G1997" t="str">
            <v>US$/Unidad</v>
          </cell>
          <cell r="H1997" t="str">
            <v>NO APLICA</v>
          </cell>
          <cell r="I1997">
            <v>5.9973000000000001</v>
          </cell>
        </row>
        <row r="2004">
          <cell r="H2004" t="str">
            <v>I-404</v>
          </cell>
        </row>
        <row r="2007">
          <cell r="E2007" t="str">
            <v xml:space="preserve"> </v>
          </cell>
        </row>
        <row r="2008">
          <cell r="E2008" t="str">
            <v>VA1-050C1</v>
          </cell>
          <cell r="F2008" t="str">
            <v>Varillas de Armar  conductor AAAC 50 mm2</v>
          </cell>
          <cell r="H2008">
            <v>2.6388371226239284</v>
          </cell>
        </row>
        <row r="2010">
          <cell r="E2010" t="str">
            <v>Varillas de Armar  conductor AAAC 50 mm2</v>
          </cell>
        </row>
        <row r="2012">
          <cell r="F2012" t="str">
            <v>TIPO DE CAMBIO (S/.POR US$) :</v>
          </cell>
          <cell r="G2012">
            <v>3.2450000000000001</v>
          </cell>
        </row>
        <row r="2013">
          <cell r="F2013" t="str">
            <v>FECHA DE REFERENCIA :</v>
          </cell>
          <cell r="G2013">
            <v>43100</v>
          </cell>
        </row>
        <row r="2015">
          <cell r="H2015" t="str">
            <v xml:space="preserve">PRECIO </v>
          </cell>
        </row>
        <row r="2016">
          <cell r="E2016" t="str">
            <v>FUENTE</v>
          </cell>
          <cell r="G2016" t="str">
            <v>TIPO</v>
          </cell>
          <cell r="H2016" t="str">
            <v>UNITARIO</v>
          </cell>
        </row>
        <row r="2017">
          <cell r="H2017" t="str">
            <v>(US$)</v>
          </cell>
        </row>
        <row r="2018">
          <cell r="E2018" t="str">
            <v>TITULAR CHAVIMOCHIC - SUMINISTRA:I.V.S. SAC FACT./O.C. 0001-006829 - 16/2/2012</v>
          </cell>
          <cell r="G2018">
            <v>1</v>
          </cell>
          <cell r="H2018">
            <v>2.6388371226239284</v>
          </cell>
        </row>
        <row r="2030">
          <cell r="G2030" t="str">
            <v>US$/Unidad</v>
          </cell>
          <cell r="H2030">
            <v>2.6388371226239284</v>
          </cell>
        </row>
        <row r="2031">
          <cell r="G2031" t="str">
            <v>US$/Unidad</v>
          </cell>
          <cell r="H2031" t="str">
            <v>NO APLICA</v>
          </cell>
          <cell r="I2031">
            <v>2.6388371226239284</v>
          </cell>
        </row>
        <row r="2038">
          <cell r="H2038" t="str">
            <v>I-404</v>
          </cell>
        </row>
        <row r="2041">
          <cell r="E2041" t="str">
            <v xml:space="preserve"> </v>
          </cell>
        </row>
        <row r="2042">
          <cell r="E2042" t="str">
            <v>VA1-035C1</v>
          </cell>
          <cell r="F2042" t="str">
            <v>Varillas de Armar  conductor AAAC 35 mm2</v>
          </cell>
          <cell r="H2042">
            <v>6.0841584158415838</v>
          </cell>
        </row>
        <row r="2044">
          <cell r="E2044" t="str">
            <v>Varillas de Armar  conductor AAAC 35 mm2</v>
          </cell>
        </row>
        <row r="2046">
          <cell r="F2046" t="str">
            <v>TIPO DE CAMBIO (S/.POR US$) :</v>
          </cell>
          <cell r="G2046">
            <v>3.2450000000000001</v>
          </cell>
        </row>
        <row r="2047">
          <cell r="F2047" t="str">
            <v>FECHA DE REFERENCIA :</v>
          </cell>
          <cell r="G2047">
            <v>43100</v>
          </cell>
        </row>
        <row r="2049">
          <cell r="H2049" t="str">
            <v xml:space="preserve">PRECIO </v>
          </cell>
        </row>
        <row r="2050">
          <cell r="E2050" t="str">
            <v>FUENTE</v>
          </cell>
          <cell r="G2050" t="str">
            <v>TIPO</v>
          </cell>
          <cell r="H2050" t="str">
            <v>UNITARIO</v>
          </cell>
        </row>
        <row r="2051">
          <cell r="H2051" t="str">
            <v>(US$)</v>
          </cell>
        </row>
        <row r="2052">
          <cell r="E2052" t="str">
            <v>SINDICATO ENERGETICO S.A. REPORTE ADUANAS 20140626</v>
          </cell>
          <cell r="G2052">
            <v>0</v>
          </cell>
          <cell r="H2052">
            <v>6.0841584158415838</v>
          </cell>
        </row>
        <row r="2064">
          <cell r="G2064" t="str">
            <v>US$/Unidad</v>
          </cell>
          <cell r="H2064">
            <v>6.0841584158415838</v>
          </cell>
        </row>
        <row r="2065">
          <cell r="G2065" t="str">
            <v>US$/Unidad</v>
          </cell>
          <cell r="H2065" t="str">
            <v>NO APLICA</v>
          </cell>
          <cell r="I2065">
            <v>6.0841584158415838</v>
          </cell>
        </row>
        <row r="2072">
          <cell r="H2072" t="str">
            <v>I-404</v>
          </cell>
        </row>
        <row r="2075">
          <cell r="E2075" t="str">
            <v xml:space="preserve"> </v>
          </cell>
        </row>
        <row r="2076">
          <cell r="E2076" t="str">
            <v>MA1-700C1</v>
          </cell>
          <cell r="F2076" t="str">
            <v>Manguitos de Reparación conductor AAAC 700 mm2</v>
          </cell>
          <cell r="H2076">
            <v>98</v>
          </cell>
        </row>
        <row r="2078">
          <cell r="E2078" t="str">
            <v>Manguitos de Reparación conductor AAAC 700 mm2</v>
          </cell>
        </row>
        <row r="2080">
          <cell r="F2080" t="str">
            <v>TIPO DE CAMBIO (S/.POR US$) :</v>
          </cell>
          <cell r="G2080">
            <v>3.2450000000000001</v>
          </cell>
        </row>
        <row r="2081">
          <cell r="F2081" t="str">
            <v>FECHA DE REFERENCIA :</v>
          </cell>
          <cell r="G2081">
            <v>43100</v>
          </cell>
        </row>
        <row r="2083">
          <cell r="H2083" t="str">
            <v xml:space="preserve">PRECIO </v>
          </cell>
        </row>
        <row r="2084">
          <cell r="E2084" t="str">
            <v>FUENTE</v>
          </cell>
          <cell r="G2084" t="str">
            <v>TIPO</v>
          </cell>
          <cell r="H2084" t="str">
            <v>UNITARIO</v>
          </cell>
        </row>
        <row r="2085">
          <cell r="H2085" t="str">
            <v>(US$)</v>
          </cell>
        </row>
        <row r="2086">
          <cell r="E2086" t="str">
            <v>VALOR CALCULADO: A PARTIR DE PRECIO DE COTIZACION Y EL PRECIO PROPORCIONAL DEL MANGUITO DE 300 mm2</v>
          </cell>
          <cell r="G2086">
            <v>0</v>
          </cell>
          <cell r="H2086">
            <v>98</v>
          </cell>
        </row>
        <row r="2098">
          <cell r="G2098" t="str">
            <v>US$/Unidad</v>
          </cell>
          <cell r="H2098">
            <v>98</v>
          </cell>
        </row>
        <row r="2099">
          <cell r="G2099" t="str">
            <v>US$/Unidad</v>
          </cell>
          <cell r="H2099" t="str">
            <v>NO APLICA</v>
          </cell>
          <cell r="I2099">
            <v>98</v>
          </cell>
        </row>
        <row r="2104">
          <cell r="H2104" t="str">
            <v>I-404</v>
          </cell>
        </row>
        <row r="2107">
          <cell r="E2107" t="str">
            <v xml:space="preserve"> </v>
          </cell>
        </row>
        <row r="2108">
          <cell r="E2108" t="str">
            <v>MA1-726C2</v>
          </cell>
          <cell r="F2108" t="str">
            <v>Manguitos de Reparación conductor ACSR 726 mm2</v>
          </cell>
          <cell r="H2108">
            <v>98</v>
          </cell>
        </row>
        <row r="2110">
          <cell r="E2110" t="str">
            <v>Manguitos de Reparación conductor ACSR 726 mm2</v>
          </cell>
        </row>
        <row r="2112">
          <cell r="F2112" t="str">
            <v>TIPO DE CAMBIO (S/.POR US$) :</v>
          </cell>
          <cell r="G2112">
            <v>3.2450000000000001</v>
          </cell>
        </row>
        <row r="2113">
          <cell r="F2113" t="str">
            <v>FECHA DE REFERENCIA :</v>
          </cell>
          <cell r="G2113">
            <v>43100</v>
          </cell>
        </row>
        <row r="2115">
          <cell r="H2115" t="str">
            <v xml:space="preserve">PRECIO </v>
          </cell>
        </row>
        <row r="2116">
          <cell r="E2116" t="str">
            <v>FUENTE</v>
          </cell>
          <cell r="G2116" t="str">
            <v>TIPO</v>
          </cell>
          <cell r="H2116" t="str">
            <v>UNITARIO</v>
          </cell>
        </row>
        <row r="2117">
          <cell r="H2117" t="str">
            <v>(US$)</v>
          </cell>
        </row>
        <row r="2118">
          <cell r="E2118" t="str">
            <v>VALOR CALCULADO: A PARTIR DE PRECIO DE COTIZACION Y EL PRECIO PROPORCIONAL DEL MANGUITO DE 300 mm2</v>
          </cell>
          <cell r="G2118">
            <v>0</v>
          </cell>
          <cell r="H2118">
            <v>98</v>
          </cell>
        </row>
        <row r="2130">
          <cell r="G2130" t="str">
            <v>US$/Unidad</v>
          </cell>
          <cell r="H2130">
            <v>98</v>
          </cell>
        </row>
        <row r="2131">
          <cell r="G2131" t="str">
            <v>US$/Unidad</v>
          </cell>
          <cell r="H2131" t="str">
            <v>NO APLICA</v>
          </cell>
          <cell r="I2131">
            <v>98</v>
          </cell>
        </row>
        <row r="2138">
          <cell r="H2138" t="str">
            <v>I-404</v>
          </cell>
        </row>
        <row r="2141">
          <cell r="E2141" t="str">
            <v xml:space="preserve"> </v>
          </cell>
        </row>
        <row r="2142">
          <cell r="E2142" t="str">
            <v>MA1-600C1</v>
          </cell>
          <cell r="F2142" t="str">
            <v>Manguitos de Reparación conductor AAAC 600 mm2</v>
          </cell>
          <cell r="H2142">
            <v>73.132205016357688</v>
          </cell>
        </row>
        <row r="2144">
          <cell r="E2144" t="str">
            <v>Manguitos de Reparación conductor AAAC 600 mm2</v>
          </cell>
        </row>
        <row r="2146">
          <cell r="F2146" t="str">
            <v>TIPO DE CAMBIO (S/.POR US$) :</v>
          </cell>
          <cell r="G2146">
            <v>3.2450000000000001</v>
          </cell>
        </row>
        <row r="2147">
          <cell r="F2147" t="str">
            <v>FECHA DE REFERENCIA :</v>
          </cell>
          <cell r="G2147">
            <v>43100</v>
          </cell>
        </row>
        <row r="2149">
          <cell r="H2149" t="str">
            <v xml:space="preserve">PRECIO </v>
          </cell>
        </row>
        <row r="2150">
          <cell r="E2150" t="str">
            <v>FUENTE</v>
          </cell>
          <cell r="G2150" t="str">
            <v>TIPO</v>
          </cell>
          <cell r="H2150" t="str">
            <v>UNITARIO</v>
          </cell>
        </row>
        <row r="2151">
          <cell r="H2151" t="str">
            <v>(US$)</v>
          </cell>
        </row>
        <row r="2152">
          <cell r="E2152" t="str">
            <v>ABENGOA TRANSMISION NORTE S.A. - REPORTE ADUANAS - (20100505)</v>
          </cell>
          <cell r="G2152">
            <v>0</v>
          </cell>
          <cell r="H2152">
            <v>79.985267175572517</v>
          </cell>
        </row>
        <row r="2153">
          <cell r="E2153" t="str">
            <v>ABENGOA TRANSMISION NORTE S.A. - REPORTE ADUANAS - (20100505)</v>
          </cell>
          <cell r="G2153">
            <v>0</v>
          </cell>
          <cell r="H2153">
            <v>66.279142857142858</v>
          </cell>
        </row>
        <row r="2164">
          <cell r="G2164" t="str">
            <v>US$/Unidad</v>
          </cell>
          <cell r="H2164">
            <v>73.132205016357688</v>
          </cell>
        </row>
        <row r="2165">
          <cell r="G2165" t="str">
            <v>US$/Unidad</v>
          </cell>
          <cell r="H2165">
            <v>73.132205016357688</v>
          </cell>
          <cell r="I2165">
            <v>73.132205016357688</v>
          </cell>
        </row>
        <row r="2172">
          <cell r="H2172" t="str">
            <v>I-404</v>
          </cell>
        </row>
        <row r="2175">
          <cell r="E2175" t="str">
            <v xml:space="preserve"> </v>
          </cell>
        </row>
        <row r="2176">
          <cell r="E2176" t="str">
            <v>MA1-500C1</v>
          </cell>
          <cell r="F2176" t="str">
            <v>Manguitos de Reparación conductor AAAC 500 mm2</v>
          </cell>
          <cell r="H2176">
            <v>9.5123333333333324</v>
          </cell>
        </row>
        <row r="2178">
          <cell r="E2178" t="str">
            <v>Manguitos de Reparación conductor AAAC 500 mm2</v>
          </cell>
        </row>
        <row r="2180">
          <cell r="F2180" t="str">
            <v>TIPO DE CAMBIO (S/.POR US$) :</v>
          </cell>
          <cell r="G2180">
            <v>3.2450000000000001</v>
          </cell>
        </row>
        <row r="2181">
          <cell r="F2181" t="str">
            <v>FECHA DE REFERENCIA :</v>
          </cell>
          <cell r="G2181">
            <v>43100</v>
          </cell>
        </row>
        <row r="2183">
          <cell r="H2183" t="str">
            <v xml:space="preserve">PRECIO </v>
          </cell>
        </row>
        <row r="2184">
          <cell r="E2184" t="str">
            <v>FUENTE</v>
          </cell>
          <cell r="G2184" t="str">
            <v>TIPO</v>
          </cell>
          <cell r="H2184" t="str">
            <v>UNITARIO</v>
          </cell>
        </row>
        <row r="2185">
          <cell r="H2185" t="str">
            <v>(US$)</v>
          </cell>
        </row>
        <row r="2186">
          <cell r="E2186" t="str">
            <v>GCZ INGENIEROS S.A.C. REPORTE ADUANAS 20160510</v>
          </cell>
          <cell r="G2186">
            <v>0</v>
          </cell>
          <cell r="H2186">
            <v>5.22</v>
          </cell>
        </row>
        <row r="2187">
          <cell r="E2187" t="str">
            <v>PANAPEX S.A. REPORTE ADUANAS 20160926</v>
          </cell>
          <cell r="G2187">
            <v>0</v>
          </cell>
          <cell r="H2187">
            <v>13.804666666666666</v>
          </cell>
        </row>
        <row r="2197">
          <cell r="G2197" t="str">
            <v>US$/Unidad</v>
          </cell>
          <cell r="H2197">
            <v>9.5123333333333324</v>
          </cell>
        </row>
        <row r="2198">
          <cell r="G2198" t="str">
            <v>US$/Unidad</v>
          </cell>
          <cell r="H2198">
            <v>9.5123333333333324</v>
          </cell>
          <cell r="I2198">
            <v>9.5123333333333324</v>
          </cell>
        </row>
        <row r="2203">
          <cell r="H2203" t="str">
            <v>I-404</v>
          </cell>
        </row>
        <row r="2206">
          <cell r="E2206" t="str">
            <v xml:space="preserve"> </v>
          </cell>
        </row>
        <row r="2207">
          <cell r="E2207" t="str">
            <v>MA1-500C9</v>
          </cell>
          <cell r="F2207" t="str">
            <v>Manguitos de Reparación conductor ACCR 500 mm2</v>
          </cell>
          <cell r="H2207">
            <v>142</v>
          </cell>
        </row>
        <row r="2209">
          <cell r="E2209" t="str">
            <v>Manguitos de Reparación conductor ACCR 500 mm2</v>
          </cell>
        </row>
        <row r="2211">
          <cell r="F2211" t="str">
            <v>TIPO DE CAMBIO (S/.POR US$) :</v>
          </cell>
          <cell r="G2211">
            <v>3.2450000000000001</v>
          </cell>
        </row>
        <row r="2212">
          <cell r="F2212" t="str">
            <v>FECHA DE REFERENCIA :</v>
          </cell>
          <cell r="G2212">
            <v>43100</v>
          </cell>
        </row>
        <row r="2214">
          <cell r="H2214" t="str">
            <v xml:space="preserve">PRECIO </v>
          </cell>
        </row>
        <row r="2215">
          <cell r="E2215" t="str">
            <v>FUENTE</v>
          </cell>
          <cell r="G2215" t="str">
            <v>TIPO</v>
          </cell>
          <cell r="H2215" t="str">
            <v>UNITARIO</v>
          </cell>
        </row>
        <row r="2216">
          <cell r="H2216" t="str">
            <v>(US$)</v>
          </cell>
        </row>
        <row r="2217">
          <cell r="E2217" t="str">
            <v>ESTIMADO</v>
          </cell>
          <cell r="G2217">
            <v>0</v>
          </cell>
          <cell r="H2217">
            <v>142</v>
          </cell>
        </row>
        <row r="2228">
          <cell r="G2228" t="str">
            <v>US$/Unidad</v>
          </cell>
          <cell r="H2228">
            <v>142</v>
          </cell>
        </row>
        <row r="2229">
          <cell r="G2229" t="str">
            <v>US$/Unidad</v>
          </cell>
          <cell r="H2229" t="str">
            <v>NO APLICA</v>
          </cell>
          <cell r="I2229">
            <v>142</v>
          </cell>
        </row>
        <row r="2236">
          <cell r="H2236" t="str">
            <v>I-404</v>
          </cell>
        </row>
        <row r="2239">
          <cell r="E2239" t="str">
            <v xml:space="preserve"> </v>
          </cell>
        </row>
        <row r="2240">
          <cell r="E2240" t="str">
            <v>MA1-400C4</v>
          </cell>
          <cell r="F2240" t="str">
            <v>Manguitos de Reparación conductor ACAR 400 mm2</v>
          </cell>
          <cell r="H2240">
            <v>12.941323529411765</v>
          </cell>
        </row>
        <row r="2242">
          <cell r="E2242" t="str">
            <v>Manguitos de Reparación conductor ACAR 400 mm2</v>
          </cell>
        </row>
        <row r="2244">
          <cell r="F2244" t="str">
            <v>TIPO DE CAMBIO (S/.POR US$) :</v>
          </cell>
          <cell r="G2244">
            <v>3.2450000000000001</v>
          </cell>
        </row>
        <row r="2245">
          <cell r="F2245" t="str">
            <v>FECHA DE REFERENCIA :</v>
          </cell>
          <cell r="G2245">
            <v>43100</v>
          </cell>
        </row>
        <row r="2247">
          <cell r="H2247" t="str">
            <v xml:space="preserve">PRECIO </v>
          </cell>
        </row>
        <row r="2248">
          <cell r="E2248" t="str">
            <v>FUENTE</v>
          </cell>
          <cell r="G2248" t="str">
            <v>TIPO</v>
          </cell>
          <cell r="H2248" t="str">
            <v>UNITARIO</v>
          </cell>
        </row>
        <row r="2249">
          <cell r="H2249" t="str">
            <v>(US$)</v>
          </cell>
        </row>
        <row r="2250">
          <cell r="E2250" t="str">
            <v>COBRA PERU S.A REPORTE ADUANAS 20160303</v>
          </cell>
          <cell r="G2250">
            <v>0</v>
          </cell>
          <cell r="H2250">
            <v>8.7676470588235293</v>
          </cell>
        </row>
        <row r="2251">
          <cell r="E2251" t="str">
            <v>ABENGOA PERU S.A. REPORTE ADUANAS 20161111</v>
          </cell>
          <cell r="G2251">
            <v>0</v>
          </cell>
          <cell r="H2251">
            <v>17.114999999999998</v>
          </cell>
        </row>
        <row r="2260">
          <cell r="G2260" t="str">
            <v>US$/Unidad</v>
          </cell>
          <cell r="H2260">
            <v>12.941323529411765</v>
          </cell>
        </row>
        <row r="2261">
          <cell r="G2261" t="str">
            <v>US$/Unidad</v>
          </cell>
          <cell r="H2261">
            <v>12.941323529411765</v>
          </cell>
          <cell r="I2261">
            <v>12.941323529411765</v>
          </cell>
        </row>
        <row r="2268">
          <cell r="H2268" t="str">
            <v>I-404</v>
          </cell>
        </row>
        <row r="2271">
          <cell r="E2271" t="str">
            <v xml:space="preserve"> </v>
          </cell>
        </row>
        <row r="2272">
          <cell r="E2272" t="str">
            <v>MA1-400C1</v>
          </cell>
          <cell r="F2272" t="str">
            <v>Manguitos de Reparación conductor AAAC 400 mm2</v>
          </cell>
          <cell r="H2272">
            <v>17.517833333333332</v>
          </cell>
        </row>
        <row r="2274">
          <cell r="E2274" t="str">
            <v>Manguitos de Reparación conductor AAAC 400 mm2</v>
          </cell>
        </row>
        <row r="2276">
          <cell r="F2276" t="str">
            <v>TIPO DE CAMBIO (S/.POR US$) :</v>
          </cell>
          <cell r="G2276">
            <v>3.2450000000000001</v>
          </cell>
        </row>
        <row r="2277">
          <cell r="F2277" t="str">
            <v>FECHA DE REFERENCIA :</v>
          </cell>
          <cell r="G2277">
            <v>43100</v>
          </cell>
        </row>
        <row r="2279">
          <cell r="H2279" t="str">
            <v xml:space="preserve">PRECIO </v>
          </cell>
        </row>
        <row r="2280">
          <cell r="E2280" t="str">
            <v>FUENTE</v>
          </cell>
          <cell r="G2280" t="str">
            <v>TIPO</v>
          </cell>
          <cell r="H2280" t="str">
            <v>UNITARIO</v>
          </cell>
        </row>
        <row r="2281">
          <cell r="H2281" t="str">
            <v>(US$)</v>
          </cell>
        </row>
        <row r="2282">
          <cell r="E2282" t="str">
            <v>MILPO ANDINA PERU S.A.C. REPORTE ADUANAS 20151109</v>
          </cell>
          <cell r="G2282">
            <v>0</v>
          </cell>
          <cell r="H2282">
            <v>19.463999999999999</v>
          </cell>
        </row>
        <row r="2283">
          <cell r="E2283" t="str">
            <v>MILPO ANDINA PERU S.A.C. REPORTE ADUANAS 20151109</v>
          </cell>
          <cell r="G2283">
            <v>0</v>
          </cell>
          <cell r="H2283">
            <v>15.571666666666667</v>
          </cell>
        </row>
        <row r="2291">
          <cell r="G2291" t="str">
            <v>US$/Unidad</v>
          </cell>
          <cell r="H2291">
            <v>17.517833333333332</v>
          </cell>
        </row>
        <row r="2292">
          <cell r="G2292" t="str">
            <v>US$/Unidad</v>
          </cell>
          <cell r="H2292">
            <v>17.517833333333332</v>
          </cell>
          <cell r="I2292">
            <v>17.517833333333332</v>
          </cell>
        </row>
        <row r="2298">
          <cell r="H2298" t="str">
            <v>I-404</v>
          </cell>
        </row>
        <row r="2301">
          <cell r="E2301" t="str">
            <v xml:space="preserve"> </v>
          </cell>
        </row>
        <row r="2302">
          <cell r="E2302" t="str">
            <v>MA1-280C4</v>
          </cell>
          <cell r="F2302" t="str">
            <v>Manguitos de Reparación conductor ACAR 280 mm2</v>
          </cell>
          <cell r="H2302">
            <v>9.5238374291115306</v>
          </cell>
        </row>
        <row r="2304">
          <cell r="E2304" t="str">
            <v>Manguitos de Reparación conductor ACAR 280 mm2</v>
          </cell>
        </row>
        <row r="2306">
          <cell r="F2306" t="str">
            <v>TIPO DE CAMBIO (S/.POR US$) :</v>
          </cell>
          <cell r="G2306">
            <v>3.2450000000000001</v>
          </cell>
        </row>
        <row r="2307">
          <cell r="F2307" t="str">
            <v>FECHA DE REFERENCIA :</v>
          </cell>
          <cell r="G2307">
            <v>43100</v>
          </cell>
        </row>
        <row r="2309">
          <cell r="H2309" t="str">
            <v xml:space="preserve">PRECIO </v>
          </cell>
        </row>
        <row r="2310">
          <cell r="E2310" t="str">
            <v>FUENTE</v>
          </cell>
          <cell r="G2310" t="str">
            <v>TIPO</v>
          </cell>
          <cell r="H2310" t="str">
            <v>UNITARIO</v>
          </cell>
        </row>
        <row r="2311">
          <cell r="H2311" t="str">
            <v>(US$)</v>
          </cell>
        </row>
        <row r="2312">
          <cell r="E2312" t="str">
            <v>PROYECTOS DE INFRAESTRUCTURA DEL PERU S. - REPORTE ADUANAS - (20100621)</v>
          </cell>
          <cell r="G2312">
            <v>0</v>
          </cell>
          <cell r="H2312">
            <v>9.5238374291115306</v>
          </cell>
        </row>
        <row r="2324">
          <cell r="G2324" t="str">
            <v>US$/Unidad</v>
          </cell>
          <cell r="H2324">
            <v>9.5238374291115306</v>
          </cell>
        </row>
        <row r="2325">
          <cell r="G2325" t="str">
            <v>US$/Unidad</v>
          </cell>
          <cell r="H2325" t="str">
            <v>NO APLICA</v>
          </cell>
          <cell r="I2325">
            <v>9.5238374291115306</v>
          </cell>
        </row>
        <row r="2331">
          <cell r="H2331" t="str">
            <v>I-404</v>
          </cell>
        </row>
        <row r="2334">
          <cell r="E2334" t="str">
            <v xml:space="preserve"> </v>
          </cell>
        </row>
        <row r="2335">
          <cell r="E2335" t="str">
            <v>MA1-240C1</v>
          </cell>
          <cell r="F2335" t="str">
            <v>Manguitos de Reparación conductor AAAC 240 mm2</v>
          </cell>
          <cell r="H2335">
            <v>3.504</v>
          </cell>
        </row>
        <row r="2337">
          <cell r="E2337" t="str">
            <v>Manguitos de Reparación conductor AAAC 240 mm2</v>
          </cell>
        </row>
        <row r="2339">
          <cell r="F2339" t="str">
            <v>TIPO DE CAMBIO (S/.POR US$) :</v>
          </cell>
          <cell r="G2339">
            <v>3.2450000000000001</v>
          </cell>
        </row>
        <row r="2340">
          <cell r="F2340" t="str">
            <v>FECHA DE REFERENCIA :</v>
          </cell>
          <cell r="G2340">
            <v>43100</v>
          </cell>
        </row>
        <row r="2342">
          <cell r="H2342" t="str">
            <v xml:space="preserve">PRECIO </v>
          </cell>
        </row>
        <row r="2343">
          <cell r="E2343" t="str">
            <v>FUENTE</v>
          </cell>
          <cell r="G2343" t="str">
            <v>TIPO</v>
          </cell>
          <cell r="H2343" t="str">
            <v>UNITARIO</v>
          </cell>
        </row>
        <row r="2344">
          <cell r="H2344" t="str">
            <v>(US$)</v>
          </cell>
        </row>
        <row r="2345">
          <cell r="E2345" t="str">
            <v>CODIMSUR S.R.L. REPORTE ADUANAS 20170915</v>
          </cell>
          <cell r="G2345">
            <v>0</v>
          </cell>
          <cell r="H2345">
            <v>3.504</v>
          </cell>
        </row>
        <row r="2353">
          <cell r="G2353" t="str">
            <v>US$/Unidad</v>
          </cell>
          <cell r="H2353">
            <v>3.504</v>
          </cell>
        </row>
        <row r="2354">
          <cell r="G2354" t="str">
            <v>US$/Unidad</v>
          </cell>
          <cell r="H2354" t="str">
            <v>NO APLICA</v>
          </cell>
          <cell r="I2354">
            <v>3.504</v>
          </cell>
        </row>
        <row r="2360">
          <cell r="H2360" t="str">
            <v>I-404</v>
          </cell>
        </row>
        <row r="2363">
          <cell r="E2363" t="str">
            <v xml:space="preserve"> </v>
          </cell>
        </row>
        <row r="2364">
          <cell r="E2364" t="str">
            <v>MA1-300C1</v>
          </cell>
          <cell r="F2364" t="str">
            <v>Manguitos de Reparación conductor AAAC 300 mm2</v>
          </cell>
          <cell r="H2364">
            <v>5.0342857142857147</v>
          </cell>
        </row>
        <row r="2366">
          <cell r="E2366" t="str">
            <v>Manguitos de Reparación conductor AAAC 300 mm2</v>
          </cell>
        </row>
        <row r="2368">
          <cell r="F2368" t="str">
            <v>TIPO DE CAMBIO (S/.POR US$) :</v>
          </cell>
          <cell r="G2368">
            <v>3.2450000000000001</v>
          </cell>
        </row>
        <row r="2369">
          <cell r="F2369" t="str">
            <v>FECHA DE REFERENCIA :</v>
          </cell>
          <cell r="G2369">
            <v>43100</v>
          </cell>
        </row>
        <row r="2371">
          <cell r="H2371" t="str">
            <v xml:space="preserve">PRECIO </v>
          </cell>
        </row>
        <row r="2372">
          <cell r="E2372" t="str">
            <v>FUENTE</v>
          </cell>
          <cell r="G2372" t="str">
            <v>TIPO</v>
          </cell>
          <cell r="H2372" t="str">
            <v>UNITARIO</v>
          </cell>
        </row>
        <row r="2373">
          <cell r="H2373" t="str">
            <v>(US$)</v>
          </cell>
        </row>
        <row r="2374">
          <cell r="E2374" t="str">
            <v>GCZ INGENIEROS S.A.C. REPORTE ADUANAS 20160704</v>
          </cell>
          <cell r="G2374">
            <v>0</v>
          </cell>
          <cell r="H2374">
            <v>5.0342857142857147</v>
          </cell>
        </row>
        <row r="2382">
          <cell r="G2382" t="str">
            <v>US$/Unidad</v>
          </cell>
          <cell r="H2382">
            <v>5.0342857142857147</v>
          </cell>
        </row>
        <row r="2383">
          <cell r="G2383" t="str">
            <v>US$/Unidad</v>
          </cell>
          <cell r="H2383" t="str">
            <v>NO APLICA</v>
          </cell>
          <cell r="I2383">
            <v>5.0342857142857147</v>
          </cell>
        </row>
        <row r="2388">
          <cell r="H2388" t="str">
            <v>I-404</v>
          </cell>
        </row>
        <row r="2391">
          <cell r="E2391" t="str">
            <v xml:space="preserve"> </v>
          </cell>
        </row>
        <row r="2392">
          <cell r="E2392" t="str">
            <v>MA1-185C1</v>
          </cell>
          <cell r="F2392" t="str">
            <v>Manguitos de Reparación conductor AAAC 185mm2</v>
          </cell>
          <cell r="H2392">
            <v>7.48</v>
          </cell>
        </row>
        <row r="2394">
          <cell r="E2394" t="str">
            <v>Manguitos de Reparación conductor AAAC 185mm2</v>
          </cell>
        </row>
        <row r="2396">
          <cell r="F2396" t="str">
            <v>TIPO DE CAMBIO (S/.POR US$) :</v>
          </cell>
          <cell r="G2396">
            <v>3.2450000000000001</v>
          </cell>
        </row>
        <row r="2397">
          <cell r="F2397" t="str">
            <v>FECHA DE REFERENCIA :</v>
          </cell>
          <cell r="G2397">
            <v>43100</v>
          </cell>
        </row>
        <row r="2399">
          <cell r="H2399" t="str">
            <v xml:space="preserve">PRECIO </v>
          </cell>
        </row>
        <row r="2400">
          <cell r="E2400" t="str">
            <v>FUENTE</v>
          </cell>
          <cell r="G2400" t="str">
            <v>TIPO</v>
          </cell>
          <cell r="H2400" t="str">
            <v>UNITARIO</v>
          </cell>
        </row>
        <row r="2401">
          <cell r="H2401" t="str">
            <v>(US$)</v>
          </cell>
        </row>
        <row r="2402">
          <cell r="E2402" t="str">
            <v>MANUFACTURAS INDUSTRIALES MENDOZA S.A. - REPORTE ADUANAS - (20120611)</v>
          </cell>
          <cell r="G2402">
            <v>0</v>
          </cell>
          <cell r="H2402">
            <v>7.48</v>
          </cell>
        </row>
        <row r="2412">
          <cell r="G2412" t="str">
            <v>US$/Unidad</v>
          </cell>
          <cell r="H2412">
            <v>7.48</v>
          </cell>
        </row>
        <row r="2413">
          <cell r="G2413" t="str">
            <v>US$/Unidad</v>
          </cell>
          <cell r="H2413" t="str">
            <v>NO APLICA</v>
          </cell>
          <cell r="I2413">
            <v>7.48</v>
          </cell>
        </row>
        <row r="2418">
          <cell r="H2418" t="str">
            <v>I-404</v>
          </cell>
        </row>
        <row r="2421">
          <cell r="E2421" t="str">
            <v xml:space="preserve"> </v>
          </cell>
        </row>
        <row r="2422">
          <cell r="E2422" t="str">
            <v>MA1-150C9</v>
          </cell>
          <cell r="F2422" t="str">
            <v>Manguitos de Reparación conductor ACCR  175 mm2</v>
          </cell>
          <cell r="H2422">
            <v>15</v>
          </cell>
        </row>
        <row r="2424">
          <cell r="E2424" t="str">
            <v>Manguitos de Reparación conductor ACCR  175 mm2</v>
          </cell>
        </row>
        <row r="2426">
          <cell r="F2426" t="str">
            <v>TIPO DE CAMBIO (S/.POR US$) :</v>
          </cell>
          <cell r="G2426">
            <v>3.2450000000000001</v>
          </cell>
        </row>
        <row r="2427">
          <cell r="F2427" t="str">
            <v>FECHA DE REFERENCIA :</v>
          </cell>
          <cell r="G2427">
            <v>43100</v>
          </cell>
        </row>
        <row r="2429">
          <cell r="H2429" t="str">
            <v xml:space="preserve">PRECIO </v>
          </cell>
        </row>
        <row r="2430">
          <cell r="E2430" t="str">
            <v>FUENTE</v>
          </cell>
          <cell r="G2430" t="str">
            <v>TIPO</v>
          </cell>
          <cell r="H2430" t="str">
            <v>UNITARIO</v>
          </cell>
        </row>
        <row r="2431">
          <cell r="H2431" t="str">
            <v>(US$)</v>
          </cell>
        </row>
        <row r="2432">
          <cell r="E2432" t="str">
            <v>ESTIMADO</v>
          </cell>
          <cell r="G2432">
            <v>0</v>
          </cell>
          <cell r="H2432">
            <v>15</v>
          </cell>
        </row>
        <row r="2442">
          <cell r="G2442" t="str">
            <v>US$/Unidad</v>
          </cell>
          <cell r="H2442">
            <v>15</v>
          </cell>
        </row>
        <row r="2443">
          <cell r="G2443" t="str">
            <v>US$/Unidad</v>
          </cell>
          <cell r="H2443" t="str">
            <v>NO APLICA</v>
          </cell>
          <cell r="I2443">
            <v>15</v>
          </cell>
        </row>
        <row r="2450">
          <cell r="H2450" t="str">
            <v>I-404</v>
          </cell>
        </row>
        <row r="2453">
          <cell r="E2453" t="str">
            <v xml:space="preserve"> </v>
          </cell>
        </row>
        <row r="2454">
          <cell r="E2454" t="str">
            <v>MA1-120C1</v>
          </cell>
          <cell r="F2454" t="str">
            <v>Manguitos de Reparación conductor AAAC 120 mm2</v>
          </cell>
          <cell r="H2454">
            <v>12.996216666666667</v>
          </cell>
        </row>
        <row r="2456">
          <cell r="E2456" t="str">
            <v>Manguitos de Reparación conductor AAAC 120 mm2</v>
          </cell>
        </row>
        <row r="2458">
          <cell r="F2458" t="str">
            <v>TIPO DE CAMBIO (S/.POR US$) :</v>
          </cell>
          <cell r="G2458">
            <v>3.2450000000000001</v>
          </cell>
        </row>
        <row r="2459">
          <cell r="F2459" t="str">
            <v>FECHA DE REFERENCIA :</v>
          </cell>
          <cell r="G2459">
            <v>43100</v>
          </cell>
        </row>
        <row r="2461">
          <cell r="H2461" t="str">
            <v xml:space="preserve">PRECIO </v>
          </cell>
        </row>
        <row r="2462">
          <cell r="E2462" t="str">
            <v>FUENTE</v>
          </cell>
          <cell r="G2462" t="str">
            <v>TIPO</v>
          </cell>
          <cell r="H2462" t="str">
            <v>UNITARIO</v>
          </cell>
        </row>
        <row r="2463">
          <cell r="H2463" t="str">
            <v>(US$)</v>
          </cell>
        </row>
        <row r="2464">
          <cell r="E2464" t="str">
            <v>ING Y SERV VALLADARES S Y HNOS SA REPORTE ADUANAS 20170109</v>
          </cell>
          <cell r="G2464">
            <v>0</v>
          </cell>
          <cell r="H2464">
            <v>7.3604262295081959</v>
          </cell>
        </row>
        <row r="2465">
          <cell r="E2465" t="str">
            <v>ING Y SERV VALLADARES S Y HNOS SA REPORTE ADUANAS 20170615</v>
          </cell>
          <cell r="G2465">
            <v>0</v>
          </cell>
          <cell r="H2465">
            <v>11.782333333333334</v>
          </cell>
        </row>
        <row r="2466">
          <cell r="E2466" t="str">
            <v>ALDESA CONSTRUCCIONES SA SUCURSAL EN PER REPORTE ADUANAS 20170516</v>
          </cell>
          <cell r="G2466">
            <v>0</v>
          </cell>
          <cell r="H2466">
            <v>15.646666666666667</v>
          </cell>
        </row>
        <row r="2467">
          <cell r="E2467" t="str">
            <v>ENSYS S.A.C. REPORTE ADUANAS 20170626</v>
          </cell>
          <cell r="G2467">
            <v>0</v>
          </cell>
          <cell r="H2467">
            <v>12.625733333333333</v>
          </cell>
        </row>
        <row r="2468">
          <cell r="E2468" t="str">
            <v>ENSYS S.A.C. REPORTE ADUANAS 20170721</v>
          </cell>
          <cell r="G2468">
            <v>0</v>
          </cell>
          <cell r="H2468">
            <v>12.6363</v>
          </cell>
        </row>
        <row r="2469">
          <cell r="E2469" t="str">
            <v>ENSYS S.A.C. REPORTE ADUANAS 20170907</v>
          </cell>
          <cell r="G2469">
            <v>0</v>
          </cell>
          <cell r="H2469">
            <v>15.055999999999999</v>
          </cell>
        </row>
        <row r="2470">
          <cell r="E2470" t="str">
            <v>ENSYS S.A.C. REPORTE ADUANAS 20171114</v>
          </cell>
          <cell r="G2470">
            <v>0</v>
          </cell>
          <cell r="H2470">
            <v>14.9405</v>
          </cell>
        </row>
        <row r="2476">
          <cell r="G2476" t="str">
            <v>US$/Unidad</v>
          </cell>
          <cell r="H2476">
            <v>12.863994223263076</v>
          </cell>
        </row>
        <row r="2477">
          <cell r="G2477" t="str">
            <v>US$/Unidad</v>
          </cell>
          <cell r="H2477">
            <v>12.996216666666667</v>
          </cell>
          <cell r="I2477">
            <v>12.996216666666667</v>
          </cell>
        </row>
        <row r="2482">
          <cell r="H2482" t="str">
            <v>I-404</v>
          </cell>
        </row>
        <row r="2485">
          <cell r="E2485" t="str">
            <v xml:space="preserve"> </v>
          </cell>
        </row>
        <row r="2486">
          <cell r="E2486" t="str">
            <v>MA1-050C1</v>
          </cell>
          <cell r="F2486" t="str">
            <v>Manguitos de Reparación conductor AAAC 50 mm2</v>
          </cell>
          <cell r="H2486">
            <v>6.1980491071428565</v>
          </cell>
        </row>
        <row r="2488">
          <cell r="E2488" t="str">
            <v>Manguitos de Reparación conductor AAAC 50 mm2</v>
          </cell>
        </row>
        <row r="2490">
          <cell r="F2490" t="str">
            <v>TIPO DE CAMBIO (S/.POR US$) :</v>
          </cell>
          <cell r="G2490">
            <v>3.2450000000000001</v>
          </cell>
        </row>
        <row r="2491">
          <cell r="F2491" t="str">
            <v>FECHA DE REFERENCIA :</v>
          </cell>
          <cell r="G2491">
            <v>43100</v>
          </cell>
        </row>
        <row r="2493">
          <cell r="H2493" t="str">
            <v xml:space="preserve">PRECIO </v>
          </cell>
        </row>
        <row r="2494">
          <cell r="E2494" t="str">
            <v>FUENTE</v>
          </cell>
          <cell r="G2494" t="str">
            <v>TIPO</v>
          </cell>
          <cell r="H2494" t="str">
            <v>UNITARIO</v>
          </cell>
        </row>
        <row r="2495">
          <cell r="H2495" t="str">
            <v>(US$)</v>
          </cell>
        </row>
        <row r="2496">
          <cell r="E2496" t="str">
            <v>ING Y SERV VALLADARES S Y HNOS SA REPORTE ADUANAS 20170615</v>
          </cell>
          <cell r="G2496">
            <v>0</v>
          </cell>
          <cell r="H2496">
            <v>4.6506714285714281</v>
          </cell>
        </row>
        <row r="2497">
          <cell r="E2497" t="str">
            <v>ENSYS S.A.C. REPORTE ADUANAS 20171027</v>
          </cell>
          <cell r="G2497">
            <v>0</v>
          </cell>
          <cell r="H2497">
            <v>6.7412000000000001</v>
          </cell>
        </row>
        <row r="2498">
          <cell r="E2498" t="str">
            <v>ENSYS S.A.C. REPORTE ADUANAS 20171004</v>
          </cell>
          <cell r="G2498">
            <v>0</v>
          </cell>
          <cell r="H2498">
            <v>6.6975250000000006</v>
          </cell>
        </row>
        <row r="2499">
          <cell r="E2499" t="str">
            <v>ENSYS S.A.C. REPORTE ADUANAS 20170907</v>
          </cell>
          <cell r="G2499">
            <v>0</v>
          </cell>
          <cell r="H2499">
            <v>6.7027999999999999</v>
          </cell>
        </row>
        <row r="2500">
          <cell r="E2500" t="str">
            <v>ING Y SERV VALLADARES S Y HNOS SA REPORTE ADUANAS 20170615</v>
          </cell>
          <cell r="G2500">
            <v>0</v>
          </cell>
          <cell r="H2500">
            <v>3.6272923076923074</v>
          </cell>
        </row>
        <row r="2508">
          <cell r="G2508" t="str">
            <v>US$/Unidad</v>
          </cell>
          <cell r="H2508">
            <v>5.6838977472527468</v>
          </cell>
        </row>
        <row r="2509">
          <cell r="G2509" t="str">
            <v>US$/Unidad</v>
          </cell>
          <cell r="H2509">
            <v>6.1980491071428565</v>
          </cell>
          <cell r="I2509">
            <v>6.1980491071428565</v>
          </cell>
        </row>
        <row r="2512">
          <cell r="H2512" t="str">
            <v>I-404</v>
          </cell>
        </row>
        <row r="2515">
          <cell r="E2515" t="str">
            <v xml:space="preserve"> </v>
          </cell>
        </row>
        <row r="2516">
          <cell r="E2516" t="str">
            <v>MA1-035C1</v>
          </cell>
          <cell r="F2516" t="str">
            <v>Manguitos de Reparación conductor AAAC 35 mm2</v>
          </cell>
          <cell r="H2516">
            <v>3.0363333333333333</v>
          </cell>
        </row>
        <row r="2518">
          <cell r="E2518" t="str">
            <v>Manguitos de Reparación conductor AAAC 35 mm2</v>
          </cell>
        </row>
        <row r="2520">
          <cell r="F2520" t="str">
            <v>TIPO DE CAMBIO (S/.POR US$) :</v>
          </cell>
          <cell r="G2520">
            <v>3.2450000000000001</v>
          </cell>
        </row>
        <row r="2521">
          <cell r="F2521" t="str">
            <v>FECHA DE REFERENCIA :</v>
          </cell>
          <cell r="G2521">
            <v>43100</v>
          </cell>
        </row>
        <row r="2523">
          <cell r="H2523" t="str">
            <v xml:space="preserve">PRECIO </v>
          </cell>
        </row>
        <row r="2524">
          <cell r="E2524" t="str">
            <v>FUENTE</v>
          </cell>
          <cell r="G2524" t="str">
            <v>TIPO</v>
          </cell>
          <cell r="H2524" t="str">
            <v>UNITARIO</v>
          </cell>
        </row>
        <row r="2525">
          <cell r="H2525" t="str">
            <v>(US$)</v>
          </cell>
        </row>
        <row r="2526">
          <cell r="E2526" t="str">
            <v>ING Y SERV VALLADARES S Y HNOS SA REPORTE ADUANAS 20170615</v>
          </cell>
          <cell r="G2526">
            <v>0</v>
          </cell>
          <cell r="H2526">
            <v>3.0363333333333333</v>
          </cell>
        </row>
        <row r="2537">
          <cell r="G2537" t="str">
            <v>US$/Unidad</v>
          </cell>
          <cell r="H2537">
            <v>3.0363333333333333</v>
          </cell>
        </row>
        <row r="2538">
          <cell r="G2538" t="str">
            <v>US$/Unidad</v>
          </cell>
          <cell r="H2538" t="str">
            <v>NO APLICA</v>
          </cell>
          <cell r="I2538">
            <v>3.0363333333333333</v>
          </cell>
        </row>
        <row r="2545">
          <cell r="H2545" t="str">
            <v>I-404</v>
          </cell>
        </row>
        <row r="2548">
          <cell r="E2548" t="str">
            <v xml:space="preserve"> </v>
          </cell>
        </row>
        <row r="2549">
          <cell r="E2549" t="str">
            <v>JE1-500C4</v>
          </cell>
          <cell r="F2549" t="str">
            <v>Juntas de empalme conductor ACAR 500 mm2</v>
          </cell>
          <cell r="H2549">
            <v>186.5</v>
          </cell>
        </row>
        <row r="2551">
          <cell r="E2551" t="str">
            <v>Juntas de empalme conductor ACAR 500 mm2</v>
          </cell>
        </row>
        <row r="2553">
          <cell r="F2553" t="str">
            <v>TIPO DE CAMBIO (S/.POR US$) :</v>
          </cell>
          <cell r="G2553">
            <v>3.2450000000000001</v>
          </cell>
        </row>
        <row r="2554">
          <cell r="F2554" t="str">
            <v>FECHA DE REFERENCIA :</v>
          </cell>
          <cell r="G2554">
            <v>43100</v>
          </cell>
        </row>
        <row r="2556">
          <cell r="H2556" t="str">
            <v xml:space="preserve">PRECIO </v>
          </cell>
        </row>
        <row r="2557">
          <cell r="E2557" t="str">
            <v>FUENTE</v>
          </cell>
          <cell r="G2557" t="str">
            <v>TIPO</v>
          </cell>
          <cell r="H2557" t="str">
            <v>UNITARIO</v>
          </cell>
        </row>
        <row r="2558">
          <cell r="H2558" t="str">
            <v>(US$)</v>
          </cell>
        </row>
        <row r="2559">
          <cell r="E2559" t="str">
            <v>PROYECTOS DE INFRAESTRUCTURA DEL PERU S. - REPORTE ADUANAS - (20130718)</v>
          </cell>
          <cell r="G2559">
            <v>0</v>
          </cell>
          <cell r="H2559">
            <v>186.5</v>
          </cell>
        </row>
        <row r="2571">
          <cell r="G2571" t="str">
            <v>US$/Unidad</v>
          </cell>
          <cell r="H2571">
            <v>186.5</v>
          </cell>
        </row>
        <row r="2572">
          <cell r="G2572" t="str">
            <v>US$/Unidad</v>
          </cell>
          <cell r="H2572" t="str">
            <v>NO APLICA</v>
          </cell>
          <cell r="I2572">
            <v>186.5</v>
          </cell>
        </row>
        <row r="2579">
          <cell r="H2579" t="str">
            <v>I-404</v>
          </cell>
        </row>
        <row r="2582">
          <cell r="E2582" t="str">
            <v xml:space="preserve"> </v>
          </cell>
        </row>
        <row r="2583">
          <cell r="E2583" t="str">
            <v>JE1-600C4</v>
          </cell>
          <cell r="F2583" t="str">
            <v>Juntas de empalme conductor ACAR 600 mm2</v>
          </cell>
          <cell r="H2583">
            <v>28.391793650793652</v>
          </cell>
        </row>
        <row r="2585">
          <cell r="E2585" t="str">
            <v>Juntas de empalme conductor ACAR 600 mm2</v>
          </cell>
        </row>
        <row r="2587">
          <cell r="F2587" t="str">
            <v>TIPO DE CAMBIO (S/.POR US$) :</v>
          </cell>
          <cell r="G2587">
            <v>3.2450000000000001</v>
          </cell>
        </row>
        <row r="2588">
          <cell r="F2588" t="str">
            <v>FECHA DE REFERENCIA :</v>
          </cell>
          <cell r="G2588">
            <v>43100</v>
          </cell>
        </row>
        <row r="2590">
          <cell r="H2590" t="str">
            <v xml:space="preserve">PRECIO </v>
          </cell>
        </row>
        <row r="2591">
          <cell r="E2591" t="str">
            <v>FUENTE</v>
          </cell>
          <cell r="G2591" t="str">
            <v>TIPO</v>
          </cell>
          <cell r="H2591" t="str">
            <v>UNITARIO</v>
          </cell>
        </row>
        <row r="2592">
          <cell r="H2592" t="str">
            <v>(US$)</v>
          </cell>
        </row>
        <row r="2593">
          <cell r="E2593" t="str">
            <v>PROYECTOS DE INFRAESTRUCTURA DEL PERU S. REPORTE ADUANAS 20170530</v>
          </cell>
          <cell r="G2593">
            <v>0</v>
          </cell>
          <cell r="H2593">
            <v>17.214920634920635</v>
          </cell>
        </row>
        <row r="2594">
          <cell r="E2594" t="str">
            <v>PROYECTOS DE INFRAESTRUCTURA DEL PERU S. REPORTE ADUANAS 20170502</v>
          </cell>
          <cell r="G2594">
            <v>0</v>
          </cell>
          <cell r="H2594">
            <v>39.568666666666665</v>
          </cell>
        </row>
        <row r="2605">
          <cell r="G2605" t="str">
            <v>US$/Unidad</v>
          </cell>
          <cell r="H2605">
            <v>28.391793650793652</v>
          </cell>
        </row>
        <row r="2606">
          <cell r="G2606" t="str">
            <v>US$/Unidad</v>
          </cell>
          <cell r="H2606">
            <v>28.391793650793652</v>
          </cell>
          <cell r="I2606">
            <v>28.391793650793652</v>
          </cell>
        </row>
        <row r="2611">
          <cell r="H2611" t="str">
            <v>I-404</v>
          </cell>
        </row>
        <row r="2614">
          <cell r="E2614" t="str">
            <v xml:space="preserve"> </v>
          </cell>
        </row>
        <row r="2615">
          <cell r="E2615" t="str">
            <v>JE1-500C9</v>
          </cell>
          <cell r="F2615" t="str">
            <v>Juntas de empalme conductor ACCR 500 mm2</v>
          </cell>
          <cell r="H2615">
            <v>313</v>
          </cell>
        </row>
        <row r="2617">
          <cell r="E2617" t="str">
            <v>Juntas de empalme conductor ACCR 500 mm2</v>
          </cell>
        </row>
        <row r="2619">
          <cell r="F2619" t="str">
            <v>TIPO DE CAMBIO (S/.POR US$) :</v>
          </cell>
          <cell r="G2619">
            <v>3.2450000000000001</v>
          </cell>
        </row>
        <row r="2620">
          <cell r="F2620" t="str">
            <v>FECHA DE REFERENCIA :</v>
          </cell>
          <cell r="G2620">
            <v>43100</v>
          </cell>
        </row>
        <row r="2622">
          <cell r="H2622" t="str">
            <v xml:space="preserve">PRECIO </v>
          </cell>
        </row>
        <row r="2623">
          <cell r="E2623" t="str">
            <v>FUENTE</v>
          </cell>
          <cell r="G2623" t="str">
            <v>TIPO</v>
          </cell>
          <cell r="H2623" t="str">
            <v>UNITARIO</v>
          </cell>
        </row>
        <row r="2624">
          <cell r="H2624" t="str">
            <v>(US$)</v>
          </cell>
        </row>
        <row r="2625">
          <cell r="E2625" t="str">
            <v>ESTIMADO</v>
          </cell>
          <cell r="G2625">
            <v>0</v>
          </cell>
          <cell r="H2625">
            <v>313</v>
          </cell>
        </row>
        <row r="2637">
          <cell r="G2637" t="str">
            <v>US$/Unidad</v>
          </cell>
          <cell r="H2637">
            <v>313</v>
          </cell>
        </row>
        <row r="2638">
          <cell r="G2638" t="str">
            <v>US$/Unidad</v>
          </cell>
          <cell r="H2638" t="str">
            <v>NO APLICA</v>
          </cell>
          <cell r="I2638">
            <v>313</v>
          </cell>
        </row>
        <row r="2644">
          <cell r="H2644" t="str">
            <v>I-404</v>
          </cell>
        </row>
        <row r="2647">
          <cell r="E2647" t="str">
            <v xml:space="preserve"> </v>
          </cell>
        </row>
        <row r="2648">
          <cell r="E2648" t="str">
            <v>JE1-400C4</v>
          </cell>
          <cell r="F2648" t="str">
            <v>Juntas de empalme conductor ACAR 400 mm2</v>
          </cell>
          <cell r="H2648">
            <v>15.277333333333333</v>
          </cell>
        </row>
        <row r="2650">
          <cell r="E2650" t="str">
            <v>Juntas de empalme conductor ACAR 400 mm2</v>
          </cell>
        </row>
        <row r="2652">
          <cell r="F2652" t="str">
            <v>TIPO DE CAMBIO (S/.POR US$) :</v>
          </cell>
          <cell r="G2652">
            <v>3.2450000000000001</v>
          </cell>
        </row>
        <row r="2653">
          <cell r="F2653" t="str">
            <v>FECHA DE REFERENCIA :</v>
          </cell>
          <cell r="G2653">
            <v>43100</v>
          </cell>
        </row>
        <row r="2655">
          <cell r="H2655" t="str">
            <v xml:space="preserve">PRECIO </v>
          </cell>
        </row>
        <row r="2656">
          <cell r="E2656" t="str">
            <v>FUENTE</v>
          </cell>
          <cell r="G2656" t="str">
            <v>TIPO</v>
          </cell>
          <cell r="H2656" t="str">
            <v>UNITARIO</v>
          </cell>
        </row>
        <row r="2657">
          <cell r="H2657" t="str">
            <v>(US$)</v>
          </cell>
        </row>
        <row r="2658">
          <cell r="E2658" t="str">
            <v>COBRA PERU S.A REPORTE ADUANAS 20160303</v>
          </cell>
          <cell r="G2658">
            <v>0</v>
          </cell>
          <cell r="H2658">
            <v>20.923333333333336</v>
          </cell>
        </row>
        <row r="2659">
          <cell r="E2659" t="str">
            <v>ABENGOA PERU S.A. REPORTE ADUANAS 20161006</v>
          </cell>
          <cell r="G2659">
            <v>0</v>
          </cell>
          <cell r="H2659">
            <v>15.200000000000001</v>
          </cell>
        </row>
        <row r="2660">
          <cell r="E2660" t="str">
            <v>ABENGOA PERU S.A. REPORTE ADUANAS 20161111</v>
          </cell>
          <cell r="G2660">
            <v>0</v>
          </cell>
          <cell r="H2660">
            <v>9.7086666666666659</v>
          </cell>
        </row>
        <row r="2669">
          <cell r="G2669" t="str">
            <v>US$/Unidad</v>
          </cell>
          <cell r="H2669">
            <v>15.277333333333333</v>
          </cell>
        </row>
        <row r="2670">
          <cell r="G2670" t="str">
            <v>US$/Unidad</v>
          </cell>
          <cell r="H2670">
            <v>15.277333333333333</v>
          </cell>
          <cell r="I2670">
            <v>15.277333333333333</v>
          </cell>
        </row>
        <row r="2677">
          <cell r="H2677" t="str">
            <v>I-404</v>
          </cell>
        </row>
        <row r="2680">
          <cell r="E2680" t="str">
            <v xml:space="preserve"> </v>
          </cell>
        </row>
        <row r="2681">
          <cell r="E2681" t="str">
            <v>JE1-400C1</v>
          </cell>
          <cell r="F2681" t="str">
            <v>Juntas de empalme conductor AAAC 400 mm2</v>
          </cell>
          <cell r="H2681">
            <v>83.93</v>
          </cell>
        </row>
        <row r="2683">
          <cell r="E2683" t="str">
            <v>Juntas de empalme conductor AAAC 400 mm2</v>
          </cell>
        </row>
        <row r="2685">
          <cell r="F2685" t="str">
            <v>TIPO DE CAMBIO (S/.POR US$) :</v>
          </cell>
          <cell r="G2685">
            <v>3.2450000000000001</v>
          </cell>
        </row>
        <row r="2686">
          <cell r="F2686" t="str">
            <v>FECHA DE REFERENCIA :</v>
          </cell>
          <cell r="G2686">
            <v>43100</v>
          </cell>
        </row>
        <row r="2688">
          <cell r="H2688" t="str">
            <v xml:space="preserve">PRECIO </v>
          </cell>
        </row>
        <row r="2689">
          <cell r="E2689" t="str">
            <v>FUENTE</v>
          </cell>
          <cell r="G2689" t="str">
            <v>TIPO</v>
          </cell>
          <cell r="H2689" t="str">
            <v>UNITARIO</v>
          </cell>
        </row>
        <row r="2690">
          <cell r="H2690" t="str">
            <v>(US$)</v>
          </cell>
        </row>
        <row r="2692">
          <cell r="E2692" t="str">
            <v>REPORTE EMPRESA :LUZ DEL SUR - CON FACTURA N° F52100001006</v>
          </cell>
          <cell r="G2692">
            <v>1</v>
          </cell>
          <cell r="H2692">
            <v>83.93</v>
          </cell>
        </row>
        <row r="2701">
          <cell r="G2701" t="str">
            <v>US$/Unidad</v>
          </cell>
          <cell r="H2701">
            <v>83.93</v>
          </cell>
        </row>
        <row r="2702">
          <cell r="G2702" t="str">
            <v>US$/Unidad</v>
          </cell>
          <cell r="H2702" t="str">
            <v>NO APLICA</v>
          </cell>
          <cell r="I2702">
            <v>83.93</v>
          </cell>
        </row>
        <row r="2710">
          <cell r="H2710" t="str">
            <v>I-404</v>
          </cell>
        </row>
        <row r="2713">
          <cell r="E2713" t="str">
            <v xml:space="preserve"> </v>
          </cell>
        </row>
        <row r="2714">
          <cell r="E2714" t="str">
            <v>JE1-300C1</v>
          </cell>
          <cell r="F2714" t="str">
            <v>Juntas de empalme conductor AAAC 300 mm2</v>
          </cell>
          <cell r="H2714">
            <v>85</v>
          </cell>
        </row>
        <row r="2716">
          <cell r="E2716" t="str">
            <v>Juntas de empalme conductor AAAC 300 mm2</v>
          </cell>
        </row>
        <row r="2718">
          <cell r="F2718" t="str">
            <v>TIPO DE CAMBIO (S/.POR US$) :</v>
          </cell>
          <cell r="G2718">
            <v>3.2450000000000001</v>
          </cell>
        </row>
        <row r="2719">
          <cell r="F2719" t="str">
            <v>FECHA DE REFERENCIA :</v>
          </cell>
          <cell r="G2719">
            <v>43100</v>
          </cell>
        </row>
        <row r="2721">
          <cell r="H2721" t="str">
            <v xml:space="preserve">PRECIO </v>
          </cell>
        </row>
        <row r="2722">
          <cell r="E2722" t="str">
            <v>FUENTE</v>
          </cell>
          <cell r="G2722" t="str">
            <v>TIPO</v>
          </cell>
          <cell r="H2722" t="str">
            <v>UNITARIO</v>
          </cell>
        </row>
        <row r="2723">
          <cell r="H2723" t="str">
            <v>(US$)</v>
          </cell>
        </row>
        <row r="2724">
          <cell r="E2724" t="str">
            <v>SINDICATO ENERGETICO S.A. REPORTE ADUANAS 20170717</v>
          </cell>
          <cell r="G2724">
            <v>0</v>
          </cell>
          <cell r="H2724">
            <v>85</v>
          </cell>
        </row>
        <row r="2736">
          <cell r="G2736" t="str">
            <v>US$/Unidad</v>
          </cell>
          <cell r="H2736">
            <v>85</v>
          </cell>
        </row>
        <row r="2737">
          <cell r="G2737" t="str">
            <v>US$/Unidad</v>
          </cell>
          <cell r="H2737" t="str">
            <v>NO APLICA</v>
          </cell>
          <cell r="I2737">
            <v>85</v>
          </cell>
        </row>
        <row r="2744">
          <cell r="H2744" t="str">
            <v>I-404</v>
          </cell>
        </row>
        <row r="2747">
          <cell r="E2747" t="str">
            <v xml:space="preserve"> </v>
          </cell>
        </row>
        <row r="2748">
          <cell r="E2748" t="str">
            <v>JE1-185C1</v>
          </cell>
          <cell r="F2748" t="str">
            <v>Juntas de empalme conductor AAAC 185 mm2</v>
          </cell>
          <cell r="H2748">
            <v>10.327488888888888</v>
          </cell>
        </row>
        <row r="2750">
          <cell r="E2750" t="str">
            <v>Juntas de empalme conductor AAAC 185 mm2</v>
          </cell>
        </row>
        <row r="2752">
          <cell r="F2752" t="str">
            <v>TIPO DE CAMBIO (S/.POR US$) :</v>
          </cell>
          <cell r="G2752">
            <v>3.2450000000000001</v>
          </cell>
        </row>
        <row r="2753">
          <cell r="F2753" t="str">
            <v>FECHA DE REFERENCIA :</v>
          </cell>
          <cell r="G2753">
            <v>43100</v>
          </cell>
        </row>
        <row r="2755">
          <cell r="H2755" t="str">
            <v xml:space="preserve">PRECIO </v>
          </cell>
        </row>
        <row r="2756">
          <cell r="E2756" t="str">
            <v>FUENTE</v>
          </cell>
          <cell r="G2756" t="str">
            <v>TIPO</v>
          </cell>
          <cell r="H2756" t="str">
            <v>UNITARIO</v>
          </cell>
        </row>
        <row r="2757">
          <cell r="H2757" t="str">
            <v>(US$)</v>
          </cell>
        </row>
        <row r="2758">
          <cell r="E2758" t="str">
            <v>OMEGA POWER S.A.C. REPORTE ADUANAS 20170807</v>
          </cell>
          <cell r="G2758">
            <v>0</v>
          </cell>
          <cell r="H2758">
            <v>14.1472</v>
          </cell>
        </row>
        <row r="2759">
          <cell r="E2759" t="str">
            <v>CODIMSUR S.R.L. REPORTE ADUANAS 20170915</v>
          </cell>
          <cell r="G2759">
            <v>0</v>
          </cell>
          <cell r="H2759">
            <v>6.5077777777777781</v>
          </cell>
        </row>
        <row r="2770">
          <cell r="G2770" t="str">
            <v>US$/Unidad</v>
          </cell>
          <cell r="H2770">
            <v>10.327488888888888</v>
          </cell>
        </row>
        <row r="2771">
          <cell r="G2771" t="str">
            <v>US$/Unidad</v>
          </cell>
          <cell r="H2771">
            <v>10.327488888888888</v>
          </cell>
          <cell r="I2771">
            <v>10.327488888888888</v>
          </cell>
        </row>
        <row r="2776">
          <cell r="H2776" t="str">
            <v>I-404</v>
          </cell>
        </row>
        <row r="2779">
          <cell r="E2779" t="str">
            <v xml:space="preserve"> </v>
          </cell>
        </row>
        <row r="2780">
          <cell r="E2780" t="str">
            <v>JE1-150C9</v>
          </cell>
          <cell r="F2780" t="str">
            <v>Juntas de empalme conductor ACCR 175 mm2</v>
          </cell>
          <cell r="H2780">
            <v>40</v>
          </cell>
        </row>
        <row r="2782">
          <cell r="E2782" t="str">
            <v>Juntas de empalme conductor ACCR 175 mm2</v>
          </cell>
        </row>
        <row r="2784">
          <cell r="F2784" t="str">
            <v>TIPO DE CAMBIO (S/.POR US$) :</v>
          </cell>
          <cell r="G2784">
            <v>3.2450000000000001</v>
          </cell>
        </row>
        <row r="2785">
          <cell r="F2785" t="str">
            <v>FECHA DE REFERENCIA :</v>
          </cell>
          <cell r="G2785">
            <v>43100</v>
          </cell>
        </row>
        <row r="2787">
          <cell r="H2787" t="str">
            <v xml:space="preserve">PRECIO </v>
          </cell>
        </row>
        <row r="2788">
          <cell r="E2788" t="str">
            <v>FUENTE</v>
          </cell>
          <cell r="G2788" t="str">
            <v>TIPO</v>
          </cell>
          <cell r="H2788" t="str">
            <v>UNITARIO</v>
          </cell>
        </row>
        <row r="2789">
          <cell r="H2789" t="str">
            <v>(US$)</v>
          </cell>
        </row>
        <row r="2790">
          <cell r="E2790" t="str">
            <v>ESTIMADO</v>
          </cell>
          <cell r="G2790">
            <v>0</v>
          </cell>
          <cell r="H2790">
            <v>40</v>
          </cell>
        </row>
        <row r="2802">
          <cell r="G2802" t="str">
            <v>US$/Unidad</v>
          </cell>
          <cell r="H2802">
            <v>40</v>
          </cell>
        </row>
        <row r="2803">
          <cell r="G2803" t="str">
            <v>US$/Unidad</v>
          </cell>
          <cell r="H2803" t="str">
            <v>NO APLICA</v>
          </cell>
          <cell r="I2803">
            <v>40</v>
          </cell>
        </row>
        <row r="2810">
          <cell r="H2810" t="str">
            <v>I-404</v>
          </cell>
        </row>
        <row r="2813">
          <cell r="E2813" t="str">
            <v xml:space="preserve"> </v>
          </cell>
        </row>
        <row r="2814">
          <cell r="E2814" t="str">
            <v>JE1-150C1</v>
          </cell>
          <cell r="F2814" t="str">
            <v>Juntas de empalme conductor AAAC 150 mm2</v>
          </cell>
          <cell r="H2814">
            <v>10.7</v>
          </cell>
        </row>
        <row r="2816">
          <cell r="E2816" t="str">
            <v>Juntas de empalme conductor AAAC 150 mm2</v>
          </cell>
        </row>
        <row r="2818">
          <cell r="F2818" t="str">
            <v>TIPO DE CAMBIO (S/.POR US$) :</v>
          </cell>
          <cell r="G2818">
            <v>3.2450000000000001</v>
          </cell>
        </row>
        <row r="2819">
          <cell r="F2819" t="str">
            <v>FECHA DE REFERENCIA :</v>
          </cell>
          <cell r="G2819">
            <v>43100</v>
          </cell>
        </row>
        <row r="2821">
          <cell r="H2821" t="str">
            <v xml:space="preserve">PRECIO </v>
          </cell>
        </row>
        <row r="2822">
          <cell r="E2822" t="str">
            <v>FUENTE</v>
          </cell>
          <cell r="G2822" t="str">
            <v>TIPO</v>
          </cell>
          <cell r="H2822" t="str">
            <v>UNITARIO</v>
          </cell>
        </row>
        <row r="2823">
          <cell r="H2823" t="str">
            <v>(US$)</v>
          </cell>
        </row>
        <row r="2824">
          <cell r="E2824" t="str">
            <v>TECSUR S.A. - REPORTE ADUANAS - (20120802)</v>
          </cell>
          <cell r="G2824">
            <v>0</v>
          </cell>
          <cell r="H2824">
            <v>10.7</v>
          </cell>
        </row>
        <row r="2836">
          <cell r="G2836" t="str">
            <v>US$/Unidad</v>
          </cell>
          <cell r="H2836">
            <v>10.7</v>
          </cell>
        </row>
        <row r="2837">
          <cell r="G2837" t="str">
            <v>US$/Unidad</v>
          </cell>
          <cell r="H2837" t="str">
            <v>NO APLICA</v>
          </cell>
          <cell r="I2837">
            <v>10.7</v>
          </cell>
        </row>
        <row r="2842">
          <cell r="H2842" t="str">
            <v>I-404</v>
          </cell>
        </row>
        <row r="2845">
          <cell r="E2845" t="str">
            <v xml:space="preserve"> </v>
          </cell>
        </row>
        <row r="2846">
          <cell r="E2846" t="str">
            <v>JE1-120C1</v>
          </cell>
          <cell r="F2846" t="str">
            <v>Juntas de empalme conductor AAAC 120 mm2</v>
          </cell>
          <cell r="H2846">
            <v>5.5715624999999998</v>
          </cell>
        </row>
        <row r="2848">
          <cell r="E2848" t="str">
            <v>Juntas de empalme conductor AAAC 120 mm2</v>
          </cell>
        </row>
        <row r="2850">
          <cell r="F2850" t="str">
            <v>TIPO DE CAMBIO (S/.POR US$) :</v>
          </cell>
          <cell r="G2850">
            <v>3.2450000000000001</v>
          </cell>
        </row>
        <row r="2851">
          <cell r="F2851" t="str">
            <v>FECHA DE REFERENCIA :</v>
          </cell>
          <cell r="G2851">
            <v>43100</v>
          </cell>
        </row>
        <row r="2853">
          <cell r="H2853" t="str">
            <v xml:space="preserve">PRECIO </v>
          </cell>
        </row>
        <row r="2854">
          <cell r="E2854" t="str">
            <v>FUENTE</v>
          </cell>
          <cell r="G2854" t="str">
            <v>TIPO</v>
          </cell>
          <cell r="H2854" t="str">
            <v>UNITARIO</v>
          </cell>
        </row>
        <row r="2855">
          <cell r="H2855" t="str">
            <v>(US$)</v>
          </cell>
        </row>
        <row r="2856">
          <cell r="E2856" t="str">
            <v>ALDESA CONSTRUCCIONES SA SUCURSAL EN PER REPORTE ADUANAS 20170516</v>
          </cell>
          <cell r="G2856">
            <v>0</v>
          </cell>
          <cell r="H2856">
            <v>4.2324999999999999</v>
          </cell>
        </row>
        <row r="2857">
          <cell r="E2857" t="str">
            <v>GCZ INGENIEROS S.A.C. REPORTE ADUANAS 20171206</v>
          </cell>
          <cell r="G2857">
            <v>0</v>
          </cell>
          <cell r="H2857">
            <v>6.9106249999999996</v>
          </cell>
        </row>
        <row r="2868">
          <cell r="G2868" t="str">
            <v>US$/Unidad</v>
          </cell>
          <cell r="H2868">
            <v>5.5715624999999998</v>
          </cell>
        </row>
        <row r="2869">
          <cell r="G2869" t="str">
            <v>US$/Unidad</v>
          </cell>
          <cell r="H2869">
            <v>5.5715624999999998</v>
          </cell>
          <cell r="I2869">
            <v>5.5715624999999998</v>
          </cell>
        </row>
        <row r="2874">
          <cell r="H2874" t="str">
            <v>I-404</v>
          </cell>
        </row>
        <row r="2877">
          <cell r="E2877" t="str">
            <v xml:space="preserve"> </v>
          </cell>
        </row>
        <row r="2878">
          <cell r="E2878" t="str">
            <v>JE1-070C1</v>
          </cell>
          <cell r="F2878" t="str">
            <v>Juntas de empalme conductor AAAC 70 mm2</v>
          </cell>
          <cell r="H2878">
            <v>8.0099250000000008</v>
          </cell>
        </row>
        <row r="2880">
          <cell r="E2880" t="str">
            <v>Juntas de empalme conductor AAAC 70 mm2</v>
          </cell>
        </row>
        <row r="2882">
          <cell r="F2882" t="str">
            <v>TIPO DE CAMBIO (S/.POR US$) :</v>
          </cell>
          <cell r="G2882">
            <v>3.2450000000000001</v>
          </cell>
        </row>
        <row r="2883">
          <cell r="F2883" t="str">
            <v>FECHA DE REFERENCIA :</v>
          </cell>
          <cell r="G2883">
            <v>43100</v>
          </cell>
        </row>
        <row r="2885">
          <cell r="H2885" t="str">
            <v xml:space="preserve">PRECIO </v>
          </cell>
        </row>
        <row r="2886">
          <cell r="E2886" t="str">
            <v>FUENTE</v>
          </cell>
          <cell r="G2886" t="str">
            <v>TIPO</v>
          </cell>
          <cell r="H2886" t="str">
            <v>UNITARIO</v>
          </cell>
        </row>
        <row r="2887">
          <cell r="H2887" t="str">
            <v>(US$)</v>
          </cell>
        </row>
        <row r="2888">
          <cell r="E2888" t="str">
            <v>ENSYS S.A.C. REPORTE ADUANAS 20170407</v>
          </cell>
          <cell r="G2888">
            <v>0</v>
          </cell>
          <cell r="H2888">
            <v>9.7108000000000008</v>
          </cell>
        </row>
        <row r="2889">
          <cell r="E2889" t="str">
            <v>OMEGA POWER S.A.C. REPORTE ADUANAS 20170807</v>
          </cell>
          <cell r="G2889">
            <v>0</v>
          </cell>
          <cell r="H2889">
            <v>6.30905</v>
          </cell>
        </row>
        <row r="2900">
          <cell r="G2900" t="str">
            <v>US$/Unidad</v>
          </cell>
          <cell r="H2900">
            <v>8.0099250000000008</v>
          </cell>
        </row>
        <row r="2901">
          <cell r="G2901" t="str">
            <v>US$/Unidad</v>
          </cell>
          <cell r="H2901">
            <v>8.0099250000000008</v>
          </cell>
          <cell r="I2901">
            <v>8.0099250000000008</v>
          </cell>
        </row>
        <row r="2906">
          <cell r="H2906" t="str">
            <v>I-404</v>
          </cell>
        </row>
        <row r="2909">
          <cell r="E2909" t="str">
            <v xml:space="preserve"> </v>
          </cell>
        </row>
        <row r="2910">
          <cell r="E2910" t="str">
            <v>JE1-050C1</v>
          </cell>
          <cell r="F2910" t="str">
            <v>Juntas de empalme conductor AAAC 50 mm2</v>
          </cell>
          <cell r="H2910">
            <v>6.0850409836065573</v>
          </cell>
        </row>
        <row r="2912">
          <cell r="E2912" t="str">
            <v>Juntas de empalme conductor AAAC 50 mm2</v>
          </cell>
        </row>
        <row r="2914">
          <cell r="F2914" t="str">
            <v>TIPO DE CAMBIO (S/.POR US$) :</v>
          </cell>
          <cell r="G2914">
            <v>3.2450000000000001</v>
          </cell>
        </row>
        <row r="2915">
          <cell r="F2915" t="str">
            <v>FECHA DE REFERENCIA :</v>
          </cell>
          <cell r="G2915">
            <v>43100</v>
          </cell>
        </row>
        <row r="2917">
          <cell r="H2917" t="str">
            <v xml:space="preserve">PRECIO </v>
          </cell>
        </row>
        <row r="2918">
          <cell r="E2918" t="str">
            <v>FUENTE</v>
          </cell>
          <cell r="G2918" t="str">
            <v>TIPO</v>
          </cell>
          <cell r="H2918" t="str">
            <v>UNITARIO</v>
          </cell>
        </row>
        <row r="2919">
          <cell r="H2919" t="str">
            <v>(US$)</v>
          </cell>
        </row>
        <row r="2920">
          <cell r="E2920" t="str">
            <v>SINDICATO ENERGETICO S.A. REPORTE ADUANAS 20140626</v>
          </cell>
          <cell r="G2920">
            <v>0</v>
          </cell>
          <cell r="H2920">
            <v>6.0850409836065573</v>
          </cell>
        </row>
        <row r="2932">
          <cell r="G2932" t="str">
            <v>US$/Unidad</v>
          </cell>
          <cell r="H2932">
            <v>6.0850409836065573</v>
          </cell>
        </row>
        <row r="2933">
          <cell r="G2933" t="str">
            <v>US$/Unidad</v>
          </cell>
          <cell r="H2933" t="str">
            <v>NO APLICA</v>
          </cell>
          <cell r="I2933">
            <v>6.0850409836065573</v>
          </cell>
        </row>
        <row r="2938">
          <cell r="H2938" t="str">
            <v>I-404</v>
          </cell>
        </row>
        <row r="2941">
          <cell r="E2941" t="str">
            <v xml:space="preserve"> </v>
          </cell>
        </row>
        <row r="2942">
          <cell r="E2942" t="str">
            <v>JE1-035C1</v>
          </cell>
          <cell r="F2942" t="str">
            <v>Juntas de empalme conductor AAAC 35 mm2</v>
          </cell>
          <cell r="H2942">
            <v>5.0828000000000007</v>
          </cell>
        </row>
        <row r="2944">
          <cell r="E2944" t="str">
            <v>Juntas de empalme conductor AAAC 35 mm2</v>
          </cell>
        </row>
        <row r="2946">
          <cell r="F2946" t="str">
            <v>TIPO DE CAMBIO (S/.POR US$) :</v>
          </cell>
          <cell r="G2946">
            <v>3.2450000000000001</v>
          </cell>
        </row>
        <row r="2947">
          <cell r="F2947" t="str">
            <v>FECHA DE REFERENCIA :</v>
          </cell>
          <cell r="G2947">
            <v>43100</v>
          </cell>
        </row>
        <row r="2949">
          <cell r="H2949" t="str">
            <v xml:space="preserve">PRECIO </v>
          </cell>
        </row>
        <row r="2950">
          <cell r="E2950" t="str">
            <v>FUENTE</v>
          </cell>
          <cell r="G2950" t="str">
            <v>TIPO</v>
          </cell>
          <cell r="H2950" t="str">
            <v>UNITARIO</v>
          </cell>
        </row>
        <row r="2951">
          <cell r="H2951" t="str">
            <v>(US$)</v>
          </cell>
        </row>
        <row r="2952">
          <cell r="E2952" t="str">
            <v>ENSYS S.A.C. REPORTE ADUANAS 20170407</v>
          </cell>
          <cell r="G2952">
            <v>0</v>
          </cell>
          <cell r="H2952">
            <v>5.1110000000000007</v>
          </cell>
        </row>
        <row r="2953">
          <cell r="E2953" t="str">
            <v>ENSYS S.A.C. REPORTE ADUANAS 20170721</v>
          </cell>
          <cell r="G2953">
            <v>0</v>
          </cell>
          <cell r="H2953">
            <v>5.0545999999999998</v>
          </cell>
        </row>
        <row r="2964">
          <cell r="G2964" t="str">
            <v>US$/Unidad</v>
          </cell>
          <cell r="H2964">
            <v>5.0828000000000007</v>
          </cell>
        </row>
        <row r="2965">
          <cell r="G2965" t="str">
            <v>US$/Unidad</v>
          </cell>
          <cell r="H2965">
            <v>5.0828000000000007</v>
          </cell>
          <cell r="I2965">
            <v>5.0828000000000007</v>
          </cell>
        </row>
        <row r="2972">
          <cell r="H2972" t="str">
            <v>I-404</v>
          </cell>
        </row>
        <row r="2975">
          <cell r="E2975" t="str">
            <v xml:space="preserve"> </v>
          </cell>
        </row>
        <row r="2976">
          <cell r="E2976" t="str">
            <v>AM1-700C1</v>
          </cell>
          <cell r="F2976" t="str">
            <v>Amortiguador conductor AAAC 700 mm2</v>
          </cell>
          <cell r="H2976">
            <v>25.000005443658139</v>
          </cell>
        </row>
        <row r="2978">
          <cell r="E2978" t="str">
            <v>Amortiguador conductor AAAC 700 mm2</v>
          </cell>
        </row>
        <row r="2980">
          <cell r="F2980" t="str">
            <v>TIPO DE CAMBIO (S/.POR US$) :</v>
          </cell>
          <cell r="G2980">
            <v>3.2450000000000001</v>
          </cell>
        </row>
        <row r="2981">
          <cell r="F2981" t="str">
            <v>FECHA DE REFERENCIA :</v>
          </cell>
          <cell r="G2981">
            <v>43100</v>
          </cell>
        </row>
        <row r="2983">
          <cell r="H2983" t="str">
            <v xml:space="preserve">PRECIO </v>
          </cell>
        </row>
        <row r="2984">
          <cell r="E2984" t="str">
            <v>FUENTE</v>
          </cell>
          <cell r="G2984" t="str">
            <v>TIPO</v>
          </cell>
          <cell r="H2984" t="str">
            <v>UNITARIO</v>
          </cell>
        </row>
        <row r="2985">
          <cell r="H2985" t="str">
            <v>(US$)</v>
          </cell>
        </row>
        <row r="2986">
          <cell r="E2986" t="str">
            <v>PROYECTOS DE INFRAESTRUCTURA DEL PERU S. REPORTE ADUANAS 20170530</v>
          </cell>
          <cell r="G2986">
            <v>0</v>
          </cell>
          <cell r="H2986">
            <v>25.000005443658139</v>
          </cell>
        </row>
        <row r="2996">
          <cell r="G2996" t="str">
            <v>US$/Unidad</v>
          </cell>
          <cell r="H2996">
            <v>25.000005443658139</v>
          </cell>
        </row>
        <row r="2997">
          <cell r="G2997" t="str">
            <v>US$/Unidad</v>
          </cell>
          <cell r="H2997" t="str">
            <v>NO APLICA</v>
          </cell>
          <cell r="I2997">
            <v>25.000005443658139</v>
          </cell>
        </row>
        <row r="3004">
          <cell r="H3004" t="str">
            <v>I-404</v>
          </cell>
        </row>
        <row r="3007">
          <cell r="E3007" t="str">
            <v xml:space="preserve"> </v>
          </cell>
        </row>
        <row r="3008">
          <cell r="E3008" t="str">
            <v>AM1-500C4</v>
          </cell>
          <cell r="F3008" t="str">
            <v>Amortiguador conductor ACAR 500 mm2</v>
          </cell>
          <cell r="H3008">
            <v>24.704241379310346</v>
          </cell>
        </row>
        <row r="3010">
          <cell r="E3010" t="str">
            <v>Amortiguador conductor ACAR 500 mm2</v>
          </cell>
        </row>
        <row r="3012">
          <cell r="F3012" t="str">
            <v>TIPO DE CAMBIO (S/.POR US$) :</v>
          </cell>
          <cell r="G3012">
            <v>3.2450000000000001</v>
          </cell>
        </row>
        <row r="3013">
          <cell r="F3013" t="str">
            <v>FECHA DE REFERENCIA :</v>
          </cell>
          <cell r="G3013">
            <v>43100</v>
          </cell>
        </row>
        <row r="3015">
          <cell r="H3015" t="str">
            <v xml:space="preserve">PRECIO </v>
          </cell>
        </row>
        <row r="3016">
          <cell r="E3016" t="str">
            <v>FUENTE</v>
          </cell>
          <cell r="G3016" t="str">
            <v>TIPO</v>
          </cell>
          <cell r="H3016" t="str">
            <v>UNITARIO</v>
          </cell>
        </row>
        <row r="3017">
          <cell r="H3017" t="str">
            <v>(US$)</v>
          </cell>
        </row>
        <row r="3018">
          <cell r="E3018" t="str">
            <v>C.A.M.E CONTRATISTAS Y SERV.GENERALES SA REPORTE ADUANAS 20140619</v>
          </cell>
          <cell r="G3018">
            <v>0</v>
          </cell>
          <cell r="H3018">
            <v>24.704241379310346</v>
          </cell>
        </row>
        <row r="3028">
          <cell r="G3028" t="str">
            <v>US$/Unidad</v>
          </cell>
          <cell r="H3028">
            <v>24.704241379310346</v>
          </cell>
        </row>
        <row r="3029">
          <cell r="G3029" t="str">
            <v>US$/Unidad</v>
          </cell>
          <cell r="H3029" t="str">
            <v>NO APLICA</v>
          </cell>
          <cell r="I3029">
            <v>24.704241379310346</v>
          </cell>
        </row>
        <row r="3034">
          <cell r="H3034" t="str">
            <v>I-404</v>
          </cell>
        </row>
        <row r="3037">
          <cell r="E3037" t="str">
            <v xml:space="preserve"> </v>
          </cell>
        </row>
        <row r="3038">
          <cell r="E3038" t="str">
            <v>AM1-500C1</v>
          </cell>
          <cell r="F3038" t="str">
            <v>Amortiguador conductor AAAC 500 mm2</v>
          </cell>
          <cell r="H3038">
            <v>36.273371340090094</v>
          </cell>
        </row>
        <row r="3040">
          <cell r="E3040" t="str">
            <v>Amortiguador conductor AAAC 500 mm2</v>
          </cell>
        </row>
        <row r="3042">
          <cell r="F3042" t="str">
            <v>TIPO DE CAMBIO (S/.POR US$) :</v>
          </cell>
          <cell r="G3042">
            <v>3.2450000000000001</v>
          </cell>
        </row>
        <row r="3043">
          <cell r="F3043" t="str">
            <v>FECHA DE REFERENCIA :</v>
          </cell>
          <cell r="G3043">
            <v>43100</v>
          </cell>
        </row>
        <row r="3045">
          <cell r="H3045" t="str">
            <v xml:space="preserve">PRECIO </v>
          </cell>
        </row>
        <row r="3046">
          <cell r="E3046" t="str">
            <v>FUENTE</v>
          </cell>
          <cell r="G3046" t="str">
            <v>TIPO</v>
          </cell>
          <cell r="H3046" t="str">
            <v>UNITARIO</v>
          </cell>
        </row>
        <row r="3047">
          <cell r="H3047" t="str">
            <v>(US$)</v>
          </cell>
        </row>
        <row r="3048">
          <cell r="E3048" t="str">
            <v>COPEMI S.A.C. CONSTRUCTORES REPORTE ADUANAS 20170322</v>
          </cell>
          <cell r="G3048">
            <v>0</v>
          </cell>
          <cell r="H3048">
            <v>46.479124999999996</v>
          </cell>
        </row>
        <row r="3049">
          <cell r="E3049" t="str">
            <v>TRANSMISORA ELECTRICA DEL SUR 2 S.A.C. T REPORTE ADUANAS 20171108</v>
          </cell>
          <cell r="G3049">
            <v>0</v>
          </cell>
          <cell r="H3049">
            <v>41.517027027027027</v>
          </cell>
        </row>
        <row r="3050">
          <cell r="E3050" t="str">
            <v>TRANSMISORA ELECTRICA DEL SUR 2 S.A.C. T REPORTE ADUANAS 20171108</v>
          </cell>
          <cell r="G3050">
            <v>0</v>
          </cell>
          <cell r="H3050">
            <v>41.517333333333333</v>
          </cell>
        </row>
        <row r="3051">
          <cell r="E3051" t="str">
            <v>REPORTE EMPRESA :ENEL DISTRIBUCIÓN PERÚ - CON FACTURA N° ZTT20170505B1</v>
          </cell>
          <cell r="G3051">
            <v>1</v>
          </cell>
          <cell r="H3051">
            <v>15.58</v>
          </cell>
        </row>
        <row r="3060">
          <cell r="G3060" t="str">
            <v>US$/Unidad</v>
          </cell>
          <cell r="H3060">
            <v>36.273371340090094</v>
          </cell>
        </row>
        <row r="3061">
          <cell r="G3061" t="str">
            <v>US$/Unidad</v>
          </cell>
          <cell r="H3061">
            <v>36.273371340090094</v>
          </cell>
          <cell r="I3061">
            <v>36.273371340090094</v>
          </cell>
        </row>
        <row r="3066">
          <cell r="H3066" t="str">
            <v>I-404</v>
          </cell>
        </row>
        <row r="3069">
          <cell r="E3069" t="str">
            <v xml:space="preserve"> </v>
          </cell>
        </row>
        <row r="3070">
          <cell r="E3070" t="str">
            <v>AM1-500C9</v>
          </cell>
          <cell r="F3070" t="str">
            <v>Amortiguador conductor ACCR 500 mm2</v>
          </cell>
          <cell r="H3070">
            <v>204</v>
          </cell>
        </row>
        <row r="3072">
          <cell r="E3072" t="str">
            <v>Amortiguador conductor ACCR 500 mm2</v>
          </cell>
        </row>
        <row r="3074">
          <cell r="F3074" t="str">
            <v>TIPO DE CAMBIO (S/.POR US$) :</v>
          </cell>
          <cell r="G3074">
            <v>3.2450000000000001</v>
          </cell>
        </row>
        <row r="3075">
          <cell r="F3075" t="str">
            <v>FECHA DE REFERENCIA :</v>
          </cell>
          <cell r="G3075">
            <v>43100</v>
          </cell>
        </row>
        <row r="3077">
          <cell r="H3077" t="str">
            <v xml:space="preserve">PRECIO </v>
          </cell>
        </row>
        <row r="3078">
          <cell r="E3078" t="str">
            <v>FUENTE</v>
          </cell>
          <cell r="G3078" t="str">
            <v>TIPO</v>
          </cell>
          <cell r="H3078" t="str">
            <v>UNITARIO</v>
          </cell>
        </row>
        <row r="3079">
          <cell r="H3079" t="str">
            <v>(US$)</v>
          </cell>
        </row>
        <row r="3080">
          <cell r="E3080" t="str">
            <v>ESTIMADO</v>
          </cell>
          <cell r="G3080">
            <v>0</v>
          </cell>
          <cell r="H3080">
            <v>204</v>
          </cell>
        </row>
        <row r="3092">
          <cell r="G3092" t="str">
            <v>US$/Unidad</v>
          </cell>
          <cell r="H3092">
            <v>204</v>
          </cell>
        </row>
        <row r="3093">
          <cell r="G3093" t="str">
            <v>US$/Unidad</v>
          </cell>
          <cell r="H3093" t="str">
            <v>NO APLICA</v>
          </cell>
          <cell r="I3093">
            <v>204</v>
          </cell>
        </row>
        <row r="3099">
          <cell r="H3099" t="str">
            <v>I-404</v>
          </cell>
        </row>
        <row r="3102">
          <cell r="E3102" t="str">
            <v xml:space="preserve"> </v>
          </cell>
        </row>
        <row r="3103">
          <cell r="E3103" t="str">
            <v>AM1-400C4</v>
          </cell>
          <cell r="F3103" t="str">
            <v>Amortiguador conductor ACAR 400 mm2</v>
          </cell>
          <cell r="H3103">
            <v>28.46277083333333</v>
          </cell>
        </row>
        <row r="3105">
          <cell r="E3105" t="str">
            <v>Amortiguador conductor ACAR 400 mm2</v>
          </cell>
        </row>
        <row r="3107">
          <cell r="F3107" t="str">
            <v>TIPO DE CAMBIO (S/.POR US$) :</v>
          </cell>
          <cell r="G3107">
            <v>3.2450000000000001</v>
          </cell>
        </row>
        <row r="3108">
          <cell r="F3108" t="str">
            <v>FECHA DE REFERENCIA :</v>
          </cell>
          <cell r="G3108">
            <v>43100</v>
          </cell>
        </row>
        <row r="3110">
          <cell r="H3110" t="str">
            <v xml:space="preserve">PRECIO </v>
          </cell>
        </row>
        <row r="3111">
          <cell r="E3111" t="str">
            <v>FUENTE</v>
          </cell>
          <cell r="G3111" t="str">
            <v>TIPO</v>
          </cell>
          <cell r="H3111" t="str">
            <v>UNITARIO</v>
          </cell>
        </row>
        <row r="3112">
          <cell r="H3112" t="str">
            <v>(US$)</v>
          </cell>
        </row>
        <row r="3113">
          <cell r="E3113" t="str">
            <v>RED DE ENERGIA DEL PERU SA REPORTE ADUANAS 20170516</v>
          </cell>
          <cell r="G3113">
            <v>0</v>
          </cell>
          <cell r="H3113">
            <v>31.100999999999999</v>
          </cell>
        </row>
        <row r="3114">
          <cell r="E3114" t="str">
            <v>RED DE ENERGIA DEL PERU SA REPORTE ADUANAS 20170919</v>
          </cell>
          <cell r="G3114">
            <v>0</v>
          </cell>
          <cell r="H3114">
            <v>23.495250000000002</v>
          </cell>
        </row>
        <row r="3115">
          <cell r="E3115" t="str">
            <v>RED DE ENERGIA DEL PERU SA REPORTE ADUANAS 20170919</v>
          </cell>
          <cell r="G3115">
            <v>0</v>
          </cell>
          <cell r="H3115">
            <v>23.495233333333331</v>
          </cell>
        </row>
        <row r="3116">
          <cell r="E3116" t="str">
            <v>RED DE ENERGIA DEL PERU SA REPORTE ADUANAS 20171023</v>
          </cell>
          <cell r="G3116">
            <v>0</v>
          </cell>
          <cell r="H3116">
            <v>35.759599999999999</v>
          </cell>
        </row>
        <row r="3125">
          <cell r="G3125" t="str">
            <v>US$/Unidad</v>
          </cell>
          <cell r="H3125">
            <v>28.46277083333333</v>
          </cell>
        </row>
        <row r="3126">
          <cell r="G3126" t="str">
            <v>US$/Unidad</v>
          </cell>
          <cell r="H3126">
            <v>28.46277083333333</v>
          </cell>
          <cell r="I3126">
            <v>28.46277083333333</v>
          </cell>
        </row>
        <row r="3133">
          <cell r="H3133" t="str">
            <v>I-404</v>
          </cell>
        </row>
        <row r="3136">
          <cell r="E3136" t="str">
            <v xml:space="preserve"> </v>
          </cell>
        </row>
        <row r="3137">
          <cell r="E3137" t="str">
            <v>AM1-400C1</v>
          </cell>
          <cell r="F3137" t="str">
            <v>Amortiguador conductor AAAC 400 mm2</v>
          </cell>
          <cell r="H3137">
            <v>22.214702457264956</v>
          </cell>
        </row>
        <row r="3139">
          <cell r="E3139" t="str">
            <v>Amortiguador conductor AAAC 400 mm2</v>
          </cell>
        </row>
        <row r="3141">
          <cell r="F3141" t="str">
            <v>TIPO DE CAMBIO (S/.POR US$) :</v>
          </cell>
          <cell r="G3141">
            <v>3.2450000000000001</v>
          </cell>
        </row>
        <row r="3142">
          <cell r="F3142" t="str">
            <v>FECHA DE REFERENCIA :</v>
          </cell>
          <cell r="G3142">
            <v>43100</v>
          </cell>
        </row>
        <row r="3144">
          <cell r="H3144" t="str">
            <v xml:space="preserve">PRECIO </v>
          </cell>
        </row>
        <row r="3145">
          <cell r="E3145" t="str">
            <v>FUENTE</v>
          </cell>
          <cell r="G3145" t="str">
            <v>TIPO</v>
          </cell>
          <cell r="H3145" t="str">
            <v>UNITARIO</v>
          </cell>
        </row>
        <row r="3146">
          <cell r="H3146" t="str">
            <v>(US$)</v>
          </cell>
        </row>
        <row r="3147">
          <cell r="E3147" t="str">
            <v>PROYECTOS DE INFRAESTRUCTURA DEL PERU S. REPORTE ADUANAS 20170321</v>
          </cell>
          <cell r="G3147">
            <v>0</v>
          </cell>
          <cell r="H3147">
            <v>37.823787878787876</v>
          </cell>
        </row>
        <row r="3148">
          <cell r="E3148" t="str">
            <v>RED DE ENERGIA DEL PERU SA REPORTE ADUANAS 20170524</v>
          </cell>
          <cell r="G3148">
            <v>0</v>
          </cell>
          <cell r="H3148">
            <v>29.81528205128205</v>
          </cell>
        </row>
        <row r="3149">
          <cell r="E3149" t="str">
            <v>ALDESA CONSTRUCCIONES SA SUCURSAL EN PER REPORTE ADUANAS 20170516</v>
          </cell>
          <cell r="G3149">
            <v>0</v>
          </cell>
          <cell r="H3149">
            <v>15.50977777777778</v>
          </cell>
        </row>
        <row r="3150">
          <cell r="E3150" t="str">
            <v>TRANSMISORA ELECTRICA DEL SUR 2 S.A.C. T REPORTE ADUANAS 20171108</v>
          </cell>
          <cell r="G3150">
            <v>0</v>
          </cell>
          <cell r="H3150">
            <v>24.2865</v>
          </cell>
        </row>
        <row r="3151">
          <cell r="E3151" t="str">
            <v>RED DE ENERGIA DEL PERU SA REPORTE ADUANAS 20171113</v>
          </cell>
          <cell r="G3151">
            <v>0</v>
          </cell>
          <cell r="H3151">
            <v>19.247249999999998</v>
          </cell>
        </row>
        <row r="3159">
          <cell r="G3159" t="str">
            <v>US$/Unidad</v>
          </cell>
          <cell r="H3159">
            <v>25.33651954156954</v>
          </cell>
        </row>
        <row r="3160">
          <cell r="G3160" t="str">
            <v>US$/Unidad</v>
          </cell>
          <cell r="H3160">
            <v>22.214702457264956</v>
          </cell>
          <cell r="I3160">
            <v>22.214702457264956</v>
          </cell>
        </row>
        <row r="3167">
          <cell r="H3167" t="str">
            <v>I-404</v>
          </cell>
        </row>
        <row r="3170">
          <cell r="E3170" t="str">
            <v xml:space="preserve"> </v>
          </cell>
        </row>
        <row r="3171">
          <cell r="E3171" t="str">
            <v>AM1-300C1</v>
          </cell>
          <cell r="F3171" t="str">
            <v>Amortiguador conductor AAAC 300 mm2</v>
          </cell>
          <cell r="H3171">
            <v>30.8790625</v>
          </cell>
        </row>
        <row r="3173">
          <cell r="E3173" t="str">
            <v>Amortiguador conductor AAAC 300 mm2</v>
          </cell>
        </row>
        <row r="3175">
          <cell r="F3175" t="str">
            <v>TIPO DE CAMBIO (S/.POR US$) :</v>
          </cell>
          <cell r="G3175">
            <v>3.2450000000000001</v>
          </cell>
        </row>
        <row r="3176">
          <cell r="F3176" t="str">
            <v>FECHA DE REFERENCIA :</v>
          </cell>
          <cell r="G3176">
            <v>43100</v>
          </cell>
        </row>
        <row r="3178">
          <cell r="H3178" t="str">
            <v xml:space="preserve">PRECIO </v>
          </cell>
        </row>
        <row r="3179">
          <cell r="E3179" t="str">
            <v>FUENTE</v>
          </cell>
          <cell r="G3179" t="str">
            <v>TIPO</v>
          </cell>
          <cell r="H3179" t="str">
            <v>UNITARIO</v>
          </cell>
        </row>
        <row r="3180">
          <cell r="H3180" t="str">
            <v>(US$)</v>
          </cell>
        </row>
        <row r="3181">
          <cell r="E3181" t="str">
            <v>EMPRESA SERVICIOS GENERALES ELECTRICOS S REPORTE ADUANAS 20171003</v>
          </cell>
          <cell r="G3181">
            <v>0</v>
          </cell>
          <cell r="H3181">
            <v>29.997500000000002</v>
          </cell>
        </row>
        <row r="3182">
          <cell r="E3182" t="str">
            <v>COPEMI S.A.C. CONSTRUCTORES REPORTE ADUANAS 20170322</v>
          </cell>
          <cell r="G3182">
            <v>0</v>
          </cell>
          <cell r="H3182">
            <v>31.760624999999997</v>
          </cell>
        </row>
        <row r="3190">
          <cell r="G3190" t="str">
            <v>US$/Unidad</v>
          </cell>
          <cell r="H3190">
            <v>30.8790625</v>
          </cell>
        </row>
        <row r="3191">
          <cell r="G3191" t="str">
            <v>US$/Unidad</v>
          </cell>
          <cell r="H3191">
            <v>30.8790625</v>
          </cell>
          <cell r="I3191">
            <v>30.8790625</v>
          </cell>
        </row>
        <row r="3199">
          <cell r="H3199" t="str">
            <v>I-404</v>
          </cell>
        </row>
        <row r="3202">
          <cell r="E3202" t="str">
            <v xml:space="preserve"> </v>
          </cell>
        </row>
        <row r="3203">
          <cell r="E3203" t="str">
            <v>AM1-240C1</v>
          </cell>
          <cell r="F3203" t="str">
            <v>Amortiguador conductor AAAC 240 mm2</v>
          </cell>
          <cell r="H3203">
            <v>8.0084583333333335</v>
          </cell>
        </row>
        <row r="3205">
          <cell r="E3205" t="str">
            <v>Amortiguador conductor AAAC 240 mm2</v>
          </cell>
        </row>
        <row r="3207">
          <cell r="F3207" t="str">
            <v>TIPO DE CAMBIO (S/.POR US$) :</v>
          </cell>
          <cell r="G3207">
            <v>3.2450000000000001</v>
          </cell>
        </row>
        <row r="3208">
          <cell r="F3208" t="str">
            <v>FECHA DE REFERENCIA :</v>
          </cell>
          <cell r="G3208">
            <v>43100</v>
          </cell>
        </row>
        <row r="3210">
          <cell r="H3210" t="str">
            <v xml:space="preserve">PRECIO </v>
          </cell>
        </row>
        <row r="3211">
          <cell r="E3211" t="str">
            <v>FUENTE</v>
          </cell>
          <cell r="G3211" t="str">
            <v>TIPO</v>
          </cell>
          <cell r="H3211" t="str">
            <v>UNITARIO</v>
          </cell>
        </row>
        <row r="3212">
          <cell r="H3212" t="str">
            <v>(US$)</v>
          </cell>
        </row>
        <row r="3213">
          <cell r="E3213" t="str">
            <v>CODIMSUR S.R.L. REPORTE ADUANAS 20170915</v>
          </cell>
          <cell r="G3213">
            <v>0</v>
          </cell>
          <cell r="H3213">
            <v>8.0084583333333335</v>
          </cell>
        </row>
        <row r="3225">
          <cell r="G3225" t="str">
            <v>US$/Unidad</v>
          </cell>
          <cell r="H3225">
            <v>8.0084583333333335</v>
          </cell>
        </row>
        <row r="3226">
          <cell r="G3226" t="str">
            <v>US$/Unidad</v>
          </cell>
          <cell r="H3226" t="str">
            <v>NO APLICA</v>
          </cell>
          <cell r="I3226">
            <v>8.0084583333333335</v>
          </cell>
        </row>
        <row r="3231">
          <cell r="H3231" t="str">
            <v>I-404</v>
          </cell>
        </row>
        <row r="3234">
          <cell r="E3234" t="str">
            <v xml:space="preserve"> </v>
          </cell>
        </row>
        <row r="3235">
          <cell r="E3235" t="str">
            <v>AM1-185C1</v>
          </cell>
          <cell r="F3235" t="str">
            <v>Amortiguador conductor AAAC 185 mm2</v>
          </cell>
          <cell r="H3235">
            <v>25.841584158415841</v>
          </cell>
        </row>
        <row r="3237">
          <cell r="E3237" t="str">
            <v>Amortiguador conductor AAAC 185 mm2</v>
          </cell>
        </row>
        <row r="3239">
          <cell r="F3239" t="str">
            <v>TIPO DE CAMBIO (S/.POR US$) :</v>
          </cell>
          <cell r="G3239">
            <v>3.2450000000000001</v>
          </cell>
        </row>
        <row r="3240">
          <cell r="F3240" t="str">
            <v>FECHA DE REFERENCIA :</v>
          </cell>
          <cell r="G3240">
            <v>43100</v>
          </cell>
        </row>
        <row r="3242">
          <cell r="H3242" t="str">
            <v xml:space="preserve">PRECIO </v>
          </cell>
        </row>
        <row r="3243">
          <cell r="E3243" t="str">
            <v>FUENTE</v>
          </cell>
          <cell r="G3243" t="str">
            <v>TIPO</v>
          </cell>
          <cell r="H3243" t="str">
            <v>UNITARIO</v>
          </cell>
        </row>
        <row r="3244">
          <cell r="H3244" t="str">
            <v>(US$)</v>
          </cell>
        </row>
        <row r="3245">
          <cell r="E3245" t="str">
            <v>GTS MAJES S.A.C. - REPORTE ADUANAS - (20120516)</v>
          </cell>
          <cell r="G3245">
            <v>0</v>
          </cell>
          <cell r="H3245">
            <v>25.841584158415841</v>
          </cell>
        </row>
        <row r="3257">
          <cell r="G3257" t="str">
            <v>US$/Unidad</v>
          </cell>
          <cell r="H3257">
            <v>25.841584158415841</v>
          </cell>
        </row>
        <row r="3258">
          <cell r="G3258" t="str">
            <v>US$/Unidad</v>
          </cell>
          <cell r="H3258" t="str">
            <v>NO APLICA</v>
          </cell>
          <cell r="I3258">
            <v>25.841584158415841</v>
          </cell>
        </row>
        <row r="3263">
          <cell r="H3263" t="str">
            <v>I-404</v>
          </cell>
        </row>
        <row r="3266">
          <cell r="E3266" t="str">
            <v xml:space="preserve"> </v>
          </cell>
        </row>
        <row r="3267">
          <cell r="E3267" t="str">
            <v>AM1-150C1</v>
          </cell>
          <cell r="F3267" t="str">
            <v>Amortiguador conductor AAAC 150 mm2</v>
          </cell>
          <cell r="H3267">
            <v>14.857811092918542</v>
          </cell>
        </row>
        <row r="3269">
          <cell r="E3269" t="str">
            <v>Amortiguador conductor AAAC 150 mm2</v>
          </cell>
        </row>
        <row r="3271">
          <cell r="F3271" t="str">
            <v>TIPO DE CAMBIO (S/.POR US$) :</v>
          </cell>
          <cell r="G3271">
            <v>3.2450000000000001</v>
          </cell>
        </row>
        <row r="3272">
          <cell r="F3272" t="str">
            <v>FECHA DE REFERENCIA :</v>
          </cell>
          <cell r="G3272">
            <v>43100</v>
          </cell>
        </row>
        <row r="3274">
          <cell r="H3274" t="str">
            <v xml:space="preserve">PRECIO </v>
          </cell>
        </row>
        <row r="3275">
          <cell r="E3275" t="str">
            <v>FUENTE</v>
          </cell>
          <cell r="G3275" t="str">
            <v>TIPO</v>
          </cell>
          <cell r="H3275" t="str">
            <v>UNITARIO</v>
          </cell>
        </row>
        <row r="3276">
          <cell r="H3276" t="str">
            <v>(US$)</v>
          </cell>
        </row>
        <row r="3277">
          <cell r="E3277" t="str">
            <v>ALDESA CONSTRUCCIONES SA SUCURSAL EN PER REPORTE ADUANAS 20170516</v>
          </cell>
          <cell r="G3277">
            <v>0</v>
          </cell>
          <cell r="H3277">
            <v>14.857765042979942</v>
          </cell>
        </row>
        <row r="3278">
          <cell r="E3278" t="str">
            <v>ALDESA CONSTRUCCIONES SA SUCURSAL EN PER REPORTE ADUANAS 20170516</v>
          </cell>
          <cell r="G3278">
            <v>0</v>
          </cell>
          <cell r="H3278">
            <v>14.857857142857142</v>
          </cell>
        </row>
        <row r="3289">
          <cell r="G3289" t="str">
            <v>US$/Unidad</v>
          </cell>
          <cell r="H3289">
            <v>14.857811092918542</v>
          </cell>
        </row>
        <row r="3290">
          <cell r="G3290" t="str">
            <v>US$/Unidad</v>
          </cell>
          <cell r="H3290">
            <v>14.857811092918542</v>
          </cell>
          <cell r="I3290">
            <v>14.857811092918542</v>
          </cell>
        </row>
        <row r="3295">
          <cell r="H3295" t="str">
            <v>I-404</v>
          </cell>
        </row>
        <row r="3298">
          <cell r="E3298" t="str">
            <v xml:space="preserve"> </v>
          </cell>
        </row>
        <row r="3299">
          <cell r="E3299" t="str">
            <v>AM1-150C9</v>
          </cell>
          <cell r="F3299" t="str">
            <v>Amortiguador conductor ACCR 175 mm2</v>
          </cell>
          <cell r="H3299">
            <v>40</v>
          </cell>
        </row>
        <row r="3301">
          <cell r="E3301" t="str">
            <v>Amortiguador conductor ACCR 175 mm2</v>
          </cell>
        </row>
        <row r="3303">
          <cell r="F3303" t="str">
            <v>TIPO DE CAMBIO (S/.POR US$) :</v>
          </cell>
          <cell r="G3303">
            <v>3.2450000000000001</v>
          </cell>
        </row>
        <row r="3304">
          <cell r="F3304" t="str">
            <v>FECHA DE REFERENCIA :</v>
          </cell>
          <cell r="G3304">
            <v>43100</v>
          </cell>
        </row>
        <row r="3306">
          <cell r="H3306" t="str">
            <v xml:space="preserve">PRECIO </v>
          </cell>
        </row>
        <row r="3307">
          <cell r="E3307" t="str">
            <v>FUENTE</v>
          </cell>
          <cell r="G3307" t="str">
            <v>TIPO</v>
          </cell>
          <cell r="H3307" t="str">
            <v>UNITARIO</v>
          </cell>
        </row>
        <row r="3308">
          <cell r="H3308" t="str">
            <v>(US$)</v>
          </cell>
        </row>
        <row r="3309">
          <cell r="E3309" t="str">
            <v>ESTIMADO</v>
          </cell>
          <cell r="G3309">
            <v>0</v>
          </cell>
          <cell r="H3309">
            <v>40</v>
          </cell>
        </row>
        <row r="3321">
          <cell r="G3321" t="str">
            <v>US$/Unidad</v>
          </cell>
          <cell r="H3321">
            <v>40</v>
          </cell>
        </row>
        <row r="3322">
          <cell r="G3322" t="str">
            <v>US$/Unidad</v>
          </cell>
          <cell r="H3322" t="str">
            <v>NO APLICA</v>
          </cell>
          <cell r="I3322">
            <v>40</v>
          </cell>
        </row>
        <row r="3329">
          <cell r="H3329" t="str">
            <v>I-404</v>
          </cell>
        </row>
        <row r="3332">
          <cell r="E3332" t="str">
            <v xml:space="preserve"> </v>
          </cell>
        </row>
        <row r="3333">
          <cell r="E3333" t="str">
            <v>AM1-120C1</v>
          </cell>
          <cell r="F3333" t="str">
            <v>Amortiguador  conductor AAAC 120 mm2</v>
          </cell>
          <cell r="H3333">
            <v>6.8021847901234569</v>
          </cell>
        </row>
        <row r="3335">
          <cell r="E3335" t="str">
            <v>Amortiguador  conductor AAAC 120 mm2</v>
          </cell>
        </row>
        <row r="3337">
          <cell r="F3337" t="str">
            <v>TIPO DE CAMBIO (S/.POR US$) :</v>
          </cell>
          <cell r="G3337">
            <v>3.2450000000000001</v>
          </cell>
        </row>
        <row r="3338">
          <cell r="F3338" t="str">
            <v>FECHA DE REFERENCIA :</v>
          </cell>
          <cell r="G3338">
            <v>43100</v>
          </cell>
        </row>
        <row r="3340">
          <cell r="H3340" t="str">
            <v xml:space="preserve">PRECIO </v>
          </cell>
        </row>
        <row r="3341">
          <cell r="E3341" t="str">
            <v>FUENTE</v>
          </cell>
          <cell r="G3341" t="str">
            <v>TIPO</v>
          </cell>
          <cell r="H3341" t="str">
            <v>UNITARIO</v>
          </cell>
        </row>
        <row r="3342">
          <cell r="H3342" t="str">
            <v>(US$)</v>
          </cell>
        </row>
        <row r="3343">
          <cell r="E3343" t="str">
            <v>GCZ INGENIEROS S.A.C. REPORTE ADUANAS 20171206</v>
          </cell>
          <cell r="G3343">
            <v>0</v>
          </cell>
          <cell r="H3343">
            <v>6.607456</v>
          </cell>
        </row>
        <row r="3344">
          <cell r="E3344" t="str">
            <v>REPORTE EMPRESA :ELECTRO DUNAS - CON FACTURA N° 001-011266</v>
          </cell>
          <cell r="G3344">
            <v>1</v>
          </cell>
          <cell r="H3344">
            <v>6.9969135802469138</v>
          </cell>
        </row>
        <row r="3355">
          <cell r="G3355" t="str">
            <v>US$/Unidad</v>
          </cell>
          <cell r="H3355">
            <v>6.8021847901234569</v>
          </cell>
        </row>
        <row r="3356">
          <cell r="G3356" t="str">
            <v>US$/Unidad</v>
          </cell>
          <cell r="H3356">
            <v>6.8021847901234569</v>
          </cell>
          <cell r="I3356">
            <v>6.8021847901234569</v>
          </cell>
        </row>
        <row r="3361">
          <cell r="H3361" t="str">
            <v>I-404</v>
          </cell>
        </row>
        <row r="3364">
          <cell r="E3364" t="str">
            <v xml:space="preserve"> </v>
          </cell>
        </row>
        <row r="3365">
          <cell r="E3365" t="str">
            <v>AM1-095C1</v>
          </cell>
          <cell r="F3365" t="str">
            <v>Amortiguador conductor AAAC 95 mm2</v>
          </cell>
          <cell r="H3365">
            <v>5.3254498294630634</v>
          </cell>
        </row>
        <row r="3367">
          <cell r="E3367" t="str">
            <v>Amortiguador conductor AAAC 95 mm2</v>
          </cell>
        </row>
        <row r="3369">
          <cell r="F3369" t="str">
            <v>TIPO DE CAMBIO (S/.POR US$) :</v>
          </cell>
          <cell r="G3369">
            <v>3.2450000000000001</v>
          </cell>
        </row>
        <row r="3370">
          <cell r="F3370" t="str">
            <v>FECHA DE REFERENCIA :</v>
          </cell>
          <cell r="G3370">
            <v>43100</v>
          </cell>
        </row>
        <row r="3372">
          <cell r="H3372" t="str">
            <v xml:space="preserve">PRECIO </v>
          </cell>
        </row>
        <row r="3373">
          <cell r="E3373" t="str">
            <v>FUENTE</v>
          </cell>
          <cell r="G3373" t="str">
            <v>TIPO</v>
          </cell>
          <cell r="H3373" t="str">
            <v>UNITARIO</v>
          </cell>
        </row>
        <row r="3374">
          <cell r="H3374" t="str">
            <v>(US$)</v>
          </cell>
        </row>
        <row r="3375">
          <cell r="E3375" t="str">
            <v>ABENGOA PERU S.A. REPORTE ADUANAS 20170201</v>
          </cell>
          <cell r="G3375">
            <v>0</v>
          </cell>
          <cell r="H3375">
            <v>5.3254498294630634</v>
          </cell>
        </row>
        <row r="3387">
          <cell r="G3387" t="str">
            <v>US$/Unidad</v>
          </cell>
          <cell r="H3387">
            <v>5.3254498294630634</v>
          </cell>
        </row>
        <row r="3388">
          <cell r="G3388" t="str">
            <v>US$/Unidad</v>
          </cell>
          <cell r="H3388" t="str">
            <v>NO APLICA</v>
          </cell>
          <cell r="I3388">
            <v>5.3254498294630634</v>
          </cell>
        </row>
        <row r="3393">
          <cell r="H3393" t="str">
            <v>I-404</v>
          </cell>
        </row>
        <row r="3396">
          <cell r="E3396" t="str">
            <v xml:space="preserve"> </v>
          </cell>
        </row>
        <row r="3397">
          <cell r="E3397" t="str">
            <v>AM1-070C1</v>
          </cell>
          <cell r="F3397" t="str">
            <v>Amortiguador conductor AAAC 70 mm2</v>
          </cell>
          <cell r="H3397">
            <v>4.0600100000000001</v>
          </cell>
        </row>
        <row r="3399">
          <cell r="E3399" t="str">
            <v>Amortiguador conductor AAAC 70 mm2</v>
          </cell>
        </row>
        <row r="3401">
          <cell r="F3401" t="str">
            <v>TIPO DE CAMBIO (S/.POR US$) :</v>
          </cell>
          <cell r="G3401">
            <v>3.2450000000000001</v>
          </cell>
        </row>
        <row r="3402">
          <cell r="F3402" t="str">
            <v>FECHA DE REFERENCIA :</v>
          </cell>
          <cell r="G3402">
            <v>43100</v>
          </cell>
        </row>
        <row r="3404">
          <cell r="H3404" t="str">
            <v xml:space="preserve">PRECIO </v>
          </cell>
        </row>
        <row r="3405">
          <cell r="E3405" t="str">
            <v>FUENTE</v>
          </cell>
          <cell r="G3405" t="str">
            <v>TIPO</v>
          </cell>
          <cell r="H3405" t="str">
            <v>UNITARIO</v>
          </cell>
        </row>
        <row r="3406">
          <cell r="H3406" t="str">
            <v>(US$)</v>
          </cell>
        </row>
        <row r="3407">
          <cell r="E3407" t="str">
            <v>MANUFACTURAS INDUSTRIALES MENDOZA S.A.REPORTE ADUANAS 20140610</v>
          </cell>
          <cell r="G3407">
            <v>0</v>
          </cell>
          <cell r="H3407">
            <v>4.0600100000000001</v>
          </cell>
        </row>
        <row r="3419">
          <cell r="G3419" t="str">
            <v>US$/Unidad</v>
          </cell>
          <cell r="H3419">
            <v>4.0600100000000001</v>
          </cell>
        </row>
        <row r="3420">
          <cell r="G3420" t="str">
            <v>US$/Unidad</v>
          </cell>
          <cell r="H3420" t="str">
            <v>NO APLICA</v>
          </cell>
          <cell r="I3420">
            <v>4.0600100000000001</v>
          </cell>
        </row>
        <row r="3425">
          <cell r="H3425" t="str">
            <v>I-404</v>
          </cell>
        </row>
        <row r="3428">
          <cell r="E3428" t="str">
            <v xml:space="preserve"> </v>
          </cell>
        </row>
        <row r="3429">
          <cell r="E3429" t="str">
            <v>AM1-050C1</v>
          </cell>
          <cell r="F3429" t="str">
            <v>Amortiguador conductor AAAC 50 mm2</v>
          </cell>
          <cell r="H3429">
            <v>13.871436628568876</v>
          </cell>
        </row>
        <row r="3431">
          <cell r="E3431" t="str">
            <v>Amortiguador conductor AAAC 50 mm2</v>
          </cell>
        </row>
        <row r="3433">
          <cell r="F3433" t="str">
            <v>TIPO DE CAMBIO (S/.POR US$) :</v>
          </cell>
          <cell r="G3433">
            <v>3.2450000000000001</v>
          </cell>
        </row>
        <row r="3434">
          <cell r="F3434" t="str">
            <v>FECHA DE REFERENCIA :</v>
          </cell>
          <cell r="G3434">
            <v>43100</v>
          </cell>
        </row>
        <row r="3436">
          <cell r="H3436" t="str">
            <v xml:space="preserve">PRECIO </v>
          </cell>
        </row>
        <row r="3437">
          <cell r="E3437" t="str">
            <v>FUENTE</v>
          </cell>
          <cell r="G3437" t="str">
            <v>TIPO</v>
          </cell>
          <cell r="H3437" t="str">
            <v>UNITARIO</v>
          </cell>
        </row>
        <row r="3438">
          <cell r="H3438" t="str">
            <v>(US$)</v>
          </cell>
        </row>
        <row r="3439">
          <cell r="E3439" t="str">
            <v>MANUFACTURAS INDUSTRIALES MENDOZA S.A.REPORTE ADUANAS 20140108</v>
          </cell>
          <cell r="G3439">
            <v>0</v>
          </cell>
          <cell r="H3439">
            <v>3.8759600000000001</v>
          </cell>
        </row>
        <row r="3440">
          <cell r="E3440" t="str">
            <v>ATN 2 S.A.REPORTE ADUANAS 20140109</v>
          </cell>
          <cell r="G3440">
            <v>0</v>
          </cell>
          <cell r="H3440">
            <v>11.677026713124274</v>
          </cell>
        </row>
        <row r="3441">
          <cell r="E3441" t="str">
            <v>ATN 2 S.A.REPORTE ADUANAS 20140109</v>
          </cell>
          <cell r="G3441">
            <v>0</v>
          </cell>
          <cell r="H3441">
            <v>13.800139999999999</v>
          </cell>
        </row>
        <row r="3442">
          <cell r="E3442" t="str">
            <v>ATN 2 S.A.REPORTE ADUANAS 20140109</v>
          </cell>
          <cell r="G3442">
            <v>0</v>
          </cell>
          <cell r="H3442">
            <v>11.676938775510205</v>
          </cell>
        </row>
        <row r="3443">
          <cell r="E3443" t="str">
            <v>COBRA PERU S.A REPORTE ADUANAS 20140114</v>
          </cell>
          <cell r="G3443">
            <v>0</v>
          </cell>
          <cell r="H3443">
            <v>18.331641025641026</v>
          </cell>
        </row>
        <row r="3444">
          <cell r="E3444" t="str">
            <v>ABENGOA PERU S.A.REPORTE ADUANAS 20140403</v>
          </cell>
          <cell r="G3444">
            <v>0</v>
          </cell>
          <cell r="H3444">
            <v>32.623846153846152</v>
          </cell>
        </row>
        <row r="3445">
          <cell r="E3445" t="str">
            <v>ABENGOA PERU S.A.REPORTE ADUANAS 20140403</v>
          </cell>
          <cell r="G3445">
            <v>0</v>
          </cell>
          <cell r="H3445">
            <v>32.741250000000001</v>
          </cell>
        </row>
        <row r="3451">
          <cell r="G3451" t="str">
            <v>US$/Unidad</v>
          </cell>
          <cell r="H3451">
            <v>17.818114666874521</v>
          </cell>
        </row>
        <row r="3452">
          <cell r="G3452" t="str">
            <v>US$/Unidad</v>
          </cell>
          <cell r="H3452">
            <v>13.871436628568876</v>
          </cell>
          <cell r="I3452">
            <v>13.871436628568876</v>
          </cell>
        </row>
        <row r="3457">
          <cell r="H3457" t="str">
            <v>I-404</v>
          </cell>
        </row>
        <row r="3460">
          <cell r="E3460" t="str">
            <v xml:space="preserve"> </v>
          </cell>
        </row>
        <row r="3461">
          <cell r="E3461" t="str">
            <v>AM1-035C1</v>
          </cell>
          <cell r="F3461" t="str">
            <v>Amortiguador conductor AAAC 35 mm2</v>
          </cell>
          <cell r="H3461">
            <v>20.2</v>
          </cell>
        </row>
        <row r="3463">
          <cell r="E3463" t="str">
            <v>Amortiguador conductor AAAC 35 mm2</v>
          </cell>
        </row>
        <row r="3465">
          <cell r="F3465" t="str">
            <v>TIPO DE CAMBIO (S/.POR US$) :</v>
          </cell>
          <cell r="G3465">
            <v>3.2450000000000001</v>
          </cell>
        </row>
        <row r="3466">
          <cell r="F3466" t="str">
            <v>FECHA DE REFERENCIA :</v>
          </cell>
          <cell r="G3466">
            <v>43100</v>
          </cell>
        </row>
        <row r="3468">
          <cell r="H3468" t="str">
            <v xml:space="preserve">PRECIO </v>
          </cell>
        </row>
        <row r="3469">
          <cell r="E3469" t="str">
            <v>FUENTE</v>
          </cell>
          <cell r="G3469" t="str">
            <v>TIPO</v>
          </cell>
          <cell r="H3469" t="str">
            <v>UNITARIO</v>
          </cell>
        </row>
        <row r="3470">
          <cell r="H3470" t="str">
            <v>(US$)</v>
          </cell>
        </row>
        <row r="3471">
          <cell r="E3471" t="str">
            <v>EMPRESA SERVICIOS GENERALES ELECTRICOS S REPORTE ADUANAS 20171003</v>
          </cell>
          <cell r="G3471">
            <v>0</v>
          </cell>
          <cell r="H3471">
            <v>20.2</v>
          </cell>
        </row>
        <row r="3483">
          <cell r="G3483" t="str">
            <v>US$/Unidad</v>
          </cell>
          <cell r="H3483">
            <v>20.2</v>
          </cell>
        </row>
        <row r="3484">
          <cell r="G3484" t="str">
            <v>US$/Unidad</v>
          </cell>
          <cell r="H3484" t="str">
            <v>NO APLICA</v>
          </cell>
          <cell r="I3484">
            <v>20.2</v>
          </cell>
        </row>
        <row r="3492">
          <cell r="H3492" t="str">
            <v>I-404</v>
          </cell>
        </row>
        <row r="3495">
          <cell r="E3495" t="str">
            <v xml:space="preserve"> </v>
          </cell>
        </row>
        <row r="3496">
          <cell r="E3496" t="str">
            <v>ES2-051C5</v>
          </cell>
          <cell r="F3496" t="str">
            <v>Ensamble suspensión cable de guarda de Ao Gdo. 3/8" EHS</v>
          </cell>
          <cell r="H3496">
            <v>29.12</v>
          </cell>
        </row>
        <row r="3498">
          <cell r="E3498" t="str">
            <v>Ensamble suspensión cable de guarda de Ao Gdo. 3/8" EHS</v>
          </cell>
        </row>
        <row r="3500">
          <cell r="F3500" t="str">
            <v>TIPO DE CAMBIO (S/.POR US$) :</v>
          </cell>
          <cell r="G3500">
            <v>3.2450000000000001</v>
          </cell>
        </row>
        <row r="3501">
          <cell r="F3501" t="str">
            <v>FECHA DE REFERENCIA :</v>
          </cell>
          <cell r="G3501">
            <v>43100</v>
          </cell>
        </row>
        <row r="3503">
          <cell r="H3503" t="str">
            <v xml:space="preserve">PRECIO </v>
          </cell>
        </row>
        <row r="3504">
          <cell r="E3504" t="str">
            <v>FUENTE</v>
          </cell>
          <cell r="G3504" t="str">
            <v>TIPO</v>
          </cell>
          <cell r="H3504" t="str">
            <v>UNITARIO</v>
          </cell>
        </row>
        <row r="3505">
          <cell r="H3505" t="str">
            <v>(US$)</v>
          </cell>
        </row>
        <row r="3506">
          <cell r="E3506" t="str">
            <v>VALOR ESTIMADO</v>
          </cell>
          <cell r="G3506">
            <v>0</v>
          </cell>
          <cell r="H3506">
            <v>29.12</v>
          </cell>
        </row>
        <row r="3518">
          <cell r="G3518" t="str">
            <v>US$/Unidad</v>
          </cell>
          <cell r="H3518">
            <v>29.12</v>
          </cell>
        </row>
        <row r="3519">
          <cell r="G3519" t="str">
            <v>US$/Unidad</v>
          </cell>
          <cell r="H3519" t="str">
            <v>NO APLICA</v>
          </cell>
          <cell r="I3519">
            <v>29.12</v>
          </cell>
        </row>
        <row r="3524">
          <cell r="H3524" t="str">
            <v>I-404</v>
          </cell>
        </row>
        <row r="3527">
          <cell r="E3527" t="str">
            <v xml:space="preserve"> </v>
          </cell>
        </row>
        <row r="3528">
          <cell r="E3528" t="str">
            <v>ES2-038C5</v>
          </cell>
          <cell r="F3528" t="str">
            <v>Ensamble suspensión cable de guarda de Ao Gdo.5/16" EHS</v>
          </cell>
          <cell r="H3528">
            <v>28</v>
          </cell>
        </row>
        <row r="3530">
          <cell r="E3530" t="str">
            <v>Ensamble suspensión cable de guarda de Ao Gdo.5/16" EHS</v>
          </cell>
        </row>
        <row r="3532">
          <cell r="F3532" t="str">
            <v>TIPO DE CAMBIO (S/.POR US$) :</v>
          </cell>
          <cell r="G3532">
            <v>3.2450000000000001</v>
          </cell>
        </row>
        <row r="3533">
          <cell r="F3533" t="str">
            <v>FECHA DE REFERENCIA :</v>
          </cell>
          <cell r="G3533">
            <v>43100</v>
          </cell>
        </row>
        <row r="3535">
          <cell r="H3535" t="str">
            <v xml:space="preserve">PRECIO </v>
          </cell>
        </row>
        <row r="3536">
          <cell r="E3536" t="str">
            <v>FUENTE</v>
          </cell>
          <cell r="G3536" t="str">
            <v>TIPO</v>
          </cell>
          <cell r="H3536" t="str">
            <v>UNITARIO</v>
          </cell>
        </row>
        <row r="3537">
          <cell r="H3537" t="str">
            <v>(US$)</v>
          </cell>
        </row>
        <row r="3538">
          <cell r="E3538" t="str">
            <v>VALOR CALCULADO: A PARTIR DE PRECIO DE COTIZACION Y EL PRECIO PROPORCIONAL DE AMORTIGUADOR 120 mm2</v>
          </cell>
          <cell r="G3538">
            <v>0</v>
          </cell>
          <cell r="H3538">
            <v>28</v>
          </cell>
        </row>
        <row r="3550">
          <cell r="G3550" t="str">
            <v>US$/Unidad</v>
          </cell>
          <cell r="H3550">
            <v>28</v>
          </cell>
        </row>
        <row r="3551">
          <cell r="G3551" t="str">
            <v>US$/Unidad</v>
          </cell>
          <cell r="H3551" t="str">
            <v>NO APLICA</v>
          </cell>
          <cell r="I3551">
            <v>28</v>
          </cell>
        </row>
        <row r="3556">
          <cell r="H3556" t="str">
            <v>I-404</v>
          </cell>
        </row>
        <row r="3559">
          <cell r="E3559" t="str">
            <v xml:space="preserve"> </v>
          </cell>
        </row>
        <row r="3560">
          <cell r="E3560" t="str">
            <v>EN2-051C5</v>
          </cell>
          <cell r="F3560" t="str">
            <v>Ensamble anclaje cable de guarda de Ao Gdo. 3/8" EHS</v>
          </cell>
          <cell r="H3560">
            <v>39.200000000000003</v>
          </cell>
        </row>
        <row r="3562">
          <cell r="E3562" t="str">
            <v>Ensamble anclaje cable de guarda de Ao Gdo. 3/8" EHS</v>
          </cell>
        </row>
        <row r="3564">
          <cell r="F3564" t="str">
            <v>TIPO DE CAMBIO (S/.POR US$) :</v>
          </cell>
          <cell r="G3564">
            <v>3.2450000000000001</v>
          </cell>
        </row>
        <row r="3565">
          <cell r="F3565" t="str">
            <v>FECHA DE REFERENCIA :</v>
          </cell>
          <cell r="G3565">
            <v>43100</v>
          </cell>
        </row>
        <row r="3567">
          <cell r="H3567" t="str">
            <v xml:space="preserve">PRECIO </v>
          </cell>
        </row>
        <row r="3568">
          <cell r="E3568" t="str">
            <v>FUENTE</v>
          </cell>
          <cell r="G3568" t="str">
            <v>TIPO</v>
          </cell>
          <cell r="H3568" t="str">
            <v>UNITARIO</v>
          </cell>
        </row>
        <row r="3569">
          <cell r="H3569" t="str">
            <v>(US$)</v>
          </cell>
        </row>
        <row r="3570">
          <cell r="E3570" t="str">
            <v>VALOR CALCULADO: A PARTIR DE PRECIO DE COTIZACION Y EL PRECIO PROPORCIONAL DE AMORTIGUADOR 120 mm2</v>
          </cell>
          <cell r="G3570">
            <v>0</v>
          </cell>
          <cell r="H3570">
            <v>39.200000000000003</v>
          </cell>
        </row>
        <row r="3582">
          <cell r="G3582" t="str">
            <v>US$/Unidad</v>
          </cell>
          <cell r="H3582">
            <v>39.200000000000003</v>
          </cell>
        </row>
        <row r="3583">
          <cell r="G3583" t="str">
            <v>US$/Unidad</v>
          </cell>
          <cell r="H3583" t="str">
            <v>NO APLICA</v>
          </cell>
          <cell r="I3583">
            <v>39.200000000000003</v>
          </cell>
        </row>
        <row r="3588">
          <cell r="H3588" t="str">
            <v>I-404</v>
          </cell>
        </row>
        <row r="3591">
          <cell r="E3591" t="str">
            <v xml:space="preserve"> </v>
          </cell>
        </row>
        <row r="3592">
          <cell r="E3592" t="str">
            <v>EN2-038C5</v>
          </cell>
          <cell r="F3592" t="str">
            <v>Ensamble anclaje cable de guarda de Ao Gdo. 5/16" EHS</v>
          </cell>
          <cell r="H3592">
            <v>39.200000000000003</v>
          </cell>
        </row>
        <row r="3594">
          <cell r="E3594" t="str">
            <v>Ensamble anclaje cable de guarda de Ao Gdo. 5/16" EHS</v>
          </cell>
        </row>
        <row r="3596">
          <cell r="F3596" t="str">
            <v>TIPO DE CAMBIO (S/.POR US$) :</v>
          </cell>
          <cell r="G3596">
            <v>3.2450000000000001</v>
          </cell>
        </row>
        <row r="3597">
          <cell r="F3597" t="str">
            <v>FECHA DE REFERENCIA :</v>
          </cell>
          <cell r="G3597">
            <v>43100</v>
          </cell>
        </row>
        <row r="3599">
          <cell r="H3599" t="str">
            <v xml:space="preserve">PRECIO </v>
          </cell>
        </row>
        <row r="3600">
          <cell r="E3600" t="str">
            <v>FUENTE</v>
          </cell>
          <cell r="G3600" t="str">
            <v>TIPO</v>
          </cell>
          <cell r="H3600" t="str">
            <v>UNITARIO</v>
          </cell>
        </row>
        <row r="3601">
          <cell r="H3601" t="str">
            <v>(US$)</v>
          </cell>
        </row>
        <row r="3602">
          <cell r="E3602" t="str">
            <v>VALOR CALCULADO: A PARTIR DE PRECIO DE COTIZACION Y EL PRECIO PROPORCIONAL DE AMORTIGUADOR 120 mm2</v>
          </cell>
          <cell r="G3602">
            <v>0</v>
          </cell>
          <cell r="H3602">
            <v>39.200000000000003</v>
          </cell>
        </row>
        <row r="3614">
          <cell r="G3614" t="str">
            <v>US$/Unidad</v>
          </cell>
          <cell r="H3614">
            <v>39.200000000000003</v>
          </cell>
        </row>
        <row r="3615">
          <cell r="G3615" t="str">
            <v>US$/Unidad</v>
          </cell>
          <cell r="H3615" t="str">
            <v>NO APLICA</v>
          </cell>
          <cell r="I3615">
            <v>39.200000000000003</v>
          </cell>
        </row>
        <row r="3620">
          <cell r="H3620" t="str">
            <v>I-404</v>
          </cell>
        </row>
        <row r="3623">
          <cell r="E3623" t="str">
            <v xml:space="preserve"> </v>
          </cell>
        </row>
        <row r="3624">
          <cell r="E3624" t="str">
            <v>AM2-051C5</v>
          </cell>
          <cell r="F3624" t="str">
            <v>Amortiguador cable de guarda de Ao Gdo. 3/8" EHS</v>
          </cell>
          <cell r="H3624">
            <v>6.8019999999999996</v>
          </cell>
        </row>
        <row r="3626">
          <cell r="E3626" t="str">
            <v>Amortiguador cable de guarda de Ao Gdo. 3/8" EHS</v>
          </cell>
        </row>
        <row r="3628">
          <cell r="F3628" t="str">
            <v>TIPO DE CAMBIO (S/.POR US$) :</v>
          </cell>
          <cell r="G3628">
            <v>3.2450000000000001</v>
          </cell>
        </row>
        <row r="3629">
          <cell r="F3629" t="str">
            <v>FECHA DE REFERENCIA :</v>
          </cell>
          <cell r="G3629">
            <v>43100</v>
          </cell>
        </row>
        <row r="3631">
          <cell r="H3631" t="str">
            <v xml:space="preserve">PRECIO </v>
          </cell>
        </row>
        <row r="3632">
          <cell r="E3632" t="str">
            <v>FUENTE</v>
          </cell>
          <cell r="G3632" t="str">
            <v>TIPO</v>
          </cell>
          <cell r="H3632" t="str">
            <v>UNITARIO</v>
          </cell>
        </row>
        <row r="3633">
          <cell r="H3633" t="str">
            <v>(US$)</v>
          </cell>
        </row>
        <row r="3634">
          <cell r="E3634" t="str">
            <v>GCZ INGENIEROS S.A.C. REPORTE ADUANAS 20160510</v>
          </cell>
          <cell r="G3634">
            <v>0</v>
          </cell>
          <cell r="H3634">
            <v>6.8019999999999996</v>
          </cell>
        </row>
        <row r="3646">
          <cell r="G3646" t="str">
            <v>US$/Unidad</v>
          </cell>
          <cell r="H3646">
            <v>6.8019999999999996</v>
          </cell>
        </row>
        <row r="3647">
          <cell r="G3647" t="str">
            <v>US$/Unidad</v>
          </cell>
          <cell r="H3647" t="str">
            <v>NO APLICA</v>
          </cell>
          <cell r="I3647">
            <v>6.8019999999999996</v>
          </cell>
        </row>
        <row r="3652">
          <cell r="H3652" t="str">
            <v>I-404</v>
          </cell>
        </row>
        <row r="3655">
          <cell r="E3655" t="str">
            <v xml:space="preserve"> </v>
          </cell>
        </row>
        <row r="3656">
          <cell r="E3656" t="str">
            <v>AM2-038C5</v>
          </cell>
          <cell r="F3656" t="str">
            <v>Amortiguador cable de guarda de Ao Gdo. 5/16" EHS</v>
          </cell>
          <cell r="H3656">
            <v>16.517481960994516</v>
          </cell>
        </row>
        <row r="3658">
          <cell r="E3658" t="str">
            <v>Amortiguador cable de guarda de Ao Gdo. 5/16" EHS</v>
          </cell>
        </row>
        <row r="3660">
          <cell r="F3660" t="str">
            <v>TIPO DE CAMBIO (S/.POR US$) :</v>
          </cell>
          <cell r="G3660">
            <v>3.2450000000000001</v>
          </cell>
        </row>
        <row r="3661">
          <cell r="F3661" t="str">
            <v>FECHA DE REFERENCIA :</v>
          </cell>
          <cell r="G3661">
            <v>43100</v>
          </cell>
        </row>
        <row r="3663">
          <cell r="H3663" t="str">
            <v xml:space="preserve">PRECIO </v>
          </cell>
        </row>
        <row r="3664">
          <cell r="E3664" t="str">
            <v>FUENTE</v>
          </cell>
          <cell r="G3664" t="str">
            <v>TIPO</v>
          </cell>
          <cell r="H3664" t="str">
            <v>UNITARIO</v>
          </cell>
        </row>
        <row r="3665">
          <cell r="H3665" t="str">
            <v>(US$)</v>
          </cell>
        </row>
        <row r="3666">
          <cell r="E3666" t="str">
            <v>VALOR CALCULADO: A PARTIR DE PRECIO DE COTIZACION Y EL PRECIO PROPORCIONAL DE AMORTIGUADOR 120 mm2</v>
          </cell>
          <cell r="G3666">
            <v>0</v>
          </cell>
          <cell r="H3666">
            <v>16.517481960994516</v>
          </cell>
        </row>
        <row r="3678">
          <cell r="G3678" t="str">
            <v>US$/Unidad</v>
          </cell>
          <cell r="H3678">
            <v>16.517481960994516</v>
          </cell>
        </row>
        <row r="3679">
          <cell r="G3679" t="str">
            <v>US$/Unidad</v>
          </cell>
          <cell r="H3679" t="str">
            <v>NO APLICA</v>
          </cell>
          <cell r="I3679">
            <v>16.517481960994516</v>
          </cell>
        </row>
        <row r="3684">
          <cell r="H3684" t="str">
            <v>I-404</v>
          </cell>
        </row>
        <row r="3687">
          <cell r="E3687" t="str">
            <v xml:space="preserve"> </v>
          </cell>
        </row>
        <row r="3688">
          <cell r="E3688" t="str">
            <v>JE2-051C5</v>
          </cell>
          <cell r="F3688" t="str">
            <v>Juntas de empalme cable de guarda de Ao Gdo. 3/8" EHS</v>
          </cell>
          <cell r="H3688">
            <v>2.0449999999999999</v>
          </cell>
        </row>
        <row r="3690">
          <cell r="E3690" t="str">
            <v>Juntas de empalme cable de guarda de Ao Gdo. 3/8" EHS</v>
          </cell>
        </row>
        <row r="3692">
          <cell r="F3692" t="str">
            <v>TIPO DE CAMBIO (S/.POR US$) :</v>
          </cell>
          <cell r="G3692">
            <v>3.2450000000000001</v>
          </cell>
        </row>
        <row r="3693">
          <cell r="F3693" t="str">
            <v>FECHA DE REFERENCIA :</v>
          </cell>
          <cell r="G3693">
            <v>43100</v>
          </cell>
        </row>
        <row r="3695">
          <cell r="H3695" t="str">
            <v xml:space="preserve">PRECIO </v>
          </cell>
        </row>
        <row r="3696">
          <cell r="E3696" t="str">
            <v>FUENTE</v>
          </cell>
          <cell r="G3696" t="str">
            <v>TIPO</v>
          </cell>
          <cell r="H3696" t="str">
            <v>UNITARIO</v>
          </cell>
        </row>
        <row r="3697">
          <cell r="H3697" t="str">
            <v>(US$)</v>
          </cell>
        </row>
        <row r="3698">
          <cell r="E3698" t="str">
            <v>GCZ INGENIEROS S.A.C. REPORTE ADUANAS 20160510</v>
          </cell>
          <cell r="G3698">
            <v>0</v>
          </cell>
          <cell r="H3698">
            <v>2.0449999999999999</v>
          </cell>
        </row>
        <row r="3710">
          <cell r="G3710" t="str">
            <v>US$/Unidad</v>
          </cell>
          <cell r="H3710">
            <v>2.0449999999999999</v>
          </cell>
        </row>
        <row r="3711">
          <cell r="G3711" t="str">
            <v>US$/Unidad</v>
          </cell>
          <cell r="H3711" t="str">
            <v>NO APLICA</v>
          </cell>
          <cell r="I3711">
            <v>2.0449999999999999</v>
          </cell>
        </row>
        <row r="3716">
          <cell r="H3716" t="str">
            <v>I-404</v>
          </cell>
        </row>
        <row r="3719">
          <cell r="E3719" t="str">
            <v xml:space="preserve"> </v>
          </cell>
        </row>
        <row r="3720">
          <cell r="E3720" t="str">
            <v>JE2-038C5</v>
          </cell>
          <cell r="F3720" t="str">
            <v>Juntas de empalme cable de guarda de Ao Gdo. 5/16" EHS</v>
          </cell>
          <cell r="H3720">
            <v>8.5120000000000005</v>
          </cell>
        </row>
        <row r="3722">
          <cell r="E3722" t="str">
            <v>Juntas de empalme cable de guarda de Ao Gdo. 5/16" EHS</v>
          </cell>
        </row>
        <row r="3724">
          <cell r="F3724" t="str">
            <v>TIPO DE CAMBIO (S/.POR US$) :</v>
          </cell>
          <cell r="G3724">
            <v>3.2450000000000001</v>
          </cell>
        </row>
        <row r="3725">
          <cell r="F3725" t="str">
            <v>FECHA DE REFERENCIA :</v>
          </cell>
          <cell r="G3725">
            <v>43100</v>
          </cell>
        </row>
        <row r="3727">
          <cell r="H3727" t="str">
            <v xml:space="preserve">PRECIO </v>
          </cell>
        </row>
        <row r="3728">
          <cell r="E3728" t="str">
            <v>FUENTE</v>
          </cell>
          <cell r="G3728" t="str">
            <v>TIPO</v>
          </cell>
          <cell r="H3728" t="str">
            <v>UNITARIO</v>
          </cell>
        </row>
        <row r="3729">
          <cell r="H3729" t="str">
            <v>(US$)</v>
          </cell>
        </row>
        <row r="3730">
          <cell r="E3730" t="str">
            <v>VALOR CALCULADO: A PARTIR DE PRECIO DE COTIZACION Y EL PRECIO PROPORCIONAL DE AMORTIGUADOR 120 mm2</v>
          </cell>
          <cell r="G3730">
            <v>0</v>
          </cell>
          <cell r="H3730">
            <v>8.5120000000000005</v>
          </cell>
        </row>
        <row r="3742">
          <cell r="G3742" t="str">
            <v>US$/Unidad</v>
          </cell>
          <cell r="H3742">
            <v>8.5120000000000005</v>
          </cell>
        </row>
        <row r="3743">
          <cell r="G3743" t="str">
            <v>US$/Unidad</v>
          </cell>
          <cell r="H3743" t="str">
            <v>NO APLICA</v>
          </cell>
          <cell r="I3743">
            <v>8.5120000000000005</v>
          </cell>
        </row>
        <row r="3748">
          <cell r="H3748" t="str">
            <v>I-404</v>
          </cell>
        </row>
        <row r="3751">
          <cell r="E3751" t="str">
            <v xml:space="preserve"> </v>
          </cell>
        </row>
        <row r="3752">
          <cell r="E3752" t="str">
            <v>MA2-051C5</v>
          </cell>
          <cell r="F3752" t="str">
            <v>Manguitos de Reparación cable de guarda de Ao Gdo. 3/8" EHS</v>
          </cell>
          <cell r="H3752">
            <v>2.4640000000000004</v>
          </cell>
        </row>
        <row r="3754">
          <cell r="E3754" t="str">
            <v>Manguitos de Reparación cable de guarda de Ao Gdo. 3/8" EHS</v>
          </cell>
        </row>
        <row r="3756">
          <cell r="F3756" t="str">
            <v>TIPO DE CAMBIO (S/.POR US$) :</v>
          </cell>
          <cell r="G3756">
            <v>3.2450000000000001</v>
          </cell>
        </row>
        <row r="3757">
          <cell r="F3757" t="str">
            <v>FECHA DE REFERENCIA :</v>
          </cell>
          <cell r="G3757">
            <v>43100</v>
          </cell>
        </row>
        <row r="3759">
          <cell r="H3759" t="str">
            <v xml:space="preserve">PRECIO </v>
          </cell>
        </row>
        <row r="3760">
          <cell r="E3760" t="str">
            <v>FUENTE</v>
          </cell>
          <cell r="G3760" t="str">
            <v>TIPO</v>
          </cell>
          <cell r="H3760" t="str">
            <v>UNITARIO</v>
          </cell>
        </row>
        <row r="3761">
          <cell r="H3761" t="str">
            <v>(US$)</v>
          </cell>
        </row>
        <row r="3762">
          <cell r="E3762" t="str">
            <v>VALOR CALCULADO: A PARTIR DE PRECIO DE COTIZACION Y EL PRECIO PROPORCIONAL DE AMORTIGUADOR 120 mm2</v>
          </cell>
          <cell r="G3762">
            <v>0</v>
          </cell>
          <cell r="H3762">
            <v>2.4640000000000004</v>
          </cell>
        </row>
        <row r="3774">
          <cell r="G3774" t="str">
            <v>US$/Unidad</v>
          </cell>
          <cell r="H3774">
            <v>2.4640000000000004</v>
          </cell>
        </row>
        <row r="3775">
          <cell r="G3775" t="str">
            <v>US$/Unidad</v>
          </cell>
          <cell r="H3775" t="str">
            <v>NO APLICA</v>
          </cell>
          <cell r="I3775">
            <v>2.4640000000000004</v>
          </cell>
        </row>
        <row r="3780">
          <cell r="H3780" t="str">
            <v>I-404</v>
          </cell>
        </row>
        <row r="3783">
          <cell r="E3783" t="str">
            <v xml:space="preserve"> </v>
          </cell>
        </row>
        <row r="3784">
          <cell r="E3784" t="str">
            <v>MA2-038C5</v>
          </cell>
          <cell r="F3784" t="str">
            <v>Manguitos de Reparación cable de guarda de Ao Gdo. 5/16" EHS</v>
          </cell>
          <cell r="H3784">
            <v>2.4640000000000004</v>
          </cell>
        </row>
        <row r="3786">
          <cell r="E3786" t="str">
            <v>Manguitos de Reparación cable de guarda de Ao Gdo. 5/16" EHS</v>
          </cell>
        </row>
        <row r="3788">
          <cell r="F3788" t="str">
            <v>TIPO DE CAMBIO (S/.POR US$) :</v>
          </cell>
          <cell r="G3788">
            <v>3.2450000000000001</v>
          </cell>
        </row>
        <row r="3789">
          <cell r="F3789" t="str">
            <v>FECHA DE REFERENCIA :</v>
          </cell>
          <cell r="G3789">
            <v>43100</v>
          </cell>
        </row>
        <row r="3791">
          <cell r="H3791" t="str">
            <v xml:space="preserve">PRECIO </v>
          </cell>
        </row>
        <row r="3792">
          <cell r="E3792" t="str">
            <v>FUENTE</v>
          </cell>
          <cell r="G3792" t="str">
            <v>TIPO</v>
          </cell>
          <cell r="H3792" t="str">
            <v>UNITARIO</v>
          </cell>
        </row>
        <row r="3793">
          <cell r="H3793" t="str">
            <v>(US$)</v>
          </cell>
        </row>
        <row r="3794">
          <cell r="E3794" t="str">
            <v>VALOR CALCULADO: A PARTIR DE PRECIO DE COTIZACION Y EL PRECIO PROPORCIONAL DE AMORTIGUADOR 120 mm2</v>
          </cell>
          <cell r="G3794">
            <v>0</v>
          </cell>
          <cell r="H3794">
            <v>2.4640000000000004</v>
          </cell>
        </row>
        <row r="3806">
          <cell r="G3806" t="str">
            <v>US$/Unidad</v>
          </cell>
          <cell r="H3806">
            <v>2.4640000000000004</v>
          </cell>
        </row>
        <row r="3807">
          <cell r="G3807" t="str">
            <v>US$/Unidad</v>
          </cell>
          <cell r="H3807" t="str">
            <v>NO APLICA</v>
          </cell>
          <cell r="I3807">
            <v>2.4640000000000004</v>
          </cell>
        </row>
        <row r="3812">
          <cell r="H3812" t="str">
            <v>I-404</v>
          </cell>
        </row>
        <row r="3815">
          <cell r="E3815" t="str">
            <v xml:space="preserve"> </v>
          </cell>
        </row>
        <row r="3816">
          <cell r="E3816" t="str">
            <v>JE-XLPE-033-120</v>
          </cell>
          <cell r="F3816" t="str">
            <v>Empalme unipolar cable XLPE 120 mm2, 33 kV</v>
          </cell>
          <cell r="H3816">
            <v>1500</v>
          </cell>
        </row>
        <row r="3818">
          <cell r="E3818" t="str">
            <v>Empalme unipolar cable XLPE 120 mm2, 33 kV</v>
          </cell>
        </row>
        <row r="3820">
          <cell r="F3820" t="str">
            <v>TIPO DE CAMBIO (S/.POR US$) :</v>
          </cell>
          <cell r="G3820">
            <v>3.2450000000000001</v>
          </cell>
        </row>
        <row r="3821">
          <cell r="F3821" t="str">
            <v>FECHA DE REFERENCIA :</v>
          </cell>
          <cell r="G3821">
            <v>43100</v>
          </cell>
        </row>
        <row r="3823">
          <cell r="H3823" t="str">
            <v xml:space="preserve">PRECIO </v>
          </cell>
        </row>
        <row r="3824">
          <cell r="E3824" t="str">
            <v>FUENTE</v>
          </cell>
          <cell r="G3824" t="str">
            <v>TIPO</v>
          </cell>
          <cell r="H3824" t="str">
            <v>UNITARIO</v>
          </cell>
        </row>
        <row r="3825">
          <cell r="H3825" t="str">
            <v>(US$)</v>
          </cell>
        </row>
        <row r="3826">
          <cell r="E3826" t="str">
            <v>ESTIMADO</v>
          </cell>
          <cell r="G3826">
            <v>0</v>
          </cell>
          <cell r="H3826">
            <v>1500</v>
          </cell>
        </row>
        <row r="3838">
          <cell r="G3838" t="str">
            <v>US$/Unidad</v>
          </cell>
          <cell r="H3838">
            <v>1500</v>
          </cell>
        </row>
        <row r="3839">
          <cell r="G3839" t="str">
            <v>US$/Unidad</v>
          </cell>
          <cell r="H3839" t="str">
            <v>NO APLICA</v>
          </cell>
          <cell r="I3839">
            <v>1500</v>
          </cell>
        </row>
        <row r="3844">
          <cell r="H3844" t="str">
            <v>I-404</v>
          </cell>
        </row>
        <row r="3847">
          <cell r="E3847" t="str">
            <v xml:space="preserve"> </v>
          </cell>
        </row>
        <row r="3848">
          <cell r="E3848" t="str">
            <v>JE-XLPE-033-240</v>
          </cell>
          <cell r="F3848" t="str">
            <v>Empalme unipolar cable XLPE 240 mm2, 33 kV</v>
          </cell>
          <cell r="H3848">
            <v>2000</v>
          </cell>
        </row>
        <row r="3850">
          <cell r="E3850" t="str">
            <v>Empalme unipolar cable XLPE 240 mm2, 33 kV</v>
          </cell>
        </row>
        <row r="3852">
          <cell r="F3852" t="str">
            <v>TIPO DE CAMBIO (S/.POR US$) :</v>
          </cell>
          <cell r="G3852">
            <v>3.2450000000000001</v>
          </cell>
        </row>
        <row r="3853">
          <cell r="F3853" t="str">
            <v>FECHA DE REFERENCIA :</v>
          </cell>
          <cell r="G3853">
            <v>43100</v>
          </cell>
        </row>
        <row r="3855">
          <cell r="H3855" t="str">
            <v xml:space="preserve">PRECIO </v>
          </cell>
        </row>
        <row r="3856">
          <cell r="E3856" t="str">
            <v>FUENTE</v>
          </cell>
          <cell r="G3856" t="str">
            <v>TIPO</v>
          </cell>
          <cell r="H3856" t="str">
            <v>UNITARIO</v>
          </cell>
        </row>
        <row r="3857">
          <cell r="H3857" t="str">
            <v>(US$)</v>
          </cell>
        </row>
        <row r="3858">
          <cell r="E3858" t="str">
            <v>ESTIMADO</v>
          </cell>
          <cell r="G3858">
            <v>0</v>
          </cell>
          <cell r="H3858">
            <v>2000</v>
          </cell>
        </row>
        <row r="3870">
          <cell r="G3870" t="str">
            <v>US$/Unidad</v>
          </cell>
          <cell r="H3870">
            <v>2000</v>
          </cell>
        </row>
        <row r="3871">
          <cell r="G3871" t="str">
            <v>US$/Unidad</v>
          </cell>
          <cell r="H3871" t="str">
            <v>NO APLICA</v>
          </cell>
          <cell r="I3871">
            <v>2000</v>
          </cell>
        </row>
        <row r="3876">
          <cell r="H3876" t="str">
            <v>I-404</v>
          </cell>
        </row>
        <row r="3879">
          <cell r="E3879" t="str">
            <v xml:space="preserve"> </v>
          </cell>
        </row>
        <row r="3880">
          <cell r="E3880" t="str">
            <v>JE-XLPE-060-300</v>
          </cell>
          <cell r="F3880" t="str">
            <v>Empalme unipolar cable XLPE 300 mm2, 60 kV</v>
          </cell>
          <cell r="H3880">
            <v>2500</v>
          </cell>
        </row>
        <row r="3882">
          <cell r="E3882" t="str">
            <v>Empalme unipolar cable XLPE 300 mm2, 60 kV</v>
          </cell>
        </row>
        <row r="3884">
          <cell r="F3884" t="str">
            <v>TIPO DE CAMBIO (S/.POR US$) :</v>
          </cell>
          <cell r="G3884">
            <v>3.2450000000000001</v>
          </cell>
        </row>
        <row r="3885">
          <cell r="F3885" t="str">
            <v>FECHA DE REFERENCIA :</v>
          </cell>
          <cell r="G3885">
            <v>43100</v>
          </cell>
        </row>
        <row r="3887">
          <cell r="H3887" t="str">
            <v xml:space="preserve">PRECIO </v>
          </cell>
        </row>
        <row r="3888">
          <cell r="E3888" t="str">
            <v>FUENTE</v>
          </cell>
          <cell r="G3888" t="str">
            <v>TIPO</v>
          </cell>
          <cell r="H3888" t="str">
            <v>UNITARIO</v>
          </cell>
        </row>
        <row r="3889">
          <cell r="H3889" t="str">
            <v>(US$)</v>
          </cell>
        </row>
        <row r="3890">
          <cell r="E3890" t="str">
            <v>VALOR CALCULADO: A PARTIR DE PRECIO DE COTIZACION Y EL PRECIO PROPORCIONAL DE CABLE</v>
          </cell>
          <cell r="G3890">
            <v>0</v>
          </cell>
          <cell r="H3890">
            <v>2500</v>
          </cell>
        </row>
        <row r="3902">
          <cell r="G3902" t="str">
            <v>US$/Unidad</v>
          </cell>
          <cell r="H3902">
            <v>2500</v>
          </cell>
        </row>
        <row r="3903">
          <cell r="G3903" t="str">
            <v>US$/Unidad</v>
          </cell>
          <cell r="H3903" t="str">
            <v>NO APLICA</v>
          </cell>
          <cell r="I3903">
            <v>2500</v>
          </cell>
        </row>
        <row r="3908">
          <cell r="H3908" t="str">
            <v>I-404</v>
          </cell>
        </row>
        <row r="3911">
          <cell r="E3911" t="str">
            <v xml:space="preserve"> </v>
          </cell>
        </row>
        <row r="3912">
          <cell r="E3912" t="str">
            <v>JE-XLPE-060-400</v>
          </cell>
          <cell r="F3912" t="str">
            <v>Empalme unipolar cable XLPE 400 mm2, 60 kV</v>
          </cell>
          <cell r="H3912">
            <v>824</v>
          </cell>
        </row>
        <row r="3914">
          <cell r="E3914" t="str">
            <v>Empalme unipolar cable XLPE 400 mm2, 60 kV</v>
          </cell>
        </row>
        <row r="3916">
          <cell r="F3916" t="str">
            <v>TIPO DE CAMBIO (S/.POR US$) :</v>
          </cell>
          <cell r="G3916">
            <v>3.2450000000000001</v>
          </cell>
        </row>
        <row r="3917">
          <cell r="F3917" t="str">
            <v>FECHA DE REFERENCIA :</v>
          </cell>
          <cell r="G3917">
            <v>43100</v>
          </cell>
        </row>
        <row r="3919">
          <cell r="H3919" t="str">
            <v xml:space="preserve">PRECIO </v>
          </cell>
        </row>
        <row r="3920">
          <cell r="E3920" t="str">
            <v>FUENTE</v>
          </cell>
          <cell r="G3920" t="str">
            <v>TIPO</v>
          </cell>
          <cell r="H3920" t="str">
            <v>UNITARIO</v>
          </cell>
        </row>
        <row r="3921">
          <cell r="H3921" t="str">
            <v>(US$)</v>
          </cell>
        </row>
        <row r="3922">
          <cell r="E3922" t="str">
            <v>REPORTE EMPRESA :LUZ DEL SUR - CON FACTURA N° F52100002176</v>
          </cell>
          <cell r="G3922">
            <v>1</v>
          </cell>
          <cell r="H3922">
            <v>824</v>
          </cell>
        </row>
        <row r="3934">
          <cell r="G3934" t="str">
            <v>US$/Unidad</v>
          </cell>
          <cell r="H3934">
            <v>824</v>
          </cell>
        </row>
        <row r="3935">
          <cell r="G3935" t="str">
            <v>US$/Unidad</v>
          </cell>
          <cell r="H3935" t="str">
            <v>NO APLICA</v>
          </cell>
          <cell r="I3935">
            <v>824</v>
          </cell>
        </row>
        <row r="3940">
          <cell r="H3940" t="str">
            <v>I-404</v>
          </cell>
        </row>
        <row r="3943">
          <cell r="E3943" t="str">
            <v xml:space="preserve"> </v>
          </cell>
        </row>
        <row r="3944">
          <cell r="E3944" t="str">
            <v>JE-XLPE-060-800</v>
          </cell>
          <cell r="F3944" t="str">
            <v>Empalme unipolar cable XLPE 800 mm2, 60 kV</v>
          </cell>
          <cell r="H3944">
            <v>1349.3</v>
          </cell>
        </row>
        <row r="3946">
          <cell r="E3946" t="str">
            <v>Empalme unipolar cable XLPE 800 mm2, 60 kV</v>
          </cell>
        </row>
        <row r="3948">
          <cell r="F3948" t="str">
            <v>TIPO DE CAMBIO (S/.POR US$) :</v>
          </cell>
          <cell r="G3948">
            <v>3.2450000000000001</v>
          </cell>
        </row>
        <row r="3949">
          <cell r="F3949" t="str">
            <v>FECHA DE REFERENCIA :</v>
          </cell>
          <cell r="G3949">
            <v>43100</v>
          </cell>
        </row>
        <row r="3951">
          <cell r="H3951" t="str">
            <v xml:space="preserve">PRECIO </v>
          </cell>
        </row>
        <row r="3952">
          <cell r="E3952" t="str">
            <v>FUENTE</v>
          </cell>
          <cell r="G3952" t="str">
            <v>TIPO</v>
          </cell>
          <cell r="H3952" t="str">
            <v>UNITARIO</v>
          </cell>
        </row>
        <row r="3953">
          <cell r="H3953" t="str">
            <v>(US$)</v>
          </cell>
        </row>
        <row r="3954">
          <cell r="E3954" t="str">
            <v>REPORTE EMPRESA :LUZ DEL SUR - CON FACTURA N° 210115422</v>
          </cell>
          <cell r="G3954">
            <v>1</v>
          </cell>
          <cell r="H3954">
            <v>1349.3</v>
          </cell>
        </row>
        <row r="3955">
          <cell r="E3955" t="str">
            <v>REPORTE EMPRESA :LUZ DEL SUR - CON FACTURA N° 210115422</v>
          </cell>
          <cell r="G3955">
            <v>1</v>
          </cell>
          <cell r="H3955">
            <v>1349.3</v>
          </cell>
        </row>
        <row r="3966">
          <cell r="G3966" t="str">
            <v>US$/Unidad</v>
          </cell>
          <cell r="H3966">
            <v>1349.3</v>
          </cell>
        </row>
        <row r="3967">
          <cell r="G3967" t="str">
            <v>US$/Unidad</v>
          </cell>
          <cell r="H3967">
            <v>1349.3</v>
          </cell>
          <cell r="I3967">
            <v>1349.3</v>
          </cell>
        </row>
        <row r="3972">
          <cell r="H3972" t="str">
            <v>I-404</v>
          </cell>
        </row>
        <row r="3975">
          <cell r="E3975" t="str">
            <v xml:space="preserve"> </v>
          </cell>
        </row>
        <row r="3976">
          <cell r="E3976" t="str">
            <v>JE-XLPE-060-500</v>
          </cell>
          <cell r="F3976" t="str">
            <v>Empalme unipolar cable XLPE 500 mm2, 60 kV</v>
          </cell>
          <cell r="H3976">
            <v>1183.26</v>
          </cell>
        </row>
        <row r="3978">
          <cell r="E3978" t="str">
            <v>Empalme unipolar cable XLPE 500 mm2, 60 kV</v>
          </cell>
        </row>
        <row r="3980">
          <cell r="F3980" t="str">
            <v>TIPO DE CAMBIO (S/.POR US$) :</v>
          </cell>
          <cell r="G3980">
            <v>3.2450000000000001</v>
          </cell>
        </row>
        <row r="3981">
          <cell r="F3981" t="str">
            <v>FECHA DE REFERENCIA :</v>
          </cell>
          <cell r="G3981">
            <v>43100</v>
          </cell>
        </row>
        <row r="3983">
          <cell r="H3983" t="str">
            <v xml:space="preserve">PRECIO </v>
          </cell>
        </row>
        <row r="3984">
          <cell r="E3984" t="str">
            <v>FUENTE</v>
          </cell>
          <cell r="G3984" t="str">
            <v>TIPO</v>
          </cell>
          <cell r="H3984" t="str">
            <v>UNITARIO</v>
          </cell>
        </row>
        <row r="3985">
          <cell r="H3985" t="str">
            <v>(US$)</v>
          </cell>
        </row>
        <row r="3986">
          <cell r="E3986" t="str">
            <v>REPORTE EMPRESA :LUZ DEL SUR - CON FACTURA N° 210107536</v>
          </cell>
          <cell r="G3986">
            <v>1</v>
          </cell>
          <cell r="H3986">
            <v>1183.26</v>
          </cell>
        </row>
        <row r="3998">
          <cell r="G3998" t="str">
            <v>US$/Unidad</v>
          </cell>
          <cell r="H3998">
            <v>1183.26</v>
          </cell>
        </row>
        <row r="3999">
          <cell r="G3999" t="str">
            <v>US$/Unidad</v>
          </cell>
          <cell r="H3999" t="str">
            <v>NO APLICA</v>
          </cell>
          <cell r="I3999">
            <v>1183.26</v>
          </cell>
        </row>
        <row r="4004">
          <cell r="H4004" t="str">
            <v>I-404</v>
          </cell>
        </row>
        <row r="4007">
          <cell r="E4007" t="str">
            <v xml:space="preserve"> </v>
          </cell>
        </row>
        <row r="4008">
          <cell r="E4008" t="str">
            <v>JE-XLPE-220-600</v>
          </cell>
          <cell r="F4008" t="str">
            <v>Empalme unipolar cable XLPE 600 mm2, 220 kV</v>
          </cell>
          <cell r="H4008">
            <v>15382.58</v>
          </cell>
        </row>
        <row r="4010">
          <cell r="E4010" t="str">
            <v>Empalme unipolar cable XLPE 600 mm2, 220 kV</v>
          </cell>
        </row>
        <row r="4012">
          <cell r="F4012" t="str">
            <v>TIPO DE CAMBIO (S/.POR US$) :</v>
          </cell>
          <cell r="G4012">
            <v>3.2450000000000001</v>
          </cell>
        </row>
        <row r="4013">
          <cell r="F4013" t="str">
            <v>FECHA DE REFERENCIA :</v>
          </cell>
          <cell r="G4013">
            <v>43100</v>
          </cell>
        </row>
        <row r="4015">
          <cell r="H4015" t="str">
            <v xml:space="preserve">PRECIO </v>
          </cell>
        </row>
        <row r="4016">
          <cell r="E4016" t="str">
            <v>FUENTE</v>
          </cell>
          <cell r="G4016" t="str">
            <v>TIPO</v>
          </cell>
          <cell r="H4016" t="str">
            <v>UNITARIO</v>
          </cell>
        </row>
        <row r="4017">
          <cell r="H4017" t="str">
            <v>(US$)</v>
          </cell>
        </row>
        <row r="4018">
          <cell r="E4018" t="str">
            <v>VALOR CALCULADO: A PARTIR DE PRECIO DE COTIZACION Y EL PRECIO PROPORCIONAL DE CABLE</v>
          </cell>
          <cell r="G4018">
            <v>0</v>
          </cell>
          <cell r="H4018">
            <v>15382.58</v>
          </cell>
        </row>
        <row r="4030">
          <cell r="G4030" t="str">
            <v>US$/Unidad</v>
          </cell>
          <cell r="H4030">
            <v>15382.58</v>
          </cell>
        </row>
        <row r="4031">
          <cell r="G4031" t="str">
            <v>US$/Unidad</v>
          </cell>
          <cell r="H4031" t="str">
            <v>NO APLICA</v>
          </cell>
          <cell r="I4031">
            <v>15382.58</v>
          </cell>
        </row>
        <row r="4036">
          <cell r="H4036" t="str">
            <v>I-404</v>
          </cell>
        </row>
        <row r="4039">
          <cell r="E4039" t="str">
            <v xml:space="preserve"> </v>
          </cell>
        </row>
        <row r="4040">
          <cell r="E4040" t="str">
            <v>JE-XLPE-220-800</v>
          </cell>
          <cell r="F4040" t="str">
            <v>Empalme unipolar cable XLPE 800 mm2, 220 kV</v>
          </cell>
          <cell r="H4040">
            <v>30500.11</v>
          </cell>
        </row>
        <row r="4042">
          <cell r="E4042" t="str">
            <v>Empalme unipolar cable XLPE 800 mm2, 220 kV</v>
          </cell>
        </row>
        <row r="4044">
          <cell r="F4044" t="str">
            <v>TIPO DE CAMBIO (S/.POR US$) :</v>
          </cell>
          <cell r="G4044">
            <v>3.2450000000000001</v>
          </cell>
        </row>
        <row r="4045">
          <cell r="F4045" t="str">
            <v>FECHA DE REFERENCIA :</v>
          </cell>
          <cell r="G4045">
            <v>43100</v>
          </cell>
        </row>
        <row r="4047">
          <cell r="H4047" t="str">
            <v xml:space="preserve">PRECIO </v>
          </cell>
        </row>
        <row r="4048">
          <cell r="E4048" t="str">
            <v>FUENTE</v>
          </cell>
          <cell r="G4048" t="str">
            <v>TIPO</v>
          </cell>
          <cell r="H4048" t="str">
            <v>UNITARIO</v>
          </cell>
        </row>
        <row r="4049">
          <cell r="H4049" t="str">
            <v>(US$)</v>
          </cell>
        </row>
        <row r="4050">
          <cell r="E4050" t="str">
            <v>REPORTE EMPRESA :EDELNOR - CON FACTURA N° 5600011586</v>
          </cell>
          <cell r="G4050">
            <v>1</v>
          </cell>
          <cell r="H4050">
            <v>30500.11</v>
          </cell>
        </row>
        <row r="4062">
          <cell r="G4062" t="str">
            <v>US$/Unidad</v>
          </cell>
          <cell r="H4062">
            <v>30500.11</v>
          </cell>
        </row>
        <row r="4063">
          <cell r="G4063" t="str">
            <v>US$/Unidad</v>
          </cell>
          <cell r="H4063" t="str">
            <v>NO APLICA</v>
          </cell>
          <cell r="I4063">
            <v>30500.11</v>
          </cell>
        </row>
        <row r="4068">
          <cell r="H4068" t="str">
            <v>I-404</v>
          </cell>
        </row>
        <row r="4071">
          <cell r="E4071" t="str">
            <v xml:space="preserve"> </v>
          </cell>
        </row>
        <row r="4072">
          <cell r="E4072" t="str">
            <v>JE-XLPE-220-10E</v>
          </cell>
          <cell r="F4072" t="str">
            <v>Empalme unipolar cable XLPE 1000 mm2, 220 kV</v>
          </cell>
          <cell r="H4072">
            <v>30500.11</v>
          </cell>
        </row>
        <row r="4074">
          <cell r="E4074" t="str">
            <v>Empalme unipolar cable XLPE 1000 mm2, 220 kV</v>
          </cell>
        </row>
        <row r="4076">
          <cell r="F4076" t="str">
            <v>TIPO DE CAMBIO (S/.POR US$) :</v>
          </cell>
          <cell r="G4076">
            <v>3.2450000000000001</v>
          </cell>
        </row>
        <row r="4077">
          <cell r="F4077" t="str">
            <v>FECHA DE REFERENCIA :</v>
          </cell>
          <cell r="G4077">
            <v>43100</v>
          </cell>
        </row>
        <row r="4079">
          <cell r="H4079" t="str">
            <v xml:space="preserve">PRECIO </v>
          </cell>
        </row>
        <row r="4080">
          <cell r="E4080" t="str">
            <v>FUENTE</v>
          </cell>
          <cell r="G4080" t="str">
            <v>TIPO</v>
          </cell>
          <cell r="H4080" t="str">
            <v>UNITARIO</v>
          </cell>
        </row>
        <row r="4081">
          <cell r="H4081" t="str">
            <v>(US$)</v>
          </cell>
        </row>
        <row r="4082">
          <cell r="E4082" t="str">
            <v>VALOR CALCULADO: A PARTIR DE PRECIO DE COTIZACION Y EL PRECIO PROPORCIONAL DE CABLE</v>
          </cell>
          <cell r="G4082">
            <v>0</v>
          </cell>
          <cell r="H4082">
            <v>30500.11</v>
          </cell>
        </row>
        <row r="4094">
          <cell r="G4094" t="str">
            <v>US$/Unidad</v>
          </cell>
          <cell r="H4094">
            <v>30500.11</v>
          </cell>
        </row>
        <row r="4095">
          <cell r="G4095" t="str">
            <v>US$/Unidad</v>
          </cell>
          <cell r="H4095" t="str">
            <v>NO APLICA</v>
          </cell>
          <cell r="I4095">
            <v>30500.11</v>
          </cell>
        </row>
        <row r="4100">
          <cell r="H4100" t="str">
            <v>I-404</v>
          </cell>
        </row>
        <row r="4103">
          <cell r="E4103" t="str">
            <v xml:space="preserve"> </v>
          </cell>
        </row>
        <row r="4104">
          <cell r="E4104" t="str">
            <v>JE-XLPE-220-12E</v>
          </cell>
          <cell r="F4104" t="str">
            <v>Empalme unipolar cable XLPE 1200 mm2, 220 kV</v>
          </cell>
          <cell r="H4104">
            <v>19228.22</v>
          </cell>
        </row>
        <row r="4106">
          <cell r="E4106" t="str">
            <v>Empalme unipolar cable XLPE 1200 mm2, 220 kV</v>
          </cell>
        </row>
        <row r="4108">
          <cell r="F4108" t="str">
            <v>TIPO DE CAMBIO (S/.POR US$) :</v>
          </cell>
          <cell r="G4108">
            <v>3.2450000000000001</v>
          </cell>
        </row>
        <row r="4109">
          <cell r="F4109" t="str">
            <v>FECHA DE REFERENCIA :</v>
          </cell>
          <cell r="G4109">
            <v>43100</v>
          </cell>
        </row>
        <row r="4111">
          <cell r="H4111" t="str">
            <v xml:space="preserve">PRECIO </v>
          </cell>
        </row>
        <row r="4112">
          <cell r="E4112" t="str">
            <v>FUENTE</v>
          </cell>
          <cell r="G4112" t="str">
            <v>TIPO</v>
          </cell>
          <cell r="H4112" t="str">
            <v>UNITARIO</v>
          </cell>
        </row>
        <row r="4113">
          <cell r="H4113" t="str">
            <v>(US$)</v>
          </cell>
        </row>
        <row r="4114">
          <cell r="E4114" t="str">
            <v>VALOR CALCULADO: A PARTIR DE PRECIO DE COTIZACION Y EL PRECIO PROPORCIONAL DE CABLE</v>
          </cell>
          <cell r="G4114">
            <v>0</v>
          </cell>
          <cell r="H4114">
            <v>19228.22</v>
          </cell>
        </row>
        <row r="4126">
          <cell r="G4126" t="str">
            <v>US$/Unidad</v>
          </cell>
          <cell r="H4126">
            <v>19228.22</v>
          </cell>
        </row>
        <row r="4127">
          <cell r="G4127" t="str">
            <v>US$/Unidad</v>
          </cell>
          <cell r="H4127" t="str">
            <v>NO APLICA</v>
          </cell>
          <cell r="I4127">
            <v>19228.22</v>
          </cell>
        </row>
        <row r="4131">
          <cell r="H4131" t="str">
            <v>I-404</v>
          </cell>
        </row>
        <row r="4134">
          <cell r="E4134" t="str">
            <v xml:space="preserve"> </v>
          </cell>
        </row>
        <row r="4135">
          <cell r="E4135" t="str">
            <v>JE-XLPE-220-16E</v>
          </cell>
          <cell r="F4135" t="str">
            <v>Empalme unipolar cable XLPE 1200 mm2, 220 kV</v>
          </cell>
          <cell r="H4135">
            <v>19228.22</v>
          </cell>
        </row>
        <row r="4137">
          <cell r="E4137" t="str">
            <v>Empalme unipolar cable XLPE 1200 mm2, 220 kV</v>
          </cell>
        </row>
        <row r="4139">
          <cell r="F4139" t="str">
            <v>TIPO DE CAMBIO (S/.POR US$) :</v>
          </cell>
          <cell r="G4139">
            <v>3.2450000000000001</v>
          </cell>
        </row>
        <row r="4140">
          <cell r="F4140" t="str">
            <v>FECHA DE REFERENCIA :</v>
          </cell>
          <cell r="G4140">
            <v>43100</v>
          </cell>
        </row>
        <row r="4142">
          <cell r="H4142" t="str">
            <v xml:space="preserve">PRECIO </v>
          </cell>
        </row>
        <row r="4143">
          <cell r="E4143" t="str">
            <v>FUENTE</v>
          </cell>
          <cell r="G4143" t="str">
            <v>TIPO</v>
          </cell>
          <cell r="H4143" t="str">
            <v>UNITARIO</v>
          </cell>
        </row>
        <row r="4144">
          <cell r="H4144" t="str">
            <v>(US$)</v>
          </cell>
        </row>
        <row r="4145">
          <cell r="E4145" t="str">
            <v>VALOR CALCULADO: A PARTIR DE PRECIO DE COTIZACION Y EL PRECIO PROPORCIONAL DE CABLE</v>
          </cell>
          <cell r="G4145">
            <v>0</v>
          </cell>
          <cell r="H4145">
            <v>19228.22</v>
          </cell>
        </row>
        <row r="4157">
          <cell r="G4157" t="str">
            <v>US$/Unidad</v>
          </cell>
          <cell r="H4157">
            <v>19228.22</v>
          </cell>
        </row>
        <row r="4158">
          <cell r="G4158" t="str">
            <v>US$/Unidad</v>
          </cell>
          <cell r="H4158" t="str">
            <v>NO APLICA</v>
          </cell>
          <cell r="I4158">
            <v>19228.22</v>
          </cell>
        </row>
        <row r="4162">
          <cell r="H4162" t="str">
            <v>I-404</v>
          </cell>
        </row>
        <row r="4165">
          <cell r="E4165" t="str">
            <v xml:space="preserve"> </v>
          </cell>
        </row>
        <row r="4166">
          <cell r="E4166" t="str">
            <v>CTCU220</v>
          </cell>
          <cell r="F4166" t="str">
            <v>Cabeza terminal tipo exterior para cable subterráneo unipolar XLPE Cobre 220 kV</v>
          </cell>
          <cell r="H4166">
            <v>12000</v>
          </cell>
        </row>
        <row r="4168">
          <cell r="E4168" t="str">
            <v>Cabeza terminal tipo exterior para cable subterráneo unipolar XLPE Cobre 220 kV</v>
          </cell>
        </row>
        <row r="4170">
          <cell r="F4170" t="str">
            <v>TIPO DE CAMBIO (S/.POR US$) :</v>
          </cell>
          <cell r="G4170">
            <v>3.2450000000000001</v>
          </cell>
        </row>
        <row r="4171">
          <cell r="F4171" t="str">
            <v>FECHA DE REFERENCIA :</v>
          </cell>
          <cell r="G4171">
            <v>43100</v>
          </cell>
        </row>
        <row r="4173">
          <cell r="H4173" t="str">
            <v xml:space="preserve">PRECIO </v>
          </cell>
        </row>
        <row r="4174">
          <cell r="E4174" t="str">
            <v>FUENTE</v>
          </cell>
          <cell r="G4174" t="str">
            <v>TIPO</v>
          </cell>
          <cell r="H4174" t="str">
            <v>UNITARIO</v>
          </cell>
        </row>
        <row r="4175">
          <cell r="H4175" t="str">
            <v>(US$)</v>
          </cell>
        </row>
        <row r="4176">
          <cell r="E4176" t="str">
            <v>REPORTE EMPRESA :ENEL DISTRIBUCIÓN PERÚ - CON FACTURA N° 1127466_1</v>
          </cell>
          <cell r="G4176">
            <v>1</v>
          </cell>
          <cell r="H4176">
            <v>12000</v>
          </cell>
        </row>
        <row r="4177">
          <cell r="E4177" t="str">
            <v>REPORTE EMPRESA :ENEL DISTRIBUCIÓN PERÚ - CON FACTURA N° 1127466_2</v>
          </cell>
          <cell r="G4177">
            <v>1</v>
          </cell>
          <cell r="H4177">
            <v>12000</v>
          </cell>
        </row>
        <row r="4185">
          <cell r="G4185" t="str">
            <v>US$/Unidad</v>
          </cell>
          <cell r="H4185">
            <v>12000</v>
          </cell>
        </row>
        <row r="4186">
          <cell r="G4186" t="str">
            <v>US$/Unidad</v>
          </cell>
          <cell r="H4186">
            <v>12000</v>
          </cell>
          <cell r="I4186">
            <v>12000</v>
          </cell>
        </row>
        <row r="4190">
          <cell r="H4190" t="str">
            <v>I-404</v>
          </cell>
        </row>
        <row r="4193">
          <cell r="E4193" t="str">
            <v xml:space="preserve"> </v>
          </cell>
        </row>
        <row r="4194">
          <cell r="E4194" t="str">
            <v>CTCU138</v>
          </cell>
          <cell r="F4194" t="str">
            <v>Cabeza terminal tipo exterior para cable subterráneo unipolar XLPE Cobre 138 kV</v>
          </cell>
          <cell r="H4194">
            <v>3444.32</v>
          </cell>
        </row>
        <row r="4196">
          <cell r="E4196" t="str">
            <v>Cabeza terminal tipo exterior para cable subterráneo unipolar XLPE Cobre 138 kV</v>
          </cell>
        </row>
        <row r="4198">
          <cell r="F4198" t="str">
            <v>TIPO DE CAMBIO (S/.POR US$) :</v>
          </cell>
          <cell r="G4198">
            <v>3.2450000000000001</v>
          </cell>
        </row>
        <row r="4199">
          <cell r="F4199" t="str">
            <v>FECHA DE REFERENCIA :</v>
          </cell>
          <cell r="G4199">
            <v>43100</v>
          </cell>
        </row>
        <row r="4201">
          <cell r="H4201" t="str">
            <v xml:space="preserve">PRECIO </v>
          </cell>
        </row>
        <row r="4202">
          <cell r="E4202" t="str">
            <v>FUENTE</v>
          </cell>
          <cell r="G4202" t="str">
            <v>TIPO</v>
          </cell>
          <cell r="H4202" t="str">
            <v>UNITARIO</v>
          </cell>
        </row>
        <row r="4203">
          <cell r="H4203" t="str">
            <v>(US$)</v>
          </cell>
        </row>
        <row r="4204">
          <cell r="E4204" t="str">
            <v>ESTIMADO</v>
          </cell>
          <cell r="G4204">
            <v>0</v>
          </cell>
          <cell r="H4204">
            <v>3444.32</v>
          </cell>
        </row>
        <row r="4216">
          <cell r="G4216" t="str">
            <v>US$/Unidad</v>
          </cell>
          <cell r="H4216">
            <v>3444.32</v>
          </cell>
        </row>
        <row r="4217">
          <cell r="G4217" t="str">
            <v>US$/Unidad</v>
          </cell>
          <cell r="H4217" t="str">
            <v>NO APLICA</v>
          </cell>
          <cell r="I4217">
            <v>3444.32</v>
          </cell>
        </row>
        <row r="4221">
          <cell r="H4221" t="str">
            <v>I-404</v>
          </cell>
        </row>
        <row r="4224">
          <cell r="E4224" t="str">
            <v xml:space="preserve"> </v>
          </cell>
        </row>
        <row r="4225">
          <cell r="E4225" t="str">
            <v>CTCU060</v>
          </cell>
          <cell r="F4225" t="str">
            <v>Cabeza terminal tipo exterior para cable subterráneo unipolar XLPE Cobre 60 kV</v>
          </cell>
          <cell r="H4225">
            <v>3444.32</v>
          </cell>
        </row>
        <row r="4227">
          <cell r="E4227" t="str">
            <v>Cabeza terminal tipo exterior para cable subterráneo unipolar XLPE Cobre 60 kV</v>
          </cell>
        </row>
        <row r="4229">
          <cell r="F4229" t="str">
            <v>TIPO DE CAMBIO (S/.POR US$) :</v>
          </cell>
          <cell r="G4229">
            <v>3.2450000000000001</v>
          </cell>
        </row>
        <row r="4230">
          <cell r="F4230" t="str">
            <v>FECHA DE REFERENCIA :</v>
          </cell>
          <cell r="G4230">
            <v>43100</v>
          </cell>
        </row>
        <row r="4232">
          <cell r="H4232" t="str">
            <v xml:space="preserve">PRECIO </v>
          </cell>
        </row>
        <row r="4233">
          <cell r="E4233" t="str">
            <v>FUENTE</v>
          </cell>
          <cell r="G4233" t="str">
            <v>TIPO</v>
          </cell>
          <cell r="H4233" t="str">
            <v>UNITARIO</v>
          </cell>
        </row>
        <row r="4234">
          <cell r="H4234" t="str">
            <v>(US$)</v>
          </cell>
        </row>
        <row r="4236">
          <cell r="E4236" t="str">
            <v>REPORTE EMPRESA :LUZ DEL SUR - CON FACTURA N° F52100002572</v>
          </cell>
          <cell r="G4236">
            <v>1</v>
          </cell>
          <cell r="H4236">
            <v>3444.32</v>
          </cell>
        </row>
        <row r="4237">
          <cell r="E4237" t="str">
            <v>REPORTE EMPRESA :LUZ DEL SUR - CON FACTURA N° F52100002513</v>
          </cell>
          <cell r="G4237">
            <v>1</v>
          </cell>
          <cell r="H4237">
            <v>3444.32</v>
          </cell>
        </row>
        <row r="4248">
          <cell r="G4248" t="str">
            <v>US$/Unidad</v>
          </cell>
          <cell r="H4248">
            <v>3444.32</v>
          </cell>
        </row>
        <row r="4249">
          <cell r="G4249" t="str">
            <v>US$/Unidad</v>
          </cell>
          <cell r="H4249">
            <v>3444.32</v>
          </cell>
          <cell r="I4249">
            <v>3444.32</v>
          </cell>
        </row>
        <row r="4252">
          <cell r="H4252" t="str">
            <v>I-404</v>
          </cell>
        </row>
        <row r="4255">
          <cell r="E4255" t="str">
            <v xml:space="preserve"> </v>
          </cell>
        </row>
        <row r="4256">
          <cell r="E4256" t="str">
            <v>CTCU033</v>
          </cell>
          <cell r="F4256" t="str">
            <v>Cabeza terminal tipo exterior para cable subterráneo unipolar XLPE Cobre 33 kV</v>
          </cell>
          <cell r="H4256">
            <v>3444.32</v>
          </cell>
        </row>
        <row r="4258">
          <cell r="E4258" t="str">
            <v>Cabeza terminal tipo exterior para cable subterráneo unipolar XLPE Cobre 33 kV</v>
          </cell>
        </row>
        <row r="4260">
          <cell r="F4260" t="str">
            <v>TIPO DE CAMBIO (S/.POR US$) :</v>
          </cell>
          <cell r="G4260">
            <v>3.2450000000000001</v>
          </cell>
        </row>
        <row r="4261">
          <cell r="F4261" t="str">
            <v>FECHA DE REFERENCIA :</v>
          </cell>
          <cell r="G4261">
            <v>43100</v>
          </cell>
        </row>
        <row r="4263">
          <cell r="H4263" t="str">
            <v xml:space="preserve">PRECIO </v>
          </cell>
        </row>
        <row r="4264">
          <cell r="E4264" t="str">
            <v>FUENTE</v>
          </cell>
          <cell r="G4264" t="str">
            <v>TIPO</v>
          </cell>
          <cell r="H4264" t="str">
            <v>UNITARIO</v>
          </cell>
        </row>
        <row r="4265">
          <cell r="H4265" t="str">
            <v>(US$)</v>
          </cell>
        </row>
        <row r="4266">
          <cell r="E4266" t="str">
            <v>ESTIMADO</v>
          </cell>
          <cell r="G4266">
            <v>0</v>
          </cell>
          <cell r="H4266">
            <v>3444.32</v>
          </cell>
        </row>
        <row r="4278">
          <cell r="G4278" t="str">
            <v>US$/Unidad</v>
          </cell>
          <cell r="H4278">
            <v>3444.32</v>
          </cell>
        </row>
        <row r="4279">
          <cell r="G4279" t="str">
            <v>US$/Unidad</v>
          </cell>
          <cell r="H4279" t="str">
            <v>NO APLICA</v>
          </cell>
          <cell r="I4279">
            <v>3444.32</v>
          </cell>
        </row>
        <row r="4283">
          <cell r="H4283" t="str">
            <v>I-404</v>
          </cell>
        </row>
        <row r="4286">
          <cell r="E4286" t="str">
            <v xml:space="preserve"> </v>
          </cell>
        </row>
        <row r="4287">
          <cell r="E4287" t="str">
            <v>CTAL060</v>
          </cell>
          <cell r="F4287" t="str">
            <v>Cabeza terminal tipo exterior para cable subterráneo unipolar XLPE Aluminio 60 kV</v>
          </cell>
          <cell r="H4287">
            <v>2800</v>
          </cell>
        </row>
        <row r="4289">
          <cell r="E4289" t="str">
            <v>Cabeza terminal tipo exterior para cable subterráneo unipolar XLPE Aluminio 60 kV</v>
          </cell>
        </row>
        <row r="4291">
          <cell r="F4291" t="str">
            <v>TIPO DE CAMBIO (S/.POR US$) :</v>
          </cell>
          <cell r="G4291">
            <v>3.2450000000000001</v>
          </cell>
        </row>
        <row r="4292">
          <cell r="F4292" t="str">
            <v>FECHA DE REFERENCIA :</v>
          </cell>
          <cell r="G4292">
            <v>43100</v>
          </cell>
        </row>
        <row r="4294">
          <cell r="H4294" t="str">
            <v xml:space="preserve">PRECIO </v>
          </cell>
        </row>
        <row r="4295">
          <cell r="E4295" t="str">
            <v>FUENTE</v>
          </cell>
          <cell r="G4295" t="str">
            <v>TIPO</v>
          </cell>
          <cell r="H4295" t="str">
            <v>UNITARIO</v>
          </cell>
        </row>
        <row r="4296">
          <cell r="H4296" t="str">
            <v>(US$)</v>
          </cell>
        </row>
        <row r="4297">
          <cell r="E4297" t="str">
            <v>VALOR CALCULADO: A PARTIR DE PRECIO DE COTIZACION Y EL PRECIO PROPORCIONAL DE CABLE COBRE</v>
          </cell>
          <cell r="G4297">
            <v>0</v>
          </cell>
          <cell r="H4297">
            <v>2800</v>
          </cell>
        </row>
        <row r="4309">
          <cell r="G4309" t="str">
            <v>US$/Unidad</v>
          </cell>
          <cell r="H4309">
            <v>2800</v>
          </cell>
        </row>
        <row r="4310">
          <cell r="G4310" t="str">
            <v>US$/Unidad</v>
          </cell>
          <cell r="H4310" t="str">
            <v>NO APLICA</v>
          </cell>
          <cell r="I4310">
            <v>2800</v>
          </cell>
        </row>
        <row r="4315">
          <cell r="H4315" t="str">
            <v>I-404</v>
          </cell>
        </row>
        <row r="4318">
          <cell r="E4318" t="str">
            <v xml:space="preserve"> </v>
          </cell>
        </row>
        <row r="4319">
          <cell r="E4319" t="str">
            <v>JE-XLPE-138-400</v>
          </cell>
          <cell r="F4319" t="str">
            <v>Empalme unipolar cable XLPE 400 mm2, 138 kV</v>
          </cell>
          <cell r="H4319">
            <v>4200</v>
          </cell>
        </row>
        <row r="4321">
          <cell r="E4321" t="str">
            <v>Empalme unipolar cable XLPE 400 mm2, 138 kV</v>
          </cell>
        </row>
        <row r="4323">
          <cell r="F4323" t="str">
            <v>TIPO DE CAMBIO (S/.POR US$) :</v>
          </cell>
          <cell r="G4323">
            <v>3.2450000000000001</v>
          </cell>
        </row>
        <row r="4324">
          <cell r="F4324" t="str">
            <v>FECHA DE REFERENCIA :</v>
          </cell>
          <cell r="G4324">
            <v>43100</v>
          </cell>
        </row>
        <row r="4326">
          <cell r="H4326" t="str">
            <v xml:space="preserve">PRECIO </v>
          </cell>
        </row>
        <row r="4327">
          <cell r="E4327" t="str">
            <v>FUENTE</v>
          </cell>
          <cell r="G4327" t="str">
            <v>TIPO</v>
          </cell>
          <cell r="H4327" t="str">
            <v>UNITARIO</v>
          </cell>
        </row>
        <row r="4328">
          <cell r="H4328" t="str">
            <v>(US$)</v>
          </cell>
        </row>
        <row r="4329">
          <cell r="E4329" t="str">
            <v>VALOR CALCULADO: A PARTIR DE PRECIO DE COTIZACION Y EL PRECIO PROPORCIONAL DE CABLE</v>
          </cell>
          <cell r="G4329">
            <v>0</v>
          </cell>
          <cell r="H4329">
            <v>4200</v>
          </cell>
        </row>
        <row r="4341">
          <cell r="G4341" t="str">
            <v>US$/Unidad</v>
          </cell>
          <cell r="H4341">
            <v>4200</v>
          </cell>
        </row>
        <row r="4342">
          <cell r="G4342" t="str">
            <v>US$/Unidad</v>
          </cell>
          <cell r="H4342" t="str">
            <v>NO APLICA</v>
          </cell>
          <cell r="I4342">
            <v>4200</v>
          </cell>
        </row>
        <row r="4346">
          <cell r="H4346" t="str">
            <v>I-404</v>
          </cell>
        </row>
        <row r="4349">
          <cell r="E4349" t="str">
            <v xml:space="preserve"> </v>
          </cell>
        </row>
        <row r="4350">
          <cell r="E4350" t="str">
            <v>JE-XLPE-138-630</v>
          </cell>
          <cell r="F4350" t="str">
            <v>Empalme unipolar cable XLPE 630 mm2, 138 kV</v>
          </cell>
          <cell r="H4350">
            <v>4200</v>
          </cell>
        </row>
        <row r="4352">
          <cell r="E4352" t="str">
            <v>Empalme unipolar cable XLPE 630 mm2, 138 kV</v>
          </cell>
        </row>
        <row r="4354">
          <cell r="F4354" t="str">
            <v>TIPO DE CAMBIO (S/.POR US$) :</v>
          </cell>
          <cell r="G4354">
            <v>3.2450000000000001</v>
          </cell>
        </row>
        <row r="4355">
          <cell r="F4355" t="str">
            <v>FECHA DE REFERENCIA :</v>
          </cell>
          <cell r="G4355">
            <v>43100</v>
          </cell>
        </row>
        <row r="4357">
          <cell r="H4357" t="str">
            <v xml:space="preserve">PRECIO </v>
          </cell>
        </row>
        <row r="4358">
          <cell r="E4358" t="str">
            <v>FUENTE</v>
          </cell>
          <cell r="G4358" t="str">
            <v>TIPO</v>
          </cell>
          <cell r="H4358" t="str">
            <v>UNITARIO</v>
          </cell>
        </row>
        <row r="4359">
          <cell r="H4359" t="str">
            <v>(US$)</v>
          </cell>
        </row>
        <row r="4360">
          <cell r="E4360" t="str">
            <v>VALOR CALCULADO: A PARTIR DE PRECIO DE COTIZACION Y EL PRECIO PROPORCIONAL DE CABLE</v>
          </cell>
          <cell r="G4360">
            <v>0</v>
          </cell>
          <cell r="H4360">
            <v>4200</v>
          </cell>
        </row>
        <row r="4372">
          <cell r="G4372" t="str">
            <v>US$/Unidad</v>
          </cell>
          <cell r="H4372">
            <v>4200</v>
          </cell>
        </row>
        <row r="4373">
          <cell r="G4373" t="str">
            <v>US$/Unidad</v>
          </cell>
          <cell r="H4373" t="str">
            <v>NO APLICA</v>
          </cell>
          <cell r="I4373">
            <v>4200</v>
          </cell>
        </row>
        <row r="4377">
          <cell r="H4377" t="str">
            <v>I-404</v>
          </cell>
        </row>
        <row r="4380">
          <cell r="E4380" t="str">
            <v xml:space="preserve"> </v>
          </cell>
        </row>
        <row r="4381">
          <cell r="E4381" t="str">
            <v>JE-XLPE-138-800</v>
          </cell>
          <cell r="F4381" t="str">
            <v>Empalme unipolar cable XLPE 800 mm2, 138 kV</v>
          </cell>
          <cell r="H4381">
            <v>4200</v>
          </cell>
        </row>
        <row r="4383">
          <cell r="E4383" t="str">
            <v>Empalme unipolar cable XLPE 800 mm2, 138 kV</v>
          </cell>
        </row>
        <row r="4385">
          <cell r="F4385" t="str">
            <v>TIPO DE CAMBIO (S/.POR US$) :</v>
          </cell>
          <cell r="G4385">
            <v>3.2450000000000001</v>
          </cell>
        </row>
        <row r="4386">
          <cell r="F4386" t="str">
            <v>FECHA DE REFERENCIA :</v>
          </cell>
          <cell r="G4386">
            <v>43100</v>
          </cell>
        </row>
        <row r="4388">
          <cell r="H4388" t="str">
            <v xml:space="preserve">PRECIO </v>
          </cell>
        </row>
        <row r="4389">
          <cell r="E4389" t="str">
            <v>FUENTE</v>
          </cell>
          <cell r="G4389" t="str">
            <v>TIPO</v>
          </cell>
          <cell r="H4389" t="str">
            <v>UNITARIO</v>
          </cell>
        </row>
        <row r="4390">
          <cell r="H4390" t="str">
            <v>(US$)</v>
          </cell>
        </row>
        <row r="4391">
          <cell r="E4391" t="str">
            <v>VALOR CALCULADO: A PARTIR DE PRECIO DE COTIZACION Y EL PRECIO PROPORCIONAL DE CABLE</v>
          </cell>
          <cell r="G4391">
            <v>0</v>
          </cell>
          <cell r="H4391">
            <v>4200</v>
          </cell>
        </row>
        <row r="4403">
          <cell r="G4403" t="str">
            <v>US$/Unidad</v>
          </cell>
          <cell r="H4403">
            <v>4200</v>
          </cell>
        </row>
        <row r="4404">
          <cell r="G4404" t="str">
            <v>US$/Unidad</v>
          </cell>
          <cell r="H4404" t="str">
            <v>NO APLICA</v>
          </cell>
          <cell r="I4404">
            <v>4200</v>
          </cell>
        </row>
        <row r="4408">
          <cell r="H4408" t="str">
            <v>I-404</v>
          </cell>
        </row>
        <row r="4411">
          <cell r="E4411" t="str">
            <v xml:space="preserve"> </v>
          </cell>
        </row>
        <row r="4412">
          <cell r="E4412" t="str">
            <v>JE-XLPE-138-12E</v>
          </cell>
          <cell r="F4412" t="str">
            <v>Empalme unipolar cable XLPE 1200 mm2, 138 kV</v>
          </cell>
          <cell r="H4412">
            <v>5460</v>
          </cell>
        </row>
        <row r="4414">
          <cell r="E4414" t="str">
            <v>Empalme unipolar cable XLPE 1200 mm2, 138 kV</v>
          </cell>
        </row>
        <row r="4416">
          <cell r="F4416" t="str">
            <v>TIPO DE CAMBIO (S/.POR US$) :</v>
          </cell>
          <cell r="G4416">
            <v>3.2450000000000001</v>
          </cell>
        </row>
        <row r="4417">
          <cell r="F4417" t="str">
            <v>FECHA DE REFERENCIA :</v>
          </cell>
          <cell r="G4417">
            <v>43100</v>
          </cell>
        </row>
        <row r="4419">
          <cell r="H4419" t="str">
            <v xml:space="preserve">PRECIO </v>
          </cell>
        </row>
        <row r="4420">
          <cell r="E4420" t="str">
            <v>FUENTE</v>
          </cell>
          <cell r="G4420" t="str">
            <v>TIPO</v>
          </cell>
          <cell r="H4420" t="str">
            <v>UNITARIO</v>
          </cell>
        </row>
        <row r="4421">
          <cell r="H4421" t="str">
            <v>(US$)</v>
          </cell>
        </row>
        <row r="4422">
          <cell r="E4422" t="str">
            <v>VALOR ESTIMADO</v>
          </cell>
          <cell r="G4422">
            <v>0</v>
          </cell>
          <cell r="H4422">
            <v>5460</v>
          </cell>
        </row>
        <row r="4434">
          <cell r="G4434" t="str">
            <v>US$/Unidad</v>
          </cell>
          <cell r="H4434">
            <v>5460</v>
          </cell>
        </row>
        <row r="4435">
          <cell r="G4435" t="str">
            <v>US$/Unidad</v>
          </cell>
          <cell r="H4435" t="str">
            <v>NO APLICA</v>
          </cell>
          <cell r="I4435">
            <v>5460</v>
          </cell>
        </row>
        <row r="4440">
          <cell r="H4440" t="str">
            <v>I-404</v>
          </cell>
        </row>
        <row r="4443">
          <cell r="E4443" t="str">
            <v xml:space="preserve"> </v>
          </cell>
        </row>
        <row r="4444">
          <cell r="E4444" t="str">
            <v>JE-XLPE-138-10E</v>
          </cell>
          <cell r="F4444" t="str">
            <v>Empalme unipolar cable XLPE 1000 mm2, 138 kV</v>
          </cell>
          <cell r="H4444">
            <v>4828</v>
          </cell>
        </row>
        <row r="4446">
          <cell r="E4446" t="str">
            <v>Empalme unipolar cable XLPE 1000 mm2, 138 kV</v>
          </cell>
        </row>
        <row r="4448">
          <cell r="F4448" t="str">
            <v>TIPO DE CAMBIO (S/.POR US$) :</v>
          </cell>
          <cell r="G4448">
            <v>3.2450000000000001</v>
          </cell>
        </row>
        <row r="4449">
          <cell r="F4449" t="str">
            <v>FECHA DE REFERENCIA :</v>
          </cell>
          <cell r="G4449">
            <v>43100</v>
          </cell>
        </row>
        <row r="4451">
          <cell r="H4451" t="str">
            <v xml:space="preserve">PRECIO </v>
          </cell>
        </row>
        <row r="4452">
          <cell r="E4452" t="str">
            <v>FUENTE</v>
          </cell>
          <cell r="G4452" t="str">
            <v>TIPO</v>
          </cell>
          <cell r="H4452" t="str">
            <v>UNITARIO</v>
          </cell>
        </row>
        <row r="4453">
          <cell r="H4453" t="str">
            <v>(US$)</v>
          </cell>
        </row>
        <row r="4454">
          <cell r="E4454" t="str">
            <v>VALOR ESTIMADO</v>
          </cell>
          <cell r="G4454">
            <v>0</v>
          </cell>
          <cell r="H4454">
            <v>4828</v>
          </cell>
        </row>
        <row r="4466">
          <cell r="G4466" t="str">
            <v>US$/Unidad</v>
          </cell>
          <cell r="H4466">
            <v>4828</v>
          </cell>
        </row>
        <row r="4467">
          <cell r="G4467" t="str">
            <v>US$/Unidad</v>
          </cell>
          <cell r="H4467" t="str">
            <v>NO APLICA</v>
          </cell>
          <cell r="I4467">
            <v>4828</v>
          </cell>
        </row>
        <row r="4471">
          <cell r="H4471" t="str">
            <v>I-404</v>
          </cell>
        </row>
        <row r="4474">
          <cell r="E4474" t="str">
            <v xml:space="preserve"> </v>
          </cell>
        </row>
        <row r="4475">
          <cell r="E4475" t="str">
            <v>JE-XLPE-060-10E</v>
          </cell>
          <cell r="F4475" t="str">
            <v>Empalme unipolar cable XLPE 1000 mm2, 60 kV</v>
          </cell>
          <cell r="H4475">
            <v>2800</v>
          </cell>
        </row>
        <row r="4477">
          <cell r="E4477" t="str">
            <v>Empalme unipolar cable XLPE 1000 mm2, 60 kV</v>
          </cell>
        </row>
        <row r="4479">
          <cell r="F4479" t="str">
            <v>TIPO DE CAMBIO (S/.POR US$) :</v>
          </cell>
          <cell r="G4479">
            <v>3.2450000000000001</v>
          </cell>
        </row>
        <row r="4480">
          <cell r="F4480" t="str">
            <v>FECHA DE REFERENCIA :</v>
          </cell>
          <cell r="G4480">
            <v>43100</v>
          </cell>
        </row>
        <row r="4482">
          <cell r="H4482" t="str">
            <v xml:space="preserve">PRECIO </v>
          </cell>
        </row>
        <row r="4483">
          <cell r="E4483" t="str">
            <v>FUENTE</v>
          </cell>
          <cell r="G4483" t="str">
            <v>TIPO</v>
          </cell>
          <cell r="H4483" t="str">
            <v>UNITARIO</v>
          </cell>
        </row>
        <row r="4484">
          <cell r="H4484" t="str">
            <v>(US$)</v>
          </cell>
        </row>
        <row r="4485">
          <cell r="E4485" t="str">
            <v>VALOR CALCULADO: A PARTIR DE PRECIO DE COTIZACION Y EL PRECIO PROPORCIONAL DE CABLE</v>
          </cell>
          <cell r="G4485">
            <v>0</v>
          </cell>
          <cell r="H4485">
            <v>2800</v>
          </cell>
        </row>
        <row r="4497">
          <cell r="G4497" t="str">
            <v>US$/Unidad</v>
          </cell>
          <cell r="H4497">
            <v>2800</v>
          </cell>
        </row>
        <row r="4498">
          <cell r="G4498" t="str">
            <v>US$/Unidad</v>
          </cell>
          <cell r="H4498" t="str">
            <v>NO APLICA</v>
          </cell>
          <cell r="I4498">
            <v>2800</v>
          </cell>
        </row>
        <row r="4502">
          <cell r="H4502" t="str">
            <v>I-404</v>
          </cell>
        </row>
        <row r="4505">
          <cell r="E4505" t="str">
            <v xml:space="preserve"> </v>
          </cell>
        </row>
        <row r="4506">
          <cell r="E4506" t="str">
            <v>JE-XLPE-060-12E</v>
          </cell>
          <cell r="F4506" t="str">
            <v>Empalme unipolar cable XLPE 1000 mm2, 60 kV</v>
          </cell>
          <cell r="H4506">
            <v>3170</v>
          </cell>
        </row>
        <row r="4508">
          <cell r="E4508" t="str">
            <v>Empalme unipolar cable XLPE 1000 mm2, 60 kV</v>
          </cell>
        </row>
        <row r="4510">
          <cell r="F4510" t="str">
            <v>TIPO DE CAMBIO (S/.POR US$) :</v>
          </cell>
          <cell r="G4510">
            <v>3.2450000000000001</v>
          </cell>
        </row>
        <row r="4511">
          <cell r="F4511" t="str">
            <v>FECHA DE REFERENCIA :</v>
          </cell>
          <cell r="G4511">
            <v>43100</v>
          </cell>
        </row>
        <row r="4513">
          <cell r="H4513" t="str">
            <v xml:space="preserve">PRECIO </v>
          </cell>
        </row>
        <row r="4514">
          <cell r="E4514" t="str">
            <v>FUENTE</v>
          </cell>
          <cell r="G4514" t="str">
            <v>TIPO</v>
          </cell>
          <cell r="H4514" t="str">
            <v>UNITARIO</v>
          </cell>
        </row>
        <row r="4515">
          <cell r="H4515" t="str">
            <v>(US$)</v>
          </cell>
        </row>
        <row r="4516">
          <cell r="E4516" t="str">
            <v>VALOR CALCULADO: A PARTIR DE PRECIO DE COTIZACION Y EL PRECIO PROPORCIONAL DE CABLE</v>
          </cell>
          <cell r="G4516">
            <v>0</v>
          </cell>
          <cell r="H4516">
            <v>3170</v>
          </cell>
        </row>
        <row r="4528">
          <cell r="G4528" t="str">
            <v>US$/Unidad</v>
          </cell>
          <cell r="H4528">
            <v>3170</v>
          </cell>
        </row>
        <row r="4529">
          <cell r="G4529" t="str">
            <v>US$/Unidad</v>
          </cell>
          <cell r="H4529" t="str">
            <v>NO APLICA</v>
          </cell>
          <cell r="I4529">
            <v>3170</v>
          </cell>
        </row>
        <row r="4534">
          <cell r="H4534" t="str">
            <v>I-404</v>
          </cell>
        </row>
        <row r="4537">
          <cell r="E4537" t="str">
            <v xml:space="preserve"> </v>
          </cell>
        </row>
        <row r="4538">
          <cell r="E4538" t="str">
            <v>JE-XLPE-060-630</v>
          </cell>
          <cell r="F4538" t="str">
            <v>Empalme unipolar cable XLPE 630 mm2, 60 kV</v>
          </cell>
          <cell r="H4538">
            <v>2800</v>
          </cell>
        </row>
        <row r="4540">
          <cell r="E4540" t="str">
            <v>Empalme unipolar cable XLPE 630 mm2, 60 kV</v>
          </cell>
        </row>
        <row r="4542">
          <cell r="F4542" t="str">
            <v>TIPO DE CAMBIO (S/.POR US$) :</v>
          </cell>
          <cell r="G4542">
            <v>3.2450000000000001</v>
          </cell>
        </row>
        <row r="4543">
          <cell r="F4543" t="str">
            <v>FECHA DE REFERENCIA :</v>
          </cell>
          <cell r="G4543">
            <v>43100</v>
          </cell>
        </row>
        <row r="4545">
          <cell r="H4545" t="str">
            <v xml:space="preserve">PRECIO </v>
          </cell>
        </row>
        <row r="4546">
          <cell r="E4546" t="str">
            <v>FUENTE</v>
          </cell>
          <cell r="G4546" t="str">
            <v>TIPO</v>
          </cell>
          <cell r="H4546" t="str">
            <v>UNITARIO</v>
          </cell>
        </row>
        <row r="4547">
          <cell r="H4547" t="str">
            <v>(US$)</v>
          </cell>
        </row>
        <row r="4548">
          <cell r="E4548" t="str">
            <v>VALOR CALCULADO: A PARTIR DE PRECIO DE COTIZACION Y EL PRECIO PROPORCIONAL DE CABLE</v>
          </cell>
          <cell r="G4548">
            <v>0</v>
          </cell>
          <cell r="H4548">
            <v>2800</v>
          </cell>
        </row>
        <row r="4560">
          <cell r="G4560" t="str">
            <v>US$/Unidad</v>
          </cell>
          <cell r="H4560">
            <v>2800</v>
          </cell>
        </row>
        <row r="4561">
          <cell r="G4561" t="str">
            <v>US$/Unidad</v>
          </cell>
          <cell r="H4561" t="str">
            <v>NO APLICA</v>
          </cell>
          <cell r="I4561">
            <v>2800</v>
          </cell>
        </row>
        <row r="4565">
          <cell r="H4565" t="str">
            <v>I-404</v>
          </cell>
        </row>
        <row r="4568">
          <cell r="E4568" t="str">
            <v xml:space="preserve"> </v>
          </cell>
        </row>
        <row r="4569">
          <cell r="E4569" t="str">
            <v>CAMAGN</v>
          </cell>
          <cell r="F4569" t="str">
            <v>Conectores amagnéticos para cables subterráneos</v>
          </cell>
          <cell r="H4569">
            <v>71.585000000000008</v>
          </cell>
        </row>
        <row r="4571">
          <cell r="E4571" t="str">
            <v>Conectores amagnéticos para cables subterráneos</v>
          </cell>
        </row>
        <row r="4573">
          <cell r="F4573" t="str">
            <v>TIPO DE CAMBIO (S/.POR US$) :</v>
          </cell>
          <cell r="G4573">
            <v>3.2450000000000001</v>
          </cell>
        </row>
        <row r="4574">
          <cell r="F4574" t="str">
            <v>FECHA DE REFERENCIA :</v>
          </cell>
          <cell r="G4574">
            <v>43100</v>
          </cell>
        </row>
        <row r="4576">
          <cell r="H4576" t="str">
            <v xml:space="preserve">PRECIO </v>
          </cell>
        </row>
        <row r="4577">
          <cell r="E4577" t="str">
            <v>FUENTE</v>
          </cell>
          <cell r="G4577" t="str">
            <v>TIPO</v>
          </cell>
          <cell r="H4577" t="str">
            <v>UNITARIO</v>
          </cell>
        </row>
        <row r="4578">
          <cell r="H4578" t="str">
            <v>(US$)</v>
          </cell>
        </row>
        <row r="4579">
          <cell r="E4579" t="str">
            <v>REPORTE EMPRESA :LUZ DEL SUR - CON FACTURA N° F52100001905</v>
          </cell>
          <cell r="G4579">
            <v>1</v>
          </cell>
          <cell r="H4579">
            <v>84.67</v>
          </cell>
        </row>
        <row r="4580">
          <cell r="E4580" t="str">
            <v>REPORTE EMPRESA :LUZ DEL SUR - CON FACTURA N° F52100001904</v>
          </cell>
          <cell r="G4580">
            <v>1</v>
          </cell>
          <cell r="H4580">
            <v>58.5</v>
          </cell>
        </row>
        <row r="4586">
          <cell r="G4586" t="str">
            <v>US$/Unidad</v>
          </cell>
          <cell r="H4586">
            <v>71.585000000000008</v>
          </cell>
        </row>
        <row r="4587">
          <cell r="G4587" t="str">
            <v>US$/Unidad</v>
          </cell>
          <cell r="H4587">
            <v>71.585000000000008</v>
          </cell>
          <cell r="I4587">
            <v>71.585000000000008</v>
          </cell>
        </row>
        <row r="4592">
          <cell r="H4592" t="str">
            <v>I-404</v>
          </cell>
        </row>
        <row r="4595">
          <cell r="E4595" t="str">
            <v xml:space="preserve"> </v>
          </cell>
        </row>
        <row r="4596">
          <cell r="E4596" t="str">
            <v>JE-OPGW</v>
          </cell>
          <cell r="F4596" t="str">
            <v>Caja de empalme</v>
          </cell>
          <cell r="H4596">
            <v>256.18658730158728</v>
          </cell>
        </row>
        <row r="4598">
          <cell r="E4598" t="str">
            <v>Caja de empalme</v>
          </cell>
        </row>
        <row r="4600">
          <cell r="F4600" t="str">
            <v>TIPO DE CAMBIO (S/.POR US$) :</v>
          </cell>
          <cell r="G4600">
            <v>3.2450000000000001</v>
          </cell>
        </row>
        <row r="4601">
          <cell r="F4601" t="str">
            <v>FECHA DE REFERENCIA :</v>
          </cell>
          <cell r="G4601">
            <v>43100</v>
          </cell>
        </row>
        <row r="4603">
          <cell r="H4603" t="str">
            <v xml:space="preserve">PRECIO </v>
          </cell>
        </row>
        <row r="4604">
          <cell r="E4604" t="str">
            <v>FUENTE</v>
          </cell>
          <cell r="G4604" t="str">
            <v>TIPO</v>
          </cell>
          <cell r="H4604" t="str">
            <v>UNITARIO</v>
          </cell>
        </row>
        <row r="4605">
          <cell r="H4605" t="str">
            <v>(US$)</v>
          </cell>
        </row>
        <row r="4606">
          <cell r="E4606" t="str">
            <v>COPEMI S.A.C. CONSTRUCTORES REPORTE ADUANAS 20170323</v>
          </cell>
          <cell r="G4606">
            <v>0</v>
          </cell>
          <cell r="H4606">
            <v>200.91500000000002</v>
          </cell>
        </row>
        <row r="4607">
          <cell r="E4607" t="str">
            <v>COPEMI S.A.C. CONSTRUCTORES REPORTE ADUANAS 20170323</v>
          </cell>
          <cell r="G4607">
            <v>0</v>
          </cell>
          <cell r="H4607">
            <v>200.63333333333333</v>
          </cell>
        </row>
        <row r="4608">
          <cell r="E4608" t="str">
            <v>PRODIEL PERU SOCIEDAD ANONIMA CERRADA - REPORTE ADUANAS 20170526</v>
          </cell>
          <cell r="G4608">
            <v>0</v>
          </cell>
          <cell r="H4608">
            <v>367.01142857142855</v>
          </cell>
        </row>
        <row r="4618">
          <cell r="G4618" t="str">
            <v>US$/Unidad</v>
          </cell>
          <cell r="H4618">
            <v>256.18658730158728</v>
          </cell>
        </row>
        <row r="4619">
          <cell r="G4619" t="str">
            <v>US$/Unidad</v>
          </cell>
          <cell r="H4619">
            <v>256.18658730158728</v>
          </cell>
          <cell r="I4619">
            <v>256.18658730158728</v>
          </cell>
        </row>
        <row r="4624">
          <cell r="H4624" t="str">
            <v>I-404</v>
          </cell>
        </row>
        <row r="4627">
          <cell r="E4627" t="str">
            <v xml:space="preserve"> </v>
          </cell>
        </row>
        <row r="4628">
          <cell r="E4628" t="str">
            <v>ESA-OPGW24</v>
          </cell>
          <cell r="F4628" t="str">
            <v>Conjunto de Semianclaje para Cable OPGW-24 hilos</v>
          </cell>
          <cell r="H4628">
            <v>80</v>
          </cell>
        </row>
        <row r="4630">
          <cell r="E4630" t="str">
            <v>Conjunto de Semianclaje para Cable OPGW-24 hilos</v>
          </cell>
        </row>
        <row r="4632">
          <cell r="F4632" t="str">
            <v>TIPO DE CAMBIO (S/.POR US$) :</v>
          </cell>
          <cell r="G4632">
            <v>3.2450000000000001</v>
          </cell>
        </row>
        <row r="4633">
          <cell r="F4633" t="str">
            <v>FECHA DE REFERENCIA :</v>
          </cell>
          <cell r="G4633">
            <v>43100</v>
          </cell>
        </row>
        <row r="4635">
          <cell r="H4635" t="str">
            <v xml:space="preserve">PRECIO </v>
          </cell>
        </row>
        <row r="4636">
          <cell r="E4636" t="str">
            <v>FUENTE</v>
          </cell>
          <cell r="G4636" t="str">
            <v>TIPO</v>
          </cell>
          <cell r="H4636" t="str">
            <v>UNITARIO</v>
          </cell>
        </row>
        <row r="4637">
          <cell r="H4637" t="str">
            <v>(US$)</v>
          </cell>
        </row>
        <row r="4638">
          <cell r="E4638" t="str">
            <v>ESTIMADO POR EL CONSULTOR</v>
          </cell>
          <cell r="G4638">
            <v>0</v>
          </cell>
          <cell r="H4638">
            <v>80</v>
          </cell>
        </row>
        <row r="4650">
          <cell r="G4650" t="str">
            <v>US$/Unidad</v>
          </cell>
          <cell r="H4650">
            <v>80</v>
          </cell>
        </row>
        <row r="4651">
          <cell r="G4651" t="str">
            <v>US$/Unidad</v>
          </cell>
          <cell r="H4651" t="str">
            <v>NO APLICA</v>
          </cell>
          <cell r="I4651">
            <v>80</v>
          </cell>
        </row>
        <row r="4656">
          <cell r="H4656" t="str">
            <v>I-404</v>
          </cell>
        </row>
        <row r="4659">
          <cell r="E4659" t="str">
            <v xml:space="preserve"> </v>
          </cell>
        </row>
        <row r="4660">
          <cell r="E4660" t="str">
            <v>ESA-OPGW12</v>
          </cell>
          <cell r="F4660" t="str">
            <v>Conjunto de Semianclaje para Cable OPGW-12 hilos</v>
          </cell>
          <cell r="H4660">
            <v>80</v>
          </cell>
        </row>
        <row r="4662">
          <cell r="E4662" t="str">
            <v>Conjunto de Semianclaje para Cable OPGW-12 hilos</v>
          </cell>
        </row>
        <row r="4664">
          <cell r="F4664" t="str">
            <v>TIPO DE CAMBIO (S/.POR US$) :</v>
          </cell>
          <cell r="G4664">
            <v>3.2450000000000001</v>
          </cell>
        </row>
        <row r="4665">
          <cell r="F4665" t="str">
            <v>FECHA DE REFERENCIA :</v>
          </cell>
          <cell r="G4665">
            <v>43100</v>
          </cell>
        </row>
        <row r="4667">
          <cell r="H4667" t="str">
            <v xml:space="preserve">PRECIO </v>
          </cell>
        </row>
        <row r="4668">
          <cell r="E4668" t="str">
            <v>FUENTE</v>
          </cell>
          <cell r="G4668" t="str">
            <v>TIPO</v>
          </cell>
          <cell r="H4668" t="str">
            <v>UNITARIO</v>
          </cell>
        </row>
        <row r="4669">
          <cell r="H4669" t="str">
            <v>(US$)</v>
          </cell>
        </row>
        <row r="4670">
          <cell r="E4670" t="str">
            <v>ESTIMADO POR EL CONSULTOR</v>
          </cell>
          <cell r="G4670">
            <v>0</v>
          </cell>
          <cell r="H4670">
            <v>80</v>
          </cell>
        </row>
        <row r="4682">
          <cell r="G4682" t="str">
            <v>US$/Unidad</v>
          </cell>
          <cell r="H4682">
            <v>80</v>
          </cell>
        </row>
        <row r="4683">
          <cell r="G4683" t="str">
            <v>US$/Unidad</v>
          </cell>
          <cell r="H4683" t="str">
            <v>NO APLICA</v>
          </cell>
          <cell r="I4683">
            <v>80</v>
          </cell>
        </row>
        <row r="4688">
          <cell r="H4688" t="str">
            <v>I-404</v>
          </cell>
        </row>
        <row r="4691">
          <cell r="E4691" t="str">
            <v xml:space="preserve"> </v>
          </cell>
        </row>
        <row r="4692">
          <cell r="E4692" t="str">
            <v>AM-OPGW24</v>
          </cell>
          <cell r="F4692" t="str">
            <v>Amortiguadores para Cable OPGW-24 hilos</v>
          </cell>
          <cell r="H4692">
            <v>17.439198113752187</v>
          </cell>
        </row>
        <row r="4694">
          <cell r="E4694" t="str">
            <v>Amortiguadores para Cable OPGW-24 hilos</v>
          </cell>
        </row>
        <row r="4696">
          <cell r="F4696" t="str">
            <v>TIPO DE CAMBIO (S/.POR US$) :</v>
          </cell>
          <cell r="G4696">
            <v>3.2450000000000001</v>
          </cell>
        </row>
        <row r="4697">
          <cell r="F4697" t="str">
            <v>FECHA DE REFERENCIA :</v>
          </cell>
          <cell r="G4697">
            <v>43100</v>
          </cell>
        </row>
        <row r="4699">
          <cell r="H4699" t="str">
            <v xml:space="preserve">PRECIO </v>
          </cell>
        </row>
        <row r="4700">
          <cell r="E4700" t="str">
            <v>FUENTE</v>
          </cell>
          <cell r="G4700" t="str">
            <v>TIPO</v>
          </cell>
          <cell r="H4700" t="str">
            <v>UNITARIO</v>
          </cell>
        </row>
        <row r="4701">
          <cell r="H4701" t="str">
            <v>(US$)</v>
          </cell>
        </row>
        <row r="4702">
          <cell r="E4702" t="str">
            <v>COPEMI S.A.C. CONSTRUCTORES REPORTE ADUANAS 20170323</v>
          </cell>
          <cell r="G4702">
            <v>0</v>
          </cell>
          <cell r="H4702">
            <v>22.1006</v>
          </cell>
        </row>
        <row r="4703">
          <cell r="E4703" t="str">
            <v>COPEMI S.A.C. CONSTRUCTORES REPORTE ADUANAS 20170323</v>
          </cell>
          <cell r="G4703">
            <v>0</v>
          </cell>
          <cell r="H4703">
            <v>18.056956521739131</v>
          </cell>
        </row>
        <row r="4704">
          <cell r="E4704" t="str">
            <v>GCZ INGENIEROS S.A.C. REPORTE ADUANAS 20170410</v>
          </cell>
          <cell r="G4704">
            <v>0</v>
          </cell>
          <cell r="H4704">
            <v>18.161000000000001</v>
          </cell>
        </row>
        <row r="4705">
          <cell r="E4705" t="str">
            <v>PRODIEL PERU SOCIEDAD ANONIMA CERRADA - REPORTE ADUANAS 20170526</v>
          </cell>
          <cell r="G4705">
            <v>0</v>
          </cell>
          <cell r="H4705">
            <v>13.043047619047618</v>
          </cell>
        </row>
        <row r="4706">
          <cell r="E4706" t="str">
            <v>PRODIEL PERU SOCIEDAD ANONIMA CERRADA - REPORTE ADUANAS 20170810</v>
          </cell>
          <cell r="G4706">
            <v>0</v>
          </cell>
          <cell r="H4706">
            <v>20.1248</v>
          </cell>
        </row>
        <row r="4707">
          <cell r="E4707" t="str">
            <v>QUANTA SERVICES PERU S.A.C. REPORTE ADUANAS 20170516</v>
          </cell>
          <cell r="G4707">
            <v>0</v>
          </cell>
          <cell r="H4707">
            <v>18</v>
          </cell>
        </row>
        <row r="4708">
          <cell r="E4708" t="str">
            <v>PRODIEL PERU SOCIEDAD ANONIMA CERRADA - REPORTE ADUANAS 20170810</v>
          </cell>
          <cell r="G4708">
            <v>0</v>
          </cell>
          <cell r="H4708">
            <v>20.1248</v>
          </cell>
        </row>
        <row r="4709">
          <cell r="E4709" t="str">
            <v>B &amp; Z TELECOM SOCIEDAD ANONIMA CERRADA REPORTE ADUANAS 20171024</v>
          </cell>
          <cell r="G4709">
            <v>0</v>
          </cell>
          <cell r="H4709">
            <v>18</v>
          </cell>
        </row>
        <row r="4710">
          <cell r="E4710" t="str">
            <v>PROYECTOS DE INFRAESTRUCTURA DEL PERU S. REPORTE ADUANAS 20170922</v>
          </cell>
          <cell r="G4710">
            <v>0</v>
          </cell>
          <cell r="H4710">
            <v>8.0737037037037034</v>
          </cell>
        </row>
        <row r="4711">
          <cell r="E4711" t="str">
            <v>PROYECTOS DE INFRAESTRUCTURA DEL PERU S. REPORTE ADUANAS 20170922</v>
          </cell>
          <cell r="G4711">
            <v>0</v>
          </cell>
          <cell r="H4711">
            <v>9.0825688073394488</v>
          </cell>
        </row>
        <row r="4712">
          <cell r="E4712" t="str">
            <v>GCZ INGENIEROS S.A.C. REPORTE ADUANAS 20171206</v>
          </cell>
          <cell r="G4712">
            <v>0</v>
          </cell>
          <cell r="H4712">
            <v>14.002980769230769</v>
          </cell>
        </row>
        <row r="4721">
          <cell r="G4721" t="str">
            <v>US$/Unidad</v>
          </cell>
          <cell r="H4721">
            <v>16.251859765550968</v>
          </cell>
        </row>
        <row r="4722">
          <cell r="G4722" t="str">
            <v>US$/Unidad</v>
          </cell>
          <cell r="H4722">
            <v>17.439198113752187</v>
          </cell>
          <cell r="I4722">
            <v>17.439198113752187</v>
          </cell>
        </row>
        <row r="4727">
          <cell r="H4727" t="str">
            <v>I-404</v>
          </cell>
        </row>
        <row r="4730">
          <cell r="E4730" t="str">
            <v xml:space="preserve"> </v>
          </cell>
        </row>
        <row r="4731">
          <cell r="E4731" t="str">
            <v>AM-OPGW12</v>
          </cell>
          <cell r="F4731" t="str">
            <v>Amortiguadores para Cable OPGW-12 hilos</v>
          </cell>
          <cell r="H4731">
            <v>23.96</v>
          </cell>
        </row>
        <row r="4733">
          <cell r="E4733" t="str">
            <v>Amortiguadores para Cable OPGW-12 hilos</v>
          </cell>
        </row>
        <row r="4735">
          <cell r="F4735" t="str">
            <v>TIPO DE CAMBIO (S/.POR US$) :</v>
          </cell>
          <cell r="G4735">
            <v>3.2450000000000001</v>
          </cell>
        </row>
        <row r="4736">
          <cell r="F4736" t="str">
            <v>FECHA DE REFERENCIA :</v>
          </cell>
          <cell r="G4736">
            <v>43100</v>
          </cell>
        </row>
        <row r="4738">
          <cell r="H4738" t="str">
            <v xml:space="preserve">PRECIO </v>
          </cell>
        </row>
        <row r="4739">
          <cell r="E4739" t="str">
            <v>FUENTE</v>
          </cell>
          <cell r="G4739" t="str">
            <v>TIPO</v>
          </cell>
          <cell r="H4739" t="str">
            <v>UNITARIO</v>
          </cell>
        </row>
        <row r="4740">
          <cell r="H4740" t="str">
            <v>(US$)</v>
          </cell>
        </row>
        <row r="4741">
          <cell r="E4741" t="str">
            <v>REPORTE EMPRESA :ELECTROCENTRO - CON FACTURA N° Contrato GR-075-2015</v>
          </cell>
          <cell r="G4741">
            <v>1</v>
          </cell>
          <cell r="H4741">
            <v>23.96</v>
          </cell>
        </row>
        <row r="4753">
          <cell r="G4753" t="str">
            <v>US$/Unidad</v>
          </cell>
          <cell r="H4753">
            <v>23.96</v>
          </cell>
        </row>
        <row r="4754">
          <cell r="G4754" t="str">
            <v>US$/Unidad</v>
          </cell>
          <cell r="H4754" t="str">
            <v>NO APLICA</v>
          </cell>
          <cell r="I4754">
            <v>23.96</v>
          </cell>
        </row>
        <row r="4759">
          <cell r="H4759" t="str">
            <v>I-404</v>
          </cell>
        </row>
        <row r="4762">
          <cell r="E4762" t="str">
            <v xml:space="preserve"> </v>
          </cell>
        </row>
        <row r="4763">
          <cell r="E4763" t="str">
            <v>ES-OPGW24</v>
          </cell>
          <cell r="F4763" t="str">
            <v>Conjunto de suspensión para Cable OPGW-24 hilos</v>
          </cell>
          <cell r="H4763">
            <v>53.572931623931623</v>
          </cell>
        </row>
        <row r="4765">
          <cell r="E4765" t="str">
            <v>Conjunto de suspensión para Cable OPGW-24 hilos</v>
          </cell>
        </row>
        <row r="4767">
          <cell r="F4767" t="str">
            <v>TIPO DE CAMBIO (S/.POR US$) :</v>
          </cell>
          <cell r="G4767">
            <v>3.2450000000000001</v>
          </cell>
        </row>
        <row r="4768">
          <cell r="F4768" t="str">
            <v>FECHA DE REFERENCIA :</v>
          </cell>
          <cell r="G4768">
            <v>43100</v>
          </cell>
        </row>
        <row r="4770">
          <cell r="H4770" t="str">
            <v xml:space="preserve">PRECIO </v>
          </cell>
        </row>
        <row r="4771">
          <cell r="E4771" t="str">
            <v>FUENTE</v>
          </cell>
          <cell r="G4771" t="str">
            <v>TIPO</v>
          </cell>
          <cell r="H4771" t="str">
            <v>UNITARIO</v>
          </cell>
        </row>
        <row r="4772">
          <cell r="H4772" t="str">
            <v>(US$)</v>
          </cell>
        </row>
        <row r="4773">
          <cell r="E4773" t="str">
            <v>GCZ INGENIEROS S.A.C. REPORTE ADUANAS 20170410</v>
          </cell>
          <cell r="G4773">
            <v>0</v>
          </cell>
          <cell r="H4773">
            <v>52.46512820512821</v>
          </cell>
        </row>
        <row r="4774">
          <cell r="E4774" t="str">
            <v>CONSORCIO A&amp;E PERU REPORTE ADUANAS 20170810</v>
          </cell>
          <cell r="G4774">
            <v>0</v>
          </cell>
          <cell r="H4774">
            <v>38.248666666666665</v>
          </cell>
        </row>
        <row r="4775">
          <cell r="E4775" t="str">
            <v>SINDICATO ENERGETICO S.A. REPORTE ADUANAS 20170717</v>
          </cell>
          <cell r="G4775">
            <v>0</v>
          </cell>
          <cell r="H4775">
            <v>70.004999999999995</v>
          </cell>
        </row>
        <row r="4785">
          <cell r="G4785" t="str">
            <v>US$/Unidad</v>
          </cell>
          <cell r="H4785">
            <v>53.572931623931623</v>
          </cell>
        </row>
        <row r="4786">
          <cell r="G4786" t="str">
            <v>US$/Unidad</v>
          </cell>
          <cell r="H4786">
            <v>53.572931623931623</v>
          </cell>
          <cell r="I4786">
            <v>53.572931623931623</v>
          </cell>
        </row>
        <row r="4791">
          <cell r="H4791" t="str">
            <v>I-404</v>
          </cell>
        </row>
        <row r="4794">
          <cell r="E4794" t="str">
            <v xml:space="preserve"> </v>
          </cell>
        </row>
        <row r="4795">
          <cell r="E4795" t="str">
            <v>ES-OPGW12</v>
          </cell>
          <cell r="F4795" t="str">
            <v>Conjunto de suspensión para Cable OPGW-12 hilos</v>
          </cell>
          <cell r="H4795">
            <v>40</v>
          </cell>
        </row>
        <row r="4797">
          <cell r="E4797" t="str">
            <v>Conjunto de suspensión para Cable OPGW-12 hilos</v>
          </cell>
        </row>
        <row r="4799">
          <cell r="F4799" t="str">
            <v>TIPO DE CAMBIO (S/.POR US$) :</v>
          </cell>
          <cell r="G4799">
            <v>3.2450000000000001</v>
          </cell>
        </row>
        <row r="4800">
          <cell r="F4800" t="str">
            <v>FECHA DE REFERENCIA :</v>
          </cell>
          <cell r="G4800">
            <v>43100</v>
          </cell>
        </row>
        <row r="4802">
          <cell r="H4802" t="str">
            <v xml:space="preserve">PRECIO </v>
          </cell>
        </row>
        <row r="4803">
          <cell r="E4803" t="str">
            <v>FUENTE</v>
          </cell>
          <cell r="G4803" t="str">
            <v>TIPO</v>
          </cell>
          <cell r="H4803" t="str">
            <v>UNITARIO</v>
          </cell>
        </row>
        <row r="4804">
          <cell r="H4804" t="str">
            <v>(US$)</v>
          </cell>
        </row>
        <row r="4805">
          <cell r="E4805" t="str">
            <v>ESTIMADO POR EL CONSULTOR</v>
          </cell>
          <cell r="G4805">
            <v>0</v>
          </cell>
          <cell r="H4805">
            <v>40</v>
          </cell>
        </row>
        <row r="4817">
          <cell r="G4817" t="str">
            <v>US$/Unidad</v>
          </cell>
          <cell r="H4817">
            <v>40</v>
          </cell>
        </row>
        <row r="4818">
          <cell r="G4818" t="str">
            <v>US$/Unidad</v>
          </cell>
          <cell r="H4818" t="str">
            <v>NO APLICA</v>
          </cell>
          <cell r="I4818">
            <v>40</v>
          </cell>
        </row>
        <row r="4823">
          <cell r="H4823" t="str">
            <v>I-404</v>
          </cell>
        </row>
        <row r="4826">
          <cell r="E4826" t="str">
            <v xml:space="preserve"> </v>
          </cell>
        </row>
        <row r="4827">
          <cell r="E4827" t="str">
            <v>EN-OPGW24</v>
          </cell>
          <cell r="F4827" t="str">
            <v>Conjunto de anclaje para Cable OPGW-24 hilos</v>
          </cell>
          <cell r="H4827">
            <v>92.893636363636361</v>
          </cell>
        </row>
        <row r="4829">
          <cell r="E4829" t="str">
            <v>Conjunto de anclaje para Cable OPGW-24 hilos</v>
          </cell>
        </row>
        <row r="4831">
          <cell r="F4831" t="str">
            <v>TIPO DE CAMBIO (S/.POR US$) :</v>
          </cell>
          <cell r="G4831">
            <v>3.2450000000000001</v>
          </cell>
        </row>
        <row r="4832">
          <cell r="F4832" t="str">
            <v>FECHA DE REFERENCIA :</v>
          </cell>
          <cell r="G4832">
            <v>43100</v>
          </cell>
        </row>
        <row r="4834">
          <cell r="H4834" t="str">
            <v xml:space="preserve">PRECIO </v>
          </cell>
        </row>
        <row r="4835">
          <cell r="E4835" t="str">
            <v>FUENTE</v>
          </cell>
          <cell r="G4835" t="str">
            <v>TIPO</v>
          </cell>
          <cell r="H4835" t="str">
            <v>UNITARIO</v>
          </cell>
        </row>
        <row r="4836">
          <cell r="H4836" t="str">
            <v>(US$)</v>
          </cell>
        </row>
        <row r="4837">
          <cell r="E4837" t="str">
            <v>GCZ INGENIEROS S.A.C. REPORTE ADUANAS 20170410</v>
          </cell>
          <cell r="G4837">
            <v>0</v>
          </cell>
          <cell r="H4837">
            <v>92.893636363636361</v>
          </cell>
        </row>
        <row r="4849">
          <cell r="G4849" t="str">
            <v>US$/Unidad</v>
          </cell>
          <cell r="H4849">
            <v>92.893636363636361</v>
          </cell>
        </row>
        <row r="4850">
          <cell r="G4850" t="str">
            <v>US$/Unidad</v>
          </cell>
          <cell r="H4850" t="str">
            <v>NO APLICA</v>
          </cell>
          <cell r="I4850">
            <v>92.893636363636361</v>
          </cell>
        </row>
        <row r="4855">
          <cell r="H4855" t="str">
            <v>I-404</v>
          </cell>
        </row>
        <row r="4858">
          <cell r="E4858" t="str">
            <v xml:space="preserve"> </v>
          </cell>
        </row>
        <row r="4859">
          <cell r="E4859" t="str">
            <v>EN-OPGW12</v>
          </cell>
          <cell r="F4859" t="str">
            <v>Conjunto de anclaje para Cable OPGW-12 hilos</v>
          </cell>
          <cell r="H4859">
            <v>40</v>
          </cell>
        </row>
        <row r="4861">
          <cell r="E4861" t="str">
            <v>Conjunto de anclaje para Cable OPGW-12 hilos</v>
          </cell>
        </row>
        <row r="4863">
          <cell r="F4863" t="str">
            <v>TIPO DE CAMBIO (S/.POR US$) :</v>
          </cell>
          <cell r="G4863">
            <v>3.2450000000000001</v>
          </cell>
        </row>
        <row r="4864">
          <cell r="F4864" t="str">
            <v>FECHA DE REFERENCIA :</v>
          </cell>
          <cell r="G4864">
            <v>43100</v>
          </cell>
        </row>
        <row r="4866">
          <cell r="H4866" t="str">
            <v xml:space="preserve">PRECIO </v>
          </cell>
        </row>
        <row r="4867">
          <cell r="E4867" t="str">
            <v>FUENTE</v>
          </cell>
          <cell r="G4867" t="str">
            <v>TIPO</v>
          </cell>
          <cell r="H4867" t="str">
            <v>UNITARIO</v>
          </cell>
        </row>
        <row r="4868">
          <cell r="H4868" t="str">
            <v>(US$)</v>
          </cell>
        </row>
        <row r="4869">
          <cell r="E4869" t="str">
            <v>ESTIMADO POR EL CONSULTOR</v>
          </cell>
          <cell r="G4869">
            <v>0</v>
          </cell>
          <cell r="H4869">
            <v>40</v>
          </cell>
        </row>
        <row r="4881">
          <cell r="G4881" t="str">
            <v>US$/Unidad</v>
          </cell>
          <cell r="H4881">
            <v>40</v>
          </cell>
        </row>
        <row r="4882">
          <cell r="G4882" t="str">
            <v>US$/Unidad</v>
          </cell>
          <cell r="H4882" t="str">
            <v>NO APLICA</v>
          </cell>
          <cell r="I488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71.568531746031752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20170207</v>
          </cell>
          <cell r="G15">
            <v>0</v>
          </cell>
          <cell r="H15">
            <v>79.42</v>
          </cell>
        </row>
        <row r="16">
          <cell r="E16" t="str">
            <v>PROYECTOS DE INFRAESTRUCTURA DEL PERU S. REPORTE ADUANAS 20170207</v>
          </cell>
          <cell r="G16">
            <v>0</v>
          </cell>
          <cell r="H16">
            <v>81.454999999999998</v>
          </cell>
        </row>
        <row r="17">
          <cell r="E17" t="str">
            <v>PROYECTOS DE INFRAESTRUCTURA DEL PERU S. REPORTE ADUANAS 20170207</v>
          </cell>
          <cell r="G17">
            <v>0</v>
          </cell>
          <cell r="H17">
            <v>99.883571428571429</v>
          </cell>
        </row>
        <row r="18">
          <cell r="E18" t="str">
            <v>VENTA DE SUMINISTROS Y MATERIALES EL╔CTR REPORTE ADUANAS 20170915</v>
          </cell>
          <cell r="G18">
            <v>0</v>
          </cell>
          <cell r="H18">
            <v>25.515555555555554</v>
          </cell>
        </row>
        <row r="23">
          <cell r="G23" t="str">
            <v>US$/Unidad</v>
          </cell>
          <cell r="H23">
            <v>71.568531746031752</v>
          </cell>
        </row>
        <row r="24">
          <cell r="G24" t="str">
            <v>US$/Unidad</v>
          </cell>
          <cell r="H24">
            <v>71.568531746031752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1450.4976190476191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3.2450000000000001</v>
          </cell>
        </row>
        <row r="38">
          <cell r="F38" t="str">
            <v>FECHA DE REFERENCIA :</v>
          </cell>
          <cell r="G38">
            <v>43100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VOLCAN COMPANIA MINERA S.A.A. REPORTE ADUANAS 20160108</v>
          </cell>
          <cell r="G43">
            <v>0</v>
          </cell>
          <cell r="H43">
            <v>1514.7166666666667</v>
          </cell>
        </row>
        <row r="44">
          <cell r="E44" t="str">
            <v>ANDES PERU TRADING S.A.C. REPORTE ADUANAS 20160602</v>
          </cell>
          <cell r="G44">
            <v>0</v>
          </cell>
          <cell r="H44">
            <v>1386.2785714285715</v>
          </cell>
        </row>
        <row r="53">
          <cell r="G53" t="str">
            <v>US$/Unidad</v>
          </cell>
          <cell r="H53">
            <v>1450.4976190476191</v>
          </cell>
        </row>
        <row r="54">
          <cell r="G54" t="str">
            <v>US$/Unidad</v>
          </cell>
          <cell r="H54">
            <v>1450.4976190476191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321.86909722222219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3.2450000000000001</v>
          </cell>
        </row>
        <row r="68">
          <cell r="F68" t="str">
            <v>FECHA DE REFERENCIA :</v>
          </cell>
          <cell r="G68">
            <v>43100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ENSYS S.A.C. REPORTE ADUANAS 20171211</v>
          </cell>
          <cell r="G73">
            <v>0</v>
          </cell>
          <cell r="H73">
            <v>304.17486111111111</v>
          </cell>
        </row>
        <row r="74">
          <cell r="E74" t="str">
            <v>COMPAÐIA INTERNACIONAL DE PROYECTOS ELEC REPORTE ADUANAS 20171221</v>
          </cell>
          <cell r="G74">
            <v>0</v>
          </cell>
          <cell r="H74">
            <v>339.56333333333333</v>
          </cell>
        </row>
        <row r="85">
          <cell r="G85" t="str">
            <v>US$/Unidad</v>
          </cell>
          <cell r="H85">
            <v>321.86909722222219</v>
          </cell>
        </row>
        <row r="86">
          <cell r="G86" t="str">
            <v>US$/Unidad</v>
          </cell>
          <cell r="H86">
            <v>321.86909722222219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157.5090166054635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3.2450000000000001</v>
          </cell>
        </row>
        <row r="100">
          <cell r="F100" t="str">
            <v>FECHA DE REFERENCIA :</v>
          </cell>
          <cell r="G100">
            <v>43100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COPEMI S.A.C. CONSTRUCTORES REPORTE ADUANAS 20170316</v>
          </cell>
          <cell r="G105">
            <v>0</v>
          </cell>
          <cell r="H105">
            <v>187.89999999999998</v>
          </cell>
        </row>
        <row r="106">
          <cell r="E106" t="str">
            <v>ENSYS S.A.C. REPORTE ADUANAS 20170421</v>
          </cell>
          <cell r="G106">
            <v>0</v>
          </cell>
          <cell r="H106">
            <v>190.08330000000001</v>
          </cell>
        </row>
        <row r="107">
          <cell r="E107" t="str">
            <v>AB TECHNOLOGY SAC REPORTE ADUANAS 20170821</v>
          </cell>
          <cell r="G107">
            <v>0</v>
          </cell>
          <cell r="H107">
            <v>65.895333333333326</v>
          </cell>
        </row>
        <row r="108">
          <cell r="E108" t="str">
            <v>ENSYS S.A.C. REPORTE ADUANAS 20170714</v>
          </cell>
          <cell r="G108">
            <v>0</v>
          </cell>
          <cell r="H108">
            <v>110.17766233766234</v>
          </cell>
        </row>
        <row r="109">
          <cell r="E109" t="str">
            <v>ENSYS S.A.C. REPORTE ADUANAS 20171102</v>
          </cell>
          <cell r="G109">
            <v>0</v>
          </cell>
          <cell r="H109">
            <v>181.06716666666668</v>
          </cell>
        </row>
        <row r="110">
          <cell r="E110" t="str">
            <v>BEHRINGER PERU S.A.C. - BEHRINGER PERU S REPORTE ADUANAS 20171102</v>
          </cell>
          <cell r="G110">
            <v>0</v>
          </cell>
          <cell r="H110">
            <v>118.31695402298851</v>
          </cell>
        </row>
        <row r="117">
          <cell r="G117" t="str">
            <v>US$/Unidad</v>
          </cell>
          <cell r="H117">
            <v>142.24006939344181</v>
          </cell>
        </row>
        <row r="118">
          <cell r="G118" t="str">
            <v>US$/Unidad</v>
          </cell>
          <cell r="H118">
            <v>157.5090166054635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3.2450000000000001</v>
          </cell>
        </row>
        <row r="132">
          <cell r="F132" t="str">
            <v>FECHA DE REFERENCIA :</v>
          </cell>
          <cell r="G132">
            <v>43100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142.24006939344181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3.2450000000000001</v>
          </cell>
        </row>
        <row r="164">
          <cell r="F164" t="str">
            <v>FECHA DE REFERENCIA :</v>
          </cell>
          <cell r="G164">
            <v>43100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142.24006939344181</v>
          </cell>
        </row>
        <row r="181">
          <cell r="G181" t="str">
            <v>US$/Unidad</v>
          </cell>
          <cell r="H181">
            <v>142.24006939344181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39.265067952058374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3.2450000000000001</v>
          </cell>
        </row>
        <row r="196">
          <cell r="F196" t="str">
            <v>FECHA DE REFERENCIA :</v>
          </cell>
          <cell r="G196">
            <v>43100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COMERCIALIZADORA DE FABRIC. ELECT. SAC REPORTE ADUANAS 20170105</v>
          </cell>
          <cell r="G201">
            <v>0</v>
          </cell>
          <cell r="H201">
            <v>24.672600000000003</v>
          </cell>
        </row>
        <row r="202">
          <cell r="E202" t="str">
            <v>AB TECHNOLOGY SAC REPORTE ADUANAS 20170412</v>
          </cell>
          <cell r="G202">
            <v>0</v>
          </cell>
          <cell r="H202">
            <v>48.699999999999996</v>
          </cell>
        </row>
        <row r="203">
          <cell r="E203" t="str">
            <v>AB TECHNOLOGY SAC REPORTE ADUANAS 20170817</v>
          </cell>
          <cell r="G203">
            <v>0</v>
          </cell>
          <cell r="H203">
            <v>48.301287128712872</v>
          </cell>
        </row>
        <row r="204">
          <cell r="E204" t="str">
            <v>AB TECHNOLOGY SAC REPORTE ADUANAS 20170817</v>
          </cell>
          <cell r="G204">
            <v>0</v>
          </cell>
          <cell r="H204">
            <v>70.540171232876716</v>
          </cell>
        </row>
        <row r="205">
          <cell r="E205" t="str">
            <v>AB TECHNOLOGY SAC REPORTE ADUANAS 20170817</v>
          </cell>
          <cell r="G205">
            <v>0</v>
          </cell>
          <cell r="H205">
            <v>48.29405263157895</v>
          </cell>
        </row>
        <row r="206">
          <cell r="E206" t="str">
            <v>VENTA DE SUMINISTROS Y MATERIALES EL╔CTR REPORTE ADUANAS 20170915</v>
          </cell>
          <cell r="G206">
            <v>0</v>
          </cell>
          <cell r="H206">
            <v>25.515000000000004</v>
          </cell>
        </row>
        <row r="207">
          <cell r="E207" t="str">
            <v>VENTA DE SUMINISTROS Y MATERIALES EL╔CTR REPORTE ADUANAS 20170915</v>
          </cell>
          <cell r="G207">
            <v>0</v>
          </cell>
          <cell r="H207">
            <v>25.515000000000001</v>
          </cell>
        </row>
        <row r="208">
          <cell r="E208" t="str">
            <v>ENEL DISTRIBUCION PERU S.A.A. REPORTE ADUANAS 20170915</v>
          </cell>
          <cell r="G208">
            <v>0</v>
          </cell>
          <cell r="H208">
            <v>16.415938461538463</v>
          </cell>
        </row>
        <row r="209">
          <cell r="E209" t="str">
            <v>VENTA DE SUMINISTROS Y MATERIALES EL╔CTR REPORTE ADUANAS 20170913</v>
          </cell>
          <cell r="G209">
            <v>0</v>
          </cell>
          <cell r="H209">
            <v>12.010285714285715</v>
          </cell>
        </row>
        <row r="210">
          <cell r="E210" t="str">
            <v>ENEL DISTRIBUCION PERU S.A.A. REPORTE ADUANAS 20171122</v>
          </cell>
          <cell r="G210">
            <v>0</v>
          </cell>
          <cell r="H210">
            <v>16.203113207547169</v>
          </cell>
        </row>
        <row r="211">
          <cell r="E211" t="str">
            <v>REPORTE EMPRESA :ELECTRO DUNAS - CON FACTURA N° 001-0013866</v>
          </cell>
          <cell r="G211">
            <v>1</v>
          </cell>
          <cell r="H211">
            <v>95</v>
          </cell>
        </row>
        <row r="212">
          <cell r="E212" t="str">
            <v>REPORTE EMPRESA :ELECTRO DUNAS - CON FACTURA N° 001-0013906</v>
          </cell>
          <cell r="G212">
            <v>1</v>
          </cell>
          <cell r="H212">
            <v>95</v>
          </cell>
        </row>
        <row r="217">
          <cell r="G217" t="str">
            <v>US$/Unidad</v>
          </cell>
          <cell r="H217">
            <v>43.847287364711654</v>
          </cell>
        </row>
        <row r="218">
          <cell r="G218" t="str">
            <v>US$/Unidad</v>
          </cell>
          <cell r="H218">
            <v>39.265067952058374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300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3.2450000000000001</v>
          </cell>
        </row>
        <row r="232">
          <cell r="F232" t="str">
            <v>FECHA DE REFERENCIA :</v>
          </cell>
          <cell r="G232">
            <v>43100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REPORTE EMPRESA :ELECTRO DUNAS - CON FACTURA N° 001-014819</v>
          </cell>
          <cell r="G237">
            <v>1</v>
          </cell>
          <cell r="H237">
            <v>300</v>
          </cell>
        </row>
        <row r="238">
          <cell r="E238" t="str">
            <v>REPORTE EMPRESA :ELECTRO DUNAS - CON FACTURA N° 001-014893</v>
          </cell>
          <cell r="G238">
            <v>1</v>
          </cell>
          <cell r="H238">
            <v>300</v>
          </cell>
        </row>
        <row r="239">
          <cell r="E239" t="str">
            <v>REPORTE EMPRESA :ELECTRO DUNAS - CON FACTURA N° 001-0013906</v>
          </cell>
          <cell r="G239">
            <v>1</v>
          </cell>
          <cell r="H239">
            <v>300</v>
          </cell>
        </row>
        <row r="248">
          <cell r="G248" t="str">
            <v>US$/Unidad</v>
          </cell>
          <cell r="H248">
            <v>300</v>
          </cell>
        </row>
        <row r="249">
          <cell r="G249" t="str">
            <v>US$/Unidad</v>
          </cell>
          <cell r="H249">
            <v>300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119.30591080545796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3.2450000000000001</v>
          </cell>
        </row>
        <row r="298">
          <cell r="F298" t="str">
            <v>FECHA DE REFERENCIA :</v>
          </cell>
          <cell r="G298">
            <v>43100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REPORTE EMPRESA :ELECTRO ORIENTE - CON FACTURA N° GS-171-2016</v>
          </cell>
          <cell r="G303">
            <v>1</v>
          </cell>
          <cell r="H303">
            <v>83.850035331468902</v>
          </cell>
        </row>
        <row r="304">
          <cell r="E304" t="str">
            <v>REPORTE EMPRESA :ELECTRO ORIENTE - CON FACTURA N° GS-171-2016</v>
          </cell>
          <cell r="G304">
            <v>1</v>
          </cell>
          <cell r="H304">
            <v>154.76178627944702</v>
          </cell>
        </row>
        <row r="311">
          <cell r="G311" t="str">
            <v>US$/Unidad</v>
          </cell>
          <cell r="H311">
            <v>119.30591080545796</v>
          </cell>
        </row>
        <row r="312">
          <cell r="G312" t="str">
            <v>US$/Unidad</v>
          </cell>
          <cell r="H312">
            <v>119.30591080545796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8.269586373333329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MANUFACTURAS INDUSTRIALES MENDOZA S.A. REPORTE ADUANAS 20170425</v>
          </cell>
          <cell r="G363">
            <v>0</v>
          </cell>
          <cell r="H363">
            <v>8.2125228571428579</v>
          </cell>
        </row>
        <row r="364">
          <cell r="E364" t="str">
            <v>LUCIEN SERVICIOS GENERALES E.I.R.L. REPORTE ADUANAS 20170410</v>
          </cell>
          <cell r="G364">
            <v>0</v>
          </cell>
          <cell r="H364">
            <v>8.5361406249999998</v>
          </cell>
        </row>
        <row r="365">
          <cell r="E365" t="str">
            <v>SINELCON IMPORT E.I.R.L. REPORTE ADUANAS 20170209</v>
          </cell>
          <cell r="G365">
            <v>0</v>
          </cell>
          <cell r="H365">
            <v>7.7401</v>
          </cell>
        </row>
        <row r="366">
          <cell r="E366" t="str">
            <v>ING Y SERV VALLADARES S Y HNOS SA REPORTE ADUANAS 20170504</v>
          </cell>
          <cell r="G366">
            <v>0</v>
          </cell>
          <cell r="H366">
            <v>7.8707500000000001</v>
          </cell>
        </row>
        <row r="367">
          <cell r="E367" t="str">
            <v>TECSUR S.A. REPORTE ADUANAS 20170213</v>
          </cell>
          <cell r="G367">
            <v>0</v>
          </cell>
          <cell r="H367">
            <v>8.58</v>
          </cell>
        </row>
        <row r="368">
          <cell r="E368" t="str">
            <v>TECSUR S.A. REPORTE ADUANAS 20170420</v>
          </cell>
          <cell r="G368">
            <v>0</v>
          </cell>
          <cell r="H368">
            <v>8.7255238095238088</v>
          </cell>
        </row>
        <row r="369">
          <cell r="E369" t="str">
            <v>TECSUR S.A. REPORTE ADUANAS 20170403</v>
          </cell>
          <cell r="G369">
            <v>0</v>
          </cell>
          <cell r="H369">
            <v>8.6531019978969503</v>
          </cell>
        </row>
        <row r="370">
          <cell r="E370" t="str">
            <v>ENSYS S.A.C. REPORTE ADUANAS 20170510</v>
          </cell>
          <cell r="G370">
            <v>0</v>
          </cell>
          <cell r="H370">
            <v>10.103326719576719</v>
          </cell>
        </row>
        <row r="371">
          <cell r="E371" t="str">
            <v>ELECTROMECANICA EL DETALLE SRL REPORTE ADUANAS 20170126</v>
          </cell>
          <cell r="G371">
            <v>0</v>
          </cell>
          <cell r="H371">
            <v>11.500307131702238</v>
          </cell>
        </row>
        <row r="372">
          <cell r="E372" t="str">
            <v>ELECTROMECANICA EL DETALLE SRL REPORTE ADUANAS 20170418</v>
          </cell>
          <cell r="G372">
            <v>0</v>
          </cell>
          <cell r="H372">
            <v>11.593157894736841</v>
          </cell>
        </row>
        <row r="373">
          <cell r="E373" t="str">
            <v>UNIRED ELECTRICA E.I.R.L. REPORTE ADUANAS 20170508</v>
          </cell>
          <cell r="G373">
            <v>0</v>
          </cell>
          <cell r="H373">
            <v>4.4761631944444451</v>
          </cell>
        </row>
        <row r="374">
          <cell r="E374" t="str">
            <v>TECSUR S.A. REPORTE ADUANAS 20170717</v>
          </cell>
          <cell r="G374">
            <v>0</v>
          </cell>
          <cell r="H374">
            <v>8.3608575727181549</v>
          </cell>
        </row>
        <row r="375">
          <cell r="E375" t="str">
            <v>PANELEK CONTRATISTAS GENERALES S.A.C. REPORTE ADUANAS 20170623</v>
          </cell>
          <cell r="G375">
            <v>0</v>
          </cell>
          <cell r="H375">
            <v>9.7175000000000011</v>
          </cell>
        </row>
        <row r="376">
          <cell r="E376" t="str">
            <v>MANUFACTURAS INDUSTRIALES MENDOZA S.A. REPORTE ADUANAS 20170718</v>
          </cell>
          <cell r="G376">
            <v>0</v>
          </cell>
          <cell r="H376">
            <v>8.1790433333333343</v>
          </cell>
        </row>
        <row r="377">
          <cell r="E377" t="str">
            <v>TECSUR S.A. REPORTE ADUANAS 20170717</v>
          </cell>
          <cell r="G377">
            <v>0</v>
          </cell>
          <cell r="H377">
            <v>8.3608575727181549</v>
          </cell>
        </row>
        <row r="378">
          <cell r="E378" t="str">
            <v>COMERCIALIZADORA DE FABRIC. ELECT. SAC REPORTE ADUANAS 20171013</v>
          </cell>
          <cell r="G378">
            <v>0</v>
          </cell>
          <cell r="H378">
            <v>6.8513999999999999</v>
          </cell>
        </row>
        <row r="379">
          <cell r="E379" t="str">
            <v>MANUFACTURAS INDUSTRIALES MENDOZA S.A. REPORTE ADUANAS 20170919</v>
          </cell>
          <cell r="G379">
            <v>0</v>
          </cell>
          <cell r="H379">
            <v>7.4750499999999995</v>
          </cell>
        </row>
        <row r="380">
          <cell r="E380" t="str">
            <v>PANELEK CONTRATISTAS GENERALES S.A.C. REPORTE ADUANAS 20170918</v>
          </cell>
          <cell r="G380">
            <v>0</v>
          </cell>
          <cell r="H380">
            <v>19.973333333333333</v>
          </cell>
        </row>
        <row r="381">
          <cell r="E381" t="str">
            <v>ELECTROMECANICA EL DETALLE SRL REPORTE ADUANAS 20171017</v>
          </cell>
          <cell r="G381">
            <v>0</v>
          </cell>
          <cell r="H381">
            <v>11.47983416252073</v>
          </cell>
        </row>
        <row r="382">
          <cell r="E382" t="str">
            <v>UNIRED ELECTRICA E.I.R.L. REPORTE ADUANAS 20171018</v>
          </cell>
          <cell r="G382">
            <v>0</v>
          </cell>
          <cell r="H382">
            <v>4.5407098765432092</v>
          </cell>
        </row>
        <row r="383">
          <cell r="E383" t="str">
            <v>UNIRED ELECTRICA E.I.R.L. REPORTE ADUANAS 20171018</v>
          </cell>
          <cell r="G383">
            <v>0</v>
          </cell>
          <cell r="H383">
            <v>4.5407178631051748</v>
          </cell>
        </row>
        <row r="384">
          <cell r="E384" t="str">
            <v>VENTA DE SUMINISTROS Y MATERIALES EL╔CTR REPORTE ADUANAS 20171122</v>
          </cell>
          <cell r="G384">
            <v>0</v>
          </cell>
          <cell r="H384">
            <v>3.1593229166666665</v>
          </cell>
        </row>
        <row r="385">
          <cell r="E385" t="str">
            <v>EDEX REPRESENTACIONES S.A.C. REPORTE ADUANAS 20171214</v>
          </cell>
          <cell r="G385">
            <v>0</v>
          </cell>
          <cell r="H385">
            <v>6.8674500000000007</v>
          </cell>
        </row>
        <row r="386">
          <cell r="E386" t="str">
            <v>EDEX REPRESENTACIONES S.A.C. REPORTE ADUANAS 20171214</v>
          </cell>
          <cell r="G386">
            <v>0</v>
          </cell>
          <cell r="H386">
            <v>7.9517864583333333</v>
          </cell>
        </row>
        <row r="387">
          <cell r="E387" t="str">
            <v>COMERCIALIZADORA DE FABRIC. ELECT. SAC REPORTE ADUANAS 20171227</v>
          </cell>
          <cell r="G387">
            <v>0</v>
          </cell>
          <cell r="H387">
            <v>7.4109749999999996</v>
          </cell>
        </row>
        <row r="393">
          <cell r="G393" t="str">
            <v>US$/Unidad</v>
          </cell>
          <cell r="H393">
            <v>8.4343972927718411</v>
          </cell>
        </row>
        <row r="394">
          <cell r="G394" t="str">
            <v>US$/Unidad</v>
          </cell>
          <cell r="H394">
            <v>8.269586373333329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AP033RH00-070</v>
          </cell>
          <cell r="F403" t="str">
            <v>Aislador rígido horizontal polimérico para suspensión  más accesorios  33 kV, 70 kN</v>
          </cell>
          <cell r="H403">
            <v>121.70064004329004</v>
          </cell>
        </row>
        <row r="405">
          <cell r="E405" t="str">
            <v>Aislador rígido horizontal polimérico para suspensión  más accesorios  33 kV, 70 kN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(US$/Juego)</v>
          </cell>
        </row>
        <row r="413">
          <cell r="E413" t="str">
            <v>ELECTRO FERRO CENTRO S.A.C. - EFC SAC REPORTE ADUANAS 20141013</v>
          </cell>
          <cell r="G413">
            <v>0</v>
          </cell>
          <cell r="H413">
            <v>104.00416666666666</v>
          </cell>
        </row>
        <row r="414">
          <cell r="E414" t="str">
            <v>ENSYS S.A.C. REPORTE ADUANAS 20140603</v>
          </cell>
          <cell r="G414">
            <v>0</v>
          </cell>
          <cell r="H414">
            <v>73.876857142857133</v>
          </cell>
        </row>
        <row r="415">
          <cell r="E415" t="str">
            <v>ENSYS S.A.C. REPORTE ADUANAS 20140603</v>
          </cell>
          <cell r="G415">
            <v>0</v>
          </cell>
          <cell r="H415">
            <v>59.957900000000002</v>
          </cell>
        </row>
        <row r="416">
          <cell r="E416" t="str">
            <v>ENSYS S.A.C. REPORTE ADUANAS 20141103</v>
          </cell>
          <cell r="G416">
            <v>0</v>
          </cell>
          <cell r="H416">
            <v>248.96363636363637</v>
          </cell>
        </row>
        <row r="417">
          <cell r="E417" t="str">
            <v/>
          </cell>
          <cell r="H417" t="str">
            <v/>
          </cell>
        </row>
        <row r="418">
          <cell r="E418" t="str">
            <v/>
          </cell>
          <cell r="H418" t="str">
            <v/>
          </cell>
        </row>
        <row r="425">
          <cell r="G425" t="str">
            <v>US$/Unidad</v>
          </cell>
          <cell r="H425">
            <v>121.70064004329004</v>
          </cell>
        </row>
        <row r="426">
          <cell r="G426" t="str">
            <v>US$/Unidad</v>
          </cell>
          <cell r="H426">
            <v>121.70064004329004</v>
          </cell>
        </row>
        <row r="431">
          <cell r="H431" t="str">
            <v>I-404</v>
          </cell>
        </row>
        <row r="434">
          <cell r="E434" t="str">
            <v xml:space="preserve"> </v>
          </cell>
        </row>
        <row r="435">
          <cell r="E435" t="str">
            <v>AP033AN00-070</v>
          </cell>
          <cell r="F435" t="str">
            <v>Aisladores poliméricos de silicona en anclaje más accesorios 33 kV, 70 kN</v>
          </cell>
          <cell r="H435">
            <v>19.083644290466683</v>
          </cell>
        </row>
        <row r="437">
          <cell r="E437" t="str">
            <v>Aisladores poliméricos de silicona en anclaje más accesorios 33 kV, 70 kN</v>
          </cell>
        </row>
        <row r="439">
          <cell r="F439" t="str">
            <v>TIPO DE CAMBIO (S/.POR US$) :</v>
          </cell>
          <cell r="G439">
            <v>3.2450000000000001</v>
          </cell>
        </row>
        <row r="440">
          <cell r="F440" t="str">
            <v>FECHA DE REFERENCIA :</v>
          </cell>
          <cell r="G440">
            <v>43100</v>
          </cell>
        </row>
        <row r="442">
          <cell r="H442" t="str">
            <v xml:space="preserve">PRECIO </v>
          </cell>
        </row>
        <row r="443">
          <cell r="E443" t="str">
            <v>FUENTE</v>
          </cell>
          <cell r="G443" t="str">
            <v>TIPO</v>
          </cell>
          <cell r="H443" t="str">
            <v>UNITARIO</v>
          </cell>
        </row>
        <row r="444">
          <cell r="H444" t="str">
            <v>(US$/Juego)</v>
          </cell>
        </row>
        <row r="445">
          <cell r="E445" t="str">
            <v>VENTA DE SUMINISTROS Y MATERIALES EL╔CTR REPORTE ADUANAS 20170206</v>
          </cell>
          <cell r="G445">
            <v>0</v>
          </cell>
          <cell r="H445">
            <v>18.62</v>
          </cell>
        </row>
        <row r="446">
          <cell r="E446" t="str">
            <v>DISTRIBUCIËN INGENIER═A Y FABRICACIONES REPORTE ADUANAS 20170531</v>
          </cell>
          <cell r="G446">
            <v>0</v>
          </cell>
          <cell r="H446">
            <v>21.734027777777776</v>
          </cell>
        </row>
        <row r="447">
          <cell r="E447" t="str">
            <v>MANUFACTURAS INDUSTRIALES MENDOZA S.A. REPORTE ADUANAS 20170425</v>
          </cell>
          <cell r="G447">
            <v>0</v>
          </cell>
          <cell r="H447">
            <v>16.796009999999999</v>
          </cell>
        </row>
        <row r="448">
          <cell r="E448" t="str">
            <v>VENTA DE SUMINISTROS Y MATERIALES EL╔CTR REPORTE ADUANAS 20170331</v>
          </cell>
          <cell r="G448">
            <v>0</v>
          </cell>
          <cell r="H448">
            <v>19.125</v>
          </cell>
        </row>
        <row r="449">
          <cell r="E449" t="str">
            <v>MEGA ELECTRIC COMPANY E.I.R.L. REPORTE ADUANAS 20170308</v>
          </cell>
          <cell r="G449">
            <v>0</v>
          </cell>
          <cell r="H449">
            <v>15.742400000000002</v>
          </cell>
        </row>
        <row r="450">
          <cell r="E450" t="str">
            <v>TECSUR S.A. REPORTE ADUANAS 20170420</v>
          </cell>
          <cell r="G450">
            <v>0</v>
          </cell>
          <cell r="H450">
            <v>8.7255154639175263</v>
          </cell>
        </row>
        <row r="451">
          <cell r="E451" t="str">
            <v>TECSUR S.A. REPORTE ADUANAS 20170213</v>
          </cell>
          <cell r="G451">
            <v>0</v>
          </cell>
          <cell r="H451">
            <v>30.255346409364122</v>
          </cell>
        </row>
        <row r="452">
          <cell r="E452" t="str">
            <v>TECSUR S.A. REPORTE ADUANAS 20170213</v>
          </cell>
          <cell r="G452">
            <v>0</v>
          </cell>
          <cell r="H452">
            <v>30.26</v>
          </cell>
        </row>
        <row r="453">
          <cell r="E453" t="str">
            <v>UNIRED ELECTRICA E.I.R.L. REPORTE ADUANAS 20170508</v>
          </cell>
          <cell r="G453">
            <v>0</v>
          </cell>
          <cell r="H453">
            <v>9.5917894736842104</v>
          </cell>
        </row>
        <row r="454">
          <cell r="E454" t="str">
            <v>UNIRED ELECTRICA E.I.R.L. REPORTE ADUANAS 20170225</v>
          </cell>
          <cell r="G454">
            <v>0</v>
          </cell>
          <cell r="H454">
            <v>8.5677400000000006</v>
          </cell>
        </row>
        <row r="455">
          <cell r="E455" t="str">
            <v>UNIRED ELECTRICA E.I.R.L. REPORTE ADUANAS 20170225</v>
          </cell>
          <cell r="G455">
            <v>0</v>
          </cell>
          <cell r="H455">
            <v>9.6387</v>
          </cell>
        </row>
        <row r="456">
          <cell r="E456" t="str">
            <v>VENTA DE SUMINISTROS Y MATERIALES EL╔CTR REPORTE ADUANAS 20170907</v>
          </cell>
          <cell r="G456">
            <v>0</v>
          </cell>
          <cell r="H456">
            <v>11.191400000000002</v>
          </cell>
        </row>
        <row r="457">
          <cell r="E457" t="str">
            <v>VENTA DE SUMINISTROS Y MATERIALES EL╔CTR REPORTE ADUANAS 20170908</v>
          </cell>
          <cell r="G457">
            <v>0</v>
          </cell>
          <cell r="H457">
            <v>6.1124999999999998</v>
          </cell>
        </row>
        <row r="458">
          <cell r="E458" t="str">
            <v>MANUFACTURAS INDUSTRIALES MENDOZA S.A. REPORTE ADUANAS 20171010</v>
          </cell>
          <cell r="G458">
            <v>0</v>
          </cell>
          <cell r="H458">
            <v>8.2530633333333334</v>
          </cell>
        </row>
        <row r="459">
          <cell r="E459" t="str">
            <v>ELECTROMECANICA EL DETALLE SRL REPORTE ADUANAS 20171017</v>
          </cell>
          <cell r="G459">
            <v>0</v>
          </cell>
          <cell r="H459">
            <v>28.59887225548902</v>
          </cell>
        </row>
        <row r="460">
          <cell r="E460" t="str">
            <v>UNIRED ELECTRICA E.I.R.L. REPORTE ADUANAS 20171018</v>
          </cell>
          <cell r="G460">
            <v>0</v>
          </cell>
          <cell r="H460">
            <v>8.6489857142857147</v>
          </cell>
        </row>
        <row r="461">
          <cell r="E461" t="str">
            <v>VENTA DE SUMINISTROS Y MATERIALES EL╔CTR REPORTE ADUANAS 20171122</v>
          </cell>
          <cell r="G461">
            <v>0</v>
          </cell>
          <cell r="H461">
            <v>3.1613310185185184</v>
          </cell>
        </row>
        <row r="462">
          <cell r="E462" t="str">
            <v>COMERCIALIZADORA DE FABRIC. ELECT. SAC REPORTE ADUANAS 20171227</v>
          </cell>
          <cell r="G462">
            <v>0</v>
          </cell>
          <cell r="H462">
            <v>12.969200000000001</v>
          </cell>
        </row>
        <row r="463">
          <cell r="E463" t="str">
            <v>TYCO ELECTRONICS DEL PERU S.A.C. REPORTE ADUANAS 20171220</v>
          </cell>
          <cell r="G463">
            <v>0</v>
          </cell>
          <cell r="H463">
            <v>40.454066666666662</v>
          </cell>
        </row>
        <row r="464">
          <cell r="E464" t="str">
            <v>ENSYS S.A.C. REPORTE ADUANAS 20171228</v>
          </cell>
          <cell r="G464">
            <v>0</v>
          </cell>
          <cell r="H464">
            <v>65.473148148148155</v>
          </cell>
        </row>
        <row r="465">
          <cell r="E465" t="str">
            <v>ENSYS S.A.C. REPORTE ADUANAS 20171228</v>
          </cell>
          <cell r="G465">
            <v>0</v>
          </cell>
          <cell r="H465">
            <v>71.708888888888893</v>
          </cell>
        </row>
        <row r="469">
          <cell r="G469" t="str">
            <v>US$/Unidad</v>
          </cell>
          <cell r="H469">
            <v>21.220380245241618</v>
          </cell>
        </row>
        <row r="470">
          <cell r="G470" t="str">
            <v>US$/Unidad</v>
          </cell>
          <cell r="H470">
            <v>19.083644290466683</v>
          </cell>
        </row>
        <row r="475">
          <cell r="H475" t="str">
            <v>I-404</v>
          </cell>
        </row>
        <row r="478">
          <cell r="E478" t="str">
            <v xml:space="preserve"> </v>
          </cell>
        </row>
        <row r="479">
          <cell r="E479" t="str">
            <v>AV070</v>
          </cell>
          <cell r="F479" t="str">
            <v>Aislador de Vidrio, 70 kN</v>
          </cell>
          <cell r="H479">
            <v>6.913690278952811</v>
          </cell>
        </row>
        <row r="481">
          <cell r="E481" t="str">
            <v>Aislador de Vidrio, 70 kN</v>
          </cell>
        </row>
        <row r="483">
          <cell r="F483" t="str">
            <v>TIPO DE CAMBIO (S/.POR US$) :</v>
          </cell>
          <cell r="G483">
            <v>3.2450000000000001</v>
          </cell>
        </row>
        <row r="484">
          <cell r="F484" t="str">
            <v>FECHA DE REFERENCIA :</v>
          </cell>
          <cell r="G484">
            <v>43100</v>
          </cell>
        </row>
        <row r="486">
          <cell r="H486" t="str">
            <v xml:space="preserve">PRECIO </v>
          </cell>
        </row>
        <row r="487">
          <cell r="E487" t="str">
            <v>FUENTE</v>
          </cell>
          <cell r="G487" t="str">
            <v>TIPO</v>
          </cell>
          <cell r="H487" t="str">
            <v>UNITARIO</v>
          </cell>
        </row>
        <row r="488">
          <cell r="H488" t="str">
            <v>(US$/UND)</v>
          </cell>
        </row>
        <row r="489">
          <cell r="E489" t="str">
            <v>HUEMURA SOCIEDAD ANONIMA CERRADA REPORTE ADUANAS 20170815</v>
          </cell>
          <cell r="G489">
            <v>0</v>
          </cell>
          <cell r="H489">
            <v>6.2508333333333335</v>
          </cell>
        </row>
        <row r="490">
          <cell r="E490" t="str">
            <v>HUEMURA SOCIEDAD ANONIMA CERRADA REPORTE ADUANAS 20170815</v>
          </cell>
          <cell r="G490">
            <v>0</v>
          </cell>
          <cell r="H490">
            <v>6.2508101851851849</v>
          </cell>
        </row>
        <row r="491">
          <cell r="E491" t="str">
            <v>HUEMURA SOCIEDAD ANONIMA CERRADA REPORTE ADUANAS 20170815</v>
          </cell>
          <cell r="G491">
            <v>0</v>
          </cell>
          <cell r="H491">
            <v>6.2508333333333335</v>
          </cell>
        </row>
        <row r="492">
          <cell r="E492" t="str">
            <v>GCZ INGENIEROS S.A.C. REPORTE ADUANAS 20171226</v>
          </cell>
          <cell r="G492">
            <v>0</v>
          </cell>
          <cell r="H492">
            <v>8.9022842639593911</v>
          </cell>
        </row>
        <row r="500">
          <cell r="G500" t="str">
            <v>US$/Unidad</v>
          </cell>
          <cell r="H500">
            <v>6.913690278952811</v>
          </cell>
        </row>
        <row r="501">
          <cell r="G501" t="str">
            <v>US$/Unidad</v>
          </cell>
          <cell r="H501">
            <v>6.913690278952811</v>
          </cell>
        </row>
        <row r="505">
          <cell r="H505" t="str">
            <v>I-404</v>
          </cell>
        </row>
        <row r="508">
          <cell r="E508" t="str">
            <v xml:space="preserve"> </v>
          </cell>
        </row>
        <row r="509">
          <cell r="E509" t="str">
            <v>AV120</v>
          </cell>
          <cell r="F509" t="str">
            <v>Aislador de Vidrio, 120 kN</v>
          </cell>
          <cell r="H509">
            <v>10.730234300180511</v>
          </cell>
        </row>
        <row r="511">
          <cell r="E511" t="str">
            <v>Aislador de Vidrio, 120 kN</v>
          </cell>
        </row>
        <row r="513">
          <cell r="F513" t="str">
            <v>TIPO DE CAMBIO (S/.POR US$) :</v>
          </cell>
          <cell r="G513">
            <v>3.2450000000000001</v>
          </cell>
        </row>
        <row r="514">
          <cell r="F514" t="str">
            <v>FECHA DE REFERENCIA :</v>
          </cell>
          <cell r="G514">
            <v>43100</v>
          </cell>
        </row>
        <row r="516">
          <cell r="H516" t="str">
            <v xml:space="preserve">PRECIO </v>
          </cell>
        </row>
        <row r="517">
          <cell r="E517" t="str">
            <v>FUENTE</v>
          </cell>
          <cell r="G517" t="str">
            <v>TIPO</v>
          </cell>
          <cell r="H517" t="str">
            <v>UNITARIO</v>
          </cell>
        </row>
        <row r="518">
          <cell r="H518" t="str">
            <v>(US$/UND)</v>
          </cell>
        </row>
        <row r="519">
          <cell r="E519" t="str">
            <v>DFJ INGENIERIA Y SUMINISTROS S.A.C. REPORTE ADUANAS 20170301</v>
          </cell>
          <cell r="G519">
            <v>0</v>
          </cell>
          <cell r="H519">
            <v>9.7735483870967741</v>
          </cell>
        </row>
        <row r="520">
          <cell r="E520" t="str">
            <v>ABB S.A. REPORTE ADUANAS 20170203</v>
          </cell>
          <cell r="G520">
            <v>0</v>
          </cell>
          <cell r="H520">
            <v>15.6281125</v>
          </cell>
        </row>
        <row r="521">
          <cell r="E521" t="str">
            <v>AB TECHNOLOGY SAC REPORTE ADUANAS 20170322</v>
          </cell>
          <cell r="G521">
            <v>0</v>
          </cell>
          <cell r="H521">
            <v>15.99</v>
          </cell>
        </row>
        <row r="522">
          <cell r="E522" t="str">
            <v>PROYECTOS DE INFRAESTRUCTURA DEL PERU S. REPORTE ADUANAS 20170207</v>
          </cell>
          <cell r="G522">
            <v>0</v>
          </cell>
          <cell r="H522">
            <v>10.49</v>
          </cell>
        </row>
        <row r="523">
          <cell r="E523" t="str">
            <v>PROYECTOS DE INFRAESTRUCTURA DEL PERU S. REPORTE ADUANAS 20170207</v>
          </cell>
          <cell r="G523">
            <v>0</v>
          </cell>
          <cell r="H523">
            <v>10.49</v>
          </cell>
        </row>
        <row r="524">
          <cell r="E524" t="str">
            <v>PROYECTOS DE INFRAESTRUCTURA DEL PERU S. REPORTE ADUANAS 20170207</v>
          </cell>
          <cell r="G524">
            <v>0</v>
          </cell>
          <cell r="H524">
            <v>10.49</v>
          </cell>
        </row>
        <row r="525">
          <cell r="E525" t="str">
            <v>PROYECTOS DE INFRAESTRUCTURA DEL PERU S. REPORTE ADUANAS 20170207</v>
          </cell>
          <cell r="G525">
            <v>0</v>
          </cell>
          <cell r="H525">
            <v>10.49</v>
          </cell>
        </row>
        <row r="526">
          <cell r="E526" t="str">
            <v>PROYECTOS DE INFRAESTRUCTURA DEL PERU S. REPORTE ADUANAS 20170207</v>
          </cell>
          <cell r="G526">
            <v>0</v>
          </cell>
          <cell r="H526">
            <v>10.49</v>
          </cell>
        </row>
        <row r="527">
          <cell r="E527" t="str">
            <v>PROYECTOS DE INFRAESTRUCTURA DEL PERU S. REPORTE ADUANAS 20170117</v>
          </cell>
          <cell r="G527">
            <v>0</v>
          </cell>
          <cell r="H527">
            <v>10.518205128205128</v>
          </cell>
        </row>
        <row r="528">
          <cell r="E528" t="str">
            <v>PROYECTOS DE INFRAESTRUCTURA DEL PERU S. REPORTE ADUANAS 20170117</v>
          </cell>
          <cell r="G528">
            <v>0</v>
          </cell>
          <cell r="H528">
            <v>10.518166666666666</v>
          </cell>
        </row>
        <row r="529">
          <cell r="E529" t="str">
            <v>PROYECTOS DE INFRAESTRUCTURA DEL PERU S. REPORTE ADUANAS 20170117</v>
          </cell>
          <cell r="G529">
            <v>0</v>
          </cell>
          <cell r="H529">
            <v>10.518160442600276</v>
          </cell>
        </row>
        <row r="530">
          <cell r="E530" t="str">
            <v>PROYECTOS DE INFRAESTRUCTURA DEL PERU S. REPORTE ADUANAS 20170117</v>
          </cell>
          <cell r="G530">
            <v>0</v>
          </cell>
          <cell r="H530">
            <v>10.518166666666668</v>
          </cell>
        </row>
        <row r="531">
          <cell r="E531" t="str">
            <v>ANDES PERU TRADING S.A.C. REPORTE ADUANAS 20170426</v>
          </cell>
          <cell r="G531">
            <v>0</v>
          </cell>
          <cell r="H531">
            <v>10.9</v>
          </cell>
        </row>
        <row r="532">
          <cell r="E532" t="str">
            <v>LA VIRGEN SOCIEDAD ANONIMA CERRADA- LA V REPORTE ADUANAS 20170628</v>
          </cell>
          <cell r="G532">
            <v>0</v>
          </cell>
          <cell r="H532">
            <v>7.4150198019801978</v>
          </cell>
        </row>
        <row r="533">
          <cell r="E533" t="str">
            <v>HUEMURA SOCIEDAD ANONIMA CERRADA REPORTE ADUANAS 20170815</v>
          </cell>
          <cell r="G533">
            <v>0</v>
          </cell>
          <cell r="H533">
            <v>6.9077192982456141</v>
          </cell>
        </row>
        <row r="534">
          <cell r="E534" t="str">
            <v>HUEMURA SOCIEDAD ANONIMA CERRADA REPORTE ADUANAS 20170815</v>
          </cell>
          <cell r="G534">
            <v>0</v>
          </cell>
          <cell r="H534">
            <v>6.9077083333333338</v>
          </cell>
        </row>
        <row r="535">
          <cell r="E535" t="str">
            <v>ANDES PERU TRADING S.A.C. REPORTE ADUANAS 20170808</v>
          </cell>
          <cell r="G535">
            <v>0</v>
          </cell>
          <cell r="H535">
            <v>10.936</v>
          </cell>
        </row>
        <row r="536">
          <cell r="E536" t="str">
            <v>PROYECTOS DE INFRAESTRUCTURA DEL PERU S. REPORTE ADUANAS 20171030</v>
          </cell>
          <cell r="G536">
            <v>0</v>
          </cell>
          <cell r="H536">
            <v>13.360798611111111</v>
          </cell>
        </row>
        <row r="537">
          <cell r="E537" t="str">
            <v>TRANSMISORA ELECTRICA DEL SUR 2 S.A.C. T REPORTE ADUANAS 20170922</v>
          </cell>
          <cell r="G537">
            <v>0</v>
          </cell>
          <cell r="H537">
            <v>8.001455</v>
          </cell>
        </row>
        <row r="538">
          <cell r="E538" t="str">
            <v>CJR RENEWABLES PERU SOCIEDAD ANONIMA CER REPORTE ADUANAS 20171103</v>
          </cell>
          <cell r="G538">
            <v>0</v>
          </cell>
          <cell r="H538">
            <v>29.976530612244897</v>
          </cell>
        </row>
        <row r="541">
          <cell r="G541" t="str">
            <v>US$/Unidad</v>
          </cell>
          <cell r="H541">
            <v>11.515979572407534</v>
          </cell>
        </row>
        <row r="542">
          <cell r="G542" t="str">
            <v>US$/Unidad</v>
          </cell>
          <cell r="H542">
            <v>10.730234300180511</v>
          </cell>
        </row>
        <row r="547">
          <cell r="H547" t="str">
            <v>I-404</v>
          </cell>
        </row>
        <row r="550">
          <cell r="E550" t="str">
            <v xml:space="preserve"> </v>
          </cell>
        </row>
        <row r="551">
          <cell r="E551" t="str">
            <v>AV160</v>
          </cell>
          <cell r="F551" t="str">
            <v>Aislador de Vidrio, 160 kN</v>
          </cell>
          <cell r="H551">
            <v>14.343804089769691</v>
          </cell>
        </row>
        <row r="553">
          <cell r="E553" t="str">
            <v>Aislador de Vidrio, 160 kN</v>
          </cell>
        </row>
        <row r="555">
          <cell r="F555" t="str">
            <v>TIPO DE CAMBIO (S/.POR US$) :</v>
          </cell>
          <cell r="G555">
            <v>3.2450000000000001</v>
          </cell>
        </row>
        <row r="556">
          <cell r="F556" t="str">
            <v>FECHA DE REFERENCIA :</v>
          </cell>
          <cell r="G556">
            <v>43100</v>
          </cell>
        </row>
        <row r="558">
          <cell r="H558" t="str">
            <v xml:space="preserve">PRECIO </v>
          </cell>
        </row>
        <row r="559">
          <cell r="E559" t="str">
            <v>FUENTE</v>
          </cell>
          <cell r="G559" t="str">
            <v>TIPO</v>
          </cell>
          <cell r="H559" t="str">
            <v>UNITARIO</v>
          </cell>
        </row>
        <row r="560">
          <cell r="H560" t="str">
            <v>(US$/UND)</v>
          </cell>
        </row>
        <row r="561">
          <cell r="E561" t="str">
            <v>DFJ INGENIERIA Y SUMINISTROS S.A.C. REPORTE ADUANAS 20170301</v>
          </cell>
          <cell r="G561">
            <v>0</v>
          </cell>
          <cell r="H561">
            <v>12.705611888111889</v>
          </cell>
        </row>
        <row r="562">
          <cell r="E562" t="str">
            <v>AB TECHNOLOGY SAC REPORTE ADUANAS 20170322</v>
          </cell>
          <cell r="G562">
            <v>0</v>
          </cell>
          <cell r="H562">
            <v>21.536666666666665</v>
          </cell>
        </row>
        <row r="563">
          <cell r="E563" t="str">
            <v>PROYECTOS DE INFRAESTRUCTURA DEL PERU S. REPORTE ADUANAS 20170207</v>
          </cell>
          <cell r="G563">
            <v>0</v>
          </cell>
          <cell r="H563">
            <v>11.62</v>
          </cell>
        </row>
        <row r="564">
          <cell r="E564" t="str">
            <v>PROYECTOS DE INFRAESTRUCTURA DEL PERU S. REPORTE ADUANAS 20170207</v>
          </cell>
          <cell r="G564">
            <v>0</v>
          </cell>
          <cell r="H564">
            <v>11.620003891050583</v>
          </cell>
        </row>
        <row r="565">
          <cell r="E565" t="str">
            <v>PROYECTOS DE INFRAESTRUCTURA DEL PERU S. REPORTE ADUANAS 20170207</v>
          </cell>
          <cell r="G565">
            <v>0</v>
          </cell>
          <cell r="H565">
            <v>11.62</v>
          </cell>
        </row>
        <row r="566">
          <cell r="E566" t="str">
            <v>PROYECTOS DE INFRAESTRUCTURA DEL PERU S. REPORTE ADUANAS 20170207</v>
          </cell>
          <cell r="G566">
            <v>0</v>
          </cell>
          <cell r="H566">
            <v>11.62</v>
          </cell>
        </row>
        <row r="567">
          <cell r="E567" t="str">
            <v>PROYECTOS DE INFRAESTRUCTURA DEL PERU S. REPORTE ADUANAS 20170117</v>
          </cell>
          <cell r="G567">
            <v>0</v>
          </cell>
          <cell r="H567">
            <v>11.650989583333333</v>
          </cell>
        </row>
        <row r="568">
          <cell r="E568" t="str">
            <v>PROYECTOS DE INFRAESTRUCTURA DEL PERU S. REPORTE ADUANAS 20170117</v>
          </cell>
          <cell r="G568">
            <v>0</v>
          </cell>
          <cell r="H568">
            <v>11.650989583333333</v>
          </cell>
        </row>
        <row r="569">
          <cell r="E569" t="str">
            <v>ANDES PERU TRADING S.A.C. REPORTE ADUANAS 20170426</v>
          </cell>
          <cell r="G569">
            <v>0</v>
          </cell>
          <cell r="H569">
            <v>14.25</v>
          </cell>
        </row>
        <row r="570">
          <cell r="E570" t="str">
            <v>TRANSMISORA ELECTRICA DEL SUR 2 S.A.C. T REPORTE ADUANAS 20170731</v>
          </cell>
          <cell r="G570">
            <v>0</v>
          </cell>
          <cell r="H570">
            <v>12.29</v>
          </cell>
        </row>
        <row r="571">
          <cell r="E571" t="str">
            <v>PROYECTOS DE INFRAESTRUCTURA DEL PERU S. REPORTE ADUANAS 20171030</v>
          </cell>
          <cell r="G571">
            <v>0</v>
          </cell>
          <cell r="H571">
            <v>17.663580246913579</v>
          </cell>
        </row>
        <row r="572">
          <cell r="E572" t="str">
            <v>ENERGIA &amp; TELECOMUNICACIONES SOLUCIONES REPORTE ADUANAS 20171025</v>
          </cell>
          <cell r="G572">
            <v>0</v>
          </cell>
          <cell r="H572">
            <v>13.948717948717949</v>
          </cell>
        </row>
        <row r="573">
          <cell r="E573" t="str">
            <v>TRANSMISORA ELECTRICA DEL SUR 2 S.A.C. T REPORTE ADUANAS 20170922</v>
          </cell>
          <cell r="G573">
            <v>0</v>
          </cell>
          <cell r="H573">
            <v>11.528360000000001</v>
          </cell>
        </row>
        <row r="574">
          <cell r="E574" t="str">
            <v>CONSTRUCCIONES ELECTROMECANICAS DELCROSA REPORTE ADUANAS 20171204</v>
          </cell>
          <cell r="G574">
            <v>0</v>
          </cell>
          <cell r="H574">
            <v>14.516041666666666</v>
          </cell>
        </row>
        <row r="575">
          <cell r="E575" t="str">
            <v>CONSTRUCCIONES ELECTROMECANICAS DELCROSA REPORTE ADUANAS 20171204</v>
          </cell>
          <cell r="G575">
            <v>0</v>
          </cell>
          <cell r="H575">
            <v>14.516041666666666</v>
          </cell>
        </row>
        <row r="576">
          <cell r="E576" t="str">
            <v>CONSTRUCCIONES ELECTROMECANICAS DELCROSA REPORTE ADUANAS 20171214</v>
          </cell>
          <cell r="G576">
            <v>0</v>
          </cell>
          <cell r="H576">
            <v>41.668541666666663</v>
          </cell>
        </row>
        <row r="577">
          <cell r="E577" t="str">
            <v>CONSTRUCCIONES ELECTROMECANICAS DELCROSA REPORTE ADUANAS 20171204</v>
          </cell>
          <cell r="G577">
            <v>0</v>
          </cell>
          <cell r="H577">
            <v>14.516033591731267</v>
          </cell>
        </row>
        <row r="578">
          <cell r="E578" t="str">
            <v>CONSTRUCCIONES ELECTROMECANICAS DELCROSA REPORTE ADUANAS 20171204</v>
          </cell>
          <cell r="G578">
            <v>0</v>
          </cell>
          <cell r="H578">
            <v>14.516041666666666</v>
          </cell>
        </row>
        <row r="579">
          <cell r="E579" t="str">
            <v>CONSTRUCCIONES ELECTROMECANICAS DELCROSA REPORTE ADUANAS 20171204</v>
          </cell>
          <cell r="G579">
            <v>0</v>
          </cell>
          <cell r="H579">
            <v>14.515972222222224</v>
          </cell>
        </row>
        <row r="585">
          <cell r="G585" t="str">
            <v>US$/Unidad</v>
          </cell>
          <cell r="H585">
            <v>15.15545222572355</v>
          </cell>
        </row>
        <row r="586">
          <cell r="G586" t="str">
            <v>US$/Unidad</v>
          </cell>
          <cell r="H586">
            <v>14.343804089769691</v>
          </cell>
        </row>
        <row r="591">
          <cell r="H591" t="str">
            <v>I-404</v>
          </cell>
        </row>
        <row r="594">
          <cell r="E594" t="str">
            <v xml:space="preserve"> </v>
          </cell>
        </row>
        <row r="595">
          <cell r="E595" t="str">
            <v>GRSU070</v>
          </cell>
          <cell r="F595" t="str">
            <v>Grapa de Suspensión de conductor 70 mm2</v>
          </cell>
          <cell r="H595">
            <v>10.749161386507641</v>
          </cell>
        </row>
        <row r="597">
          <cell r="E597" t="str">
            <v>Grapa de Suspensión de conductor 70 mm2</v>
          </cell>
        </row>
        <row r="599">
          <cell r="F599" t="str">
            <v>TIPO DE CAMBIO (S/.POR US$) :</v>
          </cell>
          <cell r="G599">
            <v>3.2450000000000001</v>
          </cell>
        </row>
        <row r="600">
          <cell r="F600" t="str">
            <v>FECHA DE REFERENCIA :</v>
          </cell>
          <cell r="G600">
            <v>43100</v>
          </cell>
        </row>
        <row r="602">
          <cell r="H602" t="str">
            <v xml:space="preserve">PRECIO </v>
          </cell>
        </row>
        <row r="603">
          <cell r="E603" t="str">
            <v>FUENTE</v>
          </cell>
          <cell r="G603" t="str">
            <v>TIPO</v>
          </cell>
          <cell r="H603" t="str">
            <v>UNITARIO</v>
          </cell>
        </row>
        <row r="604">
          <cell r="H604" t="str">
            <v>(US$/UND)</v>
          </cell>
        </row>
        <row r="605">
          <cell r="E605" t="str">
            <v>TITULAR CHAVIMOCHIC - SUMINISTRA:I.V.S. SAC&amp;FACT./O.C. 0001-006829 - 16/2/2012</v>
          </cell>
          <cell r="G605">
            <v>1</v>
          </cell>
          <cell r="H605">
            <v>10.749161386507641</v>
          </cell>
        </row>
        <row r="616">
          <cell r="G616" t="str">
            <v>US$/Unidad</v>
          </cell>
          <cell r="H616">
            <v>10.749161386507641</v>
          </cell>
        </row>
        <row r="617">
          <cell r="G617" t="str">
            <v>US$/Unidad</v>
          </cell>
          <cell r="H617" t="str">
            <v>NO APLICA</v>
          </cell>
        </row>
        <row r="622">
          <cell r="H622" t="str">
            <v>I-404</v>
          </cell>
        </row>
        <row r="625">
          <cell r="E625" t="str">
            <v xml:space="preserve"> </v>
          </cell>
        </row>
        <row r="626">
          <cell r="E626" t="str">
            <v>GRSU120</v>
          </cell>
          <cell r="F626" t="str">
            <v>Grapa de Suspensión de conductor 120 mm2</v>
          </cell>
          <cell r="H626">
            <v>7.5455830568793205</v>
          </cell>
        </row>
        <row r="628">
          <cell r="E628" t="str">
            <v>Grapa de Suspensión de conductor 120 mm2</v>
          </cell>
        </row>
        <row r="630">
          <cell r="F630" t="str">
            <v>TIPO DE CAMBIO (S/.POR US$) :</v>
          </cell>
          <cell r="G630">
            <v>3.2450000000000001</v>
          </cell>
        </row>
        <row r="631">
          <cell r="F631" t="str">
            <v>FECHA DE REFERENCIA :</v>
          </cell>
          <cell r="G631">
            <v>43100</v>
          </cell>
        </row>
        <row r="633">
          <cell r="H633" t="str">
            <v xml:space="preserve">PRECIO </v>
          </cell>
        </row>
        <row r="634">
          <cell r="E634" t="str">
            <v>FUENTE</v>
          </cell>
          <cell r="G634" t="str">
            <v>TIPO</v>
          </cell>
          <cell r="H634" t="str">
            <v>UNITARIO</v>
          </cell>
        </row>
        <row r="635">
          <cell r="H635" t="str">
            <v>(US$/UND)</v>
          </cell>
        </row>
        <row r="636">
          <cell r="E636" t="str">
            <v>REPORTE EMPRESA :ELECTRO DUNAS - CON FACTURA N° 0001-002303</v>
          </cell>
          <cell r="G636">
            <v>1</v>
          </cell>
          <cell r="H636">
            <v>6.7443286327406495</v>
          </cell>
        </row>
        <row r="637">
          <cell r="E637" t="str">
            <v>REPORTE EMPRESA :ELECTRO DUNAS - CON FACTURA N° 001-000912</v>
          </cell>
          <cell r="G637">
            <v>1</v>
          </cell>
          <cell r="H637">
            <v>7.946210268948656</v>
          </cell>
        </row>
        <row r="638">
          <cell r="E638" t="str">
            <v>REPORTE EMPRESA :ELECTRO DUNAS - CON FACTURA N° 001-000912</v>
          </cell>
          <cell r="G638">
            <v>1</v>
          </cell>
          <cell r="H638">
            <v>7.946210268948656</v>
          </cell>
        </row>
        <row r="647">
          <cell r="G647" t="str">
            <v>US$/Unidad</v>
          </cell>
          <cell r="H647">
            <v>7.5455830568793205</v>
          </cell>
        </row>
        <row r="648">
          <cell r="G648" t="str">
            <v>US$/Unidad</v>
          </cell>
          <cell r="H648">
            <v>7.5455830568793205</v>
          </cell>
        </row>
        <row r="653">
          <cell r="H653" t="str">
            <v>I-404</v>
          </cell>
        </row>
        <row r="656">
          <cell r="E656" t="str">
            <v xml:space="preserve"> </v>
          </cell>
        </row>
        <row r="657">
          <cell r="E657" t="str">
            <v>GRSU240</v>
          </cell>
          <cell r="F657" t="str">
            <v>Grapa de Suspensión de conductor 240 mm2</v>
          </cell>
          <cell r="H657">
            <v>16.79</v>
          </cell>
        </row>
        <row r="659">
          <cell r="E659" t="str">
            <v>Grapa de Suspensión de conductor 240 mm2</v>
          </cell>
        </row>
        <row r="661">
          <cell r="F661" t="str">
            <v>TIPO DE CAMBIO (S/.POR US$) :</v>
          </cell>
          <cell r="G661">
            <v>3.2450000000000001</v>
          </cell>
        </row>
        <row r="662">
          <cell r="F662" t="str">
            <v>FECHA DE REFERENCIA :</v>
          </cell>
          <cell r="G662">
            <v>43100</v>
          </cell>
        </row>
        <row r="664">
          <cell r="H664" t="str">
            <v xml:space="preserve">PRECIO </v>
          </cell>
        </row>
        <row r="665">
          <cell r="E665" t="str">
            <v>FUENTE</v>
          </cell>
          <cell r="G665" t="str">
            <v>TIPO</v>
          </cell>
          <cell r="H665" t="str">
            <v>UNITARIO</v>
          </cell>
        </row>
        <row r="666">
          <cell r="H666" t="str">
            <v>(US$/UND)</v>
          </cell>
        </row>
        <row r="667">
          <cell r="E667" t="str">
            <v>PACOSA S.A.C. REPORTE ADUANAS 20151118</v>
          </cell>
          <cell r="G667">
            <v>0</v>
          </cell>
          <cell r="H667">
            <v>16.79</v>
          </cell>
        </row>
        <row r="678">
          <cell r="G678" t="str">
            <v>US$/Unidad</v>
          </cell>
          <cell r="H678">
            <v>16.79</v>
          </cell>
        </row>
        <row r="679">
          <cell r="G679" t="str">
            <v>US$/Unidad</v>
          </cell>
          <cell r="H679" t="str">
            <v>NO APLICA</v>
          </cell>
        </row>
        <row r="683">
          <cell r="H683" t="str">
            <v>I-404</v>
          </cell>
        </row>
        <row r="686">
          <cell r="E686" t="str">
            <v xml:space="preserve"> </v>
          </cell>
        </row>
        <row r="687">
          <cell r="E687" t="str">
            <v>GRSU300</v>
          </cell>
          <cell r="F687" t="str">
            <v>Grapa de Suspensión de conductor 300 mm2</v>
          </cell>
          <cell r="H687">
            <v>15.202014574736815</v>
          </cell>
        </row>
        <row r="689">
          <cell r="E689" t="str">
            <v>Grapa de Suspensión de conductor 300 mm2</v>
          </cell>
        </row>
        <row r="691">
          <cell r="F691" t="str">
            <v>TIPO DE CAMBIO (S/.POR US$) :</v>
          </cell>
          <cell r="G691">
            <v>3.2450000000000001</v>
          </cell>
        </row>
        <row r="692">
          <cell r="F692" t="str">
            <v>FECHA DE REFERENCIA :</v>
          </cell>
          <cell r="G692">
            <v>43100</v>
          </cell>
        </row>
        <row r="694">
          <cell r="H694" t="str">
            <v xml:space="preserve">PRECIO </v>
          </cell>
        </row>
        <row r="695">
          <cell r="E695" t="str">
            <v>FUENTE</v>
          </cell>
          <cell r="G695" t="str">
            <v>TIPO</v>
          </cell>
          <cell r="H695" t="str">
            <v>UNITARIO</v>
          </cell>
        </row>
        <row r="696">
          <cell r="H696" t="str">
            <v>(US$/UND)</v>
          </cell>
        </row>
        <row r="697">
          <cell r="E697" t="str">
            <v>REPORTE EMPRESA :HIDRANDINA - CON FACTURA N° 3210013176</v>
          </cell>
          <cell r="G697">
            <v>1</v>
          </cell>
          <cell r="H697">
            <v>8.3051368809597044</v>
          </cell>
        </row>
        <row r="698">
          <cell r="E698" t="str">
            <v>REPORTE EMPRESA :HIDRANDINA - CON FACTURA N° 3210013228</v>
          </cell>
          <cell r="G698">
            <v>1</v>
          </cell>
          <cell r="H698">
            <v>7.2329947676208057</v>
          </cell>
        </row>
        <row r="699">
          <cell r="E699" t="str">
            <v>REPORTE EMPRESA :HIDRANDINA - CON FACTURA N° 3210012954</v>
          </cell>
          <cell r="G699">
            <v>1</v>
          </cell>
          <cell r="H699">
            <v>14.669926650366749</v>
          </cell>
        </row>
        <row r="700">
          <cell r="E700" t="str">
            <v>REPORTE EMPRESA :ENEL DISTRIBUCIÓN PERÚ - CON FACTURA N° ZTT20170505B2</v>
          </cell>
          <cell r="G700">
            <v>1</v>
          </cell>
          <cell r="H700">
            <v>30.6</v>
          </cell>
        </row>
        <row r="705">
          <cell r="G705" t="str">
            <v>US$/Unidad</v>
          </cell>
          <cell r="H705">
            <v>15.202014574736815</v>
          </cell>
        </row>
        <row r="706">
          <cell r="G706" t="str">
            <v>US$/Unidad</v>
          </cell>
          <cell r="H706">
            <v>15.202014574736815</v>
          </cell>
        </row>
        <row r="712">
          <cell r="H712" t="str">
            <v>I-404</v>
          </cell>
        </row>
        <row r="715">
          <cell r="E715" t="str">
            <v xml:space="preserve"> </v>
          </cell>
        </row>
        <row r="716">
          <cell r="E716" t="str">
            <v>GRAN070</v>
          </cell>
          <cell r="F716" t="str">
            <v>Grapa de Anclaje de conductor 70 mm2</v>
          </cell>
          <cell r="H716">
            <v>4.2461538461538462</v>
          </cell>
        </row>
        <row r="718">
          <cell r="E718" t="str">
            <v>Grapa de Anclaje de conductor 70 mm2</v>
          </cell>
        </row>
        <row r="720">
          <cell r="F720" t="str">
            <v>TIPO DE CAMBIO (S/.POR US$) :</v>
          </cell>
          <cell r="G720">
            <v>3.2450000000000001</v>
          </cell>
        </row>
        <row r="721">
          <cell r="F721" t="str">
            <v>FECHA DE REFERENCIA :</v>
          </cell>
          <cell r="G721">
            <v>43100</v>
          </cell>
        </row>
        <row r="723">
          <cell r="H723" t="str">
            <v xml:space="preserve">PRECIO </v>
          </cell>
        </row>
        <row r="724">
          <cell r="E724" t="str">
            <v>FUENTE</v>
          </cell>
          <cell r="G724" t="str">
            <v>TIPO</v>
          </cell>
          <cell r="H724" t="str">
            <v>UNITARIO</v>
          </cell>
        </row>
        <row r="725">
          <cell r="H725" t="str">
            <v>(US$/UND)</v>
          </cell>
        </row>
        <row r="726">
          <cell r="E726" t="str">
            <v>REPORTE EMPRESA :HIDRANDINA - CON FACTURA N° 3210013011</v>
          </cell>
          <cell r="G726">
            <v>1</v>
          </cell>
          <cell r="H726">
            <v>4.2461538461538462</v>
          </cell>
        </row>
        <row r="735">
          <cell r="G735" t="str">
            <v>US$/Unidad</v>
          </cell>
          <cell r="H735">
            <v>4.2461538461538462</v>
          </cell>
        </row>
        <row r="736">
          <cell r="G736" t="str">
            <v>US$/Unidad</v>
          </cell>
          <cell r="H736" t="str">
            <v>NO APLICA</v>
          </cell>
        </row>
        <row r="741">
          <cell r="H741" t="str">
            <v>I-404</v>
          </cell>
        </row>
        <row r="744">
          <cell r="E744" t="str">
            <v xml:space="preserve"> </v>
          </cell>
        </row>
        <row r="745">
          <cell r="E745" t="str">
            <v>GRAN120</v>
          </cell>
          <cell r="F745" t="str">
            <v>Grapa de Anclaje de conductor 120 mm2</v>
          </cell>
          <cell r="H745">
            <v>15.103242788750896</v>
          </cell>
        </row>
        <row r="747">
          <cell r="E747" t="str">
            <v>Grapa de Anclaje de conductor 120 mm2</v>
          </cell>
        </row>
        <row r="749">
          <cell r="F749" t="str">
            <v>TIPO DE CAMBIO (S/.POR US$) :</v>
          </cell>
          <cell r="G749">
            <v>3.2450000000000001</v>
          </cell>
        </row>
        <row r="750">
          <cell r="F750" t="str">
            <v>FECHA DE REFERENCIA :</v>
          </cell>
          <cell r="G750">
            <v>43100</v>
          </cell>
        </row>
        <row r="752">
          <cell r="H752" t="str">
            <v xml:space="preserve">PRECIO </v>
          </cell>
        </row>
        <row r="753">
          <cell r="E753" t="str">
            <v>FUENTE</v>
          </cell>
          <cell r="G753" t="str">
            <v>TIPO</v>
          </cell>
          <cell r="H753" t="str">
            <v>UNITARIO</v>
          </cell>
        </row>
        <row r="754">
          <cell r="H754" t="str">
            <v>(US$/UND)</v>
          </cell>
        </row>
        <row r="755">
          <cell r="E755" t="str">
            <v>REPORTE EMPRESA :ELECTRO DUNAS - CON FACTURA N° 0001-002303</v>
          </cell>
          <cell r="G755">
            <v>1</v>
          </cell>
          <cell r="H755">
            <v>20.846106683016554</v>
          </cell>
        </row>
        <row r="756">
          <cell r="E756" t="str">
            <v>REPORTE EMPRESA :ELECTRO DUNAS - CON FACTURA N° 001-000912</v>
          </cell>
          <cell r="G756">
            <v>1</v>
          </cell>
          <cell r="H756">
            <v>23.074572127139366</v>
          </cell>
        </row>
        <row r="757">
          <cell r="E757" t="str">
            <v>REPORTE EMPRESA :HIDRANDINA - CON FACTURA N° 3210013011</v>
          </cell>
          <cell r="G757">
            <v>1</v>
          </cell>
          <cell r="H757">
            <v>4.2461538461538462</v>
          </cell>
        </row>
        <row r="758">
          <cell r="E758" t="str">
            <v>REPORTE EMPRESA :HIDRANDINA - CON FACTURA N° 3210012978</v>
          </cell>
          <cell r="G758">
            <v>1</v>
          </cell>
          <cell r="H758">
            <v>4.2748091603053435</v>
          </cell>
        </row>
        <row r="759">
          <cell r="E759" t="str">
            <v>REPORTE EMPRESA :ELECTRO DUNAS - CON FACTURA N° 001-000912</v>
          </cell>
          <cell r="G759">
            <v>1</v>
          </cell>
          <cell r="H759">
            <v>23.074572127139366</v>
          </cell>
        </row>
        <row r="766">
          <cell r="G766" t="str">
            <v>US$/Unidad</v>
          </cell>
          <cell r="H766">
            <v>15.103242788750896</v>
          </cell>
        </row>
        <row r="767">
          <cell r="G767" t="str">
            <v>US$/Unidad</v>
          </cell>
          <cell r="H767">
            <v>15.103242788750896</v>
          </cell>
        </row>
        <row r="772">
          <cell r="H772" t="str">
            <v>I-404</v>
          </cell>
        </row>
        <row r="775">
          <cell r="E775" t="str">
            <v xml:space="preserve"> </v>
          </cell>
        </row>
        <row r="776">
          <cell r="E776" t="str">
            <v>GRAN240</v>
          </cell>
          <cell r="F776" t="str">
            <v>Grapa de Anclaje de conductor 240 mm2</v>
          </cell>
          <cell r="H776">
            <v>18.031784841075797</v>
          </cell>
        </row>
        <row r="778">
          <cell r="E778" t="str">
            <v>Grapa de Anclaje de conductor 240 mm2</v>
          </cell>
        </row>
        <row r="780">
          <cell r="F780" t="str">
            <v>TIPO DE CAMBIO (S/.POR US$) :</v>
          </cell>
          <cell r="G780">
            <v>3.2450000000000001</v>
          </cell>
        </row>
        <row r="781">
          <cell r="F781" t="str">
            <v>FECHA DE REFERENCIA :</v>
          </cell>
          <cell r="G781">
            <v>43100</v>
          </cell>
        </row>
        <row r="783">
          <cell r="H783" t="str">
            <v xml:space="preserve">PRECIO </v>
          </cell>
        </row>
        <row r="784">
          <cell r="E784" t="str">
            <v>FUENTE</v>
          </cell>
          <cell r="G784" t="str">
            <v>TIPO</v>
          </cell>
          <cell r="H784" t="str">
            <v>UNITARIO</v>
          </cell>
        </row>
        <row r="785">
          <cell r="H785" t="str">
            <v>(US$/UND)</v>
          </cell>
        </row>
        <row r="786">
          <cell r="E786" t="str">
            <v>REPORTE EMPRESA :HIDRANDINA - CON FACTURA N° 3210012954</v>
          </cell>
          <cell r="G786">
            <v>1</v>
          </cell>
          <cell r="H786">
            <v>18.031784841075797</v>
          </cell>
        </row>
        <row r="797">
          <cell r="G797" t="str">
            <v>US$/Unidad</v>
          </cell>
          <cell r="H797">
            <v>18.031784841075797</v>
          </cell>
        </row>
        <row r="798">
          <cell r="G798" t="str">
            <v>US$/Unidad</v>
          </cell>
          <cell r="H798" t="str">
            <v>NO APLICA</v>
          </cell>
        </row>
        <row r="802">
          <cell r="H802" t="str">
            <v>I-404</v>
          </cell>
        </row>
        <row r="805">
          <cell r="E805" t="str">
            <v xml:space="preserve"> </v>
          </cell>
        </row>
        <row r="806">
          <cell r="E806" t="str">
            <v>GRAN300</v>
          </cell>
          <cell r="F806" t="str">
            <v>Grapa de Anclaje de conductor 300 mm2</v>
          </cell>
          <cell r="H806">
            <v>19.865525672371639</v>
          </cell>
        </row>
        <row r="808">
          <cell r="E808" t="str">
            <v>Grapa de Anclaje de conductor 300 mm2</v>
          </cell>
        </row>
        <row r="810">
          <cell r="F810" t="str">
            <v>TIPO DE CAMBIO (S/.POR US$) :</v>
          </cell>
          <cell r="G810">
            <v>3.2450000000000001</v>
          </cell>
        </row>
        <row r="811">
          <cell r="F811" t="str">
            <v>FECHA DE REFERENCIA :</v>
          </cell>
          <cell r="G811">
            <v>43100</v>
          </cell>
        </row>
        <row r="813">
          <cell r="H813" t="str">
            <v xml:space="preserve">PRECIO </v>
          </cell>
        </row>
        <row r="814">
          <cell r="E814" t="str">
            <v>FUENTE</v>
          </cell>
          <cell r="G814" t="str">
            <v>TIPO</v>
          </cell>
          <cell r="H814" t="str">
            <v>UNITARIO</v>
          </cell>
        </row>
        <row r="815">
          <cell r="H815" t="str">
            <v>(US$/UND)</v>
          </cell>
        </row>
        <row r="816">
          <cell r="E816" t="str">
            <v>REPORTE EMPRESA :HIDRANDINA - CON FACTURA N° 3210012954</v>
          </cell>
          <cell r="G816">
            <v>1</v>
          </cell>
          <cell r="H816">
            <v>19.865525672371639</v>
          </cell>
        </row>
        <row r="825">
          <cell r="G825" t="str">
            <v>US$/Unidad</v>
          </cell>
          <cell r="H825">
            <v>19.865525672371639</v>
          </cell>
        </row>
        <row r="826">
          <cell r="G826" t="str">
            <v>US$/Unidad</v>
          </cell>
          <cell r="H826" t="str">
            <v>NO APLICA</v>
          </cell>
        </row>
        <row r="830">
          <cell r="H830" t="str">
            <v>I-404</v>
          </cell>
        </row>
        <row r="833">
          <cell r="E833" t="str">
            <v xml:space="preserve"> </v>
          </cell>
        </row>
        <row r="834">
          <cell r="E834" t="str">
            <v>GRSUC9500</v>
          </cell>
          <cell r="F834" t="str">
            <v>Grapa de Anclaje de conductor ACCR 500 mm2</v>
          </cell>
          <cell r="H834">
            <v>417.94</v>
          </cell>
        </row>
        <row r="836">
          <cell r="E836" t="str">
            <v>Grapa de Anclaje de conductor ACCR 500 mm2</v>
          </cell>
        </row>
        <row r="838">
          <cell r="F838" t="str">
            <v>TIPO DE CAMBIO (S/.POR US$) :</v>
          </cell>
          <cell r="G838">
            <v>3.2450000000000001</v>
          </cell>
        </row>
        <row r="839">
          <cell r="F839" t="str">
            <v>FECHA DE REFERENCIA :</v>
          </cell>
          <cell r="G839">
            <v>43100</v>
          </cell>
        </row>
        <row r="841">
          <cell r="H841" t="str">
            <v xml:space="preserve">PRECIO </v>
          </cell>
        </row>
        <row r="842">
          <cell r="E842" t="str">
            <v>FUENTE</v>
          </cell>
          <cell r="G842" t="str">
            <v>TIPO</v>
          </cell>
          <cell r="H842" t="str">
            <v>UNITARIO</v>
          </cell>
        </row>
        <row r="843">
          <cell r="H843" t="str">
            <v>(US$/UND)</v>
          </cell>
        </row>
        <row r="844">
          <cell r="E844" t="str">
            <v>COTIZACIÓN 3M, 20/02/2013 - RR LDS</v>
          </cell>
          <cell r="G844">
            <v>0</v>
          </cell>
          <cell r="H844">
            <v>417.94</v>
          </cell>
        </row>
        <row r="855">
          <cell r="G855" t="str">
            <v>US$/Unidad</v>
          </cell>
          <cell r="H855">
            <v>417.94</v>
          </cell>
        </row>
        <row r="856">
          <cell r="G856" t="str">
            <v>US$/Unidad</v>
          </cell>
          <cell r="H856" t="str">
            <v>NO APLICA</v>
          </cell>
        </row>
        <row r="860">
          <cell r="H860" t="str">
            <v>I-404</v>
          </cell>
        </row>
        <row r="863">
          <cell r="E863" t="str">
            <v xml:space="preserve"> </v>
          </cell>
        </row>
        <row r="864">
          <cell r="E864" t="str">
            <v>GRANC9500</v>
          </cell>
          <cell r="F864" t="str">
            <v>Grapa de Anclaje de conductor ACCR 500 mm2</v>
          </cell>
          <cell r="H864">
            <v>30.56</v>
          </cell>
        </row>
        <row r="866">
          <cell r="E866" t="str">
            <v>Grapa de Anclaje de conductor ACCR 500 mm2</v>
          </cell>
        </row>
        <row r="868">
          <cell r="F868" t="str">
            <v>TIPO DE CAMBIO (S/.POR US$) :</v>
          </cell>
          <cell r="G868">
            <v>3.2450000000000001</v>
          </cell>
        </row>
        <row r="869">
          <cell r="F869" t="str">
            <v>FECHA DE REFERENCIA :</v>
          </cell>
          <cell r="G869">
            <v>43100</v>
          </cell>
        </row>
        <row r="871">
          <cell r="H871" t="str">
            <v xml:space="preserve">PRECIO </v>
          </cell>
        </row>
        <row r="872">
          <cell r="E872" t="str">
            <v>FUENTE</v>
          </cell>
          <cell r="G872" t="str">
            <v>TIPO</v>
          </cell>
          <cell r="H872" t="str">
            <v>UNITARIO</v>
          </cell>
        </row>
        <row r="873">
          <cell r="H873" t="str">
            <v>(US$/UND)</v>
          </cell>
        </row>
        <row r="874">
          <cell r="E874" t="str">
            <v>REPORTE EMPRESA :ENEL DISTRIBUCIÓN PERÚ - CON FACTURA N° 53920</v>
          </cell>
          <cell r="G874">
            <v>1</v>
          </cell>
          <cell r="H874">
            <v>30.56</v>
          </cell>
        </row>
        <row r="885">
          <cell r="G885" t="str">
            <v>US$/Unidad</v>
          </cell>
          <cell r="H885">
            <v>30.56</v>
          </cell>
        </row>
        <row r="886">
          <cell r="G886" t="str">
            <v>US$/Unidad</v>
          </cell>
          <cell r="H886" t="str">
            <v>NO APLICA</v>
          </cell>
        </row>
        <row r="891">
          <cell r="H891" t="str">
            <v>I-404</v>
          </cell>
        </row>
        <row r="894">
          <cell r="E894" t="str">
            <v xml:space="preserve"> </v>
          </cell>
        </row>
        <row r="895">
          <cell r="E895" t="str">
            <v>GRSUC9150</v>
          </cell>
          <cell r="F895" t="str">
            <v>Grapa de Anclaje de conductor ACCR 175 mm2</v>
          </cell>
          <cell r="H895">
            <v>223.73</v>
          </cell>
        </row>
        <row r="897">
          <cell r="E897" t="str">
            <v>Grapa de Anclaje de conductor ACCR 175 mm2</v>
          </cell>
        </row>
        <row r="899">
          <cell r="F899" t="str">
            <v>TIPO DE CAMBIO (S/.POR US$) :</v>
          </cell>
          <cell r="G899">
            <v>3.2450000000000001</v>
          </cell>
        </row>
        <row r="900">
          <cell r="F900" t="str">
            <v>FECHA DE REFERENCIA :</v>
          </cell>
          <cell r="G900">
            <v>43100</v>
          </cell>
        </row>
        <row r="902">
          <cell r="H902" t="str">
            <v xml:space="preserve">PRECIO </v>
          </cell>
        </row>
        <row r="903">
          <cell r="E903" t="str">
            <v>FUENTE</v>
          </cell>
          <cell r="G903" t="str">
            <v>TIPO</v>
          </cell>
          <cell r="H903" t="str">
            <v>UNITARIO</v>
          </cell>
        </row>
        <row r="904">
          <cell r="H904" t="str">
            <v>(US$/UND)</v>
          </cell>
        </row>
        <row r="905">
          <cell r="E905" t="str">
            <v>COTIZACIÓN 3M, 20/02/2013 - RR LDS</v>
          </cell>
          <cell r="G905">
            <v>0</v>
          </cell>
          <cell r="H905">
            <v>223.73</v>
          </cell>
        </row>
        <row r="916">
          <cell r="G916" t="str">
            <v>US$/Unidad</v>
          </cell>
          <cell r="H916">
            <v>223.73</v>
          </cell>
        </row>
        <row r="917">
          <cell r="G917" t="str">
            <v>US$/Unidad</v>
          </cell>
          <cell r="H917" t="str">
            <v>NO APLICA</v>
          </cell>
        </row>
        <row r="921">
          <cell r="H921" t="str">
            <v>I-404</v>
          </cell>
        </row>
        <row r="924">
          <cell r="E924" t="str">
            <v xml:space="preserve"> </v>
          </cell>
        </row>
        <row r="925">
          <cell r="E925" t="str">
            <v>GRANC9150</v>
          </cell>
          <cell r="F925" t="str">
            <v>Grapa de Anclaje de conductor ACCR 175mm2</v>
          </cell>
          <cell r="H925">
            <v>360</v>
          </cell>
        </row>
        <row r="927">
          <cell r="E927" t="str">
            <v>Grapa de Anclaje de conductor ACCR 175mm2</v>
          </cell>
        </row>
        <row r="929">
          <cell r="F929" t="str">
            <v>TIPO DE CAMBIO (S/.POR US$) :</v>
          </cell>
          <cell r="G929">
            <v>3.2450000000000001</v>
          </cell>
        </row>
        <row r="930">
          <cell r="F930" t="str">
            <v>FECHA DE REFERENCIA :</v>
          </cell>
          <cell r="G930">
            <v>43100</v>
          </cell>
        </row>
        <row r="932">
          <cell r="H932" t="str">
            <v xml:space="preserve">PRECIO </v>
          </cell>
        </row>
        <row r="933">
          <cell r="E933" t="str">
            <v>FUENTE</v>
          </cell>
          <cell r="G933" t="str">
            <v>TIPO</v>
          </cell>
          <cell r="H933" t="str">
            <v>UNITARIO</v>
          </cell>
        </row>
        <row r="934">
          <cell r="H934" t="str">
            <v>(US$/UND)</v>
          </cell>
        </row>
        <row r="935">
          <cell r="E935" t="str">
            <v>COTIZACIÓN 3M, 20/02/2013 - RR LDS</v>
          </cell>
          <cell r="G935">
            <v>0</v>
          </cell>
          <cell r="H935">
            <v>360</v>
          </cell>
        </row>
        <row r="946">
          <cell r="G946" t="str">
            <v>US$/Unidad</v>
          </cell>
          <cell r="H946">
            <v>360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PRC220LT</v>
          </cell>
          <cell r="F956" t="str">
            <v>Pararrayo 220 kV para Lìnea de Transmisiòn</v>
          </cell>
          <cell r="H956">
            <v>4689.3517361111089</v>
          </cell>
        </row>
        <row r="958">
          <cell r="E958" t="str">
            <v>Pararrayo 220 kV para Lìnea de Transmisiòn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PROPUESTA EDELNOR</v>
          </cell>
          <cell r="G966">
            <v>0</v>
          </cell>
          <cell r="H966">
            <v>4689.3517361111089</v>
          </cell>
        </row>
        <row r="977">
          <cell r="G977" t="str">
            <v>US$/Unidad</v>
          </cell>
          <cell r="H977">
            <v>4689.3517361111089</v>
          </cell>
        </row>
        <row r="978">
          <cell r="G978" t="str">
            <v>US$/Unidad</v>
          </cell>
          <cell r="H97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3.2450000000000001</v>
          </cell>
        </row>
        <row r="40">
          <cell r="F40" t="str">
            <v>FECHA DE REFERENCIA :</v>
          </cell>
          <cell r="G40">
            <v>43100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3.2450000000000001</v>
          </cell>
        </row>
        <row r="72">
          <cell r="F72" t="str">
            <v>FECHA DE REFERENCIA :</v>
          </cell>
          <cell r="G72">
            <v>43100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3.2450000000000001</v>
          </cell>
        </row>
        <row r="104">
          <cell r="F104" t="str">
            <v>FECHA DE REFERENCIA :</v>
          </cell>
          <cell r="G104">
            <v>43100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3.2450000000000001</v>
          </cell>
        </row>
        <row r="136">
          <cell r="F136" t="str">
            <v>FECHA DE REFERENCIA :</v>
          </cell>
          <cell r="G136">
            <v>43100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3.2450000000000001</v>
          </cell>
        </row>
        <row r="168">
          <cell r="F168" t="str">
            <v>FECHA DE REFERENCIA :</v>
          </cell>
          <cell r="G168">
            <v>43100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3.2450000000000001</v>
          </cell>
        </row>
        <row r="199">
          <cell r="F199" t="str">
            <v>FECHA DE REFERENCIA :</v>
          </cell>
          <cell r="G199">
            <v>43100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3.2450000000000001</v>
          </cell>
        </row>
        <row r="231">
          <cell r="F231" t="str">
            <v>FECHA DE REFERENCIA :</v>
          </cell>
          <cell r="G231">
            <v>43100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3.2450000000000001</v>
          </cell>
        </row>
        <row r="42">
          <cell r="F42" t="str">
            <v>FECHA DE REFERENCIA :</v>
          </cell>
          <cell r="G42">
            <v>43100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3.2450000000000001</v>
          </cell>
        </row>
        <row r="74">
          <cell r="F74" t="str">
            <v>FECHA DE REFERENCIA :</v>
          </cell>
          <cell r="G74">
            <v>43100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F:\MOD_INV_2018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6.913690278952811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10.730234300180511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14.343804089769691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370.5636899749332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275.33492030379074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275.33492030379074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356.21988588516354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264.60468600361025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264.60468600361025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205.95351450270766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260.15706134654533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190.22328020252715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190.22328020252715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245.81325725677567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179.49304590234664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179.49304590234664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217.12564907723629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158.03257730198561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158.03257730198561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120.11164010126357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81.482141673716868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81.482141673716868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109.38140580108306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74.568451394764054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74.568451394764054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77.920937200722051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50.741070836858434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50.741070836858434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489.50853174603174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352.4290972222222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523.73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86.770546320768574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1465.6996336223558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341.73462289459383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174.29901660546349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160.2718542345176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46.810651008937697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307.54558305687931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247.70851288080246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134.40915359420885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117.64602056652866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19.01874775984097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23.329798136620528</v>
          </cell>
          <cell r="E60">
            <v>3.5</v>
          </cell>
          <cell r="F60" t="str">
            <v>AP033AN00-070</v>
          </cell>
        </row>
      </sheetData>
      <sheetData sheetId="2" refreshError="1"/>
      <sheetData sheetId="3">
        <row r="3">
          <cell r="C3" t="str">
            <v>ACEROPOSTE</v>
          </cell>
          <cell r="D3">
            <v>3.9401385972280556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5575.2961150776982</v>
          </cell>
          <cell r="H6">
            <v>55.752961150776983</v>
          </cell>
          <cell r="I6">
            <v>5631.0490762284753</v>
          </cell>
          <cell r="J6">
            <v>55.752961150776983</v>
          </cell>
          <cell r="K6">
            <v>5575.2961150776982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14606.093779924402</v>
          </cell>
          <cell r="H7">
            <v>146.06093779924402</v>
          </cell>
          <cell r="I7">
            <v>14752.154717723646</v>
          </cell>
          <cell r="J7">
            <v>146.06093779924402</v>
          </cell>
          <cell r="K7">
            <v>14606.093779924402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20236.551835363294</v>
          </cell>
          <cell r="H8">
            <v>202.36551835363295</v>
          </cell>
          <cell r="I8">
            <v>20438.917353716926</v>
          </cell>
          <cell r="J8">
            <v>202.36551835363295</v>
          </cell>
          <cell r="K8">
            <v>20236.551835363294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24842.573855522889</v>
          </cell>
          <cell r="H9">
            <v>248.42573855522889</v>
          </cell>
          <cell r="I9">
            <v>25090.999594078119</v>
          </cell>
          <cell r="J9">
            <v>248.42573855522889</v>
          </cell>
          <cell r="K9">
            <v>24842.573855522889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6048.1127467450651</v>
          </cell>
          <cell r="H10">
            <v>60.481127467450655</v>
          </cell>
          <cell r="I10">
            <v>6108.5938742125154</v>
          </cell>
          <cell r="J10">
            <v>60.481127467450655</v>
          </cell>
          <cell r="K10">
            <v>6048.1127467450651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16552.522246955061</v>
          </cell>
          <cell r="H11">
            <v>165.52522246955061</v>
          </cell>
          <cell r="I11">
            <v>16718.047469424611</v>
          </cell>
          <cell r="J11">
            <v>165.52522246955061</v>
          </cell>
          <cell r="K11">
            <v>16552.522246955061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23034.050239395212</v>
          </cell>
          <cell r="H12">
            <v>230.34050239395214</v>
          </cell>
          <cell r="I12">
            <v>23264.390741789164</v>
          </cell>
          <cell r="J12">
            <v>230.34050239395214</v>
          </cell>
          <cell r="K12">
            <v>23034.050239395212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28408.399286014283</v>
          </cell>
          <cell r="H13">
            <v>284.08399286014281</v>
          </cell>
          <cell r="I13">
            <v>28692.483278874424</v>
          </cell>
          <cell r="J13">
            <v>284.08399286014281</v>
          </cell>
          <cell r="K13">
            <v>28408.399286014283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5331.0075220495592</v>
          </cell>
          <cell r="H14">
            <v>53.310075220495591</v>
          </cell>
          <cell r="I14">
            <v>5384.3175972700546</v>
          </cell>
          <cell r="J14">
            <v>53.310075220495591</v>
          </cell>
          <cell r="K14">
            <v>5331.0075220495592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14318.463662326754</v>
          </cell>
          <cell r="H15">
            <v>143.18463662326755</v>
          </cell>
          <cell r="I15">
            <v>14461.648298950022</v>
          </cell>
          <cell r="J15">
            <v>143.18463662326755</v>
          </cell>
          <cell r="K15">
            <v>14318.463662326754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21075.801356572869</v>
          </cell>
          <cell r="H16">
            <v>210.7580135657287</v>
          </cell>
          <cell r="I16">
            <v>21286.559370138599</v>
          </cell>
          <cell r="J16">
            <v>210.7580135657287</v>
          </cell>
          <cell r="K16">
            <v>21075.801356572869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26521.072897942042</v>
          </cell>
          <cell r="H17">
            <v>265.21072897942042</v>
          </cell>
          <cell r="I17">
            <v>26786.283626921464</v>
          </cell>
          <cell r="J17">
            <v>265.21072897942042</v>
          </cell>
          <cell r="K17">
            <v>26521.072897942042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6276.6407853842929</v>
          </cell>
          <cell r="H18">
            <v>62.766407853842928</v>
          </cell>
          <cell r="I18">
            <v>6339.4071932381357</v>
          </cell>
          <cell r="J18">
            <v>62.766407853842928</v>
          </cell>
          <cell r="K18">
            <v>6276.6407853842929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18254.662120957582</v>
          </cell>
          <cell r="H19">
            <v>182.54662120957582</v>
          </cell>
          <cell r="I19">
            <v>18437.208742167157</v>
          </cell>
          <cell r="J19">
            <v>182.54662120957582</v>
          </cell>
          <cell r="K19">
            <v>18254.662120957582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25547.858664426712</v>
          </cell>
          <cell r="H20">
            <v>255.47858664426712</v>
          </cell>
          <cell r="I20">
            <v>25803.337251070981</v>
          </cell>
          <cell r="J20">
            <v>255.47858664426712</v>
          </cell>
          <cell r="K20">
            <v>25547.858664426712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31584.150995380092</v>
          </cell>
          <cell r="H21">
            <v>315.84150995380094</v>
          </cell>
          <cell r="I21">
            <v>31899.992505333892</v>
          </cell>
          <cell r="J21">
            <v>315.84150995380094</v>
          </cell>
          <cell r="K21">
            <v>31584.150995380092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9022.9173876522473</v>
          </cell>
          <cell r="H22">
            <v>90.229173876522481</v>
          </cell>
          <cell r="I22">
            <v>9113.1465615287689</v>
          </cell>
          <cell r="J22">
            <v>90.229173876522481</v>
          </cell>
          <cell r="K22">
            <v>9022.9173876522473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22289.364044519112</v>
          </cell>
          <cell r="H23">
            <v>222.89364044519112</v>
          </cell>
          <cell r="I23">
            <v>22512.257684964305</v>
          </cell>
          <cell r="J23">
            <v>222.89364044519112</v>
          </cell>
          <cell r="K23">
            <v>22289.364044519112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42356.489920201595</v>
          </cell>
          <cell r="H24">
            <v>423.56489920201597</v>
          </cell>
          <cell r="I24">
            <v>42780.054819403609</v>
          </cell>
          <cell r="J24">
            <v>423.56489920201597</v>
          </cell>
          <cell r="K24">
            <v>42356.489920201595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57912.157102057958</v>
          </cell>
          <cell r="H25">
            <v>579.12157102057961</v>
          </cell>
          <cell r="I25">
            <v>58491.278673078537</v>
          </cell>
          <cell r="J25">
            <v>579.12157102057961</v>
          </cell>
          <cell r="K25">
            <v>57912.157102057958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9937.0295422091567</v>
          </cell>
          <cell r="H26">
            <v>99.370295422091573</v>
          </cell>
          <cell r="I26">
            <v>10036.399837631248</v>
          </cell>
          <cell r="J26">
            <v>99.370295422091573</v>
          </cell>
          <cell r="K26">
            <v>9937.0295422091567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25342.971457370855</v>
          </cell>
          <cell r="H27">
            <v>253.42971457370857</v>
          </cell>
          <cell r="I27">
            <v>25596.401171944563</v>
          </cell>
          <cell r="J27">
            <v>253.42971457370857</v>
          </cell>
          <cell r="K27">
            <v>25342.971457370855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48384.901973960521</v>
          </cell>
          <cell r="H28">
            <v>483.84901973960524</v>
          </cell>
          <cell r="I28">
            <v>48868.750993700123</v>
          </cell>
          <cell r="J28">
            <v>483.84901973960524</v>
          </cell>
          <cell r="K28">
            <v>48384.901973960521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66076.124275514492</v>
          </cell>
          <cell r="H29">
            <v>660.76124275514496</v>
          </cell>
          <cell r="I29">
            <v>66736.885518269642</v>
          </cell>
          <cell r="J29">
            <v>660.76124275514496</v>
          </cell>
          <cell r="K29">
            <v>66076.124275514492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9022.9173876522473</v>
          </cell>
          <cell r="H30">
            <v>90.229173876522481</v>
          </cell>
          <cell r="I30">
            <v>9113.1465615287689</v>
          </cell>
          <cell r="J30">
            <v>90.229173876522481</v>
          </cell>
          <cell r="K30">
            <v>9022.9173876522473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23498.986593868125</v>
          </cell>
          <cell r="H31">
            <v>234.98986593868125</v>
          </cell>
          <cell r="I31">
            <v>23733.976459806807</v>
          </cell>
          <cell r="J31">
            <v>234.98986593868125</v>
          </cell>
          <cell r="K31">
            <v>23498.986593868125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49953.077135657288</v>
          </cell>
          <cell r="H32">
            <v>499.53077135657287</v>
          </cell>
          <cell r="I32">
            <v>50452.607907013858</v>
          </cell>
          <cell r="J32">
            <v>499.53077135657287</v>
          </cell>
          <cell r="K32">
            <v>49953.077135657288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63932.68887862243</v>
          </cell>
          <cell r="H33">
            <v>639.32688878622434</v>
          </cell>
          <cell r="I33">
            <v>64572.015767408651</v>
          </cell>
          <cell r="J33">
            <v>639.32688878622434</v>
          </cell>
          <cell r="K33">
            <v>63932.68887862243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10595.032687946241</v>
          </cell>
          <cell r="H34">
            <v>105.95032687946241</v>
          </cell>
          <cell r="I34">
            <v>10700.983014825702</v>
          </cell>
          <cell r="J34">
            <v>105.95032687946241</v>
          </cell>
          <cell r="K34">
            <v>10595.032687946241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27998.624871902564</v>
          </cell>
          <cell r="H35">
            <v>279.98624871902564</v>
          </cell>
          <cell r="I35">
            <v>28278.61112062159</v>
          </cell>
          <cell r="J35">
            <v>279.98624871902564</v>
          </cell>
          <cell r="K35">
            <v>27998.624871902564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53601.645476690472</v>
          </cell>
          <cell r="H36">
            <v>536.01645476690476</v>
          </cell>
          <cell r="I36">
            <v>54137.661931457376</v>
          </cell>
          <cell r="J36">
            <v>536.01645476690476</v>
          </cell>
          <cell r="K36">
            <v>53601.645476690472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73530.86650146998</v>
          </cell>
          <cell r="H37">
            <v>735.30866501469984</v>
          </cell>
          <cell r="I37">
            <v>74266.175166484682</v>
          </cell>
          <cell r="J37">
            <v>735.30866501469984</v>
          </cell>
          <cell r="K37">
            <v>73530.86650146998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6721.8764468710624</v>
          </cell>
          <cell r="H38">
            <v>67.218764468710631</v>
          </cell>
          <cell r="I38">
            <v>6789.0952113397734</v>
          </cell>
          <cell r="J38">
            <v>67.218764468710631</v>
          </cell>
          <cell r="K38">
            <v>6721.8764468710624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15870.878269634608</v>
          </cell>
          <cell r="H39">
            <v>158.70878269634608</v>
          </cell>
          <cell r="I39">
            <v>16029.587052330953</v>
          </cell>
          <cell r="J39">
            <v>158.70878269634608</v>
          </cell>
          <cell r="K39">
            <v>15870.878269634608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21777.146026879462</v>
          </cell>
          <cell r="H40">
            <v>217.77146026879461</v>
          </cell>
          <cell r="I40">
            <v>21994.917487148257</v>
          </cell>
          <cell r="J40">
            <v>217.77146026879461</v>
          </cell>
          <cell r="K40">
            <v>21777.146026879462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26702.319273414534</v>
          </cell>
          <cell r="H41">
            <v>267.02319273414537</v>
          </cell>
          <cell r="I41">
            <v>26969.342466148679</v>
          </cell>
          <cell r="J41">
            <v>267.02319273414537</v>
          </cell>
          <cell r="K41">
            <v>26702.319273414534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7151.3515539689206</v>
          </cell>
          <cell r="H42">
            <v>71.513515539689209</v>
          </cell>
          <cell r="I42">
            <v>7222.8650695086098</v>
          </cell>
          <cell r="J42">
            <v>71.513515539689209</v>
          </cell>
          <cell r="K42">
            <v>7151.3515539689206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17478.454817303653</v>
          </cell>
          <cell r="H43">
            <v>174.78454817303654</v>
          </cell>
          <cell r="I43">
            <v>17653.239365476689</v>
          </cell>
          <cell r="J43">
            <v>174.78454817303654</v>
          </cell>
          <cell r="K43">
            <v>17478.454817303653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24034.845443091141</v>
          </cell>
          <cell r="H44">
            <v>240.3484544309114</v>
          </cell>
          <cell r="I44">
            <v>24275.193897522051</v>
          </cell>
          <cell r="J44">
            <v>240.3484544309114</v>
          </cell>
          <cell r="K44">
            <v>24034.845443091141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29547.099340613189</v>
          </cell>
          <cell r="H45">
            <v>295.47099340613192</v>
          </cell>
          <cell r="I45">
            <v>29842.570334019321</v>
          </cell>
          <cell r="J45">
            <v>295.47099340613192</v>
          </cell>
          <cell r="K45">
            <v>29547.099340613189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7569.0062452750944</v>
          </cell>
          <cell r="H46">
            <v>75.690062452750951</v>
          </cell>
          <cell r="I46">
            <v>7644.6963077278451</v>
          </cell>
          <cell r="J46">
            <v>75.690062452750951</v>
          </cell>
          <cell r="K46">
            <v>7569.0062452750944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18885.084296514069</v>
          </cell>
          <cell r="H47">
            <v>188.85084296514069</v>
          </cell>
          <cell r="I47">
            <v>19073.93513947921</v>
          </cell>
          <cell r="J47">
            <v>188.85084296514069</v>
          </cell>
          <cell r="K47">
            <v>18885.084296514069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26079.777375052501</v>
          </cell>
          <cell r="H48">
            <v>260.79777375052504</v>
          </cell>
          <cell r="I48">
            <v>26340.575148803026</v>
          </cell>
          <cell r="J48">
            <v>260.79777375052504</v>
          </cell>
          <cell r="K48">
            <v>26079.777375052501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32084.548597228058</v>
          </cell>
          <cell r="H49">
            <v>320.84548597228058</v>
          </cell>
          <cell r="I49">
            <v>32405.394083200339</v>
          </cell>
          <cell r="J49">
            <v>320.84548597228058</v>
          </cell>
          <cell r="K49">
            <v>32084.548597228058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10595.032687946241</v>
          </cell>
          <cell r="H50">
            <v>105.95032687946241</v>
          </cell>
          <cell r="I50">
            <v>10700.983014825702</v>
          </cell>
          <cell r="J50">
            <v>105.95032687946241</v>
          </cell>
          <cell r="K50">
            <v>10595.032687946241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22892.205249895003</v>
          </cell>
          <cell r="H51">
            <v>228.92205249895005</v>
          </cell>
          <cell r="I51">
            <v>23121.127302393954</v>
          </cell>
          <cell r="J51">
            <v>228.92205249895005</v>
          </cell>
          <cell r="K51">
            <v>22892.205249895003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45548.00218395632</v>
          </cell>
          <cell r="H52">
            <v>455.48002183956322</v>
          </cell>
          <cell r="I52">
            <v>46003.482205795881</v>
          </cell>
          <cell r="J52">
            <v>455.48002183956322</v>
          </cell>
          <cell r="K52">
            <v>45548.00218395632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61655.288769424616</v>
          </cell>
          <cell r="H53">
            <v>616.55288769424612</v>
          </cell>
          <cell r="I53">
            <v>62271.841657118865</v>
          </cell>
          <cell r="J53">
            <v>616.55288769424612</v>
          </cell>
          <cell r="K53">
            <v>61655.288769424616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11438.222347753046</v>
          </cell>
          <cell r="H54">
            <v>114.38222347753046</v>
          </cell>
          <cell r="I54">
            <v>11552.604571230577</v>
          </cell>
          <cell r="J54">
            <v>114.38222347753046</v>
          </cell>
          <cell r="K54">
            <v>11438.222347753046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25457.235476690468</v>
          </cell>
          <cell r="H55">
            <v>254.57235476690468</v>
          </cell>
          <cell r="I55">
            <v>25711.807831457372</v>
          </cell>
          <cell r="J55">
            <v>254.57235476690468</v>
          </cell>
          <cell r="K55">
            <v>25457.235476690468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50236.767114657712</v>
          </cell>
          <cell r="H56">
            <v>502.36767114657715</v>
          </cell>
          <cell r="I56">
            <v>50739.134785804286</v>
          </cell>
          <cell r="J56">
            <v>502.36767114657715</v>
          </cell>
          <cell r="K56">
            <v>50236.767114657712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68416.566602267951</v>
          </cell>
          <cell r="H57">
            <v>684.16566602267949</v>
          </cell>
          <cell r="I57">
            <v>69100.732268290623</v>
          </cell>
          <cell r="J57">
            <v>684.16566602267949</v>
          </cell>
          <cell r="K57">
            <v>68416.566602267951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12245.950760184796</v>
          </cell>
          <cell r="H58">
            <v>122.45950760184796</v>
          </cell>
          <cell r="I58">
            <v>12368.410267786645</v>
          </cell>
          <cell r="J58">
            <v>122.45950760184796</v>
          </cell>
          <cell r="K58">
            <v>12245.950760184796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27671.593368332633</v>
          </cell>
          <cell r="H59">
            <v>276.71593368332634</v>
          </cell>
          <cell r="I59">
            <v>27948.309302015958</v>
          </cell>
          <cell r="J59">
            <v>276.71593368332634</v>
          </cell>
          <cell r="K59">
            <v>27671.593368332633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54697.004006719864</v>
          </cell>
          <cell r="H60">
            <v>546.97004006719862</v>
          </cell>
          <cell r="I60">
            <v>55243.974046787065</v>
          </cell>
          <cell r="J60">
            <v>546.97004006719862</v>
          </cell>
          <cell r="K60">
            <v>54697.004006719864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74271.612557748842</v>
          </cell>
          <cell r="H61">
            <v>742.71612557748847</v>
          </cell>
          <cell r="I61">
            <v>75014.328683326326</v>
          </cell>
          <cell r="J61">
            <v>742.71612557748847</v>
          </cell>
          <cell r="K61">
            <v>74271.612557748842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6721.8764468710624</v>
          </cell>
          <cell r="H62">
            <v>67.218764468710631</v>
          </cell>
          <cell r="I62">
            <v>6789.0952113397734</v>
          </cell>
          <cell r="J62">
            <v>67.218764468710631</v>
          </cell>
          <cell r="K62">
            <v>6721.8764468710624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17478.454817303653</v>
          </cell>
          <cell r="H63">
            <v>174.78454817303654</v>
          </cell>
          <cell r="I63">
            <v>17653.239365476689</v>
          </cell>
          <cell r="J63">
            <v>174.78454817303654</v>
          </cell>
          <cell r="K63">
            <v>17478.454817303653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24361.876946661068</v>
          </cell>
          <cell r="H64">
            <v>243.6187694666107</v>
          </cell>
          <cell r="I64">
            <v>24605.49571612768</v>
          </cell>
          <cell r="J64">
            <v>243.6187694666107</v>
          </cell>
          <cell r="K64">
            <v>24361.876946661068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30063.257496850063</v>
          </cell>
          <cell r="H65">
            <v>300.63257496850065</v>
          </cell>
          <cell r="I65">
            <v>30363.890071818565</v>
          </cell>
          <cell r="J65">
            <v>300.63257496850065</v>
          </cell>
          <cell r="K65">
            <v>30063.257496850063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7151.3515539689206</v>
          </cell>
          <cell r="H66">
            <v>71.513515539689209</v>
          </cell>
          <cell r="I66">
            <v>7222.8650695086098</v>
          </cell>
          <cell r="J66">
            <v>71.513515539689209</v>
          </cell>
          <cell r="K66">
            <v>7151.3515539689206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19259.397463250734</v>
          </cell>
          <cell r="H67">
            <v>192.59397463250735</v>
          </cell>
          <cell r="I67">
            <v>19451.99143788324</v>
          </cell>
          <cell r="J67">
            <v>192.59397463250735</v>
          </cell>
          <cell r="K67">
            <v>19259.397463250734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27017.530361192777</v>
          </cell>
          <cell r="H68">
            <v>270.1753036119278</v>
          </cell>
          <cell r="I68">
            <v>27287.705664804704</v>
          </cell>
          <cell r="J68">
            <v>270.1753036119278</v>
          </cell>
          <cell r="K68">
            <v>27017.530361192777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33392.674611507769</v>
          </cell>
          <cell r="H69">
            <v>333.92674611507772</v>
          </cell>
          <cell r="I69">
            <v>33726.601357622851</v>
          </cell>
          <cell r="J69">
            <v>333.92674611507772</v>
          </cell>
          <cell r="K69">
            <v>33392.674611507769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7569.0062452750944</v>
          </cell>
          <cell r="H70">
            <v>75.690062452750951</v>
          </cell>
          <cell r="I70">
            <v>7644.6963077278451</v>
          </cell>
          <cell r="J70">
            <v>75.690062452750951</v>
          </cell>
          <cell r="K70">
            <v>7569.0062452750944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20835.452902141958</v>
          </cell>
          <cell r="H71">
            <v>208.35452902141958</v>
          </cell>
          <cell r="I71">
            <v>21043.807431163379</v>
          </cell>
          <cell r="J71">
            <v>208.35452902141958</v>
          </cell>
          <cell r="K71">
            <v>20835.452902141958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29141.265065098698</v>
          </cell>
          <cell r="H72">
            <v>291.41265065098696</v>
          </cell>
          <cell r="I72">
            <v>29432.677715749684</v>
          </cell>
          <cell r="J72">
            <v>291.41265065098696</v>
          </cell>
          <cell r="K72">
            <v>29141.265065098698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36166.532183956326</v>
          </cell>
          <cell r="H73">
            <v>361.66532183956326</v>
          </cell>
          <cell r="I73">
            <v>36528.197505795892</v>
          </cell>
          <cell r="J73">
            <v>361.66532183956326</v>
          </cell>
          <cell r="K73">
            <v>36166.532183956326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10807.800172196556</v>
          </cell>
          <cell r="H74">
            <v>108.07800172196556</v>
          </cell>
          <cell r="I74">
            <v>10915.878173918521</v>
          </cell>
          <cell r="J74">
            <v>108.07800172196556</v>
          </cell>
          <cell r="K74">
            <v>10807.800172196556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25342.971457370855</v>
          </cell>
          <cell r="H75">
            <v>253.42971457370857</v>
          </cell>
          <cell r="I75">
            <v>25596.401171944563</v>
          </cell>
          <cell r="J75">
            <v>253.42971457370857</v>
          </cell>
          <cell r="K75">
            <v>25342.971457370855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51142.998992020162</v>
          </cell>
          <cell r="H76">
            <v>511.42998992020165</v>
          </cell>
          <cell r="I76">
            <v>51654.428981940364</v>
          </cell>
          <cell r="J76">
            <v>511.42998992020165</v>
          </cell>
          <cell r="K76">
            <v>51142.998992020162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69567.087072658556</v>
          </cell>
          <cell r="H77">
            <v>695.67087072658558</v>
          </cell>
          <cell r="I77">
            <v>70262.757943385135</v>
          </cell>
          <cell r="J77">
            <v>695.67087072658558</v>
          </cell>
          <cell r="K77">
            <v>69567.087072658556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11643.109554808905</v>
          </cell>
          <cell r="H78">
            <v>116.43109554808905</v>
          </cell>
          <cell r="I78">
            <v>11759.540650356994</v>
          </cell>
          <cell r="J78">
            <v>116.43109554808905</v>
          </cell>
          <cell r="K78">
            <v>11643.109554808905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28211.392356152879</v>
          </cell>
          <cell r="H79">
            <v>282.11392356152879</v>
          </cell>
          <cell r="I79">
            <v>28493.506279714409</v>
          </cell>
          <cell r="J79">
            <v>282.11392356152879</v>
          </cell>
          <cell r="K79">
            <v>28211.392356152879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56422.784712305758</v>
          </cell>
          <cell r="H80">
            <v>564.22784712305759</v>
          </cell>
          <cell r="I80">
            <v>56987.012559428818</v>
          </cell>
          <cell r="J80">
            <v>564.22784712305759</v>
          </cell>
          <cell r="K80">
            <v>56422.784712305758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77203.075674086518</v>
          </cell>
          <cell r="H81">
            <v>772.03075674086517</v>
          </cell>
          <cell r="I81">
            <v>77975.106430827378</v>
          </cell>
          <cell r="J81">
            <v>772.03075674086517</v>
          </cell>
          <cell r="K81">
            <v>77203.075674086518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12245.950760184796</v>
          </cell>
          <cell r="H82">
            <v>122.45950760184796</v>
          </cell>
          <cell r="I82">
            <v>12368.410267786645</v>
          </cell>
          <cell r="J82">
            <v>122.45950760184796</v>
          </cell>
          <cell r="K82">
            <v>12245.950760184796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30827.644384712308</v>
          </cell>
          <cell r="H83">
            <v>308.27644384712306</v>
          </cell>
          <cell r="I83">
            <v>31135.920828559432</v>
          </cell>
          <cell r="J83">
            <v>308.27644384712306</v>
          </cell>
          <cell r="K83">
            <v>30827.644384712308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61450.401562368752</v>
          </cell>
          <cell r="H84">
            <v>614.50401562368756</v>
          </cell>
          <cell r="I84">
            <v>62064.905577992438</v>
          </cell>
          <cell r="J84">
            <v>614.50401562368756</v>
          </cell>
          <cell r="K84">
            <v>61450.401562368752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84106.198496430079</v>
          </cell>
          <cell r="H85">
            <v>841.06198496430079</v>
          </cell>
          <cell r="I85">
            <v>84947.260481394376</v>
          </cell>
          <cell r="J85">
            <v>841.06198496430079</v>
          </cell>
          <cell r="K85">
            <v>84106.198496430079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6048.1127467450651</v>
          </cell>
          <cell r="H86">
            <v>60.481127467450655</v>
          </cell>
          <cell r="I86">
            <v>6108.5938742125154</v>
          </cell>
          <cell r="J86">
            <v>60.481127467450655</v>
          </cell>
          <cell r="K86">
            <v>6048.1127467450651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16686.486959260816</v>
          </cell>
          <cell r="H87">
            <v>166.86486959260816</v>
          </cell>
          <cell r="I87">
            <v>16853.351828853425</v>
          </cell>
          <cell r="J87">
            <v>166.86486959260816</v>
          </cell>
          <cell r="K87">
            <v>16686.486959260816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23479.285900881983</v>
          </cell>
          <cell r="H88">
            <v>234.79285900881985</v>
          </cell>
          <cell r="I88">
            <v>23714.078759890803</v>
          </cell>
          <cell r="J88">
            <v>234.79285900881985</v>
          </cell>
          <cell r="K88">
            <v>23479.285900881983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29113.684094918102</v>
          </cell>
          <cell r="H89">
            <v>291.13684094918102</v>
          </cell>
          <cell r="I89">
            <v>29404.820935867283</v>
          </cell>
          <cell r="J89">
            <v>291.13684094918102</v>
          </cell>
          <cell r="K89">
            <v>29113.684094918102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6501.228685426292</v>
          </cell>
          <cell r="H90">
            <v>65.012286854262925</v>
          </cell>
          <cell r="I90">
            <v>6566.2409722805551</v>
          </cell>
          <cell r="J90">
            <v>65.012286854262925</v>
          </cell>
          <cell r="K90">
            <v>6501.228685426292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18506.830991180177</v>
          </cell>
          <cell r="H91">
            <v>185.06830991180178</v>
          </cell>
          <cell r="I91">
            <v>18691.89930109198</v>
          </cell>
          <cell r="J91">
            <v>185.06830991180178</v>
          </cell>
          <cell r="K91">
            <v>18506.830991180177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26182.22097858043</v>
          </cell>
          <cell r="H92">
            <v>261.82220978580432</v>
          </cell>
          <cell r="I92">
            <v>26444.043188366235</v>
          </cell>
          <cell r="J92">
            <v>261.82220978580432</v>
          </cell>
          <cell r="K92">
            <v>26182.22097858043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32498.263149937004</v>
          </cell>
          <cell r="H93">
            <v>324.98263149937003</v>
          </cell>
          <cell r="I93">
            <v>32823.245781436373</v>
          </cell>
          <cell r="J93">
            <v>324.98263149937003</v>
          </cell>
          <cell r="K93">
            <v>32498.263149937004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6721.8764468710624</v>
          </cell>
          <cell r="H94">
            <v>67.218764468710631</v>
          </cell>
          <cell r="I94">
            <v>6789.0952113397734</v>
          </cell>
          <cell r="J94">
            <v>67.218764468710631</v>
          </cell>
          <cell r="K94">
            <v>6721.8764468710624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20236.551835363294</v>
          </cell>
          <cell r="H95">
            <v>202.36551835363295</v>
          </cell>
          <cell r="I95">
            <v>20438.917353716926</v>
          </cell>
          <cell r="J95">
            <v>202.36551835363295</v>
          </cell>
          <cell r="K95">
            <v>20236.551835363294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28542.363998320034</v>
          </cell>
          <cell r="H96">
            <v>285.42363998320036</v>
          </cell>
          <cell r="I96">
            <v>28827.787638303234</v>
          </cell>
          <cell r="J96">
            <v>285.42363998320036</v>
          </cell>
          <cell r="K96">
            <v>28542.363998320034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35543.990285594293</v>
          </cell>
          <cell r="H97">
            <v>355.43990285594293</v>
          </cell>
          <cell r="I97">
            <v>35899.430188450235</v>
          </cell>
          <cell r="J97">
            <v>355.43990285594293</v>
          </cell>
          <cell r="K97">
            <v>35543.990285594293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9487.8537421251585</v>
          </cell>
          <cell r="H98">
            <v>94.878537421251593</v>
          </cell>
          <cell r="I98">
            <v>9582.7322795464097</v>
          </cell>
          <cell r="J98">
            <v>94.878537421251593</v>
          </cell>
          <cell r="K98">
            <v>9487.8537421251585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24192.45098698026</v>
          </cell>
          <cell r="H99">
            <v>241.92450986980262</v>
          </cell>
          <cell r="I99">
            <v>24434.375496850062</v>
          </cell>
          <cell r="J99">
            <v>241.92450986980262</v>
          </cell>
          <cell r="K99">
            <v>24192.45098698026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49086.246644267114</v>
          </cell>
          <cell r="H100">
            <v>490.86246644267112</v>
          </cell>
          <cell r="I100">
            <v>49577.109110709782</v>
          </cell>
          <cell r="J100">
            <v>490.86246644267112</v>
          </cell>
          <cell r="K100">
            <v>49086.246644267114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67250.285577488452</v>
          </cell>
          <cell r="H101">
            <v>672.50285577488455</v>
          </cell>
          <cell r="I101">
            <v>67922.78843326334</v>
          </cell>
          <cell r="J101">
            <v>672.50285577488455</v>
          </cell>
          <cell r="K101">
            <v>67250.285577488452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10378.325065098699</v>
          </cell>
          <cell r="H102">
            <v>103.783250650987</v>
          </cell>
          <cell r="I102">
            <v>10482.108315749687</v>
          </cell>
          <cell r="J102">
            <v>103.783250650987</v>
          </cell>
          <cell r="K102">
            <v>10378.325065098699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27127.854241915164</v>
          </cell>
          <cell r="H103">
            <v>271.27854241915162</v>
          </cell>
          <cell r="I103">
            <v>27399.132784334317</v>
          </cell>
          <cell r="J103">
            <v>271.27854241915162</v>
          </cell>
          <cell r="K103">
            <v>27127.854241915164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54697.004006719864</v>
          </cell>
          <cell r="H104">
            <v>546.97004006719862</v>
          </cell>
          <cell r="I104">
            <v>55243.974046787065</v>
          </cell>
          <cell r="J104">
            <v>546.97004006719862</v>
          </cell>
          <cell r="K104">
            <v>54697.004006719864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75193.604989500207</v>
          </cell>
          <cell r="H105">
            <v>751.93604989500204</v>
          </cell>
          <cell r="I105">
            <v>75945.541039395204</v>
          </cell>
          <cell r="J105">
            <v>751.93604989500204</v>
          </cell>
          <cell r="K105">
            <v>75193.604989500207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11020.567656446872</v>
          </cell>
          <cell r="H106">
            <v>110.20567656446872</v>
          </cell>
          <cell r="I106">
            <v>11130.773333011341</v>
          </cell>
          <cell r="J106">
            <v>110.20567656446872</v>
          </cell>
          <cell r="K106">
            <v>11020.567656446872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29901.711814363713</v>
          </cell>
          <cell r="H107">
            <v>299.01711814363711</v>
          </cell>
          <cell r="I107">
            <v>30200.728932507351</v>
          </cell>
          <cell r="J107">
            <v>299.01711814363711</v>
          </cell>
          <cell r="K107">
            <v>29901.711814363713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59803.423628727425</v>
          </cell>
          <cell r="H108">
            <v>598.03423628727421</v>
          </cell>
          <cell r="I108">
            <v>60401.457865014701</v>
          </cell>
          <cell r="J108">
            <v>598.03423628727421</v>
          </cell>
          <cell r="K108">
            <v>59803.423628727425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82191.291138177243</v>
          </cell>
          <cell r="H109">
            <v>821.91291138177246</v>
          </cell>
          <cell r="I109">
            <v>83013.204049559019</v>
          </cell>
          <cell r="J109">
            <v>821.91291138177246</v>
          </cell>
          <cell r="K109">
            <v>82191.291138177243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8703.7661612767752</v>
          </cell>
          <cell r="H111">
            <v>87.037661612767749</v>
          </cell>
          <cell r="I111">
            <v>8790.8038228895421</v>
          </cell>
          <cell r="J111">
            <v>87.037661612767749</v>
          </cell>
          <cell r="K111">
            <v>8703.7661612767752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12131.686740865183</v>
          </cell>
          <cell r="H112">
            <v>121.31686740865183</v>
          </cell>
          <cell r="I112">
            <v>12253.003608273835</v>
          </cell>
          <cell r="J112">
            <v>121.31686740865183</v>
          </cell>
          <cell r="K112">
            <v>12131.686740865183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14980.406946661067</v>
          </cell>
          <cell r="H113">
            <v>149.80406946661068</v>
          </cell>
          <cell r="I113">
            <v>15130.211016127678</v>
          </cell>
          <cell r="J113">
            <v>149.80406946661068</v>
          </cell>
          <cell r="K113">
            <v>14980.406946661067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9692.7409491810176</v>
          </cell>
          <cell r="H115">
            <v>96.927409491810181</v>
          </cell>
          <cell r="I115">
            <v>9789.6683586728286</v>
          </cell>
          <cell r="J115">
            <v>96.927409491810181</v>
          </cell>
          <cell r="K115">
            <v>9692.7409491810176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13660.460516589668</v>
          </cell>
          <cell r="H116">
            <v>136.60460516589669</v>
          </cell>
          <cell r="I116">
            <v>13797.065121755564</v>
          </cell>
          <cell r="J116">
            <v>136.60460516589669</v>
          </cell>
          <cell r="K116">
            <v>13660.460516589668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16950.476245275095</v>
          </cell>
          <cell r="H117">
            <v>169.50476245275095</v>
          </cell>
          <cell r="I117">
            <v>17119.981007727845</v>
          </cell>
          <cell r="J117">
            <v>169.50476245275095</v>
          </cell>
          <cell r="K117">
            <v>16950.476245275095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11390.940684586309</v>
          </cell>
          <cell r="H119">
            <v>113.90940684586309</v>
          </cell>
          <cell r="I119">
            <v>11504.850091432172</v>
          </cell>
          <cell r="J119">
            <v>113.90940684586309</v>
          </cell>
          <cell r="K119">
            <v>11390.940684586309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16158.508387232256</v>
          </cell>
          <cell r="H120">
            <v>161.58508387232257</v>
          </cell>
          <cell r="I120">
            <v>16320.093471104577</v>
          </cell>
          <cell r="J120">
            <v>161.58508387232257</v>
          </cell>
          <cell r="K120">
            <v>16158.508387232256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20173.509617807646</v>
          </cell>
          <cell r="H121">
            <v>201.73509617807645</v>
          </cell>
          <cell r="I121">
            <v>20375.244713985721</v>
          </cell>
          <cell r="J121">
            <v>201.73509617807645</v>
          </cell>
          <cell r="K121">
            <v>20173.509617807646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4877.8915833683332</v>
          </cell>
          <cell r="H122">
            <v>48.778915833683335</v>
          </cell>
          <cell r="I122">
            <v>4926.6704992020168</v>
          </cell>
          <cell r="J122">
            <v>48.778915833683335</v>
          </cell>
          <cell r="K122">
            <v>4877.8915833683332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12848.791965560689</v>
          </cell>
          <cell r="H123">
            <v>128.4879196556069</v>
          </cell>
          <cell r="I123">
            <v>12977.279885216296</v>
          </cell>
          <cell r="J123">
            <v>128.4879196556069</v>
          </cell>
          <cell r="K123">
            <v>12848.791965560689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24263.373481730367</v>
          </cell>
          <cell r="H124">
            <v>242.63373481730366</v>
          </cell>
          <cell r="I124">
            <v>24506.00721654767</v>
          </cell>
          <cell r="J124">
            <v>242.63373481730366</v>
          </cell>
          <cell r="K124">
            <v>24263.373481730367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29960.813893322134</v>
          </cell>
          <cell r="H125">
            <v>299.60813893322137</v>
          </cell>
          <cell r="I125">
            <v>30260.422032255356</v>
          </cell>
          <cell r="J125">
            <v>299.60813893322137</v>
          </cell>
          <cell r="K125">
            <v>29960.813893322134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5267.9653044939105</v>
          </cell>
          <cell r="H126">
            <v>52.679653044939108</v>
          </cell>
          <cell r="I126">
            <v>5320.6449575388497</v>
          </cell>
          <cell r="J126">
            <v>52.679653044939108</v>
          </cell>
          <cell r="K126">
            <v>5267.9653044939105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14444.548097438052</v>
          </cell>
          <cell r="H127">
            <v>144.44548097438053</v>
          </cell>
          <cell r="I127">
            <v>14588.993578412432</v>
          </cell>
          <cell r="J127">
            <v>144.44548097438053</v>
          </cell>
          <cell r="K127">
            <v>14444.548097438052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27320.921033179337</v>
          </cell>
          <cell r="H128">
            <v>273.20921033179337</v>
          </cell>
          <cell r="I128">
            <v>27594.130243511128</v>
          </cell>
          <cell r="J128">
            <v>273.20921033179337</v>
          </cell>
          <cell r="K128">
            <v>27320.921033179337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33900.952490550189</v>
          </cell>
          <cell r="H129">
            <v>339.00952490550191</v>
          </cell>
          <cell r="I129">
            <v>34239.962015455691</v>
          </cell>
          <cell r="J129">
            <v>339.00952490550191</v>
          </cell>
          <cell r="K129">
            <v>33900.952490550189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6000.8310835783286</v>
          </cell>
          <cell r="H130">
            <v>60.008310835783284</v>
          </cell>
          <cell r="I130">
            <v>6060.8393944141117</v>
          </cell>
          <cell r="J130">
            <v>60.008310835783284</v>
          </cell>
          <cell r="K130">
            <v>6000.8310835783286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16978.05721545569</v>
          </cell>
          <cell r="H131">
            <v>169.78057215455689</v>
          </cell>
          <cell r="I131">
            <v>17147.837787610246</v>
          </cell>
          <cell r="J131">
            <v>169.78057215455689</v>
          </cell>
          <cell r="K131">
            <v>16978.05721545569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32317.016774464511</v>
          </cell>
          <cell r="H132">
            <v>323.17016774464514</v>
          </cell>
          <cell r="I132">
            <v>32640.186942209155</v>
          </cell>
          <cell r="J132">
            <v>323.17016774464514</v>
          </cell>
          <cell r="K132">
            <v>32317.016774464511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40347.019235615291</v>
          </cell>
          <cell r="H133">
            <v>403.47019235615289</v>
          </cell>
          <cell r="I133">
            <v>40750.489427971443</v>
          </cell>
          <cell r="J133">
            <v>403.47019235615289</v>
          </cell>
          <cell r="K133">
            <v>40347.019235615291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11714.032049559009</v>
          </cell>
          <cell r="H135">
            <v>117.1403204955901</v>
          </cell>
          <cell r="I135">
            <v>11831.172370054599</v>
          </cell>
          <cell r="J135">
            <v>117.1403204955901</v>
          </cell>
          <cell r="K135">
            <v>11714.032049559009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16280.652683746326</v>
          </cell>
          <cell r="H136">
            <v>162.80652683746325</v>
          </cell>
          <cell r="I136">
            <v>16443.459210583791</v>
          </cell>
          <cell r="J136">
            <v>162.80652683746325</v>
          </cell>
          <cell r="K136">
            <v>16280.652683746326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21777.146026879462</v>
          </cell>
          <cell r="H137">
            <v>217.77146026879461</v>
          </cell>
          <cell r="I137">
            <v>21994.917487148257</v>
          </cell>
          <cell r="J137">
            <v>217.77146026879461</v>
          </cell>
          <cell r="K137">
            <v>21777.146026879462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12667.545590088199</v>
          </cell>
          <cell r="H139">
            <v>126.67545590088199</v>
          </cell>
          <cell r="I139">
            <v>12794.221045989081</v>
          </cell>
          <cell r="J139">
            <v>126.67545590088199</v>
          </cell>
          <cell r="K139">
            <v>12667.545590088199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17608.479391012181</v>
          </cell>
          <cell r="H140">
            <v>176.08479391012182</v>
          </cell>
          <cell r="I140">
            <v>17784.564184922303</v>
          </cell>
          <cell r="J140">
            <v>176.08479391012182</v>
          </cell>
          <cell r="K140">
            <v>17608.479391012181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23814.197681646368</v>
          </cell>
          <cell r="H141">
            <v>238.14197681646368</v>
          </cell>
          <cell r="I141">
            <v>24052.339658462832</v>
          </cell>
          <cell r="J141">
            <v>238.14197681646368</v>
          </cell>
          <cell r="K141">
            <v>23814.197681646368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14318.463662326754</v>
          </cell>
          <cell r="H143">
            <v>143.18463662326755</v>
          </cell>
          <cell r="I143">
            <v>14461.648298950022</v>
          </cell>
          <cell r="J143">
            <v>143.18463662326755</v>
          </cell>
          <cell r="K143">
            <v>14318.463662326754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19996.203380932384</v>
          </cell>
          <cell r="H144">
            <v>199.96203380932386</v>
          </cell>
          <cell r="I144">
            <v>20196.165414741707</v>
          </cell>
          <cell r="J144">
            <v>199.96203380932386</v>
          </cell>
          <cell r="K144">
            <v>19996.203380932384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27017.530361192777</v>
          </cell>
          <cell r="H145">
            <v>270.1753036119278</v>
          </cell>
          <cell r="I145">
            <v>27287.705664804704</v>
          </cell>
          <cell r="J145">
            <v>270.1753036119278</v>
          </cell>
          <cell r="K145">
            <v>27017.530361192777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7151.3515539689206</v>
          </cell>
          <cell r="H146">
            <v>71.513515539689209</v>
          </cell>
          <cell r="I146">
            <v>7222.8650695086098</v>
          </cell>
          <cell r="J146">
            <v>71.513515539689209</v>
          </cell>
          <cell r="K146">
            <v>7151.3515539689206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16146.687971440571</v>
          </cell>
          <cell r="H147">
            <v>161.46687971440571</v>
          </cell>
          <cell r="I147">
            <v>16308.154851154977</v>
          </cell>
          <cell r="J147">
            <v>161.46687971440571</v>
          </cell>
          <cell r="K147">
            <v>16146.687971440571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32561.305367492652</v>
          </cell>
          <cell r="H148">
            <v>325.6130536749265</v>
          </cell>
          <cell r="I148">
            <v>32886.918421167582</v>
          </cell>
          <cell r="J148">
            <v>325.6130536749265</v>
          </cell>
          <cell r="K148">
            <v>32561.305367492652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43554.292053758923</v>
          </cell>
          <cell r="H149">
            <v>435.54292053758923</v>
          </cell>
          <cell r="I149">
            <v>43989.834974296515</v>
          </cell>
          <cell r="J149">
            <v>435.54292053758923</v>
          </cell>
          <cell r="K149">
            <v>43554.292053758923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7569.0062452750944</v>
          </cell>
          <cell r="H150">
            <v>75.690062452750951</v>
          </cell>
          <cell r="I150">
            <v>7644.6963077278451</v>
          </cell>
          <cell r="J150">
            <v>75.690062452750951</v>
          </cell>
          <cell r="K150">
            <v>7569.0062452750944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17738.503964720705</v>
          </cell>
          <cell r="H151">
            <v>177.38503964720707</v>
          </cell>
          <cell r="I151">
            <v>17915.889004367913</v>
          </cell>
          <cell r="J151">
            <v>177.38503964720707</v>
          </cell>
          <cell r="K151">
            <v>17738.503964720705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35216.958782024361</v>
          </cell>
          <cell r="H152">
            <v>352.16958782024363</v>
          </cell>
          <cell r="I152">
            <v>35569.128369844606</v>
          </cell>
          <cell r="J152">
            <v>352.16958782024363</v>
          </cell>
          <cell r="K152">
            <v>35216.958782024361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47628.395363292737</v>
          </cell>
          <cell r="H153">
            <v>476.28395363292736</v>
          </cell>
          <cell r="I153">
            <v>48104.679316925663</v>
          </cell>
          <cell r="J153">
            <v>476.28395363292736</v>
          </cell>
          <cell r="K153">
            <v>47628.395363292737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8364.9142419151613</v>
          </cell>
          <cell r="H154">
            <v>83.649142419151616</v>
          </cell>
          <cell r="I154">
            <v>8448.563384334313</v>
          </cell>
          <cell r="J154">
            <v>83.649142419151616</v>
          </cell>
          <cell r="K154">
            <v>8364.9142419151613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20236.551835363294</v>
          </cell>
          <cell r="H155">
            <v>202.36551835363295</v>
          </cell>
          <cell r="I155">
            <v>20438.917353716926</v>
          </cell>
          <cell r="J155">
            <v>202.36551835363295</v>
          </cell>
          <cell r="K155">
            <v>20236.551835363294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39992.406761864768</v>
          </cell>
          <cell r="H156">
            <v>399.92406761864771</v>
          </cell>
          <cell r="I156">
            <v>40392.330829483413</v>
          </cell>
          <cell r="J156">
            <v>399.92406761864771</v>
          </cell>
          <cell r="K156">
            <v>39992.406761864768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54035.060722385555</v>
          </cell>
          <cell r="H157">
            <v>540.3506072238556</v>
          </cell>
          <cell r="I157">
            <v>54575.411329609407</v>
          </cell>
          <cell r="J157">
            <v>540.3506072238556</v>
          </cell>
          <cell r="K157">
            <v>54035.060722385555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12037.12341453171</v>
          </cell>
          <cell r="H159">
            <v>120.3712341453171</v>
          </cell>
          <cell r="I159">
            <v>12157.494648677028</v>
          </cell>
          <cell r="J159">
            <v>120.3712341453171</v>
          </cell>
          <cell r="K159">
            <v>12037.12341453171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17084.440957580849</v>
          </cell>
          <cell r="H160">
            <v>170.8444095758085</v>
          </cell>
          <cell r="I160">
            <v>17255.285367156659</v>
          </cell>
          <cell r="J160">
            <v>170.8444095758085</v>
          </cell>
          <cell r="K160">
            <v>17084.440957580849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23258.638139437211</v>
          </cell>
          <cell r="H161">
            <v>232.58638139437213</v>
          </cell>
          <cell r="I161">
            <v>23491.224520831584</v>
          </cell>
          <cell r="J161">
            <v>232.58638139437213</v>
          </cell>
          <cell r="K161">
            <v>23258.638139437211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13128.541805963881</v>
          </cell>
          <cell r="H163">
            <v>131.28541805963883</v>
          </cell>
          <cell r="I163">
            <v>13259.82722402352</v>
          </cell>
          <cell r="J163">
            <v>131.28541805963883</v>
          </cell>
          <cell r="K163">
            <v>13128.541805963881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18758.999861402772</v>
          </cell>
          <cell r="H164">
            <v>187.58999861402773</v>
          </cell>
          <cell r="I164">
            <v>18946.5898600168</v>
          </cell>
          <cell r="J164">
            <v>187.58999861402773</v>
          </cell>
          <cell r="K164">
            <v>18758.999861402772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25547.858664426712</v>
          </cell>
          <cell r="H165">
            <v>255.47858664426712</v>
          </cell>
          <cell r="I165">
            <v>25803.337251070981</v>
          </cell>
          <cell r="J165">
            <v>255.47858664426712</v>
          </cell>
          <cell r="K165">
            <v>25547.858664426712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15035.56888702226</v>
          </cell>
          <cell r="H167">
            <v>150.35568887022259</v>
          </cell>
          <cell r="I167">
            <v>15185.924575892483</v>
          </cell>
          <cell r="J167">
            <v>150.35568887022259</v>
          </cell>
          <cell r="K167">
            <v>15035.56888702226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21544.677849643009</v>
          </cell>
          <cell r="H168">
            <v>215.44677849643008</v>
          </cell>
          <cell r="I168">
            <v>21760.124628139438</v>
          </cell>
          <cell r="J168">
            <v>215.44677849643008</v>
          </cell>
          <cell r="K168">
            <v>21544.677849643009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29436.775459890803</v>
          </cell>
          <cell r="H169">
            <v>294.36775459890805</v>
          </cell>
          <cell r="I169">
            <v>29731.143214489712</v>
          </cell>
          <cell r="J169">
            <v>294.36775459890805</v>
          </cell>
          <cell r="K169">
            <v>29436.775459890803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6276.6407853842929</v>
          </cell>
          <cell r="H170">
            <v>62.766407853842928</v>
          </cell>
          <cell r="I170">
            <v>6339.4071932381357</v>
          </cell>
          <cell r="J170">
            <v>62.766407853842928</v>
          </cell>
          <cell r="K170">
            <v>6276.6407853842929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16686.486959260816</v>
          </cell>
          <cell r="H171">
            <v>166.86486959260816</v>
          </cell>
          <cell r="I171">
            <v>16853.351828853425</v>
          </cell>
          <cell r="J171">
            <v>166.86486959260816</v>
          </cell>
          <cell r="K171">
            <v>16686.486959260816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34168.881915161699</v>
          </cell>
          <cell r="H172">
            <v>341.688819151617</v>
          </cell>
          <cell r="I172">
            <v>34510.570734313318</v>
          </cell>
          <cell r="J172">
            <v>341.688819151617</v>
          </cell>
          <cell r="K172">
            <v>34168.881915161699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46517.276278874422</v>
          </cell>
          <cell r="H173">
            <v>465.17276278874425</v>
          </cell>
          <cell r="I173">
            <v>46982.449041663167</v>
          </cell>
          <cell r="J173">
            <v>465.17276278874425</v>
          </cell>
          <cell r="K173">
            <v>46517.276278874422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6721.8764468710624</v>
          </cell>
          <cell r="H174">
            <v>67.218764468710631</v>
          </cell>
          <cell r="I174">
            <v>6789.0952113397734</v>
          </cell>
          <cell r="J174">
            <v>67.218764468710631</v>
          </cell>
          <cell r="K174">
            <v>6721.8764468710624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18506.830991180177</v>
          </cell>
          <cell r="H175">
            <v>185.06830991180178</v>
          </cell>
          <cell r="I175">
            <v>18691.89930109198</v>
          </cell>
          <cell r="J175">
            <v>185.06830991180178</v>
          </cell>
          <cell r="K175">
            <v>18506.830991180177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37517.999722805544</v>
          </cell>
          <cell r="H176">
            <v>375.17999722805547</v>
          </cell>
          <cell r="I176">
            <v>37893.1797200336</v>
          </cell>
          <cell r="J176">
            <v>375.17999722805547</v>
          </cell>
          <cell r="K176">
            <v>37517.999722805544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51095.717328853425</v>
          </cell>
          <cell r="H177">
            <v>510.95717328853425</v>
          </cell>
          <cell r="I177">
            <v>51606.674502141963</v>
          </cell>
          <cell r="J177">
            <v>510.95717328853425</v>
          </cell>
          <cell r="K177">
            <v>51095.717328853425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7360.1788996220075</v>
          </cell>
          <cell r="H178">
            <v>73.60178899622008</v>
          </cell>
          <cell r="I178">
            <v>7433.7806886182279</v>
          </cell>
          <cell r="J178">
            <v>73.60178899622008</v>
          </cell>
          <cell r="K178">
            <v>7360.1788996220075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21426.473691726165</v>
          </cell>
          <cell r="H179">
            <v>214.26473691726164</v>
          </cell>
          <cell r="I179">
            <v>21640.738428643428</v>
          </cell>
          <cell r="J179">
            <v>214.26473691726164</v>
          </cell>
          <cell r="K179">
            <v>21426.473691726165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43089.355699286018</v>
          </cell>
          <cell r="H180">
            <v>430.89355699286017</v>
          </cell>
          <cell r="I180">
            <v>43520.249256278876</v>
          </cell>
          <cell r="J180">
            <v>430.89355699286017</v>
          </cell>
          <cell r="K180">
            <v>43089.355699286018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58873.550919781606</v>
          </cell>
          <cell r="H181">
            <v>588.7355091978161</v>
          </cell>
          <cell r="I181">
            <v>59462.286428979423</v>
          </cell>
          <cell r="J181">
            <v>588.7355091978161</v>
          </cell>
          <cell r="K181">
            <v>58873.550919781606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4101.6842797144054</v>
          </cell>
          <cell r="H183">
            <v>41.016842797144058</v>
          </cell>
          <cell r="I183">
            <v>4142.7011225115493</v>
          </cell>
          <cell r="J183">
            <v>41.016842797144058</v>
          </cell>
          <cell r="K183">
            <v>4101.6842797144054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6008.7113607727852</v>
          </cell>
          <cell r="H184">
            <v>60.087113607727851</v>
          </cell>
          <cell r="I184">
            <v>6068.7984743805127</v>
          </cell>
          <cell r="J184">
            <v>60.087113607727851</v>
          </cell>
          <cell r="K184">
            <v>6008.7113607727852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7494.1436119277614</v>
          </cell>
          <cell r="H185">
            <v>74.941436119277611</v>
          </cell>
          <cell r="I185">
            <v>7569.085048047039</v>
          </cell>
          <cell r="J185">
            <v>74.941436119277611</v>
          </cell>
          <cell r="K185">
            <v>7494.1436119277614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5405.8701553968922</v>
          </cell>
          <cell r="H187">
            <v>54.058701553968923</v>
          </cell>
          <cell r="I187">
            <v>5459.9288569508608</v>
          </cell>
          <cell r="J187">
            <v>54.058701553968923</v>
          </cell>
          <cell r="K187">
            <v>5405.8701553968922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7939.3792734145318</v>
          </cell>
          <cell r="H188">
            <v>79.393792734145322</v>
          </cell>
          <cell r="I188">
            <v>8018.7730661486767</v>
          </cell>
          <cell r="J188">
            <v>79.393792734145322</v>
          </cell>
          <cell r="K188">
            <v>7939.3792734145318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10094.635086098278</v>
          </cell>
          <cell r="H189">
            <v>100.94635086098279</v>
          </cell>
          <cell r="I189">
            <v>10195.581436959261</v>
          </cell>
          <cell r="J189">
            <v>100.94635086098279</v>
          </cell>
          <cell r="K189">
            <v>10094.635086098278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9724.262057958842</v>
          </cell>
          <cell r="H191">
            <v>97.242620579588419</v>
          </cell>
          <cell r="I191">
            <v>9821.5046785384311</v>
          </cell>
          <cell r="J191">
            <v>97.242620579588419</v>
          </cell>
          <cell r="K191">
            <v>9724.262057958842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15177.413876522471</v>
          </cell>
          <cell r="H192">
            <v>151.77413876522471</v>
          </cell>
          <cell r="I192">
            <v>15329.188015287695</v>
          </cell>
          <cell r="J192">
            <v>151.77413876522471</v>
          </cell>
          <cell r="K192">
            <v>15177.413876522471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19409.1227299454</v>
          </cell>
          <cell r="H193">
            <v>194.091227299454</v>
          </cell>
          <cell r="I193">
            <v>19603.213957244854</v>
          </cell>
          <cell r="J193">
            <v>194.091227299454</v>
          </cell>
          <cell r="K193">
            <v>19409.1227299454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7829.0553926921466</v>
          </cell>
          <cell r="H195">
            <v>78.290553926921461</v>
          </cell>
          <cell r="I195">
            <v>7907.3459466190679</v>
          </cell>
          <cell r="J195">
            <v>78.290553926921461</v>
          </cell>
          <cell r="K195">
            <v>7829.0553926921466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11788.894682906342</v>
          </cell>
          <cell r="H196">
            <v>117.88894682906343</v>
          </cell>
          <cell r="I196">
            <v>11906.783629735406</v>
          </cell>
          <cell r="J196">
            <v>117.88894682906343</v>
          </cell>
          <cell r="K196">
            <v>11788.894682906342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15969.38173456531</v>
          </cell>
          <cell r="H197">
            <v>159.69381734565309</v>
          </cell>
          <cell r="I197">
            <v>16129.075551910963</v>
          </cell>
          <cell r="J197">
            <v>159.69381734565309</v>
          </cell>
          <cell r="K197">
            <v>15969.38173456531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8691.9457454850908</v>
          </cell>
          <cell r="H199">
            <v>86.919457454850914</v>
          </cell>
          <cell r="I199">
            <v>8778.8652029399418</v>
          </cell>
          <cell r="J199">
            <v>86.919457454850914</v>
          </cell>
          <cell r="K199">
            <v>8691.9457454850908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13199.464300713986</v>
          </cell>
          <cell r="H200">
            <v>131.99464300713987</v>
          </cell>
          <cell r="I200">
            <v>13331.458943721125</v>
          </cell>
          <cell r="J200">
            <v>131.99464300713987</v>
          </cell>
          <cell r="K200">
            <v>13199.464300713986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18041.894636707268</v>
          </cell>
          <cell r="H201">
            <v>180.41894636707269</v>
          </cell>
          <cell r="I201">
            <v>18222.313583074341</v>
          </cell>
          <cell r="J201">
            <v>180.41894636707269</v>
          </cell>
          <cell r="K201">
            <v>18041.894636707268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10287.701877362453</v>
          </cell>
          <cell r="H203">
            <v>102.87701877362453</v>
          </cell>
          <cell r="I203">
            <v>10390.578896136078</v>
          </cell>
          <cell r="J203">
            <v>102.87701877362453</v>
          </cell>
          <cell r="K203">
            <v>10287.701877362453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15638.410092398153</v>
          </cell>
          <cell r="H204">
            <v>156.38410092398155</v>
          </cell>
          <cell r="I204">
            <v>15794.794193322135</v>
          </cell>
          <cell r="J204">
            <v>156.38410092398155</v>
          </cell>
          <cell r="K204">
            <v>15638.410092398153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21422.533553128938</v>
          </cell>
          <cell r="H205">
            <v>214.22533553128937</v>
          </cell>
          <cell r="I205">
            <v>21636.758888660228</v>
          </cell>
          <cell r="J205">
            <v>214.22533553128937</v>
          </cell>
          <cell r="K205">
            <v>21422.533553128938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6418.4857748845025</v>
          </cell>
          <cell r="H207">
            <v>64.184857748845019</v>
          </cell>
          <cell r="I207">
            <v>6482.6706326333479</v>
          </cell>
          <cell r="J207">
            <v>64.184857748845019</v>
          </cell>
          <cell r="K207">
            <v>6418.4857748845025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12017.42272154557</v>
          </cell>
          <cell r="H208">
            <v>120.1742272154557</v>
          </cell>
          <cell r="I208">
            <v>12137.596948761025</v>
          </cell>
          <cell r="J208">
            <v>120.1742272154557</v>
          </cell>
          <cell r="K208">
            <v>12017.42272154557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14988.287223855523</v>
          </cell>
          <cell r="H209">
            <v>149.88287223855522</v>
          </cell>
          <cell r="I209">
            <v>15138.170096094078</v>
          </cell>
          <cell r="J209">
            <v>149.88287223855522</v>
          </cell>
          <cell r="K209">
            <v>14988.287223855523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8526.4599244015117</v>
          </cell>
          <cell r="H211">
            <v>85.264599244015116</v>
          </cell>
          <cell r="I211">
            <v>8611.7245236455274</v>
          </cell>
          <cell r="J211">
            <v>85.264599244015116</v>
          </cell>
          <cell r="K211">
            <v>8526.4599244015117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15878.758546829064</v>
          </cell>
          <cell r="H212">
            <v>158.78758546829064</v>
          </cell>
          <cell r="I212">
            <v>16037.546132297353</v>
          </cell>
          <cell r="J212">
            <v>158.78758546829064</v>
          </cell>
          <cell r="K212">
            <v>15878.758546829064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20189.270172196557</v>
          </cell>
          <cell r="H213">
            <v>201.89270172196558</v>
          </cell>
          <cell r="I213">
            <v>20391.162873918522</v>
          </cell>
          <cell r="J213">
            <v>201.89270172196558</v>
          </cell>
          <cell r="K213">
            <v>20189.270172196557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17734.563826123478</v>
          </cell>
          <cell r="H215">
            <v>177.3456382612348</v>
          </cell>
          <cell r="I215">
            <v>17911.909464384713</v>
          </cell>
          <cell r="J215">
            <v>177.3456382612348</v>
          </cell>
          <cell r="K215">
            <v>17734.563826123478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31221.658244435112</v>
          </cell>
          <cell r="H216">
            <v>312.2165824443511</v>
          </cell>
          <cell r="I216">
            <v>31533.874826879462</v>
          </cell>
          <cell r="J216">
            <v>312.2165824443511</v>
          </cell>
          <cell r="K216">
            <v>31221.658244435112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39921.484267114662</v>
          </cell>
          <cell r="H217">
            <v>399.21484267114664</v>
          </cell>
          <cell r="I217">
            <v>40320.699109785812</v>
          </cell>
          <cell r="J217">
            <v>399.21484267114664</v>
          </cell>
          <cell r="K217">
            <v>39921.484267114662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12458.718244435111</v>
          </cell>
          <cell r="H219">
            <v>124.58718244435111</v>
          </cell>
          <cell r="I219">
            <v>12583.305426879462</v>
          </cell>
          <cell r="J219">
            <v>124.58718244435111</v>
          </cell>
          <cell r="K219">
            <v>12458.718244435111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23577.789365812685</v>
          </cell>
          <cell r="H220">
            <v>235.77789365812686</v>
          </cell>
          <cell r="I220">
            <v>23813.567259470812</v>
          </cell>
          <cell r="J220">
            <v>235.77789365812686</v>
          </cell>
          <cell r="K220">
            <v>23577.789365812685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31938.763469130619</v>
          </cell>
          <cell r="H221">
            <v>319.38763469130618</v>
          </cell>
          <cell r="I221">
            <v>32258.151103821925</v>
          </cell>
          <cell r="J221">
            <v>319.38763469130618</v>
          </cell>
          <cell r="K221">
            <v>31938.763469130619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13920.50966400672</v>
          </cell>
          <cell r="H223">
            <v>139.20509664006721</v>
          </cell>
          <cell r="I223">
            <v>14059.714760646788</v>
          </cell>
          <cell r="J223">
            <v>139.20509664006721</v>
          </cell>
          <cell r="K223">
            <v>13920.50966400672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26398.928601427971</v>
          </cell>
          <cell r="H224">
            <v>263.98928601427974</v>
          </cell>
          <cell r="I224">
            <v>26662.917887442251</v>
          </cell>
          <cell r="J224">
            <v>263.98928601427974</v>
          </cell>
          <cell r="K224">
            <v>26398.928601427971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36083.789273414535</v>
          </cell>
          <cell r="H225">
            <v>360.83789273414538</v>
          </cell>
          <cell r="I225">
            <v>36444.627166148683</v>
          </cell>
          <cell r="J225">
            <v>360.83789273414538</v>
          </cell>
          <cell r="K225">
            <v>36083.789273414535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16457.95892062159</v>
          </cell>
          <cell r="H227">
            <v>164.5795892062159</v>
          </cell>
          <cell r="I227">
            <v>16622.538509827806</v>
          </cell>
          <cell r="J227">
            <v>164.5795892062159</v>
          </cell>
          <cell r="K227">
            <v>16457.95892062159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31276.820184796306</v>
          </cell>
          <cell r="H228">
            <v>312.7682018479631</v>
          </cell>
          <cell r="I228">
            <v>31589.588386644271</v>
          </cell>
          <cell r="J228">
            <v>312.7682018479631</v>
          </cell>
          <cell r="K228">
            <v>31276.820184796306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42845.067106257877</v>
          </cell>
          <cell r="H229">
            <v>428.45067106257875</v>
          </cell>
          <cell r="I229">
            <v>43273.517777320456</v>
          </cell>
          <cell r="J229">
            <v>428.45067106257875</v>
          </cell>
          <cell r="K229">
            <v>42845.067106257877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18577.753485930283</v>
          </cell>
          <cell r="H231">
            <v>185.77753485930285</v>
          </cell>
          <cell r="I231">
            <v>18763.531020789585</v>
          </cell>
          <cell r="J231">
            <v>185.77753485930285</v>
          </cell>
          <cell r="K231">
            <v>18577.753485930283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35461.247375052502</v>
          </cell>
          <cell r="H232">
            <v>354.61247375052506</v>
          </cell>
          <cell r="I232">
            <v>35815.859848803026</v>
          </cell>
          <cell r="J232">
            <v>354.61247375052506</v>
          </cell>
          <cell r="K232">
            <v>35461.247375052502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48818.317219655612</v>
          </cell>
          <cell r="H233">
            <v>488.18317219655614</v>
          </cell>
          <cell r="I233">
            <v>49306.500391852169</v>
          </cell>
          <cell r="J233">
            <v>488.18317219655614</v>
          </cell>
          <cell r="K233">
            <v>48818.317219655612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6686.4151994960102</v>
          </cell>
          <cell r="H235">
            <v>66.86415199496011</v>
          </cell>
          <cell r="I235">
            <v>6753.2793514909699</v>
          </cell>
          <cell r="J235">
            <v>66.86415199496011</v>
          </cell>
          <cell r="K235">
            <v>6686.4151994960102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9275.086257874842</v>
          </cell>
          <cell r="H236">
            <v>92.750862578748425</v>
          </cell>
          <cell r="I236">
            <v>9367.8371204535906</v>
          </cell>
          <cell r="J236">
            <v>92.750862578748425</v>
          </cell>
          <cell r="K236">
            <v>9275.086257874842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12253.831037379254</v>
          </cell>
          <cell r="H237">
            <v>122.53831037379254</v>
          </cell>
          <cell r="I237">
            <v>12376.369347753047</v>
          </cell>
          <cell r="J237">
            <v>122.53831037379254</v>
          </cell>
          <cell r="K237">
            <v>12253.831037379254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7809.3546997060066</v>
          </cell>
          <cell r="H239">
            <v>78.093546997060074</v>
          </cell>
          <cell r="I239">
            <v>7887.4482467030666</v>
          </cell>
          <cell r="J239">
            <v>78.093546997060074</v>
          </cell>
          <cell r="K239">
            <v>7809.3546997060066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10882.662805543889</v>
          </cell>
          <cell r="H240">
            <v>108.82662805543889</v>
          </cell>
          <cell r="I240">
            <v>10991.489433599327</v>
          </cell>
          <cell r="J240">
            <v>108.82662805543889</v>
          </cell>
          <cell r="K240">
            <v>10882.662805543889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14554.871978160438</v>
          </cell>
          <cell r="H241">
            <v>145.54871978160438</v>
          </cell>
          <cell r="I241">
            <v>14700.420697942041</v>
          </cell>
          <cell r="J241">
            <v>145.54871978160438</v>
          </cell>
          <cell r="K241">
            <v>14554.871978160438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9964.6105123897523</v>
          </cell>
          <cell r="H243">
            <v>99.646105123897527</v>
          </cell>
          <cell r="I243">
            <v>10064.256617513649</v>
          </cell>
          <cell r="J243">
            <v>99.646105123897527</v>
          </cell>
          <cell r="K243">
            <v>9964.6105123897523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13999.312435951282</v>
          </cell>
          <cell r="H244">
            <v>139.99312435951282</v>
          </cell>
          <cell r="I244">
            <v>14139.305560310795</v>
          </cell>
          <cell r="J244">
            <v>139.99312435951282</v>
          </cell>
          <cell r="K244">
            <v>13999.312435951282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18845.682910541789</v>
          </cell>
          <cell r="H245">
            <v>188.45682910541788</v>
          </cell>
          <cell r="I245">
            <v>19034.139739647206</v>
          </cell>
          <cell r="J245">
            <v>188.45682910541788</v>
          </cell>
          <cell r="K245">
            <v>18845.682910541789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8703.7661612767752</v>
          </cell>
          <cell r="H247">
            <v>87.037661612767749</v>
          </cell>
          <cell r="I247">
            <v>8790.8038228895421</v>
          </cell>
          <cell r="J247">
            <v>87.037661612767749</v>
          </cell>
          <cell r="K247">
            <v>8703.7661612767752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18550.172515749684</v>
          </cell>
          <cell r="H248">
            <v>185.50172515749685</v>
          </cell>
          <cell r="I248">
            <v>18735.674240907181</v>
          </cell>
          <cell r="J248">
            <v>185.50172515749685</v>
          </cell>
          <cell r="K248">
            <v>18550.172515749684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24507.662074758508</v>
          </cell>
          <cell r="H249">
            <v>245.07662074758508</v>
          </cell>
          <cell r="I249">
            <v>24752.738695506094</v>
          </cell>
          <cell r="J249">
            <v>245.07662074758508</v>
          </cell>
          <cell r="K249">
            <v>24507.662074758508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10626.553796724065</v>
          </cell>
          <cell r="H251">
            <v>106.26553796724066</v>
          </cell>
          <cell r="I251">
            <v>10732.819334691307</v>
          </cell>
          <cell r="J251">
            <v>106.26553796724066</v>
          </cell>
          <cell r="K251">
            <v>10626.553796724065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21765.325611087777</v>
          </cell>
          <cell r="H252">
            <v>217.65325611087778</v>
          </cell>
          <cell r="I252">
            <v>21982.978867198653</v>
          </cell>
          <cell r="J252">
            <v>217.65325611087778</v>
          </cell>
          <cell r="K252">
            <v>21765.325611087777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29109.743956320875</v>
          </cell>
          <cell r="H253">
            <v>291.09743956320875</v>
          </cell>
          <cell r="I253">
            <v>29400.841395884083</v>
          </cell>
          <cell r="J253">
            <v>291.09743956320875</v>
          </cell>
          <cell r="K253">
            <v>29109.743956320875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13999.312435951282</v>
          </cell>
          <cell r="H255">
            <v>139.99312435951282</v>
          </cell>
          <cell r="I255">
            <v>14139.305560310795</v>
          </cell>
          <cell r="J255">
            <v>139.99312435951282</v>
          </cell>
          <cell r="K255">
            <v>13999.312435951282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27998.624871902564</v>
          </cell>
          <cell r="H256">
            <v>279.98624871902564</v>
          </cell>
          <cell r="I256">
            <v>28278.61112062159</v>
          </cell>
          <cell r="J256">
            <v>279.98624871902564</v>
          </cell>
          <cell r="K256">
            <v>27998.624871902564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37691.365821083578</v>
          </cell>
          <cell r="H257">
            <v>376.91365821083576</v>
          </cell>
          <cell r="I257">
            <v>38068.279479294411</v>
          </cell>
          <cell r="J257">
            <v>376.91365821083576</v>
          </cell>
          <cell r="K257">
            <v>37691.365821083578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6473.6477152456955</v>
          </cell>
          <cell r="H259">
            <v>64.736477152456956</v>
          </cell>
          <cell r="I259">
            <v>6538.3841923981527</v>
          </cell>
          <cell r="J259">
            <v>64.736477152456956</v>
          </cell>
          <cell r="K259">
            <v>6473.6477152456955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8979.5758630827386</v>
          </cell>
          <cell r="H260">
            <v>89.795758630827393</v>
          </cell>
          <cell r="I260">
            <v>9069.3716217135661</v>
          </cell>
          <cell r="J260">
            <v>89.795758630827393</v>
          </cell>
          <cell r="K260">
            <v>8979.5758630827386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12210.489512809745</v>
          </cell>
          <cell r="H261">
            <v>122.10489512809745</v>
          </cell>
          <cell r="I261">
            <v>12332.594407937842</v>
          </cell>
          <cell r="J261">
            <v>122.10489512809745</v>
          </cell>
          <cell r="K261">
            <v>12210.489512809745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7561.1259680806388</v>
          </cell>
          <cell r="H263">
            <v>75.611259680806384</v>
          </cell>
          <cell r="I263">
            <v>7636.737227761445</v>
          </cell>
          <cell r="J263">
            <v>75.611259680806384</v>
          </cell>
          <cell r="K263">
            <v>7561.1259680806388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10784.159340613189</v>
          </cell>
          <cell r="H264">
            <v>107.84159340613189</v>
          </cell>
          <cell r="I264">
            <v>10892.000934019321</v>
          </cell>
          <cell r="J264">
            <v>107.84159340613189</v>
          </cell>
          <cell r="K264">
            <v>10784.159340613189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14613.974057118858</v>
          </cell>
          <cell r="H265">
            <v>146.13974057118858</v>
          </cell>
          <cell r="I265">
            <v>14760.113797690046</v>
          </cell>
          <cell r="J265">
            <v>146.13974057118858</v>
          </cell>
          <cell r="K265">
            <v>14613.974057118858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9901.5682948341037</v>
          </cell>
          <cell r="H267">
            <v>99.015682948341038</v>
          </cell>
          <cell r="I267">
            <v>10000.583977782444</v>
          </cell>
          <cell r="J267">
            <v>99.015682948341038</v>
          </cell>
          <cell r="K267">
            <v>9901.5682948341037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14196.319365812684</v>
          </cell>
          <cell r="H268">
            <v>141.96319365812684</v>
          </cell>
          <cell r="I268">
            <v>14338.28255947081</v>
          </cell>
          <cell r="J268">
            <v>141.96319365812684</v>
          </cell>
          <cell r="K268">
            <v>14196.319365812684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19338.200235195298</v>
          </cell>
          <cell r="H269">
            <v>193.38200235195299</v>
          </cell>
          <cell r="I269">
            <v>19531.582237547253</v>
          </cell>
          <cell r="J269">
            <v>193.38200235195299</v>
          </cell>
          <cell r="K269">
            <v>19338.200235195298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8144.2664804703909</v>
          </cell>
          <cell r="H271">
            <v>81.442664804703909</v>
          </cell>
          <cell r="I271">
            <v>8225.7091452750956</v>
          </cell>
          <cell r="J271">
            <v>81.442664804703909</v>
          </cell>
          <cell r="K271">
            <v>8144.2664804703909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17959.151726165477</v>
          </cell>
          <cell r="H272">
            <v>179.59151726165479</v>
          </cell>
          <cell r="I272">
            <v>18138.743243427132</v>
          </cell>
          <cell r="J272">
            <v>179.59151726165479</v>
          </cell>
          <cell r="K272">
            <v>17959.151726165477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24420.97902561949</v>
          </cell>
          <cell r="H273">
            <v>244.20979025619491</v>
          </cell>
          <cell r="I273">
            <v>24665.188815875685</v>
          </cell>
          <cell r="J273">
            <v>244.20979025619491</v>
          </cell>
          <cell r="K273">
            <v>24420.97902561949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10157.677303653927</v>
          </cell>
          <cell r="H275">
            <v>101.57677303653928</v>
          </cell>
          <cell r="I275">
            <v>10259.254076690466</v>
          </cell>
          <cell r="J275">
            <v>101.57677303653928</v>
          </cell>
          <cell r="K275">
            <v>10157.677303653927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21568.318681226378</v>
          </cell>
          <cell r="H276">
            <v>215.68318681226378</v>
          </cell>
          <cell r="I276">
            <v>21784.001868038642</v>
          </cell>
          <cell r="J276">
            <v>215.68318681226378</v>
          </cell>
          <cell r="K276">
            <v>21568.318681226378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29227.948114237715</v>
          </cell>
          <cell r="H277">
            <v>292.27948114237716</v>
          </cell>
          <cell r="I277">
            <v>29520.227595380093</v>
          </cell>
          <cell r="J277">
            <v>292.27948114237716</v>
          </cell>
          <cell r="K277">
            <v>29227.948114237715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13873.228000839983</v>
          </cell>
          <cell r="H279">
            <v>138.73228000839984</v>
          </cell>
          <cell r="I279">
            <v>14011.960280848383</v>
          </cell>
          <cell r="J279">
            <v>138.73228000839984</v>
          </cell>
          <cell r="K279">
            <v>13873.228000839983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28392.638731625368</v>
          </cell>
          <cell r="H280">
            <v>283.92638731625368</v>
          </cell>
          <cell r="I280">
            <v>28676.56511894162</v>
          </cell>
          <cell r="J280">
            <v>283.92638731625368</v>
          </cell>
          <cell r="K280">
            <v>28392.638731625368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38676.400470390596</v>
          </cell>
          <cell r="H281">
            <v>386.76400470390598</v>
          </cell>
          <cell r="I281">
            <v>39063.164475094505</v>
          </cell>
          <cell r="J281">
            <v>386.76400470390598</v>
          </cell>
          <cell r="K281">
            <v>38676.400470390596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2773.8575724485513</v>
          </cell>
          <cell r="H283">
            <v>27.738575724485514</v>
          </cell>
          <cell r="I283">
            <v>2801.5961481730369</v>
          </cell>
          <cell r="J283">
            <v>27.738575724485514</v>
          </cell>
          <cell r="K283">
            <v>2773.8575724485513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3479.1423813523729</v>
          </cell>
          <cell r="H284">
            <v>34.791423813523728</v>
          </cell>
          <cell r="I284">
            <v>3513.9338051658965</v>
          </cell>
          <cell r="J284">
            <v>34.791423813523728</v>
          </cell>
          <cell r="K284">
            <v>3479.1423813523729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4582.3811885762289</v>
          </cell>
          <cell r="H285">
            <v>45.823811885762289</v>
          </cell>
          <cell r="I285">
            <v>4628.2050004619914</v>
          </cell>
          <cell r="J285">
            <v>45.823811885762289</v>
          </cell>
          <cell r="K285">
            <v>4582.3811885762289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3341.2375304493912</v>
          </cell>
          <cell r="H287">
            <v>33.412375304493914</v>
          </cell>
          <cell r="I287">
            <v>3374.6499057538849</v>
          </cell>
          <cell r="J287">
            <v>33.412375304493914</v>
          </cell>
          <cell r="K287">
            <v>3341.2375304493912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4231.7088534229315</v>
          </cell>
          <cell r="H288">
            <v>42.317088534229313</v>
          </cell>
          <cell r="I288">
            <v>4274.0259419571612</v>
          </cell>
          <cell r="J288">
            <v>42.317088534229313</v>
          </cell>
          <cell r="K288">
            <v>4231.7088534229315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5559.5355606887861</v>
          </cell>
          <cell r="H289">
            <v>55.595355606887864</v>
          </cell>
          <cell r="I289">
            <v>5615.1309162956741</v>
          </cell>
          <cell r="J289">
            <v>55.595355606887864</v>
          </cell>
          <cell r="K289">
            <v>5559.5355606887861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3739.1915287694246</v>
          </cell>
          <cell r="H291">
            <v>37.391915287694246</v>
          </cell>
          <cell r="I291">
            <v>3776.5834440571189</v>
          </cell>
          <cell r="J291">
            <v>37.391915287694246</v>
          </cell>
          <cell r="K291">
            <v>3739.1915287694246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4810.9092272154558</v>
          </cell>
          <cell r="H292">
            <v>48.109092272154555</v>
          </cell>
          <cell r="I292">
            <v>4859.0183194876099</v>
          </cell>
          <cell r="J292">
            <v>48.109092272154555</v>
          </cell>
          <cell r="K292">
            <v>4810.9092272154558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6355.4435573288538</v>
          </cell>
          <cell r="H293">
            <v>63.554435573288536</v>
          </cell>
          <cell r="I293">
            <v>6418.997992902142</v>
          </cell>
          <cell r="J293">
            <v>63.554435573288536</v>
          </cell>
          <cell r="K293">
            <v>6355.4435573288538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5031.556988660227</v>
          </cell>
          <cell r="H295">
            <v>50.315569886602269</v>
          </cell>
          <cell r="I295">
            <v>5081.8725585468292</v>
          </cell>
          <cell r="J295">
            <v>50.315569886602269</v>
          </cell>
          <cell r="K295">
            <v>5031.556988660227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6355.4435573288538</v>
          </cell>
          <cell r="H296">
            <v>63.554435573288536</v>
          </cell>
          <cell r="I296">
            <v>6418.997992902142</v>
          </cell>
          <cell r="J296">
            <v>63.554435573288536</v>
          </cell>
          <cell r="K296">
            <v>6355.4435573288538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8644.6640823183534</v>
          </cell>
          <cell r="H297">
            <v>86.446640823183529</v>
          </cell>
          <cell r="I297">
            <v>8731.1107231415372</v>
          </cell>
          <cell r="J297">
            <v>86.446640823183529</v>
          </cell>
          <cell r="K297">
            <v>8644.6640823183534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5661.9791642167156</v>
          </cell>
          <cell r="H299">
            <v>56.619791642167158</v>
          </cell>
          <cell r="I299">
            <v>5718.5989558588826</v>
          </cell>
          <cell r="J299">
            <v>56.619791642167158</v>
          </cell>
          <cell r="K299">
            <v>5661.9791642167156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7281.3761276774467</v>
          </cell>
          <cell r="H300">
            <v>72.813761276774471</v>
          </cell>
          <cell r="I300">
            <v>7354.1898889542208</v>
          </cell>
          <cell r="J300">
            <v>72.813761276774471</v>
          </cell>
          <cell r="K300">
            <v>7281.3761276774467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9822.7655228895419</v>
          </cell>
          <cell r="H301">
            <v>98.227655228895415</v>
          </cell>
          <cell r="I301">
            <v>9920.9931781184368</v>
          </cell>
          <cell r="J301">
            <v>98.227655228895415</v>
          </cell>
          <cell r="K301">
            <v>9822.7655228895419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5547.7151448971026</v>
          </cell>
          <cell r="H303">
            <v>55.477151448971028</v>
          </cell>
          <cell r="I303">
            <v>5603.1922963460738</v>
          </cell>
          <cell r="J303">
            <v>55.477151448971028</v>
          </cell>
          <cell r="K303">
            <v>5547.7151448971026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6958.2847627047458</v>
          </cell>
          <cell r="H304">
            <v>69.582847627047457</v>
          </cell>
          <cell r="I304">
            <v>7027.867610331793</v>
          </cell>
          <cell r="J304">
            <v>69.582847627047457</v>
          </cell>
          <cell r="K304">
            <v>6958.2847627047458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9164.7623771524577</v>
          </cell>
          <cell r="H305">
            <v>91.647623771524579</v>
          </cell>
          <cell r="I305">
            <v>9256.4100009239828</v>
          </cell>
          <cell r="J305">
            <v>91.647623771524579</v>
          </cell>
          <cell r="K305">
            <v>9164.7623771524577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6414.5456362872746</v>
          </cell>
          <cell r="H307">
            <v>64.14545636287275</v>
          </cell>
          <cell r="I307">
            <v>6478.6910926501478</v>
          </cell>
          <cell r="J307">
            <v>64.14545636287275</v>
          </cell>
          <cell r="K307">
            <v>6414.5456362872746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8463.417706845863</v>
          </cell>
          <cell r="H308">
            <v>84.634177068458627</v>
          </cell>
          <cell r="I308">
            <v>8548.0518839143224</v>
          </cell>
          <cell r="J308">
            <v>84.634177068458627</v>
          </cell>
          <cell r="K308">
            <v>8463.417706845863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11119.071121377572</v>
          </cell>
          <cell r="H309">
            <v>111.19071121377573</v>
          </cell>
          <cell r="I309">
            <v>11230.261832591348</v>
          </cell>
          <cell r="J309">
            <v>111.19071121377573</v>
          </cell>
          <cell r="K309">
            <v>11119.071121377572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7478.3830575388492</v>
          </cell>
          <cell r="H311">
            <v>74.783830575388492</v>
          </cell>
          <cell r="I311">
            <v>7553.1668881142377</v>
          </cell>
          <cell r="J311">
            <v>74.783830575388492</v>
          </cell>
          <cell r="K311">
            <v>7478.3830575388492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9621.8184544309115</v>
          </cell>
          <cell r="H312">
            <v>96.218184544309111</v>
          </cell>
          <cell r="I312">
            <v>9718.0366389752198</v>
          </cell>
          <cell r="J312">
            <v>96.218184544309111</v>
          </cell>
          <cell r="K312">
            <v>9621.8184544309115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12710.887114657708</v>
          </cell>
          <cell r="H313">
            <v>127.10887114657707</v>
          </cell>
          <cell r="I313">
            <v>12837.995985804284</v>
          </cell>
          <cell r="J313">
            <v>127.10887114657707</v>
          </cell>
          <cell r="K313">
            <v>12710.887114657708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9842.4662158756837</v>
          </cell>
          <cell r="H315">
            <v>98.424662158756846</v>
          </cell>
          <cell r="I315">
            <v>9940.8908780344409</v>
          </cell>
          <cell r="J315">
            <v>98.424662158756846</v>
          </cell>
          <cell r="K315">
            <v>9842.4662158756837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12710.887114657708</v>
          </cell>
          <cell r="H316">
            <v>127.10887114657707</v>
          </cell>
          <cell r="I316">
            <v>12837.995985804284</v>
          </cell>
          <cell r="J316">
            <v>127.10887114657707</v>
          </cell>
          <cell r="K316">
            <v>12710.887114657708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17289.328164636707</v>
          </cell>
          <cell r="H317">
            <v>172.89328164636706</v>
          </cell>
          <cell r="I317">
            <v>17462.221446283074</v>
          </cell>
          <cell r="J317">
            <v>172.89328164636706</v>
          </cell>
          <cell r="K317">
            <v>17289.328164636707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10914.183914321715</v>
          </cell>
          <cell r="H319">
            <v>109.14183914321715</v>
          </cell>
          <cell r="I319">
            <v>11023.325753464933</v>
          </cell>
          <cell r="J319">
            <v>109.14183914321715</v>
          </cell>
          <cell r="K319">
            <v>10914.183914321715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14562.752255354893</v>
          </cell>
          <cell r="H320">
            <v>145.62752255354894</v>
          </cell>
          <cell r="I320">
            <v>14708.379777908442</v>
          </cell>
          <cell r="J320">
            <v>145.62752255354894</v>
          </cell>
          <cell r="K320">
            <v>14562.752255354893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19645.531045779084</v>
          </cell>
          <cell r="H321">
            <v>196.45531045779083</v>
          </cell>
          <cell r="I321">
            <v>19841.986356236874</v>
          </cell>
          <cell r="J321">
            <v>196.45531045779083</v>
          </cell>
          <cell r="K321">
            <v>19645.531045779084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3112.7094918101639</v>
          </cell>
          <cell r="H323">
            <v>31.127094918101641</v>
          </cell>
          <cell r="I323">
            <v>3143.8365867282655</v>
          </cell>
          <cell r="J323">
            <v>31.127094918101641</v>
          </cell>
          <cell r="K323">
            <v>3112.7094918101639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3849.5154094918103</v>
          </cell>
          <cell r="H324">
            <v>38.495154094918107</v>
          </cell>
          <cell r="I324">
            <v>3888.0105635867285</v>
          </cell>
          <cell r="J324">
            <v>38.495154094918107</v>
          </cell>
          <cell r="K324">
            <v>3849.5154094918103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5007.9161570768583</v>
          </cell>
          <cell r="H325">
            <v>50.079161570768584</v>
          </cell>
          <cell r="I325">
            <v>5057.9953186476268</v>
          </cell>
          <cell r="J325">
            <v>50.079161570768584</v>
          </cell>
          <cell r="K325">
            <v>5007.9161570768583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3707.6704199916003</v>
          </cell>
          <cell r="H327">
            <v>37.076704199916001</v>
          </cell>
          <cell r="I327">
            <v>3744.7471241915164</v>
          </cell>
          <cell r="J327">
            <v>37.076704199916001</v>
          </cell>
          <cell r="K327">
            <v>3707.6704199916003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4511.4586938261236</v>
          </cell>
          <cell r="H328">
            <v>45.11458693826124</v>
          </cell>
          <cell r="I328">
            <v>4556.5732807643844</v>
          </cell>
          <cell r="J328">
            <v>45.11458693826124</v>
          </cell>
          <cell r="K328">
            <v>4511.4586938261236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5929.9085888282234</v>
          </cell>
          <cell r="H329">
            <v>59.299085888282235</v>
          </cell>
          <cell r="I329">
            <v>5989.2076747165056</v>
          </cell>
          <cell r="J329">
            <v>59.299085888282235</v>
          </cell>
          <cell r="K329">
            <v>5929.9085888282234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3987.4202603947924</v>
          </cell>
          <cell r="H331">
            <v>39.874202603947928</v>
          </cell>
          <cell r="I331">
            <v>4027.2944629987405</v>
          </cell>
          <cell r="J331">
            <v>39.874202603947928</v>
          </cell>
          <cell r="K331">
            <v>3987.4202603947924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5007.9161570768583</v>
          </cell>
          <cell r="H332">
            <v>50.079161570768584</v>
          </cell>
          <cell r="I332">
            <v>5057.9953186476268</v>
          </cell>
          <cell r="J332">
            <v>50.079161570768584</v>
          </cell>
          <cell r="K332">
            <v>5007.9161570768583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6674.5947837043259</v>
          </cell>
          <cell r="H333">
            <v>66.745947837043261</v>
          </cell>
          <cell r="I333">
            <v>6741.3407315413688</v>
          </cell>
          <cell r="J333">
            <v>66.745947837043261</v>
          </cell>
          <cell r="K333">
            <v>6674.5947837043259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5244.3244729105418</v>
          </cell>
          <cell r="H335">
            <v>52.443244729105416</v>
          </cell>
          <cell r="I335">
            <v>5296.7677176396473</v>
          </cell>
          <cell r="J335">
            <v>52.443244729105416</v>
          </cell>
          <cell r="K335">
            <v>5244.3244729105418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6572.1511801763963</v>
          </cell>
          <cell r="H336">
            <v>65.721511801763967</v>
          </cell>
          <cell r="I336">
            <v>6637.8726919781602</v>
          </cell>
          <cell r="J336">
            <v>65.721511801763967</v>
          </cell>
          <cell r="K336">
            <v>6572.1511801763963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8774.6886560268795</v>
          </cell>
          <cell r="H337">
            <v>87.746886560268791</v>
          </cell>
          <cell r="I337">
            <v>8862.435542587149</v>
          </cell>
          <cell r="J337">
            <v>87.746886560268791</v>
          </cell>
          <cell r="K337">
            <v>8774.6886560268795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5819.5847081058382</v>
          </cell>
          <cell r="H339">
            <v>58.195847081058382</v>
          </cell>
          <cell r="I339">
            <v>5877.7805551868969</v>
          </cell>
          <cell r="J339">
            <v>58.195847081058382</v>
          </cell>
          <cell r="K339">
            <v>5819.5847081058382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7281.3761276774467</v>
          </cell>
          <cell r="H340">
            <v>72.813761276774471</v>
          </cell>
          <cell r="I340">
            <v>7354.1898889542208</v>
          </cell>
          <cell r="J340">
            <v>72.813761276774471</v>
          </cell>
          <cell r="K340">
            <v>7281.3761276774467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9814.8852456950863</v>
          </cell>
          <cell r="H341">
            <v>98.148852456950863</v>
          </cell>
          <cell r="I341">
            <v>9913.0340981520367</v>
          </cell>
          <cell r="J341">
            <v>98.148852456950863</v>
          </cell>
          <cell r="K341">
            <v>9814.8852456950863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6359.3836959260816</v>
          </cell>
          <cell r="H343">
            <v>63.59383695926082</v>
          </cell>
          <cell r="I343">
            <v>6422.977532885342</v>
          </cell>
          <cell r="J343">
            <v>63.59383695926082</v>
          </cell>
          <cell r="K343">
            <v>6359.3836959260816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8140.3263418731631</v>
          </cell>
          <cell r="H344">
            <v>81.403263418731626</v>
          </cell>
          <cell r="I344">
            <v>8221.7296052918955</v>
          </cell>
          <cell r="J344">
            <v>81.403263418731626</v>
          </cell>
          <cell r="K344">
            <v>8140.3263418731631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10874.782528349433</v>
          </cell>
          <cell r="H345">
            <v>108.74782528349434</v>
          </cell>
          <cell r="I345">
            <v>10983.530353632927</v>
          </cell>
          <cell r="J345">
            <v>108.74782528349434</v>
          </cell>
          <cell r="K345">
            <v>10874.782528349433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8045.7630155396891</v>
          </cell>
          <cell r="H347">
            <v>80.457630155396899</v>
          </cell>
          <cell r="I347">
            <v>8126.2206456950862</v>
          </cell>
          <cell r="J347">
            <v>80.457630155396899</v>
          </cell>
          <cell r="K347">
            <v>8045.7630155396891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10390.145480890382</v>
          </cell>
          <cell r="H348">
            <v>103.90145480890382</v>
          </cell>
          <cell r="I348">
            <v>10494.046935699285</v>
          </cell>
          <cell r="J348">
            <v>103.90145480890382</v>
          </cell>
          <cell r="K348">
            <v>10390.145480890382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14050.534237715246</v>
          </cell>
          <cell r="H349">
            <v>140.50534237715246</v>
          </cell>
          <cell r="I349">
            <v>14191.0395800924</v>
          </cell>
          <cell r="J349">
            <v>140.50534237715246</v>
          </cell>
          <cell r="K349">
            <v>14050.534237715246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6225.4189836203277</v>
          </cell>
          <cell r="H351">
            <v>62.254189836203281</v>
          </cell>
          <cell r="I351">
            <v>6287.673173456531</v>
          </cell>
          <cell r="J351">
            <v>62.254189836203281</v>
          </cell>
          <cell r="K351">
            <v>6225.4189836203277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7699.0308189836205</v>
          </cell>
          <cell r="H352">
            <v>76.990308189836213</v>
          </cell>
          <cell r="I352">
            <v>7776.021127173457</v>
          </cell>
          <cell r="J352">
            <v>76.990308189836213</v>
          </cell>
          <cell r="K352">
            <v>7699.0308189836205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10015.832314153717</v>
          </cell>
          <cell r="H353">
            <v>100.15832314153717</v>
          </cell>
          <cell r="I353">
            <v>10115.990637295254</v>
          </cell>
          <cell r="J353">
            <v>100.15832314153717</v>
          </cell>
          <cell r="K353">
            <v>10015.832314153717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7131.6508609827806</v>
          </cell>
          <cell r="H355">
            <v>71.316508609827807</v>
          </cell>
          <cell r="I355">
            <v>7202.9673695926085</v>
          </cell>
          <cell r="J355">
            <v>71.316508609827807</v>
          </cell>
          <cell r="K355">
            <v>7131.6508609827806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9022.9173876522473</v>
          </cell>
          <cell r="H356">
            <v>90.229173876522481</v>
          </cell>
          <cell r="I356">
            <v>9113.1465615287689</v>
          </cell>
          <cell r="J356">
            <v>90.229173876522481</v>
          </cell>
          <cell r="K356">
            <v>9022.9173876522473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11859.817177656447</v>
          </cell>
          <cell r="H357">
            <v>118.59817177656447</v>
          </cell>
          <cell r="I357">
            <v>11978.415349433011</v>
          </cell>
          <cell r="J357">
            <v>118.59817177656447</v>
          </cell>
          <cell r="K357">
            <v>11859.817177656447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7974.8405207895848</v>
          </cell>
          <cell r="H359">
            <v>79.748405207895857</v>
          </cell>
          <cell r="I359">
            <v>8054.5889259974811</v>
          </cell>
          <cell r="J359">
            <v>79.748405207895857</v>
          </cell>
          <cell r="K359">
            <v>7974.8405207895848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10015.832314153717</v>
          </cell>
          <cell r="H360">
            <v>100.15832314153717</v>
          </cell>
          <cell r="I360">
            <v>10115.990637295254</v>
          </cell>
          <cell r="J360">
            <v>100.15832314153717</v>
          </cell>
          <cell r="K360">
            <v>10015.832314153717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13349.189567408652</v>
          </cell>
          <cell r="H361">
            <v>133.49189567408652</v>
          </cell>
          <cell r="I361">
            <v>13482.681463082738</v>
          </cell>
          <cell r="J361">
            <v>133.49189567408652</v>
          </cell>
          <cell r="K361">
            <v>13349.189567408652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10252.2406299874</v>
          </cell>
          <cell r="H363">
            <v>102.52240629987401</v>
          </cell>
          <cell r="I363">
            <v>10354.763036287273</v>
          </cell>
          <cell r="J363">
            <v>102.52240629987401</v>
          </cell>
          <cell r="K363">
            <v>10252.2406299874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13144.302360352793</v>
          </cell>
          <cell r="H364">
            <v>131.44302360352793</v>
          </cell>
          <cell r="I364">
            <v>13275.74538395632</v>
          </cell>
          <cell r="J364">
            <v>131.44302360352793</v>
          </cell>
          <cell r="K364">
            <v>13144.302360352793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17549.377312053759</v>
          </cell>
          <cell r="H365">
            <v>175.49377312053758</v>
          </cell>
          <cell r="I365">
            <v>17724.871085174298</v>
          </cell>
          <cell r="J365">
            <v>175.49377312053758</v>
          </cell>
          <cell r="K365">
            <v>17549.377312053759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11182.113338933223</v>
          </cell>
          <cell r="H367">
            <v>111.82113338933223</v>
          </cell>
          <cell r="I367">
            <v>11293.934472322555</v>
          </cell>
          <cell r="J367">
            <v>111.82113338933223</v>
          </cell>
          <cell r="K367">
            <v>11182.113338933223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14562.752255354893</v>
          </cell>
          <cell r="H368">
            <v>145.62752255354894</v>
          </cell>
          <cell r="I368">
            <v>14708.379777908442</v>
          </cell>
          <cell r="J368">
            <v>145.62752255354894</v>
          </cell>
          <cell r="K368">
            <v>14562.752255354893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19629.770491390173</v>
          </cell>
          <cell r="H369">
            <v>196.29770491390173</v>
          </cell>
          <cell r="I369">
            <v>19826.068196304073</v>
          </cell>
          <cell r="J369">
            <v>196.29770491390173</v>
          </cell>
          <cell r="K369">
            <v>19629.770491390173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12505.999907601848</v>
          </cell>
          <cell r="H371">
            <v>125.05999907601849</v>
          </cell>
          <cell r="I371">
            <v>12631.059906677867</v>
          </cell>
          <cell r="J371">
            <v>125.05999907601849</v>
          </cell>
          <cell r="K371">
            <v>12505.999907601848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16280.652683746326</v>
          </cell>
          <cell r="H372">
            <v>162.80652683746325</v>
          </cell>
          <cell r="I372">
            <v>16443.459210583791</v>
          </cell>
          <cell r="J372">
            <v>162.80652683746325</v>
          </cell>
          <cell r="K372">
            <v>16280.652683746326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21749.565056698866</v>
          </cell>
          <cell r="H373">
            <v>217.49565056698867</v>
          </cell>
          <cell r="I373">
            <v>21967.060707265853</v>
          </cell>
          <cell r="J373">
            <v>217.49565056698867</v>
          </cell>
          <cell r="K373">
            <v>21749.565056698866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2955.1039479210417</v>
          </cell>
          <cell r="H375">
            <v>29.551039479210417</v>
          </cell>
          <cell r="I375">
            <v>2984.6549874002521</v>
          </cell>
          <cell r="J375">
            <v>29.551039479210417</v>
          </cell>
          <cell r="K375">
            <v>2955.1039479210417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3707.6704199916003</v>
          </cell>
          <cell r="H376">
            <v>37.076704199916001</v>
          </cell>
          <cell r="I376">
            <v>3744.7471241915164</v>
          </cell>
          <cell r="J376">
            <v>37.076704199916001</v>
          </cell>
          <cell r="K376">
            <v>3707.6704199916003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4763.6275640487193</v>
          </cell>
          <cell r="H377">
            <v>47.636275640487192</v>
          </cell>
          <cell r="I377">
            <v>4811.2638396892062</v>
          </cell>
          <cell r="J377">
            <v>47.636275640487192</v>
          </cell>
          <cell r="K377">
            <v>4763.6275640487193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3565.8254304913903</v>
          </cell>
          <cell r="H379">
            <v>35.658254304913903</v>
          </cell>
          <cell r="I379">
            <v>3601.4836847963043</v>
          </cell>
          <cell r="J379">
            <v>35.658254304913903</v>
          </cell>
          <cell r="K379">
            <v>3565.8254304913903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4385.3742587148263</v>
          </cell>
          <cell r="H380">
            <v>43.853742587148261</v>
          </cell>
          <cell r="I380">
            <v>4429.2280013019745</v>
          </cell>
          <cell r="J380">
            <v>43.853742587148261</v>
          </cell>
          <cell r="K380">
            <v>4385.3742587148263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5819.5847081058382</v>
          </cell>
          <cell r="H381">
            <v>58.195847081058382</v>
          </cell>
          <cell r="I381">
            <v>5877.7805551868969</v>
          </cell>
          <cell r="J381">
            <v>58.195847081058382</v>
          </cell>
          <cell r="K381">
            <v>5819.5847081058382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3987.4202603947924</v>
          </cell>
          <cell r="H383">
            <v>39.874202603947928</v>
          </cell>
          <cell r="I383">
            <v>4027.2944629987405</v>
          </cell>
          <cell r="J383">
            <v>39.874202603947928</v>
          </cell>
          <cell r="K383">
            <v>3987.4202603947924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5007.9161570768583</v>
          </cell>
          <cell r="H384">
            <v>50.079161570768584</v>
          </cell>
          <cell r="I384">
            <v>5057.9953186476268</v>
          </cell>
          <cell r="J384">
            <v>50.079161570768584</v>
          </cell>
          <cell r="K384">
            <v>5007.9161570768583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6674.5947837043259</v>
          </cell>
          <cell r="H385">
            <v>66.745947837043261</v>
          </cell>
          <cell r="I385">
            <v>6741.3407315413688</v>
          </cell>
          <cell r="J385">
            <v>66.745947837043261</v>
          </cell>
          <cell r="K385">
            <v>6674.5947837043259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5244.3244729105418</v>
          </cell>
          <cell r="H387">
            <v>52.443244729105416</v>
          </cell>
          <cell r="I387">
            <v>5296.7677176396473</v>
          </cell>
          <cell r="J387">
            <v>52.443244729105416</v>
          </cell>
          <cell r="K387">
            <v>5244.3244729105418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6674.5947837043259</v>
          </cell>
          <cell r="H388">
            <v>66.745947837043261</v>
          </cell>
          <cell r="I388">
            <v>6741.3407315413688</v>
          </cell>
          <cell r="J388">
            <v>66.745947837043261</v>
          </cell>
          <cell r="K388">
            <v>6674.5947837043259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9042.6180806383873</v>
          </cell>
          <cell r="H389">
            <v>90.426180806383869</v>
          </cell>
          <cell r="I389">
            <v>9133.0442614447711</v>
          </cell>
          <cell r="J389">
            <v>90.426180806383869</v>
          </cell>
          <cell r="K389">
            <v>9042.6180806383873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5929.9085888282234</v>
          </cell>
          <cell r="H391">
            <v>59.299085888282235</v>
          </cell>
          <cell r="I391">
            <v>5989.2076747165056</v>
          </cell>
          <cell r="J391">
            <v>59.299085888282235</v>
          </cell>
          <cell r="K391">
            <v>5929.9085888282234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7572.9463838723232</v>
          </cell>
          <cell r="H392">
            <v>75.729463838723234</v>
          </cell>
          <cell r="I392">
            <v>7648.6758477110461</v>
          </cell>
          <cell r="J392">
            <v>75.729463838723234</v>
          </cell>
          <cell r="K392">
            <v>7572.9463838723232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10311.342708945822</v>
          </cell>
          <cell r="H393">
            <v>103.11342708945823</v>
          </cell>
          <cell r="I393">
            <v>10414.45613603528</v>
          </cell>
          <cell r="J393">
            <v>103.11342708945823</v>
          </cell>
          <cell r="K393">
            <v>10311.342708945822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5910.2078958420834</v>
          </cell>
          <cell r="H395">
            <v>59.102078958420833</v>
          </cell>
          <cell r="I395">
            <v>5969.3099748005043</v>
          </cell>
          <cell r="J395">
            <v>59.102078958420833</v>
          </cell>
          <cell r="K395">
            <v>5910.2078958420834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7415.3408399832006</v>
          </cell>
          <cell r="H396">
            <v>74.153408399832003</v>
          </cell>
          <cell r="I396">
            <v>7489.4942483830328</v>
          </cell>
          <cell r="J396">
            <v>74.153408399832003</v>
          </cell>
          <cell r="K396">
            <v>7415.3408399832006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9527.2551280974385</v>
          </cell>
          <cell r="H397">
            <v>95.272551280974383</v>
          </cell>
          <cell r="I397">
            <v>9622.5276793784124</v>
          </cell>
          <cell r="J397">
            <v>95.272551280974383</v>
          </cell>
          <cell r="K397">
            <v>9527.2551280974385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6832.2003275934485</v>
          </cell>
          <cell r="H399">
            <v>68.322003275934492</v>
          </cell>
          <cell r="I399">
            <v>6900.522330869383</v>
          </cell>
          <cell r="J399">
            <v>68.322003275934492</v>
          </cell>
          <cell r="K399">
            <v>6832.2003275934485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8770.7485174296526</v>
          </cell>
          <cell r="H400">
            <v>87.707485174296522</v>
          </cell>
          <cell r="I400">
            <v>8858.4560026039489</v>
          </cell>
          <cell r="J400">
            <v>87.707485174296522</v>
          </cell>
          <cell r="K400">
            <v>8770.7485174296526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11639.169416211676</v>
          </cell>
          <cell r="H401">
            <v>116.39169416211676</v>
          </cell>
          <cell r="I401">
            <v>11755.561110373794</v>
          </cell>
          <cell r="J401">
            <v>116.39169416211676</v>
          </cell>
          <cell r="K401">
            <v>11639.169416211676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7699.0308189836205</v>
          </cell>
          <cell r="H403">
            <v>76.990308189836213</v>
          </cell>
          <cell r="I403">
            <v>7776.021127173457</v>
          </cell>
          <cell r="J403">
            <v>76.990308189836213</v>
          </cell>
          <cell r="K403">
            <v>7699.0308189836205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10015.832314153717</v>
          </cell>
          <cell r="H404">
            <v>100.15832314153717</v>
          </cell>
          <cell r="I404">
            <v>10115.990637295254</v>
          </cell>
          <cell r="J404">
            <v>100.15832314153717</v>
          </cell>
          <cell r="K404">
            <v>10015.832314153717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13349.189567408652</v>
          </cell>
          <cell r="H405">
            <v>133.49189567408652</v>
          </cell>
          <cell r="I405">
            <v>13482.681463082738</v>
          </cell>
          <cell r="J405">
            <v>133.49189567408652</v>
          </cell>
          <cell r="K405">
            <v>13349.189567408652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10252.2406299874</v>
          </cell>
          <cell r="H407">
            <v>102.52240629987401</v>
          </cell>
          <cell r="I407">
            <v>10354.763036287273</v>
          </cell>
          <cell r="J407">
            <v>102.52240629987401</v>
          </cell>
          <cell r="K407">
            <v>10252.2406299874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13349.189567408652</v>
          </cell>
          <cell r="H408">
            <v>133.49189567408652</v>
          </cell>
          <cell r="I408">
            <v>13482.681463082738</v>
          </cell>
          <cell r="J408">
            <v>133.49189567408652</v>
          </cell>
          <cell r="K408">
            <v>13349.189567408652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18085.236161276775</v>
          </cell>
          <cell r="H409">
            <v>180.85236161276774</v>
          </cell>
          <cell r="I409">
            <v>18266.088522889542</v>
          </cell>
          <cell r="J409">
            <v>180.85236161276774</v>
          </cell>
          <cell r="K409">
            <v>18085.236161276775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11410.641377572449</v>
          </cell>
          <cell r="H411">
            <v>114.10641377572449</v>
          </cell>
          <cell r="I411">
            <v>11524.747791348173</v>
          </cell>
          <cell r="J411">
            <v>114.10641377572449</v>
          </cell>
          <cell r="K411">
            <v>11410.641377572449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15145.892767744646</v>
          </cell>
          <cell r="H412">
            <v>151.45892767744647</v>
          </cell>
          <cell r="I412">
            <v>15297.351695422092</v>
          </cell>
          <cell r="J412">
            <v>151.45892767744647</v>
          </cell>
          <cell r="K412">
            <v>15145.892767744646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20622.685417891644</v>
          </cell>
          <cell r="H413">
            <v>206.22685417891645</v>
          </cell>
          <cell r="I413">
            <v>20828.91227207056</v>
          </cell>
          <cell r="J413">
            <v>206.22685417891645</v>
          </cell>
          <cell r="K413">
            <v>20622.685417891644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2.57577453564154</v>
          </cell>
        </row>
        <row r="4">
          <cell r="B4" t="str">
            <v>ACSR</v>
          </cell>
          <cell r="C4">
            <v>2.0184061479574322</v>
          </cell>
        </row>
        <row r="5">
          <cell r="B5" t="str">
            <v>XLPE033CU</v>
          </cell>
          <cell r="C5">
            <v>5.5413688920990367</v>
          </cell>
        </row>
        <row r="6">
          <cell r="B6" t="str">
            <v>XLPE060CU</v>
          </cell>
          <cell r="C6">
            <v>6.8845450330280178</v>
          </cell>
        </row>
        <row r="7">
          <cell r="B7" t="str">
            <v>XLPE138CU</v>
          </cell>
          <cell r="C7">
            <v>6.9205315425944844</v>
          </cell>
        </row>
        <row r="8">
          <cell r="B8" t="str">
            <v>XLPE220CU</v>
          </cell>
          <cell r="C8">
            <v>6.9583635141900002</v>
          </cell>
        </row>
        <row r="9">
          <cell r="B9" t="str">
            <v>ACAR</v>
          </cell>
          <cell r="C9">
            <v>2.5271669939287089</v>
          </cell>
        </row>
        <row r="10">
          <cell r="B10" t="str">
            <v>AAAC-E</v>
          </cell>
          <cell r="C10">
            <v>2.8186603073516951</v>
          </cell>
        </row>
        <row r="11">
          <cell r="B11" t="str">
            <v>XLPE060AL</v>
          </cell>
          <cell r="C11">
            <v>3.4032384723500897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1.8551917213396678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242.12280635030476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347.72956231160788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466.21519095111876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659.39828112423424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829.39940047657592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1045.7644614704652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1287.8872678207699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1725.7689388798319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2130.1655409755535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2846.2308618839015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3533.9626629001928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4319.5738962708629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5035.6392171792104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7127.1681401201413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651.94518579025066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1903.3569975238586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2577.5046509416411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3273.8547719869553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3998.4625791036733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4910.7821579804322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1867.0256868606248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873.96986206556812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1763.9625617622389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2117.765940912258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2822.8455322183677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3530.4522905184062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4238.0590488184453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589.10000423650433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1012.8386037750424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1263.1356390678729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2041.0858838969409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2500.1516926209538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3310.0467542666738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4085.9299815370168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4966.6673722408432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1263.1356390678729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1888.5024059256357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148843.57058663262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131522.81212711087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116416.20493780439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104789.47534194432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177171.0684529001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113959.00880559486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128895.59203397653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104219.74476570165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95650.050556506889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86870.664241571532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110595.39677407198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123707.70124397716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89636.77633002479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77690.025334211285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67565.613408640274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60559.900383030959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54100.820233044076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35885.448071695522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24309.332407996691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18421.729850831034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15792.901342482255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24215.782058472789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753.20783886390518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565.83347500859873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11.985019088064307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78.50187502682121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79.220976172105068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72.50936548278905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72.50936548278905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72.50936548278905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57.288391240947391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57.288391240947391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50.097379788108803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48.05992654313787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48.05992654313787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48.05992654313787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44.10487024407665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32.359551537773633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29.363296765757553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26.367041993741477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26.367041993741477</v>
          </cell>
          <cell r="F101">
            <v>17.094619047619048</v>
          </cell>
          <cell r="G101">
            <v>7.7702813852813852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26.367041993741477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26.367041993741477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23.73033779436733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23.73033779436733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23.73033779436733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15.400749528162635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15.400749528162635</v>
          </cell>
          <cell r="F108">
            <v>6.8072222222222223</v>
          </cell>
          <cell r="G108">
            <v>5.2974492001729363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11.505618324541734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8.0299627890030862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7.7303373118014784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5.033708016987009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5.033708016987009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4.1947566808225076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3.3558053446580063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66.293542005113551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112.69902140869303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112.69902140869303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94.799765067312379</v>
          </cell>
          <cell r="F163">
            <v>28.391793650793652</v>
          </cell>
          <cell r="G163">
            <v>19.854401154401156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94.799765067312379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94.799765067312379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76.900508725931715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76.900508725931715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76.900508725931715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59.001252384551059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59.001252384551059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59.001252384551059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59.001252384551059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59.001252384551059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59.001252384551059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41.101996043170402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41.101996043170402</v>
          </cell>
          <cell r="F176">
            <v>85</v>
          </cell>
          <cell r="G176">
            <v>137.09677419354838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41.101996043170402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41.101996043170402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41.101996043170402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33.146771002556775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33.146771002556775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14.91604695115055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14.91604695115055</v>
          </cell>
          <cell r="F183">
            <v>10.327488888888888</v>
          </cell>
          <cell r="G183">
            <v>45.899950617283949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15.910450081227252</v>
          </cell>
          <cell r="F184">
            <v>10.7</v>
          </cell>
          <cell r="G184">
            <v>44.583333333333329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10.341792552797713</v>
          </cell>
          <cell r="F185">
            <v>5.5715624999999998</v>
          </cell>
          <cell r="G185">
            <v>35.715144230769226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12.463185896961347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8.8833346286852155</v>
          </cell>
          <cell r="F187">
            <v>8.0099250000000008</v>
          </cell>
          <cell r="G187">
            <v>59.77555970149254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8.8833346286852155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9.2810958807158972</v>
          </cell>
          <cell r="F189">
            <v>6.0850409836065573</v>
          </cell>
          <cell r="G189">
            <v>43.464578454332546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4.7731350243681749</v>
          </cell>
          <cell r="F190">
            <v>5.0828000000000007</v>
          </cell>
          <cell r="G190">
            <v>70.594444444444463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6.0312746640624839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42.822050114843634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42.822050114843634</v>
          </cell>
          <cell r="F199">
            <v>25.000005443658139</v>
          </cell>
          <cell r="G199">
            <v>3.5211275272757945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40.711103982421768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40.711103982421768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40.711103982421768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28.280646899788987</v>
          </cell>
          <cell r="F203">
            <v>24.704241379310346</v>
          </cell>
          <cell r="G203">
            <v>5.2685522242077942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28.280646899788987</v>
          </cell>
          <cell r="F204">
            <v>36.273371340090094</v>
          </cell>
          <cell r="G204">
            <v>7.7358437492194696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27.9248016946093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27.9248016946093</v>
          </cell>
          <cell r="F206">
            <v>28.46277083333333</v>
          </cell>
          <cell r="G206">
            <v>6.1474667026637864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27.9248016946093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27.9248016946093</v>
          </cell>
          <cell r="F208">
            <v>22.214702457264956</v>
          </cell>
          <cell r="G208">
            <v>4.7979918914179169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27.213111284249926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27.213111284249926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27.267392756226489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27.267392756226489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27.267392756226489</v>
          </cell>
          <cell r="F213">
            <v>30.8790625</v>
          </cell>
          <cell r="G213">
            <v>6.8301399026763994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17.424352504476516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17.424352504476516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17.424352504476516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17.424352504476516</v>
          </cell>
          <cell r="F217">
            <v>8.0084583333333335</v>
          </cell>
          <cell r="G217">
            <v>2.7720520364601362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17.424352504476516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17.424352504476516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9.4751324972421624</v>
          </cell>
          <cell r="F220">
            <v>6.8021847901234569</v>
          </cell>
          <cell r="G220">
            <v>4.3298439147825949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9.4751324972421624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8.9986617987812263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8.9986617987812263</v>
          </cell>
          <cell r="F223">
            <v>4.0600100000000001</v>
          </cell>
          <cell r="G223">
            <v>2.7211863270777479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8.9986617987812263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8.9986617987812263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 refreshError="1"/>
      <sheetData sheetId="6" refreshError="1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3806.1668147520777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62.735379632114622</v>
          </cell>
          <cell r="Y5">
            <v>6336.2733428435768</v>
          </cell>
          <cell r="Z5">
            <v>62.735379632114622</v>
          </cell>
          <cell r="AA5">
            <v>6273.5379632114618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4286.626640383226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67.539977888426108</v>
          </cell>
          <cell r="Y6">
            <v>6821.5377667310358</v>
          </cell>
          <cell r="Z6">
            <v>67.539977888426108</v>
          </cell>
          <cell r="AA6">
            <v>6753.9977888426101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3354.3076770072798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48.091788254666646</v>
          </cell>
          <cell r="Y7">
            <v>4857.2706137213308</v>
          </cell>
          <cell r="Z7">
            <v>48.091788254666646</v>
          </cell>
          <cell r="AA7">
            <v>4809.1788254666644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2972.9862775038009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44.278574259631853</v>
          </cell>
          <cell r="Y8">
            <v>4472.1360002228166</v>
          </cell>
          <cell r="Z8">
            <v>44.278574259631853</v>
          </cell>
          <cell r="AA8">
            <v>4427.8574259631851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2442.4314425620255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49.098025910214091</v>
          </cell>
          <cell r="Y9">
            <v>4958.9006169316235</v>
          </cell>
          <cell r="Z9">
            <v>49.098025910214091</v>
          </cell>
          <cell r="AA9">
            <v>4909.8025910214092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2129.6588840688364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45.970300325282203</v>
          </cell>
          <cell r="Y10">
            <v>4643.0003328535031</v>
          </cell>
          <cell r="Z10">
            <v>45.970300325282203</v>
          </cell>
          <cell r="AA10">
            <v>4597.0300325282205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2696.2334501125215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51.636045985719058</v>
          </cell>
          <cell r="Y11">
            <v>5215.2406445576244</v>
          </cell>
          <cell r="Z11">
            <v>51.636045985719058</v>
          </cell>
          <cell r="AA11">
            <v>5163.6045985719056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2328.0129007452456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44.835901734725176</v>
          </cell>
          <cell r="Y12">
            <v>4528.4260752072423</v>
          </cell>
          <cell r="Z12">
            <v>44.835901734725176</v>
          </cell>
          <cell r="AA12">
            <v>4483.5901734725176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1940.2851644198263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40.958624371470989</v>
          </cell>
          <cell r="Y13">
            <v>4136.8210615185699</v>
          </cell>
          <cell r="Z13">
            <v>40.958624371470989</v>
          </cell>
          <cell r="AA13">
            <v>4095.8624371470992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1660.966537359647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38.165438100869203</v>
          </cell>
          <cell r="Y14">
            <v>3854.7092481877894</v>
          </cell>
          <cell r="Z14">
            <v>38.165438100869203</v>
          </cell>
          <cell r="AA14">
            <v>3816.5438100869201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2328.0129007452456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34.508840492046296</v>
          </cell>
          <cell r="Y15">
            <v>3485.3928896966754</v>
          </cell>
          <cell r="Z15">
            <v>34.508840492046296</v>
          </cell>
          <cell r="AA15">
            <v>3450.8840492046293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1175.4812224376551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22.983523708970388</v>
          </cell>
          <cell r="Y16">
            <v>2321.3358946060093</v>
          </cell>
          <cell r="Z16">
            <v>22.983523708970388</v>
          </cell>
          <cell r="AA16">
            <v>2298.3523708970388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1376.1989048540047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24.990700533133882</v>
          </cell>
          <cell r="Y17">
            <v>2524.0607538465219</v>
          </cell>
          <cell r="Z17">
            <v>24.990700533133882</v>
          </cell>
          <cell r="AA17">
            <v>2499.0700533133881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1591.1368128917914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27.140079613511748</v>
          </cell>
          <cell r="Y18">
            <v>2741.1480409646865</v>
          </cell>
          <cell r="Z18">
            <v>27.140079613511748</v>
          </cell>
          <cell r="AA18">
            <v>2714.0079613511748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1486.4931387519005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1677.1538385036399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921.91559018293776</v>
          </cell>
          <cell r="S21">
            <v>188.20392332387877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11.101195135068165</v>
          </cell>
          <cell r="Y21">
            <v>1121.2207086418846</v>
          </cell>
          <cell r="Z21">
            <v>11.101195135068165</v>
          </cell>
          <cell r="AA21">
            <v>1110.1195135068165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830.48326867982348</v>
          </cell>
          <cell r="S22">
            <v>188.20392332387877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10.186871920037023</v>
          </cell>
          <cell r="Y22">
            <v>1028.8740639237392</v>
          </cell>
          <cell r="Z22">
            <v>10.186871920037023</v>
          </cell>
          <cell r="AA22">
            <v>1018.6871920037022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1221.2157212810127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24.417929940082853</v>
          </cell>
          <cell r="Y23">
            <v>2466.2109239483684</v>
          </cell>
          <cell r="Z23">
            <v>24.417929940082853</v>
          </cell>
          <cell r="AA23">
            <v>2441.7929940082854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1348.1167250562607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25.686939977835337</v>
          </cell>
          <cell r="Y24">
            <v>2594.3809377613688</v>
          </cell>
          <cell r="Z24">
            <v>25.686939977835337</v>
          </cell>
          <cell r="AA24">
            <v>2568.6939977835336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1546.2198115629021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27.667970842901752</v>
          </cell>
          <cell r="Y25">
            <v>2794.4650551330769</v>
          </cell>
          <cell r="Z25">
            <v>27.667970842901752</v>
          </cell>
          <cell r="AA25">
            <v>2766.797084290175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1014.1641921889461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22.347414649162189</v>
          </cell>
          <cell r="Y26">
            <v>2257.0888795653809</v>
          </cell>
          <cell r="Z26">
            <v>22.347414649162189</v>
          </cell>
          <cell r="AA26">
            <v>2234.7414649162188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1112.6457717647177</v>
          </cell>
          <cell r="S27">
            <v>188.20392332387877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13.008496950885965</v>
          </cell>
          <cell r="Y27">
            <v>1313.8581920394824</v>
          </cell>
          <cell r="Z27">
            <v>13.008496950885965</v>
          </cell>
          <cell r="AA27">
            <v>1300.8496950885965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1281.377760185818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25.019550329130912</v>
          </cell>
          <cell r="Y28">
            <v>2526.9745832422223</v>
          </cell>
          <cell r="Z28">
            <v>25.019550329130912</v>
          </cell>
          <cell r="AA28">
            <v>2501.9550329130911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587.74061121882755</v>
          </cell>
          <cell r="S29">
            <v>188.20392332387877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7.7594453454270642</v>
          </cell>
          <cell r="Y29">
            <v>783.7039798881334</v>
          </cell>
          <cell r="Z29">
            <v>7.7594453454270642</v>
          </cell>
          <cell r="AA29">
            <v>775.94453454270638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688.09945242700235</v>
          </cell>
          <cell r="S30">
            <v>188.20392332387877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8.7630337575088113</v>
          </cell>
          <cell r="Y30">
            <v>885.06640950838982</v>
          </cell>
          <cell r="Z30">
            <v>8.7630337575088113</v>
          </cell>
          <cell r="AA30">
            <v>876.30337575088106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911.17660244216881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21.317538751694414</v>
          </cell>
          <cell r="Y31">
            <v>2153.0714139211359</v>
          </cell>
          <cell r="Z31">
            <v>21.317538751694414</v>
          </cell>
          <cell r="AA31">
            <v>2131.7538751694415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1164.0064503726228</v>
          </cell>
          <cell r="S32">
            <v>188.20392332387877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13.522103736965017</v>
          </cell>
          <cell r="Y32">
            <v>1365.7324774334666</v>
          </cell>
          <cell r="Z32">
            <v>13.522103736965017</v>
          </cell>
          <cell r="AA32">
            <v>1352.2103736965016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3806.1668147520777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59.382976971913656</v>
          </cell>
          <cell r="Y33">
            <v>5997.6806741632799</v>
          </cell>
          <cell r="Z33">
            <v>59.382976971913656</v>
          </cell>
          <cell r="AA33">
            <v>5938.2976971913658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4286.626640383226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64.187575228225157</v>
          </cell>
          <cell r="Y34">
            <v>6482.9450980507399</v>
          </cell>
          <cell r="Z34">
            <v>64.187575228225157</v>
          </cell>
          <cell r="AA34">
            <v>6418.7575228225151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2562.7555203716361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46.948864028109249</v>
          </cell>
          <cell r="Y35">
            <v>4741.8352668390335</v>
          </cell>
          <cell r="Z35">
            <v>46.948864028109249</v>
          </cell>
          <cell r="AA35">
            <v>4694.8864028109247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3354.3076770072798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54.864385594465688</v>
          </cell>
          <cell r="Y36">
            <v>5541.302945041034</v>
          </cell>
          <cell r="Z36">
            <v>54.864385594465688</v>
          </cell>
          <cell r="AA36">
            <v>5486.4385594465684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2972.9862775038009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51.051171599430901</v>
          </cell>
          <cell r="Y37">
            <v>5156.1683315425207</v>
          </cell>
          <cell r="Z37">
            <v>51.051171599430901</v>
          </cell>
          <cell r="AA37">
            <v>5105.11715994309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970.14258220991314</v>
          </cell>
          <cell r="S38">
            <v>188.20392332387877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12.693465055337921</v>
          </cell>
          <cell r="Y38">
            <v>1282.0399705891298</v>
          </cell>
          <cell r="Z38">
            <v>12.693465055337921</v>
          </cell>
          <cell r="AA38">
            <v>1269.346505533792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1489.5469004745771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36.216777829138657</v>
          </cell>
          <cell r="Y39">
            <v>3657.8945607430041</v>
          </cell>
          <cell r="Z39">
            <v>36.216777829138657</v>
          </cell>
          <cell r="AA39">
            <v>3621.6777829138655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1660.966537359647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37.930974197989357</v>
          </cell>
          <cell r="Y40">
            <v>3831.0283939969245</v>
          </cell>
          <cell r="Z40">
            <v>37.930974197989357</v>
          </cell>
          <cell r="AA40">
            <v>3793.0974197989353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1940.2851644198263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40.724160468591151</v>
          </cell>
          <cell r="Y41">
            <v>4113.1402073277059</v>
          </cell>
          <cell r="Z41">
            <v>40.724160468591151</v>
          </cell>
          <cell r="AA41">
            <v>4072.4160468591149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2328.0129007452456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44.601437831845345</v>
          </cell>
          <cell r="Y42">
            <v>4504.7452210163792</v>
          </cell>
          <cell r="Z42">
            <v>44.601437831845345</v>
          </cell>
          <cell r="AA42">
            <v>4460.1437831845342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2129.6588840688364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42.617897665081259</v>
          </cell>
          <cell r="Y43">
            <v>4304.4076641732063</v>
          </cell>
          <cell r="Z43">
            <v>42.617897665081259</v>
          </cell>
          <cell r="AA43">
            <v>4261.7897665081255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2696.2334501125215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48.283643325518106</v>
          </cell>
          <cell r="Y44">
            <v>4876.6479758773285</v>
          </cell>
          <cell r="Z44">
            <v>48.283643325518106</v>
          </cell>
          <cell r="AA44">
            <v>4828.3643325518105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2225.2915435294353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43.574224259687242</v>
          </cell>
          <cell r="Y45">
            <v>4400.9966502284115</v>
          </cell>
          <cell r="Z45">
            <v>43.574224259687242</v>
          </cell>
          <cell r="AA45">
            <v>4357.4224259687244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1486.4931387519005</v>
          </cell>
          <cell r="S46">
            <v>141.59</v>
          </cell>
          <cell r="T46">
            <v>62.73464110795959</v>
          </cell>
          <cell r="U46">
            <v>0</v>
          </cell>
          <cell r="V46">
            <v>0</v>
          </cell>
          <cell r="W46">
            <v>0</v>
          </cell>
          <cell r="X46">
            <v>16.908177798598601</v>
          </cell>
          <cell r="Y46">
            <v>1707.7259576584586</v>
          </cell>
          <cell r="Z46">
            <v>16.908177798598601</v>
          </cell>
          <cell r="AA46">
            <v>1690.8177798598599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1677.1538385036399</v>
          </cell>
          <cell r="S47">
            <v>141.59</v>
          </cell>
          <cell r="T47">
            <v>62.73464110795959</v>
          </cell>
          <cell r="U47">
            <v>0</v>
          </cell>
          <cell r="V47">
            <v>0</v>
          </cell>
          <cell r="W47">
            <v>0</v>
          </cell>
          <cell r="X47">
            <v>18.814784796115994</v>
          </cell>
          <cell r="Y47">
            <v>1900.2932644077155</v>
          </cell>
          <cell r="Z47">
            <v>18.814784796115994</v>
          </cell>
          <cell r="AA47">
            <v>1881.4784796115994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1348.1167250562607</v>
          </cell>
          <cell r="S48">
            <v>188.20392332387877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16.473206483801395</v>
          </cell>
          <cell r="Y48">
            <v>1663.7938548639411</v>
          </cell>
          <cell r="Z48">
            <v>16.473206483801395</v>
          </cell>
          <cell r="AA48">
            <v>1647.3206483801396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1546.2198115629021</v>
          </cell>
          <cell r="S49">
            <v>188.20392332387877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18.45423734886781</v>
          </cell>
          <cell r="Y49">
            <v>1863.8779722356487</v>
          </cell>
          <cell r="Z49">
            <v>18.45423734886781</v>
          </cell>
          <cell r="AA49">
            <v>1845.4237348867809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1014.1641921889461</v>
          </cell>
          <cell r="S50">
            <v>188.20392332387877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13.133681155128249</v>
          </cell>
          <cell r="Y50">
            <v>1326.5017966679532</v>
          </cell>
          <cell r="Z50">
            <v>13.133681155128249</v>
          </cell>
          <cell r="AA50">
            <v>1313.3681155128249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1164.0064503726228</v>
          </cell>
          <cell r="S51">
            <v>141.59</v>
          </cell>
          <cell r="T51">
            <v>62.73464110795959</v>
          </cell>
          <cell r="U51">
            <v>0</v>
          </cell>
          <cell r="V51">
            <v>0</v>
          </cell>
          <cell r="W51">
            <v>0</v>
          </cell>
          <cell r="X51">
            <v>13.683310914805823</v>
          </cell>
          <cell r="Y51">
            <v>1382.0144023953881</v>
          </cell>
          <cell r="Z51">
            <v>13.683310914805823</v>
          </cell>
          <cell r="AA51">
            <v>1368.3310914805822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1281.377760185818</v>
          </cell>
          <cell r="S52">
            <v>188.20392332387877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15.805816835096969</v>
          </cell>
          <cell r="Y52">
            <v>1596.3875003447938</v>
          </cell>
          <cell r="Z52">
            <v>15.805816835096969</v>
          </cell>
          <cell r="AA52">
            <v>1580.5816835096969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1112.6457717647177</v>
          </cell>
          <cell r="S53">
            <v>188.20392332387877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14.118496950885966</v>
          </cell>
          <cell r="Y53">
            <v>1425.9681920394823</v>
          </cell>
          <cell r="Z53">
            <v>14.118496950885966</v>
          </cell>
          <cell r="AA53">
            <v>1411.8496950885965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921.91559018293776</v>
          </cell>
          <cell r="S54">
            <v>188.20392332387877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12.211195135068165</v>
          </cell>
          <cell r="Y54">
            <v>1233.3307086418847</v>
          </cell>
          <cell r="Z54">
            <v>12.211195135068165</v>
          </cell>
          <cell r="AA54">
            <v>1221.1195135068165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830.48326867982348</v>
          </cell>
          <cell r="S55">
            <v>188.20392332387877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11.296871920037022</v>
          </cell>
          <cell r="Y55">
            <v>1140.9840639237393</v>
          </cell>
          <cell r="Z55">
            <v>11.296871920037022</v>
          </cell>
          <cell r="AA55">
            <v>1129.6871920037022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4044.3501751687822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42.663501751687818</v>
          </cell>
          <cell r="Y56">
            <v>4309.0136769204692</v>
          </cell>
          <cell r="Z56">
            <v>42.663501751687818</v>
          </cell>
          <cell r="AA56">
            <v>4266.3501751687818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3492.0193511178686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37.140193511178687</v>
          </cell>
          <cell r="Y57">
            <v>3751.1595446290471</v>
          </cell>
          <cell r="Z57">
            <v>37.140193511178687</v>
          </cell>
          <cell r="AA57">
            <v>3714.0193511178686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1940.2851644198263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20.512851644198264</v>
          </cell>
          <cell r="Y58">
            <v>2071.7980160640245</v>
          </cell>
          <cell r="Z58">
            <v>20.512851644198264</v>
          </cell>
          <cell r="AA58">
            <v>2051.2851644198263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1660.966537359647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18.82966537359647</v>
          </cell>
          <cell r="Y59">
            <v>1901.7962027332435</v>
          </cell>
          <cell r="Z59">
            <v>18.82966537359647</v>
          </cell>
          <cell r="AA59">
            <v>1882.966537359647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1489.5469004745771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17.115469004745773</v>
          </cell>
          <cell r="Y60">
            <v>1728.6623694793229</v>
          </cell>
          <cell r="Z60">
            <v>17.115469004745773</v>
          </cell>
          <cell r="AA60">
            <v>1711.5469004745771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2972.9862775038009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31.94986277503801</v>
          </cell>
          <cell r="Y61">
            <v>3226.936140278839</v>
          </cell>
          <cell r="Z61">
            <v>31.94986277503801</v>
          </cell>
          <cell r="AA61">
            <v>3194.9862775038009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3354.3076770072798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35.7630767700728</v>
          </cell>
          <cell r="Y62">
            <v>3612.0707537773528</v>
          </cell>
          <cell r="Z62">
            <v>35.7630767700728</v>
          </cell>
          <cell r="AA62">
            <v>3576.3076770072798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2328.0129007452456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25.500129007452458</v>
          </cell>
          <cell r="Y63">
            <v>2575.513029752698</v>
          </cell>
          <cell r="Z63">
            <v>25.500129007452458</v>
          </cell>
          <cell r="AA63">
            <v>2550.0129007452456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2129.6588840688364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23.516588840688364</v>
          </cell>
          <cell r="Y64">
            <v>2375.1754729095246</v>
          </cell>
          <cell r="Z64">
            <v>23.516588840688364</v>
          </cell>
          <cell r="AA64">
            <v>2351.6588840688364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2696.2334501125215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45.317404529136418</v>
          </cell>
          <cell r="Y65">
            <v>4577.0578574427782</v>
          </cell>
          <cell r="Z65">
            <v>45.317404529136418</v>
          </cell>
          <cell r="AA65">
            <v>4531.740452913642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2225.2915435294353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24.472915435294354</v>
          </cell>
          <cell r="Y66">
            <v>2471.7644589647298</v>
          </cell>
          <cell r="Z66">
            <v>24.472915435294354</v>
          </cell>
          <cell r="AA66">
            <v>2447.2915435294353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2562.7555203716361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27.847555203716361</v>
          </cell>
          <cell r="Y67">
            <v>2812.6030755753522</v>
          </cell>
          <cell r="Z67">
            <v>27.847555203716361</v>
          </cell>
          <cell r="AA67">
            <v>2784.7555203716361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2562.7555203716361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27.847555203716361</v>
          </cell>
          <cell r="Y68">
            <v>2812.6030755753522</v>
          </cell>
          <cell r="Z68">
            <v>27.847555203716361</v>
          </cell>
          <cell r="AA68">
            <v>2784.7555203716361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1164.0064503726228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12.750064503726229</v>
          </cell>
          <cell r="Y69">
            <v>1287.756514876349</v>
          </cell>
          <cell r="Z69">
            <v>12.750064503726229</v>
          </cell>
          <cell r="AA69">
            <v>1275.0064503726228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1546.2198115629021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16.572198115629021</v>
          </cell>
          <cell r="Y70">
            <v>1673.792009678531</v>
          </cell>
          <cell r="Z70">
            <v>16.572198115629021</v>
          </cell>
          <cell r="AA70">
            <v>1657.2198115629021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1014.1641921889461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11.251641921889462</v>
          </cell>
          <cell r="Y71">
            <v>1136.4158341108355</v>
          </cell>
          <cell r="Z71">
            <v>11.251641921889462</v>
          </cell>
          <cell r="AA71">
            <v>1125.1641921889461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1348.1167250562607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14.591167250562608</v>
          </cell>
          <cell r="Y72">
            <v>1473.7078923068234</v>
          </cell>
          <cell r="Z72">
            <v>14.591167250562608</v>
          </cell>
          <cell r="AA72">
            <v>1459.1167250562607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1112.6457717647177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12.236457717647177</v>
          </cell>
          <cell r="Y73">
            <v>1235.8822294823649</v>
          </cell>
          <cell r="Z73">
            <v>12.236457717647177</v>
          </cell>
          <cell r="AA73">
            <v>1223.6457717647177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1281.377760185818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13.92377760185818</v>
          </cell>
          <cell r="Y74">
            <v>1406.3015377876761</v>
          </cell>
          <cell r="Z74">
            <v>13.92377760185818</v>
          </cell>
          <cell r="AA74">
            <v>1392.377760185818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921.91559018293776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10.329155901829377</v>
          </cell>
          <cell r="Y75">
            <v>1043.244746084767</v>
          </cell>
          <cell r="Z75">
            <v>10.329155901829377</v>
          </cell>
          <cell r="AA75">
            <v>1032.9155901829376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830.48326867982348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9.4148326867982348</v>
          </cell>
          <cell r="Y76">
            <v>950.89810136662175</v>
          </cell>
          <cell r="Z76">
            <v>9.4148326867982348</v>
          </cell>
          <cell r="AA76">
            <v>941.48326867982348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2972.9862775038009</v>
          </cell>
          <cell r="S77">
            <v>501.87712886367672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36.228634063674775</v>
          </cell>
          <cell r="Y77">
            <v>3659.0920404311523</v>
          </cell>
          <cell r="Z77">
            <v>36.228634063674775</v>
          </cell>
          <cell r="AA77">
            <v>3622.8634063674776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3354.3076770072798</v>
          </cell>
          <cell r="S78">
            <v>501.87712886367672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40.041848058709569</v>
          </cell>
          <cell r="Y78">
            <v>4044.2266539296661</v>
          </cell>
          <cell r="Z78">
            <v>40.041848058709569</v>
          </cell>
          <cell r="AA78">
            <v>4004.1848058709566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2328.0129007452456</v>
          </cell>
          <cell r="S79">
            <v>501.87712886367672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29.778900296089223</v>
          </cell>
          <cell r="Y79">
            <v>3007.6689299050117</v>
          </cell>
          <cell r="Z79">
            <v>29.778900296089223</v>
          </cell>
          <cell r="AA79">
            <v>2977.8900296089223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2129.6588840688364</v>
          </cell>
          <cell r="S80">
            <v>501.87712886367672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27.795360129325132</v>
          </cell>
          <cell r="Y80">
            <v>2807.3313730618383</v>
          </cell>
          <cell r="Z80">
            <v>27.795360129325132</v>
          </cell>
          <cell r="AA80">
            <v>2779.5360129325131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2696.2334501125215</v>
          </cell>
          <cell r="S81">
            <v>501.87712886367672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33.46110578976198</v>
          </cell>
          <cell r="Y81">
            <v>3379.5716847659601</v>
          </cell>
          <cell r="Z81">
            <v>33.46110578976198</v>
          </cell>
          <cell r="AA81">
            <v>3346.1105789761982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2225.2915435294353</v>
          </cell>
          <cell r="S82">
            <v>501.87712886367672</v>
          </cell>
          <cell r="T82">
            <v>501.87712886367672</v>
          </cell>
          <cell r="U82">
            <v>0</v>
          </cell>
          <cell r="V82">
            <v>0</v>
          </cell>
          <cell r="W82">
            <v>148</v>
          </cell>
          <cell r="X82">
            <v>33.770458012567886</v>
          </cell>
          <cell r="Y82">
            <v>3410.8162592693566</v>
          </cell>
          <cell r="Z82">
            <v>33.770458012567886</v>
          </cell>
          <cell r="AA82">
            <v>3377.0458012567888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2562.7555203716361</v>
          </cell>
          <cell r="S83">
            <v>501.87712886367672</v>
          </cell>
          <cell r="T83">
            <v>501.87712886367672</v>
          </cell>
          <cell r="U83">
            <v>0</v>
          </cell>
          <cell r="V83">
            <v>0</v>
          </cell>
          <cell r="W83">
            <v>148</v>
          </cell>
          <cell r="X83">
            <v>37.145097780989893</v>
          </cell>
          <cell r="Y83">
            <v>3751.6548758799795</v>
          </cell>
          <cell r="Z83">
            <v>37.145097780989893</v>
          </cell>
          <cell r="AA83">
            <v>3714.5097780989895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1940.2851644198263</v>
          </cell>
          <cell r="S84">
            <v>501.87712886367672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25.901622932835032</v>
          </cell>
          <cell r="Y84">
            <v>2616.0639162163379</v>
          </cell>
          <cell r="Z84">
            <v>25.901622932835032</v>
          </cell>
          <cell r="AA84">
            <v>2590.162293283503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1164.0064503726228</v>
          </cell>
          <cell r="S85">
            <v>283.18</v>
          </cell>
          <cell r="T85">
            <v>125.46928221591918</v>
          </cell>
          <cell r="U85">
            <v>0</v>
          </cell>
          <cell r="V85">
            <v>0</v>
          </cell>
          <cell r="W85">
            <v>74</v>
          </cell>
          <cell r="X85">
            <v>16.466557325885418</v>
          </cell>
          <cell r="Y85">
            <v>1663.1222899144273</v>
          </cell>
          <cell r="Z85">
            <v>16.466557325885418</v>
          </cell>
          <cell r="AA85">
            <v>1646.6557325885419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1546.2198115629021</v>
          </cell>
          <cell r="S86">
            <v>283.18</v>
          </cell>
          <cell r="T86">
            <v>125.46928221591918</v>
          </cell>
          <cell r="U86">
            <v>0</v>
          </cell>
          <cell r="V86">
            <v>0</v>
          </cell>
          <cell r="W86">
            <v>74</v>
          </cell>
          <cell r="X86">
            <v>20.288690937788214</v>
          </cell>
          <cell r="Y86">
            <v>2049.1577847166095</v>
          </cell>
          <cell r="Z86">
            <v>20.288690937788214</v>
          </cell>
          <cell r="AA86">
            <v>2028.8690937788215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1014.1641921889461</v>
          </cell>
          <cell r="S87">
            <v>283.18</v>
          </cell>
          <cell r="T87">
            <v>125.46928221591918</v>
          </cell>
          <cell r="U87">
            <v>0</v>
          </cell>
          <cell r="V87">
            <v>0</v>
          </cell>
          <cell r="W87">
            <v>74</v>
          </cell>
          <cell r="X87">
            <v>14.968134744048653</v>
          </cell>
          <cell r="Y87">
            <v>1511.781609148914</v>
          </cell>
          <cell r="Z87">
            <v>14.968134744048653</v>
          </cell>
          <cell r="AA87">
            <v>1496.8134744048652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1348.1167250562607</v>
          </cell>
          <cell r="S88">
            <v>283.18</v>
          </cell>
          <cell r="T88">
            <v>125.46928221591918</v>
          </cell>
          <cell r="U88">
            <v>0</v>
          </cell>
          <cell r="V88">
            <v>0</v>
          </cell>
          <cell r="W88">
            <v>74</v>
          </cell>
          <cell r="X88">
            <v>18.307660072721802</v>
          </cell>
          <cell r="Y88">
            <v>1849.0736673449019</v>
          </cell>
          <cell r="Z88">
            <v>18.307660072721802</v>
          </cell>
          <cell r="AA88">
            <v>1830.7660072721801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1112.6457717647177</v>
          </cell>
          <cell r="S89">
            <v>283.18</v>
          </cell>
          <cell r="T89">
            <v>125.46928221591918</v>
          </cell>
          <cell r="U89">
            <v>0</v>
          </cell>
          <cell r="V89">
            <v>0</v>
          </cell>
          <cell r="W89">
            <v>74</v>
          </cell>
          <cell r="X89">
            <v>15.95295053980637</v>
          </cell>
          <cell r="Y89">
            <v>1611.2480045204434</v>
          </cell>
          <cell r="Z89">
            <v>15.95295053980637</v>
          </cell>
          <cell r="AA89">
            <v>1595.295053980637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1281.377760185818</v>
          </cell>
          <cell r="S90">
            <v>501.87712886367672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19.312548890494948</v>
          </cell>
          <cell r="Y90">
            <v>1950.5674379399898</v>
          </cell>
          <cell r="Z90">
            <v>19.312548890494948</v>
          </cell>
          <cell r="AA90">
            <v>1931.2548890494947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921.91559018293776</v>
          </cell>
          <cell r="S91">
            <v>141.59</v>
          </cell>
          <cell r="T91">
            <v>125.46928221591918</v>
          </cell>
          <cell r="U91">
            <v>0</v>
          </cell>
          <cell r="V91">
            <v>0</v>
          </cell>
          <cell r="W91">
            <v>0</v>
          </cell>
          <cell r="X91">
            <v>11.88974872398857</v>
          </cell>
          <cell r="Y91">
            <v>1200.8646211228454</v>
          </cell>
          <cell r="Z91">
            <v>11.88974872398857</v>
          </cell>
          <cell r="AA91">
            <v>1188.9748723988569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830.48326867982348</v>
          </cell>
          <cell r="S92">
            <v>141.59</v>
          </cell>
          <cell r="T92">
            <v>125.46928221591918</v>
          </cell>
          <cell r="U92">
            <v>0</v>
          </cell>
          <cell r="V92">
            <v>0</v>
          </cell>
          <cell r="W92">
            <v>0</v>
          </cell>
          <cell r="X92">
            <v>10.975425508957429</v>
          </cell>
          <cell r="Y92">
            <v>1108.5179764047002</v>
          </cell>
          <cell r="Z92">
            <v>10.975425508957429</v>
          </cell>
          <cell r="AA92">
            <v>1097.5425508957428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11418.500444256233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116.40500444256233</v>
          </cell>
          <cell r="Y93">
            <v>11756.905448698795</v>
          </cell>
          <cell r="Z93">
            <v>116.40500444256233</v>
          </cell>
          <cell r="AA93">
            <v>11640.500444256233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12859.879921149677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130.81879921149678</v>
          </cell>
          <cell r="Y94">
            <v>13212.698720361173</v>
          </cell>
          <cell r="Z94">
            <v>130.81879921149678</v>
          </cell>
          <cell r="AA94">
            <v>13081.879921149677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10062.923031021839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107.45589697688506</v>
          </cell>
          <cell r="Y95">
            <v>10853.045594665391</v>
          </cell>
          <cell r="Z95">
            <v>107.45589697688506</v>
          </cell>
          <cell r="AA95">
            <v>10745.589697688505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2328.0129007452456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30.106795674119123</v>
          </cell>
          <cell r="Y96">
            <v>3040.7863630860311</v>
          </cell>
          <cell r="Z96">
            <v>30.106795674119123</v>
          </cell>
          <cell r="AA96">
            <v>3010.6795674119121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4044.3501751687822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43.85683508502116</v>
          </cell>
          <cell r="Y97">
            <v>4429.5403435871367</v>
          </cell>
          <cell r="Z97">
            <v>43.85683508502116</v>
          </cell>
          <cell r="AA97">
            <v>4385.6835085021157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2129.6588840688364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23.516588840688364</v>
          </cell>
          <cell r="Y98">
            <v>2375.1754729095246</v>
          </cell>
          <cell r="Z98">
            <v>23.516588840688364</v>
          </cell>
          <cell r="AA98">
            <v>2351.6588840688364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8088.7003503375645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83.107003503375637</v>
          </cell>
          <cell r="Y99">
            <v>8393.807353840939</v>
          </cell>
          <cell r="Z99">
            <v>83.107003503375637</v>
          </cell>
          <cell r="AA99">
            <v>8310.7003503375636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10062.923031021839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102.84923031021839</v>
          </cell>
          <cell r="Y100">
            <v>10387.772261332057</v>
          </cell>
          <cell r="Z100">
            <v>102.84923031021839</v>
          </cell>
          <cell r="AA100">
            <v>10284.923031021839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8918.9588325114019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91.409588325114015</v>
          </cell>
          <cell r="Y101">
            <v>9232.3684208365157</v>
          </cell>
          <cell r="Z101">
            <v>91.409588325114015</v>
          </cell>
          <cell r="AA101">
            <v>9140.9588325114019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2972.9862775038009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29.729862775038011</v>
          </cell>
          <cell r="Y102">
            <v>3002.7161402788388</v>
          </cell>
          <cell r="Z102">
            <v>29.729862775038011</v>
          </cell>
          <cell r="AA102">
            <v>2972.9862775038009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3354.3076770072798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33.543076770072801</v>
          </cell>
          <cell r="Y103">
            <v>3387.8507537773526</v>
          </cell>
          <cell r="Z103">
            <v>33.543076770072801</v>
          </cell>
          <cell r="AA103">
            <v>3354.3076770072798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2696.2334501125215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26.962334501125216</v>
          </cell>
          <cell r="Y104">
            <v>2723.1957846136465</v>
          </cell>
          <cell r="Z104">
            <v>26.962334501125216</v>
          </cell>
          <cell r="AA104">
            <v>2696.2334501125215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3492.0193511178686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36.030193511178688</v>
          </cell>
          <cell r="Y105">
            <v>3639.0495446290474</v>
          </cell>
          <cell r="Z105">
            <v>36.030193511178688</v>
          </cell>
          <cell r="AA105">
            <v>3603.0193511178686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4044.3501751687822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41.553501751687818</v>
          </cell>
          <cell r="Y106">
            <v>4196.9036769204695</v>
          </cell>
          <cell r="Z106">
            <v>41.553501751687818</v>
          </cell>
          <cell r="AA106">
            <v>4155.3501751687818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2225.2915435294353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22.252915435294355</v>
          </cell>
          <cell r="Y107">
            <v>2247.5444589647295</v>
          </cell>
          <cell r="Z107">
            <v>22.252915435294355</v>
          </cell>
          <cell r="AA107">
            <v>2225.2915435294353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1940.2851644198263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19.402851644198265</v>
          </cell>
          <cell r="Y108">
            <v>1959.6880160640246</v>
          </cell>
          <cell r="Z108">
            <v>19.402851644198265</v>
          </cell>
          <cell r="AA108">
            <v>1940.2851644198263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2562.7555203716361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25.627555203716362</v>
          </cell>
          <cell r="Y109">
            <v>2588.3830755753524</v>
          </cell>
          <cell r="Z109">
            <v>25.627555203716362</v>
          </cell>
          <cell r="AA109">
            <v>2562.7555203716361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1660.966537359647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16.609665373596471</v>
          </cell>
          <cell r="Y110">
            <v>1677.5762027332435</v>
          </cell>
          <cell r="Z110">
            <v>16.609665373596471</v>
          </cell>
          <cell r="AA110">
            <v>1660.966537359647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1489.5469004745771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14.895469004745772</v>
          </cell>
          <cell r="Y111">
            <v>1504.4423694793229</v>
          </cell>
          <cell r="Z111">
            <v>14.895469004745772</v>
          </cell>
          <cell r="AA111">
            <v>1489.5469004745771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1164.0064503726228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11.640064503726228</v>
          </cell>
          <cell r="Y112">
            <v>1175.6465148763491</v>
          </cell>
          <cell r="Z112">
            <v>11.640064503726228</v>
          </cell>
          <cell r="AA112">
            <v>1164.0064503726228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1546.2198115629021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15.462198115629022</v>
          </cell>
          <cell r="Y113">
            <v>1561.6820096785311</v>
          </cell>
          <cell r="Z113">
            <v>15.462198115629022</v>
          </cell>
          <cell r="AA113">
            <v>1546.2198115629021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1014.1641921889461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10.141641921889461</v>
          </cell>
          <cell r="Y114">
            <v>1024.3058341108356</v>
          </cell>
          <cell r="Z114">
            <v>10.141641921889461</v>
          </cell>
          <cell r="AA114">
            <v>1014.1641921889461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1348.1167250562607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13.481167250562608</v>
          </cell>
          <cell r="Y115">
            <v>1361.5978923068233</v>
          </cell>
          <cell r="Z115">
            <v>13.481167250562608</v>
          </cell>
          <cell r="AA115">
            <v>1348.1167250562607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1112.6457717647177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11.126457717647178</v>
          </cell>
          <cell r="Y116">
            <v>1123.7722294823648</v>
          </cell>
          <cell r="Z116">
            <v>11.126457717647178</v>
          </cell>
          <cell r="AA116">
            <v>1112.6457717647177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1281.377760185818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12.813777601858181</v>
          </cell>
          <cell r="Y117">
            <v>1294.1915377876762</v>
          </cell>
          <cell r="Z117">
            <v>12.813777601858181</v>
          </cell>
          <cell r="AA117">
            <v>1281.377760185818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921.91559018293776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9.2191559018293781</v>
          </cell>
          <cell r="Y118">
            <v>931.13474608476713</v>
          </cell>
          <cell r="Z118">
            <v>9.2191559018293781</v>
          </cell>
          <cell r="AA118">
            <v>921.91559018293776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830.48326867982348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8.3048326867982354</v>
          </cell>
          <cell r="Y119">
            <v>838.78810136662173</v>
          </cell>
          <cell r="Z119">
            <v>8.3048326867982354</v>
          </cell>
          <cell r="AA119">
            <v>830.48326867982348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2225.2915435294353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31.913688162567084</v>
          </cell>
          <cell r="Y120">
            <v>3223.2825044192755</v>
          </cell>
          <cell r="Z120">
            <v>31.913688162567084</v>
          </cell>
          <cell r="AA120">
            <v>3191.3688162567082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2562.7555203716361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35.288327930989091</v>
          </cell>
          <cell r="Y121">
            <v>3564.1211210298979</v>
          </cell>
          <cell r="Z121">
            <v>35.288327930989091</v>
          </cell>
          <cell r="AA121">
            <v>3528.832793098909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1489.5469004745771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24.556241732018503</v>
          </cell>
          <cell r="Y122">
            <v>2480.1804149338686</v>
          </cell>
          <cell r="Z122">
            <v>24.556241732018503</v>
          </cell>
          <cell r="AA122">
            <v>2455.6241732018502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1.6105930909805981</v>
          </cell>
          <cell r="D41">
            <v>23593.305878059065</v>
          </cell>
        </row>
        <row r="42">
          <cell r="A42" t="str">
            <v>ET-220COPAS600</v>
          </cell>
          <cell r="B42">
            <v>8016</v>
          </cell>
          <cell r="C42">
            <v>3.9401385972280556</v>
          </cell>
          <cell r="D42">
            <v>31584.150995380092</v>
          </cell>
        </row>
        <row r="43">
          <cell r="A43" t="str">
            <v>ET-220COPAS500</v>
          </cell>
          <cell r="B43">
            <v>6748.666666666667</v>
          </cell>
          <cell r="C43">
            <v>3.9401385972280556</v>
          </cell>
          <cell r="D43">
            <v>26590.682013159738</v>
          </cell>
        </row>
        <row r="44">
          <cell r="A44" t="str">
            <v>ET-220COPAD600</v>
          </cell>
          <cell r="B44">
            <v>9331</v>
          </cell>
          <cell r="C44">
            <v>3.9401385972280556</v>
          </cell>
          <cell r="D44">
            <v>36765.43325073499</v>
          </cell>
        </row>
        <row r="45">
          <cell r="A45" t="str">
            <v>ET-220COPAD500</v>
          </cell>
          <cell r="B45">
            <v>7949</v>
          </cell>
          <cell r="C45">
            <v>3.9401385972280556</v>
          </cell>
          <cell r="D45">
            <v>31320.161709365813</v>
          </cell>
        </row>
        <row r="46">
          <cell r="A46" t="str">
            <v>ET-060COACS400</v>
          </cell>
          <cell r="B46">
            <v>5008</v>
          </cell>
          <cell r="C46">
            <v>3.9401385972280556</v>
          </cell>
          <cell r="D46">
            <v>19732.214094918101</v>
          </cell>
        </row>
        <row r="47">
          <cell r="A47" t="str">
            <v>ET-060COACD400</v>
          </cell>
          <cell r="B47">
            <v>5008</v>
          </cell>
          <cell r="C47">
            <v>3.9401385972280556</v>
          </cell>
          <cell r="D47">
            <v>19732.214094918101</v>
          </cell>
        </row>
        <row r="48">
          <cell r="A48" t="str">
            <v>ET-060COACD500</v>
          </cell>
          <cell r="B48">
            <v>5437</v>
          </cell>
          <cell r="C48">
            <v>3.9401385972280556</v>
          </cell>
          <cell r="D48">
            <v>21422.533553128938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5">
          <cell r="H5" t="str">
            <v>COU0</v>
          </cell>
        </row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</sheetNames>
    <sheetDataSet>
      <sheetData sheetId="0" refreshError="1">
        <row r="5">
          <cell r="H5" t="str">
            <v>COU0</v>
          </cell>
          <cell r="I5" t="str">
            <v>Costa Urbana de 0 a 1000 msnm</v>
          </cell>
          <cell r="J5" t="str">
            <v>LIMA</v>
          </cell>
        </row>
        <row r="6">
          <cell r="H6" t="str">
            <v>COR0</v>
          </cell>
          <cell r="I6" t="str">
            <v>Costa Rural de 0 a 1000 msnm</v>
          </cell>
          <cell r="J6" t="str">
            <v>LIMA</v>
          </cell>
        </row>
        <row r="7">
          <cell r="H7" t="str">
            <v>SIU0</v>
          </cell>
          <cell r="I7" t="str">
            <v>Sierra Urbana de 1000 a 3000 msnm</v>
          </cell>
          <cell r="J7" t="str">
            <v>AREQUIPA</v>
          </cell>
        </row>
        <row r="8">
          <cell r="H8" t="str">
            <v>SIU1</v>
          </cell>
          <cell r="I8" t="str">
            <v>Sierra Urbana de 3001 a 4000 msnm</v>
          </cell>
          <cell r="J8" t="str">
            <v>JUNIN</v>
          </cell>
        </row>
        <row r="9">
          <cell r="H9" t="str">
            <v>SIR0</v>
          </cell>
          <cell r="I9" t="str">
            <v>Sierra Rural de 1000 a 3000 msnm</v>
          </cell>
          <cell r="J9" t="str">
            <v>AREQUIPA</v>
          </cell>
        </row>
        <row r="10">
          <cell r="H10" t="str">
            <v>SIR1</v>
          </cell>
          <cell r="I10" t="str">
            <v xml:space="preserve">Sierra Rural de 3001 a 4500 msnm </v>
          </cell>
          <cell r="J10" t="str">
            <v>JUNIN</v>
          </cell>
        </row>
        <row r="11">
          <cell r="H11" t="str">
            <v>SIR2</v>
          </cell>
          <cell r="I11" t="str">
            <v>Sierra Rural más de 4500 msnm</v>
          </cell>
          <cell r="J11" t="str">
            <v>PASCO</v>
          </cell>
        </row>
        <row r="12">
          <cell r="H12" t="str">
            <v>SER0</v>
          </cell>
          <cell r="I12" t="str">
            <v>Selva Rural de 0 a 1000 msnm</v>
          </cell>
          <cell r="J12" t="str">
            <v>UCAYALI</v>
          </cell>
        </row>
        <row r="13">
          <cell r="H13" t="str">
            <v>SEU0</v>
          </cell>
          <cell r="I13" t="str">
            <v>Selva Urbana de 0 a 1000 msnm</v>
          </cell>
          <cell r="J13" t="str">
            <v>UCAYALI</v>
          </cell>
        </row>
        <row r="38">
          <cell r="H38" t="str">
            <v>0</v>
          </cell>
          <cell r="I38" t="str">
            <v>No Tiene</v>
          </cell>
        </row>
        <row r="39">
          <cell r="H39" t="str">
            <v>1</v>
          </cell>
          <cell r="I39" t="str">
            <v>1 Cable de Guarda</v>
          </cell>
        </row>
        <row r="40">
          <cell r="H40" t="str">
            <v>2</v>
          </cell>
          <cell r="I40" t="str">
            <v>2 Cables de Guarda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>
        <row r="27">
          <cell r="C27" t="str">
            <v>COU</v>
          </cell>
          <cell r="D27" t="str">
            <v>0-1000</v>
          </cell>
          <cell r="E27" t="str">
            <v>Hipótesis 1:</v>
          </cell>
          <cell r="F27">
            <v>1000</v>
          </cell>
          <cell r="G27">
            <v>30</v>
          </cell>
          <cell r="H27">
            <v>0</v>
          </cell>
          <cell r="I27" t="str">
            <v>18%EDS</v>
          </cell>
          <cell r="J27">
            <v>0</v>
          </cell>
        </row>
        <row r="28">
          <cell r="B28" t="str">
            <v>COR0</v>
          </cell>
          <cell r="E28" t="str">
            <v>Hipótesis 2:</v>
          </cell>
          <cell r="I28" t="str">
            <v>x</v>
          </cell>
          <cell r="J28">
            <v>30.806250512399998</v>
          </cell>
        </row>
        <row r="29">
          <cell r="E29" t="str">
            <v>Hipótesis 3:</v>
          </cell>
          <cell r="J29">
            <v>0</v>
          </cell>
        </row>
        <row r="30">
          <cell r="E30" t="str">
            <v>Hipótesis 4:</v>
          </cell>
          <cell r="J30">
            <v>0</v>
          </cell>
        </row>
        <row r="31">
          <cell r="E31" t="str">
            <v>Hipótesis 5:</v>
          </cell>
        </row>
        <row r="32">
          <cell r="C32" t="str">
            <v>COR</v>
          </cell>
          <cell r="D32" t="str">
            <v>0-1000</v>
          </cell>
          <cell r="E32" t="str">
            <v>Hipótesis 1:</v>
          </cell>
          <cell r="F32">
            <v>1000</v>
          </cell>
          <cell r="G32">
            <v>30</v>
          </cell>
          <cell r="H32">
            <v>0</v>
          </cell>
          <cell r="I32" t="str">
            <v>18%EDS</v>
          </cell>
          <cell r="J32">
            <v>0</v>
          </cell>
        </row>
        <row r="33">
          <cell r="B33" t="str">
            <v>COR0</v>
          </cell>
          <cell r="E33" t="str">
            <v>Hipótesis 2:</v>
          </cell>
          <cell r="I33" t="str">
            <v>x</v>
          </cell>
          <cell r="J33">
            <v>30.806250512399998</v>
          </cell>
        </row>
        <row r="34">
          <cell r="E34" t="str">
            <v>Hipótesis 3:</v>
          </cell>
          <cell r="J34">
            <v>0</v>
          </cell>
        </row>
        <row r="35">
          <cell r="E35" t="str">
            <v>Hipótesis 4:</v>
          </cell>
          <cell r="J35">
            <v>0</v>
          </cell>
        </row>
        <row r="36">
          <cell r="E36" t="str">
            <v>Hipótesis 5:</v>
          </cell>
        </row>
        <row r="37">
          <cell r="C37" t="str">
            <v>SIR0</v>
          </cell>
          <cell r="D37" t="str">
            <v>1000-3000</v>
          </cell>
          <cell r="E37" t="str">
            <v>Hipótesis 1:</v>
          </cell>
          <cell r="F37">
            <v>3000</v>
          </cell>
          <cell r="G37">
            <v>28</v>
          </cell>
          <cell r="H37">
            <v>0.1</v>
          </cell>
          <cell r="I37" t="str">
            <v>18%EDS</v>
          </cell>
          <cell r="J37">
            <v>0</v>
          </cell>
        </row>
        <row r="38">
          <cell r="B38" t="str">
            <v>SIR0</v>
          </cell>
          <cell r="E38" t="str">
            <v>Hipótesis 2:</v>
          </cell>
          <cell r="I38" t="str">
            <v>x</v>
          </cell>
          <cell r="J38">
            <v>42.255144360000003</v>
          </cell>
        </row>
        <row r="39">
          <cell r="E39" t="str">
            <v>Hipótesis 3:</v>
          </cell>
          <cell r="J39">
            <v>0</v>
          </cell>
        </row>
        <row r="40">
          <cell r="E40" t="str">
            <v>Hipótesis 4:</v>
          </cell>
          <cell r="J40">
            <v>0</v>
          </cell>
        </row>
        <row r="41">
          <cell r="E41" t="str">
            <v>Hipótesis 5:</v>
          </cell>
        </row>
        <row r="42">
          <cell r="C42" t="str">
            <v>SIR1</v>
          </cell>
          <cell r="D42" t="str">
            <v>3000-4000</v>
          </cell>
          <cell r="E42" t="str">
            <v>Hipótesis 1:</v>
          </cell>
          <cell r="F42">
            <v>4000</v>
          </cell>
          <cell r="G42">
            <v>25</v>
          </cell>
          <cell r="H42">
            <v>0.1</v>
          </cell>
          <cell r="I42" t="str">
            <v>18%EDS</v>
          </cell>
          <cell r="J42">
            <v>0</v>
          </cell>
        </row>
        <row r="43">
          <cell r="B43" t="str">
            <v>SIR1</v>
          </cell>
          <cell r="E43" t="str">
            <v>Hipótesis 2:</v>
          </cell>
          <cell r="I43" t="str">
            <v>x</v>
          </cell>
          <cell r="J43">
            <v>39.019330350000004</v>
          </cell>
        </row>
        <row r="44">
          <cell r="E44" t="str">
            <v>Hipótesis 3:</v>
          </cell>
          <cell r="J44">
            <v>0</v>
          </cell>
        </row>
        <row r="45">
          <cell r="E45" t="str">
            <v>Hipótesis 4:</v>
          </cell>
          <cell r="J45">
            <v>0</v>
          </cell>
        </row>
        <row r="46">
          <cell r="E46" t="str">
            <v>Hipótesis 5:</v>
          </cell>
          <cell r="J46">
            <v>19.509665175000002</v>
          </cell>
        </row>
        <row r="47">
          <cell r="C47" t="str">
            <v>SIR2</v>
          </cell>
          <cell r="D47" t="str">
            <v>4000-4500</v>
          </cell>
          <cell r="E47" t="str">
            <v>Hipótesis 1:</v>
          </cell>
          <cell r="F47">
            <v>4500</v>
          </cell>
          <cell r="G47">
            <v>22</v>
          </cell>
          <cell r="H47">
            <v>0.1</v>
          </cell>
          <cell r="I47" t="str">
            <v>18%EDS</v>
          </cell>
          <cell r="J47">
            <v>0</v>
          </cell>
        </row>
        <row r="48">
          <cell r="B48" t="str">
            <v>SIR2</v>
          </cell>
          <cell r="E48" t="str">
            <v>Hipótesis 2:</v>
          </cell>
          <cell r="I48" t="str">
            <v>x</v>
          </cell>
          <cell r="J48">
            <v>46.036778287499999</v>
          </cell>
        </row>
        <row r="49">
          <cell r="E49" t="str">
            <v>Hipótesis 3:</v>
          </cell>
          <cell r="J49">
            <v>0</v>
          </cell>
        </row>
        <row r="50">
          <cell r="E50" t="str">
            <v>Hipótesis 4:</v>
          </cell>
          <cell r="J50">
            <v>0</v>
          </cell>
        </row>
        <row r="51">
          <cell r="E51" t="str">
            <v>Hipótesis 5:</v>
          </cell>
          <cell r="J51">
            <v>23.018389143749999</v>
          </cell>
        </row>
        <row r="52">
          <cell r="C52" t="str">
            <v>SER</v>
          </cell>
          <cell r="D52" t="str">
            <v>0-1000</v>
          </cell>
          <cell r="E52" t="str">
            <v>Hipótesis 1:</v>
          </cell>
          <cell r="F52">
            <v>1000</v>
          </cell>
          <cell r="G52">
            <v>38</v>
          </cell>
          <cell r="H52">
            <v>0</v>
          </cell>
          <cell r="I52" t="str">
            <v>18 %EDS</v>
          </cell>
          <cell r="J52">
            <v>0</v>
          </cell>
        </row>
        <row r="53">
          <cell r="B53" t="str">
            <v>SER0</v>
          </cell>
          <cell r="E53" t="str">
            <v>Hipótesis 2:</v>
          </cell>
          <cell r="I53" t="str">
            <v>x</v>
          </cell>
          <cell r="J53">
            <v>30.806250512399998</v>
          </cell>
        </row>
        <row r="54">
          <cell r="E54" t="str">
            <v>Hipótesis 3:</v>
          </cell>
          <cell r="J54">
            <v>0</v>
          </cell>
        </row>
        <row r="55">
          <cell r="E55" t="str">
            <v>Hipótesis 4:</v>
          </cell>
          <cell r="J55">
            <v>0</v>
          </cell>
        </row>
        <row r="56">
          <cell r="E56" t="str">
            <v>Hipótesis 5:</v>
          </cell>
        </row>
      </sheetData>
      <sheetData sheetId="1">
        <row r="2">
          <cell r="C2" t="str">
            <v>AAAC</v>
          </cell>
        </row>
        <row r="3">
          <cell r="C3" t="str">
            <v>CONDUCTOR AAAC</v>
          </cell>
        </row>
        <row r="4">
          <cell r="C4" t="str">
            <v>GERMAN CONDUCTOR SIZES</v>
          </cell>
        </row>
        <row r="5">
          <cell r="C5" t="str">
            <v>SECCION</v>
          </cell>
          <cell r="D5" t="str">
            <v>REAL</v>
          </cell>
          <cell r="E5" t="str">
            <v>HILOS</v>
          </cell>
          <cell r="F5" t="str">
            <v>DIAMETRO CONDUCTOR</v>
          </cell>
          <cell r="G5" t="str">
            <v>PESO LINEAL</v>
          </cell>
          <cell r="H5" t="str">
            <v>TIRO DE ROTURA</v>
          </cell>
          <cell r="J5" t="str">
            <v>RESIS MAX 20 0C</v>
          </cell>
          <cell r="K5" t="str">
            <v>COEF DILATACION LINEAL</v>
          </cell>
          <cell r="L5" t="str">
            <v>MODULO DE ELASTICIDAD FINAL E</v>
          </cell>
        </row>
        <row r="6">
          <cell r="C6" t="str">
            <v>mm2</v>
          </cell>
          <cell r="D6" t="str">
            <v>mm2</v>
          </cell>
          <cell r="E6" t="str">
            <v>Cant</v>
          </cell>
          <cell r="F6" t="str">
            <v>mm</v>
          </cell>
          <cell r="G6" t="str">
            <v>kg/km</v>
          </cell>
          <cell r="H6" t="str">
            <v>daN</v>
          </cell>
          <cell r="I6" t="str">
            <v>kg-f</v>
          </cell>
          <cell r="J6" t="str">
            <v>Ohm/km</v>
          </cell>
          <cell r="K6" t="str">
            <v>(1/0C)</v>
          </cell>
          <cell r="L6" t="str">
            <v>kg/mm2</v>
          </cell>
        </row>
        <row r="7">
          <cell r="B7" t="str">
            <v>AAAC70</v>
          </cell>
          <cell r="C7">
            <v>70</v>
          </cell>
          <cell r="D7">
            <v>65.81</v>
          </cell>
          <cell r="E7">
            <v>19</v>
          </cell>
          <cell r="F7">
            <v>10.5</v>
          </cell>
          <cell r="G7">
            <v>181</v>
          </cell>
          <cell r="H7">
            <v>1838</v>
          </cell>
          <cell r="I7">
            <v>1874.2086000000002</v>
          </cell>
          <cell r="J7">
            <v>0.50729999999999997</v>
          </cell>
          <cell r="K7">
            <v>2.3E-5</v>
          </cell>
          <cell r="L7">
            <v>6200</v>
          </cell>
        </row>
        <row r="8">
          <cell r="B8" t="str">
            <v>AAAC95</v>
          </cell>
          <cell r="C8">
            <v>95</v>
          </cell>
          <cell r="D8">
            <v>93.27</v>
          </cell>
          <cell r="E8">
            <v>19</v>
          </cell>
          <cell r="F8">
            <v>12.5</v>
          </cell>
          <cell r="G8">
            <v>256</v>
          </cell>
          <cell r="H8">
            <v>2605</v>
          </cell>
          <cell r="I8">
            <v>2656.3185000000003</v>
          </cell>
          <cell r="J8">
            <v>0.3579</v>
          </cell>
          <cell r="K8">
            <v>2.3E-5</v>
          </cell>
        </row>
        <row r="9">
          <cell r="B9" t="str">
            <v>AAAC120</v>
          </cell>
          <cell r="C9">
            <v>120</v>
          </cell>
          <cell r="D9">
            <v>116.99</v>
          </cell>
          <cell r="E9">
            <v>19</v>
          </cell>
          <cell r="F9">
            <v>14</v>
          </cell>
          <cell r="G9">
            <v>322</v>
          </cell>
          <cell r="H9">
            <v>3268</v>
          </cell>
          <cell r="I9">
            <v>3332.3796000000002</v>
          </cell>
          <cell r="J9">
            <v>0.28539999999999999</v>
          </cell>
          <cell r="K9">
            <v>2.3E-5</v>
          </cell>
          <cell r="L9">
            <v>6200</v>
          </cell>
        </row>
        <row r="10">
          <cell r="B10" t="str">
            <v>AAAC150</v>
          </cell>
          <cell r="C10">
            <v>150</v>
          </cell>
          <cell r="D10">
            <v>147.11000000000001</v>
          </cell>
          <cell r="E10">
            <v>37</v>
          </cell>
          <cell r="F10">
            <v>15.8</v>
          </cell>
          <cell r="G10">
            <v>406</v>
          </cell>
          <cell r="H10">
            <v>4109</v>
          </cell>
          <cell r="I10">
            <v>4189.9472999999998</v>
          </cell>
          <cell r="J10">
            <v>0.22739999999999999</v>
          </cell>
          <cell r="K10">
            <v>2.3E-5</v>
          </cell>
        </row>
        <row r="11">
          <cell r="B11" t="str">
            <v>AAAC185</v>
          </cell>
          <cell r="C11">
            <v>185</v>
          </cell>
          <cell r="D11">
            <v>181.62</v>
          </cell>
          <cell r="E11">
            <v>37</v>
          </cell>
          <cell r="F11">
            <v>17.5</v>
          </cell>
          <cell r="G11">
            <v>500</v>
          </cell>
          <cell r="H11">
            <v>5073</v>
          </cell>
          <cell r="I11">
            <v>5172.9381000000003</v>
          </cell>
          <cell r="J11">
            <v>0.1842</v>
          </cell>
          <cell r="K11">
            <v>2.3E-5</v>
          </cell>
        </row>
        <row r="12">
          <cell r="B12" t="str">
            <v>AAAC240</v>
          </cell>
          <cell r="C12">
            <v>240</v>
          </cell>
          <cell r="D12">
            <v>242.54</v>
          </cell>
          <cell r="E12">
            <v>61</v>
          </cell>
          <cell r="F12">
            <v>20.3</v>
          </cell>
          <cell r="G12">
            <v>670</v>
          </cell>
          <cell r="H12">
            <v>6774</v>
          </cell>
          <cell r="I12">
            <v>6907.4477999999999</v>
          </cell>
          <cell r="J12">
            <v>0.13830000000000001</v>
          </cell>
          <cell r="K12">
            <v>2.3E-5</v>
          </cell>
          <cell r="L12">
            <v>6000</v>
          </cell>
        </row>
        <row r="13">
          <cell r="B13" t="str">
            <v>AAAC300</v>
          </cell>
          <cell r="C13">
            <v>300</v>
          </cell>
          <cell r="D13">
            <v>299.43</v>
          </cell>
          <cell r="E13">
            <v>61</v>
          </cell>
          <cell r="F13">
            <v>22.5</v>
          </cell>
          <cell r="G13">
            <v>827</v>
          </cell>
          <cell r="H13">
            <v>8363</v>
          </cell>
          <cell r="I13">
            <v>8527.7511000000013</v>
          </cell>
          <cell r="J13">
            <v>0.112</v>
          </cell>
          <cell r="K13">
            <v>2.3E-5</v>
          </cell>
          <cell r="L13">
            <v>6000</v>
          </cell>
        </row>
        <row r="14">
          <cell r="B14" t="str">
            <v>AAAC400</v>
          </cell>
          <cell r="C14">
            <v>400</v>
          </cell>
          <cell r="D14">
            <v>400.14</v>
          </cell>
          <cell r="E14">
            <v>61</v>
          </cell>
          <cell r="F14">
            <v>26</v>
          </cell>
          <cell r="G14">
            <v>1104</v>
          </cell>
          <cell r="H14">
            <v>11176</v>
          </cell>
          <cell r="I14">
            <v>11396.1672</v>
          </cell>
          <cell r="J14">
            <v>8.3799999999999999E-2</v>
          </cell>
          <cell r="K14">
            <v>2.3E-5</v>
          </cell>
          <cell r="L14">
            <v>6000</v>
          </cell>
        </row>
        <row r="15">
          <cell r="B15" t="str">
            <v>AAAC500</v>
          </cell>
          <cell r="C15">
            <v>500</v>
          </cell>
          <cell r="D15">
            <v>499.83</v>
          </cell>
          <cell r="E15">
            <v>61</v>
          </cell>
          <cell r="F15">
            <v>29.1</v>
          </cell>
          <cell r="G15">
            <v>1379</v>
          </cell>
          <cell r="H15">
            <v>13960</v>
          </cell>
          <cell r="I15">
            <v>14235.012000000001</v>
          </cell>
          <cell r="J15">
            <v>6.7089999999999997E-2</v>
          </cell>
          <cell r="K15">
            <v>2.3E-5</v>
          </cell>
          <cell r="L15">
            <v>6000</v>
          </cell>
        </row>
        <row r="16">
          <cell r="B16" t="str">
            <v>AAAC600</v>
          </cell>
          <cell r="C16">
            <v>600</v>
          </cell>
          <cell r="D16">
            <v>600.92999999999995</v>
          </cell>
          <cell r="E16">
            <v>91</v>
          </cell>
          <cell r="F16">
            <v>31.900000000000002</v>
          </cell>
          <cell r="G16">
            <v>1661.4</v>
          </cell>
          <cell r="H16">
            <v>16784</v>
          </cell>
          <cell r="I16">
            <v>17114.644800000002</v>
          </cell>
          <cell r="J16">
            <v>5.6618000000000002E-2</v>
          </cell>
          <cell r="K16">
            <v>2.3E-5</v>
          </cell>
          <cell r="L16">
            <v>6000</v>
          </cell>
        </row>
        <row r="17">
          <cell r="B17" t="str">
            <v>AAAC625</v>
          </cell>
          <cell r="C17">
            <v>625</v>
          </cell>
          <cell r="D17">
            <v>626.20000000000005</v>
          </cell>
          <cell r="E17">
            <v>91</v>
          </cell>
          <cell r="F17">
            <v>32.6</v>
          </cell>
          <cell r="G17">
            <v>1732</v>
          </cell>
          <cell r="H17">
            <v>17490</v>
          </cell>
          <cell r="I17">
            <v>17834.553</v>
          </cell>
          <cell r="J17">
            <v>5.3999999999999999E-2</v>
          </cell>
          <cell r="K17">
            <v>2.3E-5</v>
          </cell>
          <cell r="L17">
            <v>6000</v>
          </cell>
        </row>
        <row r="18">
          <cell r="B18" t="str">
            <v>AAAC700</v>
          </cell>
          <cell r="C18">
            <v>700</v>
          </cell>
          <cell r="D18">
            <v>701.58</v>
          </cell>
          <cell r="E18">
            <v>91</v>
          </cell>
          <cell r="F18">
            <v>34.442857142857143</v>
          </cell>
          <cell r="G18">
            <v>1940.2857142857142</v>
          </cell>
          <cell r="H18">
            <v>19595.142857142859</v>
          </cell>
          <cell r="I18">
            <v>19981.167171428573</v>
          </cell>
          <cell r="J18">
            <v>4.877142857142857E-2</v>
          </cell>
          <cell r="K18">
            <v>2.3E-5</v>
          </cell>
          <cell r="L18">
            <v>6000</v>
          </cell>
        </row>
        <row r="19">
          <cell r="B19" t="str">
            <v>AAAC800</v>
          </cell>
          <cell r="C19">
            <v>800</v>
          </cell>
          <cell r="D19">
            <v>802.09</v>
          </cell>
          <cell r="E19">
            <v>91</v>
          </cell>
          <cell r="F19">
            <v>36.9</v>
          </cell>
          <cell r="G19">
            <v>2218</v>
          </cell>
          <cell r="H19">
            <v>22402</v>
          </cell>
          <cell r="I19">
            <v>22843.3194</v>
          </cell>
          <cell r="J19">
            <v>4.1799999999999997E-2</v>
          </cell>
          <cell r="K19">
            <v>2.3E-5</v>
          </cell>
        </row>
        <row r="20">
          <cell r="B20" t="str">
            <v>AAAC900</v>
          </cell>
          <cell r="C20">
            <v>900</v>
          </cell>
          <cell r="D20">
            <v>999.71</v>
          </cell>
          <cell r="E20">
            <v>91</v>
          </cell>
          <cell r="F20">
            <v>41.1</v>
          </cell>
          <cell r="G20">
            <v>2767</v>
          </cell>
          <cell r="H20">
            <v>27922</v>
          </cell>
          <cell r="I20">
            <v>28472.063400000003</v>
          </cell>
          <cell r="J20">
            <v>3.3500000000000002E-2</v>
          </cell>
          <cell r="K20">
            <v>2.3E-5</v>
          </cell>
        </row>
        <row r="21">
          <cell r="C21" t="str">
            <v>ACSR</v>
          </cell>
        </row>
        <row r="22">
          <cell r="C22" t="str">
            <v>CONDUCTOR ACSR</v>
          </cell>
        </row>
        <row r="24">
          <cell r="C24" t="str">
            <v>SECCION</v>
          </cell>
          <cell r="D24" t="str">
            <v>REAL</v>
          </cell>
          <cell r="E24" t="str">
            <v>HILOS</v>
          </cell>
          <cell r="F24" t="str">
            <v>DIAMETRO CONDUCTOR</v>
          </cell>
          <cell r="G24" t="str">
            <v>PESO LINEAL</v>
          </cell>
          <cell r="H24" t="str">
            <v>TIRO DE ROTURA</v>
          </cell>
          <cell r="J24" t="str">
            <v>RESIS MAX 20 0C</v>
          </cell>
          <cell r="K24" t="str">
            <v>COEF DILATACION LINEAL</v>
          </cell>
          <cell r="L24" t="str">
            <v>MODULO DE ELASTICIDAD FINAL E</v>
          </cell>
        </row>
        <row r="25">
          <cell r="C25" t="str">
            <v>mm2</v>
          </cell>
          <cell r="D25" t="str">
            <v>mm2</v>
          </cell>
          <cell r="E25" t="str">
            <v>Cant</v>
          </cell>
          <cell r="F25" t="str">
            <v>mm</v>
          </cell>
          <cell r="G25" t="str">
            <v>kg/km</v>
          </cell>
          <cell r="H25" t="str">
            <v>daN</v>
          </cell>
          <cell r="I25" t="str">
            <v>kg-f</v>
          </cell>
          <cell r="J25" t="str">
            <v>Ohm/km</v>
          </cell>
          <cell r="K25" t="str">
            <v>(1/0C)</v>
          </cell>
          <cell r="L25" t="str">
            <v>kg/mm2</v>
          </cell>
        </row>
        <row r="26">
          <cell r="B26" t="str">
            <v>ACSR125</v>
          </cell>
          <cell r="C26">
            <v>125</v>
          </cell>
          <cell r="D26">
            <v>125.09</v>
          </cell>
          <cell r="F26">
            <v>14.31</v>
          </cell>
          <cell r="G26">
            <v>433.1</v>
          </cell>
          <cell r="I26">
            <v>3787</v>
          </cell>
          <cell r="J26">
            <v>0.26100000000000001</v>
          </cell>
          <cell r="K26">
            <v>1.91E-5</v>
          </cell>
          <cell r="L26">
            <v>8000</v>
          </cell>
        </row>
        <row r="27">
          <cell r="B27" t="str">
            <v>ACSR250</v>
          </cell>
          <cell r="C27">
            <v>250</v>
          </cell>
          <cell r="D27">
            <v>248.32</v>
          </cell>
          <cell r="F27">
            <v>20.47</v>
          </cell>
          <cell r="G27">
            <v>910</v>
          </cell>
          <cell r="I27">
            <v>9029.7999999999993</v>
          </cell>
          <cell r="J27">
            <v>0.13800000000000001</v>
          </cell>
          <cell r="K27">
            <v>1.8899999999999999E-5</v>
          </cell>
          <cell r="L27">
            <v>8000</v>
          </cell>
        </row>
        <row r="28">
          <cell r="B28" t="str">
            <v>ACSR243</v>
          </cell>
          <cell r="C28">
            <v>243</v>
          </cell>
          <cell r="D28">
            <v>243.19</v>
          </cell>
          <cell r="F28">
            <v>20.3</v>
          </cell>
          <cell r="G28">
            <v>850</v>
          </cell>
          <cell r="I28">
            <v>7637</v>
          </cell>
          <cell r="J28">
            <v>0.13800000000000001</v>
          </cell>
          <cell r="K28">
            <v>1.7799999999999999E-5</v>
          </cell>
          <cell r="L28">
            <v>7945.3</v>
          </cell>
        </row>
        <row r="29">
          <cell r="B29" t="str">
            <v>ACSR315</v>
          </cell>
          <cell r="C29">
            <v>315</v>
          </cell>
          <cell r="D29">
            <v>314.85000000000002</v>
          </cell>
          <cell r="F29">
            <v>21.966915863506124</v>
          </cell>
          <cell r="G29">
            <v>1072.044610575671</v>
          </cell>
          <cell r="H29">
            <v>0</v>
          </cell>
          <cell r="I29">
            <v>9231.8598594189498</v>
          </cell>
          <cell r="J29">
            <v>0.15006202276070255</v>
          </cell>
          <cell r="K29">
            <v>1.8669571099166313E-5</v>
          </cell>
          <cell r="L29">
            <v>8000</v>
          </cell>
        </row>
        <row r="30">
          <cell r="B30" t="str">
            <v>ACSR400</v>
          </cell>
          <cell r="C30">
            <v>400</v>
          </cell>
          <cell r="D30">
            <v>400.1</v>
          </cell>
          <cell r="F30">
            <v>25.392378223495705</v>
          </cell>
          <cell r="G30">
            <v>1357.8882521489973</v>
          </cell>
          <cell r="H30">
            <v>0</v>
          </cell>
          <cell r="I30">
            <v>11677.972333151378</v>
          </cell>
          <cell r="J30">
            <v>0.10022294940672852</v>
          </cell>
          <cell r="K30">
            <v>1.847620018961703E-5</v>
          </cell>
          <cell r="L30">
            <v>8000</v>
          </cell>
        </row>
        <row r="31">
          <cell r="B31" t="str">
            <v>ACSR592</v>
          </cell>
          <cell r="C31">
            <v>592</v>
          </cell>
          <cell r="D31">
            <v>591.26</v>
          </cell>
          <cell r="F31">
            <v>31.62</v>
          </cell>
          <cell r="G31">
            <v>1979</v>
          </cell>
          <cell r="I31">
            <v>16601</v>
          </cell>
          <cell r="J31">
            <v>5.4199999999999998E-2</v>
          </cell>
          <cell r="K31">
            <v>1.9300000000000002E-5</v>
          </cell>
          <cell r="L31">
            <v>7000</v>
          </cell>
        </row>
        <row r="32">
          <cell r="B32" t="str">
            <v>ACSR726</v>
          </cell>
          <cell r="C32">
            <v>726</v>
          </cell>
          <cell r="D32">
            <v>726.39</v>
          </cell>
          <cell r="F32">
            <v>35.090000000000003</v>
          </cell>
          <cell r="G32">
            <v>2434</v>
          </cell>
          <cell r="I32">
            <v>19777</v>
          </cell>
          <cell r="J32">
            <v>4.4299999999999999E-2</v>
          </cell>
          <cell r="K32">
            <v>1.9400000000000001E-5</v>
          </cell>
          <cell r="L32">
            <v>7000</v>
          </cell>
        </row>
        <row r="33">
          <cell r="C33" t="str">
            <v>ACAR</v>
          </cell>
        </row>
        <row r="34">
          <cell r="C34" t="str">
            <v>CONDUCTOR ACAR</v>
          </cell>
        </row>
        <row r="36">
          <cell r="C36" t="str">
            <v>SECCION</v>
          </cell>
          <cell r="D36" t="str">
            <v>REAL</v>
          </cell>
          <cell r="E36" t="str">
            <v>HILOS</v>
          </cell>
          <cell r="F36" t="str">
            <v>DIAMETRO CONDUCTOR</v>
          </cell>
          <cell r="G36" t="str">
            <v>PESO LINEAL</v>
          </cell>
          <cell r="H36" t="str">
            <v>TIRO DE ROTURA</v>
          </cell>
          <cell r="J36" t="str">
            <v>RESIS MAX 20 0C</v>
          </cell>
          <cell r="K36" t="str">
            <v>COEF DILATACION LINEAL</v>
          </cell>
          <cell r="L36" t="str">
            <v>MODULO DE ELASTICIDAD FINAL E</v>
          </cell>
        </row>
        <row r="37">
          <cell r="C37" t="str">
            <v>mm2</v>
          </cell>
          <cell r="D37" t="str">
            <v>mm2</v>
          </cell>
          <cell r="E37" t="str">
            <v>Cant</v>
          </cell>
          <cell r="F37" t="str">
            <v>mm</v>
          </cell>
          <cell r="G37" t="str">
            <v>kg/km</v>
          </cell>
          <cell r="H37" t="str">
            <v>daN</v>
          </cell>
          <cell r="I37" t="str">
            <v>kg-f</v>
          </cell>
          <cell r="J37" t="str">
            <v>Ohm/km</v>
          </cell>
          <cell r="K37" t="str">
            <v>(1/0C)</v>
          </cell>
          <cell r="L37" t="str">
            <v>kg/mm2</v>
          </cell>
        </row>
        <row r="38">
          <cell r="B38" t="str">
            <v>ACAR240</v>
          </cell>
          <cell r="C38">
            <v>240</v>
          </cell>
          <cell r="D38">
            <v>253</v>
          </cell>
          <cell r="E38">
            <v>37</v>
          </cell>
          <cell r="F38">
            <v>20.6</v>
          </cell>
          <cell r="G38">
            <v>698</v>
          </cell>
          <cell r="H38">
            <v>4796.5058799999997</v>
          </cell>
          <cell r="I38">
            <v>4891</v>
          </cell>
          <cell r="J38">
            <v>0.1169</v>
          </cell>
          <cell r="K38">
            <v>2.3E-5</v>
          </cell>
          <cell r="L38">
            <v>6188</v>
          </cell>
        </row>
        <row r="39">
          <cell r="B39" t="str">
            <v>ACAR300</v>
          </cell>
          <cell r="C39">
            <v>300</v>
          </cell>
          <cell r="D39">
            <v>304</v>
          </cell>
          <cell r="E39">
            <v>37</v>
          </cell>
          <cell r="F39">
            <v>22.63</v>
          </cell>
          <cell r="G39">
            <v>838</v>
          </cell>
          <cell r="H39">
            <v>6993.2290800000001</v>
          </cell>
          <cell r="I39">
            <v>7131</v>
          </cell>
          <cell r="J39">
            <v>0.1022</v>
          </cell>
          <cell r="K39">
            <v>2.3E-5</v>
          </cell>
          <cell r="L39">
            <v>6188</v>
          </cell>
        </row>
        <row r="40">
          <cell r="B40" t="str">
            <v>ACAR400</v>
          </cell>
          <cell r="C40">
            <v>400</v>
          </cell>
          <cell r="D40">
            <v>405</v>
          </cell>
          <cell r="E40">
            <v>37</v>
          </cell>
          <cell r="F40">
            <v>26.15</v>
          </cell>
          <cell r="G40">
            <v>1120</v>
          </cell>
          <cell r="H40">
            <v>9010</v>
          </cell>
          <cell r="I40">
            <v>9187.4970000000012</v>
          </cell>
          <cell r="J40">
            <v>7.6999999999999999E-2</v>
          </cell>
          <cell r="K40">
            <v>2.3E-5</v>
          </cell>
          <cell r="L40">
            <v>6188</v>
          </cell>
        </row>
        <row r="41">
          <cell r="B41" t="str">
            <v>ACAR500</v>
          </cell>
          <cell r="C41">
            <v>500</v>
          </cell>
          <cell r="D41">
            <v>507</v>
          </cell>
          <cell r="E41">
            <v>37</v>
          </cell>
          <cell r="F41">
            <v>29.3</v>
          </cell>
          <cell r="G41">
            <v>1400</v>
          </cell>
          <cell r="H41">
            <v>11190</v>
          </cell>
          <cell r="I41">
            <v>11410.443000000001</v>
          </cell>
          <cell r="J41">
            <v>6.0999999999999999E-2</v>
          </cell>
          <cell r="K41">
            <v>2.3E-5</v>
          </cell>
          <cell r="L41">
            <v>6188</v>
          </cell>
        </row>
        <row r="42">
          <cell r="B42" t="str">
            <v>ACAR600</v>
          </cell>
          <cell r="C42">
            <v>600</v>
          </cell>
          <cell r="D42">
            <v>608</v>
          </cell>
          <cell r="E42">
            <v>37</v>
          </cell>
          <cell r="F42">
            <v>32</v>
          </cell>
          <cell r="G42">
            <v>1680</v>
          </cell>
          <cell r="H42">
            <v>13400</v>
          </cell>
          <cell r="I42">
            <v>13663.980000000001</v>
          </cell>
          <cell r="J42">
            <v>5.0999999999999997E-2</v>
          </cell>
          <cell r="K42">
            <v>2.3E-5</v>
          </cell>
          <cell r="L42">
            <v>6188</v>
          </cell>
        </row>
        <row r="44">
          <cell r="C44" t="str">
            <v>CABLE DE GUARDA</v>
          </cell>
        </row>
        <row r="46">
          <cell r="C46" t="str">
            <v>SIZE</v>
          </cell>
          <cell r="D46" t="str">
            <v>REAL</v>
          </cell>
          <cell r="E46" t="str">
            <v>HILOS</v>
          </cell>
          <cell r="F46" t="str">
            <v>DIAMETRO CONDUCTOR</v>
          </cell>
          <cell r="G46" t="str">
            <v>PESO LINEAL</v>
          </cell>
          <cell r="H46" t="str">
            <v>TIRO DE ROTURA</v>
          </cell>
          <cell r="K46" t="str">
            <v>COEF DILATACION LINEAL</v>
          </cell>
          <cell r="L46" t="str">
            <v>MODULO DE ELASTICIDAD FINAL E</v>
          </cell>
        </row>
        <row r="47">
          <cell r="D47" t="str">
            <v>mm2</v>
          </cell>
          <cell r="E47" t="str">
            <v>Cant</v>
          </cell>
          <cell r="F47" t="str">
            <v>mm</v>
          </cell>
          <cell r="G47" t="str">
            <v>kg/km</v>
          </cell>
          <cell r="H47" t="str">
            <v>daN</v>
          </cell>
          <cell r="I47" t="str">
            <v>kg-f</v>
          </cell>
          <cell r="K47" t="str">
            <v>(1/0C)</v>
          </cell>
          <cell r="L47" t="str">
            <v>kg/mm2</v>
          </cell>
        </row>
        <row r="48">
          <cell r="B48" t="str">
            <v>EHS-50</v>
          </cell>
          <cell r="C48" t="str">
            <v>3/8"</v>
          </cell>
          <cell r="D48">
            <v>51.08</v>
          </cell>
          <cell r="E48">
            <v>7</v>
          </cell>
          <cell r="F48">
            <v>9.14</v>
          </cell>
          <cell r="G48">
            <v>406</v>
          </cell>
          <cell r="H48">
            <v>6850.0497999999998</v>
          </cell>
          <cell r="I48">
            <v>6985</v>
          </cell>
          <cell r="K48">
            <v>1.15E-5</v>
          </cell>
          <cell r="L48">
            <v>19000</v>
          </cell>
        </row>
        <row r="49">
          <cell r="B49" t="str">
            <v>EHS-38</v>
          </cell>
          <cell r="C49" t="str">
            <v>5/16"</v>
          </cell>
          <cell r="D49">
            <v>38.36</v>
          </cell>
          <cell r="E49">
            <v>7</v>
          </cell>
          <cell r="F49">
            <v>7.92</v>
          </cell>
          <cell r="G49">
            <v>305</v>
          </cell>
          <cell r="H49">
            <v>4981.8544000000002</v>
          </cell>
          <cell r="I49">
            <v>5080</v>
          </cell>
          <cell r="K49">
            <v>1.15E-5</v>
          </cell>
          <cell r="L49">
            <v>19000</v>
          </cell>
        </row>
        <row r="53">
          <cell r="C53" t="str">
            <v>CABLE OPGW</v>
          </cell>
        </row>
        <row r="55">
          <cell r="C55" t="str">
            <v>SIZE</v>
          </cell>
          <cell r="D55" t="str">
            <v>REAL</v>
          </cell>
          <cell r="E55" t="str">
            <v>HILOS</v>
          </cell>
          <cell r="F55" t="str">
            <v>DIAMETRO CONDUCTOR</v>
          </cell>
          <cell r="G55" t="str">
            <v>PESO LINEAL</v>
          </cell>
          <cell r="H55" t="str">
            <v>TIRO DE ROTURA</v>
          </cell>
          <cell r="K55" t="str">
            <v>COEF DILATACION LINEAL</v>
          </cell>
          <cell r="L55" t="str">
            <v>MODULO DE ELASTICIDAD FINAL E</v>
          </cell>
        </row>
        <row r="56">
          <cell r="D56" t="str">
            <v>mm2</v>
          </cell>
          <cell r="E56" t="str">
            <v>Cant</v>
          </cell>
          <cell r="F56" t="str">
            <v>mm</v>
          </cell>
          <cell r="G56" t="str">
            <v>kg/km</v>
          </cell>
          <cell r="H56" t="str">
            <v>daN</v>
          </cell>
          <cell r="I56" t="str">
            <v>kg-f</v>
          </cell>
          <cell r="K56" t="str">
            <v>(1/0C)</v>
          </cell>
          <cell r="L56" t="str">
            <v>kg/mm2</v>
          </cell>
        </row>
        <row r="57">
          <cell r="B57" t="str">
            <v>OPGW-24</v>
          </cell>
          <cell r="C57" t="str">
            <v>OPGW-24</v>
          </cell>
          <cell r="D57">
            <v>98.26</v>
          </cell>
          <cell r="E57">
            <v>24</v>
          </cell>
          <cell r="F57">
            <v>13.4</v>
          </cell>
          <cell r="G57">
            <v>535</v>
          </cell>
          <cell r="H57">
            <v>8192.6007200000004</v>
          </cell>
          <cell r="I57">
            <v>8354</v>
          </cell>
          <cell r="K57">
            <v>1.7309999999999999E-5</v>
          </cell>
          <cell r="L57">
            <v>9390</v>
          </cell>
        </row>
      </sheetData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Cod"/>
      <sheetName val="MODEXP"/>
      <sheetName val="INDICE"/>
      <sheetName val="I-101"/>
      <sheetName val="I-102"/>
      <sheetName val="I-103"/>
      <sheetName val="I-104"/>
      <sheetName val="I-105"/>
      <sheetName val="I-106"/>
      <sheetName val="Form Inv L.T."/>
      <sheetName val="Módulos LL.TT."/>
      <sheetName val="M-101"/>
      <sheetName val="M-101 Form Mant L.T."/>
      <sheetName val="Módulos Mant L.T."/>
      <sheetName val="M-003"/>
      <sheetName val="M-003 Form Act Mant"/>
      <sheetName val="Act Mto L.T."/>
      <sheetName val="Rec. Part."/>
      <sheetName val="Otros Costos"/>
      <sheetName val="Obras Civiles"/>
      <sheetName val="Equipamiento Electromecán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B5" t="str">
            <v>LT-INLI-01SI</v>
          </cell>
        </row>
        <row r="6">
          <cell r="B6" t="str">
            <v>LT-INLI-02SI</v>
          </cell>
        </row>
        <row r="7">
          <cell r="B7" t="str">
            <v>LT-INLI-02SE</v>
          </cell>
        </row>
        <row r="8">
          <cell r="B8" t="str">
            <v>LT-INLI-03SE</v>
          </cell>
        </row>
        <row r="9">
          <cell r="B9" t="str">
            <v>LT-INLI-06CO</v>
          </cell>
        </row>
        <row r="10">
          <cell r="B10" t="str">
            <v>LT-INCS-02CO</v>
          </cell>
        </row>
        <row r="11">
          <cell r="B11" t="str">
            <v>LT-INLI-07CO</v>
          </cell>
        </row>
        <row r="12">
          <cell r="B12" t="str">
            <v>LT-INLI-06SI</v>
          </cell>
        </row>
        <row r="13">
          <cell r="B13" t="str">
            <v>LT-INLI-07SI</v>
          </cell>
        </row>
        <row r="14">
          <cell r="B14" t="str">
            <v>LT-INLI-04SI</v>
          </cell>
        </row>
        <row r="15">
          <cell r="B15" t="str">
            <v>LT-INLI-08SI</v>
          </cell>
        </row>
        <row r="16">
          <cell r="B16" t="str">
            <v>LT-INLI-08SE</v>
          </cell>
        </row>
        <row r="17">
          <cell r="B17" t="str">
            <v>LT-INLI-09SI</v>
          </cell>
        </row>
        <row r="18">
          <cell r="B18" t="str">
            <v>LT-INLI-05SI</v>
          </cell>
        </row>
        <row r="19">
          <cell r="B19" t="str">
            <v>LT-INLI-09CO</v>
          </cell>
        </row>
        <row r="20">
          <cell r="B20" t="str">
            <v>LT-INLI-05CO</v>
          </cell>
        </row>
        <row r="21">
          <cell r="B21" t="str">
            <v>LT-INCS-01CO</v>
          </cell>
        </row>
        <row r="22">
          <cell r="B22" t="str">
            <v>LT-INLI-04CO</v>
          </cell>
        </row>
        <row r="23">
          <cell r="B23" t="str">
            <v>LT-INMI-01SI</v>
          </cell>
        </row>
        <row r="24">
          <cell r="B24" t="str">
            <v>LT-INMI-03SI</v>
          </cell>
        </row>
        <row r="25">
          <cell r="B25" t="str">
            <v>LT-INMI-02SI</v>
          </cell>
        </row>
        <row r="26">
          <cell r="B26" t="str">
            <v>LT-INMI-04SE</v>
          </cell>
        </row>
        <row r="27">
          <cell r="B27" t="str">
            <v>LT-INMI-05SE</v>
          </cell>
        </row>
        <row r="28">
          <cell r="B28" t="str">
            <v>LT-INMI-08CO</v>
          </cell>
        </row>
        <row r="29">
          <cell r="B29" t="str">
            <v>LT-MTCCS-01CO</v>
          </cell>
        </row>
        <row r="30">
          <cell r="B30" t="str">
            <v>LT-INMI-02CO</v>
          </cell>
        </row>
        <row r="31">
          <cell r="B31" t="str">
            <v>LT-INMI-01SE</v>
          </cell>
        </row>
        <row r="32">
          <cell r="B32" t="str">
            <v>LT-INMI-08SI</v>
          </cell>
        </row>
        <row r="33">
          <cell r="B33" t="str">
            <v>LT-INMI-06SI</v>
          </cell>
        </row>
        <row r="34">
          <cell r="B34" t="str">
            <v>LT-INMI-07SI</v>
          </cell>
        </row>
        <row r="35">
          <cell r="B35" t="str">
            <v>LT-INMI-06SE</v>
          </cell>
        </row>
        <row r="36">
          <cell r="B36" t="str">
            <v>LT-INMI-07SE</v>
          </cell>
        </row>
        <row r="37">
          <cell r="B37" t="str">
            <v>LT-INMI-06CO</v>
          </cell>
        </row>
        <row r="38">
          <cell r="B38" t="str">
            <v>LT-INMI-07CO</v>
          </cell>
        </row>
        <row r="39">
          <cell r="B39" t="str">
            <v>LT-INMI-09CO</v>
          </cell>
        </row>
        <row r="40">
          <cell r="B40" t="str">
            <v>LT-INMI-09SI</v>
          </cell>
        </row>
        <row r="41">
          <cell r="B41" t="str">
            <v>LT-INNO-01SI</v>
          </cell>
        </row>
        <row r="42">
          <cell r="B42" t="str">
            <v>LT-INNO-02SE</v>
          </cell>
        </row>
        <row r="43">
          <cell r="B43" t="str">
            <v>LT-INNO-05CO</v>
          </cell>
        </row>
        <row r="44">
          <cell r="B44" t="str">
            <v>LT-INNO-06CO</v>
          </cell>
        </row>
        <row r="45">
          <cell r="B45" t="str">
            <v>LT-INNO-03SI</v>
          </cell>
        </row>
        <row r="46">
          <cell r="B46" t="str">
            <v>LT-INNO-04SI</v>
          </cell>
        </row>
        <row r="47">
          <cell r="B47" t="str">
            <v>LT-INNO-01SE</v>
          </cell>
        </row>
        <row r="48">
          <cell r="B48" t="str">
            <v>LT-INNO-05SI</v>
          </cell>
        </row>
        <row r="49">
          <cell r="B49" t="str">
            <v>LT-INNO-06SI</v>
          </cell>
        </row>
        <row r="50">
          <cell r="B50" t="str">
            <v>LT-INNO-08SI</v>
          </cell>
        </row>
        <row r="51">
          <cell r="B51" t="str">
            <v>LT-INNO-06SE</v>
          </cell>
        </row>
        <row r="52">
          <cell r="B52" t="str">
            <v>LT-INNO-08CO</v>
          </cell>
        </row>
        <row r="53">
          <cell r="B53" t="str">
            <v>LT-INNO-07SI</v>
          </cell>
        </row>
        <row r="54">
          <cell r="B54" t="str">
            <v>LT-INNO-07CO</v>
          </cell>
        </row>
        <row r="55">
          <cell r="B55" t="str">
            <v>LT-MPT-01SI</v>
          </cell>
        </row>
        <row r="56">
          <cell r="B56" t="str">
            <v>LT-MPT-02SE</v>
          </cell>
        </row>
        <row r="57">
          <cell r="B57" t="str">
            <v>LT-MPT-03CO</v>
          </cell>
        </row>
        <row r="58">
          <cell r="B58" t="str">
            <v>LT-MPT-01SE</v>
          </cell>
        </row>
        <row r="59">
          <cell r="B59" t="str">
            <v>LT-MPT-03SI</v>
          </cell>
        </row>
        <row r="60">
          <cell r="B60" t="str">
            <v>LT-MPT-04SI</v>
          </cell>
        </row>
        <row r="61">
          <cell r="B61" t="str">
            <v>LT-MPT-04CO</v>
          </cell>
        </row>
        <row r="62">
          <cell r="B62" t="str">
            <v>LT-MPC-01SI</v>
          </cell>
        </row>
        <row r="63">
          <cell r="B63" t="str">
            <v>LT-MPC-02SI</v>
          </cell>
        </row>
        <row r="64">
          <cell r="B64" t="str">
            <v>LT-MPC-08SE</v>
          </cell>
        </row>
        <row r="65">
          <cell r="B65" t="str">
            <v>LT-MPC-02SE</v>
          </cell>
        </row>
        <row r="66">
          <cell r="B66" t="str">
            <v>LT-MPC-01CO</v>
          </cell>
        </row>
        <row r="67">
          <cell r="B67" t="str">
            <v>LT-MPC-01SE</v>
          </cell>
        </row>
        <row r="68">
          <cell r="B68" t="str">
            <v>LT-MPC-03SI</v>
          </cell>
        </row>
        <row r="69">
          <cell r="B69" t="str">
            <v>LT-MPC-03CO</v>
          </cell>
        </row>
        <row r="70">
          <cell r="B70" t="str">
            <v>LT-MPC-06SI</v>
          </cell>
        </row>
        <row r="71">
          <cell r="B71" t="str">
            <v>LT-MPC-07SE</v>
          </cell>
        </row>
        <row r="72">
          <cell r="B72" t="str">
            <v>LT-MPC-04SI</v>
          </cell>
        </row>
        <row r="73">
          <cell r="B73" t="str">
            <v>LT-MPC-05CO</v>
          </cell>
        </row>
        <row r="74">
          <cell r="B74" t="str">
            <v>LT-MPC-04CO</v>
          </cell>
        </row>
        <row r="75">
          <cell r="B75" t="str">
            <v>LT-MDRA-01SI</v>
          </cell>
        </row>
        <row r="76">
          <cell r="B76" t="str">
            <v>LT-MDRA-02SE</v>
          </cell>
        </row>
        <row r="77">
          <cell r="B77" t="str">
            <v>LT-LMAP-01CO</v>
          </cell>
        </row>
        <row r="78">
          <cell r="B78" t="str">
            <v>LT-MCE-01CO</v>
          </cell>
        </row>
        <row r="79">
          <cell r="B79" t="str">
            <v>LT-LMAP-02CO</v>
          </cell>
        </row>
        <row r="80">
          <cell r="B80" t="str">
            <v>LT-MDRA-01SE</v>
          </cell>
        </row>
        <row r="81">
          <cell r="B81" t="str">
            <v>LT-LMAP-03CO</v>
          </cell>
        </row>
        <row r="82">
          <cell r="B82" t="str">
            <v>LT-LMAP-04CO</v>
          </cell>
        </row>
        <row r="83">
          <cell r="B83" t="str">
            <v>LT-MDRA-04SI</v>
          </cell>
        </row>
        <row r="84">
          <cell r="B84" t="str">
            <v>LT-MDRA-03SI</v>
          </cell>
        </row>
        <row r="85">
          <cell r="B85" t="str">
            <v>LT-PIES-08SI</v>
          </cell>
        </row>
        <row r="86">
          <cell r="B86" t="str">
            <v>LT-LMAP-05CO</v>
          </cell>
        </row>
        <row r="87">
          <cell r="B87" t="str">
            <v>LT-LMAP-06CO</v>
          </cell>
        </row>
        <row r="88">
          <cell r="B88" t="str">
            <v>LT-MCE-02CO</v>
          </cell>
        </row>
        <row r="89">
          <cell r="B89" t="str">
            <v>LT-LMAP-07CO</v>
          </cell>
        </row>
        <row r="90">
          <cell r="B90" t="str">
            <v>LT-LMAP-09CO</v>
          </cell>
        </row>
        <row r="91">
          <cell r="B91" t="str">
            <v>LT-PIES-11SI</v>
          </cell>
        </row>
        <row r="92">
          <cell r="B92" t="str">
            <v>LT-MFS-01SI</v>
          </cell>
        </row>
        <row r="93">
          <cell r="B93" t="str">
            <v>LT-MFS-02SE</v>
          </cell>
        </row>
        <row r="94">
          <cell r="B94" t="str">
            <v>LT-PIES-05CO</v>
          </cell>
        </row>
        <row r="95">
          <cell r="B95" t="str">
            <v>LT-MTCS-01CO</v>
          </cell>
        </row>
        <row r="96">
          <cell r="B96" t="str">
            <v>LT-MDRA-01CO</v>
          </cell>
        </row>
        <row r="97">
          <cell r="B97" t="str">
            <v>LT-MFS-03SI</v>
          </cell>
        </row>
        <row r="98">
          <cell r="B98" t="str">
            <v>LT-MFS-01SE</v>
          </cell>
        </row>
        <row r="99">
          <cell r="B99" t="str">
            <v>LT-PIES-04CO</v>
          </cell>
        </row>
        <row r="100">
          <cell r="B100" t="str">
            <v>LT-AJGRA-05SI</v>
          </cell>
        </row>
        <row r="101">
          <cell r="B101" t="str">
            <v>LT-PIES-06CO</v>
          </cell>
        </row>
        <row r="102">
          <cell r="B102" t="str">
            <v>LT-MDRA-03CO</v>
          </cell>
        </row>
        <row r="103">
          <cell r="B103" t="str">
            <v>LT-PIES-07CO</v>
          </cell>
        </row>
        <row r="104">
          <cell r="B104" t="str">
            <v>LT-AJGRA-04SI</v>
          </cell>
        </row>
        <row r="105">
          <cell r="B105" t="str">
            <v>LT-MDRA-04CO</v>
          </cell>
        </row>
        <row r="106">
          <cell r="B106" t="str">
            <v>LT-MFS-04SI</v>
          </cell>
        </row>
        <row r="107">
          <cell r="B107" t="str">
            <v>LT-EMPA-01SI</v>
          </cell>
        </row>
        <row r="108">
          <cell r="B108" t="str">
            <v>LT-EMPA-02SE</v>
          </cell>
        </row>
        <row r="109">
          <cell r="B109" t="str">
            <v>LT-AJGRA-01CO</v>
          </cell>
        </row>
        <row r="110">
          <cell r="B110" t="str">
            <v>LT-MFS-03CO</v>
          </cell>
        </row>
        <row r="111">
          <cell r="B111" t="str">
            <v>LT-PIES-04SI</v>
          </cell>
        </row>
        <row r="112">
          <cell r="B112" t="str">
            <v>LT-EMPA-03SI</v>
          </cell>
        </row>
        <row r="113">
          <cell r="B113" t="str">
            <v>LT-MRES-01SI</v>
          </cell>
        </row>
        <row r="114">
          <cell r="B114" t="str">
            <v>LT-AJGRA-03CO</v>
          </cell>
        </row>
        <row r="115">
          <cell r="B115" t="str">
            <v>LT-AJGRA-04CO</v>
          </cell>
        </row>
        <row r="116">
          <cell r="B116" t="str">
            <v>LT-MRES-03SI</v>
          </cell>
        </row>
        <row r="117">
          <cell r="B117" t="str">
            <v>LT-MFS-04CO</v>
          </cell>
        </row>
        <row r="118">
          <cell r="B118" t="str">
            <v>LT-CREOS-02SI</v>
          </cell>
        </row>
        <row r="119">
          <cell r="B119" t="str">
            <v>LT-PIES-02SI</v>
          </cell>
        </row>
        <row r="120">
          <cell r="B120" t="str">
            <v>LT-PIES-03SE</v>
          </cell>
        </row>
        <row r="121">
          <cell r="B121" t="str">
            <v>LT-MRES-02CO</v>
          </cell>
        </row>
        <row r="122">
          <cell r="B122" t="str">
            <v>LT-CREOS-04CO</v>
          </cell>
        </row>
        <row r="123">
          <cell r="B123" t="str">
            <v>LT-PIES-01SI</v>
          </cell>
        </row>
        <row r="124">
          <cell r="B124" t="str">
            <v>LT-PIES-01SE</v>
          </cell>
        </row>
        <row r="125">
          <cell r="B125" t="str">
            <v>LT-AJGRA-01SI</v>
          </cell>
        </row>
        <row r="126">
          <cell r="B126" t="str">
            <v>LT-CREOS-03CO</v>
          </cell>
        </row>
        <row r="127">
          <cell r="B127" t="str">
            <v>LT-PIES-09SI</v>
          </cell>
        </row>
        <row r="128">
          <cell r="B128" t="str">
            <v>LT-PIES-10SE</v>
          </cell>
        </row>
        <row r="129">
          <cell r="B129" t="str">
            <v>LT-MRES-01CO</v>
          </cell>
        </row>
        <row r="130">
          <cell r="B130" t="str">
            <v>LT-CREOS-01CO</v>
          </cell>
        </row>
        <row r="131">
          <cell r="B131" t="str">
            <v>LT-MRES-03CO</v>
          </cell>
        </row>
        <row r="132">
          <cell r="B132" t="str">
            <v>LT-CREOS-02CO</v>
          </cell>
        </row>
        <row r="133">
          <cell r="B133" t="str">
            <v>LT-AJGRA-07SI</v>
          </cell>
        </row>
        <row r="134">
          <cell r="B134" t="str">
            <v>LT-AJGRA-02SE</v>
          </cell>
        </row>
        <row r="135">
          <cell r="B135" t="str">
            <v>LT-MCAC-02SI</v>
          </cell>
        </row>
        <row r="136">
          <cell r="B136" t="str">
            <v>LT-AJGRA-06SI</v>
          </cell>
        </row>
        <row r="137">
          <cell r="B137" t="str">
            <v>LT-AJGRA-01SE</v>
          </cell>
        </row>
        <row r="138">
          <cell r="B138" t="str">
            <v>LT-AJGRA-07CO</v>
          </cell>
        </row>
        <row r="139">
          <cell r="B139" t="str">
            <v>LT-MCAC-01SI</v>
          </cell>
        </row>
        <row r="140">
          <cell r="B140" t="str">
            <v>LT-MCAC-03SE</v>
          </cell>
        </row>
        <row r="141">
          <cell r="B141" t="str">
            <v>LT-MCAC-02CO</v>
          </cell>
        </row>
        <row r="142">
          <cell r="B142" t="str">
            <v>LT-MCAP-01SI</v>
          </cell>
        </row>
        <row r="143">
          <cell r="B143" t="str">
            <v>LT-MCAC-01CO</v>
          </cell>
        </row>
        <row r="144">
          <cell r="B144" t="str">
            <v>LT-MCAP-03SI</v>
          </cell>
        </row>
        <row r="145">
          <cell r="B145" t="str">
            <v>LT-MCAP-02SE</v>
          </cell>
        </row>
        <row r="146">
          <cell r="B146" t="str">
            <v>LT-MCAP-01CO</v>
          </cell>
        </row>
        <row r="147">
          <cell r="B147" t="str">
            <v>LT-MRES-02SI</v>
          </cell>
        </row>
        <row r="148">
          <cell r="B148" t="str">
            <v>LT-MCAP-03CO</v>
          </cell>
        </row>
        <row r="149">
          <cell r="B149" t="str">
            <v>LT-MRES-05SI</v>
          </cell>
        </row>
        <row r="150">
          <cell r="B150" t="str">
            <v>LT-MRES-06SE</v>
          </cell>
        </row>
        <row r="151">
          <cell r="B151" t="str">
            <v>LT-MRES-05SE</v>
          </cell>
        </row>
        <row r="152">
          <cell r="B152" t="str">
            <v>LT-MRES-04SI</v>
          </cell>
        </row>
        <row r="153">
          <cell r="B153" t="str">
            <v>LT-MRES-02SE</v>
          </cell>
        </row>
        <row r="154">
          <cell r="B154" t="str">
            <v>LT-CAIS-01SI</v>
          </cell>
        </row>
        <row r="155">
          <cell r="B155" t="str">
            <v>LT-CAIS-02SE</v>
          </cell>
        </row>
        <row r="156">
          <cell r="B156" t="str">
            <v>LT-CAIS-04CO</v>
          </cell>
        </row>
        <row r="157">
          <cell r="B157" t="str">
            <v>LT-CAIS-03SE</v>
          </cell>
        </row>
        <row r="158">
          <cell r="B158" t="str">
            <v>LT-CAIS-04SI</v>
          </cell>
        </row>
        <row r="159">
          <cell r="B159" t="str">
            <v>LT-CAIS-06SI</v>
          </cell>
        </row>
        <row r="160">
          <cell r="B160" t="str">
            <v>LT-CAIS-04SE</v>
          </cell>
        </row>
        <row r="161">
          <cell r="B161" t="str">
            <v>LT-CAIS-05SI</v>
          </cell>
        </row>
        <row r="162">
          <cell r="B162" t="str">
            <v>LT-CAIS-05CO</v>
          </cell>
        </row>
        <row r="163">
          <cell r="B163" t="str">
            <v>LT-CAIS-06CO</v>
          </cell>
        </row>
        <row r="164">
          <cell r="B164" t="str">
            <v>LT-CAIS-07CO</v>
          </cell>
        </row>
        <row r="165">
          <cell r="B165" t="str">
            <v>LT-CAIS-07SI</v>
          </cell>
        </row>
        <row r="166">
          <cell r="B166" t="str">
            <v>LT-CCON-03SI</v>
          </cell>
        </row>
        <row r="167">
          <cell r="B167" t="str">
            <v>LT-CCON-04SE</v>
          </cell>
        </row>
        <row r="168">
          <cell r="B168" t="str">
            <v>LT-CCON-03CO</v>
          </cell>
        </row>
        <row r="169">
          <cell r="B169" t="str">
            <v>LT-CCON-13CO</v>
          </cell>
        </row>
        <row r="170">
          <cell r="B170" t="str">
            <v>LT-CCON-01SI</v>
          </cell>
        </row>
        <row r="171">
          <cell r="B171" t="str">
            <v>LT-CCON-02SE</v>
          </cell>
        </row>
        <row r="172">
          <cell r="B172" t="str">
            <v>LT-CCON-08SI</v>
          </cell>
        </row>
        <row r="173">
          <cell r="B173" t="str">
            <v>LT-CCON-05CO</v>
          </cell>
        </row>
        <row r="174">
          <cell r="B174" t="str">
            <v>LT-CCON-01CO</v>
          </cell>
        </row>
        <row r="175">
          <cell r="B175" t="str">
            <v>LT-CCON-10SI</v>
          </cell>
        </row>
        <row r="176">
          <cell r="B176" t="str">
            <v>LT-CCON-09SI</v>
          </cell>
        </row>
        <row r="177">
          <cell r="B177" t="str">
            <v>LT-CCON-11SE</v>
          </cell>
        </row>
        <row r="178">
          <cell r="B178" t="str">
            <v>LT-CCON-09CO</v>
          </cell>
        </row>
        <row r="179">
          <cell r="B179" t="str">
            <v>LT-CCON-06SI</v>
          </cell>
        </row>
        <row r="180">
          <cell r="B180" t="str">
            <v>LT-CCON-07CO</v>
          </cell>
        </row>
        <row r="181">
          <cell r="B181" t="str">
            <v>LT-CCON-07SI</v>
          </cell>
        </row>
        <row r="182">
          <cell r="B182" t="str">
            <v>LT-CCON-12CO</v>
          </cell>
        </row>
        <row r="183">
          <cell r="B183" t="str">
            <v>LT-CFER-01SI</v>
          </cell>
        </row>
        <row r="184">
          <cell r="B184" t="str">
            <v>LT-CFER-01SE</v>
          </cell>
        </row>
        <row r="185">
          <cell r="B185" t="str">
            <v>LT-CFER-01CO</v>
          </cell>
        </row>
        <row r="186">
          <cell r="B186" t="str">
            <v>LT-CFER-04SI</v>
          </cell>
        </row>
        <row r="187">
          <cell r="B187" t="str">
            <v>LT-CFER-05SE</v>
          </cell>
        </row>
        <row r="188">
          <cell r="B188" t="str">
            <v>LT-CFER-02SI</v>
          </cell>
        </row>
        <row r="189">
          <cell r="B189" t="str">
            <v>LT-CFER-02CO</v>
          </cell>
        </row>
        <row r="190">
          <cell r="B190" t="str">
            <v>LT-CFER-03CO</v>
          </cell>
        </row>
        <row r="191">
          <cell r="B191" t="str">
            <v>LT-CFER-03SI</v>
          </cell>
        </row>
        <row r="192">
          <cell r="B192" t="str">
            <v>LT-CPER-01SI</v>
          </cell>
        </row>
        <row r="193">
          <cell r="B193" t="str">
            <v>LT-CPER-01SE</v>
          </cell>
        </row>
        <row r="194">
          <cell r="B194" t="str">
            <v>LT-RCON-11CO</v>
          </cell>
        </row>
        <row r="195">
          <cell r="B195" t="str">
            <v>LT-RERE-04CO</v>
          </cell>
        </row>
        <row r="196">
          <cell r="B196" t="str">
            <v>LT-RCG-05SI</v>
          </cell>
        </row>
        <row r="197">
          <cell r="B197" t="str">
            <v>LT-RCON-12CO</v>
          </cell>
        </row>
        <row r="198">
          <cell r="B198" t="str">
            <v>LT-RERE-03CO</v>
          </cell>
        </row>
        <row r="199">
          <cell r="B199" t="str">
            <v>LT-CPER-02SI</v>
          </cell>
        </row>
        <row r="200">
          <cell r="B200" t="str">
            <v>LT-CPER-02SE</v>
          </cell>
        </row>
        <row r="201">
          <cell r="B201" t="str">
            <v>LT-RCG-01SI</v>
          </cell>
        </row>
        <row r="202">
          <cell r="B202" t="str">
            <v>LT-RCON-01CO</v>
          </cell>
        </row>
        <row r="203">
          <cell r="B203" t="str">
            <v>LT-RCON-08CO</v>
          </cell>
        </row>
        <row r="204">
          <cell r="B204" t="str">
            <v>LT-RCG-03SI</v>
          </cell>
        </row>
        <row r="205">
          <cell r="B205" t="str">
            <v>LT-RCON-07CO</v>
          </cell>
        </row>
        <row r="206">
          <cell r="B206" t="str">
            <v>LT-RCG-02SI</v>
          </cell>
        </row>
        <row r="207">
          <cell r="B207" t="str">
            <v>LT-RERE-01CO</v>
          </cell>
        </row>
        <row r="208">
          <cell r="B208" t="str">
            <v>LT-RERE-01SI</v>
          </cell>
        </row>
        <row r="209">
          <cell r="B209" t="str">
            <v>LT-RCG-06SI</v>
          </cell>
        </row>
        <row r="210">
          <cell r="B210" t="str">
            <v>LT-RCG-07SE</v>
          </cell>
        </row>
        <row r="211">
          <cell r="B211" t="str">
            <v>LT-MSPT-03CO</v>
          </cell>
        </row>
        <row r="212">
          <cell r="B212" t="str">
            <v>LT-RCON-10CO</v>
          </cell>
        </row>
        <row r="213">
          <cell r="B213" t="str">
            <v>LT-RCG-05SE</v>
          </cell>
        </row>
        <row r="214">
          <cell r="B214" t="str">
            <v>LT-RCON-12SI</v>
          </cell>
        </row>
        <row r="215">
          <cell r="B215" t="str">
            <v>LT-RCON-09CO</v>
          </cell>
        </row>
        <row r="216">
          <cell r="B216" t="str">
            <v>LT-RCG-04SI</v>
          </cell>
        </row>
        <row r="217">
          <cell r="B217" t="str">
            <v>LT-RCG-04SE</v>
          </cell>
        </row>
        <row r="218">
          <cell r="B218" t="str">
            <v>LT-RCON-08SI</v>
          </cell>
        </row>
        <row r="219">
          <cell r="B219" t="str">
            <v>LT-MSPT-01CO</v>
          </cell>
        </row>
        <row r="220">
          <cell r="B220" t="str">
            <v>LT-RCON-01SI</v>
          </cell>
        </row>
        <row r="221">
          <cell r="B221" t="str">
            <v>LT-MSPT-04CO</v>
          </cell>
        </row>
        <row r="222">
          <cell r="B222" t="str">
            <v>LT-RCON-07SI</v>
          </cell>
        </row>
        <row r="223">
          <cell r="B223" t="str">
            <v>LT-RCON-04SI</v>
          </cell>
        </row>
        <row r="224">
          <cell r="B224" t="str">
            <v>LT-RCON-05SE</v>
          </cell>
        </row>
        <row r="225">
          <cell r="B225" t="str">
            <v>LT-RCON-03SI</v>
          </cell>
        </row>
        <row r="226">
          <cell r="B226" t="str">
            <v>LT-RCON-03SE</v>
          </cell>
        </row>
        <row r="227">
          <cell r="B227" t="str">
            <v>LT-MSPT-03SI</v>
          </cell>
        </row>
        <row r="228">
          <cell r="B228" t="str">
            <v>LT-RCON-02SI</v>
          </cell>
        </row>
        <row r="229">
          <cell r="B229" t="str">
            <v>LT-RCON-02SE</v>
          </cell>
        </row>
        <row r="230">
          <cell r="B230" t="str">
            <v>LT-MSPT-01SI</v>
          </cell>
        </row>
        <row r="231">
          <cell r="B231" t="str">
            <v>LT-MSPT-04SI</v>
          </cell>
        </row>
        <row r="232">
          <cell r="B232" t="str">
            <v>LT-MSPT-05SI</v>
          </cell>
        </row>
        <row r="233">
          <cell r="B233" t="str">
            <v>LT-MSPT-06SE</v>
          </cell>
        </row>
        <row r="234">
          <cell r="B234" t="str">
            <v>LT-MSPT-05SE</v>
          </cell>
        </row>
        <row r="235">
          <cell r="B235" t="str">
            <v>LT-MSPT-02SI</v>
          </cell>
        </row>
        <row r="236">
          <cell r="B236" t="str">
            <v>LT-MSPT-01SE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IL"/>
      <sheetName val="Prec Equ Transf Pot"/>
      <sheetName val="Calculo Precio Transf (Antes)"/>
      <sheetName val="Rel entre Transf"/>
      <sheetName val="Precio kVA y Fact Ajuste"/>
      <sheetName val="Calc Precio Transf"/>
      <sheetName val="Res Prec Equi Celdas"/>
      <sheetName val="Int 220"/>
      <sheetName val="Int 138"/>
      <sheetName val="Int 60"/>
      <sheetName val="Int-Rec 22,9"/>
      <sheetName val="Int-Rec 10"/>
      <sheetName val="Sec Lín 220"/>
      <sheetName val="Sec Lín 138"/>
      <sheetName val="Sec Lín 60"/>
      <sheetName val="Sec Lín 22,9"/>
      <sheetName val="Sec Lín 10"/>
      <sheetName val="Sec Bar 220"/>
      <sheetName val="Sec Bar 138"/>
      <sheetName val="Sec Bar 60"/>
      <sheetName val="Sec Bar 22,9"/>
      <sheetName val="Sec Bar 10"/>
      <sheetName val="T.C. 220"/>
      <sheetName val="T.C. 138"/>
      <sheetName val="T.V. 138"/>
      <sheetName val="PR 138"/>
      <sheetName val="T.C. 60"/>
      <sheetName val="T.C. 22,9"/>
      <sheetName val="T.C. 10"/>
      <sheetName val="T.V. 220"/>
      <sheetName val="T.V. 60"/>
      <sheetName val="T.V. 22,9"/>
      <sheetName val="T.V. 10"/>
      <sheetName val="PR 220"/>
      <sheetName val="PR 60"/>
      <sheetName val="PR 22,9"/>
      <sheetName val="PR 10"/>
      <sheetName val="CMC 22,9 SA"/>
      <sheetName val="CMC 22,9 TR"/>
      <sheetName val="CMC 22,9 ME"/>
      <sheetName val="CMC 22,9 AC"/>
      <sheetName val="CMC 10 SA"/>
      <sheetName val="CMC 10 TR"/>
      <sheetName val="CMC 10 ME"/>
      <sheetName val="CMC 10 AC"/>
      <sheetName val="GIS 220 SB"/>
      <sheetName val="GIS 220 DB"/>
      <sheetName val="Sist Barras"/>
      <sheetName val="Cab Ctrol"/>
      <sheetName val="RTS"/>
      <sheetName val="RTS Celdas"/>
      <sheetName val="Port"/>
      <sheetName val="Cab Guarda"/>
      <sheetName val="Ilum"/>
      <sheetName val="Ctrol Prot Med"/>
      <sheetName val="Res Prec Equi SSAA"/>
      <sheetName val="Res Prec Equi Compens"/>
      <sheetName val="Banco Capac Variable"/>
      <sheetName val="Banco Capac Fijo"/>
      <sheetName val="EquiComp BancCap. 10 kV"/>
      <sheetName val="EquiComp BancCap. 60kV"/>
      <sheetName val="EquiComp Reactor10"/>
      <sheetName val="EquiComp Reactor220"/>
      <sheetName val="EquiComplement_Reactor138"/>
      <sheetName val="EquiCompl_Comp.Sinc_10a20"/>
      <sheetName val="Sum de RTP e IEE"/>
      <sheetName val="Sum Eq Compl"/>
      <sheetName val="Tabla T-Student"/>
      <sheetName val="Sec Lín 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>
        <row r="4">
          <cell r="C4" t="str">
            <v>CODIGO EQ COMPL</v>
          </cell>
          <cell r="P4" t="str">
            <v>Red de Tierra Superf</v>
          </cell>
        </row>
        <row r="5">
          <cell r="P5" t="str">
            <v>Costo (US$)</v>
          </cell>
        </row>
        <row r="6">
          <cell r="C6" t="str">
            <v>RTC220COU1C1ESBLI</v>
          </cell>
          <cell r="P6">
            <v>1116.0964500000002</v>
          </cell>
        </row>
        <row r="7">
          <cell r="C7" t="str">
            <v>RTC220COU1C1ESBTR</v>
          </cell>
          <cell r="P7">
            <v>675.92084999999997</v>
          </cell>
        </row>
        <row r="8">
          <cell r="C8" t="str">
            <v>RTC220COU1C1ESBRE</v>
          </cell>
          <cell r="P8">
            <v>675.92084999999997</v>
          </cell>
        </row>
        <row r="9">
          <cell r="C9" t="str">
            <v>RTC220COU1C1ESBLT</v>
          </cell>
          <cell r="P9">
            <v>939.8737000000001</v>
          </cell>
        </row>
        <row r="10">
          <cell r="C10" t="str">
            <v>RTC220COU1C1EDBLI</v>
          </cell>
          <cell r="P10">
            <v>1193.5640500000002</v>
          </cell>
        </row>
        <row r="11">
          <cell r="C11" t="str">
            <v>RTC220COU1C1EDBCC</v>
          </cell>
          <cell r="P11">
            <v>1193.5640500000002</v>
          </cell>
        </row>
        <row r="12">
          <cell r="C12" t="str">
            <v>RTC220COU1C1EDBTR</v>
          </cell>
          <cell r="P12">
            <v>753.38845000000015</v>
          </cell>
        </row>
        <row r="13">
          <cell r="C13" t="str">
            <v>RTC220COU1C1EDBRE</v>
          </cell>
          <cell r="P13">
            <v>753.38845000000015</v>
          </cell>
        </row>
        <row r="14">
          <cell r="C14" t="str">
            <v>RTC220COU1C1EDBAC</v>
          </cell>
          <cell r="P14">
            <v>985.7912500000001</v>
          </cell>
        </row>
        <row r="15">
          <cell r="C15" t="str">
            <v>RTC220COU1C1EANLI</v>
          </cell>
          <cell r="P15">
            <v>1503.4344500000002</v>
          </cell>
        </row>
        <row r="16">
          <cell r="C16" t="str">
            <v>RTC220COU1C1EANTR</v>
          </cell>
          <cell r="P16">
            <v>1063.2588500000002</v>
          </cell>
        </row>
        <row r="17">
          <cell r="C17" t="str">
            <v>RTC220COU1C1EANRE</v>
          </cell>
          <cell r="P17">
            <v>1063.2588500000002</v>
          </cell>
        </row>
        <row r="18">
          <cell r="C18" t="str">
            <v>RTC220COU1C1EANCV</v>
          </cell>
          <cell r="P18">
            <v>1063.2588500000002</v>
          </cell>
        </row>
        <row r="19">
          <cell r="C19" t="str">
            <v>RTC220COU1C1EIMLI</v>
          </cell>
          <cell r="P19">
            <v>1503.4344500000002</v>
          </cell>
        </row>
        <row r="20">
          <cell r="C20" t="str">
            <v>RTC220COU1C1EIMTR</v>
          </cell>
          <cell r="P20">
            <v>1295.6616500000002</v>
          </cell>
        </row>
        <row r="21">
          <cell r="C21" t="str">
            <v>RTC220COU1C1EIMRE</v>
          </cell>
          <cell r="P21">
            <v>1295.6616500000002</v>
          </cell>
        </row>
        <row r="22">
          <cell r="C22" t="str">
            <v>RTC220COU1C2ESBLI</v>
          </cell>
          <cell r="P22">
            <v>598.45325000000003</v>
          </cell>
        </row>
        <row r="23">
          <cell r="C23" t="str">
            <v>RTC220COU1C2ESBTR</v>
          </cell>
          <cell r="P23">
            <v>366.05045000000001</v>
          </cell>
        </row>
        <row r="24">
          <cell r="C24" t="str">
            <v>RTC220COU1C2ESBRE</v>
          </cell>
          <cell r="P24">
            <v>366.05045000000001</v>
          </cell>
        </row>
        <row r="25">
          <cell r="C25" t="str">
            <v>RTC220COU1C2ESBLT</v>
          </cell>
          <cell r="P25">
            <v>598.45325000000003</v>
          </cell>
        </row>
        <row r="26">
          <cell r="C26" t="str">
            <v>RTC220COU1C2EDBLI</v>
          </cell>
          <cell r="P26">
            <v>598.45325000000003</v>
          </cell>
        </row>
        <row r="27">
          <cell r="C27" t="str">
            <v>RTC220COU1C2EDBTR</v>
          </cell>
          <cell r="P27">
            <v>366.05045000000001</v>
          </cell>
        </row>
        <row r="28">
          <cell r="C28" t="str">
            <v>RTC220COU1C2EDBRE</v>
          </cell>
          <cell r="P28">
            <v>366.05045000000001</v>
          </cell>
        </row>
        <row r="29">
          <cell r="C29" t="str">
            <v>RTC220COU1C2EDBAC</v>
          </cell>
          <cell r="P29">
            <v>598.45325000000003</v>
          </cell>
        </row>
        <row r="30">
          <cell r="C30" t="str">
            <v>RTC220COU1C2EANLI</v>
          </cell>
          <cell r="P30">
            <v>675.92084999999997</v>
          </cell>
        </row>
        <row r="31">
          <cell r="C31" t="str">
            <v>RTC220COU1C2EANTR</v>
          </cell>
          <cell r="P31">
            <v>366.05045000000001</v>
          </cell>
        </row>
        <row r="32">
          <cell r="C32" t="str">
            <v>RTC220COU1C2EANRE</v>
          </cell>
          <cell r="P32">
            <v>366.05045000000001</v>
          </cell>
        </row>
        <row r="33">
          <cell r="C33" t="str">
            <v>RTC220COU1C2EIMLI</v>
          </cell>
          <cell r="P33">
            <v>665.27707499999997</v>
          </cell>
        </row>
        <row r="34">
          <cell r="C34" t="str">
            <v>RTC220COU1C2EIMTR</v>
          </cell>
          <cell r="P34">
            <v>665.27707499999997</v>
          </cell>
        </row>
        <row r="35">
          <cell r="C35" t="str">
            <v>RTC220COU1C2EIMRE</v>
          </cell>
          <cell r="P35">
            <v>665.27707499999997</v>
          </cell>
        </row>
        <row r="36">
          <cell r="C36" t="str">
            <v>RTC220COU1ENISBLI</v>
          </cell>
          <cell r="P36">
            <v>697.20839999999998</v>
          </cell>
        </row>
        <row r="37">
          <cell r="C37" t="str">
            <v>RTC220COU1ENISBTR</v>
          </cell>
          <cell r="P37">
            <v>464.80560000000003</v>
          </cell>
        </row>
        <row r="38">
          <cell r="C38" t="str">
            <v>RTC220COU1ENISBLT</v>
          </cell>
          <cell r="P38">
            <v>697.20839999999998</v>
          </cell>
        </row>
        <row r="39">
          <cell r="C39" t="str">
            <v>RTC220COU1ENIDBLI</v>
          </cell>
          <cell r="P39">
            <v>697.20839999999998</v>
          </cell>
        </row>
        <row r="40">
          <cell r="C40" t="str">
            <v>RTC220COU1ENIDBTR</v>
          </cell>
          <cell r="P40">
            <v>464.80560000000003</v>
          </cell>
        </row>
        <row r="41">
          <cell r="C41" t="str">
            <v>RTC220COU1ENIDBAC</v>
          </cell>
          <cell r="P41">
            <v>232.40280000000001</v>
          </cell>
        </row>
        <row r="42">
          <cell r="C42" t="str">
            <v>RTC220SIU2C1ESBLI</v>
          </cell>
          <cell r="P42">
            <v>1116.0964500000002</v>
          </cell>
        </row>
        <row r="43">
          <cell r="C43" t="str">
            <v>RTC220SIU2C1ESBTR</v>
          </cell>
          <cell r="P43">
            <v>675.92084999999997</v>
          </cell>
        </row>
        <row r="44">
          <cell r="C44" t="str">
            <v>RTC220SIU2C1ESBRE</v>
          </cell>
          <cell r="P44">
            <v>675.92084999999997</v>
          </cell>
        </row>
        <row r="45">
          <cell r="C45" t="str">
            <v>RTC220SIU2C1ESBLT</v>
          </cell>
          <cell r="P45">
            <v>939.8737000000001</v>
          </cell>
        </row>
        <row r="46">
          <cell r="C46" t="str">
            <v>RTC220SIU2C1EDBLI</v>
          </cell>
          <cell r="P46">
            <v>1193.5640500000002</v>
          </cell>
        </row>
        <row r="47">
          <cell r="C47" t="str">
            <v>RTC220SIU2C1EDBTR</v>
          </cell>
          <cell r="P47">
            <v>753.38845000000015</v>
          </cell>
        </row>
        <row r="48">
          <cell r="C48" t="str">
            <v>RTC220SIU2C1EDBRE</v>
          </cell>
          <cell r="P48">
            <v>753.38845000000015</v>
          </cell>
        </row>
        <row r="49">
          <cell r="C49" t="str">
            <v>RTC220SIU2C1EDBAC</v>
          </cell>
          <cell r="P49">
            <v>985.7912500000001</v>
          </cell>
        </row>
        <row r="50">
          <cell r="C50" t="str">
            <v>RTC220SIU2C1ESBLA</v>
          </cell>
          <cell r="P50">
            <v>985.7912500000001</v>
          </cell>
        </row>
        <row r="51">
          <cell r="C51" t="str">
            <v>RTC220SIU2C1EANLI</v>
          </cell>
          <cell r="P51">
            <v>1503.4344500000002</v>
          </cell>
        </row>
        <row r="52">
          <cell r="C52" t="str">
            <v>RTC220SIU2C1EANTR</v>
          </cell>
          <cell r="P52">
            <v>1063.2588500000002</v>
          </cell>
        </row>
        <row r="53">
          <cell r="C53" t="str">
            <v>RTC220SIU2C1EANRE</v>
          </cell>
          <cell r="P53">
            <v>1063.2588500000002</v>
          </cell>
        </row>
        <row r="54">
          <cell r="C54" t="str">
            <v>RTC220SIU2C1EIMLI</v>
          </cell>
          <cell r="P54">
            <v>1503.4344500000002</v>
          </cell>
        </row>
        <row r="55">
          <cell r="C55" t="str">
            <v>RTC220SIU2C1EIMTR</v>
          </cell>
          <cell r="P55">
            <v>1295.6616500000002</v>
          </cell>
        </row>
        <row r="56">
          <cell r="C56" t="str">
            <v>RTC220SIU2C1EIMRE</v>
          </cell>
          <cell r="P56">
            <v>1295.6616500000002</v>
          </cell>
        </row>
        <row r="57">
          <cell r="C57" t="str">
            <v>RTC220SIU3C1ESBLI</v>
          </cell>
          <cell r="P57">
            <v>1116.0964500000002</v>
          </cell>
        </row>
        <row r="58">
          <cell r="C58" t="str">
            <v>RTC220SIU3C1ESBTR</v>
          </cell>
          <cell r="P58">
            <v>675.92084999999997</v>
          </cell>
        </row>
        <row r="59">
          <cell r="C59" t="str">
            <v>RTC220SIU3C1ESBLT</v>
          </cell>
          <cell r="P59">
            <v>939.8737000000001</v>
          </cell>
        </row>
        <row r="60">
          <cell r="C60" t="str">
            <v>RTC220SIU3C1EDBLI</v>
          </cell>
          <cell r="P60">
            <v>1193.5640500000002</v>
          </cell>
        </row>
        <row r="61">
          <cell r="C61" t="str">
            <v>RTC220SIU3C1EDBTR</v>
          </cell>
          <cell r="P61">
            <v>753.38845000000015</v>
          </cell>
        </row>
        <row r="62">
          <cell r="C62" t="str">
            <v>RTC220SIU3C1EIMLA</v>
          </cell>
          <cell r="P62">
            <v>985.7912500000001</v>
          </cell>
        </row>
        <row r="63">
          <cell r="C63" t="str">
            <v>RTC220SIU3C1EIMAC</v>
          </cell>
          <cell r="P63">
            <v>985.7912500000001</v>
          </cell>
        </row>
        <row r="64">
          <cell r="C64" t="str">
            <v>RTC220SIU3C1EANLA</v>
          </cell>
          <cell r="P64">
            <v>985.7912500000001</v>
          </cell>
        </row>
        <row r="65">
          <cell r="C65" t="str">
            <v>RTC220SIU3C1EANAC</v>
          </cell>
          <cell r="P65">
            <v>985.7912500000001</v>
          </cell>
        </row>
        <row r="66">
          <cell r="C66" t="str">
            <v>RTC220SIU3C1ESBLA</v>
          </cell>
          <cell r="P66">
            <v>985.7912500000001</v>
          </cell>
        </row>
        <row r="67">
          <cell r="C67" t="str">
            <v>RTC220SIU3C1ESBAC</v>
          </cell>
          <cell r="P67">
            <v>985.7912500000001</v>
          </cell>
        </row>
        <row r="68">
          <cell r="C68" t="str">
            <v>RTC220SIU3C1EDBLA</v>
          </cell>
          <cell r="P68">
            <v>985.7912500000001</v>
          </cell>
        </row>
        <row r="69">
          <cell r="C69" t="str">
            <v>RTC220SIU3C1EDBAC</v>
          </cell>
          <cell r="P69">
            <v>985.7912500000001</v>
          </cell>
        </row>
        <row r="70">
          <cell r="C70" t="str">
            <v>RTC220SIU3C1EANLI</v>
          </cell>
          <cell r="P70">
            <v>1503.4344500000002</v>
          </cell>
        </row>
        <row r="71">
          <cell r="C71" t="str">
            <v>RTC220SIU3C1EANTR</v>
          </cell>
          <cell r="P71">
            <v>1063.2588500000002</v>
          </cell>
        </row>
        <row r="72">
          <cell r="C72" t="str">
            <v>RTC220SIU3C1EANCV</v>
          </cell>
          <cell r="P72">
            <v>1063.2588500000002</v>
          </cell>
        </row>
        <row r="73">
          <cell r="C73" t="str">
            <v>RTC220SIU3C1EIMLI</v>
          </cell>
          <cell r="P73">
            <v>1503.4344500000002</v>
          </cell>
        </row>
        <row r="74">
          <cell r="C74" t="str">
            <v>RTC220SIU3C1EIMTR</v>
          </cell>
          <cell r="P74">
            <v>1295.6616500000002</v>
          </cell>
        </row>
        <row r="75">
          <cell r="C75" t="str">
            <v>RTC220SIU4C1ESBLI</v>
          </cell>
          <cell r="P75">
            <v>1116.0964500000002</v>
          </cell>
        </row>
        <row r="76">
          <cell r="C76" t="str">
            <v>RTC220SIU4C1ESBTR</v>
          </cell>
          <cell r="P76">
            <v>675.92084999999997</v>
          </cell>
        </row>
        <row r="77">
          <cell r="C77" t="str">
            <v>RTC220SIU4C1ESBLT</v>
          </cell>
          <cell r="P77">
            <v>939.8737000000001</v>
          </cell>
        </row>
        <row r="78">
          <cell r="C78" t="str">
            <v>RTC220SIU4C1EDBLI</v>
          </cell>
          <cell r="P78">
            <v>1193.5640500000002</v>
          </cell>
        </row>
        <row r="79">
          <cell r="C79" t="str">
            <v>RTC220SIU4C1EDBTR</v>
          </cell>
          <cell r="P79">
            <v>753.38845000000015</v>
          </cell>
        </row>
        <row r="80">
          <cell r="C80" t="str">
            <v>RTC220SIU4C1EDBAC</v>
          </cell>
          <cell r="P80">
            <v>985.7912500000001</v>
          </cell>
        </row>
        <row r="81">
          <cell r="C81" t="str">
            <v>RTC220SIU4C1EANLI</v>
          </cell>
          <cell r="P81">
            <v>1503.4344500000002</v>
          </cell>
        </row>
        <row r="82">
          <cell r="C82" t="str">
            <v>RTC220SIU4C1EANTR</v>
          </cell>
          <cell r="P82">
            <v>1063.2588500000002</v>
          </cell>
        </row>
        <row r="83">
          <cell r="C83" t="str">
            <v>RTC220SIU4C1EIMLI</v>
          </cell>
          <cell r="P83">
            <v>1503.4344500000002</v>
          </cell>
        </row>
        <row r="84">
          <cell r="C84" t="str">
            <v>RTC220SIU4C1EIMTR</v>
          </cell>
          <cell r="P84">
            <v>1295.6616500000002</v>
          </cell>
        </row>
        <row r="85">
          <cell r="C85" t="str">
            <v>RTC220SIU2C2ESBLI</v>
          </cell>
          <cell r="P85">
            <v>598.45325000000003</v>
          </cell>
        </row>
        <row r="86">
          <cell r="C86" t="str">
            <v>RTC220SIU2C2ESBTR</v>
          </cell>
          <cell r="P86">
            <v>366.05045000000001</v>
          </cell>
        </row>
        <row r="87">
          <cell r="C87" t="str">
            <v>RTC220SIU2C2ESBRE</v>
          </cell>
          <cell r="P87">
            <v>366.05045000000001</v>
          </cell>
        </row>
        <row r="88">
          <cell r="C88" t="str">
            <v>RTC220SIU2C2ESBLT</v>
          </cell>
          <cell r="P88">
            <v>598.45325000000003</v>
          </cell>
        </row>
        <row r="89">
          <cell r="C89" t="str">
            <v>RTC220SIU2C2EDBLI</v>
          </cell>
          <cell r="P89">
            <v>598.45325000000003</v>
          </cell>
        </row>
        <row r="90">
          <cell r="C90" t="str">
            <v>RTC220SIU2C2EDBTR</v>
          </cell>
          <cell r="P90">
            <v>366.05045000000001</v>
          </cell>
        </row>
        <row r="91">
          <cell r="C91" t="str">
            <v>RTC220SIU2C2EDBRE</v>
          </cell>
          <cell r="P91">
            <v>366.05045000000001</v>
          </cell>
        </row>
        <row r="92">
          <cell r="C92" t="str">
            <v>RTC220SIU2C2EDBAC</v>
          </cell>
          <cell r="P92">
            <v>598.45325000000003</v>
          </cell>
        </row>
        <row r="93">
          <cell r="C93" t="str">
            <v>RTC220SIU2C2EANLI</v>
          </cell>
          <cell r="P93">
            <v>675.92084999999997</v>
          </cell>
        </row>
        <row r="94">
          <cell r="C94" t="str">
            <v>RTC220SIU2C2EANTR</v>
          </cell>
          <cell r="P94">
            <v>366.05045000000001</v>
          </cell>
        </row>
        <row r="95">
          <cell r="C95" t="str">
            <v>RTC220SIU2C2EANRE</v>
          </cell>
          <cell r="P95">
            <v>366.05045000000001</v>
          </cell>
        </row>
        <row r="96">
          <cell r="C96" t="str">
            <v>RTC220SIU2C2EIMLI</v>
          </cell>
          <cell r="P96">
            <v>665.27707499999997</v>
          </cell>
        </row>
        <row r="97">
          <cell r="C97" t="str">
            <v>RTC220SIU2C2EIMTR</v>
          </cell>
          <cell r="P97">
            <v>665.27707499999997</v>
          </cell>
        </row>
        <row r="98">
          <cell r="C98" t="str">
            <v>RTC220SIU2C2EIMRE</v>
          </cell>
          <cell r="P98">
            <v>665.27707499999997</v>
          </cell>
        </row>
        <row r="99">
          <cell r="C99" t="str">
            <v>RTC220SIU3C2ESBLI</v>
          </cell>
          <cell r="P99">
            <v>598.45325000000003</v>
          </cell>
        </row>
        <row r="100">
          <cell r="C100" t="str">
            <v>RTC220SIU3C2ESBTR</v>
          </cell>
          <cell r="P100">
            <v>366.05045000000001</v>
          </cell>
        </row>
        <row r="101">
          <cell r="C101" t="str">
            <v>RTC220SIU3C2ESBLT</v>
          </cell>
          <cell r="P101">
            <v>598.45325000000003</v>
          </cell>
        </row>
        <row r="102">
          <cell r="C102" t="str">
            <v>RTC220SIU3C2EDBLI</v>
          </cell>
          <cell r="P102">
            <v>598.45325000000003</v>
          </cell>
        </row>
        <row r="103">
          <cell r="C103" t="str">
            <v>RTC220SIU3C2EDBTR</v>
          </cell>
          <cell r="P103">
            <v>366.05045000000001</v>
          </cell>
        </row>
        <row r="104">
          <cell r="C104" t="str">
            <v>RTC220SIU3C2EIMLA</v>
          </cell>
          <cell r="P104">
            <v>598.45325000000003</v>
          </cell>
        </row>
        <row r="105">
          <cell r="C105" t="str">
            <v>RTC220SIU3C2EIMAC</v>
          </cell>
          <cell r="P105">
            <v>598.45325000000003</v>
          </cell>
        </row>
        <row r="106">
          <cell r="C106" t="str">
            <v>RTC220SIU3C2EANLA</v>
          </cell>
          <cell r="P106">
            <v>598.45325000000003</v>
          </cell>
        </row>
        <row r="107">
          <cell r="C107" t="str">
            <v>RTC220SIU3C2EANAC</v>
          </cell>
          <cell r="P107">
            <v>598.45325000000003</v>
          </cell>
        </row>
        <row r="108">
          <cell r="C108" t="str">
            <v>RTC220SIU3C2ESBLA</v>
          </cell>
          <cell r="P108">
            <v>598.45325000000003</v>
          </cell>
        </row>
        <row r="109">
          <cell r="C109" t="str">
            <v>RTC220SIU3C2ESBAC</v>
          </cell>
          <cell r="P109">
            <v>598.45325000000003</v>
          </cell>
        </row>
        <row r="110">
          <cell r="C110" t="str">
            <v>RTC220SIU3C2EDBLA</v>
          </cell>
          <cell r="P110">
            <v>598.45325000000003</v>
          </cell>
        </row>
        <row r="111">
          <cell r="C111" t="str">
            <v>RTC220SIU3C2EDBAC</v>
          </cell>
          <cell r="P111">
            <v>598.45325000000003</v>
          </cell>
        </row>
        <row r="112">
          <cell r="C112" t="str">
            <v>RTC220SIU3C2EANLI</v>
          </cell>
          <cell r="P112">
            <v>675.92084999999997</v>
          </cell>
        </row>
        <row r="113">
          <cell r="C113" t="str">
            <v>RTC220SIU3C2EANTR</v>
          </cell>
          <cell r="P113">
            <v>366.05045000000001</v>
          </cell>
        </row>
        <row r="114">
          <cell r="C114" t="str">
            <v>RTC220SIU3C2EIMLI</v>
          </cell>
          <cell r="P114">
            <v>665.27707499999997</v>
          </cell>
        </row>
        <row r="115">
          <cell r="C115" t="str">
            <v>RTC220SIU3C2EIMTR</v>
          </cell>
          <cell r="P115">
            <v>665.27707499999997</v>
          </cell>
        </row>
        <row r="116">
          <cell r="C116" t="str">
            <v>RTC220SIU4C2ESBLI</v>
          </cell>
          <cell r="P116">
            <v>598.45325000000003</v>
          </cell>
        </row>
        <row r="117">
          <cell r="C117" t="str">
            <v>RTC220SIU4C2ESBTR</v>
          </cell>
          <cell r="P117">
            <v>366.05045000000001</v>
          </cell>
        </row>
        <row r="118">
          <cell r="C118" t="str">
            <v>RTC220SIU4C2ESBLT</v>
          </cell>
          <cell r="P118">
            <v>598.45325000000003</v>
          </cell>
        </row>
        <row r="119">
          <cell r="C119" t="str">
            <v>RTC220SIU4C2EDBLI</v>
          </cell>
          <cell r="P119">
            <v>598.45325000000003</v>
          </cell>
        </row>
        <row r="120">
          <cell r="C120" t="str">
            <v>RTC220SIU4C2EDBTR</v>
          </cell>
          <cell r="P120">
            <v>366.05045000000001</v>
          </cell>
        </row>
        <row r="121">
          <cell r="C121" t="str">
            <v>RTC220SIU4C2EDBAC</v>
          </cell>
          <cell r="P121">
            <v>598.45325000000003</v>
          </cell>
        </row>
        <row r="122">
          <cell r="C122" t="str">
            <v>RTC220SIU4C2EANLI</v>
          </cell>
          <cell r="P122">
            <v>675.92084999999997</v>
          </cell>
        </row>
        <row r="123">
          <cell r="C123" t="str">
            <v>RTC220SIU4C2EANTR</v>
          </cell>
          <cell r="P123">
            <v>366.05045000000001</v>
          </cell>
        </row>
        <row r="124">
          <cell r="C124" t="str">
            <v>RTC220SIU4C2EIMLI</v>
          </cell>
          <cell r="P124">
            <v>665.27707499999997</v>
          </cell>
        </row>
        <row r="125">
          <cell r="C125" t="str">
            <v>RTC220SIU4C2EIMTR</v>
          </cell>
          <cell r="P125">
            <v>665.27707499999997</v>
          </cell>
        </row>
        <row r="126">
          <cell r="C126" t="str">
            <v>RTC220SIU2ENISBLI</v>
          </cell>
          <cell r="P126">
            <v>697.20839999999998</v>
          </cell>
        </row>
        <row r="127">
          <cell r="C127" t="str">
            <v>RTC220SIU2ENISBTR</v>
          </cell>
          <cell r="P127">
            <v>464.80560000000003</v>
          </cell>
        </row>
        <row r="128">
          <cell r="C128" t="str">
            <v>RTC220SIU2ENISBLT</v>
          </cell>
          <cell r="P128">
            <v>697.20839999999998</v>
          </cell>
        </row>
        <row r="129">
          <cell r="C129" t="str">
            <v>RTC220SIU2ENIDBLI</v>
          </cell>
          <cell r="P129">
            <v>697.20839999999998</v>
          </cell>
        </row>
        <row r="130">
          <cell r="C130" t="str">
            <v>RTC220SIU2ENIDBTR</v>
          </cell>
          <cell r="P130">
            <v>464.80560000000003</v>
          </cell>
        </row>
        <row r="131">
          <cell r="C131" t="str">
            <v>RTC220SIU2ENIDBAC</v>
          </cell>
          <cell r="P131">
            <v>232.40280000000001</v>
          </cell>
        </row>
        <row r="132">
          <cell r="C132" t="str">
            <v>RTC220SIU3ENISBLI</v>
          </cell>
          <cell r="P132">
            <v>697.20839999999998</v>
          </cell>
        </row>
        <row r="133">
          <cell r="C133" t="str">
            <v>RTC220SIU3ENISBTR</v>
          </cell>
          <cell r="P133">
            <v>464.80560000000003</v>
          </cell>
        </row>
        <row r="134">
          <cell r="C134" t="str">
            <v>RTC220SIU3ENISBLT</v>
          </cell>
          <cell r="P134">
            <v>697.20839999999998</v>
          </cell>
        </row>
        <row r="135">
          <cell r="C135" t="str">
            <v>RTC220SIU3ENIDBLI</v>
          </cell>
          <cell r="P135">
            <v>697.20839999999998</v>
          </cell>
        </row>
        <row r="136">
          <cell r="C136" t="str">
            <v>RTC220SIU3ENIDBTR</v>
          </cell>
          <cell r="P136">
            <v>464.80560000000003</v>
          </cell>
        </row>
        <row r="137">
          <cell r="C137" t="str">
            <v>RTC220SIU3ENIDBAC</v>
          </cell>
          <cell r="P137">
            <v>232.40280000000001</v>
          </cell>
        </row>
        <row r="138">
          <cell r="C138" t="str">
            <v>RTC220SIU4ENISBLI</v>
          </cell>
          <cell r="P138">
            <v>697.20839999999998</v>
          </cell>
        </row>
        <row r="139">
          <cell r="C139" t="str">
            <v>RTC220SIU4ENISBTR</v>
          </cell>
          <cell r="P139">
            <v>464.80560000000003</v>
          </cell>
        </row>
        <row r="140">
          <cell r="C140" t="str">
            <v>RTC220SIU4ENISBLT</v>
          </cell>
          <cell r="P140">
            <v>697.20839999999998</v>
          </cell>
        </row>
        <row r="141">
          <cell r="C141" t="str">
            <v>RTC220SIU4ENIDBLI</v>
          </cell>
          <cell r="P141">
            <v>697.20839999999998</v>
          </cell>
        </row>
        <row r="142">
          <cell r="C142" t="str">
            <v>RTC220SIU4ENIDBTR</v>
          </cell>
          <cell r="P142">
            <v>464.80560000000003</v>
          </cell>
        </row>
        <row r="143">
          <cell r="C143" t="str">
            <v>RTC220SIU4ENIDBAC</v>
          </cell>
          <cell r="P143">
            <v>232.40280000000001</v>
          </cell>
        </row>
        <row r="144">
          <cell r="C144" t="str">
            <v>RTC220SIU4ENEANLI</v>
          </cell>
          <cell r="P144">
            <v>675.92084999999997</v>
          </cell>
        </row>
        <row r="145">
          <cell r="C145" t="str">
            <v>RTC220SEU1C1ESBLI</v>
          </cell>
          <cell r="P145">
            <v>1116.0964500000002</v>
          </cell>
        </row>
        <row r="146">
          <cell r="C146" t="str">
            <v>RTC220SEU1C1ESBTR</v>
          </cell>
          <cell r="P146">
            <v>675.92084999999997</v>
          </cell>
        </row>
        <row r="147">
          <cell r="C147" t="str">
            <v>RTC220SEU1C1ESBRE</v>
          </cell>
          <cell r="P147">
            <v>675.92084999999997</v>
          </cell>
        </row>
        <row r="148">
          <cell r="C148" t="str">
            <v>RTC220SEU1C1ESBLT</v>
          </cell>
          <cell r="P148">
            <v>939.8737000000001</v>
          </cell>
        </row>
        <row r="149">
          <cell r="C149" t="str">
            <v>RTC220SEU1C1EDBLI</v>
          </cell>
          <cell r="P149">
            <v>1193.5640500000002</v>
          </cell>
        </row>
        <row r="150">
          <cell r="C150" t="str">
            <v>RTC220SEU1C1EDBTR</v>
          </cell>
          <cell r="P150">
            <v>753.38845000000015</v>
          </cell>
        </row>
        <row r="151">
          <cell r="C151" t="str">
            <v>RTC220SEU1C1EDBRE</v>
          </cell>
          <cell r="P151">
            <v>753.38845000000015</v>
          </cell>
        </row>
        <row r="152">
          <cell r="C152" t="str">
            <v>RTC220SEU1C1EDBAC</v>
          </cell>
          <cell r="P152">
            <v>985.7912500000001</v>
          </cell>
        </row>
        <row r="153">
          <cell r="C153" t="str">
            <v>RTC220SEU1C1EANLI</v>
          </cell>
          <cell r="P153">
            <v>1503.4344500000002</v>
          </cell>
        </row>
        <row r="154">
          <cell r="C154" t="str">
            <v>RTC220SEU1C1EANTR</v>
          </cell>
          <cell r="P154">
            <v>1063.2588500000002</v>
          </cell>
        </row>
        <row r="155">
          <cell r="C155" t="str">
            <v>RTC220SEU1C1EANRE</v>
          </cell>
          <cell r="P155">
            <v>1063.2588500000002</v>
          </cell>
        </row>
        <row r="156">
          <cell r="C156" t="str">
            <v>RTC220SEU1C1EIMLI</v>
          </cell>
          <cell r="P156">
            <v>1503.4344500000002</v>
          </cell>
        </row>
        <row r="157">
          <cell r="C157" t="str">
            <v>RTC220SEU1C1EIMTR</v>
          </cell>
          <cell r="P157">
            <v>1295.6616500000002</v>
          </cell>
        </row>
        <row r="158">
          <cell r="C158" t="str">
            <v>RTC220SEU1C1EIMRE</v>
          </cell>
          <cell r="P158">
            <v>1295.6616500000002</v>
          </cell>
        </row>
        <row r="159">
          <cell r="C159" t="str">
            <v>RTC220SEU1C2ESBLI</v>
          </cell>
          <cell r="P159">
            <v>598.45325000000003</v>
          </cell>
        </row>
        <row r="160">
          <cell r="C160" t="str">
            <v>RTC220SEU1C2ESBTR</v>
          </cell>
          <cell r="P160">
            <v>366.05045000000001</v>
          </cell>
        </row>
        <row r="161">
          <cell r="C161" t="str">
            <v>RTC220SEU1C2ESBRE</v>
          </cell>
          <cell r="P161">
            <v>366.05045000000001</v>
          </cell>
        </row>
        <row r="162">
          <cell r="C162" t="str">
            <v>RTC220SEU1C2ESBLT</v>
          </cell>
          <cell r="P162">
            <v>598.45325000000003</v>
          </cell>
        </row>
        <row r="163">
          <cell r="C163" t="str">
            <v>RTC220SEU1C2EDBLI</v>
          </cell>
          <cell r="P163">
            <v>598.45325000000003</v>
          </cell>
        </row>
        <row r="164">
          <cell r="C164" t="str">
            <v>RTC220SEU1C2EDBTR</v>
          </cell>
          <cell r="P164">
            <v>366.05045000000001</v>
          </cell>
        </row>
        <row r="165">
          <cell r="C165" t="str">
            <v>RTC220SEU1C2EDBRE</v>
          </cell>
          <cell r="P165">
            <v>366.05045000000001</v>
          </cell>
        </row>
        <row r="166">
          <cell r="C166" t="str">
            <v>RTC220SEU1C2EDBAC</v>
          </cell>
          <cell r="P166">
            <v>598.45325000000003</v>
          </cell>
        </row>
        <row r="167">
          <cell r="C167" t="str">
            <v>RTC220SEU1C2EANLI</v>
          </cell>
          <cell r="P167">
            <v>675.92084999999997</v>
          </cell>
        </row>
        <row r="168">
          <cell r="C168" t="str">
            <v>RTC220SEU1C2EANTR</v>
          </cell>
          <cell r="P168">
            <v>366.05045000000001</v>
          </cell>
        </row>
        <row r="169">
          <cell r="C169" t="str">
            <v>RTC220SEU1C2EANRE</v>
          </cell>
          <cell r="P169">
            <v>366.05045000000001</v>
          </cell>
        </row>
        <row r="170">
          <cell r="C170" t="str">
            <v>RTC220SEU1C2EIMLI</v>
          </cell>
          <cell r="P170">
            <v>665.27707499999997</v>
          </cell>
        </row>
        <row r="171">
          <cell r="C171" t="str">
            <v>RTC220SEU1C2EIMTR</v>
          </cell>
          <cell r="P171">
            <v>665.27707499999997</v>
          </cell>
        </row>
        <row r="172">
          <cell r="C172" t="str">
            <v>RTC220SEU1C2EIMRE</v>
          </cell>
          <cell r="P172">
            <v>665.27707499999997</v>
          </cell>
        </row>
        <row r="173">
          <cell r="C173" t="str">
            <v>RTC138COU1C1ESBLI</v>
          </cell>
          <cell r="P173">
            <v>1116.0964500000002</v>
          </cell>
        </row>
        <row r="174">
          <cell r="C174" t="str">
            <v>RTC138COU1C1ESBTR</v>
          </cell>
          <cell r="P174">
            <v>675.92084999999997</v>
          </cell>
        </row>
        <row r="175">
          <cell r="C175" t="str">
            <v>RTC138COU1C1ESBRE</v>
          </cell>
          <cell r="P175">
            <v>675.92084999999997</v>
          </cell>
        </row>
        <row r="176">
          <cell r="C176" t="str">
            <v>RTC138COU1C1ESBCV</v>
          </cell>
          <cell r="P176">
            <v>675.92084999999997</v>
          </cell>
        </row>
        <row r="177">
          <cell r="C177" t="str">
            <v>RTC138COU1C1ESBLT</v>
          </cell>
          <cell r="P177">
            <v>939.8737000000001</v>
          </cell>
        </row>
        <row r="178">
          <cell r="C178" t="str">
            <v>RTC138COU1C1EDBLI</v>
          </cell>
          <cell r="P178">
            <v>1193.5640500000002</v>
          </cell>
        </row>
        <row r="179">
          <cell r="C179" t="str">
            <v>RTC138COU1C1EDBTR</v>
          </cell>
          <cell r="P179">
            <v>753.38845000000015</v>
          </cell>
        </row>
        <row r="180">
          <cell r="C180" t="str">
            <v>RTC138COU1C1EDBRE</v>
          </cell>
          <cell r="P180">
            <v>753.38845000000015</v>
          </cell>
        </row>
        <row r="181">
          <cell r="C181" t="str">
            <v>RTC138COU1C1EDBCV</v>
          </cell>
          <cell r="P181">
            <v>753.38845000000015</v>
          </cell>
        </row>
        <row r="182">
          <cell r="C182" t="str">
            <v>RTC138COU1C1EDBAC</v>
          </cell>
          <cell r="P182">
            <v>985.7912500000001</v>
          </cell>
        </row>
        <row r="183">
          <cell r="C183" t="str">
            <v>RTC138COU1C1EANLI</v>
          </cell>
          <cell r="P183">
            <v>1503.4344500000002</v>
          </cell>
        </row>
        <row r="184">
          <cell r="C184" t="str">
            <v>RTC138COU1C1EANTR</v>
          </cell>
          <cell r="P184">
            <v>1063.2588500000002</v>
          </cell>
        </row>
        <row r="185">
          <cell r="C185" t="str">
            <v>RTC138COU1C1EANRE</v>
          </cell>
          <cell r="P185">
            <v>1063.2588500000002</v>
          </cell>
        </row>
        <row r="186">
          <cell r="C186" t="str">
            <v>RTC138COU1C1EANCV</v>
          </cell>
          <cell r="P186">
            <v>1063.2588500000002</v>
          </cell>
        </row>
        <row r="187">
          <cell r="C187" t="str">
            <v>RTC138COU1C1EIMLI</v>
          </cell>
          <cell r="P187">
            <v>1503.4344500000002</v>
          </cell>
        </row>
        <row r="188">
          <cell r="C188" t="str">
            <v>RTC138COU1C1EIMTR</v>
          </cell>
          <cell r="P188">
            <v>1295.6616500000002</v>
          </cell>
        </row>
        <row r="189">
          <cell r="C189" t="str">
            <v>RTC138COU1C1EIMRE</v>
          </cell>
          <cell r="P189">
            <v>1295.6616500000002</v>
          </cell>
        </row>
        <row r="190">
          <cell r="C190" t="str">
            <v>RTC138COU1C1EIMCV</v>
          </cell>
          <cell r="P190">
            <v>1295.6616500000002</v>
          </cell>
        </row>
        <row r="191">
          <cell r="C191" t="str">
            <v>RTC138COU1C2ESBLI</v>
          </cell>
          <cell r="P191">
            <v>598.45325000000003</v>
          </cell>
        </row>
        <row r="192">
          <cell r="C192" t="str">
            <v>RTC138COU1C2ESBTR</v>
          </cell>
          <cell r="P192">
            <v>366.05045000000001</v>
          </cell>
        </row>
        <row r="193">
          <cell r="C193" t="str">
            <v>RTC138COU1C2ESBCV</v>
          </cell>
          <cell r="P193">
            <v>366.05045000000001</v>
          </cell>
        </row>
        <row r="194">
          <cell r="C194" t="str">
            <v>RTC138COU1C2ESBLT</v>
          </cell>
          <cell r="P194">
            <v>598.45325000000003</v>
          </cell>
        </row>
        <row r="195">
          <cell r="C195" t="str">
            <v>RTC138COU1C2EDBLI</v>
          </cell>
          <cell r="P195">
            <v>598.45325000000003</v>
          </cell>
        </row>
        <row r="196">
          <cell r="C196" t="str">
            <v>RTC138COU1C2EDBTR</v>
          </cell>
          <cell r="P196">
            <v>366.05045000000001</v>
          </cell>
        </row>
        <row r="197">
          <cell r="C197" t="str">
            <v>RTC138COU1C2EDBCV</v>
          </cell>
          <cell r="P197">
            <v>366.05045000000001</v>
          </cell>
        </row>
        <row r="198">
          <cell r="C198" t="str">
            <v>RTC138COU1C2EDBAC</v>
          </cell>
          <cell r="P198">
            <v>598.45325000000003</v>
          </cell>
        </row>
        <row r="199">
          <cell r="C199" t="str">
            <v>RTC138COU1C2EANLI</v>
          </cell>
          <cell r="P199">
            <v>675.92084999999997</v>
          </cell>
        </row>
        <row r="200">
          <cell r="C200" t="str">
            <v>RTC138COU1C2EANTR</v>
          </cell>
          <cell r="P200">
            <v>366.05045000000001</v>
          </cell>
        </row>
        <row r="201">
          <cell r="C201" t="str">
            <v>RTC138COU1C2EANCV</v>
          </cell>
          <cell r="P201">
            <v>366.05045000000001</v>
          </cell>
        </row>
        <row r="202">
          <cell r="C202" t="str">
            <v>RTC138COU1C2EIMLI</v>
          </cell>
          <cell r="P202">
            <v>665.27707499999997</v>
          </cell>
        </row>
        <row r="203">
          <cell r="C203" t="str">
            <v>RTC138COU1C2EIMCV</v>
          </cell>
          <cell r="P203">
            <v>665.27707499999997</v>
          </cell>
        </row>
        <row r="204">
          <cell r="C204" t="str">
            <v>RTC138COU1C2EIMTR</v>
          </cell>
          <cell r="P204">
            <v>665.27707499999997</v>
          </cell>
        </row>
        <row r="205">
          <cell r="C205" t="str">
            <v>RTC138COU1ENISBLI</v>
          </cell>
          <cell r="P205">
            <v>697.20839999999998</v>
          </cell>
        </row>
        <row r="206">
          <cell r="C206" t="str">
            <v>RTC138COU1ENISBTR</v>
          </cell>
          <cell r="P206">
            <v>464.80560000000003</v>
          </cell>
        </row>
        <row r="207">
          <cell r="C207" t="str">
            <v>RTC138COU1ENISBLT</v>
          </cell>
          <cell r="P207">
            <v>697.20839999999998</v>
          </cell>
        </row>
        <row r="208">
          <cell r="C208" t="str">
            <v>RTC138COU1ENIDBLI</v>
          </cell>
          <cell r="P208">
            <v>697.20839999999998</v>
          </cell>
        </row>
        <row r="209">
          <cell r="C209" t="str">
            <v>RTC138COU1ENIDBTR</v>
          </cell>
          <cell r="P209">
            <v>464.80560000000003</v>
          </cell>
        </row>
        <row r="210">
          <cell r="C210" t="str">
            <v>RTC138COU1ENIDBAC</v>
          </cell>
          <cell r="P210">
            <v>232.40280000000001</v>
          </cell>
        </row>
        <row r="211">
          <cell r="C211" t="str">
            <v>RTC138SIU2C1ESBLI</v>
          </cell>
          <cell r="P211">
            <v>1116.0964500000002</v>
          </cell>
        </row>
        <row r="212">
          <cell r="C212" t="str">
            <v>RTC138SIU2C1ESBTR</v>
          </cell>
          <cell r="P212">
            <v>675.92084999999997</v>
          </cell>
        </row>
        <row r="213">
          <cell r="C213" t="str">
            <v>RTC138SIU2C1ESBRE</v>
          </cell>
          <cell r="P213">
            <v>675.92084999999997</v>
          </cell>
        </row>
        <row r="214">
          <cell r="C214" t="str">
            <v>RTC138SIU2C1ESBLT</v>
          </cell>
          <cell r="P214">
            <v>939.8737000000001</v>
          </cell>
        </row>
        <row r="215">
          <cell r="C215" t="str">
            <v>RTC138SIU2C1EDBLI</v>
          </cell>
          <cell r="P215">
            <v>1193.5640500000002</v>
          </cell>
        </row>
        <row r="216">
          <cell r="C216" t="str">
            <v>RTC138SIU2C1EDBTR</v>
          </cell>
          <cell r="P216">
            <v>753.38845000000015</v>
          </cell>
        </row>
        <row r="217">
          <cell r="C217" t="str">
            <v>RTC138SIU2C1EDBRE</v>
          </cell>
          <cell r="P217">
            <v>753.38845000000015</v>
          </cell>
        </row>
        <row r="218">
          <cell r="C218" t="str">
            <v>RTC138SIU2C1EDBAC</v>
          </cell>
          <cell r="P218">
            <v>985.7912500000001</v>
          </cell>
        </row>
        <row r="219">
          <cell r="C219" t="str">
            <v>RTC138SIU2C1EANLI</v>
          </cell>
          <cell r="P219">
            <v>1503.4344500000002</v>
          </cell>
        </row>
        <row r="220">
          <cell r="C220" t="str">
            <v>RTC138SIU2C1EANTR</v>
          </cell>
          <cell r="P220">
            <v>1063.2588500000002</v>
          </cell>
        </row>
        <row r="221">
          <cell r="C221" t="str">
            <v>RTC138SIU2C1EANRE</v>
          </cell>
          <cell r="P221">
            <v>1063.2588500000002</v>
          </cell>
        </row>
        <row r="222">
          <cell r="C222" t="str">
            <v>RTC138SIU2C1EIMLI</v>
          </cell>
          <cell r="P222">
            <v>1503.4344500000002</v>
          </cell>
        </row>
        <row r="223">
          <cell r="C223" t="str">
            <v>RTC138SIU2C1EIMTR</v>
          </cell>
          <cell r="P223">
            <v>1295.6616500000002</v>
          </cell>
        </row>
        <row r="224">
          <cell r="C224" t="str">
            <v>RTC138SIU2C1EIMRE</v>
          </cell>
          <cell r="P224">
            <v>1295.6616500000002</v>
          </cell>
        </row>
        <row r="225">
          <cell r="C225" t="str">
            <v>RTC138SIU3C1ESBLI</v>
          </cell>
          <cell r="P225">
            <v>1116.0964500000002</v>
          </cell>
        </row>
        <row r="226">
          <cell r="C226" t="str">
            <v>RTC138SIU3C1ESBTR</v>
          </cell>
          <cell r="P226">
            <v>675.92084999999997</v>
          </cell>
        </row>
        <row r="227">
          <cell r="C227" t="str">
            <v>RTC138SIU3C1ESBRE</v>
          </cell>
          <cell r="P227">
            <v>675.92084999999997</v>
          </cell>
        </row>
        <row r="228">
          <cell r="C228" t="str">
            <v>RTC138SIU3C1ESBLT</v>
          </cell>
          <cell r="P228">
            <v>939.8737000000001</v>
          </cell>
        </row>
        <row r="229">
          <cell r="C229" t="str">
            <v>RTC138SIU3C1EDBLI</v>
          </cell>
          <cell r="P229">
            <v>1193.5640500000002</v>
          </cell>
        </row>
        <row r="230">
          <cell r="C230" t="str">
            <v>RTC138SIU3C1EDBTR</v>
          </cell>
          <cell r="P230">
            <v>753.38845000000015</v>
          </cell>
        </row>
        <row r="231">
          <cell r="C231" t="str">
            <v>RTC138SIU3C1EDBRE</v>
          </cell>
          <cell r="P231">
            <v>753.38845000000015</v>
          </cell>
        </row>
        <row r="232">
          <cell r="C232" t="str">
            <v>RTC138SIU3C1EDBAC</v>
          </cell>
          <cell r="P232">
            <v>985.7912500000001</v>
          </cell>
        </row>
        <row r="233">
          <cell r="C233" t="str">
            <v>RTC138SIU3C1EANLI</v>
          </cell>
          <cell r="P233">
            <v>1503.4344500000002</v>
          </cell>
        </row>
        <row r="234">
          <cell r="C234" t="str">
            <v>RTC138SIU3C1EANTR</v>
          </cell>
          <cell r="P234">
            <v>1063.2588500000002</v>
          </cell>
        </row>
        <row r="235">
          <cell r="C235" t="str">
            <v>RTC138SIU3C1EANRE</v>
          </cell>
          <cell r="P235">
            <v>1063.2588500000002</v>
          </cell>
        </row>
        <row r="236">
          <cell r="C236" t="str">
            <v>RTC138SIU3C1EIMLI</v>
          </cell>
          <cell r="P236">
            <v>1503.4344500000002</v>
          </cell>
        </row>
        <row r="237">
          <cell r="C237" t="str">
            <v>RTC138SIU3C1EIMTR</v>
          </cell>
          <cell r="P237">
            <v>1295.6616500000002</v>
          </cell>
        </row>
        <row r="238">
          <cell r="C238" t="str">
            <v>RTC138SIU3C1EIMRE</v>
          </cell>
          <cell r="P238">
            <v>1295.6616500000002</v>
          </cell>
        </row>
        <row r="239">
          <cell r="C239" t="str">
            <v>RTC138SIU4C1ESBLI</v>
          </cell>
          <cell r="P239">
            <v>1116.0964500000002</v>
          </cell>
        </row>
        <row r="240">
          <cell r="C240" t="str">
            <v>RTC138SIU4C1ESBTR</v>
          </cell>
          <cell r="P240">
            <v>675.92084999999997</v>
          </cell>
        </row>
        <row r="241">
          <cell r="C241" t="str">
            <v>RTC138SIU4C1ESBRE</v>
          </cell>
          <cell r="P241">
            <v>675.92084999999997</v>
          </cell>
        </row>
        <row r="242">
          <cell r="C242" t="str">
            <v>RTC138SIU4C1ESBLT</v>
          </cell>
          <cell r="P242">
            <v>939.8737000000001</v>
          </cell>
        </row>
        <row r="243">
          <cell r="C243" t="str">
            <v>RTC138SIU4C1EDBLI</v>
          </cell>
          <cell r="P243">
            <v>1193.5640500000002</v>
          </cell>
        </row>
        <row r="244">
          <cell r="C244" t="str">
            <v>RTC138SIU4C1EDBTR</v>
          </cell>
          <cell r="P244">
            <v>753.38845000000015</v>
          </cell>
        </row>
        <row r="245">
          <cell r="C245" t="str">
            <v>RTC138SIU4C1EDBRE</v>
          </cell>
          <cell r="P245">
            <v>753.38845000000015</v>
          </cell>
        </row>
        <row r="246">
          <cell r="C246" t="str">
            <v>RTC138SIU4C1EDBAC</v>
          </cell>
          <cell r="P246">
            <v>985.7912500000001</v>
          </cell>
        </row>
        <row r="247">
          <cell r="C247" t="str">
            <v>RTC138SIU4C1EANLI</v>
          </cell>
          <cell r="P247">
            <v>1503.4344500000002</v>
          </cell>
        </row>
        <row r="248">
          <cell r="C248" t="str">
            <v>RTC138SIU4C1EANTR</v>
          </cell>
          <cell r="P248">
            <v>1063.2588500000002</v>
          </cell>
        </row>
        <row r="249">
          <cell r="C249" t="str">
            <v>RTC138SIU4C1EANRE</v>
          </cell>
          <cell r="P249">
            <v>1063.2588500000002</v>
          </cell>
        </row>
        <row r="250">
          <cell r="C250" t="str">
            <v>RTC138SIU4C1EIMLI</v>
          </cell>
          <cell r="P250">
            <v>1503.4344500000002</v>
          </cell>
        </row>
        <row r="251">
          <cell r="C251" t="str">
            <v>RTC138SIU4C1EIMTR</v>
          </cell>
          <cell r="P251">
            <v>1295.6616500000002</v>
          </cell>
        </row>
        <row r="252">
          <cell r="C252" t="str">
            <v>RTC138SIU4C1EIMRE</v>
          </cell>
          <cell r="P252">
            <v>1295.6616500000002</v>
          </cell>
        </row>
        <row r="253">
          <cell r="C253" t="str">
            <v>RTC138SIU2C2ESBLI</v>
          </cell>
          <cell r="P253">
            <v>598.45325000000003</v>
          </cell>
        </row>
        <row r="254">
          <cell r="C254" t="str">
            <v>RTC138SIU2C2ESBTR</v>
          </cell>
          <cell r="P254">
            <v>366.05045000000001</v>
          </cell>
        </row>
        <row r="255">
          <cell r="C255" t="str">
            <v>RTC138SIU2C2ESBLT</v>
          </cell>
          <cell r="P255">
            <v>598.45325000000003</v>
          </cell>
        </row>
        <row r="256">
          <cell r="C256" t="str">
            <v>RTC138SIU2C2EDBLI</v>
          </cell>
          <cell r="P256">
            <v>598.45325000000003</v>
          </cell>
        </row>
        <row r="257">
          <cell r="C257" t="str">
            <v>RTC138SIU2C2EDBTR</v>
          </cell>
          <cell r="P257">
            <v>366.05045000000001</v>
          </cell>
        </row>
        <row r="258">
          <cell r="C258" t="str">
            <v>RTC138SIU2C2EDBAC</v>
          </cell>
          <cell r="P258">
            <v>598.45325000000003</v>
          </cell>
        </row>
        <row r="259">
          <cell r="C259" t="str">
            <v>RTC138SIU2C2EANLI</v>
          </cell>
          <cell r="P259">
            <v>675.92084999999997</v>
          </cell>
        </row>
        <row r="260">
          <cell r="C260" t="str">
            <v>RTC138SIU2C2EANTR</v>
          </cell>
          <cell r="P260">
            <v>366.05045000000001</v>
          </cell>
        </row>
        <row r="261">
          <cell r="C261" t="str">
            <v>RTC138SIU2C2EIMLI</v>
          </cell>
          <cell r="P261">
            <v>665.27707499999997</v>
          </cell>
        </row>
        <row r="262">
          <cell r="C262" t="str">
            <v>RTC138SIU2C2EIMTR</v>
          </cell>
          <cell r="P262">
            <v>665.27707499999997</v>
          </cell>
        </row>
        <row r="263">
          <cell r="C263" t="str">
            <v>RTC138SIU3C2ESBLI</v>
          </cell>
          <cell r="P263">
            <v>598.45325000000003</v>
          </cell>
        </row>
        <row r="264">
          <cell r="C264" t="str">
            <v>RTC138SIU3C2ESBTR</v>
          </cell>
          <cell r="P264">
            <v>366.05045000000001</v>
          </cell>
        </row>
        <row r="265">
          <cell r="C265" t="str">
            <v>RTC138SIU3C2ESBLT</v>
          </cell>
          <cell r="P265">
            <v>598.45325000000003</v>
          </cell>
        </row>
        <row r="266">
          <cell r="C266" t="str">
            <v>RTC138SIU3C2EDBLI</v>
          </cell>
          <cell r="P266">
            <v>598.45325000000003</v>
          </cell>
        </row>
        <row r="267">
          <cell r="C267" t="str">
            <v>RTC138SIU3C2EDBTR</v>
          </cell>
          <cell r="P267">
            <v>366.05045000000001</v>
          </cell>
        </row>
        <row r="268">
          <cell r="C268" t="str">
            <v>RTC138SIU3C2EDBAC</v>
          </cell>
          <cell r="P268">
            <v>598.45325000000003</v>
          </cell>
        </row>
        <row r="269">
          <cell r="C269" t="str">
            <v>RTC138SIU3C2EANLI</v>
          </cell>
          <cell r="P269">
            <v>675.92084999999997</v>
          </cell>
        </row>
        <row r="270">
          <cell r="C270" t="str">
            <v>RTC138SIU3C2EANTR</v>
          </cell>
          <cell r="P270">
            <v>366.05045000000001</v>
          </cell>
        </row>
        <row r="271">
          <cell r="C271" t="str">
            <v>RTC138SIU3C2EIMLI</v>
          </cell>
          <cell r="P271">
            <v>665.27707499999997</v>
          </cell>
        </row>
        <row r="272">
          <cell r="C272" t="str">
            <v>RTC138SIU3C2EIMTR</v>
          </cell>
          <cell r="P272">
            <v>665.27707499999997</v>
          </cell>
        </row>
        <row r="273">
          <cell r="C273" t="str">
            <v>RTC138SIU4C2ESBLI</v>
          </cell>
          <cell r="P273">
            <v>598.45325000000003</v>
          </cell>
        </row>
        <row r="274">
          <cell r="C274" t="str">
            <v>RTC138SIU4C2ESBTR</v>
          </cell>
          <cell r="P274">
            <v>366.05045000000001</v>
          </cell>
        </row>
        <row r="275">
          <cell r="C275" t="str">
            <v>RTC138SIU4C2ESBLT</v>
          </cell>
          <cell r="P275">
            <v>598.45325000000003</v>
          </cell>
        </row>
        <row r="276">
          <cell r="C276" t="str">
            <v>RTC138SIU4C2EDBLI</v>
          </cell>
          <cell r="P276">
            <v>598.45325000000003</v>
          </cell>
        </row>
        <row r="277">
          <cell r="C277" t="str">
            <v>RTC138SIU4C2EDBTR</v>
          </cell>
          <cell r="P277">
            <v>366.05045000000001</v>
          </cell>
        </row>
        <row r="278">
          <cell r="C278" t="str">
            <v>RTC138SIU4C2EDBAC</v>
          </cell>
          <cell r="P278">
            <v>598.45325000000003</v>
          </cell>
        </row>
        <row r="279">
          <cell r="C279" t="str">
            <v>RTC138SIU4C2EANLI</v>
          </cell>
          <cell r="P279">
            <v>675.92084999999997</v>
          </cell>
        </row>
        <row r="280">
          <cell r="C280" t="str">
            <v>RTC138SIU4C2EANTR</v>
          </cell>
          <cell r="P280">
            <v>366.05045000000001</v>
          </cell>
        </row>
        <row r="281">
          <cell r="C281" t="str">
            <v>RTC138SIU4C2EIMLI</v>
          </cell>
          <cell r="P281">
            <v>665.27707499999997</v>
          </cell>
        </row>
        <row r="282">
          <cell r="C282" t="str">
            <v>RTC138SIU4C2EIMTR</v>
          </cell>
          <cell r="P282">
            <v>665.27707499999997</v>
          </cell>
        </row>
        <row r="283">
          <cell r="C283" t="str">
            <v>RTC138SIU2ENISBLI</v>
          </cell>
          <cell r="P283">
            <v>697.20839999999998</v>
          </cell>
        </row>
        <row r="284">
          <cell r="C284" t="str">
            <v>RTC138SIU2ENISBTR</v>
          </cell>
          <cell r="P284">
            <v>464.80560000000003</v>
          </cell>
        </row>
        <row r="285">
          <cell r="C285" t="str">
            <v>RTC138SIU2ENISBLT</v>
          </cell>
          <cell r="P285">
            <v>697.20839999999998</v>
          </cell>
        </row>
        <row r="286">
          <cell r="C286" t="str">
            <v>RTC138SIU2ENIDBLI</v>
          </cell>
          <cell r="P286">
            <v>697.20839999999998</v>
          </cell>
        </row>
        <row r="287">
          <cell r="C287" t="str">
            <v>RTC138SIU2ENIDBTR</v>
          </cell>
          <cell r="P287">
            <v>464.80560000000003</v>
          </cell>
        </row>
        <row r="288">
          <cell r="C288" t="str">
            <v>RTC138SIU2ENIDBAC</v>
          </cell>
          <cell r="P288">
            <v>232.40280000000001</v>
          </cell>
        </row>
        <row r="289">
          <cell r="C289" t="str">
            <v>RTC138SIU3ENISBLI</v>
          </cell>
          <cell r="P289">
            <v>697.20839999999998</v>
          </cell>
        </row>
        <row r="290">
          <cell r="C290" t="str">
            <v>RTC138SIU3ENISBTR</v>
          </cell>
          <cell r="P290">
            <v>464.80560000000003</v>
          </cell>
        </row>
        <row r="291">
          <cell r="C291" t="str">
            <v>RTC138SIU3ENISBLT</v>
          </cell>
          <cell r="P291">
            <v>697.20839999999998</v>
          </cell>
        </row>
        <row r="292">
          <cell r="C292" t="str">
            <v>RTC138SIU3ENIDBLI</v>
          </cell>
          <cell r="P292">
            <v>697.20839999999998</v>
          </cell>
        </row>
        <row r="293">
          <cell r="C293" t="str">
            <v>RTC138SIU3ENIDBTR</v>
          </cell>
          <cell r="P293">
            <v>464.80560000000003</v>
          </cell>
        </row>
        <row r="294">
          <cell r="C294" t="str">
            <v>RTC138SIU3ENIDBAC</v>
          </cell>
          <cell r="P294">
            <v>232.40280000000001</v>
          </cell>
        </row>
        <row r="295">
          <cell r="C295" t="str">
            <v>RTC138SIU4ENISBLI</v>
          </cell>
          <cell r="P295">
            <v>697.20839999999998</v>
          </cell>
        </row>
        <row r="296">
          <cell r="C296" t="str">
            <v>RTC138SIU4ENISBTR</v>
          </cell>
          <cell r="P296">
            <v>464.80560000000003</v>
          </cell>
        </row>
        <row r="297">
          <cell r="C297" t="str">
            <v>RTC138SIU4ENISBLT</v>
          </cell>
          <cell r="P297">
            <v>697.20839999999998</v>
          </cell>
        </row>
        <row r="298">
          <cell r="C298" t="str">
            <v>RTC138SIU4ENIDBLI</v>
          </cell>
          <cell r="P298">
            <v>697.20839999999998</v>
          </cell>
        </row>
        <row r="299">
          <cell r="C299" t="str">
            <v>RTC138SIU4ENIDBTR</v>
          </cell>
          <cell r="P299">
            <v>464.80560000000003</v>
          </cell>
        </row>
        <row r="300">
          <cell r="C300" t="str">
            <v>RTC138SIU4ENIDBAC</v>
          </cell>
          <cell r="P300">
            <v>232.40280000000001</v>
          </cell>
        </row>
        <row r="301">
          <cell r="C301" t="str">
            <v>RTC138SEU1C1ESBLI</v>
          </cell>
          <cell r="P301">
            <v>1116.0964500000002</v>
          </cell>
        </row>
        <row r="302">
          <cell r="C302" t="str">
            <v>RTC138SEU1C1ESBTR</v>
          </cell>
          <cell r="P302">
            <v>675.92084999999997</v>
          </cell>
        </row>
        <row r="303">
          <cell r="C303" t="str">
            <v>RTC138SEU1C1ESBRE</v>
          </cell>
          <cell r="P303">
            <v>675.92084999999997</v>
          </cell>
        </row>
        <row r="304">
          <cell r="C304" t="str">
            <v>RTC138SEU1C1ESBLT</v>
          </cell>
          <cell r="P304">
            <v>939.8737000000001</v>
          </cell>
        </row>
        <row r="305">
          <cell r="C305" t="str">
            <v>RTC138SEU1C1EDBLI</v>
          </cell>
          <cell r="P305">
            <v>1193.5640500000002</v>
          </cell>
        </row>
        <row r="306">
          <cell r="C306" t="str">
            <v>RTC138SEU1C1EDBTR</v>
          </cell>
          <cell r="P306">
            <v>753.38845000000015</v>
          </cell>
        </row>
        <row r="307">
          <cell r="C307" t="str">
            <v>RTC138SEU1C1EDBRE</v>
          </cell>
          <cell r="P307">
            <v>753.38845000000015</v>
          </cell>
        </row>
        <row r="308">
          <cell r="C308" t="str">
            <v>RTC138SEU1C1EDBAC</v>
          </cell>
          <cell r="P308">
            <v>985.7912500000001</v>
          </cell>
        </row>
        <row r="309">
          <cell r="C309" t="str">
            <v>RTC138SEU1C1EANLI</v>
          </cell>
          <cell r="P309">
            <v>1503.4344500000002</v>
          </cell>
        </row>
        <row r="310">
          <cell r="C310" t="str">
            <v>RTC138SEU1C1EANTR</v>
          </cell>
          <cell r="P310">
            <v>1063.2588500000002</v>
          </cell>
        </row>
        <row r="311">
          <cell r="C311" t="str">
            <v>RTC138SEU1C1EANRE</v>
          </cell>
          <cell r="P311">
            <v>1063.2588500000002</v>
          </cell>
        </row>
        <row r="312">
          <cell r="C312" t="str">
            <v>RTC138SEU1C1EIMLI</v>
          </cell>
          <cell r="P312">
            <v>1503.4344500000002</v>
          </cell>
        </row>
        <row r="313">
          <cell r="C313" t="str">
            <v>RTC138SEU1C1EIMTR</v>
          </cell>
          <cell r="P313">
            <v>1295.6616500000002</v>
          </cell>
        </row>
        <row r="314">
          <cell r="C314" t="str">
            <v>RTC138SEU1C1EIMRE</v>
          </cell>
          <cell r="P314">
            <v>1295.6616500000002</v>
          </cell>
        </row>
        <row r="315">
          <cell r="C315" t="str">
            <v>RTC138SEU1C2ESBLI</v>
          </cell>
          <cell r="P315">
            <v>598.45325000000003</v>
          </cell>
        </row>
        <row r="316">
          <cell r="C316" t="str">
            <v>RTC138SEU1C2ESBTR</v>
          </cell>
          <cell r="P316">
            <v>366.05045000000001</v>
          </cell>
        </row>
        <row r="317">
          <cell r="C317" t="str">
            <v>RTC138SEU1C2ESBLT</v>
          </cell>
          <cell r="P317">
            <v>598.45325000000003</v>
          </cell>
        </row>
        <row r="318">
          <cell r="C318" t="str">
            <v>RTC138SEU1C2EDBLI</v>
          </cell>
          <cell r="P318">
            <v>598.45325000000003</v>
          </cell>
        </row>
        <row r="319">
          <cell r="C319" t="str">
            <v>RTC138SEU1C2EDBTR</v>
          </cell>
          <cell r="P319">
            <v>366.05045000000001</v>
          </cell>
        </row>
        <row r="320">
          <cell r="C320" t="str">
            <v>RTC138SEU1C2EDBAC</v>
          </cell>
          <cell r="P320">
            <v>598.45325000000003</v>
          </cell>
        </row>
        <row r="321">
          <cell r="C321" t="str">
            <v>RTC138SEU1C2EANLI</v>
          </cell>
          <cell r="P321">
            <v>675.92084999999997</v>
          </cell>
        </row>
        <row r="322">
          <cell r="C322" t="str">
            <v>RTC138SEU1C2EANTR</v>
          </cell>
          <cell r="P322">
            <v>366.05045000000001</v>
          </cell>
        </row>
        <row r="323">
          <cell r="C323" t="str">
            <v>RTC138SEU1C2EIMLI</v>
          </cell>
          <cell r="P323">
            <v>665.27707499999997</v>
          </cell>
        </row>
        <row r="324">
          <cell r="C324" t="str">
            <v>RTC138SEU1C2EIMTR</v>
          </cell>
          <cell r="P324">
            <v>665.27707499999997</v>
          </cell>
        </row>
        <row r="325">
          <cell r="C325" t="str">
            <v>RTC060COU1C1ESBLI</v>
          </cell>
          <cell r="P325">
            <v>784.93849999999998</v>
          </cell>
        </row>
        <row r="326">
          <cell r="C326" t="str">
            <v>RTC060COU1C1ESBCC</v>
          </cell>
          <cell r="P326">
            <v>784.93849999999998</v>
          </cell>
        </row>
        <row r="327">
          <cell r="C327" t="str">
            <v>RTC060COU1C1ESBTR</v>
          </cell>
          <cell r="P327">
            <v>675.92084999999997</v>
          </cell>
        </row>
        <row r="328">
          <cell r="C328" t="str">
            <v>RTC060COU1C1ESBCV</v>
          </cell>
          <cell r="P328">
            <v>443.51805000000002</v>
          </cell>
        </row>
        <row r="329">
          <cell r="C329" t="str">
            <v>RTC060COU1C1ESBLT</v>
          </cell>
          <cell r="P329">
            <v>939.8737000000001</v>
          </cell>
        </row>
        <row r="330">
          <cell r="C330" t="str">
            <v>RTC060COU1C1EDBLI</v>
          </cell>
          <cell r="P330">
            <v>862.40610000000015</v>
          </cell>
        </row>
        <row r="331">
          <cell r="C331" t="str">
            <v>RTC060COU1C1EDBCC</v>
          </cell>
          <cell r="P331">
            <v>862.40610000000015</v>
          </cell>
        </row>
        <row r="332">
          <cell r="C332" t="str">
            <v>RTC060COU1C1EDBTR</v>
          </cell>
          <cell r="P332">
            <v>753.38845000000015</v>
          </cell>
        </row>
        <row r="333">
          <cell r="C333" t="str">
            <v>RTC060COU1C1EDBCV</v>
          </cell>
          <cell r="P333">
            <v>520.98565000000008</v>
          </cell>
        </row>
        <row r="334">
          <cell r="C334" t="str">
            <v>RTC060COU1C1EDBAC</v>
          </cell>
          <cell r="P334">
            <v>985.7912500000001</v>
          </cell>
        </row>
        <row r="335">
          <cell r="C335" t="str">
            <v>RTC060COU1C1EDBLA</v>
          </cell>
          <cell r="P335">
            <v>985.7912500000001</v>
          </cell>
        </row>
        <row r="336">
          <cell r="C336" t="str">
            <v>RTC060COU1C2ESBLI</v>
          </cell>
          <cell r="P336">
            <v>366.05045000000001</v>
          </cell>
        </row>
        <row r="337">
          <cell r="C337" t="str">
            <v>RTC060COU1C2ESBCC</v>
          </cell>
          <cell r="P337">
            <v>366.05045000000001</v>
          </cell>
        </row>
        <row r="338">
          <cell r="C338" t="str">
            <v>RTC060COU1C2ESBTR</v>
          </cell>
          <cell r="P338">
            <v>366.05045000000001</v>
          </cell>
        </row>
        <row r="339">
          <cell r="C339" t="str">
            <v>RTC060COU1C2ESBCV</v>
          </cell>
          <cell r="P339">
            <v>133.64765</v>
          </cell>
        </row>
        <row r="340">
          <cell r="C340" t="str">
            <v>RTC060COU1C2ESBLT</v>
          </cell>
          <cell r="P340">
            <v>598.45325000000003</v>
          </cell>
        </row>
        <row r="341">
          <cell r="C341" t="str">
            <v>RTC060COU1C2EDBLI</v>
          </cell>
          <cell r="P341">
            <v>366.05045000000001</v>
          </cell>
        </row>
        <row r="342">
          <cell r="C342" t="str">
            <v>RTC060COU1C2EDBCC</v>
          </cell>
          <cell r="P342">
            <v>366.05045000000001</v>
          </cell>
        </row>
        <row r="343">
          <cell r="C343" t="str">
            <v>RTC060COU1C2EDBTR</v>
          </cell>
          <cell r="P343">
            <v>366.05045000000001</v>
          </cell>
        </row>
        <row r="344">
          <cell r="C344" t="str">
            <v>RTC060COU1C2EDBCV</v>
          </cell>
          <cell r="P344">
            <v>133.64765</v>
          </cell>
        </row>
        <row r="345">
          <cell r="C345" t="str">
            <v>RTC060COU1C2EDBAC</v>
          </cell>
          <cell r="P345">
            <v>598.45325000000003</v>
          </cell>
        </row>
        <row r="346">
          <cell r="C346" t="str">
            <v>RTC060SIU2C1ESBLI</v>
          </cell>
          <cell r="P346">
            <v>1017.3413</v>
          </cell>
        </row>
        <row r="347">
          <cell r="C347" t="str">
            <v>RTC060SIU2C1ESBTR</v>
          </cell>
          <cell r="P347">
            <v>675.92084999999997</v>
          </cell>
        </row>
        <row r="348">
          <cell r="C348" t="str">
            <v>RTC060SIU2C1ESBLT</v>
          </cell>
          <cell r="P348">
            <v>939.8737000000001</v>
          </cell>
        </row>
        <row r="349">
          <cell r="C349" t="str">
            <v>RTC060SIU2C1EDBLI</v>
          </cell>
          <cell r="P349">
            <v>1094.8089000000002</v>
          </cell>
        </row>
        <row r="350">
          <cell r="C350" t="str">
            <v>RTC060SIU2C1EDBTR</v>
          </cell>
          <cell r="P350">
            <v>753.38845000000015</v>
          </cell>
        </row>
        <row r="351">
          <cell r="C351" t="str">
            <v>RTC060SIU2C1EDBAC</v>
          </cell>
          <cell r="P351">
            <v>985.7912500000001</v>
          </cell>
        </row>
        <row r="352">
          <cell r="C352" t="str">
            <v>RTC060SIU3C1ESBLI</v>
          </cell>
          <cell r="P352">
            <v>1017.3413</v>
          </cell>
        </row>
        <row r="353">
          <cell r="C353" t="str">
            <v>RTC060SIU3C1ESBTR</v>
          </cell>
          <cell r="P353">
            <v>675.92084999999997</v>
          </cell>
        </row>
        <row r="354">
          <cell r="C354" t="str">
            <v>RTC060SIU3C1ESBLT</v>
          </cell>
          <cell r="P354">
            <v>939.8737000000001</v>
          </cell>
        </row>
        <row r="355">
          <cell r="C355" t="str">
            <v>RTC060SIU3C1EDBLI</v>
          </cell>
          <cell r="P355">
            <v>1094.8089000000002</v>
          </cell>
        </row>
        <row r="356">
          <cell r="C356" t="str">
            <v>RTC060SIU3C1EDBTR</v>
          </cell>
          <cell r="P356">
            <v>753.38845000000015</v>
          </cell>
        </row>
        <row r="357">
          <cell r="C357" t="str">
            <v>RTC060SIU3C1EDBAC</v>
          </cell>
          <cell r="P357">
            <v>985.7912500000001</v>
          </cell>
        </row>
        <row r="358">
          <cell r="C358" t="str">
            <v>RTC060SIU3C1ESBLA</v>
          </cell>
          <cell r="P358">
            <v>985.7912500000001</v>
          </cell>
        </row>
        <row r="359">
          <cell r="C359" t="str">
            <v>RTC060SIU4C1ESBLI</v>
          </cell>
          <cell r="P359">
            <v>1017.3413</v>
          </cell>
        </row>
        <row r="360">
          <cell r="C360" t="str">
            <v>RTC060SIU4C1ESBTR</v>
          </cell>
          <cell r="P360">
            <v>675.92084999999997</v>
          </cell>
        </row>
        <row r="361">
          <cell r="C361" t="str">
            <v>RTC060SIU4C1ESBLT</v>
          </cell>
          <cell r="P361">
            <v>939.8737000000001</v>
          </cell>
        </row>
        <row r="362">
          <cell r="C362" t="str">
            <v>RTC060SIU4C1EDBLI</v>
          </cell>
          <cell r="P362">
            <v>1094.8089000000002</v>
          </cell>
        </row>
        <row r="363">
          <cell r="C363" t="str">
            <v>RTC060SIU4C1EDBTR</v>
          </cell>
          <cell r="P363">
            <v>753.38845000000015</v>
          </cell>
        </row>
        <row r="364">
          <cell r="C364" t="str">
            <v>RTC060SIU4C1EDBAC</v>
          </cell>
          <cell r="P364">
            <v>985.7912500000001</v>
          </cell>
        </row>
        <row r="365">
          <cell r="C365" t="str">
            <v>RTC060SIU2C2ESBLI</v>
          </cell>
          <cell r="P365">
            <v>598.45325000000003</v>
          </cell>
        </row>
        <row r="366">
          <cell r="C366" t="str">
            <v>RTC060SIU2C2ESBTR</v>
          </cell>
          <cell r="P366">
            <v>366.05045000000001</v>
          </cell>
        </row>
        <row r="367">
          <cell r="C367" t="str">
            <v>RTC060SIU2C2ESBLT</v>
          </cell>
          <cell r="P367">
            <v>598.45325000000003</v>
          </cell>
        </row>
        <row r="368">
          <cell r="C368" t="str">
            <v>RTC060SIU2C2EDBLI</v>
          </cell>
          <cell r="P368">
            <v>598.45325000000003</v>
          </cell>
        </row>
        <row r="369">
          <cell r="C369" t="str">
            <v>RTC060SIU2C2EDBTR</v>
          </cell>
          <cell r="P369">
            <v>366.05045000000001</v>
          </cell>
        </row>
        <row r="370">
          <cell r="C370" t="str">
            <v>RTC060SIU2C2EDBAC</v>
          </cell>
          <cell r="P370">
            <v>598.45325000000003</v>
          </cell>
        </row>
        <row r="371">
          <cell r="C371" t="str">
            <v>RTC060SIU3C2ESBLI</v>
          </cell>
          <cell r="P371">
            <v>598.45325000000003</v>
          </cell>
        </row>
        <row r="372">
          <cell r="C372" t="str">
            <v>RTC060SIU3C2ESBTR</v>
          </cell>
          <cell r="P372">
            <v>366.05045000000001</v>
          </cell>
        </row>
        <row r="373">
          <cell r="C373" t="str">
            <v>RTC060SIU3C2ESBLT</v>
          </cell>
          <cell r="P373">
            <v>598.45325000000003</v>
          </cell>
        </row>
        <row r="374">
          <cell r="C374" t="str">
            <v>RTC060SIU3C2EDBLI</v>
          </cell>
          <cell r="P374">
            <v>598.45325000000003</v>
          </cell>
        </row>
        <row r="375">
          <cell r="C375" t="str">
            <v>RTC060SIU3C2EDBTR</v>
          </cell>
          <cell r="P375">
            <v>366.05045000000001</v>
          </cell>
        </row>
        <row r="376">
          <cell r="C376" t="str">
            <v>RTC060SIU3C2EDBAC</v>
          </cell>
          <cell r="P376">
            <v>598.45325000000003</v>
          </cell>
        </row>
        <row r="377">
          <cell r="C377" t="str">
            <v>RTC060SIU4C2ESBLI</v>
          </cell>
          <cell r="P377">
            <v>598.45325000000003</v>
          </cell>
        </row>
        <row r="378">
          <cell r="C378" t="str">
            <v>RTC060SIU4C2ESBTR</v>
          </cell>
          <cell r="P378">
            <v>366.05045000000001</v>
          </cell>
        </row>
        <row r="379">
          <cell r="C379" t="str">
            <v>RTC060SIU4C2ESBLT</v>
          </cell>
          <cell r="P379">
            <v>598.45325000000003</v>
          </cell>
        </row>
        <row r="380">
          <cell r="C380" t="str">
            <v>RTC060SIU4C2EDBLI</v>
          </cell>
          <cell r="P380">
            <v>598.45325000000003</v>
          </cell>
        </row>
        <row r="381">
          <cell r="C381" t="str">
            <v>RTC060SIU4C2EDBTR</v>
          </cell>
          <cell r="P381">
            <v>366.05045000000001</v>
          </cell>
        </row>
        <row r="382">
          <cell r="C382" t="str">
            <v>RTC060SIU4C2EDBAC</v>
          </cell>
          <cell r="P382">
            <v>598.45325000000003</v>
          </cell>
        </row>
        <row r="383">
          <cell r="C383" t="str">
            <v>RTC060SEU1C1ESBLI</v>
          </cell>
          <cell r="P383">
            <v>1017.3413</v>
          </cell>
        </row>
        <row r="384">
          <cell r="C384" t="str">
            <v>RTC060SEU1C1ESBTR</v>
          </cell>
          <cell r="P384">
            <v>675.92084999999997</v>
          </cell>
        </row>
        <row r="385">
          <cell r="C385" t="str">
            <v>RTC060SEU1C1ESBLT</v>
          </cell>
          <cell r="P385">
            <v>939.8737000000001</v>
          </cell>
        </row>
        <row r="386">
          <cell r="C386" t="str">
            <v>RTC060SEU1C1EDBLI</v>
          </cell>
          <cell r="P386">
            <v>1094.8089000000002</v>
          </cell>
        </row>
        <row r="387">
          <cell r="C387" t="str">
            <v>RTC060SEU1C1EDBTR</v>
          </cell>
          <cell r="P387">
            <v>753.38845000000015</v>
          </cell>
        </row>
        <row r="388">
          <cell r="C388" t="str">
            <v>RTC060SEU1C1EDBAC</v>
          </cell>
          <cell r="P388">
            <v>985.7912500000001</v>
          </cell>
        </row>
        <row r="389">
          <cell r="C389" t="str">
            <v>RTC060SEU1C2ESBLI</v>
          </cell>
          <cell r="P389">
            <v>598.45325000000003</v>
          </cell>
        </row>
        <row r="390">
          <cell r="C390" t="str">
            <v>RTC060SEU1C2ESBTR</v>
          </cell>
          <cell r="P390">
            <v>366.05045000000001</v>
          </cell>
        </row>
        <row r="391">
          <cell r="C391" t="str">
            <v>RTC060SEU1C2ESBLT</v>
          </cell>
          <cell r="P391">
            <v>598.45325000000003</v>
          </cell>
        </row>
        <row r="392">
          <cell r="C392" t="str">
            <v>RTC060SEU1C2EDBLI</v>
          </cell>
          <cell r="P392">
            <v>598.45325000000003</v>
          </cell>
        </row>
        <row r="393">
          <cell r="C393" t="str">
            <v>RTC060SEU1C2EDBTR</v>
          </cell>
          <cell r="P393">
            <v>366.05045000000001</v>
          </cell>
        </row>
        <row r="394">
          <cell r="C394" t="str">
            <v>RTC060SEU1C2EDBAC</v>
          </cell>
          <cell r="P394">
            <v>598.45325000000003</v>
          </cell>
        </row>
        <row r="395">
          <cell r="C395" t="str">
            <v>RTC060COU1C1ISBLI</v>
          </cell>
          <cell r="P395">
            <v>784.93849999999998</v>
          </cell>
        </row>
        <row r="396">
          <cell r="C396" t="str">
            <v>RTC060COU1C1ISBTR</v>
          </cell>
          <cell r="P396">
            <v>675.92084999999997</v>
          </cell>
        </row>
        <row r="397">
          <cell r="C397" t="str">
            <v>RTC060COU1C1IDBLI</v>
          </cell>
          <cell r="P397">
            <v>862.40610000000015</v>
          </cell>
        </row>
        <row r="398">
          <cell r="C398" t="str">
            <v>RTC060COU1C1IDBTR</v>
          </cell>
          <cell r="P398">
            <v>753.38845000000015</v>
          </cell>
        </row>
        <row r="399">
          <cell r="C399" t="str">
            <v>RTC060COU1C1IDBAC</v>
          </cell>
          <cell r="P399">
            <v>985.7912500000001</v>
          </cell>
        </row>
        <row r="400">
          <cell r="C400" t="str">
            <v>RTC060COU1C1ISBLA</v>
          </cell>
          <cell r="P400">
            <v>985.7912500000001</v>
          </cell>
        </row>
        <row r="401">
          <cell r="C401" t="str">
            <v>RTC060SIU2C1ISBLI</v>
          </cell>
          <cell r="P401">
            <v>1017.3413</v>
          </cell>
        </row>
        <row r="402">
          <cell r="C402" t="str">
            <v>RTC060SIU2C1ISBTR</v>
          </cell>
          <cell r="P402">
            <v>675.92084999999997</v>
          </cell>
        </row>
        <row r="403">
          <cell r="C403" t="str">
            <v>RTC060SIU2C1IDBLI</v>
          </cell>
          <cell r="P403">
            <v>1094.8089000000002</v>
          </cell>
        </row>
        <row r="404">
          <cell r="C404" t="str">
            <v>RTC060SIU2C1IDBTR</v>
          </cell>
          <cell r="P404">
            <v>753.38845000000015</v>
          </cell>
        </row>
        <row r="405">
          <cell r="C405" t="str">
            <v>RTC060SIU2C1IDBAC</v>
          </cell>
          <cell r="P405">
            <v>985.7912500000001</v>
          </cell>
        </row>
        <row r="406">
          <cell r="C406" t="str">
            <v>RTC060SIU3C1ISBLI</v>
          </cell>
          <cell r="P406">
            <v>1017.3413</v>
          </cell>
        </row>
        <row r="407">
          <cell r="C407" t="str">
            <v>RTC060SIU3C1ISBTR</v>
          </cell>
          <cell r="P407">
            <v>675.92084999999997</v>
          </cell>
        </row>
        <row r="408">
          <cell r="C408" t="str">
            <v>RTC060SIU3C1IDBLI</v>
          </cell>
          <cell r="P408">
            <v>1094.8089000000002</v>
          </cell>
        </row>
        <row r="409">
          <cell r="C409" t="str">
            <v>RTC060SIU3C1IDBTR</v>
          </cell>
          <cell r="P409">
            <v>753.38845000000015</v>
          </cell>
        </row>
        <row r="410">
          <cell r="C410" t="str">
            <v>RTC060SIU3C1IDBAC</v>
          </cell>
          <cell r="P410">
            <v>985.7912500000001</v>
          </cell>
        </row>
        <row r="411">
          <cell r="C411" t="str">
            <v>RTC060SIU4C1ISBLI</v>
          </cell>
          <cell r="P411">
            <v>1017.3413</v>
          </cell>
        </row>
        <row r="412">
          <cell r="C412" t="str">
            <v>RTC060SIU4C1ISBTR</v>
          </cell>
          <cell r="P412">
            <v>675.92084999999997</v>
          </cell>
        </row>
        <row r="413">
          <cell r="C413" t="str">
            <v>RTC060SIU4C1IDBLI</v>
          </cell>
          <cell r="P413">
            <v>1094.8089000000002</v>
          </cell>
        </row>
        <row r="414">
          <cell r="C414" t="str">
            <v>RTC060SIU4C1IDBTR</v>
          </cell>
          <cell r="P414">
            <v>753.38845000000015</v>
          </cell>
        </row>
        <row r="415">
          <cell r="C415" t="str">
            <v>RTC060SIU4C1IDBAC</v>
          </cell>
          <cell r="P415">
            <v>985.7912500000001</v>
          </cell>
        </row>
        <row r="416">
          <cell r="C416" t="str">
            <v>RTC060SEU1C1ISBLI</v>
          </cell>
          <cell r="P416">
            <v>1017.3413</v>
          </cell>
        </row>
        <row r="417">
          <cell r="C417" t="str">
            <v>RTC060SEU1C1ISBTR</v>
          </cell>
          <cell r="P417">
            <v>675.92084999999997</v>
          </cell>
        </row>
        <row r="418">
          <cell r="C418" t="str">
            <v>RTC060SEU1C1IDBLI</v>
          </cell>
          <cell r="P418">
            <v>1094.8089000000002</v>
          </cell>
        </row>
        <row r="419">
          <cell r="C419" t="str">
            <v>RTC060SEU1C1IDBTR</v>
          </cell>
          <cell r="P419">
            <v>753.38845000000015</v>
          </cell>
        </row>
        <row r="420">
          <cell r="C420" t="str">
            <v>RTC060SEU1C1IDBAC</v>
          </cell>
          <cell r="P420">
            <v>985.7912500000001</v>
          </cell>
        </row>
        <row r="421">
          <cell r="C421" t="str">
            <v>RTC060COR1C1ESBLI</v>
          </cell>
          <cell r="P421">
            <v>784.93849999999998</v>
          </cell>
        </row>
        <row r="422">
          <cell r="C422" t="str">
            <v>RTC060COR1C1ESBCC</v>
          </cell>
          <cell r="P422">
            <v>784.93849999999998</v>
          </cell>
        </row>
        <row r="423">
          <cell r="C423" t="str">
            <v>RTC060COR1C1ESBTR</v>
          </cell>
          <cell r="P423">
            <v>675.92084999999997</v>
          </cell>
        </row>
        <row r="424">
          <cell r="C424" t="str">
            <v>RTC060COR1C1ESBCV</v>
          </cell>
          <cell r="P424">
            <v>443.51805000000002</v>
          </cell>
        </row>
        <row r="425">
          <cell r="C425" t="str">
            <v>RTC060COR1C1ESBLT</v>
          </cell>
          <cell r="P425">
            <v>939.8737000000001</v>
          </cell>
        </row>
        <row r="426">
          <cell r="C426" t="str">
            <v>RTC060COR1C1EDBLI</v>
          </cell>
          <cell r="P426">
            <v>862.40610000000015</v>
          </cell>
        </row>
        <row r="427">
          <cell r="C427" t="str">
            <v>RTC060COR1C1EDBCC</v>
          </cell>
          <cell r="P427">
            <v>862.40610000000015</v>
          </cell>
        </row>
        <row r="428">
          <cell r="C428" t="str">
            <v>RTC060COR1C1EDBTR</v>
          </cell>
          <cell r="P428">
            <v>753.38845000000015</v>
          </cell>
        </row>
        <row r="429">
          <cell r="C429" t="str">
            <v>RTC060COR1C1EDBCV</v>
          </cell>
          <cell r="P429">
            <v>520.98565000000008</v>
          </cell>
        </row>
        <row r="430">
          <cell r="C430" t="str">
            <v>RTC060COR1C1EDBAC</v>
          </cell>
          <cell r="P430">
            <v>985.7912500000001</v>
          </cell>
        </row>
        <row r="431">
          <cell r="C431" t="str">
            <v>RTC060COR1C1EDBLA</v>
          </cell>
          <cell r="P431">
            <v>985.7912500000001</v>
          </cell>
        </row>
        <row r="432">
          <cell r="C432" t="str">
            <v>RTC060COR1C2ESBLI</v>
          </cell>
          <cell r="P432">
            <v>366.05045000000001</v>
          </cell>
        </row>
        <row r="433">
          <cell r="C433" t="str">
            <v>RTC060COR1C2ESBCC</v>
          </cell>
          <cell r="P433">
            <v>366.05045000000001</v>
          </cell>
        </row>
        <row r="434">
          <cell r="C434" t="str">
            <v>RTC060COR1C2ESBTR</v>
          </cell>
          <cell r="P434">
            <v>366.05045000000001</v>
          </cell>
        </row>
        <row r="435">
          <cell r="C435" t="str">
            <v>RTC060COR1C2ESBCV</v>
          </cell>
          <cell r="P435">
            <v>133.64765</v>
          </cell>
        </row>
        <row r="436">
          <cell r="C436" t="str">
            <v>RTC060COR1C2ESBLT</v>
          </cell>
          <cell r="P436">
            <v>598.45325000000003</v>
          </cell>
        </row>
        <row r="437">
          <cell r="C437" t="str">
            <v>RTC060COR1C2EDBLI</v>
          </cell>
          <cell r="P437">
            <v>366.05045000000001</v>
          </cell>
        </row>
        <row r="438">
          <cell r="C438" t="str">
            <v>RTC060COR1C2EDBCC</v>
          </cell>
          <cell r="P438">
            <v>366.05045000000001</v>
          </cell>
        </row>
        <row r="439">
          <cell r="C439" t="str">
            <v>RTC060COR1C2EDBTR</v>
          </cell>
          <cell r="P439">
            <v>366.05045000000001</v>
          </cell>
        </row>
        <row r="440">
          <cell r="C440" t="str">
            <v>RTC060COR1C2EDBCV</v>
          </cell>
          <cell r="P440">
            <v>133.64765</v>
          </cell>
        </row>
        <row r="441">
          <cell r="C441" t="str">
            <v>RTC060COR1C2EDBAC</v>
          </cell>
          <cell r="P441">
            <v>598.45325000000003</v>
          </cell>
        </row>
        <row r="442">
          <cell r="C442" t="str">
            <v>RTC060SIR2C1ESBLI</v>
          </cell>
          <cell r="P442">
            <v>1017.3413</v>
          </cell>
        </row>
        <row r="443">
          <cell r="C443" t="str">
            <v>RTC060SIR2C1ESBTR</v>
          </cell>
          <cell r="P443">
            <v>675.92084999999997</v>
          </cell>
        </row>
        <row r="444">
          <cell r="C444" t="str">
            <v>RTC060SIR2C1ESBLT</v>
          </cell>
          <cell r="P444">
            <v>939.8737000000001</v>
          </cell>
        </row>
        <row r="445">
          <cell r="C445" t="str">
            <v>RTC060SIR2C1EDBLI</v>
          </cell>
          <cell r="P445">
            <v>1094.8089000000002</v>
          </cell>
        </row>
        <row r="446">
          <cell r="C446" t="str">
            <v>RTC060SIR2C1EDBTR</v>
          </cell>
          <cell r="P446">
            <v>753.38845000000015</v>
          </cell>
        </row>
        <row r="447">
          <cell r="C447" t="str">
            <v>RTC060SIR2C1EDBAC</v>
          </cell>
          <cell r="P447">
            <v>985.7912500000001</v>
          </cell>
        </row>
        <row r="448">
          <cell r="C448" t="str">
            <v>RTC060SIR3C1ESBLI</v>
          </cell>
          <cell r="P448">
            <v>1017.3413</v>
          </cell>
        </row>
        <row r="449">
          <cell r="C449" t="str">
            <v>RTC060SIR3C1ESBTR</v>
          </cell>
          <cell r="P449">
            <v>675.92084999999997</v>
          </cell>
        </row>
        <row r="450">
          <cell r="C450" t="str">
            <v>RTC060SIR3C1ESBLT</v>
          </cell>
          <cell r="P450">
            <v>939.8737000000001</v>
          </cell>
        </row>
        <row r="451">
          <cell r="C451" t="str">
            <v>RTC060SIR3C1EDBLI</v>
          </cell>
          <cell r="P451">
            <v>1094.8089000000002</v>
          </cell>
        </row>
        <row r="452">
          <cell r="C452" t="str">
            <v>RTC060SIR3C1EDBTR</v>
          </cell>
          <cell r="P452">
            <v>753.38845000000015</v>
          </cell>
        </row>
        <row r="453">
          <cell r="C453" t="str">
            <v>RTC060SIR3C1EDBAC</v>
          </cell>
          <cell r="P453">
            <v>985.7912500000001</v>
          </cell>
        </row>
        <row r="454">
          <cell r="C454" t="str">
            <v>RTC060SIR3C1ESBLA</v>
          </cell>
          <cell r="P454">
            <v>985.7912500000001</v>
          </cell>
        </row>
        <row r="455">
          <cell r="C455" t="str">
            <v>RTC060SIR4C1ESBLI</v>
          </cell>
          <cell r="P455">
            <v>1017.3413</v>
          </cell>
        </row>
        <row r="456">
          <cell r="C456" t="str">
            <v>RTC060SIR4C1ESBTR</v>
          </cell>
          <cell r="P456">
            <v>675.92084999999997</v>
          </cell>
        </row>
        <row r="457">
          <cell r="C457" t="str">
            <v>RTC060SIR4C1ESBLT</v>
          </cell>
          <cell r="P457">
            <v>939.8737000000001</v>
          </cell>
        </row>
        <row r="458">
          <cell r="C458" t="str">
            <v>RTC060SIR4C1EDBLI</v>
          </cell>
          <cell r="P458">
            <v>1094.8089000000002</v>
          </cell>
        </row>
        <row r="459">
          <cell r="C459" t="str">
            <v>RTC060SIR4C1EDBTR</v>
          </cell>
          <cell r="P459">
            <v>753.38845000000015</v>
          </cell>
        </row>
        <row r="460">
          <cell r="C460" t="str">
            <v>RTC060SIR4C1EDBAC</v>
          </cell>
          <cell r="P460">
            <v>985.7912500000001</v>
          </cell>
        </row>
        <row r="461">
          <cell r="C461" t="str">
            <v>RTC060SIR2C2ESBLI</v>
          </cell>
          <cell r="P461">
            <v>598.45325000000003</v>
          </cell>
        </row>
        <row r="462">
          <cell r="C462" t="str">
            <v>RTC060SIR2C2ESBTR</v>
          </cell>
          <cell r="P462">
            <v>366.05045000000001</v>
          </cell>
        </row>
        <row r="463">
          <cell r="C463" t="str">
            <v>RTC060SIR2C2ESBLT</v>
          </cell>
          <cell r="P463">
            <v>598.45325000000003</v>
          </cell>
        </row>
        <row r="464">
          <cell r="C464" t="str">
            <v>RTC060SIR2C2EDBLI</v>
          </cell>
          <cell r="P464">
            <v>598.45325000000003</v>
          </cell>
        </row>
        <row r="465">
          <cell r="C465" t="str">
            <v>RTC060SIR2C2EDBTR</v>
          </cell>
          <cell r="P465">
            <v>366.05045000000001</v>
          </cell>
        </row>
        <row r="466">
          <cell r="C466" t="str">
            <v>RTC060SIR2C2EDBAC</v>
          </cell>
          <cell r="P466">
            <v>598.45325000000003</v>
          </cell>
        </row>
        <row r="467">
          <cell r="C467" t="str">
            <v>RTC060SIR3C2ESBLI</v>
          </cell>
          <cell r="P467">
            <v>598.45325000000003</v>
          </cell>
        </row>
        <row r="468">
          <cell r="C468" t="str">
            <v>RTC060SIR3C2ESBTR</v>
          </cell>
          <cell r="P468">
            <v>366.05045000000001</v>
          </cell>
        </row>
        <row r="469">
          <cell r="C469" t="str">
            <v>RTC060SIR3C2ESBLT</v>
          </cell>
          <cell r="P469">
            <v>598.45325000000003</v>
          </cell>
        </row>
        <row r="470">
          <cell r="C470" t="str">
            <v>RTC060SIR3C2EDBLI</v>
          </cell>
          <cell r="P470">
            <v>598.45325000000003</v>
          </cell>
        </row>
        <row r="471">
          <cell r="C471" t="str">
            <v>RTC060SIR3C2EDBTR</v>
          </cell>
          <cell r="P471">
            <v>366.05045000000001</v>
          </cell>
        </row>
        <row r="472">
          <cell r="C472" t="str">
            <v>RTC060SIR3C2EDBAC</v>
          </cell>
          <cell r="P472">
            <v>598.45325000000003</v>
          </cell>
        </row>
        <row r="473">
          <cell r="C473" t="str">
            <v>RTC060SIR4C2ESBLI</v>
          </cell>
          <cell r="P473">
            <v>598.45325000000003</v>
          </cell>
        </row>
        <row r="474">
          <cell r="C474" t="str">
            <v>RTC060SIR4C2ESBTR</v>
          </cell>
          <cell r="P474">
            <v>366.05045000000001</v>
          </cell>
        </row>
        <row r="475">
          <cell r="C475" t="str">
            <v>RTC060SIR4C2ESBLT</v>
          </cell>
          <cell r="P475">
            <v>598.45325000000003</v>
          </cell>
        </row>
        <row r="476">
          <cell r="C476" t="str">
            <v>RTC060SIR4C2EDBLI</v>
          </cell>
          <cell r="P476">
            <v>598.45325000000003</v>
          </cell>
        </row>
        <row r="477">
          <cell r="C477" t="str">
            <v>RTC060SIR4C2EDBTR</v>
          </cell>
          <cell r="P477">
            <v>366.05045000000001</v>
          </cell>
        </row>
        <row r="478">
          <cell r="C478" t="str">
            <v>RTC060SIR4C2EDBAC</v>
          </cell>
          <cell r="P478">
            <v>598.45325000000003</v>
          </cell>
        </row>
        <row r="479">
          <cell r="C479" t="str">
            <v>RTC060SER1C1ESBLI</v>
          </cell>
          <cell r="P479">
            <v>1017.3413</v>
          </cell>
        </row>
        <row r="480">
          <cell r="C480" t="str">
            <v>RTC060SER1C1ESBTR</v>
          </cell>
          <cell r="P480">
            <v>675.92084999999997</v>
          </cell>
        </row>
        <row r="481">
          <cell r="C481" t="str">
            <v>RTC060SER1C1ESBLT</v>
          </cell>
          <cell r="P481">
            <v>939.8737000000001</v>
          </cell>
        </row>
        <row r="482">
          <cell r="C482" t="str">
            <v>RTC060SER1C1EDBLI</v>
          </cell>
          <cell r="P482">
            <v>1094.8089000000002</v>
          </cell>
        </row>
        <row r="483">
          <cell r="C483" t="str">
            <v>RTC060SER1C1EDBTR</v>
          </cell>
          <cell r="P483">
            <v>753.38845000000015</v>
          </cell>
        </row>
        <row r="484">
          <cell r="C484" t="str">
            <v>RTC060SER1C1EDBAC</v>
          </cell>
          <cell r="P484">
            <v>985.7912500000001</v>
          </cell>
        </row>
        <row r="485">
          <cell r="C485" t="str">
            <v>RTC060SER1C2ESBLI</v>
          </cell>
          <cell r="P485">
            <v>598.45325000000003</v>
          </cell>
        </row>
        <row r="486">
          <cell r="C486" t="str">
            <v>RTC060SER1C2ESBTR</v>
          </cell>
          <cell r="P486">
            <v>366.05045000000001</v>
          </cell>
        </row>
        <row r="487">
          <cell r="C487" t="str">
            <v>RTC060SER1C2ESBLT</v>
          </cell>
          <cell r="P487">
            <v>598.45325000000003</v>
          </cell>
        </row>
        <row r="488">
          <cell r="C488" t="str">
            <v>RTC060SER1C2EDBLI</v>
          </cell>
          <cell r="P488">
            <v>598.45325000000003</v>
          </cell>
        </row>
        <row r="489">
          <cell r="C489" t="str">
            <v>RTC060SER1C2EDBTR</v>
          </cell>
          <cell r="P489">
            <v>366.05045000000001</v>
          </cell>
        </row>
        <row r="490">
          <cell r="C490" t="str">
            <v>RTC060SER1C2EDBAC</v>
          </cell>
          <cell r="P490">
            <v>598.45325000000003</v>
          </cell>
        </row>
        <row r="491">
          <cell r="C491" t="str">
            <v>RTC060COR1C1ISBLI</v>
          </cell>
          <cell r="P491">
            <v>784.93849999999998</v>
          </cell>
        </row>
        <row r="492">
          <cell r="C492" t="str">
            <v>RTC060COR1C1ISBTR</v>
          </cell>
          <cell r="P492">
            <v>675.92084999999997</v>
          </cell>
        </row>
        <row r="493">
          <cell r="C493" t="str">
            <v>RTC060COR1C1IDBLI</v>
          </cell>
          <cell r="P493">
            <v>862.40610000000015</v>
          </cell>
        </row>
        <row r="494">
          <cell r="C494" t="str">
            <v>RTC060COR1C1IDBTR</v>
          </cell>
          <cell r="P494">
            <v>753.38845000000015</v>
          </cell>
        </row>
        <row r="495">
          <cell r="C495" t="str">
            <v>RTC060COR1C1IDBAC</v>
          </cell>
          <cell r="P495">
            <v>985.7912500000001</v>
          </cell>
        </row>
        <row r="496">
          <cell r="C496" t="str">
            <v>RTC060COR1C1ISBLA</v>
          </cell>
          <cell r="P496">
            <v>985.7912500000001</v>
          </cell>
        </row>
        <row r="497">
          <cell r="C497" t="str">
            <v>RTC060SIR2C1ISBLI</v>
          </cell>
          <cell r="P497">
            <v>1017.3413</v>
          </cell>
        </row>
        <row r="498">
          <cell r="C498" t="str">
            <v>RTC060SIR2C1ISBTR</v>
          </cell>
          <cell r="P498">
            <v>675.92084999999997</v>
          </cell>
        </row>
        <row r="499">
          <cell r="C499" t="str">
            <v>RTC060SIR2C1IDBLI</v>
          </cell>
          <cell r="P499">
            <v>1094.8089000000002</v>
          </cell>
        </row>
        <row r="500">
          <cell r="C500" t="str">
            <v>RTC060SIR2C1IDBTR</v>
          </cell>
          <cell r="P500">
            <v>753.38845000000015</v>
          </cell>
        </row>
        <row r="501">
          <cell r="C501" t="str">
            <v>RTC060SIR2C1IDBAC</v>
          </cell>
          <cell r="P501">
            <v>985.7912500000001</v>
          </cell>
        </row>
        <row r="502">
          <cell r="C502" t="str">
            <v>RTC060SIR3C1ISBLI</v>
          </cell>
          <cell r="P502">
            <v>1017.3413</v>
          </cell>
        </row>
        <row r="503">
          <cell r="C503" t="str">
            <v>RTC060SIR3C1ISBTR</v>
          </cell>
          <cell r="P503">
            <v>675.92084999999997</v>
          </cell>
        </row>
        <row r="504">
          <cell r="C504" t="str">
            <v>RTC060SIR3C1IDBLI</v>
          </cell>
          <cell r="P504">
            <v>1094.8089000000002</v>
          </cell>
        </row>
        <row r="505">
          <cell r="C505" t="str">
            <v>RTC060SIR3C1IDBTR</v>
          </cell>
          <cell r="P505">
            <v>753.38845000000015</v>
          </cell>
        </row>
        <row r="506">
          <cell r="C506" t="str">
            <v>RTC060SIR3C1IDBAC</v>
          </cell>
          <cell r="P506">
            <v>985.7912500000001</v>
          </cell>
        </row>
        <row r="507">
          <cell r="C507" t="str">
            <v>RTC060SIR4C1ISBLI</v>
          </cell>
          <cell r="P507">
            <v>1017.3413</v>
          </cell>
        </row>
        <row r="508">
          <cell r="C508" t="str">
            <v>RTC060SIR4C1ISBTR</v>
          </cell>
          <cell r="P508">
            <v>675.92084999999997</v>
          </cell>
        </row>
        <row r="509">
          <cell r="C509" t="str">
            <v>RTC060SIR4C1IDBLI</v>
          </cell>
          <cell r="P509">
            <v>1094.8089000000002</v>
          </cell>
        </row>
        <row r="510">
          <cell r="C510" t="str">
            <v>RTC060SIR4C1IDBTR</v>
          </cell>
          <cell r="P510">
            <v>753.38845000000015</v>
          </cell>
        </row>
        <row r="511">
          <cell r="C511" t="str">
            <v>RTC060SIR4C1IDBAC</v>
          </cell>
          <cell r="P511">
            <v>985.7912500000001</v>
          </cell>
        </row>
        <row r="512">
          <cell r="C512" t="str">
            <v>RTC060SER1C1ISBLI</v>
          </cell>
          <cell r="P512">
            <v>1017.3413</v>
          </cell>
        </row>
        <row r="513">
          <cell r="C513" t="str">
            <v>RTC060SER1C1ISBTR</v>
          </cell>
          <cell r="P513">
            <v>675.92084999999997</v>
          </cell>
        </row>
        <row r="514">
          <cell r="C514" t="str">
            <v>RTC060SER1C1IDBLI</v>
          </cell>
          <cell r="P514">
            <v>1094.8089000000002</v>
          </cell>
        </row>
        <row r="515">
          <cell r="C515" t="str">
            <v>RTC060SER1C1IDBTR</v>
          </cell>
          <cell r="P515">
            <v>753.38845000000015</v>
          </cell>
        </row>
        <row r="516">
          <cell r="C516" t="str">
            <v>RTC060SER1C1IDBAC</v>
          </cell>
          <cell r="P516">
            <v>985.7912500000001</v>
          </cell>
        </row>
        <row r="517">
          <cell r="C517" t="str">
            <v>RTC033COU1C1ESBLI</v>
          </cell>
          <cell r="P517">
            <v>630.00330000000008</v>
          </cell>
        </row>
        <row r="518">
          <cell r="C518" t="str">
            <v>RTC033COU1C1ESBTR</v>
          </cell>
          <cell r="P518">
            <v>443.51805000000002</v>
          </cell>
        </row>
        <row r="519">
          <cell r="C519" t="str">
            <v>RTC033COU1C1ESBLT</v>
          </cell>
          <cell r="P519">
            <v>707.47090000000003</v>
          </cell>
        </row>
        <row r="520">
          <cell r="C520" t="str">
            <v>RTC033SIU2C1ESBLI</v>
          </cell>
          <cell r="P520">
            <v>1017.3413</v>
          </cell>
        </row>
        <row r="521">
          <cell r="C521" t="str">
            <v>RTC033SIU2C1ESBTR</v>
          </cell>
          <cell r="P521">
            <v>675.92084999999997</v>
          </cell>
        </row>
        <row r="522">
          <cell r="C522" t="str">
            <v>RTC033SIU2C1ESBLT</v>
          </cell>
          <cell r="P522">
            <v>939.8737000000001</v>
          </cell>
        </row>
        <row r="523">
          <cell r="C523" t="str">
            <v>RTC033SIU3C1ESBLI</v>
          </cell>
          <cell r="P523">
            <v>1017.3413</v>
          </cell>
        </row>
        <row r="524">
          <cell r="C524" t="str">
            <v>RTC033SIU3C1ESBTR</v>
          </cell>
          <cell r="P524">
            <v>675.92084999999997</v>
          </cell>
        </row>
        <row r="525">
          <cell r="C525" t="str">
            <v>RTC033SIU3C1ESBLT</v>
          </cell>
          <cell r="P525">
            <v>939.8737000000001</v>
          </cell>
        </row>
        <row r="526">
          <cell r="C526" t="str">
            <v>RTC033SIU4C1ESBLI</v>
          </cell>
          <cell r="P526">
            <v>1017.3413</v>
          </cell>
        </row>
        <row r="527">
          <cell r="C527" t="str">
            <v>RTC033SIU4C1ESBTR</v>
          </cell>
          <cell r="P527">
            <v>675.92084999999997</v>
          </cell>
        </row>
        <row r="528">
          <cell r="C528" t="str">
            <v>RTC033SIU4C1ESBLT</v>
          </cell>
          <cell r="P528">
            <v>939.8737000000001</v>
          </cell>
        </row>
        <row r="529">
          <cell r="C529" t="str">
            <v>RTC033SEU1C1ESBLI</v>
          </cell>
          <cell r="P529">
            <v>1017.3413</v>
          </cell>
        </row>
        <row r="530">
          <cell r="C530" t="str">
            <v>RTC033SEU1C1ESBTR</v>
          </cell>
          <cell r="P530">
            <v>675.92084999999997</v>
          </cell>
        </row>
        <row r="531">
          <cell r="C531" t="str">
            <v>RTC033SEU1C1ESBLT</v>
          </cell>
          <cell r="P531">
            <v>939.8737000000001</v>
          </cell>
        </row>
        <row r="532">
          <cell r="C532" t="str">
            <v>RTC033COU1C1ISBLI</v>
          </cell>
          <cell r="P532">
            <v>784.93849999999998</v>
          </cell>
        </row>
        <row r="533">
          <cell r="C533" t="str">
            <v>RTC033COU1C1ISBTR</v>
          </cell>
          <cell r="P533">
            <v>443.51805000000002</v>
          </cell>
        </row>
        <row r="534">
          <cell r="C534" t="str">
            <v>RTC033COU1C1IDBLI</v>
          </cell>
          <cell r="P534">
            <v>862.40610000000015</v>
          </cell>
        </row>
        <row r="535">
          <cell r="C535" t="str">
            <v>RTC033COU1C1IDBTR</v>
          </cell>
          <cell r="P535">
            <v>520.98565000000008</v>
          </cell>
        </row>
        <row r="536">
          <cell r="C536" t="str">
            <v>RTC033COU1C1IDBAC</v>
          </cell>
          <cell r="P536">
            <v>985.7912500000001</v>
          </cell>
        </row>
        <row r="537">
          <cell r="C537" t="str">
            <v>RTC033SIU2C1ISBLI</v>
          </cell>
          <cell r="P537">
            <v>1017.3413</v>
          </cell>
        </row>
        <row r="538">
          <cell r="C538" t="str">
            <v>RTC033SIU2C1ISBTR</v>
          </cell>
          <cell r="P538">
            <v>675.92084999999997</v>
          </cell>
        </row>
        <row r="539">
          <cell r="C539" t="str">
            <v>RTC033SIU2C1IDBLI</v>
          </cell>
          <cell r="P539">
            <v>1094.8089000000002</v>
          </cell>
        </row>
        <row r="540">
          <cell r="C540" t="str">
            <v>RTC033SIU2C1IDBTR</v>
          </cell>
          <cell r="P540">
            <v>753.38845000000015</v>
          </cell>
        </row>
        <row r="541">
          <cell r="C541" t="str">
            <v>RTC033SIU2C1IDBAC</v>
          </cell>
          <cell r="P541">
            <v>985.7912500000001</v>
          </cell>
        </row>
        <row r="542">
          <cell r="C542" t="str">
            <v>RTC033SIU3C1ISBLI</v>
          </cell>
          <cell r="P542">
            <v>1017.3413</v>
          </cell>
        </row>
        <row r="543">
          <cell r="C543" t="str">
            <v>RTC033SIU3C1ISBTR</v>
          </cell>
          <cell r="P543">
            <v>675.92084999999997</v>
          </cell>
        </row>
        <row r="544">
          <cell r="C544" t="str">
            <v>RTC033SIU3C1IDBLI</v>
          </cell>
          <cell r="P544">
            <v>1094.8089000000002</v>
          </cell>
        </row>
        <row r="545">
          <cell r="C545" t="str">
            <v>RTC033SIU3C1IDBTR</v>
          </cell>
          <cell r="P545">
            <v>753.38845000000015</v>
          </cell>
        </row>
        <row r="546">
          <cell r="C546" t="str">
            <v>RTC033SIU3C1IDBAC</v>
          </cell>
          <cell r="P546">
            <v>985.7912500000001</v>
          </cell>
        </row>
        <row r="547">
          <cell r="C547" t="str">
            <v>RTC033SIU4C1ISBLI</v>
          </cell>
          <cell r="P547">
            <v>1017.3413</v>
          </cell>
        </row>
        <row r="548">
          <cell r="C548" t="str">
            <v>RTC033SIU4C1ISBTR</v>
          </cell>
          <cell r="P548">
            <v>675.92084999999997</v>
          </cell>
        </row>
        <row r="549">
          <cell r="C549" t="str">
            <v>RTC033SIU4C1IDBLI</v>
          </cell>
          <cell r="P549">
            <v>1094.8089000000002</v>
          </cell>
        </row>
        <row r="550">
          <cell r="C550" t="str">
            <v>RTC033SIU4C1IDBTR</v>
          </cell>
          <cell r="P550">
            <v>753.38845000000015</v>
          </cell>
        </row>
        <row r="551">
          <cell r="C551" t="str">
            <v>RTC033SIU4C1IDBAC</v>
          </cell>
          <cell r="P551">
            <v>985.7912500000001</v>
          </cell>
        </row>
        <row r="552">
          <cell r="C552" t="str">
            <v>RTC033SEU1C1ISBLI</v>
          </cell>
          <cell r="P552">
            <v>1017.3413</v>
          </cell>
        </row>
        <row r="553">
          <cell r="C553" t="str">
            <v>RTC033SEU1C1ISBTR</v>
          </cell>
          <cell r="P553">
            <v>675.92084999999997</v>
          </cell>
        </row>
        <row r="554">
          <cell r="C554" t="str">
            <v>RTC033SEU1C1IDBLI</v>
          </cell>
          <cell r="P554">
            <v>1094.8089000000002</v>
          </cell>
        </row>
        <row r="555">
          <cell r="C555" t="str">
            <v>RTC033SEU1C1IDBTR</v>
          </cell>
          <cell r="P555">
            <v>753.38845000000015</v>
          </cell>
        </row>
        <row r="556">
          <cell r="C556" t="str">
            <v>RTC033SEU1C1IDBAC</v>
          </cell>
          <cell r="P556">
            <v>985.7912500000001</v>
          </cell>
        </row>
        <row r="557">
          <cell r="C557" t="str">
            <v>RTC033COR1C1ESBLI</v>
          </cell>
          <cell r="P557">
            <v>573.82325000000003</v>
          </cell>
        </row>
        <row r="558">
          <cell r="C558" t="str">
            <v>RTC033COR1C1ESBTR</v>
          </cell>
          <cell r="P558">
            <v>443.51805000000002</v>
          </cell>
        </row>
        <row r="559">
          <cell r="C559" t="str">
            <v>RTC033COR1C1ESBLT</v>
          </cell>
          <cell r="P559">
            <v>707.47090000000003</v>
          </cell>
        </row>
        <row r="560">
          <cell r="C560" t="str">
            <v>RTC033SIR2C1ESBLI</v>
          </cell>
          <cell r="P560">
            <v>961.16125000000011</v>
          </cell>
        </row>
        <row r="561">
          <cell r="C561" t="str">
            <v>RTC033SIR2C1ESBTR</v>
          </cell>
          <cell r="P561">
            <v>675.92084999999997</v>
          </cell>
        </row>
        <row r="562">
          <cell r="C562" t="str">
            <v>RTC033SIR2C1ESBLT</v>
          </cell>
          <cell r="P562">
            <v>939.8737000000001</v>
          </cell>
        </row>
        <row r="563">
          <cell r="C563" t="str">
            <v>RTC033SIR3C1ESBLI</v>
          </cell>
          <cell r="P563">
            <v>961.16125000000011</v>
          </cell>
        </row>
        <row r="564">
          <cell r="C564" t="str">
            <v>RTC033SIR3C1ESBTR</v>
          </cell>
          <cell r="P564">
            <v>675.92084999999997</v>
          </cell>
        </row>
        <row r="565">
          <cell r="C565" t="str">
            <v>RTC033SIR3C1ESBLT</v>
          </cell>
          <cell r="P565">
            <v>939.8737000000001</v>
          </cell>
        </row>
        <row r="566">
          <cell r="C566" t="str">
            <v>RTC033SIR4C1ESBLI</v>
          </cell>
          <cell r="P566">
            <v>961.16125000000011</v>
          </cell>
        </row>
        <row r="567">
          <cell r="C567" t="str">
            <v>RTC033SIR4C1ESBTR</v>
          </cell>
          <cell r="P567">
            <v>675.92084999999997</v>
          </cell>
        </row>
        <row r="568">
          <cell r="C568" t="str">
            <v>RTC033SIR4C1ESBLT</v>
          </cell>
          <cell r="P568">
            <v>939.8737000000001</v>
          </cell>
        </row>
        <row r="569">
          <cell r="C569" t="str">
            <v>RTC033SER1C1ESBLI</v>
          </cell>
          <cell r="P569">
            <v>961.16125000000011</v>
          </cell>
        </row>
        <row r="570">
          <cell r="C570" t="str">
            <v>RTC033SER1C1ESBTR</v>
          </cell>
          <cell r="P570">
            <v>675.92084999999997</v>
          </cell>
        </row>
        <row r="571">
          <cell r="C571" t="str">
            <v>RTC033SER1C1ESBLT</v>
          </cell>
          <cell r="P571">
            <v>939.8737000000001</v>
          </cell>
        </row>
        <row r="572">
          <cell r="C572" t="str">
            <v>RTC023COU1C1ESBLI</v>
          </cell>
          <cell r="P572">
            <v>573.82325000000003</v>
          </cell>
        </row>
        <row r="573">
          <cell r="C573" t="str">
            <v>RTC023COU1C1ESBCC</v>
          </cell>
          <cell r="P573">
            <v>443.51805000000002</v>
          </cell>
        </row>
        <row r="574">
          <cell r="C574" t="str">
            <v>RTC023COU1C1EDBCC</v>
          </cell>
          <cell r="P574">
            <v>784.93849999999998</v>
          </cell>
        </row>
        <row r="575">
          <cell r="C575" t="str">
            <v>RTC023COU1C1ESBTR</v>
          </cell>
          <cell r="P575">
            <v>443.51805000000002</v>
          </cell>
        </row>
        <row r="576">
          <cell r="C576" t="str">
            <v>RTC023COU1C1ESBLT</v>
          </cell>
          <cell r="P576">
            <v>552.53570000000002</v>
          </cell>
        </row>
        <row r="577">
          <cell r="C577" t="str">
            <v>RTC023SIU2C1ESBLI</v>
          </cell>
          <cell r="P577">
            <v>862.40610000000015</v>
          </cell>
        </row>
        <row r="578">
          <cell r="C578" t="str">
            <v>RTC023SIU2C1ESBCC</v>
          </cell>
          <cell r="P578">
            <v>675.92084999999997</v>
          </cell>
        </row>
        <row r="579">
          <cell r="C579" t="str">
            <v>RTC023SIU2C1EDBCC</v>
          </cell>
          <cell r="P579">
            <v>1017.3413</v>
          </cell>
        </row>
        <row r="580">
          <cell r="C580" t="str">
            <v>RTC023SIU2C1ESBTR</v>
          </cell>
          <cell r="P580">
            <v>675.92084999999997</v>
          </cell>
        </row>
        <row r="581">
          <cell r="C581" t="str">
            <v>RTC023SIU2C1ESBLT</v>
          </cell>
          <cell r="P581">
            <v>939.8737000000001</v>
          </cell>
        </row>
        <row r="582">
          <cell r="C582" t="str">
            <v>RTC023SIU3C1ESBLI</v>
          </cell>
          <cell r="P582">
            <v>862.40610000000015</v>
          </cell>
        </row>
        <row r="583">
          <cell r="C583" t="str">
            <v>RTC023SIU3C1ESBCC</v>
          </cell>
          <cell r="P583">
            <v>675.92084999999997</v>
          </cell>
        </row>
        <row r="584">
          <cell r="C584" t="str">
            <v>RTC023SIU3C1EDBCC</v>
          </cell>
          <cell r="P584">
            <v>1017.3413</v>
          </cell>
        </row>
        <row r="585">
          <cell r="C585" t="str">
            <v>RTC023SIU3C1ESBTR</v>
          </cell>
          <cell r="P585">
            <v>675.92084999999997</v>
          </cell>
        </row>
        <row r="586">
          <cell r="C586" t="str">
            <v>RTC023SIU3C1ESBLT</v>
          </cell>
          <cell r="P586">
            <v>939.8737000000001</v>
          </cell>
        </row>
        <row r="587">
          <cell r="C587" t="str">
            <v>RTC023SIU4C1ESBLI</v>
          </cell>
          <cell r="P587">
            <v>862.40610000000015</v>
          </cell>
        </row>
        <row r="588">
          <cell r="C588" t="str">
            <v>RTC023SIU4C1ESBCC</v>
          </cell>
          <cell r="P588">
            <v>675.92084999999997</v>
          </cell>
        </row>
        <row r="589">
          <cell r="C589" t="str">
            <v>RTC023SIU4C1EDBCC</v>
          </cell>
          <cell r="P589">
            <v>1017.3413</v>
          </cell>
        </row>
        <row r="590">
          <cell r="C590" t="str">
            <v>RTC023SIU4C1ESBTR</v>
          </cell>
          <cell r="P590">
            <v>675.92084999999997</v>
          </cell>
        </row>
        <row r="591">
          <cell r="C591" t="str">
            <v>RTC023SIU4C1ESBLT</v>
          </cell>
          <cell r="P591">
            <v>939.8737000000001</v>
          </cell>
        </row>
        <row r="592">
          <cell r="C592" t="str">
            <v>RTC023SEU1C1ESBLI</v>
          </cell>
          <cell r="P592">
            <v>862.40610000000015</v>
          </cell>
        </row>
        <row r="593">
          <cell r="C593" t="str">
            <v>RTC023SEU1C1ESBCC</v>
          </cell>
          <cell r="P593">
            <v>675.92084999999997</v>
          </cell>
        </row>
        <row r="594">
          <cell r="C594" t="str">
            <v>RTC023SEU1C1EDBCC</v>
          </cell>
          <cell r="P594">
            <v>1017.3413</v>
          </cell>
        </row>
        <row r="595">
          <cell r="C595" t="str">
            <v>RTC023SEU1C1ESBTR</v>
          </cell>
          <cell r="P595">
            <v>675.92084999999997</v>
          </cell>
        </row>
        <row r="596">
          <cell r="C596" t="str">
            <v>RTC023SEU1C1ESBLT</v>
          </cell>
          <cell r="P596">
            <v>939.8737000000001</v>
          </cell>
        </row>
        <row r="597">
          <cell r="C597" t="str">
            <v>RTC023COR1C1ESBLI</v>
          </cell>
          <cell r="P597">
            <v>573.82325000000003</v>
          </cell>
        </row>
        <row r="598">
          <cell r="C598" t="str">
            <v>RTC023COR1C1ESBCC</v>
          </cell>
          <cell r="P598">
            <v>443.51805000000002</v>
          </cell>
        </row>
        <row r="599">
          <cell r="C599" t="str">
            <v>RTC023COR1C1ESBTR</v>
          </cell>
          <cell r="P599">
            <v>443.51805000000002</v>
          </cell>
        </row>
        <row r="600">
          <cell r="C600" t="str">
            <v>RTC023COR1C1ESBLT</v>
          </cell>
          <cell r="P600">
            <v>552.53570000000002</v>
          </cell>
        </row>
        <row r="601">
          <cell r="C601" t="str">
            <v>RTC023SIR2C1ESBLI</v>
          </cell>
          <cell r="P601">
            <v>806.22604999999999</v>
          </cell>
        </row>
        <row r="602">
          <cell r="C602" t="str">
            <v>RTC023SIR2C1ESBCC</v>
          </cell>
          <cell r="P602">
            <v>675.92084999999997</v>
          </cell>
        </row>
        <row r="603">
          <cell r="C603" t="str">
            <v>RTC023SIR2C1ESBTR</v>
          </cell>
          <cell r="P603">
            <v>675.92084999999997</v>
          </cell>
        </row>
        <row r="604">
          <cell r="C604" t="str">
            <v>RTC023SIR2C1ESBLT</v>
          </cell>
          <cell r="P604">
            <v>939.8737000000001</v>
          </cell>
        </row>
        <row r="605">
          <cell r="C605" t="str">
            <v>RTC023SIR3C1ESBLI</v>
          </cell>
          <cell r="P605">
            <v>806.22604999999999</v>
          </cell>
        </row>
        <row r="606">
          <cell r="C606" t="str">
            <v>RTC023SIR3C1ESBCC</v>
          </cell>
          <cell r="P606">
            <v>675.92084999999997</v>
          </cell>
        </row>
        <row r="607">
          <cell r="C607" t="str">
            <v>RTC023SIR3C1ESBTR</v>
          </cell>
          <cell r="P607">
            <v>675.92084999999997</v>
          </cell>
        </row>
        <row r="608">
          <cell r="C608" t="str">
            <v>RTC023SIR3C1ESBLT</v>
          </cell>
          <cell r="P608">
            <v>939.8737000000001</v>
          </cell>
        </row>
        <row r="609">
          <cell r="C609" t="str">
            <v>RTC023SIR4C1ESBLI</v>
          </cell>
          <cell r="P609">
            <v>806.22604999999999</v>
          </cell>
        </row>
        <row r="610">
          <cell r="C610" t="str">
            <v>RTC023SIR4C1ESBCC</v>
          </cell>
          <cell r="P610">
            <v>675.92084999999997</v>
          </cell>
        </row>
        <row r="611">
          <cell r="C611" t="str">
            <v>RTC023SIR4C1ESBTR</v>
          </cell>
          <cell r="P611">
            <v>675.92084999999997</v>
          </cell>
        </row>
        <row r="612">
          <cell r="C612" t="str">
            <v>RTC023SIR4C1ESBLT</v>
          </cell>
          <cell r="P612">
            <v>939.8737000000001</v>
          </cell>
        </row>
        <row r="613">
          <cell r="C613" t="str">
            <v>RTC023SER1C1ESBLI</v>
          </cell>
          <cell r="P613">
            <v>806.22604999999999</v>
          </cell>
        </row>
        <row r="614">
          <cell r="C614" t="str">
            <v>RTC023SER1C1ESBCC</v>
          </cell>
          <cell r="P614">
            <v>961.16125000000011</v>
          </cell>
        </row>
        <row r="615">
          <cell r="C615" t="str">
            <v>RTC023SER1C1ESBTR</v>
          </cell>
          <cell r="P615">
            <v>675.92084999999997</v>
          </cell>
        </row>
        <row r="616">
          <cell r="C616" t="str">
            <v>RTC023SER1C1ESBLT</v>
          </cell>
          <cell r="P616">
            <v>939.8737000000001</v>
          </cell>
        </row>
        <row r="617">
          <cell r="C617" t="str">
            <v>RTC023COU1MCISBAL</v>
          </cell>
          <cell r="P617">
            <v>77.467600000000004</v>
          </cell>
        </row>
        <row r="618">
          <cell r="C618" t="str">
            <v>RTC023COU1MCISBCC</v>
          </cell>
          <cell r="P618">
            <v>77.467600000000004</v>
          </cell>
        </row>
        <row r="619">
          <cell r="C619" t="str">
            <v>RTC023COU1MCIDBCC</v>
          </cell>
          <cell r="P619">
            <v>77.467600000000004</v>
          </cell>
        </row>
        <row r="620">
          <cell r="C620" t="str">
            <v>RTC023COU1MCISBTR</v>
          </cell>
          <cell r="P620">
            <v>77.467600000000004</v>
          </cell>
        </row>
        <row r="621">
          <cell r="C621" t="str">
            <v>RTC023COU1MCISBMD</v>
          </cell>
          <cell r="P621">
            <v>77.467600000000004</v>
          </cell>
        </row>
        <row r="622">
          <cell r="C622" t="str">
            <v>RTC023COU1MCIDBAC</v>
          </cell>
          <cell r="P622">
            <v>77.467600000000004</v>
          </cell>
        </row>
        <row r="623">
          <cell r="C623" t="str">
            <v>RTC023SIU2MCISBAL</v>
          </cell>
          <cell r="P623">
            <v>77.467600000000004</v>
          </cell>
        </row>
        <row r="624">
          <cell r="C624" t="str">
            <v>RTC023SIU2MCISBCC</v>
          </cell>
          <cell r="P624">
            <v>77.467600000000004</v>
          </cell>
        </row>
        <row r="625">
          <cell r="C625" t="str">
            <v>RTC023SIU2MCIDBCC</v>
          </cell>
          <cell r="P625">
            <v>77.467600000000004</v>
          </cell>
        </row>
        <row r="626">
          <cell r="C626" t="str">
            <v>RTC023SIU2MCISBTR</v>
          </cell>
          <cell r="P626">
            <v>77.467600000000004</v>
          </cell>
        </row>
        <row r="627">
          <cell r="C627" t="str">
            <v>RTC023SIU2MCISBMD</v>
          </cell>
          <cell r="P627">
            <v>77.467600000000004</v>
          </cell>
        </row>
        <row r="628">
          <cell r="C628" t="str">
            <v>RTC023SIU2MCIDBAC</v>
          </cell>
          <cell r="P628">
            <v>77.467600000000004</v>
          </cell>
        </row>
        <row r="629">
          <cell r="C629" t="str">
            <v>RTC023SIU3MCISBAL</v>
          </cell>
          <cell r="P629">
            <v>77.467600000000004</v>
          </cell>
        </row>
        <row r="630">
          <cell r="C630" t="str">
            <v>RTC023SIU3MCISBCC</v>
          </cell>
          <cell r="P630">
            <v>77.467600000000004</v>
          </cell>
        </row>
        <row r="631">
          <cell r="C631" t="str">
            <v>RTC023SIU3MCIDBCC</v>
          </cell>
          <cell r="P631">
            <v>77.467600000000004</v>
          </cell>
        </row>
        <row r="632">
          <cell r="C632" t="str">
            <v>RTC023SIU3MCISBTR</v>
          </cell>
          <cell r="P632">
            <v>77.467600000000004</v>
          </cell>
        </row>
        <row r="633">
          <cell r="C633" t="str">
            <v>RTC023SIU3MCISBMD</v>
          </cell>
          <cell r="P633">
            <v>77.467600000000004</v>
          </cell>
        </row>
        <row r="634">
          <cell r="C634" t="str">
            <v>RTC023SIU3MCIDBAC</v>
          </cell>
          <cell r="P634">
            <v>77.467600000000004</v>
          </cell>
        </row>
        <row r="635">
          <cell r="C635" t="str">
            <v>RTC023SIU4MCISBAL</v>
          </cell>
          <cell r="P635">
            <v>77.467600000000004</v>
          </cell>
        </row>
        <row r="636">
          <cell r="C636" t="str">
            <v>RTC023SIU4MCISBCC</v>
          </cell>
          <cell r="P636">
            <v>77.467600000000004</v>
          </cell>
        </row>
        <row r="637">
          <cell r="C637" t="str">
            <v>RTC023SIU4MCIDBCC</v>
          </cell>
          <cell r="P637">
            <v>77.467600000000004</v>
          </cell>
        </row>
        <row r="638">
          <cell r="C638" t="str">
            <v>RTC023SIU4MCISBTR</v>
          </cell>
          <cell r="P638">
            <v>77.467600000000004</v>
          </cell>
        </row>
        <row r="639">
          <cell r="C639" t="str">
            <v>RTC023SIU4MCISBMD</v>
          </cell>
          <cell r="P639">
            <v>77.467600000000004</v>
          </cell>
        </row>
        <row r="640">
          <cell r="C640" t="str">
            <v>RTC023SIU4MCIDBAC</v>
          </cell>
          <cell r="P640">
            <v>77.467600000000004</v>
          </cell>
        </row>
        <row r="641">
          <cell r="C641" t="str">
            <v>RTC023SIU4MCIDBAL</v>
          </cell>
          <cell r="P641">
            <v>77.467600000000004</v>
          </cell>
        </row>
        <row r="642">
          <cell r="C642" t="str">
            <v>RTC023SIU4MCIDBTR</v>
          </cell>
          <cell r="P642">
            <v>77.467600000000004</v>
          </cell>
        </row>
        <row r="643">
          <cell r="C643" t="str">
            <v>RTC023SEU1MCISBAL</v>
          </cell>
          <cell r="P643">
            <v>77.467600000000004</v>
          </cell>
        </row>
        <row r="644">
          <cell r="C644" t="str">
            <v>RTC023SEU1MCISBCC</v>
          </cell>
          <cell r="P644">
            <v>77.467600000000004</v>
          </cell>
        </row>
        <row r="645">
          <cell r="C645" t="str">
            <v>RTC023SEU1MCIDBCC</v>
          </cell>
          <cell r="P645">
            <v>77.467600000000004</v>
          </cell>
        </row>
        <row r="646">
          <cell r="C646" t="str">
            <v>RTC023SEU1MCISBTR</v>
          </cell>
          <cell r="P646">
            <v>77.467600000000004</v>
          </cell>
        </row>
        <row r="647">
          <cell r="C647" t="str">
            <v>RTC023SEU1MCISBMD</v>
          </cell>
          <cell r="P647">
            <v>77.467600000000004</v>
          </cell>
        </row>
        <row r="648">
          <cell r="C648" t="str">
            <v>RTC023SEU1MCIDBAC</v>
          </cell>
          <cell r="P648">
            <v>77.467600000000004</v>
          </cell>
        </row>
        <row r="649">
          <cell r="C649" t="str">
            <v>RTC010COU1C1ESBLI</v>
          </cell>
          <cell r="P649">
            <v>573.82325000000003</v>
          </cell>
        </row>
        <row r="650">
          <cell r="C650" t="str">
            <v>RTC010COU1C1ESBCC</v>
          </cell>
          <cell r="P650">
            <v>443.51805000000002</v>
          </cell>
        </row>
        <row r="651">
          <cell r="C651" t="str">
            <v>RTC010COU1C1EDBCC</v>
          </cell>
          <cell r="P651">
            <v>784.93849999999998</v>
          </cell>
        </row>
        <row r="652">
          <cell r="C652" t="str">
            <v>RTC010COU1C1ESBCV</v>
          </cell>
          <cell r="P652">
            <v>443.51805000000002</v>
          </cell>
        </row>
        <row r="653">
          <cell r="C653" t="str">
            <v>RTC010COU1C1ESBRE</v>
          </cell>
          <cell r="P653">
            <v>443.51805000000002</v>
          </cell>
        </row>
        <row r="654">
          <cell r="C654" t="str">
            <v>RTC010COU1C1ESBTR</v>
          </cell>
          <cell r="P654">
            <v>443.51805000000002</v>
          </cell>
        </row>
        <row r="655">
          <cell r="C655" t="str">
            <v>RTC010COU1C1ESBLT</v>
          </cell>
          <cell r="P655">
            <v>707.47090000000003</v>
          </cell>
        </row>
        <row r="656">
          <cell r="C656" t="str">
            <v>RTC010SIU2C1ESBLI</v>
          </cell>
          <cell r="P656">
            <v>1017.3413</v>
          </cell>
        </row>
        <row r="657">
          <cell r="C657" t="str">
            <v>RTC010SIU2C1EDBCC</v>
          </cell>
          <cell r="P657">
            <v>1017.3413</v>
          </cell>
        </row>
        <row r="658">
          <cell r="C658" t="str">
            <v>RTC010SIU2C1ESBCC</v>
          </cell>
          <cell r="P658">
            <v>675.92084999999997</v>
          </cell>
        </row>
        <row r="659">
          <cell r="C659" t="str">
            <v>RTC010SIU2C1ESBTR</v>
          </cell>
          <cell r="P659">
            <v>675.92084999999997</v>
          </cell>
        </row>
        <row r="660">
          <cell r="C660" t="str">
            <v>RTC010SIU2C1ESBRE</v>
          </cell>
          <cell r="P660">
            <v>675.92084999999997</v>
          </cell>
        </row>
        <row r="661">
          <cell r="C661" t="str">
            <v>RTC010SIU2C1ESBLT</v>
          </cell>
          <cell r="P661">
            <v>939.8737000000001</v>
          </cell>
        </row>
        <row r="662">
          <cell r="C662" t="str">
            <v>RTC010SIU3C1ESBLI</v>
          </cell>
          <cell r="P662">
            <v>1017.3413</v>
          </cell>
        </row>
        <row r="663">
          <cell r="C663" t="str">
            <v>RTC010SIU3C1ESBCC</v>
          </cell>
          <cell r="P663">
            <v>675.92084999999997</v>
          </cell>
        </row>
        <row r="664">
          <cell r="C664" t="str">
            <v>RTC010SIU3C1EDBCC</v>
          </cell>
          <cell r="P664">
            <v>1017.3413</v>
          </cell>
        </row>
        <row r="665">
          <cell r="C665" t="str">
            <v>RTC010SIU3C1ESBTR</v>
          </cell>
          <cell r="P665">
            <v>675.92084999999997</v>
          </cell>
        </row>
        <row r="666">
          <cell r="C666" t="str">
            <v>RTC010SIU3C1ESBLT</v>
          </cell>
          <cell r="P666">
            <v>939.8737000000001</v>
          </cell>
        </row>
        <row r="667">
          <cell r="C667" t="str">
            <v>RTC010SIU4C1ESBLI</v>
          </cell>
          <cell r="P667">
            <v>1017.3413</v>
          </cell>
        </row>
        <row r="668">
          <cell r="C668" t="str">
            <v>RTC010SIU4C1ESBCC</v>
          </cell>
          <cell r="P668">
            <v>675.92084999999997</v>
          </cell>
        </row>
        <row r="669">
          <cell r="C669" t="str">
            <v>RTC010SIU4C1EDBCC</v>
          </cell>
          <cell r="P669">
            <v>1017.3413</v>
          </cell>
        </row>
        <row r="670">
          <cell r="C670" t="str">
            <v>RTC010SIU4C1ESBTR</v>
          </cell>
          <cell r="P670">
            <v>675.92084999999997</v>
          </cell>
        </row>
        <row r="671">
          <cell r="C671" t="str">
            <v>RTC010SIU4C1ESBCV</v>
          </cell>
          <cell r="P671">
            <v>675.92084999999997</v>
          </cell>
        </row>
        <row r="672">
          <cell r="C672" t="str">
            <v>RTC010SIU4C1ESBLT</v>
          </cell>
          <cell r="P672">
            <v>939.8737000000001</v>
          </cell>
        </row>
        <row r="673">
          <cell r="C673" t="str">
            <v>RTC010SEU1C1ESBLI</v>
          </cell>
          <cell r="P673">
            <v>1017.3413</v>
          </cell>
        </row>
        <row r="674">
          <cell r="C674" t="str">
            <v>RTC010SEU1C1ESBCC</v>
          </cell>
          <cell r="P674">
            <v>675.92084999999997</v>
          </cell>
        </row>
        <row r="675">
          <cell r="C675" t="str">
            <v>RTC010SEU1C1ESBTR</v>
          </cell>
          <cell r="P675">
            <v>675.92084999999997</v>
          </cell>
        </row>
        <row r="676">
          <cell r="C676" t="str">
            <v>RTC010SEU1C1ESBRE</v>
          </cell>
          <cell r="P676">
            <v>675.92084999999997</v>
          </cell>
        </row>
        <row r="677">
          <cell r="C677" t="str">
            <v>RTC010SEU1C1ESBLT</v>
          </cell>
          <cell r="P677">
            <v>939.8737000000001</v>
          </cell>
        </row>
        <row r="678">
          <cell r="C678" t="str">
            <v>RTC010COR1C1ESBLI</v>
          </cell>
          <cell r="P678">
            <v>573.82325000000003</v>
          </cell>
        </row>
        <row r="679">
          <cell r="C679" t="str">
            <v>RTC010COR1C1ESBCS</v>
          </cell>
          <cell r="P679">
            <v>728.75845000000004</v>
          </cell>
        </row>
        <row r="680">
          <cell r="C680" t="str">
            <v>RTC010COR1C1ESBCC</v>
          </cell>
          <cell r="P680">
            <v>443.51805000000002</v>
          </cell>
        </row>
        <row r="681">
          <cell r="C681" t="str">
            <v>RTC010COR1C1ESBCV</v>
          </cell>
          <cell r="P681">
            <v>443.51805000000002</v>
          </cell>
        </row>
        <row r="682">
          <cell r="C682" t="str">
            <v>RTC010COR1C1ESBTR</v>
          </cell>
          <cell r="P682">
            <v>443.51805000000002</v>
          </cell>
        </row>
        <row r="683">
          <cell r="C683" t="str">
            <v>RTC010COR1C1ESBRE</v>
          </cell>
          <cell r="P683">
            <v>443.51805000000002</v>
          </cell>
        </row>
        <row r="684">
          <cell r="C684" t="str">
            <v>RTC010COR1C1ESBLT</v>
          </cell>
          <cell r="P684">
            <v>707.47090000000003</v>
          </cell>
        </row>
        <row r="685">
          <cell r="C685" t="str">
            <v>RTC010SIR2C1ESBLI</v>
          </cell>
          <cell r="P685">
            <v>961.16125000000011</v>
          </cell>
        </row>
        <row r="686">
          <cell r="C686" t="str">
            <v>RTC010SIR2C1ESBCC</v>
          </cell>
          <cell r="P686">
            <v>675.92084999999997</v>
          </cell>
        </row>
        <row r="687">
          <cell r="C687" t="str">
            <v>RTC010SIR2C1ESBTR</v>
          </cell>
          <cell r="P687">
            <v>675.92084999999997</v>
          </cell>
        </row>
        <row r="688">
          <cell r="C688" t="str">
            <v>RTC010SIR2C1ESBRE</v>
          </cell>
          <cell r="P688">
            <v>675.92084999999997</v>
          </cell>
        </row>
        <row r="689">
          <cell r="C689" t="str">
            <v>RTC010SIR2C1ESBLT</v>
          </cell>
          <cell r="P689">
            <v>939.8737000000001</v>
          </cell>
        </row>
        <row r="690">
          <cell r="C690" t="str">
            <v>RTC010SIR3C1ESBLI</v>
          </cell>
          <cell r="P690">
            <v>961.16125000000011</v>
          </cell>
        </row>
        <row r="691">
          <cell r="C691" t="str">
            <v>RTC010SIR3C1ESBCC</v>
          </cell>
          <cell r="P691">
            <v>675.92084999999997</v>
          </cell>
        </row>
        <row r="692">
          <cell r="C692" t="str">
            <v>RTC010SIR3C1ESBTR</v>
          </cell>
          <cell r="P692">
            <v>675.92084999999997</v>
          </cell>
        </row>
        <row r="693">
          <cell r="C693" t="str">
            <v>RTC010SIR3C1ESBLT</v>
          </cell>
          <cell r="P693">
            <v>939.8737000000001</v>
          </cell>
        </row>
        <row r="694">
          <cell r="C694" t="str">
            <v>RTC010SIR4C1ESBLI</v>
          </cell>
          <cell r="P694">
            <v>961.16125000000011</v>
          </cell>
        </row>
        <row r="695">
          <cell r="C695" t="str">
            <v>RTC010SIR4C1ESBCC</v>
          </cell>
          <cell r="P695">
            <v>675.92084999999997</v>
          </cell>
        </row>
        <row r="696">
          <cell r="C696" t="str">
            <v>RTC010SIR4C1ESBTR</v>
          </cell>
          <cell r="P696">
            <v>675.92084999999997</v>
          </cell>
        </row>
        <row r="697">
          <cell r="C697" t="str">
            <v>RTC010SIR4C1ESBCV</v>
          </cell>
          <cell r="P697">
            <v>675.92084999999997</v>
          </cell>
        </row>
        <row r="698">
          <cell r="C698" t="str">
            <v>RTC010SIR4C1ESBLT</v>
          </cell>
          <cell r="P698">
            <v>939.8737000000001</v>
          </cell>
        </row>
        <row r="699">
          <cell r="C699" t="str">
            <v>RTC010SER1C1ESBLI</v>
          </cell>
          <cell r="P699">
            <v>961.16125000000011</v>
          </cell>
        </row>
        <row r="700">
          <cell r="C700" t="str">
            <v>RTC010SER1C1ESBCC</v>
          </cell>
          <cell r="P700">
            <v>675.92084999999997</v>
          </cell>
        </row>
        <row r="701">
          <cell r="C701" t="str">
            <v>RTC010SER1C1ESBTR</v>
          </cell>
          <cell r="P701">
            <v>675.92084999999997</v>
          </cell>
        </row>
        <row r="702">
          <cell r="C702" t="str">
            <v>RTC010SER1C1ESBRE</v>
          </cell>
          <cell r="P702">
            <v>675.92084999999997</v>
          </cell>
        </row>
        <row r="703">
          <cell r="C703" t="str">
            <v>RTC010SER1C1ESBLT</v>
          </cell>
          <cell r="P703">
            <v>939.8737000000001</v>
          </cell>
        </row>
        <row r="704">
          <cell r="C704" t="str">
            <v>RTC010COU1MCISBAL</v>
          </cell>
          <cell r="P704">
            <v>77.467600000000004</v>
          </cell>
        </row>
        <row r="705">
          <cell r="C705" t="str">
            <v>RTC010COU1MCIDBAL</v>
          </cell>
          <cell r="P705">
            <v>77.467600000000004</v>
          </cell>
        </row>
        <row r="706">
          <cell r="C706" t="str">
            <v>RTC010COU1MCISBCC</v>
          </cell>
          <cell r="P706">
            <v>77.467600000000004</v>
          </cell>
        </row>
        <row r="707">
          <cell r="C707" t="str">
            <v>RTC010COU1MCIDBCC</v>
          </cell>
          <cell r="P707">
            <v>77.467600000000004</v>
          </cell>
        </row>
        <row r="708">
          <cell r="C708" t="str">
            <v>RTC010COU1MCISBCS</v>
          </cell>
          <cell r="P708">
            <v>77.467600000000004</v>
          </cell>
        </row>
        <row r="709">
          <cell r="C709" t="str">
            <v>RTC010COU1MCISBCV</v>
          </cell>
          <cell r="P709">
            <v>77.467600000000004</v>
          </cell>
        </row>
        <row r="710">
          <cell r="C710" t="str">
            <v>RTC010COU1MCISBTR</v>
          </cell>
          <cell r="P710">
            <v>77.467600000000004</v>
          </cell>
        </row>
        <row r="711">
          <cell r="C711" t="str">
            <v>RTC010COU1MCISBRE</v>
          </cell>
          <cell r="P711">
            <v>77.467600000000004</v>
          </cell>
        </row>
        <row r="712">
          <cell r="C712" t="str">
            <v>RTC010COU1MCISBMD</v>
          </cell>
          <cell r="P712">
            <v>77.467600000000004</v>
          </cell>
        </row>
        <row r="713">
          <cell r="C713" t="str">
            <v>RTC010COU1MCIDBAC</v>
          </cell>
          <cell r="P713">
            <v>77.467600000000004</v>
          </cell>
        </row>
        <row r="714">
          <cell r="C714" t="str">
            <v>RTC010COU1MCISBLA</v>
          </cell>
          <cell r="P714">
            <v>77.467600000000004</v>
          </cell>
        </row>
        <row r="715">
          <cell r="C715" t="str">
            <v>RTC010COU1MCIDBTR</v>
          </cell>
          <cell r="P715">
            <v>77.467600000000004</v>
          </cell>
        </row>
        <row r="716">
          <cell r="C716" t="str">
            <v>RTC010SIU2MCISBAL</v>
          </cell>
          <cell r="P716">
            <v>77.467600000000004</v>
          </cell>
        </row>
        <row r="717">
          <cell r="C717" t="str">
            <v>RTC010SIU2MCIDBAL</v>
          </cell>
          <cell r="P717">
            <v>77.467600000000004</v>
          </cell>
        </row>
        <row r="718">
          <cell r="C718" t="str">
            <v>RTC010SIU2MCISBCC</v>
          </cell>
          <cell r="P718">
            <v>77.467600000000004</v>
          </cell>
        </row>
        <row r="719">
          <cell r="C719" t="str">
            <v>RTC010SIU2MCIDBCC</v>
          </cell>
          <cell r="P719">
            <v>77.467600000000004</v>
          </cell>
        </row>
        <row r="720">
          <cell r="C720" t="str">
            <v>RTC010SIU2MCISBRE</v>
          </cell>
          <cell r="P720">
            <v>77.467600000000004</v>
          </cell>
        </row>
        <row r="721">
          <cell r="C721" t="str">
            <v>RTC010SIU2MCISBTR</v>
          </cell>
          <cell r="P721">
            <v>77.467600000000004</v>
          </cell>
        </row>
        <row r="722">
          <cell r="C722" t="str">
            <v>RTC010SIU2MCIDBTR</v>
          </cell>
          <cell r="P722">
            <v>77.467600000000004</v>
          </cell>
        </row>
        <row r="723">
          <cell r="C723" t="str">
            <v>RTC010SIU2MCISBMD</v>
          </cell>
          <cell r="P723">
            <v>77.467600000000004</v>
          </cell>
        </row>
        <row r="724">
          <cell r="C724" t="str">
            <v>RTC010SIU2MCIDBAC</v>
          </cell>
          <cell r="P724">
            <v>77.467600000000004</v>
          </cell>
        </row>
        <row r="725">
          <cell r="C725" t="str">
            <v>RTC010SIU2MCISBLA</v>
          </cell>
          <cell r="P725">
            <v>77.467600000000004</v>
          </cell>
        </row>
        <row r="726">
          <cell r="C726" t="str">
            <v>RTC010SIU3MCISBAL</v>
          </cell>
          <cell r="P726">
            <v>77.467600000000004</v>
          </cell>
        </row>
        <row r="727">
          <cell r="C727" t="str">
            <v>RTC010SIU3MCISBCC</v>
          </cell>
          <cell r="P727">
            <v>77.467600000000004</v>
          </cell>
        </row>
        <row r="728">
          <cell r="C728" t="str">
            <v>RTC010SIU3MCIDBCC</v>
          </cell>
          <cell r="P728">
            <v>77.467600000000004</v>
          </cell>
        </row>
        <row r="729">
          <cell r="C729" t="str">
            <v>RTC010SIU3MCISBTR</v>
          </cell>
          <cell r="P729">
            <v>77.467600000000004</v>
          </cell>
        </row>
        <row r="730">
          <cell r="C730" t="str">
            <v>RTC010SIU3MCISBRE</v>
          </cell>
          <cell r="P730">
            <v>77.467600000000004</v>
          </cell>
        </row>
        <row r="731">
          <cell r="C731" t="str">
            <v>RTC010SIU3MCISBMD</v>
          </cell>
          <cell r="P731">
            <v>77.467600000000004</v>
          </cell>
        </row>
        <row r="732">
          <cell r="C732" t="str">
            <v>RTC010SIU3MCIDBAC</v>
          </cell>
          <cell r="P732">
            <v>77.467600000000004</v>
          </cell>
        </row>
        <row r="733">
          <cell r="C733" t="str">
            <v>RTC010SIU3MCISBLA</v>
          </cell>
          <cell r="P733">
            <v>77.467600000000004</v>
          </cell>
        </row>
        <row r="734">
          <cell r="C734" t="str">
            <v>RTC010SIU4MCISBAL</v>
          </cell>
          <cell r="P734">
            <v>77.467600000000004</v>
          </cell>
        </row>
        <row r="735">
          <cell r="C735" t="str">
            <v>RTC010SIU4MCISBCC</v>
          </cell>
          <cell r="P735">
            <v>77.467600000000004</v>
          </cell>
        </row>
        <row r="736">
          <cell r="C736" t="str">
            <v>RTC010SIU4MCIDBCC</v>
          </cell>
          <cell r="P736">
            <v>77.467600000000004</v>
          </cell>
        </row>
        <row r="737">
          <cell r="C737" t="str">
            <v>RTC010SIU4MCISBCV</v>
          </cell>
          <cell r="P737">
            <v>77.467600000000004</v>
          </cell>
        </row>
        <row r="738">
          <cell r="C738" t="str">
            <v>RTC010SIU4MCISBTR</v>
          </cell>
          <cell r="P738">
            <v>77.467600000000004</v>
          </cell>
        </row>
        <row r="739">
          <cell r="C739" t="str">
            <v>RTC010SIU4MCISBMD</v>
          </cell>
          <cell r="P739">
            <v>77.467600000000004</v>
          </cell>
        </row>
        <row r="740">
          <cell r="C740" t="str">
            <v>RTC010SIU4MCIDBAC</v>
          </cell>
          <cell r="P740">
            <v>77.467600000000004</v>
          </cell>
        </row>
        <row r="741">
          <cell r="C741" t="str">
            <v>RTC010SEU1MCISBAL</v>
          </cell>
          <cell r="P741">
            <v>77.467600000000004</v>
          </cell>
        </row>
        <row r="742">
          <cell r="C742" t="str">
            <v>RTC010SEU1MCISBCC</v>
          </cell>
          <cell r="P742">
            <v>77.467600000000004</v>
          </cell>
        </row>
        <row r="743">
          <cell r="C743" t="str">
            <v>RTC010SEU1MCIDBCC</v>
          </cell>
          <cell r="P743">
            <v>77.467600000000004</v>
          </cell>
        </row>
        <row r="744">
          <cell r="C744" t="str">
            <v>RTC010SEU1MCISBTR</v>
          </cell>
          <cell r="P744">
            <v>77.467600000000004</v>
          </cell>
        </row>
        <row r="745">
          <cell r="C745" t="str">
            <v>RTC010SEU1MCISBMD</v>
          </cell>
          <cell r="P745">
            <v>77.467600000000004</v>
          </cell>
        </row>
        <row r="746">
          <cell r="C746" t="str">
            <v>RTC010SEU1MCIDBAC</v>
          </cell>
          <cell r="P746">
            <v>77.467600000000004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DIGOS"/>
      <sheetName val="Valorizacion de LL.TT."/>
      <sheetName val="FORMULARIO TORRES DE ACERO"/>
      <sheetName val="FORMULARIO POSTES DE ACERO"/>
      <sheetName val="FORMULARIO POSTES DE MADERA"/>
      <sheetName val="FORMULARIO SUBTERRANEO"/>
      <sheetName val="Módulos LL.TT."/>
      <sheetName val="Resumen General de Módulos"/>
      <sheetName val="Formulario"/>
      <sheetName val="Modulos vs Activ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F50" t="str">
            <v>codigo</v>
          </cell>
          <cell r="G50" t="str">
            <v>Actividades</v>
          </cell>
          <cell r="H50" t="str">
            <v>%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../../Renta%20Mensual/Resultados%20CAMECO/CAMECO_DLT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P3903"/>
  <sheetViews>
    <sheetView zoomScale="70" zoomScaleNormal="70" workbookViewId="0">
      <pane ySplit="4" topLeftCell="A5" activePane="bottomLeft" state="frozen"/>
      <selection pane="bottomLeft" sqref="A1:P1"/>
    </sheetView>
  </sheetViews>
  <sheetFormatPr baseColWidth="10" defaultRowHeight="15" x14ac:dyDescent="0.25"/>
  <cols>
    <col min="1" max="1" width="6.28515625" style="1" bestFit="1" customWidth="1"/>
    <col min="2" max="2" width="17.140625" style="50" bestFit="1" customWidth="1"/>
    <col min="3" max="3" width="53.7109375" style="50" customWidth="1"/>
    <col min="4" max="4" width="16.85546875" style="1" customWidth="1"/>
    <col min="5" max="5" width="22" style="1" customWidth="1"/>
    <col min="6" max="6" width="50" style="28" customWidth="1"/>
    <col min="7" max="7" width="12.5703125" style="1" customWidth="1"/>
    <col min="8" max="8" width="14.7109375" style="1" customWidth="1"/>
    <col min="9" max="9" width="20.140625" style="1" bestFit="1" customWidth="1"/>
    <col min="10" max="10" width="13.42578125" style="1" customWidth="1"/>
    <col min="11" max="11" width="17.28515625" style="1" customWidth="1"/>
    <col min="12" max="12" width="10.28515625" style="1" customWidth="1"/>
    <col min="13" max="13" width="13.7109375" style="1" customWidth="1"/>
    <col min="14" max="14" width="26.140625" style="1" customWidth="1"/>
    <col min="15" max="15" width="12.85546875" style="4" customWidth="1"/>
    <col min="16" max="16384" width="11.42578125" style="1"/>
  </cols>
  <sheetData>
    <row r="1" spans="1:16" ht="20.100000000000001" customHeight="1" x14ac:dyDescent="0.25">
      <c r="A1" s="389" t="s">
        <v>8117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</row>
    <row r="2" spans="1:16" x14ac:dyDescent="0.25">
      <c r="A2" s="169"/>
      <c r="B2" s="170"/>
      <c r="C2" s="170"/>
      <c r="D2" s="169"/>
      <c r="E2" s="169"/>
      <c r="F2" s="171"/>
      <c r="G2" s="169"/>
      <c r="H2" s="169"/>
      <c r="I2" s="169"/>
      <c r="J2" s="169"/>
      <c r="K2" s="172"/>
      <c r="L2" s="169"/>
      <c r="M2" s="169"/>
      <c r="N2" s="169"/>
      <c r="O2" s="173"/>
      <c r="P2" s="169"/>
    </row>
    <row r="3" spans="1:16" ht="23.25" customHeight="1" x14ac:dyDescent="0.25">
      <c r="A3" s="387" t="s">
        <v>3133</v>
      </c>
      <c r="B3" s="387" t="s">
        <v>8118</v>
      </c>
      <c r="C3" s="387" t="s">
        <v>8119</v>
      </c>
      <c r="D3" s="387" t="s">
        <v>8120</v>
      </c>
      <c r="E3" s="387" t="s">
        <v>8121</v>
      </c>
      <c r="F3" s="387" t="s">
        <v>8122</v>
      </c>
      <c r="G3" s="390" t="s">
        <v>8123</v>
      </c>
      <c r="H3" s="390"/>
      <c r="I3" s="387" t="s">
        <v>8124</v>
      </c>
      <c r="J3" s="387" t="s">
        <v>8125</v>
      </c>
      <c r="K3" s="387" t="s">
        <v>8126</v>
      </c>
      <c r="L3" s="387" t="s">
        <v>8127</v>
      </c>
      <c r="M3" s="387" t="s">
        <v>8128</v>
      </c>
      <c r="N3" s="387" t="s">
        <v>8129</v>
      </c>
      <c r="O3" s="387" t="s">
        <v>8130</v>
      </c>
      <c r="P3" s="387" t="s">
        <v>8131</v>
      </c>
    </row>
    <row r="4" spans="1:16" ht="23.25" customHeight="1" x14ac:dyDescent="0.25">
      <c r="A4" s="388"/>
      <c r="B4" s="388"/>
      <c r="C4" s="388"/>
      <c r="D4" s="388"/>
      <c r="E4" s="388"/>
      <c r="F4" s="388"/>
      <c r="G4" s="174" t="s">
        <v>8132</v>
      </c>
      <c r="H4" s="174" t="s">
        <v>8133</v>
      </c>
      <c r="I4" s="388"/>
      <c r="J4" s="388"/>
      <c r="K4" s="388"/>
      <c r="L4" s="388"/>
      <c r="M4" s="388"/>
      <c r="N4" s="388"/>
      <c r="O4" s="388"/>
      <c r="P4" s="388"/>
    </row>
    <row r="5" spans="1:16" ht="20.100000000000001" customHeight="1" x14ac:dyDescent="0.25">
      <c r="A5" s="175">
        <v>1</v>
      </c>
      <c r="B5" s="176" t="s">
        <v>8134</v>
      </c>
      <c r="C5" s="176" t="s">
        <v>8135</v>
      </c>
      <c r="D5" s="176" t="s">
        <v>8134</v>
      </c>
      <c r="E5" s="176" t="s">
        <v>8136</v>
      </c>
      <c r="F5" s="176" t="s">
        <v>8135</v>
      </c>
      <c r="G5" s="177"/>
      <c r="H5" s="177"/>
      <c r="I5" s="176" t="s">
        <v>8137</v>
      </c>
      <c r="J5" s="178">
        <v>39.603960396039604</v>
      </c>
      <c r="K5" s="55">
        <v>13</v>
      </c>
      <c r="L5" s="176" t="s">
        <v>8138</v>
      </c>
      <c r="M5" s="176" t="s">
        <v>3186</v>
      </c>
      <c r="N5" s="176" t="s">
        <v>3160</v>
      </c>
      <c r="O5" s="56">
        <v>1</v>
      </c>
      <c r="P5" s="176" t="s">
        <v>8139</v>
      </c>
    </row>
    <row r="6" spans="1:16" ht="20.100000000000001" customHeight="1" x14ac:dyDescent="0.25">
      <c r="A6" s="175">
        <v>2</v>
      </c>
      <c r="B6" s="176" t="s">
        <v>8134</v>
      </c>
      <c r="C6" s="176" t="s">
        <v>8135</v>
      </c>
      <c r="D6" s="176" t="s">
        <v>8134</v>
      </c>
      <c r="E6" s="176" t="s">
        <v>8136</v>
      </c>
      <c r="F6" s="176" t="s">
        <v>8135</v>
      </c>
      <c r="G6" s="177"/>
      <c r="H6" s="177"/>
      <c r="I6" s="176" t="s">
        <v>8137</v>
      </c>
      <c r="J6" s="178">
        <v>39.6</v>
      </c>
      <c r="K6" s="55">
        <v>13</v>
      </c>
      <c r="L6" s="176" t="s">
        <v>8138</v>
      </c>
      <c r="M6" s="176" t="s">
        <v>3186</v>
      </c>
      <c r="N6" s="176" t="s">
        <v>3160</v>
      </c>
      <c r="O6" s="56">
        <v>1</v>
      </c>
      <c r="P6" s="176" t="s">
        <v>8139</v>
      </c>
    </row>
    <row r="7" spans="1:16" ht="20.100000000000001" customHeight="1" x14ac:dyDescent="0.25">
      <c r="A7" s="175">
        <v>3</v>
      </c>
      <c r="B7" s="176" t="s">
        <v>8134</v>
      </c>
      <c r="C7" s="176" t="s">
        <v>8135</v>
      </c>
      <c r="D7" s="176" t="s">
        <v>8134</v>
      </c>
      <c r="E7" s="176" t="s">
        <v>8136</v>
      </c>
      <c r="F7" s="176" t="s">
        <v>8135</v>
      </c>
      <c r="G7" s="177"/>
      <c r="H7" s="177"/>
      <c r="I7" s="176" t="s">
        <v>8137</v>
      </c>
      <c r="J7" s="178">
        <v>38.613861386138616</v>
      </c>
      <c r="K7" s="55">
        <v>13</v>
      </c>
      <c r="L7" s="176" t="s">
        <v>8138</v>
      </c>
      <c r="M7" s="176" t="s">
        <v>3186</v>
      </c>
      <c r="N7" s="176" t="s">
        <v>3160</v>
      </c>
      <c r="O7" s="56">
        <v>1</v>
      </c>
      <c r="P7" s="176" t="s">
        <v>8139</v>
      </c>
    </row>
    <row r="8" spans="1:16" ht="20.100000000000001" customHeight="1" x14ac:dyDescent="0.25">
      <c r="A8" s="175">
        <v>4</v>
      </c>
      <c r="B8" s="176" t="s">
        <v>8134</v>
      </c>
      <c r="C8" s="176" t="s">
        <v>8135</v>
      </c>
      <c r="D8" s="176" t="s">
        <v>8134</v>
      </c>
      <c r="E8" s="176" t="s">
        <v>8136</v>
      </c>
      <c r="F8" s="176" t="s">
        <v>8135</v>
      </c>
      <c r="G8" s="177"/>
      <c r="H8" s="177"/>
      <c r="I8" s="176" t="s">
        <v>8137</v>
      </c>
      <c r="J8" s="178">
        <v>10.891089108910892</v>
      </c>
      <c r="K8" s="55">
        <v>13</v>
      </c>
      <c r="L8" s="176" t="s">
        <v>8138</v>
      </c>
      <c r="M8" s="176" t="s">
        <v>3186</v>
      </c>
      <c r="N8" s="176" t="s">
        <v>3160</v>
      </c>
      <c r="O8" s="56">
        <v>1</v>
      </c>
      <c r="P8" s="176" t="s">
        <v>8139</v>
      </c>
    </row>
    <row r="9" spans="1:16" ht="20.100000000000001" customHeight="1" x14ac:dyDescent="0.25">
      <c r="A9" s="175">
        <v>5</v>
      </c>
      <c r="B9" s="176" t="s">
        <v>8134</v>
      </c>
      <c r="C9" s="176" t="s">
        <v>8135</v>
      </c>
      <c r="D9" s="176" t="s">
        <v>8134</v>
      </c>
      <c r="E9" s="176" t="s">
        <v>8136</v>
      </c>
      <c r="F9" s="176" t="s">
        <v>8135</v>
      </c>
      <c r="G9" s="177"/>
      <c r="H9" s="177"/>
      <c r="I9" s="176" t="s">
        <v>8137</v>
      </c>
      <c r="J9" s="178">
        <v>39.6</v>
      </c>
      <c r="K9" s="55">
        <v>13</v>
      </c>
      <c r="L9" s="176" t="s">
        <v>8138</v>
      </c>
      <c r="M9" s="176" t="s">
        <v>3186</v>
      </c>
      <c r="N9" s="176" t="s">
        <v>3160</v>
      </c>
      <c r="O9" s="56">
        <v>1</v>
      </c>
      <c r="P9" s="176" t="s">
        <v>8139</v>
      </c>
    </row>
    <row r="10" spans="1:16" ht="20.100000000000001" customHeight="1" x14ac:dyDescent="0.25">
      <c r="A10" s="175">
        <v>6</v>
      </c>
      <c r="B10" s="176" t="s">
        <v>8134</v>
      </c>
      <c r="C10" s="176" t="s">
        <v>8135</v>
      </c>
      <c r="D10" s="176" t="s">
        <v>8134</v>
      </c>
      <c r="E10" s="176" t="s">
        <v>8136</v>
      </c>
      <c r="F10" s="176" t="s">
        <v>8135</v>
      </c>
      <c r="G10" s="177"/>
      <c r="H10" s="177"/>
      <c r="I10" s="176" t="s">
        <v>8137</v>
      </c>
      <c r="J10" s="178">
        <v>27.722772277227723</v>
      </c>
      <c r="K10" s="55">
        <v>13</v>
      </c>
      <c r="L10" s="176" t="s">
        <v>8138</v>
      </c>
      <c r="M10" s="176" t="s">
        <v>3186</v>
      </c>
      <c r="N10" s="176" t="s">
        <v>3160</v>
      </c>
      <c r="O10" s="56">
        <v>1</v>
      </c>
      <c r="P10" s="176" t="s">
        <v>8139</v>
      </c>
    </row>
    <row r="11" spans="1:16" ht="20.100000000000001" customHeight="1" x14ac:dyDescent="0.25">
      <c r="A11" s="175">
        <v>7</v>
      </c>
      <c r="B11" s="176" t="s">
        <v>8134</v>
      </c>
      <c r="C11" s="176" t="s">
        <v>8135</v>
      </c>
      <c r="D11" s="176" t="s">
        <v>8134</v>
      </c>
      <c r="E11" s="176" t="s">
        <v>8136</v>
      </c>
      <c r="F11" s="176" t="s">
        <v>8135</v>
      </c>
      <c r="G11" s="177"/>
      <c r="H11" s="177"/>
      <c r="I11" s="176" t="s">
        <v>8137</v>
      </c>
      <c r="J11" s="178">
        <v>29.702970297029704</v>
      </c>
      <c r="K11" s="55">
        <v>13</v>
      </c>
      <c r="L11" s="176" t="s">
        <v>8138</v>
      </c>
      <c r="M11" s="176" t="s">
        <v>3186</v>
      </c>
      <c r="N11" s="176" t="s">
        <v>3160</v>
      </c>
      <c r="O11" s="56">
        <v>1</v>
      </c>
      <c r="P11" s="176" t="s">
        <v>8139</v>
      </c>
    </row>
    <row r="12" spans="1:16" ht="20.100000000000001" customHeight="1" x14ac:dyDescent="0.25">
      <c r="A12" s="175">
        <v>8</v>
      </c>
      <c r="B12" s="176" t="s">
        <v>8134</v>
      </c>
      <c r="C12" s="176" t="s">
        <v>8135</v>
      </c>
      <c r="D12" s="176" t="s">
        <v>8134</v>
      </c>
      <c r="E12" s="176" t="s">
        <v>8136</v>
      </c>
      <c r="F12" s="176" t="s">
        <v>8135</v>
      </c>
      <c r="G12" s="177"/>
      <c r="H12" s="177"/>
      <c r="I12" s="176" t="s">
        <v>8137</v>
      </c>
      <c r="J12" s="178">
        <v>33.663366336633665</v>
      </c>
      <c r="K12" s="55">
        <v>13</v>
      </c>
      <c r="L12" s="176" t="s">
        <v>8138</v>
      </c>
      <c r="M12" s="176" t="s">
        <v>3186</v>
      </c>
      <c r="N12" s="176" t="s">
        <v>3160</v>
      </c>
      <c r="O12" s="56">
        <v>1</v>
      </c>
      <c r="P12" s="176" t="s">
        <v>8139</v>
      </c>
    </row>
    <row r="13" spans="1:16" ht="20.100000000000001" customHeight="1" x14ac:dyDescent="0.25">
      <c r="A13" s="175">
        <v>9</v>
      </c>
      <c r="B13" s="176" t="s">
        <v>8134</v>
      </c>
      <c r="C13" s="176" t="s">
        <v>8135</v>
      </c>
      <c r="D13" s="176" t="s">
        <v>8134</v>
      </c>
      <c r="E13" s="176" t="s">
        <v>8136</v>
      </c>
      <c r="F13" s="176" t="s">
        <v>8135</v>
      </c>
      <c r="G13" s="177"/>
      <c r="H13" s="177"/>
      <c r="I13" s="176" t="s">
        <v>8137</v>
      </c>
      <c r="J13" s="178">
        <v>24.752475247524753</v>
      </c>
      <c r="K13" s="55">
        <v>13</v>
      </c>
      <c r="L13" s="176" t="s">
        <v>8138</v>
      </c>
      <c r="M13" s="176" t="s">
        <v>3186</v>
      </c>
      <c r="N13" s="176" t="s">
        <v>3160</v>
      </c>
      <c r="O13" s="56">
        <v>1</v>
      </c>
      <c r="P13" s="176" t="s">
        <v>8139</v>
      </c>
    </row>
    <row r="14" spans="1:16" ht="20.100000000000001" customHeight="1" x14ac:dyDescent="0.25">
      <c r="A14" s="175">
        <v>10</v>
      </c>
      <c r="B14" s="176" t="s">
        <v>8134</v>
      </c>
      <c r="C14" s="176" t="s">
        <v>8135</v>
      </c>
      <c r="D14" s="176" t="s">
        <v>8134</v>
      </c>
      <c r="E14" s="176" t="s">
        <v>8136</v>
      </c>
      <c r="F14" s="176" t="s">
        <v>8135</v>
      </c>
      <c r="G14" s="177"/>
      <c r="H14" s="177"/>
      <c r="I14" s="176" t="s">
        <v>8137</v>
      </c>
      <c r="J14" s="178">
        <v>25.742574257425744</v>
      </c>
      <c r="K14" s="55">
        <v>13</v>
      </c>
      <c r="L14" s="176" t="s">
        <v>8138</v>
      </c>
      <c r="M14" s="176" t="s">
        <v>3186</v>
      </c>
      <c r="N14" s="176" t="s">
        <v>3160</v>
      </c>
      <c r="O14" s="56">
        <v>1</v>
      </c>
      <c r="P14" s="176" t="s">
        <v>8139</v>
      </c>
    </row>
    <row r="15" spans="1:16" ht="20.100000000000001" customHeight="1" x14ac:dyDescent="0.25">
      <c r="A15" s="175">
        <v>11</v>
      </c>
      <c r="B15" s="176" t="s">
        <v>8134</v>
      </c>
      <c r="C15" s="176" t="s">
        <v>8135</v>
      </c>
      <c r="D15" s="176" t="s">
        <v>8134</v>
      </c>
      <c r="E15" s="176" t="s">
        <v>8136</v>
      </c>
      <c r="F15" s="176" t="s">
        <v>8135</v>
      </c>
      <c r="G15" s="177"/>
      <c r="H15" s="177"/>
      <c r="I15" s="176" t="s">
        <v>8137</v>
      </c>
      <c r="J15" s="178">
        <v>12.871287128712872</v>
      </c>
      <c r="K15" s="55">
        <v>13</v>
      </c>
      <c r="L15" s="176" t="s">
        <v>8138</v>
      </c>
      <c r="M15" s="176" t="s">
        <v>3186</v>
      </c>
      <c r="N15" s="176" t="s">
        <v>3160</v>
      </c>
      <c r="O15" s="56">
        <v>1</v>
      </c>
      <c r="P15" s="176" t="s">
        <v>8139</v>
      </c>
    </row>
    <row r="16" spans="1:16" ht="20.100000000000001" customHeight="1" x14ac:dyDescent="0.25">
      <c r="A16" s="175">
        <v>12</v>
      </c>
      <c r="B16" s="176" t="s">
        <v>8134</v>
      </c>
      <c r="C16" s="176" t="s">
        <v>8135</v>
      </c>
      <c r="D16" s="176" t="s">
        <v>8134</v>
      </c>
      <c r="E16" s="176" t="s">
        <v>8136</v>
      </c>
      <c r="F16" s="176" t="s">
        <v>8135</v>
      </c>
      <c r="G16" s="177"/>
      <c r="H16" s="177"/>
      <c r="I16" s="176" t="s">
        <v>8137</v>
      </c>
      <c r="J16" s="178">
        <v>21.782178217821784</v>
      </c>
      <c r="K16" s="55">
        <v>13</v>
      </c>
      <c r="L16" s="176" t="s">
        <v>8138</v>
      </c>
      <c r="M16" s="176" t="s">
        <v>3186</v>
      </c>
      <c r="N16" s="176" t="s">
        <v>3160</v>
      </c>
      <c r="O16" s="56">
        <v>1</v>
      </c>
      <c r="P16" s="176" t="s">
        <v>8139</v>
      </c>
    </row>
    <row r="17" spans="1:16" ht="20.100000000000001" customHeight="1" x14ac:dyDescent="0.25">
      <c r="A17" s="175">
        <v>13</v>
      </c>
      <c r="B17" s="176" t="s">
        <v>8134</v>
      </c>
      <c r="C17" s="176" t="s">
        <v>8135</v>
      </c>
      <c r="D17" s="176" t="s">
        <v>8134</v>
      </c>
      <c r="E17" s="176" t="s">
        <v>8136</v>
      </c>
      <c r="F17" s="176" t="s">
        <v>8135</v>
      </c>
      <c r="G17" s="177"/>
      <c r="H17" s="177"/>
      <c r="I17" s="176" t="s">
        <v>8137</v>
      </c>
      <c r="J17" s="178">
        <v>43.564356435643568</v>
      </c>
      <c r="K17" s="55">
        <v>13</v>
      </c>
      <c r="L17" s="176" t="s">
        <v>8138</v>
      </c>
      <c r="M17" s="176" t="s">
        <v>3186</v>
      </c>
      <c r="N17" s="176" t="s">
        <v>3160</v>
      </c>
      <c r="O17" s="56">
        <v>1</v>
      </c>
      <c r="P17" s="176" t="s">
        <v>8139</v>
      </c>
    </row>
    <row r="18" spans="1:16" ht="20.100000000000001" customHeight="1" x14ac:dyDescent="0.25">
      <c r="A18" s="175">
        <v>14</v>
      </c>
      <c r="B18" s="176" t="s">
        <v>8134</v>
      </c>
      <c r="C18" s="176" t="s">
        <v>8135</v>
      </c>
      <c r="D18" s="176" t="s">
        <v>8134</v>
      </c>
      <c r="E18" s="176" t="s">
        <v>8136</v>
      </c>
      <c r="F18" s="176" t="s">
        <v>8135</v>
      </c>
      <c r="G18" s="177"/>
      <c r="H18" s="177"/>
      <c r="I18" s="176" t="s">
        <v>8137</v>
      </c>
      <c r="J18" s="178">
        <v>23.762376237623762</v>
      </c>
      <c r="K18" s="55">
        <v>13</v>
      </c>
      <c r="L18" s="176" t="s">
        <v>8138</v>
      </c>
      <c r="M18" s="176" t="s">
        <v>3186</v>
      </c>
      <c r="N18" s="176" t="s">
        <v>3160</v>
      </c>
      <c r="O18" s="56">
        <v>1</v>
      </c>
      <c r="P18" s="176" t="s">
        <v>8139</v>
      </c>
    </row>
    <row r="19" spans="1:16" ht="20.100000000000001" customHeight="1" x14ac:dyDescent="0.25">
      <c r="A19" s="175">
        <v>15</v>
      </c>
      <c r="B19" s="176" t="s">
        <v>8134</v>
      </c>
      <c r="C19" s="176" t="s">
        <v>8135</v>
      </c>
      <c r="D19" s="176" t="s">
        <v>8134</v>
      </c>
      <c r="E19" s="176" t="s">
        <v>8136</v>
      </c>
      <c r="F19" s="176" t="s">
        <v>8135</v>
      </c>
      <c r="G19" s="177"/>
      <c r="H19" s="177"/>
      <c r="I19" s="176" t="s">
        <v>8137</v>
      </c>
      <c r="J19" s="178">
        <v>15.841584158415841</v>
      </c>
      <c r="K19" s="55">
        <v>13</v>
      </c>
      <c r="L19" s="176" t="s">
        <v>8138</v>
      </c>
      <c r="M19" s="176" t="s">
        <v>3186</v>
      </c>
      <c r="N19" s="176" t="s">
        <v>3160</v>
      </c>
      <c r="O19" s="56">
        <v>1</v>
      </c>
      <c r="P19" s="176" t="s">
        <v>8139</v>
      </c>
    </row>
    <row r="20" spans="1:16" ht="20.100000000000001" customHeight="1" x14ac:dyDescent="0.25">
      <c r="A20" s="175">
        <v>16</v>
      </c>
      <c r="B20" s="176" t="s">
        <v>8134</v>
      </c>
      <c r="C20" s="176" t="s">
        <v>8135</v>
      </c>
      <c r="D20" s="176" t="s">
        <v>8134</v>
      </c>
      <c r="E20" s="176" t="s">
        <v>8136</v>
      </c>
      <c r="F20" s="176" t="s">
        <v>8135</v>
      </c>
      <c r="G20" s="177"/>
      <c r="H20" s="177"/>
      <c r="I20" s="176" t="s">
        <v>8137</v>
      </c>
      <c r="J20" s="178">
        <v>104.95049504950495</v>
      </c>
      <c r="K20" s="55">
        <v>13</v>
      </c>
      <c r="L20" s="176" t="s">
        <v>8138</v>
      </c>
      <c r="M20" s="176" t="s">
        <v>3186</v>
      </c>
      <c r="N20" s="176" t="s">
        <v>3160</v>
      </c>
      <c r="O20" s="56">
        <v>1</v>
      </c>
      <c r="P20" s="176" t="s">
        <v>8139</v>
      </c>
    </row>
    <row r="21" spans="1:16" ht="20.100000000000001" customHeight="1" x14ac:dyDescent="0.25">
      <c r="A21" s="175">
        <v>17</v>
      </c>
      <c r="B21" s="176" t="s">
        <v>8134</v>
      </c>
      <c r="C21" s="176" t="s">
        <v>8135</v>
      </c>
      <c r="D21" s="176" t="s">
        <v>8134</v>
      </c>
      <c r="E21" s="176" t="s">
        <v>8136</v>
      </c>
      <c r="F21" s="176" t="s">
        <v>8135</v>
      </c>
      <c r="G21" s="177"/>
      <c r="H21" s="177"/>
      <c r="I21" s="176" t="s">
        <v>8137</v>
      </c>
      <c r="J21" s="178">
        <v>21.782178217821784</v>
      </c>
      <c r="K21" s="55">
        <v>13</v>
      </c>
      <c r="L21" s="176" t="s">
        <v>8138</v>
      </c>
      <c r="M21" s="176" t="s">
        <v>3186</v>
      </c>
      <c r="N21" s="176" t="s">
        <v>3160</v>
      </c>
      <c r="O21" s="56">
        <v>1</v>
      </c>
      <c r="P21" s="176" t="s">
        <v>8139</v>
      </c>
    </row>
    <row r="22" spans="1:16" ht="20.100000000000001" customHeight="1" x14ac:dyDescent="0.25">
      <c r="A22" s="175">
        <v>18</v>
      </c>
      <c r="B22" s="176" t="s">
        <v>8134</v>
      </c>
      <c r="C22" s="176" t="s">
        <v>8135</v>
      </c>
      <c r="D22" s="176" t="s">
        <v>8134</v>
      </c>
      <c r="E22" s="176" t="s">
        <v>8136</v>
      </c>
      <c r="F22" s="176" t="s">
        <v>8135</v>
      </c>
      <c r="G22" s="177"/>
      <c r="H22" s="177"/>
      <c r="I22" s="176" t="s">
        <v>8137</v>
      </c>
      <c r="J22" s="178">
        <v>31.683168316831683</v>
      </c>
      <c r="K22" s="55">
        <v>13</v>
      </c>
      <c r="L22" s="176" t="s">
        <v>8138</v>
      </c>
      <c r="M22" s="176" t="s">
        <v>3186</v>
      </c>
      <c r="N22" s="176" t="s">
        <v>3160</v>
      </c>
      <c r="O22" s="56">
        <v>1</v>
      </c>
      <c r="P22" s="176" t="s">
        <v>8139</v>
      </c>
    </row>
    <row r="23" spans="1:16" ht="20.100000000000001" customHeight="1" x14ac:dyDescent="0.25">
      <c r="A23" s="175">
        <v>19</v>
      </c>
      <c r="B23" s="176" t="s">
        <v>8134</v>
      </c>
      <c r="C23" s="176" t="s">
        <v>8135</v>
      </c>
      <c r="D23" s="176" t="s">
        <v>8134</v>
      </c>
      <c r="E23" s="176" t="s">
        <v>8136</v>
      </c>
      <c r="F23" s="176" t="s">
        <v>8135</v>
      </c>
      <c r="G23" s="177"/>
      <c r="H23" s="177"/>
      <c r="I23" s="176" t="s">
        <v>8137</v>
      </c>
      <c r="J23" s="178">
        <v>29.702970297029704</v>
      </c>
      <c r="K23" s="55">
        <v>13</v>
      </c>
      <c r="L23" s="176" t="s">
        <v>8138</v>
      </c>
      <c r="M23" s="176" t="s">
        <v>3186</v>
      </c>
      <c r="N23" s="176" t="s">
        <v>3160</v>
      </c>
      <c r="O23" s="56">
        <v>1</v>
      </c>
      <c r="P23" s="176" t="s">
        <v>8139</v>
      </c>
    </row>
    <row r="24" spans="1:16" ht="20.100000000000001" customHeight="1" x14ac:dyDescent="0.25">
      <c r="A24" s="175">
        <v>20</v>
      </c>
      <c r="B24" s="176" t="s">
        <v>8134</v>
      </c>
      <c r="C24" s="176" t="s">
        <v>8135</v>
      </c>
      <c r="D24" s="176" t="s">
        <v>8134</v>
      </c>
      <c r="E24" s="176" t="s">
        <v>8136</v>
      </c>
      <c r="F24" s="176" t="s">
        <v>8135</v>
      </c>
      <c r="G24" s="177"/>
      <c r="H24" s="177"/>
      <c r="I24" s="176" t="s">
        <v>8137</v>
      </c>
      <c r="J24" s="178">
        <v>32.67326732673267</v>
      </c>
      <c r="K24" s="55">
        <v>13</v>
      </c>
      <c r="L24" s="176" t="s">
        <v>8138</v>
      </c>
      <c r="M24" s="176" t="s">
        <v>3186</v>
      </c>
      <c r="N24" s="176" t="s">
        <v>3160</v>
      </c>
      <c r="O24" s="56">
        <v>1</v>
      </c>
      <c r="P24" s="176" t="s">
        <v>8139</v>
      </c>
    </row>
    <row r="25" spans="1:16" ht="20.100000000000001" customHeight="1" x14ac:dyDescent="0.25">
      <c r="A25" s="175">
        <v>21</v>
      </c>
      <c r="B25" s="176" t="s">
        <v>8134</v>
      </c>
      <c r="C25" s="176" t="s">
        <v>8135</v>
      </c>
      <c r="D25" s="176" t="s">
        <v>8134</v>
      </c>
      <c r="E25" s="176" t="s">
        <v>8136</v>
      </c>
      <c r="F25" s="176" t="s">
        <v>8135</v>
      </c>
      <c r="G25" s="177"/>
      <c r="H25" s="177"/>
      <c r="I25" s="176" t="s">
        <v>8137</v>
      </c>
      <c r="J25" s="178">
        <v>31.683168316831683</v>
      </c>
      <c r="K25" s="55">
        <v>13</v>
      </c>
      <c r="L25" s="176" t="s">
        <v>8138</v>
      </c>
      <c r="M25" s="176" t="s">
        <v>3186</v>
      </c>
      <c r="N25" s="176" t="s">
        <v>3160</v>
      </c>
      <c r="O25" s="56">
        <v>1</v>
      </c>
      <c r="P25" s="176" t="s">
        <v>8139</v>
      </c>
    </row>
    <row r="26" spans="1:16" ht="20.100000000000001" customHeight="1" x14ac:dyDescent="0.25">
      <c r="A26" s="175">
        <v>22</v>
      </c>
      <c r="B26" s="176" t="s">
        <v>8134</v>
      </c>
      <c r="C26" s="176" t="s">
        <v>8135</v>
      </c>
      <c r="D26" s="176" t="s">
        <v>8134</v>
      </c>
      <c r="E26" s="176" t="s">
        <v>8136</v>
      </c>
      <c r="F26" s="176" t="s">
        <v>8135</v>
      </c>
      <c r="G26" s="177"/>
      <c r="H26" s="177"/>
      <c r="I26" s="176" t="s">
        <v>8137</v>
      </c>
      <c r="J26" s="178">
        <v>19.801980198019802</v>
      </c>
      <c r="K26" s="55">
        <v>13</v>
      </c>
      <c r="L26" s="176" t="s">
        <v>8138</v>
      </c>
      <c r="M26" s="176" t="s">
        <v>3186</v>
      </c>
      <c r="N26" s="176" t="s">
        <v>3160</v>
      </c>
      <c r="O26" s="56">
        <v>1</v>
      </c>
      <c r="P26" s="176" t="s">
        <v>8139</v>
      </c>
    </row>
    <row r="27" spans="1:16" ht="20.100000000000001" customHeight="1" x14ac:dyDescent="0.25">
      <c r="A27" s="175">
        <v>23</v>
      </c>
      <c r="B27" s="176" t="s">
        <v>8134</v>
      </c>
      <c r="C27" s="176" t="s">
        <v>8135</v>
      </c>
      <c r="D27" s="176" t="s">
        <v>8134</v>
      </c>
      <c r="E27" s="176" t="s">
        <v>8136</v>
      </c>
      <c r="F27" s="176" t="s">
        <v>8135</v>
      </c>
      <c r="G27" s="177"/>
      <c r="H27" s="177"/>
      <c r="I27" s="176" t="s">
        <v>8137</v>
      </c>
      <c r="J27" s="178">
        <v>56.435643564356432</v>
      </c>
      <c r="K27" s="55">
        <v>13</v>
      </c>
      <c r="L27" s="176" t="s">
        <v>8138</v>
      </c>
      <c r="M27" s="176" t="s">
        <v>3186</v>
      </c>
      <c r="N27" s="176" t="s">
        <v>3160</v>
      </c>
      <c r="O27" s="56">
        <v>1</v>
      </c>
      <c r="P27" s="176" t="s">
        <v>8139</v>
      </c>
    </row>
    <row r="28" spans="1:16" ht="20.100000000000001" customHeight="1" x14ac:dyDescent="0.25">
      <c r="A28" s="175">
        <v>24</v>
      </c>
      <c r="B28" s="176" t="s">
        <v>8134</v>
      </c>
      <c r="C28" s="176" t="s">
        <v>8135</v>
      </c>
      <c r="D28" s="176" t="s">
        <v>8134</v>
      </c>
      <c r="E28" s="176" t="s">
        <v>8136</v>
      </c>
      <c r="F28" s="176" t="s">
        <v>8135</v>
      </c>
      <c r="G28" s="177"/>
      <c r="H28" s="177"/>
      <c r="I28" s="176" t="s">
        <v>8137</v>
      </c>
      <c r="J28" s="178">
        <v>36.633663366336634</v>
      </c>
      <c r="K28" s="55">
        <v>13</v>
      </c>
      <c r="L28" s="176" t="s">
        <v>8138</v>
      </c>
      <c r="M28" s="176" t="s">
        <v>3186</v>
      </c>
      <c r="N28" s="176" t="s">
        <v>3160</v>
      </c>
      <c r="O28" s="56">
        <v>1</v>
      </c>
      <c r="P28" s="176" t="s">
        <v>8139</v>
      </c>
    </row>
    <row r="29" spans="1:16" ht="20.100000000000001" customHeight="1" x14ac:dyDescent="0.25">
      <c r="A29" s="175">
        <v>25</v>
      </c>
      <c r="B29" s="176" t="s">
        <v>8134</v>
      </c>
      <c r="C29" s="176" t="s">
        <v>8135</v>
      </c>
      <c r="D29" s="176" t="s">
        <v>8134</v>
      </c>
      <c r="E29" s="176" t="s">
        <v>8136</v>
      </c>
      <c r="F29" s="176" t="s">
        <v>8135</v>
      </c>
      <c r="G29" s="177"/>
      <c r="H29" s="177"/>
      <c r="I29" s="176" t="s">
        <v>8137</v>
      </c>
      <c r="J29" s="178">
        <v>31.683168316831683</v>
      </c>
      <c r="K29" s="55">
        <v>13</v>
      </c>
      <c r="L29" s="176" t="s">
        <v>8138</v>
      </c>
      <c r="M29" s="176" t="s">
        <v>3186</v>
      </c>
      <c r="N29" s="176" t="s">
        <v>3160</v>
      </c>
      <c r="O29" s="56">
        <v>1</v>
      </c>
      <c r="P29" s="176" t="s">
        <v>8139</v>
      </c>
    </row>
    <row r="30" spans="1:16" ht="20.100000000000001" customHeight="1" x14ac:dyDescent="0.25">
      <c r="A30" s="175">
        <v>26</v>
      </c>
      <c r="B30" s="176" t="s">
        <v>8134</v>
      </c>
      <c r="C30" s="176" t="s">
        <v>8135</v>
      </c>
      <c r="D30" s="176" t="s">
        <v>8134</v>
      </c>
      <c r="E30" s="176" t="s">
        <v>8136</v>
      </c>
      <c r="F30" s="176" t="s">
        <v>8135</v>
      </c>
      <c r="G30" s="177"/>
      <c r="H30" s="177"/>
      <c r="I30" s="176" t="s">
        <v>8137</v>
      </c>
      <c r="J30" s="178">
        <v>23.762376237623762</v>
      </c>
      <c r="K30" s="55">
        <v>13</v>
      </c>
      <c r="L30" s="176" t="s">
        <v>8138</v>
      </c>
      <c r="M30" s="176" t="s">
        <v>3186</v>
      </c>
      <c r="N30" s="176" t="s">
        <v>3160</v>
      </c>
      <c r="O30" s="56">
        <v>1</v>
      </c>
      <c r="P30" s="176" t="s">
        <v>8139</v>
      </c>
    </row>
    <row r="31" spans="1:16" ht="20.100000000000001" customHeight="1" x14ac:dyDescent="0.25">
      <c r="A31" s="175">
        <v>27</v>
      </c>
      <c r="B31" s="176" t="s">
        <v>8134</v>
      </c>
      <c r="C31" s="176" t="s">
        <v>8135</v>
      </c>
      <c r="D31" s="176" t="s">
        <v>8134</v>
      </c>
      <c r="E31" s="176" t="s">
        <v>8136</v>
      </c>
      <c r="F31" s="176" t="s">
        <v>8135</v>
      </c>
      <c r="G31" s="177"/>
      <c r="H31" s="177"/>
      <c r="I31" s="176" t="s">
        <v>8137</v>
      </c>
      <c r="J31" s="178">
        <v>22.772277227722771</v>
      </c>
      <c r="K31" s="55">
        <v>13</v>
      </c>
      <c r="L31" s="176" t="s">
        <v>8138</v>
      </c>
      <c r="M31" s="176" t="s">
        <v>3186</v>
      </c>
      <c r="N31" s="176" t="s">
        <v>3160</v>
      </c>
      <c r="O31" s="56">
        <v>1</v>
      </c>
      <c r="P31" s="176" t="s">
        <v>8139</v>
      </c>
    </row>
    <row r="32" spans="1:16" ht="20.100000000000001" customHeight="1" x14ac:dyDescent="0.25">
      <c r="A32" s="175">
        <v>28</v>
      </c>
      <c r="B32" s="176" t="s">
        <v>8134</v>
      </c>
      <c r="C32" s="176" t="s">
        <v>8135</v>
      </c>
      <c r="D32" s="176" t="s">
        <v>8134</v>
      </c>
      <c r="E32" s="176" t="s">
        <v>8136</v>
      </c>
      <c r="F32" s="176" t="s">
        <v>8135</v>
      </c>
      <c r="G32" s="177"/>
      <c r="H32" s="177"/>
      <c r="I32" s="176" t="s">
        <v>8137</v>
      </c>
      <c r="J32" s="178">
        <v>25.742574257425744</v>
      </c>
      <c r="K32" s="55">
        <v>13</v>
      </c>
      <c r="L32" s="176" t="s">
        <v>8138</v>
      </c>
      <c r="M32" s="176" t="s">
        <v>3186</v>
      </c>
      <c r="N32" s="176" t="s">
        <v>3160</v>
      </c>
      <c r="O32" s="56">
        <v>1</v>
      </c>
      <c r="P32" s="176" t="s">
        <v>8139</v>
      </c>
    </row>
    <row r="33" spans="1:16" ht="20.100000000000001" customHeight="1" x14ac:dyDescent="0.25">
      <c r="A33" s="175">
        <v>29</v>
      </c>
      <c r="B33" s="176" t="s">
        <v>8134</v>
      </c>
      <c r="C33" s="176" t="s">
        <v>8135</v>
      </c>
      <c r="D33" s="176" t="s">
        <v>8134</v>
      </c>
      <c r="E33" s="176" t="s">
        <v>8136</v>
      </c>
      <c r="F33" s="176" t="s">
        <v>8135</v>
      </c>
      <c r="G33" s="177"/>
      <c r="H33" s="177"/>
      <c r="I33" s="176" t="s">
        <v>8137</v>
      </c>
      <c r="J33" s="178">
        <v>19.801980198019802</v>
      </c>
      <c r="K33" s="55">
        <v>13</v>
      </c>
      <c r="L33" s="176" t="s">
        <v>8138</v>
      </c>
      <c r="M33" s="176" t="s">
        <v>3186</v>
      </c>
      <c r="N33" s="176" t="s">
        <v>3160</v>
      </c>
      <c r="O33" s="56">
        <v>1</v>
      </c>
      <c r="P33" s="176" t="s">
        <v>8139</v>
      </c>
    </row>
    <row r="34" spans="1:16" ht="20.100000000000001" customHeight="1" x14ac:dyDescent="0.25">
      <c r="A34" s="175">
        <v>30</v>
      </c>
      <c r="B34" s="176" t="s">
        <v>8134</v>
      </c>
      <c r="C34" s="176" t="s">
        <v>8135</v>
      </c>
      <c r="D34" s="176" t="s">
        <v>8134</v>
      </c>
      <c r="E34" s="176" t="s">
        <v>8136</v>
      </c>
      <c r="F34" s="176" t="s">
        <v>8135</v>
      </c>
      <c r="G34" s="177"/>
      <c r="H34" s="177"/>
      <c r="I34" s="176" t="s">
        <v>8137</v>
      </c>
      <c r="J34" s="178">
        <v>47.524752475247524</v>
      </c>
      <c r="K34" s="55">
        <v>13</v>
      </c>
      <c r="L34" s="176" t="s">
        <v>8138</v>
      </c>
      <c r="M34" s="176" t="s">
        <v>3186</v>
      </c>
      <c r="N34" s="176" t="s">
        <v>3160</v>
      </c>
      <c r="O34" s="56">
        <v>1</v>
      </c>
      <c r="P34" s="176" t="s">
        <v>8139</v>
      </c>
    </row>
    <row r="35" spans="1:16" ht="20.100000000000001" customHeight="1" x14ac:dyDescent="0.25">
      <c r="A35" s="175">
        <v>31</v>
      </c>
      <c r="B35" s="176" t="s">
        <v>8134</v>
      </c>
      <c r="C35" s="176" t="s">
        <v>8135</v>
      </c>
      <c r="D35" s="176" t="s">
        <v>8134</v>
      </c>
      <c r="E35" s="176" t="s">
        <v>8136</v>
      </c>
      <c r="F35" s="176" t="s">
        <v>8135</v>
      </c>
      <c r="G35" s="177"/>
      <c r="H35" s="177"/>
      <c r="I35" s="176" t="s">
        <v>8137</v>
      </c>
      <c r="J35" s="178">
        <v>47.524752475247524</v>
      </c>
      <c r="K35" s="55">
        <v>13</v>
      </c>
      <c r="L35" s="176" t="s">
        <v>8138</v>
      </c>
      <c r="M35" s="176" t="s">
        <v>3186</v>
      </c>
      <c r="N35" s="176" t="s">
        <v>3160</v>
      </c>
      <c r="O35" s="56">
        <v>1</v>
      </c>
      <c r="P35" s="176" t="s">
        <v>8139</v>
      </c>
    </row>
    <row r="36" spans="1:16" ht="20.100000000000001" customHeight="1" x14ac:dyDescent="0.25">
      <c r="A36" s="175">
        <v>32</v>
      </c>
      <c r="B36" s="176" t="s">
        <v>8134</v>
      </c>
      <c r="C36" s="176" t="s">
        <v>8135</v>
      </c>
      <c r="D36" s="176" t="s">
        <v>8134</v>
      </c>
      <c r="E36" s="176" t="s">
        <v>8136</v>
      </c>
      <c r="F36" s="176" t="s">
        <v>8135</v>
      </c>
      <c r="G36" s="177"/>
      <c r="H36" s="177"/>
      <c r="I36" s="176" t="s">
        <v>8137</v>
      </c>
      <c r="J36" s="178">
        <v>36.633663366336634</v>
      </c>
      <c r="K36" s="55">
        <v>13</v>
      </c>
      <c r="L36" s="176" t="s">
        <v>8138</v>
      </c>
      <c r="M36" s="176" t="s">
        <v>3186</v>
      </c>
      <c r="N36" s="176" t="s">
        <v>3160</v>
      </c>
      <c r="O36" s="56">
        <v>1</v>
      </c>
      <c r="P36" s="176" t="s">
        <v>8139</v>
      </c>
    </row>
    <row r="37" spans="1:16" ht="20.100000000000001" customHeight="1" x14ac:dyDescent="0.25">
      <c r="A37" s="175">
        <v>33</v>
      </c>
      <c r="B37" s="176" t="s">
        <v>8134</v>
      </c>
      <c r="C37" s="176" t="s">
        <v>8135</v>
      </c>
      <c r="D37" s="176" t="s">
        <v>8134</v>
      </c>
      <c r="E37" s="176" t="s">
        <v>8136</v>
      </c>
      <c r="F37" s="176" t="s">
        <v>8135</v>
      </c>
      <c r="G37" s="177"/>
      <c r="H37" s="177"/>
      <c r="I37" s="176" t="s">
        <v>8137</v>
      </c>
      <c r="J37" s="178">
        <v>18.811881188118811</v>
      </c>
      <c r="K37" s="55">
        <v>13</v>
      </c>
      <c r="L37" s="176" t="s">
        <v>8138</v>
      </c>
      <c r="M37" s="176" t="s">
        <v>3186</v>
      </c>
      <c r="N37" s="176" t="s">
        <v>3160</v>
      </c>
      <c r="O37" s="56">
        <v>1</v>
      </c>
      <c r="P37" s="176" t="s">
        <v>8139</v>
      </c>
    </row>
    <row r="38" spans="1:16" ht="20.100000000000001" customHeight="1" x14ac:dyDescent="0.25">
      <c r="A38" s="175">
        <v>34</v>
      </c>
      <c r="B38" s="176" t="s">
        <v>8134</v>
      </c>
      <c r="C38" s="176" t="s">
        <v>8135</v>
      </c>
      <c r="D38" s="176" t="s">
        <v>8134</v>
      </c>
      <c r="E38" s="176" t="s">
        <v>8136</v>
      </c>
      <c r="F38" s="176" t="s">
        <v>8135</v>
      </c>
      <c r="G38" s="177"/>
      <c r="H38" s="177"/>
      <c r="I38" s="176" t="s">
        <v>8137</v>
      </c>
      <c r="J38" s="178">
        <v>3.9603960396039604</v>
      </c>
      <c r="K38" s="55">
        <v>13</v>
      </c>
      <c r="L38" s="176" t="s">
        <v>8138</v>
      </c>
      <c r="M38" s="176" t="s">
        <v>3186</v>
      </c>
      <c r="N38" s="176" t="s">
        <v>3160</v>
      </c>
      <c r="O38" s="56">
        <v>1</v>
      </c>
      <c r="P38" s="176" t="s">
        <v>8139</v>
      </c>
    </row>
    <row r="39" spans="1:16" ht="20.100000000000001" customHeight="1" x14ac:dyDescent="0.25">
      <c r="A39" s="175">
        <v>35</v>
      </c>
      <c r="B39" s="176" t="s">
        <v>8134</v>
      </c>
      <c r="C39" s="176" t="s">
        <v>8135</v>
      </c>
      <c r="D39" s="176" t="s">
        <v>8134</v>
      </c>
      <c r="E39" s="176" t="s">
        <v>8136</v>
      </c>
      <c r="F39" s="176" t="s">
        <v>8135</v>
      </c>
      <c r="G39" s="177"/>
      <c r="H39" s="177"/>
      <c r="I39" s="176" t="s">
        <v>8137</v>
      </c>
      <c r="J39" s="178">
        <v>39.6</v>
      </c>
      <c r="K39" s="55">
        <v>13</v>
      </c>
      <c r="L39" s="176" t="s">
        <v>8138</v>
      </c>
      <c r="M39" s="176" t="s">
        <v>3186</v>
      </c>
      <c r="N39" s="176" t="s">
        <v>3160</v>
      </c>
      <c r="O39" s="56">
        <v>1</v>
      </c>
      <c r="P39" s="176" t="s">
        <v>8139</v>
      </c>
    </row>
    <row r="40" spans="1:16" ht="20.100000000000001" customHeight="1" x14ac:dyDescent="0.25">
      <c r="A40" s="175">
        <v>36</v>
      </c>
      <c r="B40" s="176" t="s">
        <v>8134</v>
      </c>
      <c r="C40" s="176" t="s">
        <v>8135</v>
      </c>
      <c r="D40" s="176" t="s">
        <v>8134</v>
      </c>
      <c r="E40" s="176" t="s">
        <v>8136</v>
      </c>
      <c r="F40" s="176" t="s">
        <v>8135</v>
      </c>
      <c r="G40" s="177"/>
      <c r="H40" s="177"/>
      <c r="I40" s="176" t="s">
        <v>8137</v>
      </c>
      <c r="J40" s="178">
        <v>37.623762376237622</v>
      </c>
      <c r="K40" s="55">
        <v>13</v>
      </c>
      <c r="L40" s="176" t="s">
        <v>8138</v>
      </c>
      <c r="M40" s="176" t="s">
        <v>3186</v>
      </c>
      <c r="N40" s="176" t="s">
        <v>3160</v>
      </c>
      <c r="O40" s="56">
        <v>1</v>
      </c>
      <c r="P40" s="176" t="s">
        <v>8139</v>
      </c>
    </row>
    <row r="41" spans="1:16" ht="20.100000000000001" customHeight="1" x14ac:dyDescent="0.25">
      <c r="A41" s="175">
        <v>37</v>
      </c>
      <c r="B41" s="176" t="s">
        <v>8134</v>
      </c>
      <c r="C41" s="176" t="s">
        <v>8135</v>
      </c>
      <c r="D41" s="176" t="s">
        <v>8134</v>
      </c>
      <c r="E41" s="176" t="s">
        <v>8136</v>
      </c>
      <c r="F41" s="176" t="s">
        <v>8135</v>
      </c>
      <c r="G41" s="177"/>
      <c r="H41" s="177"/>
      <c r="I41" s="176" t="s">
        <v>8137</v>
      </c>
      <c r="J41" s="178">
        <v>36.633663366336634</v>
      </c>
      <c r="K41" s="55">
        <v>13</v>
      </c>
      <c r="L41" s="176" t="s">
        <v>8138</v>
      </c>
      <c r="M41" s="176" t="s">
        <v>3186</v>
      </c>
      <c r="N41" s="176" t="s">
        <v>3160</v>
      </c>
      <c r="O41" s="56">
        <v>1</v>
      </c>
      <c r="P41" s="176" t="s">
        <v>8139</v>
      </c>
    </row>
    <row r="42" spans="1:16" ht="20.100000000000001" customHeight="1" x14ac:dyDescent="0.25">
      <c r="A42" s="175">
        <v>38</v>
      </c>
      <c r="B42" s="176" t="s">
        <v>8134</v>
      </c>
      <c r="C42" s="176" t="s">
        <v>8135</v>
      </c>
      <c r="D42" s="176" t="s">
        <v>8134</v>
      </c>
      <c r="E42" s="176" t="s">
        <v>8136</v>
      </c>
      <c r="F42" s="176" t="s">
        <v>8135</v>
      </c>
      <c r="G42" s="177"/>
      <c r="H42" s="177"/>
      <c r="I42" s="176" t="s">
        <v>8137</v>
      </c>
      <c r="J42" s="178">
        <v>93.069306930693074</v>
      </c>
      <c r="K42" s="55">
        <v>13</v>
      </c>
      <c r="L42" s="176" t="s">
        <v>8138</v>
      </c>
      <c r="M42" s="176" t="s">
        <v>3186</v>
      </c>
      <c r="N42" s="176" t="s">
        <v>3160</v>
      </c>
      <c r="O42" s="56">
        <v>1</v>
      </c>
      <c r="P42" s="176" t="s">
        <v>8139</v>
      </c>
    </row>
    <row r="43" spans="1:16" ht="20.100000000000001" customHeight="1" x14ac:dyDescent="0.25">
      <c r="A43" s="175">
        <v>39</v>
      </c>
      <c r="B43" s="176" t="s">
        <v>8134</v>
      </c>
      <c r="C43" s="176" t="s">
        <v>8135</v>
      </c>
      <c r="D43" s="176" t="s">
        <v>8134</v>
      </c>
      <c r="E43" s="176" t="s">
        <v>8136</v>
      </c>
      <c r="F43" s="176" t="s">
        <v>8135</v>
      </c>
      <c r="G43" s="177"/>
      <c r="H43" s="177"/>
      <c r="I43" s="176" t="s">
        <v>8137</v>
      </c>
      <c r="J43" s="178">
        <v>122.77227722772277</v>
      </c>
      <c r="K43" s="55">
        <v>13</v>
      </c>
      <c r="L43" s="176" t="s">
        <v>8138</v>
      </c>
      <c r="M43" s="176" t="s">
        <v>3186</v>
      </c>
      <c r="N43" s="176" t="s">
        <v>3160</v>
      </c>
      <c r="O43" s="56">
        <v>1</v>
      </c>
      <c r="P43" s="176" t="s">
        <v>8139</v>
      </c>
    </row>
    <row r="44" spans="1:16" ht="20.100000000000001" customHeight="1" x14ac:dyDescent="0.25">
      <c r="A44" s="175">
        <v>40</v>
      </c>
      <c r="B44" s="176" t="s">
        <v>8134</v>
      </c>
      <c r="C44" s="176" t="s">
        <v>8135</v>
      </c>
      <c r="D44" s="176" t="s">
        <v>8134</v>
      </c>
      <c r="E44" s="176" t="s">
        <v>8136</v>
      </c>
      <c r="F44" s="176" t="s">
        <v>8135</v>
      </c>
      <c r="G44" s="177"/>
      <c r="H44" s="177"/>
      <c r="I44" s="176" t="s">
        <v>8137</v>
      </c>
      <c r="J44" s="178">
        <v>134.65346534653466</v>
      </c>
      <c r="K44" s="55">
        <v>13</v>
      </c>
      <c r="L44" s="176" t="s">
        <v>8138</v>
      </c>
      <c r="M44" s="176" t="s">
        <v>3186</v>
      </c>
      <c r="N44" s="176" t="s">
        <v>3160</v>
      </c>
      <c r="O44" s="56">
        <v>1</v>
      </c>
      <c r="P44" s="176" t="s">
        <v>8139</v>
      </c>
    </row>
    <row r="45" spans="1:16" ht="20.100000000000001" customHeight="1" x14ac:dyDescent="0.25">
      <c r="A45" s="175">
        <v>41</v>
      </c>
      <c r="B45" s="176" t="s">
        <v>8134</v>
      </c>
      <c r="C45" s="176" t="s">
        <v>8135</v>
      </c>
      <c r="D45" s="176" t="s">
        <v>8134</v>
      </c>
      <c r="E45" s="176" t="s">
        <v>8136</v>
      </c>
      <c r="F45" s="176" t="s">
        <v>8135</v>
      </c>
      <c r="G45" s="177"/>
      <c r="H45" s="177"/>
      <c r="I45" s="176" t="s">
        <v>8137</v>
      </c>
      <c r="J45" s="178">
        <v>121.78217821782178</v>
      </c>
      <c r="K45" s="55">
        <v>13</v>
      </c>
      <c r="L45" s="176" t="s">
        <v>8138</v>
      </c>
      <c r="M45" s="176" t="s">
        <v>3186</v>
      </c>
      <c r="N45" s="176" t="s">
        <v>3160</v>
      </c>
      <c r="O45" s="56">
        <v>1</v>
      </c>
      <c r="P45" s="176" t="s">
        <v>8139</v>
      </c>
    </row>
    <row r="46" spans="1:16" ht="20.100000000000001" customHeight="1" x14ac:dyDescent="0.25">
      <c r="A46" s="175">
        <v>42</v>
      </c>
      <c r="B46" s="176" t="s">
        <v>8134</v>
      </c>
      <c r="C46" s="176" t="s">
        <v>8135</v>
      </c>
      <c r="D46" s="176" t="s">
        <v>8134</v>
      </c>
      <c r="E46" s="176" t="s">
        <v>8136</v>
      </c>
      <c r="F46" s="176" t="s">
        <v>8135</v>
      </c>
      <c r="G46" s="177"/>
      <c r="H46" s="177"/>
      <c r="I46" s="176" t="s">
        <v>8137</v>
      </c>
      <c r="J46" s="178">
        <v>111.88118811881188</v>
      </c>
      <c r="K46" s="55">
        <v>13</v>
      </c>
      <c r="L46" s="176" t="s">
        <v>8138</v>
      </c>
      <c r="M46" s="176" t="s">
        <v>3186</v>
      </c>
      <c r="N46" s="176" t="s">
        <v>3160</v>
      </c>
      <c r="O46" s="56">
        <v>1</v>
      </c>
      <c r="P46" s="176" t="s">
        <v>8139</v>
      </c>
    </row>
    <row r="47" spans="1:16" ht="20.100000000000001" customHeight="1" x14ac:dyDescent="0.25">
      <c r="A47" s="175">
        <v>43</v>
      </c>
      <c r="B47" s="176" t="s">
        <v>8134</v>
      </c>
      <c r="C47" s="176" t="s">
        <v>8135</v>
      </c>
      <c r="D47" s="176" t="s">
        <v>8134</v>
      </c>
      <c r="E47" s="176" t="s">
        <v>8136</v>
      </c>
      <c r="F47" s="176" t="s">
        <v>8135</v>
      </c>
      <c r="G47" s="177"/>
      <c r="H47" s="177"/>
      <c r="I47" s="176" t="s">
        <v>8137</v>
      </c>
      <c r="J47" s="178">
        <v>132.67326732673268</v>
      </c>
      <c r="K47" s="55">
        <v>13</v>
      </c>
      <c r="L47" s="176" t="s">
        <v>8138</v>
      </c>
      <c r="M47" s="176" t="s">
        <v>3186</v>
      </c>
      <c r="N47" s="176" t="s">
        <v>3160</v>
      </c>
      <c r="O47" s="56">
        <v>1</v>
      </c>
      <c r="P47" s="176" t="s">
        <v>8139</v>
      </c>
    </row>
    <row r="48" spans="1:16" ht="20.100000000000001" customHeight="1" x14ac:dyDescent="0.25">
      <c r="A48" s="175">
        <v>44</v>
      </c>
      <c r="B48" s="176" t="s">
        <v>8134</v>
      </c>
      <c r="C48" s="176" t="s">
        <v>8135</v>
      </c>
      <c r="D48" s="176" t="s">
        <v>8134</v>
      </c>
      <c r="E48" s="176" t="s">
        <v>8136</v>
      </c>
      <c r="F48" s="176" t="s">
        <v>8135</v>
      </c>
      <c r="G48" s="177"/>
      <c r="H48" s="177"/>
      <c r="I48" s="176" t="s">
        <v>8137</v>
      </c>
      <c r="J48" s="178">
        <v>123.76237623762376</v>
      </c>
      <c r="K48" s="55">
        <v>13</v>
      </c>
      <c r="L48" s="176" t="s">
        <v>8138</v>
      </c>
      <c r="M48" s="176" t="s">
        <v>3186</v>
      </c>
      <c r="N48" s="176" t="s">
        <v>3160</v>
      </c>
      <c r="O48" s="56">
        <v>1</v>
      </c>
      <c r="P48" s="176" t="s">
        <v>8139</v>
      </c>
    </row>
    <row r="49" spans="1:16" ht="20.100000000000001" customHeight="1" x14ac:dyDescent="0.25">
      <c r="A49" s="175">
        <v>45</v>
      </c>
      <c r="B49" s="176" t="s">
        <v>8134</v>
      </c>
      <c r="C49" s="176" t="s">
        <v>8135</v>
      </c>
      <c r="D49" s="176" t="s">
        <v>8134</v>
      </c>
      <c r="E49" s="176" t="s">
        <v>8136</v>
      </c>
      <c r="F49" s="176" t="s">
        <v>8135</v>
      </c>
      <c r="G49" s="177"/>
      <c r="H49" s="177"/>
      <c r="I49" s="176" t="s">
        <v>8137</v>
      </c>
      <c r="J49" s="178">
        <v>123.76237623762376</v>
      </c>
      <c r="K49" s="55">
        <v>13</v>
      </c>
      <c r="L49" s="176" t="s">
        <v>8138</v>
      </c>
      <c r="M49" s="176" t="s">
        <v>3186</v>
      </c>
      <c r="N49" s="176" t="s">
        <v>3160</v>
      </c>
      <c r="O49" s="56">
        <v>1</v>
      </c>
      <c r="P49" s="176" t="s">
        <v>8139</v>
      </c>
    </row>
    <row r="50" spans="1:16" ht="20.100000000000001" customHeight="1" x14ac:dyDescent="0.25">
      <c r="A50" s="175">
        <v>46</v>
      </c>
      <c r="B50" s="176" t="s">
        <v>8134</v>
      </c>
      <c r="C50" s="176" t="s">
        <v>8135</v>
      </c>
      <c r="D50" s="176" t="s">
        <v>8134</v>
      </c>
      <c r="E50" s="176" t="s">
        <v>8136</v>
      </c>
      <c r="F50" s="176" t="s">
        <v>8135</v>
      </c>
      <c r="G50" s="177"/>
      <c r="H50" s="177"/>
      <c r="I50" s="176" t="s">
        <v>8137</v>
      </c>
      <c r="J50" s="178">
        <v>123.76237623762376</v>
      </c>
      <c r="K50" s="55">
        <v>13</v>
      </c>
      <c r="L50" s="176" t="s">
        <v>8138</v>
      </c>
      <c r="M50" s="176" t="s">
        <v>3186</v>
      </c>
      <c r="N50" s="176" t="s">
        <v>3160</v>
      </c>
      <c r="O50" s="56">
        <v>1</v>
      </c>
      <c r="P50" s="176" t="s">
        <v>8139</v>
      </c>
    </row>
    <row r="51" spans="1:16" ht="20.100000000000001" customHeight="1" x14ac:dyDescent="0.25">
      <c r="A51" s="175">
        <v>47</v>
      </c>
      <c r="B51" s="176" t="s">
        <v>8134</v>
      </c>
      <c r="C51" s="176" t="s">
        <v>8135</v>
      </c>
      <c r="D51" s="176" t="s">
        <v>8134</v>
      </c>
      <c r="E51" s="176" t="s">
        <v>8136</v>
      </c>
      <c r="F51" s="176" t="s">
        <v>8135</v>
      </c>
      <c r="G51" s="177"/>
      <c r="H51" s="177"/>
      <c r="I51" s="176" t="s">
        <v>8137</v>
      </c>
      <c r="J51" s="178">
        <v>123.76237623762376</v>
      </c>
      <c r="K51" s="55">
        <v>13</v>
      </c>
      <c r="L51" s="176" t="s">
        <v>8138</v>
      </c>
      <c r="M51" s="176" t="s">
        <v>3186</v>
      </c>
      <c r="N51" s="176" t="s">
        <v>3160</v>
      </c>
      <c r="O51" s="56">
        <v>1</v>
      </c>
      <c r="P51" s="176" t="s">
        <v>8139</v>
      </c>
    </row>
    <row r="52" spans="1:16" ht="20.100000000000001" customHeight="1" x14ac:dyDescent="0.25">
      <c r="A52" s="175">
        <v>48</v>
      </c>
      <c r="B52" s="176" t="s">
        <v>8134</v>
      </c>
      <c r="C52" s="176" t="s">
        <v>8135</v>
      </c>
      <c r="D52" s="176" t="s">
        <v>8134</v>
      </c>
      <c r="E52" s="176" t="s">
        <v>8136</v>
      </c>
      <c r="F52" s="176" t="s">
        <v>8135</v>
      </c>
      <c r="G52" s="177"/>
      <c r="H52" s="177"/>
      <c r="I52" s="176" t="s">
        <v>8137</v>
      </c>
      <c r="J52" s="178">
        <v>123.76237623762376</v>
      </c>
      <c r="K52" s="55">
        <v>13</v>
      </c>
      <c r="L52" s="176" t="s">
        <v>8138</v>
      </c>
      <c r="M52" s="176" t="s">
        <v>3186</v>
      </c>
      <c r="N52" s="176" t="s">
        <v>3160</v>
      </c>
      <c r="O52" s="56">
        <v>1</v>
      </c>
      <c r="P52" s="176" t="s">
        <v>8139</v>
      </c>
    </row>
    <row r="53" spans="1:16" ht="20.100000000000001" customHeight="1" x14ac:dyDescent="0.25">
      <c r="A53" s="175">
        <v>49</v>
      </c>
      <c r="B53" s="176" t="s">
        <v>8134</v>
      </c>
      <c r="C53" s="176" t="s">
        <v>8135</v>
      </c>
      <c r="D53" s="176" t="s">
        <v>8134</v>
      </c>
      <c r="E53" s="176" t="s">
        <v>8136</v>
      </c>
      <c r="F53" s="176" t="s">
        <v>8135</v>
      </c>
      <c r="G53" s="177"/>
      <c r="H53" s="177"/>
      <c r="I53" s="176" t="s">
        <v>8137</v>
      </c>
      <c r="J53" s="178">
        <v>123.76237623762376</v>
      </c>
      <c r="K53" s="55">
        <v>13</v>
      </c>
      <c r="L53" s="176" t="s">
        <v>8138</v>
      </c>
      <c r="M53" s="176" t="s">
        <v>3186</v>
      </c>
      <c r="N53" s="176" t="s">
        <v>3160</v>
      </c>
      <c r="O53" s="56">
        <v>1</v>
      </c>
      <c r="P53" s="176" t="s">
        <v>8139</v>
      </c>
    </row>
    <row r="54" spans="1:16" ht="20.100000000000001" customHeight="1" x14ac:dyDescent="0.25">
      <c r="A54" s="175">
        <v>50</v>
      </c>
      <c r="B54" s="176" t="s">
        <v>8134</v>
      </c>
      <c r="C54" s="176" t="s">
        <v>8135</v>
      </c>
      <c r="D54" s="176" t="s">
        <v>8134</v>
      </c>
      <c r="E54" s="176" t="s">
        <v>8136</v>
      </c>
      <c r="F54" s="176" t="s">
        <v>8135</v>
      </c>
      <c r="G54" s="177"/>
      <c r="H54" s="177"/>
      <c r="I54" s="176" t="s">
        <v>8137</v>
      </c>
      <c r="J54" s="178">
        <v>123.76237623762376</v>
      </c>
      <c r="K54" s="55">
        <v>13</v>
      </c>
      <c r="L54" s="176" t="s">
        <v>8138</v>
      </c>
      <c r="M54" s="176" t="s">
        <v>3186</v>
      </c>
      <c r="N54" s="176" t="s">
        <v>3160</v>
      </c>
      <c r="O54" s="56">
        <v>1</v>
      </c>
      <c r="P54" s="176" t="s">
        <v>8139</v>
      </c>
    </row>
    <row r="55" spans="1:16" ht="20.100000000000001" customHeight="1" x14ac:dyDescent="0.25">
      <c r="A55" s="175">
        <v>51</v>
      </c>
      <c r="B55" s="176" t="s">
        <v>8134</v>
      </c>
      <c r="C55" s="176" t="s">
        <v>8135</v>
      </c>
      <c r="D55" s="176" t="s">
        <v>8134</v>
      </c>
      <c r="E55" s="176" t="s">
        <v>8136</v>
      </c>
      <c r="F55" s="176" t="s">
        <v>8135</v>
      </c>
      <c r="G55" s="177"/>
      <c r="H55" s="177"/>
      <c r="I55" s="176" t="s">
        <v>8137</v>
      </c>
      <c r="J55" s="178">
        <v>117.82178217821782</v>
      </c>
      <c r="K55" s="55">
        <v>13</v>
      </c>
      <c r="L55" s="176" t="s">
        <v>8138</v>
      </c>
      <c r="M55" s="176" t="s">
        <v>3186</v>
      </c>
      <c r="N55" s="176" t="s">
        <v>3160</v>
      </c>
      <c r="O55" s="56">
        <v>1</v>
      </c>
      <c r="P55" s="176" t="s">
        <v>8139</v>
      </c>
    </row>
    <row r="56" spans="1:16" ht="20.100000000000001" customHeight="1" x14ac:dyDescent="0.25">
      <c r="A56" s="175">
        <v>52</v>
      </c>
      <c r="B56" s="176" t="s">
        <v>8134</v>
      </c>
      <c r="C56" s="176" t="s">
        <v>8135</v>
      </c>
      <c r="D56" s="176" t="s">
        <v>8134</v>
      </c>
      <c r="E56" s="176" t="s">
        <v>8136</v>
      </c>
      <c r="F56" s="176" t="s">
        <v>8135</v>
      </c>
      <c r="G56" s="177"/>
      <c r="H56" s="177"/>
      <c r="I56" s="176" t="s">
        <v>8137</v>
      </c>
      <c r="J56" s="178">
        <v>128.71287128712871</v>
      </c>
      <c r="K56" s="55">
        <v>13</v>
      </c>
      <c r="L56" s="176" t="s">
        <v>8138</v>
      </c>
      <c r="M56" s="176" t="s">
        <v>3186</v>
      </c>
      <c r="N56" s="176" t="s">
        <v>3160</v>
      </c>
      <c r="O56" s="56">
        <v>1</v>
      </c>
      <c r="P56" s="176" t="s">
        <v>8139</v>
      </c>
    </row>
    <row r="57" spans="1:16" ht="20.100000000000001" customHeight="1" x14ac:dyDescent="0.25">
      <c r="A57" s="175">
        <v>53</v>
      </c>
      <c r="B57" s="176" t="s">
        <v>8134</v>
      </c>
      <c r="C57" s="176" t="s">
        <v>8135</v>
      </c>
      <c r="D57" s="176" t="s">
        <v>8134</v>
      </c>
      <c r="E57" s="176" t="s">
        <v>8136</v>
      </c>
      <c r="F57" s="176" t="s">
        <v>8135</v>
      </c>
      <c r="G57" s="177"/>
      <c r="H57" s="177"/>
      <c r="I57" s="176" t="s">
        <v>8137</v>
      </c>
      <c r="J57" s="178">
        <v>122.77227722772277</v>
      </c>
      <c r="K57" s="55">
        <v>13</v>
      </c>
      <c r="L57" s="176" t="s">
        <v>8138</v>
      </c>
      <c r="M57" s="176" t="s">
        <v>3186</v>
      </c>
      <c r="N57" s="176" t="s">
        <v>3160</v>
      </c>
      <c r="O57" s="56">
        <v>1</v>
      </c>
      <c r="P57" s="176" t="s">
        <v>8139</v>
      </c>
    </row>
    <row r="58" spans="1:16" ht="20.100000000000001" customHeight="1" x14ac:dyDescent="0.25">
      <c r="A58" s="175">
        <v>54</v>
      </c>
      <c r="B58" s="176" t="s">
        <v>8134</v>
      </c>
      <c r="C58" s="176" t="s">
        <v>8135</v>
      </c>
      <c r="D58" s="176" t="s">
        <v>8134</v>
      </c>
      <c r="E58" s="176" t="s">
        <v>8136</v>
      </c>
      <c r="F58" s="176" t="s">
        <v>8135</v>
      </c>
      <c r="G58" s="177"/>
      <c r="H58" s="177"/>
      <c r="I58" s="176" t="s">
        <v>8137</v>
      </c>
      <c r="J58" s="178">
        <v>122.77227722772277</v>
      </c>
      <c r="K58" s="55">
        <v>13</v>
      </c>
      <c r="L58" s="176" t="s">
        <v>8138</v>
      </c>
      <c r="M58" s="176" t="s">
        <v>3186</v>
      </c>
      <c r="N58" s="176" t="s">
        <v>3160</v>
      </c>
      <c r="O58" s="56">
        <v>1</v>
      </c>
      <c r="P58" s="176" t="s">
        <v>8139</v>
      </c>
    </row>
    <row r="59" spans="1:16" ht="20.100000000000001" customHeight="1" x14ac:dyDescent="0.25">
      <c r="A59" s="175">
        <v>55</v>
      </c>
      <c r="B59" s="176" t="s">
        <v>8134</v>
      </c>
      <c r="C59" s="176" t="s">
        <v>8135</v>
      </c>
      <c r="D59" s="176" t="s">
        <v>8134</v>
      </c>
      <c r="E59" s="176" t="s">
        <v>8136</v>
      </c>
      <c r="F59" s="176" t="s">
        <v>8135</v>
      </c>
      <c r="G59" s="177"/>
      <c r="H59" s="177"/>
      <c r="I59" s="176" t="s">
        <v>8137</v>
      </c>
      <c r="J59" s="178">
        <v>123.76237623762376</v>
      </c>
      <c r="K59" s="55">
        <v>13</v>
      </c>
      <c r="L59" s="176" t="s">
        <v>8138</v>
      </c>
      <c r="M59" s="176" t="s">
        <v>3186</v>
      </c>
      <c r="N59" s="176" t="s">
        <v>3160</v>
      </c>
      <c r="O59" s="56">
        <v>1</v>
      </c>
      <c r="P59" s="176" t="s">
        <v>8139</v>
      </c>
    </row>
    <row r="60" spans="1:16" ht="20.100000000000001" customHeight="1" x14ac:dyDescent="0.25">
      <c r="A60" s="175">
        <v>56</v>
      </c>
      <c r="B60" s="176" t="s">
        <v>8134</v>
      </c>
      <c r="C60" s="176" t="s">
        <v>8135</v>
      </c>
      <c r="D60" s="176" t="s">
        <v>8134</v>
      </c>
      <c r="E60" s="176" t="s">
        <v>8136</v>
      </c>
      <c r="F60" s="176" t="s">
        <v>8135</v>
      </c>
      <c r="G60" s="177"/>
      <c r="H60" s="177"/>
      <c r="I60" s="176" t="s">
        <v>8137</v>
      </c>
      <c r="J60" s="178">
        <v>123.76237623762376</v>
      </c>
      <c r="K60" s="55">
        <v>13</v>
      </c>
      <c r="L60" s="176" t="s">
        <v>8138</v>
      </c>
      <c r="M60" s="176" t="s">
        <v>3186</v>
      </c>
      <c r="N60" s="176" t="s">
        <v>3160</v>
      </c>
      <c r="O60" s="56">
        <v>1</v>
      </c>
      <c r="P60" s="176" t="s">
        <v>8139</v>
      </c>
    </row>
    <row r="61" spans="1:16" ht="20.100000000000001" customHeight="1" x14ac:dyDescent="0.25">
      <c r="A61" s="175">
        <v>57</v>
      </c>
      <c r="B61" s="176" t="s">
        <v>8134</v>
      </c>
      <c r="C61" s="176" t="s">
        <v>8135</v>
      </c>
      <c r="D61" s="176" t="s">
        <v>8134</v>
      </c>
      <c r="E61" s="176" t="s">
        <v>8136</v>
      </c>
      <c r="F61" s="176" t="s">
        <v>8135</v>
      </c>
      <c r="G61" s="177"/>
      <c r="H61" s="177"/>
      <c r="I61" s="176" t="s">
        <v>8137</v>
      </c>
      <c r="J61" s="178">
        <v>121.78217821782178</v>
      </c>
      <c r="K61" s="55">
        <v>13</v>
      </c>
      <c r="L61" s="176" t="s">
        <v>8138</v>
      </c>
      <c r="M61" s="176" t="s">
        <v>3186</v>
      </c>
      <c r="N61" s="176" t="s">
        <v>3160</v>
      </c>
      <c r="O61" s="56">
        <v>1</v>
      </c>
      <c r="P61" s="176" t="s">
        <v>8139</v>
      </c>
    </row>
    <row r="62" spans="1:16" ht="20.100000000000001" customHeight="1" x14ac:dyDescent="0.25">
      <c r="A62" s="175">
        <v>58</v>
      </c>
      <c r="B62" s="176" t="s">
        <v>8134</v>
      </c>
      <c r="C62" s="176" t="s">
        <v>8135</v>
      </c>
      <c r="D62" s="176" t="s">
        <v>8134</v>
      </c>
      <c r="E62" s="176" t="s">
        <v>8136</v>
      </c>
      <c r="F62" s="176" t="s">
        <v>8135</v>
      </c>
      <c r="G62" s="177"/>
      <c r="H62" s="177"/>
      <c r="I62" s="176" t="s">
        <v>8137</v>
      </c>
      <c r="J62" s="178">
        <v>121.78217821782178</v>
      </c>
      <c r="K62" s="55">
        <v>13</v>
      </c>
      <c r="L62" s="176" t="s">
        <v>8138</v>
      </c>
      <c r="M62" s="176" t="s">
        <v>3186</v>
      </c>
      <c r="N62" s="176" t="s">
        <v>3160</v>
      </c>
      <c r="O62" s="56">
        <v>1</v>
      </c>
      <c r="P62" s="176" t="s">
        <v>8139</v>
      </c>
    </row>
    <row r="63" spans="1:16" ht="20.100000000000001" customHeight="1" x14ac:dyDescent="0.25">
      <c r="A63" s="175">
        <v>59</v>
      </c>
      <c r="B63" s="176" t="s">
        <v>8134</v>
      </c>
      <c r="C63" s="176" t="s">
        <v>8135</v>
      </c>
      <c r="D63" s="176" t="s">
        <v>8134</v>
      </c>
      <c r="E63" s="176" t="s">
        <v>8136</v>
      </c>
      <c r="F63" s="176" t="s">
        <v>8135</v>
      </c>
      <c r="G63" s="177"/>
      <c r="H63" s="177"/>
      <c r="I63" s="176" t="s">
        <v>8137</v>
      </c>
      <c r="J63" s="178">
        <v>123.76237623762376</v>
      </c>
      <c r="K63" s="55">
        <v>13</v>
      </c>
      <c r="L63" s="176" t="s">
        <v>8138</v>
      </c>
      <c r="M63" s="176" t="s">
        <v>3186</v>
      </c>
      <c r="N63" s="176" t="s">
        <v>3160</v>
      </c>
      <c r="O63" s="56">
        <v>1</v>
      </c>
      <c r="P63" s="176" t="s">
        <v>8139</v>
      </c>
    </row>
    <row r="64" spans="1:16" ht="20.100000000000001" customHeight="1" x14ac:dyDescent="0.25">
      <c r="A64" s="175">
        <v>60</v>
      </c>
      <c r="B64" s="176" t="s">
        <v>8134</v>
      </c>
      <c r="C64" s="176" t="s">
        <v>8135</v>
      </c>
      <c r="D64" s="176" t="s">
        <v>8134</v>
      </c>
      <c r="E64" s="176" t="s">
        <v>8136</v>
      </c>
      <c r="F64" s="176" t="s">
        <v>8135</v>
      </c>
      <c r="G64" s="177"/>
      <c r="H64" s="177"/>
      <c r="I64" s="176" t="s">
        <v>8137</v>
      </c>
      <c r="J64" s="178">
        <v>124.75247524752476</v>
      </c>
      <c r="K64" s="55">
        <v>13</v>
      </c>
      <c r="L64" s="176" t="s">
        <v>8138</v>
      </c>
      <c r="M64" s="176" t="s">
        <v>3186</v>
      </c>
      <c r="N64" s="176" t="s">
        <v>3160</v>
      </c>
      <c r="O64" s="56">
        <v>1</v>
      </c>
      <c r="P64" s="176" t="s">
        <v>8139</v>
      </c>
    </row>
    <row r="65" spans="1:16" ht="20.100000000000001" customHeight="1" x14ac:dyDescent="0.25">
      <c r="A65" s="175">
        <v>61</v>
      </c>
      <c r="B65" s="176" t="s">
        <v>8134</v>
      </c>
      <c r="C65" s="176" t="s">
        <v>8135</v>
      </c>
      <c r="D65" s="176" t="s">
        <v>8134</v>
      </c>
      <c r="E65" s="176" t="s">
        <v>8136</v>
      </c>
      <c r="F65" s="176" t="s">
        <v>8135</v>
      </c>
      <c r="G65" s="177"/>
      <c r="H65" s="177"/>
      <c r="I65" s="176" t="s">
        <v>8137</v>
      </c>
      <c r="J65" s="178">
        <v>121.78217821782178</v>
      </c>
      <c r="K65" s="55">
        <v>13</v>
      </c>
      <c r="L65" s="176" t="s">
        <v>8138</v>
      </c>
      <c r="M65" s="176" t="s">
        <v>3186</v>
      </c>
      <c r="N65" s="176" t="s">
        <v>3160</v>
      </c>
      <c r="O65" s="56">
        <v>1</v>
      </c>
      <c r="P65" s="176" t="s">
        <v>8139</v>
      </c>
    </row>
    <row r="66" spans="1:16" ht="20.100000000000001" customHeight="1" x14ac:dyDescent="0.25">
      <c r="A66" s="175">
        <v>62</v>
      </c>
      <c r="B66" s="176" t="s">
        <v>8134</v>
      </c>
      <c r="C66" s="176" t="s">
        <v>8135</v>
      </c>
      <c r="D66" s="176" t="s">
        <v>8134</v>
      </c>
      <c r="E66" s="176" t="s">
        <v>8136</v>
      </c>
      <c r="F66" s="176" t="s">
        <v>8135</v>
      </c>
      <c r="G66" s="177"/>
      <c r="H66" s="177"/>
      <c r="I66" s="176" t="s">
        <v>8137</v>
      </c>
      <c r="J66" s="178">
        <v>123.76237623762376</v>
      </c>
      <c r="K66" s="55">
        <v>13</v>
      </c>
      <c r="L66" s="176" t="s">
        <v>8138</v>
      </c>
      <c r="M66" s="176" t="s">
        <v>3186</v>
      </c>
      <c r="N66" s="176" t="s">
        <v>3160</v>
      </c>
      <c r="O66" s="56">
        <v>1</v>
      </c>
      <c r="P66" s="176" t="s">
        <v>8139</v>
      </c>
    </row>
    <row r="67" spans="1:16" ht="20.100000000000001" customHeight="1" x14ac:dyDescent="0.25">
      <c r="A67" s="175">
        <v>63</v>
      </c>
      <c r="B67" s="176" t="s">
        <v>8134</v>
      </c>
      <c r="C67" s="176" t="s">
        <v>8135</v>
      </c>
      <c r="D67" s="176" t="s">
        <v>8134</v>
      </c>
      <c r="E67" s="176" t="s">
        <v>8136</v>
      </c>
      <c r="F67" s="176" t="s">
        <v>8135</v>
      </c>
      <c r="G67" s="177"/>
      <c r="H67" s="177"/>
      <c r="I67" s="176" t="s">
        <v>8137</v>
      </c>
      <c r="J67" s="178">
        <v>125.74257425742574</v>
      </c>
      <c r="K67" s="55">
        <v>13</v>
      </c>
      <c r="L67" s="176" t="s">
        <v>8138</v>
      </c>
      <c r="M67" s="176" t="s">
        <v>3186</v>
      </c>
      <c r="N67" s="176" t="s">
        <v>3160</v>
      </c>
      <c r="O67" s="56">
        <v>1</v>
      </c>
      <c r="P67" s="176" t="s">
        <v>8139</v>
      </c>
    </row>
    <row r="68" spans="1:16" ht="20.100000000000001" customHeight="1" x14ac:dyDescent="0.25">
      <c r="A68" s="175">
        <v>64</v>
      </c>
      <c r="B68" s="176" t="s">
        <v>8134</v>
      </c>
      <c r="C68" s="176" t="s">
        <v>8135</v>
      </c>
      <c r="D68" s="176" t="s">
        <v>8134</v>
      </c>
      <c r="E68" s="176" t="s">
        <v>8136</v>
      </c>
      <c r="F68" s="176" t="s">
        <v>8135</v>
      </c>
      <c r="G68" s="177"/>
      <c r="H68" s="177"/>
      <c r="I68" s="176" t="s">
        <v>8137</v>
      </c>
      <c r="J68" s="178">
        <v>122.77227722772277</v>
      </c>
      <c r="K68" s="55">
        <v>13</v>
      </c>
      <c r="L68" s="176" t="s">
        <v>8138</v>
      </c>
      <c r="M68" s="176" t="s">
        <v>3186</v>
      </c>
      <c r="N68" s="176" t="s">
        <v>3160</v>
      </c>
      <c r="O68" s="56">
        <v>1</v>
      </c>
      <c r="P68" s="176" t="s">
        <v>8139</v>
      </c>
    </row>
    <row r="69" spans="1:16" ht="20.100000000000001" customHeight="1" x14ac:dyDescent="0.25">
      <c r="A69" s="175">
        <v>65</v>
      </c>
      <c r="B69" s="176" t="s">
        <v>8134</v>
      </c>
      <c r="C69" s="176" t="s">
        <v>8135</v>
      </c>
      <c r="D69" s="176" t="s">
        <v>8134</v>
      </c>
      <c r="E69" s="176" t="s">
        <v>8136</v>
      </c>
      <c r="F69" s="176" t="s">
        <v>8135</v>
      </c>
      <c r="G69" s="177"/>
      <c r="H69" s="177"/>
      <c r="I69" s="176" t="s">
        <v>8137</v>
      </c>
      <c r="J69" s="178">
        <v>113.86138613861387</v>
      </c>
      <c r="K69" s="55">
        <v>13</v>
      </c>
      <c r="L69" s="176" t="s">
        <v>8138</v>
      </c>
      <c r="M69" s="176" t="s">
        <v>3186</v>
      </c>
      <c r="N69" s="176" t="s">
        <v>3160</v>
      </c>
      <c r="O69" s="56">
        <v>1</v>
      </c>
      <c r="P69" s="176" t="s">
        <v>8139</v>
      </c>
    </row>
    <row r="70" spans="1:16" ht="20.100000000000001" customHeight="1" x14ac:dyDescent="0.25">
      <c r="A70" s="175">
        <v>66</v>
      </c>
      <c r="B70" s="176" t="s">
        <v>8134</v>
      </c>
      <c r="C70" s="176" t="s">
        <v>8135</v>
      </c>
      <c r="D70" s="176" t="s">
        <v>8134</v>
      </c>
      <c r="E70" s="176" t="s">
        <v>8136</v>
      </c>
      <c r="F70" s="176" t="s">
        <v>8135</v>
      </c>
      <c r="G70" s="177"/>
      <c r="H70" s="177"/>
      <c r="I70" s="176" t="s">
        <v>8137</v>
      </c>
      <c r="J70" s="178">
        <v>130.69306930693068</v>
      </c>
      <c r="K70" s="55">
        <v>13</v>
      </c>
      <c r="L70" s="176" t="s">
        <v>8138</v>
      </c>
      <c r="M70" s="176" t="s">
        <v>3186</v>
      </c>
      <c r="N70" s="176" t="s">
        <v>3160</v>
      </c>
      <c r="O70" s="56">
        <v>1</v>
      </c>
      <c r="P70" s="176" t="s">
        <v>8139</v>
      </c>
    </row>
    <row r="71" spans="1:16" ht="20.100000000000001" customHeight="1" x14ac:dyDescent="0.25">
      <c r="A71" s="175">
        <v>67</v>
      </c>
      <c r="B71" s="176" t="s">
        <v>8134</v>
      </c>
      <c r="C71" s="176" t="s">
        <v>8135</v>
      </c>
      <c r="D71" s="176" t="s">
        <v>8134</v>
      </c>
      <c r="E71" s="176" t="s">
        <v>8136</v>
      </c>
      <c r="F71" s="176" t="s">
        <v>8135</v>
      </c>
      <c r="G71" s="177"/>
      <c r="H71" s="177"/>
      <c r="I71" s="176" t="s">
        <v>8137</v>
      </c>
      <c r="J71" s="178">
        <v>123.76237623762376</v>
      </c>
      <c r="K71" s="55">
        <v>13</v>
      </c>
      <c r="L71" s="176" t="s">
        <v>8138</v>
      </c>
      <c r="M71" s="176" t="s">
        <v>3186</v>
      </c>
      <c r="N71" s="176" t="s">
        <v>3160</v>
      </c>
      <c r="O71" s="56">
        <v>1</v>
      </c>
      <c r="P71" s="176" t="s">
        <v>8139</v>
      </c>
    </row>
    <row r="72" spans="1:16" ht="20.100000000000001" customHeight="1" x14ac:dyDescent="0.25">
      <c r="A72" s="175">
        <v>68</v>
      </c>
      <c r="B72" s="176" t="s">
        <v>8134</v>
      </c>
      <c r="C72" s="176" t="s">
        <v>8135</v>
      </c>
      <c r="D72" s="176" t="s">
        <v>8134</v>
      </c>
      <c r="E72" s="176" t="s">
        <v>8136</v>
      </c>
      <c r="F72" s="176" t="s">
        <v>8135</v>
      </c>
      <c r="G72" s="177"/>
      <c r="H72" s="177"/>
      <c r="I72" s="176" t="s">
        <v>8137</v>
      </c>
      <c r="J72" s="178">
        <v>121.78217821782178</v>
      </c>
      <c r="K72" s="55">
        <v>13</v>
      </c>
      <c r="L72" s="176" t="s">
        <v>8138</v>
      </c>
      <c r="M72" s="176" t="s">
        <v>3186</v>
      </c>
      <c r="N72" s="176" t="s">
        <v>3160</v>
      </c>
      <c r="O72" s="56">
        <v>1</v>
      </c>
      <c r="P72" s="176" t="s">
        <v>8139</v>
      </c>
    </row>
    <row r="73" spans="1:16" ht="20.100000000000001" customHeight="1" x14ac:dyDescent="0.25">
      <c r="A73" s="175">
        <v>69</v>
      </c>
      <c r="B73" s="176" t="s">
        <v>8134</v>
      </c>
      <c r="C73" s="176" t="s">
        <v>8135</v>
      </c>
      <c r="D73" s="176" t="s">
        <v>8134</v>
      </c>
      <c r="E73" s="176" t="s">
        <v>8136</v>
      </c>
      <c r="F73" s="176" t="s">
        <v>8135</v>
      </c>
      <c r="G73" s="177"/>
      <c r="H73" s="177"/>
      <c r="I73" s="176" t="s">
        <v>8137</v>
      </c>
      <c r="J73" s="178">
        <v>122.77227722772277</v>
      </c>
      <c r="K73" s="55">
        <v>13</v>
      </c>
      <c r="L73" s="176" t="s">
        <v>8138</v>
      </c>
      <c r="M73" s="176" t="s">
        <v>3186</v>
      </c>
      <c r="N73" s="176" t="s">
        <v>3160</v>
      </c>
      <c r="O73" s="56">
        <v>1</v>
      </c>
      <c r="P73" s="176" t="s">
        <v>8139</v>
      </c>
    </row>
    <row r="74" spans="1:16" ht="20.100000000000001" customHeight="1" x14ac:dyDescent="0.25">
      <c r="A74" s="175">
        <v>70</v>
      </c>
      <c r="B74" s="176" t="s">
        <v>8134</v>
      </c>
      <c r="C74" s="176" t="s">
        <v>8135</v>
      </c>
      <c r="D74" s="176" t="s">
        <v>8134</v>
      </c>
      <c r="E74" s="176" t="s">
        <v>8136</v>
      </c>
      <c r="F74" s="176" t="s">
        <v>8135</v>
      </c>
      <c r="G74" s="177"/>
      <c r="H74" s="177"/>
      <c r="I74" s="176" t="s">
        <v>8137</v>
      </c>
      <c r="J74" s="178">
        <v>124.75247524752476</v>
      </c>
      <c r="K74" s="55">
        <v>13</v>
      </c>
      <c r="L74" s="176" t="s">
        <v>8138</v>
      </c>
      <c r="M74" s="176" t="s">
        <v>3186</v>
      </c>
      <c r="N74" s="176" t="s">
        <v>3160</v>
      </c>
      <c r="O74" s="56">
        <v>1</v>
      </c>
      <c r="P74" s="176" t="s">
        <v>8139</v>
      </c>
    </row>
    <row r="75" spans="1:16" ht="20.100000000000001" customHeight="1" x14ac:dyDescent="0.25">
      <c r="A75" s="175">
        <v>71</v>
      </c>
      <c r="B75" s="176" t="s">
        <v>8134</v>
      </c>
      <c r="C75" s="176" t="s">
        <v>8135</v>
      </c>
      <c r="D75" s="176" t="s">
        <v>8134</v>
      </c>
      <c r="E75" s="176" t="s">
        <v>8136</v>
      </c>
      <c r="F75" s="176" t="s">
        <v>8135</v>
      </c>
      <c r="G75" s="177"/>
      <c r="H75" s="177"/>
      <c r="I75" s="176" t="s">
        <v>8137</v>
      </c>
      <c r="J75" s="178">
        <v>119.80198019801981</v>
      </c>
      <c r="K75" s="55">
        <v>13</v>
      </c>
      <c r="L75" s="176" t="s">
        <v>8138</v>
      </c>
      <c r="M75" s="176" t="s">
        <v>3186</v>
      </c>
      <c r="N75" s="176" t="s">
        <v>3160</v>
      </c>
      <c r="O75" s="56">
        <v>1</v>
      </c>
      <c r="P75" s="176" t="s">
        <v>8139</v>
      </c>
    </row>
    <row r="76" spans="1:16" ht="20.100000000000001" customHeight="1" x14ac:dyDescent="0.25">
      <c r="A76" s="175">
        <v>72</v>
      </c>
      <c r="B76" s="176" t="s">
        <v>8134</v>
      </c>
      <c r="C76" s="176" t="s">
        <v>8135</v>
      </c>
      <c r="D76" s="176" t="s">
        <v>8134</v>
      </c>
      <c r="E76" s="176" t="s">
        <v>8136</v>
      </c>
      <c r="F76" s="176" t="s">
        <v>8135</v>
      </c>
      <c r="G76" s="177"/>
      <c r="H76" s="177"/>
      <c r="I76" s="176" t="s">
        <v>8137</v>
      </c>
      <c r="J76" s="178">
        <v>120.79207920792079</v>
      </c>
      <c r="K76" s="55">
        <v>13</v>
      </c>
      <c r="L76" s="176" t="s">
        <v>8138</v>
      </c>
      <c r="M76" s="176" t="s">
        <v>3186</v>
      </c>
      <c r="N76" s="176" t="s">
        <v>3160</v>
      </c>
      <c r="O76" s="56">
        <v>1</v>
      </c>
      <c r="P76" s="176" t="s">
        <v>8139</v>
      </c>
    </row>
    <row r="77" spans="1:16" ht="20.100000000000001" customHeight="1" x14ac:dyDescent="0.25">
      <c r="A77" s="175">
        <v>73</v>
      </c>
      <c r="B77" s="176" t="s">
        <v>8134</v>
      </c>
      <c r="C77" s="176" t="s">
        <v>8135</v>
      </c>
      <c r="D77" s="176" t="s">
        <v>8134</v>
      </c>
      <c r="E77" s="176" t="s">
        <v>8136</v>
      </c>
      <c r="F77" s="176" t="s">
        <v>8135</v>
      </c>
      <c r="G77" s="177"/>
      <c r="H77" s="177"/>
      <c r="I77" s="176" t="s">
        <v>8137</v>
      </c>
      <c r="J77" s="178">
        <v>126.73267326732673</v>
      </c>
      <c r="K77" s="55">
        <v>13</v>
      </c>
      <c r="L77" s="176" t="s">
        <v>8138</v>
      </c>
      <c r="M77" s="176" t="s">
        <v>3186</v>
      </c>
      <c r="N77" s="176" t="s">
        <v>3160</v>
      </c>
      <c r="O77" s="56">
        <v>1</v>
      </c>
      <c r="P77" s="176" t="s">
        <v>8139</v>
      </c>
    </row>
    <row r="78" spans="1:16" ht="20.100000000000001" customHeight="1" x14ac:dyDescent="0.25">
      <c r="A78" s="175">
        <v>74</v>
      </c>
      <c r="B78" s="176" t="s">
        <v>8134</v>
      </c>
      <c r="C78" s="176" t="s">
        <v>8135</v>
      </c>
      <c r="D78" s="176" t="s">
        <v>8134</v>
      </c>
      <c r="E78" s="176" t="s">
        <v>8136</v>
      </c>
      <c r="F78" s="176" t="s">
        <v>8135</v>
      </c>
      <c r="G78" s="177"/>
      <c r="H78" s="177"/>
      <c r="I78" s="176" t="s">
        <v>8137</v>
      </c>
      <c r="J78" s="178">
        <v>20.792079207920793</v>
      </c>
      <c r="K78" s="55">
        <v>13</v>
      </c>
      <c r="L78" s="176" t="s">
        <v>8138</v>
      </c>
      <c r="M78" s="176" t="s">
        <v>3186</v>
      </c>
      <c r="N78" s="176" t="s">
        <v>3160</v>
      </c>
      <c r="O78" s="56">
        <v>1</v>
      </c>
      <c r="P78" s="176" t="s">
        <v>8139</v>
      </c>
    </row>
    <row r="79" spans="1:16" ht="20.100000000000001" customHeight="1" x14ac:dyDescent="0.25">
      <c r="A79" s="175">
        <v>75</v>
      </c>
      <c r="B79" s="176" t="s">
        <v>8134</v>
      </c>
      <c r="C79" s="176" t="s">
        <v>8135</v>
      </c>
      <c r="D79" s="176" t="s">
        <v>8134</v>
      </c>
      <c r="E79" s="176" t="s">
        <v>8136</v>
      </c>
      <c r="F79" s="176" t="s">
        <v>8135</v>
      </c>
      <c r="G79" s="177"/>
      <c r="H79" s="177"/>
      <c r="I79" s="176" t="s">
        <v>8137</v>
      </c>
      <c r="J79" s="178">
        <v>17.821782178217823</v>
      </c>
      <c r="K79" s="55">
        <v>13</v>
      </c>
      <c r="L79" s="176" t="s">
        <v>8138</v>
      </c>
      <c r="M79" s="176" t="s">
        <v>3186</v>
      </c>
      <c r="N79" s="176" t="s">
        <v>3160</v>
      </c>
      <c r="O79" s="56">
        <v>1</v>
      </c>
      <c r="P79" s="176" t="s">
        <v>8139</v>
      </c>
    </row>
    <row r="80" spans="1:16" ht="20.100000000000001" customHeight="1" x14ac:dyDescent="0.25">
      <c r="A80" s="175">
        <v>76</v>
      </c>
      <c r="B80" s="176" t="s">
        <v>8134</v>
      </c>
      <c r="C80" s="176" t="s">
        <v>8135</v>
      </c>
      <c r="D80" s="176" t="s">
        <v>8134</v>
      </c>
      <c r="E80" s="176" t="s">
        <v>8136</v>
      </c>
      <c r="F80" s="176" t="s">
        <v>8135</v>
      </c>
      <c r="G80" s="177"/>
      <c r="H80" s="177"/>
      <c r="I80" s="176" t="s">
        <v>8137</v>
      </c>
      <c r="J80" s="178">
        <v>108.91089108910892</v>
      </c>
      <c r="K80" s="55">
        <v>13</v>
      </c>
      <c r="L80" s="176" t="s">
        <v>8138</v>
      </c>
      <c r="M80" s="176" t="s">
        <v>3186</v>
      </c>
      <c r="N80" s="176" t="s">
        <v>3160</v>
      </c>
      <c r="O80" s="56">
        <v>1</v>
      </c>
      <c r="P80" s="176" t="s">
        <v>8139</v>
      </c>
    </row>
    <row r="81" spans="1:16" ht="20.100000000000001" customHeight="1" x14ac:dyDescent="0.25">
      <c r="A81" s="175">
        <v>77</v>
      </c>
      <c r="B81" s="176" t="s">
        <v>8134</v>
      </c>
      <c r="C81" s="176" t="s">
        <v>8135</v>
      </c>
      <c r="D81" s="176" t="s">
        <v>8134</v>
      </c>
      <c r="E81" s="176" t="s">
        <v>8136</v>
      </c>
      <c r="F81" s="176" t="s">
        <v>8135</v>
      </c>
      <c r="G81" s="177"/>
      <c r="H81" s="177"/>
      <c r="I81" s="176" t="s">
        <v>8137</v>
      </c>
      <c r="J81" s="178">
        <v>46.534653465346537</v>
      </c>
      <c r="K81" s="55">
        <v>13</v>
      </c>
      <c r="L81" s="176" t="s">
        <v>8138</v>
      </c>
      <c r="M81" s="176" t="s">
        <v>3186</v>
      </c>
      <c r="N81" s="176" t="s">
        <v>3160</v>
      </c>
      <c r="O81" s="56">
        <v>1</v>
      </c>
      <c r="P81" s="176" t="s">
        <v>8139</v>
      </c>
    </row>
    <row r="82" spans="1:16" ht="20.100000000000001" customHeight="1" x14ac:dyDescent="0.25">
      <c r="A82" s="175">
        <v>78</v>
      </c>
      <c r="B82" s="176" t="s">
        <v>8134</v>
      </c>
      <c r="C82" s="176" t="s">
        <v>8135</v>
      </c>
      <c r="D82" s="176" t="s">
        <v>8134</v>
      </c>
      <c r="E82" s="176" t="s">
        <v>8136</v>
      </c>
      <c r="F82" s="176" t="s">
        <v>8135</v>
      </c>
      <c r="G82" s="177"/>
      <c r="H82" s="177"/>
      <c r="I82" s="176" t="s">
        <v>8137</v>
      </c>
      <c r="J82" s="178">
        <v>66.336633663366342</v>
      </c>
      <c r="K82" s="55">
        <v>13</v>
      </c>
      <c r="L82" s="176" t="s">
        <v>8138</v>
      </c>
      <c r="M82" s="176" t="s">
        <v>3186</v>
      </c>
      <c r="N82" s="176" t="s">
        <v>3160</v>
      </c>
      <c r="O82" s="56">
        <v>1</v>
      </c>
      <c r="P82" s="176" t="s">
        <v>8139</v>
      </c>
    </row>
    <row r="83" spans="1:16" ht="20.100000000000001" customHeight="1" x14ac:dyDescent="0.25">
      <c r="A83" s="175">
        <v>79</v>
      </c>
      <c r="B83" s="176" t="s">
        <v>8134</v>
      </c>
      <c r="C83" s="176" t="s">
        <v>8135</v>
      </c>
      <c r="D83" s="176" t="s">
        <v>8134</v>
      </c>
      <c r="E83" s="176" t="s">
        <v>8136</v>
      </c>
      <c r="F83" s="176" t="s">
        <v>8135</v>
      </c>
      <c r="G83" s="177"/>
      <c r="H83" s="177"/>
      <c r="I83" s="176" t="s">
        <v>8137</v>
      </c>
      <c r="J83" s="178">
        <v>133.66336633663366</v>
      </c>
      <c r="K83" s="55">
        <v>13</v>
      </c>
      <c r="L83" s="176" t="s">
        <v>8138</v>
      </c>
      <c r="M83" s="176" t="s">
        <v>3186</v>
      </c>
      <c r="N83" s="176" t="s">
        <v>3160</v>
      </c>
      <c r="O83" s="56">
        <v>1</v>
      </c>
      <c r="P83" s="176" t="s">
        <v>8139</v>
      </c>
    </row>
    <row r="84" spans="1:16" ht="20.100000000000001" customHeight="1" x14ac:dyDescent="0.25">
      <c r="A84" s="175">
        <v>80</v>
      </c>
      <c r="B84" s="176" t="s">
        <v>8134</v>
      </c>
      <c r="C84" s="176" t="s">
        <v>8135</v>
      </c>
      <c r="D84" s="176" t="s">
        <v>8134</v>
      </c>
      <c r="E84" s="176" t="s">
        <v>8136</v>
      </c>
      <c r="F84" s="176" t="s">
        <v>8135</v>
      </c>
      <c r="G84" s="177"/>
      <c r="H84" s="177"/>
      <c r="I84" s="176" t="s">
        <v>8137</v>
      </c>
      <c r="J84" s="178">
        <v>169.30693069306932</v>
      </c>
      <c r="K84" s="55">
        <v>13</v>
      </c>
      <c r="L84" s="176" t="s">
        <v>8138</v>
      </c>
      <c r="M84" s="176" t="s">
        <v>3186</v>
      </c>
      <c r="N84" s="176" t="s">
        <v>3160</v>
      </c>
      <c r="O84" s="56">
        <v>1</v>
      </c>
      <c r="P84" s="176" t="s">
        <v>8139</v>
      </c>
    </row>
    <row r="85" spans="1:16" ht="20.100000000000001" customHeight="1" x14ac:dyDescent="0.25">
      <c r="A85" s="175">
        <v>81</v>
      </c>
      <c r="B85" s="176" t="s">
        <v>8134</v>
      </c>
      <c r="C85" s="176" t="s">
        <v>8135</v>
      </c>
      <c r="D85" s="176" t="s">
        <v>8134</v>
      </c>
      <c r="E85" s="176" t="s">
        <v>8136</v>
      </c>
      <c r="F85" s="176" t="s">
        <v>8135</v>
      </c>
      <c r="G85" s="177"/>
      <c r="H85" s="177"/>
      <c r="I85" s="176" t="s">
        <v>8137</v>
      </c>
      <c r="J85" s="178">
        <v>145.54455445544554</v>
      </c>
      <c r="K85" s="55">
        <v>13</v>
      </c>
      <c r="L85" s="176" t="s">
        <v>8138</v>
      </c>
      <c r="M85" s="176" t="s">
        <v>3186</v>
      </c>
      <c r="N85" s="176" t="s">
        <v>3160</v>
      </c>
      <c r="O85" s="56">
        <v>1</v>
      </c>
      <c r="P85" s="176" t="s">
        <v>8139</v>
      </c>
    </row>
    <row r="86" spans="1:16" ht="20.100000000000001" customHeight="1" x14ac:dyDescent="0.25">
      <c r="A86" s="175">
        <v>82</v>
      </c>
      <c r="B86" s="176" t="s">
        <v>8134</v>
      </c>
      <c r="C86" s="176" t="s">
        <v>8135</v>
      </c>
      <c r="D86" s="176" t="s">
        <v>8134</v>
      </c>
      <c r="E86" s="176" t="s">
        <v>8136</v>
      </c>
      <c r="F86" s="176" t="s">
        <v>8135</v>
      </c>
      <c r="G86" s="177"/>
      <c r="H86" s="177"/>
      <c r="I86" s="176" t="s">
        <v>8137</v>
      </c>
      <c r="J86" s="178">
        <v>148.51485148514851</v>
      </c>
      <c r="K86" s="55">
        <v>13</v>
      </c>
      <c r="L86" s="176" t="s">
        <v>8138</v>
      </c>
      <c r="M86" s="176" t="s">
        <v>3186</v>
      </c>
      <c r="N86" s="176" t="s">
        <v>3160</v>
      </c>
      <c r="O86" s="56">
        <v>1</v>
      </c>
      <c r="P86" s="176" t="s">
        <v>8139</v>
      </c>
    </row>
    <row r="87" spans="1:16" ht="20.100000000000001" customHeight="1" x14ac:dyDescent="0.25">
      <c r="A87" s="175">
        <v>83</v>
      </c>
      <c r="B87" s="176" t="s">
        <v>8134</v>
      </c>
      <c r="C87" s="176" t="s">
        <v>8135</v>
      </c>
      <c r="D87" s="176" t="s">
        <v>8134</v>
      </c>
      <c r="E87" s="176" t="s">
        <v>8136</v>
      </c>
      <c r="F87" s="176" t="s">
        <v>8135</v>
      </c>
      <c r="G87" s="177"/>
      <c r="H87" s="177"/>
      <c r="I87" s="176" t="s">
        <v>8137</v>
      </c>
      <c r="J87" s="178">
        <v>149.50495049504951</v>
      </c>
      <c r="K87" s="55">
        <v>13</v>
      </c>
      <c r="L87" s="176" t="s">
        <v>8138</v>
      </c>
      <c r="M87" s="176" t="s">
        <v>3186</v>
      </c>
      <c r="N87" s="176" t="s">
        <v>3160</v>
      </c>
      <c r="O87" s="56">
        <v>1</v>
      </c>
      <c r="P87" s="176" t="s">
        <v>8139</v>
      </c>
    </row>
    <row r="88" spans="1:16" ht="20.100000000000001" customHeight="1" x14ac:dyDescent="0.25">
      <c r="A88" s="175">
        <v>84</v>
      </c>
      <c r="B88" s="176" t="s">
        <v>8134</v>
      </c>
      <c r="C88" s="176" t="s">
        <v>8135</v>
      </c>
      <c r="D88" s="176" t="s">
        <v>8134</v>
      </c>
      <c r="E88" s="176" t="s">
        <v>8136</v>
      </c>
      <c r="F88" s="176" t="s">
        <v>8135</v>
      </c>
      <c r="G88" s="177"/>
      <c r="H88" s="177"/>
      <c r="I88" s="176" t="s">
        <v>8137</v>
      </c>
      <c r="J88" s="178">
        <v>151.48514851485149</v>
      </c>
      <c r="K88" s="55">
        <v>13</v>
      </c>
      <c r="L88" s="176" t="s">
        <v>8138</v>
      </c>
      <c r="M88" s="176" t="s">
        <v>3186</v>
      </c>
      <c r="N88" s="176" t="s">
        <v>3160</v>
      </c>
      <c r="O88" s="56">
        <v>1</v>
      </c>
      <c r="P88" s="176" t="s">
        <v>8139</v>
      </c>
    </row>
    <row r="89" spans="1:16" ht="20.100000000000001" customHeight="1" x14ac:dyDescent="0.25">
      <c r="A89" s="175">
        <v>85</v>
      </c>
      <c r="B89" s="176" t="s">
        <v>8134</v>
      </c>
      <c r="C89" s="176" t="s">
        <v>8135</v>
      </c>
      <c r="D89" s="176" t="s">
        <v>8134</v>
      </c>
      <c r="E89" s="176" t="s">
        <v>8136</v>
      </c>
      <c r="F89" s="176" t="s">
        <v>8135</v>
      </c>
      <c r="G89" s="177"/>
      <c r="H89" s="177"/>
      <c r="I89" s="176" t="s">
        <v>8137</v>
      </c>
      <c r="J89" s="178">
        <v>77.227722772277232</v>
      </c>
      <c r="K89" s="55">
        <v>13</v>
      </c>
      <c r="L89" s="176" t="s">
        <v>8138</v>
      </c>
      <c r="M89" s="176" t="s">
        <v>3186</v>
      </c>
      <c r="N89" s="176" t="s">
        <v>3160</v>
      </c>
      <c r="O89" s="56">
        <v>1</v>
      </c>
      <c r="P89" s="176" t="s">
        <v>8139</v>
      </c>
    </row>
    <row r="90" spans="1:16" ht="20.100000000000001" customHeight="1" x14ac:dyDescent="0.25">
      <c r="A90" s="175">
        <v>86</v>
      </c>
      <c r="B90" s="176" t="s">
        <v>8134</v>
      </c>
      <c r="C90" s="176" t="s">
        <v>8135</v>
      </c>
      <c r="D90" s="176" t="s">
        <v>8134</v>
      </c>
      <c r="E90" s="176" t="s">
        <v>8136</v>
      </c>
      <c r="F90" s="176" t="s">
        <v>8135</v>
      </c>
      <c r="G90" s="177"/>
      <c r="H90" s="177"/>
      <c r="I90" s="176" t="s">
        <v>8137</v>
      </c>
      <c r="J90" s="178">
        <v>84.158415841584159</v>
      </c>
      <c r="K90" s="55">
        <v>13</v>
      </c>
      <c r="L90" s="176" t="s">
        <v>8138</v>
      </c>
      <c r="M90" s="176" t="s">
        <v>3186</v>
      </c>
      <c r="N90" s="176" t="s">
        <v>3160</v>
      </c>
      <c r="O90" s="56">
        <v>1</v>
      </c>
      <c r="P90" s="176" t="s">
        <v>8139</v>
      </c>
    </row>
    <row r="91" spans="1:16" ht="20.100000000000001" customHeight="1" x14ac:dyDescent="0.25">
      <c r="A91" s="175">
        <v>87</v>
      </c>
      <c r="B91" s="176" t="s">
        <v>8134</v>
      </c>
      <c r="C91" s="176" t="s">
        <v>8135</v>
      </c>
      <c r="D91" s="176" t="s">
        <v>8134</v>
      </c>
      <c r="E91" s="176" t="s">
        <v>8136</v>
      </c>
      <c r="F91" s="176" t="s">
        <v>8135</v>
      </c>
      <c r="G91" s="177"/>
      <c r="H91" s="177"/>
      <c r="I91" s="176" t="s">
        <v>8137</v>
      </c>
      <c r="J91" s="178">
        <v>86.138613861386133</v>
      </c>
      <c r="K91" s="55">
        <v>13</v>
      </c>
      <c r="L91" s="176" t="s">
        <v>8138</v>
      </c>
      <c r="M91" s="176" t="s">
        <v>3186</v>
      </c>
      <c r="N91" s="176" t="s">
        <v>3160</v>
      </c>
      <c r="O91" s="56">
        <v>1</v>
      </c>
      <c r="P91" s="176" t="s">
        <v>8139</v>
      </c>
    </row>
    <row r="92" spans="1:16" ht="20.100000000000001" customHeight="1" x14ac:dyDescent="0.25">
      <c r="A92" s="175">
        <v>88</v>
      </c>
      <c r="B92" s="176" t="s">
        <v>8134</v>
      </c>
      <c r="C92" s="176" t="s">
        <v>8135</v>
      </c>
      <c r="D92" s="176" t="s">
        <v>8134</v>
      </c>
      <c r="E92" s="176" t="s">
        <v>8136</v>
      </c>
      <c r="F92" s="176" t="s">
        <v>8135</v>
      </c>
      <c r="G92" s="177"/>
      <c r="H92" s="177"/>
      <c r="I92" s="176" t="s">
        <v>8137</v>
      </c>
      <c r="J92" s="178">
        <v>104.95049504950495</v>
      </c>
      <c r="K92" s="55">
        <v>13</v>
      </c>
      <c r="L92" s="176" t="s">
        <v>8138</v>
      </c>
      <c r="M92" s="176" t="s">
        <v>3186</v>
      </c>
      <c r="N92" s="176" t="s">
        <v>3160</v>
      </c>
      <c r="O92" s="56">
        <v>1</v>
      </c>
      <c r="P92" s="176" t="s">
        <v>8139</v>
      </c>
    </row>
    <row r="93" spans="1:16" ht="20.100000000000001" customHeight="1" x14ac:dyDescent="0.25">
      <c r="A93" s="175">
        <v>89</v>
      </c>
      <c r="B93" s="176" t="s">
        <v>8134</v>
      </c>
      <c r="C93" s="176" t="s">
        <v>8135</v>
      </c>
      <c r="D93" s="176" t="s">
        <v>8134</v>
      </c>
      <c r="E93" s="176" t="s">
        <v>8136</v>
      </c>
      <c r="F93" s="176" t="s">
        <v>8135</v>
      </c>
      <c r="G93" s="177"/>
      <c r="H93" s="177"/>
      <c r="I93" s="176" t="s">
        <v>8137</v>
      </c>
      <c r="J93" s="178">
        <v>117.82178217821782</v>
      </c>
      <c r="K93" s="55">
        <v>13</v>
      </c>
      <c r="L93" s="176" t="s">
        <v>8138</v>
      </c>
      <c r="M93" s="176" t="s">
        <v>3186</v>
      </c>
      <c r="N93" s="176" t="s">
        <v>3160</v>
      </c>
      <c r="O93" s="56">
        <v>1</v>
      </c>
      <c r="P93" s="176" t="s">
        <v>8139</v>
      </c>
    </row>
    <row r="94" spans="1:16" ht="20.100000000000001" customHeight="1" x14ac:dyDescent="0.25">
      <c r="A94" s="175">
        <v>90</v>
      </c>
      <c r="B94" s="176" t="s">
        <v>8134</v>
      </c>
      <c r="C94" s="176" t="s">
        <v>8135</v>
      </c>
      <c r="D94" s="176" t="s">
        <v>8134</v>
      </c>
      <c r="E94" s="176" t="s">
        <v>8136</v>
      </c>
      <c r="F94" s="176" t="s">
        <v>8135</v>
      </c>
      <c r="G94" s="177"/>
      <c r="H94" s="177"/>
      <c r="I94" s="176" t="s">
        <v>8137</v>
      </c>
      <c r="J94" s="178">
        <v>74.257425742574256</v>
      </c>
      <c r="K94" s="55">
        <v>13</v>
      </c>
      <c r="L94" s="176" t="s">
        <v>8138</v>
      </c>
      <c r="M94" s="176" t="s">
        <v>3186</v>
      </c>
      <c r="N94" s="176" t="s">
        <v>3160</v>
      </c>
      <c r="O94" s="56">
        <v>1</v>
      </c>
      <c r="P94" s="176" t="s">
        <v>8139</v>
      </c>
    </row>
    <row r="95" spans="1:16" ht="20.100000000000001" customHeight="1" x14ac:dyDescent="0.25">
      <c r="A95" s="175">
        <v>91</v>
      </c>
      <c r="B95" s="176" t="s">
        <v>8134</v>
      </c>
      <c r="C95" s="176" t="s">
        <v>8135</v>
      </c>
      <c r="D95" s="176" t="s">
        <v>8134</v>
      </c>
      <c r="E95" s="176" t="s">
        <v>8136</v>
      </c>
      <c r="F95" s="176" t="s">
        <v>8135</v>
      </c>
      <c r="G95" s="177"/>
      <c r="H95" s="177"/>
      <c r="I95" s="176" t="s">
        <v>8137</v>
      </c>
      <c r="J95" s="178">
        <v>43.564356435643568</v>
      </c>
      <c r="K95" s="55">
        <v>13</v>
      </c>
      <c r="L95" s="176" t="s">
        <v>8138</v>
      </c>
      <c r="M95" s="176" t="s">
        <v>3186</v>
      </c>
      <c r="N95" s="176" t="s">
        <v>3160</v>
      </c>
      <c r="O95" s="56">
        <v>1</v>
      </c>
      <c r="P95" s="176" t="s">
        <v>8139</v>
      </c>
    </row>
    <row r="96" spans="1:16" ht="20.100000000000001" customHeight="1" x14ac:dyDescent="0.25">
      <c r="A96" s="175">
        <v>92</v>
      </c>
      <c r="B96" s="176" t="s">
        <v>8134</v>
      </c>
      <c r="C96" s="176" t="s">
        <v>8135</v>
      </c>
      <c r="D96" s="176" t="s">
        <v>8134</v>
      </c>
      <c r="E96" s="176" t="s">
        <v>8136</v>
      </c>
      <c r="F96" s="176" t="s">
        <v>8135</v>
      </c>
      <c r="G96" s="177"/>
      <c r="H96" s="177"/>
      <c r="I96" s="176" t="s">
        <v>8137</v>
      </c>
      <c r="J96" s="178">
        <v>96.039603960396036</v>
      </c>
      <c r="K96" s="55">
        <v>13</v>
      </c>
      <c r="L96" s="176" t="s">
        <v>8138</v>
      </c>
      <c r="M96" s="176" t="s">
        <v>3186</v>
      </c>
      <c r="N96" s="176" t="s">
        <v>3160</v>
      </c>
      <c r="O96" s="56">
        <v>1</v>
      </c>
      <c r="P96" s="176" t="s">
        <v>8139</v>
      </c>
    </row>
    <row r="97" spans="1:16" ht="20.100000000000001" customHeight="1" x14ac:dyDescent="0.25">
      <c r="A97" s="175">
        <v>93</v>
      </c>
      <c r="B97" s="176" t="s">
        <v>8134</v>
      </c>
      <c r="C97" s="176" t="s">
        <v>8135</v>
      </c>
      <c r="D97" s="176" t="s">
        <v>8134</v>
      </c>
      <c r="E97" s="176" t="s">
        <v>8136</v>
      </c>
      <c r="F97" s="176" t="s">
        <v>8135</v>
      </c>
      <c r="G97" s="177"/>
      <c r="H97" s="177"/>
      <c r="I97" s="176" t="s">
        <v>8137</v>
      </c>
      <c r="J97" s="178">
        <v>96.039603960396036</v>
      </c>
      <c r="K97" s="55">
        <v>13</v>
      </c>
      <c r="L97" s="176" t="s">
        <v>8138</v>
      </c>
      <c r="M97" s="176" t="s">
        <v>3186</v>
      </c>
      <c r="N97" s="176" t="s">
        <v>3160</v>
      </c>
      <c r="O97" s="56">
        <v>1</v>
      </c>
      <c r="P97" s="176" t="s">
        <v>8139</v>
      </c>
    </row>
    <row r="98" spans="1:16" ht="20.100000000000001" customHeight="1" x14ac:dyDescent="0.25">
      <c r="A98" s="175">
        <v>94</v>
      </c>
      <c r="B98" s="176" t="s">
        <v>8134</v>
      </c>
      <c r="C98" s="176" t="s">
        <v>8135</v>
      </c>
      <c r="D98" s="176" t="s">
        <v>8134</v>
      </c>
      <c r="E98" s="176" t="s">
        <v>8136</v>
      </c>
      <c r="F98" s="176" t="s">
        <v>8135</v>
      </c>
      <c r="G98" s="177"/>
      <c r="H98" s="177"/>
      <c r="I98" s="176" t="s">
        <v>8137</v>
      </c>
      <c r="J98" s="178">
        <v>90.099009900990097</v>
      </c>
      <c r="K98" s="55">
        <v>13</v>
      </c>
      <c r="L98" s="176" t="s">
        <v>8138</v>
      </c>
      <c r="M98" s="176" t="s">
        <v>3186</v>
      </c>
      <c r="N98" s="176" t="s">
        <v>3160</v>
      </c>
      <c r="O98" s="56">
        <v>1</v>
      </c>
      <c r="P98" s="176" t="s">
        <v>8139</v>
      </c>
    </row>
    <row r="99" spans="1:16" ht="20.100000000000001" customHeight="1" x14ac:dyDescent="0.25">
      <c r="A99" s="175">
        <v>95</v>
      </c>
      <c r="B99" s="176" t="s">
        <v>8134</v>
      </c>
      <c r="C99" s="176" t="s">
        <v>8135</v>
      </c>
      <c r="D99" s="176" t="s">
        <v>8134</v>
      </c>
      <c r="E99" s="176" t="s">
        <v>8136</v>
      </c>
      <c r="F99" s="176" t="s">
        <v>8135</v>
      </c>
      <c r="G99" s="177"/>
      <c r="H99" s="177"/>
      <c r="I99" s="176" t="s">
        <v>8137</v>
      </c>
      <c r="J99" s="178">
        <v>96.039603960396036</v>
      </c>
      <c r="K99" s="55">
        <v>13</v>
      </c>
      <c r="L99" s="176" t="s">
        <v>8138</v>
      </c>
      <c r="M99" s="176" t="s">
        <v>3186</v>
      </c>
      <c r="N99" s="176" t="s">
        <v>3160</v>
      </c>
      <c r="O99" s="56">
        <v>1</v>
      </c>
      <c r="P99" s="176" t="s">
        <v>8139</v>
      </c>
    </row>
    <row r="100" spans="1:16" ht="20.100000000000001" customHeight="1" x14ac:dyDescent="0.25">
      <c r="A100" s="175">
        <v>96</v>
      </c>
      <c r="B100" s="176" t="s">
        <v>8134</v>
      </c>
      <c r="C100" s="176" t="s">
        <v>8135</v>
      </c>
      <c r="D100" s="176" t="s">
        <v>8134</v>
      </c>
      <c r="E100" s="176" t="s">
        <v>8136</v>
      </c>
      <c r="F100" s="176" t="s">
        <v>8135</v>
      </c>
      <c r="G100" s="177"/>
      <c r="H100" s="177"/>
      <c r="I100" s="176" t="s">
        <v>8137</v>
      </c>
      <c r="J100" s="178">
        <v>93.069306930693074</v>
      </c>
      <c r="K100" s="55">
        <v>13</v>
      </c>
      <c r="L100" s="176" t="s">
        <v>8138</v>
      </c>
      <c r="M100" s="176" t="s">
        <v>3186</v>
      </c>
      <c r="N100" s="176" t="s">
        <v>3160</v>
      </c>
      <c r="O100" s="56">
        <v>1</v>
      </c>
      <c r="P100" s="176" t="s">
        <v>8139</v>
      </c>
    </row>
    <row r="101" spans="1:16" ht="20.100000000000001" customHeight="1" x14ac:dyDescent="0.25">
      <c r="A101" s="175">
        <v>97</v>
      </c>
      <c r="B101" s="176" t="s">
        <v>8134</v>
      </c>
      <c r="C101" s="176" t="s">
        <v>8135</v>
      </c>
      <c r="D101" s="176" t="s">
        <v>8134</v>
      </c>
      <c r="E101" s="176" t="s">
        <v>8136</v>
      </c>
      <c r="F101" s="176" t="s">
        <v>8135</v>
      </c>
      <c r="G101" s="177"/>
      <c r="H101" s="177"/>
      <c r="I101" s="176" t="s">
        <v>8137</v>
      </c>
      <c r="J101" s="178">
        <v>89.10891089108911</v>
      </c>
      <c r="K101" s="55">
        <v>13</v>
      </c>
      <c r="L101" s="176" t="s">
        <v>8138</v>
      </c>
      <c r="M101" s="176" t="s">
        <v>3186</v>
      </c>
      <c r="N101" s="176" t="s">
        <v>3160</v>
      </c>
      <c r="O101" s="56">
        <v>1</v>
      </c>
      <c r="P101" s="176" t="s">
        <v>8139</v>
      </c>
    </row>
    <row r="102" spans="1:16" ht="20.100000000000001" customHeight="1" x14ac:dyDescent="0.25">
      <c r="A102" s="175">
        <v>98</v>
      </c>
      <c r="B102" s="176" t="s">
        <v>8134</v>
      </c>
      <c r="C102" s="176" t="s">
        <v>8135</v>
      </c>
      <c r="D102" s="176" t="s">
        <v>8134</v>
      </c>
      <c r="E102" s="176" t="s">
        <v>8136</v>
      </c>
      <c r="F102" s="176" t="s">
        <v>8135</v>
      </c>
      <c r="G102" s="177"/>
      <c r="H102" s="177"/>
      <c r="I102" s="176" t="s">
        <v>8137</v>
      </c>
      <c r="J102" s="178">
        <v>88.118811881188122</v>
      </c>
      <c r="K102" s="55">
        <v>13</v>
      </c>
      <c r="L102" s="176" t="s">
        <v>8138</v>
      </c>
      <c r="M102" s="176" t="s">
        <v>3186</v>
      </c>
      <c r="N102" s="176" t="s">
        <v>3160</v>
      </c>
      <c r="O102" s="56">
        <v>1</v>
      </c>
      <c r="P102" s="176" t="s">
        <v>8139</v>
      </c>
    </row>
    <row r="103" spans="1:16" ht="20.100000000000001" customHeight="1" x14ac:dyDescent="0.25">
      <c r="A103" s="175">
        <v>99</v>
      </c>
      <c r="B103" s="176" t="s">
        <v>8134</v>
      </c>
      <c r="C103" s="176" t="s">
        <v>8135</v>
      </c>
      <c r="D103" s="176" t="s">
        <v>8134</v>
      </c>
      <c r="E103" s="176" t="s">
        <v>8136</v>
      </c>
      <c r="F103" s="176" t="s">
        <v>8135</v>
      </c>
      <c r="G103" s="177"/>
      <c r="H103" s="177"/>
      <c r="I103" s="176" t="s">
        <v>8137</v>
      </c>
      <c r="J103" s="178">
        <v>93.069306930693074</v>
      </c>
      <c r="K103" s="55">
        <v>13</v>
      </c>
      <c r="L103" s="176" t="s">
        <v>8138</v>
      </c>
      <c r="M103" s="176" t="s">
        <v>3186</v>
      </c>
      <c r="N103" s="176" t="s">
        <v>3160</v>
      </c>
      <c r="O103" s="56">
        <v>1</v>
      </c>
      <c r="P103" s="176" t="s">
        <v>8139</v>
      </c>
    </row>
    <row r="104" spans="1:16" ht="20.100000000000001" customHeight="1" x14ac:dyDescent="0.25">
      <c r="A104" s="175">
        <v>100</v>
      </c>
      <c r="B104" s="176" t="s">
        <v>8134</v>
      </c>
      <c r="C104" s="176" t="s">
        <v>8135</v>
      </c>
      <c r="D104" s="176" t="s">
        <v>8134</v>
      </c>
      <c r="E104" s="176" t="s">
        <v>8136</v>
      </c>
      <c r="F104" s="176" t="s">
        <v>8135</v>
      </c>
      <c r="G104" s="177"/>
      <c r="H104" s="177"/>
      <c r="I104" s="176" t="s">
        <v>8137</v>
      </c>
      <c r="J104" s="178">
        <v>90.099009900990097</v>
      </c>
      <c r="K104" s="55">
        <v>13</v>
      </c>
      <c r="L104" s="176" t="s">
        <v>8138</v>
      </c>
      <c r="M104" s="176" t="s">
        <v>3186</v>
      </c>
      <c r="N104" s="176" t="s">
        <v>3160</v>
      </c>
      <c r="O104" s="56">
        <v>1</v>
      </c>
      <c r="P104" s="176" t="s">
        <v>8139</v>
      </c>
    </row>
    <row r="105" spans="1:16" ht="20.100000000000001" customHeight="1" x14ac:dyDescent="0.25">
      <c r="A105" s="175">
        <v>101</v>
      </c>
      <c r="B105" s="176" t="s">
        <v>8134</v>
      </c>
      <c r="C105" s="176" t="s">
        <v>8135</v>
      </c>
      <c r="D105" s="176" t="s">
        <v>8134</v>
      </c>
      <c r="E105" s="176" t="s">
        <v>8136</v>
      </c>
      <c r="F105" s="176" t="s">
        <v>8135</v>
      </c>
      <c r="G105" s="177"/>
      <c r="H105" s="177"/>
      <c r="I105" s="176" t="s">
        <v>8137</v>
      </c>
      <c r="J105" s="178">
        <v>94.059405940594061</v>
      </c>
      <c r="K105" s="55">
        <v>13</v>
      </c>
      <c r="L105" s="176" t="s">
        <v>8138</v>
      </c>
      <c r="M105" s="176" t="s">
        <v>3186</v>
      </c>
      <c r="N105" s="176" t="s">
        <v>3160</v>
      </c>
      <c r="O105" s="56">
        <v>1</v>
      </c>
      <c r="P105" s="176" t="s">
        <v>8139</v>
      </c>
    </row>
    <row r="106" spans="1:16" ht="20.100000000000001" customHeight="1" x14ac:dyDescent="0.25">
      <c r="A106" s="175">
        <v>102</v>
      </c>
      <c r="B106" s="176" t="s">
        <v>8134</v>
      </c>
      <c r="C106" s="176" t="s">
        <v>8135</v>
      </c>
      <c r="D106" s="176" t="s">
        <v>8134</v>
      </c>
      <c r="E106" s="176" t="s">
        <v>8136</v>
      </c>
      <c r="F106" s="176" t="s">
        <v>8135</v>
      </c>
      <c r="G106" s="177"/>
      <c r="H106" s="177"/>
      <c r="I106" s="176" t="s">
        <v>8137</v>
      </c>
      <c r="J106" s="178">
        <v>87.128712871287135</v>
      </c>
      <c r="K106" s="55">
        <v>13</v>
      </c>
      <c r="L106" s="176" t="s">
        <v>8138</v>
      </c>
      <c r="M106" s="176" t="s">
        <v>3186</v>
      </c>
      <c r="N106" s="176" t="s">
        <v>3160</v>
      </c>
      <c r="O106" s="56">
        <v>1</v>
      </c>
      <c r="P106" s="176" t="s">
        <v>8139</v>
      </c>
    </row>
    <row r="107" spans="1:16" ht="20.100000000000001" customHeight="1" x14ac:dyDescent="0.25">
      <c r="A107" s="175">
        <v>103</v>
      </c>
      <c r="B107" s="176" t="s">
        <v>8134</v>
      </c>
      <c r="C107" s="176" t="s">
        <v>8135</v>
      </c>
      <c r="D107" s="176" t="s">
        <v>8134</v>
      </c>
      <c r="E107" s="176" t="s">
        <v>8136</v>
      </c>
      <c r="F107" s="176" t="s">
        <v>8135</v>
      </c>
      <c r="G107" s="177"/>
      <c r="H107" s="177"/>
      <c r="I107" s="176" t="s">
        <v>8137</v>
      </c>
      <c r="J107" s="178">
        <v>29.702970297029704</v>
      </c>
      <c r="K107" s="55">
        <v>13</v>
      </c>
      <c r="L107" s="176" t="s">
        <v>8138</v>
      </c>
      <c r="M107" s="176" t="s">
        <v>3186</v>
      </c>
      <c r="N107" s="176" t="s">
        <v>3160</v>
      </c>
      <c r="O107" s="56">
        <v>1</v>
      </c>
      <c r="P107" s="176" t="s">
        <v>8139</v>
      </c>
    </row>
    <row r="108" spans="1:16" ht="20.100000000000001" customHeight="1" x14ac:dyDescent="0.25">
      <c r="A108" s="175">
        <v>104</v>
      </c>
      <c r="B108" s="176" t="s">
        <v>8134</v>
      </c>
      <c r="C108" s="176" t="s">
        <v>8135</v>
      </c>
      <c r="D108" s="176" t="s">
        <v>8134</v>
      </c>
      <c r="E108" s="176" t="s">
        <v>8136</v>
      </c>
      <c r="F108" s="176" t="s">
        <v>8135</v>
      </c>
      <c r="G108" s="177"/>
      <c r="H108" s="177"/>
      <c r="I108" s="176" t="s">
        <v>8137</v>
      </c>
      <c r="J108" s="178">
        <v>29.702970297029704</v>
      </c>
      <c r="K108" s="55">
        <v>13</v>
      </c>
      <c r="L108" s="176" t="s">
        <v>8138</v>
      </c>
      <c r="M108" s="176" t="s">
        <v>3186</v>
      </c>
      <c r="N108" s="176" t="s">
        <v>3160</v>
      </c>
      <c r="O108" s="56">
        <v>1</v>
      </c>
      <c r="P108" s="176" t="s">
        <v>8139</v>
      </c>
    </row>
    <row r="109" spans="1:16" ht="20.100000000000001" customHeight="1" x14ac:dyDescent="0.25">
      <c r="A109" s="175">
        <v>105</v>
      </c>
      <c r="B109" s="176" t="s">
        <v>8134</v>
      </c>
      <c r="C109" s="176" t="s">
        <v>8135</v>
      </c>
      <c r="D109" s="176" t="s">
        <v>8134</v>
      </c>
      <c r="E109" s="176" t="s">
        <v>8136</v>
      </c>
      <c r="F109" s="176" t="s">
        <v>8135</v>
      </c>
      <c r="G109" s="177"/>
      <c r="H109" s="177"/>
      <c r="I109" s="176" t="s">
        <v>8137</v>
      </c>
      <c r="J109" s="178">
        <v>28.712871287128714</v>
      </c>
      <c r="K109" s="55">
        <v>13</v>
      </c>
      <c r="L109" s="176" t="s">
        <v>8138</v>
      </c>
      <c r="M109" s="176" t="s">
        <v>3186</v>
      </c>
      <c r="N109" s="176" t="s">
        <v>3160</v>
      </c>
      <c r="O109" s="56">
        <v>1</v>
      </c>
      <c r="P109" s="176" t="s">
        <v>8139</v>
      </c>
    </row>
    <row r="110" spans="1:16" ht="20.100000000000001" customHeight="1" x14ac:dyDescent="0.25">
      <c r="A110" s="175">
        <v>106</v>
      </c>
      <c r="B110" s="176" t="s">
        <v>8134</v>
      </c>
      <c r="C110" s="176" t="s">
        <v>8135</v>
      </c>
      <c r="D110" s="176" t="s">
        <v>8134</v>
      </c>
      <c r="E110" s="176" t="s">
        <v>8136</v>
      </c>
      <c r="F110" s="176" t="s">
        <v>8135</v>
      </c>
      <c r="G110" s="177"/>
      <c r="H110" s="177"/>
      <c r="I110" s="176" t="s">
        <v>8137</v>
      </c>
      <c r="J110" s="178">
        <v>93.069306930693074</v>
      </c>
      <c r="K110" s="55">
        <v>13</v>
      </c>
      <c r="L110" s="176" t="s">
        <v>8138</v>
      </c>
      <c r="M110" s="176" t="s">
        <v>3186</v>
      </c>
      <c r="N110" s="176" t="s">
        <v>3160</v>
      </c>
      <c r="O110" s="56">
        <v>1</v>
      </c>
      <c r="P110" s="176" t="s">
        <v>8139</v>
      </c>
    </row>
    <row r="111" spans="1:16" ht="20.100000000000001" customHeight="1" x14ac:dyDescent="0.25">
      <c r="A111" s="175">
        <v>107</v>
      </c>
      <c r="B111" s="176" t="s">
        <v>8134</v>
      </c>
      <c r="C111" s="176" t="s">
        <v>8135</v>
      </c>
      <c r="D111" s="176" t="s">
        <v>8134</v>
      </c>
      <c r="E111" s="176" t="s">
        <v>8136</v>
      </c>
      <c r="F111" s="176" t="s">
        <v>8135</v>
      </c>
      <c r="G111" s="177"/>
      <c r="H111" s="177"/>
      <c r="I111" s="176" t="s">
        <v>8137</v>
      </c>
      <c r="J111" s="178">
        <v>27.722772277227723</v>
      </c>
      <c r="K111" s="55">
        <v>13</v>
      </c>
      <c r="L111" s="176" t="s">
        <v>8138</v>
      </c>
      <c r="M111" s="176" t="s">
        <v>3186</v>
      </c>
      <c r="N111" s="176" t="s">
        <v>3160</v>
      </c>
      <c r="O111" s="56">
        <v>1</v>
      </c>
      <c r="P111" s="176" t="s">
        <v>8139</v>
      </c>
    </row>
    <row r="112" spans="1:16" ht="20.100000000000001" customHeight="1" x14ac:dyDescent="0.25">
      <c r="A112" s="175">
        <v>108</v>
      </c>
      <c r="B112" s="176" t="s">
        <v>8134</v>
      </c>
      <c r="C112" s="176" t="s">
        <v>8135</v>
      </c>
      <c r="D112" s="176" t="s">
        <v>8134</v>
      </c>
      <c r="E112" s="176" t="s">
        <v>8136</v>
      </c>
      <c r="F112" s="176" t="s">
        <v>8135</v>
      </c>
      <c r="G112" s="177"/>
      <c r="H112" s="177"/>
      <c r="I112" s="176" t="s">
        <v>8137</v>
      </c>
      <c r="J112" s="178">
        <v>29.702970297029704</v>
      </c>
      <c r="K112" s="55">
        <v>13</v>
      </c>
      <c r="L112" s="176" t="s">
        <v>8138</v>
      </c>
      <c r="M112" s="176" t="s">
        <v>3186</v>
      </c>
      <c r="N112" s="176" t="s">
        <v>3160</v>
      </c>
      <c r="O112" s="56">
        <v>1</v>
      </c>
      <c r="P112" s="176" t="s">
        <v>8139</v>
      </c>
    </row>
    <row r="113" spans="1:16" ht="20.100000000000001" customHeight="1" x14ac:dyDescent="0.25">
      <c r="A113" s="175">
        <v>109</v>
      </c>
      <c r="B113" s="176" t="s">
        <v>8134</v>
      </c>
      <c r="C113" s="176" t="s">
        <v>8135</v>
      </c>
      <c r="D113" s="176" t="s">
        <v>8134</v>
      </c>
      <c r="E113" s="176" t="s">
        <v>8136</v>
      </c>
      <c r="F113" s="176" t="s">
        <v>8135</v>
      </c>
      <c r="G113" s="177"/>
      <c r="H113" s="177"/>
      <c r="I113" s="176" t="s">
        <v>8137</v>
      </c>
      <c r="J113" s="178">
        <v>34.653465346534652</v>
      </c>
      <c r="K113" s="55">
        <v>13</v>
      </c>
      <c r="L113" s="176" t="s">
        <v>8138</v>
      </c>
      <c r="M113" s="176" t="s">
        <v>3186</v>
      </c>
      <c r="N113" s="176" t="s">
        <v>3160</v>
      </c>
      <c r="O113" s="56">
        <v>1</v>
      </c>
      <c r="P113" s="176" t="s">
        <v>8139</v>
      </c>
    </row>
    <row r="114" spans="1:16" ht="20.100000000000001" customHeight="1" x14ac:dyDescent="0.25">
      <c r="A114" s="175">
        <v>110</v>
      </c>
      <c r="B114" s="176" t="s">
        <v>8134</v>
      </c>
      <c r="C114" s="176" t="s">
        <v>8135</v>
      </c>
      <c r="D114" s="176" t="s">
        <v>8134</v>
      </c>
      <c r="E114" s="176" t="s">
        <v>8136</v>
      </c>
      <c r="F114" s="176" t="s">
        <v>8135</v>
      </c>
      <c r="G114" s="177"/>
      <c r="H114" s="177"/>
      <c r="I114" s="176" t="s">
        <v>8137</v>
      </c>
      <c r="J114" s="178">
        <v>88.118811881188122</v>
      </c>
      <c r="K114" s="55">
        <v>13</v>
      </c>
      <c r="L114" s="176" t="s">
        <v>8138</v>
      </c>
      <c r="M114" s="176" t="s">
        <v>3186</v>
      </c>
      <c r="N114" s="176" t="s">
        <v>3160</v>
      </c>
      <c r="O114" s="56">
        <v>1</v>
      </c>
      <c r="P114" s="176" t="s">
        <v>8139</v>
      </c>
    </row>
    <row r="115" spans="1:16" ht="20.100000000000001" customHeight="1" x14ac:dyDescent="0.25">
      <c r="A115" s="175">
        <v>111</v>
      </c>
      <c r="B115" s="176" t="s">
        <v>8134</v>
      </c>
      <c r="C115" s="176" t="s">
        <v>8135</v>
      </c>
      <c r="D115" s="176" t="s">
        <v>8134</v>
      </c>
      <c r="E115" s="176" t="s">
        <v>8136</v>
      </c>
      <c r="F115" s="176" t="s">
        <v>8135</v>
      </c>
      <c r="G115" s="177"/>
      <c r="H115" s="177"/>
      <c r="I115" s="176" t="s">
        <v>8137</v>
      </c>
      <c r="J115" s="178">
        <v>93.069306930693074</v>
      </c>
      <c r="K115" s="55">
        <v>13</v>
      </c>
      <c r="L115" s="176" t="s">
        <v>8138</v>
      </c>
      <c r="M115" s="176" t="s">
        <v>3186</v>
      </c>
      <c r="N115" s="176" t="s">
        <v>3160</v>
      </c>
      <c r="O115" s="56">
        <v>1</v>
      </c>
      <c r="P115" s="176" t="s">
        <v>8139</v>
      </c>
    </row>
    <row r="116" spans="1:16" ht="20.100000000000001" customHeight="1" x14ac:dyDescent="0.25">
      <c r="A116" s="175">
        <v>112</v>
      </c>
      <c r="B116" s="176" t="s">
        <v>8134</v>
      </c>
      <c r="C116" s="176" t="s">
        <v>8135</v>
      </c>
      <c r="D116" s="176" t="s">
        <v>8134</v>
      </c>
      <c r="E116" s="176" t="s">
        <v>8136</v>
      </c>
      <c r="F116" s="176" t="s">
        <v>8135</v>
      </c>
      <c r="G116" s="177"/>
      <c r="H116" s="177"/>
      <c r="I116" s="176" t="s">
        <v>8137</v>
      </c>
      <c r="J116" s="178">
        <v>89.10891089108911</v>
      </c>
      <c r="K116" s="55">
        <v>13</v>
      </c>
      <c r="L116" s="176" t="s">
        <v>8138</v>
      </c>
      <c r="M116" s="176" t="s">
        <v>3186</v>
      </c>
      <c r="N116" s="176" t="s">
        <v>3160</v>
      </c>
      <c r="O116" s="56">
        <v>1</v>
      </c>
      <c r="P116" s="176" t="s">
        <v>8139</v>
      </c>
    </row>
    <row r="117" spans="1:16" ht="20.100000000000001" customHeight="1" x14ac:dyDescent="0.25">
      <c r="A117" s="175">
        <v>113</v>
      </c>
      <c r="B117" s="176" t="s">
        <v>8134</v>
      </c>
      <c r="C117" s="176" t="s">
        <v>8135</v>
      </c>
      <c r="D117" s="176" t="s">
        <v>8134</v>
      </c>
      <c r="E117" s="176" t="s">
        <v>8136</v>
      </c>
      <c r="F117" s="176" t="s">
        <v>8135</v>
      </c>
      <c r="G117" s="177"/>
      <c r="H117" s="177"/>
      <c r="I117" s="176" t="s">
        <v>8137</v>
      </c>
      <c r="J117" s="178">
        <v>91.089108910891085</v>
      </c>
      <c r="K117" s="55">
        <v>13</v>
      </c>
      <c r="L117" s="176" t="s">
        <v>8138</v>
      </c>
      <c r="M117" s="176" t="s">
        <v>3186</v>
      </c>
      <c r="N117" s="176" t="s">
        <v>3160</v>
      </c>
      <c r="O117" s="56">
        <v>1</v>
      </c>
      <c r="P117" s="176" t="s">
        <v>8139</v>
      </c>
    </row>
    <row r="118" spans="1:16" ht="20.100000000000001" customHeight="1" x14ac:dyDescent="0.25">
      <c r="A118" s="175">
        <v>114</v>
      </c>
      <c r="B118" s="176" t="s">
        <v>8134</v>
      </c>
      <c r="C118" s="176" t="s">
        <v>8135</v>
      </c>
      <c r="D118" s="176" t="s">
        <v>8134</v>
      </c>
      <c r="E118" s="176" t="s">
        <v>8136</v>
      </c>
      <c r="F118" s="176" t="s">
        <v>8135</v>
      </c>
      <c r="G118" s="177"/>
      <c r="H118" s="177"/>
      <c r="I118" s="176" t="s">
        <v>8137</v>
      </c>
      <c r="J118" s="178">
        <v>83.168316831683171</v>
      </c>
      <c r="K118" s="55">
        <v>13</v>
      </c>
      <c r="L118" s="176" t="s">
        <v>8138</v>
      </c>
      <c r="M118" s="176" t="s">
        <v>3186</v>
      </c>
      <c r="N118" s="176" t="s">
        <v>3160</v>
      </c>
      <c r="O118" s="56">
        <v>1</v>
      </c>
      <c r="P118" s="176" t="s">
        <v>8139</v>
      </c>
    </row>
    <row r="119" spans="1:16" ht="20.100000000000001" customHeight="1" x14ac:dyDescent="0.25">
      <c r="A119" s="175">
        <v>115</v>
      </c>
      <c r="B119" s="176" t="s">
        <v>8134</v>
      </c>
      <c r="C119" s="176" t="s">
        <v>8135</v>
      </c>
      <c r="D119" s="176" t="s">
        <v>8134</v>
      </c>
      <c r="E119" s="176" t="s">
        <v>8136</v>
      </c>
      <c r="F119" s="176" t="s">
        <v>8135</v>
      </c>
      <c r="G119" s="177"/>
      <c r="H119" s="177"/>
      <c r="I119" s="176" t="s">
        <v>8137</v>
      </c>
      <c r="J119" s="178">
        <v>91.089108910891085</v>
      </c>
      <c r="K119" s="55">
        <v>13</v>
      </c>
      <c r="L119" s="176" t="s">
        <v>8138</v>
      </c>
      <c r="M119" s="176" t="s">
        <v>3186</v>
      </c>
      <c r="N119" s="176" t="s">
        <v>3160</v>
      </c>
      <c r="O119" s="56">
        <v>1</v>
      </c>
      <c r="P119" s="176" t="s">
        <v>8139</v>
      </c>
    </row>
    <row r="120" spans="1:16" ht="20.100000000000001" customHeight="1" x14ac:dyDescent="0.25">
      <c r="A120" s="175">
        <v>116</v>
      </c>
      <c r="B120" s="176" t="s">
        <v>8134</v>
      </c>
      <c r="C120" s="176" t="s">
        <v>8135</v>
      </c>
      <c r="D120" s="176" t="s">
        <v>8134</v>
      </c>
      <c r="E120" s="176" t="s">
        <v>8136</v>
      </c>
      <c r="F120" s="176" t="s">
        <v>8135</v>
      </c>
      <c r="G120" s="177"/>
      <c r="H120" s="177"/>
      <c r="I120" s="176" t="s">
        <v>8137</v>
      </c>
      <c r="J120" s="178">
        <v>89.10891089108911</v>
      </c>
      <c r="K120" s="55">
        <v>13</v>
      </c>
      <c r="L120" s="176" t="s">
        <v>8138</v>
      </c>
      <c r="M120" s="176" t="s">
        <v>3186</v>
      </c>
      <c r="N120" s="176" t="s">
        <v>3160</v>
      </c>
      <c r="O120" s="56">
        <v>1</v>
      </c>
      <c r="P120" s="176" t="s">
        <v>8139</v>
      </c>
    </row>
    <row r="121" spans="1:16" ht="20.100000000000001" customHeight="1" x14ac:dyDescent="0.25">
      <c r="A121" s="175">
        <v>117</v>
      </c>
      <c r="B121" s="176" t="s">
        <v>8134</v>
      </c>
      <c r="C121" s="176" t="s">
        <v>8135</v>
      </c>
      <c r="D121" s="176" t="s">
        <v>8134</v>
      </c>
      <c r="E121" s="176" t="s">
        <v>8136</v>
      </c>
      <c r="F121" s="176" t="s">
        <v>8135</v>
      </c>
      <c r="G121" s="177"/>
      <c r="H121" s="177"/>
      <c r="I121" s="176" t="s">
        <v>8137</v>
      </c>
      <c r="J121" s="178">
        <v>86.138613861386133</v>
      </c>
      <c r="K121" s="55">
        <v>13</v>
      </c>
      <c r="L121" s="176" t="s">
        <v>8138</v>
      </c>
      <c r="M121" s="176" t="s">
        <v>3186</v>
      </c>
      <c r="N121" s="176" t="s">
        <v>3160</v>
      </c>
      <c r="O121" s="56">
        <v>1</v>
      </c>
      <c r="P121" s="176" t="s">
        <v>8139</v>
      </c>
    </row>
    <row r="122" spans="1:16" ht="20.100000000000001" customHeight="1" x14ac:dyDescent="0.25">
      <c r="A122" s="175">
        <v>118</v>
      </c>
      <c r="B122" s="176" t="s">
        <v>8134</v>
      </c>
      <c r="C122" s="176" t="s">
        <v>8135</v>
      </c>
      <c r="D122" s="176" t="s">
        <v>8134</v>
      </c>
      <c r="E122" s="176" t="s">
        <v>8136</v>
      </c>
      <c r="F122" s="176" t="s">
        <v>8135</v>
      </c>
      <c r="G122" s="177"/>
      <c r="H122" s="177"/>
      <c r="I122" s="176" t="s">
        <v>8137</v>
      </c>
      <c r="J122" s="178">
        <v>93.069306930693074</v>
      </c>
      <c r="K122" s="55">
        <v>13</v>
      </c>
      <c r="L122" s="176" t="s">
        <v>8138</v>
      </c>
      <c r="M122" s="176" t="s">
        <v>3186</v>
      </c>
      <c r="N122" s="176" t="s">
        <v>3160</v>
      </c>
      <c r="O122" s="56">
        <v>1</v>
      </c>
      <c r="P122" s="176" t="s">
        <v>8139</v>
      </c>
    </row>
    <row r="123" spans="1:16" ht="20.100000000000001" customHeight="1" x14ac:dyDescent="0.25">
      <c r="A123" s="175">
        <v>119</v>
      </c>
      <c r="B123" s="176" t="s">
        <v>8134</v>
      </c>
      <c r="C123" s="176" t="s">
        <v>8135</v>
      </c>
      <c r="D123" s="176" t="s">
        <v>8134</v>
      </c>
      <c r="E123" s="176" t="s">
        <v>8136</v>
      </c>
      <c r="F123" s="176" t="s">
        <v>8135</v>
      </c>
      <c r="G123" s="177"/>
      <c r="H123" s="177"/>
      <c r="I123" s="176" t="s">
        <v>8137</v>
      </c>
      <c r="J123" s="178">
        <v>91.089108910891085</v>
      </c>
      <c r="K123" s="55">
        <v>13</v>
      </c>
      <c r="L123" s="176" t="s">
        <v>8138</v>
      </c>
      <c r="M123" s="176" t="s">
        <v>3186</v>
      </c>
      <c r="N123" s="176" t="s">
        <v>3160</v>
      </c>
      <c r="O123" s="56">
        <v>1</v>
      </c>
      <c r="P123" s="176" t="s">
        <v>8139</v>
      </c>
    </row>
    <row r="124" spans="1:16" ht="20.100000000000001" customHeight="1" x14ac:dyDescent="0.25">
      <c r="A124" s="175">
        <v>120</v>
      </c>
      <c r="B124" s="176" t="s">
        <v>8134</v>
      </c>
      <c r="C124" s="176" t="s">
        <v>8135</v>
      </c>
      <c r="D124" s="176" t="s">
        <v>8134</v>
      </c>
      <c r="E124" s="176" t="s">
        <v>8136</v>
      </c>
      <c r="F124" s="176" t="s">
        <v>8135</v>
      </c>
      <c r="G124" s="177"/>
      <c r="H124" s="177"/>
      <c r="I124" s="176" t="s">
        <v>8137</v>
      </c>
      <c r="J124" s="178">
        <v>90.099009900990097</v>
      </c>
      <c r="K124" s="55">
        <v>13</v>
      </c>
      <c r="L124" s="176" t="s">
        <v>8138</v>
      </c>
      <c r="M124" s="176" t="s">
        <v>3186</v>
      </c>
      <c r="N124" s="176" t="s">
        <v>3160</v>
      </c>
      <c r="O124" s="56">
        <v>1</v>
      </c>
      <c r="P124" s="176" t="s">
        <v>8139</v>
      </c>
    </row>
    <row r="125" spans="1:16" ht="20.100000000000001" customHeight="1" x14ac:dyDescent="0.25">
      <c r="A125" s="175">
        <v>121</v>
      </c>
      <c r="B125" s="176" t="s">
        <v>8134</v>
      </c>
      <c r="C125" s="176" t="s">
        <v>8135</v>
      </c>
      <c r="D125" s="176" t="s">
        <v>8134</v>
      </c>
      <c r="E125" s="176" t="s">
        <v>8136</v>
      </c>
      <c r="F125" s="176" t="s">
        <v>8135</v>
      </c>
      <c r="G125" s="177"/>
      <c r="H125" s="177"/>
      <c r="I125" s="176" t="s">
        <v>8137</v>
      </c>
      <c r="J125" s="178">
        <v>86.138613861386133</v>
      </c>
      <c r="K125" s="55">
        <v>13</v>
      </c>
      <c r="L125" s="176" t="s">
        <v>8138</v>
      </c>
      <c r="M125" s="176" t="s">
        <v>3186</v>
      </c>
      <c r="N125" s="176" t="s">
        <v>3160</v>
      </c>
      <c r="O125" s="56">
        <v>1</v>
      </c>
      <c r="P125" s="176" t="s">
        <v>8139</v>
      </c>
    </row>
    <row r="126" spans="1:16" ht="20.100000000000001" customHeight="1" x14ac:dyDescent="0.25">
      <c r="A126" s="175">
        <v>122</v>
      </c>
      <c r="B126" s="176" t="s">
        <v>8134</v>
      </c>
      <c r="C126" s="176" t="s">
        <v>8135</v>
      </c>
      <c r="D126" s="176" t="s">
        <v>8134</v>
      </c>
      <c r="E126" s="176" t="s">
        <v>8136</v>
      </c>
      <c r="F126" s="176" t="s">
        <v>8135</v>
      </c>
      <c r="G126" s="177"/>
      <c r="H126" s="177"/>
      <c r="I126" s="176" t="s">
        <v>8137</v>
      </c>
      <c r="J126" s="178">
        <v>92.079207920792072</v>
      </c>
      <c r="K126" s="55">
        <v>13</v>
      </c>
      <c r="L126" s="176" t="s">
        <v>8138</v>
      </c>
      <c r="M126" s="176" t="s">
        <v>3186</v>
      </c>
      <c r="N126" s="176" t="s">
        <v>3160</v>
      </c>
      <c r="O126" s="56">
        <v>1</v>
      </c>
      <c r="P126" s="176" t="s">
        <v>8139</v>
      </c>
    </row>
    <row r="127" spans="1:16" ht="20.100000000000001" customHeight="1" x14ac:dyDescent="0.25">
      <c r="A127" s="175">
        <v>123</v>
      </c>
      <c r="B127" s="176" t="s">
        <v>8134</v>
      </c>
      <c r="C127" s="176" t="s">
        <v>8135</v>
      </c>
      <c r="D127" s="176" t="s">
        <v>8134</v>
      </c>
      <c r="E127" s="176" t="s">
        <v>8136</v>
      </c>
      <c r="F127" s="176" t="s">
        <v>8135</v>
      </c>
      <c r="G127" s="177"/>
      <c r="H127" s="177"/>
      <c r="I127" s="176" t="s">
        <v>8137</v>
      </c>
      <c r="J127" s="178">
        <v>90.099009900990097</v>
      </c>
      <c r="K127" s="55">
        <v>13</v>
      </c>
      <c r="L127" s="176" t="s">
        <v>8138</v>
      </c>
      <c r="M127" s="176" t="s">
        <v>3186</v>
      </c>
      <c r="N127" s="176" t="s">
        <v>3160</v>
      </c>
      <c r="O127" s="56">
        <v>1</v>
      </c>
      <c r="P127" s="176" t="s">
        <v>8139</v>
      </c>
    </row>
    <row r="128" spans="1:16" ht="20.100000000000001" customHeight="1" x14ac:dyDescent="0.25">
      <c r="A128" s="175">
        <v>124</v>
      </c>
      <c r="B128" s="176" t="s">
        <v>8134</v>
      </c>
      <c r="C128" s="176" t="s">
        <v>8135</v>
      </c>
      <c r="D128" s="176" t="s">
        <v>8134</v>
      </c>
      <c r="E128" s="176" t="s">
        <v>8136</v>
      </c>
      <c r="F128" s="176" t="s">
        <v>8135</v>
      </c>
      <c r="G128" s="177"/>
      <c r="H128" s="177"/>
      <c r="I128" s="176" t="s">
        <v>8137</v>
      </c>
      <c r="J128" s="178">
        <v>41.584158415841586</v>
      </c>
      <c r="K128" s="55">
        <v>13</v>
      </c>
      <c r="L128" s="176" t="s">
        <v>8138</v>
      </c>
      <c r="M128" s="176" t="s">
        <v>3186</v>
      </c>
      <c r="N128" s="176" t="s">
        <v>3160</v>
      </c>
      <c r="O128" s="56">
        <v>1</v>
      </c>
      <c r="P128" s="176" t="s">
        <v>8139</v>
      </c>
    </row>
    <row r="129" spans="1:16" ht="20.100000000000001" customHeight="1" x14ac:dyDescent="0.25">
      <c r="A129" s="175">
        <v>125</v>
      </c>
      <c r="B129" s="176" t="s">
        <v>8134</v>
      </c>
      <c r="C129" s="176" t="s">
        <v>8135</v>
      </c>
      <c r="D129" s="176" t="s">
        <v>8134</v>
      </c>
      <c r="E129" s="176" t="s">
        <v>8136</v>
      </c>
      <c r="F129" s="176" t="s">
        <v>8135</v>
      </c>
      <c r="G129" s="177"/>
      <c r="H129" s="177"/>
      <c r="I129" s="176" t="s">
        <v>8137</v>
      </c>
      <c r="J129" s="178">
        <v>138.61386138613861</v>
      </c>
      <c r="K129" s="55">
        <v>13</v>
      </c>
      <c r="L129" s="176" t="s">
        <v>8138</v>
      </c>
      <c r="M129" s="176" t="s">
        <v>3186</v>
      </c>
      <c r="N129" s="176" t="s">
        <v>3160</v>
      </c>
      <c r="O129" s="56">
        <v>1</v>
      </c>
      <c r="P129" s="176" t="s">
        <v>8139</v>
      </c>
    </row>
    <row r="130" spans="1:16" ht="20.100000000000001" customHeight="1" x14ac:dyDescent="0.25">
      <c r="A130" s="175">
        <v>126</v>
      </c>
      <c r="B130" s="176" t="s">
        <v>8134</v>
      </c>
      <c r="C130" s="176" t="s">
        <v>8135</v>
      </c>
      <c r="D130" s="176" t="s">
        <v>8134</v>
      </c>
      <c r="E130" s="176" t="s">
        <v>8136</v>
      </c>
      <c r="F130" s="176" t="s">
        <v>8135</v>
      </c>
      <c r="G130" s="177"/>
      <c r="H130" s="177"/>
      <c r="I130" s="176" t="s">
        <v>8137</v>
      </c>
      <c r="J130" s="178">
        <v>87.128712871287135</v>
      </c>
      <c r="K130" s="55">
        <v>13</v>
      </c>
      <c r="L130" s="176" t="s">
        <v>8138</v>
      </c>
      <c r="M130" s="176" t="s">
        <v>3186</v>
      </c>
      <c r="N130" s="176" t="s">
        <v>3160</v>
      </c>
      <c r="O130" s="56">
        <v>1</v>
      </c>
      <c r="P130" s="176" t="s">
        <v>8139</v>
      </c>
    </row>
    <row r="131" spans="1:16" ht="20.100000000000001" customHeight="1" x14ac:dyDescent="0.25">
      <c r="A131" s="175">
        <v>127</v>
      </c>
      <c r="B131" s="176" t="s">
        <v>8134</v>
      </c>
      <c r="C131" s="176" t="s">
        <v>8135</v>
      </c>
      <c r="D131" s="176" t="s">
        <v>8134</v>
      </c>
      <c r="E131" s="176" t="s">
        <v>8136</v>
      </c>
      <c r="F131" s="176" t="s">
        <v>8135</v>
      </c>
      <c r="G131" s="177"/>
      <c r="H131" s="177"/>
      <c r="I131" s="176" t="s">
        <v>8137</v>
      </c>
      <c r="J131" s="178">
        <v>91.089108910891085</v>
      </c>
      <c r="K131" s="55">
        <v>13</v>
      </c>
      <c r="L131" s="176" t="s">
        <v>8138</v>
      </c>
      <c r="M131" s="176" t="s">
        <v>3186</v>
      </c>
      <c r="N131" s="176" t="s">
        <v>3160</v>
      </c>
      <c r="O131" s="56">
        <v>1</v>
      </c>
      <c r="P131" s="176" t="s">
        <v>8139</v>
      </c>
    </row>
    <row r="132" spans="1:16" ht="20.100000000000001" customHeight="1" x14ac:dyDescent="0.25">
      <c r="A132" s="175">
        <v>128</v>
      </c>
      <c r="B132" s="176" t="s">
        <v>8134</v>
      </c>
      <c r="C132" s="176" t="s">
        <v>8135</v>
      </c>
      <c r="D132" s="176" t="s">
        <v>8134</v>
      </c>
      <c r="E132" s="176" t="s">
        <v>8136</v>
      </c>
      <c r="F132" s="176" t="s">
        <v>8135</v>
      </c>
      <c r="G132" s="177"/>
      <c r="H132" s="177"/>
      <c r="I132" s="176" t="s">
        <v>8137</v>
      </c>
      <c r="J132" s="178">
        <v>135.64356435643563</v>
      </c>
      <c r="K132" s="55">
        <v>13</v>
      </c>
      <c r="L132" s="176" t="s">
        <v>8138</v>
      </c>
      <c r="M132" s="176" t="s">
        <v>3186</v>
      </c>
      <c r="N132" s="176" t="s">
        <v>3160</v>
      </c>
      <c r="O132" s="56">
        <v>1</v>
      </c>
      <c r="P132" s="176" t="s">
        <v>8139</v>
      </c>
    </row>
    <row r="133" spans="1:16" ht="20.100000000000001" customHeight="1" x14ac:dyDescent="0.25">
      <c r="A133" s="175">
        <v>129</v>
      </c>
      <c r="B133" s="176" t="s">
        <v>8134</v>
      </c>
      <c r="C133" s="176" t="s">
        <v>8135</v>
      </c>
      <c r="D133" s="176" t="s">
        <v>8134</v>
      </c>
      <c r="E133" s="176" t="s">
        <v>8136</v>
      </c>
      <c r="F133" s="176" t="s">
        <v>8135</v>
      </c>
      <c r="G133" s="177"/>
      <c r="H133" s="177"/>
      <c r="I133" s="176" t="s">
        <v>8137</v>
      </c>
      <c r="J133" s="178">
        <v>23.762376237623762</v>
      </c>
      <c r="K133" s="55">
        <v>13</v>
      </c>
      <c r="L133" s="176" t="s">
        <v>8138</v>
      </c>
      <c r="M133" s="176" t="s">
        <v>3186</v>
      </c>
      <c r="N133" s="176" t="s">
        <v>3160</v>
      </c>
      <c r="O133" s="56">
        <v>1</v>
      </c>
      <c r="P133" s="176" t="s">
        <v>8139</v>
      </c>
    </row>
    <row r="134" spans="1:16" ht="20.100000000000001" customHeight="1" x14ac:dyDescent="0.25">
      <c r="A134" s="175">
        <v>130</v>
      </c>
      <c r="B134" s="176" t="s">
        <v>8134</v>
      </c>
      <c r="C134" s="176" t="s">
        <v>8135</v>
      </c>
      <c r="D134" s="176" t="s">
        <v>8134</v>
      </c>
      <c r="E134" s="176" t="s">
        <v>8136</v>
      </c>
      <c r="F134" s="176" t="s">
        <v>8135</v>
      </c>
      <c r="G134" s="177"/>
      <c r="H134" s="177"/>
      <c r="I134" s="176" t="s">
        <v>8137</v>
      </c>
      <c r="J134" s="178">
        <v>114.85148514851485</v>
      </c>
      <c r="K134" s="55">
        <v>13</v>
      </c>
      <c r="L134" s="176" t="s">
        <v>8138</v>
      </c>
      <c r="M134" s="176" t="s">
        <v>3186</v>
      </c>
      <c r="N134" s="176" t="s">
        <v>3160</v>
      </c>
      <c r="O134" s="56">
        <v>1</v>
      </c>
      <c r="P134" s="176" t="s">
        <v>8139</v>
      </c>
    </row>
    <row r="135" spans="1:16" ht="20.100000000000001" customHeight="1" x14ac:dyDescent="0.25">
      <c r="A135" s="175">
        <v>131</v>
      </c>
      <c r="B135" s="176" t="s">
        <v>8134</v>
      </c>
      <c r="C135" s="176" t="s">
        <v>8135</v>
      </c>
      <c r="D135" s="176" t="s">
        <v>8134</v>
      </c>
      <c r="E135" s="176" t="s">
        <v>8136</v>
      </c>
      <c r="F135" s="176" t="s">
        <v>8135</v>
      </c>
      <c r="G135" s="177"/>
      <c r="H135" s="177"/>
      <c r="I135" s="176" t="s">
        <v>8137</v>
      </c>
      <c r="J135" s="178">
        <v>69.306930693069305</v>
      </c>
      <c r="K135" s="55">
        <v>13</v>
      </c>
      <c r="L135" s="176" t="s">
        <v>8138</v>
      </c>
      <c r="M135" s="176" t="s">
        <v>3186</v>
      </c>
      <c r="N135" s="176" t="s">
        <v>3160</v>
      </c>
      <c r="O135" s="56">
        <v>1</v>
      </c>
      <c r="P135" s="176" t="s">
        <v>8139</v>
      </c>
    </row>
    <row r="136" spans="1:16" ht="20.100000000000001" customHeight="1" x14ac:dyDescent="0.25">
      <c r="A136" s="175">
        <v>132</v>
      </c>
      <c r="B136" s="176" t="s">
        <v>8134</v>
      </c>
      <c r="C136" s="176" t="s">
        <v>8135</v>
      </c>
      <c r="D136" s="176" t="s">
        <v>8134</v>
      </c>
      <c r="E136" s="176" t="s">
        <v>8136</v>
      </c>
      <c r="F136" s="176" t="s">
        <v>8135</v>
      </c>
      <c r="G136" s="177"/>
      <c r="H136" s="177"/>
      <c r="I136" s="176" t="s">
        <v>8137</v>
      </c>
      <c r="J136" s="178">
        <v>26.732673267326732</v>
      </c>
      <c r="K136" s="55">
        <v>13</v>
      </c>
      <c r="L136" s="176" t="s">
        <v>8138</v>
      </c>
      <c r="M136" s="176" t="s">
        <v>3186</v>
      </c>
      <c r="N136" s="176" t="s">
        <v>3160</v>
      </c>
      <c r="O136" s="56">
        <v>1</v>
      </c>
      <c r="P136" s="176" t="s">
        <v>8139</v>
      </c>
    </row>
    <row r="137" spans="1:16" ht="20.100000000000001" customHeight="1" x14ac:dyDescent="0.25">
      <c r="A137" s="175">
        <v>133</v>
      </c>
      <c r="B137" s="176" t="s">
        <v>8134</v>
      </c>
      <c r="C137" s="176" t="s">
        <v>8135</v>
      </c>
      <c r="D137" s="176" t="s">
        <v>8134</v>
      </c>
      <c r="E137" s="176" t="s">
        <v>8136</v>
      </c>
      <c r="F137" s="176" t="s">
        <v>8135</v>
      </c>
      <c r="G137" s="177"/>
      <c r="H137" s="177"/>
      <c r="I137" s="176" t="s">
        <v>8137</v>
      </c>
      <c r="J137" s="178">
        <v>53.465346534653463</v>
      </c>
      <c r="K137" s="55">
        <v>13</v>
      </c>
      <c r="L137" s="176" t="s">
        <v>8138</v>
      </c>
      <c r="M137" s="176" t="s">
        <v>3186</v>
      </c>
      <c r="N137" s="176" t="s">
        <v>3160</v>
      </c>
      <c r="O137" s="56">
        <v>1</v>
      </c>
      <c r="P137" s="176" t="s">
        <v>8139</v>
      </c>
    </row>
    <row r="138" spans="1:16" ht="20.100000000000001" customHeight="1" x14ac:dyDescent="0.25">
      <c r="A138" s="175">
        <v>134</v>
      </c>
      <c r="B138" s="176" t="s">
        <v>8134</v>
      </c>
      <c r="C138" s="176" t="s">
        <v>8135</v>
      </c>
      <c r="D138" s="176" t="s">
        <v>8134</v>
      </c>
      <c r="E138" s="176" t="s">
        <v>8136</v>
      </c>
      <c r="F138" s="176" t="s">
        <v>8135</v>
      </c>
      <c r="G138" s="177"/>
      <c r="H138" s="177"/>
      <c r="I138" s="176" t="s">
        <v>8137</v>
      </c>
      <c r="J138" s="178">
        <v>59.405940594059409</v>
      </c>
      <c r="K138" s="55">
        <v>13</v>
      </c>
      <c r="L138" s="176" t="s">
        <v>8138</v>
      </c>
      <c r="M138" s="176" t="s">
        <v>3186</v>
      </c>
      <c r="N138" s="176" t="s">
        <v>3160</v>
      </c>
      <c r="O138" s="56">
        <v>1</v>
      </c>
      <c r="P138" s="176" t="s">
        <v>8139</v>
      </c>
    </row>
    <row r="139" spans="1:16" ht="20.100000000000001" customHeight="1" x14ac:dyDescent="0.25">
      <c r="A139" s="175">
        <v>135</v>
      </c>
      <c r="B139" s="176" t="s">
        <v>8134</v>
      </c>
      <c r="C139" s="176" t="s">
        <v>8135</v>
      </c>
      <c r="D139" s="176" t="s">
        <v>8134</v>
      </c>
      <c r="E139" s="176" t="s">
        <v>8136</v>
      </c>
      <c r="F139" s="176" t="s">
        <v>8135</v>
      </c>
      <c r="G139" s="177"/>
      <c r="H139" s="177"/>
      <c r="I139" s="176" t="s">
        <v>8137</v>
      </c>
      <c r="J139" s="178">
        <v>62.376237623762378</v>
      </c>
      <c r="K139" s="55">
        <v>13</v>
      </c>
      <c r="L139" s="176" t="s">
        <v>8138</v>
      </c>
      <c r="M139" s="176" t="s">
        <v>3186</v>
      </c>
      <c r="N139" s="176" t="s">
        <v>3160</v>
      </c>
      <c r="O139" s="56">
        <v>1</v>
      </c>
      <c r="P139" s="176" t="s">
        <v>8139</v>
      </c>
    </row>
    <row r="140" spans="1:16" ht="20.100000000000001" customHeight="1" x14ac:dyDescent="0.25">
      <c r="A140" s="175">
        <v>136</v>
      </c>
      <c r="B140" s="176" t="s">
        <v>8134</v>
      </c>
      <c r="C140" s="176" t="s">
        <v>8135</v>
      </c>
      <c r="D140" s="176" t="s">
        <v>8134</v>
      </c>
      <c r="E140" s="176" t="s">
        <v>8136</v>
      </c>
      <c r="F140" s="176" t="s">
        <v>8135</v>
      </c>
      <c r="G140" s="177"/>
      <c r="H140" s="177"/>
      <c r="I140" s="176" t="s">
        <v>8137</v>
      </c>
      <c r="J140" s="178">
        <v>58.415841584158414</v>
      </c>
      <c r="K140" s="55">
        <v>13</v>
      </c>
      <c r="L140" s="176" t="s">
        <v>8138</v>
      </c>
      <c r="M140" s="176" t="s">
        <v>3186</v>
      </c>
      <c r="N140" s="176" t="s">
        <v>3160</v>
      </c>
      <c r="O140" s="56">
        <v>1</v>
      </c>
      <c r="P140" s="176" t="s">
        <v>8139</v>
      </c>
    </row>
    <row r="141" spans="1:16" ht="20.100000000000001" customHeight="1" x14ac:dyDescent="0.25">
      <c r="A141" s="175">
        <v>137</v>
      </c>
      <c r="B141" s="176" t="s">
        <v>8134</v>
      </c>
      <c r="C141" s="176" t="s">
        <v>8135</v>
      </c>
      <c r="D141" s="176" t="s">
        <v>8134</v>
      </c>
      <c r="E141" s="176" t="s">
        <v>8136</v>
      </c>
      <c r="F141" s="176" t="s">
        <v>8135</v>
      </c>
      <c r="G141" s="177"/>
      <c r="H141" s="177"/>
      <c r="I141" s="176" t="s">
        <v>8137</v>
      </c>
      <c r="J141" s="178">
        <v>64.356435643564353</v>
      </c>
      <c r="K141" s="55">
        <v>13</v>
      </c>
      <c r="L141" s="176" t="s">
        <v>8138</v>
      </c>
      <c r="M141" s="176" t="s">
        <v>3186</v>
      </c>
      <c r="N141" s="176" t="s">
        <v>3160</v>
      </c>
      <c r="O141" s="56">
        <v>1</v>
      </c>
      <c r="P141" s="176" t="s">
        <v>8139</v>
      </c>
    </row>
    <row r="142" spans="1:16" ht="20.100000000000001" customHeight="1" x14ac:dyDescent="0.25">
      <c r="A142" s="175">
        <v>138</v>
      </c>
      <c r="B142" s="176" t="s">
        <v>8134</v>
      </c>
      <c r="C142" s="176" t="s">
        <v>8135</v>
      </c>
      <c r="D142" s="176" t="s">
        <v>8134</v>
      </c>
      <c r="E142" s="176" t="s">
        <v>8136</v>
      </c>
      <c r="F142" s="176" t="s">
        <v>8135</v>
      </c>
      <c r="G142" s="177"/>
      <c r="H142" s="177"/>
      <c r="I142" s="176" t="s">
        <v>8137</v>
      </c>
      <c r="J142" s="178">
        <v>72.277227722772281</v>
      </c>
      <c r="K142" s="55">
        <v>13</v>
      </c>
      <c r="L142" s="176" t="s">
        <v>8138</v>
      </c>
      <c r="M142" s="176" t="s">
        <v>3186</v>
      </c>
      <c r="N142" s="176" t="s">
        <v>3160</v>
      </c>
      <c r="O142" s="56">
        <v>1</v>
      </c>
      <c r="P142" s="176" t="s">
        <v>8139</v>
      </c>
    </row>
    <row r="143" spans="1:16" ht="20.100000000000001" customHeight="1" x14ac:dyDescent="0.25">
      <c r="A143" s="175">
        <v>139</v>
      </c>
      <c r="B143" s="176" t="s">
        <v>8134</v>
      </c>
      <c r="C143" s="176" t="s">
        <v>8135</v>
      </c>
      <c r="D143" s="176" t="s">
        <v>8134</v>
      </c>
      <c r="E143" s="176" t="s">
        <v>8136</v>
      </c>
      <c r="F143" s="176" t="s">
        <v>8135</v>
      </c>
      <c r="G143" s="177"/>
      <c r="H143" s="177"/>
      <c r="I143" s="176" t="s">
        <v>8137</v>
      </c>
      <c r="J143" s="178">
        <v>47.524752475247524</v>
      </c>
      <c r="K143" s="55">
        <v>13</v>
      </c>
      <c r="L143" s="176" t="s">
        <v>8138</v>
      </c>
      <c r="M143" s="176" t="s">
        <v>3186</v>
      </c>
      <c r="N143" s="176" t="s">
        <v>3160</v>
      </c>
      <c r="O143" s="56">
        <v>1</v>
      </c>
      <c r="P143" s="176" t="s">
        <v>8139</v>
      </c>
    </row>
    <row r="144" spans="1:16" ht="20.100000000000001" customHeight="1" x14ac:dyDescent="0.25">
      <c r="A144" s="175">
        <v>140</v>
      </c>
      <c r="B144" s="176" t="s">
        <v>8134</v>
      </c>
      <c r="C144" s="176" t="s">
        <v>8135</v>
      </c>
      <c r="D144" s="176" t="s">
        <v>8134</v>
      </c>
      <c r="E144" s="176" t="s">
        <v>8136</v>
      </c>
      <c r="F144" s="176" t="s">
        <v>8135</v>
      </c>
      <c r="G144" s="177"/>
      <c r="H144" s="177"/>
      <c r="I144" s="176" t="s">
        <v>8137</v>
      </c>
      <c r="J144" s="178">
        <v>45.544554455445542</v>
      </c>
      <c r="K144" s="55">
        <v>13</v>
      </c>
      <c r="L144" s="176" t="s">
        <v>8138</v>
      </c>
      <c r="M144" s="176" t="s">
        <v>3186</v>
      </c>
      <c r="N144" s="176" t="s">
        <v>3160</v>
      </c>
      <c r="O144" s="56">
        <v>1</v>
      </c>
      <c r="P144" s="176" t="s">
        <v>8139</v>
      </c>
    </row>
    <row r="145" spans="1:16" ht="20.100000000000001" customHeight="1" x14ac:dyDescent="0.25">
      <c r="A145" s="175">
        <v>141</v>
      </c>
      <c r="B145" s="176" t="s">
        <v>8134</v>
      </c>
      <c r="C145" s="176" t="s">
        <v>8135</v>
      </c>
      <c r="D145" s="176" t="s">
        <v>8134</v>
      </c>
      <c r="E145" s="176" t="s">
        <v>8136</v>
      </c>
      <c r="F145" s="176" t="s">
        <v>8135</v>
      </c>
      <c r="G145" s="177"/>
      <c r="H145" s="177"/>
      <c r="I145" s="176" t="s">
        <v>8137</v>
      </c>
      <c r="J145" s="178">
        <v>48.514851485148512</v>
      </c>
      <c r="K145" s="55">
        <v>13</v>
      </c>
      <c r="L145" s="176" t="s">
        <v>8138</v>
      </c>
      <c r="M145" s="176" t="s">
        <v>3186</v>
      </c>
      <c r="N145" s="176" t="s">
        <v>3160</v>
      </c>
      <c r="O145" s="56">
        <v>1</v>
      </c>
      <c r="P145" s="176" t="s">
        <v>8139</v>
      </c>
    </row>
    <row r="146" spans="1:16" ht="20.100000000000001" customHeight="1" x14ac:dyDescent="0.25">
      <c r="A146" s="175">
        <v>142</v>
      </c>
      <c r="B146" s="176" t="s">
        <v>8134</v>
      </c>
      <c r="C146" s="176" t="s">
        <v>8135</v>
      </c>
      <c r="D146" s="176" t="s">
        <v>8134</v>
      </c>
      <c r="E146" s="176" t="s">
        <v>8136</v>
      </c>
      <c r="F146" s="176" t="s">
        <v>8135</v>
      </c>
      <c r="G146" s="177"/>
      <c r="H146" s="177"/>
      <c r="I146" s="176" t="s">
        <v>8137</v>
      </c>
      <c r="J146" s="178">
        <v>50.495049504950494</v>
      </c>
      <c r="K146" s="55">
        <v>13</v>
      </c>
      <c r="L146" s="176" t="s">
        <v>8138</v>
      </c>
      <c r="M146" s="176" t="s">
        <v>3186</v>
      </c>
      <c r="N146" s="176" t="s">
        <v>3160</v>
      </c>
      <c r="O146" s="56">
        <v>1</v>
      </c>
      <c r="P146" s="176" t="s">
        <v>8139</v>
      </c>
    </row>
    <row r="147" spans="1:16" ht="20.100000000000001" customHeight="1" x14ac:dyDescent="0.25">
      <c r="A147" s="175">
        <v>143</v>
      </c>
      <c r="B147" s="176" t="s">
        <v>8134</v>
      </c>
      <c r="C147" s="176" t="s">
        <v>8135</v>
      </c>
      <c r="D147" s="176" t="s">
        <v>8134</v>
      </c>
      <c r="E147" s="176" t="s">
        <v>8136</v>
      </c>
      <c r="F147" s="176" t="s">
        <v>8135</v>
      </c>
      <c r="G147" s="177"/>
      <c r="H147" s="177"/>
      <c r="I147" s="176" t="s">
        <v>8137</v>
      </c>
      <c r="J147" s="178">
        <v>37.623762376237622</v>
      </c>
      <c r="K147" s="55">
        <v>13</v>
      </c>
      <c r="L147" s="176" t="s">
        <v>8138</v>
      </c>
      <c r="M147" s="176" t="s">
        <v>3186</v>
      </c>
      <c r="N147" s="176" t="s">
        <v>3160</v>
      </c>
      <c r="O147" s="56">
        <v>1</v>
      </c>
      <c r="P147" s="176" t="s">
        <v>8139</v>
      </c>
    </row>
    <row r="148" spans="1:16" ht="20.100000000000001" customHeight="1" x14ac:dyDescent="0.25">
      <c r="A148" s="175">
        <v>144</v>
      </c>
      <c r="B148" s="176" t="s">
        <v>8134</v>
      </c>
      <c r="C148" s="176" t="s">
        <v>8135</v>
      </c>
      <c r="D148" s="176" t="s">
        <v>8134</v>
      </c>
      <c r="E148" s="176" t="s">
        <v>8136</v>
      </c>
      <c r="F148" s="176" t="s">
        <v>8135</v>
      </c>
      <c r="G148" s="177"/>
      <c r="H148" s="177"/>
      <c r="I148" s="176" t="s">
        <v>8137</v>
      </c>
      <c r="J148" s="178">
        <v>36.633663366336634</v>
      </c>
      <c r="K148" s="55">
        <v>13</v>
      </c>
      <c r="L148" s="176" t="s">
        <v>8138</v>
      </c>
      <c r="M148" s="176" t="s">
        <v>3186</v>
      </c>
      <c r="N148" s="176" t="s">
        <v>3160</v>
      </c>
      <c r="O148" s="56">
        <v>1</v>
      </c>
      <c r="P148" s="176" t="s">
        <v>8139</v>
      </c>
    </row>
    <row r="149" spans="1:16" ht="20.100000000000001" customHeight="1" x14ac:dyDescent="0.25">
      <c r="A149" s="175">
        <v>145</v>
      </c>
      <c r="B149" s="176" t="s">
        <v>8134</v>
      </c>
      <c r="C149" s="176" t="s">
        <v>8135</v>
      </c>
      <c r="D149" s="176" t="s">
        <v>8134</v>
      </c>
      <c r="E149" s="176" t="s">
        <v>8136</v>
      </c>
      <c r="F149" s="176" t="s">
        <v>8135</v>
      </c>
      <c r="G149" s="177"/>
      <c r="H149" s="177"/>
      <c r="I149" s="176" t="s">
        <v>8137</v>
      </c>
      <c r="J149" s="178">
        <v>16.831683168316832</v>
      </c>
      <c r="K149" s="55">
        <v>13</v>
      </c>
      <c r="L149" s="176" t="s">
        <v>8138</v>
      </c>
      <c r="M149" s="176" t="s">
        <v>3186</v>
      </c>
      <c r="N149" s="176" t="s">
        <v>3160</v>
      </c>
      <c r="O149" s="56">
        <v>1</v>
      </c>
      <c r="P149" s="176" t="s">
        <v>8139</v>
      </c>
    </row>
    <row r="150" spans="1:16" ht="20.100000000000001" customHeight="1" x14ac:dyDescent="0.25">
      <c r="A150" s="175">
        <v>146</v>
      </c>
      <c r="B150" s="176" t="s">
        <v>8134</v>
      </c>
      <c r="C150" s="176" t="s">
        <v>8135</v>
      </c>
      <c r="D150" s="176" t="s">
        <v>8134</v>
      </c>
      <c r="E150" s="176" t="s">
        <v>8136</v>
      </c>
      <c r="F150" s="176" t="s">
        <v>8135</v>
      </c>
      <c r="G150" s="177"/>
      <c r="H150" s="177"/>
      <c r="I150" s="176" t="s">
        <v>8137</v>
      </c>
      <c r="J150" s="178">
        <v>23.762376237623762</v>
      </c>
      <c r="K150" s="55">
        <v>13</v>
      </c>
      <c r="L150" s="176" t="s">
        <v>8138</v>
      </c>
      <c r="M150" s="176" t="s">
        <v>3186</v>
      </c>
      <c r="N150" s="176" t="s">
        <v>3160</v>
      </c>
      <c r="O150" s="56">
        <v>1</v>
      </c>
      <c r="P150" s="176" t="s">
        <v>8139</v>
      </c>
    </row>
    <row r="151" spans="1:16" ht="20.100000000000001" customHeight="1" x14ac:dyDescent="0.25">
      <c r="A151" s="175">
        <v>147</v>
      </c>
      <c r="B151" s="176" t="s">
        <v>8134</v>
      </c>
      <c r="C151" s="176" t="s">
        <v>8135</v>
      </c>
      <c r="D151" s="176" t="s">
        <v>8134</v>
      </c>
      <c r="E151" s="176" t="s">
        <v>8136</v>
      </c>
      <c r="F151" s="176" t="s">
        <v>8135</v>
      </c>
      <c r="G151" s="177"/>
      <c r="H151" s="177"/>
      <c r="I151" s="176" t="s">
        <v>8137</v>
      </c>
      <c r="J151" s="178">
        <v>23.762376237623762</v>
      </c>
      <c r="K151" s="55">
        <v>13</v>
      </c>
      <c r="L151" s="176" t="s">
        <v>8138</v>
      </c>
      <c r="M151" s="176" t="s">
        <v>3186</v>
      </c>
      <c r="N151" s="176" t="s">
        <v>3160</v>
      </c>
      <c r="O151" s="56">
        <v>1</v>
      </c>
      <c r="P151" s="176" t="s">
        <v>8139</v>
      </c>
    </row>
    <row r="152" spans="1:16" ht="20.100000000000001" customHeight="1" x14ac:dyDescent="0.25">
      <c r="A152" s="175">
        <v>148</v>
      </c>
      <c r="B152" s="176" t="s">
        <v>8134</v>
      </c>
      <c r="C152" s="176" t="s">
        <v>8135</v>
      </c>
      <c r="D152" s="176" t="s">
        <v>8134</v>
      </c>
      <c r="E152" s="176" t="s">
        <v>8136</v>
      </c>
      <c r="F152" s="176" t="s">
        <v>8135</v>
      </c>
      <c r="G152" s="177"/>
      <c r="H152" s="177"/>
      <c r="I152" s="176" t="s">
        <v>8137</v>
      </c>
      <c r="J152" s="178">
        <v>39.6</v>
      </c>
      <c r="K152" s="55">
        <v>13</v>
      </c>
      <c r="L152" s="176" t="s">
        <v>8138</v>
      </c>
      <c r="M152" s="176" t="s">
        <v>3186</v>
      </c>
      <c r="N152" s="176" t="s">
        <v>3160</v>
      </c>
      <c r="O152" s="56">
        <v>1</v>
      </c>
      <c r="P152" s="176" t="s">
        <v>8139</v>
      </c>
    </row>
    <row r="153" spans="1:16" ht="20.100000000000001" customHeight="1" x14ac:dyDescent="0.25">
      <c r="A153" s="175">
        <v>149</v>
      </c>
      <c r="B153" s="176" t="s">
        <v>8134</v>
      </c>
      <c r="C153" s="176" t="s">
        <v>8135</v>
      </c>
      <c r="D153" s="176" t="s">
        <v>8134</v>
      </c>
      <c r="E153" s="176" t="s">
        <v>8136</v>
      </c>
      <c r="F153" s="176" t="s">
        <v>8135</v>
      </c>
      <c r="G153" s="177"/>
      <c r="H153" s="177"/>
      <c r="I153" s="176" t="s">
        <v>8137</v>
      </c>
      <c r="J153" s="178">
        <v>50.495049504950494</v>
      </c>
      <c r="K153" s="55">
        <v>13</v>
      </c>
      <c r="L153" s="176" t="s">
        <v>8138</v>
      </c>
      <c r="M153" s="176" t="s">
        <v>3186</v>
      </c>
      <c r="N153" s="176" t="s">
        <v>3160</v>
      </c>
      <c r="O153" s="56">
        <v>1</v>
      </c>
      <c r="P153" s="176" t="s">
        <v>8139</v>
      </c>
    </row>
    <row r="154" spans="1:16" ht="20.100000000000001" customHeight="1" x14ac:dyDescent="0.25">
      <c r="A154" s="175">
        <v>150</v>
      </c>
      <c r="B154" s="176" t="s">
        <v>8134</v>
      </c>
      <c r="C154" s="176" t="s">
        <v>8135</v>
      </c>
      <c r="D154" s="176" t="s">
        <v>8134</v>
      </c>
      <c r="E154" s="176" t="s">
        <v>8136</v>
      </c>
      <c r="F154" s="176" t="s">
        <v>8135</v>
      </c>
      <c r="G154" s="177"/>
      <c r="H154" s="177"/>
      <c r="I154" s="176" t="s">
        <v>8137</v>
      </c>
      <c r="J154" s="178">
        <v>76.237623762376231</v>
      </c>
      <c r="K154" s="55">
        <v>13</v>
      </c>
      <c r="L154" s="176" t="s">
        <v>8138</v>
      </c>
      <c r="M154" s="176" t="s">
        <v>3186</v>
      </c>
      <c r="N154" s="176" t="s">
        <v>3160</v>
      </c>
      <c r="O154" s="56">
        <v>1</v>
      </c>
      <c r="P154" s="176" t="s">
        <v>8139</v>
      </c>
    </row>
    <row r="155" spans="1:16" ht="20.100000000000001" customHeight="1" x14ac:dyDescent="0.25">
      <c r="A155" s="175">
        <v>151</v>
      </c>
      <c r="B155" s="176" t="s">
        <v>8134</v>
      </c>
      <c r="C155" s="176" t="s">
        <v>8135</v>
      </c>
      <c r="D155" s="176" t="s">
        <v>8134</v>
      </c>
      <c r="E155" s="176" t="s">
        <v>8136</v>
      </c>
      <c r="F155" s="176" t="s">
        <v>8135</v>
      </c>
      <c r="G155" s="177"/>
      <c r="H155" s="177"/>
      <c r="I155" s="176" t="s">
        <v>8137</v>
      </c>
      <c r="J155" s="178">
        <v>86.138613861386133</v>
      </c>
      <c r="K155" s="55">
        <v>13</v>
      </c>
      <c r="L155" s="176" t="s">
        <v>8138</v>
      </c>
      <c r="M155" s="176" t="s">
        <v>3186</v>
      </c>
      <c r="N155" s="176" t="s">
        <v>3160</v>
      </c>
      <c r="O155" s="56">
        <v>1</v>
      </c>
      <c r="P155" s="176" t="s">
        <v>8139</v>
      </c>
    </row>
    <row r="156" spans="1:16" ht="20.100000000000001" customHeight="1" x14ac:dyDescent="0.25">
      <c r="A156" s="175">
        <v>152</v>
      </c>
      <c r="B156" s="176" t="s">
        <v>8134</v>
      </c>
      <c r="C156" s="176" t="s">
        <v>8135</v>
      </c>
      <c r="D156" s="176" t="s">
        <v>8134</v>
      </c>
      <c r="E156" s="176" t="s">
        <v>8136</v>
      </c>
      <c r="F156" s="176" t="s">
        <v>8135</v>
      </c>
      <c r="G156" s="177"/>
      <c r="H156" s="177"/>
      <c r="I156" s="176" t="s">
        <v>8137</v>
      </c>
      <c r="J156" s="178">
        <v>85.148514851485146</v>
      </c>
      <c r="K156" s="55">
        <v>13</v>
      </c>
      <c r="L156" s="176" t="s">
        <v>8138</v>
      </c>
      <c r="M156" s="176" t="s">
        <v>3186</v>
      </c>
      <c r="N156" s="176" t="s">
        <v>3160</v>
      </c>
      <c r="O156" s="56">
        <v>1</v>
      </c>
      <c r="P156" s="176" t="s">
        <v>8139</v>
      </c>
    </row>
    <row r="157" spans="1:16" ht="20.100000000000001" customHeight="1" x14ac:dyDescent="0.25">
      <c r="A157" s="175">
        <v>153</v>
      </c>
      <c r="B157" s="176" t="s">
        <v>8134</v>
      </c>
      <c r="C157" s="176" t="s">
        <v>8135</v>
      </c>
      <c r="D157" s="176" t="s">
        <v>8134</v>
      </c>
      <c r="E157" s="176" t="s">
        <v>8136</v>
      </c>
      <c r="F157" s="176" t="s">
        <v>8135</v>
      </c>
      <c r="G157" s="177"/>
      <c r="H157" s="177"/>
      <c r="I157" s="176" t="s">
        <v>8137</v>
      </c>
      <c r="J157" s="178">
        <v>100</v>
      </c>
      <c r="K157" s="55">
        <v>13</v>
      </c>
      <c r="L157" s="176" t="s">
        <v>8138</v>
      </c>
      <c r="M157" s="176" t="s">
        <v>3186</v>
      </c>
      <c r="N157" s="176" t="s">
        <v>3160</v>
      </c>
      <c r="O157" s="56">
        <v>1</v>
      </c>
      <c r="P157" s="176" t="s">
        <v>8139</v>
      </c>
    </row>
    <row r="158" spans="1:16" ht="20.100000000000001" customHeight="1" x14ac:dyDescent="0.25">
      <c r="A158" s="175">
        <v>154</v>
      </c>
      <c r="B158" s="176" t="s">
        <v>8134</v>
      </c>
      <c r="C158" s="176" t="s">
        <v>8135</v>
      </c>
      <c r="D158" s="176" t="s">
        <v>8134</v>
      </c>
      <c r="E158" s="176" t="s">
        <v>8136</v>
      </c>
      <c r="F158" s="176" t="s">
        <v>8135</v>
      </c>
      <c r="G158" s="177"/>
      <c r="H158" s="177"/>
      <c r="I158" s="176" t="s">
        <v>8137</v>
      </c>
      <c r="J158" s="178">
        <v>80.198019801980195</v>
      </c>
      <c r="K158" s="55">
        <v>13</v>
      </c>
      <c r="L158" s="176" t="s">
        <v>8138</v>
      </c>
      <c r="M158" s="176" t="s">
        <v>3186</v>
      </c>
      <c r="N158" s="176" t="s">
        <v>3160</v>
      </c>
      <c r="O158" s="56">
        <v>1</v>
      </c>
      <c r="P158" s="176" t="s">
        <v>8139</v>
      </c>
    </row>
    <row r="159" spans="1:16" ht="20.100000000000001" customHeight="1" x14ac:dyDescent="0.25">
      <c r="A159" s="175">
        <v>155</v>
      </c>
      <c r="B159" s="176" t="s">
        <v>8134</v>
      </c>
      <c r="C159" s="176" t="s">
        <v>8135</v>
      </c>
      <c r="D159" s="176" t="s">
        <v>8134</v>
      </c>
      <c r="E159" s="176" t="s">
        <v>8136</v>
      </c>
      <c r="F159" s="176" t="s">
        <v>8135</v>
      </c>
      <c r="G159" s="177"/>
      <c r="H159" s="177"/>
      <c r="I159" s="176" t="s">
        <v>8137</v>
      </c>
      <c r="J159" s="178">
        <v>36.633663366336634</v>
      </c>
      <c r="K159" s="55">
        <v>13</v>
      </c>
      <c r="L159" s="176" t="s">
        <v>8138</v>
      </c>
      <c r="M159" s="176" t="s">
        <v>3186</v>
      </c>
      <c r="N159" s="176" t="s">
        <v>3160</v>
      </c>
      <c r="O159" s="56">
        <v>1</v>
      </c>
      <c r="P159" s="176" t="s">
        <v>8139</v>
      </c>
    </row>
    <row r="160" spans="1:16" ht="20.100000000000001" customHeight="1" x14ac:dyDescent="0.25">
      <c r="A160" s="175">
        <v>156</v>
      </c>
      <c r="B160" s="176" t="s">
        <v>8134</v>
      </c>
      <c r="C160" s="176" t="s">
        <v>8135</v>
      </c>
      <c r="D160" s="176" t="s">
        <v>8134</v>
      </c>
      <c r="E160" s="176" t="s">
        <v>8136</v>
      </c>
      <c r="F160" s="176" t="s">
        <v>8135</v>
      </c>
      <c r="G160" s="177"/>
      <c r="H160" s="177"/>
      <c r="I160" s="176" t="s">
        <v>8137</v>
      </c>
      <c r="J160" s="178">
        <v>26.732673267326732</v>
      </c>
      <c r="K160" s="55">
        <v>13</v>
      </c>
      <c r="L160" s="176" t="s">
        <v>8138</v>
      </c>
      <c r="M160" s="176" t="s">
        <v>3186</v>
      </c>
      <c r="N160" s="176" t="s">
        <v>3160</v>
      </c>
      <c r="O160" s="56">
        <v>1</v>
      </c>
      <c r="P160" s="176" t="s">
        <v>8139</v>
      </c>
    </row>
    <row r="161" spans="1:16" ht="20.100000000000001" customHeight="1" x14ac:dyDescent="0.25">
      <c r="A161" s="175">
        <v>157</v>
      </c>
      <c r="B161" s="176" t="s">
        <v>8134</v>
      </c>
      <c r="C161" s="176" t="s">
        <v>8135</v>
      </c>
      <c r="D161" s="176" t="s">
        <v>8134</v>
      </c>
      <c r="E161" s="176" t="s">
        <v>8136</v>
      </c>
      <c r="F161" s="176" t="s">
        <v>8135</v>
      </c>
      <c r="G161" s="177"/>
      <c r="H161" s="177"/>
      <c r="I161" s="176" t="s">
        <v>8137</v>
      </c>
      <c r="J161" s="178">
        <v>32.67326732673267</v>
      </c>
      <c r="K161" s="55">
        <v>13</v>
      </c>
      <c r="L161" s="176" t="s">
        <v>8138</v>
      </c>
      <c r="M161" s="176" t="s">
        <v>3186</v>
      </c>
      <c r="N161" s="176" t="s">
        <v>3160</v>
      </c>
      <c r="O161" s="56">
        <v>1</v>
      </c>
      <c r="P161" s="176" t="s">
        <v>8139</v>
      </c>
    </row>
    <row r="162" spans="1:16" ht="20.100000000000001" customHeight="1" x14ac:dyDescent="0.25">
      <c r="A162" s="175">
        <v>158</v>
      </c>
      <c r="B162" s="176" t="s">
        <v>8134</v>
      </c>
      <c r="C162" s="176" t="s">
        <v>8135</v>
      </c>
      <c r="D162" s="176" t="s">
        <v>8134</v>
      </c>
      <c r="E162" s="176" t="s">
        <v>8136</v>
      </c>
      <c r="F162" s="176" t="s">
        <v>8135</v>
      </c>
      <c r="G162" s="177"/>
      <c r="H162" s="177"/>
      <c r="I162" s="176" t="s">
        <v>8137</v>
      </c>
      <c r="J162" s="178">
        <v>89.10891089108911</v>
      </c>
      <c r="K162" s="55">
        <v>13</v>
      </c>
      <c r="L162" s="176" t="s">
        <v>8138</v>
      </c>
      <c r="M162" s="176" t="s">
        <v>3186</v>
      </c>
      <c r="N162" s="176" t="s">
        <v>3160</v>
      </c>
      <c r="O162" s="56">
        <v>1</v>
      </c>
      <c r="P162" s="176" t="s">
        <v>8139</v>
      </c>
    </row>
    <row r="163" spans="1:16" ht="20.100000000000001" customHeight="1" x14ac:dyDescent="0.25">
      <c r="A163" s="175">
        <v>159</v>
      </c>
      <c r="B163" s="176" t="s">
        <v>8134</v>
      </c>
      <c r="C163" s="176" t="s">
        <v>8135</v>
      </c>
      <c r="D163" s="176" t="s">
        <v>8134</v>
      </c>
      <c r="E163" s="176" t="s">
        <v>8136</v>
      </c>
      <c r="F163" s="176" t="s">
        <v>8135</v>
      </c>
      <c r="G163" s="177"/>
      <c r="H163" s="177"/>
      <c r="I163" s="176" t="s">
        <v>8137</v>
      </c>
      <c r="J163" s="178">
        <v>87.128712871287135</v>
      </c>
      <c r="K163" s="55">
        <v>13</v>
      </c>
      <c r="L163" s="176" t="s">
        <v>8138</v>
      </c>
      <c r="M163" s="176" t="s">
        <v>3186</v>
      </c>
      <c r="N163" s="176" t="s">
        <v>3160</v>
      </c>
      <c r="O163" s="56">
        <v>1</v>
      </c>
      <c r="P163" s="176" t="s">
        <v>8139</v>
      </c>
    </row>
    <row r="164" spans="1:16" ht="20.100000000000001" customHeight="1" x14ac:dyDescent="0.25">
      <c r="A164" s="175">
        <v>160</v>
      </c>
      <c r="B164" s="176" t="s">
        <v>8134</v>
      </c>
      <c r="C164" s="176" t="s">
        <v>8135</v>
      </c>
      <c r="D164" s="176" t="s">
        <v>8134</v>
      </c>
      <c r="E164" s="176" t="s">
        <v>8136</v>
      </c>
      <c r="F164" s="176" t="s">
        <v>8135</v>
      </c>
      <c r="G164" s="177"/>
      <c r="H164" s="177"/>
      <c r="I164" s="176" t="s">
        <v>8137</v>
      </c>
      <c r="J164" s="178">
        <v>95.049504950495049</v>
      </c>
      <c r="K164" s="55">
        <v>13</v>
      </c>
      <c r="L164" s="176" t="s">
        <v>8138</v>
      </c>
      <c r="M164" s="176" t="s">
        <v>3186</v>
      </c>
      <c r="N164" s="176" t="s">
        <v>3160</v>
      </c>
      <c r="O164" s="56">
        <v>1</v>
      </c>
      <c r="P164" s="176" t="s">
        <v>8139</v>
      </c>
    </row>
    <row r="165" spans="1:16" ht="20.100000000000001" customHeight="1" x14ac:dyDescent="0.25">
      <c r="A165" s="175">
        <v>161</v>
      </c>
      <c r="B165" s="176" t="s">
        <v>8134</v>
      </c>
      <c r="C165" s="176" t="s">
        <v>8135</v>
      </c>
      <c r="D165" s="176" t="s">
        <v>8134</v>
      </c>
      <c r="E165" s="176" t="s">
        <v>8136</v>
      </c>
      <c r="F165" s="176" t="s">
        <v>8135</v>
      </c>
      <c r="G165" s="177"/>
      <c r="H165" s="177"/>
      <c r="I165" s="176" t="s">
        <v>8137</v>
      </c>
      <c r="J165" s="178">
        <v>43.564356435643568</v>
      </c>
      <c r="K165" s="55">
        <v>13</v>
      </c>
      <c r="L165" s="176" t="s">
        <v>8138</v>
      </c>
      <c r="M165" s="176" t="s">
        <v>3186</v>
      </c>
      <c r="N165" s="176" t="s">
        <v>3160</v>
      </c>
      <c r="O165" s="56">
        <v>1</v>
      </c>
      <c r="P165" s="176" t="s">
        <v>8139</v>
      </c>
    </row>
    <row r="166" spans="1:16" ht="20.100000000000001" customHeight="1" x14ac:dyDescent="0.25">
      <c r="A166" s="175">
        <v>162</v>
      </c>
      <c r="B166" s="176" t="s">
        <v>8134</v>
      </c>
      <c r="C166" s="176" t="s">
        <v>8135</v>
      </c>
      <c r="D166" s="176" t="s">
        <v>8134</v>
      </c>
      <c r="E166" s="176" t="s">
        <v>8136</v>
      </c>
      <c r="F166" s="176" t="s">
        <v>8135</v>
      </c>
      <c r="G166" s="177"/>
      <c r="H166" s="177"/>
      <c r="I166" s="176" t="s">
        <v>8137</v>
      </c>
      <c r="J166" s="178">
        <v>51.485148514851488</v>
      </c>
      <c r="K166" s="55">
        <v>13</v>
      </c>
      <c r="L166" s="176" t="s">
        <v>8138</v>
      </c>
      <c r="M166" s="176" t="s">
        <v>3186</v>
      </c>
      <c r="N166" s="176" t="s">
        <v>3160</v>
      </c>
      <c r="O166" s="56">
        <v>1</v>
      </c>
      <c r="P166" s="176" t="s">
        <v>8139</v>
      </c>
    </row>
    <row r="167" spans="1:16" ht="20.100000000000001" customHeight="1" x14ac:dyDescent="0.25">
      <c r="A167" s="175">
        <v>163</v>
      </c>
      <c r="B167" s="176" t="s">
        <v>8134</v>
      </c>
      <c r="C167" s="176" t="s">
        <v>8135</v>
      </c>
      <c r="D167" s="176" t="s">
        <v>8134</v>
      </c>
      <c r="E167" s="176" t="s">
        <v>8136</v>
      </c>
      <c r="F167" s="176" t="s">
        <v>8135</v>
      </c>
      <c r="G167" s="177"/>
      <c r="H167" s="177"/>
      <c r="I167" s="176" t="s">
        <v>8137</v>
      </c>
      <c r="J167" s="178">
        <v>89.10891089108911</v>
      </c>
      <c r="K167" s="55">
        <v>13</v>
      </c>
      <c r="L167" s="176" t="s">
        <v>8138</v>
      </c>
      <c r="M167" s="176" t="s">
        <v>3186</v>
      </c>
      <c r="N167" s="176" t="s">
        <v>3160</v>
      </c>
      <c r="O167" s="56">
        <v>1</v>
      </c>
      <c r="P167" s="176" t="s">
        <v>8139</v>
      </c>
    </row>
    <row r="168" spans="1:16" ht="20.100000000000001" customHeight="1" x14ac:dyDescent="0.25">
      <c r="A168" s="175">
        <v>164</v>
      </c>
      <c r="B168" s="176" t="s">
        <v>8134</v>
      </c>
      <c r="C168" s="176" t="s">
        <v>8135</v>
      </c>
      <c r="D168" s="176" t="s">
        <v>8134</v>
      </c>
      <c r="E168" s="176" t="s">
        <v>8136</v>
      </c>
      <c r="F168" s="176" t="s">
        <v>8135</v>
      </c>
      <c r="G168" s="177"/>
      <c r="H168" s="177"/>
      <c r="I168" s="176" t="s">
        <v>8137</v>
      </c>
      <c r="J168" s="178">
        <v>95.049504950495049</v>
      </c>
      <c r="K168" s="55">
        <v>13</v>
      </c>
      <c r="L168" s="176" t="s">
        <v>8138</v>
      </c>
      <c r="M168" s="176" t="s">
        <v>3186</v>
      </c>
      <c r="N168" s="176" t="s">
        <v>3160</v>
      </c>
      <c r="O168" s="56">
        <v>1</v>
      </c>
      <c r="P168" s="176" t="s">
        <v>8139</v>
      </c>
    </row>
    <row r="169" spans="1:16" ht="20.100000000000001" customHeight="1" x14ac:dyDescent="0.25">
      <c r="A169" s="175">
        <v>165</v>
      </c>
      <c r="B169" s="176" t="s">
        <v>8134</v>
      </c>
      <c r="C169" s="176" t="s">
        <v>8135</v>
      </c>
      <c r="D169" s="176" t="s">
        <v>8134</v>
      </c>
      <c r="E169" s="176" t="s">
        <v>8136</v>
      </c>
      <c r="F169" s="176" t="s">
        <v>8135</v>
      </c>
      <c r="G169" s="177"/>
      <c r="H169" s="177"/>
      <c r="I169" s="176" t="s">
        <v>8137</v>
      </c>
      <c r="J169" s="178">
        <v>76.237623762376231</v>
      </c>
      <c r="K169" s="55">
        <v>13</v>
      </c>
      <c r="L169" s="176" t="s">
        <v>8138</v>
      </c>
      <c r="M169" s="176" t="s">
        <v>3186</v>
      </c>
      <c r="N169" s="176" t="s">
        <v>3160</v>
      </c>
      <c r="O169" s="56">
        <v>1</v>
      </c>
      <c r="P169" s="176" t="s">
        <v>8139</v>
      </c>
    </row>
    <row r="170" spans="1:16" ht="20.100000000000001" customHeight="1" x14ac:dyDescent="0.25">
      <c r="A170" s="175">
        <v>166</v>
      </c>
      <c r="B170" s="176" t="s">
        <v>8134</v>
      </c>
      <c r="C170" s="176" t="s">
        <v>8135</v>
      </c>
      <c r="D170" s="176" t="s">
        <v>8134</v>
      </c>
      <c r="E170" s="176" t="s">
        <v>8136</v>
      </c>
      <c r="F170" s="176" t="s">
        <v>8135</v>
      </c>
      <c r="G170" s="177"/>
      <c r="H170" s="177"/>
      <c r="I170" s="176" t="s">
        <v>8137</v>
      </c>
      <c r="J170" s="178">
        <v>40.594059405940591</v>
      </c>
      <c r="K170" s="55">
        <v>13</v>
      </c>
      <c r="L170" s="176" t="s">
        <v>8138</v>
      </c>
      <c r="M170" s="176" t="s">
        <v>3186</v>
      </c>
      <c r="N170" s="176" t="s">
        <v>3160</v>
      </c>
      <c r="O170" s="56">
        <v>1</v>
      </c>
      <c r="P170" s="176" t="s">
        <v>8139</v>
      </c>
    </row>
    <row r="171" spans="1:16" ht="20.100000000000001" customHeight="1" x14ac:dyDescent="0.25">
      <c r="A171" s="175">
        <v>167</v>
      </c>
      <c r="B171" s="176" t="s">
        <v>8134</v>
      </c>
      <c r="C171" s="176" t="s">
        <v>8135</v>
      </c>
      <c r="D171" s="176" t="s">
        <v>8134</v>
      </c>
      <c r="E171" s="176" t="s">
        <v>8136</v>
      </c>
      <c r="F171" s="176" t="s">
        <v>8135</v>
      </c>
      <c r="G171" s="177"/>
      <c r="H171" s="177"/>
      <c r="I171" s="176" t="s">
        <v>8137</v>
      </c>
      <c r="J171" s="178">
        <v>97.029702970297024</v>
      </c>
      <c r="K171" s="55">
        <v>13</v>
      </c>
      <c r="L171" s="176" t="s">
        <v>8138</v>
      </c>
      <c r="M171" s="176" t="s">
        <v>3186</v>
      </c>
      <c r="N171" s="176" t="s">
        <v>3160</v>
      </c>
      <c r="O171" s="56">
        <v>1</v>
      </c>
      <c r="P171" s="176" t="s">
        <v>8139</v>
      </c>
    </row>
    <row r="172" spans="1:16" ht="20.100000000000001" customHeight="1" x14ac:dyDescent="0.25">
      <c r="A172" s="175">
        <v>168</v>
      </c>
      <c r="B172" s="176" t="s">
        <v>8134</v>
      </c>
      <c r="C172" s="176" t="s">
        <v>8135</v>
      </c>
      <c r="D172" s="176" t="s">
        <v>8134</v>
      </c>
      <c r="E172" s="176" t="s">
        <v>8136</v>
      </c>
      <c r="F172" s="176" t="s">
        <v>8135</v>
      </c>
      <c r="G172" s="177"/>
      <c r="H172" s="177"/>
      <c r="I172" s="176" t="s">
        <v>8137</v>
      </c>
      <c r="J172" s="178">
        <v>82.178217821782184</v>
      </c>
      <c r="K172" s="55">
        <v>13</v>
      </c>
      <c r="L172" s="176" t="s">
        <v>8138</v>
      </c>
      <c r="M172" s="176" t="s">
        <v>3186</v>
      </c>
      <c r="N172" s="176" t="s">
        <v>3160</v>
      </c>
      <c r="O172" s="56">
        <v>1</v>
      </c>
      <c r="P172" s="176" t="s">
        <v>8139</v>
      </c>
    </row>
    <row r="173" spans="1:16" ht="20.100000000000001" customHeight="1" x14ac:dyDescent="0.25">
      <c r="A173" s="175">
        <v>169</v>
      </c>
      <c r="B173" s="176" t="s">
        <v>8134</v>
      </c>
      <c r="C173" s="176" t="s">
        <v>8135</v>
      </c>
      <c r="D173" s="176" t="s">
        <v>8134</v>
      </c>
      <c r="E173" s="176" t="s">
        <v>8136</v>
      </c>
      <c r="F173" s="176" t="s">
        <v>8135</v>
      </c>
      <c r="G173" s="177"/>
      <c r="H173" s="177"/>
      <c r="I173" s="176" t="s">
        <v>8137</v>
      </c>
      <c r="J173" s="178">
        <v>86.138613861386133</v>
      </c>
      <c r="K173" s="55">
        <v>13</v>
      </c>
      <c r="L173" s="176" t="s">
        <v>8138</v>
      </c>
      <c r="M173" s="176" t="s">
        <v>3186</v>
      </c>
      <c r="N173" s="176" t="s">
        <v>3160</v>
      </c>
      <c r="O173" s="56">
        <v>1</v>
      </c>
      <c r="P173" s="176" t="s">
        <v>8139</v>
      </c>
    </row>
    <row r="174" spans="1:16" ht="20.100000000000001" customHeight="1" x14ac:dyDescent="0.25">
      <c r="A174" s="175">
        <v>170</v>
      </c>
      <c r="B174" s="176" t="s">
        <v>8134</v>
      </c>
      <c r="C174" s="176" t="s">
        <v>8135</v>
      </c>
      <c r="D174" s="176" t="s">
        <v>8134</v>
      </c>
      <c r="E174" s="176" t="s">
        <v>8136</v>
      </c>
      <c r="F174" s="176" t="s">
        <v>8135</v>
      </c>
      <c r="G174" s="177"/>
      <c r="H174" s="177"/>
      <c r="I174" s="176" t="s">
        <v>8137</v>
      </c>
      <c r="J174" s="178">
        <v>83.168316831683171</v>
      </c>
      <c r="K174" s="55">
        <v>13</v>
      </c>
      <c r="L174" s="176" t="s">
        <v>8138</v>
      </c>
      <c r="M174" s="176" t="s">
        <v>3186</v>
      </c>
      <c r="N174" s="176" t="s">
        <v>3160</v>
      </c>
      <c r="O174" s="56">
        <v>1</v>
      </c>
      <c r="P174" s="176" t="s">
        <v>8139</v>
      </c>
    </row>
    <row r="175" spans="1:16" ht="20.100000000000001" customHeight="1" x14ac:dyDescent="0.25">
      <c r="A175" s="175">
        <v>171</v>
      </c>
      <c r="B175" s="176" t="s">
        <v>8134</v>
      </c>
      <c r="C175" s="176" t="s">
        <v>8135</v>
      </c>
      <c r="D175" s="176" t="s">
        <v>8134</v>
      </c>
      <c r="E175" s="176" t="s">
        <v>8136</v>
      </c>
      <c r="F175" s="176" t="s">
        <v>8135</v>
      </c>
      <c r="G175" s="177"/>
      <c r="H175" s="177"/>
      <c r="I175" s="176" t="s">
        <v>8137</v>
      </c>
      <c r="J175" s="178">
        <v>96.039603960396036</v>
      </c>
      <c r="K175" s="55">
        <v>13</v>
      </c>
      <c r="L175" s="176" t="s">
        <v>8138</v>
      </c>
      <c r="M175" s="176" t="s">
        <v>3186</v>
      </c>
      <c r="N175" s="176" t="s">
        <v>3160</v>
      </c>
      <c r="O175" s="56">
        <v>1</v>
      </c>
      <c r="P175" s="176" t="s">
        <v>8139</v>
      </c>
    </row>
    <row r="176" spans="1:16" ht="20.100000000000001" customHeight="1" x14ac:dyDescent="0.25">
      <c r="A176" s="175">
        <v>172</v>
      </c>
      <c r="B176" s="176" t="s">
        <v>8134</v>
      </c>
      <c r="C176" s="176" t="s">
        <v>8135</v>
      </c>
      <c r="D176" s="176" t="s">
        <v>8134</v>
      </c>
      <c r="E176" s="176" t="s">
        <v>8136</v>
      </c>
      <c r="F176" s="176" t="s">
        <v>8135</v>
      </c>
      <c r="G176" s="177"/>
      <c r="H176" s="177"/>
      <c r="I176" s="176" t="s">
        <v>8137</v>
      </c>
      <c r="J176" s="178">
        <v>86.138613861386133</v>
      </c>
      <c r="K176" s="55">
        <v>13</v>
      </c>
      <c r="L176" s="176" t="s">
        <v>8138</v>
      </c>
      <c r="M176" s="176" t="s">
        <v>3186</v>
      </c>
      <c r="N176" s="176" t="s">
        <v>3160</v>
      </c>
      <c r="O176" s="56">
        <v>1</v>
      </c>
      <c r="P176" s="176" t="s">
        <v>8139</v>
      </c>
    </row>
    <row r="177" spans="1:16" ht="20.100000000000001" customHeight="1" x14ac:dyDescent="0.25">
      <c r="A177" s="175">
        <v>173</v>
      </c>
      <c r="B177" s="176" t="s">
        <v>8134</v>
      </c>
      <c r="C177" s="176" t="s">
        <v>8135</v>
      </c>
      <c r="D177" s="176" t="s">
        <v>8134</v>
      </c>
      <c r="E177" s="176" t="s">
        <v>8136</v>
      </c>
      <c r="F177" s="176" t="s">
        <v>8135</v>
      </c>
      <c r="G177" s="177"/>
      <c r="H177" s="177"/>
      <c r="I177" s="176" t="s">
        <v>8137</v>
      </c>
      <c r="J177" s="178">
        <v>100.99009900990099</v>
      </c>
      <c r="K177" s="55">
        <v>13</v>
      </c>
      <c r="L177" s="176" t="s">
        <v>8138</v>
      </c>
      <c r="M177" s="176" t="s">
        <v>3186</v>
      </c>
      <c r="N177" s="176" t="s">
        <v>3160</v>
      </c>
      <c r="O177" s="56">
        <v>1</v>
      </c>
      <c r="P177" s="176" t="s">
        <v>8139</v>
      </c>
    </row>
    <row r="178" spans="1:16" ht="20.100000000000001" customHeight="1" x14ac:dyDescent="0.25">
      <c r="A178" s="175">
        <v>174</v>
      </c>
      <c r="B178" s="176" t="s">
        <v>8134</v>
      </c>
      <c r="C178" s="176" t="s">
        <v>8135</v>
      </c>
      <c r="D178" s="176" t="s">
        <v>8134</v>
      </c>
      <c r="E178" s="176" t="s">
        <v>8136</v>
      </c>
      <c r="F178" s="176" t="s">
        <v>8135</v>
      </c>
      <c r="G178" s="177"/>
      <c r="H178" s="177"/>
      <c r="I178" s="176" t="s">
        <v>8137</v>
      </c>
      <c r="J178" s="178">
        <v>99.009900990099013</v>
      </c>
      <c r="K178" s="55">
        <v>13</v>
      </c>
      <c r="L178" s="176" t="s">
        <v>8138</v>
      </c>
      <c r="M178" s="176" t="s">
        <v>3186</v>
      </c>
      <c r="N178" s="176" t="s">
        <v>3160</v>
      </c>
      <c r="O178" s="56">
        <v>1</v>
      </c>
      <c r="P178" s="176" t="s">
        <v>8139</v>
      </c>
    </row>
    <row r="179" spans="1:16" ht="20.100000000000001" customHeight="1" x14ac:dyDescent="0.25">
      <c r="A179" s="175">
        <v>175</v>
      </c>
      <c r="B179" s="176" t="s">
        <v>8134</v>
      </c>
      <c r="C179" s="176" t="s">
        <v>8135</v>
      </c>
      <c r="D179" s="176" t="s">
        <v>8134</v>
      </c>
      <c r="E179" s="176" t="s">
        <v>8136</v>
      </c>
      <c r="F179" s="176" t="s">
        <v>8135</v>
      </c>
      <c r="G179" s="177"/>
      <c r="H179" s="177"/>
      <c r="I179" s="176" t="s">
        <v>8137</v>
      </c>
      <c r="J179" s="178">
        <v>92.079207920792072</v>
      </c>
      <c r="K179" s="55">
        <v>13</v>
      </c>
      <c r="L179" s="176" t="s">
        <v>8138</v>
      </c>
      <c r="M179" s="176" t="s">
        <v>3186</v>
      </c>
      <c r="N179" s="176" t="s">
        <v>3160</v>
      </c>
      <c r="O179" s="56">
        <v>1</v>
      </c>
      <c r="P179" s="176" t="s">
        <v>8139</v>
      </c>
    </row>
    <row r="180" spans="1:16" ht="20.100000000000001" customHeight="1" x14ac:dyDescent="0.25">
      <c r="A180" s="175">
        <v>176</v>
      </c>
      <c r="B180" s="176" t="s">
        <v>8134</v>
      </c>
      <c r="C180" s="176" t="s">
        <v>8135</v>
      </c>
      <c r="D180" s="176" t="s">
        <v>8134</v>
      </c>
      <c r="E180" s="176" t="s">
        <v>8136</v>
      </c>
      <c r="F180" s="176" t="s">
        <v>8135</v>
      </c>
      <c r="G180" s="177"/>
      <c r="H180" s="177"/>
      <c r="I180" s="176" t="s">
        <v>8137</v>
      </c>
      <c r="J180" s="178">
        <v>88.118811881188122</v>
      </c>
      <c r="K180" s="55">
        <v>13</v>
      </c>
      <c r="L180" s="176" t="s">
        <v>8138</v>
      </c>
      <c r="M180" s="176" t="s">
        <v>3186</v>
      </c>
      <c r="N180" s="176" t="s">
        <v>3160</v>
      </c>
      <c r="O180" s="56">
        <v>1</v>
      </c>
      <c r="P180" s="176" t="s">
        <v>8139</v>
      </c>
    </row>
    <row r="181" spans="1:16" ht="20.100000000000001" customHeight="1" x14ac:dyDescent="0.25">
      <c r="A181" s="175">
        <v>177</v>
      </c>
      <c r="B181" s="176" t="s">
        <v>8134</v>
      </c>
      <c r="C181" s="176" t="s">
        <v>8135</v>
      </c>
      <c r="D181" s="176" t="s">
        <v>8134</v>
      </c>
      <c r="E181" s="176" t="s">
        <v>8136</v>
      </c>
      <c r="F181" s="176" t="s">
        <v>8135</v>
      </c>
      <c r="G181" s="177"/>
      <c r="H181" s="177"/>
      <c r="I181" s="176" t="s">
        <v>8137</v>
      </c>
      <c r="J181" s="178">
        <v>86.138613861386133</v>
      </c>
      <c r="K181" s="55">
        <v>13</v>
      </c>
      <c r="L181" s="176" t="s">
        <v>8138</v>
      </c>
      <c r="M181" s="176" t="s">
        <v>3186</v>
      </c>
      <c r="N181" s="176" t="s">
        <v>3160</v>
      </c>
      <c r="O181" s="56">
        <v>1</v>
      </c>
      <c r="P181" s="176" t="s">
        <v>8139</v>
      </c>
    </row>
    <row r="182" spans="1:16" ht="20.100000000000001" customHeight="1" x14ac:dyDescent="0.25">
      <c r="A182" s="175">
        <v>178</v>
      </c>
      <c r="B182" s="176" t="s">
        <v>8134</v>
      </c>
      <c r="C182" s="176" t="s">
        <v>8135</v>
      </c>
      <c r="D182" s="176" t="s">
        <v>8134</v>
      </c>
      <c r="E182" s="176" t="s">
        <v>8136</v>
      </c>
      <c r="F182" s="176" t="s">
        <v>8135</v>
      </c>
      <c r="G182" s="177"/>
      <c r="H182" s="177"/>
      <c r="I182" s="176" t="s">
        <v>8137</v>
      </c>
      <c r="J182" s="178">
        <v>79.207920792079207</v>
      </c>
      <c r="K182" s="55">
        <v>13</v>
      </c>
      <c r="L182" s="176" t="s">
        <v>8138</v>
      </c>
      <c r="M182" s="176" t="s">
        <v>3186</v>
      </c>
      <c r="N182" s="176" t="s">
        <v>3160</v>
      </c>
      <c r="O182" s="56">
        <v>1</v>
      </c>
      <c r="P182" s="176" t="s">
        <v>8139</v>
      </c>
    </row>
    <row r="183" spans="1:16" ht="20.100000000000001" customHeight="1" x14ac:dyDescent="0.25">
      <c r="A183" s="175">
        <v>179</v>
      </c>
      <c r="B183" s="176" t="s">
        <v>8134</v>
      </c>
      <c r="C183" s="176" t="s">
        <v>8135</v>
      </c>
      <c r="D183" s="176" t="s">
        <v>8134</v>
      </c>
      <c r="E183" s="176" t="s">
        <v>8136</v>
      </c>
      <c r="F183" s="176" t="s">
        <v>8135</v>
      </c>
      <c r="G183" s="177"/>
      <c r="H183" s="177"/>
      <c r="I183" s="176" t="s">
        <v>8137</v>
      </c>
      <c r="J183" s="178">
        <v>42.574257425742573</v>
      </c>
      <c r="K183" s="55">
        <v>13</v>
      </c>
      <c r="L183" s="176" t="s">
        <v>8138</v>
      </c>
      <c r="M183" s="176" t="s">
        <v>3186</v>
      </c>
      <c r="N183" s="176" t="s">
        <v>3160</v>
      </c>
      <c r="O183" s="56">
        <v>1</v>
      </c>
      <c r="P183" s="176" t="s">
        <v>8139</v>
      </c>
    </row>
    <row r="184" spans="1:16" ht="20.100000000000001" customHeight="1" x14ac:dyDescent="0.25">
      <c r="A184" s="175">
        <v>180</v>
      </c>
      <c r="B184" s="176" t="s">
        <v>8134</v>
      </c>
      <c r="C184" s="176" t="s">
        <v>8135</v>
      </c>
      <c r="D184" s="176" t="s">
        <v>8134</v>
      </c>
      <c r="E184" s="176" t="s">
        <v>8136</v>
      </c>
      <c r="F184" s="176" t="s">
        <v>8135</v>
      </c>
      <c r="G184" s="177"/>
      <c r="H184" s="177"/>
      <c r="I184" s="176" t="s">
        <v>8137</v>
      </c>
      <c r="J184" s="178">
        <v>64.356435643564353</v>
      </c>
      <c r="K184" s="55">
        <v>13</v>
      </c>
      <c r="L184" s="176" t="s">
        <v>8138</v>
      </c>
      <c r="M184" s="176" t="s">
        <v>3186</v>
      </c>
      <c r="N184" s="176" t="s">
        <v>3160</v>
      </c>
      <c r="O184" s="56">
        <v>1</v>
      </c>
      <c r="P184" s="176" t="s">
        <v>8139</v>
      </c>
    </row>
    <row r="185" spans="1:16" ht="20.100000000000001" customHeight="1" x14ac:dyDescent="0.25">
      <c r="A185" s="175">
        <v>181</v>
      </c>
      <c r="B185" s="176" t="s">
        <v>8134</v>
      </c>
      <c r="C185" s="176" t="s">
        <v>8135</v>
      </c>
      <c r="D185" s="176" t="s">
        <v>8134</v>
      </c>
      <c r="E185" s="176" t="s">
        <v>8136</v>
      </c>
      <c r="F185" s="176" t="s">
        <v>8135</v>
      </c>
      <c r="G185" s="177"/>
      <c r="H185" s="177"/>
      <c r="I185" s="176" t="s">
        <v>8137</v>
      </c>
      <c r="J185" s="178">
        <v>84.158415841584159</v>
      </c>
      <c r="K185" s="55">
        <v>13</v>
      </c>
      <c r="L185" s="176" t="s">
        <v>8138</v>
      </c>
      <c r="M185" s="176" t="s">
        <v>3186</v>
      </c>
      <c r="N185" s="176" t="s">
        <v>3160</v>
      </c>
      <c r="O185" s="56">
        <v>1</v>
      </c>
      <c r="P185" s="176" t="s">
        <v>8139</v>
      </c>
    </row>
    <row r="186" spans="1:16" ht="20.100000000000001" customHeight="1" x14ac:dyDescent="0.25">
      <c r="A186" s="175">
        <v>182</v>
      </c>
      <c r="B186" s="176" t="s">
        <v>8134</v>
      </c>
      <c r="C186" s="176" t="s">
        <v>8135</v>
      </c>
      <c r="D186" s="176" t="s">
        <v>8134</v>
      </c>
      <c r="E186" s="176" t="s">
        <v>8136</v>
      </c>
      <c r="F186" s="176" t="s">
        <v>8135</v>
      </c>
      <c r="G186" s="177"/>
      <c r="H186" s="177"/>
      <c r="I186" s="176" t="s">
        <v>8137</v>
      </c>
      <c r="J186" s="178">
        <v>86.138613861386133</v>
      </c>
      <c r="K186" s="55">
        <v>13</v>
      </c>
      <c r="L186" s="176" t="s">
        <v>8138</v>
      </c>
      <c r="M186" s="176" t="s">
        <v>3186</v>
      </c>
      <c r="N186" s="176" t="s">
        <v>3160</v>
      </c>
      <c r="O186" s="56">
        <v>1</v>
      </c>
      <c r="P186" s="176" t="s">
        <v>8139</v>
      </c>
    </row>
    <row r="187" spans="1:16" ht="20.100000000000001" customHeight="1" x14ac:dyDescent="0.25">
      <c r="A187" s="175">
        <v>183</v>
      </c>
      <c r="B187" s="176" t="s">
        <v>8134</v>
      </c>
      <c r="C187" s="176" t="s">
        <v>8135</v>
      </c>
      <c r="D187" s="176" t="s">
        <v>8134</v>
      </c>
      <c r="E187" s="176" t="s">
        <v>8136</v>
      </c>
      <c r="F187" s="176" t="s">
        <v>8135</v>
      </c>
      <c r="G187" s="177"/>
      <c r="H187" s="177"/>
      <c r="I187" s="176" t="s">
        <v>8137</v>
      </c>
      <c r="J187" s="178">
        <v>88.118811881188122</v>
      </c>
      <c r="K187" s="55">
        <v>13</v>
      </c>
      <c r="L187" s="176" t="s">
        <v>8138</v>
      </c>
      <c r="M187" s="176" t="s">
        <v>3186</v>
      </c>
      <c r="N187" s="176" t="s">
        <v>3160</v>
      </c>
      <c r="O187" s="56">
        <v>1</v>
      </c>
      <c r="P187" s="176" t="s">
        <v>8139</v>
      </c>
    </row>
    <row r="188" spans="1:16" ht="20.100000000000001" customHeight="1" x14ac:dyDescent="0.25">
      <c r="A188" s="175">
        <v>184</v>
      </c>
      <c r="B188" s="176" t="s">
        <v>8134</v>
      </c>
      <c r="C188" s="176" t="s">
        <v>8135</v>
      </c>
      <c r="D188" s="176" t="s">
        <v>8134</v>
      </c>
      <c r="E188" s="176" t="s">
        <v>8136</v>
      </c>
      <c r="F188" s="176" t="s">
        <v>8135</v>
      </c>
      <c r="G188" s="177"/>
      <c r="H188" s="177"/>
      <c r="I188" s="176" t="s">
        <v>8137</v>
      </c>
      <c r="J188" s="178">
        <v>98.019801980198025</v>
      </c>
      <c r="K188" s="55">
        <v>13</v>
      </c>
      <c r="L188" s="176" t="s">
        <v>8138</v>
      </c>
      <c r="M188" s="176" t="s">
        <v>3186</v>
      </c>
      <c r="N188" s="176" t="s">
        <v>3160</v>
      </c>
      <c r="O188" s="56">
        <v>1</v>
      </c>
      <c r="P188" s="176" t="s">
        <v>8139</v>
      </c>
    </row>
    <row r="189" spans="1:16" ht="20.100000000000001" customHeight="1" x14ac:dyDescent="0.25">
      <c r="A189" s="175">
        <v>185</v>
      </c>
      <c r="B189" s="176" t="s">
        <v>8134</v>
      </c>
      <c r="C189" s="176" t="s">
        <v>8135</v>
      </c>
      <c r="D189" s="176" t="s">
        <v>8134</v>
      </c>
      <c r="E189" s="176" t="s">
        <v>8136</v>
      </c>
      <c r="F189" s="176" t="s">
        <v>8135</v>
      </c>
      <c r="G189" s="177"/>
      <c r="H189" s="177"/>
      <c r="I189" s="176" t="s">
        <v>8137</v>
      </c>
      <c r="J189" s="178">
        <v>86.138613861386133</v>
      </c>
      <c r="K189" s="55">
        <v>13</v>
      </c>
      <c r="L189" s="176" t="s">
        <v>8138</v>
      </c>
      <c r="M189" s="176" t="s">
        <v>3186</v>
      </c>
      <c r="N189" s="176" t="s">
        <v>3160</v>
      </c>
      <c r="O189" s="56">
        <v>1</v>
      </c>
      <c r="P189" s="176" t="s">
        <v>8139</v>
      </c>
    </row>
    <row r="190" spans="1:16" ht="20.100000000000001" customHeight="1" x14ac:dyDescent="0.25">
      <c r="A190" s="175">
        <v>186</v>
      </c>
      <c r="B190" s="176" t="s">
        <v>8134</v>
      </c>
      <c r="C190" s="176" t="s">
        <v>8135</v>
      </c>
      <c r="D190" s="176" t="s">
        <v>8134</v>
      </c>
      <c r="E190" s="176" t="s">
        <v>8136</v>
      </c>
      <c r="F190" s="176" t="s">
        <v>8135</v>
      </c>
      <c r="G190" s="177"/>
      <c r="H190" s="177"/>
      <c r="I190" s="176" t="s">
        <v>8137</v>
      </c>
      <c r="J190" s="178">
        <v>84.158415841584159</v>
      </c>
      <c r="K190" s="55">
        <v>13</v>
      </c>
      <c r="L190" s="176" t="s">
        <v>8138</v>
      </c>
      <c r="M190" s="176" t="s">
        <v>3186</v>
      </c>
      <c r="N190" s="176" t="s">
        <v>3160</v>
      </c>
      <c r="O190" s="56">
        <v>1</v>
      </c>
      <c r="P190" s="176" t="s">
        <v>8139</v>
      </c>
    </row>
    <row r="191" spans="1:16" ht="20.100000000000001" customHeight="1" x14ac:dyDescent="0.25">
      <c r="A191" s="175">
        <v>187</v>
      </c>
      <c r="B191" s="176" t="s">
        <v>8134</v>
      </c>
      <c r="C191" s="176" t="s">
        <v>8135</v>
      </c>
      <c r="D191" s="176" t="s">
        <v>8134</v>
      </c>
      <c r="E191" s="176" t="s">
        <v>8136</v>
      </c>
      <c r="F191" s="176" t="s">
        <v>8135</v>
      </c>
      <c r="G191" s="177"/>
      <c r="H191" s="177"/>
      <c r="I191" s="176" t="s">
        <v>8137</v>
      </c>
      <c r="J191" s="178">
        <v>102.97029702970298</v>
      </c>
      <c r="K191" s="55">
        <v>13</v>
      </c>
      <c r="L191" s="176" t="s">
        <v>8138</v>
      </c>
      <c r="M191" s="176" t="s">
        <v>3186</v>
      </c>
      <c r="N191" s="176" t="s">
        <v>3160</v>
      </c>
      <c r="O191" s="56">
        <v>1</v>
      </c>
      <c r="P191" s="176" t="s">
        <v>8139</v>
      </c>
    </row>
    <row r="192" spans="1:16" ht="20.100000000000001" customHeight="1" x14ac:dyDescent="0.25">
      <c r="A192" s="175">
        <v>188</v>
      </c>
      <c r="B192" s="176" t="s">
        <v>8134</v>
      </c>
      <c r="C192" s="176" t="s">
        <v>8135</v>
      </c>
      <c r="D192" s="176" t="s">
        <v>8134</v>
      </c>
      <c r="E192" s="176" t="s">
        <v>8136</v>
      </c>
      <c r="F192" s="176" t="s">
        <v>8135</v>
      </c>
      <c r="G192" s="177"/>
      <c r="H192" s="177"/>
      <c r="I192" s="176" t="s">
        <v>8137</v>
      </c>
      <c r="J192" s="178">
        <v>88.118811881188122</v>
      </c>
      <c r="K192" s="55">
        <v>13</v>
      </c>
      <c r="L192" s="176" t="s">
        <v>8138</v>
      </c>
      <c r="M192" s="176" t="s">
        <v>3186</v>
      </c>
      <c r="N192" s="176" t="s">
        <v>3160</v>
      </c>
      <c r="O192" s="56">
        <v>1</v>
      </c>
      <c r="P192" s="176" t="s">
        <v>8139</v>
      </c>
    </row>
    <row r="193" spans="1:16" ht="20.100000000000001" customHeight="1" x14ac:dyDescent="0.25">
      <c r="A193" s="175">
        <v>189</v>
      </c>
      <c r="B193" s="176" t="s">
        <v>8134</v>
      </c>
      <c r="C193" s="176" t="s">
        <v>8135</v>
      </c>
      <c r="D193" s="176" t="s">
        <v>8134</v>
      </c>
      <c r="E193" s="176" t="s">
        <v>8136</v>
      </c>
      <c r="F193" s="176" t="s">
        <v>8135</v>
      </c>
      <c r="G193" s="177"/>
      <c r="H193" s="177"/>
      <c r="I193" s="176" t="s">
        <v>8137</v>
      </c>
      <c r="J193" s="178">
        <v>78.21782178217822</v>
      </c>
      <c r="K193" s="55">
        <v>13</v>
      </c>
      <c r="L193" s="176" t="s">
        <v>8138</v>
      </c>
      <c r="M193" s="176" t="s">
        <v>3186</v>
      </c>
      <c r="N193" s="176" t="s">
        <v>3160</v>
      </c>
      <c r="O193" s="56">
        <v>1</v>
      </c>
      <c r="P193" s="176" t="s">
        <v>8139</v>
      </c>
    </row>
    <row r="194" spans="1:16" ht="20.100000000000001" customHeight="1" x14ac:dyDescent="0.25">
      <c r="A194" s="175">
        <v>190</v>
      </c>
      <c r="B194" s="176" t="s">
        <v>8134</v>
      </c>
      <c r="C194" s="176" t="s">
        <v>8135</v>
      </c>
      <c r="D194" s="176" t="s">
        <v>8134</v>
      </c>
      <c r="E194" s="176" t="s">
        <v>8136</v>
      </c>
      <c r="F194" s="176" t="s">
        <v>8135</v>
      </c>
      <c r="G194" s="177"/>
      <c r="H194" s="177"/>
      <c r="I194" s="176" t="s">
        <v>8137</v>
      </c>
      <c r="J194" s="178">
        <v>40.594059405940591</v>
      </c>
      <c r="K194" s="55">
        <v>13</v>
      </c>
      <c r="L194" s="176" t="s">
        <v>8138</v>
      </c>
      <c r="M194" s="176" t="s">
        <v>3186</v>
      </c>
      <c r="N194" s="176" t="s">
        <v>3160</v>
      </c>
      <c r="O194" s="56">
        <v>1</v>
      </c>
      <c r="P194" s="176" t="s">
        <v>8139</v>
      </c>
    </row>
    <row r="195" spans="1:16" ht="20.100000000000001" customHeight="1" x14ac:dyDescent="0.25">
      <c r="A195" s="175">
        <v>191</v>
      </c>
      <c r="B195" s="176" t="s">
        <v>8134</v>
      </c>
      <c r="C195" s="176" t="s">
        <v>8135</v>
      </c>
      <c r="D195" s="176" t="s">
        <v>8134</v>
      </c>
      <c r="E195" s="176" t="s">
        <v>8136</v>
      </c>
      <c r="F195" s="176" t="s">
        <v>8135</v>
      </c>
      <c r="G195" s="177"/>
      <c r="H195" s="177"/>
      <c r="I195" s="176" t="s">
        <v>8137</v>
      </c>
      <c r="J195" s="178">
        <v>38.613861386138616</v>
      </c>
      <c r="K195" s="55">
        <v>13</v>
      </c>
      <c r="L195" s="176" t="s">
        <v>8138</v>
      </c>
      <c r="M195" s="176" t="s">
        <v>3186</v>
      </c>
      <c r="N195" s="176" t="s">
        <v>3160</v>
      </c>
      <c r="O195" s="56">
        <v>1</v>
      </c>
      <c r="P195" s="176" t="s">
        <v>8139</v>
      </c>
    </row>
    <row r="196" spans="1:16" ht="20.100000000000001" customHeight="1" x14ac:dyDescent="0.25">
      <c r="A196" s="175">
        <v>192</v>
      </c>
      <c r="B196" s="176" t="s">
        <v>8134</v>
      </c>
      <c r="C196" s="176" t="s">
        <v>8135</v>
      </c>
      <c r="D196" s="176" t="s">
        <v>8134</v>
      </c>
      <c r="E196" s="176" t="s">
        <v>8136</v>
      </c>
      <c r="F196" s="176" t="s">
        <v>8135</v>
      </c>
      <c r="G196" s="177"/>
      <c r="H196" s="177"/>
      <c r="I196" s="176" t="s">
        <v>8137</v>
      </c>
      <c r="J196" s="178">
        <v>49.504950495049506</v>
      </c>
      <c r="K196" s="55">
        <v>13</v>
      </c>
      <c r="L196" s="176" t="s">
        <v>8138</v>
      </c>
      <c r="M196" s="176" t="s">
        <v>3186</v>
      </c>
      <c r="N196" s="176" t="s">
        <v>3160</v>
      </c>
      <c r="O196" s="56">
        <v>1</v>
      </c>
      <c r="P196" s="176" t="s">
        <v>8139</v>
      </c>
    </row>
    <row r="197" spans="1:16" ht="20.100000000000001" customHeight="1" x14ac:dyDescent="0.25">
      <c r="A197" s="175">
        <v>193</v>
      </c>
      <c r="B197" s="176" t="s">
        <v>8134</v>
      </c>
      <c r="C197" s="176" t="s">
        <v>8135</v>
      </c>
      <c r="D197" s="176" t="s">
        <v>8134</v>
      </c>
      <c r="E197" s="176" t="s">
        <v>8136</v>
      </c>
      <c r="F197" s="176" t="s">
        <v>8135</v>
      </c>
      <c r="G197" s="177"/>
      <c r="H197" s="177"/>
      <c r="I197" s="176" t="s">
        <v>8137</v>
      </c>
      <c r="J197" s="178">
        <v>65.346534653465341</v>
      </c>
      <c r="K197" s="55">
        <v>13</v>
      </c>
      <c r="L197" s="176" t="s">
        <v>8138</v>
      </c>
      <c r="M197" s="176" t="s">
        <v>3186</v>
      </c>
      <c r="N197" s="176" t="s">
        <v>3160</v>
      </c>
      <c r="O197" s="56">
        <v>1</v>
      </c>
      <c r="P197" s="176" t="s">
        <v>8139</v>
      </c>
    </row>
    <row r="198" spans="1:16" ht="20.100000000000001" customHeight="1" x14ac:dyDescent="0.25">
      <c r="A198" s="175">
        <v>194</v>
      </c>
      <c r="B198" s="176" t="s">
        <v>8134</v>
      </c>
      <c r="C198" s="176" t="s">
        <v>8135</v>
      </c>
      <c r="D198" s="176" t="s">
        <v>8134</v>
      </c>
      <c r="E198" s="176" t="s">
        <v>8136</v>
      </c>
      <c r="F198" s="176" t="s">
        <v>8135</v>
      </c>
      <c r="G198" s="177"/>
      <c r="H198" s="177"/>
      <c r="I198" s="176" t="s">
        <v>8137</v>
      </c>
      <c r="J198" s="178">
        <v>27.722772277227723</v>
      </c>
      <c r="K198" s="55">
        <v>13</v>
      </c>
      <c r="L198" s="176" t="s">
        <v>8138</v>
      </c>
      <c r="M198" s="176" t="s">
        <v>3186</v>
      </c>
      <c r="N198" s="176" t="s">
        <v>3160</v>
      </c>
      <c r="O198" s="56">
        <v>1</v>
      </c>
      <c r="P198" s="176" t="s">
        <v>8139</v>
      </c>
    </row>
    <row r="199" spans="1:16" ht="20.100000000000001" customHeight="1" x14ac:dyDescent="0.25">
      <c r="A199" s="175">
        <v>195</v>
      </c>
      <c r="B199" s="176" t="s">
        <v>8134</v>
      </c>
      <c r="C199" s="176" t="s">
        <v>8135</v>
      </c>
      <c r="D199" s="176" t="s">
        <v>8134</v>
      </c>
      <c r="E199" s="176" t="s">
        <v>8136</v>
      </c>
      <c r="F199" s="176" t="s">
        <v>8135</v>
      </c>
      <c r="G199" s="177"/>
      <c r="H199" s="177"/>
      <c r="I199" s="176" t="s">
        <v>8137</v>
      </c>
      <c r="J199" s="178">
        <v>17.821782178217823</v>
      </c>
      <c r="K199" s="55">
        <v>13</v>
      </c>
      <c r="L199" s="176" t="s">
        <v>8138</v>
      </c>
      <c r="M199" s="176" t="s">
        <v>3186</v>
      </c>
      <c r="N199" s="176" t="s">
        <v>3160</v>
      </c>
      <c r="O199" s="56">
        <v>1</v>
      </c>
      <c r="P199" s="176" t="s">
        <v>8139</v>
      </c>
    </row>
    <row r="200" spans="1:16" ht="20.100000000000001" customHeight="1" x14ac:dyDescent="0.25">
      <c r="A200" s="175">
        <v>196</v>
      </c>
      <c r="B200" s="176" t="s">
        <v>8134</v>
      </c>
      <c r="C200" s="176" t="s">
        <v>8135</v>
      </c>
      <c r="D200" s="176" t="s">
        <v>8134</v>
      </c>
      <c r="E200" s="176" t="s">
        <v>8136</v>
      </c>
      <c r="F200" s="176" t="s">
        <v>8135</v>
      </c>
      <c r="G200" s="177"/>
      <c r="H200" s="177"/>
      <c r="I200" s="176" t="s">
        <v>8137</v>
      </c>
      <c r="J200" s="178">
        <v>45.544554455445542</v>
      </c>
      <c r="K200" s="55">
        <v>13</v>
      </c>
      <c r="L200" s="176" t="s">
        <v>8138</v>
      </c>
      <c r="M200" s="176" t="s">
        <v>3186</v>
      </c>
      <c r="N200" s="176" t="s">
        <v>3160</v>
      </c>
      <c r="O200" s="56">
        <v>1</v>
      </c>
      <c r="P200" s="176" t="s">
        <v>8139</v>
      </c>
    </row>
    <row r="201" spans="1:16" ht="20.100000000000001" customHeight="1" x14ac:dyDescent="0.25">
      <c r="A201" s="175">
        <v>197</v>
      </c>
      <c r="B201" s="176" t="s">
        <v>8134</v>
      </c>
      <c r="C201" s="176" t="s">
        <v>8135</v>
      </c>
      <c r="D201" s="176" t="s">
        <v>8134</v>
      </c>
      <c r="E201" s="176" t="s">
        <v>8136</v>
      </c>
      <c r="F201" s="176" t="s">
        <v>8135</v>
      </c>
      <c r="G201" s="177"/>
      <c r="H201" s="177"/>
      <c r="I201" s="176" t="s">
        <v>8137</v>
      </c>
      <c r="J201" s="178">
        <v>56.435643564356432</v>
      </c>
      <c r="K201" s="55">
        <v>13</v>
      </c>
      <c r="L201" s="176" t="s">
        <v>8138</v>
      </c>
      <c r="M201" s="176" t="s">
        <v>3186</v>
      </c>
      <c r="N201" s="176" t="s">
        <v>3160</v>
      </c>
      <c r="O201" s="56">
        <v>1</v>
      </c>
      <c r="P201" s="176" t="s">
        <v>8139</v>
      </c>
    </row>
    <row r="202" spans="1:16" ht="20.100000000000001" customHeight="1" x14ac:dyDescent="0.25">
      <c r="A202" s="175">
        <v>198</v>
      </c>
      <c r="B202" s="176" t="s">
        <v>8134</v>
      </c>
      <c r="C202" s="176" t="s">
        <v>8135</v>
      </c>
      <c r="D202" s="176" t="s">
        <v>8134</v>
      </c>
      <c r="E202" s="176" t="s">
        <v>8136</v>
      </c>
      <c r="F202" s="176" t="s">
        <v>8135</v>
      </c>
      <c r="G202" s="177"/>
      <c r="H202" s="177"/>
      <c r="I202" s="176" t="s">
        <v>8137</v>
      </c>
      <c r="J202" s="178">
        <v>60.396039603960396</v>
      </c>
      <c r="K202" s="55">
        <v>13</v>
      </c>
      <c r="L202" s="176" t="s">
        <v>8138</v>
      </c>
      <c r="M202" s="176" t="s">
        <v>3186</v>
      </c>
      <c r="N202" s="176" t="s">
        <v>3160</v>
      </c>
      <c r="O202" s="56">
        <v>1</v>
      </c>
      <c r="P202" s="176" t="s">
        <v>8139</v>
      </c>
    </row>
    <row r="203" spans="1:16" ht="20.100000000000001" customHeight="1" x14ac:dyDescent="0.25">
      <c r="A203" s="175">
        <v>199</v>
      </c>
      <c r="B203" s="176" t="s">
        <v>8134</v>
      </c>
      <c r="C203" s="176" t="s">
        <v>8135</v>
      </c>
      <c r="D203" s="176" t="s">
        <v>8134</v>
      </c>
      <c r="E203" s="176" t="s">
        <v>8136</v>
      </c>
      <c r="F203" s="176" t="s">
        <v>8135</v>
      </c>
      <c r="G203" s="177"/>
      <c r="H203" s="177"/>
      <c r="I203" s="176" t="s">
        <v>8137</v>
      </c>
      <c r="J203" s="178">
        <v>60.396039603960396</v>
      </c>
      <c r="K203" s="55">
        <v>13</v>
      </c>
      <c r="L203" s="176" t="s">
        <v>8138</v>
      </c>
      <c r="M203" s="176" t="s">
        <v>3186</v>
      </c>
      <c r="N203" s="176" t="s">
        <v>3160</v>
      </c>
      <c r="O203" s="56">
        <v>1</v>
      </c>
      <c r="P203" s="176" t="s">
        <v>8139</v>
      </c>
    </row>
    <row r="204" spans="1:16" ht="20.100000000000001" customHeight="1" x14ac:dyDescent="0.25">
      <c r="A204" s="175">
        <v>200</v>
      </c>
      <c r="B204" s="176" t="s">
        <v>8134</v>
      </c>
      <c r="C204" s="176" t="s">
        <v>8135</v>
      </c>
      <c r="D204" s="176" t="s">
        <v>8134</v>
      </c>
      <c r="E204" s="176" t="s">
        <v>8136</v>
      </c>
      <c r="F204" s="176" t="s">
        <v>8135</v>
      </c>
      <c r="G204" s="177"/>
      <c r="H204" s="177"/>
      <c r="I204" s="176" t="s">
        <v>8137</v>
      </c>
      <c r="J204" s="178">
        <v>32.67326732673267</v>
      </c>
      <c r="K204" s="55">
        <v>13</v>
      </c>
      <c r="L204" s="176" t="s">
        <v>8138</v>
      </c>
      <c r="M204" s="176" t="s">
        <v>3186</v>
      </c>
      <c r="N204" s="176" t="s">
        <v>3160</v>
      </c>
      <c r="O204" s="56">
        <v>1</v>
      </c>
      <c r="P204" s="176" t="s">
        <v>8139</v>
      </c>
    </row>
    <row r="205" spans="1:16" ht="20.100000000000001" customHeight="1" x14ac:dyDescent="0.25">
      <c r="A205" s="175">
        <v>201</v>
      </c>
      <c r="B205" s="176" t="s">
        <v>8134</v>
      </c>
      <c r="C205" s="176" t="s">
        <v>8135</v>
      </c>
      <c r="D205" s="176" t="s">
        <v>8134</v>
      </c>
      <c r="E205" s="176" t="s">
        <v>8136</v>
      </c>
      <c r="F205" s="176" t="s">
        <v>8135</v>
      </c>
      <c r="G205" s="177"/>
      <c r="H205" s="177"/>
      <c r="I205" s="176" t="s">
        <v>8137</v>
      </c>
      <c r="J205" s="178">
        <v>47.524752475247524</v>
      </c>
      <c r="K205" s="55">
        <v>13</v>
      </c>
      <c r="L205" s="176" t="s">
        <v>8138</v>
      </c>
      <c r="M205" s="176" t="s">
        <v>3186</v>
      </c>
      <c r="N205" s="176" t="s">
        <v>3160</v>
      </c>
      <c r="O205" s="56">
        <v>1</v>
      </c>
      <c r="P205" s="176" t="s">
        <v>8139</v>
      </c>
    </row>
    <row r="206" spans="1:16" ht="20.100000000000001" customHeight="1" x14ac:dyDescent="0.25">
      <c r="A206" s="175">
        <v>202</v>
      </c>
      <c r="B206" s="176" t="s">
        <v>8134</v>
      </c>
      <c r="C206" s="176" t="s">
        <v>8135</v>
      </c>
      <c r="D206" s="176" t="s">
        <v>8134</v>
      </c>
      <c r="E206" s="176" t="s">
        <v>8136</v>
      </c>
      <c r="F206" s="176" t="s">
        <v>8135</v>
      </c>
      <c r="G206" s="177"/>
      <c r="H206" s="177"/>
      <c r="I206" s="176" t="s">
        <v>8137</v>
      </c>
      <c r="J206" s="178">
        <v>82.178217821782184</v>
      </c>
      <c r="K206" s="55">
        <v>13</v>
      </c>
      <c r="L206" s="176" t="s">
        <v>8138</v>
      </c>
      <c r="M206" s="176" t="s">
        <v>3186</v>
      </c>
      <c r="N206" s="176" t="s">
        <v>3160</v>
      </c>
      <c r="O206" s="56">
        <v>1</v>
      </c>
      <c r="P206" s="176" t="s">
        <v>8139</v>
      </c>
    </row>
    <row r="207" spans="1:16" ht="20.100000000000001" customHeight="1" x14ac:dyDescent="0.25">
      <c r="A207" s="175">
        <v>203</v>
      </c>
      <c r="B207" s="176" t="s">
        <v>8134</v>
      </c>
      <c r="C207" s="176" t="s">
        <v>8135</v>
      </c>
      <c r="D207" s="176" t="s">
        <v>8134</v>
      </c>
      <c r="E207" s="176" t="s">
        <v>8136</v>
      </c>
      <c r="F207" s="176" t="s">
        <v>8135</v>
      </c>
      <c r="G207" s="177"/>
      <c r="H207" s="177"/>
      <c r="I207" s="176" t="s">
        <v>8137</v>
      </c>
      <c r="J207" s="178">
        <v>71.287128712871294</v>
      </c>
      <c r="K207" s="55">
        <v>13</v>
      </c>
      <c r="L207" s="176" t="s">
        <v>8138</v>
      </c>
      <c r="M207" s="176" t="s">
        <v>3186</v>
      </c>
      <c r="N207" s="176" t="s">
        <v>3160</v>
      </c>
      <c r="O207" s="56">
        <v>1</v>
      </c>
      <c r="P207" s="176" t="s">
        <v>8139</v>
      </c>
    </row>
    <row r="208" spans="1:16" ht="20.100000000000001" customHeight="1" x14ac:dyDescent="0.25">
      <c r="A208" s="175">
        <v>204</v>
      </c>
      <c r="B208" s="176" t="s">
        <v>8134</v>
      </c>
      <c r="C208" s="176" t="s">
        <v>8135</v>
      </c>
      <c r="D208" s="176" t="s">
        <v>8134</v>
      </c>
      <c r="E208" s="176" t="s">
        <v>8136</v>
      </c>
      <c r="F208" s="176" t="s">
        <v>8135</v>
      </c>
      <c r="G208" s="177"/>
      <c r="H208" s="177"/>
      <c r="I208" s="176" t="s">
        <v>8137</v>
      </c>
      <c r="J208" s="178">
        <v>66.336633663366342</v>
      </c>
      <c r="K208" s="55">
        <v>13</v>
      </c>
      <c r="L208" s="176" t="s">
        <v>8138</v>
      </c>
      <c r="M208" s="176" t="s">
        <v>3186</v>
      </c>
      <c r="N208" s="176" t="s">
        <v>3160</v>
      </c>
      <c r="O208" s="56">
        <v>1</v>
      </c>
      <c r="P208" s="176" t="s">
        <v>8139</v>
      </c>
    </row>
    <row r="209" spans="1:16" ht="20.100000000000001" customHeight="1" x14ac:dyDescent="0.25">
      <c r="A209" s="175">
        <v>205</v>
      </c>
      <c r="B209" s="176" t="s">
        <v>8134</v>
      </c>
      <c r="C209" s="176" t="s">
        <v>8135</v>
      </c>
      <c r="D209" s="176" t="s">
        <v>8134</v>
      </c>
      <c r="E209" s="176" t="s">
        <v>8136</v>
      </c>
      <c r="F209" s="176" t="s">
        <v>8135</v>
      </c>
      <c r="G209" s="177"/>
      <c r="H209" s="177"/>
      <c r="I209" s="176" t="s">
        <v>8137</v>
      </c>
      <c r="J209" s="178">
        <v>58.415841584158414</v>
      </c>
      <c r="K209" s="55">
        <v>13</v>
      </c>
      <c r="L209" s="176" t="s">
        <v>8138</v>
      </c>
      <c r="M209" s="176" t="s">
        <v>3186</v>
      </c>
      <c r="N209" s="176" t="s">
        <v>3160</v>
      </c>
      <c r="O209" s="56">
        <v>1</v>
      </c>
      <c r="P209" s="176" t="s">
        <v>8139</v>
      </c>
    </row>
    <row r="210" spans="1:16" ht="20.100000000000001" customHeight="1" x14ac:dyDescent="0.25">
      <c r="A210" s="175">
        <v>206</v>
      </c>
      <c r="B210" s="176" t="s">
        <v>8134</v>
      </c>
      <c r="C210" s="176" t="s">
        <v>8135</v>
      </c>
      <c r="D210" s="176" t="s">
        <v>8134</v>
      </c>
      <c r="E210" s="176" t="s">
        <v>8136</v>
      </c>
      <c r="F210" s="176" t="s">
        <v>8135</v>
      </c>
      <c r="G210" s="177"/>
      <c r="H210" s="177"/>
      <c r="I210" s="176" t="s">
        <v>8137</v>
      </c>
      <c r="J210" s="178">
        <v>25.742574257425744</v>
      </c>
      <c r="K210" s="55">
        <v>13</v>
      </c>
      <c r="L210" s="176" t="s">
        <v>8138</v>
      </c>
      <c r="M210" s="176" t="s">
        <v>3186</v>
      </c>
      <c r="N210" s="176" t="s">
        <v>3160</v>
      </c>
      <c r="O210" s="56">
        <v>1</v>
      </c>
      <c r="P210" s="176" t="s">
        <v>8139</v>
      </c>
    </row>
    <row r="211" spans="1:16" ht="20.100000000000001" customHeight="1" x14ac:dyDescent="0.25">
      <c r="A211" s="175">
        <v>207</v>
      </c>
      <c r="B211" s="176" t="s">
        <v>8134</v>
      </c>
      <c r="C211" s="176" t="s">
        <v>8135</v>
      </c>
      <c r="D211" s="176" t="s">
        <v>8134</v>
      </c>
      <c r="E211" s="176" t="s">
        <v>8136</v>
      </c>
      <c r="F211" s="176" t="s">
        <v>8135</v>
      </c>
      <c r="G211" s="177"/>
      <c r="H211" s="177"/>
      <c r="I211" s="176" t="s">
        <v>8137</v>
      </c>
      <c r="J211" s="178">
        <v>9.9009900990099009</v>
      </c>
      <c r="K211" s="55">
        <v>13</v>
      </c>
      <c r="L211" s="176" t="s">
        <v>8138</v>
      </c>
      <c r="M211" s="176" t="s">
        <v>3186</v>
      </c>
      <c r="N211" s="176" t="s">
        <v>3160</v>
      </c>
      <c r="O211" s="56">
        <v>1</v>
      </c>
      <c r="P211" s="176" t="s">
        <v>8139</v>
      </c>
    </row>
    <row r="212" spans="1:16" ht="20.100000000000001" customHeight="1" x14ac:dyDescent="0.25">
      <c r="A212" s="175">
        <v>208</v>
      </c>
      <c r="B212" s="176" t="s">
        <v>8134</v>
      </c>
      <c r="C212" s="176" t="s">
        <v>8135</v>
      </c>
      <c r="D212" s="176" t="s">
        <v>8134</v>
      </c>
      <c r="E212" s="176" t="s">
        <v>8136</v>
      </c>
      <c r="F212" s="176" t="s">
        <v>8135</v>
      </c>
      <c r="G212" s="177"/>
      <c r="H212" s="177"/>
      <c r="I212" s="176" t="s">
        <v>8137</v>
      </c>
      <c r="J212" s="178">
        <v>36.633663366336634</v>
      </c>
      <c r="K212" s="55">
        <v>13</v>
      </c>
      <c r="L212" s="176" t="s">
        <v>8138</v>
      </c>
      <c r="M212" s="176" t="s">
        <v>3186</v>
      </c>
      <c r="N212" s="176" t="s">
        <v>3160</v>
      </c>
      <c r="O212" s="56">
        <v>1</v>
      </c>
      <c r="P212" s="176" t="s">
        <v>8139</v>
      </c>
    </row>
    <row r="213" spans="1:16" ht="20.100000000000001" customHeight="1" x14ac:dyDescent="0.25">
      <c r="A213" s="175">
        <v>209</v>
      </c>
      <c r="B213" s="176" t="s">
        <v>8134</v>
      </c>
      <c r="C213" s="176" t="s">
        <v>8135</v>
      </c>
      <c r="D213" s="176" t="s">
        <v>8134</v>
      </c>
      <c r="E213" s="176" t="s">
        <v>8136</v>
      </c>
      <c r="F213" s="176" t="s">
        <v>8135</v>
      </c>
      <c r="G213" s="177"/>
      <c r="H213" s="177"/>
      <c r="I213" s="176" t="s">
        <v>8137</v>
      </c>
      <c r="J213" s="178">
        <v>92.079207920792072</v>
      </c>
      <c r="K213" s="55">
        <v>13</v>
      </c>
      <c r="L213" s="176" t="s">
        <v>8138</v>
      </c>
      <c r="M213" s="176" t="s">
        <v>3186</v>
      </c>
      <c r="N213" s="176" t="s">
        <v>3160</v>
      </c>
      <c r="O213" s="56">
        <v>1</v>
      </c>
      <c r="P213" s="176" t="s">
        <v>8139</v>
      </c>
    </row>
    <row r="214" spans="1:16" ht="20.100000000000001" customHeight="1" x14ac:dyDescent="0.25">
      <c r="A214" s="175">
        <v>210</v>
      </c>
      <c r="B214" s="176" t="s">
        <v>8134</v>
      </c>
      <c r="C214" s="176" t="s">
        <v>8135</v>
      </c>
      <c r="D214" s="176" t="s">
        <v>8134</v>
      </c>
      <c r="E214" s="176" t="s">
        <v>8136</v>
      </c>
      <c r="F214" s="176" t="s">
        <v>8135</v>
      </c>
      <c r="G214" s="177"/>
      <c r="H214" s="177"/>
      <c r="I214" s="176" t="s">
        <v>8137</v>
      </c>
      <c r="J214" s="178">
        <v>91.089108910891085</v>
      </c>
      <c r="K214" s="55">
        <v>13</v>
      </c>
      <c r="L214" s="176" t="s">
        <v>8138</v>
      </c>
      <c r="M214" s="176" t="s">
        <v>3186</v>
      </c>
      <c r="N214" s="176" t="s">
        <v>3160</v>
      </c>
      <c r="O214" s="56">
        <v>1</v>
      </c>
      <c r="P214" s="176" t="s">
        <v>8139</v>
      </c>
    </row>
    <row r="215" spans="1:16" ht="20.100000000000001" customHeight="1" x14ac:dyDescent="0.25">
      <c r="A215" s="175">
        <v>211</v>
      </c>
      <c r="B215" s="176" t="s">
        <v>8134</v>
      </c>
      <c r="C215" s="176" t="s">
        <v>8135</v>
      </c>
      <c r="D215" s="176" t="s">
        <v>8134</v>
      </c>
      <c r="E215" s="176" t="s">
        <v>8136</v>
      </c>
      <c r="F215" s="176" t="s">
        <v>8135</v>
      </c>
      <c r="G215" s="177"/>
      <c r="H215" s="177"/>
      <c r="I215" s="176" t="s">
        <v>8137</v>
      </c>
      <c r="J215" s="178">
        <v>94.059405940594061</v>
      </c>
      <c r="K215" s="55">
        <v>13</v>
      </c>
      <c r="L215" s="176" t="s">
        <v>8138</v>
      </c>
      <c r="M215" s="176" t="s">
        <v>3186</v>
      </c>
      <c r="N215" s="176" t="s">
        <v>3160</v>
      </c>
      <c r="O215" s="56">
        <v>1</v>
      </c>
      <c r="P215" s="176" t="s">
        <v>8139</v>
      </c>
    </row>
    <row r="216" spans="1:16" ht="20.100000000000001" customHeight="1" x14ac:dyDescent="0.25">
      <c r="A216" s="175">
        <v>212</v>
      </c>
      <c r="B216" s="176" t="s">
        <v>8134</v>
      </c>
      <c r="C216" s="176" t="s">
        <v>8135</v>
      </c>
      <c r="D216" s="176" t="s">
        <v>8134</v>
      </c>
      <c r="E216" s="176" t="s">
        <v>8136</v>
      </c>
      <c r="F216" s="176" t="s">
        <v>8135</v>
      </c>
      <c r="G216" s="177"/>
      <c r="H216" s="177"/>
      <c r="I216" s="176" t="s">
        <v>8137</v>
      </c>
      <c r="J216" s="178">
        <v>90.099009900990097</v>
      </c>
      <c r="K216" s="55">
        <v>13</v>
      </c>
      <c r="L216" s="176" t="s">
        <v>8138</v>
      </c>
      <c r="M216" s="176" t="s">
        <v>3186</v>
      </c>
      <c r="N216" s="176" t="s">
        <v>3160</v>
      </c>
      <c r="O216" s="56">
        <v>1</v>
      </c>
      <c r="P216" s="176" t="s">
        <v>8139</v>
      </c>
    </row>
    <row r="217" spans="1:16" ht="20.100000000000001" customHeight="1" x14ac:dyDescent="0.25">
      <c r="A217" s="175">
        <v>213</v>
      </c>
      <c r="B217" s="176" t="s">
        <v>8134</v>
      </c>
      <c r="C217" s="176" t="s">
        <v>8135</v>
      </c>
      <c r="D217" s="176" t="s">
        <v>8134</v>
      </c>
      <c r="E217" s="176" t="s">
        <v>8136</v>
      </c>
      <c r="F217" s="176" t="s">
        <v>8135</v>
      </c>
      <c r="G217" s="177"/>
      <c r="H217" s="177"/>
      <c r="I217" s="176" t="s">
        <v>8137</v>
      </c>
      <c r="J217" s="178">
        <v>86.138613861386133</v>
      </c>
      <c r="K217" s="55">
        <v>13</v>
      </c>
      <c r="L217" s="176" t="s">
        <v>8138</v>
      </c>
      <c r="M217" s="176" t="s">
        <v>3186</v>
      </c>
      <c r="N217" s="176" t="s">
        <v>3160</v>
      </c>
      <c r="O217" s="56">
        <v>1</v>
      </c>
      <c r="P217" s="176" t="s">
        <v>8139</v>
      </c>
    </row>
    <row r="218" spans="1:16" ht="20.100000000000001" customHeight="1" x14ac:dyDescent="0.25">
      <c r="A218" s="175">
        <v>214</v>
      </c>
      <c r="B218" s="176" t="s">
        <v>8134</v>
      </c>
      <c r="C218" s="176" t="s">
        <v>8135</v>
      </c>
      <c r="D218" s="176" t="s">
        <v>8134</v>
      </c>
      <c r="E218" s="176" t="s">
        <v>8136</v>
      </c>
      <c r="F218" s="176" t="s">
        <v>8135</v>
      </c>
      <c r="G218" s="177"/>
      <c r="H218" s="177"/>
      <c r="I218" s="176" t="s">
        <v>8137</v>
      </c>
      <c r="J218" s="178">
        <v>93.069306930693074</v>
      </c>
      <c r="K218" s="55">
        <v>13</v>
      </c>
      <c r="L218" s="176" t="s">
        <v>8138</v>
      </c>
      <c r="M218" s="176" t="s">
        <v>3186</v>
      </c>
      <c r="N218" s="176" t="s">
        <v>3160</v>
      </c>
      <c r="O218" s="56">
        <v>1</v>
      </c>
      <c r="P218" s="176" t="s">
        <v>8139</v>
      </c>
    </row>
    <row r="219" spans="1:16" ht="20.100000000000001" customHeight="1" x14ac:dyDescent="0.25">
      <c r="A219" s="175">
        <v>215</v>
      </c>
      <c r="B219" s="176" t="s">
        <v>8134</v>
      </c>
      <c r="C219" s="176" t="s">
        <v>8135</v>
      </c>
      <c r="D219" s="176" t="s">
        <v>8134</v>
      </c>
      <c r="E219" s="176" t="s">
        <v>8136</v>
      </c>
      <c r="F219" s="176" t="s">
        <v>8135</v>
      </c>
      <c r="G219" s="177"/>
      <c r="H219" s="177"/>
      <c r="I219" s="176" t="s">
        <v>8137</v>
      </c>
      <c r="J219" s="178">
        <v>89.10891089108911</v>
      </c>
      <c r="K219" s="55">
        <v>13</v>
      </c>
      <c r="L219" s="176" t="s">
        <v>8138</v>
      </c>
      <c r="M219" s="176" t="s">
        <v>3186</v>
      </c>
      <c r="N219" s="176" t="s">
        <v>3160</v>
      </c>
      <c r="O219" s="56">
        <v>1</v>
      </c>
      <c r="P219" s="176" t="s">
        <v>8139</v>
      </c>
    </row>
    <row r="220" spans="1:16" ht="20.100000000000001" customHeight="1" x14ac:dyDescent="0.25">
      <c r="A220" s="175">
        <v>216</v>
      </c>
      <c r="B220" s="176" t="s">
        <v>8134</v>
      </c>
      <c r="C220" s="176" t="s">
        <v>8135</v>
      </c>
      <c r="D220" s="176" t="s">
        <v>8134</v>
      </c>
      <c r="E220" s="176" t="s">
        <v>8136</v>
      </c>
      <c r="F220" s="176" t="s">
        <v>8135</v>
      </c>
      <c r="G220" s="177"/>
      <c r="H220" s="177"/>
      <c r="I220" s="176" t="s">
        <v>8137</v>
      </c>
      <c r="J220" s="178">
        <v>18.811881188118811</v>
      </c>
      <c r="K220" s="55">
        <v>13</v>
      </c>
      <c r="L220" s="176" t="s">
        <v>8138</v>
      </c>
      <c r="M220" s="176" t="s">
        <v>3186</v>
      </c>
      <c r="N220" s="176" t="s">
        <v>3160</v>
      </c>
      <c r="O220" s="56">
        <v>2</v>
      </c>
      <c r="P220" s="176" t="s">
        <v>8139</v>
      </c>
    </row>
    <row r="221" spans="1:16" ht="20.100000000000001" customHeight="1" x14ac:dyDescent="0.25">
      <c r="A221" s="175">
        <v>217</v>
      </c>
      <c r="B221" s="176" t="s">
        <v>8134</v>
      </c>
      <c r="C221" s="176" t="s">
        <v>8135</v>
      </c>
      <c r="D221" s="176" t="s">
        <v>8134</v>
      </c>
      <c r="E221" s="176" t="s">
        <v>8136</v>
      </c>
      <c r="F221" s="176" t="s">
        <v>8135</v>
      </c>
      <c r="G221" s="177"/>
      <c r="H221" s="177"/>
      <c r="I221" s="176" t="s">
        <v>8137</v>
      </c>
      <c r="J221" s="178">
        <v>92.079207920792072</v>
      </c>
      <c r="K221" s="55">
        <v>13</v>
      </c>
      <c r="L221" s="176" t="s">
        <v>8138</v>
      </c>
      <c r="M221" s="176" t="s">
        <v>3186</v>
      </c>
      <c r="N221" s="176" t="s">
        <v>3160</v>
      </c>
      <c r="O221" s="56">
        <v>2</v>
      </c>
      <c r="P221" s="176" t="s">
        <v>8139</v>
      </c>
    </row>
    <row r="222" spans="1:16" ht="20.100000000000001" customHeight="1" x14ac:dyDescent="0.25">
      <c r="A222" s="175">
        <v>218</v>
      </c>
      <c r="B222" s="176" t="s">
        <v>8134</v>
      </c>
      <c r="C222" s="176" t="s">
        <v>8135</v>
      </c>
      <c r="D222" s="176" t="s">
        <v>8134</v>
      </c>
      <c r="E222" s="176" t="s">
        <v>8136</v>
      </c>
      <c r="F222" s="176" t="s">
        <v>8135</v>
      </c>
      <c r="G222" s="177"/>
      <c r="H222" s="177"/>
      <c r="I222" s="176" t="s">
        <v>8137</v>
      </c>
      <c r="J222" s="178">
        <v>80.198019801980195</v>
      </c>
      <c r="K222" s="55">
        <v>13</v>
      </c>
      <c r="L222" s="176" t="s">
        <v>8138</v>
      </c>
      <c r="M222" s="176" t="s">
        <v>3186</v>
      </c>
      <c r="N222" s="176" t="s">
        <v>3160</v>
      </c>
      <c r="O222" s="56">
        <v>2</v>
      </c>
      <c r="P222" s="176" t="s">
        <v>8139</v>
      </c>
    </row>
    <row r="223" spans="1:16" ht="20.100000000000001" customHeight="1" x14ac:dyDescent="0.25">
      <c r="A223" s="175">
        <v>219</v>
      </c>
      <c r="B223" s="176" t="s">
        <v>8134</v>
      </c>
      <c r="C223" s="176" t="s">
        <v>8135</v>
      </c>
      <c r="D223" s="176" t="s">
        <v>8134</v>
      </c>
      <c r="E223" s="176" t="s">
        <v>8136</v>
      </c>
      <c r="F223" s="176" t="s">
        <v>8135</v>
      </c>
      <c r="G223" s="177"/>
      <c r="H223" s="177"/>
      <c r="I223" s="176" t="s">
        <v>8137</v>
      </c>
      <c r="J223" s="178">
        <v>88.118811881188122</v>
      </c>
      <c r="K223" s="55">
        <v>13</v>
      </c>
      <c r="L223" s="176" t="s">
        <v>8138</v>
      </c>
      <c r="M223" s="176" t="s">
        <v>3186</v>
      </c>
      <c r="N223" s="176" t="s">
        <v>3160</v>
      </c>
      <c r="O223" s="56">
        <v>2</v>
      </c>
      <c r="P223" s="176" t="s">
        <v>8139</v>
      </c>
    </row>
    <row r="224" spans="1:16" ht="20.100000000000001" customHeight="1" x14ac:dyDescent="0.25">
      <c r="A224" s="175">
        <v>220</v>
      </c>
      <c r="B224" s="176" t="s">
        <v>8134</v>
      </c>
      <c r="C224" s="176" t="s">
        <v>8135</v>
      </c>
      <c r="D224" s="176" t="s">
        <v>8134</v>
      </c>
      <c r="E224" s="176" t="s">
        <v>8136</v>
      </c>
      <c r="F224" s="176" t="s">
        <v>8135</v>
      </c>
      <c r="G224" s="177"/>
      <c r="H224" s="177"/>
      <c r="I224" s="176" t="s">
        <v>8137</v>
      </c>
      <c r="J224" s="178">
        <v>100.99009900990099</v>
      </c>
      <c r="K224" s="55">
        <v>13</v>
      </c>
      <c r="L224" s="176" t="s">
        <v>8138</v>
      </c>
      <c r="M224" s="176" t="s">
        <v>3186</v>
      </c>
      <c r="N224" s="176" t="s">
        <v>3160</v>
      </c>
      <c r="O224" s="56">
        <v>2</v>
      </c>
      <c r="P224" s="176" t="s">
        <v>8139</v>
      </c>
    </row>
    <row r="225" spans="1:16" ht="20.100000000000001" customHeight="1" x14ac:dyDescent="0.25">
      <c r="A225" s="175">
        <v>221</v>
      </c>
      <c r="B225" s="176" t="s">
        <v>8134</v>
      </c>
      <c r="C225" s="176" t="s">
        <v>8135</v>
      </c>
      <c r="D225" s="176" t="s">
        <v>8134</v>
      </c>
      <c r="E225" s="176" t="s">
        <v>8136</v>
      </c>
      <c r="F225" s="176" t="s">
        <v>8135</v>
      </c>
      <c r="G225" s="177"/>
      <c r="H225" s="177"/>
      <c r="I225" s="176" t="s">
        <v>8137</v>
      </c>
      <c r="J225" s="178">
        <v>95.049504950495049</v>
      </c>
      <c r="K225" s="55">
        <v>13</v>
      </c>
      <c r="L225" s="176" t="s">
        <v>8138</v>
      </c>
      <c r="M225" s="176" t="s">
        <v>3186</v>
      </c>
      <c r="N225" s="176" t="s">
        <v>3160</v>
      </c>
      <c r="O225" s="56">
        <v>2</v>
      </c>
      <c r="P225" s="176" t="s">
        <v>8139</v>
      </c>
    </row>
    <row r="226" spans="1:16" ht="20.100000000000001" customHeight="1" x14ac:dyDescent="0.25">
      <c r="A226" s="175">
        <v>222</v>
      </c>
      <c r="B226" s="176" t="s">
        <v>8134</v>
      </c>
      <c r="C226" s="176" t="s">
        <v>8135</v>
      </c>
      <c r="D226" s="176" t="s">
        <v>8134</v>
      </c>
      <c r="E226" s="176" t="s">
        <v>8136</v>
      </c>
      <c r="F226" s="176" t="s">
        <v>8135</v>
      </c>
      <c r="G226" s="177"/>
      <c r="H226" s="177"/>
      <c r="I226" s="176" t="s">
        <v>8137</v>
      </c>
      <c r="J226" s="178">
        <v>99.009900990099013</v>
      </c>
      <c r="K226" s="55">
        <v>13</v>
      </c>
      <c r="L226" s="176" t="s">
        <v>8138</v>
      </c>
      <c r="M226" s="176" t="s">
        <v>3186</v>
      </c>
      <c r="N226" s="176" t="s">
        <v>3160</v>
      </c>
      <c r="O226" s="56">
        <v>2</v>
      </c>
      <c r="P226" s="176" t="s">
        <v>8139</v>
      </c>
    </row>
    <row r="227" spans="1:16" ht="20.100000000000001" customHeight="1" x14ac:dyDescent="0.25">
      <c r="A227" s="175">
        <v>223</v>
      </c>
      <c r="B227" s="176" t="s">
        <v>8134</v>
      </c>
      <c r="C227" s="176" t="s">
        <v>8135</v>
      </c>
      <c r="D227" s="176" t="s">
        <v>8134</v>
      </c>
      <c r="E227" s="176" t="s">
        <v>8136</v>
      </c>
      <c r="F227" s="176" t="s">
        <v>8135</v>
      </c>
      <c r="G227" s="177"/>
      <c r="H227" s="177"/>
      <c r="I227" s="176" t="s">
        <v>8137</v>
      </c>
      <c r="J227" s="178">
        <v>27.722772277227723</v>
      </c>
      <c r="K227" s="55">
        <v>13</v>
      </c>
      <c r="L227" s="176" t="s">
        <v>8138</v>
      </c>
      <c r="M227" s="176" t="s">
        <v>3186</v>
      </c>
      <c r="N227" s="176" t="s">
        <v>3160</v>
      </c>
      <c r="O227" s="56">
        <v>2</v>
      </c>
      <c r="P227" s="176" t="s">
        <v>8139</v>
      </c>
    </row>
    <row r="228" spans="1:16" ht="20.100000000000001" customHeight="1" x14ac:dyDescent="0.25">
      <c r="A228" s="175">
        <v>224</v>
      </c>
      <c r="B228" s="176" t="s">
        <v>8134</v>
      </c>
      <c r="C228" s="176" t="s">
        <v>8135</v>
      </c>
      <c r="D228" s="176" t="s">
        <v>8134</v>
      </c>
      <c r="E228" s="176" t="s">
        <v>8136</v>
      </c>
      <c r="F228" s="176" t="s">
        <v>8135</v>
      </c>
      <c r="G228" s="177"/>
      <c r="H228" s="177"/>
      <c r="I228" s="176" t="s">
        <v>8137</v>
      </c>
      <c r="J228" s="178">
        <v>78.21782178217822</v>
      </c>
      <c r="K228" s="55">
        <v>13</v>
      </c>
      <c r="L228" s="176" t="s">
        <v>8138</v>
      </c>
      <c r="M228" s="176" t="s">
        <v>3186</v>
      </c>
      <c r="N228" s="176" t="s">
        <v>3160</v>
      </c>
      <c r="O228" s="56">
        <v>2</v>
      </c>
      <c r="P228" s="176" t="s">
        <v>8139</v>
      </c>
    </row>
    <row r="229" spans="1:16" ht="20.100000000000001" customHeight="1" x14ac:dyDescent="0.25">
      <c r="A229" s="175">
        <v>225</v>
      </c>
      <c r="B229" s="176" t="s">
        <v>8134</v>
      </c>
      <c r="C229" s="176" t="s">
        <v>8135</v>
      </c>
      <c r="D229" s="176" t="s">
        <v>8134</v>
      </c>
      <c r="E229" s="176" t="s">
        <v>8136</v>
      </c>
      <c r="F229" s="176" t="s">
        <v>8135</v>
      </c>
      <c r="G229" s="177"/>
      <c r="H229" s="177"/>
      <c r="I229" s="176" t="s">
        <v>8137</v>
      </c>
      <c r="J229" s="178">
        <v>86.138613861386133</v>
      </c>
      <c r="K229" s="55">
        <v>13</v>
      </c>
      <c r="L229" s="176" t="s">
        <v>8138</v>
      </c>
      <c r="M229" s="176" t="s">
        <v>3186</v>
      </c>
      <c r="N229" s="176" t="s">
        <v>3160</v>
      </c>
      <c r="O229" s="56">
        <v>2</v>
      </c>
      <c r="P229" s="176" t="s">
        <v>8139</v>
      </c>
    </row>
    <row r="230" spans="1:16" ht="20.100000000000001" customHeight="1" x14ac:dyDescent="0.25">
      <c r="A230" s="175">
        <v>226</v>
      </c>
      <c r="B230" s="176" t="s">
        <v>8134</v>
      </c>
      <c r="C230" s="176" t="s">
        <v>8135</v>
      </c>
      <c r="D230" s="176" t="s">
        <v>8134</v>
      </c>
      <c r="E230" s="176" t="s">
        <v>8136</v>
      </c>
      <c r="F230" s="176" t="s">
        <v>8135</v>
      </c>
      <c r="G230" s="177"/>
      <c r="H230" s="177"/>
      <c r="I230" s="176" t="s">
        <v>8137</v>
      </c>
      <c r="J230" s="178">
        <v>86.138613861386133</v>
      </c>
      <c r="K230" s="55">
        <v>13</v>
      </c>
      <c r="L230" s="176" t="s">
        <v>8138</v>
      </c>
      <c r="M230" s="176" t="s">
        <v>3186</v>
      </c>
      <c r="N230" s="176" t="s">
        <v>3160</v>
      </c>
      <c r="O230" s="56">
        <v>2</v>
      </c>
      <c r="P230" s="176" t="s">
        <v>8139</v>
      </c>
    </row>
    <row r="231" spans="1:16" ht="20.100000000000001" customHeight="1" x14ac:dyDescent="0.25">
      <c r="A231" s="175">
        <v>227</v>
      </c>
      <c r="B231" s="176" t="s">
        <v>8134</v>
      </c>
      <c r="C231" s="176" t="s">
        <v>8135</v>
      </c>
      <c r="D231" s="176" t="s">
        <v>8134</v>
      </c>
      <c r="E231" s="176" t="s">
        <v>8136</v>
      </c>
      <c r="F231" s="176" t="s">
        <v>8135</v>
      </c>
      <c r="G231" s="177"/>
      <c r="H231" s="177"/>
      <c r="I231" s="176" t="s">
        <v>8137</v>
      </c>
      <c r="J231" s="178">
        <v>81.188118811881182</v>
      </c>
      <c r="K231" s="55">
        <v>13</v>
      </c>
      <c r="L231" s="176" t="s">
        <v>8138</v>
      </c>
      <c r="M231" s="176" t="s">
        <v>3186</v>
      </c>
      <c r="N231" s="176" t="s">
        <v>3160</v>
      </c>
      <c r="O231" s="56">
        <v>2</v>
      </c>
      <c r="P231" s="176" t="s">
        <v>8139</v>
      </c>
    </row>
    <row r="232" spans="1:16" ht="20.100000000000001" customHeight="1" x14ac:dyDescent="0.25">
      <c r="A232" s="175">
        <v>228</v>
      </c>
      <c r="B232" s="176" t="s">
        <v>8134</v>
      </c>
      <c r="C232" s="176" t="s">
        <v>8135</v>
      </c>
      <c r="D232" s="176" t="s">
        <v>8134</v>
      </c>
      <c r="E232" s="176" t="s">
        <v>8136</v>
      </c>
      <c r="F232" s="176" t="s">
        <v>8135</v>
      </c>
      <c r="G232" s="177"/>
      <c r="H232" s="177"/>
      <c r="I232" s="176" t="s">
        <v>8137</v>
      </c>
      <c r="J232" s="178">
        <v>84.158415841584159</v>
      </c>
      <c r="K232" s="55">
        <v>13</v>
      </c>
      <c r="L232" s="176" t="s">
        <v>8138</v>
      </c>
      <c r="M232" s="176" t="s">
        <v>3186</v>
      </c>
      <c r="N232" s="176" t="s">
        <v>3160</v>
      </c>
      <c r="O232" s="56">
        <v>2</v>
      </c>
      <c r="P232" s="176" t="s">
        <v>8139</v>
      </c>
    </row>
    <row r="233" spans="1:16" ht="20.100000000000001" customHeight="1" x14ac:dyDescent="0.25">
      <c r="A233" s="175">
        <v>229</v>
      </c>
      <c r="B233" s="176" t="s">
        <v>8134</v>
      </c>
      <c r="C233" s="176" t="s">
        <v>8135</v>
      </c>
      <c r="D233" s="176" t="s">
        <v>8134</v>
      </c>
      <c r="E233" s="176" t="s">
        <v>8136</v>
      </c>
      <c r="F233" s="176" t="s">
        <v>8135</v>
      </c>
      <c r="G233" s="177"/>
      <c r="H233" s="177"/>
      <c r="I233" s="176" t="s">
        <v>8137</v>
      </c>
      <c r="J233" s="178">
        <v>80.198019801980195</v>
      </c>
      <c r="K233" s="55">
        <v>13</v>
      </c>
      <c r="L233" s="176" t="s">
        <v>8138</v>
      </c>
      <c r="M233" s="176" t="s">
        <v>3186</v>
      </c>
      <c r="N233" s="176" t="s">
        <v>3160</v>
      </c>
      <c r="O233" s="56">
        <v>2</v>
      </c>
      <c r="P233" s="176" t="s">
        <v>8139</v>
      </c>
    </row>
    <row r="234" spans="1:16" ht="20.100000000000001" customHeight="1" x14ac:dyDescent="0.25">
      <c r="A234" s="175">
        <v>230</v>
      </c>
      <c r="B234" s="176" t="s">
        <v>8134</v>
      </c>
      <c r="C234" s="176" t="s">
        <v>8135</v>
      </c>
      <c r="D234" s="176" t="s">
        <v>8134</v>
      </c>
      <c r="E234" s="176" t="s">
        <v>8136</v>
      </c>
      <c r="F234" s="176" t="s">
        <v>8135</v>
      </c>
      <c r="G234" s="177"/>
      <c r="H234" s="177"/>
      <c r="I234" s="176" t="s">
        <v>8137</v>
      </c>
      <c r="J234" s="178">
        <v>32.67326732673267</v>
      </c>
      <c r="K234" s="55">
        <v>13</v>
      </c>
      <c r="L234" s="176" t="s">
        <v>8138</v>
      </c>
      <c r="M234" s="176" t="s">
        <v>3186</v>
      </c>
      <c r="N234" s="176" t="s">
        <v>3160</v>
      </c>
      <c r="O234" s="56">
        <v>1</v>
      </c>
      <c r="P234" s="176" t="s">
        <v>8139</v>
      </c>
    </row>
    <row r="235" spans="1:16" ht="20.100000000000001" customHeight="1" x14ac:dyDescent="0.25">
      <c r="A235" s="175">
        <v>231</v>
      </c>
      <c r="B235" s="176" t="s">
        <v>8134</v>
      </c>
      <c r="C235" s="176" t="s">
        <v>8135</v>
      </c>
      <c r="D235" s="176" t="s">
        <v>8134</v>
      </c>
      <c r="E235" s="176" t="s">
        <v>8136</v>
      </c>
      <c r="F235" s="176" t="s">
        <v>8135</v>
      </c>
      <c r="G235" s="177"/>
      <c r="H235" s="177"/>
      <c r="I235" s="176" t="s">
        <v>8137</v>
      </c>
      <c r="J235" s="178">
        <v>84.158415841584159</v>
      </c>
      <c r="K235" s="55">
        <v>13</v>
      </c>
      <c r="L235" s="176" t="s">
        <v>8138</v>
      </c>
      <c r="M235" s="176" t="s">
        <v>3186</v>
      </c>
      <c r="N235" s="176" t="s">
        <v>3160</v>
      </c>
      <c r="O235" s="56">
        <v>2</v>
      </c>
      <c r="P235" s="176" t="s">
        <v>8139</v>
      </c>
    </row>
    <row r="236" spans="1:16" ht="20.100000000000001" customHeight="1" x14ac:dyDescent="0.25">
      <c r="A236" s="175">
        <v>232</v>
      </c>
      <c r="B236" s="176" t="s">
        <v>8134</v>
      </c>
      <c r="C236" s="176" t="s">
        <v>8135</v>
      </c>
      <c r="D236" s="176" t="s">
        <v>8134</v>
      </c>
      <c r="E236" s="176" t="s">
        <v>8136</v>
      </c>
      <c r="F236" s="176" t="s">
        <v>8135</v>
      </c>
      <c r="G236" s="177"/>
      <c r="H236" s="177"/>
      <c r="I236" s="176" t="s">
        <v>8137</v>
      </c>
      <c r="J236" s="178">
        <v>96.039603960396036</v>
      </c>
      <c r="K236" s="55">
        <v>13</v>
      </c>
      <c r="L236" s="176" t="s">
        <v>8138</v>
      </c>
      <c r="M236" s="176" t="s">
        <v>3186</v>
      </c>
      <c r="N236" s="176" t="s">
        <v>3160</v>
      </c>
      <c r="O236" s="56">
        <v>2</v>
      </c>
      <c r="P236" s="176" t="s">
        <v>8139</v>
      </c>
    </row>
    <row r="237" spans="1:16" ht="20.100000000000001" customHeight="1" x14ac:dyDescent="0.25">
      <c r="A237" s="175">
        <v>233</v>
      </c>
      <c r="B237" s="176" t="s">
        <v>8134</v>
      </c>
      <c r="C237" s="176" t="s">
        <v>8135</v>
      </c>
      <c r="D237" s="176" t="s">
        <v>8134</v>
      </c>
      <c r="E237" s="176" t="s">
        <v>8136</v>
      </c>
      <c r="F237" s="176" t="s">
        <v>8135</v>
      </c>
      <c r="G237" s="177"/>
      <c r="H237" s="177"/>
      <c r="I237" s="176" t="s">
        <v>8137</v>
      </c>
      <c r="J237" s="178">
        <v>25.742574257425744</v>
      </c>
      <c r="K237" s="55">
        <v>13</v>
      </c>
      <c r="L237" s="176" t="s">
        <v>8138</v>
      </c>
      <c r="M237" s="176" t="s">
        <v>3186</v>
      </c>
      <c r="N237" s="176" t="s">
        <v>3160</v>
      </c>
      <c r="O237" s="56">
        <v>2</v>
      </c>
      <c r="P237" s="176" t="s">
        <v>8139</v>
      </c>
    </row>
    <row r="238" spans="1:16" ht="20.100000000000001" customHeight="1" x14ac:dyDescent="0.25">
      <c r="A238" s="175">
        <v>234</v>
      </c>
      <c r="B238" s="176" t="s">
        <v>8134</v>
      </c>
      <c r="C238" s="176" t="s">
        <v>8135</v>
      </c>
      <c r="D238" s="176" t="s">
        <v>8134</v>
      </c>
      <c r="E238" s="176" t="s">
        <v>8136</v>
      </c>
      <c r="F238" s="176" t="s">
        <v>8135</v>
      </c>
      <c r="G238" s="177"/>
      <c r="H238" s="177"/>
      <c r="I238" s="176" t="s">
        <v>8137</v>
      </c>
      <c r="J238" s="178">
        <v>91.089108910891085</v>
      </c>
      <c r="K238" s="55">
        <v>13</v>
      </c>
      <c r="L238" s="176" t="s">
        <v>8138</v>
      </c>
      <c r="M238" s="176" t="s">
        <v>3186</v>
      </c>
      <c r="N238" s="176" t="s">
        <v>3160</v>
      </c>
      <c r="O238" s="56">
        <v>2</v>
      </c>
      <c r="P238" s="176" t="s">
        <v>8139</v>
      </c>
    </row>
    <row r="239" spans="1:16" ht="20.100000000000001" customHeight="1" x14ac:dyDescent="0.25">
      <c r="A239" s="175">
        <v>235</v>
      </c>
      <c r="B239" s="176" t="s">
        <v>8134</v>
      </c>
      <c r="C239" s="176" t="s">
        <v>8135</v>
      </c>
      <c r="D239" s="176" t="s">
        <v>8134</v>
      </c>
      <c r="E239" s="176" t="s">
        <v>8136</v>
      </c>
      <c r="F239" s="176" t="s">
        <v>8135</v>
      </c>
      <c r="G239" s="177"/>
      <c r="H239" s="177"/>
      <c r="I239" s="176" t="s">
        <v>8137</v>
      </c>
      <c r="J239" s="178">
        <v>86.138613861386133</v>
      </c>
      <c r="K239" s="55">
        <v>13</v>
      </c>
      <c r="L239" s="176" t="s">
        <v>8138</v>
      </c>
      <c r="M239" s="176" t="s">
        <v>3186</v>
      </c>
      <c r="N239" s="176" t="s">
        <v>3160</v>
      </c>
      <c r="O239" s="56">
        <v>2</v>
      </c>
      <c r="P239" s="176" t="s">
        <v>8139</v>
      </c>
    </row>
    <row r="240" spans="1:16" ht="20.100000000000001" customHeight="1" x14ac:dyDescent="0.25">
      <c r="A240" s="175">
        <v>236</v>
      </c>
      <c r="B240" s="176" t="s">
        <v>8134</v>
      </c>
      <c r="C240" s="176" t="s">
        <v>8135</v>
      </c>
      <c r="D240" s="176" t="s">
        <v>8134</v>
      </c>
      <c r="E240" s="176" t="s">
        <v>8136</v>
      </c>
      <c r="F240" s="176" t="s">
        <v>8135</v>
      </c>
      <c r="G240" s="177"/>
      <c r="H240" s="177"/>
      <c r="I240" s="176" t="s">
        <v>8137</v>
      </c>
      <c r="J240" s="178">
        <v>93.069306930693074</v>
      </c>
      <c r="K240" s="55">
        <v>13</v>
      </c>
      <c r="L240" s="176" t="s">
        <v>8138</v>
      </c>
      <c r="M240" s="176" t="s">
        <v>3186</v>
      </c>
      <c r="N240" s="176" t="s">
        <v>3160</v>
      </c>
      <c r="O240" s="56">
        <v>2</v>
      </c>
      <c r="P240" s="176" t="s">
        <v>8139</v>
      </c>
    </row>
    <row r="241" spans="1:16" ht="20.100000000000001" customHeight="1" x14ac:dyDescent="0.25">
      <c r="A241" s="175">
        <v>237</v>
      </c>
      <c r="B241" s="176" t="s">
        <v>8134</v>
      </c>
      <c r="C241" s="176" t="s">
        <v>8135</v>
      </c>
      <c r="D241" s="176" t="s">
        <v>8134</v>
      </c>
      <c r="E241" s="176" t="s">
        <v>8136</v>
      </c>
      <c r="F241" s="176" t="s">
        <v>8135</v>
      </c>
      <c r="G241" s="177"/>
      <c r="H241" s="177"/>
      <c r="I241" s="176" t="s">
        <v>8137</v>
      </c>
      <c r="J241" s="178">
        <v>85.148514851485146</v>
      </c>
      <c r="K241" s="55">
        <v>13</v>
      </c>
      <c r="L241" s="176" t="s">
        <v>8138</v>
      </c>
      <c r="M241" s="176" t="s">
        <v>3186</v>
      </c>
      <c r="N241" s="176" t="s">
        <v>3160</v>
      </c>
      <c r="O241" s="56">
        <v>2</v>
      </c>
      <c r="P241" s="176" t="s">
        <v>8139</v>
      </c>
    </row>
    <row r="242" spans="1:16" ht="20.100000000000001" customHeight="1" x14ac:dyDescent="0.25">
      <c r="A242" s="175">
        <v>238</v>
      </c>
      <c r="B242" s="176" t="s">
        <v>8134</v>
      </c>
      <c r="C242" s="176" t="s">
        <v>8135</v>
      </c>
      <c r="D242" s="176" t="s">
        <v>8134</v>
      </c>
      <c r="E242" s="176" t="s">
        <v>8136</v>
      </c>
      <c r="F242" s="176" t="s">
        <v>8135</v>
      </c>
      <c r="G242" s="177"/>
      <c r="H242" s="177"/>
      <c r="I242" s="176" t="s">
        <v>8137</v>
      </c>
      <c r="J242" s="178">
        <v>94.059405940594061</v>
      </c>
      <c r="K242" s="55">
        <v>13</v>
      </c>
      <c r="L242" s="176" t="s">
        <v>8138</v>
      </c>
      <c r="M242" s="176" t="s">
        <v>3186</v>
      </c>
      <c r="N242" s="176" t="s">
        <v>3160</v>
      </c>
      <c r="O242" s="56">
        <v>2</v>
      </c>
      <c r="P242" s="176" t="s">
        <v>8139</v>
      </c>
    </row>
    <row r="243" spans="1:16" ht="20.100000000000001" customHeight="1" x14ac:dyDescent="0.25">
      <c r="A243" s="175">
        <v>239</v>
      </c>
      <c r="B243" s="176" t="s">
        <v>8134</v>
      </c>
      <c r="C243" s="176" t="s">
        <v>8135</v>
      </c>
      <c r="D243" s="176" t="s">
        <v>8134</v>
      </c>
      <c r="E243" s="176" t="s">
        <v>8136</v>
      </c>
      <c r="F243" s="176" t="s">
        <v>8135</v>
      </c>
      <c r="G243" s="177"/>
      <c r="H243" s="177"/>
      <c r="I243" s="176" t="s">
        <v>8137</v>
      </c>
      <c r="J243" s="178">
        <v>28.712871287128714</v>
      </c>
      <c r="K243" s="55">
        <v>13</v>
      </c>
      <c r="L243" s="176" t="s">
        <v>8138</v>
      </c>
      <c r="M243" s="176" t="s">
        <v>3186</v>
      </c>
      <c r="N243" s="176" t="s">
        <v>3160</v>
      </c>
      <c r="O243" s="56">
        <v>2</v>
      </c>
      <c r="P243" s="176" t="s">
        <v>8139</v>
      </c>
    </row>
    <row r="244" spans="1:16" ht="20.100000000000001" customHeight="1" x14ac:dyDescent="0.25">
      <c r="A244" s="175">
        <v>240</v>
      </c>
      <c r="B244" s="176" t="s">
        <v>8134</v>
      </c>
      <c r="C244" s="176" t="s">
        <v>8135</v>
      </c>
      <c r="D244" s="176" t="s">
        <v>8134</v>
      </c>
      <c r="E244" s="176" t="s">
        <v>8136</v>
      </c>
      <c r="F244" s="176" t="s">
        <v>8135</v>
      </c>
      <c r="G244" s="177"/>
      <c r="H244" s="177"/>
      <c r="I244" s="176" t="s">
        <v>8137</v>
      </c>
      <c r="J244" s="178">
        <v>94.059405940594061</v>
      </c>
      <c r="K244" s="55">
        <v>13</v>
      </c>
      <c r="L244" s="176" t="s">
        <v>8138</v>
      </c>
      <c r="M244" s="176" t="s">
        <v>3186</v>
      </c>
      <c r="N244" s="176" t="s">
        <v>3160</v>
      </c>
      <c r="O244" s="56">
        <v>2</v>
      </c>
      <c r="P244" s="176" t="s">
        <v>8139</v>
      </c>
    </row>
    <row r="245" spans="1:16" ht="20.100000000000001" customHeight="1" x14ac:dyDescent="0.25">
      <c r="A245" s="175">
        <v>241</v>
      </c>
      <c r="B245" s="176" t="s">
        <v>8134</v>
      </c>
      <c r="C245" s="176" t="s">
        <v>8135</v>
      </c>
      <c r="D245" s="176" t="s">
        <v>8134</v>
      </c>
      <c r="E245" s="176" t="s">
        <v>8136</v>
      </c>
      <c r="F245" s="176" t="s">
        <v>8135</v>
      </c>
      <c r="G245" s="177"/>
      <c r="H245" s="177"/>
      <c r="I245" s="176" t="s">
        <v>8137</v>
      </c>
      <c r="J245" s="178">
        <v>75.247524752475243</v>
      </c>
      <c r="K245" s="55">
        <v>13</v>
      </c>
      <c r="L245" s="176" t="s">
        <v>8138</v>
      </c>
      <c r="M245" s="176" t="s">
        <v>3186</v>
      </c>
      <c r="N245" s="176" t="s">
        <v>3160</v>
      </c>
      <c r="O245" s="56">
        <v>2</v>
      </c>
      <c r="P245" s="176" t="s">
        <v>8139</v>
      </c>
    </row>
    <row r="246" spans="1:16" ht="20.100000000000001" customHeight="1" x14ac:dyDescent="0.25">
      <c r="A246" s="175">
        <v>242</v>
      </c>
      <c r="B246" s="176" t="s">
        <v>8134</v>
      </c>
      <c r="C246" s="176" t="s">
        <v>8135</v>
      </c>
      <c r="D246" s="176" t="s">
        <v>8134</v>
      </c>
      <c r="E246" s="176" t="s">
        <v>8136</v>
      </c>
      <c r="F246" s="176" t="s">
        <v>8135</v>
      </c>
      <c r="G246" s="177"/>
      <c r="H246" s="177"/>
      <c r="I246" s="176" t="s">
        <v>8137</v>
      </c>
      <c r="J246" s="178">
        <v>80.198019801980195</v>
      </c>
      <c r="K246" s="55">
        <v>13</v>
      </c>
      <c r="L246" s="176" t="s">
        <v>8138</v>
      </c>
      <c r="M246" s="176" t="s">
        <v>3186</v>
      </c>
      <c r="N246" s="176" t="s">
        <v>3160</v>
      </c>
      <c r="O246" s="56">
        <v>2</v>
      </c>
      <c r="P246" s="176" t="s">
        <v>8139</v>
      </c>
    </row>
    <row r="247" spans="1:16" ht="20.100000000000001" customHeight="1" x14ac:dyDescent="0.25">
      <c r="A247" s="175">
        <v>243</v>
      </c>
      <c r="B247" s="176" t="s">
        <v>8134</v>
      </c>
      <c r="C247" s="176" t="s">
        <v>8135</v>
      </c>
      <c r="D247" s="176" t="s">
        <v>8134</v>
      </c>
      <c r="E247" s="176" t="s">
        <v>8136</v>
      </c>
      <c r="F247" s="176" t="s">
        <v>8135</v>
      </c>
      <c r="G247" s="177"/>
      <c r="H247" s="177"/>
      <c r="I247" s="176" t="s">
        <v>8137</v>
      </c>
      <c r="J247" s="178">
        <v>73.267326732673268</v>
      </c>
      <c r="K247" s="55">
        <v>13</v>
      </c>
      <c r="L247" s="176" t="s">
        <v>8138</v>
      </c>
      <c r="M247" s="176" t="s">
        <v>3186</v>
      </c>
      <c r="N247" s="176" t="s">
        <v>3160</v>
      </c>
      <c r="O247" s="56">
        <v>2</v>
      </c>
      <c r="P247" s="176" t="s">
        <v>8139</v>
      </c>
    </row>
    <row r="248" spans="1:16" ht="20.100000000000001" customHeight="1" x14ac:dyDescent="0.25">
      <c r="A248" s="175">
        <v>244</v>
      </c>
      <c r="B248" s="176" t="s">
        <v>8134</v>
      </c>
      <c r="C248" s="176" t="s">
        <v>8135</v>
      </c>
      <c r="D248" s="176" t="s">
        <v>8134</v>
      </c>
      <c r="E248" s="176" t="s">
        <v>8136</v>
      </c>
      <c r="F248" s="176" t="s">
        <v>8135</v>
      </c>
      <c r="G248" s="177"/>
      <c r="H248" s="177"/>
      <c r="I248" s="176" t="s">
        <v>8137</v>
      </c>
      <c r="J248" s="178">
        <v>92.079207920792072</v>
      </c>
      <c r="K248" s="55">
        <v>13</v>
      </c>
      <c r="L248" s="176" t="s">
        <v>8138</v>
      </c>
      <c r="M248" s="176" t="s">
        <v>3186</v>
      </c>
      <c r="N248" s="176" t="s">
        <v>3160</v>
      </c>
      <c r="O248" s="56">
        <v>1</v>
      </c>
      <c r="P248" s="176" t="s">
        <v>8139</v>
      </c>
    </row>
    <row r="249" spans="1:16" ht="20.100000000000001" customHeight="1" x14ac:dyDescent="0.25">
      <c r="A249" s="175">
        <v>245</v>
      </c>
      <c r="B249" s="176" t="s">
        <v>8134</v>
      </c>
      <c r="C249" s="176" t="s">
        <v>8135</v>
      </c>
      <c r="D249" s="176" t="s">
        <v>8134</v>
      </c>
      <c r="E249" s="176" t="s">
        <v>8136</v>
      </c>
      <c r="F249" s="176" t="s">
        <v>8135</v>
      </c>
      <c r="G249" s="177"/>
      <c r="H249" s="177"/>
      <c r="I249" s="176" t="s">
        <v>8137</v>
      </c>
      <c r="J249" s="178">
        <v>28.712871287128714</v>
      </c>
      <c r="K249" s="55">
        <v>13</v>
      </c>
      <c r="L249" s="176" t="s">
        <v>8138</v>
      </c>
      <c r="M249" s="176" t="s">
        <v>3186</v>
      </c>
      <c r="N249" s="176" t="s">
        <v>3160</v>
      </c>
      <c r="O249" s="56">
        <v>2</v>
      </c>
      <c r="P249" s="176" t="s">
        <v>8139</v>
      </c>
    </row>
    <row r="250" spans="1:16" ht="20.100000000000001" customHeight="1" x14ac:dyDescent="0.25">
      <c r="A250" s="175">
        <v>246</v>
      </c>
      <c r="B250" s="176" t="s">
        <v>8134</v>
      </c>
      <c r="C250" s="176" t="s">
        <v>8135</v>
      </c>
      <c r="D250" s="176" t="s">
        <v>8134</v>
      </c>
      <c r="E250" s="176" t="s">
        <v>8136</v>
      </c>
      <c r="F250" s="176" t="s">
        <v>8135</v>
      </c>
      <c r="G250" s="177"/>
      <c r="H250" s="177"/>
      <c r="I250" s="176" t="s">
        <v>8137</v>
      </c>
      <c r="J250" s="178">
        <v>101.98019801980197</v>
      </c>
      <c r="K250" s="55">
        <v>13</v>
      </c>
      <c r="L250" s="176" t="s">
        <v>8138</v>
      </c>
      <c r="M250" s="176" t="s">
        <v>3186</v>
      </c>
      <c r="N250" s="176" t="s">
        <v>3160</v>
      </c>
      <c r="O250" s="56">
        <v>2</v>
      </c>
      <c r="P250" s="176" t="s">
        <v>8139</v>
      </c>
    </row>
    <row r="251" spans="1:16" ht="20.100000000000001" customHeight="1" x14ac:dyDescent="0.25">
      <c r="A251" s="175">
        <v>247</v>
      </c>
      <c r="B251" s="176" t="s">
        <v>8134</v>
      </c>
      <c r="C251" s="176" t="s">
        <v>8135</v>
      </c>
      <c r="D251" s="176" t="s">
        <v>8134</v>
      </c>
      <c r="E251" s="176" t="s">
        <v>8136</v>
      </c>
      <c r="F251" s="176" t="s">
        <v>8135</v>
      </c>
      <c r="G251" s="177"/>
      <c r="H251" s="177"/>
      <c r="I251" s="176" t="s">
        <v>8137</v>
      </c>
      <c r="J251" s="178">
        <v>98.019801980198025</v>
      </c>
      <c r="K251" s="55">
        <v>13</v>
      </c>
      <c r="L251" s="176" t="s">
        <v>8138</v>
      </c>
      <c r="M251" s="176" t="s">
        <v>3186</v>
      </c>
      <c r="N251" s="176" t="s">
        <v>3160</v>
      </c>
      <c r="O251" s="56">
        <v>2</v>
      </c>
      <c r="P251" s="176" t="s">
        <v>8139</v>
      </c>
    </row>
    <row r="252" spans="1:16" ht="20.100000000000001" customHeight="1" x14ac:dyDescent="0.25">
      <c r="A252" s="175">
        <v>248</v>
      </c>
      <c r="B252" s="176" t="s">
        <v>8134</v>
      </c>
      <c r="C252" s="176" t="s">
        <v>8135</v>
      </c>
      <c r="D252" s="176" t="s">
        <v>8134</v>
      </c>
      <c r="E252" s="176" t="s">
        <v>8136</v>
      </c>
      <c r="F252" s="176" t="s">
        <v>8135</v>
      </c>
      <c r="G252" s="177"/>
      <c r="H252" s="177"/>
      <c r="I252" s="176" t="s">
        <v>8137</v>
      </c>
      <c r="J252" s="178">
        <v>100</v>
      </c>
      <c r="K252" s="55">
        <v>13</v>
      </c>
      <c r="L252" s="176" t="s">
        <v>8138</v>
      </c>
      <c r="M252" s="176" t="s">
        <v>3186</v>
      </c>
      <c r="N252" s="176" t="s">
        <v>3160</v>
      </c>
      <c r="O252" s="56">
        <v>2</v>
      </c>
      <c r="P252" s="176" t="s">
        <v>8139</v>
      </c>
    </row>
    <row r="253" spans="1:16" ht="20.100000000000001" customHeight="1" x14ac:dyDescent="0.25">
      <c r="A253" s="175">
        <v>249</v>
      </c>
      <c r="B253" s="176" t="s">
        <v>8134</v>
      </c>
      <c r="C253" s="176" t="s">
        <v>8135</v>
      </c>
      <c r="D253" s="176" t="s">
        <v>8134</v>
      </c>
      <c r="E253" s="176" t="s">
        <v>8136</v>
      </c>
      <c r="F253" s="176" t="s">
        <v>8135</v>
      </c>
      <c r="G253" s="177"/>
      <c r="H253" s="177"/>
      <c r="I253" s="176" t="s">
        <v>8137</v>
      </c>
      <c r="J253" s="178">
        <v>100.99009900990099</v>
      </c>
      <c r="K253" s="55">
        <v>13</v>
      </c>
      <c r="L253" s="176" t="s">
        <v>8138</v>
      </c>
      <c r="M253" s="176" t="s">
        <v>3186</v>
      </c>
      <c r="N253" s="176" t="s">
        <v>3160</v>
      </c>
      <c r="O253" s="56">
        <v>2</v>
      </c>
      <c r="P253" s="176" t="s">
        <v>8139</v>
      </c>
    </row>
    <row r="254" spans="1:16" ht="20.100000000000001" customHeight="1" x14ac:dyDescent="0.25">
      <c r="A254" s="175">
        <v>250</v>
      </c>
      <c r="B254" s="176" t="s">
        <v>8134</v>
      </c>
      <c r="C254" s="176" t="s">
        <v>8135</v>
      </c>
      <c r="D254" s="176" t="s">
        <v>8134</v>
      </c>
      <c r="E254" s="176" t="s">
        <v>8136</v>
      </c>
      <c r="F254" s="176" t="s">
        <v>8135</v>
      </c>
      <c r="G254" s="177"/>
      <c r="H254" s="177"/>
      <c r="I254" s="176" t="s">
        <v>8137</v>
      </c>
      <c r="J254" s="178">
        <v>55.445544554455445</v>
      </c>
      <c r="K254" s="55">
        <v>13</v>
      </c>
      <c r="L254" s="176" t="s">
        <v>8138</v>
      </c>
      <c r="M254" s="176" t="s">
        <v>3186</v>
      </c>
      <c r="N254" s="176" t="s">
        <v>3160</v>
      </c>
      <c r="O254" s="56">
        <v>2</v>
      </c>
      <c r="P254" s="176" t="s">
        <v>8139</v>
      </c>
    </row>
    <row r="255" spans="1:16" ht="20.100000000000001" customHeight="1" x14ac:dyDescent="0.25">
      <c r="A255" s="175">
        <v>251</v>
      </c>
      <c r="B255" s="176" t="s">
        <v>8134</v>
      </c>
      <c r="C255" s="176" t="s">
        <v>8135</v>
      </c>
      <c r="D255" s="176" t="s">
        <v>8134</v>
      </c>
      <c r="E255" s="176" t="s">
        <v>8136</v>
      </c>
      <c r="F255" s="176" t="s">
        <v>8135</v>
      </c>
      <c r="G255" s="177"/>
      <c r="H255" s="177"/>
      <c r="I255" s="176" t="s">
        <v>8137</v>
      </c>
      <c r="J255" s="178">
        <v>30.693069306930692</v>
      </c>
      <c r="K255" s="55">
        <v>13</v>
      </c>
      <c r="L255" s="176" t="s">
        <v>8138</v>
      </c>
      <c r="M255" s="176" t="s">
        <v>3186</v>
      </c>
      <c r="N255" s="176" t="s">
        <v>3160</v>
      </c>
      <c r="O255" s="56">
        <v>1</v>
      </c>
      <c r="P255" s="176" t="s">
        <v>8139</v>
      </c>
    </row>
    <row r="256" spans="1:16" ht="20.100000000000001" customHeight="1" x14ac:dyDescent="0.25">
      <c r="A256" s="175">
        <v>252</v>
      </c>
      <c r="B256" s="176" t="s">
        <v>8134</v>
      </c>
      <c r="C256" s="176" t="s">
        <v>8135</v>
      </c>
      <c r="D256" s="176" t="s">
        <v>8134</v>
      </c>
      <c r="E256" s="176" t="s">
        <v>8136</v>
      </c>
      <c r="F256" s="176" t="s">
        <v>8135</v>
      </c>
      <c r="G256" s="177"/>
      <c r="H256" s="177"/>
      <c r="I256" s="176" t="s">
        <v>8137</v>
      </c>
      <c r="J256" s="178">
        <v>84.158415841584159</v>
      </c>
      <c r="K256" s="55">
        <v>13</v>
      </c>
      <c r="L256" s="176" t="s">
        <v>8138</v>
      </c>
      <c r="M256" s="176" t="s">
        <v>3186</v>
      </c>
      <c r="N256" s="176" t="s">
        <v>3160</v>
      </c>
      <c r="O256" s="56">
        <v>2</v>
      </c>
      <c r="P256" s="176" t="s">
        <v>8139</v>
      </c>
    </row>
    <row r="257" spans="1:16" ht="20.100000000000001" customHeight="1" x14ac:dyDescent="0.25">
      <c r="A257" s="175">
        <v>253</v>
      </c>
      <c r="B257" s="176" t="s">
        <v>8134</v>
      </c>
      <c r="C257" s="176" t="s">
        <v>8135</v>
      </c>
      <c r="D257" s="176" t="s">
        <v>8134</v>
      </c>
      <c r="E257" s="176" t="s">
        <v>8136</v>
      </c>
      <c r="F257" s="176" t="s">
        <v>8135</v>
      </c>
      <c r="G257" s="177"/>
      <c r="H257" s="177"/>
      <c r="I257" s="176" t="s">
        <v>8137</v>
      </c>
      <c r="J257" s="178">
        <v>96.039603960396036</v>
      </c>
      <c r="K257" s="55">
        <v>13</v>
      </c>
      <c r="L257" s="176" t="s">
        <v>8138</v>
      </c>
      <c r="M257" s="176" t="s">
        <v>3186</v>
      </c>
      <c r="N257" s="176" t="s">
        <v>3160</v>
      </c>
      <c r="O257" s="56">
        <v>2</v>
      </c>
      <c r="P257" s="176" t="s">
        <v>8139</v>
      </c>
    </row>
    <row r="258" spans="1:16" ht="20.100000000000001" customHeight="1" x14ac:dyDescent="0.25">
      <c r="A258" s="175">
        <v>254</v>
      </c>
      <c r="B258" s="176" t="s">
        <v>8134</v>
      </c>
      <c r="C258" s="176" t="s">
        <v>8135</v>
      </c>
      <c r="D258" s="176" t="s">
        <v>8134</v>
      </c>
      <c r="E258" s="176" t="s">
        <v>8136</v>
      </c>
      <c r="F258" s="176" t="s">
        <v>8135</v>
      </c>
      <c r="G258" s="177"/>
      <c r="H258" s="177"/>
      <c r="I258" s="176" t="s">
        <v>8137</v>
      </c>
      <c r="J258" s="178">
        <v>92.079207920792072</v>
      </c>
      <c r="K258" s="55">
        <v>13</v>
      </c>
      <c r="L258" s="176" t="s">
        <v>8138</v>
      </c>
      <c r="M258" s="176" t="s">
        <v>3186</v>
      </c>
      <c r="N258" s="176" t="s">
        <v>3160</v>
      </c>
      <c r="O258" s="56">
        <v>2</v>
      </c>
      <c r="P258" s="176" t="s">
        <v>8139</v>
      </c>
    </row>
    <row r="259" spans="1:16" ht="20.100000000000001" customHeight="1" x14ac:dyDescent="0.25">
      <c r="A259" s="175">
        <v>255</v>
      </c>
      <c r="B259" s="176" t="s">
        <v>8134</v>
      </c>
      <c r="C259" s="176" t="s">
        <v>8135</v>
      </c>
      <c r="D259" s="176" t="s">
        <v>8134</v>
      </c>
      <c r="E259" s="176" t="s">
        <v>8136</v>
      </c>
      <c r="F259" s="176" t="s">
        <v>8135</v>
      </c>
      <c r="G259" s="177"/>
      <c r="H259" s="177"/>
      <c r="I259" s="176" t="s">
        <v>8137</v>
      </c>
      <c r="J259" s="178">
        <v>90.099009900990097</v>
      </c>
      <c r="K259" s="55">
        <v>13</v>
      </c>
      <c r="L259" s="176" t="s">
        <v>8138</v>
      </c>
      <c r="M259" s="176" t="s">
        <v>3186</v>
      </c>
      <c r="N259" s="176" t="s">
        <v>3160</v>
      </c>
      <c r="O259" s="56">
        <v>2</v>
      </c>
      <c r="P259" s="176" t="s">
        <v>8139</v>
      </c>
    </row>
    <row r="260" spans="1:16" ht="20.100000000000001" customHeight="1" x14ac:dyDescent="0.25">
      <c r="A260" s="175">
        <v>256</v>
      </c>
      <c r="B260" s="176" t="s">
        <v>8134</v>
      </c>
      <c r="C260" s="176" t="s">
        <v>8135</v>
      </c>
      <c r="D260" s="176" t="s">
        <v>8134</v>
      </c>
      <c r="E260" s="176" t="s">
        <v>8136</v>
      </c>
      <c r="F260" s="176" t="s">
        <v>8135</v>
      </c>
      <c r="G260" s="177"/>
      <c r="H260" s="177"/>
      <c r="I260" s="176" t="s">
        <v>8137</v>
      </c>
      <c r="J260" s="178">
        <v>88.118811881188122</v>
      </c>
      <c r="K260" s="55">
        <v>13</v>
      </c>
      <c r="L260" s="176" t="s">
        <v>8138</v>
      </c>
      <c r="M260" s="176" t="s">
        <v>3186</v>
      </c>
      <c r="N260" s="176" t="s">
        <v>3160</v>
      </c>
      <c r="O260" s="56">
        <v>2</v>
      </c>
      <c r="P260" s="176" t="s">
        <v>8139</v>
      </c>
    </row>
    <row r="261" spans="1:16" ht="20.100000000000001" customHeight="1" x14ac:dyDescent="0.25">
      <c r="A261" s="175">
        <v>257</v>
      </c>
      <c r="B261" s="176" t="s">
        <v>8134</v>
      </c>
      <c r="C261" s="176" t="s">
        <v>8135</v>
      </c>
      <c r="D261" s="176" t="s">
        <v>8134</v>
      </c>
      <c r="E261" s="176" t="s">
        <v>8136</v>
      </c>
      <c r="F261" s="176" t="s">
        <v>8135</v>
      </c>
      <c r="G261" s="177"/>
      <c r="H261" s="177"/>
      <c r="I261" s="176" t="s">
        <v>8137</v>
      </c>
      <c r="J261" s="178">
        <v>93.069306930693074</v>
      </c>
      <c r="K261" s="55">
        <v>13</v>
      </c>
      <c r="L261" s="176" t="s">
        <v>8138</v>
      </c>
      <c r="M261" s="176" t="s">
        <v>3186</v>
      </c>
      <c r="N261" s="176" t="s">
        <v>3160</v>
      </c>
      <c r="O261" s="56">
        <v>2</v>
      </c>
      <c r="P261" s="176" t="s">
        <v>8139</v>
      </c>
    </row>
    <row r="262" spans="1:16" ht="20.100000000000001" customHeight="1" x14ac:dyDescent="0.25">
      <c r="A262" s="175">
        <v>258</v>
      </c>
      <c r="B262" s="176" t="s">
        <v>8134</v>
      </c>
      <c r="C262" s="176" t="s">
        <v>8135</v>
      </c>
      <c r="D262" s="176" t="s">
        <v>8134</v>
      </c>
      <c r="E262" s="176" t="s">
        <v>8136</v>
      </c>
      <c r="F262" s="176" t="s">
        <v>8135</v>
      </c>
      <c r="G262" s="177"/>
      <c r="H262" s="177"/>
      <c r="I262" s="176" t="s">
        <v>8137</v>
      </c>
      <c r="J262" s="178">
        <v>79.207920792079207</v>
      </c>
      <c r="K262" s="55">
        <v>13</v>
      </c>
      <c r="L262" s="176" t="s">
        <v>8138</v>
      </c>
      <c r="M262" s="176" t="s">
        <v>3186</v>
      </c>
      <c r="N262" s="176" t="s">
        <v>3160</v>
      </c>
      <c r="O262" s="56">
        <v>2</v>
      </c>
      <c r="P262" s="176" t="s">
        <v>8139</v>
      </c>
    </row>
    <row r="263" spans="1:16" ht="20.100000000000001" customHeight="1" x14ac:dyDescent="0.25">
      <c r="A263" s="175">
        <v>259</v>
      </c>
      <c r="B263" s="176" t="s">
        <v>8134</v>
      </c>
      <c r="C263" s="176" t="s">
        <v>8135</v>
      </c>
      <c r="D263" s="176" t="s">
        <v>8134</v>
      </c>
      <c r="E263" s="176" t="s">
        <v>8136</v>
      </c>
      <c r="F263" s="176" t="s">
        <v>8135</v>
      </c>
      <c r="G263" s="177"/>
      <c r="H263" s="177"/>
      <c r="I263" s="176" t="s">
        <v>8137</v>
      </c>
      <c r="J263" s="178">
        <v>24.752475247524753</v>
      </c>
      <c r="K263" s="55">
        <v>13</v>
      </c>
      <c r="L263" s="176" t="s">
        <v>8138</v>
      </c>
      <c r="M263" s="176" t="s">
        <v>3186</v>
      </c>
      <c r="N263" s="176" t="s">
        <v>3160</v>
      </c>
      <c r="O263" s="56">
        <v>2</v>
      </c>
      <c r="P263" s="176" t="s">
        <v>8139</v>
      </c>
    </row>
    <row r="264" spans="1:16" ht="20.100000000000001" customHeight="1" x14ac:dyDescent="0.25">
      <c r="A264" s="175">
        <v>260</v>
      </c>
      <c r="B264" s="176" t="s">
        <v>8134</v>
      </c>
      <c r="C264" s="176" t="s">
        <v>8135</v>
      </c>
      <c r="D264" s="176" t="s">
        <v>8134</v>
      </c>
      <c r="E264" s="176" t="s">
        <v>8136</v>
      </c>
      <c r="F264" s="176" t="s">
        <v>8135</v>
      </c>
      <c r="G264" s="177"/>
      <c r="H264" s="177"/>
      <c r="I264" s="176" t="s">
        <v>8137</v>
      </c>
      <c r="J264" s="178">
        <v>76.237623762376231</v>
      </c>
      <c r="K264" s="55">
        <v>13</v>
      </c>
      <c r="L264" s="176" t="s">
        <v>8138</v>
      </c>
      <c r="M264" s="176" t="s">
        <v>3186</v>
      </c>
      <c r="N264" s="176" t="s">
        <v>3160</v>
      </c>
      <c r="O264" s="56">
        <v>1</v>
      </c>
      <c r="P264" s="176" t="s">
        <v>8139</v>
      </c>
    </row>
    <row r="265" spans="1:16" ht="20.100000000000001" customHeight="1" x14ac:dyDescent="0.25">
      <c r="A265" s="175">
        <v>261</v>
      </c>
      <c r="B265" s="176" t="s">
        <v>8134</v>
      </c>
      <c r="C265" s="176" t="s">
        <v>8135</v>
      </c>
      <c r="D265" s="176" t="s">
        <v>8134</v>
      </c>
      <c r="E265" s="176" t="s">
        <v>8136</v>
      </c>
      <c r="F265" s="176" t="s">
        <v>8135</v>
      </c>
      <c r="G265" s="177"/>
      <c r="H265" s="177"/>
      <c r="I265" s="176" t="s">
        <v>8137</v>
      </c>
      <c r="J265" s="178">
        <v>69.306930693069305</v>
      </c>
      <c r="K265" s="55">
        <v>13</v>
      </c>
      <c r="L265" s="176" t="s">
        <v>8138</v>
      </c>
      <c r="M265" s="176" t="s">
        <v>3186</v>
      </c>
      <c r="N265" s="176" t="s">
        <v>3160</v>
      </c>
      <c r="O265" s="56">
        <v>1</v>
      </c>
      <c r="P265" s="176" t="s">
        <v>8139</v>
      </c>
    </row>
    <row r="266" spans="1:16" ht="20.100000000000001" customHeight="1" x14ac:dyDescent="0.25">
      <c r="A266" s="175">
        <v>262</v>
      </c>
      <c r="B266" s="176" t="s">
        <v>8134</v>
      </c>
      <c r="C266" s="176" t="s">
        <v>8135</v>
      </c>
      <c r="D266" s="176" t="s">
        <v>8134</v>
      </c>
      <c r="E266" s="176" t="s">
        <v>8136</v>
      </c>
      <c r="F266" s="176" t="s">
        <v>8135</v>
      </c>
      <c r="G266" s="177"/>
      <c r="H266" s="177"/>
      <c r="I266" s="176" t="s">
        <v>8137</v>
      </c>
      <c r="J266" s="178">
        <v>25.742574257425744</v>
      </c>
      <c r="K266" s="55">
        <v>13</v>
      </c>
      <c r="L266" s="176" t="s">
        <v>8138</v>
      </c>
      <c r="M266" s="176" t="s">
        <v>3186</v>
      </c>
      <c r="N266" s="176" t="s">
        <v>3160</v>
      </c>
      <c r="O266" s="56">
        <v>1</v>
      </c>
      <c r="P266" s="176" t="s">
        <v>8139</v>
      </c>
    </row>
    <row r="267" spans="1:16" ht="20.100000000000001" customHeight="1" x14ac:dyDescent="0.25">
      <c r="A267" s="175">
        <v>263</v>
      </c>
      <c r="B267" s="176" t="s">
        <v>8134</v>
      </c>
      <c r="C267" s="176" t="s">
        <v>8135</v>
      </c>
      <c r="D267" s="176" t="s">
        <v>8134</v>
      </c>
      <c r="E267" s="176" t="s">
        <v>8136</v>
      </c>
      <c r="F267" s="176" t="s">
        <v>8135</v>
      </c>
      <c r="G267" s="177"/>
      <c r="H267" s="177"/>
      <c r="I267" s="176" t="s">
        <v>8137</v>
      </c>
      <c r="J267" s="178">
        <v>77.227722772277232</v>
      </c>
      <c r="K267" s="55">
        <v>12</v>
      </c>
      <c r="L267" s="176" t="s">
        <v>8138</v>
      </c>
      <c r="M267" s="176" t="s">
        <v>3186</v>
      </c>
      <c r="N267" s="176" t="s">
        <v>3173</v>
      </c>
      <c r="O267" s="56">
        <v>2</v>
      </c>
      <c r="P267" s="176" t="s">
        <v>8139</v>
      </c>
    </row>
    <row r="268" spans="1:16" ht="20.100000000000001" customHeight="1" x14ac:dyDescent="0.25">
      <c r="A268" s="175">
        <v>264</v>
      </c>
      <c r="B268" s="176" t="s">
        <v>8134</v>
      </c>
      <c r="C268" s="176" t="s">
        <v>8135</v>
      </c>
      <c r="D268" s="176" t="s">
        <v>8134</v>
      </c>
      <c r="E268" s="176" t="s">
        <v>8136</v>
      </c>
      <c r="F268" s="176" t="s">
        <v>8135</v>
      </c>
      <c r="G268" s="177"/>
      <c r="H268" s="177"/>
      <c r="I268" s="176" t="s">
        <v>8137</v>
      </c>
      <c r="J268" s="178">
        <v>60.396039603960396</v>
      </c>
      <c r="K268" s="55">
        <v>12</v>
      </c>
      <c r="L268" s="176" t="s">
        <v>8138</v>
      </c>
      <c r="M268" s="176" t="s">
        <v>3186</v>
      </c>
      <c r="N268" s="176" t="s">
        <v>3173</v>
      </c>
      <c r="O268" s="56">
        <v>2</v>
      </c>
      <c r="P268" s="176" t="s">
        <v>8139</v>
      </c>
    </row>
    <row r="269" spans="1:16" ht="20.100000000000001" customHeight="1" x14ac:dyDescent="0.25">
      <c r="A269" s="175">
        <v>265</v>
      </c>
      <c r="B269" s="176" t="s">
        <v>8134</v>
      </c>
      <c r="C269" s="176" t="s">
        <v>8135</v>
      </c>
      <c r="D269" s="176" t="s">
        <v>8134</v>
      </c>
      <c r="E269" s="176" t="s">
        <v>8136</v>
      </c>
      <c r="F269" s="176" t="s">
        <v>8135</v>
      </c>
      <c r="G269" s="177"/>
      <c r="H269" s="177"/>
      <c r="I269" s="176" t="s">
        <v>8137</v>
      </c>
      <c r="J269" s="178">
        <v>71.287128712871294</v>
      </c>
      <c r="K269" s="55">
        <v>12</v>
      </c>
      <c r="L269" s="176" t="s">
        <v>8138</v>
      </c>
      <c r="M269" s="176" t="s">
        <v>3186</v>
      </c>
      <c r="N269" s="176" t="s">
        <v>3173</v>
      </c>
      <c r="O269" s="56">
        <v>2</v>
      </c>
      <c r="P269" s="176" t="s">
        <v>8139</v>
      </c>
    </row>
    <row r="270" spans="1:16" ht="20.100000000000001" customHeight="1" x14ac:dyDescent="0.25">
      <c r="A270" s="175">
        <v>266</v>
      </c>
      <c r="B270" s="176" t="s">
        <v>8134</v>
      </c>
      <c r="C270" s="176" t="s">
        <v>8135</v>
      </c>
      <c r="D270" s="176" t="s">
        <v>8134</v>
      </c>
      <c r="E270" s="176" t="s">
        <v>8136</v>
      </c>
      <c r="F270" s="176" t="s">
        <v>8135</v>
      </c>
      <c r="G270" s="177"/>
      <c r="H270" s="177"/>
      <c r="I270" s="176" t="s">
        <v>8137</v>
      </c>
      <c r="J270" s="178">
        <v>70.297029702970292</v>
      </c>
      <c r="K270" s="55">
        <v>12</v>
      </c>
      <c r="L270" s="176" t="s">
        <v>8138</v>
      </c>
      <c r="M270" s="176" t="s">
        <v>3186</v>
      </c>
      <c r="N270" s="176" t="s">
        <v>3173</v>
      </c>
      <c r="O270" s="56">
        <v>1</v>
      </c>
      <c r="P270" s="176" t="s">
        <v>8139</v>
      </c>
    </row>
    <row r="271" spans="1:16" ht="20.100000000000001" customHeight="1" x14ac:dyDescent="0.25">
      <c r="A271" s="175">
        <v>267</v>
      </c>
      <c r="B271" s="176" t="s">
        <v>8134</v>
      </c>
      <c r="C271" s="176" t="s">
        <v>8135</v>
      </c>
      <c r="D271" s="176" t="s">
        <v>8134</v>
      </c>
      <c r="E271" s="176" t="s">
        <v>8136</v>
      </c>
      <c r="F271" s="176" t="s">
        <v>8135</v>
      </c>
      <c r="G271" s="177"/>
      <c r="H271" s="177"/>
      <c r="I271" s="176" t="s">
        <v>8137</v>
      </c>
      <c r="J271" s="178">
        <v>13.861386138613861</v>
      </c>
      <c r="K271" s="55">
        <v>12</v>
      </c>
      <c r="L271" s="176" t="s">
        <v>8138</v>
      </c>
      <c r="M271" s="176" t="s">
        <v>3186</v>
      </c>
      <c r="N271" s="176" t="s">
        <v>3173</v>
      </c>
      <c r="O271" s="56">
        <v>1</v>
      </c>
      <c r="P271" s="176" t="s">
        <v>8139</v>
      </c>
    </row>
    <row r="272" spans="1:16" ht="20.100000000000001" customHeight="1" x14ac:dyDescent="0.25">
      <c r="A272" s="175">
        <v>268</v>
      </c>
      <c r="B272" s="176" t="s">
        <v>8134</v>
      </c>
      <c r="C272" s="176" t="s">
        <v>8135</v>
      </c>
      <c r="D272" s="176" t="s">
        <v>8134</v>
      </c>
      <c r="E272" s="176" t="s">
        <v>8136</v>
      </c>
      <c r="F272" s="176" t="s">
        <v>8135</v>
      </c>
      <c r="G272" s="177"/>
      <c r="H272" s="177"/>
      <c r="I272" s="176" t="s">
        <v>8137</v>
      </c>
      <c r="J272" s="178">
        <v>59.405940594059409</v>
      </c>
      <c r="K272" s="55">
        <v>13</v>
      </c>
      <c r="L272" s="176" t="s">
        <v>8138</v>
      </c>
      <c r="M272" s="176" t="s">
        <v>3186</v>
      </c>
      <c r="N272" s="176" t="s">
        <v>3160</v>
      </c>
      <c r="O272" s="56">
        <v>1</v>
      </c>
      <c r="P272" s="176" t="s">
        <v>8139</v>
      </c>
    </row>
    <row r="273" spans="1:16" ht="20.100000000000001" customHeight="1" x14ac:dyDescent="0.25">
      <c r="A273" s="175">
        <v>269</v>
      </c>
      <c r="B273" s="176" t="s">
        <v>8134</v>
      </c>
      <c r="C273" s="176" t="s">
        <v>8135</v>
      </c>
      <c r="D273" s="176" t="s">
        <v>8134</v>
      </c>
      <c r="E273" s="176" t="s">
        <v>8136</v>
      </c>
      <c r="F273" s="176" t="s">
        <v>8135</v>
      </c>
      <c r="G273" s="177"/>
      <c r="H273" s="177"/>
      <c r="I273" s="176" t="s">
        <v>8137</v>
      </c>
      <c r="J273" s="178">
        <v>68.316831683168317</v>
      </c>
      <c r="K273" s="55">
        <v>13</v>
      </c>
      <c r="L273" s="176" t="s">
        <v>8138</v>
      </c>
      <c r="M273" s="176" t="s">
        <v>3186</v>
      </c>
      <c r="N273" s="176" t="s">
        <v>3160</v>
      </c>
      <c r="O273" s="56">
        <v>1</v>
      </c>
      <c r="P273" s="176" t="s">
        <v>8139</v>
      </c>
    </row>
    <row r="274" spans="1:16" ht="20.100000000000001" customHeight="1" x14ac:dyDescent="0.25">
      <c r="A274" s="175">
        <v>270</v>
      </c>
      <c r="B274" s="176" t="s">
        <v>8134</v>
      </c>
      <c r="C274" s="176" t="s">
        <v>8135</v>
      </c>
      <c r="D274" s="176" t="s">
        <v>8134</v>
      </c>
      <c r="E274" s="176" t="s">
        <v>8136</v>
      </c>
      <c r="F274" s="176" t="s">
        <v>8135</v>
      </c>
      <c r="G274" s="177"/>
      <c r="H274" s="177"/>
      <c r="I274" s="176" t="s">
        <v>8137</v>
      </c>
      <c r="J274" s="178">
        <v>58.415841584158414</v>
      </c>
      <c r="K274" s="55">
        <v>13</v>
      </c>
      <c r="L274" s="176" t="s">
        <v>8138</v>
      </c>
      <c r="M274" s="176" t="s">
        <v>3186</v>
      </c>
      <c r="N274" s="176" t="s">
        <v>3160</v>
      </c>
      <c r="O274" s="56">
        <v>1</v>
      </c>
      <c r="P274" s="176" t="s">
        <v>8139</v>
      </c>
    </row>
    <row r="275" spans="1:16" ht="20.100000000000001" customHeight="1" x14ac:dyDescent="0.25">
      <c r="A275" s="175">
        <v>271</v>
      </c>
      <c r="B275" s="176" t="s">
        <v>8134</v>
      </c>
      <c r="C275" s="176" t="s">
        <v>8135</v>
      </c>
      <c r="D275" s="176" t="s">
        <v>8134</v>
      </c>
      <c r="E275" s="176" t="s">
        <v>8136</v>
      </c>
      <c r="F275" s="176" t="s">
        <v>8135</v>
      </c>
      <c r="G275" s="177"/>
      <c r="H275" s="177"/>
      <c r="I275" s="176" t="s">
        <v>8137</v>
      </c>
      <c r="J275" s="178">
        <v>23.762376237623762</v>
      </c>
      <c r="K275" s="55">
        <v>13</v>
      </c>
      <c r="L275" s="176" t="s">
        <v>8138</v>
      </c>
      <c r="M275" s="176" t="s">
        <v>3186</v>
      </c>
      <c r="N275" s="176" t="s">
        <v>3160</v>
      </c>
      <c r="O275" s="56">
        <v>1</v>
      </c>
      <c r="P275" s="176" t="s">
        <v>8139</v>
      </c>
    </row>
    <row r="276" spans="1:16" ht="20.100000000000001" customHeight="1" x14ac:dyDescent="0.25">
      <c r="A276" s="175">
        <v>272</v>
      </c>
      <c r="B276" s="176" t="s">
        <v>8134</v>
      </c>
      <c r="C276" s="176" t="s">
        <v>8135</v>
      </c>
      <c r="D276" s="176" t="s">
        <v>8134</v>
      </c>
      <c r="E276" s="176" t="s">
        <v>8136</v>
      </c>
      <c r="F276" s="176" t="s">
        <v>8135</v>
      </c>
      <c r="G276" s="177"/>
      <c r="H276" s="177"/>
      <c r="I276" s="176" t="s">
        <v>8137</v>
      </c>
      <c r="J276" s="178">
        <v>60.396039603960396</v>
      </c>
      <c r="K276" s="55">
        <v>13</v>
      </c>
      <c r="L276" s="176" t="s">
        <v>8138</v>
      </c>
      <c r="M276" s="176" t="s">
        <v>3186</v>
      </c>
      <c r="N276" s="176" t="s">
        <v>3160</v>
      </c>
      <c r="O276" s="56">
        <v>1</v>
      </c>
      <c r="P276" s="176" t="s">
        <v>8139</v>
      </c>
    </row>
    <row r="277" spans="1:16" ht="20.100000000000001" customHeight="1" x14ac:dyDescent="0.25">
      <c r="A277" s="175">
        <v>273</v>
      </c>
      <c r="B277" s="176" t="s">
        <v>8134</v>
      </c>
      <c r="C277" s="176" t="s">
        <v>8135</v>
      </c>
      <c r="D277" s="176" t="s">
        <v>8134</v>
      </c>
      <c r="E277" s="176" t="s">
        <v>8136</v>
      </c>
      <c r="F277" s="176" t="s">
        <v>8135</v>
      </c>
      <c r="G277" s="177"/>
      <c r="H277" s="177"/>
      <c r="I277" s="176" t="s">
        <v>8137</v>
      </c>
      <c r="J277" s="178">
        <v>63.366336633663366</v>
      </c>
      <c r="K277" s="55">
        <v>13</v>
      </c>
      <c r="L277" s="176" t="s">
        <v>8138</v>
      </c>
      <c r="M277" s="176" t="s">
        <v>3186</v>
      </c>
      <c r="N277" s="176" t="s">
        <v>3160</v>
      </c>
      <c r="O277" s="56">
        <v>1</v>
      </c>
      <c r="P277" s="176" t="s">
        <v>8139</v>
      </c>
    </row>
    <row r="278" spans="1:16" ht="20.100000000000001" customHeight="1" x14ac:dyDescent="0.25">
      <c r="A278" s="175">
        <v>274</v>
      </c>
      <c r="B278" s="176" t="s">
        <v>8134</v>
      </c>
      <c r="C278" s="176" t="s">
        <v>8135</v>
      </c>
      <c r="D278" s="176" t="s">
        <v>8134</v>
      </c>
      <c r="E278" s="176" t="s">
        <v>8136</v>
      </c>
      <c r="F278" s="176" t="s">
        <v>8135</v>
      </c>
      <c r="G278" s="177"/>
      <c r="H278" s="177"/>
      <c r="I278" s="176" t="s">
        <v>8137</v>
      </c>
      <c r="J278" s="178">
        <v>54.455445544554458</v>
      </c>
      <c r="K278" s="55">
        <v>13</v>
      </c>
      <c r="L278" s="176" t="s">
        <v>8138</v>
      </c>
      <c r="M278" s="176" t="s">
        <v>3186</v>
      </c>
      <c r="N278" s="176" t="s">
        <v>3160</v>
      </c>
      <c r="O278" s="56">
        <v>1</v>
      </c>
      <c r="P278" s="176" t="s">
        <v>8139</v>
      </c>
    </row>
    <row r="279" spans="1:16" ht="20.100000000000001" customHeight="1" x14ac:dyDescent="0.25">
      <c r="A279" s="175">
        <v>275</v>
      </c>
      <c r="B279" s="176" t="s">
        <v>8134</v>
      </c>
      <c r="C279" s="176" t="s">
        <v>8135</v>
      </c>
      <c r="D279" s="176" t="s">
        <v>8134</v>
      </c>
      <c r="E279" s="176" t="s">
        <v>8136</v>
      </c>
      <c r="F279" s="176" t="s">
        <v>8135</v>
      </c>
      <c r="G279" s="177"/>
      <c r="H279" s="177"/>
      <c r="I279" s="176" t="s">
        <v>8137</v>
      </c>
      <c r="J279" s="178">
        <v>63.366336633663366</v>
      </c>
      <c r="K279" s="55">
        <v>13</v>
      </c>
      <c r="L279" s="176" t="s">
        <v>8138</v>
      </c>
      <c r="M279" s="176" t="s">
        <v>3186</v>
      </c>
      <c r="N279" s="176" t="s">
        <v>3160</v>
      </c>
      <c r="O279" s="56">
        <v>1</v>
      </c>
      <c r="P279" s="176" t="s">
        <v>8139</v>
      </c>
    </row>
    <row r="280" spans="1:16" ht="20.100000000000001" customHeight="1" x14ac:dyDescent="0.25">
      <c r="A280" s="175">
        <v>276</v>
      </c>
      <c r="B280" s="176" t="s">
        <v>8134</v>
      </c>
      <c r="C280" s="176" t="s">
        <v>8135</v>
      </c>
      <c r="D280" s="176" t="s">
        <v>8134</v>
      </c>
      <c r="E280" s="176" t="s">
        <v>8136</v>
      </c>
      <c r="F280" s="176" t="s">
        <v>8135</v>
      </c>
      <c r="G280" s="177"/>
      <c r="H280" s="177"/>
      <c r="I280" s="176" t="s">
        <v>8137</v>
      </c>
      <c r="J280" s="178">
        <v>63.366336633663366</v>
      </c>
      <c r="K280" s="55">
        <v>13</v>
      </c>
      <c r="L280" s="176" t="s">
        <v>8138</v>
      </c>
      <c r="M280" s="176" t="s">
        <v>3186</v>
      </c>
      <c r="N280" s="176" t="s">
        <v>3160</v>
      </c>
      <c r="O280" s="56">
        <v>1</v>
      </c>
      <c r="P280" s="176" t="s">
        <v>8139</v>
      </c>
    </row>
    <row r="281" spans="1:16" ht="20.100000000000001" customHeight="1" x14ac:dyDescent="0.25">
      <c r="A281" s="175">
        <v>277</v>
      </c>
      <c r="B281" s="176" t="s">
        <v>8134</v>
      </c>
      <c r="C281" s="176" t="s">
        <v>8135</v>
      </c>
      <c r="D281" s="176" t="s">
        <v>8134</v>
      </c>
      <c r="E281" s="176" t="s">
        <v>8136</v>
      </c>
      <c r="F281" s="176" t="s">
        <v>8135</v>
      </c>
      <c r="G281" s="177"/>
      <c r="H281" s="177"/>
      <c r="I281" s="176" t="s">
        <v>8137</v>
      </c>
      <c r="J281" s="178">
        <v>18.811881188118811</v>
      </c>
      <c r="K281" s="55">
        <v>13</v>
      </c>
      <c r="L281" s="176" t="s">
        <v>8138</v>
      </c>
      <c r="M281" s="176" t="s">
        <v>3186</v>
      </c>
      <c r="N281" s="176" t="s">
        <v>3160</v>
      </c>
      <c r="O281" s="56">
        <v>1</v>
      </c>
      <c r="P281" s="176" t="s">
        <v>8139</v>
      </c>
    </row>
    <row r="282" spans="1:16" ht="20.100000000000001" customHeight="1" x14ac:dyDescent="0.25">
      <c r="A282" s="175">
        <v>278</v>
      </c>
      <c r="B282" s="176" t="s">
        <v>8134</v>
      </c>
      <c r="C282" s="176" t="s">
        <v>8135</v>
      </c>
      <c r="D282" s="176" t="s">
        <v>8134</v>
      </c>
      <c r="E282" s="176" t="s">
        <v>8136</v>
      </c>
      <c r="F282" s="176" t="s">
        <v>8135</v>
      </c>
      <c r="G282" s="177"/>
      <c r="H282" s="177"/>
      <c r="I282" s="176" t="s">
        <v>8137</v>
      </c>
      <c r="J282" s="178">
        <v>50.495049504950494</v>
      </c>
      <c r="K282" s="55">
        <v>13</v>
      </c>
      <c r="L282" s="176" t="s">
        <v>8138</v>
      </c>
      <c r="M282" s="176" t="s">
        <v>3186</v>
      </c>
      <c r="N282" s="176" t="s">
        <v>3160</v>
      </c>
      <c r="O282" s="56">
        <v>1</v>
      </c>
      <c r="P282" s="176" t="s">
        <v>8139</v>
      </c>
    </row>
    <row r="283" spans="1:16" ht="20.100000000000001" customHeight="1" x14ac:dyDescent="0.25">
      <c r="A283" s="175">
        <v>279</v>
      </c>
      <c r="B283" s="176" t="s">
        <v>8134</v>
      </c>
      <c r="C283" s="176" t="s">
        <v>8135</v>
      </c>
      <c r="D283" s="176" t="s">
        <v>8134</v>
      </c>
      <c r="E283" s="176" t="s">
        <v>8136</v>
      </c>
      <c r="F283" s="176" t="s">
        <v>8135</v>
      </c>
      <c r="G283" s="177"/>
      <c r="H283" s="177"/>
      <c r="I283" s="176" t="s">
        <v>8137</v>
      </c>
      <c r="J283" s="178">
        <v>15.841584158415841</v>
      </c>
      <c r="K283" s="55">
        <v>13</v>
      </c>
      <c r="L283" s="176" t="s">
        <v>8138</v>
      </c>
      <c r="M283" s="176" t="s">
        <v>3186</v>
      </c>
      <c r="N283" s="176" t="s">
        <v>3160</v>
      </c>
      <c r="O283" s="56">
        <v>1</v>
      </c>
      <c r="P283" s="176" t="s">
        <v>8139</v>
      </c>
    </row>
    <row r="284" spans="1:16" ht="20.100000000000001" customHeight="1" x14ac:dyDescent="0.25">
      <c r="A284" s="175">
        <v>280</v>
      </c>
      <c r="B284" s="176" t="s">
        <v>8134</v>
      </c>
      <c r="C284" s="176" t="s">
        <v>8135</v>
      </c>
      <c r="D284" s="176" t="s">
        <v>8134</v>
      </c>
      <c r="E284" s="176" t="s">
        <v>8136</v>
      </c>
      <c r="F284" s="176" t="s">
        <v>8135</v>
      </c>
      <c r="G284" s="177"/>
      <c r="H284" s="177"/>
      <c r="I284" s="176" t="s">
        <v>8137</v>
      </c>
      <c r="J284" s="178">
        <v>19.801980198019802</v>
      </c>
      <c r="K284" s="55">
        <v>13</v>
      </c>
      <c r="L284" s="176" t="s">
        <v>8138</v>
      </c>
      <c r="M284" s="176" t="s">
        <v>3186</v>
      </c>
      <c r="N284" s="176" t="s">
        <v>3160</v>
      </c>
      <c r="O284" s="56">
        <v>1</v>
      </c>
      <c r="P284" s="176" t="s">
        <v>8139</v>
      </c>
    </row>
    <row r="285" spans="1:16" ht="20.100000000000001" customHeight="1" x14ac:dyDescent="0.25">
      <c r="A285" s="175">
        <v>281</v>
      </c>
      <c r="B285" s="176" t="s">
        <v>8134</v>
      </c>
      <c r="C285" s="176" t="s">
        <v>8135</v>
      </c>
      <c r="D285" s="176" t="s">
        <v>8134</v>
      </c>
      <c r="E285" s="176" t="s">
        <v>8136</v>
      </c>
      <c r="F285" s="176" t="s">
        <v>8135</v>
      </c>
      <c r="G285" s="177"/>
      <c r="H285" s="177"/>
      <c r="I285" s="176" t="s">
        <v>8137</v>
      </c>
      <c r="J285" s="178">
        <v>51.485148514851488</v>
      </c>
      <c r="K285" s="55">
        <v>13</v>
      </c>
      <c r="L285" s="176" t="s">
        <v>8138</v>
      </c>
      <c r="M285" s="176" t="s">
        <v>3186</v>
      </c>
      <c r="N285" s="176" t="s">
        <v>3160</v>
      </c>
      <c r="O285" s="56">
        <v>1</v>
      </c>
      <c r="P285" s="176" t="s">
        <v>8139</v>
      </c>
    </row>
    <row r="286" spans="1:16" ht="20.100000000000001" customHeight="1" x14ac:dyDescent="0.25">
      <c r="A286" s="175">
        <v>282</v>
      </c>
      <c r="B286" s="176" t="s">
        <v>8134</v>
      </c>
      <c r="C286" s="176" t="s">
        <v>8135</v>
      </c>
      <c r="D286" s="176" t="s">
        <v>8134</v>
      </c>
      <c r="E286" s="176" t="s">
        <v>8136</v>
      </c>
      <c r="F286" s="176" t="s">
        <v>8135</v>
      </c>
      <c r="G286" s="177"/>
      <c r="H286" s="177"/>
      <c r="I286" s="176" t="s">
        <v>8137</v>
      </c>
      <c r="J286" s="178">
        <v>69.306930693069305</v>
      </c>
      <c r="K286" s="55">
        <v>13</v>
      </c>
      <c r="L286" s="176" t="s">
        <v>8138</v>
      </c>
      <c r="M286" s="176" t="s">
        <v>3186</v>
      </c>
      <c r="N286" s="176" t="s">
        <v>3160</v>
      </c>
      <c r="O286" s="56">
        <v>1</v>
      </c>
      <c r="P286" s="176" t="s">
        <v>8139</v>
      </c>
    </row>
    <row r="287" spans="1:16" ht="20.100000000000001" customHeight="1" x14ac:dyDescent="0.25">
      <c r="A287" s="175">
        <v>283</v>
      </c>
      <c r="B287" s="176" t="s">
        <v>8134</v>
      </c>
      <c r="C287" s="176" t="s">
        <v>8135</v>
      </c>
      <c r="D287" s="176" t="s">
        <v>8134</v>
      </c>
      <c r="E287" s="176" t="s">
        <v>8136</v>
      </c>
      <c r="F287" s="176" t="s">
        <v>8135</v>
      </c>
      <c r="G287" s="177"/>
      <c r="H287" s="177"/>
      <c r="I287" s="176" t="s">
        <v>8137</v>
      </c>
      <c r="J287" s="178">
        <v>55.445544554455445</v>
      </c>
      <c r="K287" s="55">
        <v>13</v>
      </c>
      <c r="L287" s="176" t="s">
        <v>8138</v>
      </c>
      <c r="M287" s="176" t="s">
        <v>3186</v>
      </c>
      <c r="N287" s="176" t="s">
        <v>3160</v>
      </c>
      <c r="O287" s="56">
        <v>1</v>
      </c>
      <c r="P287" s="176" t="s">
        <v>8139</v>
      </c>
    </row>
    <row r="288" spans="1:16" ht="20.100000000000001" customHeight="1" x14ac:dyDescent="0.25">
      <c r="A288" s="175">
        <v>284</v>
      </c>
      <c r="B288" s="176" t="s">
        <v>8134</v>
      </c>
      <c r="C288" s="176" t="s">
        <v>8135</v>
      </c>
      <c r="D288" s="176" t="s">
        <v>8134</v>
      </c>
      <c r="E288" s="176" t="s">
        <v>8136</v>
      </c>
      <c r="F288" s="176" t="s">
        <v>8135</v>
      </c>
      <c r="G288" s="177"/>
      <c r="H288" s="177"/>
      <c r="I288" s="176" t="s">
        <v>8137</v>
      </c>
      <c r="J288" s="178">
        <v>57.425742574257427</v>
      </c>
      <c r="K288" s="55">
        <v>13</v>
      </c>
      <c r="L288" s="176" t="s">
        <v>8138</v>
      </c>
      <c r="M288" s="176" t="s">
        <v>3186</v>
      </c>
      <c r="N288" s="176" t="s">
        <v>3160</v>
      </c>
      <c r="O288" s="56">
        <v>1</v>
      </c>
      <c r="P288" s="176" t="s">
        <v>8139</v>
      </c>
    </row>
    <row r="289" spans="1:16" ht="20.100000000000001" customHeight="1" x14ac:dyDescent="0.25">
      <c r="A289" s="175">
        <v>285</v>
      </c>
      <c r="B289" s="176" t="s">
        <v>8134</v>
      </c>
      <c r="C289" s="176" t="s">
        <v>8135</v>
      </c>
      <c r="D289" s="176" t="s">
        <v>8134</v>
      </c>
      <c r="E289" s="176" t="s">
        <v>8136</v>
      </c>
      <c r="F289" s="176" t="s">
        <v>8135</v>
      </c>
      <c r="G289" s="177"/>
      <c r="H289" s="177"/>
      <c r="I289" s="176" t="s">
        <v>8137</v>
      </c>
      <c r="J289" s="178">
        <v>20.792079207920793</v>
      </c>
      <c r="K289" s="55">
        <v>13</v>
      </c>
      <c r="L289" s="176" t="s">
        <v>8138</v>
      </c>
      <c r="M289" s="176" t="s">
        <v>3186</v>
      </c>
      <c r="N289" s="176" t="s">
        <v>3160</v>
      </c>
      <c r="O289" s="56">
        <v>1</v>
      </c>
      <c r="P289" s="176" t="s">
        <v>8139</v>
      </c>
    </row>
    <row r="290" spans="1:16" ht="20.100000000000001" customHeight="1" x14ac:dyDescent="0.25">
      <c r="A290" s="175">
        <v>286</v>
      </c>
      <c r="B290" s="176" t="s">
        <v>8134</v>
      </c>
      <c r="C290" s="176" t="s">
        <v>8135</v>
      </c>
      <c r="D290" s="176" t="s">
        <v>8134</v>
      </c>
      <c r="E290" s="176" t="s">
        <v>8136</v>
      </c>
      <c r="F290" s="176" t="s">
        <v>8135</v>
      </c>
      <c r="G290" s="177"/>
      <c r="H290" s="177"/>
      <c r="I290" s="176" t="s">
        <v>8137</v>
      </c>
      <c r="J290" s="178">
        <v>49.504950495049506</v>
      </c>
      <c r="K290" s="55">
        <v>13</v>
      </c>
      <c r="L290" s="176" t="s">
        <v>8138</v>
      </c>
      <c r="M290" s="176" t="s">
        <v>3186</v>
      </c>
      <c r="N290" s="176" t="s">
        <v>3160</v>
      </c>
      <c r="O290" s="56">
        <v>1</v>
      </c>
      <c r="P290" s="176" t="s">
        <v>8139</v>
      </c>
    </row>
    <row r="291" spans="1:16" ht="20.100000000000001" customHeight="1" x14ac:dyDescent="0.25">
      <c r="A291" s="175">
        <v>287</v>
      </c>
      <c r="B291" s="176" t="s">
        <v>8134</v>
      </c>
      <c r="C291" s="176" t="s">
        <v>8135</v>
      </c>
      <c r="D291" s="176" t="s">
        <v>8134</v>
      </c>
      <c r="E291" s="176" t="s">
        <v>8136</v>
      </c>
      <c r="F291" s="176" t="s">
        <v>8135</v>
      </c>
      <c r="G291" s="177"/>
      <c r="H291" s="177"/>
      <c r="I291" s="176" t="s">
        <v>8137</v>
      </c>
      <c r="J291" s="178">
        <v>64.356435643564353</v>
      </c>
      <c r="K291" s="55">
        <v>13</v>
      </c>
      <c r="L291" s="176" t="s">
        <v>8138</v>
      </c>
      <c r="M291" s="176" t="s">
        <v>3186</v>
      </c>
      <c r="N291" s="176" t="s">
        <v>3160</v>
      </c>
      <c r="O291" s="56">
        <v>2</v>
      </c>
      <c r="P291" s="176" t="s">
        <v>8139</v>
      </c>
    </row>
    <row r="292" spans="1:16" ht="20.100000000000001" customHeight="1" x14ac:dyDescent="0.25">
      <c r="A292" s="175">
        <v>288</v>
      </c>
      <c r="B292" s="176" t="s">
        <v>8134</v>
      </c>
      <c r="C292" s="176" t="s">
        <v>8135</v>
      </c>
      <c r="D292" s="176" t="s">
        <v>8134</v>
      </c>
      <c r="E292" s="176" t="s">
        <v>8136</v>
      </c>
      <c r="F292" s="176" t="s">
        <v>8135</v>
      </c>
      <c r="G292" s="177"/>
      <c r="H292" s="177"/>
      <c r="I292" s="176" t="s">
        <v>8137</v>
      </c>
      <c r="J292" s="178">
        <v>26.732673267326732</v>
      </c>
      <c r="K292" s="55">
        <v>13</v>
      </c>
      <c r="L292" s="176" t="s">
        <v>8138</v>
      </c>
      <c r="M292" s="176" t="s">
        <v>3186</v>
      </c>
      <c r="N292" s="176" t="s">
        <v>3160</v>
      </c>
      <c r="O292" s="56">
        <v>2</v>
      </c>
      <c r="P292" s="176" t="s">
        <v>8139</v>
      </c>
    </row>
    <row r="293" spans="1:16" ht="20.100000000000001" customHeight="1" x14ac:dyDescent="0.25">
      <c r="A293" s="175">
        <v>289</v>
      </c>
      <c r="B293" s="176" t="s">
        <v>8134</v>
      </c>
      <c r="C293" s="176" t="s">
        <v>8135</v>
      </c>
      <c r="D293" s="176" t="s">
        <v>8134</v>
      </c>
      <c r="E293" s="176" t="s">
        <v>8136</v>
      </c>
      <c r="F293" s="176" t="s">
        <v>8135</v>
      </c>
      <c r="G293" s="177"/>
      <c r="H293" s="177"/>
      <c r="I293" s="176" t="s">
        <v>8137</v>
      </c>
      <c r="J293" s="178">
        <v>71.287128712871294</v>
      </c>
      <c r="K293" s="55">
        <v>13</v>
      </c>
      <c r="L293" s="176" t="s">
        <v>8138</v>
      </c>
      <c r="M293" s="176" t="s">
        <v>3186</v>
      </c>
      <c r="N293" s="176" t="s">
        <v>3160</v>
      </c>
      <c r="O293" s="56">
        <v>2</v>
      </c>
      <c r="P293" s="176" t="s">
        <v>8139</v>
      </c>
    </row>
    <row r="294" spans="1:16" ht="20.100000000000001" customHeight="1" x14ac:dyDescent="0.25">
      <c r="A294" s="175">
        <v>290</v>
      </c>
      <c r="B294" s="176" t="s">
        <v>8134</v>
      </c>
      <c r="C294" s="176" t="s">
        <v>8135</v>
      </c>
      <c r="D294" s="176" t="s">
        <v>8134</v>
      </c>
      <c r="E294" s="176" t="s">
        <v>8136</v>
      </c>
      <c r="F294" s="176" t="s">
        <v>8135</v>
      </c>
      <c r="G294" s="177"/>
      <c r="H294" s="177"/>
      <c r="I294" s="176" t="s">
        <v>8137</v>
      </c>
      <c r="J294" s="178">
        <v>27.722772277227723</v>
      </c>
      <c r="K294" s="55">
        <v>13</v>
      </c>
      <c r="L294" s="176" t="s">
        <v>8138</v>
      </c>
      <c r="M294" s="176" t="s">
        <v>3186</v>
      </c>
      <c r="N294" s="176" t="s">
        <v>3160</v>
      </c>
      <c r="O294" s="56">
        <v>2</v>
      </c>
      <c r="P294" s="176" t="s">
        <v>8139</v>
      </c>
    </row>
    <row r="295" spans="1:16" ht="20.100000000000001" customHeight="1" x14ac:dyDescent="0.25">
      <c r="A295" s="175">
        <v>291</v>
      </c>
      <c r="B295" s="176" t="s">
        <v>8134</v>
      </c>
      <c r="C295" s="176" t="s">
        <v>8135</v>
      </c>
      <c r="D295" s="176" t="s">
        <v>8134</v>
      </c>
      <c r="E295" s="176" t="s">
        <v>8136</v>
      </c>
      <c r="F295" s="176" t="s">
        <v>8135</v>
      </c>
      <c r="G295" s="177"/>
      <c r="H295" s="177"/>
      <c r="I295" s="176" t="s">
        <v>8137</v>
      </c>
      <c r="J295" s="178">
        <v>88.118811881188122</v>
      </c>
      <c r="K295" s="55">
        <v>13</v>
      </c>
      <c r="L295" s="176" t="s">
        <v>8138</v>
      </c>
      <c r="M295" s="176" t="s">
        <v>3186</v>
      </c>
      <c r="N295" s="176" t="s">
        <v>3160</v>
      </c>
      <c r="O295" s="56">
        <v>2</v>
      </c>
      <c r="P295" s="176" t="s">
        <v>8139</v>
      </c>
    </row>
    <row r="296" spans="1:16" ht="20.100000000000001" customHeight="1" x14ac:dyDescent="0.25">
      <c r="A296" s="175">
        <v>292</v>
      </c>
      <c r="B296" s="176" t="s">
        <v>8134</v>
      </c>
      <c r="C296" s="176" t="s">
        <v>8135</v>
      </c>
      <c r="D296" s="176" t="s">
        <v>8134</v>
      </c>
      <c r="E296" s="176" t="s">
        <v>8136</v>
      </c>
      <c r="F296" s="176" t="s">
        <v>8135</v>
      </c>
      <c r="G296" s="177"/>
      <c r="H296" s="177"/>
      <c r="I296" s="176" t="s">
        <v>8137</v>
      </c>
      <c r="J296" s="178">
        <v>57.425742574257427</v>
      </c>
      <c r="K296" s="55">
        <v>13</v>
      </c>
      <c r="L296" s="176" t="s">
        <v>8138</v>
      </c>
      <c r="M296" s="176" t="s">
        <v>3186</v>
      </c>
      <c r="N296" s="176" t="s">
        <v>3160</v>
      </c>
      <c r="O296" s="56">
        <v>2</v>
      </c>
      <c r="P296" s="176" t="s">
        <v>8139</v>
      </c>
    </row>
    <row r="297" spans="1:16" ht="20.100000000000001" customHeight="1" x14ac:dyDescent="0.25">
      <c r="A297" s="175">
        <v>293</v>
      </c>
      <c r="B297" s="176" t="s">
        <v>8134</v>
      </c>
      <c r="C297" s="176" t="s">
        <v>8135</v>
      </c>
      <c r="D297" s="176" t="s">
        <v>8134</v>
      </c>
      <c r="E297" s="176" t="s">
        <v>8136</v>
      </c>
      <c r="F297" s="176" t="s">
        <v>8135</v>
      </c>
      <c r="G297" s="177"/>
      <c r="H297" s="177"/>
      <c r="I297" s="176" t="s">
        <v>8137</v>
      </c>
      <c r="J297" s="178">
        <v>58.415841584158414</v>
      </c>
      <c r="K297" s="55">
        <v>12</v>
      </c>
      <c r="L297" s="176" t="s">
        <v>8138</v>
      </c>
      <c r="M297" s="176" t="s">
        <v>3186</v>
      </c>
      <c r="N297" s="176" t="s">
        <v>3173</v>
      </c>
      <c r="O297" s="56">
        <v>2</v>
      </c>
      <c r="P297" s="176" t="s">
        <v>8139</v>
      </c>
    </row>
    <row r="298" spans="1:16" ht="20.100000000000001" customHeight="1" x14ac:dyDescent="0.25">
      <c r="A298" s="175">
        <v>294</v>
      </c>
      <c r="B298" s="176" t="s">
        <v>8134</v>
      </c>
      <c r="C298" s="176" t="s">
        <v>8135</v>
      </c>
      <c r="D298" s="176" t="s">
        <v>8134</v>
      </c>
      <c r="E298" s="176" t="s">
        <v>8136</v>
      </c>
      <c r="F298" s="176" t="s">
        <v>8135</v>
      </c>
      <c r="G298" s="177"/>
      <c r="H298" s="177"/>
      <c r="I298" s="176" t="s">
        <v>8137</v>
      </c>
      <c r="J298" s="178">
        <v>63.366336633663366</v>
      </c>
      <c r="K298" s="55">
        <v>12</v>
      </c>
      <c r="L298" s="176" t="s">
        <v>8138</v>
      </c>
      <c r="M298" s="176" t="s">
        <v>3186</v>
      </c>
      <c r="N298" s="176" t="s">
        <v>3173</v>
      </c>
      <c r="O298" s="56">
        <v>2</v>
      </c>
      <c r="P298" s="176" t="s">
        <v>8139</v>
      </c>
    </row>
    <row r="299" spans="1:16" ht="20.100000000000001" customHeight="1" x14ac:dyDescent="0.25">
      <c r="A299" s="175">
        <v>295</v>
      </c>
      <c r="B299" s="176" t="s">
        <v>8134</v>
      </c>
      <c r="C299" s="176" t="s">
        <v>8135</v>
      </c>
      <c r="D299" s="176" t="s">
        <v>8134</v>
      </c>
      <c r="E299" s="176" t="s">
        <v>8136</v>
      </c>
      <c r="F299" s="176" t="s">
        <v>8135</v>
      </c>
      <c r="G299" s="177"/>
      <c r="H299" s="177"/>
      <c r="I299" s="176" t="s">
        <v>8137</v>
      </c>
      <c r="J299" s="178">
        <v>71.287128712871294</v>
      </c>
      <c r="K299" s="55">
        <v>13</v>
      </c>
      <c r="L299" s="176" t="s">
        <v>8138</v>
      </c>
      <c r="M299" s="176" t="s">
        <v>3186</v>
      </c>
      <c r="N299" s="176" t="s">
        <v>3160</v>
      </c>
      <c r="O299" s="56">
        <v>2</v>
      </c>
      <c r="P299" s="176" t="s">
        <v>8139</v>
      </c>
    </row>
    <row r="300" spans="1:16" ht="20.100000000000001" customHeight="1" x14ac:dyDescent="0.25">
      <c r="A300" s="175">
        <v>296</v>
      </c>
      <c r="B300" s="176" t="s">
        <v>8134</v>
      </c>
      <c r="C300" s="176" t="s">
        <v>8135</v>
      </c>
      <c r="D300" s="176" t="s">
        <v>8134</v>
      </c>
      <c r="E300" s="176" t="s">
        <v>8136</v>
      </c>
      <c r="F300" s="176" t="s">
        <v>8135</v>
      </c>
      <c r="G300" s="177"/>
      <c r="H300" s="177"/>
      <c r="I300" s="176" t="s">
        <v>8137</v>
      </c>
      <c r="J300" s="178">
        <v>81.188118811881182</v>
      </c>
      <c r="K300" s="55">
        <v>13</v>
      </c>
      <c r="L300" s="176" t="s">
        <v>8138</v>
      </c>
      <c r="M300" s="176" t="s">
        <v>3186</v>
      </c>
      <c r="N300" s="176" t="s">
        <v>3160</v>
      </c>
      <c r="O300" s="56">
        <v>2</v>
      </c>
      <c r="P300" s="176" t="s">
        <v>8139</v>
      </c>
    </row>
    <row r="301" spans="1:16" ht="20.100000000000001" customHeight="1" x14ac:dyDescent="0.25">
      <c r="A301" s="175">
        <v>297</v>
      </c>
      <c r="B301" s="176" t="s">
        <v>8134</v>
      </c>
      <c r="C301" s="176" t="s">
        <v>8135</v>
      </c>
      <c r="D301" s="176" t="s">
        <v>8134</v>
      </c>
      <c r="E301" s="176" t="s">
        <v>8136</v>
      </c>
      <c r="F301" s="176" t="s">
        <v>8135</v>
      </c>
      <c r="G301" s="177"/>
      <c r="H301" s="177"/>
      <c r="I301" s="176" t="s">
        <v>8137</v>
      </c>
      <c r="J301" s="178">
        <v>34.653465346534652</v>
      </c>
      <c r="K301" s="55">
        <v>13</v>
      </c>
      <c r="L301" s="176" t="s">
        <v>8138</v>
      </c>
      <c r="M301" s="176" t="s">
        <v>3186</v>
      </c>
      <c r="N301" s="176" t="s">
        <v>3160</v>
      </c>
      <c r="O301" s="56">
        <v>2</v>
      </c>
      <c r="P301" s="176" t="s">
        <v>8139</v>
      </c>
    </row>
    <row r="302" spans="1:16" ht="20.100000000000001" customHeight="1" x14ac:dyDescent="0.25">
      <c r="A302" s="175">
        <v>298</v>
      </c>
      <c r="B302" s="176" t="s">
        <v>8134</v>
      </c>
      <c r="C302" s="176" t="s">
        <v>8135</v>
      </c>
      <c r="D302" s="176" t="s">
        <v>8134</v>
      </c>
      <c r="E302" s="176" t="s">
        <v>8136</v>
      </c>
      <c r="F302" s="176" t="s">
        <v>8135</v>
      </c>
      <c r="G302" s="177"/>
      <c r="H302" s="177"/>
      <c r="I302" s="176" t="s">
        <v>8137</v>
      </c>
      <c r="J302" s="178">
        <v>100.99009900990099</v>
      </c>
      <c r="K302" s="55">
        <v>13</v>
      </c>
      <c r="L302" s="176" t="s">
        <v>8138</v>
      </c>
      <c r="M302" s="176" t="s">
        <v>3186</v>
      </c>
      <c r="N302" s="176" t="s">
        <v>3160</v>
      </c>
      <c r="O302" s="56">
        <v>2</v>
      </c>
      <c r="P302" s="176" t="s">
        <v>8139</v>
      </c>
    </row>
    <row r="303" spans="1:16" ht="20.100000000000001" customHeight="1" x14ac:dyDescent="0.25">
      <c r="A303" s="175">
        <v>299</v>
      </c>
      <c r="B303" s="176" t="s">
        <v>8134</v>
      </c>
      <c r="C303" s="176" t="s">
        <v>8135</v>
      </c>
      <c r="D303" s="176" t="s">
        <v>8134</v>
      </c>
      <c r="E303" s="176" t="s">
        <v>8136</v>
      </c>
      <c r="F303" s="176" t="s">
        <v>8135</v>
      </c>
      <c r="G303" s="177"/>
      <c r="H303" s="177"/>
      <c r="I303" s="176" t="s">
        <v>8137</v>
      </c>
      <c r="J303" s="178">
        <v>97.029702970297024</v>
      </c>
      <c r="K303" s="55">
        <v>13</v>
      </c>
      <c r="L303" s="176" t="s">
        <v>8138</v>
      </c>
      <c r="M303" s="176" t="s">
        <v>3186</v>
      </c>
      <c r="N303" s="176" t="s">
        <v>3160</v>
      </c>
      <c r="O303" s="56">
        <v>1</v>
      </c>
      <c r="P303" s="176" t="s">
        <v>8139</v>
      </c>
    </row>
    <row r="304" spans="1:16" ht="20.100000000000001" customHeight="1" x14ac:dyDescent="0.25">
      <c r="A304" s="175">
        <v>300</v>
      </c>
      <c r="B304" s="176" t="s">
        <v>8134</v>
      </c>
      <c r="C304" s="176" t="s">
        <v>8135</v>
      </c>
      <c r="D304" s="176" t="s">
        <v>8134</v>
      </c>
      <c r="E304" s="176" t="s">
        <v>8136</v>
      </c>
      <c r="F304" s="176" t="s">
        <v>8135</v>
      </c>
      <c r="G304" s="177"/>
      <c r="H304" s="177"/>
      <c r="I304" s="176" t="s">
        <v>8137</v>
      </c>
      <c r="J304" s="178">
        <v>98.019801980198025</v>
      </c>
      <c r="K304" s="55">
        <v>13</v>
      </c>
      <c r="L304" s="176" t="s">
        <v>8138</v>
      </c>
      <c r="M304" s="176" t="s">
        <v>3186</v>
      </c>
      <c r="N304" s="176" t="s">
        <v>3160</v>
      </c>
      <c r="O304" s="56">
        <v>2</v>
      </c>
      <c r="P304" s="176" t="s">
        <v>8139</v>
      </c>
    </row>
    <row r="305" spans="1:16" ht="20.100000000000001" customHeight="1" x14ac:dyDescent="0.25">
      <c r="A305" s="175">
        <v>301</v>
      </c>
      <c r="B305" s="176" t="s">
        <v>8134</v>
      </c>
      <c r="C305" s="176" t="s">
        <v>8135</v>
      </c>
      <c r="D305" s="176" t="s">
        <v>8134</v>
      </c>
      <c r="E305" s="176" t="s">
        <v>8136</v>
      </c>
      <c r="F305" s="176" t="s">
        <v>8135</v>
      </c>
      <c r="G305" s="177"/>
      <c r="H305" s="177"/>
      <c r="I305" s="176" t="s">
        <v>8137</v>
      </c>
      <c r="J305" s="178">
        <v>25.742574257425744</v>
      </c>
      <c r="K305" s="55">
        <v>13</v>
      </c>
      <c r="L305" s="176" t="s">
        <v>8138</v>
      </c>
      <c r="M305" s="176" t="s">
        <v>3186</v>
      </c>
      <c r="N305" s="176" t="s">
        <v>3160</v>
      </c>
      <c r="O305" s="56">
        <v>2</v>
      </c>
      <c r="P305" s="176" t="s">
        <v>8139</v>
      </c>
    </row>
    <row r="306" spans="1:16" ht="20.100000000000001" customHeight="1" x14ac:dyDescent="0.25">
      <c r="A306" s="175">
        <v>302</v>
      </c>
      <c r="B306" s="176" t="s">
        <v>8134</v>
      </c>
      <c r="C306" s="176" t="s">
        <v>8135</v>
      </c>
      <c r="D306" s="176" t="s">
        <v>8134</v>
      </c>
      <c r="E306" s="176" t="s">
        <v>8136</v>
      </c>
      <c r="F306" s="176" t="s">
        <v>8135</v>
      </c>
      <c r="G306" s="177"/>
      <c r="H306" s="177"/>
      <c r="I306" s="176" t="s">
        <v>8137</v>
      </c>
      <c r="J306" s="178">
        <v>96.039603960396036</v>
      </c>
      <c r="K306" s="55">
        <v>13</v>
      </c>
      <c r="L306" s="176" t="s">
        <v>8138</v>
      </c>
      <c r="M306" s="176" t="s">
        <v>3186</v>
      </c>
      <c r="N306" s="176" t="s">
        <v>3160</v>
      </c>
      <c r="O306" s="56">
        <v>2</v>
      </c>
      <c r="P306" s="176" t="s">
        <v>8139</v>
      </c>
    </row>
    <row r="307" spans="1:16" ht="20.100000000000001" customHeight="1" x14ac:dyDescent="0.25">
      <c r="A307" s="175">
        <v>303</v>
      </c>
      <c r="B307" s="176" t="s">
        <v>8134</v>
      </c>
      <c r="C307" s="176" t="s">
        <v>8135</v>
      </c>
      <c r="D307" s="176" t="s">
        <v>8134</v>
      </c>
      <c r="E307" s="176" t="s">
        <v>8136</v>
      </c>
      <c r="F307" s="176" t="s">
        <v>8135</v>
      </c>
      <c r="G307" s="177"/>
      <c r="H307" s="177"/>
      <c r="I307" s="176" t="s">
        <v>8137</v>
      </c>
      <c r="J307" s="178">
        <v>88.118811881188122</v>
      </c>
      <c r="K307" s="55">
        <v>13</v>
      </c>
      <c r="L307" s="176" t="s">
        <v>8138</v>
      </c>
      <c r="M307" s="176" t="s">
        <v>3186</v>
      </c>
      <c r="N307" s="176" t="s">
        <v>3160</v>
      </c>
      <c r="O307" s="56">
        <v>2</v>
      </c>
      <c r="P307" s="176" t="s">
        <v>8139</v>
      </c>
    </row>
    <row r="308" spans="1:16" ht="20.100000000000001" customHeight="1" x14ac:dyDescent="0.25">
      <c r="A308" s="175">
        <v>304</v>
      </c>
      <c r="B308" s="176" t="s">
        <v>8134</v>
      </c>
      <c r="C308" s="176" t="s">
        <v>8135</v>
      </c>
      <c r="D308" s="176" t="s">
        <v>8134</v>
      </c>
      <c r="E308" s="176" t="s">
        <v>8136</v>
      </c>
      <c r="F308" s="176" t="s">
        <v>8135</v>
      </c>
      <c r="G308" s="177"/>
      <c r="H308" s="177"/>
      <c r="I308" s="176" t="s">
        <v>8137</v>
      </c>
      <c r="J308" s="178">
        <v>86.138613861386133</v>
      </c>
      <c r="K308" s="55">
        <v>13</v>
      </c>
      <c r="L308" s="176" t="s">
        <v>8138</v>
      </c>
      <c r="M308" s="176" t="s">
        <v>3186</v>
      </c>
      <c r="N308" s="176" t="s">
        <v>3160</v>
      </c>
      <c r="O308" s="56">
        <v>2</v>
      </c>
      <c r="P308" s="176" t="s">
        <v>8139</v>
      </c>
    </row>
    <row r="309" spans="1:16" ht="20.100000000000001" customHeight="1" x14ac:dyDescent="0.25">
      <c r="A309" s="175">
        <v>305</v>
      </c>
      <c r="B309" s="176" t="s">
        <v>8134</v>
      </c>
      <c r="C309" s="176" t="s">
        <v>8135</v>
      </c>
      <c r="D309" s="176" t="s">
        <v>8134</v>
      </c>
      <c r="E309" s="176" t="s">
        <v>8136</v>
      </c>
      <c r="F309" s="176" t="s">
        <v>8135</v>
      </c>
      <c r="G309" s="177"/>
      <c r="H309" s="177"/>
      <c r="I309" s="176" t="s">
        <v>8137</v>
      </c>
      <c r="J309" s="178">
        <v>86.138613861386133</v>
      </c>
      <c r="K309" s="55">
        <v>13</v>
      </c>
      <c r="L309" s="176" t="s">
        <v>8138</v>
      </c>
      <c r="M309" s="176" t="s">
        <v>3186</v>
      </c>
      <c r="N309" s="176" t="s">
        <v>3160</v>
      </c>
      <c r="O309" s="56">
        <v>2</v>
      </c>
      <c r="P309" s="176" t="s">
        <v>8139</v>
      </c>
    </row>
    <row r="310" spans="1:16" ht="20.100000000000001" customHeight="1" x14ac:dyDescent="0.25">
      <c r="A310" s="175">
        <v>306</v>
      </c>
      <c r="B310" s="176" t="s">
        <v>8134</v>
      </c>
      <c r="C310" s="176" t="s">
        <v>8135</v>
      </c>
      <c r="D310" s="176" t="s">
        <v>8134</v>
      </c>
      <c r="E310" s="176" t="s">
        <v>8136</v>
      </c>
      <c r="F310" s="176" t="s">
        <v>8135</v>
      </c>
      <c r="G310" s="177"/>
      <c r="H310" s="177"/>
      <c r="I310" s="176" t="s">
        <v>8137</v>
      </c>
      <c r="J310" s="178">
        <v>87.128712871287135</v>
      </c>
      <c r="K310" s="55">
        <v>13</v>
      </c>
      <c r="L310" s="176" t="s">
        <v>8138</v>
      </c>
      <c r="M310" s="176" t="s">
        <v>3186</v>
      </c>
      <c r="N310" s="176" t="s">
        <v>3160</v>
      </c>
      <c r="O310" s="56">
        <v>2</v>
      </c>
      <c r="P310" s="176" t="s">
        <v>8139</v>
      </c>
    </row>
    <row r="311" spans="1:16" ht="20.100000000000001" customHeight="1" x14ac:dyDescent="0.25">
      <c r="A311" s="175">
        <v>307</v>
      </c>
      <c r="B311" s="176" t="s">
        <v>8134</v>
      </c>
      <c r="C311" s="176" t="s">
        <v>8135</v>
      </c>
      <c r="D311" s="176" t="s">
        <v>8134</v>
      </c>
      <c r="E311" s="176" t="s">
        <v>8136</v>
      </c>
      <c r="F311" s="176" t="s">
        <v>8135</v>
      </c>
      <c r="G311" s="177"/>
      <c r="H311" s="177"/>
      <c r="I311" s="176" t="s">
        <v>8137</v>
      </c>
      <c r="J311" s="178">
        <v>30.693069306930692</v>
      </c>
      <c r="K311" s="55">
        <v>13</v>
      </c>
      <c r="L311" s="176" t="s">
        <v>8138</v>
      </c>
      <c r="M311" s="176" t="s">
        <v>3186</v>
      </c>
      <c r="N311" s="176" t="s">
        <v>3160</v>
      </c>
      <c r="O311" s="56">
        <v>1</v>
      </c>
      <c r="P311" s="176" t="s">
        <v>8139</v>
      </c>
    </row>
    <row r="312" spans="1:16" ht="20.100000000000001" customHeight="1" x14ac:dyDescent="0.25">
      <c r="A312" s="175">
        <v>308</v>
      </c>
      <c r="B312" s="176" t="s">
        <v>8134</v>
      </c>
      <c r="C312" s="176" t="s">
        <v>8135</v>
      </c>
      <c r="D312" s="176" t="s">
        <v>8134</v>
      </c>
      <c r="E312" s="176" t="s">
        <v>8136</v>
      </c>
      <c r="F312" s="176" t="s">
        <v>8135</v>
      </c>
      <c r="G312" s="177"/>
      <c r="H312" s="177"/>
      <c r="I312" s="176" t="s">
        <v>8137</v>
      </c>
      <c r="J312" s="178">
        <v>98.019801980198025</v>
      </c>
      <c r="K312" s="55">
        <v>13</v>
      </c>
      <c r="L312" s="176" t="s">
        <v>8138</v>
      </c>
      <c r="M312" s="176" t="s">
        <v>3186</v>
      </c>
      <c r="N312" s="176" t="s">
        <v>3160</v>
      </c>
      <c r="O312" s="56">
        <v>1</v>
      </c>
      <c r="P312" s="176" t="s">
        <v>8139</v>
      </c>
    </row>
    <row r="313" spans="1:16" ht="20.100000000000001" customHeight="1" x14ac:dyDescent="0.25">
      <c r="A313" s="175">
        <v>309</v>
      </c>
      <c r="B313" s="176" t="s">
        <v>8134</v>
      </c>
      <c r="C313" s="176" t="s">
        <v>8135</v>
      </c>
      <c r="D313" s="176" t="s">
        <v>8134</v>
      </c>
      <c r="E313" s="176" t="s">
        <v>8136</v>
      </c>
      <c r="F313" s="176" t="s">
        <v>8135</v>
      </c>
      <c r="G313" s="177"/>
      <c r="H313" s="177"/>
      <c r="I313" s="176" t="s">
        <v>8137</v>
      </c>
      <c r="J313" s="178">
        <v>101.98019801980197</v>
      </c>
      <c r="K313" s="55">
        <v>13</v>
      </c>
      <c r="L313" s="176" t="s">
        <v>8138</v>
      </c>
      <c r="M313" s="176" t="s">
        <v>3186</v>
      </c>
      <c r="N313" s="176" t="s">
        <v>3160</v>
      </c>
      <c r="O313" s="56">
        <v>1</v>
      </c>
      <c r="P313" s="176" t="s">
        <v>8139</v>
      </c>
    </row>
    <row r="314" spans="1:16" ht="20.100000000000001" customHeight="1" x14ac:dyDescent="0.25">
      <c r="A314" s="175">
        <v>310</v>
      </c>
      <c r="B314" s="176" t="s">
        <v>8134</v>
      </c>
      <c r="C314" s="176" t="s">
        <v>8135</v>
      </c>
      <c r="D314" s="176" t="s">
        <v>8134</v>
      </c>
      <c r="E314" s="176" t="s">
        <v>8136</v>
      </c>
      <c r="F314" s="176" t="s">
        <v>8135</v>
      </c>
      <c r="G314" s="177"/>
      <c r="H314" s="177"/>
      <c r="I314" s="176" t="s">
        <v>8137</v>
      </c>
      <c r="J314" s="178">
        <v>97.029702970297024</v>
      </c>
      <c r="K314" s="55">
        <v>13</v>
      </c>
      <c r="L314" s="176" t="s">
        <v>8138</v>
      </c>
      <c r="M314" s="176" t="s">
        <v>3186</v>
      </c>
      <c r="N314" s="176" t="s">
        <v>3160</v>
      </c>
      <c r="O314" s="56">
        <v>2</v>
      </c>
      <c r="P314" s="176" t="s">
        <v>8139</v>
      </c>
    </row>
    <row r="315" spans="1:16" ht="20.100000000000001" customHeight="1" x14ac:dyDescent="0.25">
      <c r="A315" s="175">
        <v>311</v>
      </c>
      <c r="B315" s="176" t="s">
        <v>8134</v>
      </c>
      <c r="C315" s="176" t="s">
        <v>8135</v>
      </c>
      <c r="D315" s="176" t="s">
        <v>8134</v>
      </c>
      <c r="E315" s="176" t="s">
        <v>8136</v>
      </c>
      <c r="F315" s="176" t="s">
        <v>8135</v>
      </c>
      <c r="G315" s="177"/>
      <c r="H315" s="177"/>
      <c r="I315" s="176" t="s">
        <v>8137</v>
      </c>
      <c r="J315" s="178">
        <v>92.079207920792072</v>
      </c>
      <c r="K315" s="55">
        <v>13</v>
      </c>
      <c r="L315" s="176" t="s">
        <v>8138</v>
      </c>
      <c r="M315" s="176" t="s">
        <v>3186</v>
      </c>
      <c r="N315" s="176" t="s">
        <v>3160</v>
      </c>
      <c r="O315" s="56">
        <v>1</v>
      </c>
      <c r="P315" s="176" t="s">
        <v>8139</v>
      </c>
    </row>
    <row r="316" spans="1:16" ht="20.100000000000001" customHeight="1" x14ac:dyDescent="0.25">
      <c r="A316" s="175">
        <v>312</v>
      </c>
      <c r="B316" s="176" t="s">
        <v>8134</v>
      </c>
      <c r="C316" s="176" t="s">
        <v>8135</v>
      </c>
      <c r="D316" s="176" t="s">
        <v>8134</v>
      </c>
      <c r="E316" s="176" t="s">
        <v>8136</v>
      </c>
      <c r="F316" s="176" t="s">
        <v>8135</v>
      </c>
      <c r="G316" s="177"/>
      <c r="H316" s="177"/>
      <c r="I316" s="176" t="s">
        <v>8137</v>
      </c>
      <c r="J316" s="178">
        <v>33.663366336633665</v>
      </c>
      <c r="K316" s="55">
        <v>13</v>
      </c>
      <c r="L316" s="176" t="s">
        <v>8138</v>
      </c>
      <c r="M316" s="176" t="s">
        <v>3186</v>
      </c>
      <c r="N316" s="176" t="s">
        <v>3160</v>
      </c>
      <c r="O316" s="56">
        <v>1</v>
      </c>
      <c r="P316" s="176" t="s">
        <v>8139</v>
      </c>
    </row>
    <row r="317" spans="1:16" ht="20.100000000000001" customHeight="1" x14ac:dyDescent="0.25">
      <c r="A317" s="175">
        <v>313</v>
      </c>
      <c r="B317" s="176" t="s">
        <v>8134</v>
      </c>
      <c r="C317" s="176" t="s">
        <v>8135</v>
      </c>
      <c r="D317" s="176" t="s">
        <v>8134</v>
      </c>
      <c r="E317" s="176" t="s">
        <v>8136</v>
      </c>
      <c r="F317" s="176" t="s">
        <v>8135</v>
      </c>
      <c r="G317" s="177"/>
      <c r="H317" s="177"/>
      <c r="I317" s="176" t="s">
        <v>8137</v>
      </c>
      <c r="J317" s="178">
        <v>97.029702970297024</v>
      </c>
      <c r="K317" s="55">
        <v>13</v>
      </c>
      <c r="L317" s="176" t="s">
        <v>8138</v>
      </c>
      <c r="M317" s="176" t="s">
        <v>3186</v>
      </c>
      <c r="N317" s="176" t="s">
        <v>3160</v>
      </c>
      <c r="O317" s="56">
        <v>1</v>
      </c>
      <c r="P317" s="176" t="s">
        <v>8139</v>
      </c>
    </row>
    <row r="318" spans="1:16" ht="20.100000000000001" customHeight="1" x14ac:dyDescent="0.25">
      <c r="A318" s="175">
        <v>314</v>
      </c>
      <c r="B318" s="176" t="s">
        <v>8134</v>
      </c>
      <c r="C318" s="176" t="s">
        <v>8135</v>
      </c>
      <c r="D318" s="176" t="s">
        <v>8134</v>
      </c>
      <c r="E318" s="176" t="s">
        <v>8136</v>
      </c>
      <c r="F318" s="176" t="s">
        <v>8135</v>
      </c>
      <c r="G318" s="177"/>
      <c r="H318" s="177"/>
      <c r="I318" s="176" t="s">
        <v>8137</v>
      </c>
      <c r="J318" s="178">
        <v>95.049504950495049</v>
      </c>
      <c r="K318" s="55">
        <v>13</v>
      </c>
      <c r="L318" s="176" t="s">
        <v>8138</v>
      </c>
      <c r="M318" s="176" t="s">
        <v>3186</v>
      </c>
      <c r="N318" s="176" t="s">
        <v>3160</v>
      </c>
      <c r="O318" s="56">
        <v>1</v>
      </c>
      <c r="P318" s="176" t="s">
        <v>8139</v>
      </c>
    </row>
    <row r="319" spans="1:16" ht="20.100000000000001" customHeight="1" x14ac:dyDescent="0.25">
      <c r="A319" s="175">
        <v>315</v>
      </c>
      <c r="B319" s="176" t="s">
        <v>8134</v>
      </c>
      <c r="C319" s="176" t="s">
        <v>8135</v>
      </c>
      <c r="D319" s="176" t="s">
        <v>8134</v>
      </c>
      <c r="E319" s="176" t="s">
        <v>8136</v>
      </c>
      <c r="F319" s="176" t="s">
        <v>8135</v>
      </c>
      <c r="G319" s="177"/>
      <c r="H319" s="177"/>
      <c r="I319" s="176" t="s">
        <v>8137</v>
      </c>
      <c r="J319" s="178">
        <v>82.178217821782184</v>
      </c>
      <c r="K319" s="55">
        <v>13</v>
      </c>
      <c r="L319" s="176" t="s">
        <v>8138</v>
      </c>
      <c r="M319" s="176" t="s">
        <v>3186</v>
      </c>
      <c r="N319" s="176" t="s">
        <v>3160</v>
      </c>
      <c r="O319" s="56">
        <v>1</v>
      </c>
      <c r="P319" s="176" t="s">
        <v>8139</v>
      </c>
    </row>
    <row r="320" spans="1:16" ht="20.100000000000001" customHeight="1" x14ac:dyDescent="0.25">
      <c r="A320" s="175">
        <v>316</v>
      </c>
      <c r="B320" s="176" t="s">
        <v>8134</v>
      </c>
      <c r="C320" s="176" t="s">
        <v>8135</v>
      </c>
      <c r="D320" s="176" t="s">
        <v>8134</v>
      </c>
      <c r="E320" s="176" t="s">
        <v>8136</v>
      </c>
      <c r="F320" s="176" t="s">
        <v>8135</v>
      </c>
      <c r="G320" s="177"/>
      <c r="H320" s="177"/>
      <c r="I320" s="176" t="s">
        <v>8137</v>
      </c>
      <c r="J320" s="178">
        <v>94.059405940594061</v>
      </c>
      <c r="K320" s="55">
        <v>13</v>
      </c>
      <c r="L320" s="176" t="s">
        <v>8138</v>
      </c>
      <c r="M320" s="176" t="s">
        <v>3186</v>
      </c>
      <c r="N320" s="176" t="s">
        <v>3160</v>
      </c>
      <c r="O320" s="56">
        <v>1</v>
      </c>
      <c r="P320" s="176" t="s">
        <v>8139</v>
      </c>
    </row>
    <row r="321" spans="1:16" ht="20.100000000000001" customHeight="1" x14ac:dyDescent="0.25">
      <c r="A321" s="175">
        <v>317</v>
      </c>
      <c r="B321" s="176" t="s">
        <v>8134</v>
      </c>
      <c r="C321" s="176" t="s">
        <v>8135</v>
      </c>
      <c r="D321" s="176" t="s">
        <v>8134</v>
      </c>
      <c r="E321" s="176" t="s">
        <v>8136</v>
      </c>
      <c r="F321" s="176" t="s">
        <v>8135</v>
      </c>
      <c r="G321" s="177"/>
      <c r="H321" s="177"/>
      <c r="I321" s="176" t="s">
        <v>8137</v>
      </c>
      <c r="J321" s="178">
        <v>29.702970297029704</v>
      </c>
      <c r="K321" s="55">
        <v>13</v>
      </c>
      <c r="L321" s="176" t="s">
        <v>8138</v>
      </c>
      <c r="M321" s="176" t="s">
        <v>3186</v>
      </c>
      <c r="N321" s="176" t="s">
        <v>3160</v>
      </c>
      <c r="O321" s="56">
        <v>1</v>
      </c>
      <c r="P321" s="176" t="s">
        <v>8139</v>
      </c>
    </row>
    <row r="322" spans="1:16" ht="20.100000000000001" customHeight="1" x14ac:dyDescent="0.25">
      <c r="A322" s="175">
        <v>318</v>
      </c>
      <c r="B322" s="176" t="s">
        <v>8134</v>
      </c>
      <c r="C322" s="176" t="s">
        <v>8135</v>
      </c>
      <c r="D322" s="176" t="s">
        <v>8134</v>
      </c>
      <c r="E322" s="176" t="s">
        <v>8136</v>
      </c>
      <c r="F322" s="176" t="s">
        <v>8135</v>
      </c>
      <c r="G322" s="177"/>
      <c r="H322" s="177"/>
      <c r="I322" s="176" t="s">
        <v>8137</v>
      </c>
      <c r="J322" s="178">
        <v>93.069306930693074</v>
      </c>
      <c r="K322" s="55">
        <v>13</v>
      </c>
      <c r="L322" s="176" t="s">
        <v>8138</v>
      </c>
      <c r="M322" s="176" t="s">
        <v>3186</v>
      </c>
      <c r="N322" s="176" t="s">
        <v>3160</v>
      </c>
      <c r="O322" s="56">
        <v>1</v>
      </c>
      <c r="P322" s="176" t="s">
        <v>8139</v>
      </c>
    </row>
    <row r="323" spans="1:16" ht="20.100000000000001" customHeight="1" x14ac:dyDescent="0.25">
      <c r="A323" s="175">
        <v>319</v>
      </c>
      <c r="B323" s="176" t="s">
        <v>8134</v>
      </c>
      <c r="C323" s="176" t="s">
        <v>8135</v>
      </c>
      <c r="D323" s="176" t="s">
        <v>8134</v>
      </c>
      <c r="E323" s="176" t="s">
        <v>8136</v>
      </c>
      <c r="F323" s="176" t="s">
        <v>8135</v>
      </c>
      <c r="G323" s="177"/>
      <c r="H323" s="177"/>
      <c r="I323" s="176" t="s">
        <v>8137</v>
      </c>
      <c r="J323" s="178">
        <v>93.069306930693074</v>
      </c>
      <c r="K323" s="55">
        <v>13</v>
      </c>
      <c r="L323" s="176" t="s">
        <v>8138</v>
      </c>
      <c r="M323" s="176" t="s">
        <v>3186</v>
      </c>
      <c r="N323" s="176" t="s">
        <v>3160</v>
      </c>
      <c r="O323" s="56">
        <v>1</v>
      </c>
      <c r="P323" s="176" t="s">
        <v>8139</v>
      </c>
    </row>
    <row r="324" spans="1:16" ht="20.100000000000001" customHeight="1" x14ac:dyDescent="0.25">
      <c r="A324" s="175">
        <v>320</v>
      </c>
      <c r="B324" s="176" t="s">
        <v>8134</v>
      </c>
      <c r="C324" s="176" t="s">
        <v>8135</v>
      </c>
      <c r="D324" s="176" t="s">
        <v>8134</v>
      </c>
      <c r="E324" s="176" t="s">
        <v>8136</v>
      </c>
      <c r="F324" s="176" t="s">
        <v>8135</v>
      </c>
      <c r="G324" s="177"/>
      <c r="H324" s="177"/>
      <c r="I324" s="176" t="s">
        <v>8137</v>
      </c>
      <c r="J324" s="178">
        <v>92.079207920792072</v>
      </c>
      <c r="K324" s="55">
        <v>13</v>
      </c>
      <c r="L324" s="176" t="s">
        <v>8138</v>
      </c>
      <c r="M324" s="176" t="s">
        <v>3186</v>
      </c>
      <c r="N324" s="176" t="s">
        <v>3160</v>
      </c>
      <c r="O324" s="56">
        <v>1</v>
      </c>
      <c r="P324" s="176" t="s">
        <v>8139</v>
      </c>
    </row>
    <row r="325" spans="1:16" ht="20.100000000000001" customHeight="1" x14ac:dyDescent="0.25">
      <c r="A325" s="175">
        <v>321</v>
      </c>
      <c r="B325" s="176" t="s">
        <v>8134</v>
      </c>
      <c r="C325" s="176" t="s">
        <v>8135</v>
      </c>
      <c r="D325" s="176" t="s">
        <v>8134</v>
      </c>
      <c r="E325" s="176" t="s">
        <v>8136</v>
      </c>
      <c r="F325" s="176" t="s">
        <v>8135</v>
      </c>
      <c r="G325" s="177"/>
      <c r="H325" s="177"/>
      <c r="I325" s="176" t="s">
        <v>8137</v>
      </c>
      <c r="J325" s="178">
        <v>91.089108910891085</v>
      </c>
      <c r="K325" s="55">
        <v>13</v>
      </c>
      <c r="L325" s="176" t="s">
        <v>8138</v>
      </c>
      <c r="M325" s="176" t="s">
        <v>3186</v>
      </c>
      <c r="N325" s="176" t="s">
        <v>3160</v>
      </c>
      <c r="O325" s="56">
        <v>1</v>
      </c>
      <c r="P325" s="176" t="s">
        <v>8139</v>
      </c>
    </row>
    <row r="326" spans="1:16" ht="20.100000000000001" customHeight="1" x14ac:dyDescent="0.25">
      <c r="A326" s="175">
        <v>322</v>
      </c>
      <c r="B326" s="176" t="s">
        <v>8134</v>
      </c>
      <c r="C326" s="176" t="s">
        <v>8135</v>
      </c>
      <c r="D326" s="176" t="s">
        <v>8134</v>
      </c>
      <c r="E326" s="176" t="s">
        <v>8136</v>
      </c>
      <c r="F326" s="176" t="s">
        <v>8135</v>
      </c>
      <c r="G326" s="177"/>
      <c r="H326" s="177"/>
      <c r="I326" s="176" t="s">
        <v>8137</v>
      </c>
      <c r="J326" s="178">
        <v>35.643564356435647</v>
      </c>
      <c r="K326" s="55">
        <v>13</v>
      </c>
      <c r="L326" s="176" t="s">
        <v>8138</v>
      </c>
      <c r="M326" s="176" t="s">
        <v>3186</v>
      </c>
      <c r="N326" s="176" t="s">
        <v>3160</v>
      </c>
      <c r="O326" s="56">
        <v>1</v>
      </c>
      <c r="P326" s="176" t="s">
        <v>8139</v>
      </c>
    </row>
    <row r="327" spans="1:16" ht="20.100000000000001" customHeight="1" x14ac:dyDescent="0.25">
      <c r="A327" s="175">
        <v>323</v>
      </c>
      <c r="B327" s="176" t="s">
        <v>8134</v>
      </c>
      <c r="C327" s="176" t="s">
        <v>8135</v>
      </c>
      <c r="D327" s="176" t="s">
        <v>8134</v>
      </c>
      <c r="E327" s="176" t="s">
        <v>8136</v>
      </c>
      <c r="F327" s="176" t="s">
        <v>8135</v>
      </c>
      <c r="G327" s="177"/>
      <c r="H327" s="177"/>
      <c r="I327" s="176" t="s">
        <v>8137</v>
      </c>
      <c r="J327" s="178">
        <v>63.366336633663366</v>
      </c>
      <c r="K327" s="55">
        <v>13</v>
      </c>
      <c r="L327" s="176" t="s">
        <v>8138</v>
      </c>
      <c r="M327" s="176" t="s">
        <v>3186</v>
      </c>
      <c r="N327" s="176" t="s">
        <v>3160</v>
      </c>
      <c r="O327" s="56">
        <v>1</v>
      </c>
      <c r="P327" s="176" t="s">
        <v>8139</v>
      </c>
    </row>
    <row r="328" spans="1:16" ht="20.100000000000001" customHeight="1" x14ac:dyDescent="0.25">
      <c r="A328" s="175">
        <v>324</v>
      </c>
      <c r="B328" s="176" t="s">
        <v>8134</v>
      </c>
      <c r="C328" s="176" t="s">
        <v>8135</v>
      </c>
      <c r="D328" s="176" t="s">
        <v>8134</v>
      </c>
      <c r="E328" s="176" t="s">
        <v>8136</v>
      </c>
      <c r="F328" s="176" t="s">
        <v>8135</v>
      </c>
      <c r="G328" s="177"/>
      <c r="H328" s="177"/>
      <c r="I328" s="176" t="s">
        <v>8137</v>
      </c>
      <c r="J328" s="178">
        <v>63.366336633663366</v>
      </c>
      <c r="K328" s="55">
        <v>13</v>
      </c>
      <c r="L328" s="176" t="s">
        <v>8138</v>
      </c>
      <c r="M328" s="176" t="s">
        <v>3186</v>
      </c>
      <c r="N328" s="176" t="s">
        <v>3160</v>
      </c>
      <c r="O328" s="56">
        <v>1</v>
      </c>
      <c r="P328" s="176" t="s">
        <v>8139</v>
      </c>
    </row>
    <row r="329" spans="1:16" ht="20.100000000000001" customHeight="1" x14ac:dyDescent="0.25">
      <c r="A329" s="175">
        <v>325</v>
      </c>
      <c r="B329" s="176" t="s">
        <v>8134</v>
      </c>
      <c r="C329" s="176" t="s">
        <v>8135</v>
      </c>
      <c r="D329" s="176" t="s">
        <v>8134</v>
      </c>
      <c r="E329" s="176" t="s">
        <v>8136</v>
      </c>
      <c r="F329" s="176" t="s">
        <v>8135</v>
      </c>
      <c r="G329" s="177"/>
      <c r="H329" s="177"/>
      <c r="I329" s="176" t="s">
        <v>8137</v>
      </c>
      <c r="J329" s="178">
        <v>59.405940594059409</v>
      </c>
      <c r="K329" s="55">
        <v>13</v>
      </c>
      <c r="L329" s="176" t="s">
        <v>8138</v>
      </c>
      <c r="M329" s="176" t="s">
        <v>3186</v>
      </c>
      <c r="N329" s="176" t="s">
        <v>3160</v>
      </c>
      <c r="O329" s="56">
        <v>1</v>
      </c>
      <c r="P329" s="176" t="s">
        <v>8139</v>
      </c>
    </row>
    <row r="330" spans="1:16" ht="20.100000000000001" customHeight="1" x14ac:dyDescent="0.25">
      <c r="A330" s="175">
        <v>326</v>
      </c>
      <c r="B330" s="176" t="s">
        <v>8134</v>
      </c>
      <c r="C330" s="176" t="s">
        <v>8135</v>
      </c>
      <c r="D330" s="176" t="s">
        <v>8134</v>
      </c>
      <c r="E330" s="176" t="s">
        <v>8136</v>
      </c>
      <c r="F330" s="176" t="s">
        <v>8135</v>
      </c>
      <c r="G330" s="177"/>
      <c r="H330" s="177"/>
      <c r="I330" s="176" t="s">
        <v>8137</v>
      </c>
      <c r="J330" s="178">
        <v>62.376237623762378</v>
      </c>
      <c r="K330" s="55">
        <v>13</v>
      </c>
      <c r="L330" s="176" t="s">
        <v>8138</v>
      </c>
      <c r="M330" s="176" t="s">
        <v>3186</v>
      </c>
      <c r="N330" s="176" t="s">
        <v>3160</v>
      </c>
      <c r="O330" s="56">
        <v>2</v>
      </c>
      <c r="P330" s="176" t="s">
        <v>8139</v>
      </c>
    </row>
    <row r="331" spans="1:16" ht="20.100000000000001" customHeight="1" x14ac:dyDescent="0.25">
      <c r="A331" s="175">
        <v>327</v>
      </c>
      <c r="B331" s="176" t="s">
        <v>8134</v>
      </c>
      <c r="C331" s="176" t="s">
        <v>8135</v>
      </c>
      <c r="D331" s="176" t="s">
        <v>8134</v>
      </c>
      <c r="E331" s="176" t="s">
        <v>8136</v>
      </c>
      <c r="F331" s="176" t="s">
        <v>8135</v>
      </c>
      <c r="G331" s="177"/>
      <c r="H331" s="177"/>
      <c r="I331" s="176" t="s">
        <v>8137</v>
      </c>
      <c r="J331" s="178">
        <v>59.405940594059409</v>
      </c>
      <c r="K331" s="55">
        <v>13</v>
      </c>
      <c r="L331" s="176" t="s">
        <v>8138</v>
      </c>
      <c r="M331" s="176" t="s">
        <v>3186</v>
      </c>
      <c r="N331" s="176" t="s">
        <v>3160</v>
      </c>
      <c r="O331" s="56">
        <v>2</v>
      </c>
      <c r="P331" s="176" t="s">
        <v>8139</v>
      </c>
    </row>
    <row r="332" spans="1:16" ht="20.100000000000001" customHeight="1" x14ac:dyDescent="0.25">
      <c r="A332" s="175">
        <v>328</v>
      </c>
      <c r="B332" s="176" t="s">
        <v>8134</v>
      </c>
      <c r="C332" s="176" t="s">
        <v>8135</v>
      </c>
      <c r="D332" s="176" t="s">
        <v>8134</v>
      </c>
      <c r="E332" s="176" t="s">
        <v>8136</v>
      </c>
      <c r="F332" s="176" t="s">
        <v>8135</v>
      </c>
      <c r="G332" s="177"/>
      <c r="H332" s="177"/>
      <c r="I332" s="176" t="s">
        <v>8137</v>
      </c>
      <c r="J332" s="178">
        <v>28.712871287128714</v>
      </c>
      <c r="K332" s="55">
        <v>13</v>
      </c>
      <c r="L332" s="176" t="s">
        <v>8138</v>
      </c>
      <c r="M332" s="176" t="s">
        <v>3186</v>
      </c>
      <c r="N332" s="176" t="s">
        <v>3160</v>
      </c>
      <c r="O332" s="56">
        <v>2</v>
      </c>
      <c r="P332" s="176" t="s">
        <v>8139</v>
      </c>
    </row>
    <row r="333" spans="1:16" ht="20.100000000000001" customHeight="1" x14ac:dyDescent="0.25">
      <c r="A333" s="175">
        <v>329</v>
      </c>
      <c r="B333" s="176" t="s">
        <v>8134</v>
      </c>
      <c r="C333" s="176" t="s">
        <v>8135</v>
      </c>
      <c r="D333" s="176" t="s">
        <v>8134</v>
      </c>
      <c r="E333" s="176" t="s">
        <v>8136</v>
      </c>
      <c r="F333" s="176" t="s">
        <v>8135</v>
      </c>
      <c r="G333" s="177"/>
      <c r="H333" s="177"/>
      <c r="I333" s="176" t="s">
        <v>8137</v>
      </c>
      <c r="J333" s="178">
        <v>63.366336633663366</v>
      </c>
      <c r="K333" s="55">
        <v>13</v>
      </c>
      <c r="L333" s="176" t="s">
        <v>8138</v>
      </c>
      <c r="M333" s="176" t="s">
        <v>3186</v>
      </c>
      <c r="N333" s="176" t="s">
        <v>3160</v>
      </c>
      <c r="O333" s="56">
        <v>3</v>
      </c>
      <c r="P333" s="176" t="s">
        <v>8139</v>
      </c>
    </row>
    <row r="334" spans="1:16" ht="20.100000000000001" customHeight="1" x14ac:dyDescent="0.25">
      <c r="A334" s="175">
        <v>330</v>
      </c>
      <c r="B334" s="176" t="s">
        <v>8134</v>
      </c>
      <c r="C334" s="176" t="s">
        <v>8135</v>
      </c>
      <c r="D334" s="176" t="s">
        <v>8134</v>
      </c>
      <c r="E334" s="176" t="s">
        <v>8136</v>
      </c>
      <c r="F334" s="176" t="s">
        <v>8135</v>
      </c>
      <c r="G334" s="177"/>
      <c r="H334" s="177"/>
      <c r="I334" s="176" t="s">
        <v>8137</v>
      </c>
      <c r="J334" s="178">
        <v>62.376237623762378</v>
      </c>
      <c r="K334" s="55">
        <v>13</v>
      </c>
      <c r="L334" s="176" t="s">
        <v>8138</v>
      </c>
      <c r="M334" s="176" t="s">
        <v>3186</v>
      </c>
      <c r="N334" s="176" t="s">
        <v>3160</v>
      </c>
      <c r="O334" s="56">
        <v>1</v>
      </c>
      <c r="P334" s="176" t="s">
        <v>8139</v>
      </c>
    </row>
    <row r="335" spans="1:16" ht="20.100000000000001" customHeight="1" x14ac:dyDescent="0.25">
      <c r="A335" s="175">
        <v>331</v>
      </c>
      <c r="B335" s="176" t="s">
        <v>8134</v>
      </c>
      <c r="C335" s="176" t="s">
        <v>8135</v>
      </c>
      <c r="D335" s="176" t="s">
        <v>8134</v>
      </c>
      <c r="E335" s="176" t="s">
        <v>8136</v>
      </c>
      <c r="F335" s="176" t="s">
        <v>8135</v>
      </c>
      <c r="G335" s="177"/>
      <c r="H335" s="177"/>
      <c r="I335" s="176" t="s">
        <v>8137</v>
      </c>
      <c r="J335" s="178">
        <v>61.386138613861384</v>
      </c>
      <c r="K335" s="55">
        <v>13</v>
      </c>
      <c r="L335" s="176" t="s">
        <v>8138</v>
      </c>
      <c r="M335" s="176" t="s">
        <v>3186</v>
      </c>
      <c r="N335" s="176" t="s">
        <v>3160</v>
      </c>
      <c r="O335" s="56">
        <v>2</v>
      </c>
      <c r="P335" s="176" t="s">
        <v>8139</v>
      </c>
    </row>
    <row r="336" spans="1:16" ht="20.100000000000001" customHeight="1" x14ac:dyDescent="0.25">
      <c r="A336" s="175">
        <v>332</v>
      </c>
      <c r="B336" s="176" t="s">
        <v>8134</v>
      </c>
      <c r="C336" s="176" t="s">
        <v>8135</v>
      </c>
      <c r="D336" s="176" t="s">
        <v>8134</v>
      </c>
      <c r="E336" s="176" t="s">
        <v>8136</v>
      </c>
      <c r="F336" s="176" t="s">
        <v>8135</v>
      </c>
      <c r="G336" s="177"/>
      <c r="H336" s="177"/>
      <c r="I336" s="176" t="s">
        <v>8137</v>
      </c>
      <c r="J336" s="178">
        <v>61.386138613861384</v>
      </c>
      <c r="K336" s="55">
        <v>13</v>
      </c>
      <c r="L336" s="176" t="s">
        <v>8138</v>
      </c>
      <c r="M336" s="176" t="s">
        <v>3186</v>
      </c>
      <c r="N336" s="176" t="s">
        <v>3160</v>
      </c>
      <c r="O336" s="56">
        <v>2</v>
      </c>
      <c r="P336" s="176" t="s">
        <v>8139</v>
      </c>
    </row>
    <row r="337" spans="1:16" ht="20.100000000000001" customHeight="1" x14ac:dyDescent="0.25">
      <c r="A337" s="175">
        <v>333</v>
      </c>
      <c r="B337" s="176" t="s">
        <v>8134</v>
      </c>
      <c r="C337" s="176" t="s">
        <v>8135</v>
      </c>
      <c r="D337" s="176" t="s">
        <v>8134</v>
      </c>
      <c r="E337" s="176" t="s">
        <v>8136</v>
      </c>
      <c r="F337" s="176" t="s">
        <v>8135</v>
      </c>
      <c r="G337" s="177"/>
      <c r="H337" s="177"/>
      <c r="I337" s="176" t="s">
        <v>8137</v>
      </c>
      <c r="J337" s="178">
        <v>63.366336633663366</v>
      </c>
      <c r="K337" s="55">
        <v>13</v>
      </c>
      <c r="L337" s="176" t="s">
        <v>8138</v>
      </c>
      <c r="M337" s="176" t="s">
        <v>3186</v>
      </c>
      <c r="N337" s="176" t="s">
        <v>3160</v>
      </c>
      <c r="O337" s="56">
        <v>1</v>
      </c>
      <c r="P337" s="176" t="s">
        <v>8139</v>
      </c>
    </row>
    <row r="338" spans="1:16" ht="20.100000000000001" customHeight="1" x14ac:dyDescent="0.25">
      <c r="A338" s="175">
        <v>334</v>
      </c>
      <c r="B338" s="176" t="s">
        <v>8134</v>
      </c>
      <c r="C338" s="176" t="s">
        <v>8135</v>
      </c>
      <c r="D338" s="176" t="s">
        <v>8134</v>
      </c>
      <c r="E338" s="176" t="s">
        <v>8136</v>
      </c>
      <c r="F338" s="176" t="s">
        <v>8135</v>
      </c>
      <c r="G338" s="177"/>
      <c r="H338" s="177"/>
      <c r="I338" s="176" t="s">
        <v>8137</v>
      </c>
      <c r="J338" s="178">
        <v>79.207920792079207</v>
      </c>
      <c r="K338" s="55">
        <v>13</v>
      </c>
      <c r="L338" s="176" t="s">
        <v>8138</v>
      </c>
      <c r="M338" s="176" t="s">
        <v>3186</v>
      </c>
      <c r="N338" s="176" t="s">
        <v>3160</v>
      </c>
      <c r="O338" s="56">
        <v>1</v>
      </c>
      <c r="P338" s="176" t="s">
        <v>8139</v>
      </c>
    </row>
    <row r="339" spans="1:16" ht="20.100000000000001" customHeight="1" x14ac:dyDescent="0.25">
      <c r="A339" s="175">
        <v>335</v>
      </c>
      <c r="B339" s="176" t="s">
        <v>8134</v>
      </c>
      <c r="C339" s="176" t="s">
        <v>8135</v>
      </c>
      <c r="D339" s="176" t="s">
        <v>8134</v>
      </c>
      <c r="E339" s="176" t="s">
        <v>8136</v>
      </c>
      <c r="F339" s="176" t="s">
        <v>8135</v>
      </c>
      <c r="G339" s="177"/>
      <c r="H339" s="177"/>
      <c r="I339" s="176" t="s">
        <v>8137</v>
      </c>
      <c r="J339" s="178">
        <v>56.435643564356432</v>
      </c>
      <c r="K339" s="55">
        <v>13</v>
      </c>
      <c r="L339" s="176" t="s">
        <v>8138</v>
      </c>
      <c r="M339" s="176" t="s">
        <v>3186</v>
      </c>
      <c r="N339" s="176" t="s">
        <v>3160</v>
      </c>
      <c r="O339" s="56">
        <v>1</v>
      </c>
      <c r="P339" s="176" t="s">
        <v>8139</v>
      </c>
    </row>
    <row r="340" spans="1:16" ht="20.100000000000001" customHeight="1" x14ac:dyDescent="0.25">
      <c r="A340" s="175">
        <v>336</v>
      </c>
      <c r="B340" s="176" t="s">
        <v>8134</v>
      </c>
      <c r="C340" s="176" t="s">
        <v>8135</v>
      </c>
      <c r="D340" s="176" t="s">
        <v>8134</v>
      </c>
      <c r="E340" s="176" t="s">
        <v>8136</v>
      </c>
      <c r="F340" s="176" t="s">
        <v>8135</v>
      </c>
      <c r="G340" s="177"/>
      <c r="H340" s="177"/>
      <c r="I340" s="176" t="s">
        <v>8137</v>
      </c>
      <c r="J340" s="178">
        <v>53.465346534653463</v>
      </c>
      <c r="K340" s="55">
        <v>13</v>
      </c>
      <c r="L340" s="176" t="s">
        <v>8138</v>
      </c>
      <c r="M340" s="176" t="s">
        <v>3186</v>
      </c>
      <c r="N340" s="176" t="s">
        <v>3160</v>
      </c>
      <c r="O340" s="56">
        <v>1</v>
      </c>
      <c r="P340" s="176" t="s">
        <v>8139</v>
      </c>
    </row>
    <row r="341" spans="1:16" ht="20.100000000000001" customHeight="1" x14ac:dyDescent="0.25">
      <c r="A341" s="175">
        <v>337</v>
      </c>
      <c r="B341" s="176" t="s">
        <v>8134</v>
      </c>
      <c r="C341" s="176" t="s">
        <v>8135</v>
      </c>
      <c r="D341" s="176" t="s">
        <v>8134</v>
      </c>
      <c r="E341" s="176" t="s">
        <v>8136</v>
      </c>
      <c r="F341" s="176" t="s">
        <v>8135</v>
      </c>
      <c r="G341" s="177"/>
      <c r="H341" s="177"/>
      <c r="I341" s="176" t="s">
        <v>8137</v>
      </c>
      <c r="J341" s="178">
        <v>28.712871287128714</v>
      </c>
      <c r="K341" s="55">
        <v>13</v>
      </c>
      <c r="L341" s="176" t="s">
        <v>8138</v>
      </c>
      <c r="M341" s="176" t="s">
        <v>3186</v>
      </c>
      <c r="N341" s="176" t="s">
        <v>3160</v>
      </c>
      <c r="O341" s="56">
        <v>1</v>
      </c>
      <c r="P341" s="176" t="s">
        <v>8139</v>
      </c>
    </row>
    <row r="342" spans="1:16" ht="20.100000000000001" customHeight="1" x14ac:dyDescent="0.25">
      <c r="A342" s="175">
        <v>338</v>
      </c>
      <c r="B342" s="176" t="s">
        <v>8134</v>
      </c>
      <c r="C342" s="176" t="s">
        <v>8135</v>
      </c>
      <c r="D342" s="176" t="s">
        <v>8134</v>
      </c>
      <c r="E342" s="176" t="s">
        <v>8136</v>
      </c>
      <c r="F342" s="176" t="s">
        <v>8135</v>
      </c>
      <c r="G342" s="177"/>
      <c r="H342" s="177"/>
      <c r="I342" s="176" t="s">
        <v>8137</v>
      </c>
      <c r="J342" s="178">
        <v>47.524752475247524</v>
      </c>
      <c r="K342" s="55">
        <v>13</v>
      </c>
      <c r="L342" s="176" t="s">
        <v>8138</v>
      </c>
      <c r="M342" s="176" t="s">
        <v>3186</v>
      </c>
      <c r="N342" s="176" t="s">
        <v>3160</v>
      </c>
      <c r="O342" s="56">
        <v>1</v>
      </c>
      <c r="P342" s="176" t="s">
        <v>8139</v>
      </c>
    </row>
    <row r="343" spans="1:16" ht="20.100000000000001" customHeight="1" x14ac:dyDescent="0.25">
      <c r="A343" s="175">
        <v>339</v>
      </c>
      <c r="B343" s="176" t="s">
        <v>8134</v>
      </c>
      <c r="C343" s="176" t="s">
        <v>8135</v>
      </c>
      <c r="D343" s="176" t="s">
        <v>8134</v>
      </c>
      <c r="E343" s="176" t="s">
        <v>8136</v>
      </c>
      <c r="F343" s="176" t="s">
        <v>8135</v>
      </c>
      <c r="G343" s="177"/>
      <c r="H343" s="177"/>
      <c r="I343" s="176" t="s">
        <v>8137</v>
      </c>
      <c r="J343" s="178">
        <v>29.702970297029704</v>
      </c>
      <c r="K343" s="55">
        <v>13</v>
      </c>
      <c r="L343" s="176" t="s">
        <v>8138</v>
      </c>
      <c r="M343" s="176" t="s">
        <v>3186</v>
      </c>
      <c r="N343" s="176" t="s">
        <v>3160</v>
      </c>
      <c r="O343" s="56">
        <v>1</v>
      </c>
      <c r="P343" s="176" t="s">
        <v>8139</v>
      </c>
    </row>
    <row r="344" spans="1:16" ht="20.100000000000001" customHeight="1" x14ac:dyDescent="0.25">
      <c r="A344" s="175">
        <v>340</v>
      </c>
      <c r="B344" s="176" t="s">
        <v>8134</v>
      </c>
      <c r="C344" s="176" t="s">
        <v>8135</v>
      </c>
      <c r="D344" s="176" t="s">
        <v>8134</v>
      </c>
      <c r="E344" s="176" t="s">
        <v>8136</v>
      </c>
      <c r="F344" s="176" t="s">
        <v>8135</v>
      </c>
      <c r="G344" s="177"/>
      <c r="H344" s="177"/>
      <c r="I344" s="176" t="s">
        <v>8137</v>
      </c>
      <c r="J344" s="178">
        <v>63.366336633663366</v>
      </c>
      <c r="K344" s="55">
        <v>13</v>
      </c>
      <c r="L344" s="176" t="s">
        <v>8138</v>
      </c>
      <c r="M344" s="176" t="s">
        <v>3186</v>
      </c>
      <c r="N344" s="176" t="s">
        <v>3160</v>
      </c>
      <c r="O344" s="56">
        <v>1</v>
      </c>
      <c r="P344" s="176" t="s">
        <v>8139</v>
      </c>
    </row>
    <row r="345" spans="1:16" ht="20.100000000000001" customHeight="1" x14ac:dyDescent="0.25">
      <c r="A345" s="175">
        <v>341</v>
      </c>
      <c r="B345" s="176" t="s">
        <v>8134</v>
      </c>
      <c r="C345" s="176" t="s">
        <v>8135</v>
      </c>
      <c r="D345" s="176" t="s">
        <v>8134</v>
      </c>
      <c r="E345" s="176" t="s">
        <v>8136</v>
      </c>
      <c r="F345" s="176" t="s">
        <v>8135</v>
      </c>
      <c r="G345" s="177"/>
      <c r="H345" s="177"/>
      <c r="I345" s="176" t="s">
        <v>8137</v>
      </c>
      <c r="J345" s="178">
        <v>54.455445544554458</v>
      </c>
      <c r="K345" s="55">
        <v>13</v>
      </c>
      <c r="L345" s="176" t="s">
        <v>8138</v>
      </c>
      <c r="M345" s="176" t="s">
        <v>3186</v>
      </c>
      <c r="N345" s="176" t="s">
        <v>3160</v>
      </c>
      <c r="O345" s="56">
        <v>1</v>
      </c>
      <c r="P345" s="176" t="s">
        <v>8139</v>
      </c>
    </row>
    <row r="346" spans="1:16" ht="20.100000000000001" customHeight="1" x14ac:dyDescent="0.25">
      <c r="A346" s="175">
        <v>342</v>
      </c>
      <c r="B346" s="176" t="s">
        <v>8134</v>
      </c>
      <c r="C346" s="176" t="s">
        <v>8135</v>
      </c>
      <c r="D346" s="176" t="s">
        <v>8134</v>
      </c>
      <c r="E346" s="176" t="s">
        <v>8136</v>
      </c>
      <c r="F346" s="176" t="s">
        <v>8135</v>
      </c>
      <c r="G346" s="177"/>
      <c r="H346" s="177"/>
      <c r="I346" s="176" t="s">
        <v>8137</v>
      </c>
      <c r="J346" s="178">
        <v>60.396039603960396</v>
      </c>
      <c r="K346" s="55">
        <v>13</v>
      </c>
      <c r="L346" s="176" t="s">
        <v>8138</v>
      </c>
      <c r="M346" s="176" t="s">
        <v>3186</v>
      </c>
      <c r="N346" s="176" t="s">
        <v>3160</v>
      </c>
      <c r="O346" s="56">
        <v>1</v>
      </c>
      <c r="P346" s="176" t="s">
        <v>8139</v>
      </c>
    </row>
    <row r="347" spans="1:16" ht="20.100000000000001" customHeight="1" x14ac:dyDescent="0.25">
      <c r="A347" s="175">
        <v>343</v>
      </c>
      <c r="B347" s="176" t="s">
        <v>8134</v>
      </c>
      <c r="C347" s="176" t="s">
        <v>8135</v>
      </c>
      <c r="D347" s="176" t="s">
        <v>8134</v>
      </c>
      <c r="E347" s="176" t="s">
        <v>8136</v>
      </c>
      <c r="F347" s="176" t="s">
        <v>8135</v>
      </c>
      <c r="G347" s="177"/>
      <c r="H347" s="177"/>
      <c r="I347" s="176" t="s">
        <v>8137</v>
      </c>
      <c r="J347" s="178">
        <v>57.425742574257427</v>
      </c>
      <c r="K347" s="55">
        <v>13</v>
      </c>
      <c r="L347" s="176" t="s">
        <v>8138</v>
      </c>
      <c r="M347" s="176" t="s">
        <v>3186</v>
      </c>
      <c r="N347" s="176" t="s">
        <v>3160</v>
      </c>
      <c r="O347" s="56">
        <v>1</v>
      </c>
      <c r="P347" s="176" t="s">
        <v>8139</v>
      </c>
    </row>
    <row r="348" spans="1:16" ht="20.100000000000001" customHeight="1" x14ac:dyDescent="0.25">
      <c r="A348" s="175">
        <v>344</v>
      </c>
      <c r="B348" s="176" t="s">
        <v>8134</v>
      </c>
      <c r="C348" s="176" t="s">
        <v>8135</v>
      </c>
      <c r="D348" s="176" t="s">
        <v>8134</v>
      </c>
      <c r="E348" s="176" t="s">
        <v>8136</v>
      </c>
      <c r="F348" s="176" t="s">
        <v>8135</v>
      </c>
      <c r="G348" s="177"/>
      <c r="H348" s="177"/>
      <c r="I348" s="176" t="s">
        <v>8137</v>
      </c>
      <c r="J348" s="178">
        <v>26.732673267326732</v>
      </c>
      <c r="K348" s="55">
        <v>13</v>
      </c>
      <c r="L348" s="176" t="s">
        <v>8138</v>
      </c>
      <c r="M348" s="176" t="s">
        <v>3186</v>
      </c>
      <c r="N348" s="176" t="s">
        <v>3160</v>
      </c>
      <c r="O348" s="56">
        <v>1</v>
      </c>
      <c r="P348" s="176" t="s">
        <v>8139</v>
      </c>
    </row>
    <row r="349" spans="1:16" ht="20.100000000000001" customHeight="1" x14ac:dyDescent="0.25">
      <c r="A349" s="175">
        <v>345</v>
      </c>
      <c r="B349" s="176" t="s">
        <v>8134</v>
      </c>
      <c r="C349" s="176" t="s">
        <v>8135</v>
      </c>
      <c r="D349" s="176" t="s">
        <v>8134</v>
      </c>
      <c r="E349" s="176" t="s">
        <v>8136</v>
      </c>
      <c r="F349" s="176" t="s">
        <v>8135</v>
      </c>
      <c r="G349" s="177"/>
      <c r="H349" s="177"/>
      <c r="I349" s="176" t="s">
        <v>8137</v>
      </c>
      <c r="J349" s="178">
        <v>69.306930693069305</v>
      </c>
      <c r="K349" s="55">
        <v>13</v>
      </c>
      <c r="L349" s="176" t="s">
        <v>8138</v>
      </c>
      <c r="M349" s="176" t="s">
        <v>3186</v>
      </c>
      <c r="N349" s="176" t="s">
        <v>3160</v>
      </c>
      <c r="O349" s="56">
        <v>1</v>
      </c>
      <c r="P349" s="176" t="s">
        <v>8139</v>
      </c>
    </row>
    <row r="350" spans="1:16" ht="20.100000000000001" customHeight="1" x14ac:dyDescent="0.25">
      <c r="A350" s="175">
        <v>346</v>
      </c>
      <c r="B350" s="176" t="s">
        <v>8134</v>
      </c>
      <c r="C350" s="176" t="s">
        <v>8135</v>
      </c>
      <c r="D350" s="176" t="s">
        <v>8134</v>
      </c>
      <c r="E350" s="176" t="s">
        <v>8136</v>
      </c>
      <c r="F350" s="176" t="s">
        <v>8135</v>
      </c>
      <c r="G350" s="177"/>
      <c r="H350" s="177"/>
      <c r="I350" s="176" t="s">
        <v>8137</v>
      </c>
      <c r="J350" s="178">
        <v>64.356435643564353</v>
      </c>
      <c r="K350" s="55">
        <v>13</v>
      </c>
      <c r="L350" s="176" t="s">
        <v>8138</v>
      </c>
      <c r="M350" s="176" t="s">
        <v>3186</v>
      </c>
      <c r="N350" s="176" t="s">
        <v>3160</v>
      </c>
      <c r="O350" s="56">
        <v>1</v>
      </c>
      <c r="P350" s="176" t="s">
        <v>8139</v>
      </c>
    </row>
    <row r="351" spans="1:16" ht="20.100000000000001" customHeight="1" x14ac:dyDescent="0.25">
      <c r="A351" s="175">
        <v>347</v>
      </c>
      <c r="B351" s="176" t="s">
        <v>8134</v>
      </c>
      <c r="C351" s="176" t="s">
        <v>8135</v>
      </c>
      <c r="D351" s="176" t="s">
        <v>8134</v>
      </c>
      <c r="E351" s="176" t="s">
        <v>8136</v>
      </c>
      <c r="F351" s="176" t="s">
        <v>8135</v>
      </c>
      <c r="G351" s="177"/>
      <c r="H351" s="177"/>
      <c r="I351" s="176" t="s">
        <v>8137</v>
      </c>
      <c r="J351" s="178">
        <v>65.346534653465341</v>
      </c>
      <c r="K351" s="55">
        <v>13</v>
      </c>
      <c r="L351" s="176" t="s">
        <v>8138</v>
      </c>
      <c r="M351" s="176" t="s">
        <v>3186</v>
      </c>
      <c r="N351" s="176" t="s">
        <v>3160</v>
      </c>
      <c r="O351" s="56">
        <v>1</v>
      </c>
      <c r="P351" s="176" t="s">
        <v>8139</v>
      </c>
    </row>
    <row r="352" spans="1:16" ht="20.100000000000001" customHeight="1" x14ac:dyDescent="0.25">
      <c r="A352" s="175">
        <v>348</v>
      </c>
      <c r="B352" s="176" t="s">
        <v>8134</v>
      </c>
      <c r="C352" s="176" t="s">
        <v>8135</v>
      </c>
      <c r="D352" s="176" t="s">
        <v>8134</v>
      </c>
      <c r="E352" s="176" t="s">
        <v>8136</v>
      </c>
      <c r="F352" s="176" t="s">
        <v>8135</v>
      </c>
      <c r="G352" s="177"/>
      <c r="H352" s="177"/>
      <c r="I352" s="176" t="s">
        <v>8137</v>
      </c>
      <c r="J352" s="178">
        <v>30.693069306930692</v>
      </c>
      <c r="K352" s="55">
        <v>13</v>
      </c>
      <c r="L352" s="176" t="s">
        <v>8138</v>
      </c>
      <c r="M352" s="176" t="s">
        <v>3186</v>
      </c>
      <c r="N352" s="176" t="s">
        <v>3160</v>
      </c>
      <c r="O352" s="56">
        <v>1</v>
      </c>
      <c r="P352" s="176" t="s">
        <v>8139</v>
      </c>
    </row>
    <row r="353" spans="1:16" ht="20.100000000000001" customHeight="1" x14ac:dyDescent="0.25">
      <c r="A353" s="175">
        <v>349</v>
      </c>
      <c r="B353" s="176" t="s">
        <v>8134</v>
      </c>
      <c r="C353" s="176" t="s">
        <v>8135</v>
      </c>
      <c r="D353" s="176" t="s">
        <v>8134</v>
      </c>
      <c r="E353" s="176" t="s">
        <v>8136</v>
      </c>
      <c r="F353" s="176" t="s">
        <v>8135</v>
      </c>
      <c r="G353" s="177"/>
      <c r="H353" s="177"/>
      <c r="I353" s="176" t="s">
        <v>8137</v>
      </c>
      <c r="J353" s="178">
        <v>27.722772277227723</v>
      </c>
      <c r="K353" s="55">
        <v>13</v>
      </c>
      <c r="L353" s="176" t="s">
        <v>8138</v>
      </c>
      <c r="M353" s="176" t="s">
        <v>3186</v>
      </c>
      <c r="N353" s="176" t="s">
        <v>3160</v>
      </c>
      <c r="O353" s="56">
        <v>1</v>
      </c>
      <c r="P353" s="176" t="s">
        <v>8139</v>
      </c>
    </row>
    <row r="354" spans="1:16" ht="20.100000000000001" customHeight="1" x14ac:dyDescent="0.25">
      <c r="A354" s="175">
        <v>350</v>
      </c>
      <c r="B354" s="176" t="s">
        <v>8134</v>
      </c>
      <c r="C354" s="176" t="s">
        <v>8135</v>
      </c>
      <c r="D354" s="176" t="s">
        <v>8134</v>
      </c>
      <c r="E354" s="176" t="s">
        <v>8136</v>
      </c>
      <c r="F354" s="176" t="s">
        <v>8135</v>
      </c>
      <c r="G354" s="177"/>
      <c r="H354" s="177"/>
      <c r="I354" s="176" t="s">
        <v>8137</v>
      </c>
      <c r="J354" s="178">
        <v>59.405940594059409</v>
      </c>
      <c r="K354" s="55">
        <v>13</v>
      </c>
      <c r="L354" s="176" t="s">
        <v>8138</v>
      </c>
      <c r="M354" s="176" t="s">
        <v>3186</v>
      </c>
      <c r="N354" s="176" t="s">
        <v>3160</v>
      </c>
      <c r="O354" s="56">
        <v>1</v>
      </c>
      <c r="P354" s="176" t="s">
        <v>8139</v>
      </c>
    </row>
    <row r="355" spans="1:16" ht="20.100000000000001" customHeight="1" x14ac:dyDescent="0.25">
      <c r="A355" s="175">
        <v>351</v>
      </c>
      <c r="B355" s="176" t="s">
        <v>8134</v>
      </c>
      <c r="C355" s="176" t="s">
        <v>8135</v>
      </c>
      <c r="D355" s="176" t="s">
        <v>8134</v>
      </c>
      <c r="E355" s="176" t="s">
        <v>8136</v>
      </c>
      <c r="F355" s="176" t="s">
        <v>8135</v>
      </c>
      <c r="G355" s="177"/>
      <c r="H355" s="177"/>
      <c r="I355" s="176" t="s">
        <v>8137</v>
      </c>
      <c r="J355" s="178">
        <v>61.386138613861384</v>
      </c>
      <c r="K355" s="55">
        <v>13</v>
      </c>
      <c r="L355" s="176" t="s">
        <v>8138</v>
      </c>
      <c r="M355" s="176" t="s">
        <v>3186</v>
      </c>
      <c r="N355" s="176" t="s">
        <v>3160</v>
      </c>
      <c r="O355" s="56">
        <v>1</v>
      </c>
      <c r="P355" s="176" t="s">
        <v>8139</v>
      </c>
    </row>
    <row r="356" spans="1:16" ht="20.100000000000001" customHeight="1" x14ac:dyDescent="0.25">
      <c r="A356" s="175">
        <v>352</v>
      </c>
      <c r="B356" s="176" t="s">
        <v>8134</v>
      </c>
      <c r="C356" s="176" t="s">
        <v>8135</v>
      </c>
      <c r="D356" s="176" t="s">
        <v>8134</v>
      </c>
      <c r="E356" s="176" t="s">
        <v>8136</v>
      </c>
      <c r="F356" s="176" t="s">
        <v>8135</v>
      </c>
      <c r="G356" s="177"/>
      <c r="H356" s="177"/>
      <c r="I356" s="176" t="s">
        <v>8137</v>
      </c>
      <c r="J356" s="178">
        <v>58.415841584158414</v>
      </c>
      <c r="K356" s="55">
        <v>13</v>
      </c>
      <c r="L356" s="176" t="s">
        <v>8138</v>
      </c>
      <c r="M356" s="176" t="s">
        <v>3186</v>
      </c>
      <c r="N356" s="176" t="s">
        <v>3160</v>
      </c>
      <c r="O356" s="56">
        <v>1</v>
      </c>
      <c r="P356" s="176" t="s">
        <v>8139</v>
      </c>
    </row>
    <row r="357" spans="1:16" ht="20.100000000000001" customHeight="1" x14ac:dyDescent="0.25">
      <c r="A357" s="175">
        <v>353</v>
      </c>
      <c r="B357" s="176" t="s">
        <v>8134</v>
      </c>
      <c r="C357" s="176" t="s">
        <v>8135</v>
      </c>
      <c r="D357" s="176" t="s">
        <v>8134</v>
      </c>
      <c r="E357" s="176" t="s">
        <v>8136</v>
      </c>
      <c r="F357" s="176" t="s">
        <v>8135</v>
      </c>
      <c r="G357" s="177"/>
      <c r="H357" s="177"/>
      <c r="I357" s="176" t="s">
        <v>8137</v>
      </c>
      <c r="J357" s="178">
        <v>58.415841584158414</v>
      </c>
      <c r="K357" s="55">
        <v>13</v>
      </c>
      <c r="L357" s="176" t="s">
        <v>8138</v>
      </c>
      <c r="M357" s="176" t="s">
        <v>3186</v>
      </c>
      <c r="N357" s="176" t="s">
        <v>3160</v>
      </c>
      <c r="O357" s="56">
        <v>2</v>
      </c>
      <c r="P357" s="176" t="s">
        <v>8139</v>
      </c>
    </row>
    <row r="358" spans="1:16" ht="20.100000000000001" customHeight="1" x14ac:dyDescent="0.25">
      <c r="A358" s="175">
        <v>354</v>
      </c>
      <c r="B358" s="176" t="s">
        <v>8134</v>
      </c>
      <c r="C358" s="176" t="s">
        <v>8135</v>
      </c>
      <c r="D358" s="176" t="s">
        <v>8134</v>
      </c>
      <c r="E358" s="176" t="s">
        <v>8136</v>
      </c>
      <c r="F358" s="176" t="s">
        <v>8135</v>
      </c>
      <c r="G358" s="177"/>
      <c r="H358" s="177"/>
      <c r="I358" s="176" t="s">
        <v>8137</v>
      </c>
      <c r="J358" s="178">
        <v>59.405940594059409</v>
      </c>
      <c r="K358" s="55">
        <v>13</v>
      </c>
      <c r="L358" s="176" t="s">
        <v>8138</v>
      </c>
      <c r="M358" s="176" t="s">
        <v>3186</v>
      </c>
      <c r="N358" s="176" t="s">
        <v>3160</v>
      </c>
      <c r="O358" s="56">
        <v>2</v>
      </c>
      <c r="P358" s="176" t="s">
        <v>8139</v>
      </c>
    </row>
    <row r="359" spans="1:16" ht="20.100000000000001" customHeight="1" x14ac:dyDescent="0.25">
      <c r="A359" s="175">
        <v>355</v>
      </c>
      <c r="B359" s="176" t="s">
        <v>8134</v>
      </c>
      <c r="C359" s="176" t="s">
        <v>8135</v>
      </c>
      <c r="D359" s="176" t="s">
        <v>8134</v>
      </c>
      <c r="E359" s="176" t="s">
        <v>8136</v>
      </c>
      <c r="F359" s="176" t="s">
        <v>8135</v>
      </c>
      <c r="G359" s="177"/>
      <c r="H359" s="177"/>
      <c r="I359" s="176" t="s">
        <v>8137</v>
      </c>
      <c r="J359" s="178">
        <v>24.752475247524753</v>
      </c>
      <c r="K359" s="55">
        <v>13</v>
      </c>
      <c r="L359" s="176" t="s">
        <v>8138</v>
      </c>
      <c r="M359" s="176" t="s">
        <v>3186</v>
      </c>
      <c r="N359" s="176" t="s">
        <v>3160</v>
      </c>
      <c r="O359" s="56">
        <v>2</v>
      </c>
      <c r="P359" s="176" t="s">
        <v>8139</v>
      </c>
    </row>
    <row r="360" spans="1:16" ht="20.100000000000001" customHeight="1" x14ac:dyDescent="0.25">
      <c r="A360" s="175">
        <v>356</v>
      </c>
      <c r="B360" s="176" t="s">
        <v>8134</v>
      </c>
      <c r="C360" s="176" t="s">
        <v>8135</v>
      </c>
      <c r="D360" s="176" t="s">
        <v>8134</v>
      </c>
      <c r="E360" s="176" t="s">
        <v>8136</v>
      </c>
      <c r="F360" s="176" t="s">
        <v>8135</v>
      </c>
      <c r="G360" s="177"/>
      <c r="H360" s="177"/>
      <c r="I360" s="176" t="s">
        <v>8137</v>
      </c>
      <c r="J360" s="178">
        <v>49.504950495049506</v>
      </c>
      <c r="K360" s="55">
        <v>13</v>
      </c>
      <c r="L360" s="176" t="s">
        <v>8138</v>
      </c>
      <c r="M360" s="176" t="s">
        <v>3186</v>
      </c>
      <c r="N360" s="176" t="s">
        <v>3160</v>
      </c>
      <c r="O360" s="56">
        <v>2</v>
      </c>
      <c r="P360" s="176" t="s">
        <v>8139</v>
      </c>
    </row>
    <row r="361" spans="1:16" ht="20.100000000000001" customHeight="1" x14ac:dyDescent="0.25">
      <c r="A361" s="175">
        <v>357</v>
      </c>
      <c r="B361" s="176" t="s">
        <v>8134</v>
      </c>
      <c r="C361" s="176" t="s">
        <v>8135</v>
      </c>
      <c r="D361" s="176" t="s">
        <v>8134</v>
      </c>
      <c r="E361" s="176" t="s">
        <v>8136</v>
      </c>
      <c r="F361" s="176" t="s">
        <v>8135</v>
      </c>
      <c r="G361" s="177"/>
      <c r="H361" s="177"/>
      <c r="I361" s="176" t="s">
        <v>8137</v>
      </c>
      <c r="J361" s="178">
        <v>50.495049504950494</v>
      </c>
      <c r="K361" s="55">
        <v>13</v>
      </c>
      <c r="L361" s="176" t="s">
        <v>8138</v>
      </c>
      <c r="M361" s="176" t="s">
        <v>3186</v>
      </c>
      <c r="N361" s="176" t="s">
        <v>3160</v>
      </c>
      <c r="O361" s="56">
        <v>2</v>
      </c>
      <c r="P361" s="176" t="s">
        <v>8139</v>
      </c>
    </row>
    <row r="362" spans="1:16" ht="20.100000000000001" customHeight="1" x14ac:dyDescent="0.25">
      <c r="A362" s="175">
        <v>358</v>
      </c>
      <c r="B362" s="176" t="s">
        <v>8134</v>
      </c>
      <c r="C362" s="176" t="s">
        <v>8135</v>
      </c>
      <c r="D362" s="176" t="s">
        <v>8134</v>
      </c>
      <c r="E362" s="176" t="s">
        <v>8136</v>
      </c>
      <c r="F362" s="176" t="s">
        <v>8135</v>
      </c>
      <c r="G362" s="177"/>
      <c r="H362" s="177"/>
      <c r="I362" s="176" t="s">
        <v>8137</v>
      </c>
      <c r="J362" s="178">
        <v>35.643564356435647</v>
      </c>
      <c r="K362" s="55">
        <v>13</v>
      </c>
      <c r="L362" s="176" t="s">
        <v>8138</v>
      </c>
      <c r="M362" s="176" t="s">
        <v>3186</v>
      </c>
      <c r="N362" s="176" t="s">
        <v>3160</v>
      </c>
      <c r="O362" s="56">
        <v>2</v>
      </c>
      <c r="P362" s="176" t="s">
        <v>8139</v>
      </c>
    </row>
    <row r="363" spans="1:16" ht="20.100000000000001" customHeight="1" x14ac:dyDescent="0.25">
      <c r="A363" s="175">
        <v>359</v>
      </c>
      <c r="B363" s="176" t="s">
        <v>8134</v>
      </c>
      <c r="C363" s="176" t="s">
        <v>8135</v>
      </c>
      <c r="D363" s="176" t="s">
        <v>8134</v>
      </c>
      <c r="E363" s="176" t="s">
        <v>8136</v>
      </c>
      <c r="F363" s="176" t="s">
        <v>8135</v>
      </c>
      <c r="G363" s="177"/>
      <c r="H363" s="177"/>
      <c r="I363" s="176" t="s">
        <v>8137</v>
      </c>
      <c r="J363" s="178">
        <v>62.376237623762378</v>
      </c>
      <c r="K363" s="55">
        <v>13</v>
      </c>
      <c r="L363" s="176" t="s">
        <v>8138</v>
      </c>
      <c r="M363" s="176" t="s">
        <v>3186</v>
      </c>
      <c r="N363" s="176" t="s">
        <v>3160</v>
      </c>
      <c r="O363" s="56">
        <v>2</v>
      </c>
      <c r="P363" s="176" t="s">
        <v>8139</v>
      </c>
    </row>
    <row r="364" spans="1:16" ht="20.100000000000001" customHeight="1" x14ac:dyDescent="0.25">
      <c r="A364" s="175">
        <v>360</v>
      </c>
      <c r="B364" s="176" t="s">
        <v>8134</v>
      </c>
      <c r="C364" s="176" t="s">
        <v>8135</v>
      </c>
      <c r="D364" s="176" t="s">
        <v>8134</v>
      </c>
      <c r="E364" s="176" t="s">
        <v>8136</v>
      </c>
      <c r="F364" s="176" t="s">
        <v>8135</v>
      </c>
      <c r="G364" s="177"/>
      <c r="H364" s="177"/>
      <c r="I364" s="176" t="s">
        <v>8137</v>
      </c>
      <c r="J364" s="178">
        <v>54.455445544554458</v>
      </c>
      <c r="K364" s="55">
        <v>13</v>
      </c>
      <c r="L364" s="176" t="s">
        <v>8138</v>
      </c>
      <c r="M364" s="176" t="s">
        <v>3186</v>
      </c>
      <c r="N364" s="176" t="s">
        <v>3160</v>
      </c>
      <c r="O364" s="56">
        <v>2</v>
      </c>
      <c r="P364" s="176" t="s">
        <v>8139</v>
      </c>
    </row>
    <row r="365" spans="1:16" ht="20.100000000000001" customHeight="1" x14ac:dyDescent="0.25">
      <c r="A365" s="175">
        <v>361</v>
      </c>
      <c r="B365" s="176" t="s">
        <v>8134</v>
      </c>
      <c r="C365" s="176" t="s">
        <v>8135</v>
      </c>
      <c r="D365" s="176" t="s">
        <v>8134</v>
      </c>
      <c r="E365" s="176" t="s">
        <v>8136</v>
      </c>
      <c r="F365" s="176" t="s">
        <v>8135</v>
      </c>
      <c r="G365" s="177"/>
      <c r="H365" s="177"/>
      <c r="I365" s="176" t="s">
        <v>8137</v>
      </c>
      <c r="J365" s="178">
        <v>55.445544554455445</v>
      </c>
      <c r="K365" s="55">
        <v>13</v>
      </c>
      <c r="L365" s="176" t="s">
        <v>8138</v>
      </c>
      <c r="M365" s="176" t="s">
        <v>3186</v>
      </c>
      <c r="N365" s="176" t="s">
        <v>3160</v>
      </c>
      <c r="O365" s="56">
        <v>2</v>
      </c>
      <c r="P365" s="176" t="s">
        <v>8139</v>
      </c>
    </row>
    <row r="366" spans="1:16" ht="20.100000000000001" customHeight="1" x14ac:dyDescent="0.25">
      <c r="A366" s="175">
        <v>362</v>
      </c>
      <c r="B366" s="176" t="s">
        <v>8134</v>
      </c>
      <c r="C366" s="176" t="s">
        <v>8135</v>
      </c>
      <c r="D366" s="176" t="s">
        <v>8134</v>
      </c>
      <c r="E366" s="176" t="s">
        <v>8136</v>
      </c>
      <c r="F366" s="176" t="s">
        <v>8135</v>
      </c>
      <c r="G366" s="177"/>
      <c r="H366" s="177"/>
      <c r="I366" s="176" t="s">
        <v>8137</v>
      </c>
      <c r="J366" s="178">
        <v>46.534653465346537</v>
      </c>
      <c r="K366" s="55">
        <v>13</v>
      </c>
      <c r="L366" s="176" t="s">
        <v>8138</v>
      </c>
      <c r="M366" s="176" t="s">
        <v>3186</v>
      </c>
      <c r="N366" s="176" t="s">
        <v>3160</v>
      </c>
      <c r="O366" s="56">
        <v>2</v>
      </c>
      <c r="P366" s="176" t="s">
        <v>8139</v>
      </c>
    </row>
    <row r="367" spans="1:16" ht="20.100000000000001" customHeight="1" x14ac:dyDescent="0.25">
      <c r="A367" s="175">
        <v>363</v>
      </c>
      <c r="B367" s="176" t="s">
        <v>8134</v>
      </c>
      <c r="C367" s="176" t="s">
        <v>8135</v>
      </c>
      <c r="D367" s="176" t="s">
        <v>8134</v>
      </c>
      <c r="E367" s="176" t="s">
        <v>8136</v>
      </c>
      <c r="F367" s="176" t="s">
        <v>8135</v>
      </c>
      <c r="G367" s="177"/>
      <c r="H367" s="177"/>
      <c r="I367" s="176" t="s">
        <v>8137</v>
      </c>
      <c r="J367" s="178">
        <v>54.455445544554458</v>
      </c>
      <c r="K367" s="55">
        <v>13</v>
      </c>
      <c r="L367" s="176" t="s">
        <v>8138</v>
      </c>
      <c r="M367" s="176" t="s">
        <v>3186</v>
      </c>
      <c r="N367" s="176" t="s">
        <v>3160</v>
      </c>
      <c r="O367" s="56">
        <v>2</v>
      </c>
      <c r="P367" s="176" t="s">
        <v>8139</v>
      </c>
    </row>
    <row r="368" spans="1:16" ht="20.100000000000001" customHeight="1" x14ac:dyDescent="0.25">
      <c r="A368" s="175">
        <v>364</v>
      </c>
      <c r="B368" s="176" t="s">
        <v>8134</v>
      </c>
      <c r="C368" s="176" t="s">
        <v>8135</v>
      </c>
      <c r="D368" s="176" t="s">
        <v>8134</v>
      </c>
      <c r="E368" s="176" t="s">
        <v>8136</v>
      </c>
      <c r="F368" s="176" t="s">
        <v>8135</v>
      </c>
      <c r="G368" s="177"/>
      <c r="H368" s="177"/>
      <c r="I368" s="176" t="s">
        <v>8137</v>
      </c>
      <c r="J368" s="178">
        <v>46.534653465346537</v>
      </c>
      <c r="K368" s="55">
        <v>13</v>
      </c>
      <c r="L368" s="176" t="s">
        <v>8138</v>
      </c>
      <c r="M368" s="176" t="s">
        <v>3186</v>
      </c>
      <c r="N368" s="176" t="s">
        <v>3160</v>
      </c>
      <c r="O368" s="56">
        <v>2</v>
      </c>
      <c r="P368" s="176" t="s">
        <v>8139</v>
      </c>
    </row>
    <row r="369" spans="1:16" ht="20.100000000000001" customHeight="1" x14ac:dyDescent="0.25">
      <c r="A369" s="175">
        <v>365</v>
      </c>
      <c r="B369" s="176" t="s">
        <v>8134</v>
      </c>
      <c r="C369" s="176" t="s">
        <v>8135</v>
      </c>
      <c r="D369" s="176" t="s">
        <v>8134</v>
      </c>
      <c r="E369" s="176" t="s">
        <v>8136</v>
      </c>
      <c r="F369" s="176" t="s">
        <v>8135</v>
      </c>
      <c r="G369" s="177"/>
      <c r="H369" s="177"/>
      <c r="I369" s="176" t="s">
        <v>8137</v>
      </c>
      <c r="J369" s="178">
        <v>47.524752475247524</v>
      </c>
      <c r="K369" s="55">
        <v>13</v>
      </c>
      <c r="L369" s="176" t="s">
        <v>8138</v>
      </c>
      <c r="M369" s="176" t="s">
        <v>3186</v>
      </c>
      <c r="N369" s="176" t="s">
        <v>3160</v>
      </c>
      <c r="O369" s="56">
        <v>2</v>
      </c>
      <c r="P369" s="176" t="s">
        <v>8139</v>
      </c>
    </row>
    <row r="370" spans="1:16" ht="20.100000000000001" customHeight="1" x14ac:dyDescent="0.25">
      <c r="A370" s="175">
        <v>366</v>
      </c>
      <c r="B370" s="176" t="s">
        <v>8134</v>
      </c>
      <c r="C370" s="176" t="s">
        <v>8135</v>
      </c>
      <c r="D370" s="176" t="s">
        <v>8134</v>
      </c>
      <c r="E370" s="176" t="s">
        <v>8136</v>
      </c>
      <c r="F370" s="176" t="s">
        <v>8135</v>
      </c>
      <c r="G370" s="177"/>
      <c r="H370" s="177"/>
      <c r="I370" s="176" t="s">
        <v>8137</v>
      </c>
      <c r="J370" s="178">
        <v>44.554455445544555</v>
      </c>
      <c r="K370" s="55">
        <v>13</v>
      </c>
      <c r="L370" s="176" t="s">
        <v>8138</v>
      </c>
      <c r="M370" s="176" t="s">
        <v>3186</v>
      </c>
      <c r="N370" s="176" t="s">
        <v>3160</v>
      </c>
      <c r="O370" s="56">
        <v>2</v>
      </c>
      <c r="P370" s="176" t="s">
        <v>8139</v>
      </c>
    </row>
    <row r="371" spans="1:16" ht="20.100000000000001" customHeight="1" x14ac:dyDescent="0.25">
      <c r="A371" s="175">
        <v>367</v>
      </c>
      <c r="B371" s="176" t="s">
        <v>8134</v>
      </c>
      <c r="C371" s="176" t="s">
        <v>8135</v>
      </c>
      <c r="D371" s="176" t="s">
        <v>8134</v>
      </c>
      <c r="E371" s="176" t="s">
        <v>8136</v>
      </c>
      <c r="F371" s="176" t="s">
        <v>8135</v>
      </c>
      <c r="G371" s="177"/>
      <c r="H371" s="177"/>
      <c r="I371" s="176" t="s">
        <v>8137</v>
      </c>
      <c r="J371" s="178">
        <v>84.158415841584159</v>
      </c>
      <c r="K371" s="55">
        <v>13</v>
      </c>
      <c r="L371" s="176" t="s">
        <v>8138</v>
      </c>
      <c r="M371" s="176" t="s">
        <v>3186</v>
      </c>
      <c r="N371" s="176" t="s">
        <v>3160</v>
      </c>
      <c r="O371" s="56">
        <v>1</v>
      </c>
      <c r="P371" s="176" t="s">
        <v>8139</v>
      </c>
    </row>
    <row r="372" spans="1:16" ht="20.100000000000001" customHeight="1" x14ac:dyDescent="0.25">
      <c r="A372" s="175">
        <v>368</v>
      </c>
      <c r="B372" s="176" t="s">
        <v>8134</v>
      </c>
      <c r="C372" s="176" t="s">
        <v>8135</v>
      </c>
      <c r="D372" s="176" t="s">
        <v>8134</v>
      </c>
      <c r="E372" s="176" t="s">
        <v>8136</v>
      </c>
      <c r="F372" s="176" t="s">
        <v>8135</v>
      </c>
      <c r="G372" s="177"/>
      <c r="H372" s="177"/>
      <c r="I372" s="176" t="s">
        <v>8137</v>
      </c>
      <c r="J372" s="178">
        <v>44.554455445544555</v>
      </c>
      <c r="K372" s="55">
        <v>13</v>
      </c>
      <c r="L372" s="176" t="s">
        <v>8138</v>
      </c>
      <c r="M372" s="176" t="s">
        <v>3186</v>
      </c>
      <c r="N372" s="176" t="s">
        <v>3160</v>
      </c>
      <c r="O372" s="56">
        <v>1</v>
      </c>
      <c r="P372" s="176" t="s">
        <v>8139</v>
      </c>
    </row>
    <row r="373" spans="1:16" ht="20.100000000000001" customHeight="1" x14ac:dyDescent="0.25">
      <c r="A373" s="175">
        <v>369</v>
      </c>
      <c r="B373" s="176" t="s">
        <v>8134</v>
      </c>
      <c r="C373" s="176" t="s">
        <v>8135</v>
      </c>
      <c r="D373" s="176" t="s">
        <v>8134</v>
      </c>
      <c r="E373" s="176" t="s">
        <v>8136</v>
      </c>
      <c r="F373" s="176" t="s">
        <v>8135</v>
      </c>
      <c r="G373" s="177"/>
      <c r="H373" s="177"/>
      <c r="I373" s="176" t="s">
        <v>8137</v>
      </c>
      <c r="J373" s="178">
        <v>85.148514851485146</v>
      </c>
      <c r="K373" s="55">
        <v>13</v>
      </c>
      <c r="L373" s="176" t="s">
        <v>8138</v>
      </c>
      <c r="M373" s="176" t="s">
        <v>3186</v>
      </c>
      <c r="N373" s="176" t="s">
        <v>3160</v>
      </c>
      <c r="O373" s="56">
        <v>1</v>
      </c>
      <c r="P373" s="176" t="s">
        <v>8139</v>
      </c>
    </row>
    <row r="374" spans="1:16" ht="20.100000000000001" customHeight="1" x14ac:dyDescent="0.25">
      <c r="A374" s="175">
        <v>370</v>
      </c>
      <c r="B374" s="176" t="s">
        <v>8134</v>
      </c>
      <c r="C374" s="176" t="s">
        <v>8135</v>
      </c>
      <c r="D374" s="176" t="s">
        <v>8134</v>
      </c>
      <c r="E374" s="176" t="s">
        <v>8136</v>
      </c>
      <c r="F374" s="176" t="s">
        <v>8135</v>
      </c>
      <c r="G374" s="177"/>
      <c r="H374" s="177"/>
      <c r="I374" s="176" t="s">
        <v>8137</v>
      </c>
      <c r="J374" s="178">
        <v>76.237623762376231</v>
      </c>
      <c r="K374" s="55">
        <v>13</v>
      </c>
      <c r="L374" s="176" t="s">
        <v>8138</v>
      </c>
      <c r="M374" s="176" t="s">
        <v>3186</v>
      </c>
      <c r="N374" s="176" t="s">
        <v>3160</v>
      </c>
      <c r="O374" s="56">
        <v>1</v>
      </c>
      <c r="P374" s="176" t="s">
        <v>8139</v>
      </c>
    </row>
    <row r="375" spans="1:16" ht="20.100000000000001" customHeight="1" x14ac:dyDescent="0.25">
      <c r="A375" s="175">
        <v>371</v>
      </c>
      <c r="B375" s="176" t="s">
        <v>8134</v>
      </c>
      <c r="C375" s="176" t="s">
        <v>8135</v>
      </c>
      <c r="D375" s="176" t="s">
        <v>8134</v>
      </c>
      <c r="E375" s="176" t="s">
        <v>8136</v>
      </c>
      <c r="F375" s="176" t="s">
        <v>8135</v>
      </c>
      <c r="G375" s="177"/>
      <c r="H375" s="177"/>
      <c r="I375" s="176" t="s">
        <v>8137</v>
      </c>
      <c r="J375" s="178">
        <v>100.99009900990099</v>
      </c>
      <c r="K375" s="55">
        <v>13</v>
      </c>
      <c r="L375" s="176" t="s">
        <v>8138</v>
      </c>
      <c r="M375" s="176" t="s">
        <v>3186</v>
      </c>
      <c r="N375" s="176" t="s">
        <v>3160</v>
      </c>
      <c r="O375" s="56">
        <v>1</v>
      </c>
      <c r="P375" s="176" t="s">
        <v>8139</v>
      </c>
    </row>
    <row r="376" spans="1:16" ht="20.100000000000001" customHeight="1" x14ac:dyDescent="0.25">
      <c r="A376" s="175">
        <v>372</v>
      </c>
      <c r="B376" s="176" t="s">
        <v>8134</v>
      </c>
      <c r="C376" s="176" t="s">
        <v>8135</v>
      </c>
      <c r="D376" s="176" t="s">
        <v>8134</v>
      </c>
      <c r="E376" s="176" t="s">
        <v>8136</v>
      </c>
      <c r="F376" s="176" t="s">
        <v>8135</v>
      </c>
      <c r="G376" s="177"/>
      <c r="H376" s="177"/>
      <c r="I376" s="176" t="s">
        <v>8137</v>
      </c>
      <c r="J376" s="178">
        <v>104.95049504950495</v>
      </c>
      <c r="K376" s="55">
        <v>13</v>
      </c>
      <c r="L376" s="176" t="s">
        <v>8138</v>
      </c>
      <c r="M376" s="176" t="s">
        <v>3186</v>
      </c>
      <c r="N376" s="176" t="s">
        <v>3160</v>
      </c>
      <c r="O376" s="56">
        <v>1</v>
      </c>
      <c r="P376" s="176" t="s">
        <v>8139</v>
      </c>
    </row>
    <row r="377" spans="1:16" ht="20.100000000000001" customHeight="1" x14ac:dyDescent="0.25">
      <c r="A377" s="175">
        <v>373</v>
      </c>
      <c r="B377" s="176" t="s">
        <v>8134</v>
      </c>
      <c r="C377" s="176" t="s">
        <v>8135</v>
      </c>
      <c r="D377" s="176" t="s">
        <v>8134</v>
      </c>
      <c r="E377" s="176" t="s">
        <v>8136</v>
      </c>
      <c r="F377" s="176" t="s">
        <v>8135</v>
      </c>
      <c r="G377" s="177"/>
      <c r="H377" s="177"/>
      <c r="I377" s="176" t="s">
        <v>8137</v>
      </c>
      <c r="J377" s="178">
        <v>110.89108910891089</v>
      </c>
      <c r="K377" s="55">
        <v>13</v>
      </c>
      <c r="L377" s="176" t="s">
        <v>8138</v>
      </c>
      <c r="M377" s="176" t="s">
        <v>3186</v>
      </c>
      <c r="N377" s="176" t="s">
        <v>3160</v>
      </c>
      <c r="O377" s="56">
        <v>1</v>
      </c>
      <c r="P377" s="176" t="s">
        <v>8139</v>
      </c>
    </row>
    <row r="378" spans="1:16" ht="20.100000000000001" customHeight="1" x14ac:dyDescent="0.25">
      <c r="A378" s="175">
        <v>374</v>
      </c>
      <c r="B378" s="176" t="s">
        <v>8134</v>
      </c>
      <c r="C378" s="176" t="s">
        <v>8135</v>
      </c>
      <c r="D378" s="176" t="s">
        <v>8134</v>
      </c>
      <c r="E378" s="176" t="s">
        <v>8136</v>
      </c>
      <c r="F378" s="176" t="s">
        <v>8135</v>
      </c>
      <c r="G378" s="177"/>
      <c r="H378" s="177"/>
      <c r="I378" s="176" t="s">
        <v>8137</v>
      </c>
      <c r="J378" s="178">
        <v>96.039603960396036</v>
      </c>
      <c r="K378" s="55">
        <v>13</v>
      </c>
      <c r="L378" s="176" t="s">
        <v>8138</v>
      </c>
      <c r="M378" s="176" t="s">
        <v>3186</v>
      </c>
      <c r="N378" s="176" t="s">
        <v>3160</v>
      </c>
      <c r="O378" s="56">
        <v>1</v>
      </c>
      <c r="P378" s="176" t="s">
        <v>8139</v>
      </c>
    </row>
    <row r="379" spans="1:16" ht="20.100000000000001" customHeight="1" x14ac:dyDescent="0.25">
      <c r="A379" s="175">
        <v>375</v>
      </c>
      <c r="B379" s="176" t="s">
        <v>8134</v>
      </c>
      <c r="C379" s="176" t="s">
        <v>8135</v>
      </c>
      <c r="D379" s="176" t="s">
        <v>8134</v>
      </c>
      <c r="E379" s="176" t="s">
        <v>8136</v>
      </c>
      <c r="F379" s="176" t="s">
        <v>8135</v>
      </c>
      <c r="G379" s="177"/>
      <c r="H379" s="177"/>
      <c r="I379" s="176" t="s">
        <v>8137</v>
      </c>
      <c r="J379" s="178">
        <v>106.93069306930693</v>
      </c>
      <c r="K379" s="55">
        <v>13</v>
      </c>
      <c r="L379" s="176" t="s">
        <v>8138</v>
      </c>
      <c r="M379" s="176" t="s">
        <v>3186</v>
      </c>
      <c r="N379" s="176" t="s">
        <v>3160</v>
      </c>
      <c r="O379" s="56">
        <v>1</v>
      </c>
      <c r="P379" s="176" t="s">
        <v>8139</v>
      </c>
    </row>
    <row r="380" spans="1:16" ht="20.100000000000001" customHeight="1" x14ac:dyDescent="0.25">
      <c r="A380" s="175">
        <v>376</v>
      </c>
      <c r="B380" s="176" t="s">
        <v>8134</v>
      </c>
      <c r="C380" s="176" t="s">
        <v>8135</v>
      </c>
      <c r="D380" s="176" t="s">
        <v>8134</v>
      </c>
      <c r="E380" s="176" t="s">
        <v>8136</v>
      </c>
      <c r="F380" s="176" t="s">
        <v>8135</v>
      </c>
      <c r="G380" s="177"/>
      <c r="H380" s="177"/>
      <c r="I380" s="176" t="s">
        <v>8137</v>
      </c>
      <c r="J380" s="178">
        <v>84.158415841584159</v>
      </c>
      <c r="K380" s="55">
        <v>13</v>
      </c>
      <c r="L380" s="176" t="s">
        <v>8138</v>
      </c>
      <c r="M380" s="176" t="s">
        <v>3186</v>
      </c>
      <c r="N380" s="176" t="s">
        <v>3160</v>
      </c>
      <c r="O380" s="56">
        <v>1</v>
      </c>
      <c r="P380" s="176" t="s">
        <v>8139</v>
      </c>
    </row>
    <row r="381" spans="1:16" ht="20.100000000000001" customHeight="1" x14ac:dyDescent="0.25">
      <c r="A381" s="175">
        <v>377</v>
      </c>
      <c r="B381" s="176" t="s">
        <v>8134</v>
      </c>
      <c r="C381" s="176" t="s">
        <v>8135</v>
      </c>
      <c r="D381" s="176" t="s">
        <v>8134</v>
      </c>
      <c r="E381" s="176" t="s">
        <v>8136</v>
      </c>
      <c r="F381" s="176" t="s">
        <v>8135</v>
      </c>
      <c r="G381" s="177"/>
      <c r="H381" s="177"/>
      <c r="I381" s="176" t="s">
        <v>8137</v>
      </c>
      <c r="J381" s="178">
        <v>32.67326732673267</v>
      </c>
      <c r="K381" s="55">
        <v>13</v>
      </c>
      <c r="L381" s="176" t="s">
        <v>8138</v>
      </c>
      <c r="M381" s="176" t="s">
        <v>3186</v>
      </c>
      <c r="N381" s="176" t="s">
        <v>3160</v>
      </c>
      <c r="O381" s="56">
        <v>1</v>
      </c>
      <c r="P381" s="176" t="s">
        <v>8139</v>
      </c>
    </row>
    <row r="382" spans="1:16" ht="20.100000000000001" customHeight="1" x14ac:dyDescent="0.25">
      <c r="A382" s="175">
        <v>378</v>
      </c>
      <c r="B382" s="176" t="s">
        <v>8134</v>
      </c>
      <c r="C382" s="176" t="s">
        <v>8135</v>
      </c>
      <c r="D382" s="176" t="s">
        <v>8134</v>
      </c>
      <c r="E382" s="176" t="s">
        <v>8136</v>
      </c>
      <c r="F382" s="176" t="s">
        <v>8135</v>
      </c>
      <c r="G382" s="177"/>
      <c r="H382" s="177"/>
      <c r="I382" s="176" t="s">
        <v>8137</v>
      </c>
      <c r="J382" s="178">
        <v>108.91089108910892</v>
      </c>
      <c r="K382" s="55">
        <v>13</v>
      </c>
      <c r="L382" s="176" t="s">
        <v>8138</v>
      </c>
      <c r="M382" s="176" t="s">
        <v>3186</v>
      </c>
      <c r="N382" s="176" t="s">
        <v>3160</v>
      </c>
      <c r="O382" s="56">
        <v>2</v>
      </c>
      <c r="P382" s="176" t="s">
        <v>8139</v>
      </c>
    </row>
    <row r="383" spans="1:16" ht="20.100000000000001" customHeight="1" x14ac:dyDescent="0.25">
      <c r="A383" s="175">
        <v>379</v>
      </c>
      <c r="B383" s="176" t="s">
        <v>8134</v>
      </c>
      <c r="C383" s="176" t="s">
        <v>8135</v>
      </c>
      <c r="D383" s="176" t="s">
        <v>8134</v>
      </c>
      <c r="E383" s="176" t="s">
        <v>8136</v>
      </c>
      <c r="F383" s="176" t="s">
        <v>8135</v>
      </c>
      <c r="G383" s="177"/>
      <c r="H383" s="177"/>
      <c r="I383" s="176" t="s">
        <v>8137</v>
      </c>
      <c r="J383" s="178">
        <v>125.74257425742574</v>
      </c>
      <c r="K383" s="55">
        <v>13</v>
      </c>
      <c r="L383" s="176" t="s">
        <v>8138</v>
      </c>
      <c r="M383" s="176" t="s">
        <v>3186</v>
      </c>
      <c r="N383" s="176" t="s">
        <v>3160</v>
      </c>
      <c r="O383" s="56">
        <v>2</v>
      </c>
      <c r="P383" s="176" t="s">
        <v>8139</v>
      </c>
    </row>
    <row r="384" spans="1:16" ht="20.100000000000001" customHeight="1" x14ac:dyDescent="0.25">
      <c r="A384" s="175">
        <v>380</v>
      </c>
      <c r="B384" s="176" t="s">
        <v>8134</v>
      </c>
      <c r="C384" s="176" t="s">
        <v>8135</v>
      </c>
      <c r="D384" s="176" t="s">
        <v>8134</v>
      </c>
      <c r="E384" s="176" t="s">
        <v>8136</v>
      </c>
      <c r="F384" s="176" t="s">
        <v>8135</v>
      </c>
      <c r="G384" s="177"/>
      <c r="H384" s="177"/>
      <c r="I384" s="176" t="s">
        <v>8137</v>
      </c>
      <c r="J384" s="178">
        <v>128.71287128712871</v>
      </c>
      <c r="K384" s="55">
        <v>13</v>
      </c>
      <c r="L384" s="176" t="s">
        <v>8138</v>
      </c>
      <c r="M384" s="176" t="s">
        <v>3186</v>
      </c>
      <c r="N384" s="176" t="s">
        <v>3160</v>
      </c>
      <c r="O384" s="56">
        <v>2</v>
      </c>
      <c r="P384" s="176" t="s">
        <v>8139</v>
      </c>
    </row>
    <row r="385" spans="1:16" ht="20.100000000000001" customHeight="1" x14ac:dyDescent="0.25">
      <c r="A385" s="175">
        <v>381</v>
      </c>
      <c r="B385" s="176" t="s">
        <v>8134</v>
      </c>
      <c r="C385" s="176" t="s">
        <v>8135</v>
      </c>
      <c r="D385" s="176" t="s">
        <v>8134</v>
      </c>
      <c r="E385" s="176" t="s">
        <v>8136</v>
      </c>
      <c r="F385" s="176" t="s">
        <v>8135</v>
      </c>
      <c r="G385" s="177"/>
      <c r="H385" s="177"/>
      <c r="I385" s="176" t="s">
        <v>8137</v>
      </c>
      <c r="J385" s="178">
        <v>129.70297029702971</v>
      </c>
      <c r="K385" s="55">
        <v>13</v>
      </c>
      <c r="L385" s="176" t="s">
        <v>8138</v>
      </c>
      <c r="M385" s="176" t="s">
        <v>3186</v>
      </c>
      <c r="N385" s="176" t="s">
        <v>3160</v>
      </c>
      <c r="O385" s="56">
        <v>2</v>
      </c>
      <c r="P385" s="176" t="s">
        <v>8139</v>
      </c>
    </row>
    <row r="386" spans="1:16" ht="20.100000000000001" customHeight="1" x14ac:dyDescent="0.25">
      <c r="A386" s="175">
        <v>382</v>
      </c>
      <c r="B386" s="176" t="s">
        <v>8134</v>
      </c>
      <c r="C386" s="176" t="s">
        <v>8135</v>
      </c>
      <c r="D386" s="176" t="s">
        <v>8134</v>
      </c>
      <c r="E386" s="176" t="s">
        <v>8136</v>
      </c>
      <c r="F386" s="176" t="s">
        <v>8135</v>
      </c>
      <c r="G386" s="177"/>
      <c r="H386" s="177"/>
      <c r="I386" s="176" t="s">
        <v>8137</v>
      </c>
      <c r="J386" s="178">
        <v>137.62376237623764</v>
      </c>
      <c r="K386" s="55">
        <v>13</v>
      </c>
      <c r="L386" s="176" t="s">
        <v>8138</v>
      </c>
      <c r="M386" s="176" t="s">
        <v>3186</v>
      </c>
      <c r="N386" s="176" t="s">
        <v>3160</v>
      </c>
      <c r="O386" s="56">
        <v>2</v>
      </c>
      <c r="P386" s="176" t="s">
        <v>8139</v>
      </c>
    </row>
    <row r="387" spans="1:16" ht="20.100000000000001" customHeight="1" x14ac:dyDescent="0.25">
      <c r="A387" s="175">
        <v>383</v>
      </c>
      <c r="B387" s="176" t="s">
        <v>8134</v>
      </c>
      <c r="C387" s="176" t="s">
        <v>8135</v>
      </c>
      <c r="D387" s="176" t="s">
        <v>8134</v>
      </c>
      <c r="E387" s="176" t="s">
        <v>8136</v>
      </c>
      <c r="F387" s="176" t="s">
        <v>8135</v>
      </c>
      <c r="G387" s="177"/>
      <c r="H387" s="177"/>
      <c r="I387" s="176" t="s">
        <v>8137</v>
      </c>
      <c r="J387" s="178">
        <v>128.71287128712871</v>
      </c>
      <c r="K387" s="55">
        <v>13</v>
      </c>
      <c r="L387" s="176" t="s">
        <v>8138</v>
      </c>
      <c r="M387" s="176" t="s">
        <v>3186</v>
      </c>
      <c r="N387" s="176" t="s">
        <v>3160</v>
      </c>
      <c r="O387" s="56">
        <v>2</v>
      </c>
      <c r="P387" s="176" t="s">
        <v>8139</v>
      </c>
    </row>
    <row r="388" spans="1:16" ht="20.100000000000001" customHeight="1" x14ac:dyDescent="0.25">
      <c r="A388" s="175">
        <v>384</v>
      </c>
      <c r="B388" s="176" t="s">
        <v>8134</v>
      </c>
      <c r="C388" s="176" t="s">
        <v>8135</v>
      </c>
      <c r="D388" s="176" t="s">
        <v>8134</v>
      </c>
      <c r="E388" s="176" t="s">
        <v>8136</v>
      </c>
      <c r="F388" s="176" t="s">
        <v>8135</v>
      </c>
      <c r="G388" s="177"/>
      <c r="H388" s="177"/>
      <c r="I388" s="176" t="s">
        <v>8137</v>
      </c>
      <c r="J388" s="178">
        <v>136.63366336633663</v>
      </c>
      <c r="K388" s="55">
        <v>13</v>
      </c>
      <c r="L388" s="176" t="s">
        <v>8138</v>
      </c>
      <c r="M388" s="176" t="s">
        <v>3186</v>
      </c>
      <c r="N388" s="176" t="s">
        <v>3160</v>
      </c>
      <c r="O388" s="56">
        <v>2</v>
      </c>
      <c r="P388" s="176" t="s">
        <v>8139</v>
      </c>
    </row>
    <row r="389" spans="1:16" ht="20.100000000000001" customHeight="1" x14ac:dyDescent="0.25">
      <c r="A389" s="175">
        <v>385</v>
      </c>
      <c r="B389" s="176" t="s">
        <v>8134</v>
      </c>
      <c r="C389" s="176" t="s">
        <v>8135</v>
      </c>
      <c r="D389" s="176" t="s">
        <v>8134</v>
      </c>
      <c r="E389" s="176" t="s">
        <v>8136</v>
      </c>
      <c r="F389" s="176" t="s">
        <v>8135</v>
      </c>
      <c r="G389" s="177"/>
      <c r="H389" s="177"/>
      <c r="I389" s="176" t="s">
        <v>8137</v>
      </c>
      <c r="J389" s="178">
        <v>66.336633663366342</v>
      </c>
      <c r="K389" s="55">
        <v>13</v>
      </c>
      <c r="L389" s="176" t="s">
        <v>8138</v>
      </c>
      <c r="M389" s="176" t="s">
        <v>3186</v>
      </c>
      <c r="N389" s="176" t="s">
        <v>3160</v>
      </c>
      <c r="O389" s="56">
        <v>2</v>
      </c>
      <c r="P389" s="176" t="s">
        <v>8139</v>
      </c>
    </row>
    <row r="390" spans="1:16" ht="20.100000000000001" customHeight="1" x14ac:dyDescent="0.25">
      <c r="A390" s="175">
        <v>386</v>
      </c>
      <c r="B390" s="176" t="s">
        <v>8134</v>
      </c>
      <c r="C390" s="176" t="s">
        <v>8135</v>
      </c>
      <c r="D390" s="176" t="s">
        <v>8134</v>
      </c>
      <c r="E390" s="176" t="s">
        <v>8136</v>
      </c>
      <c r="F390" s="176" t="s">
        <v>8135</v>
      </c>
      <c r="G390" s="177"/>
      <c r="H390" s="177"/>
      <c r="I390" s="176" t="s">
        <v>8137</v>
      </c>
      <c r="J390" s="178">
        <v>65.346534653465341</v>
      </c>
      <c r="K390" s="55">
        <v>13</v>
      </c>
      <c r="L390" s="176" t="s">
        <v>8138</v>
      </c>
      <c r="M390" s="176" t="s">
        <v>3186</v>
      </c>
      <c r="N390" s="176" t="s">
        <v>3160</v>
      </c>
      <c r="O390" s="56">
        <v>1</v>
      </c>
      <c r="P390" s="176" t="s">
        <v>8139</v>
      </c>
    </row>
    <row r="391" spans="1:16" ht="20.100000000000001" customHeight="1" x14ac:dyDescent="0.25">
      <c r="A391" s="175">
        <v>387</v>
      </c>
      <c r="B391" s="176" t="s">
        <v>8134</v>
      </c>
      <c r="C391" s="176" t="s">
        <v>8135</v>
      </c>
      <c r="D391" s="176" t="s">
        <v>8134</v>
      </c>
      <c r="E391" s="176" t="s">
        <v>8136</v>
      </c>
      <c r="F391" s="176" t="s">
        <v>8135</v>
      </c>
      <c r="G391" s="177"/>
      <c r="H391" s="177"/>
      <c r="I391" s="176" t="s">
        <v>8137</v>
      </c>
      <c r="J391" s="178">
        <v>115.84158415841584</v>
      </c>
      <c r="K391" s="55">
        <v>13</v>
      </c>
      <c r="L391" s="176" t="s">
        <v>8138</v>
      </c>
      <c r="M391" s="176" t="s">
        <v>3186</v>
      </c>
      <c r="N391" s="176" t="s">
        <v>3160</v>
      </c>
      <c r="O391" s="56">
        <v>1</v>
      </c>
      <c r="P391" s="176" t="s">
        <v>8139</v>
      </c>
    </row>
    <row r="392" spans="1:16" ht="20.100000000000001" customHeight="1" x14ac:dyDescent="0.25">
      <c r="A392" s="175">
        <v>388</v>
      </c>
      <c r="B392" s="176" t="s">
        <v>8134</v>
      </c>
      <c r="C392" s="176" t="s">
        <v>8135</v>
      </c>
      <c r="D392" s="176" t="s">
        <v>8134</v>
      </c>
      <c r="E392" s="176" t="s">
        <v>8136</v>
      </c>
      <c r="F392" s="176" t="s">
        <v>8135</v>
      </c>
      <c r="G392" s="177"/>
      <c r="H392" s="177"/>
      <c r="I392" s="176" t="s">
        <v>8137</v>
      </c>
      <c r="J392" s="178">
        <v>88.118811881188122</v>
      </c>
      <c r="K392" s="55">
        <v>13</v>
      </c>
      <c r="L392" s="176" t="s">
        <v>8138</v>
      </c>
      <c r="M392" s="176" t="s">
        <v>3186</v>
      </c>
      <c r="N392" s="176" t="s">
        <v>3160</v>
      </c>
      <c r="O392" s="56">
        <v>1</v>
      </c>
      <c r="P392" s="176" t="s">
        <v>8139</v>
      </c>
    </row>
    <row r="393" spans="1:16" ht="20.100000000000001" customHeight="1" x14ac:dyDescent="0.25">
      <c r="A393" s="175">
        <v>389</v>
      </c>
      <c r="B393" s="176" t="s">
        <v>8134</v>
      </c>
      <c r="C393" s="176" t="s">
        <v>8135</v>
      </c>
      <c r="D393" s="176" t="s">
        <v>8134</v>
      </c>
      <c r="E393" s="176" t="s">
        <v>8136</v>
      </c>
      <c r="F393" s="176" t="s">
        <v>8135</v>
      </c>
      <c r="G393" s="177"/>
      <c r="H393" s="177"/>
      <c r="I393" s="176" t="s">
        <v>8137</v>
      </c>
      <c r="J393" s="178">
        <v>104.95049504950495</v>
      </c>
      <c r="K393" s="55">
        <v>13</v>
      </c>
      <c r="L393" s="176" t="s">
        <v>8138</v>
      </c>
      <c r="M393" s="176" t="s">
        <v>3186</v>
      </c>
      <c r="N393" s="176" t="s">
        <v>3160</v>
      </c>
      <c r="O393" s="56">
        <v>1</v>
      </c>
      <c r="P393" s="176" t="s">
        <v>8139</v>
      </c>
    </row>
    <row r="394" spans="1:16" ht="20.100000000000001" customHeight="1" x14ac:dyDescent="0.25">
      <c r="A394" s="175">
        <v>390</v>
      </c>
      <c r="B394" s="176" t="s">
        <v>8134</v>
      </c>
      <c r="C394" s="176" t="s">
        <v>8135</v>
      </c>
      <c r="D394" s="176" t="s">
        <v>8134</v>
      </c>
      <c r="E394" s="176" t="s">
        <v>8136</v>
      </c>
      <c r="F394" s="176" t="s">
        <v>8135</v>
      </c>
      <c r="G394" s="177"/>
      <c r="H394" s="177"/>
      <c r="I394" s="176" t="s">
        <v>8137</v>
      </c>
      <c r="J394" s="178">
        <v>112.87128712871286</v>
      </c>
      <c r="K394" s="55">
        <v>13</v>
      </c>
      <c r="L394" s="176" t="s">
        <v>8138</v>
      </c>
      <c r="M394" s="176" t="s">
        <v>3186</v>
      </c>
      <c r="N394" s="176" t="s">
        <v>3160</v>
      </c>
      <c r="O394" s="56">
        <v>1</v>
      </c>
      <c r="P394" s="176" t="s">
        <v>8139</v>
      </c>
    </row>
    <row r="395" spans="1:16" ht="20.100000000000001" customHeight="1" x14ac:dyDescent="0.25">
      <c r="A395" s="175">
        <v>391</v>
      </c>
      <c r="B395" s="176" t="s">
        <v>8134</v>
      </c>
      <c r="C395" s="176" t="s">
        <v>8135</v>
      </c>
      <c r="D395" s="176" t="s">
        <v>8134</v>
      </c>
      <c r="E395" s="176" t="s">
        <v>8136</v>
      </c>
      <c r="F395" s="176" t="s">
        <v>8135</v>
      </c>
      <c r="G395" s="177"/>
      <c r="H395" s="177"/>
      <c r="I395" s="176" t="s">
        <v>8137</v>
      </c>
      <c r="J395" s="178">
        <v>110.89108910891089</v>
      </c>
      <c r="K395" s="55">
        <v>13</v>
      </c>
      <c r="L395" s="176" t="s">
        <v>8138</v>
      </c>
      <c r="M395" s="176" t="s">
        <v>3186</v>
      </c>
      <c r="N395" s="176" t="s">
        <v>3160</v>
      </c>
      <c r="O395" s="56">
        <v>1</v>
      </c>
      <c r="P395" s="176" t="s">
        <v>8139</v>
      </c>
    </row>
    <row r="396" spans="1:16" ht="20.100000000000001" customHeight="1" x14ac:dyDescent="0.25">
      <c r="A396" s="175">
        <v>392</v>
      </c>
      <c r="B396" s="176" t="s">
        <v>8134</v>
      </c>
      <c r="C396" s="176" t="s">
        <v>8135</v>
      </c>
      <c r="D396" s="176" t="s">
        <v>8134</v>
      </c>
      <c r="E396" s="176" t="s">
        <v>8136</v>
      </c>
      <c r="F396" s="176" t="s">
        <v>8135</v>
      </c>
      <c r="G396" s="177"/>
      <c r="H396" s="177"/>
      <c r="I396" s="176" t="s">
        <v>8137</v>
      </c>
      <c r="J396" s="178">
        <v>110.89108910891089</v>
      </c>
      <c r="K396" s="55">
        <v>13</v>
      </c>
      <c r="L396" s="176" t="s">
        <v>8138</v>
      </c>
      <c r="M396" s="176" t="s">
        <v>3186</v>
      </c>
      <c r="N396" s="176" t="s">
        <v>3160</v>
      </c>
      <c r="O396" s="56">
        <v>1</v>
      </c>
      <c r="P396" s="176" t="s">
        <v>8139</v>
      </c>
    </row>
    <row r="397" spans="1:16" ht="20.100000000000001" customHeight="1" x14ac:dyDescent="0.25">
      <c r="A397" s="175">
        <v>393</v>
      </c>
      <c r="B397" s="176" t="s">
        <v>8134</v>
      </c>
      <c r="C397" s="176" t="s">
        <v>8135</v>
      </c>
      <c r="D397" s="176" t="s">
        <v>8134</v>
      </c>
      <c r="E397" s="176" t="s">
        <v>8136</v>
      </c>
      <c r="F397" s="176" t="s">
        <v>8135</v>
      </c>
      <c r="G397" s="177"/>
      <c r="H397" s="177"/>
      <c r="I397" s="176" t="s">
        <v>8137</v>
      </c>
      <c r="J397" s="178">
        <v>113.86138613861387</v>
      </c>
      <c r="K397" s="55">
        <v>13</v>
      </c>
      <c r="L397" s="176" t="s">
        <v>8138</v>
      </c>
      <c r="M397" s="176" t="s">
        <v>3186</v>
      </c>
      <c r="N397" s="176" t="s">
        <v>3160</v>
      </c>
      <c r="O397" s="56">
        <v>1</v>
      </c>
      <c r="P397" s="176" t="s">
        <v>8139</v>
      </c>
    </row>
    <row r="398" spans="1:16" ht="20.100000000000001" customHeight="1" x14ac:dyDescent="0.25">
      <c r="A398" s="175">
        <v>394</v>
      </c>
      <c r="B398" s="176" t="s">
        <v>8134</v>
      </c>
      <c r="C398" s="176" t="s">
        <v>8135</v>
      </c>
      <c r="D398" s="176" t="s">
        <v>8134</v>
      </c>
      <c r="E398" s="176" t="s">
        <v>8136</v>
      </c>
      <c r="F398" s="176" t="s">
        <v>8135</v>
      </c>
      <c r="G398" s="177"/>
      <c r="H398" s="177"/>
      <c r="I398" s="176" t="s">
        <v>8137</v>
      </c>
      <c r="J398" s="178">
        <v>110.89108910891089</v>
      </c>
      <c r="K398" s="55">
        <v>13</v>
      </c>
      <c r="L398" s="176" t="s">
        <v>8138</v>
      </c>
      <c r="M398" s="176" t="s">
        <v>3186</v>
      </c>
      <c r="N398" s="176" t="s">
        <v>3160</v>
      </c>
      <c r="O398" s="56">
        <v>1</v>
      </c>
      <c r="P398" s="176" t="s">
        <v>8139</v>
      </c>
    </row>
    <row r="399" spans="1:16" ht="20.100000000000001" customHeight="1" x14ac:dyDescent="0.25">
      <c r="A399" s="175">
        <v>395</v>
      </c>
      <c r="B399" s="176" t="s">
        <v>8134</v>
      </c>
      <c r="C399" s="176" t="s">
        <v>8135</v>
      </c>
      <c r="D399" s="176" t="s">
        <v>8134</v>
      </c>
      <c r="E399" s="176" t="s">
        <v>8136</v>
      </c>
      <c r="F399" s="176" t="s">
        <v>8135</v>
      </c>
      <c r="G399" s="177"/>
      <c r="H399" s="177"/>
      <c r="I399" s="176" t="s">
        <v>8137</v>
      </c>
      <c r="J399" s="178">
        <v>111.88118811881188</v>
      </c>
      <c r="K399" s="55">
        <v>13</v>
      </c>
      <c r="L399" s="176" t="s">
        <v>8138</v>
      </c>
      <c r="M399" s="176" t="s">
        <v>3186</v>
      </c>
      <c r="N399" s="176" t="s">
        <v>3160</v>
      </c>
      <c r="O399" s="56">
        <v>1</v>
      </c>
      <c r="P399" s="176" t="s">
        <v>8139</v>
      </c>
    </row>
    <row r="400" spans="1:16" ht="20.100000000000001" customHeight="1" x14ac:dyDescent="0.25">
      <c r="A400" s="175">
        <v>396</v>
      </c>
      <c r="B400" s="176" t="s">
        <v>8134</v>
      </c>
      <c r="C400" s="176" t="s">
        <v>8135</v>
      </c>
      <c r="D400" s="176" t="s">
        <v>8134</v>
      </c>
      <c r="E400" s="176" t="s">
        <v>8136</v>
      </c>
      <c r="F400" s="176" t="s">
        <v>8135</v>
      </c>
      <c r="G400" s="177"/>
      <c r="H400" s="177"/>
      <c r="I400" s="176" t="s">
        <v>8137</v>
      </c>
      <c r="J400" s="178">
        <v>112.87128712871286</v>
      </c>
      <c r="K400" s="55">
        <v>13</v>
      </c>
      <c r="L400" s="176" t="s">
        <v>8138</v>
      </c>
      <c r="M400" s="176" t="s">
        <v>3186</v>
      </c>
      <c r="N400" s="176" t="s">
        <v>3160</v>
      </c>
      <c r="O400" s="56">
        <v>1</v>
      </c>
      <c r="P400" s="176" t="s">
        <v>8139</v>
      </c>
    </row>
    <row r="401" spans="1:16" ht="20.100000000000001" customHeight="1" x14ac:dyDescent="0.25">
      <c r="A401" s="175">
        <v>397</v>
      </c>
      <c r="B401" s="176" t="s">
        <v>8134</v>
      </c>
      <c r="C401" s="176" t="s">
        <v>8135</v>
      </c>
      <c r="D401" s="176" t="s">
        <v>8134</v>
      </c>
      <c r="E401" s="176" t="s">
        <v>8136</v>
      </c>
      <c r="F401" s="176" t="s">
        <v>8135</v>
      </c>
      <c r="G401" s="177"/>
      <c r="H401" s="177"/>
      <c r="I401" s="176" t="s">
        <v>8137</v>
      </c>
      <c r="J401" s="178">
        <v>116.83168316831683</v>
      </c>
      <c r="K401" s="55">
        <v>13</v>
      </c>
      <c r="L401" s="176" t="s">
        <v>8138</v>
      </c>
      <c r="M401" s="176" t="s">
        <v>3186</v>
      </c>
      <c r="N401" s="176" t="s">
        <v>3160</v>
      </c>
      <c r="O401" s="56">
        <v>1</v>
      </c>
      <c r="P401" s="176" t="s">
        <v>8139</v>
      </c>
    </row>
    <row r="402" spans="1:16" ht="20.100000000000001" customHeight="1" x14ac:dyDescent="0.25">
      <c r="A402" s="175">
        <v>398</v>
      </c>
      <c r="B402" s="176" t="s">
        <v>8134</v>
      </c>
      <c r="C402" s="176" t="s">
        <v>8135</v>
      </c>
      <c r="D402" s="176" t="s">
        <v>8134</v>
      </c>
      <c r="E402" s="176" t="s">
        <v>8136</v>
      </c>
      <c r="F402" s="176" t="s">
        <v>8135</v>
      </c>
      <c r="G402" s="177"/>
      <c r="H402" s="177"/>
      <c r="I402" s="176" t="s">
        <v>8137</v>
      </c>
      <c r="J402" s="178">
        <v>96.039603960396036</v>
      </c>
      <c r="K402" s="55">
        <v>13</v>
      </c>
      <c r="L402" s="176" t="s">
        <v>8138</v>
      </c>
      <c r="M402" s="176" t="s">
        <v>3186</v>
      </c>
      <c r="N402" s="176" t="s">
        <v>3160</v>
      </c>
      <c r="O402" s="56">
        <v>1</v>
      </c>
      <c r="P402" s="176" t="s">
        <v>8139</v>
      </c>
    </row>
    <row r="403" spans="1:16" ht="20.100000000000001" customHeight="1" x14ac:dyDescent="0.25">
      <c r="A403" s="175">
        <v>399</v>
      </c>
      <c r="B403" s="176" t="s">
        <v>8134</v>
      </c>
      <c r="C403" s="176" t="s">
        <v>8135</v>
      </c>
      <c r="D403" s="176" t="s">
        <v>8134</v>
      </c>
      <c r="E403" s="176" t="s">
        <v>8136</v>
      </c>
      <c r="F403" s="176" t="s">
        <v>8135</v>
      </c>
      <c r="G403" s="177"/>
      <c r="H403" s="177"/>
      <c r="I403" s="176" t="s">
        <v>8137</v>
      </c>
      <c r="J403" s="178">
        <v>121.78217821782178</v>
      </c>
      <c r="K403" s="55">
        <v>13</v>
      </c>
      <c r="L403" s="176" t="s">
        <v>8138</v>
      </c>
      <c r="M403" s="176" t="s">
        <v>3186</v>
      </c>
      <c r="N403" s="176" t="s">
        <v>3160</v>
      </c>
      <c r="O403" s="56">
        <v>1</v>
      </c>
      <c r="P403" s="176" t="s">
        <v>8139</v>
      </c>
    </row>
    <row r="404" spans="1:16" ht="20.100000000000001" customHeight="1" x14ac:dyDescent="0.25">
      <c r="A404" s="175">
        <v>400</v>
      </c>
      <c r="B404" s="176" t="s">
        <v>8134</v>
      </c>
      <c r="C404" s="176" t="s">
        <v>8135</v>
      </c>
      <c r="D404" s="176" t="s">
        <v>8134</v>
      </c>
      <c r="E404" s="176" t="s">
        <v>8136</v>
      </c>
      <c r="F404" s="176" t="s">
        <v>8135</v>
      </c>
      <c r="G404" s="177"/>
      <c r="H404" s="177"/>
      <c r="I404" s="176" t="s">
        <v>8137</v>
      </c>
      <c r="J404" s="178">
        <v>45.544554455445542</v>
      </c>
      <c r="K404" s="55">
        <v>13</v>
      </c>
      <c r="L404" s="176" t="s">
        <v>8138</v>
      </c>
      <c r="M404" s="176" t="s">
        <v>3186</v>
      </c>
      <c r="N404" s="176" t="s">
        <v>3160</v>
      </c>
      <c r="O404" s="56">
        <v>1</v>
      </c>
      <c r="P404" s="176" t="s">
        <v>8139</v>
      </c>
    </row>
    <row r="405" spans="1:16" ht="20.100000000000001" customHeight="1" x14ac:dyDescent="0.25">
      <c r="A405" s="175">
        <v>401</v>
      </c>
      <c r="B405" s="176" t="s">
        <v>8134</v>
      </c>
      <c r="C405" s="176" t="s">
        <v>8135</v>
      </c>
      <c r="D405" s="176" t="s">
        <v>8134</v>
      </c>
      <c r="E405" s="176" t="s">
        <v>8136</v>
      </c>
      <c r="F405" s="176" t="s">
        <v>8135</v>
      </c>
      <c r="G405" s="177"/>
      <c r="H405" s="177"/>
      <c r="I405" s="176" t="s">
        <v>8137</v>
      </c>
      <c r="J405" s="178">
        <v>35.643564356435647</v>
      </c>
      <c r="K405" s="55">
        <v>13</v>
      </c>
      <c r="L405" s="176" t="s">
        <v>8138</v>
      </c>
      <c r="M405" s="176" t="s">
        <v>3186</v>
      </c>
      <c r="N405" s="176" t="s">
        <v>3160</v>
      </c>
      <c r="O405" s="56">
        <v>1</v>
      </c>
      <c r="P405" s="176" t="s">
        <v>8139</v>
      </c>
    </row>
    <row r="406" spans="1:16" ht="20.100000000000001" customHeight="1" x14ac:dyDescent="0.25">
      <c r="A406" s="175">
        <v>402</v>
      </c>
      <c r="B406" s="176" t="s">
        <v>8134</v>
      </c>
      <c r="C406" s="176" t="s">
        <v>8135</v>
      </c>
      <c r="D406" s="176" t="s">
        <v>8134</v>
      </c>
      <c r="E406" s="176" t="s">
        <v>8136</v>
      </c>
      <c r="F406" s="176" t="s">
        <v>8135</v>
      </c>
      <c r="G406" s="177"/>
      <c r="H406" s="177"/>
      <c r="I406" s="176" t="s">
        <v>8137</v>
      </c>
      <c r="J406" s="178">
        <v>27.722772277227723</v>
      </c>
      <c r="K406" s="55">
        <v>13</v>
      </c>
      <c r="L406" s="176" t="s">
        <v>8138</v>
      </c>
      <c r="M406" s="176" t="s">
        <v>3186</v>
      </c>
      <c r="N406" s="176" t="s">
        <v>3160</v>
      </c>
      <c r="O406" s="56">
        <v>1</v>
      </c>
      <c r="P406" s="176" t="s">
        <v>8139</v>
      </c>
    </row>
    <row r="407" spans="1:16" ht="20.100000000000001" customHeight="1" x14ac:dyDescent="0.25">
      <c r="A407" s="175">
        <v>403</v>
      </c>
      <c r="B407" s="176" t="s">
        <v>8134</v>
      </c>
      <c r="C407" s="176" t="s">
        <v>8135</v>
      </c>
      <c r="D407" s="176" t="s">
        <v>8134</v>
      </c>
      <c r="E407" s="176" t="s">
        <v>8136</v>
      </c>
      <c r="F407" s="176" t="s">
        <v>8135</v>
      </c>
      <c r="G407" s="177"/>
      <c r="H407" s="177"/>
      <c r="I407" s="176" t="s">
        <v>8140</v>
      </c>
      <c r="J407" s="178">
        <v>296.03960396039605</v>
      </c>
      <c r="K407" s="55">
        <v>15</v>
      </c>
      <c r="L407" s="176" t="s">
        <v>8103</v>
      </c>
      <c r="M407" s="176" t="s">
        <v>8108</v>
      </c>
      <c r="N407" s="176" t="s">
        <v>8141</v>
      </c>
      <c r="O407" s="56">
        <v>1</v>
      </c>
      <c r="P407" s="176" t="s">
        <v>8139</v>
      </c>
    </row>
    <row r="408" spans="1:16" ht="20.100000000000001" customHeight="1" x14ac:dyDescent="0.25">
      <c r="A408" s="175">
        <v>404</v>
      </c>
      <c r="B408" s="176" t="s">
        <v>8134</v>
      </c>
      <c r="C408" s="176" t="s">
        <v>8135</v>
      </c>
      <c r="D408" s="176" t="s">
        <v>8134</v>
      </c>
      <c r="E408" s="176" t="s">
        <v>8136</v>
      </c>
      <c r="F408" s="176" t="s">
        <v>8135</v>
      </c>
      <c r="G408" s="177"/>
      <c r="H408" s="177"/>
      <c r="I408" s="176" t="s">
        <v>8140</v>
      </c>
      <c r="J408" s="178">
        <v>414.70588235294116</v>
      </c>
      <c r="K408" s="55">
        <v>15</v>
      </c>
      <c r="L408" s="176" t="s">
        <v>8103</v>
      </c>
      <c r="M408" s="176" t="s">
        <v>8108</v>
      </c>
      <c r="N408" s="176" t="s">
        <v>8141</v>
      </c>
      <c r="O408" s="56">
        <v>1</v>
      </c>
      <c r="P408" s="176" t="s">
        <v>8139</v>
      </c>
    </row>
    <row r="409" spans="1:16" ht="20.100000000000001" customHeight="1" x14ac:dyDescent="0.25">
      <c r="A409" s="175">
        <v>405</v>
      </c>
      <c r="B409" s="176" t="s">
        <v>8134</v>
      </c>
      <c r="C409" s="176" t="s">
        <v>8135</v>
      </c>
      <c r="D409" s="176" t="s">
        <v>8134</v>
      </c>
      <c r="E409" s="176" t="s">
        <v>8136</v>
      </c>
      <c r="F409" s="176" t="s">
        <v>8135</v>
      </c>
      <c r="G409" s="177"/>
      <c r="H409" s="177"/>
      <c r="I409" s="176" t="s">
        <v>8140</v>
      </c>
      <c r="J409" s="178">
        <v>268.31683168316829</v>
      </c>
      <c r="K409" s="55">
        <v>15</v>
      </c>
      <c r="L409" s="176" t="s">
        <v>8103</v>
      </c>
      <c r="M409" s="176" t="s">
        <v>8108</v>
      </c>
      <c r="N409" s="176" t="s">
        <v>8141</v>
      </c>
      <c r="O409" s="56">
        <v>1</v>
      </c>
      <c r="P409" s="176" t="s">
        <v>8139</v>
      </c>
    </row>
    <row r="410" spans="1:16" ht="20.100000000000001" customHeight="1" x14ac:dyDescent="0.25">
      <c r="A410" s="175">
        <v>406</v>
      </c>
      <c r="B410" s="176" t="s">
        <v>8134</v>
      </c>
      <c r="C410" s="176" t="s">
        <v>8135</v>
      </c>
      <c r="D410" s="176" t="s">
        <v>8134</v>
      </c>
      <c r="E410" s="176" t="s">
        <v>8136</v>
      </c>
      <c r="F410" s="176" t="s">
        <v>8135</v>
      </c>
      <c r="G410" s="177"/>
      <c r="H410" s="177"/>
      <c r="I410" s="176" t="s">
        <v>8140</v>
      </c>
      <c r="J410" s="178">
        <v>351.48514851485146</v>
      </c>
      <c r="K410" s="55">
        <v>15</v>
      </c>
      <c r="L410" s="176" t="s">
        <v>8103</v>
      </c>
      <c r="M410" s="176" t="s">
        <v>8108</v>
      </c>
      <c r="N410" s="176" t="s">
        <v>8141</v>
      </c>
      <c r="O410" s="56">
        <v>1</v>
      </c>
      <c r="P410" s="176" t="s">
        <v>8139</v>
      </c>
    </row>
    <row r="411" spans="1:16" ht="20.100000000000001" customHeight="1" x14ac:dyDescent="0.25">
      <c r="A411" s="175">
        <v>407</v>
      </c>
      <c r="B411" s="176" t="s">
        <v>8134</v>
      </c>
      <c r="C411" s="176" t="s">
        <v>8135</v>
      </c>
      <c r="D411" s="176" t="s">
        <v>8134</v>
      </c>
      <c r="E411" s="176" t="s">
        <v>8136</v>
      </c>
      <c r="F411" s="176" t="s">
        <v>8135</v>
      </c>
      <c r="G411" s="177"/>
      <c r="H411" s="177"/>
      <c r="I411" s="176" t="s">
        <v>8140</v>
      </c>
      <c r="J411" s="178">
        <v>337.62376237623761</v>
      </c>
      <c r="K411" s="55">
        <v>15</v>
      </c>
      <c r="L411" s="176" t="s">
        <v>8103</v>
      </c>
      <c r="M411" s="176" t="s">
        <v>8108</v>
      </c>
      <c r="N411" s="176" t="s">
        <v>8141</v>
      </c>
      <c r="O411" s="56">
        <v>1</v>
      </c>
      <c r="P411" s="176" t="s">
        <v>8139</v>
      </c>
    </row>
    <row r="412" spans="1:16" ht="20.100000000000001" customHeight="1" x14ac:dyDescent="0.25">
      <c r="A412" s="175">
        <v>408</v>
      </c>
      <c r="B412" s="176" t="s">
        <v>8134</v>
      </c>
      <c r="C412" s="176" t="s">
        <v>8135</v>
      </c>
      <c r="D412" s="176" t="s">
        <v>8134</v>
      </c>
      <c r="E412" s="176" t="s">
        <v>8136</v>
      </c>
      <c r="F412" s="176" t="s">
        <v>8135</v>
      </c>
      <c r="G412" s="177"/>
      <c r="H412" s="177"/>
      <c r="I412" s="176" t="s">
        <v>8140</v>
      </c>
      <c r="J412" s="178">
        <v>336.63366336633663</v>
      </c>
      <c r="K412" s="55">
        <v>15</v>
      </c>
      <c r="L412" s="176" t="s">
        <v>8103</v>
      </c>
      <c r="M412" s="176" t="s">
        <v>8108</v>
      </c>
      <c r="N412" s="176" t="s">
        <v>8141</v>
      </c>
      <c r="O412" s="56">
        <v>1</v>
      </c>
      <c r="P412" s="176" t="s">
        <v>8139</v>
      </c>
    </row>
    <row r="413" spans="1:16" ht="20.100000000000001" customHeight="1" x14ac:dyDescent="0.25">
      <c r="A413" s="175">
        <v>409</v>
      </c>
      <c r="B413" s="176" t="s">
        <v>8134</v>
      </c>
      <c r="C413" s="176" t="s">
        <v>8135</v>
      </c>
      <c r="D413" s="176" t="s">
        <v>8134</v>
      </c>
      <c r="E413" s="176" t="s">
        <v>8136</v>
      </c>
      <c r="F413" s="176" t="s">
        <v>8135</v>
      </c>
      <c r="G413" s="177"/>
      <c r="H413" s="177"/>
      <c r="I413" s="176" t="s">
        <v>8140</v>
      </c>
      <c r="J413" s="178">
        <v>365.34653465346537</v>
      </c>
      <c r="K413" s="55">
        <v>15</v>
      </c>
      <c r="L413" s="176" t="s">
        <v>8103</v>
      </c>
      <c r="M413" s="176" t="s">
        <v>8108</v>
      </c>
      <c r="N413" s="176" t="s">
        <v>8141</v>
      </c>
      <c r="O413" s="56">
        <v>1</v>
      </c>
      <c r="P413" s="176" t="s">
        <v>8139</v>
      </c>
    </row>
    <row r="414" spans="1:16" ht="20.100000000000001" customHeight="1" x14ac:dyDescent="0.25">
      <c r="A414" s="175">
        <v>410</v>
      </c>
      <c r="B414" s="176" t="s">
        <v>8134</v>
      </c>
      <c r="C414" s="176" t="s">
        <v>8135</v>
      </c>
      <c r="D414" s="176" t="s">
        <v>8134</v>
      </c>
      <c r="E414" s="176" t="s">
        <v>8136</v>
      </c>
      <c r="F414" s="176" t="s">
        <v>8135</v>
      </c>
      <c r="G414" s="177"/>
      <c r="H414" s="177"/>
      <c r="I414" s="176" t="s">
        <v>8140</v>
      </c>
      <c r="J414" s="178">
        <v>120.79207920792079</v>
      </c>
      <c r="K414" s="55">
        <v>15</v>
      </c>
      <c r="L414" s="176" t="s">
        <v>8103</v>
      </c>
      <c r="M414" s="176" t="s">
        <v>8108</v>
      </c>
      <c r="N414" s="176" t="s">
        <v>8141</v>
      </c>
      <c r="O414" s="56">
        <v>1</v>
      </c>
      <c r="P414" s="176" t="s">
        <v>8139</v>
      </c>
    </row>
    <row r="415" spans="1:16" ht="20.100000000000001" customHeight="1" x14ac:dyDescent="0.25">
      <c r="A415" s="175">
        <v>411</v>
      </c>
      <c r="B415" s="176" t="s">
        <v>8134</v>
      </c>
      <c r="C415" s="176" t="s">
        <v>8135</v>
      </c>
      <c r="D415" s="176" t="s">
        <v>8134</v>
      </c>
      <c r="E415" s="176" t="s">
        <v>8136</v>
      </c>
      <c r="F415" s="176" t="s">
        <v>8135</v>
      </c>
      <c r="G415" s="177"/>
      <c r="H415" s="177"/>
      <c r="I415" s="176" t="s">
        <v>8140</v>
      </c>
      <c r="J415" s="178">
        <v>393.06930693069307</v>
      </c>
      <c r="K415" s="55">
        <v>15</v>
      </c>
      <c r="L415" s="176" t="s">
        <v>8103</v>
      </c>
      <c r="M415" s="176" t="s">
        <v>8108</v>
      </c>
      <c r="N415" s="176" t="s">
        <v>8141</v>
      </c>
      <c r="O415" s="56">
        <v>1</v>
      </c>
      <c r="P415" s="176" t="s">
        <v>8139</v>
      </c>
    </row>
    <row r="416" spans="1:16" ht="20.100000000000001" customHeight="1" x14ac:dyDescent="0.25">
      <c r="A416" s="175">
        <v>412</v>
      </c>
      <c r="B416" s="176" t="s">
        <v>8134</v>
      </c>
      <c r="C416" s="176" t="s">
        <v>8135</v>
      </c>
      <c r="D416" s="176" t="s">
        <v>8134</v>
      </c>
      <c r="E416" s="176" t="s">
        <v>8136</v>
      </c>
      <c r="F416" s="176" t="s">
        <v>8135</v>
      </c>
      <c r="G416" s="177"/>
      <c r="H416" s="177"/>
      <c r="I416" s="176" t="s">
        <v>8140</v>
      </c>
      <c r="J416" s="178">
        <v>241.58415841584159</v>
      </c>
      <c r="K416" s="55">
        <v>15</v>
      </c>
      <c r="L416" s="176" t="s">
        <v>8103</v>
      </c>
      <c r="M416" s="176" t="s">
        <v>8108</v>
      </c>
      <c r="N416" s="176" t="s">
        <v>8141</v>
      </c>
      <c r="O416" s="56">
        <v>1</v>
      </c>
      <c r="P416" s="176" t="s">
        <v>8139</v>
      </c>
    </row>
    <row r="417" spans="1:16" ht="20.100000000000001" customHeight="1" x14ac:dyDescent="0.25">
      <c r="A417" s="175">
        <v>413</v>
      </c>
      <c r="B417" s="176" t="s">
        <v>8134</v>
      </c>
      <c r="C417" s="176" t="s">
        <v>8135</v>
      </c>
      <c r="D417" s="176" t="s">
        <v>8134</v>
      </c>
      <c r="E417" s="176" t="s">
        <v>8136</v>
      </c>
      <c r="F417" s="176" t="s">
        <v>8135</v>
      </c>
      <c r="G417" s="177"/>
      <c r="H417" s="177"/>
      <c r="I417" s="176" t="s">
        <v>8140</v>
      </c>
      <c r="J417" s="178">
        <v>312.87128712871288</v>
      </c>
      <c r="K417" s="55">
        <v>15</v>
      </c>
      <c r="L417" s="176" t="s">
        <v>8103</v>
      </c>
      <c r="M417" s="176" t="s">
        <v>8108</v>
      </c>
      <c r="N417" s="176" t="s">
        <v>8141</v>
      </c>
      <c r="O417" s="56">
        <v>1</v>
      </c>
      <c r="P417" s="176" t="s">
        <v>8139</v>
      </c>
    </row>
    <row r="418" spans="1:16" ht="20.100000000000001" customHeight="1" x14ac:dyDescent="0.25">
      <c r="A418" s="175">
        <v>414</v>
      </c>
      <c r="B418" s="176" t="s">
        <v>8134</v>
      </c>
      <c r="C418" s="176" t="s">
        <v>8135</v>
      </c>
      <c r="D418" s="176" t="s">
        <v>8134</v>
      </c>
      <c r="E418" s="176" t="s">
        <v>8136</v>
      </c>
      <c r="F418" s="176" t="s">
        <v>8135</v>
      </c>
      <c r="G418" s="177"/>
      <c r="H418" s="177"/>
      <c r="I418" s="176" t="s">
        <v>8140</v>
      </c>
      <c r="J418" s="178">
        <v>332.67326732673268</v>
      </c>
      <c r="K418" s="55">
        <v>15</v>
      </c>
      <c r="L418" s="176" t="s">
        <v>8103</v>
      </c>
      <c r="M418" s="176" t="s">
        <v>8108</v>
      </c>
      <c r="N418" s="176" t="s">
        <v>8141</v>
      </c>
      <c r="O418" s="56">
        <v>1</v>
      </c>
      <c r="P418" s="176" t="s">
        <v>8139</v>
      </c>
    </row>
    <row r="419" spans="1:16" ht="20.100000000000001" customHeight="1" x14ac:dyDescent="0.25">
      <c r="A419" s="175">
        <v>415</v>
      </c>
      <c r="B419" s="176" t="s">
        <v>8134</v>
      </c>
      <c r="C419" s="176" t="s">
        <v>8135</v>
      </c>
      <c r="D419" s="176" t="s">
        <v>8134</v>
      </c>
      <c r="E419" s="176" t="s">
        <v>8136</v>
      </c>
      <c r="F419" s="176" t="s">
        <v>8135</v>
      </c>
      <c r="G419" s="177"/>
      <c r="H419" s="177"/>
      <c r="I419" s="176" t="s">
        <v>8140</v>
      </c>
      <c r="J419" s="178">
        <v>335.64356435643566</v>
      </c>
      <c r="K419" s="55">
        <v>15</v>
      </c>
      <c r="L419" s="176" t="s">
        <v>8103</v>
      </c>
      <c r="M419" s="176" t="s">
        <v>8108</v>
      </c>
      <c r="N419" s="176" t="s">
        <v>8141</v>
      </c>
      <c r="O419" s="56">
        <v>1</v>
      </c>
      <c r="P419" s="176" t="s">
        <v>8139</v>
      </c>
    </row>
    <row r="420" spans="1:16" ht="20.100000000000001" customHeight="1" x14ac:dyDescent="0.25">
      <c r="A420" s="175">
        <v>416</v>
      </c>
      <c r="B420" s="176" t="s">
        <v>8134</v>
      </c>
      <c r="C420" s="176" t="s">
        <v>8135</v>
      </c>
      <c r="D420" s="176" t="s">
        <v>8134</v>
      </c>
      <c r="E420" s="176" t="s">
        <v>8136</v>
      </c>
      <c r="F420" s="176" t="s">
        <v>8135</v>
      </c>
      <c r="G420" s="177"/>
      <c r="H420" s="177"/>
      <c r="I420" s="176" t="s">
        <v>8137</v>
      </c>
      <c r="J420" s="178">
        <v>46.534653465346537</v>
      </c>
      <c r="K420" s="55">
        <v>13</v>
      </c>
      <c r="L420" s="176" t="s">
        <v>8138</v>
      </c>
      <c r="M420" s="176" t="s">
        <v>3186</v>
      </c>
      <c r="N420" s="176" t="s">
        <v>3160</v>
      </c>
      <c r="O420" s="56">
        <v>1</v>
      </c>
      <c r="P420" s="176" t="s">
        <v>8139</v>
      </c>
    </row>
    <row r="421" spans="1:16" ht="20.100000000000001" customHeight="1" x14ac:dyDescent="0.25">
      <c r="A421" s="175">
        <v>417</v>
      </c>
      <c r="B421" s="176" t="s">
        <v>8134</v>
      </c>
      <c r="C421" s="176" t="s">
        <v>8135</v>
      </c>
      <c r="D421" s="176" t="s">
        <v>8134</v>
      </c>
      <c r="E421" s="176" t="s">
        <v>8136</v>
      </c>
      <c r="F421" s="176" t="s">
        <v>8135</v>
      </c>
      <c r="G421" s="177"/>
      <c r="H421" s="177"/>
      <c r="I421" s="176" t="s">
        <v>8137</v>
      </c>
      <c r="J421" s="178">
        <v>174.25742574257427</v>
      </c>
      <c r="K421" s="55">
        <v>13</v>
      </c>
      <c r="L421" s="176" t="s">
        <v>8138</v>
      </c>
      <c r="M421" s="176" t="s">
        <v>3186</v>
      </c>
      <c r="N421" s="176" t="s">
        <v>3160</v>
      </c>
      <c r="O421" s="56">
        <v>1</v>
      </c>
      <c r="P421" s="176" t="s">
        <v>8139</v>
      </c>
    </row>
    <row r="422" spans="1:16" ht="20.100000000000001" customHeight="1" x14ac:dyDescent="0.25">
      <c r="A422" s="175">
        <v>418</v>
      </c>
      <c r="B422" s="176" t="s">
        <v>8134</v>
      </c>
      <c r="C422" s="176" t="s">
        <v>8135</v>
      </c>
      <c r="D422" s="176" t="s">
        <v>8134</v>
      </c>
      <c r="E422" s="176" t="s">
        <v>8136</v>
      </c>
      <c r="F422" s="176" t="s">
        <v>8135</v>
      </c>
      <c r="G422" s="177"/>
      <c r="H422" s="177"/>
      <c r="I422" s="176" t="s">
        <v>8137</v>
      </c>
      <c r="J422" s="178">
        <v>133.66336633663366</v>
      </c>
      <c r="K422" s="55">
        <v>13</v>
      </c>
      <c r="L422" s="176" t="s">
        <v>8138</v>
      </c>
      <c r="M422" s="176" t="s">
        <v>3186</v>
      </c>
      <c r="N422" s="176" t="s">
        <v>3160</v>
      </c>
      <c r="O422" s="56">
        <v>1</v>
      </c>
      <c r="P422" s="176" t="s">
        <v>8139</v>
      </c>
    </row>
    <row r="423" spans="1:16" ht="20.100000000000001" customHeight="1" x14ac:dyDescent="0.25">
      <c r="A423" s="175">
        <v>419</v>
      </c>
      <c r="B423" s="176" t="s">
        <v>8134</v>
      </c>
      <c r="C423" s="176" t="s">
        <v>8135</v>
      </c>
      <c r="D423" s="176" t="s">
        <v>8134</v>
      </c>
      <c r="E423" s="176" t="s">
        <v>8136</v>
      </c>
      <c r="F423" s="176" t="s">
        <v>8135</v>
      </c>
      <c r="G423" s="177"/>
      <c r="H423" s="177"/>
      <c r="I423" s="176" t="s">
        <v>8137</v>
      </c>
      <c r="J423" s="178">
        <v>104.95049504950495</v>
      </c>
      <c r="K423" s="55">
        <v>13</v>
      </c>
      <c r="L423" s="176" t="s">
        <v>8138</v>
      </c>
      <c r="M423" s="176" t="s">
        <v>3186</v>
      </c>
      <c r="N423" s="176" t="s">
        <v>3160</v>
      </c>
      <c r="O423" s="56">
        <v>1</v>
      </c>
      <c r="P423" s="176" t="s">
        <v>8139</v>
      </c>
    </row>
    <row r="424" spans="1:16" ht="20.100000000000001" customHeight="1" x14ac:dyDescent="0.25">
      <c r="A424" s="175">
        <v>420</v>
      </c>
      <c r="B424" s="176" t="s">
        <v>8134</v>
      </c>
      <c r="C424" s="176" t="s">
        <v>8135</v>
      </c>
      <c r="D424" s="176" t="s">
        <v>8134</v>
      </c>
      <c r="E424" s="176" t="s">
        <v>8136</v>
      </c>
      <c r="F424" s="176" t="s">
        <v>8135</v>
      </c>
      <c r="G424" s="177"/>
      <c r="H424" s="177"/>
      <c r="I424" s="176" t="s">
        <v>8137</v>
      </c>
      <c r="J424" s="178">
        <v>70.297029702970292</v>
      </c>
      <c r="K424" s="55">
        <v>13</v>
      </c>
      <c r="L424" s="176" t="s">
        <v>8138</v>
      </c>
      <c r="M424" s="176" t="s">
        <v>3186</v>
      </c>
      <c r="N424" s="176" t="s">
        <v>3160</v>
      </c>
      <c r="O424" s="56">
        <v>1</v>
      </c>
      <c r="P424" s="176" t="s">
        <v>8139</v>
      </c>
    </row>
    <row r="425" spans="1:16" ht="20.100000000000001" customHeight="1" x14ac:dyDescent="0.25">
      <c r="A425" s="175">
        <v>421</v>
      </c>
      <c r="B425" s="176" t="s">
        <v>8134</v>
      </c>
      <c r="C425" s="176" t="s">
        <v>8135</v>
      </c>
      <c r="D425" s="176" t="s">
        <v>8134</v>
      </c>
      <c r="E425" s="176" t="s">
        <v>8136</v>
      </c>
      <c r="F425" s="176" t="s">
        <v>8135</v>
      </c>
      <c r="G425" s="177"/>
      <c r="H425" s="177"/>
      <c r="I425" s="176" t="s">
        <v>8137</v>
      </c>
      <c r="J425" s="178">
        <v>81.188118811881182</v>
      </c>
      <c r="K425" s="55">
        <v>13</v>
      </c>
      <c r="L425" s="176" t="s">
        <v>8138</v>
      </c>
      <c r="M425" s="176" t="s">
        <v>3186</v>
      </c>
      <c r="N425" s="176" t="s">
        <v>3160</v>
      </c>
      <c r="O425" s="56">
        <v>1</v>
      </c>
      <c r="P425" s="176" t="s">
        <v>8139</v>
      </c>
    </row>
    <row r="426" spans="1:16" ht="20.100000000000001" customHeight="1" x14ac:dyDescent="0.25">
      <c r="A426" s="175">
        <v>422</v>
      </c>
      <c r="B426" s="176" t="s">
        <v>8134</v>
      </c>
      <c r="C426" s="176" t="s">
        <v>8135</v>
      </c>
      <c r="D426" s="176" t="s">
        <v>8134</v>
      </c>
      <c r="E426" s="176" t="s">
        <v>8136</v>
      </c>
      <c r="F426" s="176" t="s">
        <v>8135</v>
      </c>
      <c r="G426" s="177"/>
      <c r="H426" s="177"/>
      <c r="I426" s="176" t="s">
        <v>8137</v>
      </c>
      <c r="J426" s="178">
        <v>184.15841584158414</v>
      </c>
      <c r="K426" s="55">
        <v>13</v>
      </c>
      <c r="L426" s="176" t="s">
        <v>8138</v>
      </c>
      <c r="M426" s="176" t="s">
        <v>3186</v>
      </c>
      <c r="N426" s="176" t="s">
        <v>3160</v>
      </c>
      <c r="O426" s="56">
        <v>1</v>
      </c>
      <c r="P426" s="176" t="s">
        <v>8139</v>
      </c>
    </row>
    <row r="427" spans="1:16" ht="20.100000000000001" customHeight="1" x14ac:dyDescent="0.25">
      <c r="A427" s="175">
        <v>423</v>
      </c>
      <c r="B427" s="176" t="s">
        <v>8134</v>
      </c>
      <c r="C427" s="176" t="s">
        <v>8135</v>
      </c>
      <c r="D427" s="176" t="s">
        <v>8134</v>
      </c>
      <c r="E427" s="176" t="s">
        <v>8136</v>
      </c>
      <c r="F427" s="176" t="s">
        <v>8135</v>
      </c>
      <c r="G427" s="177"/>
      <c r="H427" s="177"/>
      <c r="I427" s="176" t="s">
        <v>8137</v>
      </c>
      <c r="J427" s="178">
        <v>103.96039603960396</v>
      </c>
      <c r="K427" s="55">
        <v>13</v>
      </c>
      <c r="L427" s="176" t="s">
        <v>8138</v>
      </c>
      <c r="M427" s="176" t="s">
        <v>3186</v>
      </c>
      <c r="N427" s="176" t="s">
        <v>3160</v>
      </c>
      <c r="O427" s="56">
        <v>1</v>
      </c>
      <c r="P427" s="176" t="s">
        <v>8139</v>
      </c>
    </row>
    <row r="428" spans="1:16" ht="20.100000000000001" customHeight="1" x14ac:dyDescent="0.25">
      <c r="A428" s="175">
        <v>424</v>
      </c>
      <c r="B428" s="176" t="s">
        <v>8134</v>
      </c>
      <c r="C428" s="176" t="s">
        <v>8135</v>
      </c>
      <c r="D428" s="176" t="s">
        <v>8134</v>
      </c>
      <c r="E428" s="176" t="s">
        <v>8136</v>
      </c>
      <c r="F428" s="176" t="s">
        <v>8135</v>
      </c>
      <c r="G428" s="177"/>
      <c r="H428" s="177"/>
      <c r="I428" s="176" t="s">
        <v>8137</v>
      </c>
      <c r="J428" s="178">
        <v>125.74257425742574</v>
      </c>
      <c r="K428" s="55">
        <v>13</v>
      </c>
      <c r="L428" s="176" t="s">
        <v>8138</v>
      </c>
      <c r="M428" s="176" t="s">
        <v>3186</v>
      </c>
      <c r="N428" s="176" t="s">
        <v>3160</v>
      </c>
      <c r="O428" s="56">
        <v>1</v>
      </c>
      <c r="P428" s="176" t="s">
        <v>8139</v>
      </c>
    </row>
    <row r="429" spans="1:16" ht="20.100000000000001" customHeight="1" x14ac:dyDescent="0.25">
      <c r="A429" s="175">
        <v>425</v>
      </c>
      <c r="B429" s="176" t="s">
        <v>8134</v>
      </c>
      <c r="C429" s="176" t="s">
        <v>8135</v>
      </c>
      <c r="D429" s="176" t="s">
        <v>8134</v>
      </c>
      <c r="E429" s="176" t="s">
        <v>8136</v>
      </c>
      <c r="F429" s="176" t="s">
        <v>8135</v>
      </c>
      <c r="G429" s="177"/>
      <c r="H429" s="177"/>
      <c r="I429" s="176" t="s">
        <v>8137</v>
      </c>
      <c r="J429" s="178">
        <v>129.70297029702971</v>
      </c>
      <c r="K429" s="55">
        <v>13</v>
      </c>
      <c r="L429" s="176" t="s">
        <v>8138</v>
      </c>
      <c r="M429" s="176" t="s">
        <v>3186</v>
      </c>
      <c r="N429" s="176" t="s">
        <v>3160</v>
      </c>
      <c r="O429" s="56">
        <v>1</v>
      </c>
      <c r="P429" s="176" t="s">
        <v>8139</v>
      </c>
    </row>
    <row r="430" spans="1:16" ht="20.100000000000001" customHeight="1" x14ac:dyDescent="0.25">
      <c r="A430" s="175">
        <v>426</v>
      </c>
      <c r="B430" s="176" t="s">
        <v>8134</v>
      </c>
      <c r="C430" s="176" t="s">
        <v>8135</v>
      </c>
      <c r="D430" s="176" t="s">
        <v>8134</v>
      </c>
      <c r="E430" s="176" t="s">
        <v>8136</v>
      </c>
      <c r="F430" s="176" t="s">
        <v>8135</v>
      </c>
      <c r="G430" s="177"/>
      <c r="H430" s="177"/>
      <c r="I430" s="176" t="s">
        <v>8137</v>
      </c>
      <c r="J430" s="178">
        <v>120.79207920792079</v>
      </c>
      <c r="K430" s="55">
        <v>13</v>
      </c>
      <c r="L430" s="176" t="s">
        <v>8138</v>
      </c>
      <c r="M430" s="176" t="s">
        <v>3186</v>
      </c>
      <c r="N430" s="176" t="s">
        <v>3160</v>
      </c>
      <c r="O430" s="56">
        <v>1</v>
      </c>
      <c r="P430" s="176" t="s">
        <v>8139</v>
      </c>
    </row>
    <row r="431" spans="1:16" ht="20.100000000000001" customHeight="1" x14ac:dyDescent="0.25">
      <c r="A431" s="175">
        <v>427</v>
      </c>
      <c r="B431" s="176" t="s">
        <v>8134</v>
      </c>
      <c r="C431" s="176" t="s">
        <v>8135</v>
      </c>
      <c r="D431" s="176" t="s">
        <v>8134</v>
      </c>
      <c r="E431" s="176" t="s">
        <v>8136</v>
      </c>
      <c r="F431" s="176" t="s">
        <v>8135</v>
      </c>
      <c r="G431" s="177"/>
      <c r="H431" s="177"/>
      <c r="I431" s="176" t="s">
        <v>8137</v>
      </c>
      <c r="J431" s="178">
        <v>208.9108910891089</v>
      </c>
      <c r="K431" s="55">
        <v>13</v>
      </c>
      <c r="L431" s="176" t="s">
        <v>8138</v>
      </c>
      <c r="M431" s="176" t="s">
        <v>3186</v>
      </c>
      <c r="N431" s="176" t="s">
        <v>3160</v>
      </c>
      <c r="O431" s="56">
        <v>1</v>
      </c>
      <c r="P431" s="176" t="s">
        <v>8139</v>
      </c>
    </row>
    <row r="432" spans="1:16" ht="20.100000000000001" customHeight="1" x14ac:dyDescent="0.25">
      <c r="A432" s="175">
        <v>428</v>
      </c>
      <c r="B432" s="176" t="s">
        <v>8134</v>
      </c>
      <c r="C432" s="176" t="s">
        <v>8135</v>
      </c>
      <c r="D432" s="176" t="s">
        <v>8134</v>
      </c>
      <c r="E432" s="176" t="s">
        <v>8136</v>
      </c>
      <c r="F432" s="176" t="s">
        <v>8135</v>
      </c>
      <c r="G432" s="177"/>
      <c r="H432" s="177"/>
      <c r="I432" s="176" t="s">
        <v>8137</v>
      </c>
      <c r="J432" s="178">
        <v>132.67326732673268</v>
      </c>
      <c r="K432" s="55">
        <v>13</v>
      </c>
      <c r="L432" s="176" t="s">
        <v>8138</v>
      </c>
      <c r="M432" s="176" t="s">
        <v>3186</v>
      </c>
      <c r="N432" s="176" t="s">
        <v>3160</v>
      </c>
      <c r="O432" s="56">
        <v>1</v>
      </c>
      <c r="P432" s="176" t="s">
        <v>8139</v>
      </c>
    </row>
    <row r="433" spans="1:16" ht="20.100000000000001" customHeight="1" x14ac:dyDescent="0.25">
      <c r="A433" s="175">
        <v>429</v>
      </c>
      <c r="B433" s="176" t="s">
        <v>8134</v>
      </c>
      <c r="C433" s="176" t="s">
        <v>8135</v>
      </c>
      <c r="D433" s="176" t="s">
        <v>8134</v>
      </c>
      <c r="E433" s="176" t="s">
        <v>8136</v>
      </c>
      <c r="F433" s="176" t="s">
        <v>8135</v>
      </c>
      <c r="G433" s="177"/>
      <c r="H433" s="177"/>
      <c r="I433" s="176" t="s">
        <v>8137</v>
      </c>
      <c r="J433" s="178">
        <v>124.75247524752476</v>
      </c>
      <c r="K433" s="55">
        <v>13</v>
      </c>
      <c r="L433" s="176" t="s">
        <v>8138</v>
      </c>
      <c r="M433" s="176" t="s">
        <v>3186</v>
      </c>
      <c r="N433" s="176" t="s">
        <v>3160</v>
      </c>
      <c r="O433" s="56">
        <v>1</v>
      </c>
      <c r="P433" s="176" t="s">
        <v>8139</v>
      </c>
    </row>
    <row r="434" spans="1:16" ht="20.100000000000001" customHeight="1" x14ac:dyDescent="0.25">
      <c r="A434" s="175">
        <v>430</v>
      </c>
      <c r="B434" s="176" t="s">
        <v>8134</v>
      </c>
      <c r="C434" s="176" t="s">
        <v>8135</v>
      </c>
      <c r="D434" s="176" t="s">
        <v>8134</v>
      </c>
      <c r="E434" s="176" t="s">
        <v>8136</v>
      </c>
      <c r="F434" s="176" t="s">
        <v>8135</v>
      </c>
      <c r="G434" s="177"/>
      <c r="H434" s="177"/>
      <c r="I434" s="176" t="s">
        <v>8137</v>
      </c>
      <c r="J434" s="178">
        <v>92.079207920792072</v>
      </c>
      <c r="K434" s="55">
        <v>13</v>
      </c>
      <c r="L434" s="176" t="s">
        <v>8138</v>
      </c>
      <c r="M434" s="176" t="s">
        <v>3186</v>
      </c>
      <c r="N434" s="176" t="s">
        <v>3160</v>
      </c>
      <c r="O434" s="56">
        <v>1</v>
      </c>
      <c r="P434" s="176" t="s">
        <v>8139</v>
      </c>
    </row>
    <row r="435" spans="1:16" ht="20.100000000000001" customHeight="1" x14ac:dyDescent="0.25">
      <c r="A435" s="175">
        <v>431</v>
      </c>
      <c r="B435" s="176" t="s">
        <v>8134</v>
      </c>
      <c r="C435" s="176" t="s">
        <v>8135</v>
      </c>
      <c r="D435" s="176" t="s">
        <v>8134</v>
      </c>
      <c r="E435" s="176" t="s">
        <v>8136</v>
      </c>
      <c r="F435" s="176" t="s">
        <v>8135</v>
      </c>
      <c r="G435" s="177"/>
      <c r="H435" s="177"/>
      <c r="I435" s="176" t="s">
        <v>8137</v>
      </c>
      <c r="J435" s="178">
        <v>39.603960396039604</v>
      </c>
      <c r="K435" s="55">
        <v>13</v>
      </c>
      <c r="L435" s="176" t="s">
        <v>8138</v>
      </c>
      <c r="M435" s="176" t="s">
        <v>3186</v>
      </c>
      <c r="N435" s="176" t="s">
        <v>3160</v>
      </c>
      <c r="O435" s="56">
        <v>1</v>
      </c>
      <c r="P435" s="176" t="s">
        <v>8139</v>
      </c>
    </row>
    <row r="436" spans="1:16" ht="20.100000000000001" customHeight="1" x14ac:dyDescent="0.25">
      <c r="A436" s="175">
        <v>432</v>
      </c>
      <c r="B436" s="176" t="s">
        <v>8134</v>
      </c>
      <c r="C436" s="176" t="s">
        <v>8135</v>
      </c>
      <c r="D436" s="176" t="s">
        <v>8134</v>
      </c>
      <c r="E436" s="176" t="s">
        <v>8136</v>
      </c>
      <c r="F436" s="176" t="s">
        <v>8135</v>
      </c>
      <c r="G436" s="177"/>
      <c r="H436" s="177"/>
      <c r="I436" s="176" t="s">
        <v>8137</v>
      </c>
      <c r="J436" s="178">
        <v>103.96039603960396</v>
      </c>
      <c r="K436" s="55">
        <v>13</v>
      </c>
      <c r="L436" s="176" t="s">
        <v>8138</v>
      </c>
      <c r="M436" s="176" t="s">
        <v>3186</v>
      </c>
      <c r="N436" s="176" t="s">
        <v>3160</v>
      </c>
      <c r="O436" s="56">
        <v>1</v>
      </c>
      <c r="P436" s="176" t="s">
        <v>8139</v>
      </c>
    </row>
    <row r="437" spans="1:16" ht="20.100000000000001" customHeight="1" x14ac:dyDescent="0.25">
      <c r="A437" s="175">
        <v>433</v>
      </c>
      <c r="B437" s="176" t="s">
        <v>8134</v>
      </c>
      <c r="C437" s="176" t="s">
        <v>8135</v>
      </c>
      <c r="D437" s="176" t="s">
        <v>8134</v>
      </c>
      <c r="E437" s="176" t="s">
        <v>8136</v>
      </c>
      <c r="F437" s="176" t="s">
        <v>8135</v>
      </c>
      <c r="G437" s="177"/>
      <c r="H437" s="177"/>
      <c r="I437" s="176" t="s">
        <v>8137</v>
      </c>
      <c r="J437" s="178">
        <v>114.85148514851485</v>
      </c>
      <c r="K437" s="55">
        <v>13</v>
      </c>
      <c r="L437" s="176" t="s">
        <v>8138</v>
      </c>
      <c r="M437" s="176" t="s">
        <v>3186</v>
      </c>
      <c r="N437" s="176" t="s">
        <v>3160</v>
      </c>
      <c r="O437" s="56">
        <v>1</v>
      </c>
      <c r="P437" s="176" t="s">
        <v>8139</v>
      </c>
    </row>
    <row r="438" spans="1:16" ht="20.100000000000001" customHeight="1" x14ac:dyDescent="0.25">
      <c r="A438" s="175">
        <v>434</v>
      </c>
      <c r="B438" s="176" t="s">
        <v>8134</v>
      </c>
      <c r="C438" s="176" t="s">
        <v>8135</v>
      </c>
      <c r="D438" s="176" t="s">
        <v>8134</v>
      </c>
      <c r="E438" s="176" t="s">
        <v>8136</v>
      </c>
      <c r="F438" s="176" t="s">
        <v>8135</v>
      </c>
      <c r="G438" s="177"/>
      <c r="H438" s="177"/>
      <c r="I438" s="176" t="s">
        <v>8137</v>
      </c>
      <c r="J438" s="178">
        <v>100.99009900990099</v>
      </c>
      <c r="K438" s="55">
        <v>13</v>
      </c>
      <c r="L438" s="176" t="s">
        <v>8138</v>
      </c>
      <c r="M438" s="176" t="s">
        <v>3186</v>
      </c>
      <c r="N438" s="176" t="s">
        <v>3160</v>
      </c>
      <c r="O438" s="56">
        <v>1</v>
      </c>
      <c r="P438" s="176" t="s">
        <v>8139</v>
      </c>
    </row>
    <row r="439" spans="1:16" ht="20.100000000000001" customHeight="1" x14ac:dyDescent="0.25">
      <c r="A439" s="175">
        <v>435</v>
      </c>
      <c r="B439" s="176" t="s">
        <v>8134</v>
      </c>
      <c r="C439" s="176" t="s">
        <v>8135</v>
      </c>
      <c r="D439" s="176" t="s">
        <v>8134</v>
      </c>
      <c r="E439" s="176" t="s">
        <v>8136</v>
      </c>
      <c r="F439" s="176" t="s">
        <v>8135</v>
      </c>
      <c r="G439" s="177"/>
      <c r="H439" s="177"/>
      <c r="I439" s="176" t="s">
        <v>8137</v>
      </c>
      <c r="J439" s="178">
        <v>101.98019801980197</v>
      </c>
      <c r="K439" s="55">
        <v>13</v>
      </c>
      <c r="L439" s="176" t="s">
        <v>8138</v>
      </c>
      <c r="M439" s="176" t="s">
        <v>3186</v>
      </c>
      <c r="N439" s="176" t="s">
        <v>3160</v>
      </c>
      <c r="O439" s="56">
        <v>1</v>
      </c>
      <c r="P439" s="176" t="s">
        <v>8139</v>
      </c>
    </row>
    <row r="440" spans="1:16" ht="20.100000000000001" customHeight="1" x14ac:dyDescent="0.25">
      <c r="A440" s="175">
        <v>436</v>
      </c>
      <c r="B440" s="176" t="s">
        <v>8134</v>
      </c>
      <c r="C440" s="176" t="s">
        <v>8135</v>
      </c>
      <c r="D440" s="176" t="s">
        <v>8134</v>
      </c>
      <c r="E440" s="176" t="s">
        <v>8136</v>
      </c>
      <c r="F440" s="176" t="s">
        <v>8135</v>
      </c>
      <c r="G440" s="177"/>
      <c r="H440" s="177"/>
      <c r="I440" s="176" t="s">
        <v>8137</v>
      </c>
      <c r="J440" s="178">
        <v>70.297029702970292</v>
      </c>
      <c r="K440" s="55">
        <v>13</v>
      </c>
      <c r="L440" s="176" t="s">
        <v>8138</v>
      </c>
      <c r="M440" s="176" t="s">
        <v>3186</v>
      </c>
      <c r="N440" s="176" t="s">
        <v>3160</v>
      </c>
      <c r="O440" s="56">
        <v>1</v>
      </c>
      <c r="P440" s="176" t="s">
        <v>8139</v>
      </c>
    </row>
    <row r="441" spans="1:16" ht="20.100000000000001" customHeight="1" x14ac:dyDescent="0.25">
      <c r="A441" s="175">
        <v>437</v>
      </c>
      <c r="B441" s="176" t="s">
        <v>8134</v>
      </c>
      <c r="C441" s="176" t="s">
        <v>8135</v>
      </c>
      <c r="D441" s="176" t="s">
        <v>8134</v>
      </c>
      <c r="E441" s="176" t="s">
        <v>8136</v>
      </c>
      <c r="F441" s="176" t="s">
        <v>8135</v>
      </c>
      <c r="G441" s="177"/>
      <c r="H441" s="177"/>
      <c r="I441" s="176" t="s">
        <v>8137</v>
      </c>
      <c r="J441" s="178">
        <v>110.89108910891089</v>
      </c>
      <c r="K441" s="55">
        <v>13</v>
      </c>
      <c r="L441" s="176" t="s">
        <v>8138</v>
      </c>
      <c r="M441" s="176" t="s">
        <v>3186</v>
      </c>
      <c r="N441" s="176" t="s">
        <v>3160</v>
      </c>
      <c r="O441" s="56">
        <v>1</v>
      </c>
      <c r="P441" s="176" t="s">
        <v>8139</v>
      </c>
    </row>
    <row r="442" spans="1:16" ht="20.100000000000001" customHeight="1" x14ac:dyDescent="0.25">
      <c r="A442" s="175">
        <v>438</v>
      </c>
      <c r="B442" s="176" t="s">
        <v>8134</v>
      </c>
      <c r="C442" s="176" t="s">
        <v>8135</v>
      </c>
      <c r="D442" s="176" t="s">
        <v>8134</v>
      </c>
      <c r="E442" s="176" t="s">
        <v>8136</v>
      </c>
      <c r="F442" s="176" t="s">
        <v>8135</v>
      </c>
      <c r="G442" s="177"/>
      <c r="H442" s="177"/>
      <c r="I442" s="176" t="s">
        <v>8137</v>
      </c>
      <c r="J442" s="178">
        <v>101.98019801980197</v>
      </c>
      <c r="K442" s="55">
        <v>13</v>
      </c>
      <c r="L442" s="176" t="s">
        <v>8138</v>
      </c>
      <c r="M442" s="176" t="s">
        <v>3186</v>
      </c>
      <c r="N442" s="176" t="s">
        <v>3160</v>
      </c>
      <c r="O442" s="56">
        <v>1</v>
      </c>
      <c r="P442" s="176" t="s">
        <v>8139</v>
      </c>
    </row>
    <row r="443" spans="1:16" ht="20.100000000000001" customHeight="1" x14ac:dyDescent="0.25">
      <c r="A443" s="175">
        <v>439</v>
      </c>
      <c r="B443" s="176" t="s">
        <v>8134</v>
      </c>
      <c r="C443" s="176" t="s">
        <v>8135</v>
      </c>
      <c r="D443" s="176" t="s">
        <v>8134</v>
      </c>
      <c r="E443" s="176" t="s">
        <v>8136</v>
      </c>
      <c r="F443" s="176" t="s">
        <v>8135</v>
      </c>
      <c r="G443" s="177"/>
      <c r="H443" s="177"/>
      <c r="I443" s="176" t="s">
        <v>8137</v>
      </c>
      <c r="J443" s="178">
        <v>94.059405940594061</v>
      </c>
      <c r="K443" s="55">
        <v>13</v>
      </c>
      <c r="L443" s="176" t="s">
        <v>8138</v>
      </c>
      <c r="M443" s="176" t="s">
        <v>3186</v>
      </c>
      <c r="N443" s="176" t="s">
        <v>3160</v>
      </c>
      <c r="O443" s="56">
        <v>1</v>
      </c>
      <c r="P443" s="176" t="s">
        <v>8139</v>
      </c>
    </row>
    <row r="444" spans="1:16" ht="20.100000000000001" customHeight="1" x14ac:dyDescent="0.25">
      <c r="A444" s="175">
        <v>440</v>
      </c>
      <c r="B444" s="176" t="s">
        <v>8134</v>
      </c>
      <c r="C444" s="176" t="s">
        <v>8135</v>
      </c>
      <c r="D444" s="176" t="s">
        <v>8134</v>
      </c>
      <c r="E444" s="176" t="s">
        <v>8136</v>
      </c>
      <c r="F444" s="176" t="s">
        <v>8135</v>
      </c>
      <c r="G444" s="177"/>
      <c r="H444" s="177"/>
      <c r="I444" s="176" t="s">
        <v>8137</v>
      </c>
      <c r="J444" s="178">
        <v>119.80198019801981</v>
      </c>
      <c r="K444" s="55">
        <v>13</v>
      </c>
      <c r="L444" s="176" t="s">
        <v>8138</v>
      </c>
      <c r="M444" s="176" t="s">
        <v>3186</v>
      </c>
      <c r="N444" s="176" t="s">
        <v>3160</v>
      </c>
      <c r="O444" s="56">
        <v>1</v>
      </c>
      <c r="P444" s="176" t="s">
        <v>8139</v>
      </c>
    </row>
    <row r="445" spans="1:16" ht="20.100000000000001" customHeight="1" x14ac:dyDescent="0.25">
      <c r="A445" s="175">
        <v>441</v>
      </c>
      <c r="B445" s="176" t="s">
        <v>8134</v>
      </c>
      <c r="C445" s="176" t="s">
        <v>8135</v>
      </c>
      <c r="D445" s="176" t="s">
        <v>8134</v>
      </c>
      <c r="E445" s="176" t="s">
        <v>8136</v>
      </c>
      <c r="F445" s="176" t="s">
        <v>8135</v>
      </c>
      <c r="G445" s="177"/>
      <c r="H445" s="177"/>
      <c r="I445" s="176" t="s">
        <v>8137</v>
      </c>
      <c r="J445" s="178">
        <v>99.009900990099013</v>
      </c>
      <c r="K445" s="55">
        <v>13</v>
      </c>
      <c r="L445" s="176" t="s">
        <v>8138</v>
      </c>
      <c r="M445" s="176" t="s">
        <v>3186</v>
      </c>
      <c r="N445" s="176" t="s">
        <v>3160</v>
      </c>
      <c r="O445" s="56">
        <v>1</v>
      </c>
      <c r="P445" s="176" t="s">
        <v>8139</v>
      </c>
    </row>
    <row r="446" spans="1:16" ht="20.100000000000001" customHeight="1" x14ac:dyDescent="0.25">
      <c r="A446" s="175">
        <v>442</v>
      </c>
      <c r="B446" s="176" t="s">
        <v>8134</v>
      </c>
      <c r="C446" s="176" t="s">
        <v>8135</v>
      </c>
      <c r="D446" s="176" t="s">
        <v>8134</v>
      </c>
      <c r="E446" s="176" t="s">
        <v>8136</v>
      </c>
      <c r="F446" s="176" t="s">
        <v>8135</v>
      </c>
      <c r="G446" s="177"/>
      <c r="H446" s="177"/>
      <c r="I446" s="176" t="s">
        <v>8137</v>
      </c>
      <c r="J446" s="178">
        <v>99.009900990099013</v>
      </c>
      <c r="K446" s="55">
        <v>13</v>
      </c>
      <c r="L446" s="176" t="s">
        <v>8138</v>
      </c>
      <c r="M446" s="176" t="s">
        <v>3186</v>
      </c>
      <c r="N446" s="176" t="s">
        <v>3160</v>
      </c>
      <c r="O446" s="56">
        <v>1</v>
      </c>
      <c r="P446" s="176" t="s">
        <v>8139</v>
      </c>
    </row>
    <row r="447" spans="1:16" ht="20.100000000000001" customHeight="1" x14ac:dyDescent="0.25">
      <c r="A447" s="175">
        <v>443</v>
      </c>
      <c r="B447" s="176" t="s">
        <v>8134</v>
      </c>
      <c r="C447" s="176" t="s">
        <v>8135</v>
      </c>
      <c r="D447" s="176" t="s">
        <v>8134</v>
      </c>
      <c r="E447" s="176" t="s">
        <v>8136</v>
      </c>
      <c r="F447" s="176" t="s">
        <v>8135</v>
      </c>
      <c r="G447" s="177"/>
      <c r="H447" s="177"/>
      <c r="I447" s="176" t="s">
        <v>8137</v>
      </c>
      <c r="J447" s="178">
        <v>98.019801980198025</v>
      </c>
      <c r="K447" s="55">
        <v>13</v>
      </c>
      <c r="L447" s="176" t="s">
        <v>8138</v>
      </c>
      <c r="M447" s="176" t="s">
        <v>3186</v>
      </c>
      <c r="N447" s="176" t="s">
        <v>3160</v>
      </c>
      <c r="O447" s="56">
        <v>1</v>
      </c>
      <c r="P447" s="176" t="s">
        <v>8139</v>
      </c>
    </row>
    <row r="448" spans="1:16" ht="20.100000000000001" customHeight="1" x14ac:dyDescent="0.25">
      <c r="A448" s="175">
        <v>444</v>
      </c>
      <c r="B448" s="176" t="s">
        <v>8134</v>
      </c>
      <c r="C448" s="176" t="s">
        <v>8135</v>
      </c>
      <c r="D448" s="176" t="s">
        <v>8134</v>
      </c>
      <c r="E448" s="176" t="s">
        <v>8136</v>
      </c>
      <c r="F448" s="176" t="s">
        <v>8135</v>
      </c>
      <c r="G448" s="177"/>
      <c r="H448" s="177"/>
      <c r="I448" s="176" t="s">
        <v>8137</v>
      </c>
      <c r="J448" s="178">
        <v>105.94059405940594</v>
      </c>
      <c r="K448" s="55">
        <v>13</v>
      </c>
      <c r="L448" s="176" t="s">
        <v>8138</v>
      </c>
      <c r="M448" s="176" t="s">
        <v>3186</v>
      </c>
      <c r="N448" s="176" t="s">
        <v>3160</v>
      </c>
      <c r="O448" s="56">
        <v>1</v>
      </c>
      <c r="P448" s="176" t="s">
        <v>8139</v>
      </c>
    </row>
    <row r="449" spans="1:16" ht="20.100000000000001" customHeight="1" x14ac:dyDescent="0.25">
      <c r="A449" s="175">
        <v>445</v>
      </c>
      <c r="B449" s="176" t="s">
        <v>8134</v>
      </c>
      <c r="C449" s="176" t="s">
        <v>8135</v>
      </c>
      <c r="D449" s="176" t="s">
        <v>8134</v>
      </c>
      <c r="E449" s="176" t="s">
        <v>8136</v>
      </c>
      <c r="F449" s="176" t="s">
        <v>8135</v>
      </c>
      <c r="G449" s="177"/>
      <c r="H449" s="177"/>
      <c r="I449" s="176" t="s">
        <v>8137</v>
      </c>
      <c r="J449" s="178">
        <v>99.009900990099013</v>
      </c>
      <c r="K449" s="55">
        <v>13</v>
      </c>
      <c r="L449" s="176" t="s">
        <v>8138</v>
      </c>
      <c r="M449" s="176" t="s">
        <v>3186</v>
      </c>
      <c r="N449" s="176" t="s">
        <v>3160</v>
      </c>
      <c r="O449" s="56">
        <v>1</v>
      </c>
      <c r="P449" s="176" t="s">
        <v>8139</v>
      </c>
    </row>
    <row r="450" spans="1:16" ht="20.100000000000001" customHeight="1" x14ac:dyDescent="0.25">
      <c r="A450" s="175">
        <v>446</v>
      </c>
      <c r="B450" s="176" t="s">
        <v>8134</v>
      </c>
      <c r="C450" s="176" t="s">
        <v>8135</v>
      </c>
      <c r="D450" s="176" t="s">
        <v>8134</v>
      </c>
      <c r="E450" s="176" t="s">
        <v>8136</v>
      </c>
      <c r="F450" s="176" t="s">
        <v>8135</v>
      </c>
      <c r="G450" s="177"/>
      <c r="H450" s="177"/>
      <c r="I450" s="176" t="s">
        <v>8137</v>
      </c>
      <c r="J450" s="178">
        <v>89.10891089108911</v>
      </c>
      <c r="K450" s="55">
        <v>13</v>
      </c>
      <c r="L450" s="176" t="s">
        <v>8138</v>
      </c>
      <c r="M450" s="176" t="s">
        <v>3186</v>
      </c>
      <c r="N450" s="176" t="s">
        <v>3160</v>
      </c>
      <c r="O450" s="56">
        <v>1</v>
      </c>
      <c r="P450" s="176" t="s">
        <v>8139</v>
      </c>
    </row>
    <row r="451" spans="1:16" ht="20.100000000000001" customHeight="1" x14ac:dyDescent="0.25">
      <c r="A451" s="175">
        <v>447</v>
      </c>
      <c r="B451" s="176" t="s">
        <v>8134</v>
      </c>
      <c r="C451" s="176" t="s">
        <v>8135</v>
      </c>
      <c r="D451" s="176" t="s">
        <v>8134</v>
      </c>
      <c r="E451" s="176" t="s">
        <v>8136</v>
      </c>
      <c r="F451" s="176" t="s">
        <v>8135</v>
      </c>
      <c r="G451" s="177"/>
      <c r="H451" s="177"/>
      <c r="I451" s="176" t="s">
        <v>8137</v>
      </c>
      <c r="J451" s="178">
        <v>96.039603960396036</v>
      </c>
      <c r="K451" s="55">
        <v>13</v>
      </c>
      <c r="L451" s="176" t="s">
        <v>8138</v>
      </c>
      <c r="M451" s="176" t="s">
        <v>3186</v>
      </c>
      <c r="N451" s="176" t="s">
        <v>3160</v>
      </c>
      <c r="O451" s="56">
        <v>1</v>
      </c>
      <c r="P451" s="176" t="s">
        <v>8139</v>
      </c>
    </row>
    <row r="452" spans="1:16" ht="20.100000000000001" customHeight="1" x14ac:dyDescent="0.25">
      <c r="A452" s="175">
        <v>448</v>
      </c>
      <c r="B452" s="176" t="s">
        <v>8134</v>
      </c>
      <c r="C452" s="176" t="s">
        <v>8135</v>
      </c>
      <c r="D452" s="176" t="s">
        <v>8134</v>
      </c>
      <c r="E452" s="176" t="s">
        <v>8136</v>
      </c>
      <c r="F452" s="176" t="s">
        <v>8135</v>
      </c>
      <c r="G452" s="177"/>
      <c r="H452" s="177"/>
      <c r="I452" s="176" t="s">
        <v>8137</v>
      </c>
      <c r="J452" s="178">
        <v>88.118811881188122</v>
      </c>
      <c r="K452" s="55">
        <v>13</v>
      </c>
      <c r="L452" s="176" t="s">
        <v>8138</v>
      </c>
      <c r="M452" s="176" t="s">
        <v>3186</v>
      </c>
      <c r="N452" s="176" t="s">
        <v>3160</v>
      </c>
      <c r="O452" s="56">
        <v>1</v>
      </c>
      <c r="P452" s="176" t="s">
        <v>8139</v>
      </c>
    </row>
    <row r="453" spans="1:16" ht="20.100000000000001" customHeight="1" x14ac:dyDescent="0.25">
      <c r="A453" s="175">
        <v>449</v>
      </c>
      <c r="B453" s="176" t="s">
        <v>8134</v>
      </c>
      <c r="C453" s="176" t="s">
        <v>8135</v>
      </c>
      <c r="D453" s="176" t="s">
        <v>8134</v>
      </c>
      <c r="E453" s="176" t="s">
        <v>8136</v>
      </c>
      <c r="F453" s="176" t="s">
        <v>8135</v>
      </c>
      <c r="G453" s="177"/>
      <c r="H453" s="177"/>
      <c r="I453" s="176" t="s">
        <v>8137</v>
      </c>
      <c r="J453" s="178">
        <v>100</v>
      </c>
      <c r="K453" s="55">
        <v>13</v>
      </c>
      <c r="L453" s="176" t="s">
        <v>8138</v>
      </c>
      <c r="M453" s="176" t="s">
        <v>3186</v>
      </c>
      <c r="N453" s="176" t="s">
        <v>3160</v>
      </c>
      <c r="O453" s="56">
        <v>1</v>
      </c>
      <c r="P453" s="176" t="s">
        <v>8139</v>
      </c>
    </row>
    <row r="454" spans="1:16" ht="20.100000000000001" customHeight="1" x14ac:dyDescent="0.25">
      <c r="A454" s="175">
        <v>450</v>
      </c>
      <c r="B454" s="176" t="s">
        <v>8134</v>
      </c>
      <c r="C454" s="176" t="s">
        <v>8135</v>
      </c>
      <c r="D454" s="176" t="s">
        <v>8134</v>
      </c>
      <c r="E454" s="176" t="s">
        <v>8136</v>
      </c>
      <c r="F454" s="176" t="s">
        <v>8135</v>
      </c>
      <c r="G454" s="177"/>
      <c r="H454" s="177"/>
      <c r="I454" s="176" t="s">
        <v>8137</v>
      </c>
      <c r="J454" s="178">
        <v>120.79207920792079</v>
      </c>
      <c r="K454" s="55">
        <v>13</v>
      </c>
      <c r="L454" s="176" t="s">
        <v>8138</v>
      </c>
      <c r="M454" s="176" t="s">
        <v>3186</v>
      </c>
      <c r="N454" s="176" t="s">
        <v>3160</v>
      </c>
      <c r="O454" s="56">
        <v>1</v>
      </c>
      <c r="P454" s="176" t="s">
        <v>8139</v>
      </c>
    </row>
    <row r="455" spans="1:16" ht="20.100000000000001" customHeight="1" x14ac:dyDescent="0.25">
      <c r="A455" s="175">
        <v>451</v>
      </c>
      <c r="B455" s="176" t="s">
        <v>8134</v>
      </c>
      <c r="C455" s="176" t="s">
        <v>8135</v>
      </c>
      <c r="D455" s="176" t="s">
        <v>8134</v>
      </c>
      <c r="E455" s="176" t="s">
        <v>8136</v>
      </c>
      <c r="F455" s="176" t="s">
        <v>8135</v>
      </c>
      <c r="G455" s="177"/>
      <c r="H455" s="177"/>
      <c r="I455" s="176" t="s">
        <v>8137</v>
      </c>
      <c r="J455" s="178">
        <v>120.79207920792079</v>
      </c>
      <c r="K455" s="55">
        <v>13</v>
      </c>
      <c r="L455" s="176" t="s">
        <v>8138</v>
      </c>
      <c r="M455" s="176" t="s">
        <v>3186</v>
      </c>
      <c r="N455" s="176" t="s">
        <v>3160</v>
      </c>
      <c r="O455" s="56">
        <v>1</v>
      </c>
      <c r="P455" s="176" t="s">
        <v>8139</v>
      </c>
    </row>
    <row r="456" spans="1:16" ht="20.100000000000001" customHeight="1" x14ac:dyDescent="0.25">
      <c r="A456" s="175">
        <v>452</v>
      </c>
      <c r="B456" s="176" t="s">
        <v>8134</v>
      </c>
      <c r="C456" s="176" t="s">
        <v>8135</v>
      </c>
      <c r="D456" s="176" t="s">
        <v>8134</v>
      </c>
      <c r="E456" s="176" t="s">
        <v>8136</v>
      </c>
      <c r="F456" s="176" t="s">
        <v>8135</v>
      </c>
      <c r="G456" s="177"/>
      <c r="H456" s="177"/>
      <c r="I456" s="176" t="s">
        <v>8137</v>
      </c>
      <c r="J456" s="178">
        <v>96.039603960396036</v>
      </c>
      <c r="K456" s="55">
        <v>13</v>
      </c>
      <c r="L456" s="176" t="s">
        <v>8138</v>
      </c>
      <c r="M456" s="176" t="s">
        <v>3186</v>
      </c>
      <c r="N456" s="176" t="s">
        <v>3160</v>
      </c>
      <c r="O456" s="56">
        <v>1</v>
      </c>
      <c r="P456" s="176" t="s">
        <v>8139</v>
      </c>
    </row>
    <row r="457" spans="1:16" ht="20.100000000000001" customHeight="1" x14ac:dyDescent="0.25">
      <c r="A457" s="175">
        <v>453</v>
      </c>
      <c r="B457" s="176" t="s">
        <v>8134</v>
      </c>
      <c r="C457" s="176" t="s">
        <v>8135</v>
      </c>
      <c r="D457" s="176" t="s">
        <v>8134</v>
      </c>
      <c r="E457" s="176" t="s">
        <v>8136</v>
      </c>
      <c r="F457" s="176" t="s">
        <v>8135</v>
      </c>
      <c r="G457" s="177"/>
      <c r="H457" s="177"/>
      <c r="I457" s="176" t="s">
        <v>8137</v>
      </c>
      <c r="J457" s="178">
        <v>93.069306930693074</v>
      </c>
      <c r="K457" s="55">
        <v>13</v>
      </c>
      <c r="L457" s="176" t="s">
        <v>8138</v>
      </c>
      <c r="M457" s="176" t="s">
        <v>3186</v>
      </c>
      <c r="N457" s="176" t="s">
        <v>3160</v>
      </c>
      <c r="O457" s="56">
        <v>1</v>
      </c>
      <c r="P457" s="176" t="s">
        <v>8139</v>
      </c>
    </row>
    <row r="458" spans="1:16" ht="20.100000000000001" customHeight="1" x14ac:dyDescent="0.25">
      <c r="A458" s="175">
        <v>454</v>
      </c>
      <c r="B458" s="176" t="s">
        <v>8134</v>
      </c>
      <c r="C458" s="176" t="s">
        <v>8135</v>
      </c>
      <c r="D458" s="176" t="s">
        <v>8134</v>
      </c>
      <c r="E458" s="176" t="s">
        <v>8136</v>
      </c>
      <c r="F458" s="176" t="s">
        <v>8135</v>
      </c>
      <c r="G458" s="177"/>
      <c r="H458" s="177"/>
      <c r="I458" s="176" t="s">
        <v>8137</v>
      </c>
      <c r="J458" s="178">
        <v>123.76237623762376</v>
      </c>
      <c r="K458" s="55">
        <v>13</v>
      </c>
      <c r="L458" s="176" t="s">
        <v>8138</v>
      </c>
      <c r="M458" s="176" t="s">
        <v>3186</v>
      </c>
      <c r="N458" s="176" t="s">
        <v>3160</v>
      </c>
      <c r="O458" s="56">
        <v>1</v>
      </c>
      <c r="P458" s="176" t="s">
        <v>8139</v>
      </c>
    </row>
    <row r="459" spans="1:16" ht="20.100000000000001" customHeight="1" x14ac:dyDescent="0.25">
      <c r="A459" s="175">
        <v>455</v>
      </c>
      <c r="B459" s="176" t="s">
        <v>8134</v>
      </c>
      <c r="C459" s="176" t="s">
        <v>8135</v>
      </c>
      <c r="D459" s="176" t="s">
        <v>8134</v>
      </c>
      <c r="E459" s="176" t="s">
        <v>8136</v>
      </c>
      <c r="F459" s="176" t="s">
        <v>8135</v>
      </c>
      <c r="G459" s="177"/>
      <c r="H459" s="177"/>
      <c r="I459" s="176" t="s">
        <v>8137</v>
      </c>
      <c r="J459" s="178">
        <v>129.70297029702971</v>
      </c>
      <c r="K459" s="55">
        <v>13</v>
      </c>
      <c r="L459" s="176" t="s">
        <v>8138</v>
      </c>
      <c r="M459" s="176" t="s">
        <v>3186</v>
      </c>
      <c r="N459" s="176" t="s">
        <v>3160</v>
      </c>
      <c r="O459" s="56">
        <v>1</v>
      </c>
      <c r="P459" s="176" t="s">
        <v>8139</v>
      </c>
    </row>
    <row r="460" spans="1:16" ht="20.100000000000001" customHeight="1" x14ac:dyDescent="0.25">
      <c r="A460" s="175">
        <v>456</v>
      </c>
      <c r="B460" s="176" t="s">
        <v>8134</v>
      </c>
      <c r="C460" s="176" t="s">
        <v>8135</v>
      </c>
      <c r="D460" s="176" t="s">
        <v>8134</v>
      </c>
      <c r="E460" s="176" t="s">
        <v>8136</v>
      </c>
      <c r="F460" s="176" t="s">
        <v>8135</v>
      </c>
      <c r="G460" s="177"/>
      <c r="H460" s="177"/>
      <c r="I460" s="176" t="s">
        <v>8137</v>
      </c>
      <c r="J460" s="178">
        <v>91.089108910891085</v>
      </c>
      <c r="K460" s="55">
        <v>13</v>
      </c>
      <c r="L460" s="176" t="s">
        <v>8138</v>
      </c>
      <c r="M460" s="176" t="s">
        <v>3186</v>
      </c>
      <c r="N460" s="176" t="s">
        <v>3160</v>
      </c>
      <c r="O460" s="56">
        <v>1</v>
      </c>
      <c r="P460" s="176" t="s">
        <v>8139</v>
      </c>
    </row>
    <row r="461" spans="1:16" ht="20.100000000000001" customHeight="1" x14ac:dyDescent="0.25">
      <c r="A461" s="175">
        <v>457</v>
      </c>
      <c r="B461" s="176" t="s">
        <v>8134</v>
      </c>
      <c r="C461" s="176" t="s">
        <v>8135</v>
      </c>
      <c r="D461" s="176" t="s">
        <v>8134</v>
      </c>
      <c r="E461" s="176" t="s">
        <v>8136</v>
      </c>
      <c r="F461" s="176" t="s">
        <v>8135</v>
      </c>
      <c r="G461" s="177"/>
      <c r="H461" s="177"/>
      <c r="I461" s="176" t="s">
        <v>8137</v>
      </c>
      <c r="J461" s="178">
        <v>57.425742574257427</v>
      </c>
      <c r="K461" s="55">
        <v>13</v>
      </c>
      <c r="L461" s="176" t="s">
        <v>8138</v>
      </c>
      <c r="M461" s="176" t="s">
        <v>3186</v>
      </c>
      <c r="N461" s="176" t="s">
        <v>3160</v>
      </c>
      <c r="O461" s="56">
        <v>1</v>
      </c>
      <c r="P461" s="176" t="s">
        <v>8139</v>
      </c>
    </row>
    <row r="462" spans="1:16" ht="20.100000000000001" customHeight="1" x14ac:dyDescent="0.25">
      <c r="A462" s="175">
        <v>458</v>
      </c>
      <c r="B462" s="176" t="s">
        <v>8134</v>
      </c>
      <c r="C462" s="176" t="s">
        <v>8135</v>
      </c>
      <c r="D462" s="176" t="s">
        <v>8134</v>
      </c>
      <c r="E462" s="176" t="s">
        <v>8136</v>
      </c>
      <c r="F462" s="176" t="s">
        <v>8135</v>
      </c>
      <c r="G462" s="177"/>
      <c r="H462" s="177"/>
      <c r="I462" s="176" t="s">
        <v>8137</v>
      </c>
      <c r="J462" s="178">
        <v>87.128712871287135</v>
      </c>
      <c r="K462" s="55">
        <v>13</v>
      </c>
      <c r="L462" s="176" t="s">
        <v>8138</v>
      </c>
      <c r="M462" s="176" t="s">
        <v>3186</v>
      </c>
      <c r="N462" s="176" t="s">
        <v>3160</v>
      </c>
      <c r="O462" s="56">
        <v>1</v>
      </c>
      <c r="P462" s="176" t="s">
        <v>8139</v>
      </c>
    </row>
    <row r="463" spans="1:16" ht="20.100000000000001" customHeight="1" x14ac:dyDescent="0.25">
      <c r="A463" s="175">
        <v>459</v>
      </c>
      <c r="B463" s="176" t="s">
        <v>8134</v>
      </c>
      <c r="C463" s="176" t="s">
        <v>8135</v>
      </c>
      <c r="D463" s="176" t="s">
        <v>8134</v>
      </c>
      <c r="E463" s="176" t="s">
        <v>8136</v>
      </c>
      <c r="F463" s="176" t="s">
        <v>8135</v>
      </c>
      <c r="G463" s="177"/>
      <c r="H463" s="177"/>
      <c r="I463" s="176" t="s">
        <v>8137</v>
      </c>
      <c r="J463" s="178">
        <v>89.10891089108911</v>
      </c>
      <c r="K463" s="55">
        <v>13</v>
      </c>
      <c r="L463" s="176" t="s">
        <v>8138</v>
      </c>
      <c r="M463" s="176" t="s">
        <v>3186</v>
      </c>
      <c r="N463" s="176" t="s">
        <v>3160</v>
      </c>
      <c r="O463" s="56">
        <v>1</v>
      </c>
      <c r="P463" s="176" t="s">
        <v>8139</v>
      </c>
    </row>
    <row r="464" spans="1:16" ht="20.100000000000001" customHeight="1" x14ac:dyDescent="0.25">
      <c r="A464" s="175">
        <v>460</v>
      </c>
      <c r="B464" s="176" t="s">
        <v>8134</v>
      </c>
      <c r="C464" s="176" t="s">
        <v>8135</v>
      </c>
      <c r="D464" s="176" t="s">
        <v>8134</v>
      </c>
      <c r="E464" s="176" t="s">
        <v>8136</v>
      </c>
      <c r="F464" s="176" t="s">
        <v>8135</v>
      </c>
      <c r="G464" s="177"/>
      <c r="H464" s="177"/>
      <c r="I464" s="176" t="s">
        <v>8137</v>
      </c>
      <c r="J464" s="178">
        <v>132.67326732673268</v>
      </c>
      <c r="K464" s="55">
        <v>13</v>
      </c>
      <c r="L464" s="176" t="s">
        <v>8138</v>
      </c>
      <c r="M464" s="176" t="s">
        <v>3186</v>
      </c>
      <c r="N464" s="176" t="s">
        <v>3160</v>
      </c>
      <c r="O464" s="56">
        <v>1</v>
      </c>
      <c r="P464" s="176" t="s">
        <v>8139</v>
      </c>
    </row>
    <row r="465" spans="1:16" ht="20.100000000000001" customHeight="1" x14ac:dyDescent="0.25">
      <c r="A465" s="175">
        <v>461</v>
      </c>
      <c r="B465" s="176" t="s">
        <v>8134</v>
      </c>
      <c r="C465" s="176" t="s">
        <v>8135</v>
      </c>
      <c r="D465" s="176" t="s">
        <v>8134</v>
      </c>
      <c r="E465" s="176" t="s">
        <v>8136</v>
      </c>
      <c r="F465" s="176" t="s">
        <v>8135</v>
      </c>
      <c r="G465" s="177"/>
      <c r="H465" s="177"/>
      <c r="I465" s="176" t="s">
        <v>8137</v>
      </c>
      <c r="J465" s="178">
        <v>96.039603960396036</v>
      </c>
      <c r="K465" s="55">
        <v>13</v>
      </c>
      <c r="L465" s="176" t="s">
        <v>8138</v>
      </c>
      <c r="M465" s="176" t="s">
        <v>3186</v>
      </c>
      <c r="N465" s="176" t="s">
        <v>3160</v>
      </c>
      <c r="O465" s="56">
        <v>1</v>
      </c>
      <c r="P465" s="176" t="s">
        <v>8139</v>
      </c>
    </row>
    <row r="466" spans="1:16" ht="20.100000000000001" customHeight="1" x14ac:dyDescent="0.25">
      <c r="A466" s="175">
        <v>462</v>
      </c>
      <c r="B466" s="176" t="s">
        <v>8134</v>
      </c>
      <c r="C466" s="176" t="s">
        <v>8135</v>
      </c>
      <c r="D466" s="176" t="s">
        <v>8134</v>
      </c>
      <c r="E466" s="176" t="s">
        <v>8136</v>
      </c>
      <c r="F466" s="176" t="s">
        <v>8135</v>
      </c>
      <c r="G466" s="177"/>
      <c r="H466" s="177"/>
      <c r="I466" s="176" t="s">
        <v>8137</v>
      </c>
      <c r="J466" s="178">
        <v>116.83168316831683</v>
      </c>
      <c r="K466" s="55">
        <v>13</v>
      </c>
      <c r="L466" s="176" t="s">
        <v>8138</v>
      </c>
      <c r="M466" s="176" t="s">
        <v>3186</v>
      </c>
      <c r="N466" s="176" t="s">
        <v>3160</v>
      </c>
      <c r="O466" s="56">
        <v>1</v>
      </c>
      <c r="P466" s="176" t="s">
        <v>8139</v>
      </c>
    </row>
    <row r="467" spans="1:16" ht="20.100000000000001" customHeight="1" x14ac:dyDescent="0.25">
      <c r="A467" s="175">
        <v>463</v>
      </c>
      <c r="B467" s="176" t="s">
        <v>8134</v>
      </c>
      <c r="C467" s="176" t="s">
        <v>8135</v>
      </c>
      <c r="D467" s="176" t="s">
        <v>8134</v>
      </c>
      <c r="E467" s="176" t="s">
        <v>8136</v>
      </c>
      <c r="F467" s="176" t="s">
        <v>8135</v>
      </c>
      <c r="G467" s="177"/>
      <c r="H467" s="177"/>
      <c r="I467" s="176" t="s">
        <v>8137</v>
      </c>
      <c r="J467" s="178">
        <v>113.86138613861387</v>
      </c>
      <c r="K467" s="55">
        <v>13</v>
      </c>
      <c r="L467" s="176" t="s">
        <v>8138</v>
      </c>
      <c r="M467" s="176" t="s">
        <v>3186</v>
      </c>
      <c r="N467" s="176" t="s">
        <v>3160</v>
      </c>
      <c r="O467" s="56">
        <v>1</v>
      </c>
      <c r="P467" s="176" t="s">
        <v>8139</v>
      </c>
    </row>
    <row r="468" spans="1:16" ht="20.100000000000001" customHeight="1" x14ac:dyDescent="0.25">
      <c r="A468" s="175">
        <v>464</v>
      </c>
      <c r="B468" s="176" t="s">
        <v>8134</v>
      </c>
      <c r="C468" s="176" t="s">
        <v>8135</v>
      </c>
      <c r="D468" s="176" t="s">
        <v>8134</v>
      </c>
      <c r="E468" s="176" t="s">
        <v>8136</v>
      </c>
      <c r="F468" s="176" t="s">
        <v>8135</v>
      </c>
      <c r="G468" s="177"/>
      <c r="H468" s="177"/>
      <c r="I468" s="176" t="s">
        <v>8137</v>
      </c>
      <c r="J468" s="178">
        <v>94.059405940594061</v>
      </c>
      <c r="K468" s="55">
        <v>13</v>
      </c>
      <c r="L468" s="176" t="s">
        <v>8138</v>
      </c>
      <c r="M468" s="176" t="s">
        <v>3186</v>
      </c>
      <c r="N468" s="176" t="s">
        <v>3160</v>
      </c>
      <c r="O468" s="56">
        <v>1</v>
      </c>
      <c r="P468" s="176" t="s">
        <v>8139</v>
      </c>
    </row>
    <row r="469" spans="1:16" ht="20.100000000000001" customHeight="1" x14ac:dyDescent="0.25">
      <c r="A469" s="175">
        <v>465</v>
      </c>
      <c r="B469" s="176" t="s">
        <v>8134</v>
      </c>
      <c r="C469" s="176" t="s">
        <v>8135</v>
      </c>
      <c r="D469" s="176" t="s">
        <v>8134</v>
      </c>
      <c r="E469" s="176" t="s">
        <v>8136</v>
      </c>
      <c r="F469" s="176" t="s">
        <v>8135</v>
      </c>
      <c r="G469" s="177"/>
      <c r="H469" s="177"/>
      <c r="I469" s="176" t="s">
        <v>8137</v>
      </c>
      <c r="J469" s="178">
        <v>122.77227722772277</v>
      </c>
      <c r="K469" s="55">
        <v>13</v>
      </c>
      <c r="L469" s="176" t="s">
        <v>8138</v>
      </c>
      <c r="M469" s="176" t="s">
        <v>3186</v>
      </c>
      <c r="N469" s="176" t="s">
        <v>3160</v>
      </c>
      <c r="O469" s="56">
        <v>1</v>
      </c>
      <c r="P469" s="176" t="s">
        <v>8139</v>
      </c>
    </row>
    <row r="470" spans="1:16" ht="20.100000000000001" customHeight="1" x14ac:dyDescent="0.25">
      <c r="A470" s="175">
        <v>466</v>
      </c>
      <c r="B470" s="176" t="s">
        <v>8134</v>
      </c>
      <c r="C470" s="176" t="s">
        <v>8135</v>
      </c>
      <c r="D470" s="176" t="s">
        <v>8134</v>
      </c>
      <c r="E470" s="176" t="s">
        <v>8136</v>
      </c>
      <c r="F470" s="176" t="s">
        <v>8135</v>
      </c>
      <c r="G470" s="177"/>
      <c r="H470" s="177"/>
      <c r="I470" s="176" t="s">
        <v>8137</v>
      </c>
      <c r="J470" s="178">
        <v>28.712871287128714</v>
      </c>
      <c r="K470" s="55">
        <v>13</v>
      </c>
      <c r="L470" s="176" t="s">
        <v>8138</v>
      </c>
      <c r="M470" s="176" t="s">
        <v>3186</v>
      </c>
      <c r="N470" s="176" t="s">
        <v>3160</v>
      </c>
      <c r="O470" s="56">
        <v>1</v>
      </c>
      <c r="P470" s="176" t="s">
        <v>8139</v>
      </c>
    </row>
    <row r="471" spans="1:16" ht="20.100000000000001" customHeight="1" x14ac:dyDescent="0.25">
      <c r="A471" s="175">
        <v>467</v>
      </c>
      <c r="B471" s="176" t="s">
        <v>8134</v>
      </c>
      <c r="C471" s="176" t="s">
        <v>8135</v>
      </c>
      <c r="D471" s="176" t="s">
        <v>8134</v>
      </c>
      <c r="E471" s="176" t="s">
        <v>8136</v>
      </c>
      <c r="F471" s="176" t="s">
        <v>8135</v>
      </c>
      <c r="G471" s="177"/>
      <c r="H471" s="177"/>
      <c r="I471" s="176" t="s">
        <v>8137</v>
      </c>
      <c r="J471" s="178">
        <v>185.14851485148515</v>
      </c>
      <c r="K471" s="55">
        <v>13</v>
      </c>
      <c r="L471" s="176" t="s">
        <v>8138</v>
      </c>
      <c r="M471" s="176" t="s">
        <v>3186</v>
      </c>
      <c r="N471" s="176" t="s">
        <v>3160</v>
      </c>
      <c r="O471" s="56">
        <v>2</v>
      </c>
      <c r="P471" s="176" t="s">
        <v>8139</v>
      </c>
    </row>
    <row r="472" spans="1:16" ht="20.100000000000001" customHeight="1" x14ac:dyDescent="0.25">
      <c r="A472" s="175">
        <v>468</v>
      </c>
      <c r="B472" s="176" t="s">
        <v>8134</v>
      </c>
      <c r="C472" s="176" t="s">
        <v>8135</v>
      </c>
      <c r="D472" s="176" t="s">
        <v>8134</v>
      </c>
      <c r="E472" s="176" t="s">
        <v>8136</v>
      </c>
      <c r="F472" s="176" t="s">
        <v>8135</v>
      </c>
      <c r="G472" s="177"/>
      <c r="H472" s="177"/>
      <c r="I472" s="176" t="s">
        <v>8137</v>
      </c>
      <c r="J472" s="178">
        <v>45.544554455445542</v>
      </c>
      <c r="K472" s="55">
        <v>13</v>
      </c>
      <c r="L472" s="176" t="s">
        <v>8138</v>
      </c>
      <c r="M472" s="176" t="s">
        <v>3186</v>
      </c>
      <c r="N472" s="176" t="s">
        <v>3160</v>
      </c>
      <c r="O472" s="56">
        <v>2</v>
      </c>
      <c r="P472" s="176" t="s">
        <v>8139</v>
      </c>
    </row>
    <row r="473" spans="1:16" ht="20.100000000000001" customHeight="1" x14ac:dyDescent="0.25">
      <c r="A473" s="175">
        <v>469</v>
      </c>
      <c r="B473" s="176" t="s">
        <v>8134</v>
      </c>
      <c r="C473" s="176" t="s">
        <v>8135</v>
      </c>
      <c r="D473" s="176" t="s">
        <v>8134</v>
      </c>
      <c r="E473" s="176" t="s">
        <v>8136</v>
      </c>
      <c r="F473" s="176" t="s">
        <v>8135</v>
      </c>
      <c r="G473" s="177"/>
      <c r="H473" s="177"/>
      <c r="I473" s="176" t="s">
        <v>8142</v>
      </c>
      <c r="J473" s="178">
        <v>36.633663366336634</v>
      </c>
      <c r="K473" s="55">
        <v>8</v>
      </c>
      <c r="L473" s="176" t="s">
        <v>8138</v>
      </c>
      <c r="M473" s="176" t="s">
        <v>3186</v>
      </c>
      <c r="N473" s="179" t="s">
        <v>3172</v>
      </c>
      <c r="O473" s="56">
        <v>1</v>
      </c>
      <c r="P473" s="176" t="s">
        <v>8139</v>
      </c>
    </row>
    <row r="474" spans="1:16" ht="20.100000000000001" customHeight="1" x14ac:dyDescent="0.25">
      <c r="A474" s="175">
        <v>470</v>
      </c>
      <c r="B474" s="176" t="s">
        <v>8134</v>
      </c>
      <c r="C474" s="176" t="s">
        <v>8135</v>
      </c>
      <c r="D474" s="176" t="s">
        <v>8134</v>
      </c>
      <c r="E474" s="176" t="s">
        <v>8136</v>
      </c>
      <c r="F474" s="176" t="s">
        <v>8135</v>
      </c>
      <c r="G474" s="177"/>
      <c r="H474" s="177"/>
      <c r="I474" s="176" t="s">
        <v>8142</v>
      </c>
      <c r="J474" s="178">
        <v>31.683168316831683</v>
      </c>
      <c r="K474" s="55">
        <v>8</v>
      </c>
      <c r="L474" s="176" t="s">
        <v>8138</v>
      </c>
      <c r="M474" s="176" t="s">
        <v>3186</v>
      </c>
      <c r="N474" s="179" t="s">
        <v>3172</v>
      </c>
      <c r="O474" s="56">
        <v>1</v>
      </c>
      <c r="P474" s="176" t="s">
        <v>8139</v>
      </c>
    </row>
    <row r="475" spans="1:16" ht="20.100000000000001" customHeight="1" x14ac:dyDescent="0.25">
      <c r="A475" s="175">
        <v>471</v>
      </c>
      <c r="B475" s="176" t="s">
        <v>8134</v>
      </c>
      <c r="C475" s="176" t="s">
        <v>8135</v>
      </c>
      <c r="D475" s="176" t="s">
        <v>8134</v>
      </c>
      <c r="E475" s="176" t="s">
        <v>8136</v>
      </c>
      <c r="F475" s="176" t="s">
        <v>8135</v>
      </c>
      <c r="G475" s="177"/>
      <c r="H475" s="177"/>
      <c r="I475" s="176" t="s">
        <v>8142</v>
      </c>
      <c r="J475" s="178">
        <v>19.801980198019802</v>
      </c>
      <c r="K475" s="55">
        <v>8</v>
      </c>
      <c r="L475" s="176" t="s">
        <v>8138</v>
      </c>
      <c r="M475" s="176" t="s">
        <v>3186</v>
      </c>
      <c r="N475" s="179" t="s">
        <v>3172</v>
      </c>
      <c r="O475" s="56">
        <v>1</v>
      </c>
      <c r="P475" s="176" t="s">
        <v>8139</v>
      </c>
    </row>
    <row r="476" spans="1:16" ht="20.100000000000001" customHeight="1" x14ac:dyDescent="0.25">
      <c r="A476" s="175">
        <v>472</v>
      </c>
      <c r="B476" s="176" t="s">
        <v>8134</v>
      </c>
      <c r="C476" s="176" t="s">
        <v>8135</v>
      </c>
      <c r="D476" s="176" t="s">
        <v>8134</v>
      </c>
      <c r="E476" s="176" t="s">
        <v>8136</v>
      </c>
      <c r="F476" s="176" t="s">
        <v>8135</v>
      </c>
      <c r="G476" s="177"/>
      <c r="H476" s="177"/>
      <c r="I476" s="176" t="s">
        <v>8142</v>
      </c>
      <c r="J476" s="178">
        <v>36.633663366336634</v>
      </c>
      <c r="K476" s="55">
        <v>8</v>
      </c>
      <c r="L476" s="176" t="s">
        <v>8138</v>
      </c>
      <c r="M476" s="176" t="s">
        <v>3186</v>
      </c>
      <c r="N476" s="179" t="s">
        <v>3172</v>
      </c>
      <c r="O476" s="56">
        <v>1</v>
      </c>
      <c r="P476" s="176" t="s">
        <v>8139</v>
      </c>
    </row>
    <row r="477" spans="1:16" ht="20.100000000000001" customHeight="1" x14ac:dyDescent="0.25">
      <c r="A477" s="175">
        <v>473</v>
      </c>
      <c r="B477" s="176" t="s">
        <v>8134</v>
      </c>
      <c r="C477" s="176" t="s">
        <v>8135</v>
      </c>
      <c r="D477" s="176" t="s">
        <v>8134</v>
      </c>
      <c r="E477" s="176" t="s">
        <v>8136</v>
      </c>
      <c r="F477" s="176" t="s">
        <v>8135</v>
      </c>
      <c r="G477" s="177"/>
      <c r="H477" s="177"/>
      <c r="I477" s="176" t="s">
        <v>8142</v>
      </c>
      <c r="J477" s="178">
        <v>30.693069306930692</v>
      </c>
      <c r="K477" s="55">
        <v>8</v>
      </c>
      <c r="L477" s="176" t="s">
        <v>8138</v>
      </c>
      <c r="M477" s="176" t="s">
        <v>3186</v>
      </c>
      <c r="N477" s="179" t="s">
        <v>3172</v>
      </c>
      <c r="O477" s="56">
        <v>1</v>
      </c>
      <c r="P477" s="176" t="s">
        <v>8139</v>
      </c>
    </row>
    <row r="478" spans="1:16" ht="20.100000000000001" customHeight="1" x14ac:dyDescent="0.25">
      <c r="A478" s="175">
        <v>474</v>
      </c>
      <c r="B478" s="176" t="s">
        <v>8134</v>
      </c>
      <c r="C478" s="176" t="s">
        <v>8135</v>
      </c>
      <c r="D478" s="176" t="s">
        <v>8134</v>
      </c>
      <c r="E478" s="176" t="s">
        <v>8136</v>
      </c>
      <c r="F478" s="176" t="s">
        <v>8135</v>
      </c>
      <c r="G478" s="177"/>
      <c r="H478" s="177"/>
      <c r="I478" s="176" t="s">
        <v>8142</v>
      </c>
      <c r="J478" s="178">
        <v>33.663366336633665</v>
      </c>
      <c r="K478" s="55">
        <v>8</v>
      </c>
      <c r="L478" s="176" t="s">
        <v>8138</v>
      </c>
      <c r="M478" s="176" t="s">
        <v>3186</v>
      </c>
      <c r="N478" s="179" t="s">
        <v>3172</v>
      </c>
      <c r="O478" s="56">
        <v>1</v>
      </c>
      <c r="P478" s="176" t="s">
        <v>8139</v>
      </c>
    </row>
    <row r="479" spans="1:16" ht="20.100000000000001" customHeight="1" x14ac:dyDescent="0.25">
      <c r="A479" s="175">
        <v>475</v>
      </c>
      <c r="B479" s="176" t="s">
        <v>8134</v>
      </c>
      <c r="C479" s="176" t="s">
        <v>8135</v>
      </c>
      <c r="D479" s="176" t="s">
        <v>8134</v>
      </c>
      <c r="E479" s="176" t="s">
        <v>8136</v>
      </c>
      <c r="F479" s="176" t="s">
        <v>8135</v>
      </c>
      <c r="G479" s="177"/>
      <c r="H479" s="177"/>
      <c r="I479" s="176" t="s">
        <v>8142</v>
      </c>
      <c r="J479" s="178">
        <v>24.752475247524753</v>
      </c>
      <c r="K479" s="55">
        <v>8</v>
      </c>
      <c r="L479" s="176" t="s">
        <v>8138</v>
      </c>
      <c r="M479" s="176" t="s">
        <v>3186</v>
      </c>
      <c r="N479" s="179" t="s">
        <v>3172</v>
      </c>
      <c r="O479" s="56">
        <v>1</v>
      </c>
      <c r="P479" s="176" t="s">
        <v>8139</v>
      </c>
    </row>
    <row r="480" spans="1:16" ht="20.100000000000001" customHeight="1" x14ac:dyDescent="0.25">
      <c r="A480" s="175">
        <v>476</v>
      </c>
      <c r="B480" s="176" t="s">
        <v>8134</v>
      </c>
      <c r="C480" s="176" t="s">
        <v>8135</v>
      </c>
      <c r="D480" s="176" t="s">
        <v>8134</v>
      </c>
      <c r="E480" s="176" t="s">
        <v>8136</v>
      </c>
      <c r="F480" s="176" t="s">
        <v>8135</v>
      </c>
      <c r="G480" s="177"/>
      <c r="H480" s="177"/>
      <c r="I480" s="176" t="s">
        <v>8142</v>
      </c>
      <c r="J480" s="178">
        <v>1.9801980198019802</v>
      </c>
      <c r="K480" s="55">
        <v>8</v>
      </c>
      <c r="L480" s="176" t="s">
        <v>8138</v>
      </c>
      <c r="M480" s="176" t="s">
        <v>3186</v>
      </c>
      <c r="N480" s="179" t="s">
        <v>3172</v>
      </c>
      <c r="O480" s="56">
        <v>1</v>
      </c>
      <c r="P480" s="176" t="s">
        <v>8139</v>
      </c>
    </row>
    <row r="481" spans="1:16" ht="20.100000000000001" customHeight="1" x14ac:dyDescent="0.25">
      <c r="A481" s="175">
        <v>477</v>
      </c>
      <c r="B481" s="176" t="s">
        <v>8134</v>
      </c>
      <c r="C481" s="176" t="s">
        <v>8135</v>
      </c>
      <c r="D481" s="176" t="s">
        <v>8134</v>
      </c>
      <c r="E481" s="176" t="s">
        <v>8136</v>
      </c>
      <c r="F481" s="176" t="s">
        <v>8135</v>
      </c>
      <c r="G481" s="177"/>
      <c r="H481" s="177"/>
      <c r="I481" s="176" t="s">
        <v>8137</v>
      </c>
      <c r="J481" s="178">
        <v>65.346534653465341</v>
      </c>
      <c r="K481" s="55">
        <v>13</v>
      </c>
      <c r="L481" s="176" t="s">
        <v>8138</v>
      </c>
      <c r="M481" s="176" t="s">
        <v>3186</v>
      </c>
      <c r="N481" s="176" t="s">
        <v>3160</v>
      </c>
      <c r="O481" s="56">
        <v>1</v>
      </c>
      <c r="P481" s="176" t="s">
        <v>8139</v>
      </c>
    </row>
    <row r="482" spans="1:16" ht="20.100000000000001" customHeight="1" x14ac:dyDescent="0.25">
      <c r="A482" s="175">
        <v>478</v>
      </c>
      <c r="B482" s="176" t="s">
        <v>8134</v>
      </c>
      <c r="C482" s="176" t="s">
        <v>8135</v>
      </c>
      <c r="D482" s="176" t="s">
        <v>8134</v>
      </c>
      <c r="E482" s="176" t="s">
        <v>8136</v>
      </c>
      <c r="F482" s="176" t="s">
        <v>8135</v>
      </c>
      <c r="G482" s="177"/>
      <c r="H482" s="177"/>
      <c r="I482" s="176" t="s">
        <v>8137</v>
      </c>
      <c r="J482" s="178">
        <v>73.267326732673268</v>
      </c>
      <c r="K482" s="55">
        <v>13</v>
      </c>
      <c r="L482" s="176" t="s">
        <v>8138</v>
      </c>
      <c r="M482" s="176" t="s">
        <v>3186</v>
      </c>
      <c r="N482" s="176" t="s">
        <v>3160</v>
      </c>
      <c r="O482" s="56">
        <v>1</v>
      </c>
      <c r="P482" s="176" t="s">
        <v>8139</v>
      </c>
    </row>
    <row r="483" spans="1:16" ht="20.100000000000001" customHeight="1" x14ac:dyDescent="0.25">
      <c r="A483" s="175">
        <v>479</v>
      </c>
      <c r="B483" s="176" t="s">
        <v>8134</v>
      </c>
      <c r="C483" s="176" t="s">
        <v>8135</v>
      </c>
      <c r="D483" s="176" t="s">
        <v>8134</v>
      </c>
      <c r="E483" s="176" t="s">
        <v>8136</v>
      </c>
      <c r="F483" s="176" t="s">
        <v>8135</v>
      </c>
      <c r="G483" s="177"/>
      <c r="H483" s="177"/>
      <c r="I483" s="176" t="s">
        <v>8137</v>
      </c>
      <c r="J483" s="178">
        <v>70.297029702970292</v>
      </c>
      <c r="K483" s="55">
        <v>13</v>
      </c>
      <c r="L483" s="176" t="s">
        <v>8138</v>
      </c>
      <c r="M483" s="176" t="s">
        <v>3186</v>
      </c>
      <c r="N483" s="176" t="s">
        <v>3160</v>
      </c>
      <c r="O483" s="56">
        <v>1</v>
      </c>
      <c r="P483" s="176" t="s">
        <v>8139</v>
      </c>
    </row>
    <row r="484" spans="1:16" ht="20.100000000000001" customHeight="1" x14ac:dyDescent="0.25">
      <c r="A484" s="175">
        <v>480</v>
      </c>
      <c r="B484" s="176" t="s">
        <v>8134</v>
      </c>
      <c r="C484" s="176" t="s">
        <v>8135</v>
      </c>
      <c r="D484" s="176" t="s">
        <v>8134</v>
      </c>
      <c r="E484" s="176" t="s">
        <v>8136</v>
      </c>
      <c r="F484" s="176" t="s">
        <v>8135</v>
      </c>
      <c r="G484" s="177"/>
      <c r="H484" s="177"/>
      <c r="I484" s="176" t="s">
        <v>8137</v>
      </c>
      <c r="J484" s="178">
        <v>68.316831683168317</v>
      </c>
      <c r="K484" s="55">
        <v>13</v>
      </c>
      <c r="L484" s="176" t="s">
        <v>8138</v>
      </c>
      <c r="M484" s="176" t="s">
        <v>3186</v>
      </c>
      <c r="N484" s="176" t="s">
        <v>3160</v>
      </c>
      <c r="O484" s="56">
        <v>1</v>
      </c>
      <c r="P484" s="176" t="s">
        <v>8139</v>
      </c>
    </row>
    <row r="485" spans="1:16" ht="20.100000000000001" customHeight="1" x14ac:dyDescent="0.25">
      <c r="A485" s="175">
        <v>481</v>
      </c>
      <c r="B485" s="176" t="s">
        <v>8134</v>
      </c>
      <c r="C485" s="176" t="s">
        <v>8135</v>
      </c>
      <c r="D485" s="176" t="s">
        <v>8134</v>
      </c>
      <c r="E485" s="176" t="s">
        <v>8136</v>
      </c>
      <c r="F485" s="176" t="s">
        <v>8135</v>
      </c>
      <c r="G485" s="177"/>
      <c r="H485" s="177"/>
      <c r="I485" s="176" t="s">
        <v>8137</v>
      </c>
      <c r="J485" s="178">
        <v>74.257425742574256</v>
      </c>
      <c r="K485" s="55">
        <v>13</v>
      </c>
      <c r="L485" s="176" t="s">
        <v>8138</v>
      </c>
      <c r="M485" s="176" t="s">
        <v>3186</v>
      </c>
      <c r="N485" s="176" t="s">
        <v>3160</v>
      </c>
      <c r="O485" s="56">
        <v>1</v>
      </c>
      <c r="P485" s="176" t="s">
        <v>8139</v>
      </c>
    </row>
    <row r="486" spans="1:16" ht="20.100000000000001" customHeight="1" x14ac:dyDescent="0.25">
      <c r="A486" s="175">
        <v>482</v>
      </c>
      <c r="B486" s="176" t="s">
        <v>8134</v>
      </c>
      <c r="C486" s="176" t="s">
        <v>8135</v>
      </c>
      <c r="D486" s="176" t="s">
        <v>8134</v>
      </c>
      <c r="E486" s="176" t="s">
        <v>8136</v>
      </c>
      <c r="F486" s="176" t="s">
        <v>8135</v>
      </c>
      <c r="G486" s="177"/>
      <c r="H486" s="177"/>
      <c r="I486" s="176" t="s">
        <v>8137</v>
      </c>
      <c r="J486" s="178">
        <v>67.32673267326733</v>
      </c>
      <c r="K486" s="55">
        <v>13</v>
      </c>
      <c r="L486" s="176" t="s">
        <v>8138</v>
      </c>
      <c r="M486" s="176" t="s">
        <v>3186</v>
      </c>
      <c r="N486" s="176" t="s">
        <v>3160</v>
      </c>
      <c r="O486" s="56">
        <v>1</v>
      </c>
      <c r="P486" s="176" t="s">
        <v>8139</v>
      </c>
    </row>
    <row r="487" spans="1:16" ht="20.100000000000001" customHeight="1" x14ac:dyDescent="0.25">
      <c r="A487" s="175">
        <v>483</v>
      </c>
      <c r="B487" s="176" t="s">
        <v>8134</v>
      </c>
      <c r="C487" s="176" t="s">
        <v>8135</v>
      </c>
      <c r="D487" s="176" t="s">
        <v>8134</v>
      </c>
      <c r="E487" s="176" t="s">
        <v>8136</v>
      </c>
      <c r="F487" s="176" t="s">
        <v>8135</v>
      </c>
      <c r="G487" s="177"/>
      <c r="H487" s="177"/>
      <c r="I487" s="176" t="s">
        <v>8137</v>
      </c>
      <c r="J487" s="178">
        <v>69.306930693069305</v>
      </c>
      <c r="K487" s="55">
        <v>13</v>
      </c>
      <c r="L487" s="176" t="s">
        <v>8138</v>
      </c>
      <c r="M487" s="176" t="s">
        <v>3186</v>
      </c>
      <c r="N487" s="176" t="s">
        <v>3160</v>
      </c>
      <c r="O487" s="56">
        <v>1</v>
      </c>
      <c r="P487" s="176" t="s">
        <v>8139</v>
      </c>
    </row>
    <row r="488" spans="1:16" ht="20.100000000000001" customHeight="1" x14ac:dyDescent="0.25">
      <c r="A488" s="175">
        <v>484</v>
      </c>
      <c r="B488" s="176" t="s">
        <v>8134</v>
      </c>
      <c r="C488" s="176" t="s">
        <v>8135</v>
      </c>
      <c r="D488" s="176" t="s">
        <v>8134</v>
      </c>
      <c r="E488" s="176" t="s">
        <v>8136</v>
      </c>
      <c r="F488" s="176" t="s">
        <v>8135</v>
      </c>
      <c r="G488" s="177"/>
      <c r="H488" s="177"/>
      <c r="I488" s="176" t="s">
        <v>8137</v>
      </c>
      <c r="J488" s="178">
        <v>63.366336633663366</v>
      </c>
      <c r="K488" s="55">
        <v>13</v>
      </c>
      <c r="L488" s="176" t="s">
        <v>8138</v>
      </c>
      <c r="M488" s="176" t="s">
        <v>3186</v>
      </c>
      <c r="N488" s="176" t="s">
        <v>3160</v>
      </c>
      <c r="O488" s="56">
        <v>1</v>
      </c>
      <c r="P488" s="176" t="s">
        <v>8139</v>
      </c>
    </row>
    <row r="489" spans="1:16" ht="20.100000000000001" customHeight="1" x14ac:dyDescent="0.25">
      <c r="A489" s="175">
        <v>485</v>
      </c>
      <c r="B489" s="176" t="s">
        <v>8134</v>
      </c>
      <c r="C489" s="176" t="s">
        <v>8135</v>
      </c>
      <c r="D489" s="176" t="s">
        <v>8134</v>
      </c>
      <c r="E489" s="176" t="s">
        <v>8136</v>
      </c>
      <c r="F489" s="176" t="s">
        <v>8135</v>
      </c>
      <c r="G489" s="177"/>
      <c r="H489" s="177"/>
      <c r="I489" s="176" t="s">
        <v>8137</v>
      </c>
      <c r="J489" s="178">
        <v>38.613861386138616</v>
      </c>
      <c r="K489" s="55">
        <v>13</v>
      </c>
      <c r="L489" s="176" t="s">
        <v>8138</v>
      </c>
      <c r="M489" s="176" t="s">
        <v>3186</v>
      </c>
      <c r="N489" s="176" t="s">
        <v>3160</v>
      </c>
      <c r="O489" s="56">
        <v>1</v>
      </c>
      <c r="P489" s="176" t="s">
        <v>8139</v>
      </c>
    </row>
    <row r="490" spans="1:16" ht="20.100000000000001" customHeight="1" x14ac:dyDescent="0.25">
      <c r="A490" s="175">
        <v>486</v>
      </c>
      <c r="B490" s="176" t="s">
        <v>8134</v>
      </c>
      <c r="C490" s="176" t="s">
        <v>8135</v>
      </c>
      <c r="D490" s="176" t="s">
        <v>8134</v>
      </c>
      <c r="E490" s="176" t="s">
        <v>8136</v>
      </c>
      <c r="F490" s="176" t="s">
        <v>8135</v>
      </c>
      <c r="G490" s="177"/>
      <c r="H490" s="177"/>
      <c r="I490" s="176" t="s">
        <v>8137</v>
      </c>
      <c r="J490" s="178">
        <v>21.782178217821784</v>
      </c>
      <c r="K490" s="55">
        <v>13</v>
      </c>
      <c r="L490" s="176" t="s">
        <v>8138</v>
      </c>
      <c r="M490" s="176" t="s">
        <v>3186</v>
      </c>
      <c r="N490" s="176" t="s">
        <v>3160</v>
      </c>
      <c r="O490" s="56">
        <v>2</v>
      </c>
      <c r="P490" s="176" t="s">
        <v>8139</v>
      </c>
    </row>
    <row r="491" spans="1:16" ht="20.100000000000001" customHeight="1" x14ac:dyDescent="0.25">
      <c r="A491" s="175">
        <v>487</v>
      </c>
      <c r="B491" s="176" t="s">
        <v>8134</v>
      </c>
      <c r="C491" s="176" t="s">
        <v>8135</v>
      </c>
      <c r="D491" s="176" t="s">
        <v>8134</v>
      </c>
      <c r="E491" s="176" t="s">
        <v>8136</v>
      </c>
      <c r="F491" s="176" t="s">
        <v>8135</v>
      </c>
      <c r="G491" s="177"/>
      <c r="H491" s="177"/>
      <c r="I491" s="176" t="s">
        <v>8137</v>
      </c>
      <c r="J491" s="178">
        <v>40.594059405940591</v>
      </c>
      <c r="K491" s="55">
        <v>13</v>
      </c>
      <c r="L491" s="176" t="s">
        <v>8138</v>
      </c>
      <c r="M491" s="176" t="s">
        <v>3186</v>
      </c>
      <c r="N491" s="176" t="s">
        <v>3160</v>
      </c>
      <c r="O491" s="56">
        <v>2</v>
      </c>
      <c r="P491" s="176" t="s">
        <v>8139</v>
      </c>
    </row>
    <row r="492" spans="1:16" ht="20.100000000000001" customHeight="1" x14ac:dyDescent="0.25">
      <c r="A492" s="175">
        <v>488</v>
      </c>
      <c r="B492" s="176" t="s">
        <v>8134</v>
      </c>
      <c r="C492" s="176" t="s">
        <v>8135</v>
      </c>
      <c r="D492" s="176" t="s">
        <v>8134</v>
      </c>
      <c r="E492" s="176" t="s">
        <v>8136</v>
      </c>
      <c r="F492" s="176" t="s">
        <v>8135</v>
      </c>
      <c r="G492" s="177"/>
      <c r="H492" s="177"/>
      <c r="I492" s="176" t="s">
        <v>8137</v>
      </c>
      <c r="J492" s="178">
        <v>26.732673267326732</v>
      </c>
      <c r="K492" s="55">
        <v>13</v>
      </c>
      <c r="L492" s="176" t="s">
        <v>8138</v>
      </c>
      <c r="M492" s="176" t="s">
        <v>3186</v>
      </c>
      <c r="N492" s="176" t="s">
        <v>3160</v>
      </c>
      <c r="O492" s="56">
        <v>1</v>
      </c>
      <c r="P492" s="176" t="s">
        <v>8139</v>
      </c>
    </row>
    <row r="493" spans="1:16" ht="20.100000000000001" customHeight="1" x14ac:dyDescent="0.25">
      <c r="A493" s="175">
        <v>489</v>
      </c>
      <c r="B493" s="176" t="s">
        <v>8134</v>
      </c>
      <c r="C493" s="176" t="s">
        <v>8135</v>
      </c>
      <c r="D493" s="176" t="s">
        <v>8134</v>
      </c>
      <c r="E493" s="176" t="s">
        <v>8136</v>
      </c>
      <c r="F493" s="176" t="s">
        <v>8135</v>
      </c>
      <c r="G493" s="177"/>
      <c r="H493" s="177"/>
      <c r="I493" s="176" t="s">
        <v>8137</v>
      </c>
      <c r="J493" s="178">
        <v>25.742574257425744</v>
      </c>
      <c r="K493" s="55">
        <v>13</v>
      </c>
      <c r="L493" s="176" t="s">
        <v>8138</v>
      </c>
      <c r="M493" s="176" t="s">
        <v>3186</v>
      </c>
      <c r="N493" s="176" t="s">
        <v>3160</v>
      </c>
      <c r="O493" s="56">
        <v>1</v>
      </c>
      <c r="P493" s="176" t="s">
        <v>8139</v>
      </c>
    </row>
    <row r="494" spans="1:16" ht="20.100000000000001" customHeight="1" x14ac:dyDescent="0.25">
      <c r="A494" s="175">
        <v>490</v>
      </c>
      <c r="B494" s="176" t="s">
        <v>8134</v>
      </c>
      <c r="C494" s="176" t="s">
        <v>8135</v>
      </c>
      <c r="D494" s="176" t="s">
        <v>8134</v>
      </c>
      <c r="E494" s="176" t="s">
        <v>8136</v>
      </c>
      <c r="F494" s="176" t="s">
        <v>8135</v>
      </c>
      <c r="G494" s="177"/>
      <c r="H494" s="177"/>
      <c r="I494" s="176" t="s">
        <v>8137</v>
      </c>
      <c r="J494" s="178">
        <v>38.613861386138616</v>
      </c>
      <c r="K494" s="55">
        <v>13</v>
      </c>
      <c r="L494" s="176" t="s">
        <v>8138</v>
      </c>
      <c r="M494" s="176" t="s">
        <v>3186</v>
      </c>
      <c r="N494" s="176" t="s">
        <v>3160</v>
      </c>
      <c r="O494" s="56">
        <v>1</v>
      </c>
      <c r="P494" s="176" t="s">
        <v>8139</v>
      </c>
    </row>
    <row r="495" spans="1:16" ht="20.100000000000001" customHeight="1" x14ac:dyDescent="0.25">
      <c r="A495" s="175">
        <v>491</v>
      </c>
      <c r="B495" s="176" t="s">
        <v>8134</v>
      </c>
      <c r="C495" s="176" t="s">
        <v>8135</v>
      </c>
      <c r="D495" s="176" t="s">
        <v>8134</v>
      </c>
      <c r="E495" s="176" t="s">
        <v>8136</v>
      </c>
      <c r="F495" s="176" t="s">
        <v>8135</v>
      </c>
      <c r="G495" s="177"/>
      <c r="H495" s="177"/>
      <c r="I495" s="176" t="s">
        <v>8137</v>
      </c>
      <c r="J495" s="178">
        <v>30.693069306930692</v>
      </c>
      <c r="K495" s="55">
        <v>13</v>
      </c>
      <c r="L495" s="176" t="s">
        <v>8138</v>
      </c>
      <c r="M495" s="176" t="s">
        <v>3186</v>
      </c>
      <c r="N495" s="176" t="s">
        <v>3160</v>
      </c>
      <c r="O495" s="56">
        <v>1</v>
      </c>
      <c r="P495" s="176" t="s">
        <v>8139</v>
      </c>
    </row>
    <row r="496" spans="1:16" ht="20.100000000000001" customHeight="1" x14ac:dyDescent="0.25">
      <c r="A496" s="175">
        <v>492</v>
      </c>
      <c r="B496" s="176" t="s">
        <v>8134</v>
      </c>
      <c r="C496" s="176" t="s">
        <v>8135</v>
      </c>
      <c r="D496" s="176" t="s">
        <v>8134</v>
      </c>
      <c r="E496" s="176" t="s">
        <v>8136</v>
      </c>
      <c r="F496" s="176" t="s">
        <v>8135</v>
      </c>
      <c r="G496" s="177"/>
      <c r="H496" s="177"/>
      <c r="I496" s="176" t="s">
        <v>8137</v>
      </c>
      <c r="J496" s="178">
        <v>39.6</v>
      </c>
      <c r="K496" s="55">
        <v>13</v>
      </c>
      <c r="L496" s="176" t="s">
        <v>8138</v>
      </c>
      <c r="M496" s="176" t="s">
        <v>3186</v>
      </c>
      <c r="N496" s="176" t="s">
        <v>3160</v>
      </c>
      <c r="O496" s="56">
        <v>1</v>
      </c>
      <c r="P496" s="176" t="s">
        <v>8139</v>
      </c>
    </row>
    <row r="497" spans="1:16" ht="20.100000000000001" customHeight="1" x14ac:dyDescent="0.25">
      <c r="A497" s="175">
        <v>493</v>
      </c>
      <c r="B497" s="176" t="s">
        <v>8134</v>
      </c>
      <c r="C497" s="176" t="s">
        <v>8135</v>
      </c>
      <c r="D497" s="176" t="s">
        <v>8134</v>
      </c>
      <c r="E497" s="176" t="s">
        <v>8136</v>
      </c>
      <c r="F497" s="176" t="s">
        <v>8135</v>
      </c>
      <c r="G497" s="177"/>
      <c r="H497" s="177"/>
      <c r="I497" s="176" t="s">
        <v>8137</v>
      </c>
      <c r="J497" s="178">
        <v>36.633663366336634</v>
      </c>
      <c r="K497" s="55">
        <v>13</v>
      </c>
      <c r="L497" s="176" t="s">
        <v>8138</v>
      </c>
      <c r="M497" s="176" t="s">
        <v>3186</v>
      </c>
      <c r="N497" s="176" t="s">
        <v>3160</v>
      </c>
      <c r="O497" s="56">
        <v>1</v>
      </c>
      <c r="P497" s="176" t="s">
        <v>8139</v>
      </c>
    </row>
    <row r="498" spans="1:16" ht="20.100000000000001" customHeight="1" x14ac:dyDescent="0.25">
      <c r="A498" s="175">
        <v>494</v>
      </c>
      <c r="B498" s="176" t="s">
        <v>8134</v>
      </c>
      <c r="C498" s="176" t="s">
        <v>8135</v>
      </c>
      <c r="D498" s="176" t="s">
        <v>8134</v>
      </c>
      <c r="E498" s="176" t="s">
        <v>8136</v>
      </c>
      <c r="F498" s="176" t="s">
        <v>8135</v>
      </c>
      <c r="G498" s="177"/>
      <c r="H498" s="177"/>
      <c r="I498" s="176" t="s">
        <v>8137</v>
      </c>
      <c r="J498" s="178">
        <v>29.702970297029704</v>
      </c>
      <c r="K498" s="55">
        <v>13</v>
      </c>
      <c r="L498" s="176" t="s">
        <v>8138</v>
      </c>
      <c r="M498" s="176" t="s">
        <v>3186</v>
      </c>
      <c r="N498" s="176" t="s">
        <v>3160</v>
      </c>
      <c r="O498" s="56">
        <v>1</v>
      </c>
      <c r="P498" s="176" t="s">
        <v>8139</v>
      </c>
    </row>
    <row r="499" spans="1:16" ht="20.100000000000001" customHeight="1" x14ac:dyDescent="0.25">
      <c r="A499" s="175">
        <v>495</v>
      </c>
      <c r="B499" s="176" t="s">
        <v>8134</v>
      </c>
      <c r="C499" s="176" t="s">
        <v>8135</v>
      </c>
      <c r="D499" s="176" t="s">
        <v>8134</v>
      </c>
      <c r="E499" s="176" t="s">
        <v>8136</v>
      </c>
      <c r="F499" s="176" t="s">
        <v>8135</v>
      </c>
      <c r="G499" s="177"/>
      <c r="H499" s="177"/>
      <c r="I499" s="176" t="s">
        <v>8137</v>
      </c>
      <c r="J499" s="178">
        <v>9.9009900990099009</v>
      </c>
      <c r="K499" s="55">
        <v>13</v>
      </c>
      <c r="L499" s="176" t="s">
        <v>8138</v>
      </c>
      <c r="M499" s="176" t="s">
        <v>3186</v>
      </c>
      <c r="N499" s="176" t="s">
        <v>3160</v>
      </c>
      <c r="O499" s="56">
        <v>1</v>
      </c>
      <c r="P499" s="176" t="s">
        <v>8139</v>
      </c>
    </row>
    <row r="500" spans="1:16" ht="20.100000000000001" customHeight="1" x14ac:dyDescent="0.25">
      <c r="A500" s="175">
        <v>496</v>
      </c>
      <c r="B500" s="176" t="s">
        <v>8134</v>
      </c>
      <c r="C500" s="176" t="s">
        <v>8135</v>
      </c>
      <c r="D500" s="176" t="s">
        <v>8134</v>
      </c>
      <c r="E500" s="176" t="s">
        <v>8136</v>
      </c>
      <c r="F500" s="176" t="s">
        <v>8135</v>
      </c>
      <c r="G500" s="177"/>
      <c r="H500" s="177"/>
      <c r="I500" s="176" t="s">
        <v>8137</v>
      </c>
      <c r="J500" s="178">
        <v>39.6</v>
      </c>
      <c r="K500" s="55">
        <v>13</v>
      </c>
      <c r="L500" s="176" t="s">
        <v>8138</v>
      </c>
      <c r="M500" s="176" t="s">
        <v>3186</v>
      </c>
      <c r="N500" s="176" t="s">
        <v>3160</v>
      </c>
      <c r="O500" s="56">
        <v>1</v>
      </c>
      <c r="P500" s="176" t="s">
        <v>8139</v>
      </c>
    </row>
    <row r="501" spans="1:16" ht="20.100000000000001" customHeight="1" x14ac:dyDescent="0.25">
      <c r="A501" s="175">
        <v>497</v>
      </c>
      <c r="B501" s="176" t="s">
        <v>8134</v>
      </c>
      <c r="C501" s="176" t="s">
        <v>8143</v>
      </c>
      <c r="D501" s="176" t="s">
        <v>8144</v>
      </c>
      <c r="E501" s="176" t="s">
        <v>8144</v>
      </c>
      <c r="F501" s="176" t="s">
        <v>8143</v>
      </c>
      <c r="G501" s="177"/>
      <c r="H501" s="177"/>
      <c r="I501" s="176" t="s">
        <v>8137</v>
      </c>
      <c r="J501" s="178">
        <v>181.69</v>
      </c>
      <c r="K501" s="55">
        <v>12</v>
      </c>
      <c r="L501" s="176" t="s">
        <v>8138</v>
      </c>
      <c r="M501" s="176" t="s">
        <v>3186</v>
      </c>
      <c r="N501" s="176" t="s">
        <v>3173</v>
      </c>
      <c r="O501" s="56">
        <v>1</v>
      </c>
      <c r="P501" s="176" t="s">
        <v>8139</v>
      </c>
    </row>
    <row r="502" spans="1:16" ht="20.100000000000001" customHeight="1" x14ac:dyDescent="0.25">
      <c r="A502" s="175">
        <v>498</v>
      </c>
      <c r="B502" s="176" t="s">
        <v>8134</v>
      </c>
      <c r="C502" s="176" t="s">
        <v>8143</v>
      </c>
      <c r="D502" s="176" t="s">
        <v>8144</v>
      </c>
      <c r="E502" s="176" t="s">
        <v>8144</v>
      </c>
      <c r="F502" s="176" t="s">
        <v>8143</v>
      </c>
      <c r="G502" s="177"/>
      <c r="H502" s="177"/>
      <c r="I502" s="176" t="s">
        <v>8137</v>
      </c>
      <c r="J502" s="178">
        <v>144.55445544554456</v>
      </c>
      <c r="K502" s="55">
        <v>13</v>
      </c>
      <c r="L502" s="176" t="s">
        <v>8138</v>
      </c>
      <c r="M502" s="176" t="s">
        <v>3186</v>
      </c>
      <c r="N502" s="176" t="s">
        <v>3160</v>
      </c>
      <c r="O502" s="56">
        <v>1</v>
      </c>
      <c r="P502" s="176" t="s">
        <v>8139</v>
      </c>
    </row>
    <row r="503" spans="1:16" ht="20.100000000000001" customHeight="1" x14ac:dyDescent="0.25">
      <c r="A503" s="175">
        <v>499</v>
      </c>
      <c r="B503" s="176" t="s">
        <v>8134</v>
      </c>
      <c r="C503" s="176" t="s">
        <v>8143</v>
      </c>
      <c r="D503" s="176" t="s">
        <v>8144</v>
      </c>
      <c r="E503" s="176" t="s">
        <v>8144</v>
      </c>
      <c r="F503" s="176" t="s">
        <v>8143</v>
      </c>
      <c r="G503" s="177"/>
      <c r="H503" s="177"/>
      <c r="I503" s="176" t="s">
        <v>8137</v>
      </c>
      <c r="J503" s="178">
        <v>34.653465346534652</v>
      </c>
      <c r="K503" s="55">
        <v>13</v>
      </c>
      <c r="L503" s="176" t="s">
        <v>8138</v>
      </c>
      <c r="M503" s="176" t="s">
        <v>3186</v>
      </c>
      <c r="N503" s="176" t="s">
        <v>3160</v>
      </c>
      <c r="O503" s="56">
        <v>1</v>
      </c>
      <c r="P503" s="176" t="s">
        <v>8139</v>
      </c>
    </row>
    <row r="504" spans="1:16" ht="20.100000000000001" customHeight="1" x14ac:dyDescent="0.25">
      <c r="A504" s="175">
        <v>500</v>
      </c>
      <c r="B504" s="176" t="s">
        <v>8134</v>
      </c>
      <c r="C504" s="176" t="s">
        <v>8143</v>
      </c>
      <c r="D504" s="176" t="s">
        <v>8144</v>
      </c>
      <c r="E504" s="176" t="s">
        <v>8144</v>
      </c>
      <c r="F504" s="176" t="s">
        <v>8143</v>
      </c>
      <c r="G504" s="177"/>
      <c r="H504" s="177"/>
      <c r="I504" s="176" t="s">
        <v>8137</v>
      </c>
      <c r="J504" s="178">
        <v>107.92079207920791</v>
      </c>
      <c r="K504" s="55">
        <v>13</v>
      </c>
      <c r="L504" s="176" t="s">
        <v>8138</v>
      </c>
      <c r="M504" s="176" t="s">
        <v>3186</v>
      </c>
      <c r="N504" s="176" t="s">
        <v>3160</v>
      </c>
      <c r="O504" s="56">
        <v>1</v>
      </c>
      <c r="P504" s="176" t="s">
        <v>8139</v>
      </c>
    </row>
    <row r="505" spans="1:16" ht="20.100000000000001" customHeight="1" x14ac:dyDescent="0.25">
      <c r="A505" s="175">
        <v>501</v>
      </c>
      <c r="B505" s="176" t="s">
        <v>8134</v>
      </c>
      <c r="C505" s="176" t="s">
        <v>8143</v>
      </c>
      <c r="D505" s="176" t="s">
        <v>8144</v>
      </c>
      <c r="E505" s="176" t="s">
        <v>8144</v>
      </c>
      <c r="F505" s="176" t="s">
        <v>8143</v>
      </c>
      <c r="G505" s="177"/>
      <c r="H505" s="177"/>
      <c r="I505" s="176" t="s">
        <v>8137</v>
      </c>
      <c r="J505" s="178">
        <v>49.504950495049506</v>
      </c>
      <c r="K505" s="55">
        <v>15</v>
      </c>
      <c r="L505" s="176" t="s">
        <v>8138</v>
      </c>
      <c r="M505" s="176" t="s">
        <v>3186</v>
      </c>
      <c r="N505" s="176" t="s">
        <v>5722</v>
      </c>
      <c r="O505" s="56">
        <v>1</v>
      </c>
      <c r="P505" s="176" t="s">
        <v>8139</v>
      </c>
    </row>
    <row r="506" spans="1:16" ht="20.100000000000001" customHeight="1" x14ac:dyDescent="0.25">
      <c r="A506" s="175">
        <v>502</v>
      </c>
      <c r="B506" s="176" t="s">
        <v>8134</v>
      </c>
      <c r="C506" s="176" t="s">
        <v>8143</v>
      </c>
      <c r="D506" s="176" t="s">
        <v>8144</v>
      </c>
      <c r="E506" s="176" t="s">
        <v>8144</v>
      </c>
      <c r="F506" s="176" t="s">
        <v>8143</v>
      </c>
      <c r="G506" s="177"/>
      <c r="H506" s="177"/>
      <c r="I506" s="176" t="s">
        <v>8137</v>
      </c>
      <c r="J506" s="178">
        <v>55.445544554455445</v>
      </c>
      <c r="K506" s="55">
        <v>13</v>
      </c>
      <c r="L506" s="176" t="s">
        <v>8138</v>
      </c>
      <c r="M506" s="176" t="s">
        <v>3186</v>
      </c>
      <c r="N506" s="176" t="s">
        <v>3160</v>
      </c>
      <c r="O506" s="56">
        <v>1</v>
      </c>
      <c r="P506" s="176" t="s">
        <v>8139</v>
      </c>
    </row>
    <row r="507" spans="1:16" ht="20.100000000000001" customHeight="1" x14ac:dyDescent="0.25">
      <c r="A507" s="175">
        <v>503</v>
      </c>
      <c r="B507" s="176" t="s">
        <v>8134</v>
      </c>
      <c r="C507" s="176" t="s">
        <v>8143</v>
      </c>
      <c r="D507" s="176" t="s">
        <v>8144</v>
      </c>
      <c r="E507" s="176" t="s">
        <v>8144</v>
      </c>
      <c r="F507" s="176" t="s">
        <v>8143</v>
      </c>
      <c r="G507" s="177"/>
      <c r="H507" s="177"/>
      <c r="I507" s="176" t="s">
        <v>8137</v>
      </c>
      <c r="J507" s="178">
        <v>58.415841584158414</v>
      </c>
      <c r="K507" s="55">
        <v>13</v>
      </c>
      <c r="L507" s="176" t="s">
        <v>8138</v>
      </c>
      <c r="M507" s="176" t="s">
        <v>3186</v>
      </c>
      <c r="N507" s="176" t="s">
        <v>3160</v>
      </c>
      <c r="O507" s="56">
        <v>1</v>
      </c>
      <c r="P507" s="176" t="s">
        <v>8139</v>
      </c>
    </row>
    <row r="508" spans="1:16" ht="20.100000000000001" customHeight="1" x14ac:dyDescent="0.25">
      <c r="A508" s="175">
        <v>504</v>
      </c>
      <c r="B508" s="176" t="s">
        <v>8134</v>
      </c>
      <c r="C508" s="176" t="s">
        <v>8143</v>
      </c>
      <c r="D508" s="176" t="s">
        <v>8144</v>
      </c>
      <c r="E508" s="176" t="s">
        <v>8144</v>
      </c>
      <c r="F508" s="176" t="s">
        <v>8143</v>
      </c>
      <c r="G508" s="177"/>
      <c r="H508" s="177"/>
      <c r="I508" s="176" t="s">
        <v>8137</v>
      </c>
      <c r="J508" s="178">
        <v>32.67326732673267</v>
      </c>
      <c r="K508" s="55">
        <v>13</v>
      </c>
      <c r="L508" s="176" t="s">
        <v>8138</v>
      </c>
      <c r="M508" s="176" t="s">
        <v>3186</v>
      </c>
      <c r="N508" s="176" t="s">
        <v>3160</v>
      </c>
      <c r="O508" s="56">
        <v>1</v>
      </c>
      <c r="P508" s="176" t="s">
        <v>8139</v>
      </c>
    </row>
    <row r="509" spans="1:16" ht="20.100000000000001" customHeight="1" x14ac:dyDescent="0.25">
      <c r="A509" s="175">
        <v>505</v>
      </c>
      <c r="B509" s="176" t="s">
        <v>8134</v>
      </c>
      <c r="C509" s="176" t="s">
        <v>8143</v>
      </c>
      <c r="D509" s="176" t="s">
        <v>8144</v>
      </c>
      <c r="E509" s="176" t="s">
        <v>8144</v>
      </c>
      <c r="F509" s="176" t="s">
        <v>8143</v>
      </c>
      <c r="G509" s="177"/>
      <c r="H509" s="177"/>
      <c r="I509" s="176" t="s">
        <v>8137</v>
      </c>
      <c r="J509" s="178">
        <v>17.821782178217823</v>
      </c>
      <c r="K509" s="55">
        <v>13</v>
      </c>
      <c r="L509" s="176" t="s">
        <v>8138</v>
      </c>
      <c r="M509" s="176" t="s">
        <v>3186</v>
      </c>
      <c r="N509" s="176" t="s">
        <v>3160</v>
      </c>
      <c r="O509" s="56">
        <v>1</v>
      </c>
      <c r="P509" s="176" t="s">
        <v>8139</v>
      </c>
    </row>
    <row r="510" spans="1:16" ht="20.100000000000001" customHeight="1" x14ac:dyDescent="0.25">
      <c r="A510" s="175">
        <v>506</v>
      </c>
      <c r="B510" s="176" t="s">
        <v>8134</v>
      </c>
      <c r="C510" s="176" t="s">
        <v>8143</v>
      </c>
      <c r="D510" s="176" t="s">
        <v>8144</v>
      </c>
      <c r="E510" s="176" t="s">
        <v>8144</v>
      </c>
      <c r="F510" s="176" t="s">
        <v>8143</v>
      </c>
      <c r="G510" s="177"/>
      <c r="H510" s="177"/>
      <c r="I510" s="176" t="s">
        <v>8137</v>
      </c>
      <c r="J510" s="178">
        <v>44.554455445544555</v>
      </c>
      <c r="K510" s="55">
        <v>13</v>
      </c>
      <c r="L510" s="176" t="s">
        <v>8138</v>
      </c>
      <c r="M510" s="176" t="s">
        <v>3186</v>
      </c>
      <c r="N510" s="176" t="s">
        <v>3160</v>
      </c>
      <c r="O510" s="56">
        <v>1</v>
      </c>
      <c r="P510" s="176" t="s">
        <v>8139</v>
      </c>
    </row>
    <row r="511" spans="1:16" ht="20.100000000000001" customHeight="1" x14ac:dyDescent="0.25">
      <c r="A511" s="175">
        <v>507</v>
      </c>
      <c r="B511" s="176" t="s">
        <v>8134</v>
      </c>
      <c r="C511" s="176" t="s">
        <v>8143</v>
      </c>
      <c r="D511" s="176" t="s">
        <v>8144</v>
      </c>
      <c r="E511" s="176" t="s">
        <v>8144</v>
      </c>
      <c r="F511" s="176" t="s">
        <v>8143</v>
      </c>
      <c r="G511" s="177"/>
      <c r="H511" s="177"/>
      <c r="I511" s="176" t="s">
        <v>8137</v>
      </c>
      <c r="J511" s="178">
        <v>12.871287128712872</v>
      </c>
      <c r="K511" s="55">
        <v>13</v>
      </c>
      <c r="L511" s="176" t="s">
        <v>8138</v>
      </c>
      <c r="M511" s="176" t="s">
        <v>3186</v>
      </c>
      <c r="N511" s="176" t="s">
        <v>3160</v>
      </c>
      <c r="O511" s="56">
        <v>1</v>
      </c>
      <c r="P511" s="176" t="s">
        <v>8139</v>
      </c>
    </row>
    <row r="512" spans="1:16" ht="20.100000000000001" customHeight="1" x14ac:dyDescent="0.25">
      <c r="A512" s="175">
        <v>508</v>
      </c>
      <c r="B512" s="176" t="s">
        <v>8134</v>
      </c>
      <c r="C512" s="176" t="s">
        <v>8143</v>
      </c>
      <c r="D512" s="176" t="s">
        <v>8144</v>
      </c>
      <c r="E512" s="176" t="s">
        <v>8144</v>
      </c>
      <c r="F512" s="176" t="s">
        <v>8143</v>
      </c>
      <c r="G512" s="177"/>
      <c r="H512" s="177"/>
      <c r="I512" s="176" t="s">
        <v>8137</v>
      </c>
      <c r="J512" s="178">
        <v>61.386138613861384</v>
      </c>
      <c r="K512" s="55">
        <v>13</v>
      </c>
      <c r="L512" s="176" t="s">
        <v>8138</v>
      </c>
      <c r="M512" s="176" t="s">
        <v>3186</v>
      </c>
      <c r="N512" s="176" t="s">
        <v>3160</v>
      </c>
      <c r="O512" s="56">
        <v>1</v>
      </c>
      <c r="P512" s="176" t="s">
        <v>8139</v>
      </c>
    </row>
    <row r="513" spans="1:16" ht="20.100000000000001" customHeight="1" x14ac:dyDescent="0.25">
      <c r="A513" s="175">
        <v>509</v>
      </c>
      <c r="B513" s="176" t="s">
        <v>8134</v>
      </c>
      <c r="C513" s="176" t="s">
        <v>8143</v>
      </c>
      <c r="D513" s="176" t="s">
        <v>8144</v>
      </c>
      <c r="E513" s="176" t="s">
        <v>8144</v>
      </c>
      <c r="F513" s="176" t="s">
        <v>8143</v>
      </c>
      <c r="G513" s="177"/>
      <c r="H513" s="177"/>
      <c r="I513" s="176" t="s">
        <v>8137</v>
      </c>
      <c r="J513" s="178">
        <v>73.267326732673268</v>
      </c>
      <c r="K513" s="55">
        <v>13</v>
      </c>
      <c r="L513" s="176" t="s">
        <v>8138</v>
      </c>
      <c r="M513" s="176" t="s">
        <v>3186</v>
      </c>
      <c r="N513" s="176" t="s">
        <v>3160</v>
      </c>
      <c r="O513" s="56">
        <v>1</v>
      </c>
      <c r="P513" s="176" t="s">
        <v>8139</v>
      </c>
    </row>
    <row r="514" spans="1:16" ht="20.100000000000001" customHeight="1" x14ac:dyDescent="0.25">
      <c r="A514" s="175">
        <v>510</v>
      </c>
      <c r="B514" s="176" t="s">
        <v>8134</v>
      </c>
      <c r="C514" s="176" t="s">
        <v>8143</v>
      </c>
      <c r="D514" s="176" t="s">
        <v>8144</v>
      </c>
      <c r="E514" s="176" t="s">
        <v>8144</v>
      </c>
      <c r="F514" s="176" t="s">
        <v>8143</v>
      </c>
      <c r="G514" s="177"/>
      <c r="H514" s="177"/>
      <c r="I514" s="176" t="s">
        <v>8137</v>
      </c>
      <c r="J514" s="178">
        <v>70.297029702970292</v>
      </c>
      <c r="K514" s="55">
        <v>13</v>
      </c>
      <c r="L514" s="176" t="s">
        <v>8138</v>
      </c>
      <c r="M514" s="176" t="s">
        <v>3186</v>
      </c>
      <c r="N514" s="176" t="s">
        <v>3160</v>
      </c>
      <c r="O514" s="56">
        <v>1</v>
      </c>
      <c r="P514" s="176" t="s">
        <v>8139</v>
      </c>
    </row>
    <row r="515" spans="1:16" ht="20.100000000000001" customHeight="1" x14ac:dyDescent="0.25">
      <c r="A515" s="175">
        <v>511</v>
      </c>
      <c r="B515" s="176" t="s">
        <v>8134</v>
      </c>
      <c r="C515" s="176" t="s">
        <v>8143</v>
      </c>
      <c r="D515" s="176" t="s">
        <v>8144</v>
      </c>
      <c r="E515" s="176" t="s">
        <v>8144</v>
      </c>
      <c r="F515" s="176" t="s">
        <v>8143</v>
      </c>
      <c r="G515" s="177"/>
      <c r="H515" s="177"/>
      <c r="I515" s="176" t="s">
        <v>8137</v>
      </c>
      <c r="J515" s="178">
        <v>69.306930693069305</v>
      </c>
      <c r="K515" s="55">
        <v>13</v>
      </c>
      <c r="L515" s="176" t="s">
        <v>8138</v>
      </c>
      <c r="M515" s="176" t="s">
        <v>3186</v>
      </c>
      <c r="N515" s="176" t="s">
        <v>3160</v>
      </c>
      <c r="O515" s="56">
        <v>1</v>
      </c>
      <c r="P515" s="176" t="s">
        <v>8139</v>
      </c>
    </row>
    <row r="516" spans="1:16" ht="20.100000000000001" customHeight="1" x14ac:dyDescent="0.25">
      <c r="A516" s="175">
        <v>512</v>
      </c>
      <c r="B516" s="176" t="s">
        <v>8134</v>
      </c>
      <c r="C516" s="176" t="s">
        <v>8143</v>
      </c>
      <c r="D516" s="176" t="s">
        <v>8144</v>
      </c>
      <c r="E516" s="176" t="s">
        <v>8144</v>
      </c>
      <c r="F516" s="176" t="s">
        <v>8143</v>
      </c>
      <c r="G516" s="177"/>
      <c r="H516" s="177"/>
      <c r="I516" s="176" t="s">
        <v>8137</v>
      </c>
      <c r="J516" s="178">
        <v>67.32673267326733</v>
      </c>
      <c r="K516" s="55">
        <v>13</v>
      </c>
      <c r="L516" s="176" t="s">
        <v>8138</v>
      </c>
      <c r="M516" s="176" t="s">
        <v>3186</v>
      </c>
      <c r="N516" s="176" t="s">
        <v>3160</v>
      </c>
      <c r="O516" s="56">
        <v>1</v>
      </c>
      <c r="P516" s="176" t="s">
        <v>8139</v>
      </c>
    </row>
    <row r="517" spans="1:16" ht="20.100000000000001" customHeight="1" x14ac:dyDescent="0.25">
      <c r="A517" s="175">
        <v>513</v>
      </c>
      <c r="B517" s="176" t="s">
        <v>8134</v>
      </c>
      <c r="C517" s="176" t="s">
        <v>8143</v>
      </c>
      <c r="D517" s="176" t="s">
        <v>8144</v>
      </c>
      <c r="E517" s="176" t="s">
        <v>8144</v>
      </c>
      <c r="F517" s="176" t="s">
        <v>8143</v>
      </c>
      <c r="G517" s="177"/>
      <c r="H517" s="177"/>
      <c r="I517" s="176" t="s">
        <v>8137</v>
      </c>
      <c r="J517" s="178">
        <v>73.267326732673268</v>
      </c>
      <c r="K517" s="55">
        <v>13</v>
      </c>
      <c r="L517" s="176" t="s">
        <v>8138</v>
      </c>
      <c r="M517" s="176" t="s">
        <v>3186</v>
      </c>
      <c r="N517" s="176" t="s">
        <v>3160</v>
      </c>
      <c r="O517" s="56">
        <v>1</v>
      </c>
      <c r="P517" s="176" t="s">
        <v>8139</v>
      </c>
    </row>
    <row r="518" spans="1:16" ht="20.100000000000001" customHeight="1" x14ac:dyDescent="0.25">
      <c r="A518" s="175">
        <v>514</v>
      </c>
      <c r="B518" s="176" t="s">
        <v>8134</v>
      </c>
      <c r="C518" s="176" t="s">
        <v>8143</v>
      </c>
      <c r="D518" s="176" t="s">
        <v>8144</v>
      </c>
      <c r="E518" s="176" t="s">
        <v>8144</v>
      </c>
      <c r="F518" s="176" t="s">
        <v>8143</v>
      </c>
      <c r="G518" s="177"/>
      <c r="H518" s="177"/>
      <c r="I518" s="176" t="s">
        <v>8137</v>
      </c>
      <c r="J518" s="178">
        <v>62.376237623762378</v>
      </c>
      <c r="K518" s="55">
        <v>13</v>
      </c>
      <c r="L518" s="176" t="s">
        <v>8138</v>
      </c>
      <c r="M518" s="176" t="s">
        <v>3186</v>
      </c>
      <c r="N518" s="176" t="s">
        <v>3160</v>
      </c>
      <c r="O518" s="56">
        <v>1</v>
      </c>
      <c r="P518" s="176" t="s">
        <v>8139</v>
      </c>
    </row>
    <row r="519" spans="1:16" ht="20.100000000000001" customHeight="1" x14ac:dyDescent="0.25">
      <c r="A519" s="175">
        <v>515</v>
      </c>
      <c r="B519" s="176" t="s">
        <v>8134</v>
      </c>
      <c r="C519" s="176" t="s">
        <v>8143</v>
      </c>
      <c r="D519" s="176" t="s">
        <v>8144</v>
      </c>
      <c r="E519" s="176" t="s">
        <v>8144</v>
      </c>
      <c r="F519" s="176" t="s">
        <v>8143</v>
      </c>
      <c r="G519" s="177"/>
      <c r="H519" s="177"/>
      <c r="I519" s="176" t="s">
        <v>8137</v>
      </c>
      <c r="J519" s="178">
        <v>61.386138613861384</v>
      </c>
      <c r="K519" s="55">
        <v>13</v>
      </c>
      <c r="L519" s="176" t="s">
        <v>8138</v>
      </c>
      <c r="M519" s="176" t="s">
        <v>3186</v>
      </c>
      <c r="N519" s="176" t="s">
        <v>3160</v>
      </c>
      <c r="O519" s="56">
        <v>1</v>
      </c>
      <c r="P519" s="176" t="s">
        <v>8139</v>
      </c>
    </row>
    <row r="520" spans="1:16" ht="20.100000000000001" customHeight="1" x14ac:dyDescent="0.25">
      <c r="A520" s="175">
        <v>516</v>
      </c>
      <c r="B520" s="176" t="s">
        <v>8134</v>
      </c>
      <c r="C520" s="176" t="s">
        <v>8143</v>
      </c>
      <c r="D520" s="176" t="s">
        <v>8144</v>
      </c>
      <c r="E520" s="176" t="s">
        <v>8144</v>
      </c>
      <c r="F520" s="176" t="s">
        <v>8143</v>
      </c>
      <c r="G520" s="177"/>
      <c r="H520" s="177"/>
      <c r="I520" s="176" t="s">
        <v>8137</v>
      </c>
      <c r="J520" s="178">
        <v>22.772277227722771</v>
      </c>
      <c r="K520" s="55">
        <v>13</v>
      </c>
      <c r="L520" s="176" t="s">
        <v>8138</v>
      </c>
      <c r="M520" s="176" t="s">
        <v>3186</v>
      </c>
      <c r="N520" s="176" t="s">
        <v>3160</v>
      </c>
      <c r="O520" s="56">
        <v>1</v>
      </c>
      <c r="P520" s="176" t="s">
        <v>8139</v>
      </c>
    </row>
    <row r="521" spans="1:16" ht="20.100000000000001" customHeight="1" x14ac:dyDescent="0.25">
      <c r="A521" s="175">
        <v>517</v>
      </c>
      <c r="B521" s="176" t="s">
        <v>8134</v>
      </c>
      <c r="C521" s="176" t="s">
        <v>8143</v>
      </c>
      <c r="D521" s="176" t="s">
        <v>8144</v>
      </c>
      <c r="E521" s="176" t="s">
        <v>8144</v>
      </c>
      <c r="F521" s="176" t="s">
        <v>8143</v>
      </c>
      <c r="G521" s="177"/>
      <c r="H521" s="177"/>
      <c r="I521" s="176" t="s">
        <v>8137</v>
      </c>
      <c r="J521" s="178">
        <v>46.534653465346537</v>
      </c>
      <c r="K521" s="55">
        <v>13</v>
      </c>
      <c r="L521" s="176" t="s">
        <v>8138</v>
      </c>
      <c r="M521" s="176" t="s">
        <v>3186</v>
      </c>
      <c r="N521" s="176" t="s">
        <v>3160</v>
      </c>
      <c r="O521" s="56">
        <v>1</v>
      </c>
      <c r="P521" s="176" t="s">
        <v>8139</v>
      </c>
    </row>
    <row r="522" spans="1:16" ht="20.100000000000001" customHeight="1" x14ac:dyDescent="0.25">
      <c r="A522" s="175">
        <v>518</v>
      </c>
      <c r="B522" s="176" t="s">
        <v>8134</v>
      </c>
      <c r="C522" s="176" t="s">
        <v>8143</v>
      </c>
      <c r="D522" s="176" t="s">
        <v>8144</v>
      </c>
      <c r="E522" s="176" t="s">
        <v>8144</v>
      </c>
      <c r="F522" s="176" t="s">
        <v>8143</v>
      </c>
      <c r="G522" s="177"/>
      <c r="H522" s="177"/>
      <c r="I522" s="176" t="s">
        <v>8137</v>
      </c>
      <c r="J522" s="178">
        <v>22.772277227722771</v>
      </c>
      <c r="K522" s="55">
        <v>13</v>
      </c>
      <c r="L522" s="176" t="s">
        <v>8138</v>
      </c>
      <c r="M522" s="176" t="s">
        <v>3186</v>
      </c>
      <c r="N522" s="176" t="s">
        <v>3160</v>
      </c>
      <c r="O522" s="56">
        <v>1</v>
      </c>
      <c r="P522" s="176" t="s">
        <v>8139</v>
      </c>
    </row>
    <row r="523" spans="1:16" ht="20.100000000000001" customHeight="1" x14ac:dyDescent="0.25">
      <c r="A523" s="175">
        <v>519</v>
      </c>
      <c r="B523" s="176" t="s">
        <v>8134</v>
      </c>
      <c r="C523" s="176" t="s">
        <v>8143</v>
      </c>
      <c r="D523" s="176" t="s">
        <v>8144</v>
      </c>
      <c r="E523" s="176" t="s">
        <v>8144</v>
      </c>
      <c r="F523" s="176" t="s">
        <v>8143</v>
      </c>
      <c r="G523" s="177"/>
      <c r="H523" s="177"/>
      <c r="I523" s="176" t="s">
        <v>8137</v>
      </c>
      <c r="J523" s="178">
        <v>37.623762376237622</v>
      </c>
      <c r="K523" s="55">
        <v>13</v>
      </c>
      <c r="L523" s="176" t="s">
        <v>8138</v>
      </c>
      <c r="M523" s="176" t="s">
        <v>3186</v>
      </c>
      <c r="N523" s="176" t="s">
        <v>3160</v>
      </c>
      <c r="O523" s="56">
        <v>1</v>
      </c>
      <c r="P523" s="176" t="s">
        <v>8139</v>
      </c>
    </row>
    <row r="524" spans="1:16" ht="20.100000000000001" customHeight="1" x14ac:dyDescent="0.25">
      <c r="A524" s="175">
        <v>520</v>
      </c>
      <c r="B524" s="176" t="s">
        <v>8134</v>
      </c>
      <c r="C524" s="176" t="s">
        <v>8143</v>
      </c>
      <c r="D524" s="176" t="s">
        <v>8144</v>
      </c>
      <c r="E524" s="176" t="s">
        <v>8144</v>
      </c>
      <c r="F524" s="176" t="s">
        <v>8143</v>
      </c>
      <c r="G524" s="177"/>
      <c r="H524" s="177"/>
      <c r="I524" s="176" t="s">
        <v>8137</v>
      </c>
      <c r="J524" s="178">
        <v>32.67326732673267</v>
      </c>
      <c r="K524" s="55">
        <v>13</v>
      </c>
      <c r="L524" s="176" t="s">
        <v>8138</v>
      </c>
      <c r="M524" s="176" t="s">
        <v>3186</v>
      </c>
      <c r="N524" s="176" t="s">
        <v>3160</v>
      </c>
      <c r="O524" s="56">
        <v>1</v>
      </c>
      <c r="P524" s="176" t="s">
        <v>8139</v>
      </c>
    </row>
    <row r="525" spans="1:16" ht="20.100000000000001" customHeight="1" x14ac:dyDescent="0.25">
      <c r="A525" s="175">
        <v>521</v>
      </c>
      <c r="B525" s="176" t="s">
        <v>8134</v>
      </c>
      <c r="C525" s="176" t="s">
        <v>8143</v>
      </c>
      <c r="D525" s="176" t="s">
        <v>8144</v>
      </c>
      <c r="E525" s="176" t="s">
        <v>8144</v>
      </c>
      <c r="F525" s="176" t="s">
        <v>8143</v>
      </c>
      <c r="G525" s="177"/>
      <c r="H525" s="177"/>
      <c r="I525" s="176" t="s">
        <v>8137</v>
      </c>
      <c r="J525" s="178">
        <v>101.98019801980197</v>
      </c>
      <c r="K525" s="55">
        <v>13</v>
      </c>
      <c r="L525" s="176" t="s">
        <v>8138</v>
      </c>
      <c r="M525" s="176" t="s">
        <v>3186</v>
      </c>
      <c r="N525" s="176" t="s">
        <v>3160</v>
      </c>
      <c r="O525" s="56">
        <v>1</v>
      </c>
      <c r="P525" s="176" t="s">
        <v>8139</v>
      </c>
    </row>
    <row r="526" spans="1:16" ht="20.100000000000001" customHeight="1" x14ac:dyDescent="0.25">
      <c r="A526" s="175">
        <v>522</v>
      </c>
      <c r="B526" s="176" t="s">
        <v>8134</v>
      </c>
      <c r="C526" s="176" t="s">
        <v>8143</v>
      </c>
      <c r="D526" s="176" t="s">
        <v>8144</v>
      </c>
      <c r="E526" s="176" t="s">
        <v>8144</v>
      </c>
      <c r="F526" s="176" t="s">
        <v>8143</v>
      </c>
      <c r="G526" s="177"/>
      <c r="H526" s="177"/>
      <c r="I526" s="176" t="s">
        <v>8137</v>
      </c>
      <c r="J526" s="178">
        <v>110.89108910891089</v>
      </c>
      <c r="K526" s="55">
        <v>13</v>
      </c>
      <c r="L526" s="176" t="s">
        <v>8138</v>
      </c>
      <c r="M526" s="176" t="s">
        <v>3186</v>
      </c>
      <c r="N526" s="176" t="s">
        <v>3160</v>
      </c>
      <c r="O526" s="56">
        <v>1</v>
      </c>
      <c r="P526" s="176" t="s">
        <v>8145</v>
      </c>
    </row>
    <row r="527" spans="1:16" ht="20.100000000000001" customHeight="1" x14ac:dyDescent="0.25">
      <c r="A527" s="175">
        <v>523</v>
      </c>
      <c r="B527" s="176" t="s">
        <v>8134</v>
      </c>
      <c r="C527" s="176" t="s">
        <v>8143</v>
      </c>
      <c r="D527" s="176" t="s">
        <v>8144</v>
      </c>
      <c r="E527" s="176" t="s">
        <v>8144</v>
      </c>
      <c r="F527" s="176" t="s">
        <v>8143</v>
      </c>
      <c r="G527" s="177"/>
      <c r="H527" s="177"/>
      <c r="I527" s="176" t="s">
        <v>8137</v>
      </c>
      <c r="J527" s="178">
        <v>114.85148514851485</v>
      </c>
      <c r="K527" s="55">
        <v>13</v>
      </c>
      <c r="L527" s="176" t="s">
        <v>8138</v>
      </c>
      <c r="M527" s="176" t="s">
        <v>3186</v>
      </c>
      <c r="N527" s="176" t="s">
        <v>3160</v>
      </c>
      <c r="O527" s="56">
        <v>1</v>
      </c>
      <c r="P527" s="176" t="s">
        <v>8145</v>
      </c>
    </row>
    <row r="528" spans="1:16" ht="20.100000000000001" customHeight="1" x14ac:dyDescent="0.25">
      <c r="A528" s="175">
        <v>524</v>
      </c>
      <c r="B528" s="176" t="s">
        <v>8134</v>
      </c>
      <c r="C528" s="176" t="s">
        <v>8143</v>
      </c>
      <c r="D528" s="176" t="s">
        <v>8144</v>
      </c>
      <c r="E528" s="176" t="s">
        <v>8144</v>
      </c>
      <c r="F528" s="176" t="s">
        <v>8143</v>
      </c>
      <c r="G528" s="177"/>
      <c r="H528" s="177"/>
      <c r="I528" s="176" t="s">
        <v>8137</v>
      </c>
      <c r="J528" s="178">
        <v>120.79207920792079</v>
      </c>
      <c r="K528" s="55">
        <v>13</v>
      </c>
      <c r="L528" s="176" t="s">
        <v>8138</v>
      </c>
      <c r="M528" s="176" t="s">
        <v>3186</v>
      </c>
      <c r="N528" s="176" t="s">
        <v>3160</v>
      </c>
      <c r="O528" s="56">
        <v>1</v>
      </c>
      <c r="P528" s="176" t="s">
        <v>8145</v>
      </c>
    </row>
    <row r="529" spans="1:16" ht="20.100000000000001" customHeight="1" x14ac:dyDescent="0.25">
      <c r="A529" s="175">
        <v>525</v>
      </c>
      <c r="B529" s="176" t="s">
        <v>8134</v>
      </c>
      <c r="C529" s="176" t="s">
        <v>8143</v>
      </c>
      <c r="D529" s="176" t="s">
        <v>8144</v>
      </c>
      <c r="E529" s="176" t="s">
        <v>8144</v>
      </c>
      <c r="F529" s="176" t="s">
        <v>8143</v>
      </c>
      <c r="G529" s="177"/>
      <c r="H529" s="177"/>
      <c r="I529" s="176" t="s">
        <v>8137</v>
      </c>
      <c r="J529" s="178">
        <v>95.049504950495049</v>
      </c>
      <c r="K529" s="55">
        <v>13</v>
      </c>
      <c r="L529" s="176" t="s">
        <v>8138</v>
      </c>
      <c r="M529" s="176" t="s">
        <v>3186</v>
      </c>
      <c r="N529" s="176" t="s">
        <v>3160</v>
      </c>
      <c r="O529" s="56">
        <v>1</v>
      </c>
      <c r="P529" s="176" t="s">
        <v>8145</v>
      </c>
    </row>
    <row r="530" spans="1:16" ht="20.100000000000001" customHeight="1" x14ac:dyDescent="0.25">
      <c r="A530" s="175">
        <v>526</v>
      </c>
      <c r="B530" s="176" t="s">
        <v>8134</v>
      </c>
      <c r="C530" s="176" t="s">
        <v>8143</v>
      </c>
      <c r="D530" s="176" t="s">
        <v>8144</v>
      </c>
      <c r="E530" s="176" t="s">
        <v>8144</v>
      </c>
      <c r="F530" s="176" t="s">
        <v>8143</v>
      </c>
      <c r="G530" s="177"/>
      <c r="H530" s="177"/>
      <c r="I530" s="176" t="s">
        <v>8137</v>
      </c>
      <c r="J530" s="178">
        <v>97.029702970297024</v>
      </c>
      <c r="K530" s="55">
        <v>13</v>
      </c>
      <c r="L530" s="176" t="s">
        <v>8138</v>
      </c>
      <c r="M530" s="176" t="s">
        <v>3186</v>
      </c>
      <c r="N530" s="176" t="s">
        <v>3160</v>
      </c>
      <c r="O530" s="56">
        <v>1</v>
      </c>
      <c r="P530" s="176" t="s">
        <v>8145</v>
      </c>
    </row>
    <row r="531" spans="1:16" ht="20.100000000000001" customHeight="1" x14ac:dyDescent="0.25">
      <c r="A531" s="175">
        <v>527</v>
      </c>
      <c r="B531" s="176" t="s">
        <v>8134</v>
      </c>
      <c r="C531" s="176" t="s">
        <v>8143</v>
      </c>
      <c r="D531" s="176" t="s">
        <v>8144</v>
      </c>
      <c r="E531" s="176" t="s">
        <v>8144</v>
      </c>
      <c r="F531" s="176" t="s">
        <v>8143</v>
      </c>
      <c r="G531" s="177"/>
      <c r="H531" s="177"/>
      <c r="I531" s="176" t="s">
        <v>8137</v>
      </c>
      <c r="J531" s="178">
        <v>158.41584158415841</v>
      </c>
      <c r="K531" s="55">
        <v>13</v>
      </c>
      <c r="L531" s="176" t="s">
        <v>8138</v>
      </c>
      <c r="M531" s="176" t="s">
        <v>3186</v>
      </c>
      <c r="N531" s="176" t="s">
        <v>3160</v>
      </c>
      <c r="O531" s="56">
        <v>1</v>
      </c>
      <c r="P531" s="176" t="s">
        <v>8145</v>
      </c>
    </row>
    <row r="532" spans="1:16" ht="20.100000000000001" customHeight="1" x14ac:dyDescent="0.25">
      <c r="A532" s="175">
        <v>528</v>
      </c>
      <c r="B532" s="176" t="s">
        <v>8134</v>
      </c>
      <c r="C532" s="176" t="s">
        <v>8143</v>
      </c>
      <c r="D532" s="176" t="s">
        <v>8144</v>
      </c>
      <c r="E532" s="176" t="s">
        <v>8144</v>
      </c>
      <c r="F532" s="176" t="s">
        <v>8143</v>
      </c>
      <c r="G532" s="177"/>
      <c r="H532" s="177"/>
      <c r="I532" s="176" t="s">
        <v>8137</v>
      </c>
      <c r="J532" s="178">
        <v>90.099009900990097</v>
      </c>
      <c r="K532" s="55">
        <v>13</v>
      </c>
      <c r="L532" s="176" t="s">
        <v>8138</v>
      </c>
      <c r="M532" s="176" t="s">
        <v>3186</v>
      </c>
      <c r="N532" s="176" t="s">
        <v>3160</v>
      </c>
      <c r="O532" s="56">
        <v>1</v>
      </c>
      <c r="P532" s="176" t="s">
        <v>8145</v>
      </c>
    </row>
    <row r="533" spans="1:16" ht="20.100000000000001" customHeight="1" x14ac:dyDescent="0.25">
      <c r="A533" s="175">
        <v>529</v>
      </c>
      <c r="B533" s="176" t="s">
        <v>8134</v>
      </c>
      <c r="C533" s="176" t="s">
        <v>8143</v>
      </c>
      <c r="D533" s="176" t="s">
        <v>8144</v>
      </c>
      <c r="E533" s="176" t="s">
        <v>8144</v>
      </c>
      <c r="F533" s="176" t="s">
        <v>8143</v>
      </c>
      <c r="G533" s="177"/>
      <c r="H533" s="177"/>
      <c r="I533" s="176" t="s">
        <v>8137</v>
      </c>
      <c r="J533" s="178">
        <v>69.306930693069305</v>
      </c>
      <c r="K533" s="55">
        <v>15</v>
      </c>
      <c r="L533" s="176" t="s">
        <v>8138</v>
      </c>
      <c r="M533" s="176" t="s">
        <v>3186</v>
      </c>
      <c r="N533" s="176" t="s">
        <v>5722</v>
      </c>
      <c r="O533" s="56">
        <v>1</v>
      </c>
      <c r="P533" s="176" t="s">
        <v>8145</v>
      </c>
    </row>
    <row r="534" spans="1:16" ht="20.100000000000001" customHeight="1" x14ac:dyDescent="0.25">
      <c r="A534" s="175">
        <v>530</v>
      </c>
      <c r="B534" s="176" t="s">
        <v>8134</v>
      </c>
      <c r="C534" s="176" t="s">
        <v>8143</v>
      </c>
      <c r="D534" s="176" t="s">
        <v>8144</v>
      </c>
      <c r="E534" s="176" t="s">
        <v>8144</v>
      </c>
      <c r="F534" s="176" t="s">
        <v>8143</v>
      </c>
      <c r="G534" s="177"/>
      <c r="H534" s="177"/>
      <c r="I534" s="176" t="s">
        <v>8137</v>
      </c>
      <c r="J534" s="178">
        <v>145.54455445544554</v>
      </c>
      <c r="K534" s="55">
        <v>15</v>
      </c>
      <c r="L534" s="176" t="s">
        <v>8138</v>
      </c>
      <c r="M534" s="176" t="s">
        <v>3186</v>
      </c>
      <c r="N534" s="176" t="s">
        <v>5722</v>
      </c>
      <c r="O534" s="56">
        <v>1</v>
      </c>
      <c r="P534" s="176" t="s">
        <v>8139</v>
      </c>
    </row>
    <row r="535" spans="1:16" ht="20.100000000000001" customHeight="1" x14ac:dyDescent="0.25">
      <c r="A535" s="175">
        <v>531</v>
      </c>
      <c r="B535" s="176" t="s">
        <v>8134</v>
      </c>
      <c r="C535" s="176" t="s">
        <v>8143</v>
      </c>
      <c r="D535" s="176" t="s">
        <v>8144</v>
      </c>
      <c r="E535" s="176" t="s">
        <v>8144</v>
      </c>
      <c r="F535" s="176" t="s">
        <v>8143</v>
      </c>
      <c r="G535" s="177"/>
      <c r="H535" s="177"/>
      <c r="I535" s="176" t="s">
        <v>8137</v>
      </c>
      <c r="J535" s="178">
        <v>148.51485148514851</v>
      </c>
      <c r="K535" s="55">
        <v>15</v>
      </c>
      <c r="L535" s="176" t="s">
        <v>8138</v>
      </c>
      <c r="M535" s="176" t="s">
        <v>3186</v>
      </c>
      <c r="N535" s="176" t="s">
        <v>5722</v>
      </c>
      <c r="O535" s="56">
        <v>1</v>
      </c>
      <c r="P535" s="176" t="s">
        <v>8139</v>
      </c>
    </row>
    <row r="536" spans="1:16" ht="20.100000000000001" customHeight="1" x14ac:dyDescent="0.25">
      <c r="A536" s="175">
        <v>532</v>
      </c>
      <c r="B536" s="176" t="s">
        <v>8134</v>
      </c>
      <c r="C536" s="176" t="s">
        <v>8143</v>
      </c>
      <c r="D536" s="176" t="s">
        <v>8144</v>
      </c>
      <c r="E536" s="176" t="s">
        <v>8144</v>
      </c>
      <c r="F536" s="176" t="s">
        <v>8143</v>
      </c>
      <c r="G536" s="177"/>
      <c r="H536" s="177"/>
      <c r="I536" s="176" t="s">
        <v>8137</v>
      </c>
      <c r="J536" s="178">
        <v>157.42574257425741</v>
      </c>
      <c r="K536" s="55">
        <v>13</v>
      </c>
      <c r="L536" s="176" t="s">
        <v>8138</v>
      </c>
      <c r="M536" s="176" t="s">
        <v>3186</v>
      </c>
      <c r="N536" s="176" t="s">
        <v>3160</v>
      </c>
      <c r="O536" s="56">
        <v>1</v>
      </c>
      <c r="P536" s="176" t="s">
        <v>8139</v>
      </c>
    </row>
    <row r="537" spans="1:16" ht="20.100000000000001" customHeight="1" x14ac:dyDescent="0.25">
      <c r="A537" s="175">
        <v>533</v>
      </c>
      <c r="B537" s="176" t="s">
        <v>8134</v>
      </c>
      <c r="C537" s="176" t="s">
        <v>8143</v>
      </c>
      <c r="D537" s="176" t="s">
        <v>8144</v>
      </c>
      <c r="E537" s="176" t="s">
        <v>8144</v>
      </c>
      <c r="F537" s="176" t="s">
        <v>8143</v>
      </c>
      <c r="G537" s="177"/>
      <c r="H537" s="177"/>
      <c r="I537" s="176" t="s">
        <v>8137</v>
      </c>
      <c r="J537" s="178">
        <v>141.58415841584159</v>
      </c>
      <c r="K537" s="55">
        <v>13</v>
      </c>
      <c r="L537" s="176" t="s">
        <v>8138</v>
      </c>
      <c r="M537" s="176" t="s">
        <v>3186</v>
      </c>
      <c r="N537" s="176" t="s">
        <v>3160</v>
      </c>
      <c r="O537" s="56">
        <v>1</v>
      </c>
      <c r="P537" s="176" t="s">
        <v>8139</v>
      </c>
    </row>
    <row r="538" spans="1:16" ht="20.100000000000001" customHeight="1" x14ac:dyDescent="0.25">
      <c r="A538" s="175">
        <v>534</v>
      </c>
      <c r="B538" s="176" t="s">
        <v>8134</v>
      </c>
      <c r="C538" s="176" t="s">
        <v>8143</v>
      </c>
      <c r="D538" s="176" t="s">
        <v>8144</v>
      </c>
      <c r="E538" s="176" t="s">
        <v>8144</v>
      </c>
      <c r="F538" s="176" t="s">
        <v>8143</v>
      </c>
      <c r="G538" s="177"/>
      <c r="H538" s="177"/>
      <c r="I538" s="176" t="s">
        <v>8137</v>
      </c>
      <c r="J538" s="178">
        <v>150.49504950495049</v>
      </c>
      <c r="K538" s="55">
        <v>13</v>
      </c>
      <c r="L538" s="176" t="s">
        <v>8138</v>
      </c>
      <c r="M538" s="176" t="s">
        <v>3186</v>
      </c>
      <c r="N538" s="176" t="s">
        <v>3160</v>
      </c>
      <c r="O538" s="56">
        <v>1</v>
      </c>
      <c r="P538" s="176" t="s">
        <v>8139</v>
      </c>
    </row>
    <row r="539" spans="1:16" ht="20.100000000000001" customHeight="1" x14ac:dyDescent="0.25">
      <c r="A539" s="175">
        <v>535</v>
      </c>
      <c r="B539" s="176" t="s">
        <v>8134</v>
      </c>
      <c r="C539" s="176" t="s">
        <v>8143</v>
      </c>
      <c r="D539" s="176" t="s">
        <v>8144</v>
      </c>
      <c r="E539" s="176" t="s">
        <v>8144</v>
      </c>
      <c r="F539" s="176" t="s">
        <v>8143</v>
      </c>
      <c r="G539" s="177"/>
      <c r="H539" s="177"/>
      <c r="I539" s="176" t="s">
        <v>8137</v>
      </c>
      <c r="J539" s="178">
        <v>158.41584158415841</v>
      </c>
      <c r="K539" s="55">
        <v>13</v>
      </c>
      <c r="L539" s="176" t="s">
        <v>8138</v>
      </c>
      <c r="M539" s="176" t="s">
        <v>3186</v>
      </c>
      <c r="N539" s="176" t="s">
        <v>3160</v>
      </c>
      <c r="O539" s="56">
        <v>1</v>
      </c>
      <c r="P539" s="176" t="s">
        <v>8139</v>
      </c>
    </row>
    <row r="540" spans="1:16" ht="20.100000000000001" customHeight="1" x14ac:dyDescent="0.25">
      <c r="A540" s="175">
        <v>536</v>
      </c>
      <c r="B540" s="176" t="s">
        <v>8134</v>
      </c>
      <c r="C540" s="176" t="s">
        <v>8143</v>
      </c>
      <c r="D540" s="176" t="s">
        <v>8144</v>
      </c>
      <c r="E540" s="176" t="s">
        <v>8144</v>
      </c>
      <c r="F540" s="176" t="s">
        <v>8143</v>
      </c>
      <c r="G540" s="177"/>
      <c r="H540" s="177"/>
      <c r="I540" s="176" t="s">
        <v>8137</v>
      </c>
      <c r="J540" s="178">
        <v>147.52475247524751</v>
      </c>
      <c r="K540" s="55">
        <v>13</v>
      </c>
      <c r="L540" s="176" t="s">
        <v>8138</v>
      </c>
      <c r="M540" s="176" t="s">
        <v>3186</v>
      </c>
      <c r="N540" s="176" t="s">
        <v>3160</v>
      </c>
      <c r="O540" s="56">
        <v>1</v>
      </c>
      <c r="P540" s="176" t="s">
        <v>8139</v>
      </c>
    </row>
    <row r="541" spans="1:16" ht="20.100000000000001" customHeight="1" x14ac:dyDescent="0.25">
      <c r="A541" s="175">
        <v>537</v>
      </c>
      <c r="B541" s="176" t="s">
        <v>8134</v>
      </c>
      <c r="C541" s="176" t="s">
        <v>8143</v>
      </c>
      <c r="D541" s="176" t="s">
        <v>8144</v>
      </c>
      <c r="E541" s="176" t="s">
        <v>8144</v>
      </c>
      <c r="F541" s="176" t="s">
        <v>8143</v>
      </c>
      <c r="G541" s="177"/>
      <c r="H541" s="177"/>
      <c r="I541" s="176" t="s">
        <v>8137</v>
      </c>
      <c r="J541" s="178">
        <v>139.60396039603961</v>
      </c>
      <c r="K541" s="55">
        <v>13</v>
      </c>
      <c r="L541" s="176" t="s">
        <v>8138</v>
      </c>
      <c r="M541" s="176" t="s">
        <v>3186</v>
      </c>
      <c r="N541" s="176" t="s">
        <v>3160</v>
      </c>
      <c r="O541" s="56">
        <v>1</v>
      </c>
      <c r="P541" s="176" t="s">
        <v>8145</v>
      </c>
    </row>
    <row r="542" spans="1:16" ht="20.100000000000001" customHeight="1" x14ac:dyDescent="0.25">
      <c r="A542" s="175">
        <v>538</v>
      </c>
      <c r="B542" s="176" t="s">
        <v>8134</v>
      </c>
      <c r="C542" s="176" t="s">
        <v>8143</v>
      </c>
      <c r="D542" s="176" t="s">
        <v>8144</v>
      </c>
      <c r="E542" s="176" t="s">
        <v>8144</v>
      </c>
      <c r="F542" s="176" t="s">
        <v>8143</v>
      </c>
      <c r="G542" s="177"/>
      <c r="H542" s="177"/>
      <c r="I542" s="176" t="s">
        <v>8137</v>
      </c>
      <c r="J542" s="178">
        <v>136.63366336633663</v>
      </c>
      <c r="K542" s="55">
        <v>13</v>
      </c>
      <c r="L542" s="176" t="s">
        <v>8138</v>
      </c>
      <c r="M542" s="176" t="s">
        <v>3186</v>
      </c>
      <c r="N542" s="176" t="s">
        <v>3160</v>
      </c>
      <c r="O542" s="56">
        <v>1</v>
      </c>
      <c r="P542" s="176" t="s">
        <v>8145</v>
      </c>
    </row>
    <row r="543" spans="1:16" ht="20.100000000000001" customHeight="1" x14ac:dyDescent="0.25">
      <c r="A543" s="175">
        <v>539</v>
      </c>
      <c r="B543" s="176" t="s">
        <v>8134</v>
      </c>
      <c r="C543" s="176" t="s">
        <v>8143</v>
      </c>
      <c r="D543" s="176" t="s">
        <v>8144</v>
      </c>
      <c r="E543" s="176" t="s">
        <v>8144</v>
      </c>
      <c r="F543" s="176" t="s">
        <v>8143</v>
      </c>
      <c r="G543" s="177"/>
      <c r="H543" s="177"/>
      <c r="I543" s="176" t="s">
        <v>8137</v>
      </c>
      <c r="J543" s="178">
        <v>146.53465346534654</v>
      </c>
      <c r="K543" s="55">
        <v>12</v>
      </c>
      <c r="L543" s="176" t="s">
        <v>8138</v>
      </c>
      <c r="M543" s="176" t="s">
        <v>3186</v>
      </c>
      <c r="N543" s="176" t="s">
        <v>3173</v>
      </c>
      <c r="O543" s="56">
        <v>1</v>
      </c>
      <c r="P543" s="176" t="s">
        <v>8139</v>
      </c>
    </row>
    <row r="544" spans="1:16" ht="20.100000000000001" customHeight="1" x14ac:dyDescent="0.25">
      <c r="A544" s="175">
        <v>540</v>
      </c>
      <c r="B544" s="176" t="s">
        <v>8134</v>
      </c>
      <c r="C544" s="176" t="s">
        <v>8143</v>
      </c>
      <c r="D544" s="176" t="s">
        <v>8144</v>
      </c>
      <c r="E544" s="176" t="s">
        <v>8144</v>
      </c>
      <c r="F544" s="176" t="s">
        <v>8143</v>
      </c>
      <c r="G544" s="177"/>
      <c r="H544" s="177"/>
      <c r="I544" s="176" t="s">
        <v>8137</v>
      </c>
      <c r="J544" s="178">
        <v>164.35643564356437</v>
      </c>
      <c r="K544" s="55">
        <v>13</v>
      </c>
      <c r="L544" s="176" t="s">
        <v>8138</v>
      </c>
      <c r="M544" s="176" t="s">
        <v>3186</v>
      </c>
      <c r="N544" s="176" t="s">
        <v>3160</v>
      </c>
      <c r="O544" s="56">
        <v>1</v>
      </c>
      <c r="P544" s="176" t="s">
        <v>8145</v>
      </c>
    </row>
    <row r="545" spans="1:16" ht="20.100000000000001" customHeight="1" x14ac:dyDescent="0.25">
      <c r="A545" s="175">
        <v>541</v>
      </c>
      <c r="B545" s="176" t="s">
        <v>8134</v>
      </c>
      <c r="C545" s="176" t="s">
        <v>8143</v>
      </c>
      <c r="D545" s="176" t="s">
        <v>8144</v>
      </c>
      <c r="E545" s="176" t="s">
        <v>8144</v>
      </c>
      <c r="F545" s="176" t="s">
        <v>8143</v>
      </c>
      <c r="G545" s="177"/>
      <c r="H545" s="177"/>
      <c r="I545" s="176" t="s">
        <v>8137</v>
      </c>
      <c r="J545" s="178">
        <v>59.405940594059409</v>
      </c>
      <c r="K545" s="55">
        <v>13</v>
      </c>
      <c r="L545" s="176" t="s">
        <v>8138</v>
      </c>
      <c r="M545" s="176" t="s">
        <v>3186</v>
      </c>
      <c r="N545" s="176" t="s">
        <v>3160</v>
      </c>
      <c r="O545" s="56">
        <v>1</v>
      </c>
      <c r="P545" s="176" t="s">
        <v>8139</v>
      </c>
    </row>
    <row r="546" spans="1:16" ht="20.100000000000001" customHeight="1" x14ac:dyDescent="0.25">
      <c r="A546" s="175">
        <v>542</v>
      </c>
      <c r="B546" s="176" t="s">
        <v>8134</v>
      </c>
      <c r="C546" s="176" t="s">
        <v>8143</v>
      </c>
      <c r="D546" s="176" t="s">
        <v>8144</v>
      </c>
      <c r="E546" s="176" t="s">
        <v>8144</v>
      </c>
      <c r="F546" s="176" t="s">
        <v>8143</v>
      </c>
      <c r="G546" s="177"/>
      <c r="H546" s="177"/>
      <c r="I546" s="176" t="s">
        <v>8137</v>
      </c>
      <c r="J546" s="178">
        <v>83.168316831683171</v>
      </c>
      <c r="K546" s="55">
        <v>13</v>
      </c>
      <c r="L546" s="176" t="s">
        <v>8138</v>
      </c>
      <c r="M546" s="176" t="s">
        <v>3186</v>
      </c>
      <c r="N546" s="176" t="s">
        <v>3160</v>
      </c>
      <c r="O546" s="56">
        <v>1</v>
      </c>
      <c r="P546" s="176" t="s">
        <v>8139</v>
      </c>
    </row>
    <row r="547" spans="1:16" ht="20.100000000000001" customHeight="1" x14ac:dyDescent="0.25">
      <c r="A547" s="175">
        <v>543</v>
      </c>
      <c r="B547" s="176" t="s">
        <v>8134</v>
      </c>
      <c r="C547" s="176" t="s">
        <v>8143</v>
      </c>
      <c r="D547" s="176" t="s">
        <v>8144</v>
      </c>
      <c r="E547" s="176" t="s">
        <v>8144</v>
      </c>
      <c r="F547" s="176" t="s">
        <v>8143</v>
      </c>
      <c r="G547" s="177"/>
      <c r="H547" s="177"/>
      <c r="I547" s="176" t="s">
        <v>8137</v>
      </c>
      <c r="J547" s="178">
        <v>76.237623762376231</v>
      </c>
      <c r="K547" s="55">
        <v>13</v>
      </c>
      <c r="L547" s="176" t="s">
        <v>8138</v>
      </c>
      <c r="M547" s="176" t="s">
        <v>3186</v>
      </c>
      <c r="N547" s="176" t="s">
        <v>3160</v>
      </c>
      <c r="O547" s="56">
        <v>1</v>
      </c>
      <c r="P547" s="176" t="s">
        <v>8139</v>
      </c>
    </row>
    <row r="548" spans="1:16" ht="20.100000000000001" customHeight="1" x14ac:dyDescent="0.25">
      <c r="A548" s="175">
        <v>544</v>
      </c>
      <c r="B548" s="176" t="s">
        <v>8134</v>
      </c>
      <c r="C548" s="176" t="s">
        <v>8143</v>
      </c>
      <c r="D548" s="176" t="s">
        <v>8144</v>
      </c>
      <c r="E548" s="176" t="s">
        <v>8144</v>
      </c>
      <c r="F548" s="176" t="s">
        <v>8143</v>
      </c>
      <c r="G548" s="177"/>
      <c r="H548" s="177"/>
      <c r="I548" s="176" t="s">
        <v>8137</v>
      </c>
      <c r="J548" s="178">
        <v>22.772277227722771</v>
      </c>
      <c r="K548" s="55">
        <v>13</v>
      </c>
      <c r="L548" s="176" t="s">
        <v>8138</v>
      </c>
      <c r="M548" s="176" t="s">
        <v>3186</v>
      </c>
      <c r="N548" s="176" t="s">
        <v>3160</v>
      </c>
      <c r="O548" s="56">
        <v>1</v>
      </c>
      <c r="P548" s="176" t="s">
        <v>8139</v>
      </c>
    </row>
    <row r="549" spans="1:16" ht="20.100000000000001" customHeight="1" x14ac:dyDescent="0.25">
      <c r="A549" s="175">
        <v>545</v>
      </c>
      <c r="B549" s="176" t="s">
        <v>8134</v>
      </c>
      <c r="C549" s="176" t="s">
        <v>8143</v>
      </c>
      <c r="D549" s="176" t="s">
        <v>8144</v>
      </c>
      <c r="E549" s="176" t="s">
        <v>8144</v>
      </c>
      <c r="F549" s="176" t="s">
        <v>8143</v>
      </c>
      <c r="G549" s="177"/>
      <c r="H549" s="177"/>
      <c r="I549" s="176" t="s">
        <v>8137</v>
      </c>
      <c r="J549" s="178">
        <v>60.396039603960396</v>
      </c>
      <c r="K549" s="55">
        <v>13</v>
      </c>
      <c r="L549" s="176" t="s">
        <v>8138</v>
      </c>
      <c r="M549" s="176" t="s">
        <v>3186</v>
      </c>
      <c r="N549" s="176" t="s">
        <v>3160</v>
      </c>
      <c r="O549" s="56">
        <v>1</v>
      </c>
      <c r="P549" s="176" t="s">
        <v>8139</v>
      </c>
    </row>
    <row r="550" spans="1:16" ht="20.100000000000001" customHeight="1" x14ac:dyDescent="0.25">
      <c r="A550" s="175">
        <v>546</v>
      </c>
      <c r="B550" s="176" t="s">
        <v>8134</v>
      </c>
      <c r="C550" s="176" t="s">
        <v>8143</v>
      </c>
      <c r="D550" s="176" t="s">
        <v>8144</v>
      </c>
      <c r="E550" s="176" t="s">
        <v>8144</v>
      </c>
      <c r="F550" s="176" t="s">
        <v>8143</v>
      </c>
      <c r="G550" s="177"/>
      <c r="H550" s="177"/>
      <c r="I550" s="176" t="s">
        <v>8137</v>
      </c>
      <c r="J550" s="178">
        <v>17.821782178217823</v>
      </c>
      <c r="K550" s="55">
        <v>13</v>
      </c>
      <c r="L550" s="176" t="s">
        <v>8138</v>
      </c>
      <c r="M550" s="176" t="s">
        <v>3186</v>
      </c>
      <c r="N550" s="176" t="s">
        <v>3160</v>
      </c>
      <c r="O550" s="56">
        <v>1</v>
      </c>
      <c r="P550" s="176" t="s">
        <v>8139</v>
      </c>
    </row>
    <row r="551" spans="1:16" ht="20.100000000000001" customHeight="1" x14ac:dyDescent="0.25">
      <c r="A551" s="175">
        <v>547</v>
      </c>
      <c r="B551" s="176" t="s">
        <v>8134</v>
      </c>
      <c r="C551" s="176" t="s">
        <v>8143</v>
      </c>
      <c r="D551" s="176" t="s">
        <v>8144</v>
      </c>
      <c r="E551" s="176" t="s">
        <v>8144</v>
      </c>
      <c r="F551" s="176" t="s">
        <v>8143</v>
      </c>
      <c r="G551" s="177"/>
      <c r="H551" s="177"/>
      <c r="I551" s="176" t="s">
        <v>8137</v>
      </c>
      <c r="J551" s="178">
        <v>19.801980198019802</v>
      </c>
      <c r="K551" s="55">
        <v>13</v>
      </c>
      <c r="L551" s="176" t="s">
        <v>8138</v>
      </c>
      <c r="M551" s="176" t="s">
        <v>3186</v>
      </c>
      <c r="N551" s="176" t="s">
        <v>3160</v>
      </c>
      <c r="O551" s="56">
        <v>1</v>
      </c>
      <c r="P551" s="176" t="s">
        <v>8139</v>
      </c>
    </row>
    <row r="552" spans="1:16" ht="20.100000000000001" customHeight="1" x14ac:dyDescent="0.25">
      <c r="A552" s="175">
        <v>548</v>
      </c>
      <c r="B552" s="176" t="s">
        <v>8134</v>
      </c>
      <c r="C552" s="176" t="s">
        <v>8143</v>
      </c>
      <c r="D552" s="176" t="s">
        <v>8144</v>
      </c>
      <c r="E552" s="176" t="s">
        <v>8144</v>
      </c>
      <c r="F552" s="176" t="s">
        <v>8143</v>
      </c>
      <c r="G552" s="177"/>
      <c r="H552" s="177"/>
      <c r="I552" s="176" t="s">
        <v>8137</v>
      </c>
      <c r="J552" s="178">
        <v>55.445544554455445</v>
      </c>
      <c r="K552" s="55">
        <v>13</v>
      </c>
      <c r="L552" s="176" t="s">
        <v>8138</v>
      </c>
      <c r="M552" s="176" t="s">
        <v>3186</v>
      </c>
      <c r="N552" s="176" t="s">
        <v>3160</v>
      </c>
      <c r="O552" s="56">
        <v>1</v>
      </c>
      <c r="P552" s="176" t="s">
        <v>8139</v>
      </c>
    </row>
    <row r="553" spans="1:16" ht="20.100000000000001" customHeight="1" x14ac:dyDescent="0.25">
      <c r="A553" s="175">
        <v>549</v>
      </c>
      <c r="B553" s="176" t="s">
        <v>8134</v>
      </c>
      <c r="C553" s="176" t="s">
        <v>8143</v>
      </c>
      <c r="D553" s="176" t="s">
        <v>8144</v>
      </c>
      <c r="E553" s="176" t="s">
        <v>8144</v>
      </c>
      <c r="F553" s="176" t="s">
        <v>8143</v>
      </c>
      <c r="G553" s="177"/>
      <c r="H553" s="177"/>
      <c r="I553" s="176" t="s">
        <v>8137</v>
      </c>
      <c r="J553" s="178">
        <v>49.504950495049506</v>
      </c>
      <c r="K553" s="55">
        <v>13</v>
      </c>
      <c r="L553" s="176" t="s">
        <v>8138</v>
      </c>
      <c r="M553" s="176" t="s">
        <v>3186</v>
      </c>
      <c r="N553" s="176" t="s">
        <v>3160</v>
      </c>
      <c r="O553" s="56">
        <v>1</v>
      </c>
      <c r="P553" s="176" t="s">
        <v>8139</v>
      </c>
    </row>
    <row r="554" spans="1:16" ht="20.100000000000001" customHeight="1" x14ac:dyDescent="0.25">
      <c r="A554" s="175">
        <v>550</v>
      </c>
      <c r="B554" s="176" t="s">
        <v>8134</v>
      </c>
      <c r="C554" s="176" t="s">
        <v>8143</v>
      </c>
      <c r="D554" s="176" t="s">
        <v>8144</v>
      </c>
      <c r="E554" s="176" t="s">
        <v>8144</v>
      </c>
      <c r="F554" s="176" t="s">
        <v>8143</v>
      </c>
      <c r="G554" s="177"/>
      <c r="H554" s="177"/>
      <c r="I554" s="176" t="s">
        <v>8137</v>
      </c>
      <c r="J554" s="178">
        <v>53.465346534653463</v>
      </c>
      <c r="K554" s="55">
        <v>13</v>
      </c>
      <c r="L554" s="176" t="s">
        <v>8138</v>
      </c>
      <c r="M554" s="176" t="s">
        <v>3186</v>
      </c>
      <c r="N554" s="176" t="s">
        <v>3160</v>
      </c>
      <c r="O554" s="56">
        <v>1</v>
      </c>
      <c r="P554" s="176" t="s">
        <v>8139</v>
      </c>
    </row>
    <row r="555" spans="1:16" ht="20.100000000000001" customHeight="1" x14ac:dyDescent="0.25">
      <c r="A555" s="175">
        <v>551</v>
      </c>
      <c r="B555" s="176" t="s">
        <v>8134</v>
      </c>
      <c r="C555" s="176" t="s">
        <v>8143</v>
      </c>
      <c r="D555" s="176" t="s">
        <v>8144</v>
      </c>
      <c r="E555" s="176" t="s">
        <v>8144</v>
      </c>
      <c r="F555" s="176" t="s">
        <v>8143</v>
      </c>
      <c r="G555" s="177"/>
      <c r="H555" s="177"/>
      <c r="I555" s="176" t="s">
        <v>8137</v>
      </c>
      <c r="J555" s="178">
        <v>105.94059405940594</v>
      </c>
      <c r="K555" s="55">
        <v>13</v>
      </c>
      <c r="L555" s="176" t="s">
        <v>8138</v>
      </c>
      <c r="M555" s="176" t="s">
        <v>3186</v>
      </c>
      <c r="N555" s="176" t="s">
        <v>3160</v>
      </c>
      <c r="O555" s="56">
        <v>1</v>
      </c>
      <c r="P555" s="176" t="s">
        <v>8139</v>
      </c>
    </row>
    <row r="556" spans="1:16" ht="20.100000000000001" customHeight="1" x14ac:dyDescent="0.25">
      <c r="A556" s="175">
        <v>552</v>
      </c>
      <c r="B556" s="176" t="s">
        <v>8134</v>
      </c>
      <c r="C556" s="176" t="s">
        <v>8143</v>
      </c>
      <c r="D556" s="176" t="s">
        <v>8144</v>
      </c>
      <c r="E556" s="176" t="s">
        <v>8144</v>
      </c>
      <c r="F556" s="176" t="s">
        <v>8143</v>
      </c>
      <c r="G556" s="177"/>
      <c r="H556" s="177"/>
      <c r="I556" s="176" t="s">
        <v>8137</v>
      </c>
      <c r="J556" s="178">
        <v>79.207920792079207</v>
      </c>
      <c r="K556" s="55">
        <v>12</v>
      </c>
      <c r="L556" s="176" t="s">
        <v>8138</v>
      </c>
      <c r="M556" s="176" t="s">
        <v>3186</v>
      </c>
      <c r="N556" s="176" t="s">
        <v>3173</v>
      </c>
      <c r="O556" s="56">
        <v>1</v>
      </c>
      <c r="P556" s="176" t="s">
        <v>8139</v>
      </c>
    </row>
    <row r="557" spans="1:16" ht="20.100000000000001" customHeight="1" x14ac:dyDescent="0.25">
      <c r="A557" s="175">
        <v>553</v>
      </c>
      <c r="B557" s="176" t="s">
        <v>8134</v>
      </c>
      <c r="C557" s="176" t="s">
        <v>8143</v>
      </c>
      <c r="D557" s="176" t="s">
        <v>8144</v>
      </c>
      <c r="E557" s="176" t="s">
        <v>8144</v>
      </c>
      <c r="F557" s="176" t="s">
        <v>8143</v>
      </c>
      <c r="G557" s="177"/>
      <c r="H557" s="177"/>
      <c r="I557" s="176" t="s">
        <v>8137</v>
      </c>
      <c r="J557" s="178">
        <v>8.9108910891089117</v>
      </c>
      <c r="K557" s="55">
        <v>13</v>
      </c>
      <c r="L557" s="176" t="s">
        <v>8138</v>
      </c>
      <c r="M557" s="176" t="s">
        <v>3186</v>
      </c>
      <c r="N557" s="176" t="s">
        <v>3160</v>
      </c>
      <c r="O557" s="56">
        <v>1</v>
      </c>
      <c r="P557" s="176" t="s">
        <v>8139</v>
      </c>
    </row>
    <row r="558" spans="1:16" ht="20.100000000000001" customHeight="1" x14ac:dyDescent="0.25">
      <c r="A558" s="175">
        <v>554</v>
      </c>
      <c r="B558" s="176" t="s">
        <v>8134</v>
      </c>
      <c r="C558" s="176" t="s">
        <v>8143</v>
      </c>
      <c r="D558" s="176" t="s">
        <v>8144</v>
      </c>
      <c r="E558" s="176" t="s">
        <v>8144</v>
      </c>
      <c r="F558" s="176" t="s">
        <v>8143</v>
      </c>
      <c r="G558" s="177"/>
      <c r="H558" s="177"/>
      <c r="I558" s="176" t="s">
        <v>8142</v>
      </c>
      <c r="J558" s="178">
        <v>39.6</v>
      </c>
      <c r="K558" s="55">
        <v>9</v>
      </c>
      <c r="L558" s="176" t="s">
        <v>8138</v>
      </c>
      <c r="M558" s="176" t="s">
        <v>3186</v>
      </c>
      <c r="N558" s="180" t="s">
        <v>3168</v>
      </c>
      <c r="O558" s="56">
        <v>1</v>
      </c>
      <c r="P558" s="176" t="s">
        <v>8139</v>
      </c>
    </row>
    <row r="559" spans="1:16" ht="20.100000000000001" customHeight="1" x14ac:dyDescent="0.25">
      <c r="A559" s="175">
        <v>555</v>
      </c>
      <c r="B559" s="176" t="s">
        <v>8134</v>
      </c>
      <c r="C559" s="176" t="s">
        <v>8143</v>
      </c>
      <c r="D559" s="176" t="s">
        <v>8144</v>
      </c>
      <c r="E559" s="176" t="s">
        <v>8144</v>
      </c>
      <c r="F559" s="176" t="s">
        <v>8143</v>
      </c>
      <c r="G559" s="177"/>
      <c r="H559" s="177"/>
      <c r="I559" s="176" t="s">
        <v>8142</v>
      </c>
      <c r="J559" s="178">
        <v>32.67326732673267</v>
      </c>
      <c r="K559" s="55">
        <v>9</v>
      </c>
      <c r="L559" s="176" t="s">
        <v>8138</v>
      </c>
      <c r="M559" s="176" t="s">
        <v>3186</v>
      </c>
      <c r="N559" s="180" t="s">
        <v>3168</v>
      </c>
      <c r="O559" s="56">
        <v>1</v>
      </c>
      <c r="P559" s="176" t="s">
        <v>8139</v>
      </c>
    </row>
    <row r="560" spans="1:16" ht="20.100000000000001" customHeight="1" x14ac:dyDescent="0.25">
      <c r="A560" s="175">
        <v>556</v>
      </c>
      <c r="B560" s="176" t="s">
        <v>8134</v>
      </c>
      <c r="C560" s="176" t="s">
        <v>8143</v>
      </c>
      <c r="D560" s="176" t="s">
        <v>8144</v>
      </c>
      <c r="E560" s="176" t="s">
        <v>8144</v>
      </c>
      <c r="F560" s="176" t="s">
        <v>8143</v>
      </c>
      <c r="G560" s="177"/>
      <c r="H560" s="177"/>
      <c r="I560" s="176" t="s">
        <v>8142</v>
      </c>
      <c r="J560" s="178">
        <v>34.653465346534652</v>
      </c>
      <c r="K560" s="55">
        <v>9</v>
      </c>
      <c r="L560" s="176" t="s">
        <v>8138</v>
      </c>
      <c r="M560" s="176" t="s">
        <v>3186</v>
      </c>
      <c r="N560" s="180" t="s">
        <v>3168</v>
      </c>
      <c r="O560" s="56">
        <v>1</v>
      </c>
      <c r="P560" s="176" t="s">
        <v>8139</v>
      </c>
    </row>
    <row r="561" spans="1:16" ht="20.100000000000001" customHeight="1" x14ac:dyDescent="0.25">
      <c r="A561" s="175">
        <v>557</v>
      </c>
      <c r="B561" s="176" t="s">
        <v>8134</v>
      </c>
      <c r="C561" s="176" t="s">
        <v>8143</v>
      </c>
      <c r="D561" s="176" t="s">
        <v>8144</v>
      </c>
      <c r="E561" s="176" t="s">
        <v>8144</v>
      </c>
      <c r="F561" s="176" t="s">
        <v>8143</v>
      </c>
      <c r="G561" s="177"/>
      <c r="H561" s="177"/>
      <c r="I561" s="176" t="s">
        <v>8142</v>
      </c>
      <c r="J561" s="178">
        <v>4.9504950495049505</v>
      </c>
      <c r="K561" s="55">
        <v>9</v>
      </c>
      <c r="L561" s="176" t="s">
        <v>8138</v>
      </c>
      <c r="M561" s="176" t="s">
        <v>3186</v>
      </c>
      <c r="N561" s="180" t="s">
        <v>3168</v>
      </c>
      <c r="O561" s="56">
        <v>1</v>
      </c>
      <c r="P561" s="176" t="s">
        <v>8139</v>
      </c>
    </row>
    <row r="562" spans="1:16" ht="20.100000000000001" customHeight="1" x14ac:dyDescent="0.25">
      <c r="A562" s="175">
        <v>558</v>
      </c>
      <c r="B562" s="176" t="s">
        <v>8134</v>
      </c>
      <c r="C562" s="176" t="s">
        <v>8143</v>
      </c>
      <c r="D562" s="176" t="s">
        <v>8144</v>
      </c>
      <c r="E562" s="176" t="s">
        <v>8144</v>
      </c>
      <c r="F562" s="176" t="s">
        <v>8143</v>
      </c>
      <c r="G562" s="177"/>
      <c r="H562" s="177"/>
      <c r="I562" s="176" t="s">
        <v>8142</v>
      </c>
      <c r="J562" s="178">
        <v>26.732673267326732</v>
      </c>
      <c r="K562" s="55">
        <v>9</v>
      </c>
      <c r="L562" s="176" t="s">
        <v>8138</v>
      </c>
      <c r="M562" s="176" t="s">
        <v>3186</v>
      </c>
      <c r="N562" s="180" t="s">
        <v>3168</v>
      </c>
      <c r="O562" s="56">
        <v>1</v>
      </c>
      <c r="P562" s="176" t="s">
        <v>8139</v>
      </c>
    </row>
    <row r="563" spans="1:16" ht="20.100000000000001" customHeight="1" x14ac:dyDescent="0.25">
      <c r="A563" s="175">
        <v>559</v>
      </c>
      <c r="B563" s="176" t="s">
        <v>8134</v>
      </c>
      <c r="C563" s="176" t="s">
        <v>8143</v>
      </c>
      <c r="D563" s="176" t="s">
        <v>8144</v>
      </c>
      <c r="E563" s="176" t="s">
        <v>8144</v>
      </c>
      <c r="F563" s="176" t="s">
        <v>8143</v>
      </c>
      <c r="G563" s="177"/>
      <c r="H563" s="177"/>
      <c r="I563" s="176" t="s">
        <v>8142</v>
      </c>
      <c r="J563" s="178">
        <v>26.732673267326732</v>
      </c>
      <c r="K563" s="55">
        <v>9</v>
      </c>
      <c r="L563" s="176" t="s">
        <v>8138</v>
      </c>
      <c r="M563" s="176" t="s">
        <v>3186</v>
      </c>
      <c r="N563" s="180" t="s">
        <v>3168</v>
      </c>
      <c r="O563" s="56">
        <v>1</v>
      </c>
      <c r="P563" s="176" t="s">
        <v>8139</v>
      </c>
    </row>
    <row r="564" spans="1:16" ht="20.100000000000001" customHeight="1" x14ac:dyDescent="0.25">
      <c r="A564" s="175">
        <v>560</v>
      </c>
      <c r="B564" s="176" t="s">
        <v>8134</v>
      </c>
      <c r="C564" s="176" t="s">
        <v>8143</v>
      </c>
      <c r="D564" s="176" t="s">
        <v>8144</v>
      </c>
      <c r="E564" s="176" t="s">
        <v>8144</v>
      </c>
      <c r="F564" s="176" t="s">
        <v>8143</v>
      </c>
      <c r="G564" s="177"/>
      <c r="H564" s="177"/>
      <c r="I564" s="176" t="s">
        <v>8142</v>
      </c>
      <c r="J564" s="178">
        <v>64.356435643564353</v>
      </c>
      <c r="K564" s="55">
        <v>9</v>
      </c>
      <c r="L564" s="176" t="s">
        <v>8138</v>
      </c>
      <c r="M564" s="176" t="s">
        <v>3186</v>
      </c>
      <c r="N564" s="180" t="s">
        <v>3168</v>
      </c>
      <c r="O564" s="56">
        <v>1</v>
      </c>
      <c r="P564" s="176" t="s">
        <v>8139</v>
      </c>
    </row>
    <row r="565" spans="1:16" ht="20.100000000000001" customHeight="1" x14ac:dyDescent="0.25">
      <c r="A565" s="175">
        <v>561</v>
      </c>
      <c r="B565" s="176" t="s">
        <v>8134</v>
      </c>
      <c r="C565" s="176" t="s">
        <v>8143</v>
      </c>
      <c r="D565" s="176" t="s">
        <v>8144</v>
      </c>
      <c r="E565" s="176" t="s">
        <v>8144</v>
      </c>
      <c r="F565" s="176" t="s">
        <v>8143</v>
      </c>
      <c r="G565" s="177"/>
      <c r="H565" s="177"/>
      <c r="I565" s="176" t="s">
        <v>8142</v>
      </c>
      <c r="J565" s="178">
        <v>39.603960396039604</v>
      </c>
      <c r="K565" s="55">
        <v>9</v>
      </c>
      <c r="L565" s="176" t="s">
        <v>8138</v>
      </c>
      <c r="M565" s="176" t="s">
        <v>3186</v>
      </c>
      <c r="N565" s="180" t="s">
        <v>3168</v>
      </c>
      <c r="O565" s="56">
        <v>1</v>
      </c>
      <c r="P565" s="176" t="s">
        <v>8139</v>
      </c>
    </row>
    <row r="566" spans="1:16" ht="20.100000000000001" customHeight="1" x14ac:dyDescent="0.25">
      <c r="A566" s="175">
        <v>562</v>
      </c>
      <c r="B566" s="176" t="s">
        <v>8134</v>
      </c>
      <c r="C566" s="176" t="s">
        <v>8143</v>
      </c>
      <c r="D566" s="176" t="s">
        <v>8144</v>
      </c>
      <c r="E566" s="176" t="s">
        <v>8144</v>
      </c>
      <c r="F566" s="176" t="s">
        <v>8143</v>
      </c>
      <c r="G566" s="177"/>
      <c r="H566" s="177"/>
      <c r="I566" s="176" t="s">
        <v>8142</v>
      </c>
      <c r="J566" s="178">
        <v>39.603960396039604</v>
      </c>
      <c r="K566" s="55">
        <v>9</v>
      </c>
      <c r="L566" s="176" t="s">
        <v>8138</v>
      </c>
      <c r="M566" s="176" t="s">
        <v>3186</v>
      </c>
      <c r="N566" s="180" t="s">
        <v>3168</v>
      </c>
      <c r="O566" s="56">
        <v>1</v>
      </c>
      <c r="P566" s="176" t="s">
        <v>8139</v>
      </c>
    </row>
    <row r="567" spans="1:16" ht="20.100000000000001" customHeight="1" x14ac:dyDescent="0.25">
      <c r="A567" s="175">
        <v>563</v>
      </c>
      <c r="B567" s="176" t="s">
        <v>8134</v>
      </c>
      <c r="C567" s="176" t="s">
        <v>8143</v>
      </c>
      <c r="D567" s="176" t="s">
        <v>8144</v>
      </c>
      <c r="E567" s="176" t="s">
        <v>8144</v>
      </c>
      <c r="F567" s="176" t="s">
        <v>8143</v>
      </c>
      <c r="G567" s="177"/>
      <c r="H567" s="177"/>
      <c r="I567" s="176" t="s">
        <v>8142</v>
      </c>
      <c r="J567" s="178">
        <v>42.574257425742573</v>
      </c>
      <c r="K567" s="55">
        <v>9</v>
      </c>
      <c r="L567" s="176" t="s">
        <v>8138</v>
      </c>
      <c r="M567" s="176" t="s">
        <v>3186</v>
      </c>
      <c r="N567" s="180" t="s">
        <v>3168</v>
      </c>
      <c r="O567" s="56">
        <v>1</v>
      </c>
      <c r="P567" s="176" t="s">
        <v>8139</v>
      </c>
    </row>
    <row r="568" spans="1:16" ht="20.100000000000001" customHeight="1" x14ac:dyDescent="0.25">
      <c r="A568" s="175">
        <v>564</v>
      </c>
      <c r="B568" s="176" t="s">
        <v>8134</v>
      </c>
      <c r="C568" s="176" t="s">
        <v>8143</v>
      </c>
      <c r="D568" s="176" t="s">
        <v>8144</v>
      </c>
      <c r="E568" s="176" t="s">
        <v>8144</v>
      </c>
      <c r="F568" s="176" t="s">
        <v>8143</v>
      </c>
      <c r="G568" s="177"/>
      <c r="H568" s="177"/>
      <c r="I568" s="176" t="s">
        <v>8137</v>
      </c>
      <c r="J568" s="178">
        <v>26.732673267326732</v>
      </c>
      <c r="K568" s="55">
        <v>13</v>
      </c>
      <c r="L568" s="176" t="s">
        <v>8138</v>
      </c>
      <c r="M568" s="176" t="s">
        <v>3186</v>
      </c>
      <c r="N568" s="176" t="s">
        <v>3160</v>
      </c>
      <c r="O568" s="56">
        <v>1</v>
      </c>
      <c r="P568" s="176" t="s">
        <v>8139</v>
      </c>
    </row>
    <row r="569" spans="1:16" ht="20.100000000000001" customHeight="1" x14ac:dyDescent="0.25">
      <c r="A569" s="175">
        <v>565</v>
      </c>
      <c r="B569" s="176" t="s">
        <v>8134</v>
      </c>
      <c r="C569" s="176" t="s">
        <v>8143</v>
      </c>
      <c r="D569" s="176" t="s">
        <v>8144</v>
      </c>
      <c r="E569" s="176" t="s">
        <v>8144</v>
      </c>
      <c r="F569" s="176" t="s">
        <v>8143</v>
      </c>
      <c r="G569" s="177"/>
      <c r="H569" s="177"/>
      <c r="I569" s="176" t="s">
        <v>8137</v>
      </c>
      <c r="J569" s="178">
        <v>37.623762376237622</v>
      </c>
      <c r="K569" s="55">
        <v>13</v>
      </c>
      <c r="L569" s="176" t="s">
        <v>8138</v>
      </c>
      <c r="M569" s="176" t="s">
        <v>3186</v>
      </c>
      <c r="N569" s="176" t="s">
        <v>3160</v>
      </c>
      <c r="O569" s="56">
        <v>1</v>
      </c>
      <c r="P569" s="176" t="s">
        <v>8139</v>
      </c>
    </row>
    <row r="570" spans="1:16" ht="20.100000000000001" customHeight="1" x14ac:dyDescent="0.25">
      <c r="A570" s="175">
        <v>566</v>
      </c>
      <c r="B570" s="176" t="s">
        <v>8134</v>
      </c>
      <c r="C570" s="176" t="s">
        <v>8143</v>
      </c>
      <c r="D570" s="176" t="s">
        <v>8144</v>
      </c>
      <c r="E570" s="176" t="s">
        <v>8144</v>
      </c>
      <c r="F570" s="176" t="s">
        <v>8143</v>
      </c>
      <c r="G570" s="177"/>
      <c r="H570" s="177"/>
      <c r="I570" s="176" t="s">
        <v>8137</v>
      </c>
      <c r="J570" s="178">
        <v>86.138613861386133</v>
      </c>
      <c r="K570" s="55">
        <v>13</v>
      </c>
      <c r="L570" s="176" t="s">
        <v>8138</v>
      </c>
      <c r="M570" s="176" t="s">
        <v>3186</v>
      </c>
      <c r="N570" s="176" t="s">
        <v>3160</v>
      </c>
      <c r="O570" s="56">
        <v>1</v>
      </c>
      <c r="P570" s="176" t="s">
        <v>8139</v>
      </c>
    </row>
    <row r="571" spans="1:16" ht="20.100000000000001" customHeight="1" x14ac:dyDescent="0.25">
      <c r="A571" s="175">
        <v>567</v>
      </c>
      <c r="B571" s="176" t="s">
        <v>8134</v>
      </c>
      <c r="C571" s="176" t="s">
        <v>8143</v>
      </c>
      <c r="D571" s="176" t="s">
        <v>8144</v>
      </c>
      <c r="E571" s="176" t="s">
        <v>8144</v>
      </c>
      <c r="F571" s="176" t="s">
        <v>8143</v>
      </c>
      <c r="G571" s="177"/>
      <c r="H571" s="177"/>
      <c r="I571" s="176" t="s">
        <v>8137</v>
      </c>
      <c r="J571" s="178">
        <v>97.029702970297024</v>
      </c>
      <c r="K571" s="55">
        <v>13</v>
      </c>
      <c r="L571" s="176" t="s">
        <v>8138</v>
      </c>
      <c r="M571" s="176" t="s">
        <v>3186</v>
      </c>
      <c r="N571" s="176" t="s">
        <v>3160</v>
      </c>
      <c r="O571" s="56">
        <v>1</v>
      </c>
      <c r="P571" s="176" t="s">
        <v>8139</v>
      </c>
    </row>
    <row r="572" spans="1:16" ht="20.100000000000001" customHeight="1" x14ac:dyDescent="0.25">
      <c r="A572" s="175">
        <v>568</v>
      </c>
      <c r="B572" s="176" t="s">
        <v>8134</v>
      </c>
      <c r="C572" s="176" t="s">
        <v>8143</v>
      </c>
      <c r="D572" s="176" t="s">
        <v>8144</v>
      </c>
      <c r="E572" s="176" t="s">
        <v>8144</v>
      </c>
      <c r="F572" s="176" t="s">
        <v>8143</v>
      </c>
      <c r="G572" s="177"/>
      <c r="H572" s="177"/>
      <c r="I572" s="176" t="s">
        <v>8137</v>
      </c>
      <c r="J572" s="178">
        <v>98.019801980198025</v>
      </c>
      <c r="K572" s="55">
        <v>13</v>
      </c>
      <c r="L572" s="176" t="s">
        <v>8138</v>
      </c>
      <c r="M572" s="176" t="s">
        <v>3186</v>
      </c>
      <c r="N572" s="176" t="s">
        <v>3160</v>
      </c>
      <c r="O572" s="56">
        <v>1</v>
      </c>
      <c r="P572" s="176" t="s">
        <v>8139</v>
      </c>
    </row>
    <row r="573" spans="1:16" ht="20.100000000000001" customHeight="1" x14ac:dyDescent="0.25">
      <c r="A573" s="175">
        <v>569</v>
      </c>
      <c r="B573" s="176" t="s">
        <v>8134</v>
      </c>
      <c r="C573" s="176" t="s">
        <v>8143</v>
      </c>
      <c r="D573" s="176" t="s">
        <v>8144</v>
      </c>
      <c r="E573" s="176" t="s">
        <v>8144</v>
      </c>
      <c r="F573" s="176" t="s">
        <v>8143</v>
      </c>
      <c r="G573" s="177"/>
      <c r="H573" s="177"/>
      <c r="I573" s="176" t="s">
        <v>8137</v>
      </c>
      <c r="J573" s="178">
        <v>75.247524752475243</v>
      </c>
      <c r="K573" s="55">
        <v>13</v>
      </c>
      <c r="L573" s="176" t="s">
        <v>8138</v>
      </c>
      <c r="M573" s="176" t="s">
        <v>3186</v>
      </c>
      <c r="N573" s="176" t="s">
        <v>3160</v>
      </c>
      <c r="O573" s="56">
        <v>1</v>
      </c>
      <c r="P573" s="176" t="s">
        <v>8139</v>
      </c>
    </row>
    <row r="574" spans="1:16" ht="20.100000000000001" customHeight="1" x14ac:dyDescent="0.25">
      <c r="A574" s="175">
        <v>570</v>
      </c>
      <c r="B574" s="176" t="s">
        <v>8134</v>
      </c>
      <c r="C574" s="176" t="s">
        <v>8143</v>
      </c>
      <c r="D574" s="176" t="s">
        <v>8144</v>
      </c>
      <c r="E574" s="176" t="s">
        <v>8144</v>
      </c>
      <c r="F574" s="176" t="s">
        <v>8143</v>
      </c>
      <c r="G574" s="177"/>
      <c r="H574" s="177"/>
      <c r="I574" s="176" t="s">
        <v>8137</v>
      </c>
      <c r="J574" s="178">
        <v>77.227722772277232</v>
      </c>
      <c r="K574" s="55">
        <v>13</v>
      </c>
      <c r="L574" s="176" t="s">
        <v>8138</v>
      </c>
      <c r="M574" s="176" t="s">
        <v>3186</v>
      </c>
      <c r="N574" s="176" t="s">
        <v>3160</v>
      </c>
      <c r="O574" s="56">
        <v>1</v>
      </c>
      <c r="P574" s="176" t="s">
        <v>8139</v>
      </c>
    </row>
    <row r="575" spans="1:16" ht="20.100000000000001" customHeight="1" x14ac:dyDescent="0.25">
      <c r="A575" s="175">
        <v>571</v>
      </c>
      <c r="B575" s="176" t="s">
        <v>8134</v>
      </c>
      <c r="C575" s="176" t="s">
        <v>8143</v>
      </c>
      <c r="D575" s="176" t="s">
        <v>8144</v>
      </c>
      <c r="E575" s="176" t="s">
        <v>8144</v>
      </c>
      <c r="F575" s="176" t="s">
        <v>8143</v>
      </c>
      <c r="G575" s="177"/>
      <c r="H575" s="177"/>
      <c r="I575" s="176" t="s">
        <v>8137</v>
      </c>
      <c r="J575" s="178">
        <v>62.376237623762378</v>
      </c>
      <c r="K575" s="55">
        <v>13</v>
      </c>
      <c r="L575" s="176" t="s">
        <v>8138</v>
      </c>
      <c r="M575" s="176" t="s">
        <v>3186</v>
      </c>
      <c r="N575" s="176" t="s">
        <v>3160</v>
      </c>
      <c r="O575" s="56">
        <v>1</v>
      </c>
      <c r="P575" s="176" t="s">
        <v>8139</v>
      </c>
    </row>
    <row r="576" spans="1:16" ht="20.100000000000001" customHeight="1" x14ac:dyDescent="0.25">
      <c r="A576" s="175">
        <v>572</v>
      </c>
      <c r="B576" s="176" t="s">
        <v>8134</v>
      </c>
      <c r="C576" s="176" t="s">
        <v>8143</v>
      </c>
      <c r="D576" s="176" t="s">
        <v>8144</v>
      </c>
      <c r="E576" s="176" t="s">
        <v>8144</v>
      </c>
      <c r="F576" s="176" t="s">
        <v>8143</v>
      </c>
      <c r="G576" s="177"/>
      <c r="H576" s="177"/>
      <c r="I576" s="176" t="s">
        <v>8137</v>
      </c>
      <c r="J576" s="178">
        <v>112.87128712871286</v>
      </c>
      <c r="K576" s="55">
        <v>13</v>
      </c>
      <c r="L576" s="176" t="s">
        <v>8138</v>
      </c>
      <c r="M576" s="176" t="s">
        <v>3186</v>
      </c>
      <c r="N576" s="176" t="s">
        <v>3160</v>
      </c>
      <c r="O576" s="56">
        <v>1</v>
      </c>
      <c r="P576" s="176" t="s">
        <v>8139</v>
      </c>
    </row>
    <row r="577" spans="1:16" ht="20.100000000000001" customHeight="1" x14ac:dyDescent="0.25">
      <c r="A577" s="175">
        <v>573</v>
      </c>
      <c r="B577" s="176" t="s">
        <v>8134</v>
      </c>
      <c r="C577" s="176" t="s">
        <v>8143</v>
      </c>
      <c r="D577" s="176" t="s">
        <v>8144</v>
      </c>
      <c r="E577" s="176" t="s">
        <v>8144</v>
      </c>
      <c r="F577" s="176" t="s">
        <v>8143</v>
      </c>
      <c r="G577" s="177"/>
      <c r="H577" s="177"/>
      <c r="I577" s="176" t="s">
        <v>8137</v>
      </c>
      <c r="J577" s="178">
        <v>151.48514851485149</v>
      </c>
      <c r="K577" s="55">
        <v>13</v>
      </c>
      <c r="L577" s="176" t="s">
        <v>8138</v>
      </c>
      <c r="M577" s="176" t="s">
        <v>3186</v>
      </c>
      <c r="N577" s="176" t="s">
        <v>3160</v>
      </c>
      <c r="O577" s="56">
        <v>1</v>
      </c>
      <c r="P577" s="176" t="s">
        <v>8139</v>
      </c>
    </row>
    <row r="578" spans="1:16" ht="20.100000000000001" customHeight="1" x14ac:dyDescent="0.25">
      <c r="A578" s="175">
        <v>574</v>
      </c>
      <c r="B578" s="176" t="s">
        <v>8134</v>
      </c>
      <c r="C578" s="176" t="s">
        <v>8143</v>
      </c>
      <c r="D578" s="176" t="s">
        <v>8144</v>
      </c>
      <c r="E578" s="176" t="s">
        <v>8144</v>
      </c>
      <c r="F578" s="176" t="s">
        <v>8143</v>
      </c>
      <c r="G578" s="177"/>
      <c r="H578" s="177"/>
      <c r="I578" s="176" t="s">
        <v>8137</v>
      </c>
      <c r="J578" s="178">
        <v>110.89108910891089</v>
      </c>
      <c r="K578" s="55">
        <v>13</v>
      </c>
      <c r="L578" s="176" t="s">
        <v>8138</v>
      </c>
      <c r="M578" s="176" t="s">
        <v>3186</v>
      </c>
      <c r="N578" s="176" t="s">
        <v>3160</v>
      </c>
      <c r="O578" s="56">
        <v>1</v>
      </c>
      <c r="P578" s="176" t="s">
        <v>8139</v>
      </c>
    </row>
    <row r="579" spans="1:16" ht="20.100000000000001" customHeight="1" x14ac:dyDescent="0.25">
      <c r="A579" s="175">
        <v>575</v>
      </c>
      <c r="B579" s="176" t="s">
        <v>8134</v>
      </c>
      <c r="C579" s="176" t="s">
        <v>8143</v>
      </c>
      <c r="D579" s="176" t="s">
        <v>8144</v>
      </c>
      <c r="E579" s="176" t="s">
        <v>8144</v>
      </c>
      <c r="F579" s="176" t="s">
        <v>8143</v>
      </c>
      <c r="G579" s="177"/>
      <c r="H579" s="177"/>
      <c r="I579" s="176" t="s">
        <v>8137</v>
      </c>
      <c r="J579" s="178">
        <v>128.71287128712871</v>
      </c>
      <c r="K579" s="55">
        <v>13</v>
      </c>
      <c r="L579" s="176" t="s">
        <v>8138</v>
      </c>
      <c r="M579" s="176" t="s">
        <v>3186</v>
      </c>
      <c r="N579" s="176" t="s">
        <v>3160</v>
      </c>
      <c r="O579" s="56">
        <v>1</v>
      </c>
      <c r="P579" s="176" t="s">
        <v>8139</v>
      </c>
    </row>
    <row r="580" spans="1:16" ht="20.100000000000001" customHeight="1" x14ac:dyDescent="0.25">
      <c r="A580" s="175">
        <v>576</v>
      </c>
      <c r="B580" s="176" t="s">
        <v>8134</v>
      </c>
      <c r="C580" s="176" t="s">
        <v>8143</v>
      </c>
      <c r="D580" s="176" t="s">
        <v>8144</v>
      </c>
      <c r="E580" s="176" t="s">
        <v>8144</v>
      </c>
      <c r="F580" s="176" t="s">
        <v>8143</v>
      </c>
      <c r="G580" s="177"/>
      <c r="H580" s="177"/>
      <c r="I580" s="176" t="s">
        <v>8137</v>
      </c>
      <c r="J580" s="178">
        <v>123.76237623762376</v>
      </c>
      <c r="K580" s="55">
        <v>13</v>
      </c>
      <c r="L580" s="176" t="s">
        <v>8138</v>
      </c>
      <c r="M580" s="176" t="s">
        <v>3186</v>
      </c>
      <c r="N580" s="176" t="s">
        <v>3160</v>
      </c>
      <c r="O580" s="56">
        <v>1</v>
      </c>
      <c r="P580" s="176" t="s">
        <v>8139</v>
      </c>
    </row>
    <row r="581" spans="1:16" ht="20.100000000000001" customHeight="1" x14ac:dyDescent="0.25">
      <c r="A581" s="175">
        <v>577</v>
      </c>
      <c r="B581" s="176" t="s">
        <v>8134</v>
      </c>
      <c r="C581" s="176" t="s">
        <v>8143</v>
      </c>
      <c r="D581" s="176" t="s">
        <v>8144</v>
      </c>
      <c r="E581" s="176" t="s">
        <v>8144</v>
      </c>
      <c r="F581" s="176" t="s">
        <v>8143</v>
      </c>
      <c r="G581" s="177"/>
      <c r="H581" s="177"/>
      <c r="I581" s="176" t="s">
        <v>8137</v>
      </c>
      <c r="J581" s="178">
        <v>113.86138613861387</v>
      </c>
      <c r="K581" s="55">
        <v>13</v>
      </c>
      <c r="L581" s="176" t="s">
        <v>8138</v>
      </c>
      <c r="M581" s="176" t="s">
        <v>3186</v>
      </c>
      <c r="N581" s="176" t="s">
        <v>3160</v>
      </c>
      <c r="O581" s="56">
        <v>1</v>
      </c>
      <c r="P581" s="176" t="s">
        <v>8145</v>
      </c>
    </row>
    <row r="582" spans="1:16" ht="20.100000000000001" customHeight="1" x14ac:dyDescent="0.25">
      <c r="A582" s="175">
        <v>578</v>
      </c>
      <c r="B582" s="176" t="s">
        <v>8134</v>
      </c>
      <c r="C582" s="176" t="s">
        <v>8143</v>
      </c>
      <c r="D582" s="176" t="s">
        <v>8144</v>
      </c>
      <c r="E582" s="176" t="s">
        <v>8144</v>
      </c>
      <c r="F582" s="176" t="s">
        <v>8143</v>
      </c>
      <c r="G582" s="177"/>
      <c r="H582" s="177"/>
      <c r="I582" s="176" t="s">
        <v>8137</v>
      </c>
      <c r="J582" s="178">
        <v>148.51485148514851</v>
      </c>
      <c r="K582" s="55">
        <v>13</v>
      </c>
      <c r="L582" s="176" t="s">
        <v>8138</v>
      </c>
      <c r="M582" s="176" t="s">
        <v>3186</v>
      </c>
      <c r="N582" s="176" t="s">
        <v>3160</v>
      </c>
      <c r="O582" s="56">
        <v>1</v>
      </c>
      <c r="P582" s="176" t="s">
        <v>8139</v>
      </c>
    </row>
    <row r="583" spans="1:16" ht="20.100000000000001" customHeight="1" x14ac:dyDescent="0.25">
      <c r="A583" s="175">
        <v>579</v>
      </c>
      <c r="B583" s="176" t="s">
        <v>8134</v>
      </c>
      <c r="C583" s="176" t="s">
        <v>8143</v>
      </c>
      <c r="D583" s="176" t="s">
        <v>8144</v>
      </c>
      <c r="E583" s="176" t="s">
        <v>8144</v>
      </c>
      <c r="F583" s="176" t="s">
        <v>8143</v>
      </c>
      <c r="G583" s="177"/>
      <c r="H583" s="177"/>
      <c r="I583" s="176" t="s">
        <v>8137</v>
      </c>
      <c r="J583" s="178">
        <v>124.75247524752476</v>
      </c>
      <c r="K583" s="55">
        <v>13</v>
      </c>
      <c r="L583" s="176" t="s">
        <v>8138</v>
      </c>
      <c r="M583" s="176" t="s">
        <v>3186</v>
      </c>
      <c r="N583" s="176" t="s">
        <v>3160</v>
      </c>
      <c r="O583" s="56">
        <v>1</v>
      </c>
      <c r="P583" s="176" t="s">
        <v>8139</v>
      </c>
    </row>
    <row r="584" spans="1:16" ht="20.100000000000001" customHeight="1" x14ac:dyDescent="0.25">
      <c r="A584" s="175">
        <v>580</v>
      </c>
      <c r="B584" s="176" t="s">
        <v>8134</v>
      </c>
      <c r="C584" s="176" t="s">
        <v>8143</v>
      </c>
      <c r="D584" s="176" t="s">
        <v>8144</v>
      </c>
      <c r="E584" s="176" t="s">
        <v>8144</v>
      </c>
      <c r="F584" s="176" t="s">
        <v>8143</v>
      </c>
      <c r="G584" s="177"/>
      <c r="H584" s="177"/>
      <c r="I584" s="176" t="s">
        <v>8137</v>
      </c>
      <c r="J584" s="178">
        <v>138.61386138613861</v>
      </c>
      <c r="K584" s="55">
        <v>13</v>
      </c>
      <c r="L584" s="176" t="s">
        <v>8138</v>
      </c>
      <c r="M584" s="176" t="s">
        <v>3186</v>
      </c>
      <c r="N584" s="176" t="s">
        <v>3160</v>
      </c>
      <c r="O584" s="56">
        <v>1</v>
      </c>
      <c r="P584" s="176" t="s">
        <v>8139</v>
      </c>
    </row>
    <row r="585" spans="1:16" ht="20.100000000000001" customHeight="1" x14ac:dyDescent="0.25">
      <c r="A585" s="175">
        <v>581</v>
      </c>
      <c r="B585" s="176" t="s">
        <v>8134</v>
      </c>
      <c r="C585" s="176" t="s">
        <v>8143</v>
      </c>
      <c r="D585" s="176" t="s">
        <v>8144</v>
      </c>
      <c r="E585" s="176" t="s">
        <v>8144</v>
      </c>
      <c r="F585" s="176" t="s">
        <v>8143</v>
      </c>
      <c r="G585" s="177"/>
      <c r="H585" s="177"/>
      <c r="I585" s="176" t="s">
        <v>8137</v>
      </c>
      <c r="J585" s="178">
        <v>130.69306930693068</v>
      </c>
      <c r="K585" s="55">
        <v>13</v>
      </c>
      <c r="L585" s="176" t="s">
        <v>8138</v>
      </c>
      <c r="M585" s="176" t="s">
        <v>3186</v>
      </c>
      <c r="N585" s="176" t="s">
        <v>3160</v>
      </c>
      <c r="O585" s="56">
        <v>1</v>
      </c>
      <c r="P585" s="176" t="s">
        <v>8139</v>
      </c>
    </row>
    <row r="586" spans="1:16" ht="20.100000000000001" customHeight="1" x14ac:dyDescent="0.25">
      <c r="A586" s="175">
        <v>582</v>
      </c>
      <c r="B586" s="176" t="s">
        <v>8134</v>
      </c>
      <c r="C586" s="176" t="s">
        <v>8143</v>
      </c>
      <c r="D586" s="176" t="s">
        <v>8144</v>
      </c>
      <c r="E586" s="176" t="s">
        <v>8144</v>
      </c>
      <c r="F586" s="176" t="s">
        <v>8143</v>
      </c>
      <c r="G586" s="177"/>
      <c r="H586" s="177"/>
      <c r="I586" s="176" t="s">
        <v>8137</v>
      </c>
      <c r="J586" s="178">
        <v>129.70297029702971</v>
      </c>
      <c r="K586" s="55">
        <v>13</v>
      </c>
      <c r="L586" s="176" t="s">
        <v>8138</v>
      </c>
      <c r="M586" s="176" t="s">
        <v>3186</v>
      </c>
      <c r="N586" s="176" t="s">
        <v>3160</v>
      </c>
      <c r="O586" s="56">
        <v>1</v>
      </c>
      <c r="P586" s="176" t="s">
        <v>8139</v>
      </c>
    </row>
    <row r="587" spans="1:16" ht="20.100000000000001" customHeight="1" x14ac:dyDescent="0.25">
      <c r="A587" s="175">
        <v>583</v>
      </c>
      <c r="B587" s="176" t="s">
        <v>8134</v>
      </c>
      <c r="C587" s="176" t="s">
        <v>8143</v>
      </c>
      <c r="D587" s="176" t="s">
        <v>8144</v>
      </c>
      <c r="E587" s="176" t="s">
        <v>8144</v>
      </c>
      <c r="F587" s="176" t="s">
        <v>8143</v>
      </c>
      <c r="G587" s="177"/>
      <c r="H587" s="177"/>
      <c r="I587" s="176" t="s">
        <v>8137</v>
      </c>
      <c r="J587" s="178">
        <v>143.56435643564356</v>
      </c>
      <c r="K587" s="55">
        <v>13</v>
      </c>
      <c r="L587" s="176" t="s">
        <v>8138</v>
      </c>
      <c r="M587" s="176" t="s">
        <v>3186</v>
      </c>
      <c r="N587" s="176" t="s">
        <v>3160</v>
      </c>
      <c r="O587" s="56">
        <v>1</v>
      </c>
      <c r="P587" s="176" t="s">
        <v>8139</v>
      </c>
    </row>
    <row r="588" spans="1:16" ht="20.100000000000001" customHeight="1" x14ac:dyDescent="0.25">
      <c r="A588" s="175">
        <v>584</v>
      </c>
      <c r="B588" s="176" t="s">
        <v>8134</v>
      </c>
      <c r="C588" s="176" t="s">
        <v>8143</v>
      </c>
      <c r="D588" s="176" t="s">
        <v>8144</v>
      </c>
      <c r="E588" s="176" t="s">
        <v>8144</v>
      </c>
      <c r="F588" s="176" t="s">
        <v>8143</v>
      </c>
      <c r="G588" s="177"/>
      <c r="H588" s="177"/>
      <c r="I588" s="176" t="s">
        <v>8137</v>
      </c>
      <c r="J588" s="178">
        <v>29.702970297029704</v>
      </c>
      <c r="K588" s="55">
        <v>13</v>
      </c>
      <c r="L588" s="176" t="s">
        <v>8138</v>
      </c>
      <c r="M588" s="176" t="s">
        <v>3186</v>
      </c>
      <c r="N588" s="176" t="s">
        <v>3160</v>
      </c>
      <c r="O588" s="56">
        <v>1</v>
      </c>
      <c r="P588" s="176" t="s">
        <v>8139</v>
      </c>
    </row>
    <row r="589" spans="1:16" ht="20.100000000000001" customHeight="1" x14ac:dyDescent="0.25">
      <c r="A589" s="175">
        <v>585</v>
      </c>
      <c r="B589" s="176" t="s">
        <v>8134</v>
      </c>
      <c r="C589" s="176" t="s">
        <v>8143</v>
      </c>
      <c r="D589" s="176" t="s">
        <v>8144</v>
      </c>
      <c r="E589" s="176" t="s">
        <v>8144</v>
      </c>
      <c r="F589" s="176" t="s">
        <v>8143</v>
      </c>
      <c r="G589" s="177"/>
      <c r="H589" s="177"/>
      <c r="I589" s="176" t="s">
        <v>8142</v>
      </c>
      <c r="J589" s="178">
        <v>67.32673267326733</v>
      </c>
      <c r="K589" s="55">
        <v>8</v>
      </c>
      <c r="L589" s="176" t="s">
        <v>8138</v>
      </c>
      <c r="M589" s="176" t="s">
        <v>3186</v>
      </c>
      <c r="N589" s="179" t="s">
        <v>3172</v>
      </c>
      <c r="O589" s="56">
        <v>1</v>
      </c>
      <c r="P589" s="176" t="s">
        <v>8139</v>
      </c>
    </row>
    <row r="590" spans="1:16" ht="20.100000000000001" customHeight="1" x14ac:dyDescent="0.25">
      <c r="A590" s="175">
        <v>586</v>
      </c>
      <c r="B590" s="176" t="s">
        <v>8134</v>
      </c>
      <c r="C590" s="176" t="s">
        <v>8143</v>
      </c>
      <c r="D590" s="176" t="s">
        <v>8144</v>
      </c>
      <c r="E590" s="176" t="s">
        <v>8144</v>
      </c>
      <c r="F590" s="176" t="s">
        <v>8143</v>
      </c>
      <c r="G590" s="177"/>
      <c r="H590" s="177"/>
      <c r="I590" s="176" t="s">
        <v>8142</v>
      </c>
      <c r="J590" s="178">
        <v>69.306930693069305</v>
      </c>
      <c r="K590" s="55">
        <v>8</v>
      </c>
      <c r="L590" s="176" t="s">
        <v>8138</v>
      </c>
      <c r="M590" s="176" t="s">
        <v>3186</v>
      </c>
      <c r="N590" s="179" t="s">
        <v>3172</v>
      </c>
      <c r="O590" s="56">
        <v>1</v>
      </c>
      <c r="P590" s="176" t="s">
        <v>8139</v>
      </c>
    </row>
    <row r="591" spans="1:16" ht="20.100000000000001" customHeight="1" x14ac:dyDescent="0.25">
      <c r="A591" s="175">
        <v>587</v>
      </c>
      <c r="B591" s="176" t="s">
        <v>8134</v>
      </c>
      <c r="C591" s="176" t="s">
        <v>8143</v>
      </c>
      <c r="D591" s="176" t="s">
        <v>8144</v>
      </c>
      <c r="E591" s="176" t="s">
        <v>8144</v>
      </c>
      <c r="F591" s="176" t="s">
        <v>8143</v>
      </c>
      <c r="G591" s="177"/>
      <c r="H591" s="177"/>
      <c r="I591" s="176" t="s">
        <v>8142</v>
      </c>
      <c r="J591" s="178">
        <v>31.683168316831683</v>
      </c>
      <c r="K591" s="55">
        <v>8</v>
      </c>
      <c r="L591" s="176" t="s">
        <v>8138</v>
      </c>
      <c r="M591" s="176" t="s">
        <v>3186</v>
      </c>
      <c r="N591" s="179" t="s">
        <v>3172</v>
      </c>
      <c r="O591" s="56">
        <v>1</v>
      </c>
      <c r="P591" s="176" t="s">
        <v>8139</v>
      </c>
    </row>
    <row r="592" spans="1:16" ht="20.100000000000001" customHeight="1" x14ac:dyDescent="0.25">
      <c r="A592" s="175">
        <v>588</v>
      </c>
      <c r="B592" s="176" t="s">
        <v>8134</v>
      </c>
      <c r="C592" s="176" t="s">
        <v>8143</v>
      </c>
      <c r="D592" s="176" t="s">
        <v>8144</v>
      </c>
      <c r="E592" s="176" t="s">
        <v>8144</v>
      </c>
      <c r="F592" s="176" t="s">
        <v>8143</v>
      </c>
      <c r="G592" s="177"/>
      <c r="H592" s="177"/>
      <c r="I592" s="176" t="s">
        <v>8142</v>
      </c>
      <c r="J592" s="178">
        <v>40.594059405940591</v>
      </c>
      <c r="K592" s="55">
        <v>8</v>
      </c>
      <c r="L592" s="176" t="s">
        <v>8138</v>
      </c>
      <c r="M592" s="176" t="s">
        <v>3186</v>
      </c>
      <c r="N592" s="179" t="s">
        <v>3172</v>
      </c>
      <c r="O592" s="56">
        <v>1</v>
      </c>
      <c r="P592" s="176" t="s">
        <v>8139</v>
      </c>
    </row>
    <row r="593" spans="1:16" ht="20.100000000000001" customHeight="1" x14ac:dyDescent="0.25">
      <c r="A593" s="175">
        <v>589</v>
      </c>
      <c r="B593" s="176" t="s">
        <v>8134</v>
      </c>
      <c r="C593" s="176" t="s">
        <v>8143</v>
      </c>
      <c r="D593" s="176" t="s">
        <v>8144</v>
      </c>
      <c r="E593" s="176" t="s">
        <v>8144</v>
      </c>
      <c r="F593" s="176" t="s">
        <v>8143</v>
      </c>
      <c r="G593" s="177"/>
      <c r="H593" s="177"/>
      <c r="I593" s="176" t="s">
        <v>8142</v>
      </c>
      <c r="J593" s="178">
        <v>40.594059405940591</v>
      </c>
      <c r="K593" s="55">
        <v>8</v>
      </c>
      <c r="L593" s="176" t="s">
        <v>8138</v>
      </c>
      <c r="M593" s="176" t="s">
        <v>3186</v>
      </c>
      <c r="N593" s="179" t="s">
        <v>3172</v>
      </c>
      <c r="O593" s="56">
        <v>1</v>
      </c>
      <c r="P593" s="176" t="s">
        <v>8139</v>
      </c>
    </row>
    <row r="594" spans="1:16" ht="20.100000000000001" customHeight="1" x14ac:dyDescent="0.25">
      <c r="A594" s="175">
        <v>590</v>
      </c>
      <c r="B594" s="176" t="s">
        <v>8134</v>
      </c>
      <c r="C594" s="176" t="s">
        <v>8143</v>
      </c>
      <c r="D594" s="176" t="s">
        <v>8144</v>
      </c>
      <c r="E594" s="176" t="s">
        <v>8144</v>
      </c>
      <c r="F594" s="176" t="s">
        <v>8143</v>
      </c>
      <c r="G594" s="177"/>
      <c r="H594" s="177"/>
      <c r="I594" s="176" t="s">
        <v>8142</v>
      </c>
      <c r="J594" s="178">
        <v>58.415841584158414</v>
      </c>
      <c r="K594" s="55">
        <v>8</v>
      </c>
      <c r="L594" s="176" t="s">
        <v>8138</v>
      </c>
      <c r="M594" s="176" t="s">
        <v>3186</v>
      </c>
      <c r="N594" s="179" t="s">
        <v>3172</v>
      </c>
      <c r="O594" s="56">
        <v>1</v>
      </c>
      <c r="P594" s="176" t="s">
        <v>8139</v>
      </c>
    </row>
    <row r="595" spans="1:16" ht="20.100000000000001" customHeight="1" x14ac:dyDescent="0.25">
      <c r="A595" s="175">
        <v>591</v>
      </c>
      <c r="B595" s="176" t="s">
        <v>8134</v>
      </c>
      <c r="C595" s="176" t="s">
        <v>8143</v>
      </c>
      <c r="D595" s="176" t="s">
        <v>8144</v>
      </c>
      <c r="E595" s="176" t="s">
        <v>8144</v>
      </c>
      <c r="F595" s="176" t="s">
        <v>8143</v>
      </c>
      <c r="G595" s="177"/>
      <c r="H595" s="177"/>
      <c r="I595" s="176" t="s">
        <v>8142</v>
      </c>
      <c r="J595" s="178">
        <v>101.98019801980197</v>
      </c>
      <c r="K595" s="55">
        <v>8</v>
      </c>
      <c r="L595" s="176" t="s">
        <v>8138</v>
      </c>
      <c r="M595" s="176" t="s">
        <v>3186</v>
      </c>
      <c r="N595" s="179" t="s">
        <v>3172</v>
      </c>
      <c r="O595" s="56">
        <v>1</v>
      </c>
      <c r="P595" s="176" t="s">
        <v>8139</v>
      </c>
    </row>
    <row r="596" spans="1:16" ht="20.100000000000001" customHeight="1" x14ac:dyDescent="0.25">
      <c r="A596" s="175">
        <v>592</v>
      </c>
      <c r="B596" s="176" t="s">
        <v>8134</v>
      </c>
      <c r="C596" s="176" t="s">
        <v>8143</v>
      </c>
      <c r="D596" s="176" t="s">
        <v>8144</v>
      </c>
      <c r="E596" s="176" t="s">
        <v>8144</v>
      </c>
      <c r="F596" s="176" t="s">
        <v>8143</v>
      </c>
      <c r="G596" s="177"/>
      <c r="H596" s="177"/>
      <c r="I596" s="176" t="s">
        <v>8142</v>
      </c>
      <c r="J596" s="178">
        <v>71.287128712871294</v>
      </c>
      <c r="K596" s="55">
        <v>8</v>
      </c>
      <c r="L596" s="176" t="s">
        <v>8138</v>
      </c>
      <c r="M596" s="176" t="s">
        <v>3186</v>
      </c>
      <c r="N596" s="179" t="s">
        <v>3172</v>
      </c>
      <c r="O596" s="56">
        <v>1</v>
      </c>
      <c r="P596" s="176" t="s">
        <v>8139</v>
      </c>
    </row>
    <row r="597" spans="1:16" ht="20.100000000000001" customHeight="1" x14ac:dyDescent="0.25">
      <c r="A597" s="175">
        <v>593</v>
      </c>
      <c r="B597" s="176" t="s">
        <v>8134</v>
      </c>
      <c r="C597" s="176" t="s">
        <v>8143</v>
      </c>
      <c r="D597" s="176" t="s">
        <v>8144</v>
      </c>
      <c r="E597" s="176" t="s">
        <v>8144</v>
      </c>
      <c r="F597" s="176" t="s">
        <v>8143</v>
      </c>
      <c r="G597" s="177"/>
      <c r="H597" s="177"/>
      <c r="I597" s="176" t="s">
        <v>8142</v>
      </c>
      <c r="J597" s="178">
        <v>11.881188118811881</v>
      </c>
      <c r="K597" s="55">
        <v>8</v>
      </c>
      <c r="L597" s="176" t="s">
        <v>8138</v>
      </c>
      <c r="M597" s="176" t="s">
        <v>3186</v>
      </c>
      <c r="N597" s="179" t="s">
        <v>3172</v>
      </c>
      <c r="O597" s="56">
        <v>1</v>
      </c>
      <c r="P597" s="176" t="s">
        <v>8139</v>
      </c>
    </row>
    <row r="598" spans="1:16" ht="20.100000000000001" customHeight="1" x14ac:dyDescent="0.25">
      <c r="A598" s="175">
        <v>594</v>
      </c>
      <c r="B598" s="176" t="s">
        <v>8134</v>
      </c>
      <c r="C598" s="176" t="s">
        <v>8143</v>
      </c>
      <c r="D598" s="176" t="s">
        <v>8144</v>
      </c>
      <c r="E598" s="176" t="s">
        <v>8144</v>
      </c>
      <c r="F598" s="176" t="s">
        <v>8143</v>
      </c>
      <c r="G598" s="177"/>
      <c r="H598" s="177"/>
      <c r="I598" s="176" t="s">
        <v>8142</v>
      </c>
      <c r="J598" s="178">
        <v>47.524752475247524</v>
      </c>
      <c r="K598" s="55">
        <v>8</v>
      </c>
      <c r="L598" s="176" t="s">
        <v>8138</v>
      </c>
      <c r="M598" s="176" t="s">
        <v>3186</v>
      </c>
      <c r="N598" s="179" t="s">
        <v>3172</v>
      </c>
      <c r="O598" s="56">
        <v>1</v>
      </c>
      <c r="P598" s="176" t="s">
        <v>8139</v>
      </c>
    </row>
    <row r="599" spans="1:16" ht="20.100000000000001" customHeight="1" x14ac:dyDescent="0.25">
      <c r="A599" s="175">
        <v>595</v>
      </c>
      <c r="B599" s="176" t="s">
        <v>8134</v>
      </c>
      <c r="C599" s="176" t="s">
        <v>8143</v>
      </c>
      <c r="D599" s="176" t="s">
        <v>8144</v>
      </c>
      <c r="E599" s="176" t="s">
        <v>8144</v>
      </c>
      <c r="F599" s="176" t="s">
        <v>8143</v>
      </c>
      <c r="G599" s="177"/>
      <c r="H599" s="177"/>
      <c r="I599" s="176" t="s">
        <v>8142</v>
      </c>
      <c r="J599" s="178">
        <v>22.772277227722771</v>
      </c>
      <c r="K599" s="55">
        <v>8</v>
      </c>
      <c r="L599" s="176" t="s">
        <v>8138</v>
      </c>
      <c r="M599" s="176" t="s">
        <v>3186</v>
      </c>
      <c r="N599" s="179" t="s">
        <v>3172</v>
      </c>
      <c r="O599" s="56">
        <v>1</v>
      </c>
      <c r="P599" s="176" t="s">
        <v>8139</v>
      </c>
    </row>
    <row r="600" spans="1:16" ht="20.100000000000001" customHeight="1" x14ac:dyDescent="0.25">
      <c r="A600" s="175">
        <v>596</v>
      </c>
      <c r="B600" s="176" t="s">
        <v>8134</v>
      </c>
      <c r="C600" s="176" t="s">
        <v>8143</v>
      </c>
      <c r="D600" s="176" t="s">
        <v>8144</v>
      </c>
      <c r="E600" s="176" t="s">
        <v>8144</v>
      </c>
      <c r="F600" s="176" t="s">
        <v>8143</v>
      </c>
      <c r="G600" s="177"/>
      <c r="H600" s="177"/>
      <c r="I600" s="176" t="s">
        <v>8142</v>
      </c>
      <c r="J600" s="178">
        <v>59.405940594059409</v>
      </c>
      <c r="K600" s="55">
        <v>8</v>
      </c>
      <c r="L600" s="176" t="s">
        <v>8138</v>
      </c>
      <c r="M600" s="176" t="s">
        <v>3186</v>
      </c>
      <c r="N600" s="179" t="s">
        <v>3172</v>
      </c>
      <c r="O600" s="56">
        <v>1</v>
      </c>
      <c r="P600" s="176" t="s">
        <v>8139</v>
      </c>
    </row>
    <row r="601" spans="1:16" ht="20.100000000000001" customHeight="1" x14ac:dyDescent="0.25">
      <c r="A601" s="175">
        <v>597</v>
      </c>
      <c r="B601" s="176" t="s">
        <v>8134</v>
      </c>
      <c r="C601" s="176" t="s">
        <v>8143</v>
      </c>
      <c r="D601" s="176" t="s">
        <v>8144</v>
      </c>
      <c r="E601" s="176" t="s">
        <v>8144</v>
      </c>
      <c r="F601" s="176" t="s">
        <v>8143</v>
      </c>
      <c r="G601" s="177"/>
      <c r="H601" s="177"/>
      <c r="I601" s="176" t="s">
        <v>8142</v>
      </c>
      <c r="J601" s="178">
        <v>54.455445544554458</v>
      </c>
      <c r="K601" s="55">
        <v>8</v>
      </c>
      <c r="L601" s="176" t="s">
        <v>8138</v>
      </c>
      <c r="M601" s="176" t="s">
        <v>3186</v>
      </c>
      <c r="N601" s="179" t="s">
        <v>3172</v>
      </c>
      <c r="O601" s="56">
        <v>1</v>
      </c>
      <c r="P601" s="176" t="s">
        <v>8139</v>
      </c>
    </row>
    <row r="602" spans="1:16" ht="20.100000000000001" customHeight="1" x14ac:dyDescent="0.25">
      <c r="A602" s="175">
        <v>598</v>
      </c>
      <c r="B602" s="176" t="s">
        <v>8134</v>
      </c>
      <c r="C602" s="176" t="s">
        <v>8143</v>
      </c>
      <c r="D602" s="176" t="s">
        <v>8144</v>
      </c>
      <c r="E602" s="176" t="s">
        <v>8144</v>
      </c>
      <c r="F602" s="176" t="s">
        <v>8143</v>
      </c>
      <c r="G602" s="177"/>
      <c r="H602" s="177"/>
      <c r="I602" s="176" t="s">
        <v>8142</v>
      </c>
      <c r="J602" s="178">
        <v>30.693069306930692</v>
      </c>
      <c r="K602" s="55">
        <v>8</v>
      </c>
      <c r="L602" s="176" t="s">
        <v>8138</v>
      </c>
      <c r="M602" s="176" t="s">
        <v>3186</v>
      </c>
      <c r="N602" s="179" t="s">
        <v>3172</v>
      </c>
      <c r="O602" s="56">
        <v>1</v>
      </c>
      <c r="P602" s="176" t="s">
        <v>8139</v>
      </c>
    </row>
    <row r="603" spans="1:16" ht="20.100000000000001" customHeight="1" x14ac:dyDescent="0.25">
      <c r="A603" s="175">
        <v>599</v>
      </c>
      <c r="B603" s="176" t="s">
        <v>8134</v>
      </c>
      <c r="C603" s="176" t="s">
        <v>8143</v>
      </c>
      <c r="D603" s="176" t="s">
        <v>8144</v>
      </c>
      <c r="E603" s="176" t="s">
        <v>8144</v>
      </c>
      <c r="F603" s="176" t="s">
        <v>8143</v>
      </c>
      <c r="G603" s="177"/>
      <c r="H603" s="177"/>
      <c r="I603" s="176" t="s">
        <v>8142</v>
      </c>
      <c r="J603" s="178">
        <v>26.732673267326732</v>
      </c>
      <c r="K603" s="55">
        <v>11</v>
      </c>
      <c r="L603" s="176" t="s">
        <v>8138</v>
      </c>
      <c r="M603" s="176" t="s">
        <v>3186</v>
      </c>
      <c r="N603" s="176" t="s">
        <v>5704</v>
      </c>
      <c r="O603" s="56">
        <v>1</v>
      </c>
      <c r="P603" s="176" t="s">
        <v>8139</v>
      </c>
    </row>
    <row r="604" spans="1:16" ht="20.100000000000001" customHeight="1" x14ac:dyDescent="0.25">
      <c r="A604" s="175">
        <v>600</v>
      </c>
      <c r="B604" s="176" t="s">
        <v>8134</v>
      </c>
      <c r="C604" s="176" t="s">
        <v>8143</v>
      </c>
      <c r="D604" s="176" t="s">
        <v>8144</v>
      </c>
      <c r="E604" s="176" t="s">
        <v>8144</v>
      </c>
      <c r="F604" s="176" t="s">
        <v>8143</v>
      </c>
      <c r="G604" s="177"/>
      <c r="H604" s="177"/>
      <c r="I604" s="176" t="s">
        <v>8137</v>
      </c>
      <c r="J604" s="178">
        <v>67.32673267326733</v>
      </c>
      <c r="K604" s="55">
        <v>15</v>
      </c>
      <c r="L604" s="176" t="s">
        <v>8138</v>
      </c>
      <c r="M604" s="176" t="s">
        <v>3186</v>
      </c>
      <c r="N604" s="176" t="s">
        <v>5722</v>
      </c>
      <c r="O604" s="56">
        <v>1</v>
      </c>
      <c r="P604" s="176" t="s">
        <v>8139</v>
      </c>
    </row>
    <row r="605" spans="1:16" ht="20.100000000000001" customHeight="1" x14ac:dyDescent="0.25">
      <c r="A605" s="175">
        <v>601</v>
      </c>
      <c r="B605" s="176" t="s">
        <v>8134</v>
      </c>
      <c r="C605" s="176" t="s">
        <v>8143</v>
      </c>
      <c r="D605" s="176" t="s">
        <v>8144</v>
      </c>
      <c r="E605" s="176" t="s">
        <v>8144</v>
      </c>
      <c r="F605" s="176" t="s">
        <v>8143</v>
      </c>
      <c r="G605" s="177"/>
      <c r="H605" s="177"/>
      <c r="I605" s="176" t="s">
        <v>8137</v>
      </c>
      <c r="J605" s="178">
        <v>57.425742574257427</v>
      </c>
      <c r="K605" s="55">
        <v>13</v>
      </c>
      <c r="L605" s="176" t="s">
        <v>8138</v>
      </c>
      <c r="M605" s="176" t="s">
        <v>3186</v>
      </c>
      <c r="N605" s="176" t="s">
        <v>3160</v>
      </c>
      <c r="O605" s="56">
        <v>1</v>
      </c>
      <c r="P605" s="176" t="s">
        <v>8139</v>
      </c>
    </row>
    <row r="606" spans="1:16" ht="20.100000000000001" customHeight="1" x14ac:dyDescent="0.25">
      <c r="A606" s="175">
        <v>602</v>
      </c>
      <c r="B606" s="176" t="s">
        <v>8134</v>
      </c>
      <c r="C606" s="176" t="s">
        <v>8143</v>
      </c>
      <c r="D606" s="176" t="s">
        <v>8144</v>
      </c>
      <c r="E606" s="176" t="s">
        <v>8144</v>
      </c>
      <c r="F606" s="176" t="s">
        <v>8143</v>
      </c>
      <c r="G606" s="177"/>
      <c r="H606" s="177"/>
      <c r="I606" s="176" t="s">
        <v>8137</v>
      </c>
      <c r="J606" s="178">
        <v>74.257425742574256</v>
      </c>
      <c r="K606" s="55">
        <v>13</v>
      </c>
      <c r="L606" s="176" t="s">
        <v>8138</v>
      </c>
      <c r="M606" s="176" t="s">
        <v>3186</v>
      </c>
      <c r="N606" s="176" t="s">
        <v>3160</v>
      </c>
      <c r="O606" s="56">
        <v>1</v>
      </c>
      <c r="P606" s="176" t="s">
        <v>8139</v>
      </c>
    </row>
    <row r="607" spans="1:16" ht="20.100000000000001" customHeight="1" x14ac:dyDescent="0.25">
      <c r="A607" s="175">
        <v>603</v>
      </c>
      <c r="B607" s="176" t="s">
        <v>8134</v>
      </c>
      <c r="C607" s="176" t="s">
        <v>8143</v>
      </c>
      <c r="D607" s="176" t="s">
        <v>8144</v>
      </c>
      <c r="E607" s="176" t="s">
        <v>8144</v>
      </c>
      <c r="F607" s="176" t="s">
        <v>8143</v>
      </c>
      <c r="G607" s="177"/>
      <c r="H607" s="177"/>
      <c r="I607" s="176" t="s">
        <v>8137</v>
      </c>
      <c r="J607" s="178">
        <v>34.653465346534652</v>
      </c>
      <c r="K607" s="55">
        <v>13</v>
      </c>
      <c r="L607" s="176" t="s">
        <v>8138</v>
      </c>
      <c r="M607" s="176" t="s">
        <v>3186</v>
      </c>
      <c r="N607" s="176" t="s">
        <v>3160</v>
      </c>
      <c r="O607" s="56">
        <v>1</v>
      </c>
      <c r="P607" s="176" t="s">
        <v>8139</v>
      </c>
    </row>
    <row r="608" spans="1:16" ht="20.100000000000001" customHeight="1" x14ac:dyDescent="0.25">
      <c r="A608" s="175">
        <v>604</v>
      </c>
      <c r="B608" s="176" t="s">
        <v>8134</v>
      </c>
      <c r="C608" s="176" t="s">
        <v>8143</v>
      </c>
      <c r="D608" s="176" t="s">
        <v>8144</v>
      </c>
      <c r="E608" s="176" t="s">
        <v>8144</v>
      </c>
      <c r="F608" s="176" t="s">
        <v>8143</v>
      </c>
      <c r="G608" s="177"/>
      <c r="H608" s="177"/>
      <c r="I608" s="176" t="s">
        <v>8137</v>
      </c>
      <c r="J608" s="178">
        <v>36.633663366336634</v>
      </c>
      <c r="K608" s="55">
        <v>13</v>
      </c>
      <c r="L608" s="176" t="s">
        <v>8138</v>
      </c>
      <c r="M608" s="176" t="s">
        <v>3186</v>
      </c>
      <c r="N608" s="176" t="s">
        <v>3160</v>
      </c>
      <c r="O608" s="56">
        <v>1</v>
      </c>
      <c r="P608" s="176" t="s">
        <v>8139</v>
      </c>
    </row>
    <row r="609" spans="1:16" ht="20.100000000000001" customHeight="1" x14ac:dyDescent="0.25">
      <c r="A609" s="175">
        <v>605</v>
      </c>
      <c r="B609" s="176" t="s">
        <v>8134</v>
      </c>
      <c r="C609" s="176" t="s">
        <v>8143</v>
      </c>
      <c r="D609" s="176" t="s">
        <v>8144</v>
      </c>
      <c r="E609" s="176" t="s">
        <v>8144</v>
      </c>
      <c r="F609" s="176" t="s">
        <v>8143</v>
      </c>
      <c r="G609" s="177"/>
      <c r="H609" s="177"/>
      <c r="I609" s="176" t="s">
        <v>8137</v>
      </c>
      <c r="J609" s="178">
        <v>69.306930693069305</v>
      </c>
      <c r="K609" s="55">
        <v>13</v>
      </c>
      <c r="L609" s="176" t="s">
        <v>8138</v>
      </c>
      <c r="M609" s="176" t="s">
        <v>3186</v>
      </c>
      <c r="N609" s="176" t="s">
        <v>3160</v>
      </c>
      <c r="O609" s="56">
        <v>1</v>
      </c>
      <c r="P609" s="176" t="s">
        <v>8139</v>
      </c>
    </row>
    <row r="610" spans="1:16" ht="20.100000000000001" customHeight="1" x14ac:dyDescent="0.25">
      <c r="A610" s="175">
        <v>606</v>
      </c>
      <c r="B610" s="176" t="s">
        <v>8134</v>
      </c>
      <c r="C610" s="176" t="s">
        <v>8143</v>
      </c>
      <c r="D610" s="176" t="s">
        <v>8144</v>
      </c>
      <c r="E610" s="176" t="s">
        <v>8144</v>
      </c>
      <c r="F610" s="176" t="s">
        <v>8143</v>
      </c>
      <c r="G610" s="177"/>
      <c r="H610" s="177"/>
      <c r="I610" s="176" t="s">
        <v>8137</v>
      </c>
      <c r="J610" s="178">
        <v>72.277227722772281</v>
      </c>
      <c r="K610" s="55">
        <v>13</v>
      </c>
      <c r="L610" s="176" t="s">
        <v>8138</v>
      </c>
      <c r="M610" s="176" t="s">
        <v>3186</v>
      </c>
      <c r="N610" s="176" t="s">
        <v>3160</v>
      </c>
      <c r="O610" s="56">
        <v>1</v>
      </c>
      <c r="P610" s="176" t="s">
        <v>8139</v>
      </c>
    </row>
    <row r="611" spans="1:16" ht="20.100000000000001" customHeight="1" x14ac:dyDescent="0.25">
      <c r="A611" s="175">
        <v>607</v>
      </c>
      <c r="B611" s="176" t="s">
        <v>8134</v>
      </c>
      <c r="C611" s="176" t="s">
        <v>8143</v>
      </c>
      <c r="D611" s="176" t="s">
        <v>8144</v>
      </c>
      <c r="E611" s="176" t="s">
        <v>8144</v>
      </c>
      <c r="F611" s="176" t="s">
        <v>8143</v>
      </c>
      <c r="G611" s="177"/>
      <c r="H611" s="177"/>
      <c r="I611" s="176" t="s">
        <v>8137</v>
      </c>
      <c r="J611" s="178">
        <v>73.267326732673268</v>
      </c>
      <c r="K611" s="55">
        <v>13</v>
      </c>
      <c r="L611" s="176" t="s">
        <v>8138</v>
      </c>
      <c r="M611" s="176" t="s">
        <v>3186</v>
      </c>
      <c r="N611" s="176" t="s">
        <v>3160</v>
      </c>
      <c r="O611" s="56">
        <v>1</v>
      </c>
      <c r="P611" s="176" t="s">
        <v>8139</v>
      </c>
    </row>
    <row r="612" spans="1:16" ht="20.100000000000001" customHeight="1" x14ac:dyDescent="0.25">
      <c r="A612" s="175">
        <v>608</v>
      </c>
      <c r="B612" s="176" t="s">
        <v>8134</v>
      </c>
      <c r="C612" s="176" t="s">
        <v>8143</v>
      </c>
      <c r="D612" s="176" t="s">
        <v>8144</v>
      </c>
      <c r="E612" s="176" t="s">
        <v>8144</v>
      </c>
      <c r="F612" s="176" t="s">
        <v>8143</v>
      </c>
      <c r="G612" s="177"/>
      <c r="H612" s="177"/>
      <c r="I612" s="176" t="s">
        <v>8137</v>
      </c>
      <c r="J612" s="178">
        <v>77.227722772277232</v>
      </c>
      <c r="K612" s="55">
        <v>13</v>
      </c>
      <c r="L612" s="176" t="s">
        <v>8138</v>
      </c>
      <c r="M612" s="176" t="s">
        <v>3186</v>
      </c>
      <c r="N612" s="176" t="s">
        <v>3160</v>
      </c>
      <c r="O612" s="56">
        <v>1</v>
      </c>
      <c r="P612" s="176" t="s">
        <v>8139</v>
      </c>
    </row>
    <row r="613" spans="1:16" ht="20.100000000000001" customHeight="1" x14ac:dyDescent="0.25">
      <c r="A613" s="175">
        <v>609</v>
      </c>
      <c r="B613" s="176" t="s">
        <v>8134</v>
      </c>
      <c r="C613" s="176" t="s">
        <v>8143</v>
      </c>
      <c r="D613" s="176" t="s">
        <v>8144</v>
      </c>
      <c r="E613" s="176" t="s">
        <v>8144</v>
      </c>
      <c r="F613" s="176" t="s">
        <v>8143</v>
      </c>
      <c r="G613" s="177"/>
      <c r="H613" s="177"/>
      <c r="I613" s="176" t="s">
        <v>8137</v>
      </c>
      <c r="J613" s="178">
        <v>71.287128712871294</v>
      </c>
      <c r="K613" s="55">
        <v>13</v>
      </c>
      <c r="L613" s="176" t="s">
        <v>8138</v>
      </c>
      <c r="M613" s="176" t="s">
        <v>3186</v>
      </c>
      <c r="N613" s="176" t="s">
        <v>3160</v>
      </c>
      <c r="O613" s="56">
        <v>1</v>
      </c>
      <c r="P613" s="176" t="s">
        <v>8139</v>
      </c>
    </row>
    <row r="614" spans="1:16" ht="20.100000000000001" customHeight="1" x14ac:dyDescent="0.25">
      <c r="A614" s="175">
        <v>610</v>
      </c>
      <c r="B614" s="176" t="s">
        <v>8134</v>
      </c>
      <c r="C614" s="176" t="s">
        <v>8143</v>
      </c>
      <c r="D614" s="176" t="s">
        <v>8144</v>
      </c>
      <c r="E614" s="176" t="s">
        <v>8144</v>
      </c>
      <c r="F614" s="176" t="s">
        <v>8143</v>
      </c>
      <c r="G614" s="177"/>
      <c r="H614" s="177"/>
      <c r="I614" s="176" t="s">
        <v>8137</v>
      </c>
      <c r="J614" s="178">
        <v>67.32673267326733</v>
      </c>
      <c r="K614" s="55">
        <v>13</v>
      </c>
      <c r="L614" s="176" t="s">
        <v>8138</v>
      </c>
      <c r="M614" s="176" t="s">
        <v>3186</v>
      </c>
      <c r="N614" s="176" t="s">
        <v>3160</v>
      </c>
      <c r="O614" s="56">
        <v>1</v>
      </c>
      <c r="P614" s="176" t="s">
        <v>8139</v>
      </c>
    </row>
    <row r="615" spans="1:16" ht="20.100000000000001" customHeight="1" x14ac:dyDescent="0.25">
      <c r="A615" s="175">
        <v>611</v>
      </c>
      <c r="B615" s="176" t="s">
        <v>8134</v>
      </c>
      <c r="C615" s="176" t="s">
        <v>8143</v>
      </c>
      <c r="D615" s="176" t="s">
        <v>8144</v>
      </c>
      <c r="E615" s="176" t="s">
        <v>8144</v>
      </c>
      <c r="F615" s="176" t="s">
        <v>8143</v>
      </c>
      <c r="G615" s="177"/>
      <c r="H615" s="177"/>
      <c r="I615" s="176" t="s">
        <v>8137</v>
      </c>
      <c r="J615" s="178">
        <v>69.306930693069305</v>
      </c>
      <c r="K615" s="55">
        <v>13</v>
      </c>
      <c r="L615" s="176" t="s">
        <v>8138</v>
      </c>
      <c r="M615" s="176" t="s">
        <v>3186</v>
      </c>
      <c r="N615" s="176" t="s">
        <v>3160</v>
      </c>
      <c r="O615" s="56">
        <v>1</v>
      </c>
      <c r="P615" s="176" t="s">
        <v>8139</v>
      </c>
    </row>
    <row r="616" spans="1:16" ht="20.100000000000001" customHeight="1" x14ac:dyDescent="0.25">
      <c r="A616" s="175">
        <v>612</v>
      </c>
      <c r="B616" s="176" t="s">
        <v>8134</v>
      </c>
      <c r="C616" s="176" t="s">
        <v>8143</v>
      </c>
      <c r="D616" s="176" t="s">
        <v>8144</v>
      </c>
      <c r="E616" s="176" t="s">
        <v>8144</v>
      </c>
      <c r="F616" s="176" t="s">
        <v>8143</v>
      </c>
      <c r="G616" s="177"/>
      <c r="H616" s="177"/>
      <c r="I616" s="176" t="s">
        <v>8137</v>
      </c>
      <c r="J616" s="178">
        <v>69.306930693069305</v>
      </c>
      <c r="K616" s="55">
        <v>13</v>
      </c>
      <c r="L616" s="176" t="s">
        <v>8138</v>
      </c>
      <c r="M616" s="176" t="s">
        <v>3186</v>
      </c>
      <c r="N616" s="176" t="s">
        <v>3160</v>
      </c>
      <c r="O616" s="56">
        <v>1</v>
      </c>
      <c r="P616" s="176" t="s">
        <v>8139</v>
      </c>
    </row>
    <row r="617" spans="1:16" ht="20.100000000000001" customHeight="1" x14ac:dyDescent="0.25">
      <c r="A617" s="175">
        <v>613</v>
      </c>
      <c r="B617" s="176" t="s">
        <v>8134</v>
      </c>
      <c r="C617" s="176" t="s">
        <v>8143</v>
      </c>
      <c r="D617" s="176" t="s">
        <v>8144</v>
      </c>
      <c r="E617" s="176" t="s">
        <v>8144</v>
      </c>
      <c r="F617" s="176" t="s">
        <v>8143</v>
      </c>
      <c r="G617" s="177"/>
      <c r="H617" s="177"/>
      <c r="I617" s="176" t="s">
        <v>8137</v>
      </c>
      <c r="J617" s="178">
        <v>70.297029702970292</v>
      </c>
      <c r="K617" s="55">
        <v>15</v>
      </c>
      <c r="L617" s="176" t="s">
        <v>8138</v>
      </c>
      <c r="M617" s="176" t="s">
        <v>3186</v>
      </c>
      <c r="N617" s="176" t="s">
        <v>5722</v>
      </c>
      <c r="O617" s="56">
        <v>1</v>
      </c>
      <c r="P617" s="176" t="s">
        <v>8139</v>
      </c>
    </row>
    <row r="618" spans="1:16" ht="20.100000000000001" customHeight="1" x14ac:dyDescent="0.25">
      <c r="A618" s="175">
        <v>614</v>
      </c>
      <c r="B618" s="176" t="s">
        <v>8134</v>
      </c>
      <c r="C618" s="176" t="s">
        <v>8143</v>
      </c>
      <c r="D618" s="176" t="s">
        <v>8144</v>
      </c>
      <c r="E618" s="176" t="s">
        <v>8144</v>
      </c>
      <c r="F618" s="176" t="s">
        <v>8143</v>
      </c>
      <c r="G618" s="177"/>
      <c r="H618" s="177"/>
      <c r="I618" s="176" t="s">
        <v>8137</v>
      </c>
      <c r="J618" s="178">
        <v>67.32673267326733</v>
      </c>
      <c r="K618" s="55">
        <v>13</v>
      </c>
      <c r="L618" s="176" t="s">
        <v>8138</v>
      </c>
      <c r="M618" s="176" t="s">
        <v>3186</v>
      </c>
      <c r="N618" s="176" t="s">
        <v>3160</v>
      </c>
      <c r="O618" s="56">
        <v>1</v>
      </c>
      <c r="P618" s="176" t="s">
        <v>8139</v>
      </c>
    </row>
    <row r="619" spans="1:16" ht="20.100000000000001" customHeight="1" x14ac:dyDescent="0.25">
      <c r="A619" s="175">
        <v>615</v>
      </c>
      <c r="B619" s="176" t="s">
        <v>8134</v>
      </c>
      <c r="C619" s="176" t="s">
        <v>8143</v>
      </c>
      <c r="D619" s="176" t="s">
        <v>8144</v>
      </c>
      <c r="E619" s="176" t="s">
        <v>8144</v>
      </c>
      <c r="F619" s="176" t="s">
        <v>8143</v>
      </c>
      <c r="G619" s="177"/>
      <c r="H619" s="177"/>
      <c r="I619" s="176" t="s">
        <v>8137</v>
      </c>
      <c r="J619" s="178">
        <v>69.306930693069305</v>
      </c>
      <c r="K619" s="55">
        <v>13</v>
      </c>
      <c r="L619" s="176" t="s">
        <v>8138</v>
      </c>
      <c r="M619" s="176" t="s">
        <v>3186</v>
      </c>
      <c r="N619" s="176" t="s">
        <v>3160</v>
      </c>
      <c r="O619" s="56">
        <v>1</v>
      </c>
      <c r="P619" s="176" t="s">
        <v>8139</v>
      </c>
    </row>
    <row r="620" spans="1:16" ht="20.100000000000001" customHeight="1" x14ac:dyDescent="0.25">
      <c r="A620" s="175">
        <v>616</v>
      </c>
      <c r="B620" s="176" t="s">
        <v>8134</v>
      </c>
      <c r="C620" s="176" t="s">
        <v>8143</v>
      </c>
      <c r="D620" s="176" t="s">
        <v>8144</v>
      </c>
      <c r="E620" s="176" t="s">
        <v>8144</v>
      </c>
      <c r="F620" s="176" t="s">
        <v>8143</v>
      </c>
      <c r="G620" s="177"/>
      <c r="H620" s="177"/>
      <c r="I620" s="176" t="s">
        <v>8137</v>
      </c>
      <c r="J620" s="178">
        <v>72.277227722772281</v>
      </c>
      <c r="K620" s="55">
        <v>13</v>
      </c>
      <c r="L620" s="176" t="s">
        <v>8138</v>
      </c>
      <c r="M620" s="176" t="s">
        <v>3186</v>
      </c>
      <c r="N620" s="176" t="s">
        <v>3160</v>
      </c>
      <c r="O620" s="56">
        <v>1</v>
      </c>
      <c r="P620" s="176" t="s">
        <v>8139</v>
      </c>
    </row>
    <row r="621" spans="1:16" ht="20.100000000000001" customHeight="1" x14ac:dyDescent="0.25">
      <c r="A621" s="175">
        <v>617</v>
      </c>
      <c r="B621" s="176" t="s">
        <v>8134</v>
      </c>
      <c r="C621" s="176" t="s">
        <v>8143</v>
      </c>
      <c r="D621" s="176" t="s">
        <v>8144</v>
      </c>
      <c r="E621" s="176" t="s">
        <v>8144</v>
      </c>
      <c r="F621" s="176" t="s">
        <v>8143</v>
      </c>
      <c r="G621" s="177"/>
      <c r="H621" s="177"/>
      <c r="I621" s="176" t="s">
        <v>8137</v>
      </c>
      <c r="J621" s="178">
        <v>67.32673267326733</v>
      </c>
      <c r="K621" s="55">
        <v>13</v>
      </c>
      <c r="L621" s="176" t="s">
        <v>8138</v>
      </c>
      <c r="M621" s="176" t="s">
        <v>3186</v>
      </c>
      <c r="N621" s="176" t="s">
        <v>3160</v>
      </c>
      <c r="O621" s="56">
        <v>1</v>
      </c>
      <c r="P621" s="176" t="s">
        <v>8139</v>
      </c>
    </row>
    <row r="622" spans="1:16" ht="20.100000000000001" customHeight="1" x14ac:dyDescent="0.25">
      <c r="A622" s="175">
        <v>618</v>
      </c>
      <c r="B622" s="176" t="s">
        <v>8134</v>
      </c>
      <c r="C622" s="176" t="s">
        <v>8143</v>
      </c>
      <c r="D622" s="176" t="s">
        <v>8144</v>
      </c>
      <c r="E622" s="176" t="s">
        <v>8144</v>
      </c>
      <c r="F622" s="176" t="s">
        <v>8143</v>
      </c>
      <c r="G622" s="177"/>
      <c r="H622" s="177"/>
      <c r="I622" s="176" t="s">
        <v>8137</v>
      </c>
      <c r="J622" s="178">
        <v>71.287128712871294</v>
      </c>
      <c r="K622" s="55">
        <v>13</v>
      </c>
      <c r="L622" s="176" t="s">
        <v>8138</v>
      </c>
      <c r="M622" s="176" t="s">
        <v>3186</v>
      </c>
      <c r="N622" s="176" t="s">
        <v>3160</v>
      </c>
      <c r="O622" s="56">
        <v>1</v>
      </c>
      <c r="P622" s="176" t="s">
        <v>8139</v>
      </c>
    </row>
    <row r="623" spans="1:16" ht="20.100000000000001" customHeight="1" x14ac:dyDescent="0.25">
      <c r="A623" s="175">
        <v>619</v>
      </c>
      <c r="B623" s="176" t="s">
        <v>8134</v>
      </c>
      <c r="C623" s="176" t="s">
        <v>8143</v>
      </c>
      <c r="D623" s="176" t="s">
        <v>8144</v>
      </c>
      <c r="E623" s="176" t="s">
        <v>8144</v>
      </c>
      <c r="F623" s="176" t="s">
        <v>8143</v>
      </c>
      <c r="G623" s="177"/>
      <c r="H623" s="177"/>
      <c r="I623" s="176" t="s">
        <v>8137</v>
      </c>
      <c r="J623" s="178">
        <v>69.306930693069305</v>
      </c>
      <c r="K623" s="55">
        <v>13</v>
      </c>
      <c r="L623" s="176" t="s">
        <v>8138</v>
      </c>
      <c r="M623" s="176" t="s">
        <v>3186</v>
      </c>
      <c r="N623" s="176" t="s">
        <v>3160</v>
      </c>
      <c r="O623" s="56">
        <v>1</v>
      </c>
      <c r="P623" s="176" t="s">
        <v>8139</v>
      </c>
    </row>
    <row r="624" spans="1:16" ht="20.100000000000001" customHeight="1" x14ac:dyDescent="0.25">
      <c r="A624" s="175">
        <v>620</v>
      </c>
      <c r="B624" s="176" t="s">
        <v>8134</v>
      </c>
      <c r="C624" s="176" t="s">
        <v>8143</v>
      </c>
      <c r="D624" s="176" t="s">
        <v>8144</v>
      </c>
      <c r="E624" s="176" t="s">
        <v>8144</v>
      </c>
      <c r="F624" s="176" t="s">
        <v>8143</v>
      </c>
      <c r="G624" s="177"/>
      <c r="H624" s="177"/>
      <c r="I624" s="176" t="s">
        <v>8137</v>
      </c>
      <c r="J624" s="178">
        <v>65.346534653465341</v>
      </c>
      <c r="K624" s="55">
        <v>13</v>
      </c>
      <c r="L624" s="176" t="s">
        <v>8138</v>
      </c>
      <c r="M624" s="176" t="s">
        <v>3186</v>
      </c>
      <c r="N624" s="176" t="s">
        <v>3160</v>
      </c>
      <c r="O624" s="56">
        <v>1</v>
      </c>
      <c r="P624" s="176" t="s">
        <v>8139</v>
      </c>
    </row>
    <row r="625" spans="1:16" ht="20.100000000000001" customHeight="1" x14ac:dyDescent="0.25">
      <c r="A625" s="175">
        <v>621</v>
      </c>
      <c r="B625" s="176" t="s">
        <v>8134</v>
      </c>
      <c r="C625" s="176" t="s">
        <v>8143</v>
      </c>
      <c r="D625" s="176" t="s">
        <v>8144</v>
      </c>
      <c r="E625" s="176" t="s">
        <v>8144</v>
      </c>
      <c r="F625" s="176" t="s">
        <v>8143</v>
      </c>
      <c r="G625" s="177"/>
      <c r="H625" s="177"/>
      <c r="I625" s="176" t="s">
        <v>8137</v>
      </c>
      <c r="J625" s="178">
        <v>69.306930693069305</v>
      </c>
      <c r="K625" s="55">
        <v>13</v>
      </c>
      <c r="L625" s="176" t="s">
        <v>8138</v>
      </c>
      <c r="M625" s="176" t="s">
        <v>3186</v>
      </c>
      <c r="N625" s="176" t="s">
        <v>3160</v>
      </c>
      <c r="O625" s="56">
        <v>1</v>
      </c>
      <c r="P625" s="176" t="s">
        <v>8139</v>
      </c>
    </row>
    <row r="626" spans="1:16" ht="20.100000000000001" customHeight="1" x14ac:dyDescent="0.25">
      <c r="A626" s="175">
        <v>622</v>
      </c>
      <c r="B626" s="176" t="s">
        <v>8134</v>
      </c>
      <c r="C626" s="176" t="s">
        <v>8143</v>
      </c>
      <c r="D626" s="176" t="s">
        <v>8144</v>
      </c>
      <c r="E626" s="176" t="s">
        <v>8144</v>
      </c>
      <c r="F626" s="176" t="s">
        <v>8143</v>
      </c>
      <c r="G626" s="177"/>
      <c r="H626" s="177"/>
      <c r="I626" s="176" t="s">
        <v>8137</v>
      </c>
      <c r="J626" s="178">
        <v>68.316831683168317</v>
      </c>
      <c r="K626" s="55">
        <v>13</v>
      </c>
      <c r="L626" s="176" t="s">
        <v>8138</v>
      </c>
      <c r="M626" s="176" t="s">
        <v>3186</v>
      </c>
      <c r="N626" s="176" t="s">
        <v>3160</v>
      </c>
      <c r="O626" s="56">
        <v>1</v>
      </c>
      <c r="P626" s="176" t="s">
        <v>8139</v>
      </c>
    </row>
    <row r="627" spans="1:16" ht="20.100000000000001" customHeight="1" x14ac:dyDescent="0.25">
      <c r="A627" s="175">
        <v>623</v>
      </c>
      <c r="B627" s="176" t="s">
        <v>8134</v>
      </c>
      <c r="C627" s="176" t="s">
        <v>8143</v>
      </c>
      <c r="D627" s="176" t="s">
        <v>8144</v>
      </c>
      <c r="E627" s="176" t="s">
        <v>8144</v>
      </c>
      <c r="F627" s="176" t="s">
        <v>8143</v>
      </c>
      <c r="G627" s="177"/>
      <c r="H627" s="177"/>
      <c r="I627" s="176" t="s">
        <v>8137</v>
      </c>
      <c r="J627" s="178">
        <v>69.306930693069305</v>
      </c>
      <c r="K627" s="55">
        <v>13</v>
      </c>
      <c r="L627" s="176" t="s">
        <v>8138</v>
      </c>
      <c r="M627" s="176" t="s">
        <v>3186</v>
      </c>
      <c r="N627" s="176" t="s">
        <v>3160</v>
      </c>
      <c r="O627" s="56">
        <v>1</v>
      </c>
      <c r="P627" s="176" t="s">
        <v>8139</v>
      </c>
    </row>
    <row r="628" spans="1:16" ht="20.100000000000001" customHeight="1" x14ac:dyDescent="0.25">
      <c r="A628" s="175">
        <v>624</v>
      </c>
      <c r="B628" s="176" t="s">
        <v>8134</v>
      </c>
      <c r="C628" s="176" t="s">
        <v>8143</v>
      </c>
      <c r="D628" s="176" t="s">
        <v>8144</v>
      </c>
      <c r="E628" s="176" t="s">
        <v>8144</v>
      </c>
      <c r="F628" s="176" t="s">
        <v>8143</v>
      </c>
      <c r="G628" s="177"/>
      <c r="H628" s="177"/>
      <c r="I628" s="176" t="s">
        <v>8137</v>
      </c>
      <c r="J628" s="178">
        <v>69.306930693069305</v>
      </c>
      <c r="K628" s="55">
        <v>13</v>
      </c>
      <c r="L628" s="176" t="s">
        <v>8138</v>
      </c>
      <c r="M628" s="176" t="s">
        <v>3186</v>
      </c>
      <c r="N628" s="176" t="s">
        <v>3160</v>
      </c>
      <c r="O628" s="56">
        <v>1</v>
      </c>
      <c r="P628" s="176" t="s">
        <v>8139</v>
      </c>
    </row>
    <row r="629" spans="1:16" ht="20.100000000000001" customHeight="1" x14ac:dyDescent="0.25">
      <c r="A629" s="175">
        <v>625</v>
      </c>
      <c r="B629" s="176" t="s">
        <v>8134</v>
      </c>
      <c r="C629" s="176" t="s">
        <v>8143</v>
      </c>
      <c r="D629" s="176" t="s">
        <v>8144</v>
      </c>
      <c r="E629" s="176" t="s">
        <v>8144</v>
      </c>
      <c r="F629" s="176" t="s">
        <v>8143</v>
      </c>
      <c r="G629" s="177"/>
      <c r="H629" s="177"/>
      <c r="I629" s="176" t="s">
        <v>8137</v>
      </c>
      <c r="J629" s="178">
        <v>69.306930693069305</v>
      </c>
      <c r="K629" s="55">
        <v>13</v>
      </c>
      <c r="L629" s="176" t="s">
        <v>8138</v>
      </c>
      <c r="M629" s="176" t="s">
        <v>3186</v>
      </c>
      <c r="N629" s="176" t="s">
        <v>3160</v>
      </c>
      <c r="O629" s="56">
        <v>1</v>
      </c>
      <c r="P629" s="176" t="s">
        <v>8139</v>
      </c>
    </row>
    <row r="630" spans="1:16" ht="20.100000000000001" customHeight="1" x14ac:dyDescent="0.25">
      <c r="A630" s="175">
        <v>626</v>
      </c>
      <c r="B630" s="176" t="s">
        <v>8134</v>
      </c>
      <c r="C630" s="176" t="s">
        <v>8143</v>
      </c>
      <c r="D630" s="176" t="s">
        <v>8144</v>
      </c>
      <c r="E630" s="176" t="s">
        <v>8144</v>
      </c>
      <c r="F630" s="176" t="s">
        <v>8143</v>
      </c>
      <c r="G630" s="177"/>
      <c r="H630" s="177"/>
      <c r="I630" s="176" t="s">
        <v>8137</v>
      </c>
      <c r="J630" s="178">
        <v>71.287128712871294</v>
      </c>
      <c r="K630" s="55">
        <v>13</v>
      </c>
      <c r="L630" s="176" t="s">
        <v>8138</v>
      </c>
      <c r="M630" s="176" t="s">
        <v>3186</v>
      </c>
      <c r="N630" s="176" t="s">
        <v>3160</v>
      </c>
      <c r="O630" s="56">
        <v>1</v>
      </c>
      <c r="P630" s="176" t="s">
        <v>8139</v>
      </c>
    </row>
    <row r="631" spans="1:16" ht="20.100000000000001" customHeight="1" x14ac:dyDescent="0.25">
      <c r="A631" s="175">
        <v>627</v>
      </c>
      <c r="B631" s="176" t="s">
        <v>8134</v>
      </c>
      <c r="C631" s="176" t="s">
        <v>8143</v>
      </c>
      <c r="D631" s="176" t="s">
        <v>8144</v>
      </c>
      <c r="E631" s="176" t="s">
        <v>8144</v>
      </c>
      <c r="F631" s="176" t="s">
        <v>8143</v>
      </c>
      <c r="G631" s="177"/>
      <c r="H631" s="177"/>
      <c r="I631" s="176" t="s">
        <v>8137</v>
      </c>
      <c r="J631" s="178">
        <v>74.257425742574256</v>
      </c>
      <c r="K631" s="55">
        <v>13</v>
      </c>
      <c r="L631" s="176" t="s">
        <v>8138</v>
      </c>
      <c r="M631" s="176" t="s">
        <v>3186</v>
      </c>
      <c r="N631" s="176" t="s">
        <v>3160</v>
      </c>
      <c r="O631" s="56">
        <v>1</v>
      </c>
      <c r="P631" s="176" t="s">
        <v>8139</v>
      </c>
    </row>
    <row r="632" spans="1:16" ht="20.100000000000001" customHeight="1" x14ac:dyDescent="0.25">
      <c r="A632" s="175">
        <v>628</v>
      </c>
      <c r="B632" s="176" t="s">
        <v>8134</v>
      </c>
      <c r="C632" s="176" t="s">
        <v>8143</v>
      </c>
      <c r="D632" s="176" t="s">
        <v>8144</v>
      </c>
      <c r="E632" s="176" t="s">
        <v>8144</v>
      </c>
      <c r="F632" s="176" t="s">
        <v>8143</v>
      </c>
      <c r="G632" s="177"/>
      <c r="H632" s="177"/>
      <c r="I632" s="176" t="s">
        <v>8137</v>
      </c>
      <c r="J632" s="178">
        <v>64.356435643564353</v>
      </c>
      <c r="K632" s="55">
        <v>13</v>
      </c>
      <c r="L632" s="176" t="s">
        <v>8138</v>
      </c>
      <c r="M632" s="176" t="s">
        <v>3186</v>
      </c>
      <c r="N632" s="176" t="s">
        <v>3160</v>
      </c>
      <c r="O632" s="56">
        <v>1</v>
      </c>
      <c r="P632" s="176" t="s">
        <v>8139</v>
      </c>
    </row>
    <row r="633" spans="1:16" ht="20.100000000000001" customHeight="1" x14ac:dyDescent="0.25">
      <c r="A633" s="175">
        <v>629</v>
      </c>
      <c r="B633" s="176" t="s">
        <v>8134</v>
      </c>
      <c r="C633" s="176" t="s">
        <v>8143</v>
      </c>
      <c r="D633" s="176" t="s">
        <v>8144</v>
      </c>
      <c r="E633" s="176" t="s">
        <v>8144</v>
      </c>
      <c r="F633" s="176" t="s">
        <v>8143</v>
      </c>
      <c r="G633" s="177"/>
      <c r="H633" s="177"/>
      <c r="I633" s="176" t="s">
        <v>8137</v>
      </c>
      <c r="J633" s="178">
        <v>71.287128712871294</v>
      </c>
      <c r="K633" s="55">
        <v>13</v>
      </c>
      <c r="L633" s="176" t="s">
        <v>8138</v>
      </c>
      <c r="M633" s="176" t="s">
        <v>3186</v>
      </c>
      <c r="N633" s="176" t="s">
        <v>3160</v>
      </c>
      <c r="O633" s="56">
        <v>1</v>
      </c>
      <c r="P633" s="176" t="s">
        <v>8139</v>
      </c>
    </row>
    <row r="634" spans="1:16" ht="20.100000000000001" customHeight="1" x14ac:dyDescent="0.25">
      <c r="A634" s="175">
        <v>630</v>
      </c>
      <c r="B634" s="176" t="s">
        <v>8134</v>
      </c>
      <c r="C634" s="176" t="s">
        <v>8143</v>
      </c>
      <c r="D634" s="176" t="s">
        <v>8144</v>
      </c>
      <c r="E634" s="176" t="s">
        <v>8144</v>
      </c>
      <c r="F634" s="176" t="s">
        <v>8143</v>
      </c>
      <c r="G634" s="177"/>
      <c r="H634" s="177"/>
      <c r="I634" s="176" t="s">
        <v>8137</v>
      </c>
      <c r="J634" s="178">
        <v>34.653465346534652</v>
      </c>
      <c r="K634" s="55">
        <v>13</v>
      </c>
      <c r="L634" s="176" t="s">
        <v>8138</v>
      </c>
      <c r="M634" s="176" t="s">
        <v>3186</v>
      </c>
      <c r="N634" s="176" t="s">
        <v>3160</v>
      </c>
      <c r="O634" s="56">
        <v>1</v>
      </c>
      <c r="P634" s="176" t="s">
        <v>8139</v>
      </c>
    </row>
    <row r="635" spans="1:16" ht="20.100000000000001" customHeight="1" x14ac:dyDescent="0.25">
      <c r="A635" s="175">
        <v>631</v>
      </c>
      <c r="B635" s="176" t="s">
        <v>8134</v>
      </c>
      <c r="C635" s="176" t="s">
        <v>8143</v>
      </c>
      <c r="D635" s="176" t="s">
        <v>8144</v>
      </c>
      <c r="E635" s="176" t="s">
        <v>8144</v>
      </c>
      <c r="F635" s="176" t="s">
        <v>8143</v>
      </c>
      <c r="G635" s="177"/>
      <c r="H635" s="177"/>
      <c r="I635" s="176" t="s">
        <v>8137</v>
      </c>
      <c r="J635" s="178">
        <v>29.702970297029704</v>
      </c>
      <c r="K635" s="55">
        <v>12</v>
      </c>
      <c r="L635" s="176" t="s">
        <v>8138</v>
      </c>
      <c r="M635" s="176" t="s">
        <v>3186</v>
      </c>
      <c r="N635" s="176" t="s">
        <v>3173</v>
      </c>
      <c r="O635" s="56">
        <v>1</v>
      </c>
      <c r="P635" s="176" t="s">
        <v>8139</v>
      </c>
    </row>
    <row r="636" spans="1:16" ht="20.100000000000001" customHeight="1" x14ac:dyDescent="0.25">
      <c r="A636" s="175">
        <v>632</v>
      </c>
      <c r="B636" s="176" t="s">
        <v>8134</v>
      </c>
      <c r="C636" s="176" t="s">
        <v>8143</v>
      </c>
      <c r="D636" s="176" t="s">
        <v>8144</v>
      </c>
      <c r="E636" s="176" t="s">
        <v>8144</v>
      </c>
      <c r="F636" s="176" t="s">
        <v>8143</v>
      </c>
      <c r="G636" s="177"/>
      <c r="H636" s="177"/>
      <c r="I636" s="176" t="s">
        <v>8137</v>
      </c>
      <c r="J636" s="178">
        <v>84.158415841584159</v>
      </c>
      <c r="K636" s="55">
        <v>13</v>
      </c>
      <c r="L636" s="176" t="s">
        <v>8138</v>
      </c>
      <c r="M636" s="176" t="s">
        <v>3186</v>
      </c>
      <c r="N636" s="176" t="s">
        <v>3160</v>
      </c>
      <c r="O636" s="56">
        <v>1</v>
      </c>
      <c r="P636" s="176" t="s">
        <v>8139</v>
      </c>
    </row>
    <row r="637" spans="1:16" ht="20.100000000000001" customHeight="1" x14ac:dyDescent="0.25">
      <c r="A637" s="175">
        <v>633</v>
      </c>
      <c r="B637" s="176" t="s">
        <v>8134</v>
      </c>
      <c r="C637" s="176" t="s">
        <v>8143</v>
      </c>
      <c r="D637" s="176" t="s">
        <v>8144</v>
      </c>
      <c r="E637" s="176" t="s">
        <v>8144</v>
      </c>
      <c r="F637" s="176" t="s">
        <v>8143</v>
      </c>
      <c r="G637" s="177"/>
      <c r="H637" s="177"/>
      <c r="I637" s="176" t="s">
        <v>8137</v>
      </c>
      <c r="J637" s="178">
        <v>99.009900990099013</v>
      </c>
      <c r="K637" s="55">
        <v>13</v>
      </c>
      <c r="L637" s="176" t="s">
        <v>8138</v>
      </c>
      <c r="M637" s="176" t="s">
        <v>3186</v>
      </c>
      <c r="N637" s="176" t="s">
        <v>3160</v>
      </c>
      <c r="O637" s="56">
        <v>1</v>
      </c>
      <c r="P637" s="176" t="s">
        <v>8139</v>
      </c>
    </row>
    <row r="638" spans="1:16" ht="20.100000000000001" customHeight="1" x14ac:dyDescent="0.25">
      <c r="A638" s="175">
        <v>634</v>
      </c>
      <c r="B638" s="176" t="s">
        <v>8134</v>
      </c>
      <c r="C638" s="176" t="s">
        <v>8143</v>
      </c>
      <c r="D638" s="176" t="s">
        <v>8144</v>
      </c>
      <c r="E638" s="176" t="s">
        <v>8144</v>
      </c>
      <c r="F638" s="176" t="s">
        <v>8143</v>
      </c>
      <c r="G638" s="177"/>
      <c r="H638" s="177"/>
      <c r="I638" s="176" t="s">
        <v>8137</v>
      </c>
      <c r="J638" s="178">
        <v>67.32673267326733</v>
      </c>
      <c r="K638" s="55">
        <v>13</v>
      </c>
      <c r="L638" s="176" t="s">
        <v>8138</v>
      </c>
      <c r="M638" s="176" t="s">
        <v>3186</v>
      </c>
      <c r="N638" s="176" t="s">
        <v>3160</v>
      </c>
      <c r="O638" s="56">
        <v>1</v>
      </c>
      <c r="P638" s="176" t="s">
        <v>8139</v>
      </c>
    </row>
    <row r="639" spans="1:16" ht="20.100000000000001" customHeight="1" x14ac:dyDescent="0.25">
      <c r="A639" s="175">
        <v>635</v>
      </c>
      <c r="B639" s="176" t="s">
        <v>8134</v>
      </c>
      <c r="C639" s="176" t="s">
        <v>8143</v>
      </c>
      <c r="D639" s="176" t="s">
        <v>8144</v>
      </c>
      <c r="E639" s="176" t="s">
        <v>8144</v>
      </c>
      <c r="F639" s="176" t="s">
        <v>8143</v>
      </c>
      <c r="G639" s="177"/>
      <c r="H639" s="177"/>
      <c r="I639" s="176" t="s">
        <v>8137</v>
      </c>
      <c r="J639" s="178">
        <v>61.386138613861384</v>
      </c>
      <c r="K639" s="55">
        <v>12</v>
      </c>
      <c r="L639" s="176" t="s">
        <v>8138</v>
      </c>
      <c r="M639" s="176" t="s">
        <v>3186</v>
      </c>
      <c r="N639" s="176" t="s">
        <v>3173</v>
      </c>
      <c r="O639" s="56">
        <v>1</v>
      </c>
      <c r="P639" s="176" t="s">
        <v>8139</v>
      </c>
    </row>
    <row r="640" spans="1:16" ht="20.100000000000001" customHeight="1" x14ac:dyDescent="0.25">
      <c r="A640" s="175">
        <v>636</v>
      </c>
      <c r="B640" s="176" t="s">
        <v>8134</v>
      </c>
      <c r="C640" s="176" t="s">
        <v>8143</v>
      </c>
      <c r="D640" s="176" t="s">
        <v>8144</v>
      </c>
      <c r="E640" s="176" t="s">
        <v>8144</v>
      </c>
      <c r="F640" s="176" t="s">
        <v>8143</v>
      </c>
      <c r="G640" s="177"/>
      <c r="H640" s="177"/>
      <c r="I640" s="176" t="s">
        <v>8137</v>
      </c>
      <c r="J640" s="178">
        <v>55.445544554455445</v>
      </c>
      <c r="K640" s="55">
        <v>13</v>
      </c>
      <c r="L640" s="176" t="s">
        <v>8138</v>
      </c>
      <c r="M640" s="176" t="s">
        <v>3186</v>
      </c>
      <c r="N640" s="176" t="s">
        <v>3160</v>
      </c>
      <c r="O640" s="56">
        <v>1</v>
      </c>
      <c r="P640" s="176" t="s">
        <v>8139</v>
      </c>
    </row>
    <row r="641" spans="1:16" ht="20.100000000000001" customHeight="1" x14ac:dyDescent="0.25">
      <c r="A641" s="175">
        <v>637</v>
      </c>
      <c r="B641" s="176" t="s">
        <v>8134</v>
      </c>
      <c r="C641" s="176" t="s">
        <v>8143</v>
      </c>
      <c r="D641" s="176" t="s">
        <v>8144</v>
      </c>
      <c r="E641" s="176" t="s">
        <v>8144</v>
      </c>
      <c r="F641" s="176" t="s">
        <v>8143</v>
      </c>
      <c r="G641" s="177"/>
      <c r="H641" s="177"/>
      <c r="I641" s="176" t="s">
        <v>8137</v>
      </c>
      <c r="J641" s="178">
        <v>69.306930693069305</v>
      </c>
      <c r="K641" s="55">
        <v>13</v>
      </c>
      <c r="L641" s="176" t="s">
        <v>8138</v>
      </c>
      <c r="M641" s="176" t="s">
        <v>3186</v>
      </c>
      <c r="N641" s="176" t="s">
        <v>3160</v>
      </c>
      <c r="O641" s="56">
        <v>1</v>
      </c>
      <c r="P641" s="176" t="s">
        <v>8139</v>
      </c>
    </row>
    <row r="642" spans="1:16" ht="20.100000000000001" customHeight="1" x14ac:dyDescent="0.25">
      <c r="A642" s="175">
        <v>638</v>
      </c>
      <c r="B642" s="176" t="s">
        <v>8134</v>
      </c>
      <c r="C642" s="176" t="s">
        <v>8143</v>
      </c>
      <c r="D642" s="176" t="s">
        <v>8144</v>
      </c>
      <c r="E642" s="176" t="s">
        <v>8144</v>
      </c>
      <c r="F642" s="176" t="s">
        <v>8143</v>
      </c>
      <c r="G642" s="177"/>
      <c r="H642" s="177"/>
      <c r="I642" s="176" t="s">
        <v>8137</v>
      </c>
      <c r="J642" s="178">
        <v>163.36633663366337</v>
      </c>
      <c r="K642" s="55">
        <v>13</v>
      </c>
      <c r="L642" s="176" t="s">
        <v>8138</v>
      </c>
      <c r="M642" s="176" t="s">
        <v>3186</v>
      </c>
      <c r="N642" s="176" t="s">
        <v>3160</v>
      </c>
      <c r="O642" s="56">
        <v>1</v>
      </c>
      <c r="P642" s="176" t="s">
        <v>8139</v>
      </c>
    </row>
    <row r="643" spans="1:16" ht="20.100000000000001" customHeight="1" x14ac:dyDescent="0.25">
      <c r="A643" s="175">
        <v>639</v>
      </c>
      <c r="B643" s="176" t="s">
        <v>8134</v>
      </c>
      <c r="C643" s="176" t="s">
        <v>8143</v>
      </c>
      <c r="D643" s="176" t="s">
        <v>8144</v>
      </c>
      <c r="E643" s="176" t="s">
        <v>8144</v>
      </c>
      <c r="F643" s="176" t="s">
        <v>8143</v>
      </c>
      <c r="G643" s="177"/>
      <c r="H643" s="177"/>
      <c r="I643" s="176" t="s">
        <v>8137</v>
      </c>
      <c r="J643" s="178">
        <v>16.831683168316832</v>
      </c>
      <c r="K643" s="55">
        <v>13</v>
      </c>
      <c r="L643" s="176" t="s">
        <v>8138</v>
      </c>
      <c r="M643" s="176" t="s">
        <v>3186</v>
      </c>
      <c r="N643" s="176" t="s">
        <v>3160</v>
      </c>
      <c r="O643" s="56">
        <v>1</v>
      </c>
      <c r="P643" s="176" t="s">
        <v>8139</v>
      </c>
    </row>
    <row r="644" spans="1:16" ht="20.100000000000001" customHeight="1" x14ac:dyDescent="0.25">
      <c r="A644" s="175">
        <v>640</v>
      </c>
      <c r="B644" s="176" t="s">
        <v>8134</v>
      </c>
      <c r="C644" s="176" t="s">
        <v>8143</v>
      </c>
      <c r="D644" s="176" t="s">
        <v>8144</v>
      </c>
      <c r="E644" s="176" t="s">
        <v>8144</v>
      </c>
      <c r="F644" s="176" t="s">
        <v>8143</v>
      </c>
      <c r="G644" s="177"/>
      <c r="H644" s="177"/>
      <c r="I644" s="176" t="s">
        <v>8137</v>
      </c>
      <c r="J644" s="178">
        <v>26.732673267326732</v>
      </c>
      <c r="K644" s="55">
        <v>13</v>
      </c>
      <c r="L644" s="176" t="s">
        <v>8138</v>
      </c>
      <c r="M644" s="176" t="s">
        <v>3186</v>
      </c>
      <c r="N644" s="176" t="s">
        <v>3160</v>
      </c>
      <c r="O644" s="56">
        <v>1</v>
      </c>
      <c r="P644" s="176" t="s">
        <v>8139</v>
      </c>
    </row>
    <row r="645" spans="1:16" ht="20.100000000000001" customHeight="1" x14ac:dyDescent="0.25">
      <c r="A645" s="175">
        <v>641</v>
      </c>
      <c r="B645" s="176" t="s">
        <v>8134</v>
      </c>
      <c r="C645" s="176" t="s">
        <v>8143</v>
      </c>
      <c r="D645" s="176" t="s">
        <v>8144</v>
      </c>
      <c r="E645" s="176" t="s">
        <v>8144</v>
      </c>
      <c r="F645" s="176" t="s">
        <v>8143</v>
      </c>
      <c r="G645" s="177"/>
      <c r="H645" s="177"/>
      <c r="I645" s="176" t="s">
        <v>8137</v>
      </c>
      <c r="J645" s="178">
        <v>31.683168316831683</v>
      </c>
      <c r="K645" s="55">
        <v>13</v>
      </c>
      <c r="L645" s="176" t="s">
        <v>8138</v>
      </c>
      <c r="M645" s="176" t="s">
        <v>3186</v>
      </c>
      <c r="N645" s="176" t="s">
        <v>3160</v>
      </c>
      <c r="O645" s="56">
        <v>1</v>
      </c>
      <c r="P645" s="176" t="s">
        <v>8139</v>
      </c>
    </row>
    <row r="646" spans="1:16" ht="20.100000000000001" customHeight="1" x14ac:dyDescent="0.25">
      <c r="A646" s="175">
        <v>642</v>
      </c>
      <c r="B646" s="176" t="s">
        <v>8134</v>
      </c>
      <c r="C646" s="176" t="s">
        <v>8143</v>
      </c>
      <c r="D646" s="176" t="s">
        <v>8144</v>
      </c>
      <c r="E646" s="176" t="s">
        <v>8144</v>
      </c>
      <c r="F646" s="176" t="s">
        <v>8143</v>
      </c>
      <c r="G646" s="177"/>
      <c r="H646" s="177"/>
      <c r="I646" s="176" t="s">
        <v>8137</v>
      </c>
      <c r="J646" s="178">
        <v>27.722772277227723</v>
      </c>
      <c r="K646" s="55">
        <v>13</v>
      </c>
      <c r="L646" s="176" t="s">
        <v>8138</v>
      </c>
      <c r="M646" s="176" t="s">
        <v>3186</v>
      </c>
      <c r="N646" s="176" t="s">
        <v>3160</v>
      </c>
      <c r="O646" s="56">
        <v>1</v>
      </c>
      <c r="P646" s="176" t="s">
        <v>8139</v>
      </c>
    </row>
    <row r="647" spans="1:16" ht="20.100000000000001" customHeight="1" x14ac:dyDescent="0.25">
      <c r="A647" s="175">
        <v>643</v>
      </c>
      <c r="B647" s="176" t="s">
        <v>8134</v>
      </c>
      <c r="C647" s="176" t="s">
        <v>8143</v>
      </c>
      <c r="D647" s="176" t="s">
        <v>8144</v>
      </c>
      <c r="E647" s="176" t="s">
        <v>8144</v>
      </c>
      <c r="F647" s="176" t="s">
        <v>8143</v>
      </c>
      <c r="G647" s="177"/>
      <c r="H647" s="177"/>
      <c r="I647" s="176" t="s">
        <v>8137</v>
      </c>
      <c r="J647" s="178">
        <v>20.792079207920793</v>
      </c>
      <c r="K647" s="55">
        <v>13</v>
      </c>
      <c r="L647" s="176" t="s">
        <v>8138</v>
      </c>
      <c r="M647" s="176" t="s">
        <v>3186</v>
      </c>
      <c r="N647" s="176" t="s">
        <v>3160</v>
      </c>
      <c r="O647" s="56">
        <v>1</v>
      </c>
      <c r="P647" s="176" t="s">
        <v>8139</v>
      </c>
    </row>
    <row r="648" spans="1:16" ht="20.100000000000001" customHeight="1" x14ac:dyDescent="0.25">
      <c r="A648" s="175">
        <v>644</v>
      </c>
      <c r="B648" s="176" t="s">
        <v>8134</v>
      </c>
      <c r="C648" s="176" t="s">
        <v>8143</v>
      </c>
      <c r="D648" s="176" t="s">
        <v>8144</v>
      </c>
      <c r="E648" s="176" t="s">
        <v>8144</v>
      </c>
      <c r="F648" s="176" t="s">
        <v>8143</v>
      </c>
      <c r="G648" s="177"/>
      <c r="H648" s="177"/>
      <c r="I648" s="176" t="s">
        <v>8137</v>
      </c>
      <c r="J648" s="178">
        <v>56.435643564356432</v>
      </c>
      <c r="K648" s="55">
        <v>13</v>
      </c>
      <c r="L648" s="176" t="s">
        <v>8138</v>
      </c>
      <c r="M648" s="176" t="s">
        <v>3186</v>
      </c>
      <c r="N648" s="176" t="s">
        <v>3160</v>
      </c>
      <c r="O648" s="56">
        <v>1</v>
      </c>
      <c r="P648" s="176" t="s">
        <v>8139</v>
      </c>
    </row>
    <row r="649" spans="1:16" ht="20.100000000000001" customHeight="1" x14ac:dyDescent="0.25">
      <c r="A649" s="175">
        <v>645</v>
      </c>
      <c r="B649" s="176" t="s">
        <v>8134</v>
      </c>
      <c r="C649" s="176" t="s">
        <v>8143</v>
      </c>
      <c r="D649" s="176" t="s">
        <v>8144</v>
      </c>
      <c r="E649" s="176" t="s">
        <v>8144</v>
      </c>
      <c r="F649" s="176" t="s">
        <v>8143</v>
      </c>
      <c r="G649" s="177"/>
      <c r="H649" s="177"/>
      <c r="I649" s="176" t="s">
        <v>8137</v>
      </c>
      <c r="J649" s="178">
        <v>30.693069306930692</v>
      </c>
      <c r="K649" s="55">
        <v>13</v>
      </c>
      <c r="L649" s="176" t="s">
        <v>8138</v>
      </c>
      <c r="M649" s="176" t="s">
        <v>3186</v>
      </c>
      <c r="N649" s="176" t="s">
        <v>3160</v>
      </c>
      <c r="O649" s="56">
        <v>1</v>
      </c>
      <c r="P649" s="176" t="s">
        <v>8139</v>
      </c>
    </row>
    <row r="650" spans="1:16" ht="20.100000000000001" customHeight="1" x14ac:dyDescent="0.25">
      <c r="A650" s="175">
        <v>646</v>
      </c>
      <c r="B650" s="176" t="s">
        <v>8134</v>
      </c>
      <c r="C650" s="176" t="s">
        <v>8143</v>
      </c>
      <c r="D650" s="176" t="s">
        <v>8144</v>
      </c>
      <c r="E650" s="176" t="s">
        <v>8144</v>
      </c>
      <c r="F650" s="176" t="s">
        <v>8143</v>
      </c>
      <c r="G650" s="177"/>
      <c r="H650" s="177"/>
      <c r="I650" s="176" t="s">
        <v>8137</v>
      </c>
      <c r="J650" s="178">
        <v>29.702970297029704</v>
      </c>
      <c r="K650" s="55">
        <v>13</v>
      </c>
      <c r="L650" s="176" t="s">
        <v>8138</v>
      </c>
      <c r="M650" s="176" t="s">
        <v>3186</v>
      </c>
      <c r="N650" s="176" t="s">
        <v>3160</v>
      </c>
      <c r="O650" s="56">
        <v>1</v>
      </c>
      <c r="P650" s="176" t="s">
        <v>8139</v>
      </c>
    </row>
    <row r="651" spans="1:16" ht="20.100000000000001" customHeight="1" x14ac:dyDescent="0.25">
      <c r="A651" s="175">
        <v>647</v>
      </c>
      <c r="B651" s="176" t="s">
        <v>8134</v>
      </c>
      <c r="C651" s="176" t="s">
        <v>8143</v>
      </c>
      <c r="D651" s="176" t="s">
        <v>8144</v>
      </c>
      <c r="E651" s="176" t="s">
        <v>8144</v>
      </c>
      <c r="F651" s="176" t="s">
        <v>8143</v>
      </c>
      <c r="G651" s="177"/>
      <c r="H651" s="177"/>
      <c r="I651" s="176" t="s">
        <v>8137</v>
      </c>
      <c r="J651" s="178">
        <v>56.435643564356432</v>
      </c>
      <c r="K651" s="55">
        <v>13</v>
      </c>
      <c r="L651" s="176" t="s">
        <v>8138</v>
      </c>
      <c r="M651" s="176" t="s">
        <v>3186</v>
      </c>
      <c r="N651" s="176" t="s">
        <v>3160</v>
      </c>
      <c r="O651" s="56">
        <v>1</v>
      </c>
      <c r="P651" s="176" t="s">
        <v>8139</v>
      </c>
    </row>
    <row r="652" spans="1:16" ht="20.100000000000001" customHeight="1" x14ac:dyDescent="0.25">
      <c r="A652" s="175">
        <v>648</v>
      </c>
      <c r="B652" s="176" t="s">
        <v>8134</v>
      </c>
      <c r="C652" s="176" t="s">
        <v>8143</v>
      </c>
      <c r="D652" s="176" t="s">
        <v>8144</v>
      </c>
      <c r="E652" s="176" t="s">
        <v>8144</v>
      </c>
      <c r="F652" s="176" t="s">
        <v>8143</v>
      </c>
      <c r="G652" s="177"/>
      <c r="H652" s="177"/>
      <c r="I652" s="176" t="s">
        <v>8137</v>
      </c>
      <c r="J652" s="178">
        <v>59.405940594059409</v>
      </c>
      <c r="K652" s="55">
        <v>13</v>
      </c>
      <c r="L652" s="176" t="s">
        <v>8138</v>
      </c>
      <c r="M652" s="176" t="s">
        <v>3186</v>
      </c>
      <c r="N652" s="176" t="s">
        <v>3160</v>
      </c>
      <c r="O652" s="56">
        <v>1</v>
      </c>
      <c r="P652" s="176" t="s">
        <v>8139</v>
      </c>
    </row>
    <row r="653" spans="1:16" ht="20.100000000000001" customHeight="1" x14ac:dyDescent="0.25">
      <c r="A653" s="175">
        <v>649</v>
      </c>
      <c r="B653" s="176" t="s">
        <v>8134</v>
      </c>
      <c r="C653" s="176" t="s">
        <v>8143</v>
      </c>
      <c r="D653" s="176" t="s">
        <v>8144</v>
      </c>
      <c r="E653" s="176" t="s">
        <v>8144</v>
      </c>
      <c r="F653" s="176" t="s">
        <v>8143</v>
      </c>
      <c r="G653" s="177"/>
      <c r="H653" s="177"/>
      <c r="I653" s="176" t="s">
        <v>8137</v>
      </c>
      <c r="J653" s="178">
        <v>29.702970297029704</v>
      </c>
      <c r="K653" s="55">
        <v>13</v>
      </c>
      <c r="L653" s="176" t="s">
        <v>8138</v>
      </c>
      <c r="M653" s="176" t="s">
        <v>3186</v>
      </c>
      <c r="N653" s="176" t="s">
        <v>3160</v>
      </c>
      <c r="O653" s="56">
        <v>1</v>
      </c>
      <c r="P653" s="176" t="s">
        <v>8139</v>
      </c>
    </row>
    <row r="654" spans="1:16" ht="20.100000000000001" customHeight="1" x14ac:dyDescent="0.25">
      <c r="A654" s="175">
        <v>650</v>
      </c>
      <c r="B654" s="176" t="s">
        <v>8134</v>
      </c>
      <c r="C654" s="176" t="s">
        <v>8143</v>
      </c>
      <c r="D654" s="176" t="s">
        <v>8144</v>
      </c>
      <c r="E654" s="176" t="s">
        <v>8144</v>
      </c>
      <c r="F654" s="176" t="s">
        <v>8143</v>
      </c>
      <c r="G654" s="177"/>
      <c r="H654" s="177"/>
      <c r="I654" s="176" t="s">
        <v>8137</v>
      </c>
      <c r="J654" s="178">
        <v>29.702970297029704</v>
      </c>
      <c r="K654" s="55">
        <v>13</v>
      </c>
      <c r="L654" s="176" t="s">
        <v>8138</v>
      </c>
      <c r="M654" s="176" t="s">
        <v>3186</v>
      </c>
      <c r="N654" s="176" t="s">
        <v>3160</v>
      </c>
      <c r="O654" s="56">
        <v>1</v>
      </c>
      <c r="P654" s="176" t="s">
        <v>8139</v>
      </c>
    </row>
    <row r="655" spans="1:16" ht="20.100000000000001" customHeight="1" x14ac:dyDescent="0.25">
      <c r="A655" s="175">
        <v>651</v>
      </c>
      <c r="B655" s="176" t="s">
        <v>8134</v>
      </c>
      <c r="C655" s="176" t="s">
        <v>8143</v>
      </c>
      <c r="D655" s="176" t="s">
        <v>8144</v>
      </c>
      <c r="E655" s="176" t="s">
        <v>8144</v>
      </c>
      <c r="F655" s="176" t="s">
        <v>8143</v>
      </c>
      <c r="G655" s="177"/>
      <c r="H655" s="177"/>
      <c r="I655" s="176" t="s">
        <v>8137</v>
      </c>
      <c r="J655" s="178">
        <v>29.702970297029704</v>
      </c>
      <c r="K655" s="55">
        <v>13</v>
      </c>
      <c r="L655" s="176" t="s">
        <v>8138</v>
      </c>
      <c r="M655" s="176" t="s">
        <v>3186</v>
      </c>
      <c r="N655" s="176" t="s">
        <v>3160</v>
      </c>
      <c r="O655" s="56">
        <v>1</v>
      </c>
      <c r="P655" s="176" t="s">
        <v>8139</v>
      </c>
    </row>
    <row r="656" spans="1:16" ht="20.100000000000001" customHeight="1" x14ac:dyDescent="0.25">
      <c r="A656" s="175">
        <v>652</v>
      </c>
      <c r="B656" s="176" t="s">
        <v>8134</v>
      </c>
      <c r="C656" s="176" t="s">
        <v>8143</v>
      </c>
      <c r="D656" s="176" t="s">
        <v>8144</v>
      </c>
      <c r="E656" s="176" t="s">
        <v>8144</v>
      </c>
      <c r="F656" s="176" t="s">
        <v>8143</v>
      </c>
      <c r="G656" s="177"/>
      <c r="H656" s="177"/>
      <c r="I656" s="176" t="s">
        <v>8137</v>
      </c>
      <c r="J656" s="178">
        <v>31.683168316831683</v>
      </c>
      <c r="K656" s="55">
        <v>13</v>
      </c>
      <c r="L656" s="176" t="s">
        <v>8138</v>
      </c>
      <c r="M656" s="176" t="s">
        <v>3186</v>
      </c>
      <c r="N656" s="176" t="s">
        <v>3160</v>
      </c>
      <c r="O656" s="56">
        <v>1</v>
      </c>
      <c r="P656" s="176" t="s">
        <v>8139</v>
      </c>
    </row>
    <row r="657" spans="1:16" ht="20.100000000000001" customHeight="1" x14ac:dyDescent="0.25">
      <c r="A657" s="175">
        <v>653</v>
      </c>
      <c r="B657" s="176" t="s">
        <v>8134</v>
      </c>
      <c r="C657" s="176" t="s">
        <v>8143</v>
      </c>
      <c r="D657" s="176" t="s">
        <v>8144</v>
      </c>
      <c r="E657" s="176" t="s">
        <v>8144</v>
      </c>
      <c r="F657" s="176" t="s">
        <v>8143</v>
      </c>
      <c r="G657" s="177"/>
      <c r="H657" s="177"/>
      <c r="I657" s="176" t="s">
        <v>8137</v>
      </c>
      <c r="J657" s="178">
        <v>31.683168316831683</v>
      </c>
      <c r="K657" s="55">
        <v>13</v>
      </c>
      <c r="L657" s="176" t="s">
        <v>8138</v>
      </c>
      <c r="M657" s="176" t="s">
        <v>3186</v>
      </c>
      <c r="N657" s="176" t="s">
        <v>3160</v>
      </c>
      <c r="O657" s="56">
        <v>1</v>
      </c>
      <c r="P657" s="176" t="s">
        <v>8139</v>
      </c>
    </row>
    <row r="658" spans="1:16" ht="20.100000000000001" customHeight="1" x14ac:dyDescent="0.25">
      <c r="A658" s="175">
        <v>654</v>
      </c>
      <c r="B658" s="176" t="s">
        <v>8134</v>
      </c>
      <c r="C658" s="176" t="s">
        <v>8143</v>
      </c>
      <c r="D658" s="176" t="s">
        <v>8144</v>
      </c>
      <c r="E658" s="176" t="s">
        <v>8144</v>
      </c>
      <c r="F658" s="176" t="s">
        <v>8143</v>
      </c>
      <c r="G658" s="177"/>
      <c r="H658" s="177"/>
      <c r="I658" s="176" t="s">
        <v>8137</v>
      </c>
      <c r="J658" s="178">
        <v>57.425742574257427</v>
      </c>
      <c r="K658" s="55">
        <v>13</v>
      </c>
      <c r="L658" s="176" t="s">
        <v>8138</v>
      </c>
      <c r="M658" s="176" t="s">
        <v>3186</v>
      </c>
      <c r="N658" s="176" t="s">
        <v>3160</v>
      </c>
      <c r="O658" s="56">
        <v>1</v>
      </c>
      <c r="P658" s="176" t="s">
        <v>8139</v>
      </c>
    </row>
    <row r="659" spans="1:16" ht="20.100000000000001" customHeight="1" x14ac:dyDescent="0.25">
      <c r="A659" s="175">
        <v>655</v>
      </c>
      <c r="B659" s="176" t="s">
        <v>8134</v>
      </c>
      <c r="C659" s="176" t="s">
        <v>8143</v>
      </c>
      <c r="D659" s="176" t="s">
        <v>8144</v>
      </c>
      <c r="E659" s="176" t="s">
        <v>8144</v>
      </c>
      <c r="F659" s="176" t="s">
        <v>8143</v>
      </c>
      <c r="G659" s="177"/>
      <c r="H659" s="177"/>
      <c r="I659" s="176" t="s">
        <v>8137</v>
      </c>
      <c r="J659" s="178">
        <v>51.485148514851488</v>
      </c>
      <c r="K659" s="55">
        <v>13</v>
      </c>
      <c r="L659" s="176" t="s">
        <v>8138</v>
      </c>
      <c r="M659" s="176" t="s">
        <v>3186</v>
      </c>
      <c r="N659" s="176" t="s">
        <v>3160</v>
      </c>
      <c r="O659" s="56">
        <v>1</v>
      </c>
      <c r="P659" s="176" t="s">
        <v>8139</v>
      </c>
    </row>
    <row r="660" spans="1:16" ht="20.100000000000001" customHeight="1" x14ac:dyDescent="0.25">
      <c r="A660" s="175">
        <v>656</v>
      </c>
      <c r="B660" s="176" t="s">
        <v>8134</v>
      </c>
      <c r="C660" s="176" t="s">
        <v>8143</v>
      </c>
      <c r="D660" s="176" t="s">
        <v>8144</v>
      </c>
      <c r="E660" s="176" t="s">
        <v>8144</v>
      </c>
      <c r="F660" s="176" t="s">
        <v>8143</v>
      </c>
      <c r="G660" s="177"/>
      <c r="H660" s="177"/>
      <c r="I660" s="176" t="s">
        <v>8137</v>
      </c>
      <c r="J660" s="178">
        <v>29.702970297029704</v>
      </c>
      <c r="K660" s="55">
        <v>13</v>
      </c>
      <c r="L660" s="176" t="s">
        <v>8138</v>
      </c>
      <c r="M660" s="176" t="s">
        <v>3186</v>
      </c>
      <c r="N660" s="176" t="s">
        <v>3160</v>
      </c>
      <c r="O660" s="56">
        <v>1</v>
      </c>
      <c r="P660" s="176" t="s">
        <v>8139</v>
      </c>
    </row>
    <row r="661" spans="1:16" ht="20.100000000000001" customHeight="1" x14ac:dyDescent="0.25">
      <c r="A661" s="175">
        <v>657</v>
      </c>
      <c r="B661" s="176" t="s">
        <v>8134</v>
      </c>
      <c r="C661" s="176" t="s">
        <v>8143</v>
      </c>
      <c r="D661" s="176" t="s">
        <v>8144</v>
      </c>
      <c r="E661" s="176" t="s">
        <v>8144</v>
      </c>
      <c r="F661" s="176" t="s">
        <v>8143</v>
      </c>
      <c r="G661" s="177"/>
      <c r="H661" s="177"/>
      <c r="I661" s="176" t="s">
        <v>8137</v>
      </c>
      <c r="J661" s="178">
        <v>41.584158415841586</v>
      </c>
      <c r="K661" s="55">
        <v>13</v>
      </c>
      <c r="L661" s="176" t="s">
        <v>8138</v>
      </c>
      <c r="M661" s="176" t="s">
        <v>3186</v>
      </c>
      <c r="N661" s="176" t="s">
        <v>3160</v>
      </c>
      <c r="O661" s="56">
        <v>1</v>
      </c>
      <c r="P661" s="176" t="s">
        <v>8139</v>
      </c>
    </row>
    <row r="662" spans="1:16" ht="20.100000000000001" customHeight="1" x14ac:dyDescent="0.25">
      <c r="A662" s="175">
        <v>658</v>
      </c>
      <c r="B662" s="176" t="s">
        <v>8134</v>
      </c>
      <c r="C662" s="176" t="s">
        <v>8143</v>
      </c>
      <c r="D662" s="176" t="s">
        <v>8144</v>
      </c>
      <c r="E662" s="176" t="s">
        <v>8144</v>
      </c>
      <c r="F662" s="176" t="s">
        <v>8143</v>
      </c>
      <c r="G662" s="177"/>
      <c r="H662" s="177"/>
      <c r="I662" s="176" t="s">
        <v>8137</v>
      </c>
      <c r="J662" s="178">
        <v>73.267326732673268</v>
      </c>
      <c r="K662" s="55">
        <v>13</v>
      </c>
      <c r="L662" s="176" t="s">
        <v>8138</v>
      </c>
      <c r="M662" s="176" t="s">
        <v>3186</v>
      </c>
      <c r="N662" s="176" t="s">
        <v>3160</v>
      </c>
      <c r="O662" s="56">
        <v>1</v>
      </c>
      <c r="P662" s="176" t="s">
        <v>8139</v>
      </c>
    </row>
    <row r="663" spans="1:16" ht="20.100000000000001" customHeight="1" x14ac:dyDescent="0.25">
      <c r="A663" s="175">
        <v>659</v>
      </c>
      <c r="B663" s="176" t="s">
        <v>8134</v>
      </c>
      <c r="C663" s="176" t="s">
        <v>8143</v>
      </c>
      <c r="D663" s="176" t="s">
        <v>8144</v>
      </c>
      <c r="E663" s="176" t="s">
        <v>8144</v>
      </c>
      <c r="F663" s="176" t="s">
        <v>8143</v>
      </c>
      <c r="G663" s="177"/>
      <c r="H663" s="177"/>
      <c r="I663" s="176" t="s">
        <v>8137</v>
      </c>
      <c r="J663" s="178">
        <v>69.306930693069305</v>
      </c>
      <c r="K663" s="55">
        <v>13</v>
      </c>
      <c r="L663" s="176" t="s">
        <v>8138</v>
      </c>
      <c r="M663" s="176" t="s">
        <v>3186</v>
      </c>
      <c r="N663" s="176" t="s">
        <v>3160</v>
      </c>
      <c r="O663" s="56">
        <v>1</v>
      </c>
      <c r="P663" s="176" t="s">
        <v>8139</v>
      </c>
    </row>
    <row r="664" spans="1:16" ht="20.100000000000001" customHeight="1" x14ac:dyDescent="0.25">
      <c r="A664" s="175">
        <v>660</v>
      </c>
      <c r="B664" s="176" t="s">
        <v>8134</v>
      </c>
      <c r="C664" s="176" t="s">
        <v>8143</v>
      </c>
      <c r="D664" s="176" t="s">
        <v>8144</v>
      </c>
      <c r="E664" s="176" t="s">
        <v>8144</v>
      </c>
      <c r="F664" s="176" t="s">
        <v>8143</v>
      </c>
      <c r="G664" s="177"/>
      <c r="H664" s="177"/>
      <c r="I664" s="176" t="s">
        <v>8137</v>
      </c>
      <c r="J664" s="178">
        <v>71.287128712871294</v>
      </c>
      <c r="K664" s="55">
        <v>13</v>
      </c>
      <c r="L664" s="176" t="s">
        <v>8138</v>
      </c>
      <c r="M664" s="176" t="s">
        <v>3186</v>
      </c>
      <c r="N664" s="176" t="s">
        <v>3160</v>
      </c>
      <c r="O664" s="56">
        <v>1</v>
      </c>
      <c r="P664" s="176" t="s">
        <v>8139</v>
      </c>
    </row>
    <row r="665" spans="1:16" ht="20.100000000000001" customHeight="1" x14ac:dyDescent="0.25">
      <c r="A665" s="175">
        <v>661</v>
      </c>
      <c r="B665" s="176" t="s">
        <v>8134</v>
      </c>
      <c r="C665" s="176" t="s">
        <v>8143</v>
      </c>
      <c r="D665" s="176" t="s">
        <v>8144</v>
      </c>
      <c r="E665" s="176" t="s">
        <v>8144</v>
      </c>
      <c r="F665" s="176" t="s">
        <v>8143</v>
      </c>
      <c r="G665" s="177"/>
      <c r="H665" s="177"/>
      <c r="I665" s="176" t="s">
        <v>8137</v>
      </c>
      <c r="J665" s="178">
        <v>74.257425742574256</v>
      </c>
      <c r="K665" s="55">
        <v>13</v>
      </c>
      <c r="L665" s="176" t="s">
        <v>8138</v>
      </c>
      <c r="M665" s="176" t="s">
        <v>3186</v>
      </c>
      <c r="N665" s="176" t="s">
        <v>3160</v>
      </c>
      <c r="O665" s="56">
        <v>1</v>
      </c>
      <c r="P665" s="176" t="s">
        <v>8139</v>
      </c>
    </row>
    <row r="666" spans="1:16" ht="20.100000000000001" customHeight="1" x14ac:dyDescent="0.25">
      <c r="A666" s="175">
        <v>662</v>
      </c>
      <c r="B666" s="176" t="s">
        <v>8134</v>
      </c>
      <c r="C666" s="176" t="s">
        <v>8143</v>
      </c>
      <c r="D666" s="176" t="s">
        <v>8144</v>
      </c>
      <c r="E666" s="176" t="s">
        <v>8144</v>
      </c>
      <c r="F666" s="176" t="s">
        <v>8143</v>
      </c>
      <c r="G666" s="177"/>
      <c r="H666" s="177"/>
      <c r="I666" s="176" t="s">
        <v>8137</v>
      </c>
      <c r="J666" s="178">
        <v>66.336633663366342</v>
      </c>
      <c r="K666" s="55">
        <v>13</v>
      </c>
      <c r="L666" s="176" t="s">
        <v>8138</v>
      </c>
      <c r="M666" s="176" t="s">
        <v>3186</v>
      </c>
      <c r="N666" s="176" t="s">
        <v>3160</v>
      </c>
      <c r="O666" s="56">
        <v>1</v>
      </c>
      <c r="P666" s="176" t="s">
        <v>8139</v>
      </c>
    </row>
    <row r="667" spans="1:16" ht="20.100000000000001" customHeight="1" x14ac:dyDescent="0.25">
      <c r="A667" s="175">
        <v>663</v>
      </c>
      <c r="B667" s="176" t="s">
        <v>8134</v>
      </c>
      <c r="C667" s="176" t="s">
        <v>8143</v>
      </c>
      <c r="D667" s="176" t="s">
        <v>8144</v>
      </c>
      <c r="E667" s="176" t="s">
        <v>8144</v>
      </c>
      <c r="F667" s="176" t="s">
        <v>8143</v>
      </c>
      <c r="G667" s="177"/>
      <c r="H667" s="177"/>
      <c r="I667" s="176" t="s">
        <v>8137</v>
      </c>
      <c r="J667" s="178">
        <v>76.237623762376231</v>
      </c>
      <c r="K667" s="55">
        <v>13</v>
      </c>
      <c r="L667" s="176" t="s">
        <v>8138</v>
      </c>
      <c r="M667" s="176" t="s">
        <v>3186</v>
      </c>
      <c r="N667" s="176" t="s">
        <v>3160</v>
      </c>
      <c r="O667" s="56">
        <v>2</v>
      </c>
      <c r="P667" s="176" t="s">
        <v>8139</v>
      </c>
    </row>
    <row r="668" spans="1:16" ht="20.100000000000001" customHeight="1" x14ac:dyDescent="0.25">
      <c r="A668" s="175">
        <v>664</v>
      </c>
      <c r="B668" s="176" t="s">
        <v>8134</v>
      </c>
      <c r="C668" s="176" t="s">
        <v>8143</v>
      </c>
      <c r="D668" s="176" t="s">
        <v>8144</v>
      </c>
      <c r="E668" s="176" t="s">
        <v>8144</v>
      </c>
      <c r="F668" s="176" t="s">
        <v>8143</v>
      </c>
      <c r="G668" s="177"/>
      <c r="H668" s="177"/>
      <c r="I668" s="176" t="s">
        <v>8137</v>
      </c>
      <c r="J668" s="178">
        <v>47.524752475247524</v>
      </c>
      <c r="K668" s="55">
        <v>13</v>
      </c>
      <c r="L668" s="176" t="s">
        <v>8138</v>
      </c>
      <c r="M668" s="176" t="s">
        <v>3186</v>
      </c>
      <c r="N668" s="176" t="s">
        <v>3160</v>
      </c>
      <c r="O668" s="56">
        <v>2</v>
      </c>
      <c r="P668" s="176" t="s">
        <v>8139</v>
      </c>
    </row>
    <row r="669" spans="1:16" ht="20.100000000000001" customHeight="1" x14ac:dyDescent="0.25">
      <c r="A669" s="175">
        <v>665</v>
      </c>
      <c r="B669" s="176" t="s">
        <v>8134</v>
      </c>
      <c r="C669" s="176" t="s">
        <v>8143</v>
      </c>
      <c r="D669" s="176" t="s">
        <v>8144</v>
      </c>
      <c r="E669" s="176" t="s">
        <v>8144</v>
      </c>
      <c r="F669" s="176" t="s">
        <v>8143</v>
      </c>
      <c r="G669" s="177"/>
      <c r="H669" s="177"/>
      <c r="I669" s="176" t="s">
        <v>8137</v>
      </c>
      <c r="J669" s="178">
        <v>64.356435643564353</v>
      </c>
      <c r="K669" s="55">
        <v>13</v>
      </c>
      <c r="L669" s="176" t="s">
        <v>8138</v>
      </c>
      <c r="M669" s="176" t="s">
        <v>3186</v>
      </c>
      <c r="N669" s="176" t="s">
        <v>3160</v>
      </c>
      <c r="O669" s="56">
        <v>2</v>
      </c>
      <c r="P669" s="176" t="s">
        <v>8139</v>
      </c>
    </row>
    <row r="670" spans="1:16" ht="20.100000000000001" customHeight="1" x14ac:dyDescent="0.25">
      <c r="A670" s="175">
        <v>666</v>
      </c>
      <c r="B670" s="176" t="s">
        <v>8134</v>
      </c>
      <c r="C670" s="176" t="s">
        <v>8143</v>
      </c>
      <c r="D670" s="176" t="s">
        <v>8144</v>
      </c>
      <c r="E670" s="176" t="s">
        <v>8144</v>
      </c>
      <c r="F670" s="176" t="s">
        <v>8143</v>
      </c>
      <c r="G670" s="177"/>
      <c r="H670" s="177"/>
      <c r="I670" s="176" t="s">
        <v>8137</v>
      </c>
      <c r="J670" s="178">
        <v>89.10891089108911</v>
      </c>
      <c r="K670" s="55">
        <v>13</v>
      </c>
      <c r="L670" s="176" t="s">
        <v>8138</v>
      </c>
      <c r="M670" s="176" t="s">
        <v>3186</v>
      </c>
      <c r="N670" s="176" t="s">
        <v>3160</v>
      </c>
      <c r="O670" s="56">
        <v>2</v>
      </c>
      <c r="P670" s="176" t="s">
        <v>8139</v>
      </c>
    </row>
    <row r="671" spans="1:16" ht="20.100000000000001" customHeight="1" x14ac:dyDescent="0.25">
      <c r="A671" s="175">
        <v>667</v>
      </c>
      <c r="B671" s="176" t="s">
        <v>8134</v>
      </c>
      <c r="C671" s="176" t="s">
        <v>8143</v>
      </c>
      <c r="D671" s="176" t="s">
        <v>8144</v>
      </c>
      <c r="E671" s="176" t="s">
        <v>8144</v>
      </c>
      <c r="F671" s="176" t="s">
        <v>8143</v>
      </c>
      <c r="G671" s="177"/>
      <c r="H671" s="177"/>
      <c r="I671" s="176" t="s">
        <v>8137</v>
      </c>
      <c r="J671" s="178">
        <v>69.306930693069305</v>
      </c>
      <c r="K671" s="55">
        <v>13</v>
      </c>
      <c r="L671" s="176" t="s">
        <v>8138</v>
      </c>
      <c r="M671" s="176" t="s">
        <v>3186</v>
      </c>
      <c r="N671" s="176" t="s">
        <v>3160</v>
      </c>
      <c r="O671" s="56">
        <v>2</v>
      </c>
      <c r="P671" s="176" t="s">
        <v>8139</v>
      </c>
    </row>
    <row r="672" spans="1:16" ht="20.100000000000001" customHeight="1" x14ac:dyDescent="0.25">
      <c r="A672" s="175">
        <v>668</v>
      </c>
      <c r="B672" s="176" t="s">
        <v>8134</v>
      </c>
      <c r="C672" s="176" t="s">
        <v>8143</v>
      </c>
      <c r="D672" s="176" t="s">
        <v>8144</v>
      </c>
      <c r="E672" s="176" t="s">
        <v>8144</v>
      </c>
      <c r="F672" s="176" t="s">
        <v>8143</v>
      </c>
      <c r="G672" s="177"/>
      <c r="H672" s="177"/>
      <c r="I672" s="176" t="s">
        <v>8137</v>
      </c>
      <c r="J672" s="178">
        <v>74.257425742574256</v>
      </c>
      <c r="K672" s="55">
        <v>13</v>
      </c>
      <c r="L672" s="176" t="s">
        <v>8138</v>
      </c>
      <c r="M672" s="176" t="s">
        <v>3186</v>
      </c>
      <c r="N672" s="176" t="s">
        <v>3160</v>
      </c>
      <c r="O672" s="56">
        <v>2</v>
      </c>
      <c r="P672" s="176" t="s">
        <v>8139</v>
      </c>
    </row>
    <row r="673" spans="1:16" ht="20.100000000000001" customHeight="1" x14ac:dyDescent="0.25">
      <c r="A673" s="175">
        <v>669</v>
      </c>
      <c r="B673" s="176" t="s">
        <v>8134</v>
      </c>
      <c r="C673" s="176" t="s">
        <v>8143</v>
      </c>
      <c r="D673" s="176" t="s">
        <v>8144</v>
      </c>
      <c r="E673" s="176" t="s">
        <v>8144</v>
      </c>
      <c r="F673" s="176" t="s">
        <v>8143</v>
      </c>
      <c r="G673" s="177"/>
      <c r="H673" s="177"/>
      <c r="I673" s="176" t="s">
        <v>8137</v>
      </c>
      <c r="J673" s="178">
        <v>72.277227722772281</v>
      </c>
      <c r="K673" s="55">
        <v>13</v>
      </c>
      <c r="L673" s="176" t="s">
        <v>8138</v>
      </c>
      <c r="M673" s="176" t="s">
        <v>3186</v>
      </c>
      <c r="N673" s="176" t="s">
        <v>3160</v>
      </c>
      <c r="O673" s="56">
        <v>1</v>
      </c>
      <c r="P673" s="176" t="s">
        <v>8139</v>
      </c>
    </row>
    <row r="674" spans="1:16" ht="20.100000000000001" customHeight="1" x14ac:dyDescent="0.25">
      <c r="A674" s="175">
        <v>670</v>
      </c>
      <c r="B674" s="176" t="s">
        <v>8134</v>
      </c>
      <c r="C674" s="176" t="s">
        <v>8143</v>
      </c>
      <c r="D674" s="176" t="s">
        <v>8144</v>
      </c>
      <c r="E674" s="176" t="s">
        <v>8144</v>
      </c>
      <c r="F674" s="176" t="s">
        <v>8143</v>
      </c>
      <c r="G674" s="177"/>
      <c r="H674" s="177"/>
      <c r="I674" s="176" t="s">
        <v>8137</v>
      </c>
      <c r="J674" s="178">
        <v>36.633663366336634</v>
      </c>
      <c r="K674" s="55">
        <v>13</v>
      </c>
      <c r="L674" s="176" t="s">
        <v>8138</v>
      </c>
      <c r="M674" s="176" t="s">
        <v>3186</v>
      </c>
      <c r="N674" s="176" t="s">
        <v>3160</v>
      </c>
      <c r="O674" s="56">
        <v>1</v>
      </c>
      <c r="P674" s="176" t="s">
        <v>8139</v>
      </c>
    </row>
    <row r="675" spans="1:16" ht="20.100000000000001" customHeight="1" x14ac:dyDescent="0.25">
      <c r="A675" s="175">
        <v>671</v>
      </c>
      <c r="B675" s="176" t="s">
        <v>8134</v>
      </c>
      <c r="C675" s="176" t="s">
        <v>8143</v>
      </c>
      <c r="D675" s="176" t="s">
        <v>8144</v>
      </c>
      <c r="E675" s="176" t="s">
        <v>8144</v>
      </c>
      <c r="F675" s="176" t="s">
        <v>8143</v>
      </c>
      <c r="G675" s="177"/>
      <c r="H675" s="177"/>
      <c r="I675" s="176" t="s">
        <v>8137</v>
      </c>
      <c r="J675" s="178">
        <v>77.227722772277232</v>
      </c>
      <c r="K675" s="55">
        <v>13</v>
      </c>
      <c r="L675" s="176" t="s">
        <v>8138</v>
      </c>
      <c r="M675" s="176" t="s">
        <v>3186</v>
      </c>
      <c r="N675" s="176" t="s">
        <v>3160</v>
      </c>
      <c r="O675" s="56">
        <v>1</v>
      </c>
      <c r="P675" s="176" t="s">
        <v>8139</v>
      </c>
    </row>
    <row r="676" spans="1:16" ht="20.100000000000001" customHeight="1" x14ac:dyDescent="0.25">
      <c r="A676" s="175">
        <v>672</v>
      </c>
      <c r="B676" s="176" t="s">
        <v>8134</v>
      </c>
      <c r="C676" s="176" t="s">
        <v>8143</v>
      </c>
      <c r="D676" s="176" t="s">
        <v>8144</v>
      </c>
      <c r="E676" s="176" t="s">
        <v>8144</v>
      </c>
      <c r="F676" s="176" t="s">
        <v>8143</v>
      </c>
      <c r="G676" s="177"/>
      <c r="H676" s="177"/>
      <c r="I676" s="176" t="s">
        <v>8137</v>
      </c>
      <c r="J676" s="178">
        <v>74.257425742574256</v>
      </c>
      <c r="K676" s="55">
        <v>13</v>
      </c>
      <c r="L676" s="176" t="s">
        <v>8138</v>
      </c>
      <c r="M676" s="176" t="s">
        <v>3186</v>
      </c>
      <c r="N676" s="176" t="s">
        <v>3160</v>
      </c>
      <c r="O676" s="56">
        <v>1</v>
      </c>
      <c r="P676" s="176" t="s">
        <v>8145</v>
      </c>
    </row>
    <row r="677" spans="1:16" ht="20.100000000000001" customHeight="1" x14ac:dyDescent="0.25">
      <c r="A677" s="175">
        <v>673</v>
      </c>
      <c r="B677" s="176" t="s">
        <v>8134</v>
      </c>
      <c r="C677" s="176" t="s">
        <v>8143</v>
      </c>
      <c r="D677" s="176" t="s">
        <v>8144</v>
      </c>
      <c r="E677" s="176" t="s">
        <v>8144</v>
      </c>
      <c r="F677" s="176" t="s">
        <v>8143</v>
      </c>
      <c r="G677" s="177"/>
      <c r="H677" s="177"/>
      <c r="I677" s="176" t="s">
        <v>8137</v>
      </c>
      <c r="J677" s="178">
        <v>39.603960396039604</v>
      </c>
      <c r="K677" s="55">
        <v>13</v>
      </c>
      <c r="L677" s="176" t="s">
        <v>8138</v>
      </c>
      <c r="M677" s="176" t="s">
        <v>3186</v>
      </c>
      <c r="N677" s="176" t="s">
        <v>3160</v>
      </c>
      <c r="O677" s="56">
        <v>1</v>
      </c>
      <c r="P677" s="176" t="s">
        <v>8139</v>
      </c>
    </row>
    <row r="678" spans="1:16" ht="20.100000000000001" customHeight="1" x14ac:dyDescent="0.25">
      <c r="A678" s="175">
        <v>674</v>
      </c>
      <c r="B678" s="176" t="s">
        <v>8134</v>
      </c>
      <c r="C678" s="176" t="s">
        <v>8143</v>
      </c>
      <c r="D678" s="176" t="s">
        <v>8144</v>
      </c>
      <c r="E678" s="176" t="s">
        <v>8144</v>
      </c>
      <c r="F678" s="176" t="s">
        <v>8143</v>
      </c>
      <c r="G678" s="177"/>
      <c r="H678" s="177"/>
      <c r="I678" s="176" t="s">
        <v>8137</v>
      </c>
      <c r="J678" s="178">
        <v>44.554455445544555</v>
      </c>
      <c r="K678" s="55">
        <v>13</v>
      </c>
      <c r="L678" s="176" t="s">
        <v>8138</v>
      </c>
      <c r="M678" s="176" t="s">
        <v>3186</v>
      </c>
      <c r="N678" s="176" t="s">
        <v>3160</v>
      </c>
      <c r="O678" s="56">
        <v>1</v>
      </c>
      <c r="P678" s="176" t="s">
        <v>8139</v>
      </c>
    </row>
    <row r="679" spans="1:16" ht="20.100000000000001" customHeight="1" x14ac:dyDescent="0.25">
      <c r="A679" s="175">
        <v>675</v>
      </c>
      <c r="B679" s="176" t="s">
        <v>8134</v>
      </c>
      <c r="C679" s="176" t="s">
        <v>8143</v>
      </c>
      <c r="D679" s="176" t="s">
        <v>8144</v>
      </c>
      <c r="E679" s="176" t="s">
        <v>8144</v>
      </c>
      <c r="F679" s="176" t="s">
        <v>8143</v>
      </c>
      <c r="G679" s="177"/>
      <c r="H679" s="177"/>
      <c r="I679" s="176" t="s">
        <v>8137</v>
      </c>
      <c r="J679" s="178">
        <v>67.32673267326733</v>
      </c>
      <c r="K679" s="55">
        <v>13</v>
      </c>
      <c r="L679" s="176" t="s">
        <v>8138</v>
      </c>
      <c r="M679" s="176" t="s">
        <v>3186</v>
      </c>
      <c r="N679" s="176" t="s">
        <v>3160</v>
      </c>
      <c r="O679" s="56">
        <v>1</v>
      </c>
      <c r="P679" s="176" t="s">
        <v>8139</v>
      </c>
    </row>
    <row r="680" spans="1:16" ht="20.100000000000001" customHeight="1" x14ac:dyDescent="0.25">
      <c r="A680" s="175">
        <v>676</v>
      </c>
      <c r="B680" s="176" t="s">
        <v>8134</v>
      </c>
      <c r="C680" s="176" t="s">
        <v>8143</v>
      </c>
      <c r="D680" s="176" t="s">
        <v>8144</v>
      </c>
      <c r="E680" s="176" t="s">
        <v>8144</v>
      </c>
      <c r="F680" s="176" t="s">
        <v>8143</v>
      </c>
      <c r="G680" s="177"/>
      <c r="H680" s="177"/>
      <c r="I680" s="176" t="s">
        <v>8137</v>
      </c>
      <c r="J680" s="178">
        <v>35.643564356435647</v>
      </c>
      <c r="K680" s="55">
        <v>13</v>
      </c>
      <c r="L680" s="176" t="s">
        <v>8138</v>
      </c>
      <c r="M680" s="176" t="s">
        <v>3186</v>
      </c>
      <c r="N680" s="176" t="s">
        <v>3160</v>
      </c>
      <c r="O680" s="56">
        <v>1</v>
      </c>
      <c r="P680" s="176" t="s">
        <v>8139</v>
      </c>
    </row>
    <row r="681" spans="1:16" ht="20.100000000000001" customHeight="1" x14ac:dyDescent="0.25">
      <c r="A681" s="175">
        <v>677</v>
      </c>
      <c r="B681" s="176" t="s">
        <v>8134</v>
      </c>
      <c r="C681" s="176" t="s">
        <v>8143</v>
      </c>
      <c r="D681" s="176" t="s">
        <v>8144</v>
      </c>
      <c r="E681" s="176" t="s">
        <v>8144</v>
      </c>
      <c r="F681" s="176" t="s">
        <v>8143</v>
      </c>
      <c r="G681" s="177"/>
      <c r="H681" s="177"/>
      <c r="I681" s="176" t="s">
        <v>8137</v>
      </c>
      <c r="J681" s="178">
        <v>34.653465346534652</v>
      </c>
      <c r="K681" s="55">
        <v>13</v>
      </c>
      <c r="L681" s="176" t="s">
        <v>8138</v>
      </c>
      <c r="M681" s="176" t="s">
        <v>3186</v>
      </c>
      <c r="N681" s="176" t="s">
        <v>3160</v>
      </c>
      <c r="O681" s="56">
        <v>1</v>
      </c>
      <c r="P681" s="176" t="s">
        <v>8139</v>
      </c>
    </row>
    <row r="682" spans="1:16" ht="20.100000000000001" customHeight="1" x14ac:dyDescent="0.25">
      <c r="A682" s="175">
        <v>678</v>
      </c>
      <c r="B682" s="176" t="s">
        <v>8134</v>
      </c>
      <c r="C682" s="176" t="s">
        <v>8143</v>
      </c>
      <c r="D682" s="176" t="s">
        <v>8144</v>
      </c>
      <c r="E682" s="176" t="s">
        <v>8144</v>
      </c>
      <c r="F682" s="176" t="s">
        <v>8143</v>
      </c>
      <c r="G682" s="177"/>
      <c r="H682" s="177"/>
      <c r="I682" s="176" t="s">
        <v>8137</v>
      </c>
      <c r="J682" s="178">
        <v>24.752475247524753</v>
      </c>
      <c r="K682" s="55">
        <v>13</v>
      </c>
      <c r="L682" s="176" t="s">
        <v>8138</v>
      </c>
      <c r="M682" s="176" t="s">
        <v>3186</v>
      </c>
      <c r="N682" s="176" t="s">
        <v>3160</v>
      </c>
      <c r="O682" s="56">
        <v>1</v>
      </c>
      <c r="P682" s="176" t="s">
        <v>8139</v>
      </c>
    </row>
    <row r="683" spans="1:16" ht="20.100000000000001" customHeight="1" x14ac:dyDescent="0.25">
      <c r="A683" s="175">
        <v>679</v>
      </c>
      <c r="B683" s="176" t="s">
        <v>8134</v>
      </c>
      <c r="C683" s="176" t="s">
        <v>8143</v>
      </c>
      <c r="D683" s="176" t="s">
        <v>8144</v>
      </c>
      <c r="E683" s="176" t="s">
        <v>8144</v>
      </c>
      <c r="F683" s="176" t="s">
        <v>8143</v>
      </c>
      <c r="G683" s="177"/>
      <c r="H683" s="177"/>
      <c r="I683" s="176" t="s">
        <v>8137</v>
      </c>
      <c r="J683" s="178">
        <v>64.356435643564353</v>
      </c>
      <c r="K683" s="55">
        <v>13</v>
      </c>
      <c r="L683" s="176" t="s">
        <v>8138</v>
      </c>
      <c r="M683" s="176" t="s">
        <v>3186</v>
      </c>
      <c r="N683" s="176" t="s">
        <v>3160</v>
      </c>
      <c r="O683" s="56">
        <v>1</v>
      </c>
      <c r="P683" s="176" t="s">
        <v>8139</v>
      </c>
    </row>
    <row r="684" spans="1:16" ht="20.100000000000001" customHeight="1" x14ac:dyDescent="0.25">
      <c r="A684" s="175">
        <v>680</v>
      </c>
      <c r="B684" s="176" t="s">
        <v>8134</v>
      </c>
      <c r="C684" s="176" t="s">
        <v>8143</v>
      </c>
      <c r="D684" s="176" t="s">
        <v>8144</v>
      </c>
      <c r="E684" s="176" t="s">
        <v>8144</v>
      </c>
      <c r="F684" s="176" t="s">
        <v>8143</v>
      </c>
      <c r="G684" s="177"/>
      <c r="H684" s="177"/>
      <c r="I684" s="176" t="s">
        <v>8137</v>
      </c>
      <c r="J684" s="178">
        <v>59.405940594059409</v>
      </c>
      <c r="K684" s="55">
        <v>13</v>
      </c>
      <c r="L684" s="176" t="s">
        <v>8138</v>
      </c>
      <c r="M684" s="176" t="s">
        <v>3186</v>
      </c>
      <c r="N684" s="176" t="s">
        <v>3160</v>
      </c>
      <c r="O684" s="56">
        <v>1</v>
      </c>
      <c r="P684" s="176" t="s">
        <v>8139</v>
      </c>
    </row>
    <row r="685" spans="1:16" ht="20.100000000000001" customHeight="1" x14ac:dyDescent="0.25">
      <c r="A685" s="175">
        <v>681</v>
      </c>
      <c r="B685" s="176" t="s">
        <v>8134</v>
      </c>
      <c r="C685" s="176" t="s">
        <v>8143</v>
      </c>
      <c r="D685" s="176" t="s">
        <v>8144</v>
      </c>
      <c r="E685" s="176" t="s">
        <v>8144</v>
      </c>
      <c r="F685" s="176" t="s">
        <v>8143</v>
      </c>
      <c r="G685" s="177"/>
      <c r="H685" s="177"/>
      <c r="I685" s="176" t="s">
        <v>8137</v>
      </c>
      <c r="J685" s="178">
        <v>74.257425742574256</v>
      </c>
      <c r="K685" s="55">
        <v>13</v>
      </c>
      <c r="L685" s="176" t="s">
        <v>8138</v>
      </c>
      <c r="M685" s="176" t="s">
        <v>3186</v>
      </c>
      <c r="N685" s="176" t="s">
        <v>3160</v>
      </c>
      <c r="O685" s="56">
        <v>3</v>
      </c>
      <c r="P685" s="176" t="s">
        <v>8139</v>
      </c>
    </row>
    <row r="686" spans="1:16" ht="20.100000000000001" customHeight="1" x14ac:dyDescent="0.25">
      <c r="A686" s="175">
        <v>682</v>
      </c>
      <c r="B686" s="176" t="s">
        <v>8134</v>
      </c>
      <c r="C686" s="176" t="s">
        <v>8143</v>
      </c>
      <c r="D686" s="176" t="s">
        <v>8144</v>
      </c>
      <c r="E686" s="176" t="s">
        <v>8144</v>
      </c>
      <c r="F686" s="176" t="s">
        <v>8143</v>
      </c>
      <c r="G686" s="177"/>
      <c r="H686" s="177"/>
      <c r="I686" s="176" t="s">
        <v>8137</v>
      </c>
      <c r="J686" s="178">
        <v>66.336633663366342</v>
      </c>
      <c r="K686" s="55">
        <v>13</v>
      </c>
      <c r="L686" s="176" t="s">
        <v>8138</v>
      </c>
      <c r="M686" s="176" t="s">
        <v>3186</v>
      </c>
      <c r="N686" s="176" t="s">
        <v>3160</v>
      </c>
      <c r="O686" s="56">
        <v>3</v>
      </c>
      <c r="P686" s="176" t="s">
        <v>8139</v>
      </c>
    </row>
    <row r="687" spans="1:16" ht="20.100000000000001" customHeight="1" x14ac:dyDescent="0.25">
      <c r="A687" s="175">
        <v>683</v>
      </c>
      <c r="B687" s="176" t="s">
        <v>8134</v>
      </c>
      <c r="C687" s="176" t="s">
        <v>8143</v>
      </c>
      <c r="D687" s="176" t="s">
        <v>8144</v>
      </c>
      <c r="E687" s="176" t="s">
        <v>8144</v>
      </c>
      <c r="F687" s="176" t="s">
        <v>8143</v>
      </c>
      <c r="G687" s="177"/>
      <c r="H687" s="177"/>
      <c r="I687" s="176" t="s">
        <v>8137</v>
      </c>
      <c r="J687" s="178">
        <v>37.623762376237622</v>
      </c>
      <c r="K687" s="55">
        <v>13</v>
      </c>
      <c r="L687" s="176" t="s">
        <v>8138</v>
      </c>
      <c r="M687" s="176" t="s">
        <v>3186</v>
      </c>
      <c r="N687" s="176" t="s">
        <v>3160</v>
      </c>
      <c r="O687" s="56">
        <v>3</v>
      </c>
      <c r="P687" s="176" t="s">
        <v>8139</v>
      </c>
    </row>
    <row r="688" spans="1:16" ht="20.100000000000001" customHeight="1" x14ac:dyDescent="0.25">
      <c r="A688" s="175">
        <v>684</v>
      </c>
      <c r="B688" s="176" t="s">
        <v>8134</v>
      </c>
      <c r="C688" s="176" t="s">
        <v>8143</v>
      </c>
      <c r="D688" s="176" t="s">
        <v>8144</v>
      </c>
      <c r="E688" s="176" t="s">
        <v>8144</v>
      </c>
      <c r="F688" s="176" t="s">
        <v>8143</v>
      </c>
      <c r="G688" s="177"/>
      <c r="H688" s="177"/>
      <c r="I688" s="176" t="s">
        <v>8137</v>
      </c>
      <c r="J688" s="178">
        <v>39.603960396039604</v>
      </c>
      <c r="K688" s="55">
        <v>13</v>
      </c>
      <c r="L688" s="176" t="s">
        <v>8138</v>
      </c>
      <c r="M688" s="176" t="s">
        <v>3186</v>
      </c>
      <c r="N688" s="176" t="s">
        <v>3160</v>
      </c>
      <c r="O688" s="56">
        <v>1</v>
      </c>
      <c r="P688" s="176" t="s">
        <v>8139</v>
      </c>
    </row>
    <row r="689" spans="1:16" ht="20.100000000000001" customHeight="1" x14ac:dyDescent="0.25">
      <c r="A689" s="175">
        <v>685</v>
      </c>
      <c r="B689" s="176" t="s">
        <v>8134</v>
      </c>
      <c r="C689" s="176" t="s">
        <v>8143</v>
      </c>
      <c r="D689" s="176" t="s">
        <v>8144</v>
      </c>
      <c r="E689" s="176" t="s">
        <v>8144</v>
      </c>
      <c r="F689" s="176" t="s">
        <v>8143</v>
      </c>
      <c r="G689" s="177"/>
      <c r="H689" s="177"/>
      <c r="I689" s="176" t="s">
        <v>8137</v>
      </c>
      <c r="J689" s="178">
        <v>28.712871287128714</v>
      </c>
      <c r="K689" s="55">
        <v>13</v>
      </c>
      <c r="L689" s="176" t="s">
        <v>8138</v>
      </c>
      <c r="M689" s="176" t="s">
        <v>3186</v>
      </c>
      <c r="N689" s="176" t="s">
        <v>3160</v>
      </c>
      <c r="O689" s="56">
        <v>3</v>
      </c>
      <c r="P689" s="176" t="s">
        <v>8139</v>
      </c>
    </row>
    <row r="690" spans="1:16" ht="20.100000000000001" customHeight="1" x14ac:dyDescent="0.25">
      <c r="A690" s="175">
        <v>686</v>
      </c>
      <c r="B690" s="176" t="s">
        <v>8134</v>
      </c>
      <c r="C690" s="176" t="s">
        <v>8143</v>
      </c>
      <c r="D690" s="176" t="s">
        <v>8144</v>
      </c>
      <c r="E690" s="176" t="s">
        <v>8144</v>
      </c>
      <c r="F690" s="176" t="s">
        <v>8143</v>
      </c>
      <c r="G690" s="177"/>
      <c r="H690" s="177"/>
      <c r="I690" s="176" t="s">
        <v>8137</v>
      </c>
      <c r="J690" s="178">
        <v>26.732673267326732</v>
      </c>
      <c r="K690" s="55">
        <v>13</v>
      </c>
      <c r="L690" s="176" t="s">
        <v>8138</v>
      </c>
      <c r="M690" s="176" t="s">
        <v>3186</v>
      </c>
      <c r="N690" s="176" t="s">
        <v>3160</v>
      </c>
      <c r="O690" s="56">
        <v>3</v>
      </c>
      <c r="P690" s="176" t="s">
        <v>8139</v>
      </c>
    </row>
    <row r="691" spans="1:16" ht="20.100000000000001" customHeight="1" x14ac:dyDescent="0.25">
      <c r="A691" s="175">
        <v>687</v>
      </c>
      <c r="B691" s="176" t="s">
        <v>8134</v>
      </c>
      <c r="C691" s="176" t="s">
        <v>8143</v>
      </c>
      <c r="D691" s="176" t="s">
        <v>8144</v>
      </c>
      <c r="E691" s="176" t="s">
        <v>8144</v>
      </c>
      <c r="F691" s="176" t="s">
        <v>8143</v>
      </c>
      <c r="G691" s="177"/>
      <c r="H691" s="177"/>
      <c r="I691" s="176" t="s">
        <v>8137</v>
      </c>
      <c r="J691" s="178">
        <v>36.633663366336634</v>
      </c>
      <c r="K691" s="55">
        <v>13</v>
      </c>
      <c r="L691" s="176" t="s">
        <v>8138</v>
      </c>
      <c r="M691" s="176" t="s">
        <v>3186</v>
      </c>
      <c r="N691" s="176" t="s">
        <v>3160</v>
      </c>
      <c r="O691" s="56">
        <v>3</v>
      </c>
      <c r="P691" s="176" t="s">
        <v>8139</v>
      </c>
    </row>
    <row r="692" spans="1:16" ht="20.100000000000001" customHeight="1" x14ac:dyDescent="0.25">
      <c r="A692" s="175">
        <v>688</v>
      </c>
      <c r="B692" s="176" t="s">
        <v>8134</v>
      </c>
      <c r="C692" s="176" t="s">
        <v>8143</v>
      </c>
      <c r="D692" s="176" t="s">
        <v>8144</v>
      </c>
      <c r="E692" s="176" t="s">
        <v>8144</v>
      </c>
      <c r="F692" s="176" t="s">
        <v>8143</v>
      </c>
      <c r="G692" s="177"/>
      <c r="H692" s="177"/>
      <c r="I692" s="176" t="s">
        <v>8137</v>
      </c>
      <c r="J692" s="178">
        <v>25.742574257425744</v>
      </c>
      <c r="K692" s="55">
        <v>13</v>
      </c>
      <c r="L692" s="176" t="s">
        <v>8138</v>
      </c>
      <c r="M692" s="176" t="s">
        <v>3186</v>
      </c>
      <c r="N692" s="176" t="s">
        <v>3160</v>
      </c>
      <c r="O692" s="56">
        <v>3</v>
      </c>
      <c r="P692" s="176" t="s">
        <v>8139</v>
      </c>
    </row>
    <row r="693" spans="1:16" ht="20.100000000000001" customHeight="1" x14ac:dyDescent="0.25">
      <c r="A693" s="175">
        <v>689</v>
      </c>
      <c r="B693" s="176" t="s">
        <v>8134</v>
      </c>
      <c r="C693" s="176" t="s">
        <v>8143</v>
      </c>
      <c r="D693" s="176" t="s">
        <v>8144</v>
      </c>
      <c r="E693" s="176" t="s">
        <v>8144</v>
      </c>
      <c r="F693" s="176" t="s">
        <v>8143</v>
      </c>
      <c r="G693" s="177"/>
      <c r="H693" s="177"/>
      <c r="I693" s="176" t="s">
        <v>8137</v>
      </c>
      <c r="J693" s="178">
        <v>35.643564356435647</v>
      </c>
      <c r="K693" s="55">
        <v>13</v>
      </c>
      <c r="L693" s="176" t="s">
        <v>8138</v>
      </c>
      <c r="M693" s="176" t="s">
        <v>3186</v>
      </c>
      <c r="N693" s="176" t="s">
        <v>3160</v>
      </c>
      <c r="O693" s="56">
        <v>3</v>
      </c>
      <c r="P693" s="176" t="s">
        <v>8139</v>
      </c>
    </row>
    <row r="694" spans="1:16" ht="20.100000000000001" customHeight="1" x14ac:dyDescent="0.25">
      <c r="A694" s="175">
        <v>690</v>
      </c>
      <c r="B694" s="176" t="s">
        <v>8134</v>
      </c>
      <c r="C694" s="176" t="s">
        <v>8143</v>
      </c>
      <c r="D694" s="176" t="s">
        <v>8144</v>
      </c>
      <c r="E694" s="176" t="s">
        <v>8144</v>
      </c>
      <c r="F694" s="176" t="s">
        <v>8143</v>
      </c>
      <c r="G694" s="177"/>
      <c r="H694" s="177"/>
      <c r="I694" s="176" t="s">
        <v>8137</v>
      </c>
      <c r="J694" s="178">
        <v>62.376237623762378</v>
      </c>
      <c r="K694" s="55">
        <v>13</v>
      </c>
      <c r="L694" s="176" t="s">
        <v>8138</v>
      </c>
      <c r="M694" s="176" t="s">
        <v>3186</v>
      </c>
      <c r="N694" s="176" t="s">
        <v>3160</v>
      </c>
      <c r="O694" s="56">
        <v>2</v>
      </c>
      <c r="P694" s="176" t="s">
        <v>8139</v>
      </c>
    </row>
    <row r="695" spans="1:16" ht="20.100000000000001" customHeight="1" x14ac:dyDescent="0.25">
      <c r="A695" s="175">
        <v>691</v>
      </c>
      <c r="B695" s="176" t="s">
        <v>8134</v>
      </c>
      <c r="C695" s="176" t="s">
        <v>8143</v>
      </c>
      <c r="D695" s="176" t="s">
        <v>8144</v>
      </c>
      <c r="E695" s="176" t="s">
        <v>8144</v>
      </c>
      <c r="F695" s="176" t="s">
        <v>8143</v>
      </c>
      <c r="G695" s="177"/>
      <c r="H695" s="177"/>
      <c r="I695" s="176" t="s">
        <v>8137</v>
      </c>
      <c r="J695" s="178">
        <v>59.405940594059409</v>
      </c>
      <c r="K695" s="55">
        <v>13</v>
      </c>
      <c r="L695" s="176" t="s">
        <v>8138</v>
      </c>
      <c r="M695" s="176" t="s">
        <v>3186</v>
      </c>
      <c r="N695" s="176" t="s">
        <v>3160</v>
      </c>
      <c r="O695" s="56">
        <v>1</v>
      </c>
      <c r="P695" s="176" t="s">
        <v>8139</v>
      </c>
    </row>
    <row r="696" spans="1:16" ht="20.100000000000001" customHeight="1" x14ac:dyDescent="0.25">
      <c r="A696" s="175">
        <v>692</v>
      </c>
      <c r="B696" s="176" t="s">
        <v>8134</v>
      </c>
      <c r="C696" s="176" t="s">
        <v>8143</v>
      </c>
      <c r="D696" s="176" t="s">
        <v>8144</v>
      </c>
      <c r="E696" s="176" t="s">
        <v>8144</v>
      </c>
      <c r="F696" s="176" t="s">
        <v>8143</v>
      </c>
      <c r="G696" s="177"/>
      <c r="H696" s="177"/>
      <c r="I696" s="176" t="s">
        <v>8137</v>
      </c>
      <c r="J696" s="178">
        <v>60.396039603960396</v>
      </c>
      <c r="K696" s="55">
        <v>13</v>
      </c>
      <c r="L696" s="176" t="s">
        <v>8138</v>
      </c>
      <c r="M696" s="176" t="s">
        <v>3186</v>
      </c>
      <c r="N696" s="176" t="s">
        <v>3160</v>
      </c>
      <c r="O696" s="56">
        <v>1</v>
      </c>
      <c r="P696" s="176" t="s">
        <v>8139</v>
      </c>
    </row>
    <row r="697" spans="1:16" ht="20.100000000000001" customHeight="1" x14ac:dyDescent="0.25">
      <c r="A697" s="175">
        <v>693</v>
      </c>
      <c r="B697" s="176" t="s">
        <v>8134</v>
      </c>
      <c r="C697" s="176" t="s">
        <v>8143</v>
      </c>
      <c r="D697" s="176" t="s">
        <v>8144</v>
      </c>
      <c r="E697" s="176" t="s">
        <v>8144</v>
      </c>
      <c r="F697" s="176" t="s">
        <v>8143</v>
      </c>
      <c r="G697" s="177"/>
      <c r="H697" s="177"/>
      <c r="I697" s="176" t="s">
        <v>8137</v>
      </c>
      <c r="J697" s="178">
        <v>27.722772277227723</v>
      </c>
      <c r="K697" s="55">
        <v>12</v>
      </c>
      <c r="L697" s="176" t="s">
        <v>8138</v>
      </c>
      <c r="M697" s="176" t="s">
        <v>3186</v>
      </c>
      <c r="N697" s="176" t="s">
        <v>3173</v>
      </c>
      <c r="O697" s="56">
        <v>1</v>
      </c>
      <c r="P697" s="176" t="s">
        <v>8145</v>
      </c>
    </row>
    <row r="698" spans="1:16" ht="20.100000000000001" customHeight="1" x14ac:dyDescent="0.25">
      <c r="A698" s="175">
        <v>694</v>
      </c>
      <c r="B698" s="176" t="s">
        <v>8134</v>
      </c>
      <c r="C698" s="176" t="s">
        <v>8143</v>
      </c>
      <c r="D698" s="176" t="s">
        <v>8144</v>
      </c>
      <c r="E698" s="176" t="s">
        <v>8144</v>
      </c>
      <c r="F698" s="176" t="s">
        <v>8143</v>
      </c>
      <c r="G698" s="177"/>
      <c r="H698" s="177"/>
      <c r="I698" s="176" t="s">
        <v>8137</v>
      </c>
      <c r="J698" s="178">
        <v>34.653465346534652</v>
      </c>
      <c r="K698" s="55">
        <v>13</v>
      </c>
      <c r="L698" s="176" t="s">
        <v>8138</v>
      </c>
      <c r="M698" s="176" t="s">
        <v>3186</v>
      </c>
      <c r="N698" s="176" t="s">
        <v>3160</v>
      </c>
      <c r="O698" s="56">
        <v>3</v>
      </c>
      <c r="P698" s="176" t="s">
        <v>8139</v>
      </c>
    </row>
    <row r="699" spans="1:16" ht="20.100000000000001" customHeight="1" x14ac:dyDescent="0.25">
      <c r="A699" s="175">
        <v>695</v>
      </c>
      <c r="B699" s="176" t="s">
        <v>8134</v>
      </c>
      <c r="C699" s="176" t="s">
        <v>8143</v>
      </c>
      <c r="D699" s="176" t="s">
        <v>8144</v>
      </c>
      <c r="E699" s="176" t="s">
        <v>8144</v>
      </c>
      <c r="F699" s="176" t="s">
        <v>8143</v>
      </c>
      <c r="G699" s="177"/>
      <c r="H699" s="177"/>
      <c r="I699" s="176" t="s">
        <v>8137</v>
      </c>
      <c r="J699" s="178">
        <v>60.396039603960396</v>
      </c>
      <c r="K699" s="55">
        <v>13</v>
      </c>
      <c r="L699" s="176" t="s">
        <v>8138</v>
      </c>
      <c r="M699" s="176" t="s">
        <v>3186</v>
      </c>
      <c r="N699" s="176" t="s">
        <v>3160</v>
      </c>
      <c r="O699" s="56">
        <v>3</v>
      </c>
      <c r="P699" s="176" t="s">
        <v>8139</v>
      </c>
    </row>
    <row r="700" spans="1:16" ht="20.100000000000001" customHeight="1" x14ac:dyDescent="0.25">
      <c r="A700" s="175">
        <v>696</v>
      </c>
      <c r="B700" s="176" t="s">
        <v>8134</v>
      </c>
      <c r="C700" s="176" t="s">
        <v>8143</v>
      </c>
      <c r="D700" s="176" t="s">
        <v>8144</v>
      </c>
      <c r="E700" s="176" t="s">
        <v>8144</v>
      </c>
      <c r="F700" s="176" t="s">
        <v>8143</v>
      </c>
      <c r="G700" s="177"/>
      <c r="H700" s="177"/>
      <c r="I700" s="176" t="s">
        <v>8137</v>
      </c>
      <c r="J700" s="178">
        <v>45.544554455445542</v>
      </c>
      <c r="K700" s="55">
        <v>13</v>
      </c>
      <c r="L700" s="176" t="s">
        <v>8138</v>
      </c>
      <c r="M700" s="176" t="s">
        <v>3186</v>
      </c>
      <c r="N700" s="176" t="s">
        <v>3160</v>
      </c>
      <c r="O700" s="56">
        <v>2</v>
      </c>
      <c r="P700" s="176" t="s">
        <v>8139</v>
      </c>
    </row>
    <row r="701" spans="1:16" ht="20.100000000000001" customHeight="1" x14ac:dyDescent="0.25">
      <c r="A701" s="175">
        <v>697</v>
      </c>
      <c r="B701" s="176" t="s">
        <v>8134</v>
      </c>
      <c r="C701" s="176" t="s">
        <v>8143</v>
      </c>
      <c r="D701" s="176" t="s">
        <v>8144</v>
      </c>
      <c r="E701" s="176" t="s">
        <v>8144</v>
      </c>
      <c r="F701" s="176" t="s">
        <v>8143</v>
      </c>
      <c r="G701" s="177"/>
      <c r="H701" s="177"/>
      <c r="I701" s="176" t="s">
        <v>8137</v>
      </c>
      <c r="J701" s="178">
        <v>37.623762376237622</v>
      </c>
      <c r="K701" s="55">
        <v>13</v>
      </c>
      <c r="L701" s="176" t="s">
        <v>8138</v>
      </c>
      <c r="M701" s="176" t="s">
        <v>3186</v>
      </c>
      <c r="N701" s="176" t="s">
        <v>3160</v>
      </c>
      <c r="O701" s="56">
        <v>1</v>
      </c>
      <c r="P701" s="176" t="s">
        <v>8139</v>
      </c>
    </row>
    <row r="702" spans="1:16" ht="20.100000000000001" customHeight="1" x14ac:dyDescent="0.25">
      <c r="A702" s="175">
        <v>698</v>
      </c>
      <c r="B702" s="176" t="s">
        <v>8134</v>
      </c>
      <c r="C702" s="176" t="s">
        <v>8143</v>
      </c>
      <c r="D702" s="176" t="s">
        <v>8144</v>
      </c>
      <c r="E702" s="176" t="s">
        <v>8144</v>
      </c>
      <c r="F702" s="176" t="s">
        <v>8143</v>
      </c>
      <c r="G702" s="177"/>
      <c r="H702" s="177"/>
      <c r="I702" s="176" t="s">
        <v>8137</v>
      </c>
      <c r="J702" s="178">
        <v>80.198019801980195</v>
      </c>
      <c r="K702" s="55">
        <v>13</v>
      </c>
      <c r="L702" s="176" t="s">
        <v>8138</v>
      </c>
      <c r="M702" s="176" t="s">
        <v>3186</v>
      </c>
      <c r="N702" s="176" t="s">
        <v>3160</v>
      </c>
      <c r="O702" s="56">
        <v>1</v>
      </c>
      <c r="P702" s="176" t="s">
        <v>8139</v>
      </c>
    </row>
    <row r="703" spans="1:16" ht="20.100000000000001" customHeight="1" x14ac:dyDescent="0.25">
      <c r="A703" s="175">
        <v>699</v>
      </c>
      <c r="B703" s="176" t="s">
        <v>8134</v>
      </c>
      <c r="C703" s="176" t="s">
        <v>8143</v>
      </c>
      <c r="D703" s="176" t="s">
        <v>8144</v>
      </c>
      <c r="E703" s="176" t="s">
        <v>8144</v>
      </c>
      <c r="F703" s="176" t="s">
        <v>8143</v>
      </c>
      <c r="G703" s="177"/>
      <c r="H703" s="177"/>
      <c r="I703" s="176" t="s">
        <v>8137</v>
      </c>
      <c r="J703" s="178">
        <v>80.198019801980195</v>
      </c>
      <c r="K703" s="55">
        <v>13</v>
      </c>
      <c r="L703" s="176" t="s">
        <v>8138</v>
      </c>
      <c r="M703" s="176" t="s">
        <v>3186</v>
      </c>
      <c r="N703" s="176" t="s">
        <v>3160</v>
      </c>
      <c r="O703" s="56">
        <v>3</v>
      </c>
      <c r="P703" s="176" t="s">
        <v>8139</v>
      </c>
    </row>
    <row r="704" spans="1:16" ht="20.100000000000001" customHeight="1" x14ac:dyDescent="0.25">
      <c r="A704" s="175">
        <v>700</v>
      </c>
      <c r="B704" s="176" t="s">
        <v>8134</v>
      </c>
      <c r="C704" s="176" t="s">
        <v>8143</v>
      </c>
      <c r="D704" s="176" t="s">
        <v>8144</v>
      </c>
      <c r="E704" s="176" t="s">
        <v>8144</v>
      </c>
      <c r="F704" s="176" t="s">
        <v>8143</v>
      </c>
      <c r="G704" s="177"/>
      <c r="H704" s="177"/>
      <c r="I704" s="176" t="s">
        <v>8137</v>
      </c>
      <c r="J704" s="178">
        <v>73.267326732673268</v>
      </c>
      <c r="K704" s="55">
        <v>13</v>
      </c>
      <c r="L704" s="176" t="s">
        <v>8138</v>
      </c>
      <c r="M704" s="176" t="s">
        <v>3186</v>
      </c>
      <c r="N704" s="176" t="s">
        <v>3160</v>
      </c>
      <c r="O704" s="56">
        <v>1</v>
      </c>
      <c r="P704" s="176" t="s">
        <v>8139</v>
      </c>
    </row>
    <row r="705" spans="1:16" ht="20.100000000000001" customHeight="1" x14ac:dyDescent="0.25">
      <c r="A705" s="175">
        <v>701</v>
      </c>
      <c r="B705" s="176" t="s">
        <v>8134</v>
      </c>
      <c r="C705" s="176" t="s">
        <v>8143</v>
      </c>
      <c r="D705" s="176" t="s">
        <v>8144</v>
      </c>
      <c r="E705" s="176" t="s">
        <v>8144</v>
      </c>
      <c r="F705" s="176" t="s">
        <v>8143</v>
      </c>
      <c r="G705" s="177"/>
      <c r="H705" s="177"/>
      <c r="I705" s="176" t="s">
        <v>8137</v>
      </c>
      <c r="J705" s="178">
        <v>43.564356435643568</v>
      </c>
      <c r="K705" s="55">
        <v>13</v>
      </c>
      <c r="L705" s="176" t="s">
        <v>8138</v>
      </c>
      <c r="M705" s="176" t="s">
        <v>3186</v>
      </c>
      <c r="N705" s="176" t="s">
        <v>3160</v>
      </c>
      <c r="O705" s="56">
        <v>1</v>
      </c>
      <c r="P705" s="176" t="s">
        <v>8139</v>
      </c>
    </row>
    <row r="706" spans="1:16" ht="20.100000000000001" customHeight="1" x14ac:dyDescent="0.25">
      <c r="A706" s="175">
        <v>702</v>
      </c>
      <c r="B706" s="176" t="s">
        <v>8134</v>
      </c>
      <c r="C706" s="176" t="s">
        <v>8143</v>
      </c>
      <c r="D706" s="176" t="s">
        <v>8144</v>
      </c>
      <c r="E706" s="176" t="s">
        <v>8144</v>
      </c>
      <c r="F706" s="176" t="s">
        <v>8143</v>
      </c>
      <c r="G706" s="177"/>
      <c r="H706" s="177"/>
      <c r="I706" s="176" t="s">
        <v>8137</v>
      </c>
      <c r="J706" s="178">
        <v>72.277227722772281</v>
      </c>
      <c r="K706" s="55">
        <v>13</v>
      </c>
      <c r="L706" s="176" t="s">
        <v>8138</v>
      </c>
      <c r="M706" s="176" t="s">
        <v>3186</v>
      </c>
      <c r="N706" s="176" t="s">
        <v>3160</v>
      </c>
      <c r="O706" s="56">
        <v>1</v>
      </c>
      <c r="P706" s="176" t="s">
        <v>8139</v>
      </c>
    </row>
    <row r="707" spans="1:16" ht="20.100000000000001" customHeight="1" x14ac:dyDescent="0.25">
      <c r="A707" s="175">
        <v>703</v>
      </c>
      <c r="B707" s="176" t="s">
        <v>8134</v>
      </c>
      <c r="C707" s="176" t="s">
        <v>8143</v>
      </c>
      <c r="D707" s="176" t="s">
        <v>8144</v>
      </c>
      <c r="E707" s="176" t="s">
        <v>8144</v>
      </c>
      <c r="F707" s="176" t="s">
        <v>8143</v>
      </c>
      <c r="G707" s="177"/>
      <c r="H707" s="177"/>
      <c r="I707" s="176" t="s">
        <v>8137</v>
      </c>
      <c r="J707" s="178">
        <v>73.267326732673268</v>
      </c>
      <c r="K707" s="55">
        <v>13</v>
      </c>
      <c r="L707" s="176" t="s">
        <v>8138</v>
      </c>
      <c r="M707" s="176" t="s">
        <v>3186</v>
      </c>
      <c r="N707" s="176" t="s">
        <v>3160</v>
      </c>
      <c r="O707" s="56">
        <v>3</v>
      </c>
      <c r="P707" s="176" t="s">
        <v>8139</v>
      </c>
    </row>
    <row r="708" spans="1:16" ht="20.100000000000001" customHeight="1" x14ac:dyDescent="0.25">
      <c r="A708" s="175">
        <v>704</v>
      </c>
      <c r="B708" s="176" t="s">
        <v>8134</v>
      </c>
      <c r="C708" s="176" t="s">
        <v>8143</v>
      </c>
      <c r="D708" s="176" t="s">
        <v>8144</v>
      </c>
      <c r="E708" s="176" t="s">
        <v>8144</v>
      </c>
      <c r="F708" s="176" t="s">
        <v>8143</v>
      </c>
      <c r="G708" s="177"/>
      <c r="H708" s="177"/>
      <c r="I708" s="176" t="s">
        <v>8137</v>
      </c>
      <c r="J708" s="178">
        <v>54.455445544554458</v>
      </c>
      <c r="K708" s="55">
        <v>13</v>
      </c>
      <c r="L708" s="176" t="s">
        <v>8138</v>
      </c>
      <c r="M708" s="176" t="s">
        <v>3186</v>
      </c>
      <c r="N708" s="176" t="s">
        <v>3160</v>
      </c>
      <c r="O708" s="56">
        <v>2</v>
      </c>
      <c r="P708" s="176" t="s">
        <v>8139</v>
      </c>
    </row>
    <row r="709" spans="1:16" ht="20.100000000000001" customHeight="1" x14ac:dyDescent="0.25">
      <c r="A709" s="175">
        <v>705</v>
      </c>
      <c r="B709" s="176" t="s">
        <v>8134</v>
      </c>
      <c r="C709" s="176" t="s">
        <v>8143</v>
      </c>
      <c r="D709" s="176" t="s">
        <v>8144</v>
      </c>
      <c r="E709" s="176" t="s">
        <v>8144</v>
      </c>
      <c r="F709" s="176" t="s">
        <v>8143</v>
      </c>
      <c r="G709" s="177"/>
      <c r="H709" s="177"/>
      <c r="I709" s="176" t="s">
        <v>8137</v>
      </c>
      <c r="J709" s="178">
        <v>48.514851485148512</v>
      </c>
      <c r="K709" s="55">
        <v>13</v>
      </c>
      <c r="L709" s="176" t="s">
        <v>8138</v>
      </c>
      <c r="M709" s="176" t="s">
        <v>3186</v>
      </c>
      <c r="N709" s="176" t="s">
        <v>3160</v>
      </c>
      <c r="O709" s="56">
        <v>1</v>
      </c>
      <c r="P709" s="176" t="s">
        <v>8139</v>
      </c>
    </row>
    <row r="710" spans="1:16" ht="20.100000000000001" customHeight="1" x14ac:dyDescent="0.25">
      <c r="A710" s="175">
        <v>706</v>
      </c>
      <c r="B710" s="176" t="s">
        <v>8134</v>
      </c>
      <c r="C710" s="176" t="s">
        <v>8143</v>
      </c>
      <c r="D710" s="176" t="s">
        <v>8144</v>
      </c>
      <c r="E710" s="176" t="s">
        <v>8144</v>
      </c>
      <c r="F710" s="176" t="s">
        <v>8143</v>
      </c>
      <c r="G710" s="177"/>
      <c r="H710" s="177"/>
      <c r="I710" s="176" t="s">
        <v>8137</v>
      </c>
      <c r="J710" s="178">
        <v>83.168316831683171</v>
      </c>
      <c r="K710" s="55">
        <v>13</v>
      </c>
      <c r="L710" s="176" t="s">
        <v>8138</v>
      </c>
      <c r="M710" s="176" t="s">
        <v>3186</v>
      </c>
      <c r="N710" s="176" t="s">
        <v>3160</v>
      </c>
      <c r="O710" s="56">
        <v>1</v>
      </c>
      <c r="P710" s="176" t="s">
        <v>8139</v>
      </c>
    </row>
    <row r="711" spans="1:16" ht="20.100000000000001" customHeight="1" x14ac:dyDescent="0.25">
      <c r="A711" s="175">
        <v>707</v>
      </c>
      <c r="B711" s="176" t="s">
        <v>8134</v>
      </c>
      <c r="C711" s="176" t="s">
        <v>8143</v>
      </c>
      <c r="D711" s="176" t="s">
        <v>8144</v>
      </c>
      <c r="E711" s="176" t="s">
        <v>8144</v>
      </c>
      <c r="F711" s="176" t="s">
        <v>8143</v>
      </c>
      <c r="G711" s="177"/>
      <c r="H711" s="177"/>
      <c r="I711" s="176" t="s">
        <v>8137</v>
      </c>
      <c r="J711" s="178">
        <v>35.643564356435647</v>
      </c>
      <c r="K711" s="55">
        <v>13</v>
      </c>
      <c r="L711" s="176" t="s">
        <v>8138</v>
      </c>
      <c r="M711" s="176" t="s">
        <v>3186</v>
      </c>
      <c r="N711" s="176" t="s">
        <v>3160</v>
      </c>
      <c r="O711" s="56">
        <v>1</v>
      </c>
      <c r="P711" s="176" t="s">
        <v>8139</v>
      </c>
    </row>
    <row r="712" spans="1:16" ht="20.100000000000001" customHeight="1" x14ac:dyDescent="0.25">
      <c r="A712" s="175">
        <v>708</v>
      </c>
      <c r="B712" s="176" t="s">
        <v>8134</v>
      </c>
      <c r="C712" s="176" t="s">
        <v>8143</v>
      </c>
      <c r="D712" s="176" t="s">
        <v>8144</v>
      </c>
      <c r="E712" s="176" t="s">
        <v>8144</v>
      </c>
      <c r="F712" s="176" t="s">
        <v>8143</v>
      </c>
      <c r="G712" s="177"/>
      <c r="H712" s="177"/>
      <c r="I712" s="176" t="s">
        <v>8137</v>
      </c>
      <c r="J712" s="178">
        <v>86.138613861386133</v>
      </c>
      <c r="K712" s="55">
        <v>13</v>
      </c>
      <c r="L712" s="176" t="s">
        <v>8138</v>
      </c>
      <c r="M712" s="176" t="s">
        <v>3186</v>
      </c>
      <c r="N712" s="176" t="s">
        <v>3160</v>
      </c>
      <c r="O712" s="56">
        <v>1</v>
      </c>
      <c r="P712" s="176" t="s">
        <v>8139</v>
      </c>
    </row>
    <row r="713" spans="1:16" ht="20.100000000000001" customHeight="1" x14ac:dyDescent="0.25">
      <c r="A713" s="175">
        <v>709</v>
      </c>
      <c r="B713" s="176" t="s">
        <v>8134</v>
      </c>
      <c r="C713" s="176" t="s">
        <v>8143</v>
      </c>
      <c r="D713" s="176" t="s">
        <v>8144</v>
      </c>
      <c r="E713" s="176" t="s">
        <v>8144</v>
      </c>
      <c r="F713" s="176" t="s">
        <v>8143</v>
      </c>
      <c r="G713" s="177"/>
      <c r="H713" s="177"/>
      <c r="I713" s="176" t="s">
        <v>8137</v>
      </c>
      <c r="J713" s="178">
        <v>71.287128712871294</v>
      </c>
      <c r="K713" s="55">
        <v>13</v>
      </c>
      <c r="L713" s="176" t="s">
        <v>8138</v>
      </c>
      <c r="M713" s="176" t="s">
        <v>3186</v>
      </c>
      <c r="N713" s="176" t="s">
        <v>3160</v>
      </c>
      <c r="O713" s="56">
        <v>1</v>
      </c>
      <c r="P713" s="176" t="s">
        <v>8139</v>
      </c>
    </row>
    <row r="714" spans="1:16" ht="20.100000000000001" customHeight="1" x14ac:dyDescent="0.25">
      <c r="A714" s="175">
        <v>710</v>
      </c>
      <c r="B714" s="176" t="s">
        <v>8134</v>
      </c>
      <c r="C714" s="176" t="s">
        <v>8143</v>
      </c>
      <c r="D714" s="176" t="s">
        <v>8144</v>
      </c>
      <c r="E714" s="176" t="s">
        <v>8144</v>
      </c>
      <c r="F714" s="176" t="s">
        <v>8143</v>
      </c>
      <c r="G714" s="177"/>
      <c r="H714" s="177"/>
      <c r="I714" s="176" t="s">
        <v>8137</v>
      </c>
      <c r="J714" s="178">
        <v>94.059405940594061</v>
      </c>
      <c r="K714" s="55">
        <v>13</v>
      </c>
      <c r="L714" s="176" t="s">
        <v>8138</v>
      </c>
      <c r="M714" s="176" t="s">
        <v>3186</v>
      </c>
      <c r="N714" s="176" t="s">
        <v>3160</v>
      </c>
      <c r="O714" s="56">
        <v>1</v>
      </c>
      <c r="P714" s="176" t="s">
        <v>8139</v>
      </c>
    </row>
    <row r="715" spans="1:16" ht="20.100000000000001" customHeight="1" x14ac:dyDescent="0.25">
      <c r="A715" s="175">
        <v>711</v>
      </c>
      <c r="B715" s="176" t="s">
        <v>8134</v>
      </c>
      <c r="C715" s="176" t="s">
        <v>8143</v>
      </c>
      <c r="D715" s="176" t="s">
        <v>8144</v>
      </c>
      <c r="E715" s="176" t="s">
        <v>8144</v>
      </c>
      <c r="F715" s="176" t="s">
        <v>8143</v>
      </c>
      <c r="G715" s="177"/>
      <c r="H715" s="177"/>
      <c r="I715" s="176" t="s">
        <v>8137</v>
      </c>
      <c r="J715" s="178">
        <v>26.732673267326732</v>
      </c>
      <c r="K715" s="55">
        <v>13</v>
      </c>
      <c r="L715" s="176" t="s">
        <v>8138</v>
      </c>
      <c r="M715" s="176" t="s">
        <v>3186</v>
      </c>
      <c r="N715" s="176" t="s">
        <v>3160</v>
      </c>
      <c r="O715" s="56">
        <v>1</v>
      </c>
      <c r="P715" s="176" t="s">
        <v>8139</v>
      </c>
    </row>
    <row r="716" spans="1:16" ht="20.100000000000001" customHeight="1" x14ac:dyDescent="0.25">
      <c r="A716" s="175">
        <v>712</v>
      </c>
      <c r="B716" s="176" t="s">
        <v>8134</v>
      </c>
      <c r="C716" s="176" t="s">
        <v>8143</v>
      </c>
      <c r="D716" s="176" t="s">
        <v>8144</v>
      </c>
      <c r="E716" s="176" t="s">
        <v>8144</v>
      </c>
      <c r="F716" s="176" t="s">
        <v>8143</v>
      </c>
      <c r="G716" s="177"/>
      <c r="H716" s="177"/>
      <c r="I716" s="176" t="s">
        <v>8137</v>
      </c>
      <c r="J716" s="178">
        <v>24.752475247524753</v>
      </c>
      <c r="K716" s="55">
        <v>13</v>
      </c>
      <c r="L716" s="176" t="s">
        <v>8138</v>
      </c>
      <c r="M716" s="176" t="s">
        <v>3186</v>
      </c>
      <c r="N716" s="176" t="s">
        <v>3160</v>
      </c>
      <c r="O716" s="56">
        <v>1</v>
      </c>
      <c r="P716" s="176" t="s">
        <v>8139</v>
      </c>
    </row>
    <row r="717" spans="1:16" ht="20.100000000000001" customHeight="1" x14ac:dyDescent="0.25">
      <c r="A717" s="175">
        <v>713</v>
      </c>
      <c r="B717" s="176" t="s">
        <v>8134</v>
      </c>
      <c r="C717" s="176" t="s">
        <v>8143</v>
      </c>
      <c r="D717" s="176" t="s">
        <v>8144</v>
      </c>
      <c r="E717" s="176" t="s">
        <v>8144</v>
      </c>
      <c r="F717" s="176" t="s">
        <v>8143</v>
      </c>
      <c r="G717" s="177"/>
      <c r="H717" s="177"/>
      <c r="I717" s="176" t="s">
        <v>8137</v>
      </c>
      <c r="J717" s="178">
        <v>60.396039603960396</v>
      </c>
      <c r="K717" s="55">
        <v>13</v>
      </c>
      <c r="L717" s="176" t="s">
        <v>8138</v>
      </c>
      <c r="M717" s="176" t="s">
        <v>3186</v>
      </c>
      <c r="N717" s="176" t="s">
        <v>3160</v>
      </c>
      <c r="O717" s="56">
        <v>1</v>
      </c>
      <c r="P717" s="176" t="s">
        <v>8139</v>
      </c>
    </row>
    <row r="718" spans="1:16" ht="20.100000000000001" customHeight="1" x14ac:dyDescent="0.25">
      <c r="A718" s="175">
        <v>714</v>
      </c>
      <c r="B718" s="176" t="s">
        <v>8134</v>
      </c>
      <c r="C718" s="176" t="s">
        <v>8143</v>
      </c>
      <c r="D718" s="176" t="s">
        <v>8144</v>
      </c>
      <c r="E718" s="176" t="s">
        <v>8144</v>
      </c>
      <c r="F718" s="176" t="s">
        <v>8143</v>
      </c>
      <c r="G718" s="177"/>
      <c r="H718" s="177"/>
      <c r="I718" s="176" t="s">
        <v>8137</v>
      </c>
      <c r="J718" s="178">
        <v>74.257425742574256</v>
      </c>
      <c r="K718" s="55">
        <v>13</v>
      </c>
      <c r="L718" s="176" t="s">
        <v>8138</v>
      </c>
      <c r="M718" s="176" t="s">
        <v>3186</v>
      </c>
      <c r="N718" s="176" t="s">
        <v>3160</v>
      </c>
      <c r="O718" s="56">
        <v>1</v>
      </c>
      <c r="P718" s="176" t="s">
        <v>8139</v>
      </c>
    </row>
    <row r="719" spans="1:16" ht="20.100000000000001" customHeight="1" x14ac:dyDescent="0.25">
      <c r="A719" s="175">
        <v>715</v>
      </c>
      <c r="B719" s="176" t="s">
        <v>8134</v>
      </c>
      <c r="C719" s="176" t="s">
        <v>8143</v>
      </c>
      <c r="D719" s="176" t="s">
        <v>8144</v>
      </c>
      <c r="E719" s="176" t="s">
        <v>8144</v>
      </c>
      <c r="F719" s="176" t="s">
        <v>8143</v>
      </c>
      <c r="G719" s="177"/>
      <c r="H719" s="177"/>
      <c r="I719" s="176" t="s">
        <v>8137</v>
      </c>
      <c r="J719" s="178">
        <v>29.702970297029704</v>
      </c>
      <c r="K719" s="55">
        <v>13</v>
      </c>
      <c r="L719" s="176" t="s">
        <v>8138</v>
      </c>
      <c r="M719" s="176" t="s">
        <v>3186</v>
      </c>
      <c r="N719" s="176" t="s">
        <v>3160</v>
      </c>
      <c r="O719" s="56">
        <v>1</v>
      </c>
      <c r="P719" s="176" t="s">
        <v>8139</v>
      </c>
    </row>
    <row r="720" spans="1:16" ht="20.100000000000001" customHeight="1" x14ac:dyDescent="0.25">
      <c r="A720" s="175">
        <v>716</v>
      </c>
      <c r="B720" s="176" t="s">
        <v>8134</v>
      </c>
      <c r="C720" s="176" t="s">
        <v>8143</v>
      </c>
      <c r="D720" s="176" t="s">
        <v>8144</v>
      </c>
      <c r="E720" s="176" t="s">
        <v>8144</v>
      </c>
      <c r="F720" s="176" t="s">
        <v>8143</v>
      </c>
      <c r="G720" s="177"/>
      <c r="H720" s="177"/>
      <c r="I720" s="176" t="s">
        <v>8137</v>
      </c>
      <c r="J720" s="178">
        <v>82.178217821782184</v>
      </c>
      <c r="K720" s="55">
        <v>13</v>
      </c>
      <c r="L720" s="176" t="s">
        <v>8138</v>
      </c>
      <c r="M720" s="176" t="s">
        <v>3186</v>
      </c>
      <c r="N720" s="176" t="s">
        <v>3160</v>
      </c>
      <c r="O720" s="56">
        <v>1</v>
      </c>
      <c r="P720" s="176" t="s">
        <v>8139</v>
      </c>
    </row>
    <row r="721" spans="1:16" ht="20.100000000000001" customHeight="1" x14ac:dyDescent="0.25">
      <c r="A721" s="175">
        <v>717</v>
      </c>
      <c r="B721" s="176" t="s">
        <v>8134</v>
      </c>
      <c r="C721" s="176" t="s">
        <v>8143</v>
      </c>
      <c r="D721" s="176" t="s">
        <v>8144</v>
      </c>
      <c r="E721" s="176" t="s">
        <v>8144</v>
      </c>
      <c r="F721" s="176" t="s">
        <v>8143</v>
      </c>
      <c r="G721" s="177"/>
      <c r="H721" s="177"/>
      <c r="I721" s="176" t="s">
        <v>8137</v>
      </c>
      <c r="J721" s="178">
        <v>82.178217821782184</v>
      </c>
      <c r="K721" s="55">
        <v>12</v>
      </c>
      <c r="L721" s="176" t="s">
        <v>8138</v>
      </c>
      <c r="M721" s="176" t="s">
        <v>3186</v>
      </c>
      <c r="N721" s="176" t="s">
        <v>3173</v>
      </c>
      <c r="O721" s="56">
        <v>1</v>
      </c>
      <c r="P721" s="176" t="s">
        <v>8139</v>
      </c>
    </row>
    <row r="722" spans="1:16" ht="20.100000000000001" customHeight="1" x14ac:dyDescent="0.25">
      <c r="A722" s="175">
        <v>718</v>
      </c>
      <c r="B722" s="176" t="s">
        <v>8134</v>
      </c>
      <c r="C722" s="176" t="s">
        <v>8143</v>
      </c>
      <c r="D722" s="176" t="s">
        <v>8144</v>
      </c>
      <c r="E722" s="176" t="s">
        <v>8144</v>
      </c>
      <c r="F722" s="176" t="s">
        <v>8143</v>
      </c>
      <c r="G722" s="177"/>
      <c r="H722" s="177"/>
      <c r="I722" s="176" t="s">
        <v>8137</v>
      </c>
      <c r="J722" s="178">
        <v>25.742574257425744</v>
      </c>
      <c r="K722" s="55">
        <v>13</v>
      </c>
      <c r="L722" s="176" t="s">
        <v>8138</v>
      </c>
      <c r="M722" s="176" t="s">
        <v>3186</v>
      </c>
      <c r="N722" s="176" t="s">
        <v>3160</v>
      </c>
      <c r="O722" s="56">
        <v>1</v>
      </c>
      <c r="P722" s="176" t="s">
        <v>8139</v>
      </c>
    </row>
    <row r="723" spans="1:16" ht="20.100000000000001" customHeight="1" x14ac:dyDescent="0.25">
      <c r="A723" s="175">
        <v>719</v>
      </c>
      <c r="B723" s="176" t="s">
        <v>8134</v>
      </c>
      <c r="C723" s="176" t="s">
        <v>8143</v>
      </c>
      <c r="D723" s="176" t="s">
        <v>8144</v>
      </c>
      <c r="E723" s="176" t="s">
        <v>8144</v>
      </c>
      <c r="F723" s="176" t="s">
        <v>8143</v>
      </c>
      <c r="G723" s="177"/>
      <c r="H723" s="177"/>
      <c r="I723" s="176" t="s">
        <v>8137</v>
      </c>
      <c r="J723" s="178">
        <v>95.049504950495049</v>
      </c>
      <c r="K723" s="55">
        <v>13</v>
      </c>
      <c r="L723" s="176" t="s">
        <v>8138</v>
      </c>
      <c r="M723" s="176" t="s">
        <v>3186</v>
      </c>
      <c r="N723" s="176" t="s">
        <v>3160</v>
      </c>
      <c r="O723" s="56">
        <v>3</v>
      </c>
      <c r="P723" s="176" t="s">
        <v>8139</v>
      </c>
    </row>
    <row r="724" spans="1:16" ht="20.100000000000001" customHeight="1" x14ac:dyDescent="0.25">
      <c r="A724" s="175">
        <v>720</v>
      </c>
      <c r="B724" s="176" t="s">
        <v>8134</v>
      </c>
      <c r="C724" s="176" t="s">
        <v>8143</v>
      </c>
      <c r="D724" s="176" t="s">
        <v>8144</v>
      </c>
      <c r="E724" s="176" t="s">
        <v>8144</v>
      </c>
      <c r="F724" s="176" t="s">
        <v>8143</v>
      </c>
      <c r="G724" s="177"/>
      <c r="H724" s="177"/>
      <c r="I724" s="176" t="s">
        <v>8137</v>
      </c>
      <c r="J724" s="178">
        <v>93.069306930693074</v>
      </c>
      <c r="K724" s="55">
        <v>13</v>
      </c>
      <c r="L724" s="176" t="s">
        <v>8138</v>
      </c>
      <c r="M724" s="176" t="s">
        <v>3186</v>
      </c>
      <c r="N724" s="176" t="s">
        <v>3160</v>
      </c>
      <c r="O724" s="56">
        <v>1</v>
      </c>
      <c r="P724" s="176" t="s">
        <v>8139</v>
      </c>
    </row>
    <row r="725" spans="1:16" ht="20.100000000000001" customHeight="1" x14ac:dyDescent="0.25">
      <c r="A725" s="175">
        <v>721</v>
      </c>
      <c r="B725" s="176" t="s">
        <v>8134</v>
      </c>
      <c r="C725" s="176" t="s">
        <v>8143</v>
      </c>
      <c r="D725" s="176" t="s">
        <v>8144</v>
      </c>
      <c r="E725" s="176" t="s">
        <v>8144</v>
      </c>
      <c r="F725" s="176" t="s">
        <v>8143</v>
      </c>
      <c r="G725" s="177"/>
      <c r="H725" s="177"/>
      <c r="I725" s="176" t="s">
        <v>8137</v>
      </c>
      <c r="J725" s="178">
        <v>78.21782178217822</v>
      </c>
      <c r="K725" s="55">
        <v>13</v>
      </c>
      <c r="L725" s="176" t="s">
        <v>8138</v>
      </c>
      <c r="M725" s="176" t="s">
        <v>3186</v>
      </c>
      <c r="N725" s="176" t="s">
        <v>3160</v>
      </c>
      <c r="O725" s="56">
        <v>1</v>
      </c>
      <c r="P725" s="176" t="s">
        <v>8139</v>
      </c>
    </row>
    <row r="726" spans="1:16" ht="20.100000000000001" customHeight="1" x14ac:dyDescent="0.25">
      <c r="A726" s="175">
        <v>722</v>
      </c>
      <c r="B726" s="176" t="s">
        <v>8134</v>
      </c>
      <c r="C726" s="176" t="s">
        <v>8143</v>
      </c>
      <c r="D726" s="176" t="s">
        <v>8144</v>
      </c>
      <c r="E726" s="176" t="s">
        <v>8144</v>
      </c>
      <c r="F726" s="176" t="s">
        <v>8143</v>
      </c>
      <c r="G726" s="177"/>
      <c r="H726" s="177"/>
      <c r="I726" s="176" t="s">
        <v>8137</v>
      </c>
      <c r="J726" s="178">
        <v>59.405940594059409</v>
      </c>
      <c r="K726" s="55">
        <v>13</v>
      </c>
      <c r="L726" s="176" t="s">
        <v>8138</v>
      </c>
      <c r="M726" s="176" t="s">
        <v>3186</v>
      </c>
      <c r="N726" s="176" t="s">
        <v>3160</v>
      </c>
      <c r="O726" s="56">
        <v>1</v>
      </c>
      <c r="P726" s="176" t="s">
        <v>8139</v>
      </c>
    </row>
    <row r="727" spans="1:16" ht="20.100000000000001" customHeight="1" x14ac:dyDescent="0.25">
      <c r="A727" s="175">
        <v>723</v>
      </c>
      <c r="B727" s="176" t="s">
        <v>8134</v>
      </c>
      <c r="C727" s="176" t="s">
        <v>8143</v>
      </c>
      <c r="D727" s="176" t="s">
        <v>8144</v>
      </c>
      <c r="E727" s="176" t="s">
        <v>8144</v>
      </c>
      <c r="F727" s="176" t="s">
        <v>8143</v>
      </c>
      <c r="G727" s="177"/>
      <c r="H727" s="177"/>
      <c r="I727" s="176" t="s">
        <v>8137</v>
      </c>
      <c r="J727" s="178">
        <v>62.376237623762378</v>
      </c>
      <c r="K727" s="55">
        <v>13</v>
      </c>
      <c r="L727" s="176" t="s">
        <v>8138</v>
      </c>
      <c r="M727" s="176" t="s">
        <v>3186</v>
      </c>
      <c r="N727" s="176" t="s">
        <v>3160</v>
      </c>
      <c r="O727" s="56">
        <v>1</v>
      </c>
      <c r="P727" s="176" t="s">
        <v>8139</v>
      </c>
    </row>
    <row r="728" spans="1:16" ht="20.100000000000001" customHeight="1" x14ac:dyDescent="0.25">
      <c r="A728" s="175">
        <v>724</v>
      </c>
      <c r="B728" s="176" t="s">
        <v>8134</v>
      </c>
      <c r="C728" s="176" t="s">
        <v>8143</v>
      </c>
      <c r="D728" s="176" t="s">
        <v>8144</v>
      </c>
      <c r="E728" s="176" t="s">
        <v>8144</v>
      </c>
      <c r="F728" s="176" t="s">
        <v>8143</v>
      </c>
      <c r="G728" s="177"/>
      <c r="H728" s="177"/>
      <c r="I728" s="176" t="s">
        <v>8137</v>
      </c>
      <c r="J728" s="178">
        <v>61.386138613861384</v>
      </c>
      <c r="K728" s="55">
        <v>13</v>
      </c>
      <c r="L728" s="176" t="s">
        <v>8138</v>
      </c>
      <c r="M728" s="176" t="s">
        <v>3186</v>
      </c>
      <c r="N728" s="176" t="s">
        <v>3160</v>
      </c>
      <c r="O728" s="56">
        <v>1</v>
      </c>
      <c r="P728" s="176" t="s">
        <v>8139</v>
      </c>
    </row>
    <row r="729" spans="1:16" ht="20.100000000000001" customHeight="1" x14ac:dyDescent="0.25">
      <c r="A729" s="175">
        <v>725</v>
      </c>
      <c r="B729" s="176" t="s">
        <v>8134</v>
      </c>
      <c r="C729" s="176" t="s">
        <v>8143</v>
      </c>
      <c r="D729" s="176" t="s">
        <v>8144</v>
      </c>
      <c r="E729" s="176" t="s">
        <v>8144</v>
      </c>
      <c r="F729" s="176" t="s">
        <v>8143</v>
      </c>
      <c r="G729" s="177"/>
      <c r="H729" s="177"/>
      <c r="I729" s="176" t="s">
        <v>8137</v>
      </c>
      <c r="J729" s="178">
        <v>57.425742574257427</v>
      </c>
      <c r="K729" s="55">
        <v>13</v>
      </c>
      <c r="L729" s="176" t="s">
        <v>8138</v>
      </c>
      <c r="M729" s="176" t="s">
        <v>3186</v>
      </c>
      <c r="N729" s="176" t="s">
        <v>3160</v>
      </c>
      <c r="O729" s="56">
        <v>1</v>
      </c>
      <c r="P729" s="176" t="s">
        <v>8139</v>
      </c>
    </row>
    <row r="730" spans="1:16" ht="20.100000000000001" customHeight="1" x14ac:dyDescent="0.25">
      <c r="A730" s="175">
        <v>726</v>
      </c>
      <c r="B730" s="176" t="s">
        <v>8134</v>
      </c>
      <c r="C730" s="176" t="s">
        <v>8143</v>
      </c>
      <c r="D730" s="176" t="s">
        <v>8144</v>
      </c>
      <c r="E730" s="176" t="s">
        <v>8144</v>
      </c>
      <c r="F730" s="176" t="s">
        <v>8143</v>
      </c>
      <c r="G730" s="177"/>
      <c r="H730" s="177"/>
      <c r="I730" s="176" t="s">
        <v>8137</v>
      </c>
      <c r="J730" s="178">
        <v>55.445544554455445</v>
      </c>
      <c r="K730" s="55">
        <v>13</v>
      </c>
      <c r="L730" s="176" t="s">
        <v>8138</v>
      </c>
      <c r="M730" s="176" t="s">
        <v>3186</v>
      </c>
      <c r="N730" s="176" t="s">
        <v>3160</v>
      </c>
      <c r="O730" s="56">
        <v>1</v>
      </c>
      <c r="P730" s="176" t="s">
        <v>8139</v>
      </c>
    </row>
    <row r="731" spans="1:16" ht="20.100000000000001" customHeight="1" x14ac:dyDescent="0.25">
      <c r="A731" s="175">
        <v>727</v>
      </c>
      <c r="B731" s="176" t="s">
        <v>8134</v>
      </c>
      <c r="C731" s="176" t="s">
        <v>8143</v>
      </c>
      <c r="D731" s="176" t="s">
        <v>8144</v>
      </c>
      <c r="E731" s="176" t="s">
        <v>8144</v>
      </c>
      <c r="F731" s="176" t="s">
        <v>8143</v>
      </c>
      <c r="G731" s="177"/>
      <c r="H731" s="177"/>
      <c r="I731" s="176" t="s">
        <v>8137</v>
      </c>
      <c r="J731" s="178">
        <v>49.504950495049506</v>
      </c>
      <c r="K731" s="55">
        <v>13</v>
      </c>
      <c r="L731" s="176" t="s">
        <v>8138</v>
      </c>
      <c r="M731" s="176" t="s">
        <v>3186</v>
      </c>
      <c r="N731" s="176" t="s">
        <v>3160</v>
      </c>
      <c r="O731" s="56">
        <v>1</v>
      </c>
      <c r="P731" s="176" t="s">
        <v>8139</v>
      </c>
    </row>
    <row r="732" spans="1:16" ht="20.100000000000001" customHeight="1" x14ac:dyDescent="0.25">
      <c r="A732" s="175">
        <v>728</v>
      </c>
      <c r="B732" s="176" t="s">
        <v>8134</v>
      </c>
      <c r="C732" s="176" t="s">
        <v>8143</v>
      </c>
      <c r="D732" s="176" t="s">
        <v>8144</v>
      </c>
      <c r="E732" s="176" t="s">
        <v>8144</v>
      </c>
      <c r="F732" s="176" t="s">
        <v>8143</v>
      </c>
      <c r="G732" s="177"/>
      <c r="H732" s="177"/>
      <c r="I732" s="176" t="s">
        <v>8137</v>
      </c>
      <c r="J732" s="178">
        <v>50.495049504950494</v>
      </c>
      <c r="K732" s="55">
        <v>13</v>
      </c>
      <c r="L732" s="176" t="s">
        <v>8138</v>
      </c>
      <c r="M732" s="176" t="s">
        <v>3186</v>
      </c>
      <c r="N732" s="176" t="s">
        <v>3160</v>
      </c>
      <c r="O732" s="56">
        <v>1</v>
      </c>
      <c r="P732" s="176" t="s">
        <v>8139</v>
      </c>
    </row>
    <row r="733" spans="1:16" ht="20.100000000000001" customHeight="1" x14ac:dyDescent="0.25">
      <c r="A733" s="175">
        <v>729</v>
      </c>
      <c r="B733" s="176" t="s">
        <v>8134</v>
      </c>
      <c r="C733" s="176" t="s">
        <v>8143</v>
      </c>
      <c r="D733" s="176" t="s">
        <v>8144</v>
      </c>
      <c r="E733" s="176" t="s">
        <v>8144</v>
      </c>
      <c r="F733" s="176" t="s">
        <v>8143</v>
      </c>
      <c r="G733" s="177"/>
      <c r="H733" s="177"/>
      <c r="I733" s="176" t="s">
        <v>8137</v>
      </c>
      <c r="J733" s="178">
        <v>56.435643564356432</v>
      </c>
      <c r="K733" s="55">
        <v>13</v>
      </c>
      <c r="L733" s="176" t="s">
        <v>8138</v>
      </c>
      <c r="M733" s="176" t="s">
        <v>3186</v>
      </c>
      <c r="N733" s="176" t="s">
        <v>3160</v>
      </c>
      <c r="O733" s="56">
        <v>1</v>
      </c>
      <c r="P733" s="176" t="s">
        <v>8139</v>
      </c>
    </row>
    <row r="734" spans="1:16" ht="20.100000000000001" customHeight="1" x14ac:dyDescent="0.25">
      <c r="A734" s="175">
        <v>730</v>
      </c>
      <c r="B734" s="176" t="s">
        <v>8134</v>
      </c>
      <c r="C734" s="176" t="s">
        <v>8143</v>
      </c>
      <c r="D734" s="176" t="s">
        <v>8144</v>
      </c>
      <c r="E734" s="176" t="s">
        <v>8144</v>
      </c>
      <c r="F734" s="176" t="s">
        <v>8143</v>
      </c>
      <c r="G734" s="177"/>
      <c r="H734" s="177"/>
      <c r="I734" s="176" t="s">
        <v>8137</v>
      </c>
      <c r="J734" s="178">
        <v>28.712871287128714</v>
      </c>
      <c r="K734" s="55">
        <v>13</v>
      </c>
      <c r="L734" s="176" t="s">
        <v>8138</v>
      </c>
      <c r="M734" s="176" t="s">
        <v>3186</v>
      </c>
      <c r="N734" s="176" t="s">
        <v>3160</v>
      </c>
      <c r="O734" s="56">
        <v>1</v>
      </c>
      <c r="P734" s="176" t="s">
        <v>8139</v>
      </c>
    </row>
    <row r="735" spans="1:16" ht="20.100000000000001" customHeight="1" x14ac:dyDescent="0.25">
      <c r="A735" s="175">
        <v>731</v>
      </c>
      <c r="B735" s="176" t="s">
        <v>8134</v>
      </c>
      <c r="C735" s="176" t="s">
        <v>8143</v>
      </c>
      <c r="D735" s="176" t="s">
        <v>8144</v>
      </c>
      <c r="E735" s="176" t="s">
        <v>8144</v>
      </c>
      <c r="F735" s="176" t="s">
        <v>8143</v>
      </c>
      <c r="G735" s="177"/>
      <c r="H735" s="177"/>
      <c r="I735" s="176" t="s">
        <v>8137</v>
      </c>
      <c r="J735" s="178">
        <v>59.405940594059409</v>
      </c>
      <c r="K735" s="55">
        <v>13</v>
      </c>
      <c r="L735" s="176" t="s">
        <v>8138</v>
      </c>
      <c r="M735" s="176" t="s">
        <v>3186</v>
      </c>
      <c r="N735" s="176" t="s">
        <v>3160</v>
      </c>
      <c r="O735" s="56">
        <v>1</v>
      </c>
      <c r="P735" s="176" t="s">
        <v>8139</v>
      </c>
    </row>
    <row r="736" spans="1:16" ht="20.100000000000001" customHeight="1" x14ac:dyDescent="0.25">
      <c r="A736" s="175">
        <v>732</v>
      </c>
      <c r="B736" s="176" t="s">
        <v>8134</v>
      </c>
      <c r="C736" s="176" t="s">
        <v>8143</v>
      </c>
      <c r="D736" s="176" t="s">
        <v>8144</v>
      </c>
      <c r="E736" s="176" t="s">
        <v>8144</v>
      </c>
      <c r="F736" s="176" t="s">
        <v>8143</v>
      </c>
      <c r="G736" s="177"/>
      <c r="H736" s="177"/>
      <c r="I736" s="176" t="s">
        <v>8137</v>
      </c>
      <c r="J736" s="178">
        <v>57.425742574257427</v>
      </c>
      <c r="K736" s="55">
        <v>13</v>
      </c>
      <c r="L736" s="176" t="s">
        <v>8138</v>
      </c>
      <c r="M736" s="176" t="s">
        <v>3186</v>
      </c>
      <c r="N736" s="176" t="s">
        <v>3160</v>
      </c>
      <c r="O736" s="56">
        <v>2</v>
      </c>
      <c r="P736" s="176" t="s">
        <v>8139</v>
      </c>
    </row>
    <row r="737" spans="1:16" ht="20.100000000000001" customHeight="1" x14ac:dyDescent="0.25">
      <c r="A737" s="175">
        <v>733</v>
      </c>
      <c r="B737" s="176" t="s">
        <v>8134</v>
      </c>
      <c r="C737" s="176" t="s">
        <v>8143</v>
      </c>
      <c r="D737" s="176" t="s">
        <v>8144</v>
      </c>
      <c r="E737" s="176" t="s">
        <v>8144</v>
      </c>
      <c r="F737" s="176" t="s">
        <v>8143</v>
      </c>
      <c r="G737" s="177"/>
      <c r="H737" s="177"/>
      <c r="I737" s="176" t="s">
        <v>8137</v>
      </c>
      <c r="J737" s="178">
        <v>52.475247524752476</v>
      </c>
      <c r="K737" s="55">
        <v>13</v>
      </c>
      <c r="L737" s="176" t="s">
        <v>8138</v>
      </c>
      <c r="M737" s="176" t="s">
        <v>3186</v>
      </c>
      <c r="N737" s="176" t="s">
        <v>3160</v>
      </c>
      <c r="O737" s="56">
        <v>1</v>
      </c>
      <c r="P737" s="176" t="s">
        <v>8139</v>
      </c>
    </row>
    <row r="738" spans="1:16" ht="20.100000000000001" customHeight="1" x14ac:dyDescent="0.25">
      <c r="A738" s="175">
        <v>734</v>
      </c>
      <c r="B738" s="176" t="s">
        <v>8134</v>
      </c>
      <c r="C738" s="176" t="s">
        <v>8143</v>
      </c>
      <c r="D738" s="176" t="s">
        <v>8144</v>
      </c>
      <c r="E738" s="176" t="s">
        <v>8144</v>
      </c>
      <c r="F738" s="176" t="s">
        <v>8143</v>
      </c>
      <c r="G738" s="177"/>
      <c r="H738" s="177"/>
      <c r="I738" s="176" t="s">
        <v>8137</v>
      </c>
      <c r="J738" s="178">
        <v>61.386138613861384</v>
      </c>
      <c r="K738" s="55">
        <v>13</v>
      </c>
      <c r="L738" s="176" t="s">
        <v>8138</v>
      </c>
      <c r="M738" s="176" t="s">
        <v>3186</v>
      </c>
      <c r="N738" s="176" t="s">
        <v>3160</v>
      </c>
      <c r="O738" s="56">
        <v>1</v>
      </c>
      <c r="P738" s="176" t="s">
        <v>8139</v>
      </c>
    </row>
    <row r="739" spans="1:16" ht="20.100000000000001" customHeight="1" x14ac:dyDescent="0.25">
      <c r="A739" s="175">
        <v>735</v>
      </c>
      <c r="B739" s="176" t="s">
        <v>8134</v>
      </c>
      <c r="C739" s="176" t="s">
        <v>8143</v>
      </c>
      <c r="D739" s="176" t="s">
        <v>8144</v>
      </c>
      <c r="E739" s="176" t="s">
        <v>8144</v>
      </c>
      <c r="F739" s="176" t="s">
        <v>8143</v>
      </c>
      <c r="G739" s="177"/>
      <c r="H739" s="177"/>
      <c r="I739" s="176" t="s">
        <v>8137</v>
      </c>
      <c r="J739" s="178">
        <v>62.376237623762378</v>
      </c>
      <c r="K739" s="55">
        <v>13</v>
      </c>
      <c r="L739" s="176" t="s">
        <v>8138</v>
      </c>
      <c r="M739" s="176" t="s">
        <v>3186</v>
      </c>
      <c r="N739" s="176" t="s">
        <v>3160</v>
      </c>
      <c r="O739" s="56">
        <v>1</v>
      </c>
      <c r="P739" s="176" t="s">
        <v>8139</v>
      </c>
    </row>
    <row r="740" spans="1:16" ht="20.100000000000001" customHeight="1" x14ac:dyDescent="0.25">
      <c r="A740" s="175">
        <v>736</v>
      </c>
      <c r="B740" s="176" t="s">
        <v>8134</v>
      </c>
      <c r="C740" s="176" t="s">
        <v>8143</v>
      </c>
      <c r="D740" s="176" t="s">
        <v>8144</v>
      </c>
      <c r="E740" s="176" t="s">
        <v>8144</v>
      </c>
      <c r="F740" s="176" t="s">
        <v>8143</v>
      </c>
      <c r="G740" s="177"/>
      <c r="H740" s="177"/>
      <c r="I740" s="176" t="s">
        <v>8137</v>
      </c>
      <c r="J740" s="178">
        <v>63.366336633663366</v>
      </c>
      <c r="K740" s="55">
        <v>13</v>
      </c>
      <c r="L740" s="176" t="s">
        <v>8138</v>
      </c>
      <c r="M740" s="176" t="s">
        <v>3186</v>
      </c>
      <c r="N740" s="176" t="s">
        <v>3160</v>
      </c>
      <c r="O740" s="56">
        <v>1</v>
      </c>
      <c r="P740" s="176" t="s">
        <v>8139</v>
      </c>
    </row>
    <row r="741" spans="1:16" ht="20.100000000000001" customHeight="1" x14ac:dyDescent="0.25">
      <c r="A741" s="175">
        <v>737</v>
      </c>
      <c r="B741" s="176" t="s">
        <v>8134</v>
      </c>
      <c r="C741" s="176" t="s">
        <v>8143</v>
      </c>
      <c r="D741" s="176" t="s">
        <v>8144</v>
      </c>
      <c r="E741" s="176" t="s">
        <v>8144</v>
      </c>
      <c r="F741" s="176" t="s">
        <v>8143</v>
      </c>
      <c r="G741" s="177"/>
      <c r="H741" s="177"/>
      <c r="I741" s="176" t="s">
        <v>8137</v>
      </c>
      <c r="J741" s="178">
        <v>66.336633663366342</v>
      </c>
      <c r="K741" s="55">
        <v>15</v>
      </c>
      <c r="L741" s="176" t="s">
        <v>8138</v>
      </c>
      <c r="M741" s="176" t="s">
        <v>3186</v>
      </c>
      <c r="N741" s="176" t="s">
        <v>5722</v>
      </c>
      <c r="O741" s="56">
        <v>1</v>
      </c>
      <c r="P741" s="176" t="s">
        <v>8139</v>
      </c>
    </row>
    <row r="742" spans="1:16" ht="20.100000000000001" customHeight="1" x14ac:dyDescent="0.25">
      <c r="A742" s="175">
        <v>738</v>
      </c>
      <c r="B742" s="176" t="s">
        <v>8134</v>
      </c>
      <c r="C742" s="176" t="s">
        <v>8143</v>
      </c>
      <c r="D742" s="176" t="s">
        <v>8144</v>
      </c>
      <c r="E742" s="176" t="s">
        <v>8144</v>
      </c>
      <c r="F742" s="176" t="s">
        <v>8143</v>
      </c>
      <c r="G742" s="177"/>
      <c r="H742" s="177"/>
      <c r="I742" s="176" t="s">
        <v>8137</v>
      </c>
      <c r="J742" s="178">
        <v>89.10891089108911</v>
      </c>
      <c r="K742" s="55">
        <v>13</v>
      </c>
      <c r="L742" s="176" t="s">
        <v>8138</v>
      </c>
      <c r="M742" s="176" t="s">
        <v>3186</v>
      </c>
      <c r="N742" s="176" t="s">
        <v>3160</v>
      </c>
      <c r="O742" s="56">
        <v>1</v>
      </c>
      <c r="P742" s="176" t="s">
        <v>8139</v>
      </c>
    </row>
    <row r="743" spans="1:16" ht="20.100000000000001" customHeight="1" x14ac:dyDescent="0.25">
      <c r="A743" s="175">
        <v>739</v>
      </c>
      <c r="B743" s="176" t="s">
        <v>8134</v>
      </c>
      <c r="C743" s="176" t="s">
        <v>8143</v>
      </c>
      <c r="D743" s="176" t="s">
        <v>8144</v>
      </c>
      <c r="E743" s="176" t="s">
        <v>8144</v>
      </c>
      <c r="F743" s="176" t="s">
        <v>8143</v>
      </c>
      <c r="G743" s="177"/>
      <c r="H743" s="177"/>
      <c r="I743" s="176" t="s">
        <v>8137</v>
      </c>
      <c r="J743" s="178">
        <v>64.356435643564353</v>
      </c>
      <c r="K743" s="55">
        <v>13</v>
      </c>
      <c r="L743" s="176" t="s">
        <v>8138</v>
      </c>
      <c r="M743" s="176" t="s">
        <v>3186</v>
      </c>
      <c r="N743" s="176" t="s">
        <v>3160</v>
      </c>
      <c r="O743" s="56">
        <v>1</v>
      </c>
      <c r="P743" s="176" t="s">
        <v>8139</v>
      </c>
    </row>
    <row r="744" spans="1:16" ht="20.100000000000001" customHeight="1" x14ac:dyDescent="0.25">
      <c r="A744" s="175">
        <v>740</v>
      </c>
      <c r="B744" s="176" t="s">
        <v>8134</v>
      </c>
      <c r="C744" s="176" t="s">
        <v>8143</v>
      </c>
      <c r="D744" s="176" t="s">
        <v>8144</v>
      </c>
      <c r="E744" s="176" t="s">
        <v>8144</v>
      </c>
      <c r="F744" s="176" t="s">
        <v>8143</v>
      </c>
      <c r="G744" s="177"/>
      <c r="H744" s="177"/>
      <c r="I744" s="176" t="s">
        <v>8137</v>
      </c>
      <c r="J744" s="178">
        <v>66.336633663366342</v>
      </c>
      <c r="K744" s="55">
        <v>13</v>
      </c>
      <c r="L744" s="176" t="s">
        <v>8138</v>
      </c>
      <c r="M744" s="176" t="s">
        <v>3186</v>
      </c>
      <c r="N744" s="176" t="s">
        <v>3160</v>
      </c>
      <c r="O744" s="56">
        <v>1</v>
      </c>
      <c r="P744" s="176" t="s">
        <v>8139</v>
      </c>
    </row>
    <row r="745" spans="1:16" ht="20.100000000000001" customHeight="1" x14ac:dyDescent="0.25">
      <c r="A745" s="175">
        <v>741</v>
      </c>
      <c r="B745" s="176" t="s">
        <v>8134</v>
      </c>
      <c r="C745" s="176" t="s">
        <v>8143</v>
      </c>
      <c r="D745" s="176" t="s">
        <v>8144</v>
      </c>
      <c r="E745" s="176" t="s">
        <v>8144</v>
      </c>
      <c r="F745" s="176" t="s">
        <v>8143</v>
      </c>
      <c r="G745" s="177"/>
      <c r="H745" s="177"/>
      <c r="I745" s="176" t="s">
        <v>8137</v>
      </c>
      <c r="J745" s="178">
        <v>63.366336633663366</v>
      </c>
      <c r="K745" s="55">
        <v>13</v>
      </c>
      <c r="L745" s="176" t="s">
        <v>8138</v>
      </c>
      <c r="M745" s="176" t="s">
        <v>3186</v>
      </c>
      <c r="N745" s="176" t="s">
        <v>3160</v>
      </c>
      <c r="O745" s="56">
        <v>1</v>
      </c>
      <c r="P745" s="176" t="s">
        <v>8139</v>
      </c>
    </row>
    <row r="746" spans="1:16" ht="20.100000000000001" customHeight="1" x14ac:dyDescent="0.25">
      <c r="A746" s="175">
        <v>742</v>
      </c>
      <c r="B746" s="176" t="s">
        <v>8134</v>
      </c>
      <c r="C746" s="176" t="s">
        <v>8143</v>
      </c>
      <c r="D746" s="176" t="s">
        <v>8144</v>
      </c>
      <c r="E746" s="176" t="s">
        <v>8144</v>
      </c>
      <c r="F746" s="176" t="s">
        <v>8143</v>
      </c>
      <c r="G746" s="177"/>
      <c r="H746" s="177"/>
      <c r="I746" s="176" t="s">
        <v>8137</v>
      </c>
      <c r="J746" s="178">
        <v>66.336633663366342</v>
      </c>
      <c r="K746" s="55">
        <v>13</v>
      </c>
      <c r="L746" s="176" t="s">
        <v>8138</v>
      </c>
      <c r="M746" s="176" t="s">
        <v>3186</v>
      </c>
      <c r="N746" s="176" t="s">
        <v>3160</v>
      </c>
      <c r="O746" s="56">
        <v>1</v>
      </c>
      <c r="P746" s="176" t="s">
        <v>8139</v>
      </c>
    </row>
    <row r="747" spans="1:16" ht="20.100000000000001" customHeight="1" x14ac:dyDescent="0.25">
      <c r="A747" s="175">
        <v>743</v>
      </c>
      <c r="B747" s="176" t="s">
        <v>8134</v>
      </c>
      <c r="C747" s="176" t="s">
        <v>8143</v>
      </c>
      <c r="D747" s="176" t="s">
        <v>8144</v>
      </c>
      <c r="E747" s="176" t="s">
        <v>8144</v>
      </c>
      <c r="F747" s="176" t="s">
        <v>8143</v>
      </c>
      <c r="G747" s="177"/>
      <c r="H747" s="177"/>
      <c r="I747" s="176" t="s">
        <v>8137</v>
      </c>
      <c r="J747" s="178">
        <v>60.396039603960396</v>
      </c>
      <c r="K747" s="55">
        <v>13</v>
      </c>
      <c r="L747" s="176" t="s">
        <v>8138</v>
      </c>
      <c r="M747" s="176" t="s">
        <v>3186</v>
      </c>
      <c r="N747" s="176" t="s">
        <v>3160</v>
      </c>
      <c r="O747" s="56">
        <v>1</v>
      </c>
      <c r="P747" s="176" t="s">
        <v>8139</v>
      </c>
    </row>
    <row r="748" spans="1:16" ht="20.100000000000001" customHeight="1" x14ac:dyDescent="0.25">
      <c r="A748" s="175">
        <v>744</v>
      </c>
      <c r="B748" s="176" t="s">
        <v>8134</v>
      </c>
      <c r="C748" s="176" t="s">
        <v>8143</v>
      </c>
      <c r="D748" s="176" t="s">
        <v>8144</v>
      </c>
      <c r="E748" s="176" t="s">
        <v>8144</v>
      </c>
      <c r="F748" s="176" t="s">
        <v>8143</v>
      </c>
      <c r="G748" s="177"/>
      <c r="H748" s="177"/>
      <c r="I748" s="176" t="s">
        <v>8137</v>
      </c>
      <c r="J748" s="178">
        <v>80.198019801980195</v>
      </c>
      <c r="K748" s="55">
        <v>13</v>
      </c>
      <c r="L748" s="176" t="s">
        <v>8138</v>
      </c>
      <c r="M748" s="176" t="s">
        <v>3186</v>
      </c>
      <c r="N748" s="176" t="s">
        <v>3160</v>
      </c>
      <c r="O748" s="56">
        <v>1</v>
      </c>
      <c r="P748" s="176" t="s">
        <v>8139</v>
      </c>
    </row>
    <row r="749" spans="1:16" ht="20.100000000000001" customHeight="1" x14ac:dyDescent="0.25">
      <c r="A749" s="175">
        <v>745</v>
      </c>
      <c r="B749" s="176" t="s">
        <v>8134</v>
      </c>
      <c r="C749" s="176" t="s">
        <v>8143</v>
      </c>
      <c r="D749" s="176" t="s">
        <v>8144</v>
      </c>
      <c r="E749" s="176" t="s">
        <v>8144</v>
      </c>
      <c r="F749" s="176" t="s">
        <v>8143</v>
      </c>
      <c r="G749" s="177"/>
      <c r="H749" s="177"/>
      <c r="I749" s="176" t="s">
        <v>8137</v>
      </c>
      <c r="J749" s="178">
        <v>59.405940594059409</v>
      </c>
      <c r="K749" s="55">
        <v>13</v>
      </c>
      <c r="L749" s="176" t="s">
        <v>8138</v>
      </c>
      <c r="M749" s="176" t="s">
        <v>3186</v>
      </c>
      <c r="N749" s="176" t="s">
        <v>3160</v>
      </c>
      <c r="O749" s="56">
        <v>1</v>
      </c>
      <c r="P749" s="176" t="s">
        <v>8139</v>
      </c>
    </row>
    <row r="750" spans="1:16" ht="20.100000000000001" customHeight="1" x14ac:dyDescent="0.25">
      <c r="A750" s="175">
        <v>746</v>
      </c>
      <c r="B750" s="176" t="s">
        <v>8134</v>
      </c>
      <c r="C750" s="176" t="s">
        <v>8143</v>
      </c>
      <c r="D750" s="176" t="s">
        <v>8144</v>
      </c>
      <c r="E750" s="176" t="s">
        <v>8144</v>
      </c>
      <c r="F750" s="176" t="s">
        <v>8143</v>
      </c>
      <c r="G750" s="177"/>
      <c r="H750" s="177"/>
      <c r="I750" s="176" t="s">
        <v>8137</v>
      </c>
      <c r="J750" s="178">
        <v>44.554455445544555</v>
      </c>
      <c r="K750" s="55">
        <v>13</v>
      </c>
      <c r="L750" s="176" t="s">
        <v>8138</v>
      </c>
      <c r="M750" s="176" t="s">
        <v>3186</v>
      </c>
      <c r="N750" s="176" t="s">
        <v>3160</v>
      </c>
      <c r="O750" s="56">
        <v>1</v>
      </c>
      <c r="P750" s="176" t="s">
        <v>8139</v>
      </c>
    </row>
    <row r="751" spans="1:16" ht="20.100000000000001" customHeight="1" x14ac:dyDescent="0.25">
      <c r="A751" s="175">
        <v>747</v>
      </c>
      <c r="B751" s="176" t="s">
        <v>8134</v>
      </c>
      <c r="C751" s="176" t="s">
        <v>8143</v>
      </c>
      <c r="D751" s="176" t="s">
        <v>8144</v>
      </c>
      <c r="E751" s="176" t="s">
        <v>8144</v>
      </c>
      <c r="F751" s="176" t="s">
        <v>8143</v>
      </c>
      <c r="G751" s="177"/>
      <c r="H751" s="177"/>
      <c r="I751" s="176" t="s">
        <v>8137</v>
      </c>
      <c r="J751" s="178">
        <v>60.396039603960396</v>
      </c>
      <c r="K751" s="55">
        <v>13</v>
      </c>
      <c r="L751" s="176" t="s">
        <v>8138</v>
      </c>
      <c r="M751" s="176" t="s">
        <v>3186</v>
      </c>
      <c r="N751" s="176" t="s">
        <v>3160</v>
      </c>
      <c r="O751" s="56">
        <v>1</v>
      </c>
      <c r="P751" s="176" t="s">
        <v>8139</v>
      </c>
    </row>
    <row r="752" spans="1:16" ht="20.100000000000001" customHeight="1" x14ac:dyDescent="0.25">
      <c r="A752" s="175">
        <v>748</v>
      </c>
      <c r="B752" s="176" t="s">
        <v>8134</v>
      </c>
      <c r="C752" s="176" t="s">
        <v>8143</v>
      </c>
      <c r="D752" s="176" t="s">
        <v>8144</v>
      </c>
      <c r="E752" s="176" t="s">
        <v>8144</v>
      </c>
      <c r="F752" s="176" t="s">
        <v>8143</v>
      </c>
      <c r="G752" s="177"/>
      <c r="H752" s="177"/>
      <c r="I752" s="176" t="s">
        <v>8140</v>
      </c>
      <c r="J752" s="178">
        <v>61.386138613861384</v>
      </c>
      <c r="K752" s="55">
        <v>18</v>
      </c>
      <c r="L752" s="176" t="s">
        <v>8103</v>
      </c>
      <c r="M752" s="176" t="s">
        <v>8146</v>
      </c>
      <c r="N752" s="180" t="s">
        <v>5728</v>
      </c>
      <c r="O752" s="56">
        <v>1</v>
      </c>
      <c r="P752" s="176" t="s">
        <v>8139</v>
      </c>
    </row>
    <row r="753" spans="1:16" ht="20.100000000000001" customHeight="1" x14ac:dyDescent="0.25">
      <c r="A753" s="175">
        <v>749</v>
      </c>
      <c r="B753" s="176" t="s">
        <v>8134</v>
      </c>
      <c r="C753" s="176" t="s">
        <v>8143</v>
      </c>
      <c r="D753" s="176" t="s">
        <v>8144</v>
      </c>
      <c r="E753" s="176" t="s">
        <v>8144</v>
      </c>
      <c r="F753" s="176" t="s">
        <v>8143</v>
      </c>
      <c r="G753" s="177"/>
      <c r="H753" s="177"/>
      <c r="I753" s="176" t="s">
        <v>8137</v>
      </c>
      <c r="J753" s="178">
        <v>62.376237623762378</v>
      </c>
      <c r="K753" s="55">
        <v>13</v>
      </c>
      <c r="L753" s="176" t="s">
        <v>8138</v>
      </c>
      <c r="M753" s="176" t="s">
        <v>3186</v>
      </c>
      <c r="N753" s="176" t="s">
        <v>3160</v>
      </c>
      <c r="O753" s="56">
        <v>1</v>
      </c>
      <c r="P753" s="176" t="s">
        <v>8139</v>
      </c>
    </row>
    <row r="754" spans="1:16" ht="20.100000000000001" customHeight="1" x14ac:dyDescent="0.25">
      <c r="A754" s="175">
        <v>750</v>
      </c>
      <c r="B754" s="176" t="s">
        <v>8134</v>
      </c>
      <c r="C754" s="176" t="s">
        <v>8143</v>
      </c>
      <c r="D754" s="176" t="s">
        <v>8144</v>
      </c>
      <c r="E754" s="176" t="s">
        <v>8144</v>
      </c>
      <c r="F754" s="176" t="s">
        <v>8143</v>
      </c>
      <c r="G754" s="177"/>
      <c r="H754" s="177"/>
      <c r="I754" s="176" t="s">
        <v>8137</v>
      </c>
      <c r="J754" s="178">
        <v>59.405940594059409</v>
      </c>
      <c r="K754" s="55">
        <v>13</v>
      </c>
      <c r="L754" s="176" t="s">
        <v>8138</v>
      </c>
      <c r="M754" s="176" t="s">
        <v>3186</v>
      </c>
      <c r="N754" s="176" t="s">
        <v>3160</v>
      </c>
      <c r="O754" s="56">
        <v>1</v>
      </c>
      <c r="P754" s="176" t="s">
        <v>8139</v>
      </c>
    </row>
    <row r="755" spans="1:16" ht="20.100000000000001" customHeight="1" x14ac:dyDescent="0.25">
      <c r="A755" s="175">
        <v>751</v>
      </c>
      <c r="B755" s="176" t="s">
        <v>8134</v>
      </c>
      <c r="C755" s="176" t="s">
        <v>8143</v>
      </c>
      <c r="D755" s="176" t="s">
        <v>8144</v>
      </c>
      <c r="E755" s="176" t="s">
        <v>8144</v>
      </c>
      <c r="F755" s="176" t="s">
        <v>8143</v>
      </c>
      <c r="G755" s="177"/>
      <c r="H755" s="177"/>
      <c r="I755" s="176" t="s">
        <v>8137</v>
      </c>
      <c r="J755" s="178">
        <v>61.386138613861384</v>
      </c>
      <c r="K755" s="55">
        <v>13</v>
      </c>
      <c r="L755" s="176" t="s">
        <v>8138</v>
      </c>
      <c r="M755" s="176" t="s">
        <v>3186</v>
      </c>
      <c r="N755" s="176" t="s">
        <v>3160</v>
      </c>
      <c r="O755" s="56">
        <v>1</v>
      </c>
      <c r="P755" s="176" t="s">
        <v>8139</v>
      </c>
    </row>
    <row r="756" spans="1:16" ht="20.100000000000001" customHeight="1" x14ac:dyDescent="0.25">
      <c r="A756" s="175">
        <v>752</v>
      </c>
      <c r="B756" s="176" t="s">
        <v>8134</v>
      </c>
      <c r="C756" s="176" t="s">
        <v>8143</v>
      </c>
      <c r="D756" s="176" t="s">
        <v>8144</v>
      </c>
      <c r="E756" s="176" t="s">
        <v>8144</v>
      </c>
      <c r="F756" s="176" t="s">
        <v>8143</v>
      </c>
      <c r="G756" s="177"/>
      <c r="H756" s="177"/>
      <c r="I756" s="176" t="s">
        <v>8137</v>
      </c>
      <c r="J756" s="178">
        <v>60.396039603960396</v>
      </c>
      <c r="K756" s="55">
        <v>13</v>
      </c>
      <c r="L756" s="176" t="s">
        <v>8138</v>
      </c>
      <c r="M756" s="176" t="s">
        <v>3186</v>
      </c>
      <c r="N756" s="176" t="s">
        <v>3160</v>
      </c>
      <c r="O756" s="56">
        <v>1</v>
      </c>
      <c r="P756" s="176" t="s">
        <v>8139</v>
      </c>
    </row>
    <row r="757" spans="1:16" ht="20.100000000000001" customHeight="1" x14ac:dyDescent="0.25">
      <c r="A757" s="175">
        <v>753</v>
      </c>
      <c r="B757" s="176" t="s">
        <v>8134</v>
      </c>
      <c r="C757" s="176" t="s">
        <v>8143</v>
      </c>
      <c r="D757" s="176" t="s">
        <v>8144</v>
      </c>
      <c r="E757" s="176" t="s">
        <v>8144</v>
      </c>
      <c r="F757" s="176" t="s">
        <v>8143</v>
      </c>
      <c r="G757" s="177"/>
      <c r="H757" s="177"/>
      <c r="I757" s="176" t="s">
        <v>8137</v>
      </c>
      <c r="J757" s="178">
        <v>40.594059405940591</v>
      </c>
      <c r="K757" s="55">
        <v>13</v>
      </c>
      <c r="L757" s="176" t="s">
        <v>8138</v>
      </c>
      <c r="M757" s="176" t="s">
        <v>3186</v>
      </c>
      <c r="N757" s="176" t="s">
        <v>3160</v>
      </c>
      <c r="O757" s="56">
        <v>1</v>
      </c>
      <c r="P757" s="176" t="s">
        <v>8139</v>
      </c>
    </row>
    <row r="758" spans="1:16" ht="20.100000000000001" customHeight="1" x14ac:dyDescent="0.25">
      <c r="A758" s="175">
        <v>754</v>
      </c>
      <c r="B758" s="176" t="s">
        <v>8134</v>
      </c>
      <c r="C758" s="176" t="s">
        <v>8143</v>
      </c>
      <c r="D758" s="176" t="s">
        <v>8144</v>
      </c>
      <c r="E758" s="176" t="s">
        <v>8144</v>
      </c>
      <c r="F758" s="176" t="s">
        <v>8143</v>
      </c>
      <c r="G758" s="177"/>
      <c r="H758" s="177"/>
      <c r="I758" s="176" t="s">
        <v>8137</v>
      </c>
      <c r="J758" s="178">
        <v>43.564356435643568</v>
      </c>
      <c r="K758" s="55">
        <v>13</v>
      </c>
      <c r="L758" s="176" t="s">
        <v>8138</v>
      </c>
      <c r="M758" s="176" t="s">
        <v>3186</v>
      </c>
      <c r="N758" s="176" t="s">
        <v>3160</v>
      </c>
      <c r="O758" s="56">
        <v>1</v>
      </c>
      <c r="P758" s="176" t="s">
        <v>8139</v>
      </c>
    </row>
    <row r="759" spans="1:16" ht="20.100000000000001" customHeight="1" x14ac:dyDescent="0.25">
      <c r="A759" s="175">
        <v>755</v>
      </c>
      <c r="B759" s="176" t="s">
        <v>8134</v>
      </c>
      <c r="C759" s="176" t="s">
        <v>8143</v>
      </c>
      <c r="D759" s="176" t="s">
        <v>8144</v>
      </c>
      <c r="E759" s="176" t="s">
        <v>8144</v>
      </c>
      <c r="F759" s="176" t="s">
        <v>8143</v>
      </c>
      <c r="G759" s="177"/>
      <c r="H759" s="177"/>
      <c r="I759" s="176" t="s">
        <v>8137</v>
      </c>
      <c r="J759" s="178">
        <v>64.356435643564353</v>
      </c>
      <c r="K759" s="55">
        <v>13</v>
      </c>
      <c r="L759" s="176" t="s">
        <v>8138</v>
      </c>
      <c r="M759" s="176" t="s">
        <v>3186</v>
      </c>
      <c r="N759" s="176" t="s">
        <v>3160</v>
      </c>
      <c r="O759" s="56">
        <v>1</v>
      </c>
      <c r="P759" s="176" t="s">
        <v>8139</v>
      </c>
    </row>
    <row r="760" spans="1:16" ht="20.100000000000001" customHeight="1" x14ac:dyDescent="0.25">
      <c r="A760" s="175">
        <v>756</v>
      </c>
      <c r="B760" s="176" t="s">
        <v>8134</v>
      </c>
      <c r="C760" s="176" t="s">
        <v>8143</v>
      </c>
      <c r="D760" s="176" t="s">
        <v>8144</v>
      </c>
      <c r="E760" s="176" t="s">
        <v>8144</v>
      </c>
      <c r="F760" s="176" t="s">
        <v>8143</v>
      </c>
      <c r="G760" s="177"/>
      <c r="H760" s="177"/>
      <c r="I760" s="176" t="s">
        <v>8137</v>
      </c>
      <c r="J760" s="178">
        <v>65.346534653465341</v>
      </c>
      <c r="K760" s="55">
        <v>13</v>
      </c>
      <c r="L760" s="176" t="s">
        <v>8138</v>
      </c>
      <c r="M760" s="176" t="s">
        <v>3186</v>
      </c>
      <c r="N760" s="176" t="s">
        <v>3160</v>
      </c>
      <c r="O760" s="56">
        <v>1</v>
      </c>
      <c r="P760" s="176" t="s">
        <v>8139</v>
      </c>
    </row>
    <row r="761" spans="1:16" ht="20.100000000000001" customHeight="1" x14ac:dyDescent="0.25">
      <c r="A761" s="175">
        <v>757</v>
      </c>
      <c r="B761" s="176" t="s">
        <v>8134</v>
      </c>
      <c r="C761" s="176" t="s">
        <v>8143</v>
      </c>
      <c r="D761" s="176" t="s">
        <v>8144</v>
      </c>
      <c r="E761" s="176" t="s">
        <v>8144</v>
      </c>
      <c r="F761" s="176" t="s">
        <v>8143</v>
      </c>
      <c r="G761" s="177"/>
      <c r="H761" s="177"/>
      <c r="I761" s="176" t="s">
        <v>8137</v>
      </c>
      <c r="J761" s="178">
        <v>66.336633663366342</v>
      </c>
      <c r="K761" s="55">
        <v>13</v>
      </c>
      <c r="L761" s="176" t="s">
        <v>8138</v>
      </c>
      <c r="M761" s="176" t="s">
        <v>3186</v>
      </c>
      <c r="N761" s="176" t="s">
        <v>3160</v>
      </c>
      <c r="O761" s="56">
        <v>1</v>
      </c>
      <c r="P761" s="176" t="s">
        <v>8139</v>
      </c>
    </row>
    <row r="762" spans="1:16" ht="20.100000000000001" customHeight="1" x14ac:dyDescent="0.25">
      <c r="A762" s="175">
        <v>758</v>
      </c>
      <c r="B762" s="176" t="s">
        <v>8134</v>
      </c>
      <c r="C762" s="176" t="s">
        <v>8143</v>
      </c>
      <c r="D762" s="176" t="s">
        <v>8144</v>
      </c>
      <c r="E762" s="176" t="s">
        <v>8144</v>
      </c>
      <c r="F762" s="176" t="s">
        <v>8143</v>
      </c>
      <c r="G762" s="177"/>
      <c r="H762" s="177"/>
      <c r="I762" s="176" t="s">
        <v>8137</v>
      </c>
      <c r="J762" s="178">
        <v>45.544554455445542</v>
      </c>
      <c r="K762" s="55">
        <v>13</v>
      </c>
      <c r="L762" s="176" t="s">
        <v>8138</v>
      </c>
      <c r="M762" s="176" t="s">
        <v>3186</v>
      </c>
      <c r="N762" s="176" t="s">
        <v>3160</v>
      </c>
      <c r="O762" s="56">
        <v>1</v>
      </c>
      <c r="P762" s="176" t="s">
        <v>8139</v>
      </c>
    </row>
    <row r="763" spans="1:16" ht="20.100000000000001" customHeight="1" x14ac:dyDescent="0.25">
      <c r="A763" s="175">
        <v>759</v>
      </c>
      <c r="B763" s="176" t="s">
        <v>8134</v>
      </c>
      <c r="C763" s="176" t="s">
        <v>8143</v>
      </c>
      <c r="D763" s="176" t="s">
        <v>8144</v>
      </c>
      <c r="E763" s="176" t="s">
        <v>8144</v>
      </c>
      <c r="F763" s="176" t="s">
        <v>8143</v>
      </c>
      <c r="G763" s="177"/>
      <c r="H763" s="177"/>
      <c r="I763" s="176" t="s">
        <v>8137</v>
      </c>
      <c r="J763" s="178">
        <v>30.693069306930692</v>
      </c>
      <c r="K763" s="55">
        <v>13</v>
      </c>
      <c r="L763" s="176" t="s">
        <v>8138</v>
      </c>
      <c r="M763" s="176" t="s">
        <v>3186</v>
      </c>
      <c r="N763" s="176" t="s">
        <v>3160</v>
      </c>
      <c r="O763" s="56">
        <v>1</v>
      </c>
      <c r="P763" s="176" t="s">
        <v>8139</v>
      </c>
    </row>
    <row r="764" spans="1:16" ht="20.100000000000001" customHeight="1" x14ac:dyDescent="0.25">
      <c r="A764" s="175">
        <v>760</v>
      </c>
      <c r="B764" s="176" t="s">
        <v>8134</v>
      </c>
      <c r="C764" s="176" t="s">
        <v>8143</v>
      </c>
      <c r="D764" s="176" t="s">
        <v>8144</v>
      </c>
      <c r="E764" s="176" t="s">
        <v>8144</v>
      </c>
      <c r="F764" s="176" t="s">
        <v>8143</v>
      </c>
      <c r="G764" s="177"/>
      <c r="H764" s="177"/>
      <c r="I764" s="176" t="s">
        <v>8137</v>
      </c>
      <c r="J764" s="178">
        <v>26.732673267326732</v>
      </c>
      <c r="K764" s="55">
        <v>13</v>
      </c>
      <c r="L764" s="176" t="s">
        <v>8138</v>
      </c>
      <c r="M764" s="176" t="s">
        <v>3186</v>
      </c>
      <c r="N764" s="176" t="s">
        <v>3160</v>
      </c>
      <c r="O764" s="56">
        <v>1</v>
      </c>
      <c r="P764" s="176" t="s">
        <v>8139</v>
      </c>
    </row>
    <row r="765" spans="1:16" ht="20.100000000000001" customHeight="1" x14ac:dyDescent="0.25">
      <c r="A765" s="175">
        <v>761</v>
      </c>
      <c r="B765" s="176" t="s">
        <v>8134</v>
      </c>
      <c r="C765" s="176" t="s">
        <v>8143</v>
      </c>
      <c r="D765" s="176" t="s">
        <v>8144</v>
      </c>
      <c r="E765" s="176" t="s">
        <v>8144</v>
      </c>
      <c r="F765" s="176" t="s">
        <v>8143</v>
      </c>
      <c r="G765" s="177"/>
      <c r="H765" s="177"/>
      <c r="I765" s="176" t="s">
        <v>8137</v>
      </c>
      <c r="J765" s="178">
        <v>66.336633663366342</v>
      </c>
      <c r="K765" s="55">
        <v>15</v>
      </c>
      <c r="L765" s="176" t="s">
        <v>8138</v>
      </c>
      <c r="M765" s="176" t="s">
        <v>3186</v>
      </c>
      <c r="N765" s="176" t="s">
        <v>5722</v>
      </c>
      <c r="O765" s="56">
        <v>1</v>
      </c>
      <c r="P765" s="176" t="s">
        <v>8139</v>
      </c>
    </row>
    <row r="766" spans="1:16" ht="20.100000000000001" customHeight="1" x14ac:dyDescent="0.25">
      <c r="A766" s="175">
        <v>762</v>
      </c>
      <c r="B766" s="176" t="s">
        <v>8134</v>
      </c>
      <c r="C766" s="176" t="s">
        <v>8143</v>
      </c>
      <c r="D766" s="176" t="s">
        <v>8144</v>
      </c>
      <c r="E766" s="176" t="s">
        <v>8144</v>
      </c>
      <c r="F766" s="176" t="s">
        <v>8143</v>
      </c>
      <c r="G766" s="177"/>
      <c r="H766" s="177"/>
      <c r="I766" s="176" t="s">
        <v>8137</v>
      </c>
      <c r="J766" s="178">
        <v>62.376237623762378</v>
      </c>
      <c r="K766" s="55">
        <v>13</v>
      </c>
      <c r="L766" s="176" t="s">
        <v>8138</v>
      </c>
      <c r="M766" s="176" t="s">
        <v>3186</v>
      </c>
      <c r="N766" s="176" t="s">
        <v>3160</v>
      </c>
      <c r="O766" s="56">
        <v>1</v>
      </c>
      <c r="P766" s="176" t="s">
        <v>8139</v>
      </c>
    </row>
    <row r="767" spans="1:16" ht="20.100000000000001" customHeight="1" x14ac:dyDescent="0.25">
      <c r="A767" s="175">
        <v>763</v>
      </c>
      <c r="B767" s="176" t="s">
        <v>8134</v>
      </c>
      <c r="C767" s="176" t="s">
        <v>8143</v>
      </c>
      <c r="D767" s="176" t="s">
        <v>8144</v>
      </c>
      <c r="E767" s="176" t="s">
        <v>8144</v>
      </c>
      <c r="F767" s="176" t="s">
        <v>8143</v>
      </c>
      <c r="G767" s="177"/>
      <c r="H767" s="177"/>
      <c r="I767" s="176" t="s">
        <v>8137</v>
      </c>
      <c r="J767" s="178">
        <v>51.485148514851488</v>
      </c>
      <c r="K767" s="55">
        <v>13</v>
      </c>
      <c r="L767" s="176" t="s">
        <v>8138</v>
      </c>
      <c r="M767" s="176" t="s">
        <v>3186</v>
      </c>
      <c r="N767" s="176" t="s">
        <v>3160</v>
      </c>
      <c r="O767" s="56">
        <v>1</v>
      </c>
      <c r="P767" s="176" t="s">
        <v>8139</v>
      </c>
    </row>
    <row r="768" spans="1:16" ht="20.100000000000001" customHeight="1" x14ac:dyDescent="0.25">
      <c r="A768" s="175">
        <v>764</v>
      </c>
      <c r="B768" s="176" t="s">
        <v>8134</v>
      </c>
      <c r="C768" s="176" t="s">
        <v>8143</v>
      </c>
      <c r="D768" s="176" t="s">
        <v>8144</v>
      </c>
      <c r="E768" s="176" t="s">
        <v>8144</v>
      </c>
      <c r="F768" s="176" t="s">
        <v>8143</v>
      </c>
      <c r="G768" s="177"/>
      <c r="H768" s="177"/>
      <c r="I768" s="176" t="s">
        <v>8137</v>
      </c>
      <c r="J768" s="178">
        <v>64.356435643564353</v>
      </c>
      <c r="K768" s="55">
        <v>13</v>
      </c>
      <c r="L768" s="176" t="s">
        <v>8138</v>
      </c>
      <c r="M768" s="176" t="s">
        <v>3186</v>
      </c>
      <c r="N768" s="176" t="s">
        <v>3160</v>
      </c>
      <c r="O768" s="56">
        <v>1</v>
      </c>
      <c r="P768" s="176" t="s">
        <v>8139</v>
      </c>
    </row>
    <row r="769" spans="1:16" ht="20.100000000000001" customHeight="1" x14ac:dyDescent="0.25">
      <c r="A769" s="175">
        <v>765</v>
      </c>
      <c r="B769" s="176" t="s">
        <v>8134</v>
      </c>
      <c r="C769" s="176" t="s">
        <v>8143</v>
      </c>
      <c r="D769" s="176" t="s">
        <v>8144</v>
      </c>
      <c r="E769" s="176" t="s">
        <v>8144</v>
      </c>
      <c r="F769" s="176" t="s">
        <v>8143</v>
      </c>
      <c r="G769" s="177"/>
      <c r="H769" s="177"/>
      <c r="I769" s="176" t="s">
        <v>8137</v>
      </c>
      <c r="J769" s="178">
        <v>63.366336633663366</v>
      </c>
      <c r="K769" s="55">
        <v>13</v>
      </c>
      <c r="L769" s="176" t="s">
        <v>8138</v>
      </c>
      <c r="M769" s="176" t="s">
        <v>3186</v>
      </c>
      <c r="N769" s="176" t="s">
        <v>3160</v>
      </c>
      <c r="O769" s="56">
        <v>1</v>
      </c>
      <c r="P769" s="176" t="s">
        <v>8139</v>
      </c>
    </row>
    <row r="770" spans="1:16" ht="20.100000000000001" customHeight="1" x14ac:dyDescent="0.25">
      <c r="A770" s="175">
        <v>766</v>
      </c>
      <c r="B770" s="176" t="s">
        <v>8134</v>
      </c>
      <c r="C770" s="176" t="s">
        <v>8143</v>
      </c>
      <c r="D770" s="176" t="s">
        <v>8144</v>
      </c>
      <c r="E770" s="176" t="s">
        <v>8144</v>
      </c>
      <c r="F770" s="176" t="s">
        <v>8143</v>
      </c>
      <c r="G770" s="177"/>
      <c r="H770" s="177"/>
      <c r="I770" s="176" t="s">
        <v>8137</v>
      </c>
      <c r="J770" s="178">
        <v>65.346534653465341</v>
      </c>
      <c r="K770" s="55">
        <v>13</v>
      </c>
      <c r="L770" s="176" t="s">
        <v>8138</v>
      </c>
      <c r="M770" s="176" t="s">
        <v>3186</v>
      </c>
      <c r="N770" s="176" t="s">
        <v>3160</v>
      </c>
      <c r="O770" s="56">
        <v>1</v>
      </c>
      <c r="P770" s="176" t="s">
        <v>8139</v>
      </c>
    </row>
    <row r="771" spans="1:16" ht="20.100000000000001" customHeight="1" x14ac:dyDescent="0.25">
      <c r="A771" s="175">
        <v>767</v>
      </c>
      <c r="B771" s="176" t="s">
        <v>8134</v>
      </c>
      <c r="C771" s="176" t="s">
        <v>8143</v>
      </c>
      <c r="D771" s="176" t="s">
        <v>8144</v>
      </c>
      <c r="E771" s="176" t="s">
        <v>8144</v>
      </c>
      <c r="F771" s="176" t="s">
        <v>8143</v>
      </c>
      <c r="G771" s="177"/>
      <c r="H771" s="177"/>
      <c r="I771" s="176" t="s">
        <v>8137</v>
      </c>
      <c r="J771" s="178">
        <v>61.386138613861384</v>
      </c>
      <c r="K771" s="55">
        <v>13</v>
      </c>
      <c r="L771" s="176" t="s">
        <v>8138</v>
      </c>
      <c r="M771" s="176" t="s">
        <v>3186</v>
      </c>
      <c r="N771" s="176" t="s">
        <v>3160</v>
      </c>
      <c r="O771" s="56">
        <v>1</v>
      </c>
      <c r="P771" s="176" t="s">
        <v>8139</v>
      </c>
    </row>
    <row r="772" spans="1:16" ht="20.100000000000001" customHeight="1" x14ac:dyDescent="0.25">
      <c r="A772" s="175">
        <v>768</v>
      </c>
      <c r="B772" s="176" t="s">
        <v>8134</v>
      </c>
      <c r="C772" s="176" t="s">
        <v>8143</v>
      </c>
      <c r="D772" s="176" t="s">
        <v>8144</v>
      </c>
      <c r="E772" s="176" t="s">
        <v>8144</v>
      </c>
      <c r="F772" s="176" t="s">
        <v>8143</v>
      </c>
      <c r="G772" s="177"/>
      <c r="H772" s="177"/>
      <c r="I772" s="176" t="s">
        <v>8137</v>
      </c>
      <c r="J772" s="178">
        <v>68.316831683168317</v>
      </c>
      <c r="K772" s="55">
        <v>13</v>
      </c>
      <c r="L772" s="176" t="s">
        <v>8138</v>
      </c>
      <c r="M772" s="176" t="s">
        <v>3186</v>
      </c>
      <c r="N772" s="176" t="s">
        <v>3160</v>
      </c>
      <c r="O772" s="56">
        <v>1</v>
      </c>
      <c r="P772" s="176" t="s">
        <v>8139</v>
      </c>
    </row>
    <row r="773" spans="1:16" ht="20.100000000000001" customHeight="1" x14ac:dyDescent="0.25">
      <c r="A773" s="175">
        <v>769</v>
      </c>
      <c r="B773" s="176" t="s">
        <v>8134</v>
      </c>
      <c r="C773" s="176" t="s">
        <v>8143</v>
      </c>
      <c r="D773" s="176" t="s">
        <v>8144</v>
      </c>
      <c r="E773" s="176" t="s">
        <v>8144</v>
      </c>
      <c r="F773" s="176" t="s">
        <v>8143</v>
      </c>
      <c r="G773" s="177"/>
      <c r="H773" s="177"/>
      <c r="I773" s="176" t="s">
        <v>8137</v>
      </c>
      <c r="J773" s="178">
        <v>61.386138613861384</v>
      </c>
      <c r="K773" s="55">
        <v>13</v>
      </c>
      <c r="L773" s="176" t="s">
        <v>8138</v>
      </c>
      <c r="M773" s="176" t="s">
        <v>3186</v>
      </c>
      <c r="N773" s="176" t="s">
        <v>3160</v>
      </c>
      <c r="O773" s="56">
        <v>1</v>
      </c>
      <c r="P773" s="176" t="s">
        <v>8139</v>
      </c>
    </row>
    <row r="774" spans="1:16" ht="20.100000000000001" customHeight="1" x14ac:dyDescent="0.25">
      <c r="A774" s="175">
        <v>770</v>
      </c>
      <c r="B774" s="176" t="s">
        <v>8134</v>
      </c>
      <c r="C774" s="176" t="s">
        <v>8143</v>
      </c>
      <c r="D774" s="176" t="s">
        <v>8144</v>
      </c>
      <c r="E774" s="176" t="s">
        <v>8144</v>
      </c>
      <c r="F774" s="176" t="s">
        <v>8143</v>
      </c>
      <c r="G774" s="177"/>
      <c r="H774" s="177"/>
      <c r="I774" s="176" t="s">
        <v>8137</v>
      </c>
      <c r="J774" s="178">
        <v>124.75247524752476</v>
      </c>
      <c r="K774" s="55">
        <v>13</v>
      </c>
      <c r="L774" s="176" t="s">
        <v>8138</v>
      </c>
      <c r="M774" s="176" t="s">
        <v>3186</v>
      </c>
      <c r="N774" s="176" t="s">
        <v>3160</v>
      </c>
      <c r="O774" s="56">
        <v>1</v>
      </c>
      <c r="P774" s="176" t="s">
        <v>8139</v>
      </c>
    </row>
    <row r="775" spans="1:16" ht="20.100000000000001" customHeight="1" x14ac:dyDescent="0.25">
      <c r="A775" s="175">
        <v>771</v>
      </c>
      <c r="B775" s="176" t="s">
        <v>8134</v>
      </c>
      <c r="C775" s="176" t="s">
        <v>8143</v>
      </c>
      <c r="D775" s="176" t="s">
        <v>8144</v>
      </c>
      <c r="E775" s="176" t="s">
        <v>8144</v>
      </c>
      <c r="F775" s="176" t="s">
        <v>8143</v>
      </c>
      <c r="G775" s="177"/>
      <c r="H775" s="177"/>
      <c r="I775" s="176" t="s">
        <v>8137</v>
      </c>
      <c r="J775" s="178">
        <v>62.376237623762378</v>
      </c>
      <c r="K775" s="55">
        <v>13</v>
      </c>
      <c r="L775" s="176" t="s">
        <v>8138</v>
      </c>
      <c r="M775" s="176" t="s">
        <v>3186</v>
      </c>
      <c r="N775" s="176" t="s">
        <v>3160</v>
      </c>
      <c r="O775" s="56">
        <v>1</v>
      </c>
      <c r="P775" s="176" t="s">
        <v>8139</v>
      </c>
    </row>
    <row r="776" spans="1:16" ht="20.100000000000001" customHeight="1" x14ac:dyDescent="0.25">
      <c r="A776" s="175">
        <v>772</v>
      </c>
      <c r="B776" s="176" t="s">
        <v>8134</v>
      </c>
      <c r="C776" s="176" t="s">
        <v>8143</v>
      </c>
      <c r="D776" s="176" t="s">
        <v>8144</v>
      </c>
      <c r="E776" s="176" t="s">
        <v>8144</v>
      </c>
      <c r="F776" s="176" t="s">
        <v>8143</v>
      </c>
      <c r="G776" s="177"/>
      <c r="H776" s="177"/>
      <c r="I776" s="176" t="s">
        <v>8137</v>
      </c>
      <c r="J776" s="178">
        <v>63.366336633663366</v>
      </c>
      <c r="K776" s="55">
        <v>12</v>
      </c>
      <c r="L776" s="176" t="s">
        <v>8138</v>
      </c>
      <c r="M776" s="176" t="s">
        <v>3186</v>
      </c>
      <c r="N776" s="176" t="s">
        <v>3173</v>
      </c>
      <c r="O776" s="56">
        <v>1</v>
      </c>
      <c r="P776" s="176" t="s">
        <v>8139</v>
      </c>
    </row>
    <row r="777" spans="1:16" ht="20.100000000000001" customHeight="1" x14ac:dyDescent="0.25">
      <c r="A777" s="175">
        <v>773</v>
      </c>
      <c r="B777" s="176" t="s">
        <v>8134</v>
      </c>
      <c r="C777" s="176" t="s">
        <v>8143</v>
      </c>
      <c r="D777" s="176" t="s">
        <v>8144</v>
      </c>
      <c r="E777" s="176" t="s">
        <v>8144</v>
      </c>
      <c r="F777" s="176" t="s">
        <v>8143</v>
      </c>
      <c r="G777" s="177"/>
      <c r="H777" s="177"/>
      <c r="I777" s="176" t="s">
        <v>8137</v>
      </c>
      <c r="J777" s="178">
        <v>41.584158415841586</v>
      </c>
      <c r="K777" s="55">
        <v>12</v>
      </c>
      <c r="L777" s="176" t="s">
        <v>8138</v>
      </c>
      <c r="M777" s="176" t="s">
        <v>3186</v>
      </c>
      <c r="N777" s="176" t="s">
        <v>3173</v>
      </c>
      <c r="O777" s="56">
        <v>1</v>
      </c>
      <c r="P777" s="176" t="s">
        <v>8139</v>
      </c>
    </row>
    <row r="778" spans="1:16" ht="20.100000000000001" customHeight="1" x14ac:dyDescent="0.25">
      <c r="A778" s="175">
        <v>774</v>
      </c>
      <c r="B778" s="176" t="s">
        <v>8134</v>
      </c>
      <c r="C778" s="176" t="s">
        <v>8143</v>
      </c>
      <c r="D778" s="176" t="s">
        <v>8144</v>
      </c>
      <c r="E778" s="176" t="s">
        <v>8144</v>
      </c>
      <c r="F778" s="176" t="s">
        <v>8143</v>
      </c>
      <c r="G778" s="177"/>
      <c r="H778" s="177"/>
      <c r="I778" s="176" t="s">
        <v>8137</v>
      </c>
      <c r="J778" s="178">
        <v>67.32673267326733</v>
      </c>
      <c r="K778" s="55">
        <v>13</v>
      </c>
      <c r="L778" s="176" t="s">
        <v>8138</v>
      </c>
      <c r="M778" s="176" t="s">
        <v>3186</v>
      </c>
      <c r="N778" s="176" t="s">
        <v>3160</v>
      </c>
      <c r="O778" s="56">
        <v>1</v>
      </c>
      <c r="P778" s="176" t="s">
        <v>8139</v>
      </c>
    </row>
    <row r="779" spans="1:16" ht="20.100000000000001" customHeight="1" x14ac:dyDescent="0.25">
      <c r="A779" s="175">
        <v>775</v>
      </c>
      <c r="B779" s="176" t="s">
        <v>8134</v>
      </c>
      <c r="C779" s="176" t="s">
        <v>8143</v>
      </c>
      <c r="D779" s="176" t="s">
        <v>8144</v>
      </c>
      <c r="E779" s="176" t="s">
        <v>8144</v>
      </c>
      <c r="F779" s="176" t="s">
        <v>8143</v>
      </c>
      <c r="G779" s="177"/>
      <c r="H779" s="177"/>
      <c r="I779" s="176" t="s">
        <v>8137</v>
      </c>
      <c r="J779" s="178">
        <v>68.316831683168317</v>
      </c>
      <c r="K779" s="55">
        <v>15</v>
      </c>
      <c r="L779" s="176" t="s">
        <v>8138</v>
      </c>
      <c r="M779" s="176" t="s">
        <v>3186</v>
      </c>
      <c r="N779" s="176" t="s">
        <v>5722</v>
      </c>
      <c r="O779" s="56">
        <v>1</v>
      </c>
      <c r="P779" s="176" t="s">
        <v>8139</v>
      </c>
    </row>
    <row r="780" spans="1:16" ht="20.100000000000001" customHeight="1" x14ac:dyDescent="0.25">
      <c r="A780" s="175">
        <v>776</v>
      </c>
      <c r="B780" s="176" t="s">
        <v>8134</v>
      </c>
      <c r="C780" s="176" t="s">
        <v>8143</v>
      </c>
      <c r="D780" s="176" t="s">
        <v>8144</v>
      </c>
      <c r="E780" s="176" t="s">
        <v>8144</v>
      </c>
      <c r="F780" s="176" t="s">
        <v>8143</v>
      </c>
      <c r="G780" s="177"/>
      <c r="H780" s="177"/>
      <c r="I780" s="176" t="s">
        <v>8137</v>
      </c>
      <c r="J780" s="178">
        <v>68.316831683168317</v>
      </c>
      <c r="K780" s="55">
        <v>13</v>
      </c>
      <c r="L780" s="176" t="s">
        <v>8138</v>
      </c>
      <c r="M780" s="176" t="s">
        <v>3186</v>
      </c>
      <c r="N780" s="176" t="s">
        <v>3160</v>
      </c>
      <c r="O780" s="56">
        <v>1</v>
      </c>
      <c r="P780" s="176" t="s">
        <v>8139</v>
      </c>
    </row>
    <row r="781" spans="1:16" ht="20.100000000000001" customHeight="1" x14ac:dyDescent="0.25">
      <c r="A781" s="175">
        <v>777</v>
      </c>
      <c r="B781" s="176" t="s">
        <v>8134</v>
      </c>
      <c r="C781" s="176" t="s">
        <v>8143</v>
      </c>
      <c r="D781" s="176" t="s">
        <v>8144</v>
      </c>
      <c r="E781" s="176" t="s">
        <v>8144</v>
      </c>
      <c r="F781" s="176" t="s">
        <v>8143</v>
      </c>
      <c r="G781" s="177"/>
      <c r="H781" s="177"/>
      <c r="I781" s="176" t="s">
        <v>8137</v>
      </c>
      <c r="J781" s="178">
        <v>68.316831683168317</v>
      </c>
      <c r="K781" s="55">
        <v>13</v>
      </c>
      <c r="L781" s="176" t="s">
        <v>8138</v>
      </c>
      <c r="M781" s="176" t="s">
        <v>3186</v>
      </c>
      <c r="N781" s="176" t="s">
        <v>3160</v>
      </c>
      <c r="O781" s="56">
        <v>1</v>
      </c>
      <c r="P781" s="176" t="s">
        <v>8139</v>
      </c>
    </row>
    <row r="782" spans="1:16" ht="20.100000000000001" customHeight="1" x14ac:dyDescent="0.25">
      <c r="A782" s="175">
        <v>778</v>
      </c>
      <c r="B782" s="176" t="s">
        <v>8134</v>
      </c>
      <c r="C782" s="176" t="s">
        <v>8143</v>
      </c>
      <c r="D782" s="176" t="s">
        <v>8144</v>
      </c>
      <c r="E782" s="176" t="s">
        <v>8144</v>
      </c>
      <c r="F782" s="176" t="s">
        <v>8143</v>
      </c>
      <c r="G782" s="177"/>
      <c r="H782" s="177"/>
      <c r="I782" s="176" t="s">
        <v>8137</v>
      </c>
      <c r="J782" s="178">
        <v>57.425742574257427</v>
      </c>
      <c r="K782" s="55">
        <v>15</v>
      </c>
      <c r="L782" s="176" t="s">
        <v>8138</v>
      </c>
      <c r="M782" s="176" t="s">
        <v>3186</v>
      </c>
      <c r="N782" s="176" t="s">
        <v>5722</v>
      </c>
      <c r="O782" s="56">
        <v>1</v>
      </c>
      <c r="P782" s="176" t="s">
        <v>8139</v>
      </c>
    </row>
    <row r="783" spans="1:16" ht="20.100000000000001" customHeight="1" x14ac:dyDescent="0.25">
      <c r="A783" s="175">
        <v>779</v>
      </c>
      <c r="B783" s="176" t="s">
        <v>8134</v>
      </c>
      <c r="C783" s="176" t="s">
        <v>8143</v>
      </c>
      <c r="D783" s="176" t="s">
        <v>8144</v>
      </c>
      <c r="E783" s="176" t="s">
        <v>8144</v>
      </c>
      <c r="F783" s="176" t="s">
        <v>8143</v>
      </c>
      <c r="G783" s="177"/>
      <c r="H783" s="177"/>
      <c r="I783" s="176" t="s">
        <v>8137</v>
      </c>
      <c r="J783" s="178">
        <v>59.405940594059409</v>
      </c>
      <c r="K783" s="55">
        <v>13</v>
      </c>
      <c r="L783" s="176" t="s">
        <v>8138</v>
      </c>
      <c r="M783" s="176" t="s">
        <v>3186</v>
      </c>
      <c r="N783" s="176" t="s">
        <v>3160</v>
      </c>
      <c r="O783" s="56">
        <v>1</v>
      </c>
      <c r="P783" s="176" t="s">
        <v>8139</v>
      </c>
    </row>
    <row r="784" spans="1:16" ht="20.100000000000001" customHeight="1" x14ac:dyDescent="0.25">
      <c r="A784" s="175">
        <v>780</v>
      </c>
      <c r="B784" s="176" t="s">
        <v>8134</v>
      </c>
      <c r="C784" s="176" t="s">
        <v>8143</v>
      </c>
      <c r="D784" s="176" t="s">
        <v>8144</v>
      </c>
      <c r="E784" s="176" t="s">
        <v>8144</v>
      </c>
      <c r="F784" s="176" t="s">
        <v>8143</v>
      </c>
      <c r="G784" s="177"/>
      <c r="H784" s="177"/>
      <c r="I784" s="176" t="s">
        <v>8137</v>
      </c>
      <c r="J784" s="178">
        <v>59.405940594059409</v>
      </c>
      <c r="K784" s="55">
        <v>13</v>
      </c>
      <c r="L784" s="176" t="s">
        <v>8138</v>
      </c>
      <c r="M784" s="176" t="s">
        <v>3186</v>
      </c>
      <c r="N784" s="176" t="s">
        <v>3160</v>
      </c>
      <c r="O784" s="56">
        <v>1</v>
      </c>
      <c r="P784" s="176" t="s">
        <v>8139</v>
      </c>
    </row>
    <row r="785" spans="1:16" ht="20.100000000000001" customHeight="1" x14ac:dyDescent="0.25">
      <c r="A785" s="175">
        <v>781</v>
      </c>
      <c r="B785" s="176" t="s">
        <v>8134</v>
      </c>
      <c r="C785" s="176" t="s">
        <v>8143</v>
      </c>
      <c r="D785" s="176" t="s">
        <v>8144</v>
      </c>
      <c r="E785" s="176" t="s">
        <v>8144</v>
      </c>
      <c r="F785" s="176" t="s">
        <v>8143</v>
      </c>
      <c r="G785" s="177"/>
      <c r="H785" s="177"/>
      <c r="I785" s="176" t="s">
        <v>8137</v>
      </c>
      <c r="J785" s="178">
        <v>47.524752475247524</v>
      </c>
      <c r="K785" s="55">
        <v>13</v>
      </c>
      <c r="L785" s="176" t="s">
        <v>8138</v>
      </c>
      <c r="M785" s="176" t="s">
        <v>3186</v>
      </c>
      <c r="N785" s="176" t="s">
        <v>3160</v>
      </c>
      <c r="O785" s="56">
        <v>1</v>
      </c>
      <c r="P785" s="176" t="s">
        <v>8139</v>
      </c>
    </row>
    <row r="786" spans="1:16" ht="20.100000000000001" customHeight="1" x14ac:dyDescent="0.25">
      <c r="A786" s="175">
        <v>782</v>
      </c>
      <c r="B786" s="176" t="s">
        <v>8134</v>
      </c>
      <c r="C786" s="176" t="s">
        <v>8143</v>
      </c>
      <c r="D786" s="176" t="s">
        <v>8144</v>
      </c>
      <c r="E786" s="176" t="s">
        <v>8144</v>
      </c>
      <c r="F786" s="176" t="s">
        <v>8143</v>
      </c>
      <c r="G786" s="177"/>
      <c r="H786" s="177"/>
      <c r="I786" s="176" t="s">
        <v>8137</v>
      </c>
      <c r="J786" s="178">
        <v>72.277227722772281</v>
      </c>
      <c r="K786" s="55">
        <v>13</v>
      </c>
      <c r="L786" s="176" t="s">
        <v>8138</v>
      </c>
      <c r="M786" s="176" t="s">
        <v>3186</v>
      </c>
      <c r="N786" s="176" t="s">
        <v>3160</v>
      </c>
      <c r="O786" s="56">
        <v>1</v>
      </c>
      <c r="P786" s="176" t="s">
        <v>8139</v>
      </c>
    </row>
    <row r="787" spans="1:16" ht="20.100000000000001" customHeight="1" x14ac:dyDescent="0.25">
      <c r="A787" s="175">
        <v>783</v>
      </c>
      <c r="B787" s="176" t="s">
        <v>8134</v>
      </c>
      <c r="C787" s="176" t="s">
        <v>8143</v>
      </c>
      <c r="D787" s="176" t="s">
        <v>8144</v>
      </c>
      <c r="E787" s="176" t="s">
        <v>8144</v>
      </c>
      <c r="F787" s="176" t="s">
        <v>8143</v>
      </c>
      <c r="G787" s="177"/>
      <c r="H787" s="177"/>
      <c r="I787" s="176" t="s">
        <v>8137</v>
      </c>
      <c r="J787" s="178">
        <v>61.386138613861384</v>
      </c>
      <c r="K787" s="55">
        <v>13</v>
      </c>
      <c r="L787" s="176" t="s">
        <v>8138</v>
      </c>
      <c r="M787" s="176" t="s">
        <v>3186</v>
      </c>
      <c r="N787" s="176" t="s">
        <v>3160</v>
      </c>
      <c r="O787" s="56">
        <v>1</v>
      </c>
      <c r="P787" s="176" t="s">
        <v>8139</v>
      </c>
    </row>
    <row r="788" spans="1:16" ht="20.100000000000001" customHeight="1" x14ac:dyDescent="0.25">
      <c r="A788" s="175">
        <v>784</v>
      </c>
      <c r="B788" s="176" t="s">
        <v>8134</v>
      </c>
      <c r="C788" s="176" t="s">
        <v>8143</v>
      </c>
      <c r="D788" s="176" t="s">
        <v>8144</v>
      </c>
      <c r="E788" s="176" t="s">
        <v>8144</v>
      </c>
      <c r="F788" s="176" t="s">
        <v>8143</v>
      </c>
      <c r="G788" s="177"/>
      <c r="H788" s="177"/>
      <c r="I788" s="176" t="s">
        <v>8137</v>
      </c>
      <c r="J788" s="178">
        <v>57.425742574257427</v>
      </c>
      <c r="K788" s="55">
        <v>13</v>
      </c>
      <c r="L788" s="176" t="s">
        <v>8138</v>
      </c>
      <c r="M788" s="176" t="s">
        <v>3186</v>
      </c>
      <c r="N788" s="176" t="s">
        <v>3160</v>
      </c>
      <c r="O788" s="56">
        <v>1</v>
      </c>
      <c r="P788" s="176" t="s">
        <v>8139</v>
      </c>
    </row>
    <row r="789" spans="1:16" ht="20.100000000000001" customHeight="1" x14ac:dyDescent="0.25">
      <c r="A789" s="175">
        <v>785</v>
      </c>
      <c r="B789" s="176" t="s">
        <v>8134</v>
      </c>
      <c r="C789" s="176" t="s">
        <v>8143</v>
      </c>
      <c r="D789" s="176" t="s">
        <v>8144</v>
      </c>
      <c r="E789" s="176" t="s">
        <v>8144</v>
      </c>
      <c r="F789" s="176" t="s">
        <v>8143</v>
      </c>
      <c r="G789" s="177"/>
      <c r="H789" s="177"/>
      <c r="I789" s="176" t="s">
        <v>8137</v>
      </c>
      <c r="J789" s="178">
        <v>51.485148514851488</v>
      </c>
      <c r="K789" s="55">
        <v>13</v>
      </c>
      <c r="L789" s="176" t="s">
        <v>8138</v>
      </c>
      <c r="M789" s="176" t="s">
        <v>3186</v>
      </c>
      <c r="N789" s="176" t="s">
        <v>3160</v>
      </c>
      <c r="O789" s="56">
        <v>1</v>
      </c>
      <c r="P789" s="176" t="s">
        <v>8139</v>
      </c>
    </row>
    <row r="790" spans="1:16" ht="20.100000000000001" customHeight="1" x14ac:dyDescent="0.25">
      <c r="A790" s="175">
        <v>786</v>
      </c>
      <c r="B790" s="176" t="s">
        <v>8134</v>
      </c>
      <c r="C790" s="176" t="s">
        <v>8143</v>
      </c>
      <c r="D790" s="176" t="s">
        <v>8144</v>
      </c>
      <c r="E790" s="176" t="s">
        <v>8144</v>
      </c>
      <c r="F790" s="176" t="s">
        <v>8143</v>
      </c>
      <c r="G790" s="177"/>
      <c r="H790" s="177"/>
      <c r="I790" s="176" t="s">
        <v>8137</v>
      </c>
      <c r="J790" s="178">
        <v>51.485148514851488</v>
      </c>
      <c r="K790" s="55">
        <v>13</v>
      </c>
      <c r="L790" s="176" t="s">
        <v>8138</v>
      </c>
      <c r="M790" s="176" t="s">
        <v>3186</v>
      </c>
      <c r="N790" s="176" t="s">
        <v>3160</v>
      </c>
      <c r="O790" s="56">
        <v>1</v>
      </c>
      <c r="P790" s="176" t="s">
        <v>8139</v>
      </c>
    </row>
    <row r="791" spans="1:16" ht="20.100000000000001" customHeight="1" x14ac:dyDescent="0.25">
      <c r="A791" s="175">
        <v>787</v>
      </c>
      <c r="B791" s="176" t="s">
        <v>8134</v>
      </c>
      <c r="C791" s="176" t="s">
        <v>8143</v>
      </c>
      <c r="D791" s="176" t="s">
        <v>8144</v>
      </c>
      <c r="E791" s="176" t="s">
        <v>8144</v>
      </c>
      <c r="F791" s="176" t="s">
        <v>8143</v>
      </c>
      <c r="G791" s="177"/>
      <c r="H791" s="177"/>
      <c r="I791" s="176" t="s">
        <v>8137</v>
      </c>
      <c r="J791" s="178">
        <v>63.366336633663366</v>
      </c>
      <c r="K791" s="55">
        <v>12</v>
      </c>
      <c r="L791" s="176" t="s">
        <v>8138</v>
      </c>
      <c r="M791" s="176" t="s">
        <v>3186</v>
      </c>
      <c r="N791" s="176" t="s">
        <v>3173</v>
      </c>
      <c r="O791" s="56">
        <v>1</v>
      </c>
      <c r="P791" s="176" t="s">
        <v>8139</v>
      </c>
    </row>
    <row r="792" spans="1:16" ht="20.100000000000001" customHeight="1" x14ac:dyDescent="0.25">
      <c r="A792" s="175">
        <v>788</v>
      </c>
      <c r="B792" s="176" t="s">
        <v>8134</v>
      </c>
      <c r="C792" s="176" t="s">
        <v>8143</v>
      </c>
      <c r="D792" s="176" t="s">
        <v>8144</v>
      </c>
      <c r="E792" s="176" t="s">
        <v>8144</v>
      </c>
      <c r="F792" s="176" t="s">
        <v>8143</v>
      </c>
      <c r="G792" s="177"/>
      <c r="H792" s="177"/>
      <c r="I792" s="176" t="s">
        <v>8137</v>
      </c>
      <c r="J792" s="178">
        <v>64.356435643564353</v>
      </c>
      <c r="K792" s="55">
        <v>13</v>
      </c>
      <c r="L792" s="176" t="s">
        <v>8138</v>
      </c>
      <c r="M792" s="176" t="s">
        <v>3186</v>
      </c>
      <c r="N792" s="176" t="s">
        <v>3160</v>
      </c>
      <c r="O792" s="56">
        <v>1</v>
      </c>
      <c r="P792" s="176" t="s">
        <v>8147</v>
      </c>
    </row>
    <row r="793" spans="1:16" ht="20.100000000000001" customHeight="1" x14ac:dyDescent="0.25">
      <c r="A793" s="175">
        <v>789</v>
      </c>
      <c r="B793" s="176" t="s">
        <v>8134</v>
      </c>
      <c r="C793" s="176" t="s">
        <v>8143</v>
      </c>
      <c r="D793" s="176" t="s">
        <v>8144</v>
      </c>
      <c r="E793" s="176" t="s">
        <v>8144</v>
      </c>
      <c r="F793" s="176" t="s">
        <v>8143</v>
      </c>
      <c r="G793" s="177"/>
      <c r="H793" s="177"/>
      <c r="I793" s="176" t="s">
        <v>8137</v>
      </c>
      <c r="J793" s="178">
        <v>44.554455445544555</v>
      </c>
      <c r="K793" s="55">
        <v>13</v>
      </c>
      <c r="L793" s="176" t="s">
        <v>8138</v>
      </c>
      <c r="M793" s="176" t="s">
        <v>3186</v>
      </c>
      <c r="N793" s="176" t="s">
        <v>3160</v>
      </c>
      <c r="O793" s="56">
        <v>1</v>
      </c>
      <c r="P793" s="176" t="s">
        <v>8147</v>
      </c>
    </row>
    <row r="794" spans="1:16" ht="20.100000000000001" customHeight="1" x14ac:dyDescent="0.25">
      <c r="A794" s="175">
        <v>790</v>
      </c>
      <c r="B794" s="176" t="s">
        <v>8134</v>
      </c>
      <c r="C794" s="176" t="s">
        <v>8143</v>
      </c>
      <c r="D794" s="176" t="s">
        <v>8144</v>
      </c>
      <c r="E794" s="176" t="s">
        <v>8144</v>
      </c>
      <c r="F794" s="176" t="s">
        <v>8143</v>
      </c>
      <c r="G794" s="177"/>
      <c r="H794" s="177"/>
      <c r="I794" s="176" t="s">
        <v>8137</v>
      </c>
      <c r="J794" s="178">
        <v>21.782178217821784</v>
      </c>
      <c r="K794" s="55">
        <v>13</v>
      </c>
      <c r="L794" s="176" t="s">
        <v>8138</v>
      </c>
      <c r="M794" s="176" t="s">
        <v>3186</v>
      </c>
      <c r="N794" s="176" t="s">
        <v>3160</v>
      </c>
      <c r="O794" s="56">
        <v>1</v>
      </c>
      <c r="P794" s="176" t="s">
        <v>8147</v>
      </c>
    </row>
    <row r="795" spans="1:16" ht="20.100000000000001" customHeight="1" x14ac:dyDescent="0.25">
      <c r="A795" s="175">
        <v>791</v>
      </c>
      <c r="B795" s="176" t="s">
        <v>8134</v>
      </c>
      <c r="C795" s="176" t="s">
        <v>8143</v>
      </c>
      <c r="D795" s="176" t="s">
        <v>8144</v>
      </c>
      <c r="E795" s="176" t="s">
        <v>8144</v>
      </c>
      <c r="F795" s="176" t="s">
        <v>8143</v>
      </c>
      <c r="G795" s="177"/>
      <c r="H795" s="177"/>
      <c r="I795" s="176" t="s">
        <v>8137</v>
      </c>
      <c r="J795" s="178">
        <v>8.9108910891089117</v>
      </c>
      <c r="K795" s="55">
        <v>13</v>
      </c>
      <c r="L795" s="176" t="s">
        <v>8138</v>
      </c>
      <c r="M795" s="176" t="s">
        <v>3186</v>
      </c>
      <c r="N795" s="176" t="s">
        <v>3160</v>
      </c>
      <c r="O795" s="56">
        <v>1</v>
      </c>
      <c r="P795" s="176" t="s">
        <v>8147</v>
      </c>
    </row>
    <row r="796" spans="1:16" ht="20.100000000000001" customHeight="1" x14ac:dyDescent="0.25">
      <c r="A796" s="175">
        <v>792</v>
      </c>
      <c r="B796" s="176" t="s">
        <v>8134</v>
      </c>
      <c r="C796" s="176" t="s">
        <v>8143</v>
      </c>
      <c r="D796" s="176" t="s">
        <v>8144</v>
      </c>
      <c r="E796" s="176" t="s">
        <v>8144</v>
      </c>
      <c r="F796" s="176" t="s">
        <v>8143</v>
      </c>
      <c r="G796" s="177"/>
      <c r="H796" s="177"/>
      <c r="I796" s="176" t="s">
        <v>8137</v>
      </c>
      <c r="J796" s="178">
        <v>60.396039603960396</v>
      </c>
      <c r="K796" s="55">
        <v>13</v>
      </c>
      <c r="L796" s="176" t="s">
        <v>8138</v>
      </c>
      <c r="M796" s="176" t="s">
        <v>3186</v>
      </c>
      <c r="N796" s="176" t="s">
        <v>3160</v>
      </c>
      <c r="O796" s="56">
        <v>1</v>
      </c>
      <c r="P796" s="176" t="s">
        <v>8147</v>
      </c>
    </row>
    <row r="797" spans="1:16" ht="20.100000000000001" customHeight="1" x14ac:dyDescent="0.25">
      <c r="A797" s="175">
        <v>793</v>
      </c>
      <c r="B797" s="176" t="s">
        <v>8134</v>
      </c>
      <c r="C797" s="176" t="s">
        <v>8143</v>
      </c>
      <c r="D797" s="176" t="s">
        <v>8144</v>
      </c>
      <c r="E797" s="176" t="s">
        <v>8144</v>
      </c>
      <c r="F797" s="176" t="s">
        <v>8143</v>
      </c>
      <c r="G797" s="177"/>
      <c r="H797" s="177"/>
      <c r="I797" s="176" t="s">
        <v>8137</v>
      </c>
      <c r="J797" s="178">
        <v>43.564356435643568</v>
      </c>
      <c r="K797" s="55">
        <v>13</v>
      </c>
      <c r="L797" s="176" t="s">
        <v>8138</v>
      </c>
      <c r="M797" s="176" t="s">
        <v>3186</v>
      </c>
      <c r="N797" s="176" t="s">
        <v>3160</v>
      </c>
      <c r="O797" s="56">
        <v>1</v>
      </c>
      <c r="P797" s="176" t="s">
        <v>8147</v>
      </c>
    </row>
    <row r="798" spans="1:16" ht="20.100000000000001" customHeight="1" x14ac:dyDescent="0.25">
      <c r="A798" s="175">
        <v>794</v>
      </c>
      <c r="B798" s="176" t="s">
        <v>8134</v>
      </c>
      <c r="C798" s="176" t="s">
        <v>8143</v>
      </c>
      <c r="D798" s="176" t="s">
        <v>8144</v>
      </c>
      <c r="E798" s="176" t="s">
        <v>8144</v>
      </c>
      <c r="F798" s="176" t="s">
        <v>8143</v>
      </c>
      <c r="G798" s="177"/>
      <c r="H798" s="177"/>
      <c r="I798" s="176" t="s">
        <v>8137</v>
      </c>
      <c r="J798" s="178">
        <v>49.504950495049506</v>
      </c>
      <c r="K798" s="55">
        <v>13</v>
      </c>
      <c r="L798" s="176" t="s">
        <v>8138</v>
      </c>
      <c r="M798" s="176" t="s">
        <v>3186</v>
      </c>
      <c r="N798" s="176" t="s">
        <v>3160</v>
      </c>
      <c r="O798" s="56">
        <v>1</v>
      </c>
      <c r="P798" s="176" t="s">
        <v>8147</v>
      </c>
    </row>
    <row r="799" spans="1:16" ht="20.100000000000001" customHeight="1" x14ac:dyDescent="0.25">
      <c r="A799" s="175">
        <v>795</v>
      </c>
      <c r="B799" s="176" t="s">
        <v>8134</v>
      </c>
      <c r="C799" s="176" t="s">
        <v>8143</v>
      </c>
      <c r="D799" s="176" t="s">
        <v>8144</v>
      </c>
      <c r="E799" s="176" t="s">
        <v>8144</v>
      </c>
      <c r="F799" s="176" t="s">
        <v>8143</v>
      </c>
      <c r="G799" s="177"/>
      <c r="H799" s="177"/>
      <c r="I799" s="176" t="s">
        <v>8137</v>
      </c>
      <c r="J799" s="178">
        <v>29.702970297029704</v>
      </c>
      <c r="K799" s="55">
        <v>13</v>
      </c>
      <c r="L799" s="176" t="s">
        <v>8138</v>
      </c>
      <c r="M799" s="176" t="s">
        <v>3186</v>
      </c>
      <c r="N799" s="176" t="s">
        <v>3160</v>
      </c>
      <c r="O799" s="56">
        <v>1</v>
      </c>
      <c r="P799" s="176" t="s">
        <v>8147</v>
      </c>
    </row>
    <row r="800" spans="1:16" ht="20.100000000000001" customHeight="1" x14ac:dyDescent="0.25">
      <c r="A800" s="175">
        <v>796</v>
      </c>
      <c r="B800" s="176" t="s">
        <v>8134</v>
      </c>
      <c r="C800" s="176" t="s">
        <v>8143</v>
      </c>
      <c r="D800" s="176" t="s">
        <v>8144</v>
      </c>
      <c r="E800" s="176" t="s">
        <v>8144</v>
      </c>
      <c r="F800" s="176" t="s">
        <v>8143</v>
      </c>
      <c r="G800" s="177"/>
      <c r="H800" s="177"/>
      <c r="I800" s="176" t="s">
        <v>8137</v>
      </c>
      <c r="J800" s="178">
        <v>57.425742574257427</v>
      </c>
      <c r="K800" s="55">
        <v>13</v>
      </c>
      <c r="L800" s="176" t="s">
        <v>8138</v>
      </c>
      <c r="M800" s="176" t="s">
        <v>3186</v>
      </c>
      <c r="N800" s="176" t="s">
        <v>3160</v>
      </c>
      <c r="O800" s="56">
        <v>1</v>
      </c>
      <c r="P800" s="176" t="s">
        <v>8147</v>
      </c>
    </row>
    <row r="801" spans="1:16" ht="20.100000000000001" customHeight="1" x14ac:dyDescent="0.25">
      <c r="A801" s="175">
        <v>797</v>
      </c>
      <c r="B801" s="176" t="s">
        <v>8134</v>
      </c>
      <c r="C801" s="176" t="s">
        <v>8143</v>
      </c>
      <c r="D801" s="176" t="s">
        <v>8144</v>
      </c>
      <c r="E801" s="176" t="s">
        <v>8144</v>
      </c>
      <c r="F801" s="176" t="s">
        <v>8143</v>
      </c>
      <c r="G801" s="177"/>
      <c r="H801" s="177"/>
      <c r="I801" s="176" t="s">
        <v>8137</v>
      </c>
      <c r="J801" s="178">
        <v>57.425742574257427</v>
      </c>
      <c r="K801" s="55">
        <v>13</v>
      </c>
      <c r="L801" s="176" t="s">
        <v>8138</v>
      </c>
      <c r="M801" s="176" t="s">
        <v>3186</v>
      </c>
      <c r="N801" s="176" t="s">
        <v>3160</v>
      </c>
      <c r="O801" s="56">
        <v>1</v>
      </c>
      <c r="P801" s="176" t="s">
        <v>8147</v>
      </c>
    </row>
    <row r="802" spans="1:16" ht="20.100000000000001" customHeight="1" x14ac:dyDescent="0.25">
      <c r="A802" s="175">
        <v>798</v>
      </c>
      <c r="B802" s="176" t="s">
        <v>8134</v>
      </c>
      <c r="C802" s="176" t="s">
        <v>8143</v>
      </c>
      <c r="D802" s="176" t="s">
        <v>8144</v>
      </c>
      <c r="E802" s="176" t="s">
        <v>8144</v>
      </c>
      <c r="F802" s="176" t="s">
        <v>8143</v>
      </c>
      <c r="G802" s="177"/>
      <c r="H802" s="177"/>
      <c r="I802" s="176" t="s">
        <v>8137</v>
      </c>
      <c r="J802" s="178">
        <v>32.67326732673267</v>
      </c>
      <c r="K802" s="55">
        <v>13</v>
      </c>
      <c r="L802" s="176" t="s">
        <v>8138</v>
      </c>
      <c r="M802" s="176" t="s">
        <v>3186</v>
      </c>
      <c r="N802" s="176" t="s">
        <v>3160</v>
      </c>
      <c r="O802" s="56">
        <v>1</v>
      </c>
      <c r="P802" s="176" t="s">
        <v>8147</v>
      </c>
    </row>
    <row r="803" spans="1:16" ht="20.100000000000001" customHeight="1" x14ac:dyDescent="0.25">
      <c r="A803" s="175">
        <v>799</v>
      </c>
      <c r="B803" s="176" t="s">
        <v>8134</v>
      </c>
      <c r="C803" s="176" t="s">
        <v>8143</v>
      </c>
      <c r="D803" s="176" t="s">
        <v>8144</v>
      </c>
      <c r="E803" s="176" t="s">
        <v>8144</v>
      </c>
      <c r="F803" s="176" t="s">
        <v>8143</v>
      </c>
      <c r="G803" s="177"/>
      <c r="H803" s="177"/>
      <c r="I803" s="176" t="s">
        <v>8137</v>
      </c>
      <c r="J803" s="178">
        <v>49.504950495049506</v>
      </c>
      <c r="K803" s="55">
        <v>13</v>
      </c>
      <c r="L803" s="176" t="s">
        <v>8138</v>
      </c>
      <c r="M803" s="176" t="s">
        <v>3186</v>
      </c>
      <c r="N803" s="176" t="s">
        <v>3160</v>
      </c>
      <c r="O803" s="56">
        <v>1</v>
      </c>
      <c r="P803" s="176" t="s">
        <v>8147</v>
      </c>
    </row>
    <row r="804" spans="1:16" ht="20.100000000000001" customHeight="1" x14ac:dyDescent="0.25">
      <c r="A804" s="175">
        <v>800</v>
      </c>
      <c r="B804" s="176" t="s">
        <v>8134</v>
      </c>
      <c r="C804" s="176" t="s">
        <v>8143</v>
      </c>
      <c r="D804" s="176" t="s">
        <v>8144</v>
      </c>
      <c r="E804" s="176" t="s">
        <v>8144</v>
      </c>
      <c r="F804" s="176" t="s">
        <v>8143</v>
      </c>
      <c r="G804" s="177"/>
      <c r="H804" s="177"/>
      <c r="I804" s="176" t="s">
        <v>8137</v>
      </c>
      <c r="J804" s="178">
        <v>33.663366336633665</v>
      </c>
      <c r="K804" s="55">
        <v>13</v>
      </c>
      <c r="L804" s="176" t="s">
        <v>8138</v>
      </c>
      <c r="M804" s="176" t="s">
        <v>3186</v>
      </c>
      <c r="N804" s="176" t="s">
        <v>3160</v>
      </c>
      <c r="O804" s="56">
        <v>1</v>
      </c>
      <c r="P804" s="176" t="s">
        <v>8147</v>
      </c>
    </row>
    <row r="805" spans="1:16" ht="20.100000000000001" customHeight="1" x14ac:dyDescent="0.25">
      <c r="A805" s="175">
        <v>801</v>
      </c>
      <c r="B805" s="176" t="s">
        <v>8134</v>
      </c>
      <c r="C805" s="176" t="s">
        <v>8143</v>
      </c>
      <c r="D805" s="176" t="s">
        <v>8144</v>
      </c>
      <c r="E805" s="176" t="s">
        <v>8144</v>
      </c>
      <c r="F805" s="176" t="s">
        <v>8143</v>
      </c>
      <c r="G805" s="177"/>
      <c r="H805" s="177"/>
      <c r="I805" s="176" t="s">
        <v>8137</v>
      </c>
      <c r="J805" s="178">
        <v>56.435643564356432</v>
      </c>
      <c r="K805" s="55">
        <v>13</v>
      </c>
      <c r="L805" s="176" t="s">
        <v>8138</v>
      </c>
      <c r="M805" s="176" t="s">
        <v>3186</v>
      </c>
      <c r="N805" s="176" t="s">
        <v>3160</v>
      </c>
      <c r="O805" s="56">
        <v>1</v>
      </c>
      <c r="P805" s="176" t="s">
        <v>8147</v>
      </c>
    </row>
    <row r="806" spans="1:16" ht="20.100000000000001" customHeight="1" x14ac:dyDescent="0.25">
      <c r="A806" s="175">
        <v>802</v>
      </c>
      <c r="B806" s="176" t="s">
        <v>8134</v>
      </c>
      <c r="C806" s="176" t="s">
        <v>8143</v>
      </c>
      <c r="D806" s="176" t="s">
        <v>8144</v>
      </c>
      <c r="E806" s="176" t="s">
        <v>8144</v>
      </c>
      <c r="F806" s="176" t="s">
        <v>8143</v>
      </c>
      <c r="G806" s="177"/>
      <c r="H806" s="177"/>
      <c r="I806" s="176" t="s">
        <v>8137</v>
      </c>
      <c r="J806" s="178">
        <v>49.504950495049506</v>
      </c>
      <c r="K806" s="55">
        <v>13</v>
      </c>
      <c r="L806" s="176" t="s">
        <v>8138</v>
      </c>
      <c r="M806" s="176" t="s">
        <v>3186</v>
      </c>
      <c r="N806" s="176" t="s">
        <v>3160</v>
      </c>
      <c r="O806" s="56">
        <v>1</v>
      </c>
      <c r="P806" s="176" t="s">
        <v>8147</v>
      </c>
    </row>
    <row r="807" spans="1:16" ht="20.100000000000001" customHeight="1" x14ac:dyDescent="0.25">
      <c r="A807" s="175">
        <v>803</v>
      </c>
      <c r="B807" s="176" t="s">
        <v>8134</v>
      </c>
      <c r="C807" s="176" t="s">
        <v>8143</v>
      </c>
      <c r="D807" s="176" t="s">
        <v>8144</v>
      </c>
      <c r="E807" s="176" t="s">
        <v>8144</v>
      </c>
      <c r="F807" s="176" t="s">
        <v>8143</v>
      </c>
      <c r="G807" s="177"/>
      <c r="H807" s="177"/>
      <c r="I807" s="176" t="s">
        <v>8137</v>
      </c>
      <c r="J807" s="178">
        <v>53.465346534653463</v>
      </c>
      <c r="K807" s="55">
        <v>13</v>
      </c>
      <c r="L807" s="176" t="s">
        <v>8138</v>
      </c>
      <c r="M807" s="176" t="s">
        <v>3186</v>
      </c>
      <c r="N807" s="176" t="s">
        <v>3160</v>
      </c>
      <c r="O807" s="56">
        <v>1</v>
      </c>
      <c r="P807" s="176" t="s">
        <v>8147</v>
      </c>
    </row>
    <row r="808" spans="1:16" ht="20.100000000000001" customHeight="1" x14ac:dyDescent="0.25">
      <c r="A808" s="175">
        <v>804</v>
      </c>
      <c r="B808" s="176" t="s">
        <v>8134</v>
      </c>
      <c r="C808" s="176" t="s">
        <v>8143</v>
      </c>
      <c r="D808" s="176" t="s">
        <v>8144</v>
      </c>
      <c r="E808" s="176" t="s">
        <v>8144</v>
      </c>
      <c r="F808" s="176" t="s">
        <v>8143</v>
      </c>
      <c r="G808" s="177"/>
      <c r="H808" s="177"/>
      <c r="I808" s="176" t="s">
        <v>8137</v>
      </c>
      <c r="J808" s="178">
        <v>27.722772277227723</v>
      </c>
      <c r="K808" s="55">
        <v>13</v>
      </c>
      <c r="L808" s="176" t="s">
        <v>8138</v>
      </c>
      <c r="M808" s="176" t="s">
        <v>3186</v>
      </c>
      <c r="N808" s="176" t="s">
        <v>3160</v>
      </c>
      <c r="O808" s="56">
        <v>1</v>
      </c>
      <c r="P808" s="176" t="s">
        <v>8147</v>
      </c>
    </row>
    <row r="809" spans="1:16" ht="20.100000000000001" customHeight="1" x14ac:dyDescent="0.25">
      <c r="A809" s="175">
        <v>805</v>
      </c>
      <c r="B809" s="176" t="s">
        <v>8134</v>
      </c>
      <c r="C809" s="176" t="s">
        <v>8143</v>
      </c>
      <c r="D809" s="176" t="s">
        <v>8144</v>
      </c>
      <c r="E809" s="176" t="s">
        <v>8144</v>
      </c>
      <c r="F809" s="176" t="s">
        <v>8143</v>
      </c>
      <c r="G809" s="177"/>
      <c r="H809" s="177"/>
      <c r="I809" s="176" t="s">
        <v>8137</v>
      </c>
      <c r="J809" s="178">
        <v>22.772277227722771</v>
      </c>
      <c r="K809" s="55">
        <v>13</v>
      </c>
      <c r="L809" s="176" t="s">
        <v>8138</v>
      </c>
      <c r="M809" s="176" t="s">
        <v>3186</v>
      </c>
      <c r="N809" s="176" t="s">
        <v>3160</v>
      </c>
      <c r="O809" s="56">
        <v>1</v>
      </c>
      <c r="P809" s="176" t="s">
        <v>8147</v>
      </c>
    </row>
    <row r="810" spans="1:16" ht="20.100000000000001" customHeight="1" x14ac:dyDescent="0.25">
      <c r="A810" s="175">
        <v>806</v>
      </c>
      <c r="B810" s="176" t="s">
        <v>8134</v>
      </c>
      <c r="C810" s="176" t="s">
        <v>8143</v>
      </c>
      <c r="D810" s="176" t="s">
        <v>8144</v>
      </c>
      <c r="E810" s="176" t="s">
        <v>8144</v>
      </c>
      <c r="F810" s="176" t="s">
        <v>8143</v>
      </c>
      <c r="G810" s="177"/>
      <c r="H810" s="177"/>
      <c r="I810" s="176" t="s">
        <v>8137</v>
      </c>
      <c r="J810" s="178">
        <v>52.475247524752476</v>
      </c>
      <c r="K810" s="55">
        <v>13</v>
      </c>
      <c r="L810" s="176" t="s">
        <v>8138</v>
      </c>
      <c r="M810" s="176" t="s">
        <v>3186</v>
      </c>
      <c r="N810" s="176" t="s">
        <v>3160</v>
      </c>
      <c r="O810" s="56">
        <v>1</v>
      </c>
      <c r="P810" s="176" t="s">
        <v>8147</v>
      </c>
    </row>
    <row r="811" spans="1:16" ht="20.100000000000001" customHeight="1" x14ac:dyDescent="0.25">
      <c r="A811" s="175">
        <v>807</v>
      </c>
      <c r="B811" s="176" t="s">
        <v>8134</v>
      </c>
      <c r="C811" s="176" t="s">
        <v>8143</v>
      </c>
      <c r="D811" s="176" t="s">
        <v>8144</v>
      </c>
      <c r="E811" s="176" t="s">
        <v>8144</v>
      </c>
      <c r="F811" s="176" t="s">
        <v>8143</v>
      </c>
      <c r="G811" s="177"/>
      <c r="H811" s="177"/>
      <c r="I811" s="176" t="s">
        <v>8137</v>
      </c>
      <c r="J811" s="178">
        <v>58.415841584158414</v>
      </c>
      <c r="K811" s="55">
        <v>13</v>
      </c>
      <c r="L811" s="176" t="s">
        <v>8138</v>
      </c>
      <c r="M811" s="176" t="s">
        <v>3186</v>
      </c>
      <c r="N811" s="176" t="s">
        <v>3160</v>
      </c>
      <c r="O811" s="56">
        <v>1</v>
      </c>
      <c r="P811" s="176" t="s">
        <v>8147</v>
      </c>
    </row>
    <row r="812" spans="1:16" ht="20.100000000000001" customHeight="1" x14ac:dyDescent="0.25">
      <c r="A812" s="175">
        <v>808</v>
      </c>
      <c r="B812" s="176" t="s">
        <v>8134</v>
      </c>
      <c r="C812" s="176" t="s">
        <v>8143</v>
      </c>
      <c r="D812" s="176" t="s">
        <v>8144</v>
      </c>
      <c r="E812" s="176" t="s">
        <v>8144</v>
      </c>
      <c r="F812" s="176" t="s">
        <v>8143</v>
      </c>
      <c r="G812" s="177"/>
      <c r="H812" s="177"/>
      <c r="I812" s="176" t="s">
        <v>8137</v>
      </c>
      <c r="J812" s="178">
        <v>11.881188118811881</v>
      </c>
      <c r="K812" s="55">
        <v>13</v>
      </c>
      <c r="L812" s="176" t="s">
        <v>8138</v>
      </c>
      <c r="M812" s="176" t="s">
        <v>3186</v>
      </c>
      <c r="N812" s="176" t="s">
        <v>3160</v>
      </c>
      <c r="O812" s="56">
        <v>1</v>
      </c>
      <c r="P812" s="176" t="s">
        <v>8147</v>
      </c>
    </row>
    <row r="813" spans="1:16" ht="20.100000000000001" customHeight="1" x14ac:dyDescent="0.25">
      <c r="A813" s="175">
        <v>809</v>
      </c>
      <c r="B813" s="176" t="s">
        <v>8134</v>
      </c>
      <c r="C813" s="176" t="s">
        <v>8143</v>
      </c>
      <c r="D813" s="176" t="s">
        <v>8144</v>
      </c>
      <c r="E813" s="176" t="s">
        <v>8144</v>
      </c>
      <c r="F813" s="176" t="s">
        <v>8143</v>
      </c>
      <c r="G813" s="177"/>
      <c r="H813" s="177"/>
      <c r="I813" s="176" t="s">
        <v>8137</v>
      </c>
      <c r="J813" s="178">
        <v>38.613861386138616</v>
      </c>
      <c r="K813" s="55">
        <v>13</v>
      </c>
      <c r="L813" s="176" t="s">
        <v>8138</v>
      </c>
      <c r="M813" s="176" t="s">
        <v>3186</v>
      </c>
      <c r="N813" s="176" t="s">
        <v>3160</v>
      </c>
      <c r="O813" s="56">
        <v>1</v>
      </c>
      <c r="P813" s="176" t="s">
        <v>8147</v>
      </c>
    </row>
    <row r="814" spans="1:16" ht="20.100000000000001" customHeight="1" x14ac:dyDescent="0.25">
      <c r="A814" s="175">
        <v>810</v>
      </c>
      <c r="B814" s="176" t="s">
        <v>8134</v>
      </c>
      <c r="C814" s="176" t="s">
        <v>8143</v>
      </c>
      <c r="D814" s="176" t="s">
        <v>8144</v>
      </c>
      <c r="E814" s="176" t="s">
        <v>8144</v>
      </c>
      <c r="F814" s="176" t="s">
        <v>8143</v>
      </c>
      <c r="G814" s="177"/>
      <c r="H814" s="177"/>
      <c r="I814" s="176" t="s">
        <v>8137</v>
      </c>
      <c r="J814" s="178">
        <v>22.772277227722771</v>
      </c>
      <c r="K814" s="55">
        <v>13</v>
      </c>
      <c r="L814" s="176" t="s">
        <v>8138</v>
      </c>
      <c r="M814" s="176" t="s">
        <v>3186</v>
      </c>
      <c r="N814" s="176" t="s">
        <v>3160</v>
      </c>
      <c r="O814" s="56">
        <v>1</v>
      </c>
      <c r="P814" s="176" t="s">
        <v>8147</v>
      </c>
    </row>
    <row r="815" spans="1:16" ht="20.100000000000001" customHeight="1" x14ac:dyDescent="0.25">
      <c r="A815" s="175">
        <v>811</v>
      </c>
      <c r="B815" s="176" t="s">
        <v>8134</v>
      </c>
      <c r="C815" s="176" t="s">
        <v>8143</v>
      </c>
      <c r="D815" s="176" t="s">
        <v>8144</v>
      </c>
      <c r="E815" s="176" t="s">
        <v>8144</v>
      </c>
      <c r="F815" s="176" t="s">
        <v>8143</v>
      </c>
      <c r="G815" s="177"/>
      <c r="H815" s="177"/>
      <c r="I815" s="176" t="s">
        <v>8137</v>
      </c>
      <c r="J815" s="178">
        <v>34.653465346534652</v>
      </c>
      <c r="K815" s="55">
        <v>13</v>
      </c>
      <c r="L815" s="176" t="s">
        <v>8138</v>
      </c>
      <c r="M815" s="176" t="s">
        <v>3186</v>
      </c>
      <c r="N815" s="176" t="s">
        <v>3160</v>
      </c>
      <c r="O815" s="56">
        <v>1</v>
      </c>
      <c r="P815" s="176" t="s">
        <v>8147</v>
      </c>
    </row>
    <row r="816" spans="1:16" ht="20.100000000000001" customHeight="1" x14ac:dyDescent="0.25">
      <c r="A816" s="175">
        <v>812</v>
      </c>
      <c r="B816" s="176" t="s">
        <v>8134</v>
      </c>
      <c r="C816" s="176" t="s">
        <v>8143</v>
      </c>
      <c r="D816" s="176" t="s">
        <v>8144</v>
      </c>
      <c r="E816" s="176" t="s">
        <v>8144</v>
      </c>
      <c r="F816" s="176" t="s">
        <v>8143</v>
      </c>
      <c r="G816" s="177"/>
      <c r="H816" s="177"/>
      <c r="I816" s="176" t="s">
        <v>8137</v>
      </c>
      <c r="J816" s="178">
        <v>62.376237623762378</v>
      </c>
      <c r="K816" s="55">
        <v>13</v>
      </c>
      <c r="L816" s="176" t="s">
        <v>8138</v>
      </c>
      <c r="M816" s="176" t="s">
        <v>3186</v>
      </c>
      <c r="N816" s="176" t="s">
        <v>3160</v>
      </c>
      <c r="O816" s="56">
        <v>1</v>
      </c>
      <c r="P816" s="176" t="s">
        <v>8147</v>
      </c>
    </row>
    <row r="817" spans="1:16" ht="20.100000000000001" customHeight="1" x14ac:dyDescent="0.25">
      <c r="A817" s="175">
        <v>813</v>
      </c>
      <c r="B817" s="176" t="s">
        <v>8134</v>
      </c>
      <c r="C817" s="176" t="s">
        <v>8143</v>
      </c>
      <c r="D817" s="176" t="s">
        <v>8144</v>
      </c>
      <c r="E817" s="176" t="s">
        <v>8144</v>
      </c>
      <c r="F817" s="176" t="s">
        <v>8143</v>
      </c>
      <c r="G817" s="177"/>
      <c r="H817" s="177"/>
      <c r="I817" s="176" t="s">
        <v>8137</v>
      </c>
      <c r="J817" s="178">
        <v>44.554455445544555</v>
      </c>
      <c r="K817" s="55">
        <v>13</v>
      </c>
      <c r="L817" s="176" t="s">
        <v>8138</v>
      </c>
      <c r="M817" s="176" t="s">
        <v>3186</v>
      </c>
      <c r="N817" s="176" t="s">
        <v>3160</v>
      </c>
      <c r="O817" s="56">
        <v>1</v>
      </c>
      <c r="P817" s="176" t="s">
        <v>8147</v>
      </c>
    </row>
    <row r="818" spans="1:16" ht="20.100000000000001" customHeight="1" x14ac:dyDescent="0.25">
      <c r="A818" s="175">
        <v>814</v>
      </c>
      <c r="B818" s="176" t="s">
        <v>8134</v>
      </c>
      <c r="C818" s="176" t="s">
        <v>8143</v>
      </c>
      <c r="D818" s="176" t="s">
        <v>8144</v>
      </c>
      <c r="E818" s="176" t="s">
        <v>8144</v>
      </c>
      <c r="F818" s="176" t="s">
        <v>8143</v>
      </c>
      <c r="G818" s="177"/>
      <c r="H818" s="177"/>
      <c r="I818" s="176" t="s">
        <v>8137</v>
      </c>
      <c r="J818" s="178">
        <v>22.772277227722771</v>
      </c>
      <c r="K818" s="55">
        <v>13</v>
      </c>
      <c r="L818" s="176" t="s">
        <v>8138</v>
      </c>
      <c r="M818" s="176" t="s">
        <v>3186</v>
      </c>
      <c r="N818" s="176" t="s">
        <v>3160</v>
      </c>
      <c r="O818" s="56">
        <v>1</v>
      </c>
      <c r="P818" s="176" t="s">
        <v>8147</v>
      </c>
    </row>
    <row r="819" spans="1:16" ht="20.100000000000001" customHeight="1" x14ac:dyDescent="0.25">
      <c r="A819" s="175">
        <v>815</v>
      </c>
      <c r="B819" s="176" t="s">
        <v>8134</v>
      </c>
      <c r="C819" s="176" t="s">
        <v>8143</v>
      </c>
      <c r="D819" s="176" t="s">
        <v>8144</v>
      </c>
      <c r="E819" s="176" t="s">
        <v>8144</v>
      </c>
      <c r="F819" s="176" t="s">
        <v>8143</v>
      </c>
      <c r="G819" s="177"/>
      <c r="H819" s="177"/>
      <c r="I819" s="176" t="s">
        <v>8137</v>
      </c>
      <c r="J819" s="178">
        <v>66.336633663366342</v>
      </c>
      <c r="K819" s="55">
        <v>13</v>
      </c>
      <c r="L819" s="176" t="s">
        <v>8138</v>
      </c>
      <c r="M819" s="176" t="s">
        <v>3186</v>
      </c>
      <c r="N819" s="176" t="s">
        <v>3160</v>
      </c>
      <c r="O819" s="56">
        <v>1</v>
      </c>
      <c r="P819" s="176" t="s">
        <v>8147</v>
      </c>
    </row>
    <row r="820" spans="1:16" ht="20.100000000000001" customHeight="1" x14ac:dyDescent="0.25">
      <c r="A820" s="175">
        <v>816</v>
      </c>
      <c r="B820" s="176" t="s">
        <v>8134</v>
      </c>
      <c r="C820" s="176" t="s">
        <v>8143</v>
      </c>
      <c r="D820" s="176" t="s">
        <v>8144</v>
      </c>
      <c r="E820" s="176" t="s">
        <v>8144</v>
      </c>
      <c r="F820" s="176" t="s">
        <v>8143</v>
      </c>
      <c r="G820" s="177"/>
      <c r="H820" s="177"/>
      <c r="I820" s="176" t="s">
        <v>8137</v>
      </c>
      <c r="J820" s="178">
        <v>49.504950495049506</v>
      </c>
      <c r="K820" s="55">
        <v>13</v>
      </c>
      <c r="L820" s="176" t="s">
        <v>8138</v>
      </c>
      <c r="M820" s="176" t="s">
        <v>3186</v>
      </c>
      <c r="N820" s="176" t="s">
        <v>3160</v>
      </c>
      <c r="O820" s="56">
        <v>1</v>
      </c>
      <c r="P820" s="176" t="s">
        <v>8147</v>
      </c>
    </row>
    <row r="821" spans="1:16" ht="20.100000000000001" customHeight="1" x14ac:dyDescent="0.25">
      <c r="A821" s="175">
        <v>817</v>
      </c>
      <c r="B821" s="176" t="s">
        <v>8134</v>
      </c>
      <c r="C821" s="176" t="s">
        <v>8143</v>
      </c>
      <c r="D821" s="176" t="s">
        <v>8144</v>
      </c>
      <c r="E821" s="176" t="s">
        <v>8144</v>
      </c>
      <c r="F821" s="176" t="s">
        <v>8143</v>
      </c>
      <c r="G821" s="177"/>
      <c r="H821" s="177"/>
      <c r="I821" s="176" t="s">
        <v>8137</v>
      </c>
      <c r="J821" s="178">
        <v>36.633663366336634</v>
      </c>
      <c r="K821" s="55">
        <v>13</v>
      </c>
      <c r="L821" s="176" t="s">
        <v>8138</v>
      </c>
      <c r="M821" s="176" t="s">
        <v>3186</v>
      </c>
      <c r="N821" s="176" t="s">
        <v>3160</v>
      </c>
      <c r="O821" s="56">
        <v>1</v>
      </c>
      <c r="P821" s="176" t="s">
        <v>8147</v>
      </c>
    </row>
    <row r="822" spans="1:16" ht="20.100000000000001" customHeight="1" x14ac:dyDescent="0.25">
      <c r="A822" s="175">
        <v>818</v>
      </c>
      <c r="B822" s="176" t="s">
        <v>8134</v>
      </c>
      <c r="C822" s="176" t="s">
        <v>8143</v>
      </c>
      <c r="D822" s="176" t="s">
        <v>8144</v>
      </c>
      <c r="E822" s="176" t="s">
        <v>8144</v>
      </c>
      <c r="F822" s="176" t="s">
        <v>8143</v>
      </c>
      <c r="G822" s="177"/>
      <c r="H822" s="177"/>
      <c r="I822" s="176" t="s">
        <v>8137</v>
      </c>
      <c r="J822" s="178">
        <v>58.415841584158414</v>
      </c>
      <c r="K822" s="55">
        <v>13</v>
      </c>
      <c r="L822" s="176" t="s">
        <v>8138</v>
      </c>
      <c r="M822" s="176" t="s">
        <v>3186</v>
      </c>
      <c r="N822" s="176" t="s">
        <v>3160</v>
      </c>
      <c r="O822" s="56">
        <v>1</v>
      </c>
      <c r="P822" s="176" t="s">
        <v>8147</v>
      </c>
    </row>
    <row r="823" spans="1:16" ht="20.100000000000001" customHeight="1" x14ac:dyDescent="0.25">
      <c r="A823" s="175">
        <v>819</v>
      </c>
      <c r="B823" s="176" t="s">
        <v>8134</v>
      </c>
      <c r="C823" s="176" t="s">
        <v>8143</v>
      </c>
      <c r="D823" s="176" t="s">
        <v>8144</v>
      </c>
      <c r="E823" s="176" t="s">
        <v>8144</v>
      </c>
      <c r="F823" s="176" t="s">
        <v>8143</v>
      </c>
      <c r="G823" s="177"/>
      <c r="H823" s="177"/>
      <c r="I823" s="176" t="s">
        <v>8137</v>
      </c>
      <c r="J823" s="178">
        <v>57.425742574257427</v>
      </c>
      <c r="K823" s="55">
        <v>13</v>
      </c>
      <c r="L823" s="176" t="s">
        <v>8138</v>
      </c>
      <c r="M823" s="176" t="s">
        <v>3186</v>
      </c>
      <c r="N823" s="176" t="s">
        <v>3160</v>
      </c>
      <c r="O823" s="56">
        <v>1</v>
      </c>
      <c r="P823" s="176" t="s">
        <v>8147</v>
      </c>
    </row>
    <row r="824" spans="1:16" ht="20.100000000000001" customHeight="1" x14ac:dyDescent="0.25">
      <c r="A824" s="175">
        <v>820</v>
      </c>
      <c r="B824" s="176" t="s">
        <v>8134</v>
      </c>
      <c r="C824" s="176" t="s">
        <v>8143</v>
      </c>
      <c r="D824" s="176" t="s">
        <v>8144</v>
      </c>
      <c r="E824" s="176" t="s">
        <v>8144</v>
      </c>
      <c r="F824" s="176" t="s">
        <v>8143</v>
      </c>
      <c r="G824" s="177"/>
      <c r="H824" s="177"/>
      <c r="I824" s="176" t="s">
        <v>8137</v>
      </c>
      <c r="J824" s="178">
        <v>62.376237623762378</v>
      </c>
      <c r="K824" s="55">
        <v>13</v>
      </c>
      <c r="L824" s="176" t="s">
        <v>8138</v>
      </c>
      <c r="M824" s="176" t="s">
        <v>3186</v>
      </c>
      <c r="N824" s="176" t="s">
        <v>3160</v>
      </c>
      <c r="O824" s="56">
        <v>1</v>
      </c>
      <c r="P824" s="176" t="s">
        <v>8147</v>
      </c>
    </row>
    <row r="825" spans="1:16" ht="20.100000000000001" customHeight="1" x14ac:dyDescent="0.25">
      <c r="A825" s="175">
        <v>821</v>
      </c>
      <c r="B825" s="176" t="s">
        <v>8134</v>
      </c>
      <c r="C825" s="176" t="s">
        <v>8143</v>
      </c>
      <c r="D825" s="176" t="s">
        <v>8144</v>
      </c>
      <c r="E825" s="176" t="s">
        <v>8144</v>
      </c>
      <c r="F825" s="176" t="s">
        <v>8143</v>
      </c>
      <c r="G825" s="177"/>
      <c r="H825" s="177"/>
      <c r="I825" s="176" t="s">
        <v>8137</v>
      </c>
      <c r="J825" s="178">
        <v>61.386138613861384</v>
      </c>
      <c r="K825" s="55">
        <v>13</v>
      </c>
      <c r="L825" s="176" t="s">
        <v>8138</v>
      </c>
      <c r="M825" s="176" t="s">
        <v>3186</v>
      </c>
      <c r="N825" s="176" t="s">
        <v>3160</v>
      </c>
      <c r="O825" s="56">
        <v>1</v>
      </c>
      <c r="P825" s="176" t="s">
        <v>8147</v>
      </c>
    </row>
    <row r="826" spans="1:16" ht="20.100000000000001" customHeight="1" x14ac:dyDescent="0.25">
      <c r="A826" s="175">
        <v>822</v>
      </c>
      <c r="B826" s="176" t="s">
        <v>8134</v>
      </c>
      <c r="C826" s="176" t="s">
        <v>8143</v>
      </c>
      <c r="D826" s="176" t="s">
        <v>8144</v>
      </c>
      <c r="E826" s="176" t="s">
        <v>8144</v>
      </c>
      <c r="F826" s="176" t="s">
        <v>8143</v>
      </c>
      <c r="G826" s="177"/>
      <c r="H826" s="177"/>
      <c r="I826" s="176" t="s">
        <v>8137</v>
      </c>
      <c r="J826" s="178">
        <v>57.425742574257427</v>
      </c>
      <c r="K826" s="55">
        <v>13</v>
      </c>
      <c r="L826" s="176" t="s">
        <v>8138</v>
      </c>
      <c r="M826" s="176" t="s">
        <v>3186</v>
      </c>
      <c r="N826" s="176" t="s">
        <v>3160</v>
      </c>
      <c r="O826" s="56">
        <v>1</v>
      </c>
      <c r="P826" s="176" t="s">
        <v>8147</v>
      </c>
    </row>
    <row r="827" spans="1:16" ht="20.100000000000001" customHeight="1" x14ac:dyDescent="0.25">
      <c r="A827" s="175">
        <v>823</v>
      </c>
      <c r="B827" s="176" t="s">
        <v>8134</v>
      </c>
      <c r="C827" s="176" t="s">
        <v>8143</v>
      </c>
      <c r="D827" s="176" t="s">
        <v>8144</v>
      </c>
      <c r="E827" s="176" t="s">
        <v>8144</v>
      </c>
      <c r="F827" s="176" t="s">
        <v>8143</v>
      </c>
      <c r="G827" s="177"/>
      <c r="H827" s="177"/>
      <c r="I827" s="176" t="s">
        <v>8137</v>
      </c>
      <c r="J827" s="178">
        <v>54.455445544554458</v>
      </c>
      <c r="K827" s="55">
        <v>13</v>
      </c>
      <c r="L827" s="176" t="s">
        <v>8138</v>
      </c>
      <c r="M827" s="176" t="s">
        <v>3186</v>
      </c>
      <c r="N827" s="176" t="s">
        <v>3160</v>
      </c>
      <c r="O827" s="56">
        <v>1</v>
      </c>
      <c r="P827" s="176" t="s">
        <v>8147</v>
      </c>
    </row>
    <row r="828" spans="1:16" ht="20.100000000000001" customHeight="1" x14ac:dyDescent="0.25">
      <c r="A828" s="175">
        <v>824</v>
      </c>
      <c r="B828" s="176" t="s">
        <v>8134</v>
      </c>
      <c r="C828" s="176" t="s">
        <v>8143</v>
      </c>
      <c r="D828" s="176" t="s">
        <v>8144</v>
      </c>
      <c r="E828" s="176" t="s">
        <v>8144</v>
      </c>
      <c r="F828" s="176" t="s">
        <v>8143</v>
      </c>
      <c r="G828" s="177"/>
      <c r="H828" s="177"/>
      <c r="I828" s="176" t="s">
        <v>8137</v>
      </c>
      <c r="J828" s="178">
        <v>64.356435643564353</v>
      </c>
      <c r="K828" s="55">
        <v>13</v>
      </c>
      <c r="L828" s="176" t="s">
        <v>8138</v>
      </c>
      <c r="M828" s="176" t="s">
        <v>3186</v>
      </c>
      <c r="N828" s="176" t="s">
        <v>3160</v>
      </c>
      <c r="O828" s="56">
        <v>1</v>
      </c>
      <c r="P828" s="176" t="s">
        <v>8147</v>
      </c>
    </row>
    <row r="829" spans="1:16" ht="20.100000000000001" customHeight="1" x14ac:dyDescent="0.25">
      <c r="A829" s="175">
        <v>825</v>
      </c>
      <c r="B829" s="176" t="s">
        <v>8134</v>
      </c>
      <c r="C829" s="176" t="s">
        <v>8143</v>
      </c>
      <c r="D829" s="176" t="s">
        <v>8144</v>
      </c>
      <c r="E829" s="176" t="s">
        <v>8144</v>
      </c>
      <c r="F829" s="176" t="s">
        <v>8143</v>
      </c>
      <c r="G829" s="177"/>
      <c r="H829" s="177"/>
      <c r="I829" s="176" t="s">
        <v>8137</v>
      </c>
      <c r="J829" s="178">
        <v>34.653465346534652</v>
      </c>
      <c r="K829" s="55">
        <v>13</v>
      </c>
      <c r="L829" s="176" t="s">
        <v>8138</v>
      </c>
      <c r="M829" s="176" t="s">
        <v>3186</v>
      </c>
      <c r="N829" s="176" t="s">
        <v>3160</v>
      </c>
      <c r="O829" s="56">
        <v>1</v>
      </c>
      <c r="P829" s="176" t="s">
        <v>8147</v>
      </c>
    </row>
    <row r="830" spans="1:16" ht="20.100000000000001" customHeight="1" x14ac:dyDescent="0.25">
      <c r="A830" s="175">
        <v>826</v>
      </c>
      <c r="B830" s="176" t="s">
        <v>8134</v>
      </c>
      <c r="C830" s="176" t="s">
        <v>8143</v>
      </c>
      <c r="D830" s="176" t="s">
        <v>8144</v>
      </c>
      <c r="E830" s="176" t="s">
        <v>8144</v>
      </c>
      <c r="F830" s="176" t="s">
        <v>8143</v>
      </c>
      <c r="G830" s="177"/>
      <c r="H830" s="177"/>
      <c r="I830" s="176" t="s">
        <v>8137</v>
      </c>
      <c r="J830" s="178">
        <v>65.346534653465341</v>
      </c>
      <c r="K830" s="55">
        <v>13</v>
      </c>
      <c r="L830" s="176" t="s">
        <v>8138</v>
      </c>
      <c r="M830" s="176" t="s">
        <v>3186</v>
      </c>
      <c r="N830" s="176" t="s">
        <v>3160</v>
      </c>
      <c r="O830" s="56">
        <v>1</v>
      </c>
      <c r="P830" s="176" t="s">
        <v>8147</v>
      </c>
    </row>
    <row r="831" spans="1:16" ht="20.100000000000001" customHeight="1" x14ac:dyDescent="0.25">
      <c r="A831" s="175">
        <v>827</v>
      </c>
      <c r="B831" s="176" t="s">
        <v>8134</v>
      </c>
      <c r="C831" s="176" t="s">
        <v>8143</v>
      </c>
      <c r="D831" s="176" t="s">
        <v>8144</v>
      </c>
      <c r="E831" s="176" t="s">
        <v>8144</v>
      </c>
      <c r="F831" s="176" t="s">
        <v>8143</v>
      </c>
      <c r="G831" s="177"/>
      <c r="H831" s="177"/>
      <c r="I831" s="176" t="s">
        <v>8137</v>
      </c>
      <c r="J831" s="178">
        <v>49.504950495049506</v>
      </c>
      <c r="K831" s="55">
        <v>13</v>
      </c>
      <c r="L831" s="176" t="s">
        <v>8138</v>
      </c>
      <c r="M831" s="176" t="s">
        <v>3186</v>
      </c>
      <c r="N831" s="176" t="s">
        <v>3160</v>
      </c>
      <c r="O831" s="56">
        <v>1</v>
      </c>
      <c r="P831" s="176" t="s">
        <v>8147</v>
      </c>
    </row>
    <row r="832" spans="1:16" ht="20.100000000000001" customHeight="1" x14ac:dyDescent="0.25">
      <c r="A832" s="175">
        <v>828</v>
      </c>
      <c r="B832" s="176" t="s">
        <v>8134</v>
      </c>
      <c r="C832" s="176" t="s">
        <v>8143</v>
      </c>
      <c r="D832" s="176" t="s">
        <v>8144</v>
      </c>
      <c r="E832" s="176" t="s">
        <v>8144</v>
      </c>
      <c r="F832" s="176" t="s">
        <v>8143</v>
      </c>
      <c r="G832" s="177"/>
      <c r="H832" s="177"/>
      <c r="I832" s="176" t="s">
        <v>8137</v>
      </c>
      <c r="J832" s="178">
        <v>49.504950495049506</v>
      </c>
      <c r="K832" s="55">
        <v>13</v>
      </c>
      <c r="L832" s="176" t="s">
        <v>8138</v>
      </c>
      <c r="M832" s="176" t="s">
        <v>3186</v>
      </c>
      <c r="N832" s="176" t="s">
        <v>3160</v>
      </c>
      <c r="O832" s="56">
        <v>1</v>
      </c>
      <c r="P832" s="176" t="s">
        <v>8147</v>
      </c>
    </row>
    <row r="833" spans="1:16" ht="20.100000000000001" customHeight="1" x14ac:dyDescent="0.25">
      <c r="A833" s="175">
        <v>829</v>
      </c>
      <c r="B833" s="176" t="s">
        <v>8134</v>
      </c>
      <c r="C833" s="176" t="s">
        <v>8143</v>
      </c>
      <c r="D833" s="176" t="s">
        <v>8144</v>
      </c>
      <c r="E833" s="176" t="s">
        <v>8144</v>
      </c>
      <c r="F833" s="176" t="s">
        <v>8143</v>
      </c>
      <c r="G833" s="177"/>
      <c r="H833" s="177"/>
      <c r="I833" s="176" t="s">
        <v>8137</v>
      </c>
      <c r="J833" s="178">
        <v>23.762376237623762</v>
      </c>
      <c r="K833" s="55">
        <v>13</v>
      </c>
      <c r="L833" s="176" t="s">
        <v>8138</v>
      </c>
      <c r="M833" s="176" t="s">
        <v>3186</v>
      </c>
      <c r="N833" s="176" t="s">
        <v>3160</v>
      </c>
      <c r="O833" s="56">
        <v>1</v>
      </c>
      <c r="P833" s="176" t="s">
        <v>8147</v>
      </c>
    </row>
    <row r="834" spans="1:16" ht="20.100000000000001" customHeight="1" x14ac:dyDescent="0.25">
      <c r="A834" s="175">
        <v>830</v>
      </c>
      <c r="B834" s="176" t="s">
        <v>8134</v>
      </c>
      <c r="C834" s="176" t="s">
        <v>8143</v>
      </c>
      <c r="D834" s="176" t="s">
        <v>8144</v>
      </c>
      <c r="E834" s="176" t="s">
        <v>8144</v>
      </c>
      <c r="F834" s="176" t="s">
        <v>8143</v>
      </c>
      <c r="G834" s="177"/>
      <c r="H834" s="177"/>
      <c r="I834" s="176" t="s">
        <v>8137</v>
      </c>
      <c r="J834" s="178">
        <v>64.356435643564353</v>
      </c>
      <c r="K834" s="55">
        <v>13</v>
      </c>
      <c r="L834" s="176" t="s">
        <v>8138</v>
      </c>
      <c r="M834" s="176" t="s">
        <v>3186</v>
      </c>
      <c r="N834" s="176" t="s">
        <v>3160</v>
      </c>
      <c r="O834" s="56">
        <v>1</v>
      </c>
      <c r="P834" s="176" t="s">
        <v>8147</v>
      </c>
    </row>
    <row r="835" spans="1:16" ht="20.100000000000001" customHeight="1" x14ac:dyDescent="0.25">
      <c r="A835" s="175">
        <v>831</v>
      </c>
      <c r="B835" s="176" t="s">
        <v>8134</v>
      </c>
      <c r="C835" s="176" t="s">
        <v>8143</v>
      </c>
      <c r="D835" s="176" t="s">
        <v>8144</v>
      </c>
      <c r="E835" s="176" t="s">
        <v>8144</v>
      </c>
      <c r="F835" s="176" t="s">
        <v>8143</v>
      </c>
      <c r="G835" s="177"/>
      <c r="H835" s="177"/>
      <c r="I835" s="176" t="s">
        <v>8137</v>
      </c>
      <c r="J835" s="178">
        <v>65.346534653465341</v>
      </c>
      <c r="K835" s="55">
        <v>13</v>
      </c>
      <c r="L835" s="176" t="s">
        <v>8138</v>
      </c>
      <c r="M835" s="176" t="s">
        <v>3186</v>
      </c>
      <c r="N835" s="176" t="s">
        <v>3160</v>
      </c>
      <c r="O835" s="56">
        <v>1</v>
      </c>
      <c r="P835" s="176" t="s">
        <v>8147</v>
      </c>
    </row>
    <row r="836" spans="1:16" ht="20.100000000000001" customHeight="1" x14ac:dyDescent="0.25">
      <c r="A836" s="175">
        <v>832</v>
      </c>
      <c r="B836" s="176" t="s">
        <v>8134</v>
      </c>
      <c r="C836" s="176" t="s">
        <v>8143</v>
      </c>
      <c r="D836" s="176" t="s">
        <v>8144</v>
      </c>
      <c r="E836" s="176" t="s">
        <v>8144</v>
      </c>
      <c r="F836" s="176" t="s">
        <v>8143</v>
      </c>
      <c r="G836" s="177"/>
      <c r="H836" s="177"/>
      <c r="I836" s="176" t="s">
        <v>8137</v>
      </c>
      <c r="J836" s="178">
        <v>16.831683168316832</v>
      </c>
      <c r="K836" s="55">
        <v>13</v>
      </c>
      <c r="L836" s="176" t="s">
        <v>8138</v>
      </c>
      <c r="M836" s="176" t="s">
        <v>3186</v>
      </c>
      <c r="N836" s="176" t="s">
        <v>3160</v>
      </c>
      <c r="O836" s="56">
        <v>1</v>
      </c>
      <c r="P836" s="176" t="s">
        <v>8147</v>
      </c>
    </row>
    <row r="837" spans="1:16" ht="20.100000000000001" customHeight="1" x14ac:dyDescent="0.25">
      <c r="A837" s="175">
        <v>833</v>
      </c>
      <c r="B837" s="176" t="s">
        <v>8134</v>
      </c>
      <c r="C837" s="176" t="s">
        <v>8143</v>
      </c>
      <c r="D837" s="176" t="s">
        <v>8144</v>
      </c>
      <c r="E837" s="176" t="s">
        <v>8144</v>
      </c>
      <c r="F837" s="176" t="s">
        <v>8143</v>
      </c>
      <c r="G837" s="177"/>
      <c r="H837" s="177"/>
      <c r="I837" s="176" t="s">
        <v>8142</v>
      </c>
      <c r="J837" s="178">
        <v>11.881188118811881</v>
      </c>
      <c r="K837" s="55">
        <v>9</v>
      </c>
      <c r="L837" s="176" t="s">
        <v>8138</v>
      </c>
      <c r="M837" s="176" t="s">
        <v>3186</v>
      </c>
      <c r="N837" s="180" t="s">
        <v>3168</v>
      </c>
      <c r="O837" s="56">
        <v>1</v>
      </c>
      <c r="P837" s="176" t="s">
        <v>8147</v>
      </c>
    </row>
    <row r="838" spans="1:16" ht="20.100000000000001" customHeight="1" x14ac:dyDescent="0.25">
      <c r="A838" s="175">
        <v>834</v>
      </c>
      <c r="B838" s="176" t="s">
        <v>8134</v>
      </c>
      <c r="C838" s="176" t="s">
        <v>8143</v>
      </c>
      <c r="D838" s="176" t="s">
        <v>8144</v>
      </c>
      <c r="E838" s="176" t="s">
        <v>8144</v>
      </c>
      <c r="F838" s="176" t="s">
        <v>8143</v>
      </c>
      <c r="G838" s="177"/>
      <c r="H838" s="177"/>
      <c r="I838" s="176" t="s">
        <v>8137</v>
      </c>
      <c r="J838" s="178">
        <v>36.633663366336634</v>
      </c>
      <c r="K838" s="55">
        <v>12</v>
      </c>
      <c r="L838" s="176" t="s">
        <v>8138</v>
      </c>
      <c r="M838" s="176" t="s">
        <v>3186</v>
      </c>
      <c r="N838" s="176" t="s">
        <v>3173</v>
      </c>
      <c r="O838" s="56">
        <v>1</v>
      </c>
      <c r="P838" s="176" t="s">
        <v>8147</v>
      </c>
    </row>
    <row r="839" spans="1:16" ht="20.100000000000001" customHeight="1" x14ac:dyDescent="0.25">
      <c r="A839" s="175">
        <v>835</v>
      </c>
      <c r="B839" s="176" t="s">
        <v>8134</v>
      </c>
      <c r="C839" s="176" t="s">
        <v>8143</v>
      </c>
      <c r="D839" s="176" t="s">
        <v>8144</v>
      </c>
      <c r="E839" s="176" t="s">
        <v>8144</v>
      </c>
      <c r="F839" s="176" t="s">
        <v>8143</v>
      </c>
      <c r="G839" s="177"/>
      <c r="H839" s="177"/>
      <c r="I839" s="176" t="s">
        <v>8142</v>
      </c>
      <c r="J839" s="178">
        <v>31.683168316831683</v>
      </c>
      <c r="K839" s="55">
        <v>8</v>
      </c>
      <c r="L839" s="176" t="s">
        <v>8138</v>
      </c>
      <c r="M839" s="176" t="s">
        <v>3186</v>
      </c>
      <c r="N839" s="179" t="s">
        <v>3172</v>
      </c>
      <c r="O839" s="56">
        <v>1</v>
      </c>
      <c r="P839" s="176" t="s">
        <v>8147</v>
      </c>
    </row>
    <row r="840" spans="1:16" ht="20.100000000000001" customHeight="1" x14ac:dyDescent="0.25">
      <c r="A840" s="175">
        <v>836</v>
      </c>
      <c r="B840" s="176" t="s">
        <v>8134</v>
      </c>
      <c r="C840" s="176" t="s">
        <v>8143</v>
      </c>
      <c r="D840" s="176" t="s">
        <v>8144</v>
      </c>
      <c r="E840" s="176" t="s">
        <v>8144</v>
      </c>
      <c r="F840" s="176" t="s">
        <v>8143</v>
      </c>
      <c r="G840" s="177"/>
      <c r="H840" s="177"/>
      <c r="I840" s="176" t="s">
        <v>8142</v>
      </c>
      <c r="J840" s="178">
        <v>32.67326732673267</v>
      </c>
      <c r="K840" s="55">
        <v>8</v>
      </c>
      <c r="L840" s="176" t="s">
        <v>8138</v>
      </c>
      <c r="M840" s="176" t="s">
        <v>3186</v>
      </c>
      <c r="N840" s="179" t="s">
        <v>3172</v>
      </c>
      <c r="O840" s="56">
        <v>1</v>
      </c>
      <c r="P840" s="176" t="s">
        <v>8147</v>
      </c>
    </row>
    <row r="841" spans="1:16" ht="20.100000000000001" customHeight="1" x14ac:dyDescent="0.25">
      <c r="A841" s="175">
        <v>837</v>
      </c>
      <c r="B841" s="176" t="s">
        <v>8134</v>
      </c>
      <c r="C841" s="176" t="s">
        <v>8143</v>
      </c>
      <c r="D841" s="176" t="s">
        <v>8144</v>
      </c>
      <c r="E841" s="176" t="s">
        <v>8144</v>
      </c>
      <c r="F841" s="176" t="s">
        <v>8143</v>
      </c>
      <c r="G841" s="177"/>
      <c r="H841" s="177"/>
      <c r="I841" s="176" t="s">
        <v>8142</v>
      </c>
      <c r="J841" s="178">
        <v>23.762376237623762</v>
      </c>
      <c r="K841" s="55">
        <v>8</v>
      </c>
      <c r="L841" s="176" t="s">
        <v>8138</v>
      </c>
      <c r="M841" s="176" t="s">
        <v>3186</v>
      </c>
      <c r="N841" s="179" t="s">
        <v>3172</v>
      </c>
      <c r="O841" s="56">
        <v>1</v>
      </c>
      <c r="P841" s="176" t="s">
        <v>8147</v>
      </c>
    </row>
    <row r="842" spans="1:16" ht="20.100000000000001" customHeight="1" x14ac:dyDescent="0.25">
      <c r="A842" s="175">
        <v>838</v>
      </c>
      <c r="B842" s="176" t="s">
        <v>8134</v>
      </c>
      <c r="C842" s="176" t="s">
        <v>8143</v>
      </c>
      <c r="D842" s="176" t="s">
        <v>8144</v>
      </c>
      <c r="E842" s="176" t="s">
        <v>8144</v>
      </c>
      <c r="F842" s="176" t="s">
        <v>8143</v>
      </c>
      <c r="G842" s="177"/>
      <c r="H842" s="177"/>
      <c r="I842" s="176" t="s">
        <v>8142</v>
      </c>
      <c r="J842" s="178">
        <v>34.653465346534652</v>
      </c>
      <c r="K842" s="55">
        <v>8</v>
      </c>
      <c r="L842" s="176" t="s">
        <v>8138</v>
      </c>
      <c r="M842" s="176" t="s">
        <v>3186</v>
      </c>
      <c r="N842" s="179" t="s">
        <v>3172</v>
      </c>
      <c r="O842" s="56">
        <v>1</v>
      </c>
      <c r="P842" s="176" t="s">
        <v>8147</v>
      </c>
    </row>
    <row r="843" spans="1:16" ht="20.100000000000001" customHeight="1" x14ac:dyDescent="0.25">
      <c r="A843" s="175">
        <v>839</v>
      </c>
      <c r="B843" s="176" t="s">
        <v>8134</v>
      </c>
      <c r="C843" s="176" t="s">
        <v>8143</v>
      </c>
      <c r="D843" s="176" t="s">
        <v>8144</v>
      </c>
      <c r="E843" s="176" t="s">
        <v>8144</v>
      </c>
      <c r="F843" s="176" t="s">
        <v>8143</v>
      </c>
      <c r="G843" s="177"/>
      <c r="H843" s="177"/>
      <c r="I843" s="176" t="s">
        <v>8142</v>
      </c>
      <c r="J843" s="178">
        <v>32.67326732673267</v>
      </c>
      <c r="K843" s="55">
        <v>8</v>
      </c>
      <c r="L843" s="176" t="s">
        <v>8138</v>
      </c>
      <c r="M843" s="176" t="s">
        <v>3186</v>
      </c>
      <c r="N843" s="179" t="s">
        <v>3172</v>
      </c>
      <c r="O843" s="56">
        <v>1</v>
      </c>
      <c r="P843" s="176" t="s">
        <v>8147</v>
      </c>
    </row>
    <row r="844" spans="1:16" ht="20.100000000000001" customHeight="1" x14ac:dyDescent="0.25">
      <c r="A844" s="175">
        <v>840</v>
      </c>
      <c r="B844" s="176" t="s">
        <v>8134</v>
      </c>
      <c r="C844" s="176" t="s">
        <v>8143</v>
      </c>
      <c r="D844" s="176" t="s">
        <v>8144</v>
      </c>
      <c r="E844" s="176" t="s">
        <v>8144</v>
      </c>
      <c r="F844" s="176" t="s">
        <v>8143</v>
      </c>
      <c r="G844" s="177"/>
      <c r="H844" s="177"/>
      <c r="I844" s="176" t="s">
        <v>8142</v>
      </c>
      <c r="J844" s="178">
        <v>31.683168316831683</v>
      </c>
      <c r="K844" s="55">
        <v>8</v>
      </c>
      <c r="L844" s="176" t="s">
        <v>8138</v>
      </c>
      <c r="M844" s="176" t="s">
        <v>3186</v>
      </c>
      <c r="N844" s="179" t="s">
        <v>3172</v>
      </c>
      <c r="O844" s="56">
        <v>1</v>
      </c>
      <c r="P844" s="176" t="s">
        <v>8147</v>
      </c>
    </row>
    <row r="845" spans="1:16" ht="20.100000000000001" customHeight="1" x14ac:dyDescent="0.25">
      <c r="A845" s="175">
        <v>841</v>
      </c>
      <c r="B845" s="176" t="s">
        <v>8134</v>
      </c>
      <c r="C845" s="176" t="s">
        <v>8143</v>
      </c>
      <c r="D845" s="176" t="s">
        <v>8144</v>
      </c>
      <c r="E845" s="176" t="s">
        <v>8144</v>
      </c>
      <c r="F845" s="176" t="s">
        <v>8143</v>
      </c>
      <c r="G845" s="177"/>
      <c r="H845" s="177"/>
      <c r="I845" s="176" t="s">
        <v>8142</v>
      </c>
      <c r="J845" s="178">
        <v>15.841584158415841</v>
      </c>
      <c r="K845" s="55">
        <v>8</v>
      </c>
      <c r="L845" s="176" t="s">
        <v>8138</v>
      </c>
      <c r="M845" s="176" t="s">
        <v>3186</v>
      </c>
      <c r="N845" s="179" t="s">
        <v>3172</v>
      </c>
      <c r="O845" s="56">
        <v>1</v>
      </c>
      <c r="P845" s="176" t="s">
        <v>8147</v>
      </c>
    </row>
    <row r="846" spans="1:16" ht="20.100000000000001" customHeight="1" x14ac:dyDescent="0.25">
      <c r="A846" s="175">
        <v>842</v>
      </c>
      <c r="B846" s="176" t="s">
        <v>8134</v>
      </c>
      <c r="C846" s="176" t="s">
        <v>8143</v>
      </c>
      <c r="D846" s="176" t="s">
        <v>8144</v>
      </c>
      <c r="E846" s="176" t="s">
        <v>8144</v>
      </c>
      <c r="F846" s="176" t="s">
        <v>8143</v>
      </c>
      <c r="G846" s="177"/>
      <c r="H846" s="177"/>
      <c r="I846" s="176" t="s">
        <v>8142</v>
      </c>
      <c r="J846" s="178">
        <v>30.693069306930692</v>
      </c>
      <c r="K846" s="55">
        <v>8</v>
      </c>
      <c r="L846" s="176" t="s">
        <v>8138</v>
      </c>
      <c r="M846" s="176" t="s">
        <v>3186</v>
      </c>
      <c r="N846" s="179" t="s">
        <v>3172</v>
      </c>
      <c r="O846" s="56">
        <v>1</v>
      </c>
      <c r="P846" s="176" t="s">
        <v>8147</v>
      </c>
    </row>
    <row r="847" spans="1:16" ht="20.100000000000001" customHeight="1" x14ac:dyDescent="0.25">
      <c r="A847" s="175">
        <v>843</v>
      </c>
      <c r="B847" s="176" t="s">
        <v>8134</v>
      </c>
      <c r="C847" s="176" t="s">
        <v>8143</v>
      </c>
      <c r="D847" s="176" t="s">
        <v>8144</v>
      </c>
      <c r="E847" s="176" t="s">
        <v>8144</v>
      </c>
      <c r="F847" s="176" t="s">
        <v>8143</v>
      </c>
      <c r="G847" s="177"/>
      <c r="H847" s="177"/>
      <c r="I847" s="176" t="s">
        <v>8142</v>
      </c>
      <c r="J847" s="178">
        <v>32.67326732673267</v>
      </c>
      <c r="K847" s="55">
        <v>8</v>
      </c>
      <c r="L847" s="176" t="s">
        <v>8138</v>
      </c>
      <c r="M847" s="176" t="s">
        <v>3186</v>
      </c>
      <c r="N847" s="179" t="s">
        <v>3172</v>
      </c>
      <c r="O847" s="56">
        <v>1</v>
      </c>
      <c r="P847" s="176" t="s">
        <v>8147</v>
      </c>
    </row>
    <row r="848" spans="1:16" ht="20.100000000000001" customHeight="1" x14ac:dyDescent="0.25">
      <c r="A848" s="175">
        <v>844</v>
      </c>
      <c r="B848" s="176" t="s">
        <v>8134</v>
      </c>
      <c r="C848" s="176" t="s">
        <v>8143</v>
      </c>
      <c r="D848" s="176" t="s">
        <v>8144</v>
      </c>
      <c r="E848" s="176" t="s">
        <v>8144</v>
      </c>
      <c r="F848" s="176" t="s">
        <v>8143</v>
      </c>
      <c r="G848" s="177"/>
      <c r="H848" s="177"/>
      <c r="I848" s="176" t="s">
        <v>8142</v>
      </c>
      <c r="J848" s="178">
        <v>24.752475247524753</v>
      </c>
      <c r="K848" s="55">
        <v>8</v>
      </c>
      <c r="L848" s="176" t="s">
        <v>8138</v>
      </c>
      <c r="M848" s="176" t="s">
        <v>3186</v>
      </c>
      <c r="N848" s="179" t="s">
        <v>3172</v>
      </c>
      <c r="O848" s="56">
        <v>1</v>
      </c>
      <c r="P848" s="176" t="s">
        <v>8147</v>
      </c>
    </row>
    <row r="849" spans="1:16" ht="20.100000000000001" customHeight="1" x14ac:dyDescent="0.25">
      <c r="A849" s="175">
        <v>845</v>
      </c>
      <c r="B849" s="176" t="s">
        <v>8134</v>
      </c>
      <c r="C849" s="176" t="s">
        <v>8143</v>
      </c>
      <c r="D849" s="176" t="s">
        <v>8144</v>
      </c>
      <c r="E849" s="176" t="s">
        <v>8144</v>
      </c>
      <c r="F849" s="176" t="s">
        <v>8143</v>
      </c>
      <c r="G849" s="177"/>
      <c r="H849" s="177"/>
      <c r="I849" s="176" t="s">
        <v>8142</v>
      </c>
      <c r="J849" s="178">
        <v>24.752475247524753</v>
      </c>
      <c r="K849" s="55">
        <v>8</v>
      </c>
      <c r="L849" s="176" t="s">
        <v>8138</v>
      </c>
      <c r="M849" s="176" t="s">
        <v>3186</v>
      </c>
      <c r="N849" s="179" t="s">
        <v>3172</v>
      </c>
      <c r="O849" s="56">
        <v>1</v>
      </c>
      <c r="P849" s="176" t="s">
        <v>8147</v>
      </c>
    </row>
    <row r="850" spans="1:16" ht="20.100000000000001" customHeight="1" x14ac:dyDescent="0.25">
      <c r="A850" s="175">
        <v>846</v>
      </c>
      <c r="B850" s="176" t="s">
        <v>8134</v>
      </c>
      <c r="C850" s="176" t="s">
        <v>8143</v>
      </c>
      <c r="D850" s="176" t="s">
        <v>8144</v>
      </c>
      <c r="E850" s="176" t="s">
        <v>8144</v>
      </c>
      <c r="F850" s="176" t="s">
        <v>8143</v>
      </c>
      <c r="G850" s="177"/>
      <c r="H850" s="177"/>
      <c r="I850" s="176" t="s">
        <v>8137</v>
      </c>
      <c r="J850" s="178">
        <v>4.9504950495049505</v>
      </c>
      <c r="K850" s="55">
        <v>12</v>
      </c>
      <c r="L850" s="176" t="s">
        <v>8138</v>
      </c>
      <c r="M850" s="176" t="s">
        <v>3186</v>
      </c>
      <c r="N850" s="176" t="s">
        <v>3173</v>
      </c>
      <c r="O850" s="56">
        <v>1</v>
      </c>
      <c r="P850" s="176" t="s">
        <v>8147</v>
      </c>
    </row>
    <row r="851" spans="1:16" ht="20.100000000000001" customHeight="1" x14ac:dyDescent="0.25">
      <c r="A851" s="175">
        <v>847</v>
      </c>
      <c r="B851" s="176" t="s">
        <v>8134</v>
      </c>
      <c r="C851" s="176" t="s">
        <v>8143</v>
      </c>
      <c r="D851" s="176" t="s">
        <v>8144</v>
      </c>
      <c r="E851" s="176" t="s">
        <v>8144</v>
      </c>
      <c r="F851" s="176" t="s">
        <v>8143</v>
      </c>
      <c r="G851" s="177"/>
      <c r="H851" s="177"/>
      <c r="I851" s="176" t="s">
        <v>8137</v>
      </c>
      <c r="J851" s="178">
        <v>38.613861386138616</v>
      </c>
      <c r="K851" s="55">
        <v>12</v>
      </c>
      <c r="L851" s="176" t="s">
        <v>8138</v>
      </c>
      <c r="M851" s="176" t="s">
        <v>3186</v>
      </c>
      <c r="N851" s="176" t="s">
        <v>3173</v>
      </c>
      <c r="O851" s="56">
        <v>1</v>
      </c>
      <c r="P851" s="176" t="s">
        <v>8147</v>
      </c>
    </row>
    <row r="852" spans="1:16" ht="20.100000000000001" customHeight="1" x14ac:dyDescent="0.25">
      <c r="A852" s="175">
        <v>848</v>
      </c>
      <c r="B852" s="176" t="s">
        <v>8134</v>
      </c>
      <c r="C852" s="176" t="s">
        <v>8143</v>
      </c>
      <c r="D852" s="176" t="s">
        <v>8144</v>
      </c>
      <c r="E852" s="176" t="s">
        <v>8144</v>
      </c>
      <c r="F852" s="176" t="s">
        <v>8143</v>
      </c>
      <c r="G852" s="177"/>
      <c r="H852" s="177"/>
      <c r="I852" s="176" t="s">
        <v>8137</v>
      </c>
      <c r="J852" s="178">
        <v>58.415841584158414</v>
      </c>
      <c r="K852" s="55">
        <v>12</v>
      </c>
      <c r="L852" s="176" t="s">
        <v>8138</v>
      </c>
      <c r="M852" s="176" t="s">
        <v>3186</v>
      </c>
      <c r="N852" s="176" t="s">
        <v>3173</v>
      </c>
      <c r="O852" s="56">
        <v>1</v>
      </c>
      <c r="P852" s="176" t="s">
        <v>8147</v>
      </c>
    </row>
    <row r="853" spans="1:16" ht="20.100000000000001" customHeight="1" x14ac:dyDescent="0.25">
      <c r="A853" s="175">
        <v>849</v>
      </c>
      <c r="B853" s="176" t="s">
        <v>8134</v>
      </c>
      <c r="C853" s="176" t="s">
        <v>8143</v>
      </c>
      <c r="D853" s="176" t="s">
        <v>8144</v>
      </c>
      <c r="E853" s="176" t="s">
        <v>8144</v>
      </c>
      <c r="F853" s="176" t="s">
        <v>8143</v>
      </c>
      <c r="G853" s="177"/>
      <c r="H853" s="177"/>
      <c r="I853" s="176" t="s">
        <v>8137</v>
      </c>
      <c r="J853" s="178">
        <v>39.603960396039604</v>
      </c>
      <c r="K853" s="55">
        <v>12</v>
      </c>
      <c r="L853" s="176" t="s">
        <v>8138</v>
      </c>
      <c r="M853" s="176" t="s">
        <v>3186</v>
      </c>
      <c r="N853" s="176" t="s">
        <v>3173</v>
      </c>
      <c r="O853" s="56">
        <v>1</v>
      </c>
      <c r="P853" s="176" t="s">
        <v>8147</v>
      </c>
    </row>
    <row r="854" spans="1:16" ht="20.100000000000001" customHeight="1" x14ac:dyDescent="0.25">
      <c r="A854" s="175">
        <v>850</v>
      </c>
      <c r="B854" s="176" t="s">
        <v>8134</v>
      </c>
      <c r="C854" s="176" t="s">
        <v>8143</v>
      </c>
      <c r="D854" s="176" t="s">
        <v>8144</v>
      </c>
      <c r="E854" s="176" t="s">
        <v>8144</v>
      </c>
      <c r="F854" s="176" t="s">
        <v>8143</v>
      </c>
      <c r="G854" s="177"/>
      <c r="H854" s="177"/>
      <c r="I854" s="176" t="s">
        <v>8137</v>
      </c>
      <c r="J854" s="178">
        <v>14.851485148514852</v>
      </c>
      <c r="K854" s="55">
        <v>12</v>
      </c>
      <c r="L854" s="176" t="s">
        <v>8138</v>
      </c>
      <c r="M854" s="176" t="s">
        <v>3186</v>
      </c>
      <c r="N854" s="176" t="s">
        <v>3173</v>
      </c>
      <c r="O854" s="56">
        <v>1</v>
      </c>
      <c r="P854" s="176" t="s">
        <v>8147</v>
      </c>
    </row>
    <row r="855" spans="1:16" ht="20.100000000000001" customHeight="1" x14ac:dyDescent="0.25">
      <c r="A855" s="175">
        <v>851</v>
      </c>
      <c r="B855" s="176" t="s">
        <v>8134</v>
      </c>
      <c r="C855" s="176" t="s">
        <v>8143</v>
      </c>
      <c r="D855" s="176" t="s">
        <v>8144</v>
      </c>
      <c r="E855" s="176" t="s">
        <v>8144</v>
      </c>
      <c r="F855" s="176" t="s">
        <v>8143</v>
      </c>
      <c r="G855" s="177"/>
      <c r="H855" s="177"/>
      <c r="I855" s="176" t="s">
        <v>8137</v>
      </c>
      <c r="J855" s="178">
        <v>64.356435643564353</v>
      </c>
      <c r="K855" s="55">
        <v>12</v>
      </c>
      <c r="L855" s="176" t="s">
        <v>8138</v>
      </c>
      <c r="M855" s="176" t="s">
        <v>3186</v>
      </c>
      <c r="N855" s="176" t="s">
        <v>3173</v>
      </c>
      <c r="O855" s="56">
        <v>1</v>
      </c>
      <c r="P855" s="176" t="s">
        <v>8147</v>
      </c>
    </row>
    <row r="856" spans="1:16" ht="20.100000000000001" customHeight="1" x14ac:dyDescent="0.25">
      <c r="A856" s="175">
        <v>852</v>
      </c>
      <c r="B856" s="176" t="s">
        <v>8134</v>
      </c>
      <c r="C856" s="176" t="s">
        <v>8143</v>
      </c>
      <c r="D856" s="176" t="s">
        <v>8144</v>
      </c>
      <c r="E856" s="176" t="s">
        <v>8144</v>
      </c>
      <c r="F856" s="176" t="s">
        <v>8143</v>
      </c>
      <c r="G856" s="177"/>
      <c r="H856" s="177"/>
      <c r="I856" s="176" t="s">
        <v>8137</v>
      </c>
      <c r="J856" s="178">
        <v>57.425742574257427</v>
      </c>
      <c r="K856" s="55">
        <v>12</v>
      </c>
      <c r="L856" s="176" t="s">
        <v>8138</v>
      </c>
      <c r="M856" s="176" t="s">
        <v>3186</v>
      </c>
      <c r="N856" s="176" t="s">
        <v>3173</v>
      </c>
      <c r="O856" s="56">
        <v>1</v>
      </c>
      <c r="P856" s="176" t="s">
        <v>8147</v>
      </c>
    </row>
    <row r="857" spans="1:16" ht="20.100000000000001" customHeight="1" x14ac:dyDescent="0.25">
      <c r="A857" s="175">
        <v>853</v>
      </c>
      <c r="B857" s="176" t="s">
        <v>8134</v>
      </c>
      <c r="C857" s="176" t="s">
        <v>8143</v>
      </c>
      <c r="D857" s="176" t="s">
        <v>8144</v>
      </c>
      <c r="E857" s="176" t="s">
        <v>8144</v>
      </c>
      <c r="F857" s="176" t="s">
        <v>8143</v>
      </c>
      <c r="G857" s="177"/>
      <c r="H857" s="177"/>
      <c r="I857" s="176" t="s">
        <v>8137</v>
      </c>
      <c r="J857" s="178">
        <v>29.702970297029704</v>
      </c>
      <c r="K857" s="55">
        <v>12</v>
      </c>
      <c r="L857" s="176" t="s">
        <v>8138</v>
      </c>
      <c r="M857" s="176" t="s">
        <v>3186</v>
      </c>
      <c r="N857" s="176" t="s">
        <v>3173</v>
      </c>
      <c r="O857" s="56">
        <v>1</v>
      </c>
      <c r="P857" s="176" t="s">
        <v>8147</v>
      </c>
    </row>
    <row r="858" spans="1:16" ht="20.100000000000001" customHeight="1" x14ac:dyDescent="0.25">
      <c r="A858" s="175">
        <v>854</v>
      </c>
      <c r="B858" s="176" t="s">
        <v>8134</v>
      </c>
      <c r="C858" s="176" t="s">
        <v>8143</v>
      </c>
      <c r="D858" s="176" t="s">
        <v>8144</v>
      </c>
      <c r="E858" s="176" t="s">
        <v>8144</v>
      </c>
      <c r="F858" s="176" t="s">
        <v>8143</v>
      </c>
      <c r="G858" s="177"/>
      <c r="H858" s="177"/>
      <c r="I858" s="176" t="s">
        <v>8137</v>
      </c>
      <c r="J858" s="178">
        <v>59.405940594059409</v>
      </c>
      <c r="K858" s="55">
        <v>12</v>
      </c>
      <c r="L858" s="176" t="s">
        <v>8138</v>
      </c>
      <c r="M858" s="176" t="s">
        <v>3186</v>
      </c>
      <c r="N858" s="176" t="s">
        <v>3173</v>
      </c>
      <c r="O858" s="56">
        <v>1</v>
      </c>
      <c r="P858" s="176" t="s">
        <v>8147</v>
      </c>
    </row>
    <row r="859" spans="1:16" ht="20.100000000000001" customHeight="1" x14ac:dyDescent="0.25">
      <c r="A859" s="175">
        <v>855</v>
      </c>
      <c r="B859" s="176" t="s">
        <v>8134</v>
      </c>
      <c r="C859" s="176" t="s">
        <v>8143</v>
      </c>
      <c r="D859" s="176" t="s">
        <v>8144</v>
      </c>
      <c r="E859" s="176" t="s">
        <v>8144</v>
      </c>
      <c r="F859" s="176" t="s">
        <v>8143</v>
      </c>
      <c r="G859" s="177"/>
      <c r="H859" s="177"/>
      <c r="I859" s="176" t="s">
        <v>8137</v>
      </c>
      <c r="J859" s="178">
        <v>57.425742574257427</v>
      </c>
      <c r="K859" s="55">
        <v>12</v>
      </c>
      <c r="L859" s="176" t="s">
        <v>8138</v>
      </c>
      <c r="M859" s="176" t="s">
        <v>3186</v>
      </c>
      <c r="N859" s="176" t="s">
        <v>3173</v>
      </c>
      <c r="O859" s="56">
        <v>1</v>
      </c>
      <c r="P859" s="176" t="s">
        <v>8147</v>
      </c>
    </row>
    <row r="860" spans="1:16" ht="20.100000000000001" customHeight="1" x14ac:dyDescent="0.25">
      <c r="A860" s="175">
        <v>856</v>
      </c>
      <c r="B860" s="176" t="s">
        <v>8134</v>
      </c>
      <c r="C860" s="176" t="s">
        <v>8143</v>
      </c>
      <c r="D860" s="176" t="s">
        <v>8144</v>
      </c>
      <c r="E860" s="176" t="s">
        <v>8144</v>
      </c>
      <c r="F860" s="176" t="s">
        <v>8143</v>
      </c>
      <c r="G860" s="177"/>
      <c r="H860" s="177"/>
      <c r="I860" s="176" t="s">
        <v>8137</v>
      </c>
      <c r="J860" s="178">
        <v>58.415841584158414</v>
      </c>
      <c r="K860" s="55">
        <v>12</v>
      </c>
      <c r="L860" s="176" t="s">
        <v>8138</v>
      </c>
      <c r="M860" s="176" t="s">
        <v>3186</v>
      </c>
      <c r="N860" s="176" t="s">
        <v>3173</v>
      </c>
      <c r="O860" s="56">
        <v>1</v>
      </c>
      <c r="P860" s="176" t="s">
        <v>8147</v>
      </c>
    </row>
    <row r="861" spans="1:16" ht="20.100000000000001" customHeight="1" x14ac:dyDescent="0.25">
      <c r="A861" s="175">
        <v>857</v>
      </c>
      <c r="B861" s="176" t="s">
        <v>8134</v>
      </c>
      <c r="C861" s="176" t="s">
        <v>8143</v>
      </c>
      <c r="D861" s="176" t="s">
        <v>8144</v>
      </c>
      <c r="E861" s="176" t="s">
        <v>8144</v>
      </c>
      <c r="F861" s="176" t="s">
        <v>8143</v>
      </c>
      <c r="G861" s="177"/>
      <c r="H861" s="177"/>
      <c r="I861" s="176" t="s">
        <v>8137</v>
      </c>
      <c r="J861" s="178">
        <v>20.792079207920793</v>
      </c>
      <c r="K861" s="55">
        <v>12</v>
      </c>
      <c r="L861" s="176" t="s">
        <v>8138</v>
      </c>
      <c r="M861" s="176" t="s">
        <v>3186</v>
      </c>
      <c r="N861" s="176" t="s">
        <v>3173</v>
      </c>
      <c r="O861" s="56">
        <v>1</v>
      </c>
      <c r="P861" s="176" t="s">
        <v>8147</v>
      </c>
    </row>
    <row r="862" spans="1:16" ht="20.100000000000001" customHeight="1" x14ac:dyDescent="0.25">
      <c r="A862" s="175">
        <v>858</v>
      </c>
      <c r="B862" s="176" t="s">
        <v>8134</v>
      </c>
      <c r="C862" s="176" t="s">
        <v>8143</v>
      </c>
      <c r="D862" s="176" t="s">
        <v>8144</v>
      </c>
      <c r="E862" s="176" t="s">
        <v>8144</v>
      </c>
      <c r="F862" s="176" t="s">
        <v>8143</v>
      </c>
      <c r="G862" s="177"/>
      <c r="H862" s="177"/>
      <c r="I862" s="176" t="s">
        <v>8137</v>
      </c>
      <c r="J862" s="178">
        <v>30.693069306930692</v>
      </c>
      <c r="K862" s="55">
        <v>12</v>
      </c>
      <c r="L862" s="176" t="s">
        <v>8138</v>
      </c>
      <c r="M862" s="176" t="s">
        <v>3186</v>
      </c>
      <c r="N862" s="176" t="s">
        <v>3173</v>
      </c>
      <c r="O862" s="56">
        <v>1</v>
      </c>
      <c r="P862" s="176" t="s">
        <v>8147</v>
      </c>
    </row>
    <row r="863" spans="1:16" ht="20.100000000000001" customHeight="1" x14ac:dyDescent="0.25">
      <c r="A863" s="175">
        <v>859</v>
      </c>
      <c r="B863" s="176" t="s">
        <v>8134</v>
      </c>
      <c r="C863" s="176" t="s">
        <v>8143</v>
      </c>
      <c r="D863" s="176" t="s">
        <v>8144</v>
      </c>
      <c r="E863" s="176" t="s">
        <v>8144</v>
      </c>
      <c r="F863" s="176" t="s">
        <v>8143</v>
      </c>
      <c r="G863" s="177"/>
      <c r="H863" s="177"/>
      <c r="I863" s="176" t="s">
        <v>8137</v>
      </c>
      <c r="J863" s="178">
        <v>29.702970297029704</v>
      </c>
      <c r="K863" s="55">
        <v>12</v>
      </c>
      <c r="L863" s="176" t="s">
        <v>8138</v>
      </c>
      <c r="M863" s="176" t="s">
        <v>3186</v>
      </c>
      <c r="N863" s="176" t="s">
        <v>3173</v>
      </c>
      <c r="O863" s="56">
        <v>1</v>
      </c>
      <c r="P863" s="176" t="s">
        <v>8147</v>
      </c>
    </row>
    <row r="864" spans="1:16" ht="20.100000000000001" customHeight="1" x14ac:dyDescent="0.25">
      <c r="A864" s="175">
        <v>860</v>
      </c>
      <c r="B864" s="176" t="s">
        <v>8134</v>
      </c>
      <c r="C864" s="176" t="s">
        <v>8143</v>
      </c>
      <c r="D864" s="176" t="s">
        <v>8144</v>
      </c>
      <c r="E864" s="176" t="s">
        <v>8144</v>
      </c>
      <c r="F864" s="176" t="s">
        <v>8143</v>
      </c>
      <c r="G864" s="177"/>
      <c r="H864" s="177"/>
      <c r="I864" s="176" t="s">
        <v>8137</v>
      </c>
      <c r="J864" s="178">
        <v>33.663366336633665</v>
      </c>
      <c r="K864" s="55">
        <v>12</v>
      </c>
      <c r="L864" s="176" t="s">
        <v>8138</v>
      </c>
      <c r="M864" s="176" t="s">
        <v>3186</v>
      </c>
      <c r="N864" s="176" t="s">
        <v>3173</v>
      </c>
      <c r="O864" s="56">
        <v>1</v>
      </c>
      <c r="P864" s="176" t="s">
        <v>8147</v>
      </c>
    </row>
    <row r="865" spans="1:16" ht="20.100000000000001" customHeight="1" x14ac:dyDescent="0.25">
      <c r="A865" s="175">
        <v>861</v>
      </c>
      <c r="B865" s="176" t="s">
        <v>8134</v>
      </c>
      <c r="C865" s="176" t="s">
        <v>8143</v>
      </c>
      <c r="D865" s="176" t="s">
        <v>8144</v>
      </c>
      <c r="E865" s="176" t="s">
        <v>8144</v>
      </c>
      <c r="F865" s="176" t="s">
        <v>8143</v>
      </c>
      <c r="G865" s="177"/>
      <c r="H865" s="177"/>
      <c r="I865" s="176" t="s">
        <v>8137</v>
      </c>
      <c r="J865" s="178">
        <v>25.742574257425744</v>
      </c>
      <c r="K865" s="55">
        <v>12</v>
      </c>
      <c r="L865" s="176" t="s">
        <v>8138</v>
      </c>
      <c r="M865" s="176" t="s">
        <v>3186</v>
      </c>
      <c r="N865" s="176" t="s">
        <v>3173</v>
      </c>
      <c r="O865" s="56">
        <v>1</v>
      </c>
      <c r="P865" s="176" t="s">
        <v>8147</v>
      </c>
    </row>
    <row r="866" spans="1:16" ht="20.100000000000001" customHeight="1" x14ac:dyDescent="0.25">
      <c r="A866" s="175">
        <v>862</v>
      </c>
      <c r="B866" s="176" t="s">
        <v>8134</v>
      </c>
      <c r="C866" s="176" t="s">
        <v>8143</v>
      </c>
      <c r="D866" s="176" t="s">
        <v>8144</v>
      </c>
      <c r="E866" s="176" t="s">
        <v>8144</v>
      </c>
      <c r="F866" s="176" t="s">
        <v>8143</v>
      </c>
      <c r="G866" s="177"/>
      <c r="H866" s="177"/>
      <c r="I866" s="176" t="s">
        <v>8137</v>
      </c>
      <c r="J866" s="178">
        <v>30.693069306930692</v>
      </c>
      <c r="K866" s="55">
        <v>12</v>
      </c>
      <c r="L866" s="176" t="s">
        <v>8138</v>
      </c>
      <c r="M866" s="176" t="s">
        <v>3186</v>
      </c>
      <c r="N866" s="176" t="s">
        <v>3173</v>
      </c>
      <c r="O866" s="56">
        <v>1</v>
      </c>
      <c r="P866" s="176" t="s">
        <v>8147</v>
      </c>
    </row>
    <row r="867" spans="1:16" ht="20.100000000000001" customHeight="1" x14ac:dyDescent="0.25">
      <c r="A867" s="175">
        <v>863</v>
      </c>
      <c r="B867" s="176" t="s">
        <v>8134</v>
      </c>
      <c r="C867" s="176" t="s">
        <v>8143</v>
      </c>
      <c r="D867" s="176" t="s">
        <v>8144</v>
      </c>
      <c r="E867" s="176" t="s">
        <v>8144</v>
      </c>
      <c r="F867" s="176" t="s">
        <v>8143</v>
      </c>
      <c r="G867" s="177"/>
      <c r="H867" s="177"/>
      <c r="I867" s="176" t="s">
        <v>8142</v>
      </c>
      <c r="J867" s="178">
        <v>28.712871287128714</v>
      </c>
      <c r="K867" s="55">
        <v>8</v>
      </c>
      <c r="L867" s="176" t="s">
        <v>8138</v>
      </c>
      <c r="M867" s="176" t="s">
        <v>3186</v>
      </c>
      <c r="N867" s="179" t="s">
        <v>3172</v>
      </c>
      <c r="O867" s="56">
        <v>1</v>
      </c>
      <c r="P867" s="176" t="s">
        <v>8147</v>
      </c>
    </row>
    <row r="868" spans="1:16" ht="20.100000000000001" customHeight="1" x14ac:dyDescent="0.25">
      <c r="A868" s="175">
        <v>864</v>
      </c>
      <c r="B868" s="176" t="s">
        <v>8134</v>
      </c>
      <c r="C868" s="176" t="s">
        <v>8143</v>
      </c>
      <c r="D868" s="176" t="s">
        <v>8144</v>
      </c>
      <c r="E868" s="176" t="s">
        <v>8144</v>
      </c>
      <c r="F868" s="176" t="s">
        <v>8143</v>
      </c>
      <c r="G868" s="177"/>
      <c r="H868" s="177"/>
      <c r="I868" s="176" t="s">
        <v>8137</v>
      </c>
      <c r="J868" s="178">
        <v>41.584158415841586</v>
      </c>
      <c r="K868" s="55">
        <v>12</v>
      </c>
      <c r="L868" s="176" t="s">
        <v>8138</v>
      </c>
      <c r="M868" s="176" t="s">
        <v>3186</v>
      </c>
      <c r="N868" s="176" t="s">
        <v>3173</v>
      </c>
      <c r="O868" s="56">
        <v>1</v>
      </c>
      <c r="P868" s="176" t="s">
        <v>8147</v>
      </c>
    </row>
    <row r="869" spans="1:16" ht="20.100000000000001" customHeight="1" x14ac:dyDescent="0.25">
      <c r="A869" s="175">
        <v>865</v>
      </c>
      <c r="B869" s="176" t="s">
        <v>8134</v>
      </c>
      <c r="C869" s="176" t="s">
        <v>8143</v>
      </c>
      <c r="D869" s="176" t="s">
        <v>8144</v>
      </c>
      <c r="E869" s="176" t="s">
        <v>8144</v>
      </c>
      <c r="F869" s="176" t="s">
        <v>8143</v>
      </c>
      <c r="G869" s="177"/>
      <c r="H869" s="177"/>
      <c r="I869" s="176" t="s">
        <v>8142</v>
      </c>
      <c r="J869" s="178">
        <v>38.613861386138616</v>
      </c>
      <c r="K869" s="55">
        <v>8</v>
      </c>
      <c r="L869" s="176" t="s">
        <v>8138</v>
      </c>
      <c r="M869" s="176" t="s">
        <v>3186</v>
      </c>
      <c r="N869" s="179" t="s">
        <v>3172</v>
      </c>
      <c r="O869" s="56">
        <v>1</v>
      </c>
      <c r="P869" s="176" t="s">
        <v>8147</v>
      </c>
    </row>
    <row r="870" spans="1:16" ht="20.100000000000001" customHeight="1" x14ac:dyDescent="0.25">
      <c r="A870" s="175">
        <v>866</v>
      </c>
      <c r="B870" s="176" t="s">
        <v>8134</v>
      </c>
      <c r="C870" s="176" t="s">
        <v>8143</v>
      </c>
      <c r="D870" s="176" t="s">
        <v>8144</v>
      </c>
      <c r="E870" s="176" t="s">
        <v>8144</v>
      </c>
      <c r="F870" s="176" t="s">
        <v>8143</v>
      </c>
      <c r="G870" s="177"/>
      <c r="H870" s="177"/>
      <c r="I870" s="176" t="s">
        <v>8137</v>
      </c>
      <c r="J870" s="178">
        <v>26.732673267326732</v>
      </c>
      <c r="K870" s="55">
        <v>12</v>
      </c>
      <c r="L870" s="176" t="s">
        <v>8138</v>
      </c>
      <c r="M870" s="176" t="s">
        <v>3186</v>
      </c>
      <c r="N870" s="176" t="s">
        <v>3173</v>
      </c>
      <c r="O870" s="56">
        <v>1</v>
      </c>
      <c r="P870" s="176" t="s">
        <v>8147</v>
      </c>
    </row>
    <row r="871" spans="1:16" ht="20.100000000000001" customHeight="1" x14ac:dyDescent="0.25">
      <c r="A871" s="175">
        <v>867</v>
      </c>
      <c r="B871" s="176" t="s">
        <v>8134</v>
      </c>
      <c r="C871" s="176" t="s">
        <v>8143</v>
      </c>
      <c r="D871" s="176" t="s">
        <v>8144</v>
      </c>
      <c r="E871" s="176" t="s">
        <v>8144</v>
      </c>
      <c r="F871" s="176" t="s">
        <v>8143</v>
      </c>
      <c r="G871" s="177"/>
      <c r="H871" s="177"/>
      <c r="I871" s="176" t="s">
        <v>8142</v>
      </c>
      <c r="J871" s="178">
        <v>30.693069306930692</v>
      </c>
      <c r="K871" s="55">
        <v>8</v>
      </c>
      <c r="L871" s="176" t="s">
        <v>8138</v>
      </c>
      <c r="M871" s="176" t="s">
        <v>3186</v>
      </c>
      <c r="N871" s="179" t="s">
        <v>3172</v>
      </c>
      <c r="O871" s="56">
        <v>1</v>
      </c>
      <c r="P871" s="176" t="s">
        <v>8147</v>
      </c>
    </row>
    <row r="872" spans="1:16" ht="20.100000000000001" customHeight="1" x14ac:dyDescent="0.25">
      <c r="A872" s="175">
        <v>868</v>
      </c>
      <c r="B872" s="176" t="s">
        <v>8134</v>
      </c>
      <c r="C872" s="176" t="s">
        <v>8143</v>
      </c>
      <c r="D872" s="176" t="s">
        <v>8144</v>
      </c>
      <c r="E872" s="176" t="s">
        <v>8144</v>
      </c>
      <c r="F872" s="176" t="s">
        <v>8143</v>
      </c>
      <c r="G872" s="177"/>
      <c r="H872" s="177"/>
      <c r="I872" s="176" t="s">
        <v>8142</v>
      </c>
      <c r="J872" s="178">
        <v>35.643564356435647</v>
      </c>
      <c r="K872" s="55">
        <v>8</v>
      </c>
      <c r="L872" s="176" t="s">
        <v>8138</v>
      </c>
      <c r="M872" s="176" t="s">
        <v>3186</v>
      </c>
      <c r="N872" s="179" t="s">
        <v>3172</v>
      </c>
      <c r="O872" s="56">
        <v>1</v>
      </c>
      <c r="P872" s="176" t="s">
        <v>8147</v>
      </c>
    </row>
    <row r="873" spans="1:16" ht="20.100000000000001" customHeight="1" x14ac:dyDescent="0.25">
      <c r="A873" s="175">
        <v>869</v>
      </c>
      <c r="B873" s="176" t="s">
        <v>8134</v>
      </c>
      <c r="C873" s="176" t="s">
        <v>8143</v>
      </c>
      <c r="D873" s="176" t="s">
        <v>8144</v>
      </c>
      <c r="E873" s="176" t="s">
        <v>8144</v>
      </c>
      <c r="F873" s="176" t="s">
        <v>8143</v>
      </c>
      <c r="G873" s="177"/>
      <c r="H873" s="177"/>
      <c r="I873" s="176" t="s">
        <v>8142</v>
      </c>
      <c r="J873" s="178">
        <v>29.702970297029704</v>
      </c>
      <c r="K873" s="55">
        <v>8</v>
      </c>
      <c r="L873" s="176" t="s">
        <v>8138</v>
      </c>
      <c r="M873" s="176" t="s">
        <v>3186</v>
      </c>
      <c r="N873" s="179" t="s">
        <v>3172</v>
      </c>
      <c r="O873" s="56">
        <v>1</v>
      </c>
      <c r="P873" s="176" t="s">
        <v>8147</v>
      </c>
    </row>
    <row r="874" spans="1:16" ht="20.100000000000001" customHeight="1" x14ac:dyDescent="0.25">
      <c r="A874" s="175">
        <v>870</v>
      </c>
      <c r="B874" s="176" t="s">
        <v>8134</v>
      </c>
      <c r="C874" s="176" t="s">
        <v>8143</v>
      </c>
      <c r="D874" s="176" t="s">
        <v>8144</v>
      </c>
      <c r="E874" s="176" t="s">
        <v>8144</v>
      </c>
      <c r="F874" s="176" t="s">
        <v>8143</v>
      </c>
      <c r="G874" s="177"/>
      <c r="H874" s="177"/>
      <c r="I874" s="176" t="s">
        <v>8142</v>
      </c>
      <c r="J874" s="178">
        <v>35.643564356435647</v>
      </c>
      <c r="K874" s="55">
        <v>8</v>
      </c>
      <c r="L874" s="176" t="s">
        <v>8138</v>
      </c>
      <c r="M874" s="176" t="s">
        <v>3186</v>
      </c>
      <c r="N874" s="179" t="s">
        <v>3172</v>
      </c>
      <c r="O874" s="56">
        <v>1</v>
      </c>
      <c r="P874" s="176" t="s">
        <v>8147</v>
      </c>
    </row>
    <row r="875" spans="1:16" ht="20.100000000000001" customHeight="1" x14ac:dyDescent="0.25">
      <c r="A875" s="175">
        <v>871</v>
      </c>
      <c r="B875" s="176" t="s">
        <v>8134</v>
      </c>
      <c r="C875" s="176" t="s">
        <v>8143</v>
      </c>
      <c r="D875" s="176" t="s">
        <v>8144</v>
      </c>
      <c r="E875" s="176" t="s">
        <v>8144</v>
      </c>
      <c r="F875" s="176" t="s">
        <v>8143</v>
      </c>
      <c r="G875" s="177"/>
      <c r="H875" s="177"/>
      <c r="I875" s="176" t="s">
        <v>8137</v>
      </c>
      <c r="J875" s="178">
        <v>39.603960396039604</v>
      </c>
      <c r="K875" s="55">
        <v>12</v>
      </c>
      <c r="L875" s="176" t="s">
        <v>8138</v>
      </c>
      <c r="M875" s="176" t="s">
        <v>3186</v>
      </c>
      <c r="N875" s="176" t="s">
        <v>3173</v>
      </c>
      <c r="O875" s="56">
        <v>1</v>
      </c>
      <c r="P875" s="176" t="s">
        <v>8147</v>
      </c>
    </row>
    <row r="876" spans="1:16" ht="20.100000000000001" customHeight="1" x14ac:dyDescent="0.25">
      <c r="A876" s="175">
        <v>872</v>
      </c>
      <c r="B876" s="176" t="s">
        <v>8134</v>
      </c>
      <c r="C876" s="176" t="s">
        <v>8143</v>
      </c>
      <c r="D876" s="176" t="s">
        <v>8144</v>
      </c>
      <c r="E876" s="176" t="s">
        <v>8144</v>
      </c>
      <c r="F876" s="176" t="s">
        <v>8143</v>
      </c>
      <c r="G876" s="177"/>
      <c r="H876" s="177"/>
      <c r="I876" s="176" t="s">
        <v>8142</v>
      </c>
      <c r="J876" s="178">
        <v>20.792079207920793</v>
      </c>
      <c r="K876" s="55">
        <v>8</v>
      </c>
      <c r="L876" s="176" t="s">
        <v>8138</v>
      </c>
      <c r="M876" s="176" t="s">
        <v>3186</v>
      </c>
      <c r="N876" s="179" t="s">
        <v>3172</v>
      </c>
      <c r="O876" s="56">
        <v>1</v>
      </c>
      <c r="P876" s="176" t="s">
        <v>8147</v>
      </c>
    </row>
    <row r="877" spans="1:16" ht="20.100000000000001" customHeight="1" x14ac:dyDescent="0.25">
      <c r="A877" s="175">
        <v>873</v>
      </c>
      <c r="B877" s="176" t="s">
        <v>8134</v>
      </c>
      <c r="C877" s="176" t="s">
        <v>8143</v>
      </c>
      <c r="D877" s="176" t="s">
        <v>8144</v>
      </c>
      <c r="E877" s="176" t="s">
        <v>8144</v>
      </c>
      <c r="F877" s="176" t="s">
        <v>8143</v>
      </c>
      <c r="G877" s="177"/>
      <c r="H877" s="177"/>
      <c r="I877" s="176" t="s">
        <v>8142</v>
      </c>
      <c r="J877" s="178">
        <v>27.722772277227723</v>
      </c>
      <c r="K877" s="55">
        <v>8</v>
      </c>
      <c r="L877" s="176" t="s">
        <v>8138</v>
      </c>
      <c r="M877" s="176" t="s">
        <v>3186</v>
      </c>
      <c r="N877" s="179" t="s">
        <v>3172</v>
      </c>
      <c r="O877" s="56">
        <v>1</v>
      </c>
      <c r="P877" s="176" t="s">
        <v>8147</v>
      </c>
    </row>
    <row r="878" spans="1:16" ht="20.100000000000001" customHeight="1" x14ac:dyDescent="0.25">
      <c r="A878" s="175">
        <v>874</v>
      </c>
      <c r="B878" s="176" t="s">
        <v>8134</v>
      </c>
      <c r="C878" s="176" t="s">
        <v>8143</v>
      </c>
      <c r="D878" s="176" t="s">
        <v>8144</v>
      </c>
      <c r="E878" s="176" t="s">
        <v>8144</v>
      </c>
      <c r="F878" s="176" t="s">
        <v>8143</v>
      </c>
      <c r="G878" s="177"/>
      <c r="H878" s="177"/>
      <c r="I878" s="176" t="s">
        <v>8142</v>
      </c>
      <c r="J878" s="178">
        <v>25.742574257425744</v>
      </c>
      <c r="K878" s="55">
        <v>8</v>
      </c>
      <c r="L878" s="176" t="s">
        <v>8138</v>
      </c>
      <c r="M878" s="176" t="s">
        <v>3186</v>
      </c>
      <c r="N878" s="179" t="s">
        <v>3172</v>
      </c>
      <c r="O878" s="56">
        <v>1</v>
      </c>
      <c r="P878" s="176" t="s">
        <v>8147</v>
      </c>
    </row>
    <row r="879" spans="1:16" ht="20.100000000000001" customHeight="1" x14ac:dyDescent="0.25">
      <c r="A879" s="175">
        <v>875</v>
      </c>
      <c r="B879" s="176" t="s">
        <v>8134</v>
      </c>
      <c r="C879" s="176" t="s">
        <v>8143</v>
      </c>
      <c r="D879" s="176" t="s">
        <v>8144</v>
      </c>
      <c r="E879" s="176" t="s">
        <v>8144</v>
      </c>
      <c r="F879" s="176" t="s">
        <v>8143</v>
      </c>
      <c r="G879" s="177"/>
      <c r="H879" s="177"/>
      <c r="I879" s="176" t="s">
        <v>8142</v>
      </c>
      <c r="J879" s="178">
        <v>26.732673267326732</v>
      </c>
      <c r="K879" s="55">
        <v>8</v>
      </c>
      <c r="L879" s="176" t="s">
        <v>8138</v>
      </c>
      <c r="M879" s="176" t="s">
        <v>3186</v>
      </c>
      <c r="N879" s="179" t="s">
        <v>3172</v>
      </c>
      <c r="O879" s="56">
        <v>1</v>
      </c>
      <c r="P879" s="176" t="s">
        <v>8147</v>
      </c>
    </row>
    <row r="880" spans="1:16" ht="20.100000000000001" customHeight="1" x14ac:dyDescent="0.25">
      <c r="A880" s="175">
        <v>876</v>
      </c>
      <c r="B880" s="176" t="s">
        <v>8134</v>
      </c>
      <c r="C880" s="176" t="s">
        <v>8143</v>
      </c>
      <c r="D880" s="176" t="s">
        <v>8144</v>
      </c>
      <c r="E880" s="176" t="s">
        <v>8144</v>
      </c>
      <c r="F880" s="176" t="s">
        <v>8143</v>
      </c>
      <c r="G880" s="177"/>
      <c r="H880" s="177"/>
      <c r="I880" s="176" t="s">
        <v>8142</v>
      </c>
      <c r="J880" s="178">
        <v>24.752475247524753</v>
      </c>
      <c r="K880" s="55">
        <v>8</v>
      </c>
      <c r="L880" s="176" t="s">
        <v>8138</v>
      </c>
      <c r="M880" s="176" t="s">
        <v>3186</v>
      </c>
      <c r="N880" s="179" t="s">
        <v>3172</v>
      </c>
      <c r="O880" s="56">
        <v>1</v>
      </c>
      <c r="P880" s="176" t="s">
        <v>8147</v>
      </c>
    </row>
    <row r="881" spans="1:16" ht="20.100000000000001" customHeight="1" x14ac:dyDescent="0.25">
      <c r="A881" s="175">
        <v>877</v>
      </c>
      <c r="B881" s="176" t="s">
        <v>8134</v>
      </c>
      <c r="C881" s="176" t="s">
        <v>8143</v>
      </c>
      <c r="D881" s="176" t="s">
        <v>8144</v>
      </c>
      <c r="E881" s="176" t="s">
        <v>8144</v>
      </c>
      <c r="F881" s="176" t="s">
        <v>8143</v>
      </c>
      <c r="G881" s="177"/>
      <c r="H881" s="177"/>
      <c r="I881" s="176" t="s">
        <v>8142</v>
      </c>
      <c r="J881" s="178">
        <v>39.603960396039604</v>
      </c>
      <c r="K881" s="55">
        <v>8</v>
      </c>
      <c r="L881" s="176" t="s">
        <v>8138</v>
      </c>
      <c r="M881" s="176" t="s">
        <v>3186</v>
      </c>
      <c r="N881" s="179" t="s">
        <v>3172</v>
      </c>
      <c r="O881" s="56">
        <v>1</v>
      </c>
      <c r="P881" s="176" t="s">
        <v>8147</v>
      </c>
    </row>
    <row r="882" spans="1:16" ht="20.100000000000001" customHeight="1" x14ac:dyDescent="0.25">
      <c r="A882" s="175">
        <v>878</v>
      </c>
      <c r="B882" s="176" t="s">
        <v>8134</v>
      </c>
      <c r="C882" s="176" t="s">
        <v>8143</v>
      </c>
      <c r="D882" s="176" t="s">
        <v>8144</v>
      </c>
      <c r="E882" s="176" t="s">
        <v>8144</v>
      </c>
      <c r="F882" s="176" t="s">
        <v>8143</v>
      </c>
      <c r="G882" s="177"/>
      <c r="H882" s="177"/>
      <c r="I882" s="176" t="s">
        <v>8142</v>
      </c>
      <c r="J882" s="178">
        <v>31.683168316831683</v>
      </c>
      <c r="K882" s="55">
        <v>8</v>
      </c>
      <c r="L882" s="176" t="s">
        <v>8138</v>
      </c>
      <c r="M882" s="176" t="s">
        <v>3186</v>
      </c>
      <c r="N882" s="179" t="s">
        <v>3172</v>
      </c>
      <c r="O882" s="56">
        <v>1</v>
      </c>
      <c r="P882" s="176" t="s">
        <v>8147</v>
      </c>
    </row>
    <row r="883" spans="1:16" ht="20.100000000000001" customHeight="1" x14ac:dyDescent="0.25">
      <c r="A883" s="175">
        <v>879</v>
      </c>
      <c r="B883" s="176" t="s">
        <v>8134</v>
      </c>
      <c r="C883" s="176" t="s">
        <v>8143</v>
      </c>
      <c r="D883" s="176" t="s">
        <v>8144</v>
      </c>
      <c r="E883" s="176" t="s">
        <v>8144</v>
      </c>
      <c r="F883" s="176" t="s">
        <v>8143</v>
      </c>
      <c r="G883" s="177"/>
      <c r="H883" s="177"/>
      <c r="I883" s="176" t="s">
        <v>8137</v>
      </c>
      <c r="J883" s="178">
        <v>29.702970297029704</v>
      </c>
      <c r="K883" s="55">
        <v>12</v>
      </c>
      <c r="L883" s="176" t="s">
        <v>8138</v>
      </c>
      <c r="M883" s="176" t="s">
        <v>3186</v>
      </c>
      <c r="N883" s="176" t="s">
        <v>3173</v>
      </c>
      <c r="O883" s="56">
        <v>1</v>
      </c>
      <c r="P883" s="176" t="s">
        <v>8147</v>
      </c>
    </row>
    <row r="884" spans="1:16" ht="20.100000000000001" customHeight="1" x14ac:dyDescent="0.25">
      <c r="A884" s="175">
        <v>880</v>
      </c>
      <c r="B884" s="176" t="s">
        <v>8134</v>
      </c>
      <c r="C884" s="176" t="s">
        <v>8143</v>
      </c>
      <c r="D884" s="176" t="s">
        <v>8144</v>
      </c>
      <c r="E884" s="176" t="s">
        <v>8144</v>
      </c>
      <c r="F884" s="176" t="s">
        <v>8143</v>
      </c>
      <c r="G884" s="177"/>
      <c r="H884" s="177"/>
      <c r="I884" s="176" t="s">
        <v>8137</v>
      </c>
      <c r="J884" s="178">
        <v>16.831683168316832</v>
      </c>
      <c r="K884" s="55">
        <v>12</v>
      </c>
      <c r="L884" s="176" t="s">
        <v>8138</v>
      </c>
      <c r="M884" s="176" t="s">
        <v>3186</v>
      </c>
      <c r="N884" s="176" t="s">
        <v>3173</v>
      </c>
      <c r="O884" s="56">
        <v>1</v>
      </c>
      <c r="P884" s="176" t="s">
        <v>8147</v>
      </c>
    </row>
    <row r="885" spans="1:16" ht="20.100000000000001" customHeight="1" x14ac:dyDescent="0.25">
      <c r="A885" s="175">
        <v>881</v>
      </c>
      <c r="B885" s="176" t="s">
        <v>8134</v>
      </c>
      <c r="C885" s="176" t="s">
        <v>8143</v>
      </c>
      <c r="D885" s="176" t="s">
        <v>8144</v>
      </c>
      <c r="E885" s="176" t="s">
        <v>8144</v>
      </c>
      <c r="F885" s="176" t="s">
        <v>8143</v>
      </c>
      <c r="G885" s="177"/>
      <c r="H885" s="177"/>
      <c r="I885" s="176" t="s">
        <v>8137</v>
      </c>
      <c r="J885" s="178">
        <v>31.683168316831683</v>
      </c>
      <c r="K885" s="55">
        <v>12</v>
      </c>
      <c r="L885" s="176" t="s">
        <v>8138</v>
      </c>
      <c r="M885" s="176" t="s">
        <v>3186</v>
      </c>
      <c r="N885" s="176" t="s">
        <v>3173</v>
      </c>
      <c r="O885" s="56">
        <v>1</v>
      </c>
      <c r="P885" s="176" t="s">
        <v>8147</v>
      </c>
    </row>
    <row r="886" spans="1:16" ht="20.100000000000001" customHeight="1" x14ac:dyDescent="0.25">
      <c r="A886" s="175">
        <v>882</v>
      </c>
      <c r="B886" s="176" t="s">
        <v>8134</v>
      </c>
      <c r="C886" s="176" t="s">
        <v>8143</v>
      </c>
      <c r="D886" s="176" t="s">
        <v>8144</v>
      </c>
      <c r="E886" s="176" t="s">
        <v>8144</v>
      </c>
      <c r="F886" s="176" t="s">
        <v>8143</v>
      </c>
      <c r="G886" s="177"/>
      <c r="H886" s="177"/>
      <c r="I886" s="176" t="s">
        <v>8137</v>
      </c>
      <c r="J886" s="178">
        <v>35.643564356435647</v>
      </c>
      <c r="K886" s="55">
        <v>12</v>
      </c>
      <c r="L886" s="176" t="s">
        <v>8138</v>
      </c>
      <c r="M886" s="176" t="s">
        <v>3186</v>
      </c>
      <c r="N886" s="176" t="s">
        <v>3173</v>
      </c>
      <c r="O886" s="56">
        <v>1</v>
      </c>
      <c r="P886" s="176" t="s">
        <v>8147</v>
      </c>
    </row>
    <row r="887" spans="1:16" ht="20.100000000000001" customHeight="1" x14ac:dyDescent="0.25">
      <c r="A887" s="175">
        <v>883</v>
      </c>
      <c r="B887" s="176" t="s">
        <v>8134</v>
      </c>
      <c r="C887" s="176" t="s">
        <v>8143</v>
      </c>
      <c r="D887" s="176" t="s">
        <v>8144</v>
      </c>
      <c r="E887" s="176" t="s">
        <v>8144</v>
      </c>
      <c r="F887" s="176" t="s">
        <v>8143</v>
      </c>
      <c r="G887" s="177"/>
      <c r="H887" s="177"/>
      <c r="I887" s="176" t="s">
        <v>8137</v>
      </c>
      <c r="J887" s="178">
        <v>32.67326732673267</v>
      </c>
      <c r="K887" s="55">
        <v>12</v>
      </c>
      <c r="L887" s="176" t="s">
        <v>8138</v>
      </c>
      <c r="M887" s="176" t="s">
        <v>3186</v>
      </c>
      <c r="N887" s="176" t="s">
        <v>3173</v>
      </c>
      <c r="O887" s="56">
        <v>1</v>
      </c>
      <c r="P887" s="176" t="s">
        <v>8147</v>
      </c>
    </row>
    <row r="888" spans="1:16" ht="20.100000000000001" customHeight="1" x14ac:dyDescent="0.25">
      <c r="A888" s="175">
        <v>884</v>
      </c>
      <c r="B888" s="176" t="s">
        <v>8134</v>
      </c>
      <c r="C888" s="176" t="s">
        <v>8143</v>
      </c>
      <c r="D888" s="176" t="s">
        <v>8144</v>
      </c>
      <c r="E888" s="176" t="s">
        <v>8144</v>
      </c>
      <c r="F888" s="176" t="s">
        <v>8143</v>
      </c>
      <c r="G888" s="177"/>
      <c r="H888" s="177"/>
      <c r="I888" s="176" t="s">
        <v>8137</v>
      </c>
      <c r="J888" s="178">
        <v>34.653465346534652</v>
      </c>
      <c r="K888" s="55">
        <v>12</v>
      </c>
      <c r="L888" s="176" t="s">
        <v>8138</v>
      </c>
      <c r="M888" s="176" t="s">
        <v>3186</v>
      </c>
      <c r="N888" s="176" t="s">
        <v>3173</v>
      </c>
      <c r="O888" s="56">
        <v>1</v>
      </c>
      <c r="P888" s="176" t="s">
        <v>8147</v>
      </c>
    </row>
    <row r="889" spans="1:16" ht="20.100000000000001" customHeight="1" x14ac:dyDescent="0.25">
      <c r="A889" s="175">
        <v>885</v>
      </c>
      <c r="B889" s="176" t="s">
        <v>8134</v>
      </c>
      <c r="C889" s="176" t="s">
        <v>8143</v>
      </c>
      <c r="D889" s="176" t="s">
        <v>8144</v>
      </c>
      <c r="E889" s="176" t="s">
        <v>8144</v>
      </c>
      <c r="F889" s="176" t="s">
        <v>8143</v>
      </c>
      <c r="G889" s="177"/>
      <c r="H889" s="177"/>
      <c r="I889" s="176" t="s">
        <v>8137</v>
      </c>
      <c r="J889" s="178">
        <v>31.683168316831683</v>
      </c>
      <c r="K889" s="55">
        <v>12</v>
      </c>
      <c r="L889" s="176" t="s">
        <v>8138</v>
      </c>
      <c r="M889" s="176" t="s">
        <v>3186</v>
      </c>
      <c r="N889" s="176" t="s">
        <v>3173</v>
      </c>
      <c r="O889" s="56">
        <v>1</v>
      </c>
      <c r="P889" s="176" t="s">
        <v>8147</v>
      </c>
    </row>
    <row r="890" spans="1:16" ht="20.100000000000001" customHeight="1" x14ac:dyDescent="0.25">
      <c r="A890" s="175">
        <v>886</v>
      </c>
      <c r="B890" s="176" t="s">
        <v>8134</v>
      </c>
      <c r="C890" s="176" t="s">
        <v>8143</v>
      </c>
      <c r="D890" s="176" t="s">
        <v>8144</v>
      </c>
      <c r="E890" s="176" t="s">
        <v>8144</v>
      </c>
      <c r="F890" s="176" t="s">
        <v>8143</v>
      </c>
      <c r="G890" s="177"/>
      <c r="H890" s="177"/>
      <c r="I890" s="176" t="s">
        <v>8137</v>
      </c>
      <c r="J890" s="178">
        <v>29.702970297029704</v>
      </c>
      <c r="K890" s="55">
        <v>12</v>
      </c>
      <c r="L890" s="176" t="s">
        <v>8138</v>
      </c>
      <c r="M890" s="176" t="s">
        <v>3186</v>
      </c>
      <c r="N890" s="176" t="s">
        <v>3173</v>
      </c>
      <c r="O890" s="56">
        <v>1</v>
      </c>
      <c r="P890" s="176" t="s">
        <v>8147</v>
      </c>
    </row>
    <row r="891" spans="1:16" ht="20.100000000000001" customHeight="1" x14ac:dyDescent="0.25">
      <c r="A891" s="175">
        <v>887</v>
      </c>
      <c r="B891" s="176" t="s">
        <v>8134</v>
      </c>
      <c r="C891" s="176" t="s">
        <v>8143</v>
      </c>
      <c r="D891" s="176" t="s">
        <v>8144</v>
      </c>
      <c r="E891" s="176" t="s">
        <v>8144</v>
      </c>
      <c r="F891" s="176" t="s">
        <v>8143</v>
      </c>
      <c r="G891" s="177"/>
      <c r="H891" s="177"/>
      <c r="I891" s="176" t="s">
        <v>8137</v>
      </c>
      <c r="J891" s="178">
        <v>31.683168316831683</v>
      </c>
      <c r="K891" s="55">
        <v>12</v>
      </c>
      <c r="L891" s="176" t="s">
        <v>8138</v>
      </c>
      <c r="M891" s="176" t="s">
        <v>3186</v>
      </c>
      <c r="N891" s="176" t="s">
        <v>3173</v>
      </c>
      <c r="O891" s="56">
        <v>1</v>
      </c>
      <c r="P891" s="176" t="s">
        <v>8147</v>
      </c>
    </row>
    <row r="892" spans="1:16" ht="20.100000000000001" customHeight="1" x14ac:dyDescent="0.25">
      <c r="A892" s="175">
        <v>888</v>
      </c>
      <c r="B892" s="176" t="s">
        <v>8134</v>
      </c>
      <c r="C892" s="176" t="s">
        <v>8143</v>
      </c>
      <c r="D892" s="176" t="s">
        <v>8144</v>
      </c>
      <c r="E892" s="176" t="s">
        <v>8144</v>
      </c>
      <c r="F892" s="176" t="s">
        <v>8143</v>
      </c>
      <c r="G892" s="177"/>
      <c r="H892" s="177"/>
      <c r="I892" s="176" t="s">
        <v>8137</v>
      </c>
      <c r="J892" s="178">
        <v>36.633663366336634</v>
      </c>
      <c r="K892" s="55">
        <v>12</v>
      </c>
      <c r="L892" s="176" t="s">
        <v>8138</v>
      </c>
      <c r="M892" s="176" t="s">
        <v>3186</v>
      </c>
      <c r="N892" s="176" t="s">
        <v>3173</v>
      </c>
      <c r="O892" s="56">
        <v>1</v>
      </c>
      <c r="P892" s="176" t="s">
        <v>8147</v>
      </c>
    </row>
    <row r="893" spans="1:16" ht="20.100000000000001" customHeight="1" x14ac:dyDescent="0.25">
      <c r="A893" s="175">
        <v>889</v>
      </c>
      <c r="B893" s="176" t="s">
        <v>8134</v>
      </c>
      <c r="C893" s="176" t="s">
        <v>8143</v>
      </c>
      <c r="D893" s="176" t="s">
        <v>8144</v>
      </c>
      <c r="E893" s="176" t="s">
        <v>8144</v>
      </c>
      <c r="F893" s="176" t="s">
        <v>8143</v>
      </c>
      <c r="G893" s="177"/>
      <c r="H893" s="177"/>
      <c r="I893" s="176" t="s">
        <v>8137</v>
      </c>
      <c r="J893" s="178">
        <v>28.712871287128714</v>
      </c>
      <c r="K893" s="55">
        <v>12</v>
      </c>
      <c r="L893" s="176" t="s">
        <v>8138</v>
      </c>
      <c r="M893" s="176" t="s">
        <v>3186</v>
      </c>
      <c r="N893" s="176" t="s">
        <v>3173</v>
      </c>
      <c r="O893" s="56">
        <v>1</v>
      </c>
      <c r="P893" s="176" t="s">
        <v>8147</v>
      </c>
    </row>
    <row r="894" spans="1:16" ht="20.100000000000001" customHeight="1" x14ac:dyDescent="0.25">
      <c r="A894" s="175">
        <v>890</v>
      </c>
      <c r="B894" s="176" t="s">
        <v>8134</v>
      </c>
      <c r="C894" s="176" t="s">
        <v>8143</v>
      </c>
      <c r="D894" s="176" t="s">
        <v>8144</v>
      </c>
      <c r="E894" s="176" t="s">
        <v>8144</v>
      </c>
      <c r="F894" s="176" t="s">
        <v>8143</v>
      </c>
      <c r="G894" s="177"/>
      <c r="H894" s="177"/>
      <c r="I894" s="176" t="s">
        <v>8137</v>
      </c>
      <c r="J894" s="178">
        <v>29.702970297029704</v>
      </c>
      <c r="K894" s="55">
        <v>12</v>
      </c>
      <c r="L894" s="176" t="s">
        <v>8138</v>
      </c>
      <c r="M894" s="176" t="s">
        <v>3186</v>
      </c>
      <c r="N894" s="176" t="s">
        <v>3173</v>
      </c>
      <c r="O894" s="56">
        <v>1</v>
      </c>
      <c r="P894" s="176" t="s">
        <v>8147</v>
      </c>
    </row>
    <row r="895" spans="1:16" ht="20.100000000000001" customHeight="1" x14ac:dyDescent="0.25">
      <c r="A895" s="175">
        <v>891</v>
      </c>
      <c r="B895" s="176" t="s">
        <v>8134</v>
      </c>
      <c r="C895" s="176" t="s">
        <v>8143</v>
      </c>
      <c r="D895" s="176" t="s">
        <v>8144</v>
      </c>
      <c r="E895" s="176" t="s">
        <v>8144</v>
      </c>
      <c r="F895" s="176" t="s">
        <v>8143</v>
      </c>
      <c r="G895" s="177"/>
      <c r="H895" s="177"/>
      <c r="I895" s="176" t="s">
        <v>8137</v>
      </c>
      <c r="J895" s="178">
        <v>40.594059405940591</v>
      </c>
      <c r="K895" s="55">
        <v>12</v>
      </c>
      <c r="L895" s="176" t="s">
        <v>8138</v>
      </c>
      <c r="M895" s="176" t="s">
        <v>3186</v>
      </c>
      <c r="N895" s="176" t="s">
        <v>3173</v>
      </c>
      <c r="O895" s="56">
        <v>1</v>
      </c>
      <c r="P895" s="176" t="s">
        <v>8147</v>
      </c>
    </row>
    <row r="896" spans="1:16" ht="20.100000000000001" customHeight="1" x14ac:dyDescent="0.25">
      <c r="A896" s="175">
        <v>892</v>
      </c>
      <c r="B896" s="176" t="s">
        <v>8134</v>
      </c>
      <c r="C896" s="176" t="s">
        <v>8143</v>
      </c>
      <c r="D896" s="176" t="s">
        <v>8144</v>
      </c>
      <c r="E896" s="176" t="s">
        <v>8144</v>
      </c>
      <c r="F896" s="176" t="s">
        <v>8143</v>
      </c>
      <c r="G896" s="177"/>
      <c r="H896" s="177"/>
      <c r="I896" s="176" t="s">
        <v>8137</v>
      </c>
      <c r="J896" s="178">
        <v>26.732673267326732</v>
      </c>
      <c r="K896" s="55">
        <v>12</v>
      </c>
      <c r="L896" s="176" t="s">
        <v>8138</v>
      </c>
      <c r="M896" s="176" t="s">
        <v>3186</v>
      </c>
      <c r="N896" s="176" t="s">
        <v>3173</v>
      </c>
      <c r="O896" s="56">
        <v>1</v>
      </c>
      <c r="P896" s="176" t="s">
        <v>8147</v>
      </c>
    </row>
    <row r="897" spans="1:16" ht="20.100000000000001" customHeight="1" x14ac:dyDescent="0.25">
      <c r="A897" s="175">
        <v>893</v>
      </c>
      <c r="B897" s="176" t="s">
        <v>8134</v>
      </c>
      <c r="C897" s="176" t="s">
        <v>8143</v>
      </c>
      <c r="D897" s="176" t="s">
        <v>8144</v>
      </c>
      <c r="E897" s="176" t="s">
        <v>8144</v>
      </c>
      <c r="F897" s="176" t="s">
        <v>8143</v>
      </c>
      <c r="G897" s="177"/>
      <c r="H897" s="177"/>
      <c r="I897" s="176" t="s">
        <v>8137</v>
      </c>
      <c r="J897" s="178">
        <v>27.722772277227723</v>
      </c>
      <c r="K897" s="55">
        <v>12</v>
      </c>
      <c r="L897" s="176" t="s">
        <v>8138</v>
      </c>
      <c r="M897" s="176" t="s">
        <v>3186</v>
      </c>
      <c r="N897" s="176" t="s">
        <v>3173</v>
      </c>
      <c r="O897" s="56">
        <v>1</v>
      </c>
      <c r="P897" s="176" t="s">
        <v>8147</v>
      </c>
    </row>
    <row r="898" spans="1:16" ht="20.100000000000001" customHeight="1" x14ac:dyDescent="0.25">
      <c r="A898" s="175">
        <v>894</v>
      </c>
      <c r="B898" s="176" t="s">
        <v>8134</v>
      </c>
      <c r="C898" s="176" t="s">
        <v>8143</v>
      </c>
      <c r="D898" s="176" t="s">
        <v>8144</v>
      </c>
      <c r="E898" s="176" t="s">
        <v>8144</v>
      </c>
      <c r="F898" s="176" t="s">
        <v>8143</v>
      </c>
      <c r="G898" s="177"/>
      <c r="H898" s="177"/>
      <c r="I898" s="176" t="s">
        <v>8137</v>
      </c>
      <c r="J898" s="178">
        <v>33.663366336633665</v>
      </c>
      <c r="K898" s="55">
        <v>12</v>
      </c>
      <c r="L898" s="176" t="s">
        <v>8138</v>
      </c>
      <c r="M898" s="176" t="s">
        <v>3186</v>
      </c>
      <c r="N898" s="176" t="s">
        <v>3173</v>
      </c>
      <c r="O898" s="56">
        <v>1</v>
      </c>
      <c r="P898" s="176" t="s">
        <v>8147</v>
      </c>
    </row>
    <row r="899" spans="1:16" ht="20.100000000000001" customHeight="1" x14ac:dyDescent="0.25">
      <c r="A899" s="175">
        <v>895</v>
      </c>
      <c r="B899" s="176" t="s">
        <v>8134</v>
      </c>
      <c r="C899" s="176" t="s">
        <v>8143</v>
      </c>
      <c r="D899" s="176" t="s">
        <v>8144</v>
      </c>
      <c r="E899" s="176" t="s">
        <v>8144</v>
      </c>
      <c r="F899" s="176" t="s">
        <v>8143</v>
      </c>
      <c r="G899" s="177"/>
      <c r="H899" s="177"/>
      <c r="I899" s="176" t="s">
        <v>8142</v>
      </c>
      <c r="J899" s="178">
        <v>33.663366336633665</v>
      </c>
      <c r="K899" s="55">
        <v>9</v>
      </c>
      <c r="L899" s="176" t="s">
        <v>8138</v>
      </c>
      <c r="M899" s="176" t="s">
        <v>3186</v>
      </c>
      <c r="N899" s="180" t="s">
        <v>3168</v>
      </c>
      <c r="O899" s="56">
        <v>1</v>
      </c>
      <c r="P899" s="176" t="s">
        <v>8147</v>
      </c>
    </row>
    <row r="900" spans="1:16" ht="20.100000000000001" customHeight="1" x14ac:dyDescent="0.25">
      <c r="A900" s="175">
        <v>896</v>
      </c>
      <c r="B900" s="176" t="s">
        <v>8134</v>
      </c>
      <c r="C900" s="176" t="s">
        <v>8143</v>
      </c>
      <c r="D900" s="176" t="s">
        <v>8144</v>
      </c>
      <c r="E900" s="176" t="s">
        <v>8144</v>
      </c>
      <c r="F900" s="176" t="s">
        <v>8143</v>
      </c>
      <c r="G900" s="177"/>
      <c r="H900" s="177"/>
      <c r="I900" s="176" t="s">
        <v>8137</v>
      </c>
      <c r="J900" s="178">
        <v>57.425742574257427</v>
      </c>
      <c r="K900" s="55">
        <v>12</v>
      </c>
      <c r="L900" s="176" t="s">
        <v>8138</v>
      </c>
      <c r="M900" s="176" t="s">
        <v>3186</v>
      </c>
      <c r="N900" s="176" t="s">
        <v>3173</v>
      </c>
      <c r="O900" s="56">
        <v>1</v>
      </c>
      <c r="P900" s="176" t="s">
        <v>8147</v>
      </c>
    </row>
    <row r="901" spans="1:16" ht="20.100000000000001" customHeight="1" x14ac:dyDescent="0.25">
      <c r="A901" s="175">
        <v>897</v>
      </c>
      <c r="B901" s="176" t="s">
        <v>8134</v>
      </c>
      <c r="C901" s="176" t="s">
        <v>8143</v>
      </c>
      <c r="D901" s="176" t="s">
        <v>8144</v>
      </c>
      <c r="E901" s="176" t="s">
        <v>8144</v>
      </c>
      <c r="F901" s="176" t="s">
        <v>8143</v>
      </c>
      <c r="G901" s="177"/>
      <c r="H901" s="177"/>
      <c r="I901" s="176" t="s">
        <v>8137</v>
      </c>
      <c r="J901" s="178">
        <v>24.752475247524753</v>
      </c>
      <c r="K901" s="55">
        <v>12</v>
      </c>
      <c r="L901" s="176" t="s">
        <v>8138</v>
      </c>
      <c r="M901" s="176" t="s">
        <v>3186</v>
      </c>
      <c r="N901" s="176" t="s">
        <v>3173</v>
      </c>
      <c r="O901" s="56">
        <v>1</v>
      </c>
      <c r="P901" s="176" t="s">
        <v>8147</v>
      </c>
    </row>
    <row r="902" spans="1:16" ht="20.100000000000001" customHeight="1" x14ac:dyDescent="0.25">
      <c r="A902" s="175">
        <v>898</v>
      </c>
      <c r="B902" s="176" t="s">
        <v>8134</v>
      </c>
      <c r="C902" s="176" t="s">
        <v>8143</v>
      </c>
      <c r="D902" s="176" t="s">
        <v>8144</v>
      </c>
      <c r="E902" s="176" t="s">
        <v>8144</v>
      </c>
      <c r="F902" s="176" t="s">
        <v>8143</v>
      </c>
      <c r="G902" s="177"/>
      <c r="H902" s="177"/>
      <c r="I902" s="176" t="s">
        <v>8137</v>
      </c>
      <c r="J902" s="178">
        <v>34.653465346534652</v>
      </c>
      <c r="K902" s="55">
        <v>12</v>
      </c>
      <c r="L902" s="176" t="s">
        <v>8138</v>
      </c>
      <c r="M902" s="176" t="s">
        <v>3186</v>
      </c>
      <c r="N902" s="176" t="s">
        <v>3173</v>
      </c>
      <c r="O902" s="56">
        <v>1</v>
      </c>
      <c r="P902" s="176" t="s">
        <v>8147</v>
      </c>
    </row>
    <row r="903" spans="1:16" ht="20.100000000000001" customHeight="1" x14ac:dyDescent="0.25">
      <c r="A903" s="175">
        <v>899</v>
      </c>
      <c r="B903" s="176" t="s">
        <v>8134</v>
      </c>
      <c r="C903" s="176" t="s">
        <v>8143</v>
      </c>
      <c r="D903" s="176" t="s">
        <v>8144</v>
      </c>
      <c r="E903" s="176" t="s">
        <v>8144</v>
      </c>
      <c r="F903" s="176" t="s">
        <v>8143</v>
      </c>
      <c r="G903" s="177"/>
      <c r="H903" s="177"/>
      <c r="I903" s="176" t="s">
        <v>8142</v>
      </c>
      <c r="J903" s="178">
        <v>37.623762376237622</v>
      </c>
      <c r="K903" s="55">
        <v>9</v>
      </c>
      <c r="L903" s="176" t="s">
        <v>8138</v>
      </c>
      <c r="M903" s="176" t="s">
        <v>3186</v>
      </c>
      <c r="N903" s="180" t="s">
        <v>3168</v>
      </c>
      <c r="O903" s="56">
        <v>1</v>
      </c>
      <c r="P903" s="176" t="s">
        <v>8147</v>
      </c>
    </row>
    <row r="904" spans="1:16" ht="20.100000000000001" customHeight="1" x14ac:dyDescent="0.25">
      <c r="A904" s="175">
        <v>900</v>
      </c>
      <c r="B904" s="176" t="s">
        <v>8134</v>
      </c>
      <c r="C904" s="176" t="s">
        <v>8143</v>
      </c>
      <c r="D904" s="176" t="s">
        <v>8144</v>
      </c>
      <c r="E904" s="176" t="s">
        <v>8144</v>
      </c>
      <c r="F904" s="176" t="s">
        <v>8143</v>
      </c>
      <c r="G904" s="177"/>
      <c r="H904" s="177"/>
      <c r="I904" s="176" t="s">
        <v>8137</v>
      </c>
      <c r="J904" s="178">
        <v>12.871287128712872</v>
      </c>
      <c r="K904" s="55">
        <v>12</v>
      </c>
      <c r="L904" s="176" t="s">
        <v>8138</v>
      </c>
      <c r="M904" s="176" t="s">
        <v>3186</v>
      </c>
      <c r="N904" s="176" t="s">
        <v>3173</v>
      </c>
      <c r="O904" s="56">
        <v>1</v>
      </c>
      <c r="P904" s="176" t="s">
        <v>8147</v>
      </c>
    </row>
    <row r="905" spans="1:16" ht="20.100000000000001" customHeight="1" x14ac:dyDescent="0.25">
      <c r="A905" s="175">
        <v>901</v>
      </c>
      <c r="B905" s="176" t="s">
        <v>8134</v>
      </c>
      <c r="C905" s="176" t="s">
        <v>8143</v>
      </c>
      <c r="D905" s="176" t="s">
        <v>8144</v>
      </c>
      <c r="E905" s="176" t="s">
        <v>8144</v>
      </c>
      <c r="F905" s="176" t="s">
        <v>8143</v>
      </c>
      <c r="G905" s="177"/>
      <c r="H905" s="177"/>
      <c r="I905" s="176" t="s">
        <v>8137</v>
      </c>
      <c r="J905" s="178">
        <v>76.237623762376231</v>
      </c>
      <c r="K905" s="55">
        <v>12</v>
      </c>
      <c r="L905" s="176" t="s">
        <v>8138</v>
      </c>
      <c r="M905" s="176" t="s">
        <v>3186</v>
      </c>
      <c r="N905" s="176" t="s">
        <v>3173</v>
      </c>
      <c r="O905" s="56">
        <v>1</v>
      </c>
      <c r="P905" s="176" t="s">
        <v>8147</v>
      </c>
    </row>
    <row r="906" spans="1:16" ht="20.100000000000001" customHeight="1" x14ac:dyDescent="0.25">
      <c r="A906" s="175">
        <v>902</v>
      </c>
      <c r="B906" s="176" t="s">
        <v>8134</v>
      </c>
      <c r="C906" s="176" t="s">
        <v>8143</v>
      </c>
      <c r="D906" s="176" t="s">
        <v>8144</v>
      </c>
      <c r="E906" s="176" t="s">
        <v>8144</v>
      </c>
      <c r="F906" s="176" t="s">
        <v>8143</v>
      </c>
      <c r="G906" s="177"/>
      <c r="H906" s="177"/>
      <c r="I906" s="176" t="s">
        <v>8137</v>
      </c>
      <c r="J906" s="178">
        <v>39.603960396039604</v>
      </c>
      <c r="K906" s="55">
        <v>12</v>
      </c>
      <c r="L906" s="176" t="s">
        <v>8138</v>
      </c>
      <c r="M906" s="176" t="s">
        <v>3186</v>
      </c>
      <c r="N906" s="176" t="s">
        <v>3173</v>
      </c>
      <c r="O906" s="56">
        <v>1</v>
      </c>
      <c r="P906" s="176" t="s">
        <v>8147</v>
      </c>
    </row>
    <row r="907" spans="1:16" ht="20.100000000000001" customHeight="1" x14ac:dyDescent="0.25">
      <c r="A907" s="175">
        <v>903</v>
      </c>
      <c r="B907" s="176" t="s">
        <v>8134</v>
      </c>
      <c r="C907" s="176" t="s">
        <v>8143</v>
      </c>
      <c r="D907" s="176" t="s">
        <v>8144</v>
      </c>
      <c r="E907" s="176" t="s">
        <v>8144</v>
      </c>
      <c r="F907" s="176" t="s">
        <v>8143</v>
      </c>
      <c r="G907" s="177"/>
      <c r="H907" s="177"/>
      <c r="I907" s="176" t="s">
        <v>8142</v>
      </c>
      <c r="J907" s="178">
        <v>38.613861386138616</v>
      </c>
      <c r="K907" s="55">
        <v>9</v>
      </c>
      <c r="L907" s="176" t="s">
        <v>8138</v>
      </c>
      <c r="M907" s="176" t="s">
        <v>3186</v>
      </c>
      <c r="N907" s="180" t="s">
        <v>3168</v>
      </c>
      <c r="O907" s="56">
        <v>1</v>
      </c>
      <c r="P907" s="176" t="s">
        <v>8147</v>
      </c>
    </row>
    <row r="908" spans="1:16" ht="20.100000000000001" customHeight="1" x14ac:dyDescent="0.25">
      <c r="A908" s="175">
        <v>904</v>
      </c>
      <c r="B908" s="176" t="s">
        <v>8134</v>
      </c>
      <c r="C908" s="176" t="s">
        <v>8143</v>
      </c>
      <c r="D908" s="176" t="s">
        <v>8144</v>
      </c>
      <c r="E908" s="176" t="s">
        <v>8144</v>
      </c>
      <c r="F908" s="176" t="s">
        <v>8143</v>
      </c>
      <c r="G908" s="177"/>
      <c r="H908" s="177"/>
      <c r="I908" s="176" t="s">
        <v>8137</v>
      </c>
      <c r="J908" s="178">
        <v>72.277227722772281</v>
      </c>
      <c r="K908" s="55">
        <v>12</v>
      </c>
      <c r="L908" s="176" t="s">
        <v>8138</v>
      </c>
      <c r="M908" s="176" t="s">
        <v>3186</v>
      </c>
      <c r="N908" s="176" t="s">
        <v>3173</v>
      </c>
      <c r="O908" s="56">
        <v>1</v>
      </c>
      <c r="P908" s="176" t="s">
        <v>8147</v>
      </c>
    </row>
    <row r="909" spans="1:16" ht="20.100000000000001" customHeight="1" x14ac:dyDescent="0.25">
      <c r="A909" s="175">
        <v>905</v>
      </c>
      <c r="B909" s="176" t="s">
        <v>8134</v>
      </c>
      <c r="C909" s="176" t="s">
        <v>8143</v>
      </c>
      <c r="D909" s="176" t="s">
        <v>8144</v>
      </c>
      <c r="E909" s="176" t="s">
        <v>8144</v>
      </c>
      <c r="F909" s="176" t="s">
        <v>8143</v>
      </c>
      <c r="G909" s="177"/>
      <c r="H909" s="177"/>
      <c r="I909" s="176" t="s">
        <v>8137</v>
      </c>
      <c r="J909" s="178">
        <v>41.584158415841586</v>
      </c>
      <c r="K909" s="55">
        <v>12</v>
      </c>
      <c r="L909" s="176" t="s">
        <v>8138</v>
      </c>
      <c r="M909" s="176" t="s">
        <v>3186</v>
      </c>
      <c r="N909" s="176" t="s">
        <v>3173</v>
      </c>
      <c r="O909" s="56">
        <v>1</v>
      </c>
      <c r="P909" s="176" t="s">
        <v>8147</v>
      </c>
    </row>
    <row r="910" spans="1:16" ht="20.100000000000001" customHeight="1" x14ac:dyDescent="0.25">
      <c r="A910" s="175">
        <v>906</v>
      </c>
      <c r="B910" s="176" t="s">
        <v>8134</v>
      </c>
      <c r="C910" s="176" t="s">
        <v>8143</v>
      </c>
      <c r="D910" s="176" t="s">
        <v>8144</v>
      </c>
      <c r="E910" s="176" t="s">
        <v>8144</v>
      </c>
      <c r="F910" s="176" t="s">
        <v>8143</v>
      </c>
      <c r="G910" s="177"/>
      <c r="H910" s="177"/>
      <c r="I910" s="176" t="s">
        <v>8142</v>
      </c>
      <c r="J910" s="178">
        <v>40.594059405940591</v>
      </c>
      <c r="K910" s="55">
        <v>9</v>
      </c>
      <c r="L910" s="176" t="s">
        <v>8138</v>
      </c>
      <c r="M910" s="176" t="s">
        <v>3186</v>
      </c>
      <c r="N910" s="180" t="s">
        <v>3168</v>
      </c>
      <c r="O910" s="56">
        <v>1</v>
      </c>
      <c r="P910" s="176" t="s">
        <v>8147</v>
      </c>
    </row>
    <row r="911" spans="1:16" ht="20.100000000000001" customHeight="1" x14ac:dyDescent="0.25">
      <c r="A911" s="175">
        <v>907</v>
      </c>
      <c r="B911" s="176" t="s">
        <v>8134</v>
      </c>
      <c r="C911" s="176" t="s">
        <v>8143</v>
      </c>
      <c r="D911" s="176" t="s">
        <v>8144</v>
      </c>
      <c r="E911" s="176" t="s">
        <v>8144</v>
      </c>
      <c r="F911" s="176" t="s">
        <v>8143</v>
      </c>
      <c r="G911" s="177"/>
      <c r="H911" s="177"/>
      <c r="I911" s="176" t="s">
        <v>8137</v>
      </c>
      <c r="J911" s="178">
        <v>33.663366336633665</v>
      </c>
      <c r="K911" s="55">
        <v>12</v>
      </c>
      <c r="L911" s="176" t="s">
        <v>8138</v>
      </c>
      <c r="M911" s="176" t="s">
        <v>3186</v>
      </c>
      <c r="N911" s="176" t="s">
        <v>3173</v>
      </c>
      <c r="O911" s="56">
        <v>1</v>
      </c>
      <c r="P911" s="176" t="s">
        <v>8147</v>
      </c>
    </row>
    <row r="912" spans="1:16" ht="20.100000000000001" customHeight="1" x14ac:dyDescent="0.25">
      <c r="A912" s="175">
        <v>908</v>
      </c>
      <c r="B912" s="176" t="s">
        <v>8134</v>
      </c>
      <c r="C912" s="176" t="s">
        <v>8143</v>
      </c>
      <c r="D912" s="176" t="s">
        <v>8144</v>
      </c>
      <c r="E912" s="176" t="s">
        <v>8144</v>
      </c>
      <c r="F912" s="176" t="s">
        <v>8143</v>
      </c>
      <c r="G912" s="177"/>
      <c r="H912" s="177"/>
      <c r="I912" s="176" t="s">
        <v>8142</v>
      </c>
      <c r="J912" s="178">
        <v>42.574257425742573</v>
      </c>
      <c r="K912" s="55">
        <v>9</v>
      </c>
      <c r="L912" s="176" t="s">
        <v>8138</v>
      </c>
      <c r="M912" s="176" t="s">
        <v>3186</v>
      </c>
      <c r="N912" s="180" t="s">
        <v>3168</v>
      </c>
      <c r="O912" s="56">
        <v>1</v>
      </c>
      <c r="P912" s="176" t="s">
        <v>8147</v>
      </c>
    </row>
    <row r="913" spans="1:16" ht="20.100000000000001" customHeight="1" x14ac:dyDescent="0.25">
      <c r="A913" s="175">
        <v>909</v>
      </c>
      <c r="B913" s="176" t="s">
        <v>8134</v>
      </c>
      <c r="C913" s="176" t="s">
        <v>8143</v>
      </c>
      <c r="D913" s="176" t="s">
        <v>8144</v>
      </c>
      <c r="E913" s="176" t="s">
        <v>8144</v>
      </c>
      <c r="F913" s="176" t="s">
        <v>8143</v>
      </c>
      <c r="G913" s="177"/>
      <c r="H913" s="177"/>
      <c r="I913" s="176" t="s">
        <v>8137</v>
      </c>
      <c r="J913" s="178">
        <v>38.613861386138616</v>
      </c>
      <c r="K913" s="55">
        <v>12</v>
      </c>
      <c r="L913" s="176" t="s">
        <v>8138</v>
      </c>
      <c r="M913" s="176" t="s">
        <v>3186</v>
      </c>
      <c r="N913" s="176" t="s">
        <v>3173</v>
      </c>
      <c r="O913" s="56">
        <v>1</v>
      </c>
      <c r="P913" s="176" t="s">
        <v>8147</v>
      </c>
    </row>
    <row r="914" spans="1:16" ht="20.100000000000001" customHeight="1" x14ac:dyDescent="0.25">
      <c r="A914" s="175">
        <v>910</v>
      </c>
      <c r="B914" s="176" t="s">
        <v>8134</v>
      </c>
      <c r="C914" s="176" t="s">
        <v>8143</v>
      </c>
      <c r="D914" s="176" t="s">
        <v>8144</v>
      </c>
      <c r="E914" s="176" t="s">
        <v>8144</v>
      </c>
      <c r="F914" s="176" t="s">
        <v>8143</v>
      </c>
      <c r="G914" s="177"/>
      <c r="H914" s="177"/>
      <c r="I914" s="176" t="s">
        <v>8142</v>
      </c>
      <c r="J914" s="178">
        <v>36.633663366336634</v>
      </c>
      <c r="K914" s="55">
        <v>9</v>
      </c>
      <c r="L914" s="176" t="s">
        <v>8138</v>
      </c>
      <c r="M914" s="176" t="s">
        <v>3186</v>
      </c>
      <c r="N914" s="180" t="s">
        <v>3168</v>
      </c>
      <c r="O914" s="56">
        <v>1</v>
      </c>
      <c r="P914" s="176" t="s">
        <v>8147</v>
      </c>
    </row>
    <row r="915" spans="1:16" ht="20.100000000000001" customHeight="1" x14ac:dyDescent="0.25">
      <c r="A915" s="175">
        <v>911</v>
      </c>
      <c r="B915" s="176" t="s">
        <v>8134</v>
      </c>
      <c r="C915" s="176" t="s">
        <v>8143</v>
      </c>
      <c r="D915" s="176" t="s">
        <v>8144</v>
      </c>
      <c r="E915" s="176" t="s">
        <v>8144</v>
      </c>
      <c r="F915" s="176" t="s">
        <v>8143</v>
      </c>
      <c r="G915" s="177"/>
      <c r="H915" s="177"/>
      <c r="I915" s="176" t="s">
        <v>8137</v>
      </c>
      <c r="J915" s="178">
        <v>14.851485148514852</v>
      </c>
      <c r="K915" s="55">
        <v>12</v>
      </c>
      <c r="L915" s="176" t="s">
        <v>8138</v>
      </c>
      <c r="M915" s="176" t="s">
        <v>3186</v>
      </c>
      <c r="N915" s="176" t="s">
        <v>3173</v>
      </c>
      <c r="O915" s="56">
        <v>1</v>
      </c>
      <c r="P915" s="176" t="s">
        <v>8147</v>
      </c>
    </row>
    <row r="916" spans="1:16" ht="20.100000000000001" customHeight="1" x14ac:dyDescent="0.25">
      <c r="A916" s="175">
        <v>912</v>
      </c>
      <c r="B916" s="176" t="s">
        <v>8134</v>
      </c>
      <c r="C916" s="176" t="s">
        <v>8143</v>
      </c>
      <c r="D916" s="176" t="s">
        <v>8144</v>
      </c>
      <c r="E916" s="176" t="s">
        <v>8144</v>
      </c>
      <c r="F916" s="176" t="s">
        <v>8143</v>
      </c>
      <c r="G916" s="177"/>
      <c r="H916" s="177"/>
      <c r="I916" s="176" t="s">
        <v>8137</v>
      </c>
      <c r="J916" s="178">
        <v>31.683168316831683</v>
      </c>
      <c r="K916" s="55">
        <v>12</v>
      </c>
      <c r="L916" s="176" t="s">
        <v>8138</v>
      </c>
      <c r="M916" s="176" t="s">
        <v>3186</v>
      </c>
      <c r="N916" s="176" t="s">
        <v>3173</v>
      </c>
      <c r="O916" s="56">
        <v>1</v>
      </c>
      <c r="P916" s="176" t="s">
        <v>8147</v>
      </c>
    </row>
    <row r="917" spans="1:16" ht="20.100000000000001" customHeight="1" x14ac:dyDescent="0.25">
      <c r="A917" s="175">
        <v>913</v>
      </c>
      <c r="B917" s="176" t="s">
        <v>8134</v>
      </c>
      <c r="C917" s="176" t="s">
        <v>8143</v>
      </c>
      <c r="D917" s="176" t="s">
        <v>8144</v>
      </c>
      <c r="E917" s="176" t="s">
        <v>8144</v>
      </c>
      <c r="F917" s="176" t="s">
        <v>8143</v>
      </c>
      <c r="G917" s="177"/>
      <c r="H917" s="177"/>
      <c r="I917" s="176" t="s">
        <v>8137</v>
      </c>
      <c r="J917" s="178">
        <v>31.683168316831683</v>
      </c>
      <c r="K917" s="55">
        <v>12</v>
      </c>
      <c r="L917" s="176" t="s">
        <v>8138</v>
      </c>
      <c r="M917" s="176" t="s">
        <v>3186</v>
      </c>
      <c r="N917" s="176" t="s">
        <v>3173</v>
      </c>
      <c r="O917" s="56">
        <v>1</v>
      </c>
      <c r="P917" s="176" t="s">
        <v>8147</v>
      </c>
    </row>
    <row r="918" spans="1:16" ht="20.100000000000001" customHeight="1" x14ac:dyDescent="0.25">
      <c r="A918" s="175">
        <v>914</v>
      </c>
      <c r="B918" s="176" t="s">
        <v>8134</v>
      </c>
      <c r="C918" s="176" t="s">
        <v>8143</v>
      </c>
      <c r="D918" s="176" t="s">
        <v>8144</v>
      </c>
      <c r="E918" s="176" t="s">
        <v>8144</v>
      </c>
      <c r="F918" s="176" t="s">
        <v>8143</v>
      </c>
      <c r="G918" s="177"/>
      <c r="H918" s="177"/>
      <c r="I918" s="176" t="s">
        <v>8137</v>
      </c>
      <c r="J918" s="178">
        <v>30.693069306930692</v>
      </c>
      <c r="K918" s="55">
        <v>12</v>
      </c>
      <c r="L918" s="176" t="s">
        <v>8138</v>
      </c>
      <c r="M918" s="176" t="s">
        <v>3186</v>
      </c>
      <c r="N918" s="176" t="s">
        <v>3173</v>
      </c>
      <c r="O918" s="56">
        <v>1</v>
      </c>
      <c r="P918" s="176" t="s">
        <v>8147</v>
      </c>
    </row>
    <row r="919" spans="1:16" ht="20.100000000000001" customHeight="1" x14ac:dyDescent="0.25">
      <c r="A919" s="175">
        <v>915</v>
      </c>
      <c r="B919" s="176" t="s">
        <v>8134</v>
      </c>
      <c r="C919" s="176" t="s">
        <v>8143</v>
      </c>
      <c r="D919" s="176" t="s">
        <v>8144</v>
      </c>
      <c r="E919" s="176" t="s">
        <v>8144</v>
      </c>
      <c r="F919" s="176" t="s">
        <v>8143</v>
      </c>
      <c r="G919" s="177"/>
      <c r="H919" s="177"/>
      <c r="I919" s="176" t="s">
        <v>8137</v>
      </c>
      <c r="J919" s="178">
        <v>51.485148514851488</v>
      </c>
      <c r="K919" s="55">
        <v>12</v>
      </c>
      <c r="L919" s="176" t="s">
        <v>8138</v>
      </c>
      <c r="M919" s="176" t="s">
        <v>3186</v>
      </c>
      <c r="N919" s="176" t="s">
        <v>3173</v>
      </c>
      <c r="O919" s="56">
        <v>1</v>
      </c>
      <c r="P919" s="176" t="s">
        <v>8147</v>
      </c>
    </row>
    <row r="920" spans="1:16" ht="20.100000000000001" customHeight="1" x14ac:dyDescent="0.25">
      <c r="A920" s="175">
        <v>916</v>
      </c>
      <c r="B920" s="176" t="s">
        <v>8134</v>
      </c>
      <c r="C920" s="176" t="s">
        <v>8143</v>
      </c>
      <c r="D920" s="176" t="s">
        <v>8144</v>
      </c>
      <c r="E920" s="176" t="s">
        <v>8144</v>
      </c>
      <c r="F920" s="176" t="s">
        <v>8143</v>
      </c>
      <c r="G920" s="177"/>
      <c r="H920" s="177"/>
      <c r="I920" s="176" t="s">
        <v>8137</v>
      </c>
      <c r="J920" s="178">
        <v>59.405940594059409</v>
      </c>
      <c r="K920" s="55">
        <v>12</v>
      </c>
      <c r="L920" s="176" t="s">
        <v>8138</v>
      </c>
      <c r="M920" s="176" t="s">
        <v>3186</v>
      </c>
      <c r="N920" s="176" t="s">
        <v>3173</v>
      </c>
      <c r="O920" s="56">
        <v>1</v>
      </c>
      <c r="P920" s="176" t="s">
        <v>8147</v>
      </c>
    </row>
    <row r="921" spans="1:16" ht="20.100000000000001" customHeight="1" x14ac:dyDescent="0.25">
      <c r="A921" s="175">
        <v>917</v>
      </c>
      <c r="B921" s="176" t="s">
        <v>8134</v>
      </c>
      <c r="C921" s="176" t="s">
        <v>8143</v>
      </c>
      <c r="D921" s="176" t="s">
        <v>8144</v>
      </c>
      <c r="E921" s="176" t="s">
        <v>8144</v>
      </c>
      <c r="F921" s="176" t="s">
        <v>8143</v>
      </c>
      <c r="G921" s="177"/>
      <c r="H921" s="177"/>
      <c r="I921" s="176" t="s">
        <v>8142</v>
      </c>
      <c r="J921" s="178">
        <v>5.9405940594059405</v>
      </c>
      <c r="K921" s="55">
        <v>9</v>
      </c>
      <c r="L921" s="176" t="s">
        <v>8138</v>
      </c>
      <c r="M921" s="176" t="s">
        <v>3186</v>
      </c>
      <c r="N921" s="180" t="s">
        <v>3168</v>
      </c>
      <c r="O921" s="56">
        <v>1</v>
      </c>
      <c r="P921" s="176" t="s">
        <v>8147</v>
      </c>
    </row>
    <row r="922" spans="1:16" ht="20.100000000000001" customHeight="1" x14ac:dyDescent="0.25">
      <c r="A922" s="175">
        <v>918</v>
      </c>
      <c r="B922" s="176" t="s">
        <v>8134</v>
      </c>
      <c r="C922" s="176" t="s">
        <v>8148</v>
      </c>
      <c r="D922" s="176" t="s">
        <v>8144</v>
      </c>
      <c r="E922" s="175" t="s">
        <v>8144</v>
      </c>
      <c r="F922" s="176" t="s">
        <v>8148</v>
      </c>
      <c r="G922" s="177"/>
      <c r="H922" s="177"/>
      <c r="I922" s="176" t="s">
        <v>8137</v>
      </c>
      <c r="J922" s="178">
        <v>137.62376237623764</v>
      </c>
      <c r="K922" s="55">
        <v>12</v>
      </c>
      <c r="L922" s="176" t="s">
        <v>8138</v>
      </c>
      <c r="M922" s="176" t="s">
        <v>3186</v>
      </c>
      <c r="N922" s="176" t="s">
        <v>3173</v>
      </c>
      <c r="O922" s="56">
        <v>1</v>
      </c>
      <c r="P922" s="176" t="s">
        <v>8139</v>
      </c>
    </row>
    <row r="923" spans="1:16" ht="20.100000000000001" customHeight="1" x14ac:dyDescent="0.25">
      <c r="A923" s="175">
        <v>919</v>
      </c>
      <c r="B923" s="176" t="s">
        <v>8134</v>
      </c>
      <c r="C923" s="176" t="s">
        <v>8148</v>
      </c>
      <c r="D923" s="176" t="s">
        <v>8144</v>
      </c>
      <c r="E923" s="175" t="s">
        <v>8144</v>
      </c>
      <c r="F923" s="176" t="s">
        <v>8148</v>
      </c>
      <c r="G923" s="177"/>
      <c r="H923" s="177"/>
      <c r="I923" s="176" t="s">
        <v>8137</v>
      </c>
      <c r="J923" s="178">
        <v>125.74257425742574</v>
      </c>
      <c r="K923" s="55">
        <v>12</v>
      </c>
      <c r="L923" s="176" t="s">
        <v>8138</v>
      </c>
      <c r="M923" s="176" t="s">
        <v>3186</v>
      </c>
      <c r="N923" s="176" t="s">
        <v>3173</v>
      </c>
      <c r="O923" s="56">
        <v>1</v>
      </c>
      <c r="P923" s="176" t="s">
        <v>8139</v>
      </c>
    </row>
    <row r="924" spans="1:16" ht="20.100000000000001" customHeight="1" x14ac:dyDescent="0.25">
      <c r="A924" s="175">
        <v>920</v>
      </c>
      <c r="B924" s="176" t="s">
        <v>8134</v>
      </c>
      <c r="C924" s="176" t="s">
        <v>8148</v>
      </c>
      <c r="D924" s="176" t="s">
        <v>8144</v>
      </c>
      <c r="E924" s="175" t="s">
        <v>8144</v>
      </c>
      <c r="F924" s="176" t="s">
        <v>8148</v>
      </c>
      <c r="G924" s="177"/>
      <c r="H924" s="177"/>
      <c r="I924" s="176" t="s">
        <v>8137</v>
      </c>
      <c r="J924" s="178">
        <v>72.277227722772281</v>
      </c>
      <c r="K924" s="55">
        <v>12</v>
      </c>
      <c r="L924" s="176" t="s">
        <v>8138</v>
      </c>
      <c r="M924" s="176" t="s">
        <v>8107</v>
      </c>
      <c r="N924" s="176" t="s">
        <v>5846</v>
      </c>
      <c r="O924" s="56">
        <v>1</v>
      </c>
      <c r="P924" s="176" t="s">
        <v>8139</v>
      </c>
    </row>
    <row r="925" spans="1:16" ht="20.100000000000001" customHeight="1" x14ac:dyDescent="0.25">
      <c r="A925" s="175">
        <v>921</v>
      </c>
      <c r="B925" s="176" t="s">
        <v>8134</v>
      </c>
      <c r="C925" s="176" t="s">
        <v>8148</v>
      </c>
      <c r="D925" s="176" t="s">
        <v>8144</v>
      </c>
      <c r="E925" s="175" t="s">
        <v>8144</v>
      </c>
      <c r="F925" s="176" t="s">
        <v>8148</v>
      </c>
      <c r="G925" s="177"/>
      <c r="H925" s="177"/>
      <c r="I925" s="176" t="s">
        <v>8137</v>
      </c>
      <c r="J925" s="178">
        <v>689.21568627450984</v>
      </c>
      <c r="K925" s="55">
        <v>12</v>
      </c>
      <c r="L925" s="176" t="s">
        <v>8138</v>
      </c>
      <c r="M925" s="176" t="s">
        <v>8107</v>
      </c>
      <c r="N925" s="176" t="s">
        <v>5846</v>
      </c>
      <c r="O925" s="56">
        <v>1</v>
      </c>
      <c r="P925" s="176" t="s">
        <v>8139</v>
      </c>
    </row>
    <row r="926" spans="1:16" ht="20.100000000000001" customHeight="1" x14ac:dyDescent="0.25">
      <c r="A926" s="175">
        <v>922</v>
      </c>
      <c r="B926" s="176" t="s">
        <v>8134</v>
      </c>
      <c r="C926" s="176" t="s">
        <v>8148</v>
      </c>
      <c r="D926" s="176" t="s">
        <v>8144</v>
      </c>
      <c r="E926" s="175" t="s">
        <v>8144</v>
      </c>
      <c r="F926" s="176" t="s">
        <v>8148</v>
      </c>
      <c r="G926" s="177"/>
      <c r="H926" s="177"/>
      <c r="I926" s="176" t="s">
        <v>8137</v>
      </c>
      <c r="J926" s="178">
        <v>50.495049504950494</v>
      </c>
      <c r="K926" s="55">
        <v>12</v>
      </c>
      <c r="L926" s="176" t="s">
        <v>8138</v>
      </c>
      <c r="M926" s="176" t="s">
        <v>8107</v>
      </c>
      <c r="N926" s="176" t="s">
        <v>5846</v>
      </c>
      <c r="O926" s="56">
        <v>1</v>
      </c>
      <c r="P926" s="176" t="s">
        <v>8139</v>
      </c>
    </row>
    <row r="927" spans="1:16" ht="20.100000000000001" customHeight="1" x14ac:dyDescent="0.25">
      <c r="A927" s="175">
        <v>923</v>
      </c>
      <c r="B927" s="176" t="s">
        <v>8134</v>
      </c>
      <c r="C927" s="176" t="s">
        <v>8148</v>
      </c>
      <c r="D927" s="176" t="s">
        <v>8144</v>
      </c>
      <c r="E927" s="175" t="s">
        <v>8144</v>
      </c>
      <c r="F927" s="176" t="s">
        <v>8148</v>
      </c>
      <c r="G927" s="177"/>
      <c r="H927" s="177"/>
      <c r="I927" s="176" t="s">
        <v>8137</v>
      </c>
      <c r="J927" s="178">
        <v>246.53465346534654</v>
      </c>
      <c r="K927" s="55">
        <v>12</v>
      </c>
      <c r="L927" s="176" t="s">
        <v>8138</v>
      </c>
      <c r="M927" s="176" t="s">
        <v>8107</v>
      </c>
      <c r="N927" s="176" t="s">
        <v>5846</v>
      </c>
      <c r="O927" s="56">
        <v>1</v>
      </c>
      <c r="P927" s="176" t="s">
        <v>8139</v>
      </c>
    </row>
    <row r="928" spans="1:16" ht="20.100000000000001" customHeight="1" x14ac:dyDescent="0.25">
      <c r="A928" s="175">
        <v>924</v>
      </c>
      <c r="B928" s="176" t="s">
        <v>8134</v>
      </c>
      <c r="C928" s="176" t="s">
        <v>8148</v>
      </c>
      <c r="D928" s="176" t="s">
        <v>8144</v>
      </c>
      <c r="E928" s="175" t="s">
        <v>8144</v>
      </c>
      <c r="F928" s="176" t="s">
        <v>8148</v>
      </c>
      <c r="G928" s="177"/>
      <c r="H928" s="177"/>
      <c r="I928" s="176" t="s">
        <v>8137</v>
      </c>
      <c r="J928" s="178">
        <v>441.1764705882353</v>
      </c>
      <c r="K928" s="55">
        <v>12</v>
      </c>
      <c r="L928" s="176" t="s">
        <v>8138</v>
      </c>
      <c r="M928" s="176" t="s">
        <v>8107</v>
      </c>
      <c r="N928" s="176" t="s">
        <v>5846</v>
      </c>
      <c r="O928" s="56">
        <v>1</v>
      </c>
      <c r="P928" s="176" t="s">
        <v>8139</v>
      </c>
    </row>
    <row r="929" spans="1:16" ht="20.100000000000001" customHeight="1" x14ac:dyDescent="0.25">
      <c r="A929" s="175">
        <v>925</v>
      </c>
      <c r="B929" s="176" t="s">
        <v>8134</v>
      </c>
      <c r="C929" s="176" t="s">
        <v>8148</v>
      </c>
      <c r="D929" s="176" t="s">
        <v>8144</v>
      </c>
      <c r="E929" s="175" t="s">
        <v>8144</v>
      </c>
      <c r="F929" s="176" t="s">
        <v>8148</v>
      </c>
      <c r="G929" s="177"/>
      <c r="H929" s="177"/>
      <c r="I929" s="176" t="s">
        <v>8137</v>
      </c>
      <c r="J929" s="178">
        <v>166.33663366336634</v>
      </c>
      <c r="K929" s="55">
        <v>12</v>
      </c>
      <c r="L929" s="176" t="s">
        <v>8138</v>
      </c>
      <c r="M929" s="176" t="s">
        <v>8107</v>
      </c>
      <c r="N929" s="176" t="s">
        <v>5846</v>
      </c>
      <c r="O929" s="56">
        <v>1</v>
      </c>
      <c r="P929" s="176" t="s">
        <v>8139</v>
      </c>
    </row>
    <row r="930" spans="1:16" ht="20.100000000000001" customHeight="1" x14ac:dyDescent="0.25">
      <c r="A930" s="175">
        <v>926</v>
      </c>
      <c r="B930" s="176" t="s">
        <v>8134</v>
      </c>
      <c r="C930" s="176" t="s">
        <v>8148</v>
      </c>
      <c r="D930" s="176" t="s">
        <v>8144</v>
      </c>
      <c r="E930" s="175" t="s">
        <v>8144</v>
      </c>
      <c r="F930" s="176" t="s">
        <v>8148</v>
      </c>
      <c r="G930" s="177"/>
      <c r="H930" s="177"/>
      <c r="I930" s="176" t="s">
        <v>8137</v>
      </c>
      <c r="J930" s="178">
        <v>183.16831683168317</v>
      </c>
      <c r="K930" s="55">
        <v>12</v>
      </c>
      <c r="L930" s="176" t="s">
        <v>8138</v>
      </c>
      <c r="M930" s="176" t="s">
        <v>8107</v>
      </c>
      <c r="N930" s="176" t="s">
        <v>5846</v>
      </c>
      <c r="O930" s="56">
        <v>1</v>
      </c>
      <c r="P930" s="176" t="s">
        <v>8139</v>
      </c>
    </row>
    <row r="931" spans="1:16" ht="20.100000000000001" customHeight="1" x14ac:dyDescent="0.25">
      <c r="A931" s="175">
        <v>927</v>
      </c>
      <c r="B931" s="176" t="s">
        <v>8134</v>
      </c>
      <c r="C931" s="176" t="s">
        <v>8148</v>
      </c>
      <c r="D931" s="176" t="s">
        <v>8144</v>
      </c>
      <c r="E931" s="175" t="s">
        <v>8144</v>
      </c>
      <c r="F931" s="176" t="s">
        <v>8148</v>
      </c>
      <c r="G931" s="177"/>
      <c r="H931" s="177"/>
      <c r="I931" s="176" t="s">
        <v>8137</v>
      </c>
      <c r="J931" s="178">
        <v>206.93069306930693</v>
      </c>
      <c r="K931" s="55">
        <v>12</v>
      </c>
      <c r="L931" s="176" t="s">
        <v>8138</v>
      </c>
      <c r="M931" s="176" t="s">
        <v>8107</v>
      </c>
      <c r="N931" s="176" t="s">
        <v>5846</v>
      </c>
      <c r="O931" s="56">
        <v>1</v>
      </c>
      <c r="P931" s="176" t="s">
        <v>8139</v>
      </c>
    </row>
    <row r="932" spans="1:16" ht="20.100000000000001" customHeight="1" x14ac:dyDescent="0.25">
      <c r="A932" s="175">
        <v>928</v>
      </c>
      <c r="B932" s="176" t="s">
        <v>8134</v>
      </c>
      <c r="C932" s="176" t="s">
        <v>8148</v>
      </c>
      <c r="D932" s="176" t="s">
        <v>8144</v>
      </c>
      <c r="E932" s="175" t="s">
        <v>8144</v>
      </c>
      <c r="F932" s="176" t="s">
        <v>8148</v>
      </c>
      <c r="G932" s="177"/>
      <c r="H932" s="177"/>
      <c r="I932" s="176" t="s">
        <v>8137</v>
      </c>
      <c r="J932" s="178">
        <v>90.099009900990097</v>
      </c>
      <c r="K932" s="55">
        <v>12</v>
      </c>
      <c r="L932" s="176" t="s">
        <v>8138</v>
      </c>
      <c r="M932" s="176" t="s">
        <v>8107</v>
      </c>
      <c r="N932" s="176" t="s">
        <v>5846</v>
      </c>
      <c r="O932" s="56">
        <v>1</v>
      </c>
      <c r="P932" s="176" t="s">
        <v>8139</v>
      </c>
    </row>
    <row r="933" spans="1:16" ht="20.100000000000001" customHeight="1" x14ac:dyDescent="0.25">
      <c r="A933" s="175">
        <v>929</v>
      </c>
      <c r="B933" s="176" t="s">
        <v>8134</v>
      </c>
      <c r="C933" s="176" t="s">
        <v>8148</v>
      </c>
      <c r="D933" s="176" t="s">
        <v>8144</v>
      </c>
      <c r="E933" s="175" t="s">
        <v>8144</v>
      </c>
      <c r="F933" s="176" t="s">
        <v>8148</v>
      </c>
      <c r="G933" s="177"/>
      <c r="H933" s="177"/>
      <c r="I933" s="176" t="s">
        <v>8137</v>
      </c>
      <c r="J933" s="178">
        <v>85.148514851485146</v>
      </c>
      <c r="K933" s="55">
        <v>12</v>
      </c>
      <c r="L933" s="176" t="s">
        <v>8138</v>
      </c>
      <c r="M933" s="176" t="s">
        <v>8107</v>
      </c>
      <c r="N933" s="176" t="s">
        <v>5846</v>
      </c>
      <c r="O933" s="56">
        <v>1</v>
      </c>
      <c r="P933" s="176" t="s">
        <v>8139</v>
      </c>
    </row>
    <row r="934" spans="1:16" ht="20.100000000000001" customHeight="1" x14ac:dyDescent="0.25">
      <c r="A934" s="175">
        <v>930</v>
      </c>
      <c r="B934" s="176" t="s">
        <v>8134</v>
      </c>
      <c r="C934" s="176" t="s">
        <v>8148</v>
      </c>
      <c r="D934" s="176" t="s">
        <v>8144</v>
      </c>
      <c r="E934" s="175" t="s">
        <v>8144</v>
      </c>
      <c r="F934" s="176" t="s">
        <v>8148</v>
      </c>
      <c r="G934" s="177"/>
      <c r="H934" s="177"/>
      <c r="I934" s="176" t="s">
        <v>8137</v>
      </c>
      <c r="J934" s="178">
        <v>96.039603960396036</v>
      </c>
      <c r="K934" s="55">
        <v>12</v>
      </c>
      <c r="L934" s="176" t="s">
        <v>8138</v>
      </c>
      <c r="M934" s="176" t="s">
        <v>8107</v>
      </c>
      <c r="N934" s="176" t="s">
        <v>5846</v>
      </c>
      <c r="O934" s="56">
        <v>1</v>
      </c>
      <c r="P934" s="176" t="s">
        <v>8139</v>
      </c>
    </row>
    <row r="935" spans="1:16" ht="20.100000000000001" customHeight="1" x14ac:dyDescent="0.25">
      <c r="A935" s="175">
        <v>931</v>
      </c>
      <c r="B935" s="176" t="s">
        <v>8134</v>
      </c>
      <c r="C935" s="176" t="s">
        <v>8148</v>
      </c>
      <c r="D935" s="176" t="s">
        <v>8144</v>
      </c>
      <c r="E935" s="175" t="s">
        <v>8144</v>
      </c>
      <c r="F935" s="176" t="s">
        <v>8148</v>
      </c>
      <c r="G935" s="177"/>
      <c r="H935" s="177"/>
      <c r="I935" s="176" t="s">
        <v>8137</v>
      </c>
      <c r="J935" s="178">
        <v>346.53465346534654</v>
      </c>
      <c r="K935" s="55">
        <v>12</v>
      </c>
      <c r="L935" s="176" t="s">
        <v>8138</v>
      </c>
      <c r="M935" s="176" t="s">
        <v>8107</v>
      </c>
      <c r="N935" s="176" t="s">
        <v>5846</v>
      </c>
      <c r="O935" s="56">
        <v>1</v>
      </c>
      <c r="P935" s="176" t="s">
        <v>8139</v>
      </c>
    </row>
    <row r="936" spans="1:16" ht="20.100000000000001" customHeight="1" x14ac:dyDescent="0.25">
      <c r="A936" s="175">
        <v>932</v>
      </c>
      <c r="B936" s="176" t="s">
        <v>8134</v>
      </c>
      <c r="C936" s="176" t="s">
        <v>8148</v>
      </c>
      <c r="D936" s="176" t="s">
        <v>8144</v>
      </c>
      <c r="E936" s="175" t="s">
        <v>8144</v>
      </c>
      <c r="F936" s="176" t="s">
        <v>8148</v>
      </c>
      <c r="G936" s="177"/>
      <c r="H936" s="177"/>
      <c r="I936" s="176" t="s">
        <v>8137</v>
      </c>
      <c r="J936" s="178">
        <v>175.24752475247524</v>
      </c>
      <c r="K936" s="55">
        <v>12</v>
      </c>
      <c r="L936" s="176" t="s">
        <v>8138</v>
      </c>
      <c r="M936" s="176" t="s">
        <v>8107</v>
      </c>
      <c r="N936" s="176" t="s">
        <v>5846</v>
      </c>
      <c r="O936" s="56">
        <v>1</v>
      </c>
      <c r="P936" s="176" t="s">
        <v>8139</v>
      </c>
    </row>
    <row r="937" spans="1:16" ht="20.100000000000001" customHeight="1" x14ac:dyDescent="0.25">
      <c r="A937" s="175">
        <v>933</v>
      </c>
      <c r="B937" s="176" t="s">
        <v>8134</v>
      </c>
      <c r="C937" s="176" t="s">
        <v>8148</v>
      </c>
      <c r="D937" s="176" t="s">
        <v>8144</v>
      </c>
      <c r="E937" s="175" t="s">
        <v>8144</v>
      </c>
      <c r="F937" s="176" t="s">
        <v>8148</v>
      </c>
      <c r="G937" s="177"/>
      <c r="H937" s="177"/>
      <c r="I937" s="176" t="s">
        <v>8137</v>
      </c>
      <c r="J937" s="178">
        <v>223.76237623762376</v>
      </c>
      <c r="K937" s="55">
        <v>12</v>
      </c>
      <c r="L937" s="176" t="s">
        <v>8138</v>
      </c>
      <c r="M937" s="176" t="s">
        <v>8107</v>
      </c>
      <c r="N937" s="176" t="s">
        <v>5846</v>
      </c>
      <c r="O937" s="56">
        <v>1</v>
      </c>
      <c r="P937" s="176" t="s">
        <v>8139</v>
      </c>
    </row>
    <row r="938" spans="1:16" ht="20.100000000000001" customHeight="1" x14ac:dyDescent="0.25">
      <c r="A938" s="175">
        <v>934</v>
      </c>
      <c r="B938" s="176" t="s">
        <v>8134</v>
      </c>
      <c r="C938" s="176" t="s">
        <v>8148</v>
      </c>
      <c r="D938" s="176" t="s">
        <v>8144</v>
      </c>
      <c r="E938" s="175" t="s">
        <v>8144</v>
      </c>
      <c r="F938" s="176" t="s">
        <v>8148</v>
      </c>
      <c r="G938" s="177"/>
      <c r="H938" s="177"/>
      <c r="I938" s="176" t="s">
        <v>8137</v>
      </c>
      <c r="J938" s="178">
        <v>360.39603960396039</v>
      </c>
      <c r="K938" s="55">
        <v>12</v>
      </c>
      <c r="L938" s="176" t="s">
        <v>8138</v>
      </c>
      <c r="M938" s="176" t="s">
        <v>8107</v>
      </c>
      <c r="N938" s="176" t="s">
        <v>5846</v>
      </c>
      <c r="O938" s="56">
        <v>1</v>
      </c>
      <c r="P938" s="176" t="s">
        <v>8139</v>
      </c>
    </row>
    <row r="939" spans="1:16" ht="20.100000000000001" customHeight="1" x14ac:dyDescent="0.25">
      <c r="A939" s="175">
        <v>935</v>
      </c>
      <c r="B939" s="176" t="s">
        <v>8134</v>
      </c>
      <c r="C939" s="176" t="s">
        <v>8148</v>
      </c>
      <c r="D939" s="176" t="s">
        <v>8144</v>
      </c>
      <c r="E939" s="175" t="s">
        <v>8144</v>
      </c>
      <c r="F939" s="176" t="s">
        <v>8148</v>
      </c>
      <c r="G939" s="177"/>
      <c r="H939" s="177"/>
      <c r="I939" s="176" t="s">
        <v>8137</v>
      </c>
      <c r="J939" s="178">
        <v>147.52475247524751</v>
      </c>
      <c r="K939" s="55">
        <v>12</v>
      </c>
      <c r="L939" s="176" t="s">
        <v>8138</v>
      </c>
      <c r="M939" s="176" t="s">
        <v>8107</v>
      </c>
      <c r="N939" s="176" t="s">
        <v>5846</v>
      </c>
      <c r="O939" s="56">
        <v>1</v>
      </c>
      <c r="P939" s="176" t="s">
        <v>8139</v>
      </c>
    </row>
    <row r="940" spans="1:16" ht="20.100000000000001" customHeight="1" x14ac:dyDescent="0.25">
      <c r="A940" s="175">
        <v>936</v>
      </c>
      <c r="B940" s="176" t="s">
        <v>8134</v>
      </c>
      <c r="C940" s="176" t="s">
        <v>8148</v>
      </c>
      <c r="D940" s="176" t="s">
        <v>8144</v>
      </c>
      <c r="E940" s="175" t="s">
        <v>8144</v>
      </c>
      <c r="F940" s="176" t="s">
        <v>8148</v>
      </c>
      <c r="G940" s="177"/>
      <c r="H940" s="177"/>
      <c r="I940" s="176" t="s">
        <v>8137</v>
      </c>
      <c r="J940" s="178">
        <v>196.03960396039605</v>
      </c>
      <c r="K940" s="55">
        <v>12</v>
      </c>
      <c r="L940" s="176" t="s">
        <v>8138</v>
      </c>
      <c r="M940" s="176" t="s">
        <v>8107</v>
      </c>
      <c r="N940" s="176" t="s">
        <v>5846</v>
      </c>
      <c r="O940" s="56">
        <v>1</v>
      </c>
      <c r="P940" s="176" t="s">
        <v>8139</v>
      </c>
    </row>
    <row r="941" spans="1:16" ht="20.100000000000001" customHeight="1" x14ac:dyDescent="0.25">
      <c r="A941" s="175">
        <v>937</v>
      </c>
      <c r="B941" s="176" t="s">
        <v>8134</v>
      </c>
      <c r="C941" s="176" t="s">
        <v>8148</v>
      </c>
      <c r="D941" s="176" t="s">
        <v>8144</v>
      </c>
      <c r="E941" s="175" t="s">
        <v>8144</v>
      </c>
      <c r="F941" s="176" t="s">
        <v>8148</v>
      </c>
      <c r="G941" s="177"/>
      <c r="H941" s="177"/>
      <c r="I941" s="176" t="s">
        <v>8137</v>
      </c>
      <c r="J941" s="178">
        <v>318.81188118811883</v>
      </c>
      <c r="K941" s="55">
        <v>12</v>
      </c>
      <c r="L941" s="176" t="s">
        <v>8138</v>
      </c>
      <c r="M941" s="176" t="s">
        <v>8107</v>
      </c>
      <c r="N941" s="176" t="s">
        <v>5846</v>
      </c>
      <c r="O941" s="56">
        <v>1</v>
      </c>
      <c r="P941" s="176" t="s">
        <v>8139</v>
      </c>
    </row>
    <row r="942" spans="1:16" ht="20.100000000000001" customHeight="1" x14ac:dyDescent="0.25">
      <c r="A942" s="175">
        <v>938</v>
      </c>
      <c r="B942" s="176" t="s">
        <v>8134</v>
      </c>
      <c r="C942" s="176" t="s">
        <v>8148</v>
      </c>
      <c r="D942" s="176" t="s">
        <v>8144</v>
      </c>
      <c r="E942" s="175" t="s">
        <v>8144</v>
      </c>
      <c r="F942" s="176" t="s">
        <v>8148</v>
      </c>
      <c r="G942" s="177"/>
      <c r="H942" s="177"/>
      <c r="I942" s="176" t="s">
        <v>8137</v>
      </c>
      <c r="J942" s="178">
        <v>218.8118811881188</v>
      </c>
      <c r="K942" s="55">
        <v>12</v>
      </c>
      <c r="L942" s="176" t="s">
        <v>8138</v>
      </c>
      <c r="M942" s="176" t="s">
        <v>8107</v>
      </c>
      <c r="N942" s="176" t="s">
        <v>5846</v>
      </c>
      <c r="O942" s="56">
        <v>1</v>
      </c>
      <c r="P942" s="176" t="s">
        <v>8139</v>
      </c>
    </row>
    <row r="943" spans="1:16" ht="20.100000000000001" customHeight="1" x14ac:dyDescent="0.25">
      <c r="A943" s="175">
        <v>939</v>
      </c>
      <c r="B943" s="176" t="s">
        <v>8134</v>
      </c>
      <c r="C943" s="176" t="s">
        <v>8148</v>
      </c>
      <c r="D943" s="176" t="s">
        <v>8144</v>
      </c>
      <c r="E943" s="175" t="s">
        <v>8144</v>
      </c>
      <c r="F943" s="176" t="s">
        <v>8148</v>
      </c>
      <c r="G943" s="177"/>
      <c r="H943" s="177"/>
      <c r="I943" s="176" t="s">
        <v>8137</v>
      </c>
      <c r="J943" s="178">
        <v>292.0792079207921</v>
      </c>
      <c r="K943" s="55">
        <v>12</v>
      </c>
      <c r="L943" s="176" t="s">
        <v>8138</v>
      </c>
      <c r="M943" s="176" t="s">
        <v>8107</v>
      </c>
      <c r="N943" s="176" t="s">
        <v>5846</v>
      </c>
      <c r="O943" s="56">
        <v>1</v>
      </c>
      <c r="P943" s="176" t="s">
        <v>8139</v>
      </c>
    </row>
    <row r="944" spans="1:16" ht="20.100000000000001" customHeight="1" x14ac:dyDescent="0.25">
      <c r="A944" s="175">
        <v>940</v>
      </c>
      <c r="B944" s="176" t="s">
        <v>8134</v>
      </c>
      <c r="C944" s="176" t="s">
        <v>8148</v>
      </c>
      <c r="D944" s="176" t="s">
        <v>8144</v>
      </c>
      <c r="E944" s="175" t="s">
        <v>8144</v>
      </c>
      <c r="F944" s="176" t="s">
        <v>8148</v>
      </c>
      <c r="G944" s="177"/>
      <c r="H944" s="177"/>
      <c r="I944" s="176" t="s">
        <v>8137</v>
      </c>
      <c r="J944" s="178">
        <v>180.19801980198019</v>
      </c>
      <c r="K944" s="55">
        <v>12</v>
      </c>
      <c r="L944" s="176" t="s">
        <v>8138</v>
      </c>
      <c r="M944" s="176" t="s">
        <v>8107</v>
      </c>
      <c r="N944" s="176" t="s">
        <v>5846</v>
      </c>
      <c r="O944" s="56">
        <v>1</v>
      </c>
      <c r="P944" s="176" t="s">
        <v>8139</v>
      </c>
    </row>
    <row r="945" spans="1:16" ht="20.100000000000001" customHeight="1" x14ac:dyDescent="0.25">
      <c r="A945" s="175">
        <v>941</v>
      </c>
      <c r="B945" s="176" t="s">
        <v>8134</v>
      </c>
      <c r="C945" s="176" t="s">
        <v>8148</v>
      </c>
      <c r="D945" s="176" t="s">
        <v>8144</v>
      </c>
      <c r="E945" s="175" t="s">
        <v>8144</v>
      </c>
      <c r="F945" s="176" t="s">
        <v>8148</v>
      </c>
      <c r="G945" s="177"/>
      <c r="H945" s="177"/>
      <c r="I945" s="176" t="s">
        <v>8137</v>
      </c>
      <c r="J945" s="178">
        <v>460.78431372549016</v>
      </c>
      <c r="K945" s="55">
        <v>12</v>
      </c>
      <c r="L945" s="176" t="s">
        <v>8138</v>
      </c>
      <c r="M945" s="176" t="s">
        <v>8107</v>
      </c>
      <c r="N945" s="176" t="s">
        <v>5846</v>
      </c>
      <c r="O945" s="56">
        <v>1</v>
      </c>
      <c r="P945" s="176" t="s">
        <v>8139</v>
      </c>
    </row>
    <row r="946" spans="1:16" ht="20.100000000000001" customHeight="1" x14ac:dyDescent="0.25">
      <c r="A946" s="175">
        <v>942</v>
      </c>
      <c r="B946" s="176" t="s">
        <v>8134</v>
      </c>
      <c r="C946" s="176" t="s">
        <v>8148</v>
      </c>
      <c r="D946" s="176" t="s">
        <v>8144</v>
      </c>
      <c r="E946" s="175" t="s">
        <v>8144</v>
      </c>
      <c r="F946" s="176" t="s">
        <v>8148</v>
      </c>
      <c r="G946" s="177"/>
      <c r="H946" s="177"/>
      <c r="I946" s="176" t="s">
        <v>8137</v>
      </c>
      <c r="J946" s="178">
        <v>136.63366336633663</v>
      </c>
      <c r="K946" s="55">
        <v>12</v>
      </c>
      <c r="L946" s="176" t="s">
        <v>8138</v>
      </c>
      <c r="M946" s="176" t="s">
        <v>8107</v>
      </c>
      <c r="N946" s="176" t="s">
        <v>5846</v>
      </c>
      <c r="O946" s="56">
        <v>1</v>
      </c>
      <c r="P946" s="176" t="s">
        <v>8139</v>
      </c>
    </row>
    <row r="947" spans="1:16" ht="20.100000000000001" customHeight="1" x14ac:dyDescent="0.25">
      <c r="A947" s="175">
        <v>943</v>
      </c>
      <c r="B947" s="176" t="s">
        <v>8134</v>
      </c>
      <c r="C947" s="176" t="s">
        <v>8148</v>
      </c>
      <c r="D947" s="176" t="s">
        <v>8144</v>
      </c>
      <c r="E947" s="175" t="s">
        <v>8144</v>
      </c>
      <c r="F947" s="176" t="s">
        <v>8148</v>
      </c>
      <c r="G947" s="177"/>
      <c r="H947" s="177"/>
      <c r="I947" s="176" t="s">
        <v>8137</v>
      </c>
      <c r="J947" s="178">
        <v>303.96039603960395</v>
      </c>
      <c r="K947" s="55">
        <v>12</v>
      </c>
      <c r="L947" s="176" t="s">
        <v>8138</v>
      </c>
      <c r="M947" s="176" t="s">
        <v>8107</v>
      </c>
      <c r="N947" s="176" t="s">
        <v>5846</v>
      </c>
      <c r="O947" s="56">
        <v>1</v>
      </c>
      <c r="P947" s="176" t="s">
        <v>8139</v>
      </c>
    </row>
    <row r="948" spans="1:16" ht="20.100000000000001" customHeight="1" x14ac:dyDescent="0.25">
      <c r="A948" s="175">
        <v>944</v>
      </c>
      <c r="B948" s="176" t="s">
        <v>8134</v>
      </c>
      <c r="C948" s="176" t="s">
        <v>8148</v>
      </c>
      <c r="D948" s="176" t="s">
        <v>8144</v>
      </c>
      <c r="E948" s="175" t="s">
        <v>8144</v>
      </c>
      <c r="F948" s="176" t="s">
        <v>8148</v>
      </c>
      <c r="G948" s="177"/>
      <c r="H948" s="177"/>
      <c r="I948" s="176" t="s">
        <v>8137</v>
      </c>
      <c r="J948" s="178">
        <v>76.237623762376231</v>
      </c>
      <c r="K948" s="55">
        <v>12</v>
      </c>
      <c r="L948" s="176" t="s">
        <v>8138</v>
      </c>
      <c r="M948" s="176" t="s">
        <v>8107</v>
      </c>
      <c r="N948" s="176" t="s">
        <v>5846</v>
      </c>
      <c r="O948" s="56">
        <v>1</v>
      </c>
      <c r="P948" s="176" t="s">
        <v>8139</v>
      </c>
    </row>
    <row r="949" spans="1:16" ht="20.100000000000001" customHeight="1" x14ac:dyDescent="0.25">
      <c r="A949" s="175">
        <v>945</v>
      </c>
      <c r="B949" s="176" t="s">
        <v>8134</v>
      </c>
      <c r="C949" s="176" t="s">
        <v>8148</v>
      </c>
      <c r="D949" s="176" t="s">
        <v>8144</v>
      </c>
      <c r="E949" s="175" t="s">
        <v>8144</v>
      </c>
      <c r="F949" s="176" t="s">
        <v>8148</v>
      </c>
      <c r="G949" s="177"/>
      <c r="H949" s="177"/>
      <c r="I949" s="176" t="s">
        <v>8137</v>
      </c>
      <c r="J949" s="178">
        <v>136.63366336633663</v>
      </c>
      <c r="K949" s="55">
        <v>12</v>
      </c>
      <c r="L949" s="176" t="s">
        <v>8138</v>
      </c>
      <c r="M949" s="176" t="s">
        <v>3186</v>
      </c>
      <c r="N949" s="176" t="s">
        <v>3173</v>
      </c>
      <c r="O949" s="56">
        <v>1</v>
      </c>
      <c r="P949" s="176" t="s">
        <v>8145</v>
      </c>
    </row>
    <row r="950" spans="1:16" ht="20.100000000000001" customHeight="1" x14ac:dyDescent="0.25">
      <c r="A950" s="175">
        <v>946</v>
      </c>
      <c r="B950" s="176" t="s">
        <v>8134</v>
      </c>
      <c r="C950" s="176" t="s">
        <v>8148</v>
      </c>
      <c r="D950" s="176" t="s">
        <v>8144</v>
      </c>
      <c r="E950" s="175" t="s">
        <v>8144</v>
      </c>
      <c r="F950" s="176" t="s">
        <v>8148</v>
      </c>
      <c r="G950" s="177"/>
      <c r="H950" s="177"/>
      <c r="I950" s="176" t="s">
        <v>8137</v>
      </c>
      <c r="J950" s="178">
        <v>486.27450980392155</v>
      </c>
      <c r="K950" s="55">
        <v>12</v>
      </c>
      <c r="L950" s="176" t="s">
        <v>8138</v>
      </c>
      <c r="M950" s="176" t="s">
        <v>8107</v>
      </c>
      <c r="N950" s="176" t="s">
        <v>5846</v>
      </c>
      <c r="O950" s="56">
        <v>1</v>
      </c>
      <c r="P950" s="176" t="s">
        <v>8139</v>
      </c>
    </row>
    <row r="951" spans="1:16" ht="20.100000000000001" customHeight="1" x14ac:dyDescent="0.25">
      <c r="A951" s="175">
        <v>947</v>
      </c>
      <c r="B951" s="176" t="s">
        <v>8134</v>
      </c>
      <c r="C951" s="176" t="s">
        <v>8148</v>
      </c>
      <c r="D951" s="176" t="s">
        <v>8144</v>
      </c>
      <c r="E951" s="175" t="s">
        <v>8144</v>
      </c>
      <c r="F951" s="176" t="s">
        <v>8148</v>
      </c>
      <c r="G951" s="177"/>
      <c r="H951" s="177"/>
      <c r="I951" s="176" t="s">
        <v>8137</v>
      </c>
      <c r="J951" s="178">
        <v>302.97029702970298</v>
      </c>
      <c r="K951" s="55">
        <v>12</v>
      </c>
      <c r="L951" s="176" t="s">
        <v>8138</v>
      </c>
      <c r="M951" s="176" t="s">
        <v>8107</v>
      </c>
      <c r="N951" s="176" t="s">
        <v>5846</v>
      </c>
      <c r="O951" s="56">
        <v>1</v>
      </c>
      <c r="P951" s="176" t="s">
        <v>8139</v>
      </c>
    </row>
    <row r="952" spans="1:16" ht="20.100000000000001" customHeight="1" x14ac:dyDescent="0.25">
      <c r="A952" s="175">
        <v>948</v>
      </c>
      <c r="B952" s="176" t="s">
        <v>8134</v>
      </c>
      <c r="C952" s="176" t="s">
        <v>8148</v>
      </c>
      <c r="D952" s="176" t="s">
        <v>8144</v>
      </c>
      <c r="E952" s="175" t="s">
        <v>8144</v>
      </c>
      <c r="F952" s="176" t="s">
        <v>8148</v>
      </c>
      <c r="G952" s="177"/>
      <c r="H952" s="177"/>
      <c r="I952" s="176" t="s">
        <v>8137</v>
      </c>
      <c r="J952" s="178">
        <v>177.22772277227722</v>
      </c>
      <c r="K952" s="55">
        <v>12</v>
      </c>
      <c r="L952" s="176" t="s">
        <v>8138</v>
      </c>
      <c r="M952" s="176" t="s">
        <v>8107</v>
      </c>
      <c r="N952" s="176" t="s">
        <v>5846</v>
      </c>
      <c r="O952" s="56">
        <v>1</v>
      </c>
      <c r="P952" s="176" t="s">
        <v>8139</v>
      </c>
    </row>
    <row r="953" spans="1:16" ht="20.100000000000001" customHeight="1" x14ac:dyDescent="0.25">
      <c r="A953" s="175">
        <v>949</v>
      </c>
      <c r="B953" s="176" t="s">
        <v>8134</v>
      </c>
      <c r="C953" s="176" t="s">
        <v>8148</v>
      </c>
      <c r="D953" s="176" t="s">
        <v>8144</v>
      </c>
      <c r="E953" s="175" t="s">
        <v>8144</v>
      </c>
      <c r="F953" s="176" t="s">
        <v>8148</v>
      </c>
      <c r="G953" s="177"/>
      <c r="H953" s="177"/>
      <c r="I953" s="176" t="s">
        <v>8137</v>
      </c>
      <c r="J953" s="178">
        <v>165.34653465346534</v>
      </c>
      <c r="K953" s="55">
        <v>12</v>
      </c>
      <c r="L953" s="176" t="s">
        <v>8138</v>
      </c>
      <c r="M953" s="176" t="s">
        <v>8107</v>
      </c>
      <c r="N953" s="176" t="s">
        <v>5846</v>
      </c>
      <c r="O953" s="56">
        <v>1</v>
      </c>
      <c r="P953" s="176" t="s">
        <v>8139</v>
      </c>
    </row>
    <row r="954" spans="1:16" ht="20.100000000000001" customHeight="1" x14ac:dyDescent="0.25">
      <c r="A954" s="175">
        <v>950</v>
      </c>
      <c r="B954" s="176" t="s">
        <v>8134</v>
      </c>
      <c r="C954" s="176" t="s">
        <v>8148</v>
      </c>
      <c r="D954" s="176" t="s">
        <v>8144</v>
      </c>
      <c r="E954" s="175" t="s">
        <v>8144</v>
      </c>
      <c r="F954" s="176" t="s">
        <v>8148</v>
      </c>
      <c r="G954" s="177"/>
      <c r="H954" s="177"/>
      <c r="I954" s="176" t="s">
        <v>8137</v>
      </c>
      <c r="J954" s="178">
        <v>259.40594059405942</v>
      </c>
      <c r="K954" s="55">
        <v>12</v>
      </c>
      <c r="L954" s="176" t="s">
        <v>8138</v>
      </c>
      <c r="M954" s="176" t="s">
        <v>8107</v>
      </c>
      <c r="N954" s="176" t="s">
        <v>5846</v>
      </c>
      <c r="O954" s="56">
        <v>1</v>
      </c>
      <c r="P954" s="176" t="s">
        <v>8139</v>
      </c>
    </row>
    <row r="955" spans="1:16" ht="20.100000000000001" customHeight="1" x14ac:dyDescent="0.25">
      <c r="A955" s="175">
        <v>951</v>
      </c>
      <c r="B955" s="176" t="s">
        <v>8134</v>
      </c>
      <c r="C955" s="176" t="s">
        <v>8148</v>
      </c>
      <c r="D955" s="176" t="s">
        <v>8144</v>
      </c>
      <c r="E955" s="175" t="s">
        <v>8144</v>
      </c>
      <c r="F955" s="176" t="s">
        <v>8148</v>
      </c>
      <c r="G955" s="177"/>
      <c r="H955" s="177"/>
      <c r="I955" s="176" t="s">
        <v>8137</v>
      </c>
      <c r="J955" s="178">
        <v>274.25742574257424</v>
      </c>
      <c r="K955" s="55">
        <v>12</v>
      </c>
      <c r="L955" s="176" t="s">
        <v>8138</v>
      </c>
      <c r="M955" s="176" t="s">
        <v>8107</v>
      </c>
      <c r="N955" s="176" t="s">
        <v>5846</v>
      </c>
      <c r="O955" s="56">
        <v>1</v>
      </c>
      <c r="P955" s="176" t="s">
        <v>8139</v>
      </c>
    </row>
    <row r="956" spans="1:16" ht="20.100000000000001" customHeight="1" x14ac:dyDescent="0.25">
      <c r="A956" s="175">
        <v>952</v>
      </c>
      <c r="B956" s="176" t="s">
        <v>8134</v>
      </c>
      <c r="C956" s="176" t="s">
        <v>8148</v>
      </c>
      <c r="D956" s="176" t="s">
        <v>8144</v>
      </c>
      <c r="E956" s="175" t="s">
        <v>8144</v>
      </c>
      <c r="F956" s="176" t="s">
        <v>8148</v>
      </c>
      <c r="G956" s="177"/>
      <c r="H956" s="177"/>
      <c r="I956" s="176" t="s">
        <v>8137</v>
      </c>
      <c r="J956" s="178">
        <v>75.247524752475243</v>
      </c>
      <c r="K956" s="55">
        <v>12</v>
      </c>
      <c r="L956" s="176" t="s">
        <v>8138</v>
      </c>
      <c r="M956" s="176" t="s">
        <v>8107</v>
      </c>
      <c r="N956" s="176" t="s">
        <v>5846</v>
      </c>
      <c r="O956" s="56">
        <v>1</v>
      </c>
      <c r="P956" s="176" t="s">
        <v>8139</v>
      </c>
    </row>
    <row r="957" spans="1:16" ht="20.100000000000001" customHeight="1" x14ac:dyDescent="0.25">
      <c r="A957" s="175">
        <v>953</v>
      </c>
      <c r="B957" s="176" t="s">
        <v>8134</v>
      </c>
      <c r="C957" s="176" t="s">
        <v>8148</v>
      </c>
      <c r="D957" s="176" t="s">
        <v>8144</v>
      </c>
      <c r="E957" s="175" t="s">
        <v>8144</v>
      </c>
      <c r="F957" s="176" t="s">
        <v>8148</v>
      </c>
      <c r="G957" s="177"/>
      <c r="H957" s="177"/>
      <c r="I957" s="176" t="s">
        <v>8137</v>
      </c>
      <c r="J957" s="178">
        <v>165.34653465346534</v>
      </c>
      <c r="K957" s="55">
        <v>12</v>
      </c>
      <c r="L957" s="176" t="s">
        <v>8138</v>
      </c>
      <c r="M957" s="176" t="s">
        <v>8107</v>
      </c>
      <c r="N957" s="176" t="s">
        <v>5846</v>
      </c>
      <c r="O957" s="56">
        <v>1</v>
      </c>
      <c r="P957" s="176" t="s">
        <v>8139</v>
      </c>
    </row>
    <row r="958" spans="1:16" ht="20.100000000000001" customHeight="1" x14ac:dyDescent="0.25">
      <c r="A958" s="175">
        <v>954</v>
      </c>
      <c r="B958" s="176" t="s">
        <v>8134</v>
      </c>
      <c r="C958" s="176" t="s">
        <v>8148</v>
      </c>
      <c r="D958" s="176" t="s">
        <v>8144</v>
      </c>
      <c r="E958" s="175" t="s">
        <v>8144</v>
      </c>
      <c r="F958" s="176" t="s">
        <v>8148</v>
      </c>
      <c r="G958" s="177"/>
      <c r="H958" s="177"/>
      <c r="I958" s="176" t="s">
        <v>8137</v>
      </c>
      <c r="J958" s="178">
        <v>419.60784313725492</v>
      </c>
      <c r="K958" s="55">
        <v>12</v>
      </c>
      <c r="L958" s="176" t="s">
        <v>8138</v>
      </c>
      <c r="M958" s="176" t="s">
        <v>8107</v>
      </c>
      <c r="N958" s="176" t="s">
        <v>5846</v>
      </c>
      <c r="O958" s="56">
        <v>1</v>
      </c>
      <c r="P958" s="176" t="s">
        <v>8139</v>
      </c>
    </row>
    <row r="959" spans="1:16" ht="20.100000000000001" customHeight="1" x14ac:dyDescent="0.25">
      <c r="A959" s="175">
        <v>955</v>
      </c>
      <c r="B959" s="176" t="s">
        <v>8134</v>
      </c>
      <c r="C959" s="176" t="s">
        <v>8148</v>
      </c>
      <c r="D959" s="176" t="s">
        <v>8144</v>
      </c>
      <c r="E959" s="175" t="s">
        <v>8144</v>
      </c>
      <c r="F959" s="176" t="s">
        <v>8148</v>
      </c>
      <c r="G959" s="177"/>
      <c r="H959" s="177"/>
      <c r="I959" s="176" t="s">
        <v>8137</v>
      </c>
      <c r="J959" s="178">
        <v>70.297029702970292</v>
      </c>
      <c r="K959" s="55">
        <v>12</v>
      </c>
      <c r="L959" s="176" t="s">
        <v>8138</v>
      </c>
      <c r="M959" s="176" t="s">
        <v>8107</v>
      </c>
      <c r="N959" s="176" t="s">
        <v>5846</v>
      </c>
      <c r="O959" s="56">
        <v>1</v>
      </c>
      <c r="P959" s="176" t="s">
        <v>8139</v>
      </c>
    </row>
    <row r="960" spans="1:16" ht="20.100000000000001" customHeight="1" x14ac:dyDescent="0.25">
      <c r="A960" s="175">
        <v>956</v>
      </c>
      <c r="B960" s="176" t="s">
        <v>8134</v>
      </c>
      <c r="C960" s="176" t="s">
        <v>8148</v>
      </c>
      <c r="D960" s="176" t="s">
        <v>8144</v>
      </c>
      <c r="E960" s="175" t="s">
        <v>8144</v>
      </c>
      <c r="F960" s="176" t="s">
        <v>8148</v>
      </c>
      <c r="G960" s="177"/>
      <c r="H960" s="177"/>
      <c r="I960" s="176" t="s">
        <v>8137</v>
      </c>
      <c r="J960" s="178">
        <v>587.25490196078431</v>
      </c>
      <c r="K960" s="55">
        <v>12</v>
      </c>
      <c r="L960" s="176" t="s">
        <v>8138</v>
      </c>
      <c r="M960" s="176" t="s">
        <v>8107</v>
      </c>
      <c r="N960" s="176" t="s">
        <v>5846</v>
      </c>
      <c r="O960" s="56">
        <v>1</v>
      </c>
      <c r="P960" s="176" t="s">
        <v>8139</v>
      </c>
    </row>
    <row r="961" spans="1:16" ht="20.100000000000001" customHeight="1" x14ac:dyDescent="0.25">
      <c r="A961" s="175">
        <v>957</v>
      </c>
      <c r="B961" s="176" t="s">
        <v>8134</v>
      </c>
      <c r="C961" s="176" t="s">
        <v>8148</v>
      </c>
      <c r="D961" s="176" t="s">
        <v>8144</v>
      </c>
      <c r="E961" s="175" t="s">
        <v>8144</v>
      </c>
      <c r="F961" s="176" t="s">
        <v>8148</v>
      </c>
      <c r="G961" s="177"/>
      <c r="H961" s="177"/>
      <c r="I961" s="176" t="s">
        <v>8137</v>
      </c>
      <c r="J961" s="178">
        <v>236.63366336633663</v>
      </c>
      <c r="K961" s="55">
        <v>12</v>
      </c>
      <c r="L961" s="176" t="s">
        <v>8138</v>
      </c>
      <c r="M961" s="176" t="s">
        <v>8107</v>
      </c>
      <c r="N961" s="176" t="s">
        <v>5846</v>
      </c>
      <c r="O961" s="56">
        <v>1</v>
      </c>
      <c r="P961" s="176" t="s">
        <v>8139</v>
      </c>
    </row>
    <row r="962" spans="1:16" ht="20.100000000000001" customHeight="1" x14ac:dyDescent="0.25">
      <c r="A962" s="175">
        <v>958</v>
      </c>
      <c r="B962" s="176" t="s">
        <v>8134</v>
      </c>
      <c r="C962" s="176" t="s">
        <v>8148</v>
      </c>
      <c r="D962" s="176" t="s">
        <v>8144</v>
      </c>
      <c r="E962" s="175" t="s">
        <v>8144</v>
      </c>
      <c r="F962" s="176" t="s">
        <v>8148</v>
      </c>
      <c r="G962" s="177"/>
      <c r="H962" s="177"/>
      <c r="I962" s="176" t="s">
        <v>8137</v>
      </c>
      <c r="J962" s="178">
        <v>101.98019801980197</v>
      </c>
      <c r="K962" s="55">
        <v>12</v>
      </c>
      <c r="L962" s="176" t="s">
        <v>8138</v>
      </c>
      <c r="M962" s="176" t="s">
        <v>8107</v>
      </c>
      <c r="N962" s="176" t="s">
        <v>5846</v>
      </c>
      <c r="O962" s="56">
        <v>1</v>
      </c>
      <c r="P962" s="176" t="s">
        <v>8139</v>
      </c>
    </row>
    <row r="963" spans="1:16" ht="20.100000000000001" customHeight="1" x14ac:dyDescent="0.25">
      <c r="A963" s="175">
        <v>959</v>
      </c>
      <c r="B963" s="176" t="s">
        <v>8134</v>
      </c>
      <c r="C963" s="176" t="s">
        <v>8148</v>
      </c>
      <c r="D963" s="176" t="s">
        <v>8144</v>
      </c>
      <c r="E963" s="175" t="s">
        <v>8144</v>
      </c>
      <c r="F963" s="176" t="s">
        <v>8148</v>
      </c>
      <c r="G963" s="177"/>
      <c r="H963" s="177"/>
      <c r="I963" s="176" t="s">
        <v>8137</v>
      </c>
      <c r="J963" s="178">
        <v>21.782178217821784</v>
      </c>
      <c r="K963" s="55">
        <v>12</v>
      </c>
      <c r="L963" s="176" t="s">
        <v>8138</v>
      </c>
      <c r="M963" s="176" t="s">
        <v>8107</v>
      </c>
      <c r="N963" s="176" t="s">
        <v>5846</v>
      </c>
      <c r="O963" s="56">
        <v>1</v>
      </c>
      <c r="P963" s="176" t="s">
        <v>8139</v>
      </c>
    </row>
    <row r="964" spans="1:16" ht="20.100000000000001" customHeight="1" x14ac:dyDescent="0.25">
      <c r="A964" s="175">
        <v>960</v>
      </c>
      <c r="B964" s="176" t="s">
        <v>8134</v>
      </c>
      <c r="C964" s="176" t="s">
        <v>8148</v>
      </c>
      <c r="D964" s="176" t="s">
        <v>8144</v>
      </c>
      <c r="E964" s="175" t="s">
        <v>8144</v>
      </c>
      <c r="F964" s="176" t="s">
        <v>8148</v>
      </c>
      <c r="G964" s="177"/>
      <c r="H964" s="177"/>
      <c r="I964" s="176" t="s">
        <v>8137</v>
      </c>
      <c r="J964" s="178">
        <v>210.89108910891088</v>
      </c>
      <c r="K964" s="55">
        <v>12</v>
      </c>
      <c r="L964" s="176" t="s">
        <v>8138</v>
      </c>
      <c r="M964" s="176" t="s">
        <v>8107</v>
      </c>
      <c r="N964" s="176" t="s">
        <v>5846</v>
      </c>
      <c r="O964" s="56">
        <v>1</v>
      </c>
      <c r="P964" s="176" t="s">
        <v>8139</v>
      </c>
    </row>
    <row r="965" spans="1:16" ht="20.100000000000001" customHeight="1" x14ac:dyDescent="0.25">
      <c r="A965" s="175">
        <v>961</v>
      </c>
      <c r="B965" s="176" t="s">
        <v>8134</v>
      </c>
      <c r="C965" s="176" t="s">
        <v>8148</v>
      </c>
      <c r="D965" s="176" t="s">
        <v>8144</v>
      </c>
      <c r="E965" s="175" t="s">
        <v>8144</v>
      </c>
      <c r="F965" s="176" t="s">
        <v>8148</v>
      </c>
      <c r="G965" s="177"/>
      <c r="H965" s="177"/>
      <c r="I965" s="176" t="s">
        <v>8137</v>
      </c>
      <c r="J965" s="178">
        <v>308.91089108910893</v>
      </c>
      <c r="K965" s="55">
        <v>12</v>
      </c>
      <c r="L965" s="176" t="s">
        <v>8138</v>
      </c>
      <c r="M965" s="176" t="s">
        <v>8107</v>
      </c>
      <c r="N965" s="176" t="s">
        <v>5846</v>
      </c>
      <c r="O965" s="56">
        <v>1</v>
      </c>
      <c r="P965" s="176" t="s">
        <v>8139</v>
      </c>
    </row>
    <row r="966" spans="1:16" ht="20.100000000000001" customHeight="1" x14ac:dyDescent="0.25">
      <c r="A966" s="175">
        <v>962</v>
      </c>
      <c r="B966" s="176" t="s">
        <v>8134</v>
      </c>
      <c r="C966" s="176" t="s">
        <v>8148</v>
      </c>
      <c r="D966" s="176" t="s">
        <v>8144</v>
      </c>
      <c r="E966" s="175" t="s">
        <v>8144</v>
      </c>
      <c r="F966" s="176" t="s">
        <v>8148</v>
      </c>
      <c r="G966" s="177"/>
      <c r="H966" s="177"/>
      <c r="I966" s="176" t="s">
        <v>8137</v>
      </c>
      <c r="J966" s="178">
        <v>274.25742574257424</v>
      </c>
      <c r="K966" s="55">
        <v>12</v>
      </c>
      <c r="L966" s="176" t="s">
        <v>8138</v>
      </c>
      <c r="M966" s="176" t="s">
        <v>8107</v>
      </c>
      <c r="N966" s="176" t="s">
        <v>5846</v>
      </c>
      <c r="O966" s="56">
        <v>1</v>
      </c>
      <c r="P966" s="176" t="s">
        <v>8139</v>
      </c>
    </row>
    <row r="967" spans="1:16" ht="20.100000000000001" customHeight="1" x14ac:dyDescent="0.25">
      <c r="A967" s="175">
        <v>963</v>
      </c>
      <c r="B967" s="176" t="s">
        <v>8134</v>
      </c>
      <c r="C967" s="176" t="s">
        <v>8148</v>
      </c>
      <c r="D967" s="176" t="s">
        <v>8144</v>
      </c>
      <c r="E967" s="175" t="s">
        <v>8144</v>
      </c>
      <c r="F967" s="176" t="s">
        <v>8148</v>
      </c>
      <c r="G967" s="177"/>
      <c r="H967" s="177"/>
      <c r="I967" s="176" t="s">
        <v>8137</v>
      </c>
      <c r="J967" s="178">
        <v>80.198019801980195</v>
      </c>
      <c r="K967" s="55">
        <v>12</v>
      </c>
      <c r="L967" s="176" t="s">
        <v>8138</v>
      </c>
      <c r="M967" s="176" t="s">
        <v>8107</v>
      </c>
      <c r="N967" s="176" t="s">
        <v>5846</v>
      </c>
      <c r="O967" s="56">
        <v>1</v>
      </c>
      <c r="P967" s="176" t="s">
        <v>8139</v>
      </c>
    </row>
    <row r="968" spans="1:16" ht="20.100000000000001" customHeight="1" x14ac:dyDescent="0.25">
      <c r="A968" s="175">
        <v>964</v>
      </c>
      <c r="B968" s="176" t="s">
        <v>8134</v>
      </c>
      <c r="C968" s="176" t="s">
        <v>8148</v>
      </c>
      <c r="D968" s="176" t="s">
        <v>8144</v>
      </c>
      <c r="E968" s="175" t="s">
        <v>8144</v>
      </c>
      <c r="F968" s="176" t="s">
        <v>8148</v>
      </c>
      <c r="G968" s="177"/>
      <c r="H968" s="177"/>
      <c r="I968" s="176" t="s">
        <v>8137</v>
      </c>
      <c r="J968" s="178">
        <v>389.10891089108912</v>
      </c>
      <c r="K968" s="55">
        <v>12</v>
      </c>
      <c r="L968" s="176" t="s">
        <v>8138</v>
      </c>
      <c r="M968" s="176" t="s">
        <v>8107</v>
      </c>
      <c r="N968" s="176" t="s">
        <v>5846</v>
      </c>
      <c r="O968" s="56">
        <v>1</v>
      </c>
      <c r="P968" s="176" t="s">
        <v>8139</v>
      </c>
    </row>
    <row r="969" spans="1:16" ht="20.100000000000001" customHeight="1" x14ac:dyDescent="0.25">
      <c r="A969" s="175">
        <v>965</v>
      </c>
      <c r="B969" s="176" t="s">
        <v>8134</v>
      </c>
      <c r="C969" s="176" t="s">
        <v>8148</v>
      </c>
      <c r="D969" s="176" t="s">
        <v>8144</v>
      </c>
      <c r="E969" s="175" t="s">
        <v>8144</v>
      </c>
      <c r="F969" s="176" t="s">
        <v>8148</v>
      </c>
      <c r="G969" s="177"/>
      <c r="H969" s="177"/>
      <c r="I969" s="176" t="s">
        <v>8137</v>
      </c>
      <c r="J969" s="178">
        <v>197.02970297029702</v>
      </c>
      <c r="K969" s="55">
        <v>12</v>
      </c>
      <c r="L969" s="176" t="s">
        <v>8138</v>
      </c>
      <c r="M969" s="176" t="s">
        <v>8107</v>
      </c>
      <c r="N969" s="176" t="s">
        <v>5846</v>
      </c>
      <c r="O969" s="56">
        <v>1</v>
      </c>
      <c r="P969" s="176" t="s">
        <v>8139</v>
      </c>
    </row>
    <row r="970" spans="1:16" ht="20.100000000000001" customHeight="1" x14ac:dyDescent="0.25">
      <c r="A970" s="175">
        <v>966</v>
      </c>
      <c r="B970" s="176" t="s">
        <v>8134</v>
      </c>
      <c r="C970" s="176" t="s">
        <v>8148</v>
      </c>
      <c r="D970" s="176" t="s">
        <v>8144</v>
      </c>
      <c r="E970" s="175" t="s">
        <v>8144</v>
      </c>
      <c r="F970" s="176" t="s">
        <v>8148</v>
      </c>
      <c r="G970" s="177"/>
      <c r="H970" s="177"/>
      <c r="I970" s="176" t="s">
        <v>8137</v>
      </c>
      <c r="J970" s="178">
        <v>543.13725490196077</v>
      </c>
      <c r="K970" s="55">
        <v>12</v>
      </c>
      <c r="L970" s="176" t="s">
        <v>8138</v>
      </c>
      <c r="M970" s="176" t="s">
        <v>3186</v>
      </c>
      <c r="N970" s="176" t="s">
        <v>3173</v>
      </c>
      <c r="O970" s="56">
        <v>1</v>
      </c>
      <c r="P970" s="176" t="s">
        <v>8139</v>
      </c>
    </row>
    <row r="971" spans="1:16" ht="20.100000000000001" customHeight="1" x14ac:dyDescent="0.25">
      <c r="A971" s="175">
        <v>967</v>
      </c>
      <c r="B971" s="176" t="s">
        <v>8134</v>
      </c>
      <c r="C971" s="176" t="s">
        <v>8148</v>
      </c>
      <c r="D971" s="176" t="s">
        <v>8144</v>
      </c>
      <c r="E971" s="175" t="s">
        <v>8144</v>
      </c>
      <c r="F971" s="176" t="s">
        <v>8148</v>
      </c>
      <c r="G971" s="177"/>
      <c r="H971" s="177"/>
      <c r="I971" s="176" t="s">
        <v>8137</v>
      </c>
      <c r="J971" s="178">
        <v>486.27450980392155</v>
      </c>
      <c r="K971" s="55">
        <v>13</v>
      </c>
      <c r="L971" s="176" t="s">
        <v>8138</v>
      </c>
      <c r="M971" s="176" t="s">
        <v>8107</v>
      </c>
      <c r="N971" s="176" t="s">
        <v>5853</v>
      </c>
      <c r="O971" s="56">
        <v>1</v>
      </c>
      <c r="P971" s="176" t="s">
        <v>8139</v>
      </c>
    </row>
    <row r="972" spans="1:16" ht="20.100000000000001" customHeight="1" x14ac:dyDescent="0.25">
      <c r="A972" s="175">
        <v>968</v>
      </c>
      <c r="B972" s="176" t="s">
        <v>8134</v>
      </c>
      <c r="C972" s="176" t="s">
        <v>8148</v>
      </c>
      <c r="D972" s="176" t="s">
        <v>8144</v>
      </c>
      <c r="E972" s="175" t="s">
        <v>8144</v>
      </c>
      <c r="F972" s="176" t="s">
        <v>8148</v>
      </c>
      <c r="G972" s="177"/>
      <c r="H972" s="177"/>
      <c r="I972" s="176" t="s">
        <v>8137</v>
      </c>
      <c r="J972" s="178">
        <v>271.28712871287127</v>
      </c>
      <c r="K972" s="55">
        <v>13</v>
      </c>
      <c r="L972" s="176" t="s">
        <v>8138</v>
      </c>
      <c r="M972" s="176" t="s">
        <v>8107</v>
      </c>
      <c r="N972" s="176" t="s">
        <v>5853</v>
      </c>
      <c r="O972" s="56">
        <v>1</v>
      </c>
      <c r="P972" s="176" t="s">
        <v>8139</v>
      </c>
    </row>
    <row r="973" spans="1:16" ht="20.100000000000001" customHeight="1" x14ac:dyDescent="0.25">
      <c r="A973" s="175">
        <v>969</v>
      </c>
      <c r="B973" s="176" t="s">
        <v>8134</v>
      </c>
      <c r="C973" s="176" t="s">
        <v>8148</v>
      </c>
      <c r="D973" s="176" t="s">
        <v>8144</v>
      </c>
      <c r="E973" s="175" t="s">
        <v>8144</v>
      </c>
      <c r="F973" s="176" t="s">
        <v>8148</v>
      </c>
      <c r="G973" s="177"/>
      <c r="H973" s="177"/>
      <c r="I973" s="176" t="s">
        <v>8137</v>
      </c>
      <c r="J973" s="178">
        <v>227.72277227722773</v>
      </c>
      <c r="K973" s="55">
        <v>13</v>
      </c>
      <c r="L973" s="176" t="s">
        <v>8138</v>
      </c>
      <c r="M973" s="176" t="s">
        <v>8107</v>
      </c>
      <c r="N973" s="176" t="s">
        <v>5853</v>
      </c>
      <c r="O973" s="56">
        <v>1</v>
      </c>
      <c r="P973" s="176" t="s">
        <v>8139</v>
      </c>
    </row>
    <row r="974" spans="1:16" ht="20.100000000000001" customHeight="1" x14ac:dyDescent="0.25">
      <c r="A974" s="175">
        <v>970</v>
      </c>
      <c r="B974" s="176" t="s">
        <v>8134</v>
      </c>
      <c r="C974" s="176" t="s">
        <v>8148</v>
      </c>
      <c r="D974" s="176" t="s">
        <v>8144</v>
      </c>
      <c r="E974" s="175" t="s">
        <v>8144</v>
      </c>
      <c r="F974" s="176" t="s">
        <v>8148</v>
      </c>
      <c r="G974" s="177"/>
      <c r="H974" s="177"/>
      <c r="I974" s="176" t="s">
        <v>8137</v>
      </c>
      <c r="J974" s="178">
        <v>221.78217821782178</v>
      </c>
      <c r="K974" s="55">
        <v>13</v>
      </c>
      <c r="L974" s="176" t="s">
        <v>8138</v>
      </c>
      <c r="M974" s="176" t="s">
        <v>8107</v>
      </c>
      <c r="N974" s="176" t="s">
        <v>5853</v>
      </c>
      <c r="O974" s="56">
        <v>1</v>
      </c>
      <c r="P974" s="176" t="s">
        <v>8139</v>
      </c>
    </row>
    <row r="975" spans="1:16" ht="20.100000000000001" customHeight="1" x14ac:dyDescent="0.25">
      <c r="A975" s="175">
        <v>971</v>
      </c>
      <c r="B975" s="176" t="s">
        <v>8134</v>
      </c>
      <c r="C975" s="176" t="s">
        <v>8148</v>
      </c>
      <c r="D975" s="176" t="s">
        <v>8144</v>
      </c>
      <c r="E975" s="175" t="s">
        <v>8144</v>
      </c>
      <c r="F975" s="176" t="s">
        <v>8148</v>
      </c>
      <c r="G975" s="177"/>
      <c r="H975" s="177"/>
      <c r="I975" s="176" t="s">
        <v>8137</v>
      </c>
      <c r="J975" s="178">
        <v>197.02970297029702</v>
      </c>
      <c r="K975" s="55">
        <v>13</v>
      </c>
      <c r="L975" s="176" t="s">
        <v>8138</v>
      </c>
      <c r="M975" s="176" t="s">
        <v>8107</v>
      </c>
      <c r="N975" s="176" t="s">
        <v>5853</v>
      </c>
      <c r="O975" s="56">
        <v>1</v>
      </c>
      <c r="P975" s="176" t="s">
        <v>8139</v>
      </c>
    </row>
    <row r="976" spans="1:16" ht="20.100000000000001" customHeight="1" x14ac:dyDescent="0.25">
      <c r="A976" s="175">
        <v>972</v>
      </c>
      <c r="B976" s="176" t="s">
        <v>8134</v>
      </c>
      <c r="C976" s="176" t="s">
        <v>8148</v>
      </c>
      <c r="D976" s="176" t="s">
        <v>8144</v>
      </c>
      <c r="E976" s="175" t="s">
        <v>8144</v>
      </c>
      <c r="F976" s="176" t="s">
        <v>8148</v>
      </c>
      <c r="G976" s="177"/>
      <c r="H976" s="177"/>
      <c r="I976" s="176" t="s">
        <v>8137</v>
      </c>
      <c r="J976" s="178">
        <v>189.1089108910891</v>
      </c>
      <c r="K976" s="55">
        <v>13</v>
      </c>
      <c r="L976" s="176" t="s">
        <v>8138</v>
      </c>
      <c r="M976" s="176" t="s">
        <v>8107</v>
      </c>
      <c r="N976" s="176" t="s">
        <v>5853</v>
      </c>
      <c r="O976" s="56">
        <v>1</v>
      </c>
      <c r="P976" s="176" t="s">
        <v>8139</v>
      </c>
    </row>
    <row r="977" spans="1:16" ht="20.100000000000001" customHeight="1" x14ac:dyDescent="0.25">
      <c r="A977" s="175">
        <v>973</v>
      </c>
      <c r="B977" s="176" t="s">
        <v>8134</v>
      </c>
      <c r="C977" s="176" t="s">
        <v>8148</v>
      </c>
      <c r="D977" s="176" t="s">
        <v>8144</v>
      </c>
      <c r="E977" s="175" t="s">
        <v>8144</v>
      </c>
      <c r="F977" s="176" t="s">
        <v>8148</v>
      </c>
      <c r="G977" s="177"/>
      <c r="H977" s="177"/>
      <c r="I977" s="176" t="s">
        <v>8137</v>
      </c>
      <c r="J977" s="178">
        <v>180.19801980198019</v>
      </c>
      <c r="K977" s="55">
        <v>13</v>
      </c>
      <c r="L977" s="176" t="s">
        <v>8138</v>
      </c>
      <c r="M977" s="176" t="s">
        <v>8107</v>
      </c>
      <c r="N977" s="176" t="s">
        <v>5853</v>
      </c>
      <c r="O977" s="56">
        <v>1</v>
      </c>
      <c r="P977" s="176" t="s">
        <v>8139</v>
      </c>
    </row>
    <row r="978" spans="1:16" ht="20.100000000000001" customHeight="1" x14ac:dyDescent="0.25">
      <c r="A978" s="175">
        <v>974</v>
      </c>
      <c r="B978" s="176" t="s">
        <v>8134</v>
      </c>
      <c r="C978" s="176" t="s">
        <v>8148</v>
      </c>
      <c r="D978" s="176" t="s">
        <v>8144</v>
      </c>
      <c r="E978" s="175" t="s">
        <v>8144</v>
      </c>
      <c r="F978" s="176" t="s">
        <v>8148</v>
      </c>
      <c r="G978" s="177"/>
      <c r="H978" s="177"/>
      <c r="I978" s="176" t="s">
        <v>8137</v>
      </c>
      <c r="J978" s="178">
        <v>301.980198019802</v>
      </c>
      <c r="K978" s="55">
        <v>13</v>
      </c>
      <c r="L978" s="176" t="s">
        <v>8138</v>
      </c>
      <c r="M978" s="176" t="s">
        <v>8107</v>
      </c>
      <c r="N978" s="176" t="s">
        <v>5853</v>
      </c>
      <c r="O978" s="56">
        <v>1</v>
      </c>
      <c r="P978" s="176" t="s">
        <v>8139</v>
      </c>
    </row>
    <row r="979" spans="1:16" ht="20.100000000000001" customHeight="1" x14ac:dyDescent="0.25">
      <c r="A979" s="175">
        <v>975</v>
      </c>
      <c r="B979" s="176" t="s">
        <v>8134</v>
      </c>
      <c r="C979" s="176" t="s">
        <v>8148</v>
      </c>
      <c r="D979" s="176" t="s">
        <v>8144</v>
      </c>
      <c r="E979" s="175" t="s">
        <v>8144</v>
      </c>
      <c r="F979" s="176" t="s">
        <v>8148</v>
      </c>
      <c r="G979" s="177"/>
      <c r="H979" s="177"/>
      <c r="I979" s="176" t="s">
        <v>8137</v>
      </c>
      <c r="J979" s="178">
        <v>300.99009900990097</v>
      </c>
      <c r="K979" s="55">
        <v>13</v>
      </c>
      <c r="L979" s="176" t="s">
        <v>8138</v>
      </c>
      <c r="M979" s="176" t="s">
        <v>8107</v>
      </c>
      <c r="N979" s="176" t="s">
        <v>5853</v>
      </c>
      <c r="O979" s="56">
        <v>1</v>
      </c>
      <c r="P979" s="176" t="s">
        <v>8139</v>
      </c>
    </row>
    <row r="980" spans="1:16" ht="20.100000000000001" customHeight="1" x14ac:dyDescent="0.25">
      <c r="A980" s="175">
        <v>976</v>
      </c>
      <c r="B980" s="176" t="s">
        <v>8134</v>
      </c>
      <c r="C980" s="176" t="s">
        <v>8148</v>
      </c>
      <c r="D980" s="176" t="s">
        <v>8144</v>
      </c>
      <c r="E980" s="175" t="s">
        <v>8144</v>
      </c>
      <c r="F980" s="176" t="s">
        <v>8148</v>
      </c>
      <c r="G980" s="177"/>
      <c r="H980" s="177"/>
      <c r="I980" s="176" t="s">
        <v>8137</v>
      </c>
      <c r="J980" s="178">
        <v>167.32673267326732</v>
      </c>
      <c r="K980" s="55">
        <v>13</v>
      </c>
      <c r="L980" s="176" t="s">
        <v>8138</v>
      </c>
      <c r="M980" s="176" t="s">
        <v>8107</v>
      </c>
      <c r="N980" s="176" t="s">
        <v>5853</v>
      </c>
      <c r="O980" s="56">
        <v>1</v>
      </c>
      <c r="P980" s="176" t="s">
        <v>8139</v>
      </c>
    </row>
    <row r="981" spans="1:16" ht="20.100000000000001" customHeight="1" x14ac:dyDescent="0.25">
      <c r="A981" s="175">
        <v>977</v>
      </c>
      <c r="B981" s="176" t="s">
        <v>8134</v>
      </c>
      <c r="C981" s="176" t="s">
        <v>8148</v>
      </c>
      <c r="D981" s="176" t="s">
        <v>8144</v>
      </c>
      <c r="E981" s="175" t="s">
        <v>8144</v>
      </c>
      <c r="F981" s="176" t="s">
        <v>8148</v>
      </c>
      <c r="G981" s="177"/>
      <c r="H981" s="177"/>
      <c r="I981" s="176" t="s">
        <v>8137</v>
      </c>
      <c r="J981" s="178">
        <v>142.57425742574259</v>
      </c>
      <c r="K981" s="55">
        <v>13</v>
      </c>
      <c r="L981" s="176" t="s">
        <v>8138</v>
      </c>
      <c r="M981" s="176" t="s">
        <v>8107</v>
      </c>
      <c r="N981" s="176" t="s">
        <v>5853</v>
      </c>
      <c r="O981" s="56">
        <v>1</v>
      </c>
      <c r="P981" s="176" t="s">
        <v>8139</v>
      </c>
    </row>
    <row r="982" spans="1:16" ht="20.100000000000001" customHeight="1" x14ac:dyDescent="0.25">
      <c r="A982" s="175">
        <v>978</v>
      </c>
      <c r="B982" s="176" t="s">
        <v>8134</v>
      </c>
      <c r="C982" s="176" t="s">
        <v>8148</v>
      </c>
      <c r="D982" s="176" t="s">
        <v>8144</v>
      </c>
      <c r="E982" s="175" t="s">
        <v>8144</v>
      </c>
      <c r="F982" s="176" t="s">
        <v>8148</v>
      </c>
      <c r="G982" s="177"/>
      <c r="H982" s="177"/>
      <c r="I982" s="176" t="s">
        <v>8137</v>
      </c>
      <c r="J982" s="178">
        <v>323.76237623762376</v>
      </c>
      <c r="K982" s="55">
        <v>13</v>
      </c>
      <c r="L982" s="176" t="s">
        <v>8138</v>
      </c>
      <c r="M982" s="176" t="s">
        <v>8107</v>
      </c>
      <c r="N982" s="176" t="s">
        <v>5853</v>
      </c>
      <c r="O982" s="56">
        <v>1</v>
      </c>
      <c r="P982" s="176" t="s">
        <v>8139</v>
      </c>
    </row>
    <row r="983" spans="1:16" ht="20.100000000000001" customHeight="1" x14ac:dyDescent="0.25">
      <c r="A983" s="175">
        <v>979</v>
      </c>
      <c r="B983" s="176" t="s">
        <v>8134</v>
      </c>
      <c r="C983" s="176" t="s">
        <v>8148</v>
      </c>
      <c r="D983" s="176" t="s">
        <v>8144</v>
      </c>
      <c r="E983" s="175" t="s">
        <v>8144</v>
      </c>
      <c r="F983" s="176" t="s">
        <v>8148</v>
      </c>
      <c r="G983" s="177"/>
      <c r="H983" s="177"/>
      <c r="I983" s="176" t="s">
        <v>8137</v>
      </c>
      <c r="J983" s="178">
        <v>390.0990099009901</v>
      </c>
      <c r="K983" s="55">
        <v>13</v>
      </c>
      <c r="L983" s="176" t="s">
        <v>8138</v>
      </c>
      <c r="M983" s="176" t="s">
        <v>8107</v>
      </c>
      <c r="N983" s="176" t="s">
        <v>5853</v>
      </c>
      <c r="O983" s="56">
        <v>1</v>
      </c>
      <c r="P983" s="176" t="s">
        <v>8139</v>
      </c>
    </row>
    <row r="984" spans="1:16" ht="20.100000000000001" customHeight="1" x14ac:dyDescent="0.25">
      <c r="A984" s="175">
        <v>980</v>
      </c>
      <c r="B984" s="176" t="s">
        <v>8134</v>
      </c>
      <c r="C984" s="176" t="s">
        <v>8148</v>
      </c>
      <c r="D984" s="176" t="s">
        <v>8144</v>
      </c>
      <c r="E984" s="175" t="s">
        <v>8144</v>
      </c>
      <c r="F984" s="176" t="s">
        <v>8148</v>
      </c>
      <c r="G984" s="177"/>
      <c r="H984" s="177"/>
      <c r="I984" s="176" t="s">
        <v>8137</v>
      </c>
      <c r="J984" s="178">
        <v>173.26732673267327</v>
      </c>
      <c r="K984" s="55">
        <v>13</v>
      </c>
      <c r="L984" s="176" t="s">
        <v>8138</v>
      </c>
      <c r="M984" s="176" t="s">
        <v>8107</v>
      </c>
      <c r="N984" s="176" t="s">
        <v>5853</v>
      </c>
      <c r="O984" s="56">
        <v>1</v>
      </c>
      <c r="P984" s="176" t="s">
        <v>8139</v>
      </c>
    </row>
    <row r="985" spans="1:16" ht="20.100000000000001" customHeight="1" x14ac:dyDescent="0.25">
      <c r="A985" s="175">
        <v>981</v>
      </c>
      <c r="B985" s="176" t="s">
        <v>8134</v>
      </c>
      <c r="C985" s="176" t="s">
        <v>8148</v>
      </c>
      <c r="D985" s="176" t="s">
        <v>8144</v>
      </c>
      <c r="E985" s="175" t="s">
        <v>8144</v>
      </c>
      <c r="F985" s="176" t="s">
        <v>8148</v>
      </c>
      <c r="G985" s="177"/>
      <c r="H985" s="177"/>
      <c r="I985" s="176" t="s">
        <v>8137</v>
      </c>
      <c r="J985" s="178">
        <v>244.55445544554456</v>
      </c>
      <c r="K985" s="55">
        <v>13</v>
      </c>
      <c r="L985" s="176" t="s">
        <v>8138</v>
      </c>
      <c r="M985" s="176" t="s">
        <v>8107</v>
      </c>
      <c r="N985" s="176" t="s">
        <v>5853</v>
      </c>
      <c r="O985" s="56">
        <v>1</v>
      </c>
      <c r="P985" s="176" t="s">
        <v>8139</v>
      </c>
    </row>
    <row r="986" spans="1:16" ht="20.100000000000001" customHeight="1" x14ac:dyDescent="0.25">
      <c r="A986" s="175">
        <v>982</v>
      </c>
      <c r="B986" s="176" t="s">
        <v>8134</v>
      </c>
      <c r="C986" s="176" t="s">
        <v>8148</v>
      </c>
      <c r="D986" s="176" t="s">
        <v>8144</v>
      </c>
      <c r="E986" s="175" t="s">
        <v>8144</v>
      </c>
      <c r="F986" s="176" t="s">
        <v>8148</v>
      </c>
      <c r="G986" s="177"/>
      <c r="H986" s="177"/>
      <c r="I986" s="176" t="s">
        <v>8137</v>
      </c>
      <c r="J986" s="178">
        <v>164.35643564356437</v>
      </c>
      <c r="K986" s="55">
        <v>13</v>
      </c>
      <c r="L986" s="176" t="s">
        <v>8138</v>
      </c>
      <c r="M986" s="176" t="s">
        <v>8107</v>
      </c>
      <c r="N986" s="176" t="s">
        <v>5853</v>
      </c>
      <c r="O986" s="56">
        <v>1</v>
      </c>
      <c r="P986" s="176" t="s">
        <v>8139</v>
      </c>
    </row>
    <row r="987" spans="1:16" ht="20.100000000000001" customHeight="1" x14ac:dyDescent="0.25">
      <c r="A987" s="175">
        <v>983</v>
      </c>
      <c r="B987" s="176" t="s">
        <v>8134</v>
      </c>
      <c r="C987" s="176" t="s">
        <v>8148</v>
      </c>
      <c r="D987" s="176" t="s">
        <v>8144</v>
      </c>
      <c r="E987" s="175" t="s">
        <v>8144</v>
      </c>
      <c r="F987" s="176" t="s">
        <v>8148</v>
      </c>
      <c r="G987" s="177"/>
      <c r="H987" s="177"/>
      <c r="I987" s="176" t="s">
        <v>8137</v>
      </c>
      <c r="J987" s="178">
        <v>161.38613861386139</v>
      </c>
      <c r="K987" s="55">
        <v>12</v>
      </c>
      <c r="L987" s="176" t="s">
        <v>8138</v>
      </c>
      <c r="M987" s="176" t="s">
        <v>8107</v>
      </c>
      <c r="N987" s="176" t="s">
        <v>5846</v>
      </c>
      <c r="O987" s="56">
        <v>1</v>
      </c>
      <c r="P987" s="176" t="s">
        <v>8139</v>
      </c>
    </row>
    <row r="988" spans="1:16" ht="20.100000000000001" customHeight="1" x14ac:dyDescent="0.25">
      <c r="A988" s="175">
        <v>984</v>
      </c>
      <c r="B988" s="176" t="s">
        <v>8134</v>
      </c>
      <c r="C988" s="176" t="s">
        <v>8148</v>
      </c>
      <c r="D988" s="176" t="s">
        <v>8144</v>
      </c>
      <c r="E988" s="175" t="s">
        <v>8144</v>
      </c>
      <c r="F988" s="176" t="s">
        <v>8148</v>
      </c>
      <c r="G988" s="177"/>
      <c r="H988" s="177"/>
      <c r="I988" s="176" t="s">
        <v>8137</v>
      </c>
      <c r="J988" s="178">
        <v>167.32673267326732</v>
      </c>
      <c r="K988" s="55">
        <v>13</v>
      </c>
      <c r="L988" s="176" t="s">
        <v>8138</v>
      </c>
      <c r="M988" s="176" t="s">
        <v>8107</v>
      </c>
      <c r="N988" s="176" t="s">
        <v>5853</v>
      </c>
      <c r="O988" s="56">
        <v>1</v>
      </c>
      <c r="P988" s="176" t="s">
        <v>8139</v>
      </c>
    </row>
    <row r="989" spans="1:16" ht="20.100000000000001" customHeight="1" x14ac:dyDescent="0.25">
      <c r="A989" s="175">
        <v>985</v>
      </c>
      <c r="B989" s="176" t="s">
        <v>8134</v>
      </c>
      <c r="C989" s="176" t="s">
        <v>8148</v>
      </c>
      <c r="D989" s="176" t="s">
        <v>8144</v>
      </c>
      <c r="E989" s="175" t="s">
        <v>8144</v>
      </c>
      <c r="F989" s="176" t="s">
        <v>8148</v>
      </c>
      <c r="G989" s="177"/>
      <c r="H989" s="177"/>
      <c r="I989" s="176" t="s">
        <v>8137</v>
      </c>
      <c r="J989" s="178">
        <v>256.43564356435644</v>
      </c>
      <c r="K989" s="55">
        <v>12</v>
      </c>
      <c r="L989" s="176" t="s">
        <v>8138</v>
      </c>
      <c r="M989" s="176" t="s">
        <v>8107</v>
      </c>
      <c r="N989" s="176" t="s">
        <v>5846</v>
      </c>
      <c r="O989" s="56">
        <v>1</v>
      </c>
      <c r="P989" s="176" t="s">
        <v>8139</v>
      </c>
    </row>
    <row r="990" spans="1:16" ht="20.100000000000001" customHeight="1" x14ac:dyDescent="0.25">
      <c r="A990" s="175">
        <v>986</v>
      </c>
      <c r="B990" s="176" t="s">
        <v>8134</v>
      </c>
      <c r="C990" s="176" t="s">
        <v>8148</v>
      </c>
      <c r="D990" s="176" t="s">
        <v>8144</v>
      </c>
      <c r="E990" s="175" t="s">
        <v>8144</v>
      </c>
      <c r="F990" s="176" t="s">
        <v>8148</v>
      </c>
      <c r="G990" s="177"/>
      <c r="H990" s="177"/>
      <c r="I990" s="176" t="s">
        <v>8137</v>
      </c>
      <c r="J990" s="178">
        <v>233.66336633663366</v>
      </c>
      <c r="K990" s="55">
        <v>13</v>
      </c>
      <c r="L990" s="176" t="s">
        <v>8138</v>
      </c>
      <c r="M990" s="176" t="s">
        <v>8107</v>
      </c>
      <c r="N990" s="176" t="s">
        <v>5853</v>
      </c>
      <c r="O990" s="56">
        <v>1</v>
      </c>
      <c r="P990" s="176" t="s">
        <v>8139</v>
      </c>
    </row>
    <row r="991" spans="1:16" ht="20.100000000000001" customHeight="1" x14ac:dyDescent="0.25">
      <c r="A991" s="175">
        <v>987</v>
      </c>
      <c r="B991" s="176" t="s">
        <v>8134</v>
      </c>
      <c r="C991" s="176" t="s">
        <v>8148</v>
      </c>
      <c r="D991" s="176" t="s">
        <v>8144</v>
      </c>
      <c r="E991" s="175" t="s">
        <v>8144</v>
      </c>
      <c r="F991" s="176" t="s">
        <v>8148</v>
      </c>
      <c r="G991" s="177"/>
      <c r="H991" s="177"/>
      <c r="I991" s="176" t="s">
        <v>8137</v>
      </c>
      <c r="J991" s="178">
        <v>113.86138613861387</v>
      </c>
      <c r="K991" s="55">
        <v>12</v>
      </c>
      <c r="L991" s="176" t="s">
        <v>8138</v>
      </c>
      <c r="M991" s="176" t="s">
        <v>8107</v>
      </c>
      <c r="N991" s="176" t="s">
        <v>5846</v>
      </c>
      <c r="O991" s="56">
        <v>1</v>
      </c>
      <c r="P991" s="176" t="s">
        <v>8139</v>
      </c>
    </row>
    <row r="992" spans="1:16" ht="20.100000000000001" customHeight="1" x14ac:dyDescent="0.25">
      <c r="A992" s="175">
        <v>988</v>
      </c>
      <c r="B992" s="176" t="s">
        <v>8134</v>
      </c>
      <c r="C992" s="176" t="s">
        <v>8148</v>
      </c>
      <c r="D992" s="176" t="s">
        <v>8144</v>
      </c>
      <c r="E992" s="175" t="s">
        <v>8144</v>
      </c>
      <c r="F992" s="176" t="s">
        <v>8148</v>
      </c>
      <c r="G992" s="177"/>
      <c r="H992" s="177"/>
      <c r="I992" s="176" t="s">
        <v>8137</v>
      </c>
      <c r="J992" s="178">
        <v>212.87128712871288</v>
      </c>
      <c r="K992" s="55">
        <v>13</v>
      </c>
      <c r="L992" s="176" t="s">
        <v>8138</v>
      </c>
      <c r="M992" s="176" t="s">
        <v>8107</v>
      </c>
      <c r="N992" s="176" t="s">
        <v>5853</v>
      </c>
      <c r="O992" s="56">
        <v>1</v>
      </c>
      <c r="P992" s="176" t="s">
        <v>8139</v>
      </c>
    </row>
    <row r="993" spans="1:16" ht="20.100000000000001" customHeight="1" x14ac:dyDescent="0.25">
      <c r="A993" s="175">
        <v>989</v>
      </c>
      <c r="B993" s="176" t="s">
        <v>8134</v>
      </c>
      <c r="C993" s="176" t="s">
        <v>8148</v>
      </c>
      <c r="D993" s="176" t="s">
        <v>8144</v>
      </c>
      <c r="E993" s="175" t="s">
        <v>8144</v>
      </c>
      <c r="F993" s="176" t="s">
        <v>8148</v>
      </c>
      <c r="G993" s="177"/>
      <c r="H993" s="177"/>
      <c r="I993" s="176" t="s">
        <v>8137</v>
      </c>
      <c r="J993" s="178">
        <v>225.74257425742573</v>
      </c>
      <c r="K993" s="55">
        <v>12</v>
      </c>
      <c r="L993" s="176" t="s">
        <v>8138</v>
      </c>
      <c r="M993" s="176" t="s">
        <v>8107</v>
      </c>
      <c r="N993" s="176" t="s">
        <v>5846</v>
      </c>
      <c r="O993" s="56">
        <v>1</v>
      </c>
      <c r="P993" s="176" t="s">
        <v>8139</v>
      </c>
    </row>
    <row r="994" spans="1:16" ht="20.100000000000001" customHeight="1" x14ac:dyDescent="0.25">
      <c r="A994" s="175">
        <v>990</v>
      </c>
      <c r="B994" s="176" t="s">
        <v>8134</v>
      </c>
      <c r="C994" s="176" t="s">
        <v>8148</v>
      </c>
      <c r="D994" s="176" t="s">
        <v>8144</v>
      </c>
      <c r="E994" s="175" t="s">
        <v>8144</v>
      </c>
      <c r="F994" s="176" t="s">
        <v>8148</v>
      </c>
      <c r="G994" s="177"/>
      <c r="H994" s="177"/>
      <c r="I994" s="176" t="s">
        <v>8137</v>
      </c>
      <c r="J994" s="178">
        <v>172.27722772277227</v>
      </c>
      <c r="K994" s="55">
        <v>13</v>
      </c>
      <c r="L994" s="176" t="s">
        <v>8138</v>
      </c>
      <c r="M994" s="176" t="s">
        <v>8107</v>
      </c>
      <c r="N994" s="176" t="s">
        <v>5853</v>
      </c>
      <c r="O994" s="56">
        <v>1</v>
      </c>
      <c r="P994" s="176" t="s">
        <v>8139</v>
      </c>
    </row>
    <row r="995" spans="1:16" ht="20.100000000000001" customHeight="1" x14ac:dyDescent="0.25">
      <c r="A995" s="175">
        <v>991</v>
      </c>
      <c r="B995" s="176" t="s">
        <v>8134</v>
      </c>
      <c r="C995" s="176" t="s">
        <v>8148</v>
      </c>
      <c r="D995" s="176" t="s">
        <v>8144</v>
      </c>
      <c r="E995" s="175" t="s">
        <v>8144</v>
      </c>
      <c r="F995" s="176" t="s">
        <v>8148</v>
      </c>
      <c r="G995" s="177"/>
      <c r="H995" s="177"/>
      <c r="I995" s="176" t="s">
        <v>8137</v>
      </c>
      <c r="J995" s="178">
        <v>457.84313725490193</v>
      </c>
      <c r="K995" s="55">
        <v>13</v>
      </c>
      <c r="L995" s="176" t="s">
        <v>8138</v>
      </c>
      <c r="M995" s="176" t="s">
        <v>8107</v>
      </c>
      <c r="N995" s="176" t="s">
        <v>5853</v>
      </c>
      <c r="O995" s="56">
        <v>1</v>
      </c>
      <c r="P995" s="176" t="s">
        <v>8139</v>
      </c>
    </row>
    <row r="996" spans="1:16" ht="20.100000000000001" customHeight="1" x14ac:dyDescent="0.25">
      <c r="A996" s="175">
        <v>992</v>
      </c>
      <c r="B996" s="176" t="s">
        <v>8134</v>
      </c>
      <c r="C996" s="176" t="s">
        <v>8148</v>
      </c>
      <c r="D996" s="176" t="s">
        <v>8144</v>
      </c>
      <c r="E996" s="175" t="s">
        <v>8144</v>
      </c>
      <c r="F996" s="176" t="s">
        <v>8148</v>
      </c>
      <c r="G996" s="177"/>
      <c r="H996" s="177"/>
      <c r="I996" s="176" t="s">
        <v>8137</v>
      </c>
      <c r="J996" s="178">
        <v>595.0980392156863</v>
      </c>
      <c r="K996" s="55">
        <v>13</v>
      </c>
      <c r="L996" s="176" t="s">
        <v>8138</v>
      </c>
      <c r="M996" s="176" t="s">
        <v>8107</v>
      </c>
      <c r="N996" s="176" t="s">
        <v>5853</v>
      </c>
      <c r="O996" s="56">
        <v>1</v>
      </c>
      <c r="P996" s="176" t="s">
        <v>8139</v>
      </c>
    </row>
    <row r="997" spans="1:16" ht="20.100000000000001" customHeight="1" x14ac:dyDescent="0.25">
      <c r="A997" s="175">
        <v>993</v>
      </c>
      <c r="B997" s="176" t="s">
        <v>8134</v>
      </c>
      <c r="C997" s="176" t="s">
        <v>8148</v>
      </c>
      <c r="D997" s="176" t="s">
        <v>8144</v>
      </c>
      <c r="E997" s="175" t="s">
        <v>8144</v>
      </c>
      <c r="F997" s="176" t="s">
        <v>8148</v>
      </c>
      <c r="G997" s="177"/>
      <c r="H997" s="177"/>
      <c r="I997" s="176" t="s">
        <v>8137</v>
      </c>
      <c r="J997" s="178">
        <v>174.25742574257427</v>
      </c>
      <c r="K997" s="55">
        <v>13</v>
      </c>
      <c r="L997" s="176" t="s">
        <v>8138</v>
      </c>
      <c r="M997" s="176" t="s">
        <v>8107</v>
      </c>
      <c r="N997" s="176" t="s">
        <v>5853</v>
      </c>
      <c r="O997" s="56">
        <v>1</v>
      </c>
      <c r="P997" s="176" t="s">
        <v>8139</v>
      </c>
    </row>
    <row r="998" spans="1:16" ht="20.100000000000001" customHeight="1" x14ac:dyDescent="0.25">
      <c r="A998" s="175">
        <v>994</v>
      </c>
      <c r="B998" s="176" t="s">
        <v>8134</v>
      </c>
      <c r="C998" s="176" t="s">
        <v>8148</v>
      </c>
      <c r="D998" s="176" t="s">
        <v>8144</v>
      </c>
      <c r="E998" s="175" t="s">
        <v>8144</v>
      </c>
      <c r="F998" s="176" t="s">
        <v>8148</v>
      </c>
      <c r="G998" s="177"/>
      <c r="H998" s="177"/>
      <c r="I998" s="176" t="s">
        <v>8137</v>
      </c>
      <c r="J998" s="178">
        <v>154.45544554455446</v>
      </c>
      <c r="K998" s="55">
        <v>13</v>
      </c>
      <c r="L998" s="176" t="s">
        <v>8138</v>
      </c>
      <c r="M998" s="176" t="s">
        <v>8107</v>
      </c>
      <c r="N998" s="176" t="s">
        <v>5853</v>
      </c>
      <c r="O998" s="56">
        <v>1</v>
      </c>
      <c r="P998" s="176" t="s">
        <v>8139</v>
      </c>
    </row>
    <row r="999" spans="1:16" ht="20.100000000000001" customHeight="1" x14ac:dyDescent="0.25">
      <c r="A999" s="175">
        <v>995</v>
      </c>
      <c r="B999" s="176" t="s">
        <v>8134</v>
      </c>
      <c r="C999" s="176" t="s">
        <v>8148</v>
      </c>
      <c r="D999" s="176" t="s">
        <v>8144</v>
      </c>
      <c r="E999" s="175" t="s">
        <v>8144</v>
      </c>
      <c r="F999" s="176" t="s">
        <v>8148</v>
      </c>
      <c r="G999" s="177"/>
      <c r="H999" s="177"/>
      <c r="I999" s="176" t="s">
        <v>8137</v>
      </c>
      <c r="J999" s="178">
        <v>218.8118811881188</v>
      </c>
      <c r="K999" s="55">
        <v>13</v>
      </c>
      <c r="L999" s="176" t="s">
        <v>8138</v>
      </c>
      <c r="M999" s="176" t="s">
        <v>8107</v>
      </c>
      <c r="N999" s="176" t="s">
        <v>5853</v>
      </c>
      <c r="O999" s="56">
        <v>1</v>
      </c>
      <c r="P999" s="176" t="s">
        <v>8139</v>
      </c>
    </row>
    <row r="1000" spans="1:16" ht="20.100000000000001" customHeight="1" x14ac:dyDescent="0.25">
      <c r="A1000" s="175">
        <v>996</v>
      </c>
      <c r="B1000" s="176" t="s">
        <v>8134</v>
      </c>
      <c r="C1000" s="176" t="s">
        <v>8148</v>
      </c>
      <c r="D1000" s="176" t="s">
        <v>8144</v>
      </c>
      <c r="E1000" s="175" t="s">
        <v>8144</v>
      </c>
      <c r="F1000" s="176" t="s">
        <v>8148</v>
      </c>
      <c r="G1000" s="177"/>
      <c r="H1000" s="177"/>
      <c r="I1000" s="176" t="s">
        <v>8137</v>
      </c>
      <c r="J1000" s="178">
        <v>200</v>
      </c>
      <c r="K1000" s="55">
        <v>13</v>
      </c>
      <c r="L1000" s="176" t="s">
        <v>8138</v>
      </c>
      <c r="M1000" s="176" t="s">
        <v>8107</v>
      </c>
      <c r="N1000" s="176" t="s">
        <v>5853</v>
      </c>
      <c r="O1000" s="56">
        <v>1</v>
      </c>
      <c r="P1000" s="176" t="s">
        <v>8139</v>
      </c>
    </row>
    <row r="1001" spans="1:16" ht="20.100000000000001" customHeight="1" x14ac:dyDescent="0.25">
      <c r="A1001" s="175">
        <v>997</v>
      </c>
      <c r="B1001" s="176" t="s">
        <v>8134</v>
      </c>
      <c r="C1001" s="176" t="s">
        <v>8148</v>
      </c>
      <c r="D1001" s="176" t="s">
        <v>8144</v>
      </c>
      <c r="E1001" s="175" t="s">
        <v>8144</v>
      </c>
      <c r="F1001" s="176" t="s">
        <v>8148</v>
      </c>
      <c r="G1001" s="177"/>
      <c r="H1001" s="177"/>
      <c r="I1001" s="176" t="s">
        <v>8137</v>
      </c>
      <c r="J1001" s="178">
        <v>213.86138613861385</v>
      </c>
      <c r="K1001" s="55">
        <v>13</v>
      </c>
      <c r="L1001" s="176" t="s">
        <v>8138</v>
      </c>
      <c r="M1001" s="176" t="s">
        <v>8107</v>
      </c>
      <c r="N1001" s="176" t="s">
        <v>5853</v>
      </c>
      <c r="O1001" s="56">
        <v>1</v>
      </c>
      <c r="P1001" s="176" t="s">
        <v>8139</v>
      </c>
    </row>
    <row r="1002" spans="1:16" ht="20.100000000000001" customHeight="1" x14ac:dyDescent="0.25">
      <c r="A1002" s="175">
        <v>998</v>
      </c>
      <c r="B1002" s="176" t="s">
        <v>8134</v>
      </c>
      <c r="C1002" s="176" t="s">
        <v>8148</v>
      </c>
      <c r="D1002" s="176" t="s">
        <v>8144</v>
      </c>
      <c r="E1002" s="175" t="s">
        <v>8144</v>
      </c>
      <c r="F1002" s="176" t="s">
        <v>8148</v>
      </c>
      <c r="G1002" s="177"/>
      <c r="H1002" s="177"/>
      <c r="I1002" s="176" t="s">
        <v>8137</v>
      </c>
      <c r="J1002" s="178">
        <v>296.03960396039605</v>
      </c>
      <c r="K1002" s="55">
        <v>13</v>
      </c>
      <c r="L1002" s="176" t="s">
        <v>8138</v>
      </c>
      <c r="M1002" s="176" t="s">
        <v>3186</v>
      </c>
      <c r="N1002" s="176" t="s">
        <v>3160</v>
      </c>
      <c r="O1002" s="56">
        <v>1</v>
      </c>
      <c r="P1002" s="176" t="s">
        <v>8139</v>
      </c>
    </row>
    <row r="1003" spans="1:16" ht="20.100000000000001" customHeight="1" x14ac:dyDescent="0.25">
      <c r="A1003" s="175">
        <v>999</v>
      </c>
      <c r="B1003" s="176" t="s">
        <v>8134</v>
      </c>
      <c r="C1003" s="176" t="s">
        <v>8148</v>
      </c>
      <c r="D1003" s="176" t="s">
        <v>8144</v>
      </c>
      <c r="E1003" s="175" t="s">
        <v>8144</v>
      </c>
      <c r="F1003" s="176" t="s">
        <v>8148</v>
      </c>
      <c r="G1003" s="177"/>
      <c r="H1003" s="177"/>
      <c r="I1003" s="176" t="s">
        <v>8137</v>
      </c>
      <c r="J1003" s="178">
        <v>312.87128712871288</v>
      </c>
      <c r="K1003" s="55">
        <v>13</v>
      </c>
      <c r="L1003" s="176" t="s">
        <v>8138</v>
      </c>
      <c r="M1003" s="176" t="s">
        <v>8107</v>
      </c>
      <c r="N1003" s="176" t="s">
        <v>5853</v>
      </c>
      <c r="O1003" s="56">
        <v>1</v>
      </c>
      <c r="P1003" s="176" t="s">
        <v>8139</v>
      </c>
    </row>
    <row r="1004" spans="1:16" ht="20.100000000000001" customHeight="1" x14ac:dyDescent="0.25">
      <c r="A1004" s="175">
        <v>1000</v>
      </c>
      <c r="B1004" s="176" t="s">
        <v>8134</v>
      </c>
      <c r="C1004" s="176" t="s">
        <v>8148</v>
      </c>
      <c r="D1004" s="176" t="s">
        <v>8144</v>
      </c>
      <c r="E1004" s="175" t="s">
        <v>8144</v>
      </c>
      <c r="F1004" s="176" t="s">
        <v>8148</v>
      </c>
      <c r="G1004" s="177"/>
      <c r="H1004" s="177"/>
      <c r="I1004" s="176" t="s">
        <v>8137</v>
      </c>
      <c r="J1004" s="178">
        <v>158.41584158415841</v>
      </c>
      <c r="K1004" s="55">
        <v>12</v>
      </c>
      <c r="L1004" s="176" t="s">
        <v>8138</v>
      </c>
      <c r="M1004" s="176" t="s">
        <v>8107</v>
      </c>
      <c r="N1004" s="176" t="s">
        <v>5846</v>
      </c>
      <c r="O1004" s="56">
        <v>1</v>
      </c>
      <c r="P1004" s="176" t="s">
        <v>8139</v>
      </c>
    </row>
    <row r="1005" spans="1:16" ht="20.100000000000001" customHeight="1" x14ac:dyDescent="0.25">
      <c r="A1005" s="175">
        <v>1001</v>
      </c>
      <c r="B1005" s="176" t="s">
        <v>8134</v>
      </c>
      <c r="C1005" s="176" t="s">
        <v>8148</v>
      </c>
      <c r="D1005" s="176" t="s">
        <v>8144</v>
      </c>
      <c r="E1005" s="175" t="s">
        <v>8144</v>
      </c>
      <c r="F1005" s="176" t="s">
        <v>8148</v>
      </c>
      <c r="G1005" s="177"/>
      <c r="H1005" s="177"/>
      <c r="I1005" s="176" t="s">
        <v>8137</v>
      </c>
      <c r="J1005" s="178">
        <v>650.98039215686276</v>
      </c>
      <c r="K1005" s="55">
        <v>12</v>
      </c>
      <c r="L1005" s="176" t="s">
        <v>8138</v>
      </c>
      <c r="M1005" s="176" t="s">
        <v>8107</v>
      </c>
      <c r="N1005" s="176" t="s">
        <v>5846</v>
      </c>
      <c r="O1005" s="56">
        <v>1</v>
      </c>
      <c r="P1005" s="176" t="s">
        <v>8139</v>
      </c>
    </row>
    <row r="1006" spans="1:16" ht="20.100000000000001" customHeight="1" x14ac:dyDescent="0.25">
      <c r="A1006" s="175">
        <v>1002</v>
      </c>
      <c r="B1006" s="176" t="s">
        <v>8134</v>
      </c>
      <c r="C1006" s="176" t="s">
        <v>8148</v>
      </c>
      <c r="D1006" s="176" t="s">
        <v>8144</v>
      </c>
      <c r="E1006" s="175" t="s">
        <v>8144</v>
      </c>
      <c r="F1006" s="176" t="s">
        <v>8148</v>
      </c>
      <c r="G1006" s="177"/>
      <c r="H1006" s="177"/>
      <c r="I1006" s="176" t="s">
        <v>8137</v>
      </c>
      <c r="J1006" s="178">
        <v>270.29702970297029</v>
      </c>
      <c r="K1006" s="55">
        <v>12</v>
      </c>
      <c r="L1006" s="176" t="s">
        <v>8138</v>
      </c>
      <c r="M1006" s="176" t="s">
        <v>8107</v>
      </c>
      <c r="N1006" s="176" t="s">
        <v>5846</v>
      </c>
      <c r="O1006" s="56">
        <v>1</v>
      </c>
      <c r="P1006" s="176" t="s">
        <v>8139</v>
      </c>
    </row>
    <row r="1007" spans="1:16" ht="20.100000000000001" customHeight="1" x14ac:dyDescent="0.25">
      <c r="A1007" s="175">
        <v>1003</v>
      </c>
      <c r="B1007" s="176" t="s">
        <v>8134</v>
      </c>
      <c r="C1007" s="176" t="s">
        <v>8148</v>
      </c>
      <c r="D1007" s="176" t="s">
        <v>8144</v>
      </c>
      <c r="E1007" s="175" t="s">
        <v>8144</v>
      </c>
      <c r="F1007" s="176" t="s">
        <v>8148</v>
      </c>
      <c r="G1007" s="177"/>
      <c r="H1007" s="177"/>
      <c r="I1007" s="176" t="s">
        <v>8137</v>
      </c>
      <c r="J1007" s="178">
        <v>225.74257425742573</v>
      </c>
      <c r="K1007" s="55">
        <v>12</v>
      </c>
      <c r="L1007" s="176" t="s">
        <v>8138</v>
      </c>
      <c r="M1007" s="176" t="s">
        <v>8107</v>
      </c>
      <c r="N1007" s="176" t="s">
        <v>5846</v>
      </c>
      <c r="O1007" s="56">
        <v>1</v>
      </c>
      <c r="P1007" s="176" t="s">
        <v>8139</v>
      </c>
    </row>
    <row r="1008" spans="1:16" ht="20.100000000000001" customHeight="1" x14ac:dyDescent="0.25">
      <c r="A1008" s="175">
        <v>1004</v>
      </c>
      <c r="B1008" s="176" t="s">
        <v>8134</v>
      </c>
      <c r="C1008" s="176" t="s">
        <v>8148</v>
      </c>
      <c r="D1008" s="176" t="s">
        <v>8144</v>
      </c>
      <c r="E1008" s="175" t="s">
        <v>8144</v>
      </c>
      <c r="F1008" s="176" t="s">
        <v>8148</v>
      </c>
      <c r="G1008" s="177"/>
      <c r="H1008" s="177"/>
      <c r="I1008" s="176" t="s">
        <v>8137</v>
      </c>
      <c r="J1008" s="178">
        <v>300.99009900990097</v>
      </c>
      <c r="K1008" s="55">
        <v>12</v>
      </c>
      <c r="L1008" s="176" t="s">
        <v>8138</v>
      </c>
      <c r="M1008" s="176" t="s">
        <v>8107</v>
      </c>
      <c r="N1008" s="176" t="s">
        <v>5846</v>
      </c>
      <c r="O1008" s="56">
        <v>1</v>
      </c>
      <c r="P1008" s="176" t="s">
        <v>8139</v>
      </c>
    </row>
    <row r="1009" spans="1:16" ht="20.100000000000001" customHeight="1" x14ac:dyDescent="0.25">
      <c r="A1009" s="175">
        <v>1005</v>
      </c>
      <c r="B1009" s="176" t="s">
        <v>8134</v>
      </c>
      <c r="C1009" s="176" t="s">
        <v>8148</v>
      </c>
      <c r="D1009" s="176" t="s">
        <v>8144</v>
      </c>
      <c r="E1009" s="175" t="s">
        <v>8144</v>
      </c>
      <c r="F1009" s="176" t="s">
        <v>8148</v>
      </c>
      <c r="G1009" s="177"/>
      <c r="H1009" s="177"/>
      <c r="I1009" s="176" t="s">
        <v>8137</v>
      </c>
      <c r="J1009" s="178">
        <v>230.69306930693068</v>
      </c>
      <c r="K1009" s="55">
        <v>12</v>
      </c>
      <c r="L1009" s="176" t="s">
        <v>8138</v>
      </c>
      <c r="M1009" s="176" t="s">
        <v>8107</v>
      </c>
      <c r="N1009" s="176" t="s">
        <v>5846</v>
      </c>
      <c r="O1009" s="56">
        <v>1</v>
      </c>
      <c r="P1009" s="176" t="s">
        <v>8139</v>
      </c>
    </row>
    <row r="1010" spans="1:16" ht="20.100000000000001" customHeight="1" x14ac:dyDescent="0.25">
      <c r="A1010" s="175">
        <v>1006</v>
      </c>
      <c r="B1010" s="176" t="s">
        <v>8134</v>
      </c>
      <c r="C1010" s="176" t="s">
        <v>8148</v>
      </c>
      <c r="D1010" s="176" t="s">
        <v>8144</v>
      </c>
      <c r="E1010" s="175" t="s">
        <v>8144</v>
      </c>
      <c r="F1010" s="176" t="s">
        <v>8148</v>
      </c>
      <c r="G1010" s="177"/>
      <c r="H1010" s="177"/>
      <c r="I1010" s="176" t="s">
        <v>8137</v>
      </c>
      <c r="J1010" s="178">
        <v>204.95049504950495</v>
      </c>
      <c r="K1010" s="55">
        <v>12</v>
      </c>
      <c r="L1010" s="176" t="s">
        <v>8138</v>
      </c>
      <c r="M1010" s="176" t="s">
        <v>8107</v>
      </c>
      <c r="N1010" s="176" t="s">
        <v>5846</v>
      </c>
      <c r="O1010" s="56">
        <v>1</v>
      </c>
      <c r="P1010" s="176" t="s">
        <v>8139</v>
      </c>
    </row>
    <row r="1011" spans="1:16" ht="20.100000000000001" customHeight="1" x14ac:dyDescent="0.25">
      <c r="A1011" s="175">
        <v>1007</v>
      </c>
      <c r="B1011" s="176" t="s">
        <v>8134</v>
      </c>
      <c r="C1011" s="176" t="s">
        <v>8148</v>
      </c>
      <c r="D1011" s="176" t="s">
        <v>8144</v>
      </c>
      <c r="E1011" s="175" t="s">
        <v>8144</v>
      </c>
      <c r="F1011" s="176" t="s">
        <v>8148</v>
      </c>
      <c r="G1011" s="177"/>
      <c r="H1011" s="177"/>
      <c r="I1011" s="176" t="s">
        <v>8137</v>
      </c>
      <c r="J1011" s="178">
        <v>215.84158415841583</v>
      </c>
      <c r="K1011" s="55">
        <v>12</v>
      </c>
      <c r="L1011" s="176" t="s">
        <v>8138</v>
      </c>
      <c r="M1011" s="176" t="s">
        <v>8107</v>
      </c>
      <c r="N1011" s="176" t="s">
        <v>5846</v>
      </c>
      <c r="O1011" s="56">
        <v>1</v>
      </c>
      <c r="P1011" s="176" t="s">
        <v>8139</v>
      </c>
    </row>
    <row r="1012" spans="1:16" ht="20.100000000000001" customHeight="1" x14ac:dyDescent="0.25">
      <c r="A1012" s="175">
        <v>1008</v>
      </c>
      <c r="B1012" s="176" t="s">
        <v>8134</v>
      </c>
      <c r="C1012" s="176" t="s">
        <v>8148</v>
      </c>
      <c r="D1012" s="176" t="s">
        <v>8144</v>
      </c>
      <c r="E1012" s="175" t="s">
        <v>8144</v>
      </c>
      <c r="F1012" s="176" t="s">
        <v>8148</v>
      </c>
      <c r="G1012" s="177"/>
      <c r="H1012" s="177"/>
      <c r="I1012" s="176" t="s">
        <v>8137</v>
      </c>
      <c r="J1012" s="178">
        <v>216.83168316831683</v>
      </c>
      <c r="K1012" s="55">
        <v>12</v>
      </c>
      <c r="L1012" s="176" t="s">
        <v>8138</v>
      </c>
      <c r="M1012" s="176" t="s">
        <v>8107</v>
      </c>
      <c r="N1012" s="176" t="s">
        <v>5846</v>
      </c>
      <c r="O1012" s="56">
        <v>1</v>
      </c>
      <c r="P1012" s="176" t="s">
        <v>8139</v>
      </c>
    </row>
    <row r="1013" spans="1:16" ht="20.100000000000001" customHeight="1" x14ac:dyDescent="0.25">
      <c r="A1013" s="175">
        <v>1009</v>
      </c>
      <c r="B1013" s="176" t="s">
        <v>8134</v>
      </c>
      <c r="C1013" s="176" t="s">
        <v>8148</v>
      </c>
      <c r="D1013" s="176" t="s">
        <v>8144</v>
      </c>
      <c r="E1013" s="175" t="s">
        <v>8144</v>
      </c>
      <c r="F1013" s="176" t="s">
        <v>8148</v>
      </c>
      <c r="G1013" s="177"/>
      <c r="H1013" s="177"/>
      <c r="I1013" s="176" t="s">
        <v>8137</v>
      </c>
      <c r="J1013" s="178">
        <v>178.21782178217822</v>
      </c>
      <c r="K1013" s="55">
        <v>12</v>
      </c>
      <c r="L1013" s="176" t="s">
        <v>8138</v>
      </c>
      <c r="M1013" s="176" t="s">
        <v>8107</v>
      </c>
      <c r="N1013" s="176" t="s">
        <v>5846</v>
      </c>
      <c r="O1013" s="56">
        <v>1</v>
      </c>
      <c r="P1013" s="176" t="s">
        <v>8139</v>
      </c>
    </row>
    <row r="1014" spans="1:16" ht="20.100000000000001" customHeight="1" x14ac:dyDescent="0.25">
      <c r="A1014" s="175">
        <v>1010</v>
      </c>
      <c r="B1014" s="176" t="s">
        <v>8134</v>
      </c>
      <c r="C1014" s="176" t="s">
        <v>8148</v>
      </c>
      <c r="D1014" s="176" t="s">
        <v>8144</v>
      </c>
      <c r="E1014" s="175" t="s">
        <v>8144</v>
      </c>
      <c r="F1014" s="176" t="s">
        <v>8148</v>
      </c>
      <c r="G1014" s="177"/>
      <c r="H1014" s="177"/>
      <c r="I1014" s="176" t="s">
        <v>8137</v>
      </c>
      <c r="J1014" s="178">
        <v>177.22772277227722</v>
      </c>
      <c r="K1014" s="55">
        <v>12</v>
      </c>
      <c r="L1014" s="176" t="s">
        <v>8138</v>
      </c>
      <c r="M1014" s="176" t="s">
        <v>8107</v>
      </c>
      <c r="N1014" s="176" t="s">
        <v>5846</v>
      </c>
      <c r="O1014" s="56">
        <v>1</v>
      </c>
      <c r="P1014" s="176" t="s">
        <v>8139</v>
      </c>
    </row>
    <row r="1015" spans="1:16" ht="20.100000000000001" customHeight="1" x14ac:dyDescent="0.25">
      <c r="A1015" s="175">
        <v>1011</v>
      </c>
      <c r="B1015" s="176" t="s">
        <v>8134</v>
      </c>
      <c r="C1015" s="176" t="s">
        <v>8148</v>
      </c>
      <c r="D1015" s="176" t="s">
        <v>8144</v>
      </c>
      <c r="E1015" s="175" t="s">
        <v>8144</v>
      </c>
      <c r="F1015" s="176" t="s">
        <v>8148</v>
      </c>
      <c r="G1015" s="177"/>
      <c r="H1015" s="177"/>
      <c r="I1015" s="176" t="s">
        <v>8137</v>
      </c>
      <c r="J1015" s="178">
        <v>309.9009900990099</v>
      </c>
      <c r="K1015" s="55">
        <v>12</v>
      </c>
      <c r="L1015" s="176" t="s">
        <v>8138</v>
      </c>
      <c r="M1015" s="176" t="s">
        <v>8107</v>
      </c>
      <c r="N1015" s="176" t="s">
        <v>5846</v>
      </c>
      <c r="O1015" s="56">
        <v>1</v>
      </c>
      <c r="P1015" s="176" t="s">
        <v>8139</v>
      </c>
    </row>
    <row r="1016" spans="1:16" ht="20.100000000000001" customHeight="1" x14ac:dyDescent="0.25">
      <c r="A1016" s="175">
        <v>1012</v>
      </c>
      <c r="B1016" s="176" t="s">
        <v>8134</v>
      </c>
      <c r="C1016" s="176" t="s">
        <v>8148</v>
      </c>
      <c r="D1016" s="176" t="s">
        <v>8144</v>
      </c>
      <c r="E1016" s="175" t="s">
        <v>8144</v>
      </c>
      <c r="F1016" s="176" t="s">
        <v>8148</v>
      </c>
      <c r="G1016" s="177"/>
      <c r="H1016" s="177"/>
      <c r="I1016" s="176" t="s">
        <v>8137</v>
      </c>
      <c r="J1016" s="178">
        <v>259.40594059405942</v>
      </c>
      <c r="K1016" s="55">
        <v>12</v>
      </c>
      <c r="L1016" s="176" t="s">
        <v>8138</v>
      </c>
      <c r="M1016" s="176" t="s">
        <v>8107</v>
      </c>
      <c r="N1016" s="176" t="s">
        <v>5846</v>
      </c>
      <c r="O1016" s="56">
        <v>1</v>
      </c>
      <c r="P1016" s="176" t="s">
        <v>8139</v>
      </c>
    </row>
    <row r="1017" spans="1:16" ht="20.100000000000001" customHeight="1" x14ac:dyDescent="0.25">
      <c r="A1017" s="175">
        <v>1013</v>
      </c>
      <c r="B1017" s="176" t="s">
        <v>8134</v>
      </c>
      <c r="C1017" s="176" t="s">
        <v>8148</v>
      </c>
      <c r="D1017" s="176" t="s">
        <v>8144</v>
      </c>
      <c r="E1017" s="175" t="s">
        <v>8144</v>
      </c>
      <c r="F1017" s="176" t="s">
        <v>8148</v>
      </c>
      <c r="G1017" s="177"/>
      <c r="H1017" s="177"/>
      <c r="I1017" s="176" t="s">
        <v>8137</v>
      </c>
      <c r="J1017" s="178">
        <v>229.70297029702971</v>
      </c>
      <c r="K1017" s="55">
        <v>12</v>
      </c>
      <c r="L1017" s="176" t="s">
        <v>8138</v>
      </c>
      <c r="M1017" s="176" t="s">
        <v>8107</v>
      </c>
      <c r="N1017" s="176" t="s">
        <v>5846</v>
      </c>
      <c r="O1017" s="56">
        <v>1</v>
      </c>
      <c r="P1017" s="176" t="s">
        <v>8139</v>
      </c>
    </row>
    <row r="1018" spans="1:16" ht="20.100000000000001" customHeight="1" x14ac:dyDescent="0.25">
      <c r="A1018" s="175">
        <v>1014</v>
      </c>
      <c r="B1018" s="176" t="s">
        <v>8134</v>
      </c>
      <c r="C1018" s="176" t="s">
        <v>8148</v>
      </c>
      <c r="D1018" s="176" t="s">
        <v>8144</v>
      </c>
      <c r="E1018" s="175" t="s">
        <v>8144</v>
      </c>
      <c r="F1018" s="176" t="s">
        <v>8148</v>
      </c>
      <c r="G1018" s="177"/>
      <c r="H1018" s="177"/>
      <c r="I1018" s="176" t="s">
        <v>8137</v>
      </c>
      <c r="J1018" s="178">
        <v>389.10891089108912</v>
      </c>
      <c r="K1018" s="55">
        <v>12</v>
      </c>
      <c r="L1018" s="176" t="s">
        <v>8138</v>
      </c>
      <c r="M1018" s="176" t="s">
        <v>8107</v>
      </c>
      <c r="N1018" s="176" t="s">
        <v>5846</v>
      </c>
      <c r="O1018" s="56">
        <v>1</v>
      </c>
      <c r="P1018" s="176" t="s">
        <v>8139</v>
      </c>
    </row>
    <row r="1019" spans="1:16" ht="20.100000000000001" customHeight="1" x14ac:dyDescent="0.25">
      <c r="A1019" s="175">
        <v>1015</v>
      </c>
      <c r="B1019" s="176" t="s">
        <v>8134</v>
      </c>
      <c r="C1019" s="176" t="s">
        <v>8148</v>
      </c>
      <c r="D1019" s="176" t="s">
        <v>8144</v>
      </c>
      <c r="E1019" s="175" t="s">
        <v>8144</v>
      </c>
      <c r="F1019" s="176" t="s">
        <v>8148</v>
      </c>
      <c r="G1019" s="177"/>
      <c r="H1019" s="177"/>
      <c r="I1019" s="176" t="s">
        <v>8137</v>
      </c>
      <c r="J1019" s="178">
        <v>189.1089108910891</v>
      </c>
      <c r="K1019" s="55">
        <v>12</v>
      </c>
      <c r="L1019" s="176" t="s">
        <v>8138</v>
      </c>
      <c r="M1019" s="176" t="s">
        <v>8107</v>
      </c>
      <c r="N1019" s="176" t="s">
        <v>5846</v>
      </c>
      <c r="O1019" s="56">
        <v>1</v>
      </c>
      <c r="P1019" s="176" t="s">
        <v>8139</v>
      </c>
    </row>
    <row r="1020" spans="1:16" ht="20.100000000000001" customHeight="1" x14ac:dyDescent="0.25">
      <c r="A1020" s="175">
        <v>1016</v>
      </c>
      <c r="B1020" s="176" t="s">
        <v>8134</v>
      </c>
      <c r="C1020" s="176" t="s">
        <v>8148</v>
      </c>
      <c r="D1020" s="176" t="s">
        <v>8144</v>
      </c>
      <c r="E1020" s="175" t="s">
        <v>8144</v>
      </c>
      <c r="F1020" s="176" t="s">
        <v>8148</v>
      </c>
      <c r="G1020" s="177"/>
      <c r="H1020" s="177"/>
      <c r="I1020" s="176" t="s">
        <v>8137</v>
      </c>
      <c r="J1020" s="178">
        <v>792.23300970873788</v>
      </c>
      <c r="K1020" s="55">
        <v>12</v>
      </c>
      <c r="L1020" s="176" t="s">
        <v>8138</v>
      </c>
      <c r="M1020" s="176" t="s">
        <v>8107</v>
      </c>
      <c r="N1020" s="176" t="s">
        <v>5846</v>
      </c>
      <c r="O1020" s="56">
        <v>1</v>
      </c>
      <c r="P1020" s="176" t="s">
        <v>8139</v>
      </c>
    </row>
    <row r="1021" spans="1:16" ht="20.100000000000001" customHeight="1" x14ac:dyDescent="0.25">
      <c r="A1021" s="175">
        <v>1017</v>
      </c>
      <c r="B1021" s="176" t="s">
        <v>8134</v>
      </c>
      <c r="C1021" s="176" t="s">
        <v>8148</v>
      </c>
      <c r="D1021" s="176" t="s">
        <v>8144</v>
      </c>
      <c r="E1021" s="175" t="s">
        <v>8144</v>
      </c>
      <c r="F1021" s="176" t="s">
        <v>8148</v>
      </c>
      <c r="G1021" s="177"/>
      <c r="H1021" s="177"/>
      <c r="I1021" s="176" t="s">
        <v>8137</v>
      </c>
      <c r="J1021" s="178">
        <v>666.66666666666663</v>
      </c>
      <c r="K1021" s="55">
        <v>12</v>
      </c>
      <c r="L1021" s="176" t="s">
        <v>8138</v>
      </c>
      <c r="M1021" s="176" t="s">
        <v>8107</v>
      </c>
      <c r="N1021" s="176" t="s">
        <v>5846</v>
      </c>
      <c r="O1021" s="56">
        <v>1</v>
      </c>
      <c r="P1021" s="176" t="s">
        <v>8139</v>
      </c>
    </row>
    <row r="1022" spans="1:16" ht="20.100000000000001" customHeight="1" x14ac:dyDescent="0.25">
      <c r="A1022" s="175">
        <v>1018</v>
      </c>
      <c r="B1022" s="176" t="s">
        <v>8134</v>
      </c>
      <c r="C1022" s="176" t="s">
        <v>8148</v>
      </c>
      <c r="D1022" s="176" t="s">
        <v>8144</v>
      </c>
      <c r="E1022" s="175" t="s">
        <v>8144</v>
      </c>
      <c r="F1022" s="176" t="s">
        <v>8148</v>
      </c>
      <c r="G1022" s="177"/>
      <c r="H1022" s="177"/>
      <c r="I1022" s="176" t="s">
        <v>8137</v>
      </c>
      <c r="J1022" s="178">
        <v>490.19607843137254</v>
      </c>
      <c r="K1022" s="55">
        <v>12</v>
      </c>
      <c r="L1022" s="176" t="s">
        <v>8138</v>
      </c>
      <c r="M1022" s="176" t="s">
        <v>8107</v>
      </c>
      <c r="N1022" s="176" t="s">
        <v>5846</v>
      </c>
      <c r="O1022" s="56">
        <v>1</v>
      </c>
      <c r="P1022" s="176" t="s">
        <v>8139</v>
      </c>
    </row>
    <row r="1023" spans="1:16" ht="20.100000000000001" customHeight="1" x14ac:dyDescent="0.25">
      <c r="A1023" s="175">
        <v>1019</v>
      </c>
      <c r="B1023" s="176" t="s">
        <v>8134</v>
      </c>
      <c r="C1023" s="176" t="s">
        <v>8148</v>
      </c>
      <c r="D1023" s="176" t="s">
        <v>8144</v>
      </c>
      <c r="E1023" s="175" t="s">
        <v>8144</v>
      </c>
      <c r="F1023" s="176" t="s">
        <v>8148</v>
      </c>
      <c r="G1023" s="177"/>
      <c r="H1023" s="177"/>
      <c r="I1023" s="176" t="s">
        <v>8137</v>
      </c>
      <c r="J1023" s="178">
        <v>290.0990099009901</v>
      </c>
      <c r="K1023" s="55">
        <v>12</v>
      </c>
      <c r="L1023" s="176" t="s">
        <v>8138</v>
      </c>
      <c r="M1023" s="176" t="s">
        <v>3186</v>
      </c>
      <c r="N1023" s="176" t="s">
        <v>3173</v>
      </c>
      <c r="O1023" s="56">
        <v>1</v>
      </c>
      <c r="P1023" s="176" t="s">
        <v>8139</v>
      </c>
    </row>
    <row r="1024" spans="1:16" ht="20.100000000000001" customHeight="1" x14ac:dyDescent="0.25">
      <c r="A1024" s="175">
        <v>1020</v>
      </c>
      <c r="B1024" s="176" t="s">
        <v>8134</v>
      </c>
      <c r="C1024" s="176" t="s">
        <v>8148</v>
      </c>
      <c r="D1024" s="176" t="s">
        <v>8144</v>
      </c>
      <c r="E1024" s="175" t="s">
        <v>8144</v>
      </c>
      <c r="F1024" s="176" t="s">
        <v>8148</v>
      </c>
      <c r="G1024" s="177"/>
      <c r="H1024" s="177"/>
      <c r="I1024" s="176" t="s">
        <v>8137</v>
      </c>
      <c r="J1024" s="178">
        <v>411.76470588235293</v>
      </c>
      <c r="K1024" s="55">
        <v>12</v>
      </c>
      <c r="L1024" s="176" t="s">
        <v>8138</v>
      </c>
      <c r="M1024" s="176" t="s">
        <v>3186</v>
      </c>
      <c r="N1024" s="176" t="s">
        <v>3173</v>
      </c>
      <c r="O1024" s="56">
        <v>1</v>
      </c>
      <c r="P1024" s="176" t="s">
        <v>8139</v>
      </c>
    </row>
    <row r="1025" spans="1:16" ht="20.100000000000001" customHeight="1" x14ac:dyDescent="0.25">
      <c r="A1025" s="175">
        <v>1021</v>
      </c>
      <c r="B1025" s="176" t="s">
        <v>8134</v>
      </c>
      <c r="C1025" s="176" t="s">
        <v>8148</v>
      </c>
      <c r="D1025" s="176" t="s">
        <v>8144</v>
      </c>
      <c r="E1025" s="175" t="s">
        <v>8144</v>
      </c>
      <c r="F1025" s="176" t="s">
        <v>8148</v>
      </c>
      <c r="G1025" s="177"/>
      <c r="H1025" s="177"/>
      <c r="I1025" s="176" t="s">
        <v>8137</v>
      </c>
      <c r="J1025" s="178">
        <v>247.52475247524751</v>
      </c>
      <c r="K1025" s="55">
        <v>12</v>
      </c>
      <c r="L1025" s="176" t="s">
        <v>8138</v>
      </c>
      <c r="M1025" s="176" t="s">
        <v>3186</v>
      </c>
      <c r="N1025" s="176" t="s">
        <v>3173</v>
      </c>
      <c r="O1025" s="56">
        <v>1</v>
      </c>
      <c r="P1025" s="176" t="s">
        <v>8139</v>
      </c>
    </row>
    <row r="1026" spans="1:16" ht="20.100000000000001" customHeight="1" x14ac:dyDescent="0.25">
      <c r="A1026" s="175">
        <v>1022</v>
      </c>
      <c r="B1026" s="176" t="s">
        <v>8134</v>
      </c>
      <c r="C1026" s="176" t="s">
        <v>8148</v>
      </c>
      <c r="D1026" s="176" t="s">
        <v>8144</v>
      </c>
      <c r="E1026" s="175" t="s">
        <v>8144</v>
      </c>
      <c r="F1026" s="176" t="s">
        <v>8148</v>
      </c>
      <c r="G1026" s="177"/>
      <c r="H1026" s="177"/>
      <c r="I1026" s="176" t="s">
        <v>8137</v>
      </c>
      <c r="J1026" s="178">
        <v>560.78431372549016</v>
      </c>
      <c r="K1026" s="55">
        <v>12</v>
      </c>
      <c r="L1026" s="176" t="s">
        <v>8138</v>
      </c>
      <c r="M1026" s="176" t="s">
        <v>3186</v>
      </c>
      <c r="N1026" s="176" t="s">
        <v>3173</v>
      </c>
      <c r="O1026" s="56">
        <v>1</v>
      </c>
      <c r="P1026" s="176" t="s">
        <v>8139</v>
      </c>
    </row>
    <row r="1027" spans="1:16" ht="20.100000000000001" customHeight="1" x14ac:dyDescent="0.25">
      <c r="A1027" s="175">
        <v>1023</v>
      </c>
      <c r="B1027" s="176" t="s">
        <v>8134</v>
      </c>
      <c r="C1027" s="176" t="s">
        <v>8148</v>
      </c>
      <c r="D1027" s="176" t="s">
        <v>8144</v>
      </c>
      <c r="E1027" s="175" t="s">
        <v>8144</v>
      </c>
      <c r="F1027" s="176" t="s">
        <v>8148</v>
      </c>
      <c r="G1027" s="177"/>
      <c r="H1027" s="177"/>
      <c r="I1027" s="176" t="s">
        <v>8137</v>
      </c>
      <c r="J1027" s="178">
        <v>190.0990099009901</v>
      </c>
      <c r="K1027" s="55">
        <v>13</v>
      </c>
      <c r="L1027" s="176" t="s">
        <v>8138</v>
      </c>
      <c r="M1027" s="176" t="s">
        <v>8107</v>
      </c>
      <c r="N1027" s="176" t="s">
        <v>5853</v>
      </c>
      <c r="O1027" s="56">
        <v>1</v>
      </c>
      <c r="P1027" s="176" t="s">
        <v>8139</v>
      </c>
    </row>
    <row r="1028" spans="1:16" ht="20.100000000000001" customHeight="1" x14ac:dyDescent="0.25">
      <c r="A1028" s="175">
        <v>1024</v>
      </c>
      <c r="B1028" s="176" t="s">
        <v>8134</v>
      </c>
      <c r="C1028" s="176" t="s">
        <v>8148</v>
      </c>
      <c r="D1028" s="176" t="s">
        <v>8144</v>
      </c>
      <c r="E1028" s="175" t="s">
        <v>8144</v>
      </c>
      <c r="F1028" s="176" t="s">
        <v>8148</v>
      </c>
      <c r="G1028" s="177"/>
      <c r="H1028" s="177"/>
      <c r="I1028" s="176" t="s">
        <v>8137</v>
      </c>
      <c r="J1028" s="178">
        <v>189.1089108910891</v>
      </c>
      <c r="K1028" s="55">
        <v>13</v>
      </c>
      <c r="L1028" s="176" t="s">
        <v>8138</v>
      </c>
      <c r="M1028" s="176" t="s">
        <v>8107</v>
      </c>
      <c r="N1028" s="176" t="s">
        <v>5853</v>
      </c>
      <c r="O1028" s="56">
        <v>1</v>
      </c>
      <c r="P1028" s="176" t="s">
        <v>8139</v>
      </c>
    </row>
    <row r="1029" spans="1:16" ht="20.100000000000001" customHeight="1" x14ac:dyDescent="0.25">
      <c r="A1029" s="175">
        <v>1025</v>
      </c>
      <c r="B1029" s="176" t="s">
        <v>8134</v>
      </c>
      <c r="C1029" s="176" t="s">
        <v>8148</v>
      </c>
      <c r="D1029" s="176" t="s">
        <v>8144</v>
      </c>
      <c r="E1029" s="175" t="s">
        <v>8144</v>
      </c>
      <c r="F1029" s="176" t="s">
        <v>8148</v>
      </c>
      <c r="G1029" s="177"/>
      <c r="H1029" s="177"/>
      <c r="I1029" s="176" t="s">
        <v>8137</v>
      </c>
      <c r="J1029" s="178">
        <v>174.25742574257427</v>
      </c>
      <c r="K1029" s="55">
        <v>12</v>
      </c>
      <c r="L1029" s="176" t="s">
        <v>8138</v>
      </c>
      <c r="M1029" s="176" t="s">
        <v>3186</v>
      </c>
      <c r="N1029" s="176" t="s">
        <v>3173</v>
      </c>
      <c r="O1029" s="56">
        <v>1</v>
      </c>
      <c r="P1029" s="176" t="s">
        <v>8139</v>
      </c>
    </row>
    <row r="1030" spans="1:16" ht="20.100000000000001" customHeight="1" x14ac:dyDescent="0.25">
      <c r="A1030" s="175">
        <v>1026</v>
      </c>
      <c r="B1030" s="176" t="s">
        <v>8134</v>
      </c>
      <c r="C1030" s="176" t="s">
        <v>8148</v>
      </c>
      <c r="D1030" s="176" t="s">
        <v>8144</v>
      </c>
      <c r="E1030" s="175" t="s">
        <v>8144</v>
      </c>
      <c r="F1030" s="176" t="s">
        <v>8148</v>
      </c>
      <c r="G1030" s="177"/>
      <c r="H1030" s="177"/>
      <c r="I1030" s="176" t="s">
        <v>8137</v>
      </c>
      <c r="J1030" s="178">
        <v>217.82178217821783</v>
      </c>
      <c r="K1030" s="55">
        <v>12</v>
      </c>
      <c r="L1030" s="176" t="s">
        <v>8138</v>
      </c>
      <c r="M1030" s="176" t="s">
        <v>3186</v>
      </c>
      <c r="N1030" s="176" t="s">
        <v>3173</v>
      </c>
      <c r="O1030" s="56">
        <v>1</v>
      </c>
      <c r="P1030" s="176" t="s">
        <v>8139</v>
      </c>
    </row>
    <row r="1031" spans="1:16" ht="20.100000000000001" customHeight="1" x14ac:dyDescent="0.25">
      <c r="A1031" s="175">
        <v>1027</v>
      </c>
      <c r="B1031" s="176" t="s">
        <v>8134</v>
      </c>
      <c r="C1031" s="176" t="s">
        <v>8148</v>
      </c>
      <c r="D1031" s="176" t="s">
        <v>8144</v>
      </c>
      <c r="E1031" s="175" t="s">
        <v>8144</v>
      </c>
      <c r="F1031" s="176" t="s">
        <v>8148</v>
      </c>
      <c r="G1031" s="177"/>
      <c r="H1031" s="177"/>
      <c r="I1031" s="176" t="s">
        <v>8137</v>
      </c>
      <c r="J1031" s="178">
        <v>200</v>
      </c>
      <c r="K1031" s="55">
        <v>13</v>
      </c>
      <c r="L1031" s="176" t="s">
        <v>8138</v>
      </c>
      <c r="M1031" s="176" t="s">
        <v>8107</v>
      </c>
      <c r="N1031" s="176" t="s">
        <v>5853</v>
      </c>
      <c r="O1031" s="56">
        <v>1</v>
      </c>
      <c r="P1031" s="176" t="s">
        <v>8139</v>
      </c>
    </row>
    <row r="1032" spans="1:16" ht="20.100000000000001" customHeight="1" x14ac:dyDescent="0.25">
      <c r="A1032" s="175">
        <v>1028</v>
      </c>
      <c r="B1032" s="176" t="s">
        <v>8134</v>
      </c>
      <c r="C1032" s="176" t="s">
        <v>8148</v>
      </c>
      <c r="D1032" s="176" t="s">
        <v>8144</v>
      </c>
      <c r="E1032" s="175" t="s">
        <v>8144</v>
      </c>
      <c r="F1032" s="176" t="s">
        <v>8148</v>
      </c>
      <c r="G1032" s="177"/>
      <c r="H1032" s="177"/>
      <c r="I1032" s="176" t="s">
        <v>8137</v>
      </c>
      <c r="J1032" s="178">
        <v>189.1089108910891</v>
      </c>
      <c r="K1032" s="55">
        <v>13</v>
      </c>
      <c r="L1032" s="176" t="s">
        <v>8138</v>
      </c>
      <c r="M1032" s="176" t="s">
        <v>8107</v>
      </c>
      <c r="N1032" s="176" t="s">
        <v>5853</v>
      </c>
      <c r="O1032" s="56">
        <v>1</v>
      </c>
      <c r="P1032" s="176" t="s">
        <v>8139</v>
      </c>
    </row>
    <row r="1033" spans="1:16" ht="20.100000000000001" customHeight="1" x14ac:dyDescent="0.25">
      <c r="A1033" s="175">
        <v>1029</v>
      </c>
      <c r="B1033" s="176" t="s">
        <v>8134</v>
      </c>
      <c r="C1033" s="176" t="s">
        <v>8148</v>
      </c>
      <c r="D1033" s="176" t="s">
        <v>8144</v>
      </c>
      <c r="E1033" s="175" t="s">
        <v>8144</v>
      </c>
      <c r="F1033" s="176" t="s">
        <v>8148</v>
      </c>
      <c r="G1033" s="177"/>
      <c r="H1033" s="177"/>
      <c r="I1033" s="176" t="s">
        <v>8137</v>
      </c>
      <c r="J1033" s="178">
        <v>170.29702970297029</v>
      </c>
      <c r="K1033" s="55">
        <v>13</v>
      </c>
      <c r="L1033" s="176" t="s">
        <v>8138</v>
      </c>
      <c r="M1033" s="176" t="s">
        <v>8107</v>
      </c>
      <c r="N1033" s="176" t="s">
        <v>5853</v>
      </c>
      <c r="O1033" s="56">
        <v>1</v>
      </c>
      <c r="P1033" s="176" t="s">
        <v>8139</v>
      </c>
    </row>
    <row r="1034" spans="1:16" ht="20.100000000000001" customHeight="1" x14ac:dyDescent="0.25">
      <c r="A1034" s="175">
        <v>1030</v>
      </c>
      <c r="B1034" s="176" t="s">
        <v>8134</v>
      </c>
      <c r="C1034" s="176" t="s">
        <v>8148</v>
      </c>
      <c r="D1034" s="176" t="s">
        <v>8144</v>
      </c>
      <c r="E1034" s="175" t="s">
        <v>8144</v>
      </c>
      <c r="F1034" s="176" t="s">
        <v>8148</v>
      </c>
      <c r="G1034" s="177"/>
      <c r="H1034" s="177"/>
      <c r="I1034" s="176" t="s">
        <v>8137</v>
      </c>
      <c r="J1034" s="178">
        <v>560.78431372549016</v>
      </c>
      <c r="K1034" s="55">
        <v>13</v>
      </c>
      <c r="L1034" s="176" t="s">
        <v>8138</v>
      </c>
      <c r="M1034" s="176" t="s">
        <v>8107</v>
      </c>
      <c r="N1034" s="176" t="s">
        <v>5853</v>
      </c>
      <c r="O1034" s="56">
        <v>1</v>
      </c>
      <c r="P1034" s="176" t="s">
        <v>8139</v>
      </c>
    </row>
    <row r="1035" spans="1:16" ht="20.100000000000001" customHeight="1" x14ac:dyDescent="0.25">
      <c r="A1035" s="175">
        <v>1031</v>
      </c>
      <c r="B1035" s="176" t="s">
        <v>8134</v>
      </c>
      <c r="C1035" s="176" t="s">
        <v>8148</v>
      </c>
      <c r="D1035" s="176" t="s">
        <v>8144</v>
      </c>
      <c r="E1035" s="175" t="s">
        <v>8144</v>
      </c>
      <c r="F1035" s="176" t="s">
        <v>8148</v>
      </c>
      <c r="G1035" s="177"/>
      <c r="H1035" s="177"/>
      <c r="I1035" s="176" t="s">
        <v>8137</v>
      </c>
      <c r="J1035" s="178">
        <v>110.89108910891089</v>
      </c>
      <c r="K1035" s="55">
        <v>13</v>
      </c>
      <c r="L1035" s="176" t="s">
        <v>8138</v>
      </c>
      <c r="M1035" s="176" t="s">
        <v>8107</v>
      </c>
      <c r="N1035" s="176" t="s">
        <v>5853</v>
      </c>
      <c r="O1035" s="56">
        <v>1</v>
      </c>
      <c r="P1035" s="176" t="s">
        <v>8139</v>
      </c>
    </row>
    <row r="1036" spans="1:16" ht="20.100000000000001" customHeight="1" x14ac:dyDescent="0.25">
      <c r="A1036" s="175">
        <v>1032</v>
      </c>
      <c r="B1036" s="176" t="s">
        <v>8134</v>
      </c>
      <c r="C1036" s="176" t="s">
        <v>8148</v>
      </c>
      <c r="D1036" s="176" t="s">
        <v>8144</v>
      </c>
      <c r="E1036" s="175" t="s">
        <v>8144</v>
      </c>
      <c r="F1036" s="176" t="s">
        <v>8148</v>
      </c>
      <c r="G1036" s="177"/>
      <c r="H1036" s="177"/>
      <c r="I1036" s="176" t="s">
        <v>8137</v>
      </c>
      <c r="J1036" s="178">
        <v>127.72277227722772</v>
      </c>
      <c r="K1036" s="55">
        <v>13</v>
      </c>
      <c r="L1036" s="176" t="s">
        <v>8138</v>
      </c>
      <c r="M1036" s="176" t="s">
        <v>8107</v>
      </c>
      <c r="N1036" s="176" t="s">
        <v>5853</v>
      </c>
      <c r="O1036" s="56">
        <v>1</v>
      </c>
      <c r="P1036" s="176" t="s">
        <v>8139</v>
      </c>
    </row>
    <row r="1037" spans="1:16" ht="20.100000000000001" customHeight="1" x14ac:dyDescent="0.25">
      <c r="A1037" s="175">
        <v>1033</v>
      </c>
      <c r="B1037" s="176" t="s">
        <v>8134</v>
      </c>
      <c r="C1037" s="176" t="s">
        <v>8148</v>
      </c>
      <c r="D1037" s="176" t="s">
        <v>8144</v>
      </c>
      <c r="E1037" s="175" t="s">
        <v>8144</v>
      </c>
      <c r="F1037" s="176" t="s">
        <v>8148</v>
      </c>
      <c r="G1037" s="177"/>
      <c r="H1037" s="177"/>
      <c r="I1037" s="176" t="s">
        <v>8137</v>
      </c>
      <c r="J1037" s="178">
        <v>221.78217821782178</v>
      </c>
      <c r="K1037" s="55">
        <v>13</v>
      </c>
      <c r="L1037" s="176" t="s">
        <v>8138</v>
      </c>
      <c r="M1037" s="176" t="s">
        <v>8107</v>
      </c>
      <c r="N1037" s="176" t="s">
        <v>5853</v>
      </c>
      <c r="O1037" s="56">
        <v>1</v>
      </c>
      <c r="P1037" s="176" t="s">
        <v>8139</v>
      </c>
    </row>
    <row r="1038" spans="1:16" ht="20.100000000000001" customHeight="1" x14ac:dyDescent="0.25">
      <c r="A1038" s="175">
        <v>1034</v>
      </c>
      <c r="B1038" s="176" t="s">
        <v>8134</v>
      </c>
      <c r="C1038" s="176" t="s">
        <v>8148</v>
      </c>
      <c r="D1038" s="176" t="s">
        <v>8144</v>
      </c>
      <c r="E1038" s="175" t="s">
        <v>8144</v>
      </c>
      <c r="F1038" s="176" t="s">
        <v>8148</v>
      </c>
      <c r="G1038" s="177"/>
      <c r="H1038" s="177"/>
      <c r="I1038" s="176" t="s">
        <v>8137</v>
      </c>
      <c r="J1038" s="178">
        <v>317.8217821782178</v>
      </c>
      <c r="K1038" s="55">
        <v>13</v>
      </c>
      <c r="L1038" s="176" t="s">
        <v>8138</v>
      </c>
      <c r="M1038" s="176" t="s">
        <v>8107</v>
      </c>
      <c r="N1038" s="176" t="s">
        <v>5853</v>
      </c>
      <c r="O1038" s="56">
        <v>1</v>
      </c>
      <c r="P1038" s="176" t="s">
        <v>8139</v>
      </c>
    </row>
    <row r="1039" spans="1:16" ht="20.100000000000001" customHeight="1" x14ac:dyDescent="0.25">
      <c r="A1039" s="175">
        <v>1035</v>
      </c>
      <c r="B1039" s="176" t="s">
        <v>8134</v>
      </c>
      <c r="C1039" s="176" t="s">
        <v>8148</v>
      </c>
      <c r="D1039" s="176" t="s">
        <v>8144</v>
      </c>
      <c r="E1039" s="175" t="s">
        <v>8144</v>
      </c>
      <c r="F1039" s="176" t="s">
        <v>8148</v>
      </c>
      <c r="G1039" s="177"/>
      <c r="H1039" s="177"/>
      <c r="I1039" s="176" t="s">
        <v>8137</v>
      </c>
      <c r="J1039" s="178">
        <v>198.01980198019803</v>
      </c>
      <c r="K1039" s="55">
        <v>13</v>
      </c>
      <c r="L1039" s="176" t="s">
        <v>8138</v>
      </c>
      <c r="M1039" s="176" t="s">
        <v>8107</v>
      </c>
      <c r="N1039" s="176" t="s">
        <v>5853</v>
      </c>
      <c r="O1039" s="56">
        <v>1</v>
      </c>
      <c r="P1039" s="176" t="s">
        <v>8139</v>
      </c>
    </row>
    <row r="1040" spans="1:16" ht="20.100000000000001" customHeight="1" x14ac:dyDescent="0.25">
      <c r="A1040" s="175">
        <v>1036</v>
      </c>
      <c r="B1040" s="176" t="s">
        <v>8134</v>
      </c>
      <c r="C1040" s="176" t="s">
        <v>8148</v>
      </c>
      <c r="D1040" s="176" t="s">
        <v>8144</v>
      </c>
      <c r="E1040" s="175" t="s">
        <v>8144</v>
      </c>
      <c r="F1040" s="176" t="s">
        <v>8148</v>
      </c>
      <c r="G1040" s="177"/>
      <c r="H1040" s="177"/>
      <c r="I1040" s="176" t="s">
        <v>8137</v>
      </c>
      <c r="J1040" s="178">
        <v>83.168316831683171</v>
      </c>
      <c r="K1040" s="55">
        <v>13</v>
      </c>
      <c r="L1040" s="176" t="s">
        <v>8138</v>
      </c>
      <c r="M1040" s="176" t="s">
        <v>8107</v>
      </c>
      <c r="N1040" s="176" t="s">
        <v>5853</v>
      </c>
      <c r="O1040" s="56">
        <v>1</v>
      </c>
      <c r="P1040" s="176" t="s">
        <v>8139</v>
      </c>
    </row>
    <row r="1041" spans="1:16" ht="20.100000000000001" customHeight="1" x14ac:dyDescent="0.25">
      <c r="A1041" s="175">
        <v>1037</v>
      </c>
      <c r="B1041" s="176" t="s">
        <v>8134</v>
      </c>
      <c r="C1041" s="176" t="s">
        <v>8148</v>
      </c>
      <c r="D1041" s="176" t="s">
        <v>8144</v>
      </c>
      <c r="E1041" s="175" t="s">
        <v>8144</v>
      </c>
      <c r="F1041" s="176" t="s">
        <v>8148</v>
      </c>
      <c r="G1041" s="177"/>
      <c r="H1041" s="177"/>
      <c r="I1041" s="176" t="s">
        <v>8137</v>
      </c>
      <c r="J1041" s="178">
        <v>364.35643564356434</v>
      </c>
      <c r="K1041" s="55">
        <v>13</v>
      </c>
      <c r="L1041" s="176" t="s">
        <v>8138</v>
      </c>
      <c r="M1041" s="176" t="s">
        <v>8107</v>
      </c>
      <c r="N1041" s="176" t="s">
        <v>5853</v>
      </c>
      <c r="O1041" s="56">
        <v>1</v>
      </c>
      <c r="P1041" s="176" t="s">
        <v>8139</v>
      </c>
    </row>
    <row r="1042" spans="1:16" ht="20.100000000000001" customHeight="1" x14ac:dyDescent="0.25">
      <c r="A1042" s="175">
        <v>1038</v>
      </c>
      <c r="B1042" s="176" t="s">
        <v>8134</v>
      </c>
      <c r="C1042" s="176" t="s">
        <v>8148</v>
      </c>
      <c r="D1042" s="176" t="s">
        <v>8144</v>
      </c>
      <c r="E1042" s="175" t="s">
        <v>8144</v>
      </c>
      <c r="F1042" s="176" t="s">
        <v>8148</v>
      </c>
      <c r="G1042" s="177"/>
      <c r="H1042" s="177"/>
      <c r="I1042" s="176" t="s">
        <v>8137</v>
      </c>
      <c r="J1042" s="178">
        <v>197.02970297029702</v>
      </c>
      <c r="K1042" s="55">
        <v>13</v>
      </c>
      <c r="L1042" s="176" t="s">
        <v>8138</v>
      </c>
      <c r="M1042" s="176" t="s">
        <v>8107</v>
      </c>
      <c r="N1042" s="176" t="s">
        <v>5853</v>
      </c>
      <c r="O1042" s="56">
        <v>1</v>
      </c>
      <c r="P1042" s="176" t="s">
        <v>8139</v>
      </c>
    </row>
    <row r="1043" spans="1:16" ht="20.100000000000001" customHeight="1" x14ac:dyDescent="0.25">
      <c r="A1043" s="175">
        <v>1039</v>
      </c>
      <c r="B1043" s="176" t="s">
        <v>8134</v>
      </c>
      <c r="C1043" s="176" t="s">
        <v>8148</v>
      </c>
      <c r="D1043" s="176" t="s">
        <v>8144</v>
      </c>
      <c r="E1043" s="175" t="s">
        <v>8144</v>
      </c>
      <c r="F1043" s="176" t="s">
        <v>8148</v>
      </c>
      <c r="G1043" s="177"/>
      <c r="H1043" s="177"/>
      <c r="I1043" s="176" t="s">
        <v>8137</v>
      </c>
      <c r="J1043" s="178">
        <v>145.54455445544554</v>
      </c>
      <c r="K1043" s="55">
        <v>13</v>
      </c>
      <c r="L1043" s="176" t="s">
        <v>8138</v>
      </c>
      <c r="M1043" s="176" t="s">
        <v>8107</v>
      </c>
      <c r="N1043" s="176" t="s">
        <v>5853</v>
      </c>
      <c r="O1043" s="56">
        <v>1</v>
      </c>
      <c r="P1043" s="176" t="s">
        <v>8139</v>
      </c>
    </row>
    <row r="1044" spans="1:16" ht="20.100000000000001" customHeight="1" x14ac:dyDescent="0.25">
      <c r="A1044" s="175">
        <v>1040</v>
      </c>
      <c r="B1044" s="176" t="s">
        <v>8134</v>
      </c>
      <c r="C1044" s="176" t="s">
        <v>8148</v>
      </c>
      <c r="D1044" s="176" t="s">
        <v>8144</v>
      </c>
      <c r="E1044" s="175" t="s">
        <v>8144</v>
      </c>
      <c r="F1044" s="176" t="s">
        <v>8148</v>
      </c>
      <c r="G1044" s="177"/>
      <c r="H1044" s="177"/>
      <c r="I1044" s="176" t="s">
        <v>8137</v>
      </c>
      <c r="J1044" s="178">
        <v>178.21782178217822</v>
      </c>
      <c r="K1044" s="55">
        <v>13</v>
      </c>
      <c r="L1044" s="176" t="s">
        <v>8138</v>
      </c>
      <c r="M1044" s="176" t="s">
        <v>8107</v>
      </c>
      <c r="N1044" s="176" t="s">
        <v>5853</v>
      </c>
      <c r="O1044" s="56">
        <v>1</v>
      </c>
      <c r="P1044" s="176" t="s">
        <v>8139</v>
      </c>
    </row>
    <row r="1045" spans="1:16" ht="20.100000000000001" customHeight="1" x14ac:dyDescent="0.25">
      <c r="A1045" s="175">
        <v>1041</v>
      </c>
      <c r="B1045" s="176" t="s">
        <v>8134</v>
      </c>
      <c r="C1045" s="176" t="s">
        <v>8148</v>
      </c>
      <c r="D1045" s="176" t="s">
        <v>8144</v>
      </c>
      <c r="E1045" s="175" t="s">
        <v>8144</v>
      </c>
      <c r="F1045" s="176" t="s">
        <v>8148</v>
      </c>
      <c r="G1045" s="177"/>
      <c r="H1045" s="177"/>
      <c r="I1045" s="176" t="s">
        <v>8137</v>
      </c>
      <c r="J1045" s="178">
        <v>182.17821782178217</v>
      </c>
      <c r="K1045" s="55">
        <v>13</v>
      </c>
      <c r="L1045" s="176" t="s">
        <v>8138</v>
      </c>
      <c r="M1045" s="176" t="s">
        <v>8107</v>
      </c>
      <c r="N1045" s="176" t="s">
        <v>5853</v>
      </c>
      <c r="O1045" s="56">
        <v>1</v>
      </c>
      <c r="P1045" s="176" t="s">
        <v>8139</v>
      </c>
    </row>
    <row r="1046" spans="1:16" ht="20.100000000000001" customHeight="1" x14ac:dyDescent="0.25">
      <c r="A1046" s="175">
        <v>1042</v>
      </c>
      <c r="B1046" s="176" t="s">
        <v>8134</v>
      </c>
      <c r="C1046" s="176" t="s">
        <v>8148</v>
      </c>
      <c r="D1046" s="176" t="s">
        <v>8144</v>
      </c>
      <c r="E1046" s="175" t="s">
        <v>8144</v>
      </c>
      <c r="F1046" s="176" t="s">
        <v>8148</v>
      </c>
      <c r="G1046" s="177"/>
      <c r="H1046" s="177"/>
      <c r="I1046" s="176" t="s">
        <v>8137</v>
      </c>
      <c r="J1046" s="178">
        <v>256.43564356435644</v>
      </c>
      <c r="K1046" s="55">
        <v>13</v>
      </c>
      <c r="L1046" s="176" t="s">
        <v>8138</v>
      </c>
      <c r="M1046" s="176" t="s">
        <v>8107</v>
      </c>
      <c r="N1046" s="176" t="s">
        <v>5853</v>
      </c>
      <c r="O1046" s="56">
        <v>1</v>
      </c>
      <c r="P1046" s="176" t="s">
        <v>8139</v>
      </c>
    </row>
    <row r="1047" spans="1:16" ht="20.100000000000001" customHeight="1" x14ac:dyDescent="0.25">
      <c r="A1047" s="175">
        <v>1043</v>
      </c>
      <c r="B1047" s="176" t="s">
        <v>8134</v>
      </c>
      <c r="C1047" s="176" t="s">
        <v>8148</v>
      </c>
      <c r="D1047" s="176" t="s">
        <v>8144</v>
      </c>
      <c r="E1047" s="175" t="s">
        <v>8144</v>
      </c>
      <c r="F1047" s="176" t="s">
        <v>8148</v>
      </c>
      <c r="G1047" s="177"/>
      <c r="H1047" s="177"/>
      <c r="I1047" s="176" t="s">
        <v>8137</v>
      </c>
      <c r="J1047" s="178">
        <v>158.41584158415841</v>
      </c>
      <c r="K1047" s="55">
        <v>13</v>
      </c>
      <c r="L1047" s="176" t="s">
        <v>8138</v>
      </c>
      <c r="M1047" s="176" t="s">
        <v>8107</v>
      </c>
      <c r="N1047" s="176" t="s">
        <v>5853</v>
      </c>
      <c r="O1047" s="56">
        <v>1</v>
      </c>
      <c r="P1047" s="176" t="s">
        <v>8139</v>
      </c>
    </row>
    <row r="1048" spans="1:16" ht="20.100000000000001" customHeight="1" x14ac:dyDescent="0.25">
      <c r="A1048" s="175">
        <v>1044</v>
      </c>
      <c r="B1048" s="176" t="s">
        <v>8134</v>
      </c>
      <c r="C1048" s="176" t="s">
        <v>8148</v>
      </c>
      <c r="D1048" s="176" t="s">
        <v>8144</v>
      </c>
      <c r="E1048" s="175" t="s">
        <v>8144</v>
      </c>
      <c r="F1048" s="176" t="s">
        <v>8148</v>
      </c>
      <c r="G1048" s="177"/>
      <c r="H1048" s="177"/>
      <c r="I1048" s="176" t="s">
        <v>8137</v>
      </c>
      <c r="J1048" s="178">
        <v>157.42574257425741</v>
      </c>
      <c r="K1048" s="55">
        <v>13</v>
      </c>
      <c r="L1048" s="176" t="s">
        <v>8138</v>
      </c>
      <c r="M1048" s="176" t="s">
        <v>8107</v>
      </c>
      <c r="N1048" s="176" t="s">
        <v>5853</v>
      </c>
      <c r="O1048" s="56">
        <v>1</v>
      </c>
      <c r="P1048" s="176" t="s">
        <v>8139</v>
      </c>
    </row>
    <row r="1049" spans="1:16" ht="20.100000000000001" customHeight="1" x14ac:dyDescent="0.25">
      <c r="A1049" s="175">
        <v>1045</v>
      </c>
      <c r="B1049" s="176" t="s">
        <v>8134</v>
      </c>
      <c r="C1049" s="176" t="s">
        <v>8148</v>
      </c>
      <c r="D1049" s="176" t="s">
        <v>8144</v>
      </c>
      <c r="E1049" s="175" t="s">
        <v>8144</v>
      </c>
      <c r="F1049" s="176" t="s">
        <v>8148</v>
      </c>
      <c r="G1049" s="177"/>
      <c r="H1049" s="177"/>
      <c r="I1049" s="176" t="s">
        <v>8137</v>
      </c>
      <c r="J1049" s="178">
        <v>86.138613861386133</v>
      </c>
      <c r="K1049" s="55">
        <v>13</v>
      </c>
      <c r="L1049" s="176" t="s">
        <v>8138</v>
      </c>
      <c r="M1049" s="176" t="s">
        <v>8107</v>
      </c>
      <c r="N1049" s="176" t="s">
        <v>5853</v>
      </c>
      <c r="O1049" s="56">
        <v>1</v>
      </c>
      <c r="P1049" s="176" t="s">
        <v>8139</v>
      </c>
    </row>
    <row r="1050" spans="1:16" ht="20.100000000000001" customHeight="1" x14ac:dyDescent="0.25">
      <c r="A1050" s="175">
        <v>1046</v>
      </c>
      <c r="B1050" s="176" t="s">
        <v>8134</v>
      </c>
      <c r="C1050" s="176" t="s">
        <v>8148</v>
      </c>
      <c r="D1050" s="176" t="s">
        <v>8144</v>
      </c>
      <c r="E1050" s="175" t="s">
        <v>8144</v>
      </c>
      <c r="F1050" s="176" t="s">
        <v>8148</v>
      </c>
      <c r="G1050" s="177"/>
      <c r="H1050" s="177"/>
      <c r="I1050" s="176" t="s">
        <v>8137</v>
      </c>
      <c r="J1050" s="178">
        <v>44.554455445544555</v>
      </c>
      <c r="K1050" s="55">
        <v>13</v>
      </c>
      <c r="L1050" s="176" t="s">
        <v>8138</v>
      </c>
      <c r="M1050" s="176" t="s">
        <v>8107</v>
      </c>
      <c r="N1050" s="176" t="s">
        <v>5853</v>
      </c>
      <c r="O1050" s="56">
        <v>1</v>
      </c>
      <c r="P1050" s="176" t="s">
        <v>8139</v>
      </c>
    </row>
    <row r="1051" spans="1:16" ht="20.100000000000001" customHeight="1" x14ac:dyDescent="0.25">
      <c r="A1051" s="175">
        <v>1047</v>
      </c>
      <c r="B1051" s="176" t="s">
        <v>8134</v>
      </c>
      <c r="C1051" s="176" t="s">
        <v>8148</v>
      </c>
      <c r="D1051" s="176" t="s">
        <v>8144</v>
      </c>
      <c r="E1051" s="175" t="s">
        <v>8144</v>
      </c>
      <c r="F1051" s="176" t="s">
        <v>8148</v>
      </c>
      <c r="G1051" s="177"/>
      <c r="H1051" s="177"/>
      <c r="I1051" s="176" t="s">
        <v>8137</v>
      </c>
      <c r="J1051" s="178">
        <v>52.475247524752476</v>
      </c>
      <c r="K1051" s="55">
        <v>13</v>
      </c>
      <c r="L1051" s="176" t="s">
        <v>8138</v>
      </c>
      <c r="M1051" s="176" t="s">
        <v>3186</v>
      </c>
      <c r="N1051" s="176" t="s">
        <v>3160</v>
      </c>
      <c r="O1051" s="56">
        <v>3</v>
      </c>
      <c r="P1051" s="176" t="s">
        <v>8139</v>
      </c>
    </row>
    <row r="1052" spans="1:16" ht="20.100000000000001" customHeight="1" x14ac:dyDescent="0.25">
      <c r="A1052" s="175">
        <v>1048</v>
      </c>
      <c r="B1052" s="176" t="s">
        <v>8134</v>
      </c>
      <c r="C1052" s="176" t="s">
        <v>8148</v>
      </c>
      <c r="D1052" s="176" t="s">
        <v>8144</v>
      </c>
      <c r="E1052" s="175" t="s">
        <v>8144</v>
      </c>
      <c r="F1052" s="176" t="s">
        <v>8148</v>
      </c>
      <c r="G1052" s="177"/>
      <c r="H1052" s="177"/>
      <c r="I1052" s="176" t="s">
        <v>8137</v>
      </c>
      <c r="J1052" s="178">
        <v>51.485148514851488</v>
      </c>
      <c r="K1052" s="55">
        <v>13</v>
      </c>
      <c r="L1052" s="176" t="s">
        <v>8138</v>
      </c>
      <c r="M1052" s="176" t="s">
        <v>8107</v>
      </c>
      <c r="N1052" s="176" t="s">
        <v>5853</v>
      </c>
      <c r="O1052" s="56">
        <v>1</v>
      </c>
      <c r="P1052" s="176" t="s">
        <v>8139</v>
      </c>
    </row>
    <row r="1053" spans="1:16" ht="20.100000000000001" customHeight="1" x14ac:dyDescent="0.25">
      <c r="A1053" s="175">
        <v>1049</v>
      </c>
      <c r="B1053" s="176" t="s">
        <v>8134</v>
      </c>
      <c r="C1053" s="176" t="s">
        <v>8148</v>
      </c>
      <c r="D1053" s="176" t="s">
        <v>8144</v>
      </c>
      <c r="E1053" s="175" t="s">
        <v>8144</v>
      </c>
      <c r="F1053" s="176" t="s">
        <v>8148</v>
      </c>
      <c r="G1053" s="177"/>
      <c r="H1053" s="177"/>
      <c r="I1053" s="176" t="s">
        <v>8137</v>
      </c>
      <c r="J1053" s="178">
        <v>51.485148514851488</v>
      </c>
      <c r="K1053" s="55">
        <v>13</v>
      </c>
      <c r="L1053" s="176" t="s">
        <v>8138</v>
      </c>
      <c r="M1053" s="176" t="s">
        <v>3186</v>
      </c>
      <c r="N1053" s="176" t="s">
        <v>3160</v>
      </c>
      <c r="O1053" s="56">
        <v>1</v>
      </c>
      <c r="P1053" s="176" t="s">
        <v>8139</v>
      </c>
    </row>
    <row r="1054" spans="1:16" ht="20.100000000000001" customHeight="1" x14ac:dyDescent="0.25">
      <c r="A1054" s="175">
        <v>1050</v>
      </c>
      <c r="B1054" s="176" t="s">
        <v>8134</v>
      </c>
      <c r="C1054" s="176" t="s">
        <v>8148</v>
      </c>
      <c r="D1054" s="176" t="s">
        <v>8144</v>
      </c>
      <c r="E1054" s="175" t="s">
        <v>8144</v>
      </c>
      <c r="F1054" s="176" t="s">
        <v>8148</v>
      </c>
      <c r="G1054" s="177"/>
      <c r="H1054" s="177"/>
      <c r="I1054" s="176" t="s">
        <v>8137</v>
      </c>
      <c r="J1054" s="178">
        <v>54.455445544554458</v>
      </c>
      <c r="K1054" s="55">
        <v>13</v>
      </c>
      <c r="L1054" s="176" t="s">
        <v>8138</v>
      </c>
      <c r="M1054" s="176" t="s">
        <v>8107</v>
      </c>
      <c r="N1054" s="176" t="s">
        <v>5853</v>
      </c>
      <c r="O1054" s="56">
        <v>1</v>
      </c>
      <c r="P1054" s="176" t="s">
        <v>8139</v>
      </c>
    </row>
    <row r="1055" spans="1:16" ht="20.100000000000001" customHeight="1" x14ac:dyDescent="0.25">
      <c r="A1055" s="175">
        <v>1051</v>
      </c>
      <c r="B1055" s="176" t="s">
        <v>8134</v>
      </c>
      <c r="C1055" s="176" t="s">
        <v>8148</v>
      </c>
      <c r="D1055" s="176" t="s">
        <v>8144</v>
      </c>
      <c r="E1055" s="175" t="s">
        <v>8144</v>
      </c>
      <c r="F1055" s="176" t="s">
        <v>8148</v>
      </c>
      <c r="G1055" s="177"/>
      <c r="H1055" s="177"/>
      <c r="I1055" s="176" t="s">
        <v>8137</v>
      </c>
      <c r="J1055" s="178">
        <v>36.633663366336634</v>
      </c>
      <c r="K1055" s="55">
        <v>13</v>
      </c>
      <c r="L1055" s="176" t="s">
        <v>8138</v>
      </c>
      <c r="M1055" s="176" t="s">
        <v>8107</v>
      </c>
      <c r="N1055" s="176" t="s">
        <v>5853</v>
      </c>
      <c r="O1055" s="56">
        <v>1</v>
      </c>
      <c r="P1055" s="176" t="s">
        <v>8139</v>
      </c>
    </row>
    <row r="1056" spans="1:16" ht="20.100000000000001" customHeight="1" x14ac:dyDescent="0.25">
      <c r="A1056" s="175">
        <v>1052</v>
      </c>
      <c r="B1056" s="176" t="s">
        <v>8134</v>
      </c>
      <c r="C1056" s="176" t="s">
        <v>8148</v>
      </c>
      <c r="D1056" s="176" t="s">
        <v>8144</v>
      </c>
      <c r="E1056" s="175" t="s">
        <v>8144</v>
      </c>
      <c r="F1056" s="176" t="s">
        <v>8148</v>
      </c>
      <c r="G1056" s="177"/>
      <c r="H1056" s="177"/>
      <c r="I1056" s="176" t="s">
        <v>8137</v>
      </c>
      <c r="J1056" s="178">
        <v>40.594059405940591</v>
      </c>
      <c r="K1056" s="55">
        <v>13</v>
      </c>
      <c r="L1056" s="176" t="s">
        <v>8138</v>
      </c>
      <c r="M1056" s="176" t="s">
        <v>8107</v>
      </c>
      <c r="N1056" s="176" t="s">
        <v>5853</v>
      </c>
      <c r="O1056" s="56">
        <v>1</v>
      </c>
      <c r="P1056" s="176" t="s">
        <v>8139</v>
      </c>
    </row>
    <row r="1057" spans="1:16" ht="20.100000000000001" customHeight="1" x14ac:dyDescent="0.25">
      <c r="A1057" s="175">
        <v>1053</v>
      </c>
      <c r="B1057" s="176" t="s">
        <v>8134</v>
      </c>
      <c r="C1057" s="176" t="s">
        <v>8148</v>
      </c>
      <c r="D1057" s="176" t="s">
        <v>8144</v>
      </c>
      <c r="E1057" s="175" t="s">
        <v>8144</v>
      </c>
      <c r="F1057" s="176" t="s">
        <v>8148</v>
      </c>
      <c r="G1057" s="177"/>
      <c r="H1057" s="177"/>
      <c r="I1057" s="176" t="s">
        <v>8137</v>
      </c>
      <c r="J1057" s="178">
        <v>21.782178217821784</v>
      </c>
      <c r="K1057" s="55">
        <v>12</v>
      </c>
      <c r="L1057" s="176" t="s">
        <v>8138</v>
      </c>
      <c r="M1057" s="176" t="s">
        <v>3186</v>
      </c>
      <c r="N1057" s="176" t="s">
        <v>3173</v>
      </c>
      <c r="O1057" s="56">
        <v>1</v>
      </c>
      <c r="P1057" s="176" t="s">
        <v>8139</v>
      </c>
    </row>
    <row r="1058" spans="1:16" ht="20.100000000000001" customHeight="1" x14ac:dyDescent="0.25">
      <c r="A1058" s="175">
        <v>1054</v>
      </c>
      <c r="B1058" s="176" t="s">
        <v>8134</v>
      </c>
      <c r="C1058" s="176" t="s">
        <v>8148</v>
      </c>
      <c r="D1058" s="176" t="s">
        <v>8144</v>
      </c>
      <c r="E1058" s="175" t="s">
        <v>8144</v>
      </c>
      <c r="F1058" s="176" t="s">
        <v>8148</v>
      </c>
      <c r="G1058" s="177"/>
      <c r="H1058" s="177"/>
      <c r="I1058" s="176" t="s">
        <v>8137</v>
      </c>
      <c r="J1058" s="178">
        <v>28.712871287128714</v>
      </c>
      <c r="K1058" s="55">
        <v>13</v>
      </c>
      <c r="L1058" s="176" t="s">
        <v>8138</v>
      </c>
      <c r="M1058" s="176" t="s">
        <v>8107</v>
      </c>
      <c r="N1058" s="176" t="s">
        <v>5853</v>
      </c>
      <c r="O1058" s="56">
        <v>1</v>
      </c>
      <c r="P1058" s="176" t="s">
        <v>8139</v>
      </c>
    </row>
    <row r="1059" spans="1:16" ht="20.100000000000001" customHeight="1" x14ac:dyDescent="0.25">
      <c r="A1059" s="175">
        <v>1055</v>
      </c>
      <c r="B1059" s="176" t="s">
        <v>8134</v>
      </c>
      <c r="C1059" s="176" t="s">
        <v>8148</v>
      </c>
      <c r="D1059" s="176" t="s">
        <v>8144</v>
      </c>
      <c r="E1059" s="175" t="s">
        <v>8144</v>
      </c>
      <c r="F1059" s="176" t="s">
        <v>8148</v>
      </c>
      <c r="G1059" s="177"/>
      <c r="H1059" s="177"/>
      <c r="I1059" s="176" t="s">
        <v>8137</v>
      </c>
      <c r="J1059" s="178">
        <v>63.366336633663366</v>
      </c>
      <c r="K1059" s="55">
        <v>12</v>
      </c>
      <c r="L1059" s="176" t="s">
        <v>8138</v>
      </c>
      <c r="M1059" s="176" t="s">
        <v>3186</v>
      </c>
      <c r="N1059" s="176" t="s">
        <v>3173</v>
      </c>
      <c r="O1059" s="56">
        <v>1</v>
      </c>
      <c r="P1059" s="176" t="s">
        <v>8139</v>
      </c>
    </row>
    <row r="1060" spans="1:16" ht="20.100000000000001" customHeight="1" x14ac:dyDescent="0.25">
      <c r="A1060" s="175">
        <v>1056</v>
      </c>
      <c r="B1060" s="176" t="s">
        <v>8134</v>
      </c>
      <c r="C1060" s="176" t="s">
        <v>8148</v>
      </c>
      <c r="D1060" s="176" t="s">
        <v>8144</v>
      </c>
      <c r="E1060" s="175" t="s">
        <v>8144</v>
      </c>
      <c r="F1060" s="176" t="s">
        <v>8148</v>
      </c>
      <c r="G1060" s="177"/>
      <c r="H1060" s="177"/>
      <c r="I1060" s="176" t="s">
        <v>8137</v>
      </c>
      <c r="J1060" s="178">
        <v>105.94059405940594</v>
      </c>
      <c r="K1060" s="55">
        <v>13</v>
      </c>
      <c r="L1060" s="176" t="s">
        <v>8138</v>
      </c>
      <c r="M1060" s="176" t="s">
        <v>8107</v>
      </c>
      <c r="N1060" s="176" t="s">
        <v>5853</v>
      </c>
      <c r="O1060" s="56">
        <v>1</v>
      </c>
      <c r="P1060" s="176" t="s">
        <v>8139</v>
      </c>
    </row>
    <row r="1061" spans="1:16" ht="20.100000000000001" customHeight="1" x14ac:dyDescent="0.25">
      <c r="A1061" s="175">
        <v>1057</v>
      </c>
      <c r="B1061" s="176" t="s">
        <v>8134</v>
      </c>
      <c r="C1061" s="176" t="s">
        <v>8148</v>
      </c>
      <c r="D1061" s="176" t="s">
        <v>8144</v>
      </c>
      <c r="E1061" s="175" t="s">
        <v>8144</v>
      </c>
      <c r="F1061" s="176" t="s">
        <v>8148</v>
      </c>
      <c r="G1061" s="177"/>
      <c r="H1061" s="177"/>
      <c r="I1061" s="176" t="s">
        <v>8137</v>
      </c>
      <c r="J1061" s="178">
        <v>91.089108910891085</v>
      </c>
      <c r="K1061" s="55">
        <v>14</v>
      </c>
      <c r="L1061" s="176" t="s">
        <v>8138</v>
      </c>
      <c r="M1061" s="176" t="s">
        <v>3186</v>
      </c>
      <c r="N1061" s="176" t="s">
        <v>5722</v>
      </c>
      <c r="O1061" s="56">
        <v>1</v>
      </c>
      <c r="P1061" s="176" t="s">
        <v>8139</v>
      </c>
    </row>
    <row r="1062" spans="1:16" ht="20.100000000000001" customHeight="1" x14ac:dyDescent="0.25">
      <c r="A1062" s="175">
        <v>1058</v>
      </c>
      <c r="B1062" s="176" t="s">
        <v>8134</v>
      </c>
      <c r="C1062" s="176" t="s">
        <v>8148</v>
      </c>
      <c r="D1062" s="176" t="s">
        <v>8144</v>
      </c>
      <c r="E1062" s="175" t="s">
        <v>8144</v>
      </c>
      <c r="F1062" s="176" t="s">
        <v>8148</v>
      </c>
      <c r="G1062" s="177"/>
      <c r="H1062" s="177"/>
      <c r="I1062" s="176" t="s">
        <v>8137</v>
      </c>
      <c r="J1062" s="178">
        <v>144.55445544554456</v>
      </c>
      <c r="K1062" s="55">
        <v>13</v>
      </c>
      <c r="L1062" s="176" t="s">
        <v>8138</v>
      </c>
      <c r="M1062" s="176" t="s">
        <v>8107</v>
      </c>
      <c r="N1062" s="176" t="s">
        <v>5853</v>
      </c>
      <c r="O1062" s="56">
        <v>1</v>
      </c>
      <c r="P1062" s="176" t="s">
        <v>8139</v>
      </c>
    </row>
    <row r="1063" spans="1:16" ht="20.100000000000001" customHeight="1" x14ac:dyDescent="0.25">
      <c r="A1063" s="175">
        <v>1059</v>
      </c>
      <c r="B1063" s="176" t="s">
        <v>8134</v>
      </c>
      <c r="C1063" s="176" t="s">
        <v>8148</v>
      </c>
      <c r="D1063" s="176" t="s">
        <v>8144</v>
      </c>
      <c r="E1063" s="175" t="s">
        <v>8144</v>
      </c>
      <c r="F1063" s="176" t="s">
        <v>8148</v>
      </c>
      <c r="G1063" s="177"/>
      <c r="H1063" s="177"/>
      <c r="I1063" s="176" t="s">
        <v>8137</v>
      </c>
      <c r="J1063" s="178">
        <v>65.346534653465341</v>
      </c>
      <c r="K1063" s="55">
        <v>13</v>
      </c>
      <c r="L1063" s="176" t="s">
        <v>8138</v>
      </c>
      <c r="M1063" s="176" t="s">
        <v>3186</v>
      </c>
      <c r="N1063" s="176" t="s">
        <v>3160</v>
      </c>
      <c r="O1063" s="56">
        <v>1</v>
      </c>
      <c r="P1063" s="176" t="s">
        <v>8139</v>
      </c>
    </row>
    <row r="1064" spans="1:16" ht="20.100000000000001" customHeight="1" x14ac:dyDescent="0.25">
      <c r="A1064" s="175">
        <v>1060</v>
      </c>
      <c r="B1064" s="176" t="s">
        <v>8134</v>
      </c>
      <c r="C1064" s="176" t="s">
        <v>8148</v>
      </c>
      <c r="D1064" s="176" t="s">
        <v>8144</v>
      </c>
      <c r="E1064" s="175" t="s">
        <v>8144</v>
      </c>
      <c r="F1064" s="176" t="s">
        <v>8148</v>
      </c>
      <c r="G1064" s="177"/>
      <c r="H1064" s="177"/>
      <c r="I1064" s="176" t="s">
        <v>8137</v>
      </c>
      <c r="J1064" s="178">
        <v>102.97029702970298</v>
      </c>
      <c r="K1064" s="55">
        <v>13</v>
      </c>
      <c r="L1064" s="176" t="s">
        <v>8138</v>
      </c>
      <c r="M1064" s="176" t="s">
        <v>8107</v>
      </c>
      <c r="N1064" s="176" t="s">
        <v>5853</v>
      </c>
      <c r="O1064" s="56">
        <v>1</v>
      </c>
      <c r="P1064" s="176" t="s">
        <v>8139</v>
      </c>
    </row>
    <row r="1065" spans="1:16" ht="20.100000000000001" customHeight="1" x14ac:dyDescent="0.25">
      <c r="A1065" s="175">
        <v>1061</v>
      </c>
      <c r="B1065" s="176" t="s">
        <v>8134</v>
      </c>
      <c r="C1065" s="176" t="s">
        <v>8148</v>
      </c>
      <c r="D1065" s="176" t="s">
        <v>8144</v>
      </c>
      <c r="E1065" s="175" t="s">
        <v>8144</v>
      </c>
      <c r="F1065" s="176" t="s">
        <v>8148</v>
      </c>
      <c r="G1065" s="177"/>
      <c r="H1065" s="177"/>
      <c r="I1065" s="176" t="s">
        <v>8137</v>
      </c>
      <c r="J1065" s="178">
        <v>102.97029702970298</v>
      </c>
      <c r="K1065" s="55">
        <v>13</v>
      </c>
      <c r="L1065" s="176" t="s">
        <v>8138</v>
      </c>
      <c r="M1065" s="176" t="s">
        <v>3186</v>
      </c>
      <c r="N1065" s="176" t="s">
        <v>3160</v>
      </c>
      <c r="O1065" s="56">
        <v>1</v>
      </c>
      <c r="P1065" s="176" t="s">
        <v>8139</v>
      </c>
    </row>
    <row r="1066" spans="1:16" ht="20.100000000000001" customHeight="1" x14ac:dyDescent="0.25">
      <c r="A1066" s="175">
        <v>1062</v>
      </c>
      <c r="B1066" s="176" t="s">
        <v>8134</v>
      </c>
      <c r="C1066" s="176" t="s">
        <v>8148</v>
      </c>
      <c r="D1066" s="176" t="s">
        <v>8144</v>
      </c>
      <c r="E1066" s="175" t="s">
        <v>8144</v>
      </c>
      <c r="F1066" s="176" t="s">
        <v>8148</v>
      </c>
      <c r="G1066" s="177"/>
      <c r="H1066" s="177"/>
      <c r="I1066" s="176" t="s">
        <v>8137</v>
      </c>
      <c r="J1066" s="178">
        <v>34.653465346534652</v>
      </c>
      <c r="K1066" s="55">
        <v>13</v>
      </c>
      <c r="L1066" s="176" t="s">
        <v>8138</v>
      </c>
      <c r="M1066" s="176" t="s">
        <v>3186</v>
      </c>
      <c r="N1066" s="176" t="s">
        <v>3160</v>
      </c>
      <c r="O1066" s="56">
        <v>1</v>
      </c>
      <c r="P1066" s="176" t="s">
        <v>8139</v>
      </c>
    </row>
    <row r="1067" spans="1:16" ht="20.100000000000001" customHeight="1" x14ac:dyDescent="0.25">
      <c r="A1067" s="175">
        <v>1063</v>
      </c>
      <c r="B1067" s="176" t="s">
        <v>8134</v>
      </c>
      <c r="C1067" s="176" t="s">
        <v>8148</v>
      </c>
      <c r="D1067" s="176" t="s">
        <v>8144</v>
      </c>
      <c r="E1067" s="175" t="s">
        <v>8144</v>
      </c>
      <c r="F1067" s="176" t="s">
        <v>8148</v>
      </c>
      <c r="G1067" s="177"/>
      <c r="H1067" s="177"/>
      <c r="I1067" s="176" t="s">
        <v>8137</v>
      </c>
      <c r="J1067" s="178">
        <v>187.12871287128712</v>
      </c>
      <c r="K1067" s="55">
        <v>13</v>
      </c>
      <c r="L1067" s="176" t="s">
        <v>8138</v>
      </c>
      <c r="M1067" s="176" t="s">
        <v>8107</v>
      </c>
      <c r="N1067" s="176" t="s">
        <v>5853</v>
      </c>
      <c r="O1067" s="56">
        <v>1</v>
      </c>
      <c r="P1067" s="176" t="s">
        <v>8139</v>
      </c>
    </row>
    <row r="1068" spans="1:16" ht="20.100000000000001" customHeight="1" x14ac:dyDescent="0.25">
      <c r="A1068" s="175">
        <v>1064</v>
      </c>
      <c r="B1068" s="176" t="s">
        <v>8134</v>
      </c>
      <c r="C1068" s="176" t="s">
        <v>8148</v>
      </c>
      <c r="D1068" s="176" t="s">
        <v>8144</v>
      </c>
      <c r="E1068" s="175" t="s">
        <v>8144</v>
      </c>
      <c r="F1068" s="176" t="s">
        <v>8148</v>
      </c>
      <c r="G1068" s="177"/>
      <c r="H1068" s="177"/>
      <c r="I1068" s="176" t="s">
        <v>8137</v>
      </c>
      <c r="J1068" s="178">
        <v>185.14851485148515</v>
      </c>
      <c r="K1068" s="55">
        <v>13</v>
      </c>
      <c r="L1068" s="176" t="s">
        <v>8138</v>
      </c>
      <c r="M1068" s="176" t="s">
        <v>8107</v>
      </c>
      <c r="N1068" s="176" t="s">
        <v>5853</v>
      </c>
      <c r="O1068" s="56">
        <v>1</v>
      </c>
      <c r="P1068" s="176" t="s">
        <v>8139</v>
      </c>
    </row>
    <row r="1069" spans="1:16" ht="20.100000000000001" customHeight="1" x14ac:dyDescent="0.25">
      <c r="A1069" s="175">
        <v>1065</v>
      </c>
      <c r="B1069" s="176" t="s">
        <v>8134</v>
      </c>
      <c r="C1069" s="176" t="s">
        <v>8148</v>
      </c>
      <c r="D1069" s="176" t="s">
        <v>8144</v>
      </c>
      <c r="E1069" s="175" t="s">
        <v>8144</v>
      </c>
      <c r="F1069" s="176" t="s">
        <v>8148</v>
      </c>
      <c r="G1069" s="177"/>
      <c r="H1069" s="177"/>
      <c r="I1069" s="176" t="s">
        <v>8137</v>
      </c>
      <c r="J1069" s="178">
        <v>190.0990099009901</v>
      </c>
      <c r="K1069" s="55">
        <v>13</v>
      </c>
      <c r="L1069" s="176" t="s">
        <v>8138</v>
      </c>
      <c r="M1069" s="176" t="s">
        <v>8107</v>
      </c>
      <c r="N1069" s="176" t="s">
        <v>5853</v>
      </c>
      <c r="O1069" s="56">
        <v>1</v>
      </c>
      <c r="P1069" s="176" t="s">
        <v>8139</v>
      </c>
    </row>
    <row r="1070" spans="1:16" ht="20.100000000000001" customHeight="1" x14ac:dyDescent="0.25">
      <c r="A1070" s="175">
        <v>1066</v>
      </c>
      <c r="B1070" s="176" t="s">
        <v>8134</v>
      </c>
      <c r="C1070" s="176" t="s">
        <v>8148</v>
      </c>
      <c r="D1070" s="176" t="s">
        <v>8144</v>
      </c>
      <c r="E1070" s="175" t="s">
        <v>8144</v>
      </c>
      <c r="F1070" s="176" t="s">
        <v>8148</v>
      </c>
      <c r="G1070" s="177"/>
      <c r="H1070" s="177"/>
      <c r="I1070" s="176" t="s">
        <v>8137</v>
      </c>
      <c r="J1070" s="178">
        <v>181.1881188118812</v>
      </c>
      <c r="K1070" s="55">
        <v>13</v>
      </c>
      <c r="L1070" s="176" t="s">
        <v>8138</v>
      </c>
      <c r="M1070" s="176" t="s">
        <v>8107</v>
      </c>
      <c r="N1070" s="176" t="s">
        <v>5853</v>
      </c>
      <c r="O1070" s="56">
        <v>1</v>
      </c>
      <c r="P1070" s="176" t="s">
        <v>8139</v>
      </c>
    </row>
    <row r="1071" spans="1:16" ht="20.100000000000001" customHeight="1" x14ac:dyDescent="0.25">
      <c r="A1071" s="175">
        <v>1067</v>
      </c>
      <c r="B1071" s="176" t="s">
        <v>8134</v>
      </c>
      <c r="C1071" s="176" t="s">
        <v>8148</v>
      </c>
      <c r="D1071" s="176" t="s">
        <v>8144</v>
      </c>
      <c r="E1071" s="175" t="s">
        <v>8144</v>
      </c>
      <c r="F1071" s="176" t="s">
        <v>8148</v>
      </c>
      <c r="G1071" s="177"/>
      <c r="H1071" s="177"/>
      <c r="I1071" s="176" t="s">
        <v>8137</v>
      </c>
      <c r="J1071" s="178">
        <v>184.15841584158414</v>
      </c>
      <c r="K1071" s="55">
        <v>13</v>
      </c>
      <c r="L1071" s="176" t="s">
        <v>8138</v>
      </c>
      <c r="M1071" s="176" t="s">
        <v>8107</v>
      </c>
      <c r="N1071" s="176" t="s">
        <v>5853</v>
      </c>
      <c r="O1071" s="56">
        <v>1</v>
      </c>
      <c r="P1071" s="176" t="s">
        <v>8139</v>
      </c>
    </row>
    <row r="1072" spans="1:16" ht="20.100000000000001" customHeight="1" x14ac:dyDescent="0.25">
      <c r="A1072" s="175">
        <v>1068</v>
      </c>
      <c r="B1072" s="176" t="s">
        <v>8134</v>
      </c>
      <c r="C1072" s="176" t="s">
        <v>8148</v>
      </c>
      <c r="D1072" s="176" t="s">
        <v>8144</v>
      </c>
      <c r="E1072" s="175" t="s">
        <v>8144</v>
      </c>
      <c r="F1072" s="176" t="s">
        <v>8148</v>
      </c>
      <c r="G1072" s="177"/>
      <c r="H1072" s="177"/>
      <c r="I1072" s="176" t="s">
        <v>8137</v>
      </c>
      <c r="J1072" s="178">
        <v>185.14851485148515</v>
      </c>
      <c r="K1072" s="55">
        <v>13</v>
      </c>
      <c r="L1072" s="176" t="s">
        <v>8138</v>
      </c>
      <c r="M1072" s="176" t="s">
        <v>8107</v>
      </c>
      <c r="N1072" s="176" t="s">
        <v>5853</v>
      </c>
      <c r="O1072" s="56">
        <v>1</v>
      </c>
      <c r="P1072" s="176" t="s">
        <v>8139</v>
      </c>
    </row>
    <row r="1073" spans="1:16" ht="20.100000000000001" customHeight="1" x14ac:dyDescent="0.25">
      <c r="A1073" s="175">
        <v>1069</v>
      </c>
      <c r="B1073" s="176" t="s">
        <v>8134</v>
      </c>
      <c r="C1073" s="176" t="s">
        <v>8148</v>
      </c>
      <c r="D1073" s="176" t="s">
        <v>8144</v>
      </c>
      <c r="E1073" s="175" t="s">
        <v>8144</v>
      </c>
      <c r="F1073" s="176" t="s">
        <v>8148</v>
      </c>
      <c r="G1073" s="177"/>
      <c r="H1073" s="177"/>
      <c r="I1073" s="176" t="s">
        <v>8137</v>
      </c>
      <c r="J1073" s="178">
        <v>187.12871287128712</v>
      </c>
      <c r="K1073" s="55">
        <v>13</v>
      </c>
      <c r="L1073" s="176" t="s">
        <v>8138</v>
      </c>
      <c r="M1073" s="176" t="s">
        <v>8107</v>
      </c>
      <c r="N1073" s="176" t="s">
        <v>5853</v>
      </c>
      <c r="O1073" s="56">
        <v>1</v>
      </c>
      <c r="P1073" s="176" t="s">
        <v>8139</v>
      </c>
    </row>
    <row r="1074" spans="1:16" ht="20.100000000000001" customHeight="1" x14ac:dyDescent="0.25">
      <c r="A1074" s="175">
        <v>1070</v>
      </c>
      <c r="B1074" s="176" t="s">
        <v>8134</v>
      </c>
      <c r="C1074" s="176" t="s">
        <v>8148</v>
      </c>
      <c r="D1074" s="176" t="s">
        <v>8144</v>
      </c>
      <c r="E1074" s="175" t="s">
        <v>8144</v>
      </c>
      <c r="F1074" s="176" t="s">
        <v>8148</v>
      </c>
      <c r="G1074" s="177"/>
      <c r="H1074" s="177"/>
      <c r="I1074" s="176" t="s">
        <v>8137</v>
      </c>
      <c r="J1074" s="178">
        <v>190.0990099009901</v>
      </c>
      <c r="K1074" s="55">
        <v>13</v>
      </c>
      <c r="L1074" s="176" t="s">
        <v>8138</v>
      </c>
      <c r="M1074" s="176" t="s">
        <v>8107</v>
      </c>
      <c r="N1074" s="176" t="s">
        <v>5853</v>
      </c>
      <c r="O1074" s="56">
        <v>1</v>
      </c>
      <c r="P1074" s="176" t="s">
        <v>8139</v>
      </c>
    </row>
    <row r="1075" spans="1:16" ht="20.100000000000001" customHeight="1" x14ac:dyDescent="0.25">
      <c r="A1075" s="175">
        <v>1071</v>
      </c>
      <c r="B1075" s="176" t="s">
        <v>8134</v>
      </c>
      <c r="C1075" s="176" t="s">
        <v>8148</v>
      </c>
      <c r="D1075" s="176" t="s">
        <v>8144</v>
      </c>
      <c r="E1075" s="175" t="s">
        <v>8144</v>
      </c>
      <c r="F1075" s="176" t="s">
        <v>8148</v>
      </c>
      <c r="G1075" s="177"/>
      <c r="H1075" s="177"/>
      <c r="I1075" s="176" t="s">
        <v>8137</v>
      </c>
      <c r="J1075" s="178">
        <v>189.1089108910891</v>
      </c>
      <c r="K1075" s="55">
        <v>13</v>
      </c>
      <c r="L1075" s="176" t="s">
        <v>8138</v>
      </c>
      <c r="M1075" s="176" t="s">
        <v>8107</v>
      </c>
      <c r="N1075" s="176" t="s">
        <v>5853</v>
      </c>
      <c r="O1075" s="56">
        <v>1</v>
      </c>
      <c r="P1075" s="176" t="s">
        <v>8139</v>
      </c>
    </row>
    <row r="1076" spans="1:16" ht="20.100000000000001" customHeight="1" x14ac:dyDescent="0.25">
      <c r="A1076" s="175">
        <v>1072</v>
      </c>
      <c r="B1076" s="176" t="s">
        <v>8134</v>
      </c>
      <c r="C1076" s="176" t="s">
        <v>8148</v>
      </c>
      <c r="D1076" s="176" t="s">
        <v>8144</v>
      </c>
      <c r="E1076" s="175" t="s">
        <v>8144</v>
      </c>
      <c r="F1076" s="176" t="s">
        <v>8148</v>
      </c>
      <c r="G1076" s="177"/>
      <c r="H1076" s="177"/>
      <c r="I1076" s="176" t="s">
        <v>8137</v>
      </c>
      <c r="J1076" s="178">
        <v>180.19801980198019</v>
      </c>
      <c r="K1076" s="55">
        <v>13</v>
      </c>
      <c r="L1076" s="176" t="s">
        <v>8138</v>
      </c>
      <c r="M1076" s="176" t="s">
        <v>8107</v>
      </c>
      <c r="N1076" s="176" t="s">
        <v>5853</v>
      </c>
      <c r="O1076" s="56">
        <v>1</v>
      </c>
      <c r="P1076" s="176" t="s">
        <v>8139</v>
      </c>
    </row>
    <row r="1077" spans="1:16" ht="20.100000000000001" customHeight="1" x14ac:dyDescent="0.25">
      <c r="A1077" s="175">
        <v>1073</v>
      </c>
      <c r="B1077" s="176" t="s">
        <v>8134</v>
      </c>
      <c r="C1077" s="176" t="s">
        <v>8148</v>
      </c>
      <c r="D1077" s="176" t="s">
        <v>8144</v>
      </c>
      <c r="E1077" s="175" t="s">
        <v>8144</v>
      </c>
      <c r="F1077" s="176" t="s">
        <v>8148</v>
      </c>
      <c r="G1077" s="177"/>
      <c r="H1077" s="177"/>
      <c r="I1077" s="176" t="s">
        <v>8137</v>
      </c>
      <c r="J1077" s="178">
        <v>195.04950495049505</v>
      </c>
      <c r="K1077" s="55">
        <v>13</v>
      </c>
      <c r="L1077" s="176" t="s">
        <v>8138</v>
      </c>
      <c r="M1077" s="176" t="s">
        <v>8107</v>
      </c>
      <c r="N1077" s="176" t="s">
        <v>5853</v>
      </c>
      <c r="O1077" s="56">
        <v>1</v>
      </c>
      <c r="P1077" s="176" t="s">
        <v>8139</v>
      </c>
    </row>
    <row r="1078" spans="1:16" ht="20.100000000000001" customHeight="1" x14ac:dyDescent="0.25">
      <c r="A1078" s="175">
        <v>1074</v>
      </c>
      <c r="B1078" s="176" t="s">
        <v>8134</v>
      </c>
      <c r="C1078" s="176" t="s">
        <v>8148</v>
      </c>
      <c r="D1078" s="176" t="s">
        <v>8144</v>
      </c>
      <c r="E1078" s="175" t="s">
        <v>8144</v>
      </c>
      <c r="F1078" s="176" t="s">
        <v>8148</v>
      </c>
      <c r="G1078" s="177"/>
      <c r="H1078" s="177"/>
      <c r="I1078" s="176" t="s">
        <v>8137</v>
      </c>
      <c r="J1078" s="178">
        <v>181.1881188118812</v>
      </c>
      <c r="K1078" s="55">
        <v>13</v>
      </c>
      <c r="L1078" s="176" t="s">
        <v>8138</v>
      </c>
      <c r="M1078" s="176" t="s">
        <v>8107</v>
      </c>
      <c r="N1078" s="176" t="s">
        <v>5853</v>
      </c>
      <c r="O1078" s="56">
        <v>1</v>
      </c>
      <c r="P1078" s="176" t="s">
        <v>8139</v>
      </c>
    </row>
    <row r="1079" spans="1:16" ht="20.100000000000001" customHeight="1" x14ac:dyDescent="0.25">
      <c r="A1079" s="175">
        <v>1075</v>
      </c>
      <c r="B1079" s="176" t="s">
        <v>8134</v>
      </c>
      <c r="C1079" s="176" t="s">
        <v>8148</v>
      </c>
      <c r="D1079" s="176" t="s">
        <v>8144</v>
      </c>
      <c r="E1079" s="175" t="s">
        <v>8144</v>
      </c>
      <c r="F1079" s="176" t="s">
        <v>8148</v>
      </c>
      <c r="G1079" s="177"/>
      <c r="H1079" s="177"/>
      <c r="I1079" s="176" t="s">
        <v>8137</v>
      </c>
      <c r="J1079" s="178">
        <v>186.13861386138615</v>
      </c>
      <c r="K1079" s="55">
        <v>13</v>
      </c>
      <c r="L1079" s="176" t="s">
        <v>8138</v>
      </c>
      <c r="M1079" s="176" t="s">
        <v>8107</v>
      </c>
      <c r="N1079" s="176" t="s">
        <v>5853</v>
      </c>
      <c r="O1079" s="56">
        <v>1</v>
      </c>
      <c r="P1079" s="176" t="s">
        <v>8139</v>
      </c>
    </row>
    <row r="1080" spans="1:16" ht="20.100000000000001" customHeight="1" x14ac:dyDescent="0.25">
      <c r="A1080" s="175">
        <v>1076</v>
      </c>
      <c r="B1080" s="176" t="s">
        <v>8134</v>
      </c>
      <c r="C1080" s="176" t="s">
        <v>8148</v>
      </c>
      <c r="D1080" s="176" t="s">
        <v>8144</v>
      </c>
      <c r="E1080" s="175" t="s">
        <v>8144</v>
      </c>
      <c r="F1080" s="176" t="s">
        <v>8148</v>
      </c>
      <c r="G1080" s="177"/>
      <c r="H1080" s="177"/>
      <c r="I1080" s="176" t="s">
        <v>8137</v>
      </c>
      <c r="J1080" s="178">
        <v>180.19801980198019</v>
      </c>
      <c r="K1080" s="55">
        <v>13</v>
      </c>
      <c r="L1080" s="176" t="s">
        <v>8138</v>
      </c>
      <c r="M1080" s="176" t="s">
        <v>8107</v>
      </c>
      <c r="N1080" s="176" t="s">
        <v>5853</v>
      </c>
      <c r="O1080" s="56">
        <v>1</v>
      </c>
      <c r="P1080" s="176" t="s">
        <v>8139</v>
      </c>
    </row>
    <row r="1081" spans="1:16" ht="20.100000000000001" customHeight="1" x14ac:dyDescent="0.25">
      <c r="A1081" s="175">
        <v>1077</v>
      </c>
      <c r="B1081" s="176" t="s">
        <v>8134</v>
      </c>
      <c r="C1081" s="176" t="s">
        <v>8148</v>
      </c>
      <c r="D1081" s="176" t="s">
        <v>8144</v>
      </c>
      <c r="E1081" s="175" t="s">
        <v>8144</v>
      </c>
      <c r="F1081" s="176" t="s">
        <v>8148</v>
      </c>
      <c r="G1081" s="177"/>
      <c r="H1081" s="177"/>
      <c r="I1081" s="176" t="s">
        <v>8137</v>
      </c>
      <c r="J1081" s="178">
        <v>127.72277227722772</v>
      </c>
      <c r="K1081" s="55">
        <v>13</v>
      </c>
      <c r="L1081" s="176" t="s">
        <v>8138</v>
      </c>
      <c r="M1081" s="176" t="s">
        <v>8107</v>
      </c>
      <c r="N1081" s="176" t="s">
        <v>5853</v>
      </c>
      <c r="O1081" s="56">
        <v>1</v>
      </c>
      <c r="P1081" s="176" t="s">
        <v>8139</v>
      </c>
    </row>
    <row r="1082" spans="1:16" ht="20.100000000000001" customHeight="1" x14ac:dyDescent="0.25">
      <c r="A1082" s="175">
        <v>1078</v>
      </c>
      <c r="B1082" s="176" t="s">
        <v>8134</v>
      </c>
      <c r="C1082" s="176" t="s">
        <v>8148</v>
      </c>
      <c r="D1082" s="176" t="s">
        <v>8144</v>
      </c>
      <c r="E1082" s="175" t="s">
        <v>8144</v>
      </c>
      <c r="F1082" s="176" t="s">
        <v>8148</v>
      </c>
      <c r="G1082" s="177"/>
      <c r="H1082" s="177"/>
      <c r="I1082" s="176" t="s">
        <v>8137</v>
      </c>
      <c r="J1082" s="178">
        <v>102.97029702970298</v>
      </c>
      <c r="K1082" s="55">
        <v>13</v>
      </c>
      <c r="L1082" s="176" t="s">
        <v>8138</v>
      </c>
      <c r="M1082" s="176" t="s">
        <v>8107</v>
      </c>
      <c r="N1082" s="176" t="s">
        <v>5853</v>
      </c>
      <c r="O1082" s="56">
        <v>1</v>
      </c>
      <c r="P1082" s="176" t="s">
        <v>8139</v>
      </c>
    </row>
    <row r="1083" spans="1:16" ht="20.100000000000001" customHeight="1" x14ac:dyDescent="0.25">
      <c r="A1083" s="175">
        <v>1079</v>
      </c>
      <c r="B1083" s="176" t="s">
        <v>8134</v>
      </c>
      <c r="C1083" s="176" t="s">
        <v>8148</v>
      </c>
      <c r="D1083" s="176" t="s">
        <v>8144</v>
      </c>
      <c r="E1083" s="175" t="s">
        <v>8144</v>
      </c>
      <c r="F1083" s="176" t="s">
        <v>8148</v>
      </c>
      <c r="G1083" s="177"/>
      <c r="H1083" s="177"/>
      <c r="I1083" s="176" t="s">
        <v>8137</v>
      </c>
      <c r="J1083" s="178">
        <v>171.28712871287129</v>
      </c>
      <c r="K1083" s="55">
        <v>13</v>
      </c>
      <c r="L1083" s="176" t="s">
        <v>8138</v>
      </c>
      <c r="M1083" s="176" t="s">
        <v>8107</v>
      </c>
      <c r="N1083" s="176" t="s">
        <v>5853</v>
      </c>
      <c r="O1083" s="56">
        <v>1</v>
      </c>
      <c r="P1083" s="176" t="s">
        <v>8139</v>
      </c>
    </row>
    <row r="1084" spans="1:16" ht="20.100000000000001" customHeight="1" x14ac:dyDescent="0.25">
      <c r="A1084" s="175">
        <v>1080</v>
      </c>
      <c r="B1084" s="176" t="s">
        <v>8134</v>
      </c>
      <c r="C1084" s="176" t="s">
        <v>8148</v>
      </c>
      <c r="D1084" s="176" t="s">
        <v>8144</v>
      </c>
      <c r="E1084" s="175" t="s">
        <v>8144</v>
      </c>
      <c r="F1084" s="176" t="s">
        <v>8148</v>
      </c>
      <c r="G1084" s="177"/>
      <c r="H1084" s="177"/>
      <c r="I1084" s="176" t="s">
        <v>8137</v>
      </c>
      <c r="J1084" s="178">
        <v>198.01980198019803</v>
      </c>
      <c r="K1084" s="55">
        <v>13</v>
      </c>
      <c r="L1084" s="176" t="s">
        <v>8138</v>
      </c>
      <c r="M1084" s="176" t="s">
        <v>8107</v>
      </c>
      <c r="N1084" s="176" t="s">
        <v>5853</v>
      </c>
      <c r="O1084" s="56">
        <v>1</v>
      </c>
      <c r="P1084" s="176" t="s">
        <v>8139</v>
      </c>
    </row>
    <row r="1085" spans="1:16" ht="20.100000000000001" customHeight="1" x14ac:dyDescent="0.25">
      <c r="A1085" s="175">
        <v>1081</v>
      </c>
      <c r="B1085" s="176" t="s">
        <v>8134</v>
      </c>
      <c r="C1085" s="176" t="s">
        <v>8148</v>
      </c>
      <c r="D1085" s="176" t="s">
        <v>8144</v>
      </c>
      <c r="E1085" s="175" t="s">
        <v>8144</v>
      </c>
      <c r="F1085" s="176" t="s">
        <v>8148</v>
      </c>
      <c r="G1085" s="177"/>
      <c r="H1085" s="177"/>
      <c r="I1085" s="176" t="s">
        <v>8137</v>
      </c>
      <c r="J1085" s="178">
        <v>176.23762376237624</v>
      </c>
      <c r="K1085" s="55">
        <v>13</v>
      </c>
      <c r="L1085" s="176" t="s">
        <v>8138</v>
      </c>
      <c r="M1085" s="176" t="s">
        <v>8107</v>
      </c>
      <c r="N1085" s="176" t="s">
        <v>5853</v>
      </c>
      <c r="O1085" s="56">
        <v>1</v>
      </c>
      <c r="P1085" s="176" t="s">
        <v>8139</v>
      </c>
    </row>
    <row r="1086" spans="1:16" ht="20.100000000000001" customHeight="1" x14ac:dyDescent="0.25">
      <c r="A1086" s="175">
        <v>1082</v>
      </c>
      <c r="B1086" s="176" t="s">
        <v>8134</v>
      </c>
      <c r="C1086" s="176" t="s">
        <v>8148</v>
      </c>
      <c r="D1086" s="176" t="s">
        <v>8144</v>
      </c>
      <c r="E1086" s="175" t="s">
        <v>8144</v>
      </c>
      <c r="F1086" s="176" t="s">
        <v>8148</v>
      </c>
      <c r="G1086" s="177"/>
      <c r="H1086" s="177"/>
      <c r="I1086" s="176" t="s">
        <v>8137</v>
      </c>
      <c r="J1086" s="178">
        <v>187.12871287128712</v>
      </c>
      <c r="K1086" s="55">
        <v>13</v>
      </c>
      <c r="L1086" s="176" t="s">
        <v>8138</v>
      </c>
      <c r="M1086" s="176" t="s">
        <v>8107</v>
      </c>
      <c r="N1086" s="176" t="s">
        <v>5853</v>
      </c>
      <c r="O1086" s="56">
        <v>1</v>
      </c>
      <c r="P1086" s="176" t="s">
        <v>8139</v>
      </c>
    </row>
    <row r="1087" spans="1:16" ht="20.100000000000001" customHeight="1" x14ac:dyDescent="0.25">
      <c r="A1087" s="175">
        <v>1083</v>
      </c>
      <c r="B1087" s="176" t="s">
        <v>8134</v>
      </c>
      <c r="C1087" s="176" t="s">
        <v>8148</v>
      </c>
      <c r="D1087" s="176" t="s">
        <v>8144</v>
      </c>
      <c r="E1087" s="175" t="s">
        <v>8144</v>
      </c>
      <c r="F1087" s="176" t="s">
        <v>8148</v>
      </c>
      <c r="G1087" s="177"/>
      <c r="H1087" s="177"/>
      <c r="I1087" s="176" t="s">
        <v>8137</v>
      </c>
      <c r="J1087" s="178">
        <v>186.13861386138615</v>
      </c>
      <c r="K1087" s="55">
        <v>13</v>
      </c>
      <c r="L1087" s="176" t="s">
        <v>8138</v>
      </c>
      <c r="M1087" s="176" t="s">
        <v>8107</v>
      </c>
      <c r="N1087" s="176" t="s">
        <v>5853</v>
      </c>
      <c r="O1087" s="56">
        <v>1</v>
      </c>
      <c r="P1087" s="176" t="s">
        <v>8139</v>
      </c>
    </row>
    <row r="1088" spans="1:16" ht="20.100000000000001" customHeight="1" x14ac:dyDescent="0.25">
      <c r="A1088" s="175">
        <v>1084</v>
      </c>
      <c r="B1088" s="176" t="s">
        <v>8134</v>
      </c>
      <c r="C1088" s="176" t="s">
        <v>8148</v>
      </c>
      <c r="D1088" s="176" t="s">
        <v>8144</v>
      </c>
      <c r="E1088" s="175" t="s">
        <v>8144</v>
      </c>
      <c r="F1088" s="176" t="s">
        <v>8148</v>
      </c>
      <c r="G1088" s="177"/>
      <c r="H1088" s="177"/>
      <c r="I1088" s="176" t="s">
        <v>8137</v>
      </c>
      <c r="J1088" s="178">
        <v>188.11881188118812</v>
      </c>
      <c r="K1088" s="55">
        <v>13</v>
      </c>
      <c r="L1088" s="176" t="s">
        <v>8138</v>
      </c>
      <c r="M1088" s="176" t="s">
        <v>8107</v>
      </c>
      <c r="N1088" s="176" t="s">
        <v>5853</v>
      </c>
      <c r="O1088" s="56">
        <v>1</v>
      </c>
      <c r="P1088" s="176" t="s">
        <v>8139</v>
      </c>
    </row>
    <row r="1089" spans="1:16" ht="20.100000000000001" customHeight="1" x14ac:dyDescent="0.25">
      <c r="A1089" s="175">
        <v>1085</v>
      </c>
      <c r="B1089" s="176" t="s">
        <v>8134</v>
      </c>
      <c r="C1089" s="176" t="s">
        <v>8148</v>
      </c>
      <c r="D1089" s="176" t="s">
        <v>8144</v>
      </c>
      <c r="E1089" s="175" t="s">
        <v>8144</v>
      </c>
      <c r="F1089" s="176" t="s">
        <v>8148</v>
      </c>
      <c r="G1089" s="177"/>
      <c r="H1089" s="177"/>
      <c r="I1089" s="176" t="s">
        <v>8137</v>
      </c>
      <c r="J1089" s="178">
        <v>176.23762376237624</v>
      </c>
      <c r="K1089" s="55">
        <v>13</v>
      </c>
      <c r="L1089" s="176" t="s">
        <v>8138</v>
      </c>
      <c r="M1089" s="176" t="s">
        <v>8107</v>
      </c>
      <c r="N1089" s="176" t="s">
        <v>5853</v>
      </c>
      <c r="O1089" s="56">
        <v>1</v>
      </c>
      <c r="P1089" s="176" t="s">
        <v>8139</v>
      </c>
    </row>
    <row r="1090" spans="1:16" ht="20.100000000000001" customHeight="1" x14ac:dyDescent="0.25">
      <c r="A1090" s="175">
        <v>1086</v>
      </c>
      <c r="B1090" s="176" t="s">
        <v>8134</v>
      </c>
      <c r="C1090" s="176" t="s">
        <v>8148</v>
      </c>
      <c r="D1090" s="176" t="s">
        <v>8144</v>
      </c>
      <c r="E1090" s="175" t="s">
        <v>8144</v>
      </c>
      <c r="F1090" s="176" t="s">
        <v>8148</v>
      </c>
      <c r="G1090" s="177"/>
      <c r="H1090" s="177"/>
      <c r="I1090" s="176" t="s">
        <v>8137</v>
      </c>
      <c r="J1090" s="178">
        <v>194.05940594059405</v>
      </c>
      <c r="K1090" s="55">
        <v>13</v>
      </c>
      <c r="L1090" s="176" t="s">
        <v>8138</v>
      </c>
      <c r="M1090" s="176" t="s">
        <v>8107</v>
      </c>
      <c r="N1090" s="176" t="s">
        <v>5853</v>
      </c>
      <c r="O1090" s="56">
        <v>1</v>
      </c>
      <c r="P1090" s="176" t="s">
        <v>8139</v>
      </c>
    </row>
    <row r="1091" spans="1:16" ht="20.100000000000001" customHeight="1" x14ac:dyDescent="0.25">
      <c r="A1091" s="175">
        <v>1087</v>
      </c>
      <c r="B1091" s="176" t="s">
        <v>8134</v>
      </c>
      <c r="C1091" s="176" t="s">
        <v>8148</v>
      </c>
      <c r="D1091" s="176" t="s">
        <v>8144</v>
      </c>
      <c r="E1091" s="175" t="s">
        <v>8144</v>
      </c>
      <c r="F1091" s="176" t="s">
        <v>8148</v>
      </c>
      <c r="G1091" s="177"/>
      <c r="H1091" s="177"/>
      <c r="I1091" s="176" t="s">
        <v>8137</v>
      </c>
      <c r="J1091" s="178">
        <v>182.17821782178217</v>
      </c>
      <c r="K1091" s="55">
        <v>12</v>
      </c>
      <c r="L1091" s="176" t="s">
        <v>8138</v>
      </c>
      <c r="M1091" s="176" t="s">
        <v>8107</v>
      </c>
      <c r="N1091" s="176" t="s">
        <v>5846</v>
      </c>
      <c r="O1091" s="56">
        <v>1</v>
      </c>
      <c r="P1091" s="176" t="s">
        <v>8139</v>
      </c>
    </row>
    <row r="1092" spans="1:16" ht="20.100000000000001" customHeight="1" x14ac:dyDescent="0.25">
      <c r="A1092" s="175">
        <v>1088</v>
      </c>
      <c r="B1092" s="176" t="s">
        <v>8134</v>
      </c>
      <c r="C1092" s="176" t="s">
        <v>8148</v>
      </c>
      <c r="D1092" s="176" t="s">
        <v>8144</v>
      </c>
      <c r="E1092" s="175" t="s">
        <v>8144</v>
      </c>
      <c r="F1092" s="176" t="s">
        <v>8148</v>
      </c>
      <c r="G1092" s="177"/>
      <c r="H1092" s="177"/>
      <c r="I1092" s="176" t="s">
        <v>8137</v>
      </c>
      <c r="J1092" s="178">
        <v>193.06930693069307</v>
      </c>
      <c r="K1092" s="55">
        <v>12</v>
      </c>
      <c r="L1092" s="176" t="s">
        <v>8138</v>
      </c>
      <c r="M1092" s="176" t="s">
        <v>8107</v>
      </c>
      <c r="N1092" s="176" t="s">
        <v>5846</v>
      </c>
      <c r="O1092" s="56">
        <v>1</v>
      </c>
      <c r="P1092" s="176" t="s">
        <v>8139</v>
      </c>
    </row>
    <row r="1093" spans="1:16" ht="20.100000000000001" customHeight="1" x14ac:dyDescent="0.25">
      <c r="A1093" s="175">
        <v>1089</v>
      </c>
      <c r="B1093" s="176" t="s">
        <v>8134</v>
      </c>
      <c r="C1093" s="176" t="s">
        <v>8148</v>
      </c>
      <c r="D1093" s="176" t="s">
        <v>8144</v>
      </c>
      <c r="E1093" s="175" t="s">
        <v>8144</v>
      </c>
      <c r="F1093" s="176" t="s">
        <v>8148</v>
      </c>
      <c r="G1093" s="177"/>
      <c r="H1093" s="177"/>
      <c r="I1093" s="176" t="s">
        <v>8137</v>
      </c>
      <c r="J1093" s="178">
        <v>186.13861386138615</v>
      </c>
      <c r="K1093" s="55">
        <v>12</v>
      </c>
      <c r="L1093" s="176" t="s">
        <v>8138</v>
      </c>
      <c r="M1093" s="176" t="s">
        <v>8107</v>
      </c>
      <c r="N1093" s="176" t="s">
        <v>5846</v>
      </c>
      <c r="O1093" s="56">
        <v>1</v>
      </c>
      <c r="P1093" s="176" t="s">
        <v>8139</v>
      </c>
    </row>
    <row r="1094" spans="1:16" ht="20.100000000000001" customHeight="1" x14ac:dyDescent="0.25">
      <c r="A1094" s="175">
        <v>1090</v>
      </c>
      <c r="B1094" s="176" t="s">
        <v>8134</v>
      </c>
      <c r="C1094" s="176" t="s">
        <v>8148</v>
      </c>
      <c r="D1094" s="176" t="s">
        <v>8144</v>
      </c>
      <c r="E1094" s="175" t="s">
        <v>8144</v>
      </c>
      <c r="F1094" s="176" t="s">
        <v>8148</v>
      </c>
      <c r="G1094" s="177"/>
      <c r="H1094" s="177"/>
      <c r="I1094" s="176" t="s">
        <v>8137</v>
      </c>
      <c r="J1094" s="178">
        <v>181.1881188118812</v>
      </c>
      <c r="K1094" s="55">
        <v>12</v>
      </c>
      <c r="L1094" s="176" t="s">
        <v>8138</v>
      </c>
      <c r="M1094" s="176" t="s">
        <v>8107</v>
      </c>
      <c r="N1094" s="176" t="s">
        <v>5846</v>
      </c>
      <c r="O1094" s="56">
        <v>1</v>
      </c>
      <c r="P1094" s="176" t="s">
        <v>8139</v>
      </c>
    </row>
    <row r="1095" spans="1:16" ht="20.100000000000001" customHeight="1" x14ac:dyDescent="0.25">
      <c r="A1095" s="175">
        <v>1091</v>
      </c>
      <c r="B1095" s="176" t="s">
        <v>8134</v>
      </c>
      <c r="C1095" s="176" t="s">
        <v>8148</v>
      </c>
      <c r="D1095" s="176" t="s">
        <v>8144</v>
      </c>
      <c r="E1095" s="175" t="s">
        <v>8144</v>
      </c>
      <c r="F1095" s="176" t="s">
        <v>8148</v>
      </c>
      <c r="G1095" s="177"/>
      <c r="H1095" s="177"/>
      <c r="I1095" s="176" t="s">
        <v>8137</v>
      </c>
      <c r="J1095" s="178">
        <v>180.19801980198019</v>
      </c>
      <c r="K1095" s="55">
        <v>12</v>
      </c>
      <c r="L1095" s="176" t="s">
        <v>8138</v>
      </c>
      <c r="M1095" s="176" t="s">
        <v>8107</v>
      </c>
      <c r="N1095" s="176" t="s">
        <v>5846</v>
      </c>
      <c r="O1095" s="56">
        <v>1</v>
      </c>
      <c r="P1095" s="176" t="s">
        <v>8139</v>
      </c>
    </row>
    <row r="1096" spans="1:16" ht="20.100000000000001" customHeight="1" x14ac:dyDescent="0.25">
      <c r="A1096" s="175">
        <v>1092</v>
      </c>
      <c r="B1096" s="176" t="s">
        <v>8134</v>
      </c>
      <c r="C1096" s="176" t="s">
        <v>8148</v>
      </c>
      <c r="D1096" s="176" t="s">
        <v>8144</v>
      </c>
      <c r="E1096" s="175" t="s">
        <v>8144</v>
      </c>
      <c r="F1096" s="176" t="s">
        <v>8148</v>
      </c>
      <c r="G1096" s="177"/>
      <c r="H1096" s="177"/>
      <c r="I1096" s="176" t="s">
        <v>8137</v>
      </c>
      <c r="J1096" s="178">
        <v>178.21782178217822</v>
      </c>
      <c r="K1096" s="55">
        <v>12</v>
      </c>
      <c r="L1096" s="176" t="s">
        <v>8138</v>
      </c>
      <c r="M1096" s="176" t="s">
        <v>8107</v>
      </c>
      <c r="N1096" s="176" t="s">
        <v>5846</v>
      </c>
      <c r="O1096" s="56">
        <v>1</v>
      </c>
      <c r="P1096" s="176" t="s">
        <v>8139</v>
      </c>
    </row>
    <row r="1097" spans="1:16" ht="20.100000000000001" customHeight="1" x14ac:dyDescent="0.25">
      <c r="A1097" s="175">
        <v>1093</v>
      </c>
      <c r="B1097" s="176" t="s">
        <v>8134</v>
      </c>
      <c r="C1097" s="176" t="s">
        <v>8148</v>
      </c>
      <c r="D1097" s="176" t="s">
        <v>8144</v>
      </c>
      <c r="E1097" s="175" t="s">
        <v>8144</v>
      </c>
      <c r="F1097" s="176" t="s">
        <v>8148</v>
      </c>
      <c r="G1097" s="177"/>
      <c r="H1097" s="177"/>
      <c r="I1097" s="176" t="s">
        <v>8137</v>
      </c>
      <c r="J1097" s="178">
        <v>234.65346534653466</v>
      </c>
      <c r="K1097" s="55">
        <v>12</v>
      </c>
      <c r="L1097" s="176" t="s">
        <v>8138</v>
      </c>
      <c r="M1097" s="176" t="s">
        <v>8107</v>
      </c>
      <c r="N1097" s="176" t="s">
        <v>5846</v>
      </c>
      <c r="O1097" s="56">
        <v>1</v>
      </c>
      <c r="P1097" s="176" t="s">
        <v>8139</v>
      </c>
    </row>
    <row r="1098" spans="1:16" ht="20.100000000000001" customHeight="1" x14ac:dyDescent="0.25">
      <c r="A1098" s="175">
        <v>1094</v>
      </c>
      <c r="B1098" s="176" t="s">
        <v>8134</v>
      </c>
      <c r="C1098" s="176" t="s">
        <v>8148</v>
      </c>
      <c r="D1098" s="176" t="s">
        <v>8144</v>
      </c>
      <c r="E1098" s="175" t="s">
        <v>8144</v>
      </c>
      <c r="F1098" s="176" t="s">
        <v>8148</v>
      </c>
      <c r="G1098" s="177"/>
      <c r="H1098" s="177"/>
      <c r="I1098" s="176" t="s">
        <v>8137</v>
      </c>
      <c r="J1098" s="178">
        <v>28.712871287128714</v>
      </c>
      <c r="K1098" s="55">
        <v>12</v>
      </c>
      <c r="L1098" s="176" t="s">
        <v>8138</v>
      </c>
      <c r="M1098" s="176" t="s">
        <v>8107</v>
      </c>
      <c r="N1098" s="176" t="s">
        <v>5846</v>
      </c>
      <c r="O1098" s="56">
        <v>1</v>
      </c>
      <c r="P1098" s="176" t="s">
        <v>8139</v>
      </c>
    </row>
    <row r="1099" spans="1:16" ht="20.100000000000001" customHeight="1" x14ac:dyDescent="0.25">
      <c r="A1099" s="175">
        <v>1095</v>
      </c>
      <c r="B1099" s="176" t="s">
        <v>8134</v>
      </c>
      <c r="C1099" s="176" t="s">
        <v>8148</v>
      </c>
      <c r="D1099" s="176" t="s">
        <v>8144</v>
      </c>
      <c r="E1099" s="175" t="s">
        <v>8144</v>
      </c>
      <c r="F1099" s="176" t="s">
        <v>8148</v>
      </c>
      <c r="G1099" s="177"/>
      <c r="H1099" s="177"/>
      <c r="I1099" s="176" t="s">
        <v>8137</v>
      </c>
      <c r="J1099" s="178">
        <v>130.69306930693068</v>
      </c>
      <c r="K1099" s="55">
        <v>13</v>
      </c>
      <c r="L1099" s="176" t="s">
        <v>8138</v>
      </c>
      <c r="M1099" s="176" t="s">
        <v>8107</v>
      </c>
      <c r="N1099" s="176" t="s">
        <v>5853</v>
      </c>
      <c r="O1099" s="56">
        <v>1</v>
      </c>
      <c r="P1099" s="176" t="s">
        <v>8139</v>
      </c>
    </row>
    <row r="1100" spans="1:16" ht="20.100000000000001" customHeight="1" x14ac:dyDescent="0.25">
      <c r="A1100" s="175">
        <v>1096</v>
      </c>
      <c r="B1100" s="176" t="s">
        <v>8134</v>
      </c>
      <c r="C1100" s="176" t="s">
        <v>8148</v>
      </c>
      <c r="D1100" s="176" t="s">
        <v>8144</v>
      </c>
      <c r="E1100" s="175" t="s">
        <v>8144</v>
      </c>
      <c r="F1100" s="176" t="s">
        <v>8148</v>
      </c>
      <c r="G1100" s="177"/>
      <c r="H1100" s="177"/>
      <c r="I1100" s="176" t="s">
        <v>8137</v>
      </c>
      <c r="J1100" s="178">
        <v>139.60396039603961</v>
      </c>
      <c r="K1100" s="55">
        <v>13</v>
      </c>
      <c r="L1100" s="176" t="s">
        <v>8138</v>
      </c>
      <c r="M1100" s="176" t="s">
        <v>8107</v>
      </c>
      <c r="N1100" s="176" t="s">
        <v>5853</v>
      </c>
      <c r="O1100" s="56">
        <v>1</v>
      </c>
      <c r="P1100" s="176" t="s">
        <v>8139</v>
      </c>
    </row>
    <row r="1101" spans="1:16" ht="20.100000000000001" customHeight="1" x14ac:dyDescent="0.25">
      <c r="A1101" s="175">
        <v>1097</v>
      </c>
      <c r="B1101" s="176" t="s">
        <v>8134</v>
      </c>
      <c r="C1101" s="176" t="s">
        <v>8148</v>
      </c>
      <c r="D1101" s="176" t="s">
        <v>8144</v>
      </c>
      <c r="E1101" s="175" t="s">
        <v>8144</v>
      </c>
      <c r="F1101" s="176" t="s">
        <v>8148</v>
      </c>
      <c r="G1101" s="177"/>
      <c r="H1101" s="177"/>
      <c r="I1101" s="176" t="s">
        <v>8137</v>
      </c>
      <c r="J1101" s="178">
        <v>81.188118811881182</v>
      </c>
      <c r="K1101" s="55">
        <v>13</v>
      </c>
      <c r="L1101" s="176" t="s">
        <v>8138</v>
      </c>
      <c r="M1101" s="176" t="s">
        <v>8107</v>
      </c>
      <c r="N1101" s="176" t="s">
        <v>5853</v>
      </c>
      <c r="O1101" s="56">
        <v>1</v>
      </c>
      <c r="P1101" s="176" t="s">
        <v>8139</v>
      </c>
    </row>
    <row r="1102" spans="1:16" ht="20.100000000000001" customHeight="1" x14ac:dyDescent="0.25">
      <c r="A1102" s="175">
        <v>1098</v>
      </c>
      <c r="B1102" s="176" t="s">
        <v>8134</v>
      </c>
      <c r="C1102" s="176" t="s">
        <v>8148</v>
      </c>
      <c r="D1102" s="176" t="s">
        <v>8144</v>
      </c>
      <c r="E1102" s="175" t="s">
        <v>8144</v>
      </c>
      <c r="F1102" s="176" t="s">
        <v>8148</v>
      </c>
      <c r="G1102" s="177"/>
      <c r="H1102" s="177"/>
      <c r="I1102" s="176" t="s">
        <v>8137</v>
      </c>
      <c r="J1102" s="178">
        <v>81.188118811881182</v>
      </c>
      <c r="K1102" s="55">
        <v>13</v>
      </c>
      <c r="L1102" s="176" t="s">
        <v>8138</v>
      </c>
      <c r="M1102" s="176" t="s">
        <v>3186</v>
      </c>
      <c r="N1102" s="176" t="s">
        <v>3160</v>
      </c>
      <c r="O1102" s="56">
        <v>1</v>
      </c>
      <c r="P1102" s="176" t="s">
        <v>8139</v>
      </c>
    </row>
    <row r="1103" spans="1:16" ht="20.100000000000001" customHeight="1" x14ac:dyDescent="0.25">
      <c r="A1103" s="175">
        <v>1099</v>
      </c>
      <c r="B1103" s="176" t="s">
        <v>8134</v>
      </c>
      <c r="C1103" s="176" t="s">
        <v>8148</v>
      </c>
      <c r="D1103" s="176" t="s">
        <v>8144</v>
      </c>
      <c r="E1103" s="175" t="s">
        <v>8144</v>
      </c>
      <c r="F1103" s="176" t="s">
        <v>8148</v>
      </c>
      <c r="G1103" s="177"/>
      <c r="H1103" s="177"/>
      <c r="I1103" s="176" t="s">
        <v>8137</v>
      </c>
      <c r="J1103" s="178">
        <v>101.98019801980197</v>
      </c>
      <c r="K1103" s="55">
        <v>12</v>
      </c>
      <c r="L1103" s="176" t="s">
        <v>8138</v>
      </c>
      <c r="M1103" s="176" t="s">
        <v>8107</v>
      </c>
      <c r="N1103" s="176" t="s">
        <v>5846</v>
      </c>
      <c r="O1103" s="56">
        <v>1</v>
      </c>
      <c r="P1103" s="176" t="s">
        <v>8139</v>
      </c>
    </row>
    <row r="1104" spans="1:16" ht="20.100000000000001" customHeight="1" x14ac:dyDescent="0.25">
      <c r="A1104" s="175">
        <v>1100</v>
      </c>
      <c r="B1104" s="176" t="s">
        <v>8134</v>
      </c>
      <c r="C1104" s="176" t="s">
        <v>8148</v>
      </c>
      <c r="D1104" s="176" t="s">
        <v>8144</v>
      </c>
      <c r="E1104" s="175" t="s">
        <v>8144</v>
      </c>
      <c r="F1104" s="176" t="s">
        <v>8148</v>
      </c>
      <c r="G1104" s="177"/>
      <c r="H1104" s="177"/>
      <c r="I1104" s="176" t="s">
        <v>8137</v>
      </c>
      <c r="J1104" s="178">
        <v>82.178217821782184</v>
      </c>
      <c r="K1104" s="55">
        <v>13</v>
      </c>
      <c r="L1104" s="176" t="s">
        <v>8138</v>
      </c>
      <c r="M1104" s="176" t="s">
        <v>3186</v>
      </c>
      <c r="N1104" s="176" t="s">
        <v>3160</v>
      </c>
      <c r="O1104" s="56">
        <v>1</v>
      </c>
      <c r="P1104" s="176" t="s">
        <v>8139</v>
      </c>
    </row>
    <row r="1105" spans="1:16" ht="20.100000000000001" customHeight="1" x14ac:dyDescent="0.25">
      <c r="A1105" s="175">
        <v>1101</v>
      </c>
      <c r="B1105" s="176" t="s">
        <v>8134</v>
      </c>
      <c r="C1105" s="176" t="s">
        <v>8148</v>
      </c>
      <c r="D1105" s="176" t="s">
        <v>8144</v>
      </c>
      <c r="E1105" s="175" t="s">
        <v>8144</v>
      </c>
      <c r="F1105" s="176" t="s">
        <v>8148</v>
      </c>
      <c r="G1105" s="177"/>
      <c r="H1105" s="177"/>
      <c r="I1105" s="176" t="s">
        <v>8137</v>
      </c>
      <c r="J1105" s="178">
        <v>93.069306930693074</v>
      </c>
      <c r="K1105" s="55">
        <v>12</v>
      </c>
      <c r="L1105" s="176" t="s">
        <v>8138</v>
      </c>
      <c r="M1105" s="176" t="s">
        <v>8107</v>
      </c>
      <c r="N1105" s="176" t="s">
        <v>5846</v>
      </c>
      <c r="O1105" s="56">
        <v>1</v>
      </c>
      <c r="P1105" s="176" t="s">
        <v>8139</v>
      </c>
    </row>
    <row r="1106" spans="1:16" ht="20.100000000000001" customHeight="1" x14ac:dyDescent="0.25">
      <c r="A1106" s="175">
        <v>1102</v>
      </c>
      <c r="B1106" s="176" t="s">
        <v>8134</v>
      </c>
      <c r="C1106" s="176" t="s">
        <v>8148</v>
      </c>
      <c r="D1106" s="176" t="s">
        <v>8144</v>
      </c>
      <c r="E1106" s="175" t="s">
        <v>8144</v>
      </c>
      <c r="F1106" s="176" t="s">
        <v>8148</v>
      </c>
      <c r="G1106" s="177"/>
      <c r="H1106" s="177"/>
      <c r="I1106" s="176" t="s">
        <v>8137</v>
      </c>
      <c r="J1106" s="178">
        <v>94.059405940594061</v>
      </c>
      <c r="K1106" s="55">
        <v>12</v>
      </c>
      <c r="L1106" s="176" t="s">
        <v>8138</v>
      </c>
      <c r="M1106" s="176" t="s">
        <v>8107</v>
      </c>
      <c r="N1106" s="176" t="s">
        <v>5846</v>
      </c>
      <c r="O1106" s="56">
        <v>1</v>
      </c>
      <c r="P1106" s="176" t="s">
        <v>8139</v>
      </c>
    </row>
    <row r="1107" spans="1:16" ht="20.100000000000001" customHeight="1" x14ac:dyDescent="0.25">
      <c r="A1107" s="175">
        <v>1103</v>
      </c>
      <c r="B1107" s="176" t="s">
        <v>8134</v>
      </c>
      <c r="C1107" s="176" t="s">
        <v>8148</v>
      </c>
      <c r="D1107" s="176" t="s">
        <v>8144</v>
      </c>
      <c r="E1107" s="175" t="s">
        <v>8144</v>
      </c>
      <c r="F1107" s="176" t="s">
        <v>8148</v>
      </c>
      <c r="G1107" s="177"/>
      <c r="H1107" s="177"/>
      <c r="I1107" s="176" t="s">
        <v>8137</v>
      </c>
      <c r="J1107" s="178">
        <v>27.722772277227723</v>
      </c>
      <c r="K1107" s="55">
        <v>12</v>
      </c>
      <c r="L1107" s="176" t="s">
        <v>8138</v>
      </c>
      <c r="M1107" s="176" t="s">
        <v>3186</v>
      </c>
      <c r="N1107" s="176" t="s">
        <v>3173</v>
      </c>
      <c r="O1107" s="56">
        <v>1</v>
      </c>
      <c r="P1107" s="176" t="s">
        <v>8139</v>
      </c>
    </row>
    <row r="1108" spans="1:16" ht="20.100000000000001" customHeight="1" x14ac:dyDescent="0.25">
      <c r="A1108" s="175">
        <v>1104</v>
      </c>
      <c r="B1108" s="176" t="s">
        <v>8134</v>
      </c>
      <c r="C1108" s="176" t="s">
        <v>8148</v>
      </c>
      <c r="D1108" s="176" t="s">
        <v>8144</v>
      </c>
      <c r="E1108" s="175" t="s">
        <v>8144</v>
      </c>
      <c r="F1108" s="176" t="s">
        <v>8148</v>
      </c>
      <c r="G1108" s="177"/>
      <c r="H1108" s="177"/>
      <c r="I1108" s="176" t="s">
        <v>8137</v>
      </c>
      <c r="J1108" s="178">
        <v>56.435643564356432</v>
      </c>
      <c r="K1108" s="55">
        <v>13</v>
      </c>
      <c r="L1108" s="176" t="s">
        <v>8138</v>
      </c>
      <c r="M1108" s="176" t="s">
        <v>3186</v>
      </c>
      <c r="N1108" s="176" t="s">
        <v>3160</v>
      </c>
      <c r="O1108" s="56">
        <v>1</v>
      </c>
      <c r="P1108" s="176" t="s">
        <v>8139</v>
      </c>
    </row>
    <row r="1109" spans="1:16" ht="20.100000000000001" customHeight="1" x14ac:dyDescent="0.25">
      <c r="A1109" s="175">
        <v>1105</v>
      </c>
      <c r="B1109" s="176" t="s">
        <v>8134</v>
      </c>
      <c r="C1109" s="176" t="s">
        <v>8148</v>
      </c>
      <c r="D1109" s="176" t="s">
        <v>8144</v>
      </c>
      <c r="E1109" s="175" t="s">
        <v>8144</v>
      </c>
      <c r="F1109" s="176" t="s">
        <v>8148</v>
      </c>
      <c r="G1109" s="177"/>
      <c r="H1109" s="177"/>
      <c r="I1109" s="176" t="s">
        <v>8137</v>
      </c>
      <c r="J1109" s="178">
        <v>53.465346534653463</v>
      </c>
      <c r="K1109" s="55">
        <v>13</v>
      </c>
      <c r="L1109" s="176" t="s">
        <v>8138</v>
      </c>
      <c r="M1109" s="176" t="s">
        <v>3186</v>
      </c>
      <c r="N1109" s="176" t="s">
        <v>3160</v>
      </c>
      <c r="O1109" s="56">
        <v>1</v>
      </c>
      <c r="P1109" s="176" t="s">
        <v>8139</v>
      </c>
    </row>
    <row r="1110" spans="1:16" ht="20.100000000000001" customHeight="1" x14ac:dyDescent="0.25">
      <c r="A1110" s="175">
        <v>1106</v>
      </c>
      <c r="B1110" s="176" t="s">
        <v>8134</v>
      </c>
      <c r="C1110" s="176" t="s">
        <v>8148</v>
      </c>
      <c r="D1110" s="176" t="s">
        <v>8144</v>
      </c>
      <c r="E1110" s="175" t="s">
        <v>8144</v>
      </c>
      <c r="F1110" s="176" t="s">
        <v>8148</v>
      </c>
      <c r="G1110" s="177"/>
      <c r="H1110" s="177"/>
      <c r="I1110" s="176" t="s">
        <v>8137</v>
      </c>
      <c r="J1110" s="178">
        <v>18.811881188118811</v>
      </c>
      <c r="K1110" s="55">
        <v>13</v>
      </c>
      <c r="L1110" s="176" t="s">
        <v>8138</v>
      </c>
      <c r="M1110" s="176" t="s">
        <v>3186</v>
      </c>
      <c r="N1110" s="176" t="s">
        <v>3160</v>
      </c>
      <c r="O1110" s="56">
        <v>1</v>
      </c>
      <c r="P1110" s="176" t="s">
        <v>8139</v>
      </c>
    </row>
    <row r="1111" spans="1:16" ht="20.100000000000001" customHeight="1" x14ac:dyDescent="0.25">
      <c r="A1111" s="175">
        <v>1107</v>
      </c>
      <c r="B1111" s="176" t="s">
        <v>8134</v>
      </c>
      <c r="C1111" s="176" t="s">
        <v>8148</v>
      </c>
      <c r="D1111" s="176" t="s">
        <v>8144</v>
      </c>
      <c r="E1111" s="175" t="s">
        <v>8144</v>
      </c>
      <c r="F1111" s="176" t="s">
        <v>8148</v>
      </c>
      <c r="G1111" s="177"/>
      <c r="H1111" s="177"/>
      <c r="I1111" s="176" t="s">
        <v>8137</v>
      </c>
      <c r="J1111" s="178">
        <v>61.386138613861384</v>
      </c>
      <c r="K1111" s="55">
        <v>13</v>
      </c>
      <c r="L1111" s="176" t="s">
        <v>8138</v>
      </c>
      <c r="M1111" s="176" t="s">
        <v>3186</v>
      </c>
      <c r="N1111" s="176" t="s">
        <v>3160</v>
      </c>
      <c r="O1111" s="56">
        <v>1</v>
      </c>
      <c r="P1111" s="176" t="s">
        <v>8139</v>
      </c>
    </row>
    <row r="1112" spans="1:16" ht="20.100000000000001" customHeight="1" x14ac:dyDescent="0.25">
      <c r="A1112" s="175">
        <v>1108</v>
      </c>
      <c r="B1112" s="176" t="s">
        <v>8134</v>
      </c>
      <c r="C1112" s="176" t="s">
        <v>8148</v>
      </c>
      <c r="D1112" s="176" t="s">
        <v>8144</v>
      </c>
      <c r="E1112" s="175" t="s">
        <v>8144</v>
      </c>
      <c r="F1112" s="176" t="s">
        <v>8148</v>
      </c>
      <c r="G1112" s="177"/>
      <c r="H1112" s="177"/>
      <c r="I1112" s="176" t="s">
        <v>8137</v>
      </c>
      <c r="J1112" s="178">
        <v>118.81188118811882</v>
      </c>
      <c r="K1112" s="55">
        <v>13</v>
      </c>
      <c r="L1112" s="176" t="s">
        <v>8138</v>
      </c>
      <c r="M1112" s="176" t="s">
        <v>3186</v>
      </c>
      <c r="N1112" s="176" t="s">
        <v>3160</v>
      </c>
      <c r="O1112" s="56">
        <v>1</v>
      </c>
      <c r="P1112" s="176" t="s">
        <v>8139</v>
      </c>
    </row>
    <row r="1113" spans="1:16" ht="20.100000000000001" customHeight="1" x14ac:dyDescent="0.25">
      <c r="A1113" s="175">
        <v>1109</v>
      </c>
      <c r="B1113" s="176" t="s">
        <v>8134</v>
      </c>
      <c r="C1113" s="176" t="s">
        <v>8148</v>
      </c>
      <c r="D1113" s="176" t="s">
        <v>8144</v>
      </c>
      <c r="E1113" s="175" t="s">
        <v>8144</v>
      </c>
      <c r="F1113" s="176" t="s">
        <v>8148</v>
      </c>
      <c r="G1113" s="177"/>
      <c r="H1113" s="177"/>
      <c r="I1113" s="176" t="s">
        <v>8137</v>
      </c>
      <c r="J1113" s="178">
        <v>113.86138613861387</v>
      </c>
      <c r="K1113" s="55">
        <v>13</v>
      </c>
      <c r="L1113" s="176" t="s">
        <v>8138</v>
      </c>
      <c r="M1113" s="176" t="s">
        <v>3186</v>
      </c>
      <c r="N1113" s="176" t="s">
        <v>3160</v>
      </c>
      <c r="O1113" s="56">
        <v>1</v>
      </c>
      <c r="P1113" s="176" t="s">
        <v>8139</v>
      </c>
    </row>
    <row r="1114" spans="1:16" ht="20.100000000000001" customHeight="1" x14ac:dyDescent="0.25">
      <c r="A1114" s="175">
        <v>1110</v>
      </c>
      <c r="B1114" s="176" t="s">
        <v>8134</v>
      </c>
      <c r="C1114" s="176" t="s">
        <v>8148</v>
      </c>
      <c r="D1114" s="176" t="s">
        <v>8144</v>
      </c>
      <c r="E1114" s="175" t="s">
        <v>8144</v>
      </c>
      <c r="F1114" s="176" t="s">
        <v>8148</v>
      </c>
      <c r="G1114" s="177"/>
      <c r="H1114" s="177"/>
      <c r="I1114" s="176" t="s">
        <v>8137</v>
      </c>
      <c r="J1114" s="178">
        <v>119.80198019801981</v>
      </c>
      <c r="K1114" s="55">
        <v>13</v>
      </c>
      <c r="L1114" s="176" t="s">
        <v>8138</v>
      </c>
      <c r="M1114" s="176" t="s">
        <v>3186</v>
      </c>
      <c r="N1114" s="176" t="s">
        <v>3160</v>
      </c>
      <c r="O1114" s="56">
        <v>1</v>
      </c>
      <c r="P1114" s="176" t="s">
        <v>8139</v>
      </c>
    </row>
    <row r="1115" spans="1:16" ht="20.100000000000001" customHeight="1" x14ac:dyDescent="0.25">
      <c r="A1115" s="175">
        <v>1111</v>
      </c>
      <c r="B1115" s="176" t="s">
        <v>8134</v>
      </c>
      <c r="C1115" s="176" t="s">
        <v>8148</v>
      </c>
      <c r="D1115" s="176" t="s">
        <v>8144</v>
      </c>
      <c r="E1115" s="175" t="s">
        <v>8144</v>
      </c>
      <c r="F1115" s="176" t="s">
        <v>8148</v>
      </c>
      <c r="G1115" s="177"/>
      <c r="H1115" s="177"/>
      <c r="I1115" s="176" t="s">
        <v>8137</v>
      </c>
      <c r="J1115" s="178">
        <v>95.049504950495049</v>
      </c>
      <c r="K1115" s="55">
        <v>13</v>
      </c>
      <c r="L1115" s="176" t="s">
        <v>8138</v>
      </c>
      <c r="M1115" s="176" t="s">
        <v>3186</v>
      </c>
      <c r="N1115" s="176" t="s">
        <v>3160</v>
      </c>
      <c r="O1115" s="56">
        <v>1</v>
      </c>
      <c r="P1115" s="176" t="s">
        <v>8139</v>
      </c>
    </row>
    <row r="1116" spans="1:16" ht="20.100000000000001" customHeight="1" x14ac:dyDescent="0.25">
      <c r="A1116" s="175">
        <v>1112</v>
      </c>
      <c r="B1116" s="176" t="s">
        <v>8134</v>
      </c>
      <c r="C1116" s="176" t="s">
        <v>8148</v>
      </c>
      <c r="D1116" s="176" t="s">
        <v>8144</v>
      </c>
      <c r="E1116" s="175" t="s">
        <v>8144</v>
      </c>
      <c r="F1116" s="176" t="s">
        <v>8148</v>
      </c>
      <c r="G1116" s="177"/>
      <c r="H1116" s="177"/>
      <c r="I1116" s="176" t="s">
        <v>8137</v>
      </c>
      <c r="J1116" s="178">
        <v>79.207920792079207</v>
      </c>
      <c r="K1116" s="55">
        <v>13</v>
      </c>
      <c r="L1116" s="176" t="s">
        <v>8138</v>
      </c>
      <c r="M1116" s="176" t="s">
        <v>3186</v>
      </c>
      <c r="N1116" s="176" t="s">
        <v>3160</v>
      </c>
      <c r="O1116" s="56">
        <v>1</v>
      </c>
      <c r="P1116" s="176" t="s">
        <v>8139</v>
      </c>
    </row>
    <row r="1117" spans="1:16" ht="20.100000000000001" customHeight="1" x14ac:dyDescent="0.25">
      <c r="A1117" s="175">
        <v>1113</v>
      </c>
      <c r="B1117" s="176" t="s">
        <v>8134</v>
      </c>
      <c r="C1117" s="176" t="s">
        <v>8148</v>
      </c>
      <c r="D1117" s="176" t="s">
        <v>8144</v>
      </c>
      <c r="E1117" s="175" t="s">
        <v>8144</v>
      </c>
      <c r="F1117" s="176" t="s">
        <v>8148</v>
      </c>
      <c r="G1117" s="177"/>
      <c r="H1117" s="177"/>
      <c r="I1117" s="176" t="s">
        <v>8137</v>
      </c>
      <c r="J1117" s="178">
        <v>95.049504950495049</v>
      </c>
      <c r="K1117" s="55">
        <v>13</v>
      </c>
      <c r="L1117" s="176" t="s">
        <v>8138</v>
      </c>
      <c r="M1117" s="176" t="s">
        <v>3186</v>
      </c>
      <c r="N1117" s="176" t="s">
        <v>3160</v>
      </c>
      <c r="O1117" s="56">
        <v>1</v>
      </c>
      <c r="P1117" s="176" t="s">
        <v>8139</v>
      </c>
    </row>
    <row r="1118" spans="1:16" ht="20.100000000000001" customHeight="1" x14ac:dyDescent="0.25">
      <c r="A1118" s="175">
        <v>1114</v>
      </c>
      <c r="B1118" s="176" t="s">
        <v>8134</v>
      </c>
      <c r="C1118" s="176" t="s">
        <v>8148</v>
      </c>
      <c r="D1118" s="176" t="s">
        <v>8144</v>
      </c>
      <c r="E1118" s="175" t="s">
        <v>8144</v>
      </c>
      <c r="F1118" s="176" t="s">
        <v>8148</v>
      </c>
      <c r="G1118" s="177"/>
      <c r="H1118" s="177"/>
      <c r="I1118" s="176" t="s">
        <v>8137</v>
      </c>
      <c r="J1118" s="178">
        <v>102.97029702970298</v>
      </c>
      <c r="K1118" s="55">
        <v>13</v>
      </c>
      <c r="L1118" s="176" t="s">
        <v>8138</v>
      </c>
      <c r="M1118" s="176" t="s">
        <v>3186</v>
      </c>
      <c r="N1118" s="176" t="s">
        <v>3160</v>
      </c>
      <c r="O1118" s="56">
        <v>1</v>
      </c>
      <c r="P1118" s="176" t="s">
        <v>8139</v>
      </c>
    </row>
    <row r="1119" spans="1:16" ht="20.100000000000001" customHeight="1" x14ac:dyDescent="0.25">
      <c r="A1119" s="175">
        <v>1115</v>
      </c>
      <c r="B1119" s="176" t="s">
        <v>8134</v>
      </c>
      <c r="C1119" s="176" t="s">
        <v>8148</v>
      </c>
      <c r="D1119" s="176" t="s">
        <v>8144</v>
      </c>
      <c r="E1119" s="175" t="s">
        <v>8144</v>
      </c>
      <c r="F1119" s="176" t="s">
        <v>8148</v>
      </c>
      <c r="G1119" s="177"/>
      <c r="H1119" s="177"/>
      <c r="I1119" s="176" t="s">
        <v>8137</v>
      </c>
      <c r="J1119" s="178">
        <v>123.76237623762376</v>
      </c>
      <c r="K1119" s="55">
        <v>13</v>
      </c>
      <c r="L1119" s="176" t="s">
        <v>8138</v>
      </c>
      <c r="M1119" s="176" t="s">
        <v>3186</v>
      </c>
      <c r="N1119" s="176" t="s">
        <v>3160</v>
      </c>
      <c r="O1119" s="56">
        <v>1</v>
      </c>
      <c r="P1119" s="176" t="s">
        <v>8139</v>
      </c>
    </row>
    <row r="1120" spans="1:16" ht="20.100000000000001" customHeight="1" x14ac:dyDescent="0.25">
      <c r="A1120" s="175">
        <v>1116</v>
      </c>
      <c r="B1120" s="176" t="s">
        <v>8134</v>
      </c>
      <c r="C1120" s="176" t="s">
        <v>8148</v>
      </c>
      <c r="D1120" s="176" t="s">
        <v>8144</v>
      </c>
      <c r="E1120" s="175" t="s">
        <v>8144</v>
      </c>
      <c r="F1120" s="176" t="s">
        <v>8148</v>
      </c>
      <c r="G1120" s="177"/>
      <c r="H1120" s="177"/>
      <c r="I1120" s="176" t="s">
        <v>8137</v>
      </c>
      <c r="J1120" s="178">
        <v>126.73267326732673</v>
      </c>
      <c r="K1120" s="55">
        <v>13</v>
      </c>
      <c r="L1120" s="176" t="s">
        <v>8138</v>
      </c>
      <c r="M1120" s="176" t="s">
        <v>3186</v>
      </c>
      <c r="N1120" s="176" t="s">
        <v>3160</v>
      </c>
      <c r="O1120" s="56">
        <v>1</v>
      </c>
      <c r="P1120" s="176" t="s">
        <v>8139</v>
      </c>
    </row>
    <row r="1121" spans="1:16" ht="20.100000000000001" customHeight="1" x14ac:dyDescent="0.25">
      <c r="A1121" s="175">
        <v>1117</v>
      </c>
      <c r="B1121" s="176" t="s">
        <v>8134</v>
      </c>
      <c r="C1121" s="176" t="s">
        <v>8148</v>
      </c>
      <c r="D1121" s="176" t="s">
        <v>8144</v>
      </c>
      <c r="E1121" s="175" t="s">
        <v>8144</v>
      </c>
      <c r="F1121" s="176" t="s">
        <v>8148</v>
      </c>
      <c r="G1121" s="177"/>
      <c r="H1121" s="177"/>
      <c r="I1121" s="176" t="s">
        <v>8137</v>
      </c>
      <c r="J1121" s="178">
        <v>110.89108910891089</v>
      </c>
      <c r="K1121" s="55">
        <v>13</v>
      </c>
      <c r="L1121" s="176" t="s">
        <v>8138</v>
      </c>
      <c r="M1121" s="176" t="s">
        <v>3186</v>
      </c>
      <c r="N1121" s="176" t="s">
        <v>3160</v>
      </c>
      <c r="O1121" s="56">
        <v>1</v>
      </c>
      <c r="P1121" s="176" t="s">
        <v>8139</v>
      </c>
    </row>
    <row r="1122" spans="1:16" ht="20.100000000000001" customHeight="1" x14ac:dyDescent="0.25">
      <c r="A1122" s="175">
        <v>1118</v>
      </c>
      <c r="B1122" s="176" t="s">
        <v>8134</v>
      </c>
      <c r="C1122" s="176" t="s">
        <v>8148</v>
      </c>
      <c r="D1122" s="176" t="s">
        <v>8144</v>
      </c>
      <c r="E1122" s="175" t="s">
        <v>8144</v>
      </c>
      <c r="F1122" s="176" t="s">
        <v>8148</v>
      </c>
      <c r="G1122" s="177"/>
      <c r="H1122" s="177"/>
      <c r="I1122" s="176" t="s">
        <v>8137</v>
      </c>
      <c r="J1122" s="178">
        <v>28.712871287128714</v>
      </c>
      <c r="K1122" s="55">
        <v>13</v>
      </c>
      <c r="L1122" s="176" t="s">
        <v>8138</v>
      </c>
      <c r="M1122" s="176" t="s">
        <v>3186</v>
      </c>
      <c r="N1122" s="176" t="s">
        <v>3160</v>
      </c>
      <c r="O1122" s="56">
        <v>1</v>
      </c>
      <c r="P1122" s="176" t="s">
        <v>8139</v>
      </c>
    </row>
    <row r="1123" spans="1:16" ht="20.100000000000001" customHeight="1" x14ac:dyDescent="0.25">
      <c r="A1123" s="175">
        <v>1119</v>
      </c>
      <c r="B1123" s="176" t="s">
        <v>8134</v>
      </c>
      <c r="C1123" s="176" t="s">
        <v>8148</v>
      </c>
      <c r="D1123" s="176" t="s">
        <v>8144</v>
      </c>
      <c r="E1123" s="175" t="s">
        <v>8144</v>
      </c>
      <c r="F1123" s="176" t="s">
        <v>8148</v>
      </c>
      <c r="G1123" s="177"/>
      <c r="H1123" s="177"/>
      <c r="I1123" s="176" t="s">
        <v>8137</v>
      </c>
      <c r="J1123" s="178">
        <v>118.81188118811882</v>
      </c>
      <c r="K1123" s="55">
        <v>13</v>
      </c>
      <c r="L1123" s="176" t="s">
        <v>8138</v>
      </c>
      <c r="M1123" s="176" t="s">
        <v>3186</v>
      </c>
      <c r="N1123" s="176" t="s">
        <v>3160</v>
      </c>
      <c r="O1123" s="56">
        <v>1</v>
      </c>
      <c r="P1123" s="176" t="s">
        <v>8139</v>
      </c>
    </row>
    <row r="1124" spans="1:16" ht="20.100000000000001" customHeight="1" x14ac:dyDescent="0.25">
      <c r="A1124" s="175">
        <v>1120</v>
      </c>
      <c r="B1124" s="176" t="s">
        <v>8134</v>
      </c>
      <c r="C1124" s="176" t="s">
        <v>8148</v>
      </c>
      <c r="D1124" s="176" t="s">
        <v>8144</v>
      </c>
      <c r="E1124" s="175" t="s">
        <v>8144</v>
      </c>
      <c r="F1124" s="176" t="s">
        <v>8148</v>
      </c>
      <c r="G1124" s="177"/>
      <c r="H1124" s="177"/>
      <c r="I1124" s="176" t="s">
        <v>8137</v>
      </c>
      <c r="J1124" s="178">
        <v>108.91089108910892</v>
      </c>
      <c r="K1124" s="55">
        <v>13</v>
      </c>
      <c r="L1124" s="176" t="s">
        <v>8138</v>
      </c>
      <c r="M1124" s="176" t="s">
        <v>3186</v>
      </c>
      <c r="N1124" s="176" t="s">
        <v>3160</v>
      </c>
      <c r="O1124" s="56">
        <v>1</v>
      </c>
      <c r="P1124" s="176" t="s">
        <v>8139</v>
      </c>
    </row>
    <row r="1125" spans="1:16" ht="20.100000000000001" customHeight="1" x14ac:dyDescent="0.25">
      <c r="A1125" s="175">
        <v>1121</v>
      </c>
      <c r="B1125" s="176" t="s">
        <v>8134</v>
      </c>
      <c r="C1125" s="176" t="s">
        <v>8148</v>
      </c>
      <c r="D1125" s="176" t="s">
        <v>8144</v>
      </c>
      <c r="E1125" s="175" t="s">
        <v>8144</v>
      </c>
      <c r="F1125" s="176" t="s">
        <v>8148</v>
      </c>
      <c r="G1125" s="177"/>
      <c r="H1125" s="177"/>
      <c r="I1125" s="176" t="s">
        <v>8137</v>
      </c>
      <c r="J1125" s="178">
        <v>114.85148514851485</v>
      </c>
      <c r="K1125" s="55">
        <v>13</v>
      </c>
      <c r="L1125" s="176" t="s">
        <v>8138</v>
      </c>
      <c r="M1125" s="176" t="s">
        <v>3186</v>
      </c>
      <c r="N1125" s="176" t="s">
        <v>3160</v>
      </c>
      <c r="O1125" s="56">
        <v>1</v>
      </c>
      <c r="P1125" s="176" t="s">
        <v>8139</v>
      </c>
    </row>
    <row r="1126" spans="1:16" ht="20.100000000000001" customHeight="1" x14ac:dyDescent="0.25">
      <c r="A1126" s="175">
        <v>1122</v>
      </c>
      <c r="B1126" s="176" t="s">
        <v>8134</v>
      </c>
      <c r="C1126" s="176" t="s">
        <v>8148</v>
      </c>
      <c r="D1126" s="176" t="s">
        <v>8144</v>
      </c>
      <c r="E1126" s="175" t="s">
        <v>8144</v>
      </c>
      <c r="F1126" s="176" t="s">
        <v>8148</v>
      </c>
      <c r="G1126" s="177"/>
      <c r="H1126" s="177"/>
      <c r="I1126" s="176" t="s">
        <v>8137</v>
      </c>
      <c r="J1126" s="178">
        <v>115.84158415841584</v>
      </c>
      <c r="K1126" s="55">
        <v>13</v>
      </c>
      <c r="L1126" s="176" t="s">
        <v>8138</v>
      </c>
      <c r="M1126" s="176" t="s">
        <v>3186</v>
      </c>
      <c r="N1126" s="176" t="s">
        <v>3160</v>
      </c>
      <c r="O1126" s="56">
        <v>1</v>
      </c>
      <c r="P1126" s="176" t="s">
        <v>8139</v>
      </c>
    </row>
    <row r="1127" spans="1:16" ht="20.100000000000001" customHeight="1" x14ac:dyDescent="0.25">
      <c r="A1127" s="175">
        <v>1123</v>
      </c>
      <c r="B1127" s="176" t="s">
        <v>8134</v>
      </c>
      <c r="C1127" s="176" t="s">
        <v>8148</v>
      </c>
      <c r="D1127" s="176" t="s">
        <v>8144</v>
      </c>
      <c r="E1127" s="175" t="s">
        <v>8144</v>
      </c>
      <c r="F1127" s="176" t="s">
        <v>8148</v>
      </c>
      <c r="G1127" s="177"/>
      <c r="H1127" s="177"/>
      <c r="I1127" s="176" t="s">
        <v>8137</v>
      </c>
      <c r="J1127" s="178">
        <v>72.277227722772281</v>
      </c>
      <c r="K1127" s="55">
        <v>13</v>
      </c>
      <c r="L1127" s="176" t="s">
        <v>8138</v>
      </c>
      <c r="M1127" s="176" t="s">
        <v>3186</v>
      </c>
      <c r="N1127" s="176" t="s">
        <v>3160</v>
      </c>
      <c r="O1127" s="56">
        <v>1</v>
      </c>
      <c r="P1127" s="176" t="s">
        <v>8139</v>
      </c>
    </row>
    <row r="1128" spans="1:16" ht="20.100000000000001" customHeight="1" x14ac:dyDescent="0.25">
      <c r="A1128" s="175">
        <v>1124</v>
      </c>
      <c r="B1128" s="176" t="s">
        <v>8134</v>
      </c>
      <c r="C1128" s="176" t="s">
        <v>8148</v>
      </c>
      <c r="D1128" s="176" t="s">
        <v>8144</v>
      </c>
      <c r="E1128" s="175" t="s">
        <v>8144</v>
      </c>
      <c r="F1128" s="176" t="s">
        <v>8148</v>
      </c>
      <c r="G1128" s="177"/>
      <c r="H1128" s="177"/>
      <c r="I1128" s="176" t="s">
        <v>8137</v>
      </c>
      <c r="J1128" s="178">
        <v>75.247524752475243</v>
      </c>
      <c r="K1128" s="55">
        <v>13</v>
      </c>
      <c r="L1128" s="176" t="s">
        <v>8138</v>
      </c>
      <c r="M1128" s="176" t="s">
        <v>3186</v>
      </c>
      <c r="N1128" s="176" t="s">
        <v>3160</v>
      </c>
      <c r="O1128" s="56">
        <v>1</v>
      </c>
      <c r="P1128" s="176" t="s">
        <v>8139</v>
      </c>
    </row>
    <row r="1129" spans="1:16" ht="20.100000000000001" customHeight="1" x14ac:dyDescent="0.25">
      <c r="A1129" s="175">
        <v>1125</v>
      </c>
      <c r="B1129" s="176" t="s">
        <v>8134</v>
      </c>
      <c r="C1129" s="176" t="s">
        <v>8148</v>
      </c>
      <c r="D1129" s="176" t="s">
        <v>8144</v>
      </c>
      <c r="E1129" s="175" t="s">
        <v>8144</v>
      </c>
      <c r="F1129" s="176" t="s">
        <v>8148</v>
      </c>
      <c r="G1129" s="177"/>
      <c r="H1129" s="177"/>
      <c r="I1129" s="176" t="s">
        <v>8137</v>
      </c>
      <c r="J1129" s="178">
        <v>95.049504950495049</v>
      </c>
      <c r="K1129" s="55">
        <v>13</v>
      </c>
      <c r="L1129" s="176" t="s">
        <v>8138</v>
      </c>
      <c r="M1129" s="176" t="s">
        <v>3186</v>
      </c>
      <c r="N1129" s="176" t="s">
        <v>3160</v>
      </c>
      <c r="O1129" s="56">
        <v>1</v>
      </c>
      <c r="P1129" s="176" t="s">
        <v>8139</v>
      </c>
    </row>
    <row r="1130" spans="1:16" ht="20.100000000000001" customHeight="1" x14ac:dyDescent="0.25">
      <c r="A1130" s="175">
        <v>1126</v>
      </c>
      <c r="B1130" s="176" t="s">
        <v>8134</v>
      </c>
      <c r="C1130" s="176" t="s">
        <v>8148</v>
      </c>
      <c r="D1130" s="176" t="s">
        <v>8144</v>
      </c>
      <c r="E1130" s="175" t="s">
        <v>8144</v>
      </c>
      <c r="F1130" s="176" t="s">
        <v>8148</v>
      </c>
      <c r="G1130" s="177"/>
      <c r="H1130" s="177"/>
      <c r="I1130" s="176" t="s">
        <v>8137</v>
      </c>
      <c r="J1130" s="178">
        <v>117.82178217821782</v>
      </c>
      <c r="K1130" s="55">
        <v>13</v>
      </c>
      <c r="L1130" s="176" t="s">
        <v>8138</v>
      </c>
      <c r="M1130" s="176" t="s">
        <v>3186</v>
      </c>
      <c r="N1130" s="176" t="s">
        <v>3160</v>
      </c>
      <c r="O1130" s="56">
        <v>1</v>
      </c>
      <c r="P1130" s="176" t="s">
        <v>8139</v>
      </c>
    </row>
    <row r="1131" spans="1:16" ht="20.100000000000001" customHeight="1" x14ac:dyDescent="0.25">
      <c r="A1131" s="175">
        <v>1127</v>
      </c>
      <c r="B1131" s="176" t="s">
        <v>8134</v>
      </c>
      <c r="C1131" s="176" t="s">
        <v>8148</v>
      </c>
      <c r="D1131" s="176" t="s">
        <v>8144</v>
      </c>
      <c r="E1131" s="175" t="s">
        <v>8144</v>
      </c>
      <c r="F1131" s="176" t="s">
        <v>8148</v>
      </c>
      <c r="G1131" s="177"/>
      <c r="H1131" s="177"/>
      <c r="I1131" s="176" t="s">
        <v>8137</v>
      </c>
      <c r="J1131" s="178">
        <v>33.663366336633665</v>
      </c>
      <c r="K1131" s="55">
        <v>13</v>
      </c>
      <c r="L1131" s="176" t="s">
        <v>8138</v>
      </c>
      <c r="M1131" s="176" t="s">
        <v>3186</v>
      </c>
      <c r="N1131" s="176" t="s">
        <v>3160</v>
      </c>
      <c r="O1131" s="56">
        <v>1</v>
      </c>
      <c r="P1131" s="176" t="s">
        <v>8139</v>
      </c>
    </row>
    <row r="1132" spans="1:16" ht="20.100000000000001" customHeight="1" x14ac:dyDescent="0.25">
      <c r="A1132" s="175">
        <v>1128</v>
      </c>
      <c r="B1132" s="176" t="s">
        <v>8134</v>
      </c>
      <c r="C1132" s="176" t="s">
        <v>8148</v>
      </c>
      <c r="D1132" s="176" t="s">
        <v>8144</v>
      </c>
      <c r="E1132" s="175" t="s">
        <v>8144</v>
      </c>
      <c r="F1132" s="176" t="s">
        <v>8148</v>
      </c>
      <c r="G1132" s="177"/>
      <c r="H1132" s="177"/>
      <c r="I1132" s="176" t="s">
        <v>8137</v>
      </c>
      <c r="J1132" s="178">
        <v>125.74257425742574</v>
      </c>
      <c r="K1132" s="55">
        <v>13</v>
      </c>
      <c r="L1132" s="176" t="s">
        <v>8138</v>
      </c>
      <c r="M1132" s="176" t="s">
        <v>3186</v>
      </c>
      <c r="N1132" s="176" t="s">
        <v>3160</v>
      </c>
      <c r="O1132" s="56">
        <v>1</v>
      </c>
      <c r="P1132" s="176" t="s">
        <v>8139</v>
      </c>
    </row>
    <row r="1133" spans="1:16" ht="20.100000000000001" customHeight="1" x14ac:dyDescent="0.25">
      <c r="A1133" s="175">
        <v>1129</v>
      </c>
      <c r="B1133" s="176" t="s">
        <v>8134</v>
      </c>
      <c r="C1133" s="176" t="s">
        <v>8148</v>
      </c>
      <c r="D1133" s="176" t="s">
        <v>8144</v>
      </c>
      <c r="E1133" s="175" t="s">
        <v>8144</v>
      </c>
      <c r="F1133" s="176" t="s">
        <v>8148</v>
      </c>
      <c r="G1133" s="177"/>
      <c r="H1133" s="177"/>
      <c r="I1133" s="176" t="s">
        <v>8137</v>
      </c>
      <c r="J1133" s="178">
        <v>126.73267326732673</v>
      </c>
      <c r="K1133" s="55">
        <v>13</v>
      </c>
      <c r="L1133" s="176" t="s">
        <v>8138</v>
      </c>
      <c r="M1133" s="176" t="s">
        <v>3186</v>
      </c>
      <c r="N1133" s="176" t="s">
        <v>3160</v>
      </c>
      <c r="O1133" s="56">
        <v>1</v>
      </c>
      <c r="P1133" s="176" t="s">
        <v>8139</v>
      </c>
    </row>
    <row r="1134" spans="1:16" ht="20.100000000000001" customHeight="1" x14ac:dyDescent="0.25">
      <c r="A1134" s="175">
        <v>1130</v>
      </c>
      <c r="B1134" s="176" t="s">
        <v>8134</v>
      </c>
      <c r="C1134" s="176" t="s">
        <v>8148</v>
      </c>
      <c r="D1134" s="176" t="s">
        <v>8144</v>
      </c>
      <c r="E1134" s="175" t="s">
        <v>8144</v>
      </c>
      <c r="F1134" s="176" t="s">
        <v>8148</v>
      </c>
      <c r="G1134" s="177"/>
      <c r="H1134" s="177"/>
      <c r="I1134" s="176" t="s">
        <v>8137</v>
      </c>
      <c r="J1134" s="178">
        <v>39.603960396039604</v>
      </c>
      <c r="K1134" s="55">
        <v>13</v>
      </c>
      <c r="L1134" s="176" t="s">
        <v>8138</v>
      </c>
      <c r="M1134" s="176" t="s">
        <v>3186</v>
      </c>
      <c r="N1134" s="176" t="s">
        <v>3160</v>
      </c>
      <c r="O1134" s="56">
        <v>1</v>
      </c>
      <c r="P1134" s="176" t="s">
        <v>8139</v>
      </c>
    </row>
    <row r="1135" spans="1:16" ht="20.100000000000001" customHeight="1" x14ac:dyDescent="0.25">
      <c r="A1135" s="175">
        <v>1131</v>
      </c>
      <c r="B1135" s="176" t="s">
        <v>8134</v>
      </c>
      <c r="C1135" s="176" t="s">
        <v>8148</v>
      </c>
      <c r="D1135" s="176" t="s">
        <v>8144</v>
      </c>
      <c r="E1135" s="175" t="s">
        <v>8144</v>
      </c>
      <c r="F1135" s="176" t="s">
        <v>8148</v>
      </c>
      <c r="G1135" s="177"/>
      <c r="H1135" s="177"/>
      <c r="I1135" s="176" t="s">
        <v>8137</v>
      </c>
      <c r="J1135" s="178">
        <v>123.76237623762376</v>
      </c>
      <c r="K1135" s="55">
        <v>13</v>
      </c>
      <c r="L1135" s="176" t="s">
        <v>8138</v>
      </c>
      <c r="M1135" s="176" t="s">
        <v>3186</v>
      </c>
      <c r="N1135" s="176" t="s">
        <v>3160</v>
      </c>
      <c r="O1135" s="56">
        <v>1</v>
      </c>
      <c r="P1135" s="176" t="s">
        <v>8139</v>
      </c>
    </row>
    <row r="1136" spans="1:16" ht="20.100000000000001" customHeight="1" x14ac:dyDescent="0.25">
      <c r="A1136" s="175">
        <v>1132</v>
      </c>
      <c r="B1136" s="176" t="s">
        <v>8134</v>
      </c>
      <c r="C1136" s="176" t="s">
        <v>8148</v>
      </c>
      <c r="D1136" s="176" t="s">
        <v>8144</v>
      </c>
      <c r="E1136" s="175" t="s">
        <v>8144</v>
      </c>
      <c r="F1136" s="176" t="s">
        <v>8148</v>
      </c>
      <c r="G1136" s="177"/>
      <c r="H1136" s="177"/>
      <c r="I1136" s="176" t="s">
        <v>8137</v>
      </c>
      <c r="J1136" s="178">
        <v>125.74257425742574</v>
      </c>
      <c r="K1136" s="55">
        <v>13</v>
      </c>
      <c r="L1136" s="176" t="s">
        <v>8138</v>
      </c>
      <c r="M1136" s="176" t="s">
        <v>3186</v>
      </c>
      <c r="N1136" s="176" t="s">
        <v>3160</v>
      </c>
      <c r="O1136" s="56">
        <v>1</v>
      </c>
      <c r="P1136" s="176" t="s">
        <v>8139</v>
      </c>
    </row>
    <row r="1137" spans="1:16" ht="20.100000000000001" customHeight="1" x14ac:dyDescent="0.25">
      <c r="A1137" s="175">
        <v>1133</v>
      </c>
      <c r="B1137" s="176" t="s">
        <v>8134</v>
      </c>
      <c r="C1137" s="176" t="s">
        <v>8148</v>
      </c>
      <c r="D1137" s="176" t="s">
        <v>8144</v>
      </c>
      <c r="E1137" s="175" t="s">
        <v>8144</v>
      </c>
      <c r="F1137" s="176" t="s">
        <v>8148</v>
      </c>
      <c r="G1137" s="177"/>
      <c r="H1137" s="177"/>
      <c r="I1137" s="176" t="s">
        <v>8137</v>
      </c>
      <c r="J1137" s="178">
        <v>135.64356435643563</v>
      </c>
      <c r="K1137" s="55">
        <v>13</v>
      </c>
      <c r="L1137" s="176" t="s">
        <v>8138</v>
      </c>
      <c r="M1137" s="176" t="s">
        <v>3186</v>
      </c>
      <c r="N1137" s="176" t="s">
        <v>3160</v>
      </c>
      <c r="O1137" s="56">
        <v>1</v>
      </c>
      <c r="P1137" s="176" t="s">
        <v>8139</v>
      </c>
    </row>
    <row r="1138" spans="1:16" ht="20.100000000000001" customHeight="1" x14ac:dyDescent="0.25">
      <c r="A1138" s="175">
        <v>1134</v>
      </c>
      <c r="B1138" s="176" t="s">
        <v>8134</v>
      </c>
      <c r="C1138" s="176" t="s">
        <v>8148</v>
      </c>
      <c r="D1138" s="176" t="s">
        <v>8144</v>
      </c>
      <c r="E1138" s="175" t="s">
        <v>8144</v>
      </c>
      <c r="F1138" s="176" t="s">
        <v>8148</v>
      </c>
      <c r="G1138" s="177"/>
      <c r="H1138" s="177"/>
      <c r="I1138" s="176" t="s">
        <v>8137</v>
      </c>
      <c r="J1138" s="178">
        <v>93.069306930693074</v>
      </c>
      <c r="K1138" s="55">
        <v>13</v>
      </c>
      <c r="L1138" s="176" t="s">
        <v>8138</v>
      </c>
      <c r="M1138" s="176" t="s">
        <v>3186</v>
      </c>
      <c r="N1138" s="176" t="s">
        <v>3160</v>
      </c>
      <c r="O1138" s="56">
        <v>1</v>
      </c>
      <c r="P1138" s="176" t="s">
        <v>8139</v>
      </c>
    </row>
    <row r="1139" spans="1:16" ht="20.100000000000001" customHeight="1" x14ac:dyDescent="0.25">
      <c r="A1139" s="175">
        <v>1135</v>
      </c>
      <c r="B1139" s="176" t="s">
        <v>8134</v>
      </c>
      <c r="C1139" s="176" t="s">
        <v>8148</v>
      </c>
      <c r="D1139" s="176" t="s">
        <v>8144</v>
      </c>
      <c r="E1139" s="175" t="s">
        <v>8144</v>
      </c>
      <c r="F1139" s="176" t="s">
        <v>8148</v>
      </c>
      <c r="G1139" s="177"/>
      <c r="H1139" s="177"/>
      <c r="I1139" s="176" t="s">
        <v>8137</v>
      </c>
      <c r="J1139" s="178">
        <v>92.079207920792072</v>
      </c>
      <c r="K1139" s="55">
        <v>13</v>
      </c>
      <c r="L1139" s="176" t="s">
        <v>8138</v>
      </c>
      <c r="M1139" s="176" t="s">
        <v>3186</v>
      </c>
      <c r="N1139" s="176" t="s">
        <v>3160</v>
      </c>
      <c r="O1139" s="56">
        <v>1</v>
      </c>
      <c r="P1139" s="176" t="s">
        <v>8139</v>
      </c>
    </row>
    <row r="1140" spans="1:16" ht="20.100000000000001" customHeight="1" x14ac:dyDescent="0.25">
      <c r="A1140" s="175">
        <v>1136</v>
      </c>
      <c r="B1140" s="176" t="s">
        <v>8134</v>
      </c>
      <c r="C1140" s="176" t="s">
        <v>8148</v>
      </c>
      <c r="D1140" s="176" t="s">
        <v>8144</v>
      </c>
      <c r="E1140" s="175" t="s">
        <v>8144</v>
      </c>
      <c r="F1140" s="176" t="s">
        <v>8148</v>
      </c>
      <c r="G1140" s="177"/>
      <c r="H1140" s="177"/>
      <c r="I1140" s="176" t="s">
        <v>8137</v>
      </c>
      <c r="J1140" s="178">
        <v>91.089108910891085</v>
      </c>
      <c r="K1140" s="55">
        <v>13</v>
      </c>
      <c r="L1140" s="176" t="s">
        <v>8138</v>
      </c>
      <c r="M1140" s="176" t="s">
        <v>3186</v>
      </c>
      <c r="N1140" s="176" t="s">
        <v>3160</v>
      </c>
      <c r="O1140" s="56">
        <v>1</v>
      </c>
      <c r="P1140" s="176" t="s">
        <v>8139</v>
      </c>
    </row>
    <row r="1141" spans="1:16" ht="20.100000000000001" customHeight="1" x14ac:dyDescent="0.25">
      <c r="A1141" s="175">
        <v>1137</v>
      </c>
      <c r="B1141" s="176" t="s">
        <v>8134</v>
      </c>
      <c r="C1141" s="176" t="s">
        <v>8148</v>
      </c>
      <c r="D1141" s="176" t="s">
        <v>8144</v>
      </c>
      <c r="E1141" s="175" t="s">
        <v>8144</v>
      </c>
      <c r="F1141" s="176" t="s">
        <v>8148</v>
      </c>
      <c r="G1141" s="177"/>
      <c r="H1141" s="177"/>
      <c r="I1141" s="176" t="s">
        <v>8137</v>
      </c>
      <c r="J1141" s="178">
        <v>43.564356435643568</v>
      </c>
      <c r="K1141" s="55">
        <v>13</v>
      </c>
      <c r="L1141" s="176" t="s">
        <v>8138</v>
      </c>
      <c r="M1141" s="176" t="s">
        <v>3186</v>
      </c>
      <c r="N1141" s="176" t="s">
        <v>3160</v>
      </c>
      <c r="O1141" s="56">
        <v>1</v>
      </c>
      <c r="P1141" s="176" t="s">
        <v>8139</v>
      </c>
    </row>
    <row r="1142" spans="1:16" ht="20.100000000000001" customHeight="1" x14ac:dyDescent="0.25">
      <c r="A1142" s="175">
        <v>1138</v>
      </c>
      <c r="B1142" s="176" t="s">
        <v>8134</v>
      </c>
      <c r="C1142" s="176" t="s">
        <v>8148</v>
      </c>
      <c r="D1142" s="176" t="s">
        <v>8144</v>
      </c>
      <c r="E1142" s="175" t="s">
        <v>8144</v>
      </c>
      <c r="F1142" s="176" t="s">
        <v>8148</v>
      </c>
      <c r="G1142" s="177"/>
      <c r="H1142" s="177"/>
      <c r="I1142" s="176" t="s">
        <v>8137</v>
      </c>
      <c r="J1142" s="178">
        <v>101.98019801980197</v>
      </c>
      <c r="K1142" s="55">
        <v>12</v>
      </c>
      <c r="L1142" s="176" t="s">
        <v>8138</v>
      </c>
      <c r="M1142" s="176" t="s">
        <v>3186</v>
      </c>
      <c r="N1142" s="176" t="s">
        <v>3173</v>
      </c>
      <c r="O1142" s="56">
        <v>1</v>
      </c>
      <c r="P1142" s="176" t="s">
        <v>8139</v>
      </c>
    </row>
    <row r="1143" spans="1:16" ht="20.100000000000001" customHeight="1" x14ac:dyDescent="0.25">
      <c r="A1143" s="175">
        <v>1139</v>
      </c>
      <c r="B1143" s="176" t="s">
        <v>8134</v>
      </c>
      <c r="C1143" s="176" t="s">
        <v>8148</v>
      </c>
      <c r="D1143" s="176" t="s">
        <v>8144</v>
      </c>
      <c r="E1143" s="175" t="s">
        <v>8144</v>
      </c>
      <c r="F1143" s="176" t="s">
        <v>8148</v>
      </c>
      <c r="G1143" s="177"/>
      <c r="H1143" s="177"/>
      <c r="I1143" s="176" t="s">
        <v>8137</v>
      </c>
      <c r="J1143" s="178">
        <v>90.099009900990097</v>
      </c>
      <c r="K1143" s="55">
        <v>13</v>
      </c>
      <c r="L1143" s="176" t="s">
        <v>8138</v>
      </c>
      <c r="M1143" s="176" t="s">
        <v>3186</v>
      </c>
      <c r="N1143" s="176" t="s">
        <v>3160</v>
      </c>
      <c r="O1143" s="56">
        <v>1</v>
      </c>
      <c r="P1143" s="176" t="s">
        <v>8139</v>
      </c>
    </row>
    <row r="1144" spans="1:16" ht="20.100000000000001" customHeight="1" x14ac:dyDescent="0.25">
      <c r="A1144" s="175">
        <v>1140</v>
      </c>
      <c r="B1144" s="176" t="s">
        <v>8134</v>
      </c>
      <c r="C1144" s="176" t="s">
        <v>8148</v>
      </c>
      <c r="D1144" s="176" t="s">
        <v>8144</v>
      </c>
      <c r="E1144" s="175" t="s">
        <v>8144</v>
      </c>
      <c r="F1144" s="176" t="s">
        <v>8148</v>
      </c>
      <c r="G1144" s="177"/>
      <c r="H1144" s="177"/>
      <c r="I1144" s="176" t="s">
        <v>8137</v>
      </c>
      <c r="J1144" s="178">
        <v>98.019801980198025</v>
      </c>
      <c r="K1144" s="55">
        <v>13</v>
      </c>
      <c r="L1144" s="176" t="s">
        <v>8138</v>
      </c>
      <c r="M1144" s="176" t="s">
        <v>3186</v>
      </c>
      <c r="N1144" s="176" t="s">
        <v>3160</v>
      </c>
      <c r="O1144" s="56">
        <v>1</v>
      </c>
      <c r="P1144" s="176" t="s">
        <v>8139</v>
      </c>
    </row>
    <row r="1145" spans="1:16" ht="20.100000000000001" customHeight="1" x14ac:dyDescent="0.25">
      <c r="A1145" s="175">
        <v>1141</v>
      </c>
      <c r="B1145" s="176" t="s">
        <v>8134</v>
      </c>
      <c r="C1145" s="176" t="s">
        <v>8148</v>
      </c>
      <c r="D1145" s="176" t="s">
        <v>8144</v>
      </c>
      <c r="E1145" s="175" t="s">
        <v>8144</v>
      </c>
      <c r="F1145" s="176" t="s">
        <v>8148</v>
      </c>
      <c r="G1145" s="177"/>
      <c r="H1145" s="177"/>
      <c r="I1145" s="176" t="s">
        <v>8137</v>
      </c>
      <c r="J1145" s="178">
        <v>96.039603960396036</v>
      </c>
      <c r="K1145" s="55">
        <v>13</v>
      </c>
      <c r="L1145" s="176" t="s">
        <v>8138</v>
      </c>
      <c r="M1145" s="176" t="s">
        <v>3186</v>
      </c>
      <c r="N1145" s="176" t="s">
        <v>3160</v>
      </c>
      <c r="O1145" s="56">
        <v>1</v>
      </c>
      <c r="P1145" s="176" t="s">
        <v>8139</v>
      </c>
    </row>
    <row r="1146" spans="1:16" ht="20.100000000000001" customHeight="1" x14ac:dyDescent="0.25">
      <c r="A1146" s="175">
        <v>1142</v>
      </c>
      <c r="B1146" s="176" t="s">
        <v>8134</v>
      </c>
      <c r="C1146" s="176" t="s">
        <v>8148</v>
      </c>
      <c r="D1146" s="176" t="s">
        <v>8144</v>
      </c>
      <c r="E1146" s="175" t="s">
        <v>8144</v>
      </c>
      <c r="F1146" s="176" t="s">
        <v>8148</v>
      </c>
      <c r="G1146" s="177"/>
      <c r="H1146" s="177"/>
      <c r="I1146" s="176" t="s">
        <v>8137</v>
      </c>
      <c r="J1146" s="178">
        <v>39.603960396039604</v>
      </c>
      <c r="K1146" s="55">
        <v>13</v>
      </c>
      <c r="L1146" s="176" t="s">
        <v>8138</v>
      </c>
      <c r="M1146" s="176" t="s">
        <v>3186</v>
      </c>
      <c r="N1146" s="176" t="s">
        <v>3160</v>
      </c>
      <c r="O1146" s="56">
        <v>1</v>
      </c>
      <c r="P1146" s="176" t="s">
        <v>8139</v>
      </c>
    </row>
    <row r="1147" spans="1:16" ht="20.100000000000001" customHeight="1" x14ac:dyDescent="0.25">
      <c r="A1147" s="175">
        <v>1143</v>
      </c>
      <c r="B1147" s="176" t="s">
        <v>8134</v>
      </c>
      <c r="C1147" s="176" t="s">
        <v>8148</v>
      </c>
      <c r="D1147" s="176" t="s">
        <v>8144</v>
      </c>
      <c r="E1147" s="175" t="s">
        <v>8144</v>
      </c>
      <c r="F1147" s="176" t="s">
        <v>8148</v>
      </c>
      <c r="G1147" s="177"/>
      <c r="H1147" s="177"/>
      <c r="I1147" s="176" t="s">
        <v>8137</v>
      </c>
      <c r="J1147" s="178">
        <v>114.85148514851485</v>
      </c>
      <c r="K1147" s="55">
        <v>13</v>
      </c>
      <c r="L1147" s="176" t="s">
        <v>8138</v>
      </c>
      <c r="M1147" s="176" t="s">
        <v>3186</v>
      </c>
      <c r="N1147" s="176" t="s">
        <v>3160</v>
      </c>
      <c r="O1147" s="56">
        <v>1</v>
      </c>
      <c r="P1147" s="176" t="s">
        <v>8139</v>
      </c>
    </row>
    <row r="1148" spans="1:16" ht="20.100000000000001" customHeight="1" x14ac:dyDescent="0.25">
      <c r="A1148" s="175">
        <v>1144</v>
      </c>
      <c r="B1148" s="176" t="s">
        <v>8134</v>
      </c>
      <c r="C1148" s="176" t="s">
        <v>8148</v>
      </c>
      <c r="D1148" s="176" t="s">
        <v>8144</v>
      </c>
      <c r="E1148" s="175" t="s">
        <v>8144</v>
      </c>
      <c r="F1148" s="176" t="s">
        <v>8148</v>
      </c>
      <c r="G1148" s="177"/>
      <c r="H1148" s="177"/>
      <c r="I1148" s="176" t="s">
        <v>8137</v>
      </c>
      <c r="J1148" s="178">
        <v>113.86138613861387</v>
      </c>
      <c r="K1148" s="55">
        <v>13</v>
      </c>
      <c r="L1148" s="176" t="s">
        <v>8138</v>
      </c>
      <c r="M1148" s="176" t="s">
        <v>3186</v>
      </c>
      <c r="N1148" s="176" t="s">
        <v>3160</v>
      </c>
      <c r="O1148" s="56">
        <v>1</v>
      </c>
      <c r="P1148" s="176" t="s">
        <v>8139</v>
      </c>
    </row>
    <row r="1149" spans="1:16" ht="20.100000000000001" customHeight="1" x14ac:dyDescent="0.25">
      <c r="A1149" s="175">
        <v>1145</v>
      </c>
      <c r="B1149" s="176" t="s">
        <v>8134</v>
      </c>
      <c r="C1149" s="176" t="s">
        <v>8148</v>
      </c>
      <c r="D1149" s="176" t="s">
        <v>8144</v>
      </c>
      <c r="E1149" s="175" t="s">
        <v>8144</v>
      </c>
      <c r="F1149" s="176" t="s">
        <v>8148</v>
      </c>
      <c r="G1149" s="177"/>
      <c r="H1149" s="177"/>
      <c r="I1149" s="176" t="s">
        <v>8137</v>
      </c>
      <c r="J1149" s="178">
        <v>77.227722772277232</v>
      </c>
      <c r="K1149" s="55">
        <v>13</v>
      </c>
      <c r="L1149" s="176" t="s">
        <v>8138</v>
      </c>
      <c r="M1149" s="176" t="s">
        <v>3186</v>
      </c>
      <c r="N1149" s="176" t="s">
        <v>3160</v>
      </c>
      <c r="O1149" s="56">
        <v>1</v>
      </c>
      <c r="P1149" s="176" t="s">
        <v>8139</v>
      </c>
    </row>
    <row r="1150" spans="1:16" ht="20.100000000000001" customHeight="1" x14ac:dyDescent="0.25">
      <c r="A1150" s="175">
        <v>1146</v>
      </c>
      <c r="B1150" s="176" t="s">
        <v>8134</v>
      </c>
      <c r="C1150" s="176" t="s">
        <v>8148</v>
      </c>
      <c r="D1150" s="176" t="s">
        <v>8144</v>
      </c>
      <c r="E1150" s="175" t="s">
        <v>8144</v>
      </c>
      <c r="F1150" s="176" t="s">
        <v>8148</v>
      </c>
      <c r="G1150" s="177"/>
      <c r="H1150" s="177"/>
      <c r="I1150" s="176" t="s">
        <v>8137</v>
      </c>
      <c r="J1150" s="178">
        <v>49.504950495049506</v>
      </c>
      <c r="K1150" s="55">
        <v>12</v>
      </c>
      <c r="L1150" s="176" t="s">
        <v>8138</v>
      </c>
      <c r="M1150" s="176" t="s">
        <v>3186</v>
      </c>
      <c r="N1150" s="176" t="s">
        <v>3173</v>
      </c>
      <c r="O1150" s="56">
        <v>1</v>
      </c>
      <c r="P1150" s="176" t="s">
        <v>8139</v>
      </c>
    </row>
    <row r="1151" spans="1:16" ht="20.100000000000001" customHeight="1" x14ac:dyDescent="0.25">
      <c r="A1151" s="175">
        <v>1147</v>
      </c>
      <c r="B1151" s="176" t="s">
        <v>8134</v>
      </c>
      <c r="C1151" s="176" t="s">
        <v>8148</v>
      </c>
      <c r="D1151" s="176" t="s">
        <v>8144</v>
      </c>
      <c r="E1151" s="175" t="s">
        <v>8144</v>
      </c>
      <c r="F1151" s="176" t="s">
        <v>8148</v>
      </c>
      <c r="G1151" s="177"/>
      <c r="H1151" s="177"/>
      <c r="I1151" s="176" t="s">
        <v>8137</v>
      </c>
      <c r="J1151" s="178">
        <v>20.792079207920793</v>
      </c>
      <c r="K1151" s="55">
        <v>12</v>
      </c>
      <c r="L1151" s="176" t="s">
        <v>8138</v>
      </c>
      <c r="M1151" s="176" t="s">
        <v>3186</v>
      </c>
      <c r="N1151" s="176" t="s">
        <v>3173</v>
      </c>
      <c r="O1151" s="56">
        <v>1</v>
      </c>
      <c r="P1151" s="176" t="s">
        <v>8139</v>
      </c>
    </row>
    <row r="1152" spans="1:16" ht="20.100000000000001" customHeight="1" x14ac:dyDescent="0.25">
      <c r="A1152" s="175">
        <v>1148</v>
      </c>
      <c r="B1152" s="176" t="s">
        <v>8134</v>
      </c>
      <c r="C1152" s="176" t="s">
        <v>8148</v>
      </c>
      <c r="D1152" s="176" t="s">
        <v>8144</v>
      </c>
      <c r="E1152" s="175" t="s">
        <v>8144</v>
      </c>
      <c r="F1152" s="176" t="s">
        <v>8148</v>
      </c>
      <c r="G1152" s="177"/>
      <c r="H1152" s="177"/>
      <c r="I1152" s="176" t="s">
        <v>8137</v>
      </c>
      <c r="J1152" s="178">
        <v>70.297029702970292</v>
      </c>
      <c r="K1152" s="55">
        <v>13</v>
      </c>
      <c r="L1152" s="176" t="s">
        <v>8138</v>
      </c>
      <c r="M1152" s="176" t="s">
        <v>3186</v>
      </c>
      <c r="N1152" s="176" t="s">
        <v>3160</v>
      </c>
      <c r="O1152" s="56">
        <v>1</v>
      </c>
      <c r="P1152" s="176" t="s">
        <v>8139</v>
      </c>
    </row>
    <row r="1153" spans="1:16" ht="20.100000000000001" customHeight="1" x14ac:dyDescent="0.25">
      <c r="A1153" s="175">
        <v>1149</v>
      </c>
      <c r="B1153" s="176" t="s">
        <v>8134</v>
      </c>
      <c r="C1153" s="176" t="s">
        <v>8148</v>
      </c>
      <c r="D1153" s="176" t="s">
        <v>8144</v>
      </c>
      <c r="E1153" s="175" t="s">
        <v>8144</v>
      </c>
      <c r="F1153" s="176" t="s">
        <v>8148</v>
      </c>
      <c r="G1153" s="177"/>
      <c r="H1153" s="177"/>
      <c r="I1153" s="176" t="s">
        <v>8142</v>
      </c>
      <c r="J1153" s="178">
        <v>107.92079207920791</v>
      </c>
      <c r="K1153" s="55">
        <v>11</v>
      </c>
      <c r="L1153" s="176" t="s">
        <v>8138</v>
      </c>
      <c r="M1153" s="176" t="s">
        <v>3186</v>
      </c>
      <c r="N1153" s="176" t="s">
        <v>5704</v>
      </c>
      <c r="O1153" s="56">
        <v>1</v>
      </c>
      <c r="P1153" s="176" t="s">
        <v>8139</v>
      </c>
    </row>
    <row r="1154" spans="1:16" ht="20.100000000000001" customHeight="1" x14ac:dyDescent="0.25">
      <c r="A1154" s="175">
        <v>1150</v>
      </c>
      <c r="B1154" s="176" t="s">
        <v>8134</v>
      </c>
      <c r="C1154" s="176" t="s">
        <v>8148</v>
      </c>
      <c r="D1154" s="176" t="s">
        <v>8144</v>
      </c>
      <c r="E1154" s="175" t="s">
        <v>8144</v>
      </c>
      <c r="F1154" s="176" t="s">
        <v>8148</v>
      </c>
      <c r="G1154" s="177"/>
      <c r="H1154" s="177"/>
      <c r="I1154" s="176" t="s">
        <v>8142</v>
      </c>
      <c r="J1154" s="178">
        <v>114.85148514851485</v>
      </c>
      <c r="K1154" s="55">
        <v>11</v>
      </c>
      <c r="L1154" s="176" t="s">
        <v>8138</v>
      </c>
      <c r="M1154" s="176" t="s">
        <v>3186</v>
      </c>
      <c r="N1154" s="176" t="s">
        <v>5704</v>
      </c>
      <c r="O1154" s="56">
        <v>1</v>
      </c>
      <c r="P1154" s="176" t="s">
        <v>8139</v>
      </c>
    </row>
    <row r="1155" spans="1:16" ht="20.100000000000001" customHeight="1" x14ac:dyDescent="0.25">
      <c r="A1155" s="175">
        <v>1151</v>
      </c>
      <c r="B1155" s="176" t="s">
        <v>8134</v>
      </c>
      <c r="C1155" s="176" t="s">
        <v>8148</v>
      </c>
      <c r="D1155" s="176" t="s">
        <v>8144</v>
      </c>
      <c r="E1155" s="175" t="s">
        <v>8144</v>
      </c>
      <c r="F1155" s="176" t="s">
        <v>8148</v>
      </c>
      <c r="G1155" s="177"/>
      <c r="H1155" s="177"/>
      <c r="I1155" s="176" t="s">
        <v>8137</v>
      </c>
      <c r="J1155" s="178">
        <v>171.28712871287129</v>
      </c>
      <c r="K1155" s="55">
        <v>12</v>
      </c>
      <c r="L1155" s="176" t="s">
        <v>8138</v>
      </c>
      <c r="M1155" s="176" t="s">
        <v>3186</v>
      </c>
      <c r="N1155" s="176" t="s">
        <v>3173</v>
      </c>
      <c r="O1155" s="56">
        <v>1</v>
      </c>
      <c r="P1155" s="176" t="s">
        <v>8139</v>
      </c>
    </row>
    <row r="1156" spans="1:16" ht="20.100000000000001" customHeight="1" x14ac:dyDescent="0.25">
      <c r="A1156" s="175">
        <v>1152</v>
      </c>
      <c r="B1156" s="176" t="s">
        <v>8134</v>
      </c>
      <c r="C1156" s="176" t="s">
        <v>8148</v>
      </c>
      <c r="D1156" s="176" t="s">
        <v>8144</v>
      </c>
      <c r="E1156" s="175" t="s">
        <v>8144</v>
      </c>
      <c r="F1156" s="176" t="s">
        <v>8148</v>
      </c>
      <c r="G1156" s="177"/>
      <c r="H1156" s="177"/>
      <c r="I1156" s="176" t="s">
        <v>8137</v>
      </c>
      <c r="J1156" s="178">
        <v>168.31683168316832</v>
      </c>
      <c r="K1156" s="55">
        <v>12</v>
      </c>
      <c r="L1156" s="176" t="s">
        <v>8138</v>
      </c>
      <c r="M1156" s="176" t="s">
        <v>3186</v>
      </c>
      <c r="N1156" s="176" t="s">
        <v>3173</v>
      </c>
      <c r="O1156" s="56">
        <v>1</v>
      </c>
      <c r="P1156" s="176" t="s">
        <v>8139</v>
      </c>
    </row>
    <row r="1157" spans="1:16" ht="20.100000000000001" customHeight="1" x14ac:dyDescent="0.25">
      <c r="A1157" s="175">
        <v>1153</v>
      </c>
      <c r="B1157" s="176" t="s">
        <v>8134</v>
      </c>
      <c r="C1157" s="176" t="s">
        <v>8148</v>
      </c>
      <c r="D1157" s="176" t="s">
        <v>8144</v>
      </c>
      <c r="E1157" s="175" t="s">
        <v>8144</v>
      </c>
      <c r="F1157" s="176" t="s">
        <v>8148</v>
      </c>
      <c r="G1157" s="177"/>
      <c r="H1157" s="177"/>
      <c r="I1157" s="176" t="s">
        <v>8137</v>
      </c>
      <c r="J1157" s="178">
        <v>188.11881188118812</v>
      </c>
      <c r="K1157" s="55">
        <v>12</v>
      </c>
      <c r="L1157" s="176" t="s">
        <v>8138</v>
      </c>
      <c r="M1157" s="176" t="s">
        <v>3186</v>
      </c>
      <c r="N1157" s="176" t="s">
        <v>3173</v>
      </c>
      <c r="O1157" s="56">
        <v>1</v>
      </c>
      <c r="P1157" s="176" t="s">
        <v>8139</v>
      </c>
    </row>
    <row r="1158" spans="1:16" ht="20.100000000000001" customHeight="1" x14ac:dyDescent="0.25">
      <c r="A1158" s="175">
        <v>1154</v>
      </c>
      <c r="B1158" s="176" t="s">
        <v>8134</v>
      </c>
      <c r="C1158" s="176" t="s">
        <v>8148</v>
      </c>
      <c r="D1158" s="176" t="s">
        <v>8144</v>
      </c>
      <c r="E1158" s="175" t="s">
        <v>8144</v>
      </c>
      <c r="F1158" s="176" t="s">
        <v>8148</v>
      </c>
      <c r="G1158" s="177"/>
      <c r="H1158" s="177"/>
      <c r="I1158" s="176" t="s">
        <v>8137</v>
      </c>
      <c r="J1158" s="178">
        <v>184.15841584158414</v>
      </c>
      <c r="K1158" s="55">
        <v>12</v>
      </c>
      <c r="L1158" s="176" t="s">
        <v>8138</v>
      </c>
      <c r="M1158" s="176" t="s">
        <v>3186</v>
      </c>
      <c r="N1158" s="176" t="s">
        <v>3173</v>
      </c>
      <c r="O1158" s="56">
        <v>1</v>
      </c>
      <c r="P1158" s="176" t="s">
        <v>8139</v>
      </c>
    </row>
    <row r="1159" spans="1:16" ht="20.100000000000001" customHeight="1" x14ac:dyDescent="0.25">
      <c r="A1159" s="175">
        <v>1155</v>
      </c>
      <c r="B1159" s="176" t="s">
        <v>8134</v>
      </c>
      <c r="C1159" s="176" t="s">
        <v>8148</v>
      </c>
      <c r="D1159" s="176" t="s">
        <v>8144</v>
      </c>
      <c r="E1159" s="175" t="s">
        <v>8144</v>
      </c>
      <c r="F1159" s="176" t="s">
        <v>8148</v>
      </c>
      <c r="G1159" s="177"/>
      <c r="H1159" s="177"/>
      <c r="I1159" s="176" t="s">
        <v>8137</v>
      </c>
      <c r="J1159" s="178">
        <v>153.46534653465346</v>
      </c>
      <c r="K1159" s="55">
        <v>12</v>
      </c>
      <c r="L1159" s="176" t="s">
        <v>8138</v>
      </c>
      <c r="M1159" s="176" t="s">
        <v>3186</v>
      </c>
      <c r="N1159" s="176" t="s">
        <v>3173</v>
      </c>
      <c r="O1159" s="56">
        <v>1</v>
      </c>
      <c r="P1159" s="176" t="s">
        <v>8139</v>
      </c>
    </row>
    <row r="1160" spans="1:16" ht="20.100000000000001" customHeight="1" x14ac:dyDescent="0.25">
      <c r="A1160" s="175">
        <v>1156</v>
      </c>
      <c r="B1160" s="176" t="s">
        <v>8134</v>
      </c>
      <c r="C1160" s="176" t="s">
        <v>8148</v>
      </c>
      <c r="D1160" s="176" t="s">
        <v>8144</v>
      </c>
      <c r="E1160" s="175" t="s">
        <v>8144</v>
      </c>
      <c r="F1160" s="176" t="s">
        <v>8148</v>
      </c>
      <c r="G1160" s="177"/>
      <c r="H1160" s="177"/>
      <c r="I1160" s="176" t="s">
        <v>8137</v>
      </c>
      <c r="J1160" s="178">
        <v>38.613861386138616</v>
      </c>
      <c r="K1160" s="55">
        <v>12</v>
      </c>
      <c r="L1160" s="176" t="s">
        <v>8138</v>
      </c>
      <c r="M1160" s="176" t="s">
        <v>3186</v>
      </c>
      <c r="N1160" s="176" t="s">
        <v>3173</v>
      </c>
      <c r="O1160" s="56">
        <v>1</v>
      </c>
      <c r="P1160" s="176" t="s">
        <v>8139</v>
      </c>
    </row>
    <row r="1161" spans="1:16" ht="20.100000000000001" customHeight="1" x14ac:dyDescent="0.25">
      <c r="A1161" s="175">
        <v>1157</v>
      </c>
      <c r="B1161" s="176" t="s">
        <v>8134</v>
      </c>
      <c r="C1161" s="176" t="s">
        <v>8148</v>
      </c>
      <c r="D1161" s="176" t="s">
        <v>8144</v>
      </c>
      <c r="E1161" s="175" t="s">
        <v>8144</v>
      </c>
      <c r="F1161" s="176" t="s">
        <v>8148</v>
      </c>
      <c r="G1161" s="177"/>
      <c r="H1161" s="177"/>
      <c r="I1161" s="176" t="s">
        <v>8137</v>
      </c>
      <c r="J1161" s="178">
        <v>17.821782178217823</v>
      </c>
      <c r="K1161" s="55">
        <v>12</v>
      </c>
      <c r="L1161" s="176" t="s">
        <v>8138</v>
      </c>
      <c r="M1161" s="176" t="s">
        <v>3186</v>
      </c>
      <c r="N1161" s="176" t="s">
        <v>3173</v>
      </c>
      <c r="O1161" s="56">
        <v>1</v>
      </c>
      <c r="P1161" s="176" t="s">
        <v>8139</v>
      </c>
    </row>
    <row r="1162" spans="1:16" ht="20.100000000000001" customHeight="1" x14ac:dyDescent="0.25">
      <c r="A1162" s="175">
        <v>1158</v>
      </c>
      <c r="B1162" s="176" t="s">
        <v>8134</v>
      </c>
      <c r="C1162" s="176" t="s">
        <v>8148</v>
      </c>
      <c r="D1162" s="176" t="s">
        <v>8144</v>
      </c>
      <c r="E1162" s="175" t="s">
        <v>8144</v>
      </c>
      <c r="F1162" s="176" t="s">
        <v>8148</v>
      </c>
      <c r="G1162" s="177"/>
      <c r="H1162" s="177"/>
      <c r="I1162" s="176" t="s">
        <v>8137</v>
      </c>
      <c r="J1162" s="178">
        <v>34.653465346534652</v>
      </c>
      <c r="K1162" s="55">
        <v>12</v>
      </c>
      <c r="L1162" s="176" t="s">
        <v>8138</v>
      </c>
      <c r="M1162" s="176" t="s">
        <v>3186</v>
      </c>
      <c r="N1162" s="176" t="s">
        <v>3173</v>
      </c>
      <c r="O1162" s="56">
        <v>1</v>
      </c>
      <c r="P1162" s="176" t="s">
        <v>8139</v>
      </c>
    </row>
    <row r="1163" spans="1:16" ht="20.100000000000001" customHeight="1" x14ac:dyDescent="0.25">
      <c r="A1163" s="175">
        <v>1159</v>
      </c>
      <c r="B1163" s="176" t="s">
        <v>8134</v>
      </c>
      <c r="C1163" s="176" t="s">
        <v>8148</v>
      </c>
      <c r="D1163" s="176" t="s">
        <v>8144</v>
      </c>
      <c r="E1163" s="175" t="s">
        <v>8144</v>
      </c>
      <c r="F1163" s="176" t="s">
        <v>8148</v>
      </c>
      <c r="G1163" s="177"/>
      <c r="H1163" s="177"/>
      <c r="I1163" s="176" t="s">
        <v>8137</v>
      </c>
      <c r="J1163" s="178">
        <v>34.653465346534652</v>
      </c>
      <c r="K1163" s="55">
        <v>12</v>
      </c>
      <c r="L1163" s="176" t="s">
        <v>8138</v>
      </c>
      <c r="M1163" s="176" t="s">
        <v>3186</v>
      </c>
      <c r="N1163" s="176" t="s">
        <v>3173</v>
      </c>
      <c r="O1163" s="56">
        <v>1</v>
      </c>
      <c r="P1163" s="176" t="s">
        <v>8139</v>
      </c>
    </row>
    <row r="1164" spans="1:16" ht="20.100000000000001" customHeight="1" x14ac:dyDescent="0.25">
      <c r="A1164" s="175">
        <v>1160</v>
      </c>
      <c r="B1164" s="176" t="s">
        <v>8134</v>
      </c>
      <c r="C1164" s="176" t="s">
        <v>8148</v>
      </c>
      <c r="D1164" s="176" t="s">
        <v>8144</v>
      </c>
      <c r="E1164" s="175" t="s">
        <v>8144</v>
      </c>
      <c r="F1164" s="176" t="s">
        <v>8148</v>
      </c>
      <c r="G1164" s="177"/>
      <c r="H1164" s="177"/>
      <c r="I1164" s="176" t="s">
        <v>8137</v>
      </c>
      <c r="J1164" s="178">
        <v>34.653465346534652</v>
      </c>
      <c r="K1164" s="55">
        <v>13</v>
      </c>
      <c r="L1164" s="176" t="s">
        <v>8138</v>
      </c>
      <c r="M1164" s="176" t="s">
        <v>3186</v>
      </c>
      <c r="N1164" s="176" t="s">
        <v>3160</v>
      </c>
      <c r="O1164" s="56">
        <v>2</v>
      </c>
      <c r="P1164" s="176" t="s">
        <v>8139</v>
      </c>
    </row>
    <row r="1165" spans="1:16" ht="20.100000000000001" customHeight="1" x14ac:dyDescent="0.25">
      <c r="A1165" s="175">
        <v>1161</v>
      </c>
      <c r="B1165" s="176" t="s">
        <v>8134</v>
      </c>
      <c r="C1165" s="176" t="s">
        <v>8148</v>
      </c>
      <c r="D1165" s="176" t="s">
        <v>8144</v>
      </c>
      <c r="E1165" s="175" t="s">
        <v>8144</v>
      </c>
      <c r="F1165" s="176" t="s">
        <v>8148</v>
      </c>
      <c r="G1165" s="177"/>
      <c r="H1165" s="177"/>
      <c r="I1165" s="176" t="s">
        <v>8137</v>
      </c>
      <c r="J1165" s="178">
        <v>13.861386138613861</v>
      </c>
      <c r="K1165" s="55">
        <v>13</v>
      </c>
      <c r="L1165" s="176" t="s">
        <v>8138</v>
      </c>
      <c r="M1165" s="176" t="s">
        <v>3186</v>
      </c>
      <c r="N1165" s="176" t="s">
        <v>3160</v>
      </c>
      <c r="O1165" s="56">
        <v>2</v>
      </c>
      <c r="P1165" s="176" t="s">
        <v>8139</v>
      </c>
    </row>
    <row r="1166" spans="1:16" ht="20.100000000000001" customHeight="1" x14ac:dyDescent="0.25">
      <c r="A1166" s="175">
        <v>1162</v>
      </c>
      <c r="B1166" s="176" t="s">
        <v>8134</v>
      </c>
      <c r="C1166" s="176" t="s">
        <v>8148</v>
      </c>
      <c r="D1166" s="176" t="s">
        <v>8144</v>
      </c>
      <c r="E1166" s="175" t="s">
        <v>8144</v>
      </c>
      <c r="F1166" s="176" t="s">
        <v>8148</v>
      </c>
      <c r="G1166" s="177"/>
      <c r="H1166" s="177"/>
      <c r="I1166" s="176" t="s">
        <v>8137</v>
      </c>
      <c r="J1166" s="178">
        <v>72.277227722772281</v>
      </c>
      <c r="K1166" s="55">
        <v>13</v>
      </c>
      <c r="L1166" s="176" t="s">
        <v>8138</v>
      </c>
      <c r="M1166" s="176" t="s">
        <v>3186</v>
      </c>
      <c r="N1166" s="176" t="s">
        <v>3160</v>
      </c>
      <c r="O1166" s="56">
        <v>2</v>
      </c>
      <c r="P1166" s="176" t="s">
        <v>8139</v>
      </c>
    </row>
    <row r="1167" spans="1:16" ht="20.100000000000001" customHeight="1" x14ac:dyDescent="0.25">
      <c r="A1167" s="175">
        <v>1163</v>
      </c>
      <c r="B1167" s="176" t="s">
        <v>8134</v>
      </c>
      <c r="C1167" s="176" t="s">
        <v>8148</v>
      </c>
      <c r="D1167" s="176" t="s">
        <v>8144</v>
      </c>
      <c r="E1167" s="175" t="s">
        <v>8144</v>
      </c>
      <c r="F1167" s="176" t="s">
        <v>8148</v>
      </c>
      <c r="G1167" s="177"/>
      <c r="H1167" s="177"/>
      <c r="I1167" s="176" t="s">
        <v>8137</v>
      </c>
      <c r="J1167" s="178">
        <v>15.841584158415841</v>
      </c>
      <c r="K1167" s="55">
        <v>13</v>
      </c>
      <c r="L1167" s="176" t="s">
        <v>8138</v>
      </c>
      <c r="M1167" s="176" t="s">
        <v>3186</v>
      </c>
      <c r="N1167" s="176" t="s">
        <v>3160</v>
      </c>
      <c r="O1167" s="56">
        <v>2</v>
      </c>
      <c r="P1167" s="176" t="s">
        <v>8139</v>
      </c>
    </row>
    <row r="1168" spans="1:16" ht="20.100000000000001" customHeight="1" x14ac:dyDescent="0.25">
      <c r="A1168" s="175">
        <v>1164</v>
      </c>
      <c r="B1168" s="176" t="s">
        <v>8134</v>
      </c>
      <c r="C1168" s="176" t="s">
        <v>8148</v>
      </c>
      <c r="D1168" s="176" t="s">
        <v>8144</v>
      </c>
      <c r="E1168" s="175" t="s">
        <v>8144</v>
      </c>
      <c r="F1168" s="176" t="s">
        <v>8148</v>
      </c>
      <c r="G1168" s="177"/>
      <c r="H1168" s="177"/>
      <c r="I1168" s="176" t="s">
        <v>8137</v>
      </c>
      <c r="J1168" s="178">
        <v>33.663366336633665</v>
      </c>
      <c r="K1168" s="55">
        <v>13</v>
      </c>
      <c r="L1168" s="176" t="s">
        <v>8138</v>
      </c>
      <c r="M1168" s="176" t="s">
        <v>3186</v>
      </c>
      <c r="N1168" s="176" t="s">
        <v>3160</v>
      </c>
      <c r="O1168" s="56">
        <v>2</v>
      </c>
      <c r="P1168" s="176" t="s">
        <v>8139</v>
      </c>
    </row>
    <row r="1169" spans="1:16" ht="20.100000000000001" customHeight="1" x14ac:dyDescent="0.25">
      <c r="A1169" s="175">
        <v>1165</v>
      </c>
      <c r="B1169" s="176" t="s">
        <v>8134</v>
      </c>
      <c r="C1169" s="176" t="s">
        <v>8148</v>
      </c>
      <c r="D1169" s="176" t="s">
        <v>8144</v>
      </c>
      <c r="E1169" s="175" t="s">
        <v>8144</v>
      </c>
      <c r="F1169" s="176" t="s">
        <v>8148</v>
      </c>
      <c r="G1169" s="177"/>
      <c r="H1169" s="177"/>
      <c r="I1169" s="176" t="s">
        <v>8137</v>
      </c>
      <c r="J1169" s="178">
        <v>32.67326732673267</v>
      </c>
      <c r="K1169" s="55">
        <v>13</v>
      </c>
      <c r="L1169" s="176" t="s">
        <v>8138</v>
      </c>
      <c r="M1169" s="176" t="s">
        <v>3186</v>
      </c>
      <c r="N1169" s="176" t="s">
        <v>3160</v>
      </c>
      <c r="O1169" s="56">
        <v>2</v>
      </c>
      <c r="P1169" s="176" t="s">
        <v>8139</v>
      </c>
    </row>
    <row r="1170" spans="1:16" ht="20.100000000000001" customHeight="1" x14ac:dyDescent="0.25">
      <c r="A1170" s="175">
        <v>1166</v>
      </c>
      <c r="B1170" s="176" t="s">
        <v>8134</v>
      </c>
      <c r="C1170" s="176" t="s">
        <v>8148</v>
      </c>
      <c r="D1170" s="176" t="s">
        <v>8144</v>
      </c>
      <c r="E1170" s="175" t="s">
        <v>8144</v>
      </c>
      <c r="F1170" s="176" t="s">
        <v>8148</v>
      </c>
      <c r="G1170" s="177"/>
      <c r="H1170" s="177"/>
      <c r="I1170" s="176" t="s">
        <v>8137</v>
      </c>
      <c r="J1170" s="178">
        <v>34.653465346534652</v>
      </c>
      <c r="K1170" s="55">
        <v>13</v>
      </c>
      <c r="L1170" s="176" t="s">
        <v>8138</v>
      </c>
      <c r="M1170" s="176" t="s">
        <v>3186</v>
      </c>
      <c r="N1170" s="176" t="s">
        <v>3160</v>
      </c>
      <c r="O1170" s="56">
        <v>2</v>
      </c>
      <c r="P1170" s="176" t="s">
        <v>8139</v>
      </c>
    </row>
    <row r="1171" spans="1:16" ht="20.100000000000001" customHeight="1" x14ac:dyDescent="0.25">
      <c r="A1171" s="175">
        <v>1167</v>
      </c>
      <c r="B1171" s="176" t="s">
        <v>8134</v>
      </c>
      <c r="C1171" s="176" t="s">
        <v>8148</v>
      </c>
      <c r="D1171" s="176" t="s">
        <v>8144</v>
      </c>
      <c r="E1171" s="175" t="s">
        <v>8144</v>
      </c>
      <c r="F1171" s="176" t="s">
        <v>8148</v>
      </c>
      <c r="G1171" s="177"/>
      <c r="H1171" s="177"/>
      <c r="I1171" s="176" t="s">
        <v>8137</v>
      </c>
      <c r="J1171" s="178">
        <v>36.633663366336634</v>
      </c>
      <c r="K1171" s="55">
        <v>12</v>
      </c>
      <c r="L1171" s="176" t="s">
        <v>8138</v>
      </c>
      <c r="M1171" s="176" t="s">
        <v>3186</v>
      </c>
      <c r="N1171" s="176" t="s">
        <v>3173</v>
      </c>
      <c r="O1171" s="56">
        <v>1</v>
      </c>
      <c r="P1171" s="176" t="s">
        <v>8139</v>
      </c>
    </row>
    <row r="1172" spans="1:16" ht="20.100000000000001" customHeight="1" x14ac:dyDescent="0.25">
      <c r="A1172" s="175">
        <v>1168</v>
      </c>
      <c r="B1172" s="176" t="s">
        <v>8134</v>
      </c>
      <c r="C1172" s="176" t="s">
        <v>8148</v>
      </c>
      <c r="D1172" s="176" t="s">
        <v>8144</v>
      </c>
      <c r="E1172" s="175" t="s">
        <v>8144</v>
      </c>
      <c r="F1172" s="176" t="s">
        <v>8148</v>
      </c>
      <c r="G1172" s="177"/>
      <c r="H1172" s="177"/>
      <c r="I1172" s="176" t="s">
        <v>8137</v>
      </c>
      <c r="J1172" s="178">
        <v>33.663366336633665</v>
      </c>
      <c r="K1172" s="55">
        <v>13</v>
      </c>
      <c r="L1172" s="176" t="s">
        <v>8138</v>
      </c>
      <c r="M1172" s="176" t="s">
        <v>3186</v>
      </c>
      <c r="N1172" s="176" t="s">
        <v>3160</v>
      </c>
      <c r="O1172" s="56">
        <v>1</v>
      </c>
      <c r="P1172" s="176" t="s">
        <v>8139</v>
      </c>
    </row>
    <row r="1173" spans="1:16" ht="20.100000000000001" customHeight="1" x14ac:dyDescent="0.25">
      <c r="A1173" s="175">
        <v>1169</v>
      </c>
      <c r="B1173" s="176" t="s">
        <v>8134</v>
      </c>
      <c r="C1173" s="176" t="s">
        <v>8148</v>
      </c>
      <c r="D1173" s="176" t="s">
        <v>8144</v>
      </c>
      <c r="E1173" s="175" t="s">
        <v>8144</v>
      </c>
      <c r="F1173" s="176" t="s">
        <v>8148</v>
      </c>
      <c r="G1173" s="177"/>
      <c r="H1173" s="177"/>
      <c r="I1173" s="176" t="s">
        <v>8137</v>
      </c>
      <c r="J1173" s="178">
        <v>34.653465346534652</v>
      </c>
      <c r="K1173" s="55">
        <v>13</v>
      </c>
      <c r="L1173" s="176" t="s">
        <v>8138</v>
      </c>
      <c r="M1173" s="176" t="s">
        <v>3186</v>
      </c>
      <c r="N1173" s="176" t="s">
        <v>3160</v>
      </c>
      <c r="O1173" s="56">
        <v>1</v>
      </c>
      <c r="P1173" s="176" t="s">
        <v>8139</v>
      </c>
    </row>
    <row r="1174" spans="1:16" ht="20.100000000000001" customHeight="1" x14ac:dyDescent="0.25">
      <c r="A1174" s="175">
        <v>1170</v>
      </c>
      <c r="B1174" s="176" t="s">
        <v>8134</v>
      </c>
      <c r="C1174" s="176" t="s">
        <v>8148</v>
      </c>
      <c r="D1174" s="176" t="s">
        <v>8144</v>
      </c>
      <c r="E1174" s="175" t="s">
        <v>8144</v>
      </c>
      <c r="F1174" s="176" t="s">
        <v>8148</v>
      </c>
      <c r="G1174" s="177"/>
      <c r="H1174" s="177"/>
      <c r="I1174" s="176" t="s">
        <v>8137</v>
      </c>
      <c r="J1174" s="178">
        <v>22.772277227722771</v>
      </c>
      <c r="K1174" s="55">
        <v>13</v>
      </c>
      <c r="L1174" s="176" t="s">
        <v>8138</v>
      </c>
      <c r="M1174" s="176" t="s">
        <v>3186</v>
      </c>
      <c r="N1174" s="176" t="s">
        <v>3160</v>
      </c>
      <c r="O1174" s="56">
        <v>1</v>
      </c>
      <c r="P1174" s="176" t="s">
        <v>8139</v>
      </c>
    </row>
    <row r="1175" spans="1:16" ht="20.100000000000001" customHeight="1" x14ac:dyDescent="0.25">
      <c r="A1175" s="175">
        <v>1171</v>
      </c>
      <c r="B1175" s="176" t="s">
        <v>8134</v>
      </c>
      <c r="C1175" s="176" t="s">
        <v>8148</v>
      </c>
      <c r="D1175" s="176" t="s">
        <v>8144</v>
      </c>
      <c r="E1175" s="175" t="s">
        <v>8144</v>
      </c>
      <c r="F1175" s="176" t="s">
        <v>8148</v>
      </c>
      <c r="G1175" s="177"/>
      <c r="H1175" s="177"/>
      <c r="I1175" s="176" t="s">
        <v>8137</v>
      </c>
      <c r="J1175" s="178">
        <v>44.554455445544555</v>
      </c>
      <c r="K1175" s="55">
        <v>13</v>
      </c>
      <c r="L1175" s="176" t="s">
        <v>8138</v>
      </c>
      <c r="M1175" s="176" t="s">
        <v>3186</v>
      </c>
      <c r="N1175" s="176" t="s">
        <v>3160</v>
      </c>
      <c r="O1175" s="56">
        <v>1</v>
      </c>
      <c r="P1175" s="176" t="s">
        <v>8139</v>
      </c>
    </row>
    <row r="1176" spans="1:16" ht="20.100000000000001" customHeight="1" x14ac:dyDescent="0.25">
      <c r="A1176" s="175">
        <v>1172</v>
      </c>
      <c r="B1176" s="176" t="s">
        <v>8134</v>
      </c>
      <c r="C1176" s="176" t="s">
        <v>8148</v>
      </c>
      <c r="D1176" s="176" t="s">
        <v>8144</v>
      </c>
      <c r="E1176" s="175" t="s">
        <v>8144</v>
      </c>
      <c r="F1176" s="176" t="s">
        <v>8148</v>
      </c>
      <c r="G1176" s="177"/>
      <c r="H1176" s="177"/>
      <c r="I1176" s="176" t="s">
        <v>8137</v>
      </c>
      <c r="J1176" s="178">
        <v>120.79207920792079</v>
      </c>
      <c r="K1176" s="55">
        <v>13</v>
      </c>
      <c r="L1176" s="176" t="s">
        <v>8138</v>
      </c>
      <c r="M1176" s="176" t="s">
        <v>3186</v>
      </c>
      <c r="N1176" s="176" t="s">
        <v>3160</v>
      </c>
      <c r="O1176" s="56">
        <v>1</v>
      </c>
      <c r="P1176" s="176" t="s">
        <v>8139</v>
      </c>
    </row>
    <row r="1177" spans="1:16" ht="20.100000000000001" customHeight="1" x14ac:dyDescent="0.25">
      <c r="A1177" s="175">
        <v>1173</v>
      </c>
      <c r="B1177" s="176" t="s">
        <v>8134</v>
      </c>
      <c r="C1177" s="176" t="s">
        <v>8148</v>
      </c>
      <c r="D1177" s="176" t="s">
        <v>8144</v>
      </c>
      <c r="E1177" s="175" t="s">
        <v>8144</v>
      </c>
      <c r="F1177" s="176" t="s">
        <v>8148</v>
      </c>
      <c r="G1177" s="177"/>
      <c r="H1177" s="177"/>
      <c r="I1177" s="176" t="s">
        <v>8137</v>
      </c>
      <c r="J1177" s="178">
        <v>125.74257425742574</v>
      </c>
      <c r="K1177" s="55">
        <v>13</v>
      </c>
      <c r="L1177" s="176" t="s">
        <v>8138</v>
      </c>
      <c r="M1177" s="176" t="s">
        <v>3186</v>
      </c>
      <c r="N1177" s="176" t="s">
        <v>3160</v>
      </c>
      <c r="O1177" s="56">
        <v>1</v>
      </c>
      <c r="P1177" s="176" t="s">
        <v>8139</v>
      </c>
    </row>
    <row r="1178" spans="1:16" ht="20.100000000000001" customHeight="1" x14ac:dyDescent="0.25">
      <c r="A1178" s="175">
        <v>1174</v>
      </c>
      <c r="B1178" s="176" t="s">
        <v>8134</v>
      </c>
      <c r="C1178" s="176" t="s">
        <v>8148</v>
      </c>
      <c r="D1178" s="176" t="s">
        <v>8144</v>
      </c>
      <c r="E1178" s="175" t="s">
        <v>8144</v>
      </c>
      <c r="F1178" s="176" t="s">
        <v>8148</v>
      </c>
      <c r="G1178" s="177"/>
      <c r="H1178" s="177"/>
      <c r="I1178" s="176" t="s">
        <v>8137</v>
      </c>
      <c r="J1178" s="178">
        <v>46.534653465346537</v>
      </c>
      <c r="K1178" s="55">
        <v>13</v>
      </c>
      <c r="L1178" s="176" t="s">
        <v>8138</v>
      </c>
      <c r="M1178" s="176" t="s">
        <v>3186</v>
      </c>
      <c r="N1178" s="176" t="s">
        <v>3160</v>
      </c>
      <c r="O1178" s="56">
        <v>1</v>
      </c>
      <c r="P1178" s="176" t="s">
        <v>8139</v>
      </c>
    </row>
    <row r="1179" spans="1:16" ht="20.100000000000001" customHeight="1" x14ac:dyDescent="0.25">
      <c r="A1179" s="175">
        <v>1175</v>
      </c>
      <c r="B1179" s="176" t="s">
        <v>8134</v>
      </c>
      <c r="C1179" s="176" t="s">
        <v>8148</v>
      </c>
      <c r="D1179" s="176" t="s">
        <v>8144</v>
      </c>
      <c r="E1179" s="175" t="s">
        <v>8144</v>
      </c>
      <c r="F1179" s="176" t="s">
        <v>8148</v>
      </c>
      <c r="G1179" s="177"/>
      <c r="H1179" s="177"/>
      <c r="I1179" s="176" t="s">
        <v>8137</v>
      </c>
      <c r="J1179" s="178">
        <v>81.188118811881182</v>
      </c>
      <c r="K1179" s="55">
        <v>13</v>
      </c>
      <c r="L1179" s="176" t="s">
        <v>8138</v>
      </c>
      <c r="M1179" s="176" t="s">
        <v>3186</v>
      </c>
      <c r="N1179" s="176" t="s">
        <v>3160</v>
      </c>
      <c r="O1179" s="56">
        <v>1</v>
      </c>
      <c r="P1179" s="176" t="s">
        <v>8139</v>
      </c>
    </row>
    <row r="1180" spans="1:16" ht="20.100000000000001" customHeight="1" x14ac:dyDescent="0.25">
      <c r="A1180" s="175">
        <v>1176</v>
      </c>
      <c r="B1180" s="176" t="s">
        <v>8134</v>
      </c>
      <c r="C1180" s="176" t="s">
        <v>8148</v>
      </c>
      <c r="D1180" s="176" t="s">
        <v>8144</v>
      </c>
      <c r="E1180" s="175" t="s">
        <v>8144</v>
      </c>
      <c r="F1180" s="176" t="s">
        <v>8148</v>
      </c>
      <c r="G1180" s="177"/>
      <c r="H1180" s="177"/>
      <c r="I1180" s="176" t="s">
        <v>8137</v>
      </c>
      <c r="J1180" s="178">
        <v>78.21782178217822</v>
      </c>
      <c r="K1180" s="55">
        <v>13</v>
      </c>
      <c r="L1180" s="176" t="s">
        <v>8138</v>
      </c>
      <c r="M1180" s="176" t="s">
        <v>3186</v>
      </c>
      <c r="N1180" s="176" t="s">
        <v>3160</v>
      </c>
      <c r="O1180" s="56">
        <v>1</v>
      </c>
      <c r="P1180" s="176" t="s">
        <v>8139</v>
      </c>
    </row>
    <row r="1181" spans="1:16" ht="20.100000000000001" customHeight="1" x14ac:dyDescent="0.25">
      <c r="A1181" s="175">
        <v>1177</v>
      </c>
      <c r="B1181" s="176" t="s">
        <v>8134</v>
      </c>
      <c r="C1181" s="176" t="s">
        <v>8148</v>
      </c>
      <c r="D1181" s="176" t="s">
        <v>8144</v>
      </c>
      <c r="E1181" s="175" t="s">
        <v>8144</v>
      </c>
      <c r="F1181" s="176" t="s">
        <v>8148</v>
      </c>
      <c r="G1181" s="177"/>
      <c r="H1181" s="177"/>
      <c r="I1181" s="176" t="s">
        <v>8142</v>
      </c>
      <c r="J1181" s="178">
        <v>132.67326732673268</v>
      </c>
      <c r="K1181" s="55">
        <v>11</v>
      </c>
      <c r="L1181" s="176" t="s">
        <v>8138</v>
      </c>
      <c r="M1181" s="176" t="s">
        <v>3186</v>
      </c>
      <c r="N1181" s="176" t="s">
        <v>5704</v>
      </c>
      <c r="O1181" s="56">
        <v>1</v>
      </c>
      <c r="P1181" s="176" t="s">
        <v>8139</v>
      </c>
    </row>
    <row r="1182" spans="1:16" ht="20.100000000000001" customHeight="1" x14ac:dyDescent="0.25">
      <c r="A1182" s="175">
        <v>1178</v>
      </c>
      <c r="B1182" s="176" t="s">
        <v>8134</v>
      </c>
      <c r="C1182" s="176" t="s">
        <v>8148</v>
      </c>
      <c r="D1182" s="176" t="s">
        <v>8144</v>
      </c>
      <c r="E1182" s="175" t="s">
        <v>8144</v>
      </c>
      <c r="F1182" s="176" t="s">
        <v>8148</v>
      </c>
      <c r="G1182" s="177"/>
      <c r="H1182" s="177"/>
      <c r="I1182" s="176" t="s">
        <v>8142</v>
      </c>
      <c r="J1182" s="178">
        <v>114.85148514851485</v>
      </c>
      <c r="K1182" s="55">
        <v>11</v>
      </c>
      <c r="L1182" s="176" t="s">
        <v>8138</v>
      </c>
      <c r="M1182" s="176" t="s">
        <v>3186</v>
      </c>
      <c r="N1182" s="176" t="s">
        <v>5704</v>
      </c>
      <c r="O1182" s="56">
        <v>1</v>
      </c>
      <c r="P1182" s="176" t="s">
        <v>8139</v>
      </c>
    </row>
    <row r="1183" spans="1:16" ht="20.100000000000001" customHeight="1" x14ac:dyDescent="0.25">
      <c r="A1183" s="175">
        <v>1179</v>
      </c>
      <c r="B1183" s="176" t="s">
        <v>8134</v>
      </c>
      <c r="C1183" s="176" t="s">
        <v>8148</v>
      </c>
      <c r="D1183" s="176" t="s">
        <v>8144</v>
      </c>
      <c r="E1183" s="175" t="s">
        <v>8144</v>
      </c>
      <c r="F1183" s="176" t="s">
        <v>8148</v>
      </c>
      <c r="G1183" s="177"/>
      <c r="H1183" s="177"/>
      <c r="I1183" s="176" t="s">
        <v>8142</v>
      </c>
      <c r="J1183" s="178">
        <v>85.148514851485146</v>
      </c>
      <c r="K1183" s="55">
        <v>11</v>
      </c>
      <c r="L1183" s="176" t="s">
        <v>8138</v>
      </c>
      <c r="M1183" s="176" t="s">
        <v>3186</v>
      </c>
      <c r="N1183" s="176" t="s">
        <v>5704</v>
      </c>
      <c r="O1183" s="56">
        <v>1</v>
      </c>
      <c r="P1183" s="176" t="s">
        <v>8139</v>
      </c>
    </row>
    <row r="1184" spans="1:16" ht="20.100000000000001" customHeight="1" x14ac:dyDescent="0.25">
      <c r="A1184" s="175">
        <v>1180</v>
      </c>
      <c r="B1184" s="176" t="s">
        <v>8134</v>
      </c>
      <c r="C1184" s="176" t="s">
        <v>8148</v>
      </c>
      <c r="D1184" s="176" t="s">
        <v>8144</v>
      </c>
      <c r="E1184" s="175" t="s">
        <v>8144</v>
      </c>
      <c r="F1184" s="176" t="s">
        <v>8148</v>
      </c>
      <c r="G1184" s="177"/>
      <c r="H1184" s="177"/>
      <c r="I1184" s="176" t="s">
        <v>8142</v>
      </c>
      <c r="J1184" s="178">
        <v>34.653465346534652</v>
      </c>
      <c r="K1184" s="55">
        <v>11</v>
      </c>
      <c r="L1184" s="176" t="s">
        <v>8138</v>
      </c>
      <c r="M1184" s="176" t="s">
        <v>3186</v>
      </c>
      <c r="N1184" s="176" t="s">
        <v>5704</v>
      </c>
      <c r="O1184" s="56">
        <v>1</v>
      </c>
      <c r="P1184" s="176" t="s">
        <v>8139</v>
      </c>
    </row>
    <row r="1185" spans="1:16" ht="20.100000000000001" customHeight="1" x14ac:dyDescent="0.25">
      <c r="A1185" s="175">
        <v>1181</v>
      </c>
      <c r="B1185" s="176" t="s">
        <v>8134</v>
      </c>
      <c r="C1185" s="176" t="s">
        <v>8148</v>
      </c>
      <c r="D1185" s="176" t="s">
        <v>8144</v>
      </c>
      <c r="E1185" s="175" t="s">
        <v>8144</v>
      </c>
      <c r="F1185" s="176" t="s">
        <v>8148</v>
      </c>
      <c r="G1185" s="177"/>
      <c r="H1185" s="177"/>
      <c r="I1185" s="176" t="s">
        <v>8142</v>
      </c>
      <c r="J1185" s="178">
        <v>121.78217821782178</v>
      </c>
      <c r="K1185" s="55">
        <v>11</v>
      </c>
      <c r="L1185" s="176" t="s">
        <v>8138</v>
      </c>
      <c r="M1185" s="176" t="s">
        <v>3186</v>
      </c>
      <c r="N1185" s="176" t="s">
        <v>5704</v>
      </c>
      <c r="O1185" s="56">
        <v>1</v>
      </c>
      <c r="P1185" s="176" t="s">
        <v>8139</v>
      </c>
    </row>
    <row r="1186" spans="1:16" ht="20.100000000000001" customHeight="1" x14ac:dyDescent="0.25">
      <c r="A1186" s="175">
        <v>1182</v>
      </c>
      <c r="B1186" s="176" t="s">
        <v>8134</v>
      </c>
      <c r="C1186" s="176" t="s">
        <v>8148</v>
      </c>
      <c r="D1186" s="176" t="s">
        <v>8144</v>
      </c>
      <c r="E1186" s="175" t="s">
        <v>8144</v>
      </c>
      <c r="F1186" s="176" t="s">
        <v>8148</v>
      </c>
      <c r="G1186" s="177"/>
      <c r="H1186" s="177"/>
      <c r="I1186" s="176" t="s">
        <v>8142</v>
      </c>
      <c r="J1186" s="178">
        <v>71.287128712871294</v>
      </c>
      <c r="K1186" s="55">
        <v>11</v>
      </c>
      <c r="L1186" s="176" t="s">
        <v>8138</v>
      </c>
      <c r="M1186" s="176" t="s">
        <v>3186</v>
      </c>
      <c r="N1186" s="176" t="s">
        <v>5704</v>
      </c>
      <c r="O1186" s="56">
        <v>1</v>
      </c>
      <c r="P1186" s="176" t="s">
        <v>8139</v>
      </c>
    </row>
    <row r="1187" spans="1:16" ht="20.100000000000001" customHeight="1" x14ac:dyDescent="0.25">
      <c r="A1187" s="175">
        <v>1183</v>
      </c>
      <c r="B1187" s="176" t="s">
        <v>8134</v>
      </c>
      <c r="C1187" s="176" t="s">
        <v>8148</v>
      </c>
      <c r="D1187" s="176" t="s">
        <v>8144</v>
      </c>
      <c r="E1187" s="175" t="s">
        <v>8144</v>
      </c>
      <c r="F1187" s="176" t="s">
        <v>8148</v>
      </c>
      <c r="G1187" s="177"/>
      <c r="H1187" s="177"/>
      <c r="I1187" s="176" t="s">
        <v>8142</v>
      </c>
      <c r="J1187" s="178">
        <v>92.079207920792072</v>
      </c>
      <c r="K1187" s="55">
        <v>11</v>
      </c>
      <c r="L1187" s="176" t="s">
        <v>8138</v>
      </c>
      <c r="M1187" s="176" t="s">
        <v>3186</v>
      </c>
      <c r="N1187" s="176" t="s">
        <v>5704</v>
      </c>
      <c r="O1187" s="56">
        <v>1</v>
      </c>
      <c r="P1187" s="176" t="s">
        <v>8139</v>
      </c>
    </row>
    <row r="1188" spans="1:16" ht="20.100000000000001" customHeight="1" x14ac:dyDescent="0.25">
      <c r="A1188" s="175">
        <v>1184</v>
      </c>
      <c r="B1188" s="176" t="s">
        <v>8134</v>
      </c>
      <c r="C1188" s="176" t="s">
        <v>8148</v>
      </c>
      <c r="D1188" s="176" t="s">
        <v>8144</v>
      </c>
      <c r="E1188" s="175" t="s">
        <v>8144</v>
      </c>
      <c r="F1188" s="176" t="s">
        <v>8148</v>
      </c>
      <c r="G1188" s="177"/>
      <c r="H1188" s="177"/>
      <c r="I1188" s="176" t="s">
        <v>8142</v>
      </c>
      <c r="J1188" s="178">
        <v>133.66336633663366</v>
      </c>
      <c r="K1188" s="55">
        <v>11</v>
      </c>
      <c r="L1188" s="176" t="s">
        <v>8138</v>
      </c>
      <c r="M1188" s="176" t="s">
        <v>3186</v>
      </c>
      <c r="N1188" s="176" t="s">
        <v>5704</v>
      </c>
      <c r="O1188" s="56">
        <v>1</v>
      </c>
      <c r="P1188" s="176" t="s">
        <v>8139</v>
      </c>
    </row>
    <row r="1189" spans="1:16" ht="20.100000000000001" customHeight="1" x14ac:dyDescent="0.25">
      <c r="A1189" s="175">
        <v>1185</v>
      </c>
      <c r="B1189" s="176" t="s">
        <v>8134</v>
      </c>
      <c r="C1189" s="176" t="s">
        <v>8148</v>
      </c>
      <c r="D1189" s="176" t="s">
        <v>8144</v>
      </c>
      <c r="E1189" s="175" t="s">
        <v>8144</v>
      </c>
      <c r="F1189" s="176" t="s">
        <v>8148</v>
      </c>
      <c r="G1189" s="177"/>
      <c r="H1189" s="177"/>
      <c r="I1189" s="176" t="s">
        <v>8142</v>
      </c>
      <c r="J1189" s="178">
        <v>108.91089108910892</v>
      </c>
      <c r="K1189" s="55">
        <v>11</v>
      </c>
      <c r="L1189" s="176" t="s">
        <v>8138</v>
      </c>
      <c r="M1189" s="176" t="s">
        <v>3186</v>
      </c>
      <c r="N1189" s="176" t="s">
        <v>5704</v>
      </c>
      <c r="O1189" s="56">
        <v>1</v>
      </c>
      <c r="P1189" s="176" t="s">
        <v>8139</v>
      </c>
    </row>
    <row r="1190" spans="1:16" ht="20.100000000000001" customHeight="1" x14ac:dyDescent="0.25">
      <c r="A1190" s="175">
        <v>1186</v>
      </c>
      <c r="B1190" s="176" t="s">
        <v>8134</v>
      </c>
      <c r="C1190" s="176" t="s">
        <v>8148</v>
      </c>
      <c r="D1190" s="176" t="s">
        <v>8144</v>
      </c>
      <c r="E1190" s="175" t="s">
        <v>8144</v>
      </c>
      <c r="F1190" s="176" t="s">
        <v>8148</v>
      </c>
      <c r="G1190" s="177"/>
      <c r="H1190" s="177"/>
      <c r="I1190" s="176" t="s">
        <v>8142</v>
      </c>
      <c r="J1190" s="178">
        <v>116.83168316831683</v>
      </c>
      <c r="K1190" s="55">
        <v>11</v>
      </c>
      <c r="L1190" s="176" t="s">
        <v>8138</v>
      </c>
      <c r="M1190" s="176" t="s">
        <v>3186</v>
      </c>
      <c r="N1190" s="176" t="s">
        <v>5704</v>
      </c>
      <c r="O1190" s="56">
        <v>1</v>
      </c>
      <c r="P1190" s="176" t="s">
        <v>8139</v>
      </c>
    </row>
    <row r="1191" spans="1:16" ht="20.100000000000001" customHeight="1" x14ac:dyDescent="0.25">
      <c r="A1191" s="175">
        <v>1187</v>
      </c>
      <c r="B1191" s="176" t="s">
        <v>8134</v>
      </c>
      <c r="C1191" s="176" t="s">
        <v>8148</v>
      </c>
      <c r="D1191" s="176" t="s">
        <v>8144</v>
      </c>
      <c r="E1191" s="175" t="s">
        <v>8144</v>
      </c>
      <c r="F1191" s="176" t="s">
        <v>8148</v>
      </c>
      <c r="G1191" s="177"/>
      <c r="H1191" s="177"/>
      <c r="I1191" s="176" t="s">
        <v>8142</v>
      </c>
      <c r="J1191" s="178">
        <v>117.82178217821782</v>
      </c>
      <c r="K1191" s="55">
        <v>11</v>
      </c>
      <c r="L1191" s="176" t="s">
        <v>8138</v>
      </c>
      <c r="M1191" s="176" t="s">
        <v>3186</v>
      </c>
      <c r="N1191" s="176" t="s">
        <v>5704</v>
      </c>
      <c r="O1191" s="56">
        <v>1</v>
      </c>
      <c r="P1191" s="176" t="s">
        <v>8139</v>
      </c>
    </row>
    <row r="1192" spans="1:16" ht="20.100000000000001" customHeight="1" x14ac:dyDescent="0.25">
      <c r="A1192" s="175">
        <v>1188</v>
      </c>
      <c r="B1192" s="176" t="s">
        <v>8134</v>
      </c>
      <c r="C1192" s="176" t="s">
        <v>8148</v>
      </c>
      <c r="D1192" s="176" t="s">
        <v>8144</v>
      </c>
      <c r="E1192" s="175" t="s">
        <v>8144</v>
      </c>
      <c r="F1192" s="176" t="s">
        <v>8148</v>
      </c>
      <c r="G1192" s="177"/>
      <c r="H1192" s="177"/>
      <c r="I1192" s="176" t="s">
        <v>8142</v>
      </c>
      <c r="J1192" s="178">
        <v>117.82178217821782</v>
      </c>
      <c r="K1192" s="55">
        <v>11</v>
      </c>
      <c r="L1192" s="176" t="s">
        <v>8138</v>
      </c>
      <c r="M1192" s="176" t="s">
        <v>3186</v>
      </c>
      <c r="N1192" s="176" t="s">
        <v>5704</v>
      </c>
      <c r="O1192" s="56">
        <v>1</v>
      </c>
      <c r="P1192" s="176" t="s">
        <v>8139</v>
      </c>
    </row>
    <row r="1193" spans="1:16" ht="20.100000000000001" customHeight="1" x14ac:dyDescent="0.25">
      <c r="A1193" s="175">
        <v>1189</v>
      </c>
      <c r="B1193" s="176" t="s">
        <v>8134</v>
      </c>
      <c r="C1193" s="176" t="s">
        <v>8148</v>
      </c>
      <c r="D1193" s="176" t="s">
        <v>8144</v>
      </c>
      <c r="E1193" s="175" t="s">
        <v>8144</v>
      </c>
      <c r="F1193" s="176" t="s">
        <v>8148</v>
      </c>
      <c r="G1193" s="177"/>
      <c r="H1193" s="177"/>
      <c r="I1193" s="176" t="s">
        <v>8137</v>
      </c>
      <c r="J1193" s="178">
        <v>127.72277227722772</v>
      </c>
      <c r="K1193" s="55">
        <v>12</v>
      </c>
      <c r="L1193" s="176" t="s">
        <v>8138</v>
      </c>
      <c r="M1193" s="176" t="s">
        <v>3186</v>
      </c>
      <c r="N1193" s="176" t="s">
        <v>3173</v>
      </c>
      <c r="O1193" s="56">
        <v>1</v>
      </c>
      <c r="P1193" s="176" t="s">
        <v>8139</v>
      </c>
    </row>
    <row r="1194" spans="1:16" ht="20.100000000000001" customHeight="1" x14ac:dyDescent="0.25">
      <c r="A1194" s="175">
        <v>1190</v>
      </c>
      <c r="B1194" s="176" t="s">
        <v>8134</v>
      </c>
      <c r="C1194" s="176" t="s">
        <v>8148</v>
      </c>
      <c r="D1194" s="176" t="s">
        <v>8144</v>
      </c>
      <c r="E1194" s="175" t="s">
        <v>8144</v>
      </c>
      <c r="F1194" s="176" t="s">
        <v>8148</v>
      </c>
      <c r="G1194" s="177"/>
      <c r="H1194" s="177"/>
      <c r="I1194" s="176" t="s">
        <v>8137</v>
      </c>
      <c r="J1194" s="178">
        <v>107.92079207920791</v>
      </c>
      <c r="K1194" s="55">
        <v>12</v>
      </c>
      <c r="L1194" s="176" t="s">
        <v>8138</v>
      </c>
      <c r="M1194" s="176" t="s">
        <v>3186</v>
      </c>
      <c r="N1194" s="176" t="s">
        <v>3173</v>
      </c>
      <c r="O1194" s="56">
        <v>1</v>
      </c>
      <c r="P1194" s="176" t="s">
        <v>8139</v>
      </c>
    </row>
    <row r="1195" spans="1:16" ht="20.100000000000001" customHeight="1" x14ac:dyDescent="0.25">
      <c r="A1195" s="175">
        <v>1191</v>
      </c>
      <c r="B1195" s="176" t="s">
        <v>8134</v>
      </c>
      <c r="C1195" s="176" t="s">
        <v>8148</v>
      </c>
      <c r="D1195" s="176" t="s">
        <v>8144</v>
      </c>
      <c r="E1195" s="175" t="s">
        <v>8144</v>
      </c>
      <c r="F1195" s="176" t="s">
        <v>8148</v>
      </c>
      <c r="G1195" s="177"/>
      <c r="H1195" s="177"/>
      <c r="I1195" s="176" t="s">
        <v>8142</v>
      </c>
      <c r="J1195" s="178">
        <v>84.158415841584159</v>
      </c>
      <c r="K1195" s="55">
        <v>11</v>
      </c>
      <c r="L1195" s="176" t="s">
        <v>8138</v>
      </c>
      <c r="M1195" s="176" t="s">
        <v>3186</v>
      </c>
      <c r="N1195" s="176" t="s">
        <v>5704</v>
      </c>
      <c r="O1195" s="56">
        <v>1</v>
      </c>
      <c r="P1195" s="176" t="s">
        <v>8139</v>
      </c>
    </row>
    <row r="1196" spans="1:16" ht="20.100000000000001" customHeight="1" x14ac:dyDescent="0.25">
      <c r="A1196" s="175">
        <v>1192</v>
      </c>
      <c r="B1196" s="176" t="s">
        <v>8134</v>
      </c>
      <c r="C1196" s="176" t="s">
        <v>8148</v>
      </c>
      <c r="D1196" s="176" t="s">
        <v>8144</v>
      </c>
      <c r="E1196" s="175" t="s">
        <v>8144</v>
      </c>
      <c r="F1196" s="176" t="s">
        <v>8148</v>
      </c>
      <c r="G1196" s="177"/>
      <c r="H1196" s="177"/>
      <c r="I1196" s="176" t="s">
        <v>8142</v>
      </c>
      <c r="J1196" s="178">
        <v>84.158415841584159</v>
      </c>
      <c r="K1196" s="55">
        <v>11</v>
      </c>
      <c r="L1196" s="176" t="s">
        <v>8138</v>
      </c>
      <c r="M1196" s="176" t="s">
        <v>3186</v>
      </c>
      <c r="N1196" s="176" t="s">
        <v>5704</v>
      </c>
      <c r="O1196" s="56">
        <v>1</v>
      </c>
      <c r="P1196" s="176" t="s">
        <v>8139</v>
      </c>
    </row>
    <row r="1197" spans="1:16" ht="20.100000000000001" customHeight="1" x14ac:dyDescent="0.25">
      <c r="A1197" s="175">
        <v>1193</v>
      </c>
      <c r="B1197" s="176" t="s">
        <v>8134</v>
      </c>
      <c r="C1197" s="176" t="s">
        <v>8148</v>
      </c>
      <c r="D1197" s="176" t="s">
        <v>8144</v>
      </c>
      <c r="E1197" s="175" t="s">
        <v>8144</v>
      </c>
      <c r="F1197" s="176" t="s">
        <v>8148</v>
      </c>
      <c r="G1197" s="177"/>
      <c r="H1197" s="177"/>
      <c r="I1197" s="176" t="s">
        <v>8142</v>
      </c>
      <c r="J1197" s="178">
        <v>53.465346534653463</v>
      </c>
      <c r="K1197" s="55">
        <v>11</v>
      </c>
      <c r="L1197" s="176" t="s">
        <v>8138</v>
      </c>
      <c r="M1197" s="176" t="s">
        <v>3186</v>
      </c>
      <c r="N1197" s="176" t="s">
        <v>5704</v>
      </c>
      <c r="O1197" s="56">
        <v>1</v>
      </c>
      <c r="P1197" s="176" t="s">
        <v>8139</v>
      </c>
    </row>
    <row r="1198" spans="1:16" ht="20.100000000000001" customHeight="1" x14ac:dyDescent="0.25">
      <c r="A1198" s="175">
        <v>1194</v>
      </c>
      <c r="B1198" s="176" t="s">
        <v>8134</v>
      </c>
      <c r="C1198" s="176" t="s">
        <v>8148</v>
      </c>
      <c r="D1198" s="176" t="s">
        <v>8144</v>
      </c>
      <c r="E1198" s="175" t="s">
        <v>8144</v>
      </c>
      <c r="F1198" s="176" t="s">
        <v>8148</v>
      </c>
      <c r="G1198" s="177"/>
      <c r="H1198" s="177"/>
      <c r="I1198" s="176" t="s">
        <v>8137</v>
      </c>
      <c r="J1198" s="178">
        <v>27.722772277227723</v>
      </c>
      <c r="K1198" s="55">
        <v>12</v>
      </c>
      <c r="L1198" s="176" t="s">
        <v>8138</v>
      </c>
      <c r="M1198" s="176" t="s">
        <v>3186</v>
      </c>
      <c r="N1198" s="176" t="s">
        <v>3173</v>
      </c>
      <c r="O1198" s="56">
        <v>1</v>
      </c>
      <c r="P1198" s="176" t="s">
        <v>8139</v>
      </c>
    </row>
    <row r="1199" spans="1:16" ht="20.100000000000001" customHeight="1" x14ac:dyDescent="0.25">
      <c r="A1199" s="175">
        <v>1195</v>
      </c>
      <c r="B1199" s="176" t="s">
        <v>8134</v>
      </c>
      <c r="C1199" s="176" t="s">
        <v>8148</v>
      </c>
      <c r="D1199" s="176" t="s">
        <v>8144</v>
      </c>
      <c r="E1199" s="175" t="s">
        <v>8144</v>
      </c>
      <c r="F1199" s="176" t="s">
        <v>8148</v>
      </c>
      <c r="G1199" s="177"/>
      <c r="H1199" s="177"/>
      <c r="I1199" s="176" t="s">
        <v>8142</v>
      </c>
      <c r="J1199" s="178">
        <v>54.455445544554458</v>
      </c>
      <c r="K1199" s="55">
        <v>11</v>
      </c>
      <c r="L1199" s="176" t="s">
        <v>8138</v>
      </c>
      <c r="M1199" s="176" t="s">
        <v>3186</v>
      </c>
      <c r="N1199" s="176" t="s">
        <v>5704</v>
      </c>
      <c r="O1199" s="56">
        <v>1</v>
      </c>
      <c r="P1199" s="176" t="s">
        <v>8139</v>
      </c>
    </row>
    <row r="1200" spans="1:16" ht="20.100000000000001" customHeight="1" x14ac:dyDescent="0.25">
      <c r="A1200" s="175">
        <v>1196</v>
      </c>
      <c r="B1200" s="176" t="s">
        <v>8134</v>
      </c>
      <c r="C1200" s="176" t="s">
        <v>8148</v>
      </c>
      <c r="D1200" s="176" t="s">
        <v>8144</v>
      </c>
      <c r="E1200" s="175" t="s">
        <v>8144</v>
      </c>
      <c r="F1200" s="176" t="s">
        <v>8148</v>
      </c>
      <c r="G1200" s="177"/>
      <c r="H1200" s="177"/>
      <c r="I1200" s="176" t="s">
        <v>8142</v>
      </c>
      <c r="J1200" s="178">
        <v>53.465346534653463</v>
      </c>
      <c r="K1200" s="55">
        <v>11</v>
      </c>
      <c r="L1200" s="176" t="s">
        <v>8138</v>
      </c>
      <c r="M1200" s="176" t="s">
        <v>3186</v>
      </c>
      <c r="N1200" s="176" t="s">
        <v>5704</v>
      </c>
      <c r="O1200" s="56">
        <v>1</v>
      </c>
      <c r="P1200" s="176" t="s">
        <v>8139</v>
      </c>
    </row>
    <row r="1201" spans="1:16" ht="20.100000000000001" customHeight="1" x14ac:dyDescent="0.25">
      <c r="A1201" s="175">
        <v>1197</v>
      </c>
      <c r="B1201" s="176" t="s">
        <v>8134</v>
      </c>
      <c r="C1201" s="176" t="s">
        <v>8148</v>
      </c>
      <c r="D1201" s="176" t="s">
        <v>8144</v>
      </c>
      <c r="E1201" s="175" t="s">
        <v>8144</v>
      </c>
      <c r="F1201" s="176" t="s">
        <v>8148</v>
      </c>
      <c r="G1201" s="177"/>
      <c r="H1201" s="177"/>
      <c r="I1201" s="176" t="s">
        <v>8142</v>
      </c>
      <c r="J1201" s="178">
        <v>98.019801980198025</v>
      </c>
      <c r="K1201" s="55">
        <v>11</v>
      </c>
      <c r="L1201" s="176" t="s">
        <v>8138</v>
      </c>
      <c r="M1201" s="176" t="s">
        <v>3186</v>
      </c>
      <c r="N1201" s="176" t="s">
        <v>5704</v>
      </c>
      <c r="O1201" s="56">
        <v>1</v>
      </c>
      <c r="P1201" s="176" t="s">
        <v>8139</v>
      </c>
    </row>
    <row r="1202" spans="1:16" ht="20.100000000000001" customHeight="1" x14ac:dyDescent="0.25">
      <c r="A1202" s="175">
        <v>1198</v>
      </c>
      <c r="B1202" s="176" t="s">
        <v>8134</v>
      </c>
      <c r="C1202" s="176" t="s">
        <v>8148</v>
      </c>
      <c r="D1202" s="176" t="s">
        <v>8144</v>
      </c>
      <c r="E1202" s="175" t="s">
        <v>8144</v>
      </c>
      <c r="F1202" s="176" t="s">
        <v>8148</v>
      </c>
      <c r="G1202" s="177"/>
      <c r="H1202" s="177"/>
      <c r="I1202" s="176" t="s">
        <v>8142</v>
      </c>
      <c r="J1202" s="178">
        <v>87.128712871287135</v>
      </c>
      <c r="K1202" s="55">
        <v>11</v>
      </c>
      <c r="L1202" s="176" t="s">
        <v>8138</v>
      </c>
      <c r="M1202" s="176" t="s">
        <v>3186</v>
      </c>
      <c r="N1202" s="176" t="s">
        <v>5704</v>
      </c>
      <c r="O1202" s="56">
        <v>1</v>
      </c>
      <c r="P1202" s="176" t="s">
        <v>8139</v>
      </c>
    </row>
    <row r="1203" spans="1:16" ht="20.100000000000001" customHeight="1" x14ac:dyDescent="0.25">
      <c r="A1203" s="175">
        <v>1199</v>
      </c>
      <c r="B1203" s="176" t="s">
        <v>8134</v>
      </c>
      <c r="C1203" s="176" t="s">
        <v>8148</v>
      </c>
      <c r="D1203" s="176" t="s">
        <v>8144</v>
      </c>
      <c r="E1203" s="175" t="s">
        <v>8144</v>
      </c>
      <c r="F1203" s="176" t="s">
        <v>8148</v>
      </c>
      <c r="G1203" s="177"/>
      <c r="H1203" s="177"/>
      <c r="I1203" s="176" t="s">
        <v>8142</v>
      </c>
      <c r="J1203" s="178">
        <v>87.128712871287135</v>
      </c>
      <c r="K1203" s="55">
        <v>11</v>
      </c>
      <c r="L1203" s="176" t="s">
        <v>8138</v>
      </c>
      <c r="M1203" s="176" t="s">
        <v>3186</v>
      </c>
      <c r="N1203" s="176" t="s">
        <v>5704</v>
      </c>
      <c r="O1203" s="56">
        <v>1</v>
      </c>
      <c r="P1203" s="176" t="s">
        <v>8139</v>
      </c>
    </row>
    <row r="1204" spans="1:16" ht="20.100000000000001" customHeight="1" x14ac:dyDescent="0.25">
      <c r="A1204" s="175">
        <v>1200</v>
      </c>
      <c r="B1204" s="176" t="s">
        <v>8134</v>
      </c>
      <c r="C1204" s="176" t="s">
        <v>8148</v>
      </c>
      <c r="D1204" s="176" t="s">
        <v>8144</v>
      </c>
      <c r="E1204" s="175" t="s">
        <v>8144</v>
      </c>
      <c r="F1204" s="176" t="s">
        <v>8148</v>
      </c>
      <c r="G1204" s="177"/>
      <c r="H1204" s="177"/>
      <c r="I1204" s="176" t="s">
        <v>8142</v>
      </c>
      <c r="J1204" s="178">
        <v>69.306930693069305</v>
      </c>
      <c r="K1204" s="55">
        <v>11</v>
      </c>
      <c r="L1204" s="176" t="s">
        <v>8138</v>
      </c>
      <c r="M1204" s="176" t="s">
        <v>3186</v>
      </c>
      <c r="N1204" s="176" t="s">
        <v>5704</v>
      </c>
      <c r="O1204" s="56">
        <v>1</v>
      </c>
      <c r="P1204" s="176" t="s">
        <v>8139</v>
      </c>
    </row>
    <row r="1205" spans="1:16" ht="20.100000000000001" customHeight="1" x14ac:dyDescent="0.25">
      <c r="A1205" s="175">
        <v>1201</v>
      </c>
      <c r="B1205" s="176" t="s">
        <v>8134</v>
      </c>
      <c r="C1205" s="176" t="s">
        <v>8148</v>
      </c>
      <c r="D1205" s="176" t="s">
        <v>8144</v>
      </c>
      <c r="E1205" s="175" t="s">
        <v>8144</v>
      </c>
      <c r="F1205" s="176" t="s">
        <v>8148</v>
      </c>
      <c r="G1205" s="177"/>
      <c r="H1205" s="177"/>
      <c r="I1205" s="176" t="s">
        <v>8142</v>
      </c>
      <c r="J1205" s="178">
        <v>90.099009900990097</v>
      </c>
      <c r="K1205" s="55">
        <v>11</v>
      </c>
      <c r="L1205" s="176" t="s">
        <v>8138</v>
      </c>
      <c r="M1205" s="176" t="s">
        <v>3186</v>
      </c>
      <c r="N1205" s="176" t="s">
        <v>5704</v>
      </c>
      <c r="O1205" s="56">
        <v>1</v>
      </c>
      <c r="P1205" s="176" t="s">
        <v>8139</v>
      </c>
    </row>
    <row r="1206" spans="1:16" ht="20.100000000000001" customHeight="1" x14ac:dyDescent="0.25">
      <c r="A1206" s="175">
        <v>1202</v>
      </c>
      <c r="B1206" s="176" t="s">
        <v>8134</v>
      </c>
      <c r="C1206" s="176" t="s">
        <v>8148</v>
      </c>
      <c r="D1206" s="176" t="s">
        <v>8144</v>
      </c>
      <c r="E1206" s="175" t="s">
        <v>8144</v>
      </c>
      <c r="F1206" s="176" t="s">
        <v>8148</v>
      </c>
      <c r="G1206" s="177"/>
      <c r="H1206" s="177"/>
      <c r="I1206" s="176" t="s">
        <v>8142</v>
      </c>
      <c r="J1206" s="178">
        <v>115.84158415841584</v>
      </c>
      <c r="K1206" s="55">
        <v>11</v>
      </c>
      <c r="L1206" s="176" t="s">
        <v>8138</v>
      </c>
      <c r="M1206" s="176" t="s">
        <v>3186</v>
      </c>
      <c r="N1206" s="176" t="s">
        <v>5704</v>
      </c>
      <c r="O1206" s="56">
        <v>1</v>
      </c>
      <c r="P1206" s="176" t="s">
        <v>8139</v>
      </c>
    </row>
    <row r="1207" spans="1:16" ht="20.100000000000001" customHeight="1" x14ac:dyDescent="0.25">
      <c r="A1207" s="175">
        <v>1203</v>
      </c>
      <c r="B1207" s="176" t="s">
        <v>8134</v>
      </c>
      <c r="C1207" s="176" t="s">
        <v>8148</v>
      </c>
      <c r="D1207" s="176" t="s">
        <v>8144</v>
      </c>
      <c r="E1207" s="175" t="s">
        <v>8144</v>
      </c>
      <c r="F1207" s="176" t="s">
        <v>8148</v>
      </c>
      <c r="G1207" s="177"/>
      <c r="H1207" s="177"/>
      <c r="I1207" s="176" t="s">
        <v>8142</v>
      </c>
      <c r="J1207" s="178">
        <v>111.88118811881188</v>
      </c>
      <c r="K1207" s="55">
        <v>11</v>
      </c>
      <c r="L1207" s="176" t="s">
        <v>8138</v>
      </c>
      <c r="M1207" s="176" t="s">
        <v>3186</v>
      </c>
      <c r="N1207" s="176" t="s">
        <v>5704</v>
      </c>
      <c r="O1207" s="56">
        <v>1</v>
      </c>
      <c r="P1207" s="176" t="s">
        <v>8139</v>
      </c>
    </row>
    <row r="1208" spans="1:16" ht="20.100000000000001" customHeight="1" x14ac:dyDescent="0.25">
      <c r="A1208" s="175">
        <v>1204</v>
      </c>
      <c r="B1208" s="176" t="s">
        <v>8134</v>
      </c>
      <c r="C1208" s="176" t="s">
        <v>8148</v>
      </c>
      <c r="D1208" s="176" t="s">
        <v>8144</v>
      </c>
      <c r="E1208" s="175" t="s">
        <v>8144</v>
      </c>
      <c r="F1208" s="176" t="s">
        <v>8148</v>
      </c>
      <c r="G1208" s="177"/>
      <c r="H1208" s="177"/>
      <c r="I1208" s="176" t="s">
        <v>8142</v>
      </c>
      <c r="J1208" s="178">
        <v>114.85148514851485</v>
      </c>
      <c r="K1208" s="55">
        <v>11</v>
      </c>
      <c r="L1208" s="176" t="s">
        <v>8138</v>
      </c>
      <c r="M1208" s="176" t="s">
        <v>3186</v>
      </c>
      <c r="N1208" s="176" t="s">
        <v>5704</v>
      </c>
      <c r="O1208" s="56">
        <v>1</v>
      </c>
      <c r="P1208" s="176" t="s">
        <v>8139</v>
      </c>
    </row>
    <row r="1209" spans="1:16" ht="20.100000000000001" customHeight="1" x14ac:dyDescent="0.25">
      <c r="A1209" s="175">
        <v>1205</v>
      </c>
      <c r="B1209" s="176" t="s">
        <v>8134</v>
      </c>
      <c r="C1209" s="176" t="s">
        <v>8148</v>
      </c>
      <c r="D1209" s="176" t="s">
        <v>8144</v>
      </c>
      <c r="E1209" s="175" t="s">
        <v>8144</v>
      </c>
      <c r="F1209" s="176" t="s">
        <v>8148</v>
      </c>
      <c r="G1209" s="177"/>
      <c r="H1209" s="177"/>
      <c r="I1209" s="176" t="s">
        <v>8142</v>
      </c>
      <c r="J1209" s="178">
        <v>120.79207920792079</v>
      </c>
      <c r="K1209" s="55">
        <v>11</v>
      </c>
      <c r="L1209" s="176" t="s">
        <v>8138</v>
      </c>
      <c r="M1209" s="176" t="s">
        <v>3186</v>
      </c>
      <c r="N1209" s="176" t="s">
        <v>5704</v>
      </c>
      <c r="O1209" s="56">
        <v>1</v>
      </c>
      <c r="P1209" s="176" t="s">
        <v>8139</v>
      </c>
    </row>
    <row r="1210" spans="1:16" ht="20.100000000000001" customHeight="1" x14ac:dyDescent="0.25">
      <c r="A1210" s="175">
        <v>1206</v>
      </c>
      <c r="B1210" s="176" t="s">
        <v>8134</v>
      </c>
      <c r="C1210" s="176" t="s">
        <v>8148</v>
      </c>
      <c r="D1210" s="176" t="s">
        <v>8144</v>
      </c>
      <c r="E1210" s="175" t="s">
        <v>8144</v>
      </c>
      <c r="F1210" s="176" t="s">
        <v>8148</v>
      </c>
      <c r="G1210" s="177"/>
      <c r="H1210" s="177"/>
      <c r="I1210" s="176" t="s">
        <v>8142</v>
      </c>
      <c r="J1210" s="178">
        <v>124.75247524752476</v>
      </c>
      <c r="K1210" s="55">
        <v>11</v>
      </c>
      <c r="L1210" s="176" t="s">
        <v>8138</v>
      </c>
      <c r="M1210" s="176" t="s">
        <v>3186</v>
      </c>
      <c r="N1210" s="176" t="s">
        <v>5704</v>
      </c>
      <c r="O1210" s="56">
        <v>1</v>
      </c>
      <c r="P1210" s="176" t="s">
        <v>8139</v>
      </c>
    </row>
    <row r="1211" spans="1:16" ht="20.100000000000001" customHeight="1" x14ac:dyDescent="0.25">
      <c r="A1211" s="175">
        <v>1207</v>
      </c>
      <c r="B1211" s="176" t="s">
        <v>8134</v>
      </c>
      <c r="C1211" s="176" t="s">
        <v>8148</v>
      </c>
      <c r="D1211" s="176" t="s">
        <v>8144</v>
      </c>
      <c r="E1211" s="175" t="s">
        <v>8144</v>
      </c>
      <c r="F1211" s="176" t="s">
        <v>8148</v>
      </c>
      <c r="G1211" s="177"/>
      <c r="H1211" s="177"/>
      <c r="I1211" s="176" t="s">
        <v>8142</v>
      </c>
      <c r="J1211" s="178">
        <v>57.425742574257427</v>
      </c>
      <c r="K1211" s="55">
        <v>11</v>
      </c>
      <c r="L1211" s="176" t="s">
        <v>8138</v>
      </c>
      <c r="M1211" s="176" t="s">
        <v>3186</v>
      </c>
      <c r="N1211" s="176" t="s">
        <v>5704</v>
      </c>
      <c r="O1211" s="56">
        <v>1</v>
      </c>
      <c r="P1211" s="176" t="s">
        <v>8139</v>
      </c>
    </row>
    <row r="1212" spans="1:16" ht="20.100000000000001" customHeight="1" x14ac:dyDescent="0.25">
      <c r="A1212" s="175">
        <v>1208</v>
      </c>
      <c r="B1212" s="176" t="s">
        <v>8134</v>
      </c>
      <c r="C1212" s="176" t="s">
        <v>8148</v>
      </c>
      <c r="D1212" s="176" t="s">
        <v>8144</v>
      </c>
      <c r="E1212" s="175" t="s">
        <v>8144</v>
      </c>
      <c r="F1212" s="176" t="s">
        <v>8148</v>
      </c>
      <c r="G1212" s="177"/>
      <c r="H1212" s="177"/>
      <c r="I1212" s="176" t="s">
        <v>8142</v>
      </c>
      <c r="J1212" s="178">
        <v>125.74257425742574</v>
      </c>
      <c r="K1212" s="55">
        <v>11</v>
      </c>
      <c r="L1212" s="176" t="s">
        <v>8138</v>
      </c>
      <c r="M1212" s="176" t="s">
        <v>3186</v>
      </c>
      <c r="N1212" s="176" t="s">
        <v>5704</v>
      </c>
      <c r="O1212" s="56">
        <v>1</v>
      </c>
      <c r="P1212" s="176" t="s">
        <v>8139</v>
      </c>
    </row>
    <row r="1213" spans="1:16" ht="20.100000000000001" customHeight="1" x14ac:dyDescent="0.25">
      <c r="A1213" s="175">
        <v>1209</v>
      </c>
      <c r="B1213" s="176" t="s">
        <v>8134</v>
      </c>
      <c r="C1213" s="176" t="s">
        <v>8148</v>
      </c>
      <c r="D1213" s="176" t="s">
        <v>8144</v>
      </c>
      <c r="E1213" s="175" t="s">
        <v>8144</v>
      </c>
      <c r="F1213" s="176" t="s">
        <v>8148</v>
      </c>
      <c r="G1213" s="177"/>
      <c r="H1213" s="177"/>
      <c r="I1213" s="176" t="s">
        <v>8142</v>
      </c>
      <c r="J1213" s="178">
        <v>127.72277227722772</v>
      </c>
      <c r="K1213" s="55">
        <v>11</v>
      </c>
      <c r="L1213" s="176" t="s">
        <v>8138</v>
      </c>
      <c r="M1213" s="176" t="s">
        <v>3186</v>
      </c>
      <c r="N1213" s="176" t="s">
        <v>5704</v>
      </c>
      <c r="O1213" s="56">
        <v>1</v>
      </c>
      <c r="P1213" s="176" t="s">
        <v>8139</v>
      </c>
    </row>
    <row r="1214" spans="1:16" ht="20.100000000000001" customHeight="1" x14ac:dyDescent="0.25">
      <c r="A1214" s="175">
        <v>1210</v>
      </c>
      <c r="B1214" s="176" t="s">
        <v>8134</v>
      </c>
      <c r="C1214" s="176" t="s">
        <v>8148</v>
      </c>
      <c r="D1214" s="176" t="s">
        <v>8144</v>
      </c>
      <c r="E1214" s="175" t="s">
        <v>8144</v>
      </c>
      <c r="F1214" s="176" t="s">
        <v>8148</v>
      </c>
      <c r="G1214" s="177"/>
      <c r="H1214" s="177"/>
      <c r="I1214" s="176" t="s">
        <v>8142</v>
      </c>
      <c r="J1214" s="178">
        <v>125.74257425742574</v>
      </c>
      <c r="K1214" s="55">
        <v>11</v>
      </c>
      <c r="L1214" s="176" t="s">
        <v>8138</v>
      </c>
      <c r="M1214" s="176" t="s">
        <v>3186</v>
      </c>
      <c r="N1214" s="176" t="s">
        <v>5704</v>
      </c>
      <c r="O1214" s="56">
        <v>1</v>
      </c>
      <c r="P1214" s="176" t="s">
        <v>8139</v>
      </c>
    </row>
    <row r="1215" spans="1:16" ht="20.100000000000001" customHeight="1" x14ac:dyDescent="0.25">
      <c r="A1215" s="175">
        <v>1211</v>
      </c>
      <c r="B1215" s="176" t="s">
        <v>8134</v>
      </c>
      <c r="C1215" s="176" t="s">
        <v>8148</v>
      </c>
      <c r="D1215" s="176" t="s">
        <v>8144</v>
      </c>
      <c r="E1215" s="175" t="s">
        <v>8144</v>
      </c>
      <c r="F1215" s="176" t="s">
        <v>8148</v>
      </c>
      <c r="G1215" s="177"/>
      <c r="H1215" s="177"/>
      <c r="I1215" s="176" t="s">
        <v>8142</v>
      </c>
      <c r="J1215" s="178">
        <v>23.762376237623762</v>
      </c>
      <c r="K1215" s="55">
        <v>11</v>
      </c>
      <c r="L1215" s="176" t="s">
        <v>8138</v>
      </c>
      <c r="M1215" s="176" t="s">
        <v>3186</v>
      </c>
      <c r="N1215" s="176" t="s">
        <v>5704</v>
      </c>
      <c r="O1215" s="56">
        <v>1</v>
      </c>
      <c r="P1215" s="176" t="s">
        <v>8139</v>
      </c>
    </row>
    <row r="1216" spans="1:16" ht="20.100000000000001" customHeight="1" x14ac:dyDescent="0.25">
      <c r="A1216" s="175">
        <v>1212</v>
      </c>
      <c r="B1216" s="176" t="s">
        <v>8134</v>
      </c>
      <c r="C1216" s="176" t="s">
        <v>8148</v>
      </c>
      <c r="D1216" s="176" t="s">
        <v>8144</v>
      </c>
      <c r="E1216" s="175" t="s">
        <v>8144</v>
      </c>
      <c r="F1216" s="176" t="s">
        <v>8148</v>
      </c>
      <c r="G1216" s="177"/>
      <c r="H1216" s="177"/>
      <c r="I1216" s="176" t="s">
        <v>8142</v>
      </c>
      <c r="J1216" s="178">
        <v>91.089108910891085</v>
      </c>
      <c r="K1216" s="55">
        <v>11</v>
      </c>
      <c r="L1216" s="176" t="s">
        <v>8138</v>
      </c>
      <c r="M1216" s="176" t="s">
        <v>3186</v>
      </c>
      <c r="N1216" s="176" t="s">
        <v>5704</v>
      </c>
      <c r="O1216" s="56">
        <v>1</v>
      </c>
      <c r="P1216" s="176" t="s">
        <v>8139</v>
      </c>
    </row>
    <row r="1217" spans="1:16" ht="20.100000000000001" customHeight="1" x14ac:dyDescent="0.25">
      <c r="A1217" s="175">
        <v>1213</v>
      </c>
      <c r="B1217" s="176" t="s">
        <v>8134</v>
      </c>
      <c r="C1217" s="176" t="s">
        <v>8148</v>
      </c>
      <c r="D1217" s="176" t="s">
        <v>8144</v>
      </c>
      <c r="E1217" s="175" t="s">
        <v>8144</v>
      </c>
      <c r="F1217" s="176" t="s">
        <v>8148</v>
      </c>
      <c r="G1217" s="177"/>
      <c r="H1217" s="177"/>
      <c r="I1217" s="176" t="s">
        <v>8142</v>
      </c>
      <c r="J1217" s="178">
        <v>118.81188118811882</v>
      </c>
      <c r="K1217" s="55">
        <v>11</v>
      </c>
      <c r="L1217" s="176" t="s">
        <v>8138</v>
      </c>
      <c r="M1217" s="176" t="s">
        <v>3186</v>
      </c>
      <c r="N1217" s="176" t="s">
        <v>5704</v>
      </c>
      <c r="O1217" s="56">
        <v>1</v>
      </c>
      <c r="P1217" s="176" t="s">
        <v>8139</v>
      </c>
    </row>
    <row r="1218" spans="1:16" ht="20.100000000000001" customHeight="1" x14ac:dyDescent="0.25">
      <c r="A1218" s="175">
        <v>1214</v>
      </c>
      <c r="B1218" s="176" t="s">
        <v>8134</v>
      </c>
      <c r="C1218" s="176" t="s">
        <v>8148</v>
      </c>
      <c r="D1218" s="176" t="s">
        <v>8144</v>
      </c>
      <c r="E1218" s="175" t="s">
        <v>8144</v>
      </c>
      <c r="F1218" s="176" t="s">
        <v>8148</v>
      </c>
      <c r="G1218" s="177"/>
      <c r="H1218" s="177"/>
      <c r="I1218" s="176" t="s">
        <v>8142</v>
      </c>
      <c r="J1218" s="178">
        <v>117.82178217821782</v>
      </c>
      <c r="K1218" s="55">
        <v>11</v>
      </c>
      <c r="L1218" s="176" t="s">
        <v>8138</v>
      </c>
      <c r="M1218" s="176" t="s">
        <v>3186</v>
      </c>
      <c r="N1218" s="176" t="s">
        <v>5704</v>
      </c>
      <c r="O1218" s="56">
        <v>1</v>
      </c>
      <c r="P1218" s="176" t="s">
        <v>8139</v>
      </c>
    </row>
    <row r="1219" spans="1:16" ht="20.100000000000001" customHeight="1" x14ac:dyDescent="0.25">
      <c r="A1219" s="175">
        <v>1215</v>
      </c>
      <c r="B1219" s="176" t="s">
        <v>8134</v>
      </c>
      <c r="C1219" s="176" t="s">
        <v>8148</v>
      </c>
      <c r="D1219" s="176" t="s">
        <v>8144</v>
      </c>
      <c r="E1219" s="175" t="s">
        <v>8144</v>
      </c>
      <c r="F1219" s="176" t="s">
        <v>8148</v>
      </c>
      <c r="G1219" s="177"/>
      <c r="H1219" s="177"/>
      <c r="I1219" s="176" t="s">
        <v>8142</v>
      </c>
      <c r="J1219" s="178">
        <v>116.83168316831683</v>
      </c>
      <c r="K1219" s="55">
        <v>11</v>
      </c>
      <c r="L1219" s="176" t="s">
        <v>8138</v>
      </c>
      <c r="M1219" s="176" t="s">
        <v>3186</v>
      </c>
      <c r="N1219" s="176" t="s">
        <v>5704</v>
      </c>
      <c r="O1219" s="56">
        <v>1</v>
      </c>
      <c r="P1219" s="176" t="s">
        <v>8139</v>
      </c>
    </row>
    <row r="1220" spans="1:16" ht="20.100000000000001" customHeight="1" x14ac:dyDescent="0.25">
      <c r="A1220" s="175">
        <v>1216</v>
      </c>
      <c r="B1220" s="176" t="s">
        <v>8134</v>
      </c>
      <c r="C1220" s="176" t="s">
        <v>8148</v>
      </c>
      <c r="D1220" s="176" t="s">
        <v>8144</v>
      </c>
      <c r="E1220" s="175" t="s">
        <v>8144</v>
      </c>
      <c r="F1220" s="176" t="s">
        <v>8148</v>
      </c>
      <c r="G1220" s="177"/>
      <c r="H1220" s="177"/>
      <c r="I1220" s="176" t="s">
        <v>8142</v>
      </c>
      <c r="J1220" s="178">
        <v>148.51485148514851</v>
      </c>
      <c r="K1220" s="55">
        <v>11</v>
      </c>
      <c r="L1220" s="176" t="s">
        <v>8138</v>
      </c>
      <c r="M1220" s="176" t="s">
        <v>3186</v>
      </c>
      <c r="N1220" s="176" t="s">
        <v>5704</v>
      </c>
      <c r="O1220" s="56">
        <v>1</v>
      </c>
      <c r="P1220" s="176" t="s">
        <v>8139</v>
      </c>
    </row>
    <row r="1221" spans="1:16" ht="20.100000000000001" customHeight="1" x14ac:dyDescent="0.25">
      <c r="A1221" s="175">
        <v>1217</v>
      </c>
      <c r="B1221" s="176" t="s">
        <v>8134</v>
      </c>
      <c r="C1221" s="176" t="s">
        <v>8148</v>
      </c>
      <c r="D1221" s="176" t="s">
        <v>8144</v>
      </c>
      <c r="E1221" s="175" t="s">
        <v>8144</v>
      </c>
      <c r="F1221" s="176" t="s">
        <v>8148</v>
      </c>
      <c r="G1221" s="177"/>
      <c r="H1221" s="177"/>
      <c r="I1221" s="176" t="s">
        <v>8142</v>
      </c>
      <c r="J1221" s="178">
        <v>92.079207920792072</v>
      </c>
      <c r="K1221" s="55">
        <v>11</v>
      </c>
      <c r="L1221" s="176" t="s">
        <v>8138</v>
      </c>
      <c r="M1221" s="176" t="s">
        <v>3186</v>
      </c>
      <c r="N1221" s="176" t="s">
        <v>5704</v>
      </c>
      <c r="O1221" s="56">
        <v>1</v>
      </c>
      <c r="P1221" s="176" t="s">
        <v>8139</v>
      </c>
    </row>
    <row r="1222" spans="1:16" ht="20.100000000000001" customHeight="1" x14ac:dyDescent="0.25">
      <c r="A1222" s="175">
        <v>1218</v>
      </c>
      <c r="B1222" s="176" t="s">
        <v>8134</v>
      </c>
      <c r="C1222" s="176" t="s">
        <v>8148</v>
      </c>
      <c r="D1222" s="176" t="s">
        <v>8144</v>
      </c>
      <c r="E1222" s="175" t="s">
        <v>8144</v>
      </c>
      <c r="F1222" s="176" t="s">
        <v>8148</v>
      </c>
      <c r="G1222" s="177"/>
      <c r="H1222" s="177"/>
      <c r="I1222" s="176" t="s">
        <v>8142</v>
      </c>
      <c r="J1222" s="178">
        <v>116.83168316831683</v>
      </c>
      <c r="K1222" s="55">
        <v>11</v>
      </c>
      <c r="L1222" s="176" t="s">
        <v>8138</v>
      </c>
      <c r="M1222" s="176" t="s">
        <v>3186</v>
      </c>
      <c r="N1222" s="176" t="s">
        <v>5704</v>
      </c>
      <c r="O1222" s="56">
        <v>1</v>
      </c>
      <c r="P1222" s="176" t="s">
        <v>8139</v>
      </c>
    </row>
    <row r="1223" spans="1:16" ht="20.100000000000001" customHeight="1" x14ac:dyDescent="0.25">
      <c r="A1223" s="175">
        <v>1219</v>
      </c>
      <c r="B1223" s="176" t="s">
        <v>8134</v>
      </c>
      <c r="C1223" s="176" t="s">
        <v>8148</v>
      </c>
      <c r="D1223" s="176" t="s">
        <v>8144</v>
      </c>
      <c r="E1223" s="175" t="s">
        <v>8144</v>
      </c>
      <c r="F1223" s="176" t="s">
        <v>8148</v>
      </c>
      <c r="G1223" s="177"/>
      <c r="H1223" s="177"/>
      <c r="I1223" s="176" t="s">
        <v>8142</v>
      </c>
      <c r="J1223" s="178">
        <v>119.80198019801981</v>
      </c>
      <c r="K1223" s="55">
        <v>11</v>
      </c>
      <c r="L1223" s="176" t="s">
        <v>8138</v>
      </c>
      <c r="M1223" s="176" t="s">
        <v>3186</v>
      </c>
      <c r="N1223" s="176" t="s">
        <v>5704</v>
      </c>
      <c r="O1223" s="56">
        <v>1</v>
      </c>
      <c r="P1223" s="176" t="s">
        <v>8139</v>
      </c>
    </row>
    <row r="1224" spans="1:16" ht="20.100000000000001" customHeight="1" x14ac:dyDescent="0.25">
      <c r="A1224" s="175">
        <v>1220</v>
      </c>
      <c r="B1224" s="176" t="s">
        <v>8134</v>
      </c>
      <c r="C1224" s="176" t="s">
        <v>8148</v>
      </c>
      <c r="D1224" s="176" t="s">
        <v>8144</v>
      </c>
      <c r="E1224" s="175" t="s">
        <v>8144</v>
      </c>
      <c r="F1224" s="176" t="s">
        <v>8148</v>
      </c>
      <c r="G1224" s="177"/>
      <c r="H1224" s="177"/>
      <c r="I1224" s="176" t="s">
        <v>8142</v>
      </c>
      <c r="J1224" s="178">
        <v>119.80198019801981</v>
      </c>
      <c r="K1224" s="55">
        <v>11</v>
      </c>
      <c r="L1224" s="176" t="s">
        <v>8138</v>
      </c>
      <c r="M1224" s="176" t="s">
        <v>3186</v>
      </c>
      <c r="N1224" s="176" t="s">
        <v>5704</v>
      </c>
      <c r="O1224" s="56">
        <v>1</v>
      </c>
      <c r="P1224" s="176" t="s">
        <v>8139</v>
      </c>
    </row>
    <row r="1225" spans="1:16" ht="20.100000000000001" customHeight="1" x14ac:dyDescent="0.25">
      <c r="A1225" s="175">
        <v>1221</v>
      </c>
      <c r="B1225" s="176" t="s">
        <v>8134</v>
      </c>
      <c r="C1225" s="176" t="s">
        <v>8148</v>
      </c>
      <c r="D1225" s="176" t="s">
        <v>8144</v>
      </c>
      <c r="E1225" s="175" t="s">
        <v>8144</v>
      </c>
      <c r="F1225" s="176" t="s">
        <v>8148</v>
      </c>
      <c r="G1225" s="177"/>
      <c r="H1225" s="177"/>
      <c r="I1225" s="176" t="s">
        <v>8142</v>
      </c>
      <c r="J1225" s="178">
        <v>125.74257425742574</v>
      </c>
      <c r="K1225" s="55">
        <v>11</v>
      </c>
      <c r="L1225" s="176" t="s">
        <v>8138</v>
      </c>
      <c r="M1225" s="176" t="s">
        <v>3186</v>
      </c>
      <c r="N1225" s="176" t="s">
        <v>5704</v>
      </c>
      <c r="O1225" s="56">
        <v>1</v>
      </c>
      <c r="P1225" s="176" t="s">
        <v>8139</v>
      </c>
    </row>
    <row r="1226" spans="1:16" ht="20.100000000000001" customHeight="1" x14ac:dyDescent="0.25">
      <c r="A1226" s="175">
        <v>1222</v>
      </c>
      <c r="B1226" s="176" t="s">
        <v>8134</v>
      </c>
      <c r="C1226" s="176" t="s">
        <v>8148</v>
      </c>
      <c r="D1226" s="176" t="s">
        <v>8144</v>
      </c>
      <c r="E1226" s="175" t="s">
        <v>8144</v>
      </c>
      <c r="F1226" s="176" t="s">
        <v>8148</v>
      </c>
      <c r="G1226" s="177"/>
      <c r="H1226" s="177"/>
      <c r="I1226" s="176" t="s">
        <v>8142</v>
      </c>
      <c r="J1226" s="178">
        <v>107.92079207920791</v>
      </c>
      <c r="K1226" s="55">
        <v>11</v>
      </c>
      <c r="L1226" s="176" t="s">
        <v>8138</v>
      </c>
      <c r="M1226" s="176" t="s">
        <v>3186</v>
      </c>
      <c r="N1226" s="176" t="s">
        <v>5704</v>
      </c>
      <c r="O1226" s="56">
        <v>1</v>
      </c>
      <c r="P1226" s="176" t="s">
        <v>8139</v>
      </c>
    </row>
    <row r="1227" spans="1:16" ht="20.100000000000001" customHeight="1" x14ac:dyDescent="0.25">
      <c r="A1227" s="175">
        <v>1223</v>
      </c>
      <c r="B1227" s="176" t="s">
        <v>8134</v>
      </c>
      <c r="C1227" s="176" t="s">
        <v>8148</v>
      </c>
      <c r="D1227" s="176" t="s">
        <v>8144</v>
      </c>
      <c r="E1227" s="175" t="s">
        <v>8144</v>
      </c>
      <c r="F1227" s="176" t="s">
        <v>8148</v>
      </c>
      <c r="G1227" s="177"/>
      <c r="H1227" s="177"/>
      <c r="I1227" s="176" t="s">
        <v>8142</v>
      </c>
      <c r="J1227" s="178">
        <v>105.94059405940594</v>
      </c>
      <c r="K1227" s="55">
        <v>11</v>
      </c>
      <c r="L1227" s="176" t="s">
        <v>8138</v>
      </c>
      <c r="M1227" s="176" t="s">
        <v>3186</v>
      </c>
      <c r="N1227" s="176" t="s">
        <v>5704</v>
      </c>
      <c r="O1227" s="56">
        <v>1</v>
      </c>
      <c r="P1227" s="176" t="s">
        <v>8139</v>
      </c>
    </row>
    <row r="1228" spans="1:16" ht="20.100000000000001" customHeight="1" x14ac:dyDescent="0.25">
      <c r="A1228" s="175">
        <v>1224</v>
      </c>
      <c r="B1228" s="176" t="s">
        <v>8134</v>
      </c>
      <c r="C1228" s="176" t="s">
        <v>8148</v>
      </c>
      <c r="D1228" s="176" t="s">
        <v>8144</v>
      </c>
      <c r="E1228" s="175" t="s">
        <v>8144</v>
      </c>
      <c r="F1228" s="176" t="s">
        <v>8148</v>
      </c>
      <c r="G1228" s="177"/>
      <c r="H1228" s="177"/>
      <c r="I1228" s="176" t="s">
        <v>8142</v>
      </c>
      <c r="J1228" s="178">
        <v>101.98019801980197</v>
      </c>
      <c r="K1228" s="55">
        <v>11</v>
      </c>
      <c r="L1228" s="176" t="s">
        <v>8138</v>
      </c>
      <c r="M1228" s="176" t="s">
        <v>3186</v>
      </c>
      <c r="N1228" s="176" t="s">
        <v>5704</v>
      </c>
      <c r="O1228" s="56">
        <v>1</v>
      </c>
      <c r="P1228" s="176" t="s">
        <v>8139</v>
      </c>
    </row>
    <row r="1229" spans="1:16" ht="20.100000000000001" customHeight="1" x14ac:dyDescent="0.25">
      <c r="A1229" s="175">
        <v>1225</v>
      </c>
      <c r="B1229" s="176" t="s">
        <v>8134</v>
      </c>
      <c r="C1229" s="176" t="s">
        <v>8148</v>
      </c>
      <c r="D1229" s="176" t="s">
        <v>8144</v>
      </c>
      <c r="E1229" s="175" t="s">
        <v>8144</v>
      </c>
      <c r="F1229" s="176" t="s">
        <v>8148</v>
      </c>
      <c r="G1229" s="177"/>
      <c r="H1229" s="177"/>
      <c r="I1229" s="176" t="s">
        <v>8142</v>
      </c>
      <c r="J1229" s="178">
        <v>89.10891089108911</v>
      </c>
      <c r="K1229" s="55">
        <v>11</v>
      </c>
      <c r="L1229" s="176" t="s">
        <v>8138</v>
      </c>
      <c r="M1229" s="176" t="s">
        <v>3186</v>
      </c>
      <c r="N1229" s="176" t="s">
        <v>5704</v>
      </c>
      <c r="O1229" s="56">
        <v>1</v>
      </c>
      <c r="P1229" s="176" t="s">
        <v>8139</v>
      </c>
    </row>
    <row r="1230" spans="1:16" ht="20.100000000000001" customHeight="1" x14ac:dyDescent="0.25">
      <c r="A1230" s="175">
        <v>1226</v>
      </c>
      <c r="B1230" s="176" t="s">
        <v>8134</v>
      </c>
      <c r="C1230" s="176" t="s">
        <v>8148</v>
      </c>
      <c r="D1230" s="176" t="s">
        <v>8144</v>
      </c>
      <c r="E1230" s="175" t="s">
        <v>8144</v>
      </c>
      <c r="F1230" s="176" t="s">
        <v>8148</v>
      </c>
      <c r="G1230" s="177"/>
      <c r="H1230" s="177"/>
      <c r="I1230" s="176" t="s">
        <v>8142</v>
      </c>
      <c r="J1230" s="178">
        <v>89.10891089108911</v>
      </c>
      <c r="K1230" s="55">
        <v>11</v>
      </c>
      <c r="L1230" s="176" t="s">
        <v>8138</v>
      </c>
      <c r="M1230" s="176" t="s">
        <v>3186</v>
      </c>
      <c r="N1230" s="176" t="s">
        <v>5704</v>
      </c>
      <c r="O1230" s="56">
        <v>1</v>
      </c>
      <c r="P1230" s="176" t="s">
        <v>8139</v>
      </c>
    </row>
    <row r="1231" spans="1:16" ht="20.100000000000001" customHeight="1" x14ac:dyDescent="0.25">
      <c r="A1231" s="175">
        <v>1227</v>
      </c>
      <c r="B1231" s="176" t="s">
        <v>8134</v>
      </c>
      <c r="C1231" s="176" t="s">
        <v>8148</v>
      </c>
      <c r="D1231" s="176" t="s">
        <v>8144</v>
      </c>
      <c r="E1231" s="175" t="s">
        <v>8144</v>
      </c>
      <c r="F1231" s="176" t="s">
        <v>8148</v>
      </c>
      <c r="G1231" s="177"/>
      <c r="H1231" s="177"/>
      <c r="I1231" s="176" t="s">
        <v>8142</v>
      </c>
      <c r="J1231" s="178">
        <v>106.93069306930693</v>
      </c>
      <c r="K1231" s="55">
        <v>11</v>
      </c>
      <c r="L1231" s="176" t="s">
        <v>8138</v>
      </c>
      <c r="M1231" s="176" t="s">
        <v>3186</v>
      </c>
      <c r="N1231" s="176" t="s">
        <v>5704</v>
      </c>
      <c r="O1231" s="56">
        <v>1</v>
      </c>
      <c r="P1231" s="176" t="s">
        <v>8139</v>
      </c>
    </row>
    <row r="1232" spans="1:16" ht="20.100000000000001" customHeight="1" x14ac:dyDescent="0.25">
      <c r="A1232" s="175">
        <v>1228</v>
      </c>
      <c r="B1232" s="176" t="s">
        <v>8134</v>
      </c>
      <c r="C1232" s="176" t="s">
        <v>8148</v>
      </c>
      <c r="D1232" s="176" t="s">
        <v>8144</v>
      </c>
      <c r="E1232" s="175" t="s">
        <v>8144</v>
      </c>
      <c r="F1232" s="176" t="s">
        <v>8148</v>
      </c>
      <c r="G1232" s="177"/>
      <c r="H1232" s="177"/>
      <c r="I1232" s="176" t="s">
        <v>8142</v>
      </c>
      <c r="J1232" s="178">
        <v>105.94059405940594</v>
      </c>
      <c r="K1232" s="55">
        <v>11</v>
      </c>
      <c r="L1232" s="176" t="s">
        <v>8138</v>
      </c>
      <c r="M1232" s="176" t="s">
        <v>3186</v>
      </c>
      <c r="N1232" s="176" t="s">
        <v>5704</v>
      </c>
      <c r="O1232" s="56">
        <v>1</v>
      </c>
      <c r="P1232" s="176" t="s">
        <v>8139</v>
      </c>
    </row>
    <row r="1233" spans="1:16" ht="20.100000000000001" customHeight="1" x14ac:dyDescent="0.25">
      <c r="A1233" s="175">
        <v>1229</v>
      </c>
      <c r="B1233" s="176" t="s">
        <v>8134</v>
      </c>
      <c r="C1233" s="176" t="s">
        <v>8148</v>
      </c>
      <c r="D1233" s="176" t="s">
        <v>8144</v>
      </c>
      <c r="E1233" s="175" t="s">
        <v>8144</v>
      </c>
      <c r="F1233" s="176" t="s">
        <v>8148</v>
      </c>
      <c r="G1233" s="177"/>
      <c r="H1233" s="177"/>
      <c r="I1233" s="176" t="s">
        <v>8142</v>
      </c>
      <c r="J1233" s="178">
        <v>107.92079207920791</v>
      </c>
      <c r="K1233" s="55">
        <v>11</v>
      </c>
      <c r="L1233" s="176" t="s">
        <v>8138</v>
      </c>
      <c r="M1233" s="176" t="s">
        <v>3186</v>
      </c>
      <c r="N1233" s="176" t="s">
        <v>5704</v>
      </c>
      <c r="O1233" s="56">
        <v>1</v>
      </c>
      <c r="P1233" s="176" t="s">
        <v>8139</v>
      </c>
    </row>
    <row r="1234" spans="1:16" ht="20.100000000000001" customHeight="1" x14ac:dyDescent="0.25">
      <c r="A1234" s="175">
        <v>1230</v>
      </c>
      <c r="B1234" s="176" t="s">
        <v>8134</v>
      </c>
      <c r="C1234" s="176" t="s">
        <v>8148</v>
      </c>
      <c r="D1234" s="176" t="s">
        <v>8144</v>
      </c>
      <c r="E1234" s="175" t="s">
        <v>8144</v>
      </c>
      <c r="F1234" s="176" t="s">
        <v>8148</v>
      </c>
      <c r="G1234" s="177"/>
      <c r="H1234" s="177"/>
      <c r="I1234" s="176" t="s">
        <v>8137</v>
      </c>
      <c r="J1234" s="178">
        <v>15.841584158415841</v>
      </c>
      <c r="K1234" s="55">
        <v>12</v>
      </c>
      <c r="L1234" s="176" t="s">
        <v>8138</v>
      </c>
      <c r="M1234" s="176" t="s">
        <v>3186</v>
      </c>
      <c r="N1234" s="176" t="s">
        <v>3173</v>
      </c>
      <c r="O1234" s="56">
        <v>1</v>
      </c>
      <c r="P1234" s="176" t="s">
        <v>8139</v>
      </c>
    </row>
    <row r="1235" spans="1:16" ht="20.100000000000001" customHeight="1" x14ac:dyDescent="0.25">
      <c r="A1235" s="175">
        <v>1231</v>
      </c>
      <c r="B1235" s="176" t="s">
        <v>8134</v>
      </c>
      <c r="C1235" s="176" t="s">
        <v>8148</v>
      </c>
      <c r="D1235" s="176" t="s">
        <v>8144</v>
      </c>
      <c r="E1235" s="175" t="s">
        <v>8144</v>
      </c>
      <c r="F1235" s="176" t="s">
        <v>8148</v>
      </c>
      <c r="G1235" s="177"/>
      <c r="H1235" s="177"/>
      <c r="I1235" s="176" t="s">
        <v>8137</v>
      </c>
      <c r="J1235" s="178">
        <v>106.93069306930693</v>
      </c>
      <c r="K1235" s="55">
        <v>12</v>
      </c>
      <c r="L1235" s="176" t="s">
        <v>8138</v>
      </c>
      <c r="M1235" s="176" t="s">
        <v>8107</v>
      </c>
      <c r="N1235" s="176" t="s">
        <v>5846</v>
      </c>
      <c r="O1235" s="56">
        <v>1</v>
      </c>
      <c r="P1235" s="176" t="s">
        <v>8139</v>
      </c>
    </row>
    <row r="1236" spans="1:16" ht="20.100000000000001" customHeight="1" x14ac:dyDescent="0.25">
      <c r="A1236" s="175">
        <v>1232</v>
      </c>
      <c r="B1236" s="176" t="s">
        <v>8134</v>
      </c>
      <c r="C1236" s="176" t="s">
        <v>8148</v>
      </c>
      <c r="D1236" s="176" t="s">
        <v>8144</v>
      </c>
      <c r="E1236" s="175" t="s">
        <v>8144</v>
      </c>
      <c r="F1236" s="176" t="s">
        <v>8148</v>
      </c>
      <c r="G1236" s="177"/>
      <c r="H1236" s="177"/>
      <c r="I1236" s="176" t="s">
        <v>8137</v>
      </c>
      <c r="J1236" s="178">
        <v>105.94059405940594</v>
      </c>
      <c r="K1236" s="55">
        <v>12</v>
      </c>
      <c r="L1236" s="176" t="s">
        <v>8138</v>
      </c>
      <c r="M1236" s="176" t="s">
        <v>8107</v>
      </c>
      <c r="N1236" s="176" t="s">
        <v>5846</v>
      </c>
      <c r="O1236" s="56">
        <v>1</v>
      </c>
      <c r="P1236" s="176" t="s">
        <v>8139</v>
      </c>
    </row>
    <row r="1237" spans="1:16" ht="20.100000000000001" customHeight="1" x14ac:dyDescent="0.25">
      <c r="A1237" s="175">
        <v>1233</v>
      </c>
      <c r="B1237" s="176" t="s">
        <v>8134</v>
      </c>
      <c r="C1237" s="176" t="s">
        <v>8148</v>
      </c>
      <c r="D1237" s="176" t="s">
        <v>8144</v>
      </c>
      <c r="E1237" s="175" t="s">
        <v>8144</v>
      </c>
      <c r="F1237" s="176" t="s">
        <v>8148</v>
      </c>
      <c r="G1237" s="177"/>
      <c r="H1237" s="177"/>
      <c r="I1237" s="176" t="s">
        <v>8137</v>
      </c>
      <c r="J1237" s="178">
        <v>96.039603960396036</v>
      </c>
      <c r="K1237" s="55">
        <v>13</v>
      </c>
      <c r="L1237" s="176" t="s">
        <v>8138</v>
      </c>
      <c r="M1237" s="176" t="s">
        <v>3186</v>
      </c>
      <c r="N1237" s="176" t="s">
        <v>3160</v>
      </c>
      <c r="O1237" s="56">
        <v>1</v>
      </c>
      <c r="P1237" s="176" t="s">
        <v>8139</v>
      </c>
    </row>
    <row r="1238" spans="1:16" ht="20.100000000000001" customHeight="1" x14ac:dyDescent="0.25">
      <c r="A1238" s="175">
        <v>1234</v>
      </c>
      <c r="B1238" s="176" t="s">
        <v>8134</v>
      </c>
      <c r="C1238" s="176" t="s">
        <v>8148</v>
      </c>
      <c r="D1238" s="176" t="s">
        <v>8144</v>
      </c>
      <c r="E1238" s="175" t="s">
        <v>8144</v>
      </c>
      <c r="F1238" s="176" t="s">
        <v>8148</v>
      </c>
      <c r="G1238" s="177"/>
      <c r="H1238" s="177"/>
      <c r="I1238" s="176" t="s">
        <v>8137</v>
      </c>
      <c r="J1238" s="178">
        <v>108.91089108910892</v>
      </c>
      <c r="K1238" s="55">
        <v>13</v>
      </c>
      <c r="L1238" s="176" t="s">
        <v>8138</v>
      </c>
      <c r="M1238" s="176" t="s">
        <v>8107</v>
      </c>
      <c r="N1238" s="176" t="s">
        <v>5853</v>
      </c>
      <c r="O1238" s="56">
        <v>1</v>
      </c>
      <c r="P1238" s="176" t="s">
        <v>8139</v>
      </c>
    </row>
    <row r="1239" spans="1:16" ht="20.100000000000001" customHeight="1" x14ac:dyDescent="0.25">
      <c r="A1239" s="175">
        <v>1235</v>
      </c>
      <c r="B1239" s="176" t="s">
        <v>8134</v>
      </c>
      <c r="C1239" s="176" t="s">
        <v>8148</v>
      </c>
      <c r="D1239" s="176" t="s">
        <v>8144</v>
      </c>
      <c r="E1239" s="175" t="s">
        <v>8144</v>
      </c>
      <c r="F1239" s="176" t="s">
        <v>8148</v>
      </c>
      <c r="G1239" s="177"/>
      <c r="H1239" s="177"/>
      <c r="I1239" s="176" t="s">
        <v>8137</v>
      </c>
      <c r="J1239" s="178">
        <v>104.95049504950495</v>
      </c>
      <c r="K1239" s="55">
        <v>13</v>
      </c>
      <c r="L1239" s="176" t="s">
        <v>8138</v>
      </c>
      <c r="M1239" s="176" t="s">
        <v>8107</v>
      </c>
      <c r="N1239" s="176" t="s">
        <v>5853</v>
      </c>
      <c r="O1239" s="56">
        <v>1</v>
      </c>
      <c r="P1239" s="176" t="s">
        <v>8139</v>
      </c>
    </row>
    <row r="1240" spans="1:16" ht="20.100000000000001" customHeight="1" x14ac:dyDescent="0.25">
      <c r="A1240" s="175">
        <v>1236</v>
      </c>
      <c r="B1240" s="176" t="s">
        <v>8134</v>
      </c>
      <c r="C1240" s="176" t="s">
        <v>8148</v>
      </c>
      <c r="D1240" s="176" t="s">
        <v>8144</v>
      </c>
      <c r="E1240" s="175" t="s">
        <v>8144</v>
      </c>
      <c r="F1240" s="176" t="s">
        <v>8148</v>
      </c>
      <c r="G1240" s="177"/>
      <c r="H1240" s="177"/>
      <c r="I1240" s="176" t="s">
        <v>8137</v>
      </c>
      <c r="J1240" s="178">
        <v>17.821782178217823</v>
      </c>
      <c r="K1240" s="55">
        <v>13</v>
      </c>
      <c r="L1240" s="176" t="s">
        <v>8138</v>
      </c>
      <c r="M1240" s="176" t="s">
        <v>8107</v>
      </c>
      <c r="N1240" s="176" t="s">
        <v>5853</v>
      </c>
      <c r="O1240" s="56">
        <v>1</v>
      </c>
      <c r="P1240" s="176" t="s">
        <v>8139</v>
      </c>
    </row>
    <row r="1241" spans="1:16" ht="20.100000000000001" customHeight="1" x14ac:dyDescent="0.25">
      <c r="A1241" s="175">
        <v>1237</v>
      </c>
      <c r="B1241" s="176" t="s">
        <v>8134</v>
      </c>
      <c r="C1241" s="176" t="s">
        <v>8148</v>
      </c>
      <c r="D1241" s="176" t="s">
        <v>8144</v>
      </c>
      <c r="E1241" s="175" t="s">
        <v>8144</v>
      </c>
      <c r="F1241" s="176" t="s">
        <v>8148</v>
      </c>
      <c r="G1241" s="177"/>
      <c r="H1241" s="177"/>
      <c r="I1241" s="176" t="s">
        <v>8137</v>
      </c>
      <c r="J1241" s="178">
        <v>35.100558945834052</v>
      </c>
      <c r="K1241" s="55">
        <v>12</v>
      </c>
      <c r="L1241" s="176" t="s">
        <v>8138</v>
      </c>
      <c r="M1241" s="176" t="s">
        <v>3186</v>
      </c>
      <c r="N1241" s="176" t="s">
        <v>3173</v>
      </c>
      <c r="O1241" s="56">
        <v>1</v>
      </c>
      <c r="P1241" s="176" t="s">
        <v>8139</v>
      </c>
    </row>
    <row r="1242" spans="1:16" ht="20.100000000000001" customHeight="1" x14ac:dyDescent="0.25">
      <c r="A1242" s="175">
        <v>1238</v>
      </c>
      <c r="B1242" s="176" t="s">
        <v>8134</v>
      </c>
      <c r="C1242" s="176" t="s">
        <v>8148</v>
      </c>
      <c r="D1242" s="176" t="s">
        <v>8144</v>
      </c>
      <c r="E1242" s="175" t="s">
        <v>8144</v>
      </c>
      <c r="F1242" s="176" t="s">
        <v>8148</v>
      </c>
      <c r="G1242" s="177"/>
      <c r="H1242" s="177"/>
      <c r="I1242" s="176" t="s">
        <v>8137</v>
      </c>
      <c r="J1242" s="178">
        <v>12.871287128712872</v>
      </c>
      <c r="K1242" s="55">
        <v>12</v>
      </c>
      <c r="L1242" s="176" t="s">
        <v>8138</v>
      </c>
      <c r="M1242" s="176" t="s">
        <v>3186</v>
      </c>
      <c r="N1242" s="176" t="s">
        <v>3173</v>
      </c>
      <c r="O1242" s="56">
        <v>1</v>
      </c>
      <c r="P1242" s="176" t="s">
        <v>8139</v>
      </c>
    </row>
    <row r="1243" spans="1:16" ht="20.100000000000001" customHeight="1" x14ac:dyDescent="0.25">
      <c r="A1243" s="175">
        <v>1239</v>
      </c>
      <c r="B1243" s="176" t="s">
        <v>8134</v>
      </c>
      <c r="C1243" s="176" t="s">
        <v>8148</v>
      </c>
      <c r="D1243" s="176" t="s">
        <v>8144</v>
      </c>
      <c r="E1243" s="175" t="s">
        <v>8144</v>
      </c>
      <c r="F1243" s="176" t="s">
        <v>8148</v>
      </c>
      <c r="G1243" s="177"/>
      <c r="H1243" s="177"/>
      <c r="I1243" s="176" t="s">
        <v>8137</v>
      </c>
      <c r="J1243" s="178">
        <v>12.871287128712872</v>
      </c>
      <c r="K1243" s="55">
        <v>12</v>
      </c>
      <c r="L1243" s="176" t="s">
        <v>8138</v>
      </c>
      <c r="M1243" s="176" t="s">
        <v>3186</v>
      </c>
      <c r="N1243" s="176" t="s">
        <v>3173</v>
      </c>
      <c r="O1243" s="56">
        <v>1</v>
      </c>
      <c r="P1243" s="176" t="s">
        <v>8145</v>
      </c>
    </row>
    <row r="1244" spans="1:16" ht="20.100000000000001" customHeight="1" x14ac:dyDescent="0.25">
      <c r="A1244" s="175">
        <v>1240</v>
      </c>
      <c r="B1244" s="176" t="s">
        <v>8134</v>
      </c>
      <c r="C1244" s="176" t="s">
        <v>8148</v>
      </c>
      <c r="D1244" s="176" t="s">
        <v>8144</v>
      </c>
      <c r="E1244" s="175" t="s">
        <v>8144</v>
      </c>
      <c r="F1244" s="176" t="s">
        <v>8148</v>
      </c>
      <c r="G1244" s="177"/>
      <c r="H1244" s="177"/>
      <c r="I1244" s="176" t="s">
        <v>8137</v>
      </c>
      <c r="J1244" s="178">
        <v>15.841584158415841</v>
      </c>
      <c r="K1244" s="55">
        <v>12</v>
      </c>
      <c r="L1244" s="176" t="s">
        <v>8138</v>
      </c>
      <c r="M1244" s="176" t="s">
        <v>3186</v>
      </c>
      <c r="N1244" s="176" t="s">
        <v>3173</v>
      </c>
      <c r="O1244" s="56">
        <v>1</v>
      </c>
      <c r="P1244" s="176" t="s">
        <v>8139</v>
      </c>
    </row>
    <row r="1245" spans="1:16" ht="20.100000000000001" customHeight="1" x14ac:dyDescent="0.25">
      <c r="A1245" s="175">
        <v>1241</v>
      </c>
      <c r="B1245" s="176" t="s">
        <v>8134</v>
      </c>
      <c r="C1245" s="176" t="s">
        <v>8148</v>
      </c>
      <c r="D1245" s="176" t="s">
        <v>8144</v>
      </c>
      <c r="E1245" s="175" t="s">
        <v>8144</v>
      </c>
      <c r="F1245" s="176" t="s">
        <v>8148</v>
      </c>
      <c r="G1245" s="177"/>
      <c r="H1245" s="177"/>
      <c r="I1245" s="176" t="s">
        <v>8137</v>
      </c>
      <c r="J1245" s="178">
        <v>21.782178217821784</v>
      </c>
      <c r="K1245" s="55">
        <v>12</v>
      </c>
      <c r="L1245" s="176" t="s">
        <v>8138</v>
      </c>
      <c r="M1245" s="176" t="s">
        <v>3186</v>
      </c>
      <c r="N1245" s="176" t="s">
        <v>3173</v>
      </c>
      <c r="O1245" s="56">
        <v>1</v>
      </c>
      <c r="P1245" s="176" t="s">
        <v>8139</v>
      </c>
    </row>
    <row r="1246" spans="1:16" ht="20.100000000000001" customHeight="1" x14ac:dyDescent="0.25">
      <c r="A1246" s="175">
        <v>1242</v>
      </c>
      <c r="B1246" s="176" t="s">
        <v>8134</v>
      </c>
      <c r="C1246" s="176" t="s">
        <v>8148</v>
      </c>
      <c r="D1246" s="176" t="s">
        <v>8144</v>
      </c>
      <c r="E1246" s="175" t="s">
        <v>8144</v>
      </c>
      <c r="F1246" s="176" t="s">
        <v>8148</v>
      </c>
      <c r="G1246" s="177"/>
      <c r="H1246" s="177"/>
      <c r="I1246" s="176" t="s">
        <v>8137</v>
      </c>
      <c r="J1246" s="178">
        <v>12.871287128712872</v>
      </c>
      <c r="K1246" s="55">
        <v>12</v>
      </c>
      <c r="L1246" s="176" t="s">
        <v>8138</v>
      </c>
      <c r="M1246" s="176" t="s">
        <v>3186</v>
      </c>
      <c r="N1246" s="176" t="s">
        <v>3173</v>
      </c>
      <c r="O1246" s="56">
        <v>1</v>
      </c>
      <c r="P1246" s="176" t="s">
        <v>8139</v>
      </c>
    </row>
    <row r="1247" spans="1:16" ht="20.100000000000001" customHeight="1" x14ac:dyDescent="0.25">
      <c r="A1247" s="175">
        <v>1243</v>
      </c>
      <c r="B1247" s="176" t="s">
        <v>8134</v>
      </c>
      <c r="C1247" s="176" t="s">
        <v>8148</v>
      </c>
      <c r="D1247" s="176" t="s">
        <v>8144</v>
      </c>
      <c r="E1247" s="175" t="s">
        <v>8144</v>
      </c>
      <c r="F1247" s="176" t="s">
        <v>8148</v>
      </c>
      <c r="G1247" s="177"/>
      <c r="H1247" s="177"/>
      <c r="I1247" s="176" t="s">
        <v>8137</v>
      </c>
      <c r="J1247" s="178">
        <v>22.772277227722771</v>
      </c>
      <c r="K1247" s="55">
        <v>12</v>
      </c>
      <c r="L1247" s="176" t="s">
        <v>8138</v>
      </c>
      <c r="M1247" s="176" t="s">
        <v>3186</v>
      </c>
      <c r="N1247" s="176" t="s">
        <v>3173</v>
      </c>
      <c r="O1247" s="56">
        <v>1</v>
      </c>
      <c r="P1247" s="176" t="s">
        <v>8139</v>
      </c>
    </row>
    <row r="1248" spans="1:16" ht="20.100000000000001" customHeight="1" x14ac:dyDescent="0.25">
      <c r="A1248" s="175">
        <v>1244</v>
      </c>
      <c r="B1248" s="176" t="s">
        <v>8134</v>
      </c>
      <c r="C1248" s="176" t="s">
        <v>8148</v>
      </c>
      <c r="D1248" s="176" t="s">
        <v>8144</v>
      </c>
      <c r="E1248" s="175" t="s">
        <v>8144</v>
      </c>
      <c r="F1248" s="176" t="s">
        <v>8148</v>
      </c>
      <c r="G1248" s="177"/>
      <c r="H1248" s="177"/>
      <c r="I1248" s="176" t="s">
        <v>8137</v>
      </c>
      <c r="J1248" s="178">
        <v>20.792079207920793</v>
      </c>
      <c r="K1248" s="55">
        <v>13</v>
      </c>
      <c r="L1248" s="176" t="s">
        <v>8138</v>
      </c>
      <c r="M1248" s="176" t="s">
        <v>3186</v>
      </c>
      <c r="N1248" s="176" t="s">
        <v>3160</v>
      </c>
      <c r="O1248" s="56">
        <v>1</v>
      </c>
      <c r="P1248" s="176" t="s">
        <v>8139</v>
      </c>
    </row>
    <row r="1249" spans="1:16" ht="20.100000000000001" customHeight="1" x14ac:dyDescent="0.25">
      <c r="A1249" s="175">
        <v>1245</v>
      </c>
      <c r="B1249" s="176" t="s">
        <v>8134</v>
      </c>
      <c r="C1249" s="176" t="s">
        <v>8148</v>
      </c>
      <c r="D1249" s="176" t="s">
        <v>8144</v>
      </c>
      <c r="E1249" s="175" t="s">
        <v>8144</v>
      </c>
      <c r="F1249" s="176" t="s">
        <v>8148</v>
      </c>
      <c r="G1249" s="177"/>
      <c r="H1249" s="177"/>
      <c r="I1249" s="176" t="s">
        <v>8137</v>
      </c>
      <c r="J1249" s="178">
        <v>15.841584158415841</v>
      </c>
      <c r="K1249" s="55">
        <v>13</v>
      </c>
      <c r="L1249" s="176" t="s">
        <v>8138</v>
      </c>
      <c r="M1249" s="176" t="s">
        <v>3186</v>
      </c>
      <c r="N1249" s="176" t="s">
        <v>3160</v>
      </c>
      <c r="O1249" s="56">
        <v>1</v>
      </c>
      <c r="P1249" s="176" t="s">
        <v>8139</v>
      </c>
    </row>
    <row r="1250" spans="1:16" ht="20.100000000000001" customHeight="1" x14ac:dyDescent="0.25">
      <c r="A1250" s="175">
        <v>1246</v>
      </c>
      <c r="B1250" s="176" t="s">
        <v>8134</v>
      </c>
      <c r="C1250" s="176" t="s">
        <v>8148</v>
      </c>
      <c r="D1250" s="176" t="s">
        <v>8144</v>
      </c>
      <c r="E1250" s="175" t="s">
        <v>8144</v>
      </c>
      <c r="F1250" s="176" t="s">
        <v>8148</v>
      </c>
      <c r="G1250" s="177"/>
      <c r="H1250" s="177"/>
      <c r="I1250" s="176" t="s">
        <v>8137</v>
      </c>
      <c r="J1250" s="178">
        <v>32.67326732673267</v>
      </c>
      <c r="K1250" s="55">
        <v>13</v>
      </c>
      <c r="L1250" s="176" t="s">
        <v>8138</v>
      </c>
      <c r="M1250" s="176" t="s">
        <v>3186</v>
      </c>
      <c r="N1250" s="176" t="s">
        <v>3160</v>
      </c>
      <c r="O1250" s="56">
        <v>1</v>
      </c>
      <c r="P1250" s="176" t="s">
        <v>8139</v>
      </c>
    </row>
    <row r="1251" spans="1:16" ht="20.100000000000001" customHeight="1" x14ac:dyDescent="0.25">
      <c r="A1251" s="175">
        <v>1247</v>
      </c>
      <c r="B1251" s="176" t="s">
        <v>8134</v>
      </c>
      <c r="C1251" s="176" t="s">
        <v>8148</v>
      </c>
      <c r="D1251" s="176" t="s">
        <v>8144</v>
      </c>
      <c r="E1251" s="175" t="s">
        <v>8144</v>
      </c>
      <c r="F1251" s="176" t="s">
        <v>8148</v>
      </c>
      <c r="G1251" s="177"/>
      <c r="H1251" s="177"/>
      <c r="I1251" s="176" t="s">
        <v>8137</v>
      </c>
      <c r="J1251" s="178">
        <v>15.841584158415841</v>
      </c>
      <c r="K1251" s="55">
        <v>12</v>
      </c>
      <c r="L1251" s="176" t="s">
        <v>8138</v>
      </c>
      <c r="M1251" s="176" t="s">
        <v>3186</v>
      </c>
      <c r="N1251" s="176" t="s">
        <v>3173</v>
      </c>
      <c r="O1251" s="56">
        <v>1</v>
      </c>
      <c r="P1251" s="176" t="s">
        <v>8139</v>
      </c>
    </row>
    <row r="1252" spans="1:16" ht="20.100000000000001" customHeight="1" x14ac:dyDescent="0.25">
      <c r="A1252" s="175">
        <v>1248</v>
      </c>
      <c r="B1252" s="176" t="s">
        <v>8134</v>
      </c>
      <c r="C1252" s="176" t="s">
        <v>8148</v>
      </c>
      <c r="D1252" s="176" t="s">
        <v>8144</v>
      </c>
      <c r="E1252" s="175" t="s">
        <v>8144</v>
      </c>
      <c r="F1252" s="176" t="s">
        <v>8148</v>
      </c>
      <c r="G1252" s="177"/>
      <c r="H1252" s="177"/>
      <c r="I1252" s="176" t="s">
        <v>8137</v>
      </c>
      <c r="J1252" s="178">
        <v>32.67326732673267</v>
      </c>
      <c r="K1252" s="55">
        <v>13</v>
      </c>
      <c r="L1252" s="176" t="s">
        <v>8138</v>
      </c>
      <c r="M1252" s="176" t="s">
        <v>3186</v>
      </c>
      <c r="N1252" s="176" t="s">
        <v>3160</v>
      </c>
      <c r="O1252" s="56">
        <v>1</v>
      </c>
      <c r="P1252" s="176" t="s">
        <v>8139</v>
      </c>
    </row>
    <row r="1253" spans="1:16" ht="20.100000000000001" customHeight="1" x14ac:dyDescent="0.25">
      <c r="A1253" s="175">
        <v>1249</v>
      </c>
      <c r="B1253" s="176" t="s">
        <v>8134</v>
      </c>
      <c r="C1253" s="176" t="s">
        <v>8148</v>
      </c>
      <c r="D1253" s="176" t="s">
        <v>8144</v>
      </c>
      <c r="E1253" s="175" t="s">
        <v>8144</v>
      </c>
      <c r="F1253" s="176" t="s">
        <v>8148</v>
      </c>
      <c r="G1253" s="177"/>
      <c r="H1253" s="177"/>
      <c r="I1253" s="176" t="s">
        <v>8137</v>
      </c>
      <c r="J1253" s="178">
        <v>23.762376237623762</v>
      </c>
      <c r="K1253" s="55">
        <v>13</v>
      </c>
      <c r="L1253" s="176" t="s">
        <v>8138</v>
      </c>
      <c r="M1253" s="176" t="s">
        <v>3186</v>
      </c>
      <c r="N1253" s="176" t="s">
        <v>3160</v>
      </c>
      <c r="O1253" s="56">
        <v>1</v>
      </c>
      <c r="P1253" s="176" t="s">
        <v>8139</v>
      </c>
    </row>
    <row r="1254" spans="1:16" ht="20.100000000000001" customHeight="1" x14ac:dyDescent="0.25">
      <c r="A1254" s="175">
        <v>1250</v>
      </c>
      <c r="B1254" s="176" t="s">
        <v>8134</v>
      </c>
      <c r="C1254" s="176" t="s">
        <v>8148</v>
      </c>
      <c r="D1254" s="176" t="s">
        <v>8144</v>
      </c>
      <c r="E1254" s="175" t="s">
        <v>8144</v>
      </c>
      <c r="F1254" s="176" t="s">
        <v>8148</v>
      </c>
      <c r="G1254" s="177"/>
      <c r="H1254" s="177"/>
      <c r="I1254" s="176" t="s">
        <v>8137</v>
      </c>
      <c r="J1254" s="178">
        <v>24.752475247524753</v>
      </c>
      <c r="K1254" s="55">
        <v>13</v>
      </c>
      <c r="L1254" s="176" t="s">
        <v>8138</v>
      </c>
      <c r="M1254" s="176" t="s">
        <v>3186</v>
      </c>
      <c r="N1254" s="176" t="s">
        <v>3160</v>
      </c>
      <c r="O1254" s="56">
        <v>1</v>
      </c>
      <c r="P1254" s="176" t="s">
        <v>8139</v>
      </c>
    </row>
    <row r="1255" spans="1:16" ht="20.100000000000001" customHeight="1" x14ac:dyDescent="0.25">
      <c r="A1255" s="175">
        <v>1251</v>
      </c>
      <c r="B1255" s="176" t="s">
        <v>8134</v>
      </c>
      <c r="C1255" s="176" t="s">
        <v>8148</v>
      </c>
      <c r="D1255" s="176" t="s">
        <v>8144</v>
      </c>
      <c r="E1255" s="175" t="s">
        <v>8144</v>
      </c>
      <c r="F1255" s="176" t="s">
        <v>8148</v>
      </c>
      <c r="G1255" s="177"/>
      <c r="H1255" s="177"/>
      <c r="I1255" s="176" t="s">
        <v>8137</v>
      </c>
      <c r="J1255" s="178">
        <v>8.9108910891089117</v>
      </c>
      <c r="K1255" s="55">
        <v>12</v>
      </c>
      <c r="L1255" s="176" t="s">
        <v>8138</v>
      </c>
      <c r="M1255" s="176" t="s">
        <v>3186</v>
      </c>
      <c r="N1255" s="176" t="s">
        <v>3173</v>
      </c>
      <c r="O1255" s="56">
        <v>1</v>
      </c>
      <c r="P1255" s="176" t="s">
        <v>8139</v>
      </c>
    </row>
    <row r="1256" spans="1:16" ht="20.100000000000001" customHeight="1" x14ac:dyDescent="0.25">
      <c r="A1256" s="175">
        <v>1252</v>
      </c>
      <c r="B1256" s="176" t="s">
        <v>8134</v>
      </c>
      <c r="C1256" s="176" t="s">
        <v>8148</v>
      </c>
      <c r="D1256" s="176" t="s">
        <v>8144</v>
      </c>
      <c r="E1256" s="175" t="s">
        <v>8144</v>
      </c>
      <c r="F1256" s="176" t="s">
        <v>8148</v>
      </c>
      <c r="G1256" s="177"/>
      <c r="H1256" s="177"/>
      <c r="I1256" s="176" t="s">
        <v>8137</v>
      </c>
      <c r="J1256" s="178">
        <v>18.811881188118811</v>
      </c>
      <c r="K1256" s="55">
        <v>13</v>
      </c>
      <c r="L1256" s="176" t="s">
        <v>8138</v>
      </c>
      <c r="M1256" s="176" t="s">
        <v>3186</v>
      </c>
      <c r="N1256" s="176" t="s">
        <v>3160</v>
      </c>
      <c r="O1256" s="56">
        <v>1</v>
      </c>
      <c r="P1256" s="176" t="s">
        <v>8139</v>
      </c>
    </row>
    <row r="1257" spans="1:16" ht="20.100000000000001" customHeight="1" x14ac:dyDescent="0.25">
      <c r="A1257" s="175">
        <v>1253</v>
      </c>
      <c r="B1257" s="176" t="s">
        <v>8134</v>
      </c>
      <c r="C1257" s="176" t="s">
        <v>8148</v>
      </c>
      <c r="D1257" s="176" t="s">
        <v>8144</v>
      </c>
      <c r="E1257" s="175" t="s">
        <v>8144</v>
      </c>
      <c r="F1257" s="176" t="s">
        <v>8148</v>
      </c>
      <c r="G1257" s="177"/>
      <c r="H1257" s="177"/>
      <c r="I1257" s="176" t="s">
        <v>8137</v>
      </c>
      <c r="J1257" s="178">
        <v>30.693069306930692</v>
      </c>
      <c r="K1257" s="55">
        <v>13</v>
      </c>
      <c r="L1257" s="176" t="s">
        <v>8138</v>
      </c>
      <c r="M1257" s="176" t="s">
        <v>3186</v>
      </c>
      <c r="N1257" s="176" t="s">
        <v>3160</v>
      </c>
      <c r="O1257" s="56">
        <v>1</v>
      </c>
      <c r="P1257" s="176" t="s">
        <v>8139</v>
      </c>
    </row>
    <row r="1258" spans="1:16" ht="20.100000000000001" customHeight="1" x14ac:dyDescent="0.25">
      <c r="A1258" s="175">
        <v>1254</v>
      </c>
      <c r="B1258" s="176" t="s">
        <v>8134</v>
      </c>
      <c r="C1258" s="176" t="s">
        <v>8148</v>
      </c>
      <c r="D1258" s="176" t="s">
        <v>8144</v>
      </c>
      <c r="E1258" s="175" t="s">
        <v>8144</v>
      </c>
      <c r="F1258" s="176" t="s">
        <v>8148</v>
      </c>
      <c r="G1258" s="177"/>
      <c r="H1258" s="177"/>
      <c r="I1258" s="176" t="s">
        <v>8137</v>
      </c>
      <c r="J1258" s="178">
        <v>10.891089108910892</v>
      </c>
      <c r="K1258" s="55">
        <v>13</v>
      </c>
      <c r="L1258" s="176" t="s">
        <v>8138</v>
      </c>
      <c r="M1258" s="176" t="s">
        <v>3186</v>
      </c>
      <c r="N1258" s="176" t="s">
        <v>3160</v>
      </c>
      <c r="O1258" s="56">
        <v>1</v>
      </c>
      <c r="P1258" s="176" t="s">
        <v>8139</v>
      </c>
    </row>
    <row r="1259" spans="1:16" ht="20.100000000000001" customHeight="1" x14ac:dyDescent="0.25">
      <c r="A1259" s="175">
        <v>1255</v>
      </c>
      <c r="B1259" s="176" t="s">
        <v>8134</v>
      </c>
      <c r="C1259" s="176" t="s">
        <v>8148</v>
      </c>
      <c r="D1259" s="176" t="s">
        <v>8144</v>
      </c>
      <c r="E1259" s="175" t="s">
        <v>8144</v>
      </c>
      <c r="F1259" s="176" t="s">
        <v>8148</v>
      </c>
      <c r="G1259" s="177"/>
      <c r="H1259" s="177"/>
      <c r="I1259" s="176" t="s">
        <v>8137</v>
      </c>
      <c r="J1259" s="178">
        <v>45.544554455445542</v>
      </c>
      <c r="K1259" s="55">
        <v>13</v>
      </c>
      <c r="L1259" s="176" t="s">
        <v>8138</v>
      </c>
      <c r="M1259" s="176" t="s">
        <v>3186</v>
      </c>
      <c r="N1259" s="176" t="s">
        <v>3160</v>
      </c>
      <c r="O1259" s="56">
        <v>1</v>
      </c>
      <c r="P1259" s="176" t="s">
        <v>8139</v>
      </c>
    </row>
    <row r="1260" spans="1:16" ht="20.100000000000001" customHeight="1" x14ac:dyDescent="0.25">
      <c r="A1260" s="175">
        <v>1256</v>
      </c>
      <c r="B1260" s="176" t="s">
        <v>8134</v>
      </c>
      <c r="C1260" s="176" t="s">
        <v>8148</v>
      </c>
      <c r="D1260" s="176" t="s">
        <v>8144</v>
      </c>
      <c r="E1260" s="175" t="s">
        <v>8144</v>
      </c>
      <c r="F1260" s="176" t="s">
        <v>8148</v>
      </c>
      <c r="G1260" s="177"/>
      <c r="H1260" s="177"/>
      <c r="I1260" s="176" t="s">
        <v>8137</v>
      </c>
      <c r="J1260" s="178">
        <v>45.544554455445542</v>
      </c>
      <c r="K1260" s="55">
        <v>13</v>
      </c>
      <c r="L1260" s="176" t="s">
        <v>8138</v>
      </c>
      <c r="M1260" s="176" t="s">
        <v>3186</v>
      </c>
      <c r="N1260" s="176" t="s">
        <v>3160</v>
      </c>
      <c r="O1260" s="56">
        <v>1</v>
      </c>
      <c r="P1260" s="176" t="s">
        <v>8139</v>
      </c>
    </row>
    <row r="1261" spans="1:16" ht="20.100000000000001" customHeight="1" x14ac:dyDescent="0.25">
      <c r="A1261" s="175">
        <v>1257</v>
      </c>
      <c r="B1261" s="176" t="s">
        <v>8134</v>
      </c>
      <c r="C1261" s="176" t="s">
        <v>8148</v>
      </c>
      <c r="D1261" s="176" t="s">
        <v>8144</v>
      </c>
      <c r="E1261" s="175" t="s">
        <v>8144</v>
      </c>
      <c r="F1261" s="176" t="s">
        <v>8148</v>
      </c>
      <c r="G1261" s="177"/>
      <c r="H1261" s="177"/>
      <c r="I1261" s="176" t="s">
        <v>8137</v>
      </c>
      <c r="J1261" s="178">
        <v>13.861386138613861</v>
      </c>
      <c r="K1261" s="55">
        <v>13</v>
      </c>
      <c r="L1261" s="176" t="s">
        <v>8138</v>
      </c>
      <c r="M1261" s="176" t="s">
        <v>3186</v>
      </c>
      <c r="N1261" s="176" t="s">
        <v>3160</v>
      </c>
      <c r="O1261" s="56">
        <v>1</v>
      </c>
      <c r="P1261" s="176" t="s">
        <v>8139</v>
      </c>
    </row>
    <row r="1262" spans="1:16" ht="20.100000000000001" customHeight="1" x14ac:dyDescent="0.25">
      <c r="A1262" s="175">
        <v>1258</v>
      </c>
      <c r="B1262" s="176" t="s">
        <v>8134</v>
      </c>
      <c r="C1262" s="176" t="s">
        <v>8148</v>
      </c>
      <c r="D1262" s="176" t="s">
        <v>8144</v>
      </c>
      <c r="E1262" s="175" t="s">
        <v>8144</v>
      </c>
      <c r="F1262" s="176" t="s">
        <v>8148</v>
      </c>
      <c r="G1262" s="177"/>
      <c r="H1262" s="177"/>
      <c r="I1262" s="176" t="s">
        <v>8137</v>
      </c>
      <c r="J1262" s="178">
        <v>17.821782178217823</v>
      </c>
      <c r="K1262" s="55">
        <v>13</v>
      </c>
      <c r="L1262" s="176" t="s">
        <v>8138</v>
      </c>
      <c r="M1262" s="176" t="s">
        <v>3186</v>
      </c>
      <c r="N1262" s="176" t="s">
        <v>3160</v>
      </c>
      <c r="O1262" s="56">
        <v>1</v>
      </c>
      <c r="P1262" s="176" t="s">
        <v>8139</v>
      </c>
    </row>
    <row r="1263" spans="1:16" ht="20.100000000000001" customHeight="1" x14ac:dyDescent="0.25">
      <c r="A1263" s="175">
        <v>1259</v>
      </c>
      <c r="B1263" s="176" t="s">
        <v>8134</v>
      </c>
      <c r="C1263" s="176" t="s">
        <v>8148</v>
      </c>
      <c r="D1263" s="176" t="s">
        <v>8144</v>
      </c>
      <c r="E1263" s="175" t="s">
        <v>8144</v>
      </c>
      <c r="F1263" s="176" t="s">
        <v>8148</v>
      </c>
      <c r="G1263" s="177"/>
      <c r="H1263" s="177"/>
      <c r="I1263" s="176" t="s">
        <v>8137</v>
      </c>
      <c r="J1263" s="178">
        <v>34.653465346534652</v>
      </c>
      <c r="K1263" s="55">
        <v>12</v>
      </c>
      <c r="L1263" s="176" t="s">
        <v>8138</v>
      </c>
      <c r="M1263" s="176" t="s">
        <v>3186</v>
      </c>
      <c r="N1263" s="176" t="s">
        <v>3173</v>
      </c>
      <c r="O1263" s="56">
        <v>1</v>
      </c>
      <c r="P1263" s="176" t="s">
        <v>8139</v>
      </c>
    </row>
    <row r="1264" spans="1:16" ht="20.100000000000001" customHeight="1" x14ac:dyDescent="0.25">
      <c r="A1264" s="175">
        <v>1260</v>
      </c>
      <c r="B1264" s="176" t="s">
        <v>8134</v>
      </c>
      <c r="C1264" s="176" t="s">
        <v>8148</v>
      </c>
      <c r="D1264" s="176" t="s">
        <v>8144</v>
      </c>
      <c r="E1264" s="175" t="s">
        <v>8144</v>
      </c>
      <c r="F1264" s="176" t="s">
        <v>8148</v>
      </c>
      <c r="G1264" s="177"/>
      <c r="H1264" s="177"/>
      <c r="I1264" s="176" t="s">
        <v>8137</v>
      </c>
      <c r="J1264" s="178">
        <v>34.653465346534652</v>
      </c>
      <c r="K1264" s="55">
        <v>12</v>
      </c>
      <c r="L1264" s="176" t="s">
        <v>8138</v>
      </c>
      <c r="M1264" s="176" t="s">
        <v>3186</v>
      </c>
      <c r="N1264" s="176" t="s">
        <v>3173</v>
      </c>
      <c r="O1264" s="56">
        <v>1</v>
      </c>
      <c r="P1264" s="176" t="s">
        <v>8139</v>
      </c>
    </row>
    <row r="1265" spans="1:16" ht="20.100000000000001" customHeight="1" x14ac:dyDescent="0.25">
      <c r="A1265" s="175">
        <v>1261</v>
      </c>
      <c r="B1265" s="176" t="s">
        <v>8134</v>
      </c>
      <c r="C1265" s="176" t="s">
        <v>8148</v>
      </c>
      <c r="D1265" s="176" t="s">
        <v>8144</v>
      </c>
      <c r="E1265" s="175" t="s">
        <v>8144</v>
      </c>
      <c r="F1265" s="176" t="s">
        <v>8148</v>
      </c>
      <c r="G1265" s="177"/>
      <c r="H1265" s="177"/>
      <c r="I1265" s="176" t="s">
        <v>8137</v>
      </c>
      <c r="J1265" s="178">
        <v>34.653465346534652</v>
      </c>
      <c r="K1265" s="55">
        <v>13</v>
      </c>
      <c r="L1265" s="176" t="s">
        <v>8138</v>
      </c>
      <c r="M1265" s="176" t="s">
        <v>3186</v>
      </c>
      <c r="N1265" s="176" t="s">
        <v>3160</v>
      </c>
      <c r="O1265" s="56">
        <v>1</v>
      </c>
      <c r="P1265" s="176" t="s">
        <v>8139</v>
      </c>
    </row>
    <row r="1266" spans="1:16" ht="20.100000000000001" customHeight="1" x14ac:dyDescent="0.25">
      <c r="A1266" s="175">
        <v>1262</v>
      </c>
      <c r="B1266" s="176" t="s">
        <v>8134</v>
      </c>
      <c r="C1266" s="176" t="s">
        <v>8148</v>
      </c>
      <c r="D1266" s="176" t="s">
        <v>8144</v>
      </c>
      <c r="E1266" s="175" t="s">
        <v>8144</v>
      </c>
      <c r="F1266" s="176" t="s">
        <v>8148</v>
      </c>
      <c r="G1266" s="177"/>
      <c r="H1266" s="177"/>
      <c r="I1266" s="176" t="s">
        <v>8137</v>
      </c>
      <c r="J1266" s="178">
        <v>25.742574257425744</v>
      </c>
      <c r="K1266" s="55">
        <v>13</v>
      </c>
      <c r="L1266" s="176" t="s">
        <v>8138</v>
      </c>
      <c r="M1266" s="176" t="s">
        <v>3186</v>
      </c>
      <c r="N1266" s="176" t="s">
        <v>3160</v>
      </c>
      <c r="O1266" s="56">
        <v>1</v>
      </c>
      <c r="P1266" s="176" t="s">
        <v>8139</v>
      </c>
    </row>
    <row r="1267" spans="1:16" ht="20.100000000000001" customHeight="1" x14ac:dyDescent="0.25">
      <c r="A1267" s="175">
        <v>1263</v>
      </c>
      <c r="B1267" s="176" t="s">
        <v>8134</v>
      </c>
      <c r="C1267" s="176" t="s">
        <v>8148</v>
      </c>
      <c r="D1267" s="176" t="s">
        <v>8144</v>
      </c>
      <c r="E1267" s="175" t="s">
        <v>8144</v>
      </c>
      <c r="F1267" s="176" t="s">
        <v>8148</v>
      </c>
      <c r="G1267" s="177"/>
      <c r="H1267" s="177"/>
      <c r="I1267" s="176" t="s">
        <v>8137</v>
      </c>
      <c r="J1267" s="178">
        <v>29.702970297029704</v>
      </c>
      <c r="K1267" s="55">
        <v>13</v>
      </c>
      <c r="L1267" s="176" t="s">
        <v>8138</v>
      </c>
      <c r="M1267" s="176" t="s">
        <v>3186</v>
      </c>
      <c r="N1267" s="176" t="s">
        <v>3160</v>
      </c>
      <c r="O1267" s="56">
        <v>1</v>
      </c>
      <c r="P1267" s="176" t="s">
        <v>8139</v>
      </c>
    </row>
    <row r="1268" spans="1:16" ht="20.100000000000001" customHeight="1" x14ac:dyDescent="0.25">
      <c r="A1268" s="175">
        <v>1264</v>
      </c>
      <c r="B1268" s="176" t="s">
        <v>8134</v>
      </c>
      <c r="C1268" s="176" t="s">
        <v>8148</v>
      </c>
      <c r="D1268" s="176" t="s">
        <v>8144</v>
      </c>
      <c r="E1268" s="175" t="s">
        <v>8144</v>
      </c>
      <c r="F1268" s="176" t="s">
        <v>8148</v>
      </c>
      <c r="G1268" s="177"/>
      <c r="H1268" s="177"/>
      <c r="I1268" s="176" t="s">
        <v>8137</v>
      </c>
      <c r="J1268" s="178">
        <v>23.762376237623762</v>
      </c>
      <c r="K1268" s="55">
        <v>13</v>
      </c>
      <c r="L1268" s="176" t="s">
        <v>8138</v>
      </c>
      <c r="M1268" s="176" t="s">
        <v>3186</v>
      </c>
      <c r="N1268" s="176" t="s">
        <v>3160</v>
      </c>
      <c r="O1268" s="56">
        <v>2</v>
      </c>
      <c r="P1268" s="176" t="s">
        <v>8139</v>
      </c>
    </row>
    <row r="1269" spans="1:16" ht="20.100000000000001" customHeight="1" x14ac:dyDescent="0.25">
      <c r="A1269" s="175">
        <v>1265</v>
      </c>
      <c r="B1269" s="176" t="s">
        <v>8134</v>
      </c>
      <c r="C1269" s="176" t="s">
        <v>8148</v>
      </c>
      <c r="D1269" s="176" t="s">
        <v>8144</v>
      </c>
      <c r="E1269" s="175" t="s">
        <v>8144</v>
      </c>
      <c r="F1269" s="176" t="s">
        <v>8148</v>
      </c>
      <c r="G1269" s="177"/>
      <c r="H1269" s="177"/>
      <c r="I1269" s="176" t="s">
        <v>8137</v>
      </c>
      <c r="J1269" s="178">
        <v>30.693069306930692</v>
      </c>
      <c r="K1269" s="55">
        <v>13</v>
      </c>
      <c r="L1269" s="176" t="s">
        <v>8138</v>
      </c>
      <c r="M1269" s="176" t="s">
        <v>3186</v>
      </c>
      <c r="N1269" s="176" t="s">
        <v>3160</v>
      </c>
      <c r="O1269" s="56">
        <v>1</v>
      </c>
      <c r="P1269" s="176" t="s">
        <v>8139</v>
      </c>
    </row>
    <row r="1270" spans="1:16" ht="20.100000000000001" customHeight="1" x14ac:dyDescent="0.25">
      <c r="A1270" s="175">
        <v>1266</v>
      </c>
      <c r="B1270" s="176" t="s">
        <v>8134</v>
      </c>
      <c r="C1270" s="176" t="s">
        <v>8148</v>
      </c>
      <c r="D1270" s="176" t="s">
        <v>8144</v>
      </c>
      <c r="E1270" s="175" t="s">
        <v>8144</v>
      </c>
      <c r="F1270" s="176" t="s">
        <v>8148</v>
      </c>
      <c r="G1270" s="177"/>
      <c r="H1270" s="177"/>
      <c r="I1270" s="176" t="s">
        <v>8137</v>
      </c>
      <c r="J1270" s="178">
        <v>28.712871287128714</v>
      </c>
      <c r="K1270" s="55">
        <v>13</v>
      </c>
      <c r="L1270" s="176" t="s">
        <v>8138</v>
      </c>
      <c r="M1270" s="176" t="s">
        <v>3186</v>
      </c>
      <c r="N1270" s="176" t="s">
        <v>3160</v>
      </c>
      <c r="O1270" s="56">
        <v>1</v>
      </c>
      <c r="P1270" s="176" t="s">
        <v>8139</v>
      </c>
    </row>
    <row r="1271" spans="1:16" ht="20.100000000000001" customHeight="1" x14ac:dyDescent="0.25">
      <c r="A1271" s="175">
        <v>1267</v>
      </c>
      <c r="B1271" s="176" t="s">
        <v>8134</v>
      </c>
      <c r="C1271" s="176" t="s">
        <v>8148</v>
      </c>
      <c r="D1271" s="176" t="s">
        <v>8144</v>
      </c>
      <c r="E1271" s="175" t="s">
        <v>8144</v>
      </c>
      <c r="F1271" s="176" t="s">
        <v>8148</v>
      </c>
      <c r="G1271" s="177"/>
      <c r="H1271" s="177"/>
      <c r="I1271" s="176" t="s">
        <v>8137</v>
      </c>
      <c r="J1271" s="178">
        <v>20.792079207920793</v>
      </c>
      <c r="K1271" s="55">
        <v>15</v>
      </c>
      <c r="L1271" s="176" t="s">
        <v>8138</v>
      </c>
      <c r="M1271" s="176" t="s">
        <v>3186</v>
      </c>
      <c r="N1271" s="176" t="s">
        <v>5722</v>
      </c>
      <c r="O1271" s="56">
        <v>1</v>
      </c>
      <c r="P1271" s="176" t="s">
        <v>8139</v>
      </c>
    </row>
    <row r="1272" spans="1:16" ht="20.100000000000001" customHeight="1" x14ac:dyDescent="0.25">
      <c r="A1272" s="175">
        <v>1268</v>
      </c>
      <c r="B1272" s="176" t="s">
        <v>8134</v>
      </c>
      <c r="C1272" s="176" t="s">
        <v>8148</v>
      </c>
      <c r="D1272" s="176" t="s">
        <v>8144</v>
      </c>
      <c r="E1272" s="175" t="s">
        <v>8144</v>
      </c>
      <c r="F1272" s="176" t="s">
        <v>8148</v>
      </c>
      <c r="G1272" s="177"/>
      <c r="H1272" s="177"/>
      <c r="I1272" s="176" t="s">
        <v>8137</v>
      </c>
      <c r="J1272" s="178">
        <v>31.683168316831683</v>
      </c>
      <c r="K1272" s="55">
        <v>12</v>
      </c>
      <c r="L1272" s="176" t="s">
        <v>8138</v>
      </c>
      <c r="M1272" s="176" t="s">
        <v>3186</v>
      </c>
      <c r="N1272" s="176" t="s">
        <v>3173</v>
      </c>
      <c r="O1272" s="56">
        <v>1</v>
      </c>
      <c r="P1272" s="176" t="s">
        <v>8139</v>
      </c>
    </row>
    <row r="1273" spans="1:16" ht="20.100000000000001" customHeight="1" x14ac:dyDescent="0.25">
      <c r="A1273" s="175">
        <v>1269</v>
      </c>
      <c r="B1273" s="176" t="s">
        <v>8134</v>
      </c>
      <c r="C1273" s="176" t="s">
        <v>8148</v>
      </c>
      <c r="D1273" s="176" t="s">
        <v>8144</v>
      </c>
      <c r="E1273" s="175" t="s">
        <v>8144</v>
      </c>
      <c r="F1273" s="176" t="s">
        <v>8148</v>
      </c>
      <c r="G1273" s="177"/>
      <c r="H1273" s="177"/>
      <c r="I1273" s="176" t="s">
        <v>8137</v>
      </c>
      <c r="J1273" s="178">
        <v>28.712871287128714</v>
      </c>
      <c r="K1273" s="55">
        <v>13</v>
      </c>
      <c r="L1273" s="176" t="s">
        <v>8138</v>
      </c>
      <c r="M1273" s="176" t="s">
        <v>3186</v>
      </c>
      <c r="N1273" s="176" t="s">
        <v>3160</v>
      </c>
      <c r="O1273" s="56">
        <v>3</v>
      </c>
      <c r="P1273" s="176" t="s">
        <v>8139</v>
      </c>
    </row>
    <row r="1274" spans="1:16" ht="20.100000000000001" customHeight="1" x14ac:dyDescent="0.25">
      <c r="A1274" s="175">
        <v>1270</v>
      </c>
      <c r="B1274" s="176" t="s">
        <v>8134</v>
      </c>
      <c r="C1274" s="176" t="s">
        <v>8148</v>
      </c>
      <c r="D1274" s="176" t="s">
        <v>8144</v>
      </c>
      <c r="E1274" s="175" t="s">
        <v>8144</v>
      </c>
      <c r="F1274" s="176" t="s">
        <v>8148</v>
      </c>
      <c r="G1274" s="177"/>
      <c r="H1274" s="177"/>
      <c r="I1274" s="176" t="s">
        <v>8137</v>
      </c>
      <c r="J1274" s="178">
        <v>29.702970297029704</v>
      </c>
      <c r="K1274" s="55">
        <v>13</v>
      </c>
      <c r="L1274" s="176" t="s">
        <v>8138</v>
      </c>
      <c r="M1274" s="176" t="s">
        <v>3186</v>
      </c>
      <c r="N1274" s="176" t="s">
        <v>3160</v>
      </c>
      <c r="O1274" s="56">
        <v>3</v>
      </c>
      <c r="P1274" s="176" t="s">
        <v>8139</v>
      </c>
    </row>
    <row r="1275" spans="1:16" ht="20.100000000000001" customHeight="1" x14ac:dyDescent="0.25">
      <c r="A1275" s="175">
        <v>1271</v>
      </c>
      <c r="B1275" s="176" t="s">
        <v>8134</v>
      </c>
      <c r="C1275" s="176" t="s">
        <v>8148</v>
      </c>
      <c r="D1275" s="176" t="s">
        <v>8144</v>
      </c>
      <c r="E1275" s="175" t="s">
        <v>8144</v>
      </c>
      <c r="F1275" s="176" t="s">
        <v>8148</v>
      </c>
      <c r="G1275" s="177"/>
      <c r="H1275" s="177"/>
      <c r="I1275" s="176" t="s">
        <v>8137</v>
      </c>
      <c r="J1275" s="178">
        <v>33.663366336633665</v>
      </c>
      <c r="K1275" s="55">
        <v>13</v>
      </c>
      <c r="L1275" s="176" t="s">
        <v>8138</v>
      </c>
      <c r="M1275" s="176" t="s">
        <v>3186</v>
      </c>
      <c r="N1275" s="176" t="s">
        <v>3160</v>
      </c>
      <c r="O1275" s="56">
        <v>3</v>
      </c>
      <c r="P1275" s="176" t="s">
        <v>8139</v>
      </c>
    </row>
    <row r="1276" spans="1:16" ht="20.100000000000001" customHeight="1" x14ac:dyDescent="0.25">
      <c r="A1276" s="175">
        <v>1272</v>
      </c>
      <c r="B1276" s="176" t="s">
        <v>8134</v>
      </c>
      <c r="C1276" s="176" t="s">
        <v>8148</v>
      </c>
      <c r="D1276" s="176" t="s">
        <v>8144</v>
      </c>
      <c r="E1276" s="175" t="s">
        <v>8144</v>
      </c>
      <c r="F1276" s="176" t="s">
        <v>8148</v>
      </c>
      <c r="G1276" s="177"/>
      <c r="H1276" s="177"/>
      <c r="I1276" s="176" t="s">
        <v>8137</v>
      </c>
      <c r="J1276" s="178">
        <v>31.683168316831683</v>
      </c>
      <c r="K1276" s="55">
        <v>13</v>
      </c>
      <c r="L1276" s="176" t="s">
        <v>8138</v>
      </c>
      <c r="M1276" s="176" t="s">
        <v>3186</v>
      </c>
      <c r="N1276" s="176" t="s">
        <v>3160</v>
      </c>
      <c r="O1276" s="56">
        <v>3</v>
      </c>
      <c r="P1276" s="176" t="s">
        <v>8139</v>
      </c>
    </row>
    <row r="1277" spans="1:16" ht="20.100000000000001" customHeight="1" x14ac:dyDescent="0.25">
      <c r="A1277" s="175">
        <v>1273</v>
      </c>
      <c r="B1277" s="176" t="s">
        <v>8134</v>
      </c>
      <c r="C1277" s="176" t="s">
        <v>8148</v>
      </c>
      <c r="D1277" s="176" t="s">
        <v>8144</v>
      </c>
      <c r="E1277" s="175" t="s">
        <v>8144</v>
      </c>
      <c r="F1277" s="176" t="s">
        <v>8148</v>
      </c>
      <c r="G1277" s="177"/>
      <c r="H1277" s="177"/>
      <c r="I1277" s="176" t="s">
        <v>8137</v>
      </c>
      <c r="J1277" s="178">
        <v>35.643564356435647</v>
      </c>
      <c r="K1277" s="55">
        <v>13</v>
      </c>
      <c r="L1277" s="176" t="s">
        <v>8138</v>
      </c>
      <c r="M1277" s="176" t="s">
        <v>3186</v>
      </c>
      <c r="N1277" s="176" t="s">
        <v>3160</v>
      </c>
      <c r="O1277" s="56">
        <v>3</v>
      </c>
      <c r="P1277" s="176" t="s">
        <v>8139</v>
      </c>
    </row>
    <row r="1278" spans="1:16" ht="20.100000000000001" customHeight="1" x14ac:dyDescent="0.25">
      <c r="A1278" s="175">
        <v>1274</v>
      </c>
      <c r="B1278" s="176" t="s">
        <v>8134</v>
      </c>
      <c r="C1278" s="176" t="s">
        <v>8148</v>
      </c>
      <c r="D1278" s="176" t="s">
        <v>8144</v>
      </c>
      <c r="E1278" s="175" t="s">
        <v>8144</v>
      </c>
      <c r="F1278" s="176" t="s">
        <v>8148</v>
      </c>
      <c r="G1278" s="177"/>
      <c r="H1278" s="177"/>
      <c r="I1278" s="176" t="s">
        <v>8137</v>
      </c>
      <c r="J1278" s="178">
        <v>41.584158415841586</v>
      </c>
      <c r="K1278" s="55">
        <v>13</v>
      </c>
      <c r="L1278" s="176" t="s">
        <v>8138</v>
      </c>
      <c r="M1278" s="176" t="s">
        <v>3186</v>
      </c>
      <c r="N1278" s="176" t="s">
        <v>3160</v>
      </c>
      <c r="O1278" s="56">
        <v>3</v>
      </c>
      <c r="P1278" s="176" t="s">
        <v>8139</v>
      </c>
    </row>
    <row r="1279" spans="1:16" ht="20.100000000000001" customHeight="1" x14ac:dyDescent="0.25">
      <c r="A1279" s="175">
        <v>1275</v>
      </c>
      <c r="B1279" s="176" t="s">
        <v>8134</v>
      </c>
      <c r="C1279" s="176" t="s">
        <v>8148</v>
      </c>
      <c r="D1279" s="176" t="s">
        <v>8144</v>
      </c>
      <c r="E1279" s="175" t="s">
        <v>8144</v>
      </c>
      <c r="F1279" s="176" t="s">
        <v>8148</v>
      </c>
      <c r="G1279" s="177"/>
      <c r="H1279" s="177"/>
      <c r="I1279" s="176" t="s">
        <v>8137</v>
      </c>
      <c r="J1279" s="178">
        <v>21.782178217821784</v>
      </c>
      <c r="K1279" s="55">
        <v>13</v>
      </c>
      <c r="L1279" s="176" t="s">
        <v>8138</v>
      </c>
      <c r="M1279" s="176" t="s">
        <v>3186</v>
      </c>
      <c r="N1279" s="176" t="s">
        <v>3160</v>
      </c>
      <c r="O1279" s="56">
        <v>3</v>
      </c>
      <c r="P1279" s="176" t="s">
        <v>8139</v>
      </c>
    </row>
    <row r="1280" spans="1:16" ht="20.100000000000001" customHeight="1" x14ac:dyDescent="0.25">
      <c r="A1280" s="175">
        <v>1276</v>
      </c>
      <c r="B1280" s="176" t="s">
        <v>8134</v>
      </c>
      <c r="C1280" s="176" t="s">
        <v>8148</v>
      </c>
      <c r="D1280" s="176" t="s">
        <v>8144</v>
      </c>
      <c r="E1280" s="175" t="s">
        <v>8144</v>
      </c>
      <c r="F1280" s="176" t="s">
        <v>8148</v>
      </c>
      <c r="G1280" s="177"/>
      <c r="H1280" s="177"/>
      <c r="I1280" s="176" t="s">
        <v>8137</v>
      </c>
      <c r="J1280" s="178">
        <v>32.67326732673267</v>
      </c>
      <c r="K1280" s="55">
        <v>13</v>
      </c>
      <c r="L1280" s="176" t="s">
        <v>8138</v>
      </c>
      <c r="M1280" s="176" t="s">
        <v>3186</v>
      </c>
      <c r="N1280" s="176" t="s">
        <v>3160</v>
      </c>
      <c r="O1280" s="56">
        <v>3</v>
      </c>
      <c r="P1280" s="176" t="s">
        <v>8139</v>
      </c>
    </row>
    <row r="1281" spans="1:16" ht="20.100000000000001" customHeight="1" x14ac:dyDescent="0.25">
      <c r="A1281" s="175">
        <v>1277</v>
      </c>
      <c r="B1281" s="176" t="s">
        <v>8134</v>
      </c>
      <c r="C1281" s="176" t="s">
        <v>8148</v>
      </c>
      <c r="D1281" s="176" t="s">
        <v>8144</v>
      </c>
      <c r="E1281" s="175" t="s">
        <v>8144</v>
      </c>
      <c r="F1281" s="176" t="s">
        <v>8148</v>
      </c>
      <c r="G1281" s="177"/>
      <c r="H1281" s="177"/>
      <c r="I1281" s="176" t="s">
        <v>8137</v>
      </c>
      <c r="J1281" s="178">
        <v>28.712871287128714</v>
      </c>
      <c r="K1281" s="55">
        <v>13</v>
      </c>
      <c r="L1281" s="176" t="s">
        <v>8138</v>
      </c>
      <c r="M1281" s="176" t="s">
        <v>3186</v>
      </c>
      <c r="N1281" s="176" t="s">
        <v>3160</v>
      </c>
      <c r="O1281" s="56">
        <v>3</v>
      </c>
      <c r="P1281" s="176" t="s">
        <v>8139</v>
      </c>
    </row>
    <row r="1282" spans="1:16" ht="20.100000000000001" customHeight="1" x14ac:dyDescent="0.25">
      <c r="A1282" s="175">
        <v>1278</v>
      </c>
      <c r="B1282" s="176" t="s">
        <v>8134</v>
      </c>
      <c r="C1282" s="176" t="s">
        <v>8148</v>
      </c>
      <c r="D1282" s="176" t="s">
        <v>8144</v>
      </c>
      <c r="E1282" s="175" t="s">
        <v>8144</v>
      </c>
      <c r="F1282" s="176" t="s">
        <v>8148</v>
      </c>
      <c r="G1282" s="177"/>
      <c r="H1282" s="177"/>
      <c r="I1282" s="176" t="s">
        <v>8137</v>
      </c>
      <c r="J1282" s="178">
        <v>32.67326732673267</v>
      </c>
      <c r="K1282" s="55">
        <v>13</v>
      </c>
      <c r="L1282" s="176" t="s">
        <v>8138</v>
      </c>
      <c r="M1282" s="176" t="s">
        <v>3186</v>
      </c>
      <c r="N1282" s="176" t="s">
        <v>3160</v>
      </c>
      <c r="O1282" s="56">
        <v>3</v>
      </c>
      <c r="P1282" s="176" t="s">
        <v>8139</v>
      </c>
    </row>
    <row r="1283" spans="1:16" ht="20.100000000000001" customHeight="1" x14ac:dyDescent="0.25">
      <c r="A1283" s="175">
        <v>1279</v>
      </c>
      <c r="B1283" s="176" t="s">
        <v>8134</v>
      </c>
      <c r="C1283" s="176" t="s">
        <v>8148</v>
      </c>
      <c r="D1283" s="176" t="s">
        <v>8144</v>
      </c>
      <c r="E1283" s="175" t="s">
        <v>8144</v>
      </c>
      <c r="F1283" s="176" t="s">
        <v>8148</v>
      </c>
      <c r="G1283" s="177"/>
      <c r="H1283" s="177"/>
      <c r="I1283" s="176" t="s">
        <v>8137</v>
      </c>
      <c r="J1283" s="178">
        <v>30.693069306930692</v>
      </c>
      <c r="K1283" s="55">
        <v>13</v>
      </c>
      <c r="L1283" s="176" t="s">
        <v>8138</v>
      </c>
      <c r="M1283" s="176" t="s">
        <v>3186</v>
      </c>
      <c r="N1283" s="176" t="s">
        <v>3160</v>
      </c>
      <c r="O1283" s="56">
        <v>3</v>
      </c>
      <c r="P1283" s="176" t="s">
        <v>8139</v>
      </c>
    </row>
    <row r="1284" spans="1:16" ht="20.100000000000001" customHeight="1" x14ac:dyDescent="0.25">
      <c r="A1284" s="175">
        <v>1280</v>
      </c>
      <c r="B1284" s="176" t="s">
        <v>8134</v>
      </c>
      <c r="C1284" s="176" t="s">
        <v>8148</v>
      </c>
      <c r="D1284" s="176" t="s">
        <v>8144</v>
      </c>
      <c r="E1284" s="175" t="s">
        <v>8144</v>
      </c>
      <c r="F1284" s="176" t="s">
        <v>8148</v>
      </c>
      <c r="G1284" s="177"/>
      <c r="H1284" s="177"/>
      <c r="I1284" s="176" t="s">
        <v>8137</v>
      </c>
      <c r="J1284" s="178">
        <v>26.732673267326732</v>
      </c>
      <c r="K1284" s="55">
        <v>13</v>
      </c>
      <c r="L1284" s="176" t="s">
        <v>8138</v>
      </c>
      <c r="M1284" s="176" t="s">
        <v>3186</v>
      </c>
      <c r="N1284" s="176" t="s">
        <v>3160</v>
      </c>
      <c r="O1284" s="56">
        <v>3</v>
      </c>
      <c r="P1284" s="176" t="s">
        <v>8139</v>
      </c>
    </row>
    <row r="1285" spans="1:16" ht="20.100000000000001" customHeight="1" x14ac:dyDescent="0.25">
      <c r="A1285" s="175">
        <v>1281</v>
      </c>
      <c r="B1285" s="176" t="s">
        <v>8134</v>
      </c>
      <c r="C1285" s="176" t="s">
        <v>8148</v>
      </c>
      <c r="D1285" s="176" t="s">
        <v>8144</v>
      </c>
      <c r="E1285" s="175" t="s">
        <v>8144</v>
      </c>
      <c r="F1285" s="176" t="s">
        <v>8148</v>
      </c>
      <c r="G1285" s="177"/>
      <c r="H1285" s="177"/>
      <c r="I1285" s="176" t="s">
        <v>8137</v>
      </c>
      <c r="J1285" s="178">
        <v>29.702970297029704</v>
      </c>
      <c r="K1285" s="55">
        <v>13</v>
      </c>
      <c r="L1285" s="176" t="s">
        <v>8138</v>
      </c>
      <c r="M1285" s="176" t="s">
        <v>3186</v>
      </c>
      <c r="N1285" s="176" t="s">
        <v>3160</v>
      </c>
      <c r="O1285" s="56">
        <v>3</v>
      </c>
      <c r="P1285" s="176" t="s">
        <v>8139</v>
      </c>
    </row>
    <row r="1286" spans="1:16" ht="20.100000000000001" customHeight="1" x14ac:dyDescent="0.25">
      <c r="A1286" s="175">
        <v>1282</v>
      </c>
      <c r="B1286" s="176" t="s">
        <v>8134</v>
      </c>
      <c r="C1286" s="176" t="s">
        <v>8148</v>
      </c>
      <c r="D1286" s="176" t="s">
        <v>8144</v>
      </c>
      <c r="E1286" s="175" t="s">
        <v>8144</v>
      </c>
      <c r="F1286" s="176" t="s">
        <v>8148</v>
      </c>
      <c r="G1286" s="177"/>
      <c r="H1286" s="177"/>
      <c r="I1286" s="176" t="s">
        <v>8137</v>
      </c>
      <c r="J1286" s="178">
        <v>32.67326732673267</v>
      </c>
      <c r="K1286" s="55">
        <v>13</v>
      </c>
      <c r="L1286" s="176" t="s">
        <v>8138</v>
      </c>
      <c r="M1286" s="176" t="s">
        <v>3186</v>
      </c>
      <c r="N1286" s="176" t="s">
        <v>3160</v>
      </c>
      <c r="O1286" s="56">
        <v>3</v>
      </c>
      <c r="P1286" s="176" t="s">
        <v>8139</v>
      </c>
    </row>
    <row r="1287" spans="1:16" ht="20.100000000000001" customHeight="1" x14ac:dyDescent="0.25">
      <c r="A1287" s="175">
        <v>1283</v>
      </c>
      <c r="B1287" s="176" t="s">
        <v>8134</v>
      </c>
      <c r="C1287" s="176" t="s">
        <v>8148</v>
      </c>
      <c r="D1287" s="176" t="s">
        <v>8144</v>
      </c>
      <c r="E1287" s="175" t="s">
        <v>8144</v>
      </c>
      <c r="F1287" s="176" t="s">
        <v>8148</v>
      </c>
      <c r="G1287" s="177"/>
      <c r="H1287" s="177"/>
      <c r="I1287" s="176" t="s">
        <v>8137</v>
      </c>
      <c r="J1287" s="178">
        <v>26.732673267326732</v>
      </c>
      <c r="K1287" s="55">
        <v>13</v>
      </c>
      <c r="L1287" s="176" t="s">
        <v>8138</v>
      </c>
      <c r="M1287" s="176" t="s">
        <v>3186</v>
      </c>
      <c r="N1287" s="176" t="s">
        <v>3160</v>
      </c>
      <c r="O1287" s="56">
        <v>3</v>
      </c>
      <c r="P1287" s="176" t="s">
        <v>8139</v>
      </c>
    </row>
    <row r="1288" spans="1:16" ht="20.100000000000001" customHeight="1" x14ac:dyDescent="0.25">
      <c r="A1288" s="175">
        <v>1284</v>
      </c>
      <c r="B1288" s="176" t="s">
        <v>8134</v>
      </c>
      <c r="C1288" s="176" t="s">
        <v>8148</v>
      </c>
      <c r="D1288" s="176" t="s">
        <v>8144</v>
      </c>
      <c r="E1288" s="175" t="s">
        <v>8144</v>
      </c>
      <c r="F1288" s="176" t="s">
        <v>8148</v>
      </c>
      <c r="G1288" s="177"/>
      <c r="H1288" s="177"/>
      <c r="I1288" s="176" t="s">
        <v>8137</v>
      </c>
      <c r="J1288" s="178">
        <v>42.574257425742573</v>
      </c>
      <c r="K1288" s="55">
        <v>13</v>
      </c>
      <c r="L1288" s="176" t="s">
        <v>8138</v>
      </c>
      <c r="M1288" s="176" t="s">
        <v>3186</v>
      </c>
      <c r="N1288" s="176" t="s">
        <v>3160</v>
      </c>
      <c r="O1288" s="56">
        <v>3</v>
      </c>
      <c r="P1288" s="176" t="s">
        <v>8139</v>
      </c>
    </row>
    <row r="1289" spans="1:16" ht="20.100000000000001" customHeight="1" x14ac:dyDescent="0.25">
      <c r="A1289" s="175">
        <v>1285</v>
      </c>
      <c r="B1289" s="176" t="s">
        <v>8134</v>
      </c>
      <c r="C1289" s="176" t="s">
        <v>8148</v>
      </c>
      <c r="D1289" s="176" t="s">
        <v>8144</v>
      </c>
      <c r="E1289" s="175" t="s">
        <v>8144</v>
      </c>
      <c r="F1289" s="176" t="s">
        <v>8148</v>
      </c>
      <c r="G1289" s="177"/>
      <c r="H1289" s="177"/>
      <c r="I1289" s="176" t="s">
        <v>8137</v>
      </c>
      <c r="J1289" s="178">
        <v>25.742574257425744</v>
      </c>
      <c r="K1289" s="55">
        <v>13</v>
      </c>
      <c r="L1289" s="176" t="s">
        <v>8138</v>
      </c>
      <c r="M1289" s="176" t="s">
        <v>3186</v>
      </c>
      <c r="N1289" s="176" t="s">
        <v>3160</v>
      </c>
      <c r="O1289" s="56">
        <v>3</v>
      </c>
      <c r="P1289" s="176" t="s">
        <v>8139</v>
      </c>
    </row>
    <row r="1290" spans="1:16" ht="20.100000000000001" customHeight="1" x14ac:dyDescent="0.25">
      <c r="A1290" s="175">
        <v>1286</v>
      </c>
      <c r="B1290" s="176" t="s">
        <v>8134</v>
      </c>
      <c r="C1290" s="176" t="s">
        <v>8148</v>
      </c>
      <c r="D1290" s="176" t="s">
        <v>8144</v>
      </c>
      <c r="E1290" s="175" t="s">
        <v>8144</v>
      </c>
      <c r="F1290" s="176" t="s">
        <v>8148</v>
      </c>
      <c r="G1290" s="177"/>
      <c r="H1290" s="177"/>
      <c r="I1290" s="176" t="s">
        <v>8137</v>
      </c>
      <c r="J1290" s="178">
        <v>36.633663366336634</v>
      </c>
      <c r="K1290" s="55">
        <v>13</v>
      </c>
      <c r="L1290" s="176" t="s">
        <v>8138</v>
      </c>
      <c r="M1290" s="176" t="s">
        <v>3186</v>
      </c>
      <c r="N1290" s="176" t="s">
        <v>3160</v>
      </c>
      <c r="O1290" s="56">
        <v>3</v>
      </c>
      <c r="P1290" s="176" t="s">
        <v>8139</v>
      </c>
    </row>
    <row r="1291" spans="1:16" ht="20.100000000000001" customHeight="1" x14ac:dyDescent="0.25">
      <c r="A1291" s="175">
        <v>1287</v>
      </c>
      <c r="B1291" s="176" t="s">
        <v>8134</v>
      </c>
      <c r="C1291" s="176" t="s">
        <v>8148</v>
      </c>
      <c r="D1291" s="176" t="s">
        <v>8144</v>
      </c>
      <c r="E1291" s="175" t="s">
        <v>8144</v>
      </c>
      <c r="F1291" s="176" t="s">
        <v>8148</v>
      </c>
      <c r="G1291" s="177"/>
      <c r="H1291" s="177"/>
      <c r="I1291" s="176" t="s">
        <v>8137</v>
      </c>
      <c r="J1291" s="178">
        <v>32.67326732673267</v>
      </c>
      <c r="K1291" s="55">
        <v>13</v>
      </c>
      <c r="L1291" s="176" t="s">
        <v>8138</v>
      </c>
      <c r="M1291" s="176" t="s">
        <v>3186</v>
      </c>
      <c r="N1291" s="176" t="s">
        <v>3160</v>
      </c>
      <c r="O1291" s="56">
        <v>3</v>
      </c>
      <c r="P1291" s="176" t="s">
        <v>8139</v>
      </c>
    </row>
    <row r="1292" spans="1:16" ht="20.100000000000001" customHeight="1" x14ac:dyDescent="0.25">
      <c r="A1292" s="175">
        <v>1288</v>
      </c>
      <c r="B1292" s="176" t="s">
        <v>8134</v>
      </c>
      <c r="C1292" s="176" t="s">
        <v>8148</v>
      </c>
      <c r="D1292" s="176" t="s">
        <v>8144</v>
      </c>
      <c r="E1292" s="175" t="s">
        <v>8144</v>
      </c>
      <c r="F1292" s="176" t="s">
        <v>8148</v>
      </c>
      <c r="G1292" s="177"/>
      <c r="H1292" s="177"/>
      <c r="I1292" s="176" t="s">
        <v>8137</v>
      </c>
      <c r="J1292" s="178">
        <v>32.67326732673267</v>
      </c>
      <c r="K1292" s="55">
        <v>13</v>
      </c>
      <c r="L1292" s="176" t="s">
        <v>8138</v>
      </c>
      <c r="M1292" s="176" t="s">
        <v>3186</v>
      </c>
      <c r="N1292" s="176" t="s">
        <v>3160</v>
      </c>
      <c r="O1292" s="56">
        <v>3</v>
      </c>
      <c r="P1292" s="176" t="s">
        <v>8139</v>
      </c>
    </row>
    <row r="1293" spans="1:16" ht="20.100000000000001" customHeight="1" x14ac:dyDescent="0.25">
      <c r="A1293" s="175">
        <v>1289</v>
      </c>
      <c r="B1293" s="176" t="s">
        <v>8134</v>
      </c>
      <c r="C1293" s="176" t="s">
        <v>8148</v>
      </c>
      <c r="D1293" s="176" t="s">
        <v>8144</v>
      </c>
      <c r="E1293" s="175" t="s">
        <v>8144</v>
      </c>
      <c r="F1293" s="176" t="s">
        <v>8148</v>
      </c>
      <c r="G1293" s="177"/>
      <c r="H1293" s="177"/>
      <c r="I1293" s="176" t="s">
        <v>8137</v>
      </c>
      <c r="J1293" s="178">
        <v>38.613861386138616</v>
      </c>
      <c r="K1293" s="55">
        <v>13</v>
      </c>
      <c r="L1293" s="176" t="s">
        <v>8138</v>
      </c>
      <c r="M1293" s="176" t="s">
        <v>3186</v>
      </c>
      <c r="N1293" s="176" t="s">
        <v>3160</v>
      </c>
      <c r="O1293" s="56">
        <v>3</v>
      </c>
      <c r="P1293" s="176" t="s">
        <v>8139</v>
      </c>
    </row>
    <row r="1294" spans="1:16" ht="20.100000000000001" customHeight="1" x14ac:dyDescent="0.25">
      <c r="A1294" s="175">
        <v>1290</v>
      </c>
      <c r="B1294" s="176" t="s">
        <v>8134</v>
      </c>
      <c r="C1294" s="176" t="s">
        <v>8148</v>
      </c>
      <c r="D1294" s="176" t="s">
        <v>8144</v>
      </c>
      <c r="E1294" s="175" t="s">
        <v>8144</v>
      </c>
      <c r="F1294" s="176" t="s">
        <v>8148</v>
      </c>
      <c r="G1294" s="177"/>
      <c r="H1294" s="177"/>
      <c r="I1294" s="176" t="s">
        <v>8137</v>
      </c>
      <c r="J1294" s="178">
        <v>23.762376237623762</v>
      </c>
      <c r="K1294" s="55">
        <v>13</v>
      </c>
      <c r="L1294" s="176" t="s">
        <v>8138</v>
      </c>
      <c r="M1294" s="176" t="s">
        <v>3186</v>
      </c>
      <c r="N1294" s="176" t="s">
        <v>3160</v>
      </c>
      <c r="O1294" s="56">
        <v>3</v>
      </c>
      <c r="P1294" s="176" t="s">
        <v>8139</v>
      </c>
    </row>
    <row r="1295" spans="1:16" ht="20.100000000000001" customHeight="1" x14ac:dyDescent="0.25">
      <c r="A1295" s="175">
        <v>1291</v>
      </c>
      <c r="B1295" s="176" t="s">
        <v>8134</v>
      </c>
      <c r="C1295" s="176" t="s">
        <v>8148</v>
      </c>
      <c r="D1295" s="176" t="s">
        <v>8144</v>
      </c>
      <c r="E1295" s="175" t="s">
        <v>8144</v>
      </c>
      <c r="F1295" s="176" t="s">
        <v>8148</v>
      </c>
      <c r="G1295" s="177"/>
      <c r="H1295" s="177"/>
      <c r="I1295" s="176" t="s">
        <v>8137</v>
      </c>
      <c r="J1295" s="178">
        <v>34.653465346534652</v>
      </c>
      <c r="K1295" s="55">
        <v>13</v>
      </c>
      <c r="L1295" s="176" t="s">
        <v>8138</v>
      </c>
      <c r="M1295" s="176" t="s">
        <v>3186</v>
      </c>
      <c r="N1295" s="176" t="s">
        <v>3160</v>
      </c>
      <c r="O1295" s="56">
        <v>3</v>
      </c>
      <c r="P1295" s="176" t="s">
        <v>8139</v>
      </c>
    </row>
    <row r="1296" spans="1:16" ht="20.100000000000001" customHeight="1" x14ac:dyDescent="0.25">
      <c r="A1296" s="175">
        <v>1292</v>
      </c>
      <c r="B1296" s="176" t="s">
        <v>8134</v>
      </c>
      <c r="C1296" s="176" t="s">
        <v>8148</v>
      </c>
      <c r="D1296" s="176" t="s">
        <v>8144</v>
      </c>
      <c r="E1296" s="175" t="s">
        <v>8144</v>
      </c>
      <c r="F1296" s="176" t="s">
        <v>8148</v>
      </c>
      <c r="G1296" s="177"/>
      <c r="H1296" s="177"/>
      <c r="I1296" s="176" t="s">
        <v>8137</v>
      </c>
      <c r="J1296" s="178">
        <v>30.693069306930692</v>
      </c>
      <c r="K1296" s="55">
        <v>12</v>
      </c>
      <c r="L1296" s="176" t="s">
        <v>8138</v>
      </c>
      <c r="M1296" s="176" t="s">
        <v>3186</v>
      </c>
      <c r="N1296" s="176" t="s">
        <v>3173</v>
      </c>
      <c r="O1296" s="56">
        <v>1</v>
      </c>
      <c r="P1296" s="176" t="s">
        <v>8139</v>
      </c>
    </row>
    <row r="1297" spans="1:16" ht="20.100000000000001" customHeight="1" x14ac:dyDescent="0.25">
      <c r="A1297" s="175">
        <v>1293</v>
      </c>
      <c r="B1297" s="176" t="s">
        <v>8134</v>
      </c>
      <c r="C1297" s="176" t="s">
        <v>8148</v>
      </c>
      <c r="D1297" s="176" t="s">
        <v>8144</v>
      </c>
      <c r="E1297" s="175" t="s">
        <v>8144</v>
      </c>
      <c r="F1297" s="176" t="s">
        <v>8148</v>
      </c>
      <c r="G1297" s="177"/>
      <c r="H1297" s="177"/>
      <c r="I1297" s="176" t="s">
        <v>8137</v>
      </c>
      <c r="J1297" s="178">
        <v>27.722772277227723</v>
      </c>
      <c r="K1297" s="55">
        <v>12</v>
      </c>
      <c r="L1297" s="176" t="s">
        <v>8138</v>
      </c>
      <c r="M1297" s="176" t="s">
        <v>3186</v>
      </c>
      <c r="N1297" s="176" t="s">
        <v>3173</v>
      </c>
      <c r="O1297" s="56">
        <v>1</v>
      </c>
      <c r="P1297" s="176" t="s">
        <v>8139</v>
      </c>
    </row>
    <row r="1298" spans="1:16" ht="20.100000000000001" customHeight="1" x14ac:dyDescent="0.25">
      <c r="A1298" s="175">
        <v>1294</v>
      </c>
      <c r="B1298" s="176" t="s">
        <v>8134</v>
      </c>
      <c r="C1298" s="176" t="s">
        <v>8148</v>
      </c>
      <c r="D1298" s="176" t="s">
        <v>8144</v>
      </c>
      <c r="E1298" s="175" t="s">
        <v>8144</v>
      </c>
      <c r="F1298" s="176" t="s">
        <v>8148</v>
      </c>
      <c r="G1298" s="177"/>
      <c r="H1298" s="177"/>
      <c r="I1298" s="176" t="s">
        <v>8137</v>
      </c>
      <c r="J1298" s="178">
        <v>33.663366336633665</v>
      </c>
      <c r="K1298" s="55">
        <v>12</v>
      </c>
      <c r="L1298" s="176" t="s">
        <v>8138</v>
      </c>
      <c r="M1298" s="176" t="s">
        <v>3186</v>
      </c>
      <c r="N1298" s="176" t="s">
        <v>3173</v>
      </c>
      <c r="O1298" s="56">
        <v>1</v>
      </c>
      <c r="P1298" s="176" t="s">
        <v>8139</v>
      </c>
    </row>
    <row r="1299" spans="1:16" ht="20.100000000000001" customHeight="1" x14ac:dyDescent="0.25">
      <c r="A1299" s="175">
        <v>1295</v>
      </c>
      <c r="B1299" s="176" t="s">
        <v>8134</v>
      </c>
      <c r="C1299" s="176" t="s">
        <v>8148</v>
      </c>
      <c r="D1299" s="176" t="s">
        <v>8144</v>
      </c>
      <c r="E1299" s="175" t="s">
        <v>8144</v>
      </c>
      <c r="F1299" s="176" t="s">
        <v>8148</v>
      </c>
      <c r="G1299" s="177"/>
      <c r="H1299" s="177"/>
      <c r="I1299" s="176" t="s">
        <v>8137</v>
      </c>
      <c r="J1299" s="178">
        <v>32.67326732673267</v>
      </c>
      <c r="K1299" s="55">
        <v>12</v>
      </c>
      <c r="L1299" s="176" t="s">
        <v>8138</v>
      </c>
      <c r="M1299" s="176" t="s">
        <v>3186</v>
      </c>
      <c r="N1299" s="176" t="s">
        <v>3173</v>
      </c>
      <c r="O1299" s="56">
        <v>1</v>
      </c>
      <c r="P1299" s="176" t="s">
        <v>8139</v>
      </c>
    </row>
    <row r="1300" spans="1:16" ht="20.100000000000001" customHeight="1" x14ac:dyDescent="0.25">
      <c r="A1300" s="175">
        <v>1296</v>
      </c>
      <c r="B1300" s="176" t="s">
        <v>8134</v>
      </c>
      <c r="C1300" s="176" t="s">
        <v>8148</v>
      </c>
      <c r="D1300" s="176" t="s">
        <v>8144</v>
      </c>
      <c r="E1300" s="175" t="s">
        <v>8144</v>
      </c>
      <c r="F1300" s="176" t="s">
        <v>8148</v>
      </c>
      <c r="G1300" s="177"/>
      <c r="H1300" s="177"/>
      <c r="I1300" s="176" t="s">
        <v>8137</v>
      </c>
      <c r="J1300" s="178">
        <v>28.712871287128714</v>
      </c>
      <c r="K1300" s="55">
        <v>12</v>
      </c>
      <c r="L1300" s="176" t="s">
        <v>8138</v>
      </c>
      <c r="M1300" s="176" t="s">
        <v>3186</v>
      </c>
      <c r="N1300" s="176" t="s">
        <v>3173</v>
      </c>
      <c r="O1300" s="56">
        <v>1</v>
      </c>
      <c r="P1300" s="176" t="s">
        <v>8139</v>
      </c>
    </row>
    <row r="1301" spans="1:16" ht="20.100000000000001" customHeight="1" x14ac:dyDescent="0.25">
      <c r="A1301" s="175">
        <v>1297</v>
      </c>
      <c r="B1301" s="176" t="s">
        <v>8134</v>
      </c>
      <c r="C1301" s="176" t="s">
        <v>8148</v>
      </c>
      <c r="D1301" s="176" t="s">
        <v>8144</v>
      </c>
      <c r="E1301" s="175" t="s">
        <v>8144</v>
      </c>
      <c r="F1301" s="176" t="s">
        <v>8148</v>
      </c>
      <c r="G1301" s="177"/>
      <c r="H1301" s="177"/>
      <c r="I1301" s="176" t="s">
        <v>8137</v>
      </c>
      <c r="J1301" s="178">
        <v>27.722772277227723</v>
      </c>
      <c r="K1301" s="55">
        <v>12</v>
      </c>
      <c r="L1301" s="176" t="s">
        <v>8138</v>
      </c>
      <c r="M1301" s="176" t="s">
        <v>3186</v>
      </c>
      <c r="N1301" s="176" t="s">
        <v>3173</v>
      </c>
      <c r="O1301" s="56">
        <v>1</v>
      </c>
      <c r="P1301" s="176" t="s">
        <v>8139</v>
      </c>
    </row>
    <row r="1302" spans="1:16" ht="20.100000000000001" customHeight="1" x14ac:dyDescent="0.25">
      <c r="A1302" s="175">
        <v>1298</v>
      </c>
      <c r="B1302" s="176" t="s">
        <v>8134</v>
      </c>
      <c r="C1302" s="176" t="s">
        <v>8148</v>
      </c>
      <c r="D1302" s="176" t="s">
        <v>8144</v>
      </c>
      <c r="E1302" s="175" t="s">
        <v>8144</v>
      </c>
      <c r="F1302" s="176" t="s">
        <v>8148</v>
      </c>
      <c r="G1302" s="177"/>
      <c r="H1302" s="177"/>
      <c r="I1302" s="176" t="s">
        <v>8137</v>
      </c>
      <c r="J1302" s="178">
        <v>18.811881188118811</v>
      </c>
      <c r="K1302" s="55">
        <v>12</v>
      </c>
      <c r="L1302" s="176" t="s">
        <v>8138</v>
      </c>
      <c r="M1302" s="176" t="s">
        <v>3186</v>
      </c>
      <c r="N1302" s="176" t="s">
        <v>3173</v>
      </c>
      <c r="O1302" s="56">
        <v>1</v>
      </c>
      <c r="P1302" s="176" t="s">
        <v>8139</v>
      </c>
    </row>
    <row r="1303" spans="1:16" ht="20.100000000000001" customHeight="1" x14ac:dyDescent="0.25">
      <c r="A1303" s="175">
        <v>1299</v>
      </c>
      <c r="B1303" s="176" t="s">
        <v>8134</v>
      </c>
      <c r="C1303" s="176" t="s">
        <v>8148</v>
      </c>
      <c r="D1303" s="176" t="s">
        <v>8144</v>
      </c>
      <c r="E1303" s="175" t="s">
        <v>8144</v>
      </c>
      <c r="F1303" s="176" t="s">
        <v>8148</v>
      </c>
      <c r="G1303" s="177"/>
      <c r="H1303" s="177"/>
      <c r="I1303" s="176" t="s">
        <v>8137</v>
      </c>
      <c r="J1303" s="178">
        <v>27.722772277227723</v>
      </c>
      <c r="K1303" s="55">
        <v>12</v>
      </c>
      <c r="L1303" s="176" t="s">
        <v>8138</v>
      </c>
      <c r="M1303" s="176" t="s">
        <v>3186</v>
      </c>
      <c r="N1303" s="176" t="s">
        <v>3173</v>
      </c>
      <c r="O1303" s="56">
        <v>1</v>
      </c>
      <c r="P1303" s="176" t="s">
        <v>8139</v>
      </c>
    </row>
    <row r="1304" spans="1:16" ht="20.100000000000001" customHeight="1" x14ac:dyDescent="0.25">
      <c r="A1304" s="175">
        <v>1300</v>
      </c>
      <c r="B1304" s="176" t="s">
        <v>8134</v>
      </c>
      <c r="C1304" s="176" t="s">
        <v>8148</v>
      </c>
      <c r="D1304" s="176" t="s">
        <v>8144</v>
      </c>
      <c r="E1304" s="175" t="s">
        <v>8144</v>
      </c>
      <c r="F1304" s="176" t="s">
        <v>8148</v>
      </c>
      <c r="G1304" s="177"/>
      <c r="H1304" s="177"/>
      <c r="I1304" s="176" t="s">
        <v>8137</v>
      </c>
      <c r="J1304" s="178">
        <v>35.643564356435647</v>
      </c>
      <c r="K1304" s="55">
        <v>12</v>
      </c>
      <c r="L1304" s="176" t="s">
        <v>8138</v>
      </c>
      <c r="M1304" s="176" t="s">
        <v>3186</v>
      </c>
      <c r="N1304" s="176" t="s">
        <v>3173</v>
      </c>
      <c r="O1304" s="56">
        <v>1</v>
      </c>
      <c r="P1304" s="176" t="s">
        <v>8139</v>
      </c>
    </row>
    <row r="1305" spans="1:16" ht="20.100000000000001" customHeight="1" x14ac:dyDescent="0.25">
      <c r="A1305" s="175">
        <v>1301</v>
      </c>
      <c r="B1305" s="176" t="s">
        <v>8134</v>
      </c>
      <c r="C1305" s="176" t="s">
        <v>8148</v>
      </c>
      <c r="D1305" s="176" t="s">
        <v>8144</v>
      </c>
      <c r="E1305" s="175" t="s">
        <v>8144</v>
      </c>
      <c r="F1305" s="176" t="s">
        <v>8148</v>
      </c>
      <c r="G1305" s="177"/>
      <c r="H1305" s="177"/>
      <c r="I1305" s="176" t="s">
        <v>8137</v>
      </c>
      <c r="J1305" s="178">
        <v>35.643564356435647</v>
      </c>
      <c r="K1305" s="55">
        <v>12</v>
      </c>
      <c r="L1305" s="176" t="s">
        <v>8138</v>
      </c>
      <c r="M1305" s="176" t="s">
        <v>3186</v>
      </c>
      <c r="N1305" s="176" t="s">
        <v>3173</v>
      </c>
      <c r="O1305" s="56">
        <v>1</v>
      </c>
      <c r="P1305" s="176" t="s">
        <v>8139</v>
      </c>
    </row>
    <row r="1306" spans="1:16" ht="20.100000000000001" customHeight="1" x14ac:dyDescent="0.25">
      <c r="A1306" s="175">
        <v>1302</v>
      </c>
      <c r="B1306" s="176" t="s">
        <v>8134</v>
      </c>
      <c r="C1306" s="176" t="s">
        <v>8148</v>
      </c>
      <c r="D1306" s="176" t="s">
        <v>8144</v>
      </c>
      <c r="E1306" s="175" t="s">
        <v>8144</v>
      </c>
      <c r="F1306" s="176" t="s">
        <v>8148</v>
      </c>
      <c r="G1306" s="177"/>
      <c r="H1306" s="177"/>
      <c r="I1306" s="176" t="s">
        <v>8137</v>
      </c>
      <c r="J1306" s="178">
        <v>35.643564356435647</v>
      </c>
      <c r="K1306" s="55">
        <v>12</v>
      </c>
      <c r="L1306" s="176" t="s">
        <v>8138</v>
      </c>
      <c r="M1306" s="176" t="s">
        <v>3186</v>
      </c>
      <c r="N1306" s="176" t="s">
        <v>3173</v>
      </c>
      <c r="O1306" s="56">
        <v>1</v>
      </c>
      <c r="P1306" s="176" t="s">
        <v>8139</v>
      </c>
    </row>
    <row r="1307" spans="1:16" ht="20.100000000000001" customHeight="1" x14ac:dyDescent="0.25">
      <c r="A1307" s="175">
        <v>1303</v>
      </c>
      <c r="B1307" s="176" t="s">
        <v>8134</v>
      </c>
      <c r="C1307" s="176" t="s">
        <v>8148</v>
      </c>
      <c r="D1307" s="176" t="s">
        <v>8144</v>
      </c>
      <c r="E1307" s="175" t="s">
        <v>8144</v>
      </c>
      <c r="F1307" s="176" t="s">
        <v>8148</v>
      </c>
      <c r="G1307" s="177"/>
      <c r="H1307" s="177"/>
      <c r="I1307" s="176" t="s">
        <v>8137</v>
      </c>
      <c r="J1307" s="178">
        <v>57.425742574257427</v>
      </c>
      <c r="K1307" s="55">
        <v>12</v>
      </c>
      <c r="L1307" s="176" t="s">
        <v>8138</v>
      </c>
      <c r="M1307" s="176" t="s">
        <v>3186</v>
      </c>
      <c r="N1307" s="176" t="s">
        <v>3173</v>
      </c>
      <c r="O1307" s="56">
        <v>1</v>
      </c>
      <c r="P1307" s="176" t="s">
        <v>8139</v>
      </c>
    </row>
    <row r="1308" spans="1:16" ht="20.100000000000001" customHeight="1" x14ac:dyDescent="0.25">
      <c r="A1308" s="175">
        <v>1304</v>
      </c>
      <c r="B1308" s="176" t="s">
        <v>8134</v>
      </c>
      <c r="C1308" s="176" t="s">
        <v>8148</v>
      </c>
      <c r="D1308" s="176" t="s">
        <v>8144</v>
      </c>
      <c r="E1308" s="175" t="s">
        <v>8144</v>
      </c>
      <c r="F1308" s="176" t="s">
        <v>8148</v>
      </c>
      <c r="G1308" s="177"/>
      <c r="H1308" s="177"/>
      <c r="I1308" s="176" t="s">
        <v>8137</v>
      </c>
      <c r="J1308" s="178">
        <v>32.67326732673267</v>
      </c>
      <c r="K1308" s="55">
        <v>12</v>
      </c>
      <c r="L1308" s="176" t="s">
        <v>8138</v>
      </c>
      <c r="M1308" s="176" t="s">
        <v>3186</v>
      </c>
      <c r="N1308" s="176" t="s">
        <v>3173</v>
      </c>
      <c r="O1308" s="56">
        <v>1</v>
      </c>
      <c r="P1308" s="176" t="s">
        <v>8139</v>
      </c>
    </row>
    <row r="1309" spans="1:16" ht="20.100000000000001" customHeight="1" x14ac:dyDescent="0.25">
      <c r="A1309" s="175">
        <v>1305</v>
      </c>
      <c r="B1309" s="176" t="s">
        <v>8134</v>
      </c>
      <c r="C1309" s="176" t="s">
        <v>8148</v>
      </c>
      <c r="D1309" s="176" t="s">
        <v>8144</v>
      </c>
      <c r="E1309" s="175" t="s">
        <v>8144</v>
      </c>
      <c r="F1309" s="176" t="s">
        <v>8148</v>
      </c>
      <c r="G1309" s="177"/>
      <c r="H1309" s="177"/>
      <c r="I1309" s="176" t="s">
        <v>8137</v>
      </c>
      <c r="J1309" s="178">
        <v>30.693069306930692</v>
      </c>
      <c r="K1309" s="55">
        <v>12</v>
      </c>
      <c r="L1309" s="176" t="s">
        <v>8138</v>
      </c>
      <c r="M1309" s="176" t="s">
        <v>3186</v>
      </c>
      <c r="N1309" s="176" t="s">
        <v>3173</v>
      </c>
      <c r="O1309" s="56">
        <v>1</v>
      </c>
      <c r="P1309" s="176" t="s">
        <v>8139</v>
      </c>
    </row>
    <row r="1310" spans="1:16" ht="20.100000000000001" customHeight="1" x14ac:dyDescent="0.25">
      <c r="A1310" s="175">
        <v>1306</v>
      </c>
      <c r="B1310" s="176" t="s">
        <v>8134</v>
      </c>
      <c r="C1310" s="176" t="s">
        <v>8148</v>
      </c>
      <c r="D1310" s="176" t="s">
        <v>8144</v>
      </c>
      <c r="E1310" s="175" t="s">
        <v>8144</v>
      </c>
      <c r="F1310" s="176" t="s">
        <v>8148</v>
      </c>
      <c r="G1310" s="177"/>
      <c r="H1310" s="177"/>
      <c r="I1310" s="176" t="s">
        <v>8137</v>
      </c>
      <c r="J1310" s="178">
        <v>26.732673267326732</v>
      </c>
      <c r="K1310" s="55">
        <v>12</v>
      </c>
      <c r="L1310" s="176" t="s">
        <v>8138</v>
      </c>
      <c r="M1310" s="176" t="s">
        <v>3186</v>
      </c>
      <c r="N1310" s="176" t="s">
        <v>3173</v>
      </c>
      <c r="O1310" s="56">
        <v>1</v>
      </c>
      <c r="P1310" s="176" t="s">
        <v>8139</v>
      </c>
    </row>
    <row r="1311" spans="1:16" ht="20.100000000000001" customHeight="1" x14ac:dyDescent="0.25">
      <c r="A1311" s="175">
        <v>1307</v>
      </c>
      <c r="B1311" s="176" t="s">
        <v>8134</v>
      </c>
      <c r="C1311" s="176" t="s">
        <v>8148</v>
      </c>
      <c r="D1311" s="176" t="s">
        <v>8144</v>
      </c>
      <c r="E1311" s="175" t="s">
        <v>8144</v>
      </c>
      <c r="F1311" s="176" t="s">
        <v>8148</v>
      </c>
      <c r="G1311" s="177"/>
      <c r="H1311" s="177"/>
      <c r="I1311" s="176" t="s">
        <v>8137</v>
      </c>
      <c r="J1311" s="178">
        <v>25.742574257425744</v>
      </c>
      <c r="K1311" s="55">
        <v>12</v>
      </c>
      <c r="L1311" s="176" t="s">
        <v>8138</v>
      </c>
      <c r="M1311" s="176" t="s">
        <v>3186</v>
      </c>
      <c r="N1311" s="176" t="s">
        <v>3173</v>
      </c>
      <c r="O1311" s="56">
        <v>1</v>
      </c>
      <c r="P1311" s="176" t="s">
        <v>8139</v>
      </c>
    </row>
    <row r="1312" spans="1:16" ht="20.100000000000001" customHeight="1" x14ac:dyDescent="0.25">
      <c r="A1312" s="175">
        <v>1308</v>
      </c>
      <c r="B1312" s="176" t="s">
        <v>8134</v>
      </c>
      <c r="C1312" s="176" t="s">
        <v>8148</v>
      </c>
      <c r="D1312" s="176" t="s">
        <v>8144</v>
      </c>
      <c r="E1312" s="175" t="s">
        <v>8144</v>
      </c>
      <c r="F1312" s="176" t="s">
        <v>8148</v>
      </c>
      <c r="G1312" s="177"/>
      <c r="H1312" s="177"/>
      <c r="I1312" s="176" t="s">
        <v>8137</v>
      </c>
      <c r="J1312" s="178">
        <v>42.574257425742573</v>
      </c>
      <c r="K1312" s="55">
        <v>12</v>
      </c>
      <c r="L1312" s="176" t="s">
        <v>8138</v>
      </c>
      <c r="M1312" s="176" t="s">
        <v>3186</v>
      </c>
      <c r="N1312" s="176" t="s">
        <v>3173</v>
      </c>
      <c r="O1312" s="56">
        <v>1</v>
      </c>
      <c r="P1312" s="176" t="s">
        <v>8139</v>
      </c>
    </row>
    <row r="1313" spans="1:16" ht="20.100000000000001" customHeight="1" x14ac:dyDescent="0.25">
      <c r="A1313" s="175">
        <v>1309</v>
      </c>
      <c r="B1313" s="176" t="s">
        <v>8134</v>
      </c>
      <c r="C1313" s="176" t="s">
        <v>8148</v>
      </c>
      <c r="D1313" s="176" t="s">
        <v>8144</v>
      </c>
      <c r="E1313" s="175" t="s">
        <v>8144</v>
      </c>
      <c r="F1313" s="176" t="s">
        <v>8148</v>
      </c>
      <c r="G1313" s="177"/>
      <c r="H1313" s="177"/>
      <c r="I1313" s="176" t="s">
        <v>8137</v>
      </c>
      <c r="J1313" s="178">
        <v>31.683168316831683</v>
      </c>
      <c r="K1313" s="55">
        <v>12</v>
      </c>
      <c r="L1313" s="176" t="s">
        <v>8138</v>
      </c>
      <c r="M1313" s="176" t="s">
        <v>3186</v>
      </c>
      <c r="N1313" s="176" t="s">
        <v>3173</v>
      </c>
      <c r="O1313" s="56">
        <v>1</v>
      </c>
      <c r="P1313" s="176" t="s">
        <v>8139</v>
      </c>
    </row>
    <row r="1314" spans="1:16" ht="20.100000000000001" customHeight="1" x14ac:dyDescent="0.25">
      <c r="A1314" s="175">
        <v>1310</v>
      </c>
      <c r="B1314" s="176" t="s">
        <v>8134</v>
      </c>
      <c r="C1314" s="176" t="s">
        <v>8148</v>
      </c>
      <c r="D1314" s="176" t="s">
        <v>8144</v>
      </c>
      <c r="E1314" s="175" t="s">
        <v>8144</v>
      </c>
      <c r="F1314" s="176" t="s">
        <v>8148</v>
      </c>
      <c r="G1314" s="177"/>
      <c r="H1314" s="177"/>
      <c r="I1314" s="176" t="s">
        <v>8137</v>
      </c>
      <c r="J1314" s="178">
        <v>29.702970297029704</v>
      </c>
      <c r="K1314" s="55">
        <v>12</v>
      </c>
      <c r="L1314" s="176" t="s">
        <v>8138</v>
      </c>
      <c r="M1314" s="176" t="s">
        <v>3186</v>
      </c>
      <c r="N1314" s="176" t="s">
        <v>3173</v>
      </c>
      <c r="O1314" s="56">
        <v>1</v>
      </c>
      <c r="P1314" s="176" t="s">
        <v>8139</v>
      </c>
    </row>
    <row r="1315" spans="1:16" ht="20.100000000000001" customHeight="1" x14ac:dyDescent="0.25">
      <c r="A1315" s="175">
        <v>1311</v>
      </c>
      <c r="B1315" s="176" t="s">
        <v>8134</v>
      </c>
      <c r="C1315" s="176" t="s">
        <v>8148</v>
      </c>
      <c r="D1315" s="176" t="s">
        <v>8144</v>
      </c>
      <c r="E1315" s="175" t="s">
        <v>8144</v>
      </c>
      <c r="F1315" s="176" t="s">
        <v>8148</v>
      </c>
      <c r="G1315" s="177"/>
      <c r="H1315" s="177"/>
      <c r="I1315" s="176" t="s">
        <v>8137</v>
      </c>
      <c r="J1315" s="178">
        <v>27.722772277227723</v>
      </c>
      <c r="K1315" s="55">
        <v>12</v>
      </c>
      <c r="L1315" s="176" t="s">
        <v>8138</v>
      </c>
      <c r="M1315" s="176" t="s">
        <v>3186</v>
      </c>
      <c r="N1315" s="176" t="s">
        <v>3173</v>
      </c>
      <c r="O1315" s="56">
        <v>1</v>
      </c>
      <c r="P1315" s="176" t="s">
        <v>8139</v>
      </c>
    </row>
    <row r="1316" spans="1:16" ht="20.100000000000001" customHeight="1" x14ac:dyDescent="0.25">
      <c r="A1316" s="175">
        <v>1312</v>
      </c>
      <c r="B1316" s="176" t="s">
        <v>8134</v>
      </c>
      <c r="C1316" s="176" t="s">
        <v>8148</v>
      </c>
      <c r="D1316" s="176" t="s">
        <v>8144</v>
      </c>
      <c r="E1316" s="175" t="s">
        <v>8144</v>
      </c>
      <c r="F1316" s="176" t="s">
        <v>8148</v>
      </c>
      <c r="G1316" s="177"/>
      <c r="H1316" s="177"/>
      <c r="I1316" s="176" t="s">
        <v>8137</v>
      </c>
      <c r="J1316" s="178">
        <v>27.722772277227723</v>
      </c>
      <c r="K1316" s="55">
        <v>12</v>
      </c>
      <c r="L1316" s="176" t="s">
        <v>8138</v>
      </c>
      <c r="M1316" s="176" t="s">
        <v>3186</v>
      </c>
      <c r="N1316" s="176" t="s">
        <v>3173</v>
      </c>
      <c r="O1316" s="56">
        <v>1</v>
      </c>
      <c r="P1316" s="176" t="s">
        <v>8139</v>
      </c>
    </row>
    <row r="1317" spans="1:16" ht="20.100000000000001" customHeight="1" x14ac:dyDescent="0.25">
      <c r="A1317" s="175">
        <v>1313</v>
      </c>
      <c r="B1317" s="176" t="s">
        <v>8134</v>
      </c>
      <c r="C1317" s="176" t="s">
        <v>8148</v>
      </c>
      <c r="D1317" s="176" t="s">
        <v>8144</v>
      </c>
      <c r="E1317" s="175" t="s">
        <v>8144</v>
      </c>
      <c r="F1317" s="176" t="s">
        <v>8148</v>
      </c>
      <c r="G1317" s="177"/>
      <c r="H1317" s="177"/>
      <c r="I1317" s="176" t="s">
        <v>8137</v>
      </c>
      <c r="J1317" s="178">
        <v>26.732673267326732</v>
      </c>
      <c r="K1317" s="55">
        <v>12</v>
      </c>
      <c r="L1317" s="176" t="s">
        <v>8138</v>
      </c>
      <c r="M1317" s="176" t="s">
        <v>3186</v>
      </c>
      <c r="N1317" s="176" t="s">
        <v>3173</v>
      </c>
      <c r="O1317" s="56">
        <v>1</v>
      </c>
      <c r="P1317" s="176" t="s">
        <v>8139</v>
      </c>
    </row>
    <row r="1318" spans="1:16" ht="20.100000000000001" customHeight="1" x14ac:dyDescent="0.25">
      <c r="A1318" s="175">
        <v>1314</v>
      </c>
      <c r="B1318" s="176" t="s">
        <v>8134</v>
      </c>
      <c r="C1318" s="176" t="s">
        <v>8148</v>
      </c>
      <c r="D1318" s="176" t="s">
        <v>8144</v>
      </c>
      <c r="E1318" s="175" t="s">
        <v>8144</v>
      </c>
      <c r="F1318" s="176" t="s">
        <v>8148</v>
      </c>
      <c r="G1318" s="177"/>
      <c r="H1318" s="177"/>
      <c r="I1318" s="176" t="s">
        <v>8137</v>
      </c>
      <c r="J1318" s="178">
        <v>38.613861386138616</v>
      </c>
      <c r="K1318" s="55">
        <v>12</v>
      </c>
      <c r="L1318" s="176" t="s">
        <v>8138</v>
      </c>
      <c r="M1318" s="176" t="s">
        <v>3186</v>
      </c>
      <c r="N1318" s="176" t="s">
        <v>3173</v>
      </c>
      <c r="O1318" s="56">
        <v>1</v>
      </c>
      <c r="P1318" s="176" t="s">
        <v>8139</v>
      </c>
    </row>
    <row r="1319" spans="1:16" ht="20.100000000000001" customHeight="1" x14ac:dyDescent="0.25">
      <c r="A1319" s="175">
        <v>1315</v>
      </c>
      <c r="B1319" s="176" t="s">
        <v>8134</v>
      </c>
      <c r="C1319" s="176" t="s">
        <v>8148</v>
      </c>
      <c r="D1319" s="176" t="s">
        <v>8144</v>
      </c>
      <c r="E1319" s="175" t="s">
        <v>8144</v>
      </c>
      <c r="F1319" s="176" t="s">
        <v>8148</v>
      </c>
      <c r="G1319" s="177"/>
      <c r="H1319" s="177"/>
      <c r="I1319" s="176" t="s">
        <v>8137</v>
      </c>
      <c r="J1319" s="178">
        <v>29.702970297029704</v>
      </c>
      <c r="K1319" s="55">
        <v>12</v>
      </c>
      <c r="L1319" s="176" t="s">
        <v>8138</v>
      </c>
      <c r="M1319" s="176" t="s">
        <v>3186</v>
      </c>
      <c r="N1319" s="176" t="s">
        <v>3173</v>
      </c>
      <c r="O1319" s="56">
        <v>1</v>
      </c>
      <c r="P1319" s="176" t="s">
        <v>8139</v>
      </c>
    </row>
    <row r="1320" spans="1:16" ht="20.100000000000001" customHeight="1" x14ac:dyDescent="0.25">
      <c r="A1320" s="175">
        <v>1316</v>
      </c>
      <c r="B1320" s="176" t="s">
        <v>8134</v>
      </c>
      <c r="C1320" s="176" t="s">
        <v>8148</v>
      </c>
      <c r="D1320" s="176" t="s">
        <v>8144</v>
      </c>
      <c r="E1320" s="175" t="s">
        <v>8144</v>
      </c>
      <c r="F1320" s="176" t="s">
        <v>8148</v>
      </c>
      <c r="G1320" s="177"/>
      <c r="H1320" s="177"/>
      <c r="I1320" s="176" t="s">
        <v>8137</v>
      </c>
      <c r="J1320" s="178">
        <v>32.67326732673267</v>
      </c>
      <c r="K1320" s="55">
        <v>12</v>
      </c>
      <c r="L1320" s="176" t="s">
        <v>8138</v>
      </c>
      <c r="M1320" s="176" t="s">
        <v>3186</v>
      </c>
      <c r="N1320" s="176" t="s">
        <v>3173</v>
      </c>
      <c r="O1320" s="56">
        <v>1</v>
      </c>
      <c r="P1320" s="176" t="s">
        <v>8139</v>
      </c>
    </row>
    <row r="1321" spans="1:16" ht="20.100000000000001" customHeight="1" x14ac:dyDescent="0.25">
      <c r="A1321" s="175">
        <v>1317</v>
      </c>
      <c r="B1321" s="176" t="s">
        <v>8134</v>
      </c>
      <c r="C1321" s="176" t="s">
        <v>8148</v>
      </c>
      <c r="D1321" s="176" t="s">
        <v>8144</v>
      </c>
      <c r="E1321" s="175" t="s">
        <v>8144</v>
      </c>
      <c r="F1321" s="176" t="s">
        <v>8148</v>
      </c>
      <c r="G1321" s="177"/>
      <c r="H1321" s="177"/>
      <c r="I1321" s="176" t="s">
        <v>8137</v>
      </c>
      <c r="J1321" s="178">
        <v>37.623762376237622</v>
      </c>
      <c r="K1321" s="55">
        <v>12</v>
      </c>
      <c r="L1321" s="176" t="s">
        <v>8138</v>
      </c>
      <c r="M1321" s="176" t="s">
        <v>3186</v>
      </c>
      <c r="N1321" s="176" t="s">
        <v>3173</v>
      </c>
      <c r="O1321" s="56">
        <v>1</v>
      </c>
      <c r="P1321" s="176" t="s">
        <v>8139</v>
      </c>
    </row>
    <row r="1322" spans="1:16" ht="20.100000000000001" customHeight="1" x14ac:dyDescent="0.25">
      <c r="A1322" s="175">
        <v>1318</v>
      </c>
      <c r="B1322" s="176" t="s">
        <v>8134</v>
      </c>
      <c r="C1322" s="176" t="s">
        <v>8148</v>
      </c>
      <c r="D1322" s="176" t="s">
        <v>8144</v>
      </c>
      <c r="E1322" s="175" t="s">
        <v>8144</v>
      </c>
      <c r="F1322" s="176" t="s">
        <v>8148</v>
      </c>
      <c r="G1322" s="177"/>
      <c r="H1322" s="177"/>
      <c r="I1322" s="176" t="s">
        <v>8137</v>
      </c>
      <c r="J1322" s="178">
        <v>27.722772277227723</v>
      </c>
      <c r="K1322" s="55">
        <v>12</v>
      </c>
      <c r="L1322" s="176" t="s">
        <v>8138</v>
      </c>
      <c r="M1322" s="176" t="s">
        <v>3186</v>
      </c>
      <c r="N1322" s="176" t="s">
        <v>3173</v>
      </c>
      <c r="O1322" s="56">
        <v>1</v>
      </c>
      <c r="P1322" s="176" t="s">
        <v>8139</v>
      </c>
    </row>
    <row r="1323" spans="1:16" ht="20.100000000000001" customHeight="1" x14ac:dyDescent="0.25">
      <c r="A1323" s="175">
        <v>1319</v>
      </c>
      <c r="B1323" s="176" t="s">
        <v>8134</v>
      </c>
      <c r="C1323" s="176" t="s">
        <v>8148</v>
      </c>
      <c r="D1323" s="176" t="s">
        <v>8144</v>
      </c>
      <c r="E1323" s="175" t="s">
        <v>8144</v>
      </c>
      <c r="F1323" s="176" t="s">
        <v>8148</v>
      </c>
      <c r="G1323" s="177"/>
      <c r="H1323" s="177"/>
      <c r="I1323" s="176" t="s">
        <v>8137</v>
      </c>
      <c r="J1323" s="178">
        <v>18.811881188118811</v>
      </c>
      <c r="K1323" s="55">
        <v>12</v>
      </c>
      <c r="L1323" s="176" t="s">
        <v>8138</v>
      </c>
      <c r="M1323" s="176" t="s">
        <v>3186</v>
      </c>
      <c r="N1323" s="176" t="s">
        <v>3173</v>
      </c>
      <c r="O1323" s="56">
        <v>1</v>
      </c>
      <c r="P1323" s="176" t="s">
        <v>8139</v>
      </c>
    </row>
    <row r="1324" spans="1:16" ht="20.100000000000001" customHeight="1" x14ac:dyDescent="0.25">
      <c r="A1324" s="175">
        <v>1320</v>
      </c>
      <c r="B1324" s="176" t="s">
        <v>8134</v>
      </c>
      <c r="C1324" s="176" t="s">
        <v>8148</v>
      </c>
      <c r="D1324" s="176" t="s">
        <v>8144</v>
      </c>
      <c r="E1324" s="175" t="s">
        <v>8144</v>
      </c>
      <c r="F1324" s="176" t="s">
        <v>8148</v>
      </c>
      <c r="G1324" s="177"/>
      <c r="H1324" s="177"/>
      <c r="I1324" s="176" t="s">
        <v>8137</v>
      </c>
      <c r="J1324" s="178">
        <v>66.336633663366342</v>
      </c>
      <c r="K1324" s="55">
        <v>13</v>
      </c>
      <c r="L1324" s="176" t="s">
        <v>8138</v>
      </c>
      <c r="M1324" s="176" t="s">
        <v>3186</v>
      </c>
      <c r="N1324" s="176" t="s">
        <v>3160</v>
      </c>
      <c r="O1324" s="56">
        <v>1</v>
      </c>
      <c r="P1324" s="176" t="s">
        <v>8139</v>
      </c>
    </row>
    <row r="1325" spans="1:16" ht="20.100000000000001" customHeight="1" x14ac:dyDescent="0.25">
      <c r="A1325" s="175">
        <v>1321</v>
      </c>
      <c r="B1325" s="176" t="s">
        <v>8134</v>
      </c>
      <c r="C1325" s="176" t="s">
        <v>8148</v>
      </c>
      <c r="D1325" s="176" t="s">
        <v>8144</v>
      </c>
      <c r="E1325" s="175" t="s">
        <v>8144</v>
      </c>
      <c r="F1325" s="176" t="s">
        <v>8148</v>
      </c>
      <c r="G1325" s="177"/>
      <c r="H1325" s="177"/>
      <c r="I1325" s="176" t="s">
        <v>8137</v>
      </c>
      <c r="J1325" s="178">
        <v>72.277227722772281</v>
      </c>
      <c r="K1325" s="55">
        <v>13</v>
      </c>
      <c r="L1325" s="176" t="s">
        <v>8138</v>
      </c>
      <c r="M1325" s="176" t="s">
        <v>3186</v>
      </c>
      <c r="N1325" s="176" t="s">
        <v>3160</v>
      </c>
      <c r="O1325" s="56">
        <v>1</v>
      </c>
      <c r="P1325" s="176" t="s">
        <v>8139</v>
      </c>
    </row>
    <row r="1326" spans="1:16" ht="20.100000000000001" customHeight="1" x14ac:dyDescent="0.25">
      <c r="A1326" s="175">
        <v>1322</v>
      </c>
      <c r="B1326" s="176" t="s">
        <v>8134</v>
      </c>
      <c r="C1326" s="176" t="s">
        <v>8148</v>
      </c>
      <c r="D1326" s="176" t="s">
        <v>8144</v>
      </c>
      <c r="E1326" s="175" t="s">
        <v>8144</v>
      </c>
      <c r="F1326" s="176" t="s">
        <v>8148</v>
      </c>
      <c r="G1326" s="177"/>
      <c r="H1326" s="177"/>
      <c r="I1326" s="176" t="s">
        <v>8137</v>
      </c>
      <c r="J1326" s="178">
        <v>23.762376237623762</v>
      </c>
      <c r="K1326" s="55">
        <v>13</v>
      </c>
      <c r="L1326" s="176" t="s">
        <v>8138</v>
      </c>
      <c r="M1326" s="176" t="s">
        <v>3186</v>
      </c>
      <c r="N1326" s="176" t="s">
        <v>3160</v>
      </c>
      <c r="O1326" s="56">
        <v>1</v>
      </c>
      <c r="P1326" s="176" t="s">
        <v>8139</v>
      </c>
    </row>
    <row r="1327" spans="1:16" ht="20.100000000000001" customHeight="1" x14ac:dyDescent="0.25">
      <c r="A1327" s="175">
        <v>1323</v>
      </c>
      <c r="B1327" s="176" t="s">
        <v>8134</v>
      </c>
      <c r="C1327" s="176" t="s">
        <v>8148</v>
      </c>
      <c r="D1327" s="176" t="s">
        <v>8144</v>
      </c>
      <c r="E1327" s="175" t="s">
        <v>8144</v>
      </c>
      <c r="F1327" s="176" t="s">
        <v>8148</v>
      </c>
      <c r="G1327" s="177"/>
      <c r="H1327" s="177"/>
      <c r="I1327" s="176" t="s">
        <v>8137</v>
      </c>
      <c r="J1327" s="178">
        <v>32.67326732673267</v>
      </c>
      <c r="K1327" s="55">
        <v>13</v>
      </c>
      <c r="L1327" s="176" t="s">
        <v>8138</v>
      </c>
      <c r="M1327" s="176" t="s">
        <v>3186</v>
      </c>
      <c r="N1327" s="176" t="s">
        <v>3160</v>
      </c>
      <c r="O1327" s="56">
        <v>1</v>
      </c>
      <c r="P1327" s="176" t="s">
        <v>8139</v>
      </c>
    </row>
    <row r="1328" spans="1:16" ht="20.100000000000001" customHeight="1" x14ac:dyDescent="0.25">
      <c r="A1328" s="175">
        <v>1324</v>
      </c>
      <c r="B1328" s="176" t="s">
        <v>8134</v>
      </c>
      <c r="C1328" s="176" t="s">
        <v>8148</v>
      </c>
      <c r="D1328" s="176" t="s">
        <v>8144</v>
      </c>
      <c r="E1328" s="175" t="s">
        <v>8144</v>
      </c>
      <c r="F1328" s="176" t="s">
        <v>8148</v>
      </c>
      <c r="G1328" s="177"/>
      <c r="H1328" s="177"/>
      <c r="I1328" s="176" t="s">
        <v>8137</v>
      </c>
      <c r="J1328" s="178">
        <v>34.653465346534652</v>
      </c>
      <c r="K1328" s="55">
        <v>13</v>
      </c>
      <c r="L1328" s="176" t="s">
        <v>8138</v>
      </c>
      <c r="M1328" s="176" t="s">
        <v>3186</v>
      </c>
      <c r="N1328" s="176" t="s">
        <v>3160</v>
      </c>
      <c r="O1328" s="56">
        <v>1</v>
      </c>
      <c r="P1328" s="176" t="s">
        <v>8139</v>
      </c>
    </row>
    <row r="1329" spans="1:16" ht="20.100000000000001" customHeight="1" x14ac:dyDescent="0.25">
      <c r="A1329" s="175">
        <v>1325</v>
      </c>
      <c r="B1329" s="176" t="s">
        <v>8134</v>
      </c>
      <c r="C1329" s="176" t="s">
        <v>8148</v>
      </c>
      <c r="D1329" s="176" t="s">
        <v>8144</v>
      </c>
      <c r="E1329" s="175" t="s">
        <v>8144</v>
      </c>
      <c r="F1329" s="176" t="s">
        <v>8148</v>
      </c>
      <c r="G1329" s="177"/>
      <c r="H1329" s="177"/>
      <c r="I1329" s="176" t="s">
        <v>8137</v>
      </c>
      <c r="J1329" s="178">
        <v>37.623762376237622</v>
      </c>
      <c r="K1329" s="55">
        <v>12</v>
      </c>
      <c r="L1329" s="176" t="s">
        <v>8138</v>
      </c>
      <c r="M1329" s="176" t="s">
        <v>3186</v>
      </c>
      <c r="N1329" s="176" t="s">
        <v>3173</v>
      </c>
      <c r="O1329" s="56">
        <v>1</v>
      </c>
      <c r="P1329" s="176" t="s">
        <v>8139</v>
      </c>
    </row>
    <row r="1330" spans="1:16" ht="20.100000000000001" customHeight="1" x14ac:dyDescent="0.25">
      <c r="A1330" s="175">
        <v>1326</v>
      </c>
      <c r="B1330" s="176" t="s">
        <v>8134</v>
      </c>
      <c r="C1330" s="176" t="s">
        <v>8148</v>
      </c>
      <c r="D1330" s="176" t="s">
        <v>8144</v>
      </c>
      <c r="E1330" s="175" t="s">
        <v>8144</v>
      </c>
      <c r="F1330" s="176" t="s">
        <v>8148</v>
      </c>
      <c r="G1330" s="177"/>
      <c r="H1330" s="177"/>
      <c r="I1330" s="176" t="s">
        <v>8137</v>
      </c>
      <c r="J1330" s="178">
        <v>38.613861386138616</v>
      </c>
      <c r="K1330" s="55">
        <v>12</v>
      </c>
      <c r="L1330" s="176" t="s">
        <v>8138</v>
      </c>
      <c r="M1330" s="176" t="s">
        <v>3186</v>
      </c>
      <c r="N1330" s="176" t="s">
        <v>3173</v>
      </c>
      <c r="O1330" s="56">
        <v>1</v>
      </c>
      <c r="P1330" s="176" t="s">
        <v>8139</v>
      </c>
    </row>
    <row r="1331" spans="1:16" ht="20.100000000000001" customHeight="1" x14ac:dyDescent="0.25">
      <c r="A1331" s="175">
        <v>1327</v>
      </c>
      <c r="B1331" s="176" t="s">
        <v>8134</v>
      </c>
      <c r="C1331" s="176" t="s">
        <v>8148</v>
      </c>
      <c r="D1331" s="176" t="s">
        <v>8144</v>
      </c>
      <c r="E1331" s="175" t="s">
        <v>8144</v>
      </c>
      <c r="F1331" s="176" t="s">
        <v>8148</v>
      </c>
      <c r="G1331" s="177"/>
      <c r="H1331" s="177"/>
      <c r="I1331" s="176" t="s">
        <v>8137</v>
      </c>
      <c r="J1331" s="178">
        <v>38.613861386138616</v>
      </c>
      <c r="K1331" s="55">
        <v>12</v>
      </c>
      <c r="L1331" s="176" t="s">
        <v>8138</v>
      </c>
      <c r="M1331" s="176" t="s">
        <v>3186</v>
      </c>
      <c r="N1331" s="176" t="s">
        <v>3173</v>
      </c>
      <c r="O1331" s="56">
        <v>1</v>
      </c>
      <c r="P1331" s="176" t="s">
        <v>8139</v>
      </c>
    </row>
    <row r="1332" spans="1:16" ht="20.100000000000001" customHeight="1" x14ac:dyDescent="0.25">
      <c r="A1332" s="175">
        <v>1328</v>
      </c>
      <c r="B1332" s="176" t="s">
        <v>8134</v>
      </c>
      <c r="C1332" s="176" t="s">
        <v>8148</v>
      </c>
      <c r="D1332" s="176" t="s">
        <v>8144</v>
      </c>
      <c r="E1332" s="175" t="s">
        <v>8144</v>
      </c>
      <c r="F1332" s="176" t="s">
        <v>8148</v>
      </c>
      <c r="G1332" s="177"/>
      <c r="H1332" s="177"/>
      <c r="I1332" s="176" t="s">
        <v>8137</v>
      </c>
      <c r="J1332" s="178">
        <v>41.584158415841586</v>
      </c>
      <c r="K1332" s="55">
        <v>12</v>
      </c>
      <c r="L1332" s="176" t="s">
        <v>8138</v>
      </c>
      <c r="M1332" s="176" t="s">
        <v>3186</v>
      </c>
      <c r="N1332" s="176" t="s">
        <v>3173</v>
      </c>
      <c r="O1332" s="56">
        <v>1</v>
      </c>
      <c r="P1332" s="176" t="s">
        <v>8139</v>
      </c>
    </row>
    <row r="1333" spans="1:16" ht="20.100000000000001" customHeight="1" x14ac:dyDescent="0.25">
      <c r="A1333" s="175">
        <v>1329</v>
      </c>
      <c r="B1333" s="176" t="s">
        <v>8134</v>
      </c>
      <c r="C1333" s="176" t="s">
        <v>8148</v>
      </c>
      <c r="D1333" s="176" t="s">
        <v>8144</v>
      </c>
      <c r="E1333" s="175" t="s">
        <v>8144</v>
      </c>
      <c r="F1333" s="176" t="s">
        <v>8148</v>
      </c>
      <c r="G1333" s="177"/>
      <c r="H1333" s="177"/>
      <c r="I1333" s="176" t="s">
        <v>8137</v>
      </c>
      <c r="J1333" s="178">
        <v>37.623762376237622</v>
      </c>
      <c r="K1333" s="55">
        <v>12</v>
      </c>
      <c r="L1333" s="176" t="s">
        <v>8138</v>
      </c>
      <c r="M1333" s="176" t="s">
        <v>3186</v>
      </c>
      <c r="N1333" s="176" t="s">
        <v>3173</v>
      </c>
      <c r="O1333" s="56">
        <v>1</v>
      </c>
      <c r="P1333" s="176" t="s">
        <v>8139</v>
      </c>
    </row>
    <row r="1334" spans="1:16" ht="20.100000000000001" customHeight="1" x14ac:dyDescent="0.25">
      <c r="A1334" s="175">
        <v>1330</v>
      </c>
      <c r="B1334" s="176" t="s">
        <v>8134</v>
      </c>
      <c r="C1334" s="176" t="s">
        <v>8148</v>
      </c>
      <c r="D1334" s="176" t="s">
        <v>8144</v>
      </c>
      <c r="E1334" s="175" t="s">
        <v>8144</v>
      </c>
      <c r="F1334" s="176" t="s">
        <v>8148</v>
      </c>
      <c r="G1334" s="177"/>
      <c r="H1334" s="177"/>
      <c r="I1334" s="176" t="s">
        <v>8137</v>
      </c>
      <c r="J1334" s="178">
        <v>65.346534653465341</v>
      </c>
      <c r="K1334" s="55">
        <v>12</v>
      </c>
      <c r="L1334" s="176" t="s">
        <v>8138</v>
      </c>
      <c r="M1334" s="176" t="s">
        <v>3186</v>
      </c>
      <c r="N1334" s="176" t="s">
        <v>3173</v>
      </c>
      <c r="O1334" s="56">
        <v>1</v>
      </c>
      <c r="P1334" s="176" t="s">
        <v>8139</v>
      </c>
    </row>
    <row r="1335" spans="1:16" ht="20.100000000000001" customHeight="1" x14ac:dyDescent="0.25">
      <c r="A1335" s="175">
        <v>1331</v>
      </c>
      <c r="B1335" s="176" t="s">
        <v>8134</v>
      </c>
      <c r="C1335" s="176" t="s">
        <v>8148</v>
      </c>
      <c r="D1335" s="176" t="s">
        <v>8144</v>
      </c>
      <c r="E1335" s="175" t="s">
        <v>8144</v>
      </c>
      <c r="F1335" s="176" t="s">
        <v>8148</v>
      </c>
      <c r="G1335" s="177"/>
      <c r="H1335" s="177"/>
      <c r="I1335" s="176" t="s">
        <v>8137</v>
      </c>
      <c r="J1335" s="178">
        <v>39.603960396039604</v>
      </c>
      <c r="K1335" s="55">
        <v>12</v>
      </c>
      <c r="L1335" s="176" t="s">
        <v>8138</v>
      </c>
      <c r="M1335" s="176" t="s">
        <v>3186</v>
      </c>
      <c r="N1335" s="176" t="s">
        <v>3173</v>
      </c>
      <c r="O1335" s="56">
        <v>1</v>
      </c>
      <c r="P1335" s="176" t="s">
        <v>8139</v>
      </c>
    </row>
    <row r="1336" spans="1:16" ht="20.100000000000001" customHeight="1" x14ac:dyDescent="0.25">
      <c r="A1336" s="175">
        <v>1332</v>
      </c>
      <c r="B1336" s="176" t="s">
        <v>8134</v>
      </c>
      <c r="C1336" s="176" t="s">
        <v>8148</v>
      </c>
      <c r="D1336" s="176" t="s">
        <v>8144</v>
      </c>
      <c r="E1336" s="175" t="s">
        <v>8144</v>
      </c>
      <c r="F1336" s="176" t="s">
        <v>8148</v>
      </c>
      <c r="G1336" s="177"/>
      <c r="H1336" s="177"/>
      <c r="I1336" s="176" t="s">
        <v>8137</v>
      </c>
      <c r="J1336" s="178">
        <v>39.603960396039604</v>
      </c>
      <c r="K1336" s="55">
        <v>12</v>
      </c>
      <c r="L1336" s="176" t="s">
        <v>8138</v>
      </c>
      <c r="M1336" s="176" t="s">
        <v>3186</v>
      </c>
      <c r="N1336" s="176" t="s">
        <v>3173</v>
      </c>
      <c r="O1336" s="56">
        <v>1</v>
      </c>
      <c r="P1336" s="176" t="s">
        <v>8139</v>
      </c>
    </row>
    <row r="1337" spans="1:16" ht="20.100000000000001" customHeight="1" x14ac:dyDescent="0.25">
      <c r="A1337" s="175">
        <v>1333</v>
      </c>
      <c r="B1337" s="176" t="s">
        <v>8134</v>
      </c>
      <c r="C1337" s="176" t="s">
        <v>8148</v>
      </c>
      <c r="D1337" s="176" t="s">
        <v>8144</v>
      </c>
      <c r="E1337" s="175" t="s">
        <v>8144</v>
      </c>
      <c r="F1337" s="176" t="s">
        <v>8148</v>
      </c>
      <c r="G1337" s="177"/>
      <c r="H1337" s="177"/>
      <c r="I1337" s="176" t="s">
        <v>8137</v>
      </c>
      <c r="J1337" s="178">
        <v>39.603960396039604</v>
      </c>
      <c r="K1337" s="55">
        <v>13</v>
      </c>
      <c r="L1337" s="176" t="s">
        <v>8138</v>
      </c>
      <c r="M1337" s="176" t="s">
        <v>3186</v>
      </c>
      <c r="N1337" s="176" t="s">
        <v>3160</v>
      </c>
      <c r="O1337" s="56">
        <v>1</v>
      </c>
      <c r="P1337" s="176" t="s">
        <v>8139</v>
      </c>
    </row>
    <row r="1338" spans="1:16" ht="20.100000000000001" customHeight="1" x14ac:dyDescent="0.25">
      <c r="A1338" s="175">
        <v>1334</v>
      </c>
      <c r="B1338" s="176" t="s">
        <v>8134</v>
      </c>
      <c r="C1338" s="176" t="s">
        <v>8148</v>
      </c>
      <c r="D1338" s="176" t="s">
        <v>8144</v>
      </c>
      <c r="E1338" s="175" t="s">
        <v>8144</v>
      </c>
      <c r="F1338" s="176" t="s">
        <v>8148</v>
      </c>
      <c r="G1338" s="177"/>
      <c r="H1338" s="177"/>
      <c r="I1338" s="176" t="s">
        <v>8137</v>
      </c>
      <c r="J1338" s="178">
        <v>39.603960396039604</v>
      </c>
      <c r="K1338" s="55">
        <v>13</v>
      </c>
      <c r="L1338" s="176" t="s">
        <v>8138</v>
      </c>
      <c r="M1338" s="176" t="s">
        <v>3186</v>
      </c>
      <c r="N1338" s="176" t="s">
        <v>3160</v>
      </c>
      <c r="O1338" s="56">
        <v>1</v>
      </c>
      <c r="P1338" s="176" t="s">
        <v>8139</v>
      </c>
    </row>
    <row r="1339" spans="1:16" ht="20.100000000000001" customHeight="1" x14ac:dyDescent="0.25">
      <c r="A1339" s="175">
        <v>1335</v>
      </c>
      <c r="B1339" s="176" t="s">
        <v>8134</v>
      </c>
      <c r="C1339" s="176" t="s">
        <v>8148</v>
      </c>
      <c r="D1339" s="176" t="s">
        <v>8144</v>
      </c>
      <c r="E1339" s="175" t="s">
        <v>8144</v>
      </c>
      <c r="F1339" s="176" t="s">
        <v>8148</v>
      </c>
      <c r="G1339" s="177"/>
      <c r="H1339" s="177"/>
      <c r="I1339" s="176" t="s">
        <v>8137</v>
      </c>
      <c r="J1339" s="178">
        <v>40.594059405940591</v>
      </c>
      <c r="K1339" s="55">
        <v>13</v>
      </c>
      <c r="L1339" s="176" t="s">
        <v>8138</v>
      </c>
      <c r="M1339" s="176" t="s">
        <v>3186</v>
      </c>
      <c r="N1339" s="176" t="s">
        <v>3160</v>
      </c>
      <c r="O1339" s="56">
        <v>1</v>
      </c>
      <c r="P1339" s="176" t="s">
        <v>8139</v>
      </c>
    </row>
    <row r="1340" spans="1:16" ht="20.100000000000001" customHeight="1" x14ac:dyDescent="0.25">
      <c r="A1340" s="175">
        <v>1336</v>
      </c>
      <c r="B1340" s="176" t="s">
        <v>8134</v>
      </c>
      <c r="C1340" s="176" t="s">
        <v>8148</v>
      </c>
      <c r="D1340" s="176" t="s">
        <v>8144</v>
      </c>
      <c r="E1340" s="175" t="s">
        <v>8144</v>
      </c>
      <c r="F1340" s="176" t="s">
        <v>8148</v>
      </c>
      <c r="G1340" s="177"/>
      <c r="H1340" s="177"/>
      <c r="I1340" s="176" t="s">
        <v>8137</v>
      </c>
      <c r="J1340" s="178">
        <v>39.603960396039604</v>
      </c>
      <c r="K1340" s="55">
        <v>13</v>
      </c>
      <c r="L1340" s="176" t="s">
        <v>8138</v>
      </c>
      <c r="M1340" s="176" t="s">
        <v>3186</v>
      </c>
      <c r="N1340" s="176" t="s">
        <v>3160</v>
      </c>
      <c r="O1340" s="56">
        <v>1</v>
      </c>
      <c r="P1340" s="176" t="s">
        <v>8139</v>
      </c>
    </row>
    <row r="1341" spans="1:16" ht="20.100000000000001" customHeight="1" x14ac:dyDescent="0.25">
      <c r="A1341" s="175">
        <v>1337</v>
      </c>
      <c r="B1341" s="176" t="s">
        <v>8134</v>
      </c>
      <c r="C1341" s="176" t="s">
        <v>8148</v>
      </c>
      <c r="D1341" s="176" t="s">
        <v>8144</v>
      </c>
      <c r="E1341" s="175" t="s">
        <v>8144</v>
      </c>
      <c r="F1341" s="176" t="s">
        <v>8148</v>
      </c>
      <c r="G1341" s="177"/>
      <c r="H1341" s="177"/>
      <c r="I1341" s="176" t="s">
        <v>8137</v>
      </c>
      <c r="J1341" s="178">
        <v>39.603960396039604</v>
      </c>
      <c r="K1341" s="55">
        <v>13</v>
      </c>
      <c r="L1341" s="176" t="s">
        <v>8138</v>
      </c>
      <c r="M1341" s="176" t="s">
        <v>3186</v>
      </c>
      <c r="N1341" s="176" t="s">
        <v>3160</v>
      </c>
      <c r="O1341" s="56">
        <v>1</v>
      </c>
      <c r="P1341" s="176" t="s">
        <v>8139</v>
      </c>
    </row>
    <row r="1342" spans="1:16" ht="20.100000000000001" customHeight="1" x14ac:dyDescent="0.25">
      <c r="A1342" s="175">
        <v>1338</v>
      </c>
      <c r="B1342" s="176" t="s">
        <v>8134</v>
      </c>
      <c r="C1342" s="176" t="s">
        <v>8148</v>
      </c>
      <c r="D1342" s="176" t="s">
        <v>8144</v>
      </c>
      <c r="E1342" s="175" t="s">
        <v>8144</v>
      </c>
      <c r="F1342" s="176" t="s">
        <v>8148</v>
      </c>
      <c r="G1342" s="177"/>
      <c r="H1342" s="177"/>
      <c r="I1342" s="176" t="s">
        <v>8137</v>
      </c>
      <c r="J1342" s="178">
        <v>37.623762376237622</v>
      </c>
      <c r="K1342" s="55">
        <v>13</v>
      </c>
      <c r="L1342" s="176" t="s">
        <v>8138</v>
      </c>
      <c r="M1342" s="176" t="s">
        <v>3186</v>
      </c>
      <c r="N1342" s="176" t="s">
        <v>3160</v>
      </c>
      <c r="O1342" s="56">
        <v>1</v>
      </c>
      <c r="P1342" s="176" t="s">
        <v>8139</v>
      </c>
    </row>
    <row r="1343" spans="1:16" ht="20.100000000000001" customHeight="1" x14ac:dyDescent="0.25">
      <c r="A1343" s="175">
        <v>1339</v>
      </c>
      <c r="B1343" s="176" t="s">
        <v>8134</v>
      </c>
      <c r="C1343" s="176" t="s">
        <v>8148</v>
      </c>
      <c r="D1343" s="176" t="s">
        <v>8144</v>
      </c>
      <c r="E1343" s="175" t="s">
        <v>8144</v>
      </c>
      <c r="F1343" s="176" t="s">
        <v>8148</v>
      </c>
      <c r="G1343" s="177"/>
      <c r="H1343" s="177"/>
      <c r="I1343" s="176" t="s">
        <v>8137</v>
      </c>
      <c r="J1343" s="178">
        <v>40.594059405940591</v>
      </c>
      <c r="K1343" s="55">
        <v>13</v>
      </c>
      <c r="L1343" s="176" t="s">
        <v>8138</v>
      </c>
      <c r="M1343" s="176" t="s">
        <v>3186</v>
      </c>
      <c r="N1343" s="176" t="s">
        <v>3160</v>
      </c>
      <c r="O1343" s="56">
        <v>1</v>
      </c>
      <c r="P1343" s="176" t="s">
        <v>8139</v>
      </c>
    </row>
    <row r="1344" spans="1:16" ht="20.100000000000001" customHeight="1" x14ac:dyDescent="0.25">
      <c r="A1344" s="175">
        <v>1340</v>
      </c>
      <c r="B1344" s="176" t="s">
        <v>8134</v>
      </c>
      <c r="C1344" s="176" t="s">
        <v>8148</v>
      </c>
      <c r="D1344" s="176" t="s">
        <v>8144</v>
      </c>
      <c r="E1344" s="175" t="s">
        <v>8144</v>
      </c>
      <c r="F1344" s="176" t="s">
        <v>8148</v>
      </c>
      <c r="G1344" s="177"/>
      <c r="H1344" s="177"/>
      <c r="I1344" s="176" t="s">
        <v>8137</v>
      </c>
      <c r="J1344" s="178">
        <v>38.613861386138616</v>
      </c>
      <c r="K1344" s="55">
        <v>13</v>
      </c>
      <c r="L1344" s="176" t="s">
        <v>8138</v>
      </c>
      <c r="M1344" s="176" t="s">
        <v>3186</v>
      </c>
      <c r="N1344" s="176" t="s">
        <v>3160</v>
      </c>
      <c r="O1344" s="56">
        <v>1</v>
      </c>
      <c r="P1344" s="176" t="s">
        <v>8139</v>
      </c>
    </row>
    <row r="1345" spans="1:16" ht="20.100000000000001" customHeight="1" x14ac:dyDescent="0.25">
      <c r="A1345" s="175">
        <v>1341</v>
      </c>
      <c r="B1345" s="176" t="s">
        <v>8134</v>
      </c>
      <c r="C1345" s="176" t="s">
        <v>8148</v>
      </c>
      <c r="D1345" s="176" t="s">
        <v>8144</v>
      </c>
      <c r="E1345" s="175" t="s">
        <v>8144</v>
      </c>
      <c r="F1345" s="176" t="s">
        <v>8148</v>
      </c>
      <c r="G1345" s="177"/>
      <c r="H1345" s="177"/>
      <c r="I1345" s="176" t="s">
        <v>8137</v>
      </c>
      <c r="J1345" s="178">
        <v>40.594059405940591</v>
      </c>
      <c r="K1345" s="55">
        <v>13</v>
      </c>
      <c r="L1345" s="176" t="s">
        <v>8138</v>
      </c>
      <c r="M1345" s="176" t="s">
        <v>3186</v>
      </c>
      <c r="N1345" s="176" t="s">
        <v>3160</v>
      </c>
      <c r="O1345" s="56">
        <v>1</v>
      </c>
      <c r="P1345" s="176" t="s">
        <v>8139</v>
      </c>
    </row>
    <row r="1346" spans="1:16" ht="20.100000000000001" customHeight="1" x14ac:dyDescent="0.25">
      <c r="A1346" s="175">
        <v>1342</v>
      </c>
      <c r="B1346" s="176" t="s">
        <v>8134</v>
      </c>
      <c r="C1346" s="176" t="s">
        <v>8148</v>
      </c>
      <c r="D1346" s="176" t="s">
        <v>8144</v>
      </c>
      <c r="E1346" s="175" t="s">
        <v>8144</v>
      </c>
      <c r="F1346" s="176" t="s">
        <v>8148</v>
      </c>
      <c r="G1346" s="177"/>
      <c r="H1346" s="177"/>
      <c r="I1346" s="176" t="s">
        <v>8137</v>
      </c>
      <c r="J1346" s="178">
        <v>38.613861386138616</v>
      </c>
      <c r="K1346" s="55">
        <v>13</v>
      </c>
      <c r="L1346" s="176" t="s">
        <v>8138</v>
      </c>
      <c r="M1346" s="176" t="s">
        <v>3186</v>
      </c>
      <c r="N1346" s="176" t="s">
        <v>3160</v>
      </c>
      <c r="O1346" s="56">
        <v>1</v>
      </c>
      <c r="P1346" s="176" t="s">
        <v>8139</v>
      </c>
    </row>
    <row r="1347" spans="1:16" ht="20.100000000000001" customHeight="1" x14ac:dyDescent="0.25">
      <c r="A1347" s="175">
        <v>1343</v>
      </c>
      <c r="B1347" s="176" t="s">
        <v>8134</v>
      </c>
      <c r="C1347" s="176" t="s">
        <v>8148</v>
      </c>
      <c r="D1347" s="176" t="s">
        <v>8144</v>
      </c>
      <c r="E1347" s="175" t="s">
        <v>8144</v>
      </c>
      <c r="F1347" s="176" t="s">
        <v>8148</v>
      </c>
      <c r="G1347" s="177"/>
      <c r="H1347" s="177"/>
      <c r="I1347" s="176" t="s">
        <v>8137</v>
      </c>
      <c r="J1347" s="178">
        <v>38.613861386138616</v>
      </c>
      <c r="K1347" s="55">
        <v>13</v>
      </c>
      <c r="L1347" s="176" t="s">
        <v>8138</v>
      </c>
      <c r="M1347" s="176" t="s">
        <v>3186</v>
      </c>
      <c r="N1347" s="176" t="s">
        <v>3160</v>
      </c>
      <c r="O1347" s="56">
        <v>1</v>
      </c>
      <c r="P1347" s="176" t="s">
        <v>8139</v>
      </c>
    </row>
    <row r="1348" spans="1:16" ht="20.100000000000001" customHeight="1" x14ac:dyDescent="0.25">
      <c r="A1348" s="175">
        <v>1344</v>
      </c>
      <c r="B1348" s="176" t="s">
        <v>8134</v>
      </c>
      <c r="C1348" s="176" t="s">
        <v>8148</v>
      </c>
      <c r="D1348" s="176" t="s">
        <v>8144</v>
      </c>
      <c r="E1348" s="175" t="s">
        <v>8144</v>
      </c>
      <c r="F1348" s="176" t="s">
        <v>8148</v>
      </c>
      <c r="G1348" s="177"/>
      <c r="H1348" s="177"/>
      <c r="I1348" s="176" t="s">
        <v>8137</v>
      </c>
      <c r="J1348" s="178">
        <v>41.584158415841586</v>
      </c>
      <c r="K1348" s="55">
        <v>13</v>
      </c>
      <c r="L1348" s="176" t="s">
        <v>8138</v>
      </c>
      <c r="M1348" s="176" t="s">
        <v>3186</v>
      </c>
      <c r="N1348" s="176" t="s">
        <v>3160</v>
      </c>
      <c r="O1348" s="56">
        <v>1</v>
      </c>
      <c r="P1348" s="176" t="s">
        <v>8139</v>
      </c>
    </row>
    <row r="1349" spans="1:16" ht="20.100000000000001" customHeight="1" x14ac:dyDescent="0.25">
      <c r="A1349" s="175">
        <v>1345</v>
      </c>
      <c r="B1349" s="176" t="s">
        <v>8134</v>
      </c>
      <c r="C1349" s="176" t="s">
        <v>8148</v>
      </c>
      <c r="D1349" s="176" t="s">
        <v>8144</v>
      </c>
      <c r="E1349" s="175" t="s">
        <v>8144</v>
      </c>
      <c r="F1349" s="176" t="s">
        <v>8148</v>
      </c>
      <c r="G1349" s="177"/>
      <c r="H1349" s="177"/>
      <c r="I1349" s="176" t="s">
        <v>8137</v>
      </c>
      <c r="J1349" s="178">
        <v>38.613861386138616</v>
      </c>
      <c r="K1349" s="55">
        <v>13</v>
      </c>
      <c r="L1349" s="176" t="s">
        <v>8138</v>
      </c>
      <c r="M1349" s="176" t="s">
        <v>3186</v>
      </c>
      <c r="N1349" s="176" t="s">
        <v>3160</v>
      </c>
      <c r="O1349" s="56">
        <v>1</v>
      </c>
      <c r="P1349" s="176" t="s">
        <v>8139</v>
      </c>
    </row>
    <row r="1350" spans="1:16" ht="20.100000000000001" customHeight="1" x14ac:dyDescent="0.25">
      <c r="A1350" s="175">
        <v>1346</v>
      </c>
      <c r="B1350" s="176" t="s">
        <v>8134</v>
      </c>
      <c r="C1350" s="176" t="s">
        <v>8148</v>
      </c>
      <c r="D1350" s="176" t="s">
        <v>8144</v>
      </c>
      <c r="E1350" s="175" t="s">
        <v>8144</v>
      </c>
      <c r="F1350" s="176" t="s">
        <v>8148</v>
      </c>
      <c r="G1350" s="177"/>
      <c r="H1350" s="177"/>
      <c r="I1350" s="176" t="s">
        <v>8137</v>
      </c>
      <c r="J1350" s="178">
        <v>40.594059405940591</v>
      </c>
      <c r="K1350" s="55">
        <v>13</v>
      </c>
      <c r="L1350" s="176" t="s">
        <v>8138</v>
      </c>
      <c r="M1350" s="176" t="s">
        <v>3186</v>
      </c>
      <c r="N1350" s="176" t="s">
        <v>3160</v>
      </c>
      <c r="O1350" s="56">
        <v>1</v>
      </c>
      <c r="P1350" s="176" t="s">
        <v>8139</v>
      </c>
    </row>
    <row r="1351" spans="1:16" ht="20.100000000000001" customHeight="1" x14ac:dyDescent="0.25">
      <c r="A1351" s="175">
        <v>1347</v>
      </c>
      <c r="B1351" s="176" t="s">
        <v>8134</v>
      </c>
      <c r="C1351" s="176" t="s">
        <v>8148</v>
      </c>
      <c r="D1351" s="176" t="s">
        <v>8144</v>
      </c>
      <c r="E1351" s="175" t="s">
        <v>8144</v>
      </c>
      <c r="F1351" s="176" t="s">
        <v>8148</v>
      </c>
      <c r="G1351" s="177"/>
      <c r="H1351" s="177"/>
      <c r="I1351" s="176" t="s">
        <v>8137</v>
      </c>
      <c r="J1351" s="178">
        <v>38.613861386138616</v>
      </c>
      <c r="K1351" s="55">
        <v>13</v>
      </c>
      <c r="L1351" s="176" t="s">
        <v>8138</v>
      </c>
      <c r="M1351" s="176" t="s">
        <v>3186</v>
      </c>
      <c r="N1351" s="176" t="s">
        <v>3160</v>
      </c>
      <c r="O1351" s="56">
        <v>1</v>
      </c>
      <c r="P1351" s="176" t="s">
        <v>8139</v>
      </c>
    </row>
    <row r="1352" spans="1:16" ht="20.100000000000001" customHeight="1" x14ac:dyDescent="0.25">
      <c r="A1352" s="175">
        <v>1348</v>
      </c>
      <c r="B1352" s="176" t="s">
        <v>8134</v>
      </c>
      <c r="C1352" s="176" t="s">
        <v>8148</v>
      </c>
      <c r="D1352" s="176" t="s">
        <v>8144</v>
      </c>
      <c r="E1352" s="175" t="s">
        <v>8144</v>
      </c>
      <c r="F1352" s="176" t="s">
        <v>8148</v>
      </c>
      <c r="G1352" s="177"/>
      <c r="H1352" s="177"/>
      <c r="I1352" s="176" t="s">
        <v>8137</v>
      </c>
      <c r="J1352" s="178">
        <v>38.613861386138616</v>
      </c>
      <c r="K1352" s="55">
        <v>13</v>
      </c>
      <c r="L1352" s="176" t="s">
        <v>8138</v>
      </c>
      <c r="M1352" s="176" t="s">
        <v>3186</v>
      </c>
      <c r="N1352" s="176" t="s">
        <v>3160</v>
      </c>
      <c r="O1352" s="56">
        <v>1</v>
      </c>
      <c r="P1352" s="176" t="s">
        <v>8139</v>
      </c>
    </row>
    <row r="1353" spans="1:16" ht="20.100000000000001" customHeight="1" x14ac:dyDescent="0.25">
      <c r="A1353" s="175">
        <v>1349</v>
      </c>
      <c r="B1353" s="176" t="s">
        <v>8134</v>
      </c>
      <c r="C1353" s="176" t="s">
        <v>8148</v>
      </c>
      <c r="D1353" s="176" t="s">
        <v>8144</v>
      </c>
      <c r="E1353" s="175" t="s">
        <v>8144</v>
      </c>
      <c r="F1353" s="176" t="s">
        <v>8148</v>
      </c>
      <c r="G1353" s="177"/>
      <c r="H1353" s="177"/>
      <c r="I1353" s="176" t="s">
        <v>8137</v>
      </c>
      <c r="J1353" s="178">
        <v>41.584158415841586</v>
      </c>
      <c r="K1353" s="55">
        <v>13</v>
      </c>
      <c r="L1353" s="176" t="s">
        <v>8138</v>
      </c>
      <c r="M1353" s="176" t="s">
        <v>3186</v>
      </c>
      <c r="N1353" s="176" t="s">
        <v>3160</v>
      </c>
      <c r="O1353" s="56">
        <v>1</v>
      </c>
      <c r="P1353" s="176" t="s">
        <v>8139</v>
      </c>
    </row>
    <row r="1354" spans="1:16" ht="20.100000000000001" customHeight="1" x14ac:dyDescent="0.25">
      <c r="A1354" s="175">
        <v>1350</v>
      </c>
      <c r="B1354" s="176" t="s">
        <v>8134</v>
      </c>
      <c r="C1354" s="176" t="s">
        <v>8148</v>
      </c>
      <c r="D1354" s="176" t="s">
        <v>8144</v>
      </c>
      <c r="E1354" s="175" t="s">
        <v>8144</v>
      </c>
      <c r="F1354" s="176" t="s">
        <v>8148</v>
      </c>
      <c r="G1354" s="177"/>
      <c r="H1354" s="177"/>
      <c r="I1354" s="176" t="s">
        <v>8137</v>
      </c>
      <c r="J1354" s="178">
        <v>38.613861386138616</v>
      </c>
      <c r="K1354" s="55">
        <v>13</v>
      </c>
      <c r="L1354" s="176" t="s">
        <v>8138</v>
      </c>
      <c r="M1354" s="176" t="s">
        <v>3186</v>
      </c>
      <c r="N1354" s="176" t="s">
        <v>3160</v>
      </c>
      <c r="O1354" s="56">
        <v>1</v>
      </c>
      <c r="P1354" s="176" t="s">
        <v>8139</v>
      </c>
    </row>
    <row r="1355" spans="1:16" ht="20.100000000000001" customHeight="1" x14ac:dyDescent="0.25">
      <c r="A1355" s="175">
        <v>1351</v>
      </c>
      <c r="B1355" s="176" t="s">
        <v>8134</v>
      </c>
      <c r="C1355" s="176" t="s">
        <v>8148</v>
      </c>
      <c r="D1355" s="176" t="s">
        <v>8144</v>
      </c>
      <c r="E1355" s="175" t="s">
        <v>8144</v>
      </c>
      <c r="F1355" s="176" t="s">
        <v>8148</v>
      </c>
      <c r="G1355" s="177"/>
      <c r="H1355" s="177"/>
      <c r="I1355" s="176" t="s">
        <v>8137</v>
      </c>
      <c r="J1355" s="178">
        <v>37.623762376237622</v>
      </c>
      <c r="K1355" s="55">
        <v>13</v>
      </c>
      <c r="L1355" s="176" t="s">
        <v>8138</v>
      </c>
      <c r="M1355" s="176" t="s">
        <v>3186</v>
      </c>
      <c r="N1355" s="176" t="s">
        <v>3160</v>
      </c>
      <c r="O1355" s="56">
        <v>1</v>
      </c>
      <c r="P1355" s="176" t="s">
        <v>8139</v>
      </c>
    </row>
    <row r="1356" spans="1:16" ht="20.100000000000001" customHeight="1" x14ac:dyDescent="0.25">
      <c r="A1356" s="175">
        <v>1352</v>
      </c>
      <c r="B1356" s="176" t="s">
        <v>8134</v>
      </c>
      <c r="C1356" s="176" t="s">
        <v>8148</v>
      </c>
      <c r="D1356" s="176" t="s">
        <v>8144</v>
      </c>
      <c r="E1356" s="175" t="s">
        <v>8144</v>
      </c>
      <c r="F1356" s="176" t="s">
        <v>8148</v>
      </c>
      <c r="G1356" s="177"/>
      <c r="H1356" s="177"/>
      <c r="I1356" s="176" t="s">
        <v>8137</v>
      </c>
      <c r="J1356" s="178">
        <v>40.594059405940591</v>
      </c>
      <c r="K1356" s="55">
        <v>13</v>
      </c>
      <c r="L1356" s="176" t="s">
        <v>8138</v>
      </c>
      <c r="M1356" s="176" t="s">
        <v>3186</v>
      </c>
      <c r="N1356" s="176" t="s">
        <v>3160</v>
      </c>
      <c r="O1356" s="56">
        <v>1</v>
      </c>
      <c r="P1356" s="176" t="s">
        <v>8139</v>
      </c>
    </row>
    <row r="1357" spans="1:16" ht="20.100000000000001" customHeight="1" x14ac:dyDescent="0.25">
      <c r="A1357" s="175">
        <v>1353</v>
      </c>
      <c r="B1357" s="176" t="s">
        <v>8134</v>
      </c>
      <c r="C1357" s="176" t="s">
        <v>8148</v>
      </c>
      <c r="D1357" s="176" t="s">
        <v>8144</v>
      </c>
      <c r="E1357" s="175" t="s">
        <v>8144</v>
      </c>
      <c r="F1357" s="176" t="s">
        <v>8148</v>
      </c>
      <c r="G1357" s="177"/>
      <c r="H1357" s="177"/>
      <c r="I1357" s="176" t="s">
        <v>8137</v>
      </c>
      <c r="J1357" s="178">
        <v>45.544554455445542</v>
      </c>
      <c r="K1357" s="55">
        <v>13</v>
      </c>
      <c r="L1357" s="176" t="s">
        <v>8138</v>
      </c>
      <c r="M1357" s="176" t="s">
        <v>3186</v>
      </c>
      <c r="N1357" s="176" t="s">
        <v>3160</v>
      </c>
      <c r="O1357" s="56">
        <v>1</v>
      </c>
      <c r="P1357" s="176" t="s">
        <v>8139</v>
      </c>
    </row>
    <row r="1358" spans="1:16" ht="20.100000000000001" customHeight="1" x14ac:dyDescent="0.25">
      <c r="A1358" s="175">
        <v>1354</v>
      </c>
      <c r="B1358" s="176" t="s">
        <v>8134</v>
      </c>
      <c r="C1358" s="176" t="s">
        <v>8148</v>
      </c>
      <c r="D1358" s="176" t="s">
        <v>8144</v>
      </c>
      <c r="E1358" s="175" t="s">
        <v>8144</v>
      </c>
      <c r="F1358" s="176" t="s">
        <v>8148</v>
      </c>
      <c r="G1358" s="177"/>
      <c r="H1358" s="177"/>
      <c r="I1358" s="176" t="s">
        <v>8137</v>
      </c>
      <c r="J1358" s="178">
        <v>25.742574257425744</v>
      </c>
      <c r="K1358" s="55">
        <v>13</v>
      </c>
      <c r="L1358" s="176" t="s">
        <v>8138</v>
      </c>
      <c r="M1358" s="176" t="s">
        <v>3186</v>
      </c>
      <c r="N1358" s="176" t="s">
        <v>3160</v>
      </c>
      <c r="O1358" s="56">
        <v>1</v>
      </c>
      <c r="P1358" s="176" t="s">
        <v>8139</v>
      </c>
    </row>
    <row r="1359" spans="1:16" ht="20.100000000000001" customHeight="1" x14ac:dyDescent="0.25">
      <c r="A1359" s="175">
        <v>1355</v>
      </c>
      <c r="B1359" s="176" t="s">
        <v>8134</v>
      </c>
      <c r="C1359" s="176" t="s">
        <v>8148</v>
      </c>
      <c r="D1359" s="176" t="s">
        <v>8144</v>
      </c>
      <c r="E1359" s="175" t="s">
        <v>8144</v>
      </c>
      <c r="F1359" s="176" t="s">
        <v>8148</v>
      </c>
      <c r="G1359" s="177"/>
      <c r="H1359" s="177"/>
      <c r="I1359" s="176" t="s">
        <v>8137</v>
      </c>
      <c r="J1359" s="178">
        <v>44.554455445544555</v>
      </c>
      <c r="K1359" s="55">
        <v>13</v>
      </c>
      <c r="L1359" s="176" t="s">
        <v>8138</v>
      </c>
      <c r="M1359" s="176" t="s">
        <v>3186</v>
      </c>
      <c r="N1359" s="176" t="s">
        <v>3160</v>
      </c>
      <c r="O1359" s="56">
        <v>1</v>
      </c>
      <c r="P1359" s="176" t="s">
        <v>8139</v>
      </c>
    </row>
    <row r="1360" spans="1:16" ht="20.100000000000001" customHeight="1" x14ac:dyDescent="0.25">
      <c r="A1360" s="175">
        <v>1356</v>
      </c>
      <c r="B1360" s="176" t="s">
        <v>8134</v>
      </c>
      <c r="C1360" s="176" t="s">
        <v>8148</v>
      </c>
      <c r="D1360" s="176" t="s">
        <v>8144</v>
      </c>
      <c r="E1360" s="175" t="s">
        <v>8144</v>
      </c>
      <c r="F1360" s="176" t="s">
        <v>8148</v>
      </c>
      <c r="G1360" s="177"/>
      <c r="H1360" s="177"/>
      <c r="I1360" s="176" t="s">
        <v>8137</v>
      </c>
      <c r="J1360" s="178">
        <v>34.653465346534652</v>
      </c>
      <c r="K1360" s="55">
        <v>12</v>
      </c>
      <c r="L1360" s="176" t="s">
        <v>8138</v>
      </c>
      <c r="M1360" s="176" t="s">
        <v>3186</v>
      </c>
      <c r="N1360" s="176" t="s">
        <v>3173</v>
      </c>
      <c r="O1360" s="56">
        <v>1</v>
      </c>
      <c r="P1360" s="176" t="s">
        <v>8139</v>
      </c>
    </row>
    <row r="1361" spans="1:16" ht="20.100000000000001" customHeight="1" x14ac:dyDescent="0.25">
      <c r="A1361" s="175">
        <v>1357</v>
      </c>
      <c r="B1361" s="176" t="s">
        <v>8134</v>
      </c>
      <c r="C1361" s="176" t="s">
        <v>8148</v>
      </c>
      <c r="D1361" s="176" t="s">
        <v>8144</v>
      </c>
      <c r="E1361" s="175" t="s">
        <v>8144</v>
      </c>
      <c r="F1361" s="176" t="s">
        <v>8148</v>
      </c>
      <c r="G1361" s="177"/>
      <c r="H1361" s="177"/>
      <c r="I1361" s="176" t="s">
        <v>8137</v>
      </c>
      <c r="J1361" s="178">
        <v>31.683168316831683</v>
      </c>
      <c r="K1361" s="55">
        <v>12</v>
      </c>
      <c r="L1361" s="176" t="s">
        <v>8138</v>
      </c>
      <c r="M1361" s="176" t="s">
        <v>3186</v>
      </c>
      <c r="N1361" s="176" t="s">
        <v>3173</v>
      </c>
      <c r="O1361" s="56">
        <v>1</v>
      </c>
      <c r="P1361" s="176" t="s">
        <v>8139</v>
      </c>
    </row>
    <row r="1362" spans="1:16" ht="20.100000000000001" customHeight="1" x14ac:dyDescent="0.25">
      <c r="A1362" s="175">
        <v>1358</v>
      </c>
      <c r="B1362" s="176" t="s">
        <v>8134</v>
      </c>
      <c r="C1362" s="176" t="s">
        <v>8148</v>
      </c>
      <c r="D1362" s="176" t="s">
        <v>8144</v>
      </c>
      <c r="E1362" s="175" t="s">
        <v>8144</v>
      </c>
      <c r="F1362" s="176" t="s">
        <v>8148</v>
      </c>
      <c r="G1362" s="177"/>
      <c r="H1362" s="177"/>
      <c r="I1362" s="176" t="s">
        <v>8137</v>
      </c>
      <c r="J1362" s="178">
        <v>35.643564356435647</v>
      </c>
      <c r="K1362" s="55">
        <v>12</v>
      </c>
      <c r="L1362" s="176" t="s">
        <v>8138</v>
      </c>
      <c r="M1362" s="176" t="s">
        <v>3186</v>
      </c>
      <c r="N1362" s="176" t="s">
        <v>3173</v>
      </c>
      <c r="O1362" s="56">
        <v>1</v>
      </c>
      <c r="P1362" s="176" t="s">
        <v>8139</v>
      </c>
    </row>
    <row r="1363" spans="1:16" ht="20.100000000000001" customHeight="1" x14ac:dyDescent="0.25">
      <c r="A1363" s="175">
        <v>1359</v>
      </c>
      <c r="B1363" s="176" t="s">
        <v>8134</v>
      </c>
      <c r="C1363" s="176" t="s">
        <v>8148</v>
      </c>
      <c r="D1363" s="176" t="s">
        <v>8144</v>
      </c>
      <c r="E1363" s="175" t="s">
        <v>8144</v>
      </c>
      <c r="F1363" s="176" t="s">
        <v>8148</v>
      </c>
      <c r="G1363" s="177"/>
      <c r="H1363" s="177"/>
      <c r="I1363" s="176" t="s">
        <v>8137</v>
      </c>
      <c r="J1363" s="178">
        <v>30.693069306930692</v>
      </c>
      <c r="K1363" s="55">
        <v>12</v>
      </c>
      <c r="L1363" s="176" t="s">
        <v>8138</v>
      </c>
      <c r="M1363" s="176" t="s">
        <v>3186</v>
      </c>
      <c r="N1363" s="176" t="s">
        <v>3173</v>
      </c>
      <c r="O1363" s="56">
        <v>1</v>
      </c>
      <c r="P1363" s="176" t="s">
        <v>8139</v>
      </c>
    </row>
    <row r="1364" spans="1:16" ht="20.100000000000001" customHeight="1" x14ac:dyDescent="0.25">
      <c r="A1364" s="175">
        <v>1360</v>
      </c>
      <c r="B1364" s="176" t="s">
        <v>8134</v>
      </c>
      <c r="C1364" s="176" t="s">
        <v>8148</v>
      </c>
      <c r="D1364" s="176" t="s">
        <v>8144</v>
      </c>
      <c r="E1364" s="175" t="s">
        <v>8144</v>
      </c>
      <c r="F1364" s="176" t="s">
        <v>8148</v>
      </c>
      <c r="G1364" s="177"/>
      <c r="H1364" s="177"/>
      <c r="I1364" s="176" t="s">
        <v>8137</v>
      </c>
      <c r="J1364" s="178">
        <v>27.722772277227723</v>
      </c>
      <c r="K1364" s="55">
        <v>12</v>
      </c>
      <c r="L1364" s="176" t="s">
        <v>8138</v>
      </c>
      <c r="M1364" s="176" t="s">
        <v>3186</v>
      </c>
      <c r="N1364" s="176" t="s">
        <v>3173</v>
      </c>
      <c r="O1364" s="56">
        <v>1</v>
      </c>
      <c r="P1364" s="176" t="s">
        <v>8139</v>
      </c>
    </row>
    <row r="1365" spans="1:16" ht="20.100000000000001" customHeight="1" x14ac:dyDescent="0.25">
      <c r="A1365" s="175">
        <v>1361</v>
      </c>
      <c r="B1365" s="176" t="s">
        <v>8134</v>
      </c>
      <c r="C1365" s="176" t="s">
        <v>8148</v>
      </c>
      <c r="D1365" s="176" t="s">
        <v>8144</v>
      </c>
      <c r="E1365" s="175" t="s">
        <v>8144</v>
      </c>
      <c r="F1365" s="176" t="s">
        <v>8148</v>
      </c>
      <c r="G1365" s="177"/>
      <c r="H1365" s="177"/>
      <c r="I1365" s="176" t="s">
        <v>8137</v>
      </c>
      <c r="J1365" s="178">
        <v>33.663366336633665</v>
      </c>
      <c r="K1365" s="55">
        <v>12</v>
      </c>
      <c r="L1365" s="176" t="s">
        <v>8138</v>
      </c>
      <c r="M1365" s="176" t="s">
        <v>3186</v>
      </c>
      <c r="N1365" s="176" t="s">
        <v>3173</v>
      </c>
      <c r="O1365" s="56">
        <v>1</v>
      </c>
      <c r="P1365" s="176" t="s">
        <v>8139</v>
      </c>
    </row>
    <row r="1366" spans="1:16" ht="20.100000000000001" customHeight="1" x14ac:dyDescent="0.25">
      <c r="A1366" s="175">
        <v>1362</v>
      </c>
      <c r="B1366" s="176" t="s">
        <v>8134</v>
      </c>
      <c r="C1366" s="176" t="s">
        <v>8148</v>
      </c>
      <c r="D1366" s="176" t="s">
        <v>8144</v>
      </c>
      <c r="E1366" s="175" t="s">
        <v>8144</v>
      </c>
      <c r="F1366" s="176" t="s">
        <v>8148</v>
      </c>
      <c r="G1366" s="177"/>
      <c r="H1366" s="177"/>
      <c r="I1366" s="176" t="s">
        <v>8137</v>
      </c>
      <c r="J1366" s="178">
        <v>32.67326732673267</v>
      </c>
      <c r="K1366" s="55">
        <v>12</v>
      </c>
      <c r="L1366" s="176" t="s">
        <v>8138</v>
      </c>
      <c r="M1366" s="176" t="s">
        <v>3186</v>
      </c>
      <c r="N1366" s="176" t="s">
        <v>3173</v>
      </c>
      <c r="O1366" s="56">
        <v>1</v>
      </c>
      <c r="P1366" s="176" t="s">
        <v>8139</v>
      </c>
    </row>
    <row r="1367" spans="1:16" ht="20.100000000000001" customHeight="1" x14ac:dyDescent="0.25">
      <c r="A1367" s="175">
        <v>1363</v>
      </c>
      <c r="B1367" s="176" t="s">
        <v>8134</v>
      </c>
      <c r="C1367" s="176" t="s">
        <v>8148</v>
      </c>
      <c r="D1367" s="176" t="s">
        <v>8144</v>
      </c>
      <c r="E1367" s="175" t="s">
        <v>8144</v>
      </c>
      <c r="F1367" s="176" t="s">
        <v>8148</v>
      </c>
      <c r="G1367" s="177"/>
      <c r="H1367" s="177"/>
      <c r="I1367" s="176" t="s">
        <v>8137</v>
      </c>
      <c r="J1367" s="178">
        <v>38.613861386138616</v>
      </c>
      <c r="K1367" s="55">
        <v>12</v>
      </c>
      <c r="L1367" s="176" t="s">
        <v>8138</v>
      </c>
      <c r="M1367" s="176" t="s">
        <v>3186</v>
      </c>
      <c r="N1367" s="176" t="s">
        <v>3173</v>
      </c>
      <c r="O1367" s="56">
        <v>1</v>
      </c>
      <c r="P1367" s="176" t="s">
        <v>8139</v>
      </c>
    </row>
    <row r="1368" spans="1:16" ht="20.100000000000001" customHeight="1" x14ac:dyDescent="0.25">
      <c r="A1368" s="175">
        <v>1364</v>
      </c>
      <c r="B1368" s="176" t="s">
        <v>8134</v>
      </c>
      <c r="C1368" s="176" t="s">
        <v>8148</v>
      </c>
      <c r="D1368" s="176" t="s">
        <v>8144</v>
      </c>
      <c r="E1368" s="175" t="s">
        <v>8144</v>
      </c>
      <c r="F1368" s="176" t="s">
        <v>8148</v>
      </c>
      <c r="G1368" s="177"/>
      <c r="H1368" s="177"/>
      <c r="I1368" s="176" t="s">
        <v>8137</v>
      </c>
      <c r="J1368" s="178">
        <v>39.603960396039604</v>
      </c>
      <c r="K1368" s="55">
        <v>12</v>
      </c>
      <c r="L1368" s="176" t="s">
        <v>8138</v>
      </c>
      <c r="M1368" s="176" t="s">
        <v>3186</v>
      </c>
      <c r="N1368" s="176" t="s">
        <v>3173</v>
      </c>
      <c r="O1368" s="56">
        <v>1</v>
      </c>
      <c r="P1368" s="176" t="s">
        <v>8139</v>
      </c>
    </row>
    <row r="1369" spans="1:16" ht="20.100000000000001" customHeight="1" x14ac:dyDescent="0.25">
      <c r="A1369" s="175">
        <v>1365</v>
      </c>
      <c r="B1369" s="176" t="s">
        <v>8134</v>
      </c>
      <c r="C1369" s="176" t="s">
        <v>8148</v>
      </c>
      <c r="D1369" s="176" t="s">
        <v>8144</v>
      </c>
      <c r="E1369" s="175" t="s">
        <v>8144</v>
      </c>
      <c r="F1369" s="176" t="s">
        <v>8148</v>
      </c>
      <c r="G1369" s="177"/>
      <c r="H1369" s="177"/>
      <c r="I1369" s="176" t="s">
        <v>8137</v>
      </c>
      <c r="J1369" s="178">
        <v>43.564356435643568</v>
      </c>
      <c r="K1369" s="55">
        <v>12</v>
      </c>
      <c r="L1369" s="176" t="s">
        <v>8138</v>
      </c>
      <c r="M1369" s="176" t="s">
        <v>3186</v>
      </c>
      <c r="N1369" s="176" t="s">
        <v>3173</v>
      </c>
      <c r="O1369" s="56">
        <v>1</v>
      </c>
      <c r="P1369" s="176" t="s">
        <v>8139</v>
      </c>
    </row>
    <row r="1370" spans="1:16" ht="20.100000000000001" customHeight="1" x14ac:dyDescent="0.25">
      <c r="A1370" s="175">
        <v>1366</v>
      </c>
      <c r="B1370" s="176" t="s">
        <v>8134</v>
      </c>
      <c r="C1370" s="176" t="s">
        <v>8148</v>
      </c>
      <c r="D1370" s="176" t="s">
        <v>8144</v>
      </c>
      <c r="E1370" s="175" t="s">
        <v>8144</v>
      </c>
      <c r="F1370" s="176" t="s">
        <v>8148</v>
      </c>
      <c r="G1370" s="177"/>
      <c r="H1370" s="177"/>
      <c r="I1370" s="176" t="s">
        <v>8137</v>
      </c>
      <c r="J1370" s="178">
        <v>39.603960396039604</v>
      </c>
      <c r="K1370" s="55">
        <v>12</v>
      </c>
      <c r="L1370" s="176" t="s">
        <v>8138</v>
      </c>
      <c r="M1370" s="176" t="s">
        <v>3186</v>
      </c>
      <c r="N1370" s="176" t="s">
        <v>3173</v>
      </c>
      <c r="O1370" s="56">
        <v>1</v>
      </c>
      <c r="P1370" s="176" t="s">
        <v>8139</v>
      </c>
    </row>
    <row r="1371" spans="1:16" ht="20.100000000000001" customHeight="1" x14ac:dyDescent="0.25">
      <c r="A1371" s="175">
        <v>1367</v>
      </c>
      <c r="B1371" s="176" t="s">
        <v>8134</v>
      </c>
      <c r="C1371" s="176" t="s">
        <v>8148</v>
      </c>
      <c r="D1371" s="176" t="s">
        <v>8144</v>
      </c>
      <c r="E1371" s="175" t="s">
        <v>8144</v>
      </c>
      <c r="F1371" s="176" t="s">
        <v>8148</v>
      </c>
      <c r="G1371" s="177"/>
      <c r="H1371" s="177"/>
      <c r="I1371" s="176" t="s">
        <v>8137</v>
      </c>
      <c r="J1371" s="178">
        <v>39.603960396039604</v>
      </c>
      <c r="K1371" s="55">
        <v>12</v>
      </c>
      <c r="L1371" s="176" t="s">
        <v>8138</v>
      </c>
      <c r="M1371" s="176" t="s">
        <v>3186</v>
      </c>
      <c r="N1371" s="176" t="s">
        <v>3173</v>
      </c>
      <c r="O1371" s="56">
        <v>1</v>
      </c>
      <c r="P1371" s="176" t="s">
        <v>8139</v>
      </c>
    </row>
    <row r="1372" spans="1:16" ht="20.100000000000001" customHeight="1" x14ac:dyDescent="0.25">
      <c r="A1372" s="175">
        <v>1368</v>
      </c>
      <c r="B1372" s="176" t="s">
        <v>8134</v>
      </c>
      <c r="C1372" s="176" t="s">
        <v>8148</v>
      </c>
      <c r="D1372" s="176" t="s">
        <v>8144</v>
      </c>
      <c r="E1372" s="175" t="s">
        <v>8144</v>
      </c>
      <c r="F1372" s="176" t="s">
        <v>8148</v>
      </c>
      <c r="G1372" s="177"/>
      <c r="H1372" s="177"/>
      <c r="I1372" s="176" t="s">
        <v>8137</v>
      </c>
      <c r="J1372" s="178">
        <v>38.613861386138616</v>
      </c>
      <c r="K1372" s="55">
        <v>12</v>
      </c>
      <c r="L1372" s="176" t="s">
        <v>8138</v>
      </c>
      <c r="M1372" s="176" t="s">
        <v>3186</v>
      </c>
      <c r="N1372" s="176" t="s">
        <v>3173</v>
      </c>
      <c r="O1372" s="56">
        <v>1</v>
      </c>
      <c r="P1372" s="176" t="s">
        <v>8139</v>
      </c>
    </row>
    <row r="1373" spans="1:16" ht="20.100000000000001" customHeight="1" x14ac:dyDescent="0.25">
      <c r="A1373" s="175">
        <v>1369</v>
      </c>
      <c r="B1373" s="176" t="s">
        <v>8134</v>
      </c>
      <c r="C1373" s="176" t="s">
        <v>8148</v>
      </c>
      <c r="D1373" s="176" t="s">
        <v>8144</v>
      </c>
      <c r="E1373" s="175" t="s">
        <v>8144</v>
      </c>
      <c r="F1373" s="176" t="s">
        <v>8148</v>
      </c>
      <c r="G1373" s="177"/>
      <c r="H1373" s="177"/>
      <c r="I1373" s="176" t="s">
        <v>8137</v>
      </c>
      <c r="J1373" s="178">
        <v>42.574257425742573</v>
      </c>
      <c r="K1373" s="55">
        <v>12</v>
      </c>
      <c r="L1373" s="176" t="s">
        <v>8138</v>
      </c>
      <c r="M1373" s="176" t="s">
        <v>3186</v>
      </c>
      <c r="N1373" s="176" t="s">
        <v>3173</v>
      </c>
      <c r="O1373" s="56">
        <v>1</v>
      </c>
      <c r="P1373" s="176" t="s">
        <v>8139</v>
      </c>
    </row>
    <row r="1374" spans="1:16" ht="20.100000000000001" customHeight="1" x14ac:dyDescent="0.25">
      <c r="A1374" s="175">
        <v>1370</v>
      </c>
      <c r="B1374" s="176" t="s">
        <v>8134</v>
      </c>
      <c r="C1374" s="176" t="s">
        <v>8148</v>
      </c>
      <c r="D1374" s="176" t="s">
        <v>8144</v>
      </c>
      <c r="E1374" s="175" t="s">
        <v>8144</v>
      </c>
      <c r="F1374" s="176" t="s">
        <v>8148</v>
      </c>
      <c r="G1374" s="177"/>
      <c r="H1374" s="177"/>
      <c r="I1374" s="176" t="s">
        <v>8137</v>
      </c>
      <c r="J1374" s="178">
        <v>38.613861386138616</v>
      </c>
      <c r="K1374" s="55">
        <v>12</v>
      </c>
      <c r="L1374" s="176" t="s">
        <v>8138</v>
      </c>
      <c r="M1374" s="176" t="s">
        <v>3186</v>
      </c>
      <c r="N1374" s="176" t="s">
        <v>3173</v>
      </c>
      <c r="O1374" s="56">
        <v>1</v>
      </c>
      <c r="P1374" s="176" t="s">
        <v>8139</v>
      </c>
    </row>
    <row r="1375" spans="1:16" ht="20.100000000000001" customHeight="1" x14ac:dyDescent="0.25">
      <c r="A1375" s="175">
        <v>1371</v>
      </c>
      <c r="B1375" s="176" t="s">
        <v>8134</v>
      </c>
      <c r="C1375" s="176" t="s">
        <v>8148</v>
      </c>
      <c r="D1375" s="176" t="s">
        <v>8144</v>
      </c>
      <c r="E1375" s="175" t="s">
        <v>8144</v>
      </c>
      <c r="F1375" s="176" t="s">
        <v>8148</v>
      </c>
      <c r="G1375" s="177"/>
      <c r="H1375" s="177"/>
      <c r="I1375" s="176" t="s">
        <v>8137</v>
      </c>
      <c r="J1375" s="178">
        <v>32.67326732673267</v>
      </c>
      <c r="K1375" s="55">
        <v>12</v>
      </c>
      <c r="L1375" s="176" t="s">
        <v>8138</v>
      </c>
      <c r="M1375" s="176" t="s">
        <v>3186</v>
      </c>
      <c r="N1375" s="176" t="s">
        <v>3173</v>
      </c>
      <c r="O1375" s="56">
        <v>1</v>
      </c>
      <c r="P1375" s="176" t="s">
        <v>8139</v>
      </c>
    </row>
    <row r="1376" spans="1:16" ht="20.100000000000001" customHeight="1" x14ac:dyDescent="0.25">
      <c r="A1376" s="175">
        <v>1372</v>
      </c>
      <c r="B1376" s="176" t="s">
        <v>8134</v>
      </c>
      <c r="C1376" s="176" t="s">
        <v>8148</v>
      </c>
      <c r="D1376" s="176" t="s">
        <v>8144</v>
      </c>
      <c r="E1376" s="175" t="s">
        <v>8144</v>
      </c>
      <c r="F1376" s="176" t="s">
        <v>8148</v>
      </c>
      <c r="G1376" s="177"/>
      <c r="H1376" s="177"/>
      <c r="I1376" s="176" t="s">
        <v>8137</v>
      </c>
      <c r="J1376" s="178">
        <v>43.564356435643568</v>
      </c>
      <c r="K1376" s="55">
        <v>12</v>
      </c>
      <c r="L1376" s="176" t="s">
        <v>8138</v>
      </c>
      <c r="M1376" s="176" t="s">
        <v>3186</v>
      </c>
      <c r="N1376" s="176" t="s">
        <v>3173</v>
      </c>
      <c r="O1376" s="56">
        <v>1</v>
      </c>
      <c r="P1376" s="176" t="s">
        <v>8139</v>
      </c>
    </row>
    <row r="1377" spans="1:16" ht="20.100000000000001" customHeight="1" x14ac:dyDescent="0.25">
      <c r="A1377" s="175">
        <v>1373</v>
      </c>
      <c r="B1377" s="176" t="s">
        <v>8134</v>
      </c>
      <c r="C1377" s="176" t="s">
        <v>8148</v>
      </c>
      <c r="D1377" s="176" t="s">
        <v>8144</v>
      </c>
      <c r="E1377" s="175" t="s">
        <v>8144</v>
      </c>
      <c r="F1377" s="176" t="s">
        <v>8148</v>
      </c>
      <c r="G1377" s="177"/>
      <c r="H1377" s="177"/>
      <c r="I1377" s="176" t="s">
        <v>8137</v>
      </c>
      <c r="J1377" s="178">
        <v>34.653465346534652</v>
      </c>
      <c r="K1377" s="55">
        <v>12</v>
      </c>
      <c r="L1377" s="176" t="s">
        <v>8138</v>
      </c>
      <c r="M1377" s="176" t="s">
        <v>3186</v>
      </c>
      <c r="N1377" s="176" t="s">
        <v>3173</v>
      </c>
      <c r="O1377" s="56">
        <v>1</v>
      </c>
      <c r="P1377" s="176" t="s">
        <v>8139</v>
      </c>
    </row>
    <row r="1378" spans="1:16" ht="20.100000000000001" customHeight="1" x14ac:dyDescent="0.25">
      <c r="A1378" s="175">
        <v>1374</v>
      </c>
      <c r="B1378" s="176" t="s">
        <v>8134</v>
      </c>
      <c r="C1378" s="176" t="s">
        <v>8148</v>
      </c>
      <c r="D1378" s="176" t="s">
        <v>8144</v>
      </c>
      <c r="E1378" s="175" t="s">
        <v>8144</v>
      </c>
      <c r="F1378" s="176" t="s">
        <v>8148</v>
      </c>
      <c r="G1378" s="177"/>
      <c r="H1378" s="177"/>
      <c r="I1378" s="176" t="s">
        <v>8137</v>
      </c>
      <c r="J1378" s="178">
        <v>33.663366336633665</v>
      </c>
      <c r="K1378" s="55">
        <v>12</v>
      </c>
      <c r="L1378" s="176" t="s">
        <v>8138</v>
      </c>
      <c r="M1378" s="176" t="s">
        <v>3186</v>
      </c>
      <c r="N1378" s="176" t="s">
        <v>3173</v>
      </c>
      <c r="O1378" s="56">
        <v>1</v>
      </c>
      <c r="P1378" s="176" t="s">
        <v>8139</v>
      </c>
    </row>
    <row r="1379" spans="1:16" ht="20.100000000000001" customHeight="1" x14ac:dyDescent="0.25">
      <c r="A1379" s="175">
        <v>1375</v>
      </c>
      <c r="B1379" s="176" t="s">
        <v>8134</v>
      </c>
      <c r="C1379" s="176" t="s">
        <v>8148</v>
      </c>
      <c r="D1379" s="176" t="s">
        <v>8144</v>
      </c>
      <c r="E1379" s="175" t="s">
        <v>8144</v>
      </c>
      <c r="F1379" s="176" t="s">
        <v>8148</v>
      </c>
      <c r="G1379" s="177"/>
      <c r="H1379" s="177"/>
      <c r="I1379" s="176" t="s">
        <v>8137</v>
      </c>
      <c r="J1379" s="178">
        <v>34.653465346534652</v>
      </c>
      <c r="K1379" s="55">
        <v>12</v>
      </c>
      <c r="L1379" s="176" t="s">
        <v>8138</v>
      </c>
      <c r="M1379" s="176" t="s">
        <v>3186</v>
      </c>
      <c r="N1379" s="176" t="s">
        <v>3173</v>
      </c>
      <c r="O1379" s="56">
        <v>1</v>
      </c>
      <c r="P1379" s="176" t="s">
        <v>8139</v>
      </c>
    </row>
    <row r="1380" spans="1:16" ht="20.100000000000001" customHeight="1" x14ac:dyDescent="0.25">
      <c r="A1380" s="175">
        <v>1376</v>
      </c>
      <c r="B1380" s="176" t="s">
        <v>8134</v>
      </c>
      <c r="C1380" s="176" t="s">
        <v>8148</v>
      </c>
      <c r="D1380" s="176" t="s">
        <v>8144</v>
      </c>
      <c r="E1380" s="175" t="s">
        <v>8144</v>
      </c>
      <c r="F1380" s="176" t="s">
        <v>8148</v>
      </c>
      <c r="G1380" s="177"/>
      <c r="H1380" s="177"/>
      <c r="I1380" s="176" t="s">
        <v>8137</v>
      </c>
      <c r="J1380" s="178">
        <v>33.663366336633665</v>
      </c>
      <c r="K1380" s="55">
        <v>12</v>
      </c>
      <c r="L1380" s="176" t="s">
        <v>8138</v>
      </c>
      <c r="M1380" s="176" t="s">
        <v>3186</v>
      </c>
      <c r="N1380" s="176" t="s">
        <v>3173</v>
      </c>
      <c r="O1380" s="56">
        <v>1</v>
      </c>
      <c r="P1380" s="176" t="s">
        <v>8139</v>
      </c>
    </row>
    <row r="1381" spans="1:16" ht="20.100000000000001" customHeight="1" x14ac:dyDescent="0.25">
      <c r="A1381" s="175">
        <v>1377</v>
      </c>
      <c r="B1381" s="176" t="s">
        <v>8134</v>
      </c>
      <c r="C1381" s="176" t="s">
        <v>8148</v>
      </c>
      <c r="D1381" s="176" t="s">
        <v>8144</v>
      </c>
      <c r="E1381" s="175" t="s">
        <v>8144</v>
      </c>
      <c r="F1381" s="176" t="s">
        <v>8148</v>
      </c>
      <c r="G1381" s="177"/>
      <c r="H1381" s="177"/>
      <c r="I1381" s="176" t="s">
        <v>8137</v>
      </c>
      <c r="J1381" s="178">
        <v>34.653465346534652</v>
      </c>
      <c r="K1381" s="55">
        <v>12</v>
      </c>
      <c r="L1381" s="176" t="s">
        <v>8138</v>
      </c>
      <c r="M1381" s="176" t="s">
        <v>3186</v>
      </c>
      <c r="N1381" s="176" t="s">
        <v>3173</v>
      </c>
      <c r="O1381" s="56">
        <v>1</v>
      </c>
      <c r="P1381" s="176" t="s">
        <v>8139</v>
      </c>
    </row>
    <row r="1382" spans="1:16" ht="20.100000000000001" customHeight="1" x14ac:dyDescent="0.25">
      <c r="A1382" s="175">
        <v>1378</v>
      </c>
      <c r="B1382" s="176" t="s">
        <v>8134</v>
      </c>
      <c r="C1382" s="176" t="s">
        <v>8148</v>
      </c>
      <c r="D1382" s="176" t="s">
        <v>8144</v>
      </c>
      <c r="E1382" s="175" t="s">
        <v>8144</v>
      </c>
      <c r="F1382" s="176" t="s">
        <v>8148</v>
      </c>
      <c r="G1382" s="177"/>
      <c r="H1382" s="177"/>
      <c r="I1382" s="176" t="s">
        <v>8137</v>
      </c>
      <c r="J1382" s="178">
        <v>47.524752475247524</v>
      </c>
      <c r="K1382" s="55">
        <v>12</v>
      </c>
      <c r="L1382" s="176" t="s">
        <v>8138</v>
      </c>
      <c r="M1382" s="176" t="s">
        <v>3186</v>
      </c>
      <c r="N1382" s="176" t="s">
        <v>3173</v>
      </c>
      <c r="O1382" s="56">
        <v>1</v>
      </c>
      <c r="P1382" s="176" t="s">
        <v>8139</v>
      </c>
    </row>
    <row r="1383" spans="1:16" ht="20.100000000000001" customHeight="1" x14ac:dyDescent="0.25">
      <c r="A1383" s="175">
        <v>1379</v>
      </c>
      <c r="B1383" s="176" t="s">
        <v>8134</v>
      </c>
      <c r="C1383" s="176" t="s">
        <v>8148</v>
      </c>
      <c r="D1383" s="176" t="s">
        <v>8144</v>
      </c>
      <c r="E1383" s="175" t="s">
        <v>8144</v>
      </c>
      <c r="F1383" s="176" t="s">
        <v>8148</v>
      </c>
      <c r="G1383" s="177"/>
      <c r="H1383" s="177"/>
      <c r="I1383" s="176" t="s">
        <v>8137</v>
      </c>
      <c r="J1383" s="178">
        <v>36.633663366336634</v>
      </c>
      <c r="K1383" s="55">
        <v>12</v>
      </c>
      <c r="L1383" s="176" t="s">
        <v>8138</v>
      </c>
      <c r="M1383" s="176" t="s">
        <v>3186</v>
      </c>
      <c r="N1383" s="176" t="s">
        <v>3173</v>
      </c>
      <c r="O1383" s="56">
        <v>1</v>
      </c>
      <c r="P1383" s="176" t="s">
        <v>8139</v>
      </c>
    </row>
    <row r="1384" spans="1:16" ht="20.100000000000001" customHeight="1" x14ac:dyDescent="0.25">
      <c r="A1384" s="175">
        <v>1380</v>
      </c>
      <c r="B1384" s="176" t="s">
        <v>8134</v>
      </c>
      <c r="C1384" s="176" t="s">
        <v>8148</v>
      </c>
      <c r="D1384" s="176" t="s">
        <v>8144</v>
      </c>
      <c r="E1384" s="175" t="s">
        <v>8144</v>
      </c>
      <c r="F1384" s="176" t="s">
        <v>8148</v>
      </c>
      <c r="G1384" s="177"/>
      <c r="H1384" s="177"/>
      <c r="I1384" s="176" t="s">
        <v>8137</v>
      </c>
      <c r="J1384" s="178">
        <v>42.574257425742573</v>
      </c>
      <c r="K1384" s="55">
        <v>12</v>
      </c>
      <c r="L1384" s="176" t="s">
        <v>8138</v>
      </c>
      <c r="M1384" s="176" t="s">
        <v>3186</v>
      </c>
      <c r="N1384" s="176" t="s">
        <v>3173</v>
      </c>
      <c r="O1384" s="56">
        <v>1</v>
      </c>
      <c r="P1384" s="176" t="s">
        <v>8139</v>
      </c>
    </row>
    <row r="1385" spans="1:16" ht="20.100000000000001" customHeight="1" x14ac:dyDescent="0.25">
      <c r="A1385" s="175">
        <v>1381</v>
      </c>
      <c r="B1385" s="176" t="s">
        <v>8134</v>
      </c>
      <c r="C1385" s="176" t="s">
        <v>8148</v>
      </c>
      <c r="D1385" s="176" t="s">
        <v>8144</v>
      </c>
      <c r="E1385" s="175" t="s">
        <v>8144</v>
      </c>
      <c r="F1385" s="176" t="s">
        <v>8148</v>
      </c>
      <c r="G1385" s="177"/>
      <c r="H1385" s="177"/>
      <c r="I1385" s="176" t="s">
        <v>8137</v>
      </c>
      <c r="J1385" s="178">
        <v>42.574257425742573</v>
      </c>
      <c r="K1385" s="55">
        <v>12</v>
      </c>
      <c r="L1385" s="176" t="s">
        <v>8138</v>
      </c>
      <c r="M1385" s="176" t="s">
        <v>3186</v>
      </c>
      <c r="N1385" s="176" t="s">
        <v>3173</v>
      </c>
      <c r="O1385" s="56">
        <v>1</v>
      </c>
      <c r="P1385" s="176" t="s">
        <v>8139</v>
      </c>
    </row>
    <row r="1386" spans="1:16" ht="20.100000000000001" customHeight="1" x14ac:dyDescent="0.25">
      <c r="A1386" s="175">
        <v>1382</v>
      </c>
      <c r="B1386" s="176" t="s">
        <v>8134</v>
      </c>
      <c r="C1386" s="176" t="s">
        <v>8148</v>
      </c>
      <c r="D1386" s="176" t="s">
        <v>8144</v>
      </c>
      <c r="E1386" s="175" t="s">
        <v>8144</v>
      </c>
      <c r="F1386" s="176" t="s">
        <v>8148</v>
      </c>
      <c r="G1386" s="177"/>
      <c r="H1386" s="177"/>
      <c r="I1386" s="176" t="s">
        <v>8137</v>
      </c>
      <c r="J1386" s="178">
        <v>43.564356435643568</v>
      </c>
      <c r="K1386" s="55">
        <v>12</v>
      </c>
      <c r="L1386" s="176" t="s">
        <v>8138</v>
      </c>
      <c r="M1386" s="176" t="s">
        <v>3186</v>
      </c>
      <c r="N1386" s="176" t="s">
        <v>3173</v>
      </c>
      <c r="O1386" s="56">
        <v>1</v>
      </c>
      <c r="P1386" s="176" t="s">
        <v>8139</v>
      </c>
    </row>
    <row r="1387" spans="1:16" ht="20.100000000000001" customHeight="1" x14ac:dyDescent="0.25">
      <c r="A1387" s="175">
        <v>1383</v>
      </c>
      <c r="B1387" s="176" t="s">
        <v>8134</v>
      </c>
      <c r="C1387" s="176" t="s">
        <v>8148</v>
      </c>
      <c r="D1387" s="176" t="s">
        <v>8144</v>
      </c>
      <c r="E1387" s="175" t="s">
        <v>8144</v>
      </c>
      <c r="F1387" s="176" t="s">
        <v>8148</v>
      </c>
      <c r="G1387" s="177"/>
      <c r="H1387" s="177"/>
      <c r="I1387" s="176" t="s">
        <v>8137</v>
      </c>
      <c r="J1387" s="178">
        <v>32.67326732673267</v>
      </c>
      <c r="K1387" s="55">
        <v>12</v>
      </c>
      <c r="L1387" s="176" t="s">
        <v>8138</v>
      </c>
      <c r="M1387" s="176" t="s">
        <v>3186</v>
      </c>
      <c r="N1387" s="176" t="s">
        <v>3173</v>
      </c>
      <c r="O1387" s="56">
        <v>1</v>
      </c>
      <c r="P1387" s="176" t="s">
        <v>8139</v>
      </c>
    </row>
    <row r="1388" spans="1:16" ht="20.100000000000001" customHeight="1" x14ac:dyDescent="0.25">
      <c r="A1388" s="175">
        <v>1384</v>
      </c>
      <c r="B1388" s="176" t="s">
        <v>8134</v>
      </c>
      <c r="C1388" s="176" t="s">
        <v>8148</v>
      </c>
      <c r="D1388" s="176" t="s">
        <v>8144</v>
      </c>
      <c r="E1388" s="175" t="s">
        <v>8144</v>
      </c>
      <c r="F1388" s="176" t="s">
        <v>8148</v>
      </c>
      <c r="G1388" s="177"/>
      <c r="H1388" s="177"/>
      <c r="I1388" s="176" t="s">
        <v>8137</v>
      </c>
      <c r="J1388" s="178">
        <v>36.633663366336634</v>
      </c>
      <c r="K1388" s="55">
        <v>12</v>
      </c>
      <c r="L1388" s="176" t="s">
        <v>8138</v>
      </c>
      <c r="M1388" s="176" t="s">
        <v>3186</v>
      </c>
      <c r="N1388" s="176" t="s">
        <v>3173</v>
      </c>
      <c r="O1388" s="56">
        <v>1</v>
      </c>
      <c r="P1388" s="176" t="s">
        <v>8139</v>
      </c>
    </row>
    <row r="1389" spans="1:16" ht="20.100000000000001" customHeight="1" x14ac:dyDescent="0.25">
      <c r="A1389" s="175">
        <v>1385</v>
      </c>
      <c r="B1389" s="176" t="s">
        <v>8134</v>
      </c>
      <c r="C1389" s="176" t="s">
        <v>8148</v>
      </c>
      <c r="D1389" s="176" t="s">
        <v>8144</v>
      </c>
      <c r="E1389" s="175" t="s">
        <v>8144</v>
      </c>
      <c r="F1389" s="176" t="s">
        <v>8148</v>
      </c>
      <c r="G1389" s="177"/>
      <c r="H1389" s="177"/>
      <c r="I1389" s="176" t="s">
        <v>8137</v>
      </c>
      <c r="J1389" s="178">
        <v>50.495049504950494</v>
      </c>
      <c r="K1389" s="55">
        <v>12</v>
      </c>
      <c r="L1389" s="176" t="s">
        <v>8138</v>
      </c>
      <c r="M1389" s="176" t="s">
        <v>3186</v>
      </c>
      <c r="N1389" s="176" t="s">
        <v>3173</v>
      </c>
      <c r="O1389" s="56">
        <v>1</v>
      </c>
      <c r="P1389" s="176" t="s">
        <v>8139</v>
      </c>
    </row>
    <row r="1390" spans="1:16" ht="20.100000000000001" customHeight="1" x14ac:dyDescent="0.25">
      <c r="A1390" s="175">
        <v>1386</v>
      </c>
      <c r="B1390" s="176" t="s">
        <v>8134</v>
      </c>
      <c r="C1390" s="176" t="s">
        <v>8148</v>
      </c>
      <c r="D1390" s="176" t="s">
        <v>8144</v>
      </c>
      <c r="E1390" s="175" t="s">
        <v>8144</v>
      </c>
      <c r="F1390" s="176" t="s">
        <v>8148</v>
      </c>
      <c r="G1390" s="177"/>
      <c r="H1390" s="177"/>
      <c r="I1390" s="176" t="s">
        <v>8137</v>
      </c>
      <c r="J1390" s="178">
        <v>31.683168316831683</v>
      </c>
      <c r="K1390" s="55">
        <v>12</v>
      </c>
      <c r="L1390" s="176" t="s">
        <v>8138</v>
      </c>
      <c r="M1390" s="176" t="s">
        <v>3186</v>
      </c>
      <c r="N1390" s="176" t="s">
        <v>3173</v>
      </c>
      <c r="O1390" s="56">
        <v>1</v>
      </c>
      <c r="P1390" s="176" t="s">
        <v>8139</v>
      </c>
    </row>
    <row r="1391" spans="1:16" ht="20.100000000000001" customHeight="1" x14ac:dyDescent="0.25">
      <c r="A1391" s="175">
        <v>1387</v>
      </c>
      <c r="B1391" s="176" t="s">
        <v>8134</v>
      </c>
      <c r="C1391" s="176" t="s">
        <v>8148</v>
      </c>
      <c r="D1391" s="176" t="s">
        <v>8144</v>
      </c>
      <c r="E1391" s="175" t="s">
        <v>8144</v>
      </c>
      <c r="F1391" s="176" t="s">
        <v>8148</v>
      </c>
      <c r="G1391" s="177"/>
      <c r="H1391" s="177"/>
      <c r="I1391" s="176" t="s">
        <v>8137</v>
      </c>
      <c r="J1391" s="178">
        <v>47.524752475247524</v>
      </c>
      <c r="K1391" s="55">
        <v>12</v>
      </c>
      <c r="L1391" s="176" t="s">
        <v>8138</v>
      </c>
      <c r="M1391" s="176" t="s">
        <v>3186</v>
      </c>
      <c r="N1391" s="176" t="s">
        <v>3173</v>
      </c>
      <c r="O1391" s="56">
        <v>1</v>
      </c>
      <c r="P1391" s="176" t="s">
        <v>8139</v>
      </c>
    </row>
    <row r="1392" spans="1:16" ht="20.100000000000001" customHeight="1" x14ac:dyDescent="0.25">
      <c r="A1392" s="175">
        <v>1388</v>
      </c>
      <c r="B1392" s="176" t="s">
        <v>8134</v>
      </c>
      <c r="C1392" s="176" t="s">
        <v>8148</v>
      </c>
      <c r="D1392" s="176" t="s">
        <v>8144</v>
      </c>
      <c r="E1392" s="175" t="s">
        <v>8144</v>
      </c>
      <c r="F1392" s="176" t="s">
        <v>8148</v>
      </c>
      <c r="G1392" s="177"/>
      <c r="H1392" s="177"/>
      <c r="I1392" s="176" t="s">
        <v>8137</v>
      </c>
      <c r="J1392" s="178">
        <v>36.633663366336634</v>
      </c>
      <c r="K1392" s="55">
        <v>12</v>
      </c>
      <c r="L1392" s="176" t="s">
        <v>8138</v>
      </c>
      <c r="M1392" s="176" t="s">
        <v>3186</v>
      </c>
      <c r="N1392" s="176" t="s">
        <v>3173</v>
      </c>
      <c r="O1392" s="56">
        <v>1</v>
      </c>
      <c r="P1392" s="176" t="s">
        <v>8139</v>
      </c>
    </row>
    <row r="1393" spans="1:16" ht="20.100000000000001" customHeight="1" x14ac:dyDescent="0.25">
      <c r="A1393" s="175">
        <v>1389</v>
      </c>
      <c r="B1393" s="176" t="s">
        <v>8134</v>
      </c>
      <c r="C1393" s="176" t="s">
        <v>8148</v>
      </c>
      <c r="D1393" s="176" t="s">
        <v>8144</v>
      </c>
      <c r="E1393" s="175" t="s">
        <v>8144</v>
      </c>
      <c r="F1393" s="176" t="s">
        <v>8148</v>
      </c>
      <c r="G1393" s="177"/>
      <c r="H1393" s="177"/>
      <c r="I1393" s="176" t="s">
        <v>8137</v>
      </c>
      <c r="J1393" s="178">
        <v>58.415841584158414</v>
      </c>
      <c r="K1393" s="55">
        <v>12</v>
      </c>
      <c r="L1393" s="176" t="s">
        <v>8138</v>
      </c>
      <c r="M1393" s="176" t="s">
        <v>3186</v>
      </c>
      <c r="N1393" s="176" t="s">
        <v>3173</v>
      </c>
      <c r="O1393" s="56">
        <v>1</v>
      </c>
      <c r="P1393" s="176" t="s">
        <v>8139</v>
      </c>
    </row>
    <row r="1394" spans="1:16" ht="20.100000000000001" customHeight="1" x14ac:dyDescent="0.25">
      <c r="A1394" s="175">
        <v>1390</v>
      </c>
      <c r="B1394" s="176" t="s">
        <v>8134</v>
      </c>
      <c r="C1394" s="176" t="s">
        <v>8148</v>
      </c>
      <c r="D1394" s="176" t="s">
        <v>8144</v>
      </c>
      <c r="E1394" s="175" t="s">
        <v>8144</v>
      </c>
      <c r="F1394" s="176" t="s">
        <v>8148</v>
      </c>
      <c r="G1394" s="177"/>
      <c r="H1394" s="177"/>
      <c r="I1394" s="176" t="s">
        <v>8137</v>
      </c>
      <c r="J1394" s="178">
        <v>25.742574257425744</v>
      </c>
      <c r="K1394" s="55">
        <v>12</v>
      </c>
      <c r="L1394" s="176" t="s">
        <v>8138</v>
      </c>
      <c r="M1394" s="176" t="s">
        <v>3186</v>
      </c>
      <c r="N1394" s="176" t="s">
        <v>3173</v>
      </c>
      <c r="O1394" s="56">
        <v>1</v>
      </c>
      <c r="P1394" s="176" t="s">
        <v>8139</v>
      </c>
    </row>
    <row r="1395" spans="1:16" ht="20.100000000000001" customHeight="1" x14ac:dyDescent="0.25">
      <c r="A1395" s="175">
        <v>1391</v>
      </c>
      <c r="B1395" s="176" t="s">
        <v>8134</v>
      </c>
      <c r="C1395" s="176" t="s">
        <v>8148</v>
      </c>
      <c r="D1395" s="176" t="s">
        <v>8144</v>
      </c>
      <c r="E1395" s="175" t="s">
        <v>8144</v>
      </c>
      <c r="F1395" s="176" t="s">
        <v>8148</v>
      </c>
      <c r="G1395" s="177"/>
      <c r="H1395" s="177"/>
      <c r="I1395" s="176" t="s">
        <v>8137</v>
      </c>
      <c r="J1395" s="178">
        <v>46.534653465346537</v>
      </c>
      <c r="K1395" s="55">
        <v>12</v>
      </c>
      <c r="L1395" s="176" t="s">
        <v>8138</v>
      </c>
      <c r="M1395" s="176" t="s">
        <v>3186</v>
      </c>
      <c r="N1395" s="176" t="s">
        <v>3173</v>
      </c>
      <c r="O1395" s="56">
        <v>1</v>
      </c>
      <c r="P1395" s="176" t="s">
        <v>8139</v>
      </c>
    </row>
    <row r="1396" spans="1:16" ht="20.100000000000001" customHeight="1" x14ac:dyDescent="0.25">
      <c r="A1396" s="175">
        <v>1392</v>
      </c>
      <c r="B1396" s="176" t="s">
        <v>8134</v>
      </c>
      <c r="C1396" s="176" t="s">
        <v>8148</v>
      </c>
      <c r="D1396" s="176" t="s">
        <v>8144</v>
      </c>
      <c r="E1396" s="175" t="s">
        <v>8144</v>
      </c>
      <c r="F1396" s="176" t="s">
        <v>8148</v>
      </c>
      <c r="G1396" s="177"/>
      <c r="H1396" s="177"/>
      <c r="I1396" s="176" t="s">
        <v>8137</v>
      </c>
      <c r="J1396" s="178">
        <v>45.544554455445542</v>
      </c>
      <c r="K1396" s="55">
        <v>12</v>
      </c>
      <c r="L1396" s="176" t="s">
        <v>8138</v>
      </c>
      <c r="M1396" s="176" t="s">
        <v>3186</v>
      </c>
      <c r="N1396" s="176" t="s">
        <v>3173</v>
      </c>
      <c r="O1396" s="56">
        <v>1</v>
      </c>
      <c r="P1396" s="176" t="s">
        <v>8139</v>
      </c>
    </row>
    <row r="1397" spans="1:16" ht="20.100000000000001" customHeight="1" x14ac:dyDescent="0.25">
      <c r="A1397" s="175">
        <v>1393</v>
      </c>
      <c r="B1397" s="176" t="s">
        <v>8134</v>
      </c>
      <c r="C1397" s="176" t="s">
        <v>8148</v>
      </c>
      <c r="D1397" s="176" t="s">
        <v>8144</v>
      </c>
      <c r="E1397" s="175" t="s">
        <v>8144</v>
      </c>
      <c r="F1397" s="176" t="s">
        <v>8148</v>
      </c>
      <c r="G1397" s="177"/>
      <c r="H1397" s="177"/>
      <c r="I1397" s="176" t="s">
        <v>8137</v>
      </c>
      <c r="J1397" s="178">
        <v>35.643564356435647</v>
      </c>
      <c r="K1397" s="55">
        <v>12</v>
      </c>
      <c r="L1397" s="176" t="s">
        <v>8138</v>
      </c>
      <c r="M1397" s="176" t="s">
        <v>3186</v>
      </c>
      <c r="N1397" s="176" t="s">
        <v>3173</v>
      </c>
      <c r="O1397" s="56">
        <v>1</v>
      </c>
      <c r="P1397" s="176" t="s">
        <v>8139</v>
      </c>
    </row>
    <row r="1398" spans="1:16" ht="20.100000000000001" customHeight="1" x14ac:dyDescent="0.25">
      <c r="A1398" s="175">
        <v>1394</v>
      </c>
      <c r="B1398" s="176" t="s">
        <v>8134</v>
      </c>
      <c r="C1398" s="176" t="s">
        <v>8148</v>
      </c>
      <c r="D1398" s="176" t="s">
        <v>8144</v>
      </c>
      <c r="E1398" s="175" t="s">
        <v>8144</v>
      </c>
      <c r="F1398" s="176" t="s">
        <v>8148</v>
      </c>
      <c r="G1398" s="177"/>
      <c r="H1398" s="177"/>
      <c r="I1398" s="176" t="s">
        <v>8137</v>
      </c>
      <c r="J1398" s="178">
        <v>36.633663366336634</v>
      </c>
      <c r="K1398" s="55">
        <v>12</v>
      </c>
      <c r="L1398" s="176" t="s">
        <v>8138</v>
      </c>
      <c r="M1398" s="176" t="s">
        <v>3186</v>
      </c>
      <c r="N1398" s="176" t="s">
        <v>3173</v>
      </c>
      <c r="O1398" s="56">
        <v>1</v>
      </c>
      <c r="P1398" s="176" t="s">
        <v>8139</v>
      </c>
    </row>
    <row r="1399" spans="1:16" ht="20.100000000000001" customHeight="1" x14ac:dyDescent="0.25">
      <c r="A1399" s="175">
        <v>1395</v>
      </c>
      <c r="B1399" s="176" t="s">
        <v>8134</v>
      </c>
      <c r="C1399" s="176" t="s">
        <v>8148</v>
      </c>
      <c r="D1399" s="176" t="s">
        <v>8144</v>
      </c>
      <c r="E1399" s="175" t="s">
        <v>8144</v>
      </c>
      <c r="F1399" s="176" t="s">
        <v>8148</v>
      </c>
      <c r="G1399" s="177"/>
      <c r="H1399" s="177"/>
      <c r="I1399" s="176" t="s">
        <v>8137</v>
      </c>
      <c r="J1399" s="178">
        <v>33.663366336633665</v>
      </c>
      <c r="K1399" s="55">
        <v>12</v>
      </c>
      <c r="L1399" s="176" t="s">
        <v>8138</v>
      </c>
      <c r="M1399" s="176" t="s">
        <v>3186</v>
      </c>
      <c r="N1399" s="176" t="s">
        <v>3173</v>
      </c>
      <c r="O1399" s="56">
        <v>1</v>
      </c>
      <c r="P1399" s="176" t="s">
        <v>8139</v>
      </c>
    </row>
    <row r="1400" spans="1:16" ht="20.100000000000001" customHeight="1" x14ac:dyDescent="0.25">
      <c r="A1400" s="175">
        <v>1396</v>
      </c>
      <c r="B1400" s="176" t="s">
        <v>8134</v>
      </c>
      <c r="C1400" s="176" t="s">
        <v>8148</v>
      </c>
      <c r="D1400" s="176" t="s">
        <v>8144</v>
      </c>
      <c r="E1400" s="175" t="s">
        <v>8144</v>
      </c>
      <c r="F1400" s="176" t="s">
        <v>8148</v>
      </c>
      <c r="G1400" s="177"/>
      <c r="H1400" s="177"/>
      <c r="I1400" s="176" t="s">
        <v>8137</v>
      </c>
      <c r="J1400" s="178">
        <v>34.653465346534652</v>
      </c>
      <c r="K1400" s="55">
        <v>12</v>
      </c>
      <c r="L1400" s="176" t="s">
        <v>8138</v>
      </c>
      <c r="M1400" s="176" t="s">
        <v>3186</v>
      </c>
      <c r="N1400" s="176" t="s">
        <v>3173</v>
      </c>
      <c r="O1400" s="56">
        <v>1</v>
      </c>
      <c r="P1400" s="176" t="s">
        <v>8139</v>
      </c>
    </row>
    <row r="1401" spans="1:16" ht="20.100000000000001" customHeight="1" x14ac:dyDescent="0.25">
      <c r="A1401" s="175">
        <v>1397</v>
      </c>
      <c r="B1401" s="176" t="s">
        <v>8134</v>
      </c>
      <c r="C1401" s="176" t="s">
        <v>8148</v>
      </c>
      <c r="D1401" s="176" t="s">
        <v>8144</v>
      </c>
      <c r="E1401" s="175" t="s">
        <v>8144</v>
      </c>
      <c r="F1401" s="176" t="s">
        <v>8148</v>
      </c>
      <c r="G1401" s="177"/>
      <c r="H1401" s="177"/>
      <c r="I1401" s="176" t="s">
        <v>8137</v>
      </c>
      <c r="J1401" s="178">
        <v>30.693069306930692</v>
      </c>
      <c r="K1401" s="55">
        <v>12</v>
      </c>
      <c r="L1401" s="176" t="s">
        <v>8138</v>
      </c>
      <c r="M1401" s="176" t="s">
        <v>3186</v>
      </c>
      <c r="N1401" s="176" t="s">
        <v>3173</v>
      </c>
      <c r="O1401" s="56">
        <v>1</v>
      </c>
      <c r="P1401" s="176" t="s">
        <v>8139</v>
      </c>
    </row>
    <row r="1402" spans="1:16" ht="20.100000000000001" customHeight="1" x14ac:dyDescent="0.25">
      <c r="A1402" s="175">
        <v>1398</v>
      </c>
      <c r="B1402" s="176" t="s">
        <v>8134</v>
      </c>
      <c r="C1402" s="176" t="s">
        <v>8148</v>
      </c>
      <c r="D1402" s="176" t="s">
        <v>8144</v>
      </c>
      <c r="E1402" s="175" t="s">
        <v>8144</v>
      </c>
      <c r="F1402" s="176" t="s">
        <v>8148</v>
      </c>
      <c r="G1402" s="177"/>
      <c r="H1402" s="177"/>
      <c r="I1402" s="176" t="s">
        <v>8137</v>
      </c>
      <c r="J1402" s="178">
        <v>34.653465346534652</v>
      </c>
      <c r="K1402" s="55">
        <v>12</v>
      </c>
      <c r="L1402" s="176" t="s">
        <v>8138</v>
      </c>
      <c r="M1402" s="176" t="s">
        <v>3186</v>
      </c>
      <c r="N1402" s="176" t="s">
        <v>3173</v>
      </c>
      <c r="O1402" s="56">
        <v>1</v>
      </c>
      <c r="P1402" s="176" t="s">
        <v>8139</v>
      </c>
    </row>
    <row r="1403" spans="1:16" ht="20.100000000000001" customHeight="1" x14ac:dyDescent="0.25">
      <c r="A1403" s="175">
        <v>1399</v>
      </c>
      <c r="B1403" s="176" t="s">
        <v>8134</v>
      </c>
      <c r="C1403" s="176" t="s">
        <v>8148</v>
      </c>
      <c r="D1403" s="176" t="s">
        <v>8144</v>
      </c>
      <c r="E1403" s="175" t="s">
        <v>8144</v>
      </c>
      <c r="F1403" s="176" t="s">
        <v>8148</v>
      </c>
      <c r="G1403" s="177"/>
      <c r="H1403" s="177"/>
      <c r="I1403" s="176" t="s">
        <v>8137</v>
      </c>
      <c r="J1403" s="178">
        <v>31.683168316831683</v>
      </c>
      <c r="K1403" s="55">
        <v>12</v>
      </c>
      <c r="L1403" s="176" t="s">
        <v>8138</v>
      </c>
      <c r="M1403" s="176" t="s">
        <v>3186</v>
      </c>
      <c r="N1403" s="176" t="s">
        <v>3173</v>
      </c>
      <c r="O1403" s="56">
        <v>1</v>
      </c>
      <c r="P1403" s="176" t="s">
        <v>8139</v>
      </c>
    </row>
    <row r="1404" spans="1:16" ht="20.100000000000001" customHeight="1" x14ac:dyDescent="0.25">
      <c r="A1404" s="175">
        <v>1400</v>
      </c>
      <c r="B1404" s="176" t="s">
        <v>8134</v>
      </c>
      <c r="C1404" s="176" t="s">
        <v>8148</v>
      </c>
      <c r="D1404" s="176" t="s">
        <v>8144</v>
      </c>
      <c r="E1404" s="175" t="s">
        <v>8144</v>
      </c>
      <c r="F1404" s="176" t="s">
        <v>8148</v>
      </c>
      <c r="G1404" s="177"/>
      <c r="H1404" s="177"/>
      <c r="I1404" s="176" t="s">
        <v>8137</v>
      </c>
      <c r="J1404" s="178">
        <v>32.67326732673267</v>
      </c>
      <c r="K1404" s="55">
        <v>12</v>
      </c>
      <c r="L1404" s="176" t="s">
        <v>8138</v>
      </c>
      <c r="M1404" s="176" t="s">
        <v>3186</v>
      </c>
      <c r="N1404" s="176" t="s">
        <v>3173</v>
      </c>
      <c r="O1404" s="56">
        <v>1</v>
      </c>
      <c r="P1404" s="176" t="s">
        <v>8139</v>
      </c>
    </row>
    <row r="1405" spans="1:16" ht="20.100000000000001" customHeight="1" x14ac:dyDescent="0.25">
      <c r="A1405" s="175">
        <v>1401</v>
      </c>
      <c r="B1405" s="176" t="s">
        <v>8134</v>
      </c>
      <c r="C1405" s="176" t="s">
        <v>8148</v>
      </c>
      <c r="D1405" s="176" t="s">
        <v>8144</v>
      </c>
      <c r="E1405" s="175" t="s">
        <v>8144</v>
      </c>
      <c r="F1405" s="176" t="s">
        <v>8148</v>
      </c>
      <c r="G1405" s="177"/>
      <c r="H1405" s="177"/>
      <c r="I1405" s="176" t="s">
        <v>8137</v>
      </c>
      <c r="J1405" s="178">
        <v>34.653465346534652</v>
      </c>
      <c r="K1405" s="55">
        <v>12</v>
      </c>
      <c r="L1405" s="176" t="s">
        <v>8138</v>
      </c>
      <c r="M1405" s="176" t="s">
        <v>3186</v>
      </c>
      <c r="N1405" s="176" t="s">
        <v>3173</v>
      </c>
      <c r="O1405" s="56">
        <v>1</v>
      </c>
      <c r="P1405" s="176" t="s">
        <v>8139</v>
      </c>
    </row>
    <row r="1406" spans="1:16" ht="20.100000000000001" customHeight="1" x14ac:dyDescent="0.25">
      <c r="A1406" s="175">
        <v>1402</v>
      </c>
      <c r="B1406" s="176" t="s">
        <v>8134</v>
      </c>
      <c r="C1406" s="176" t="s">
        <v>8148</v>
      </c>
      <c r="D1406" s="176" t="s">
        <v>8144</v>
      </c>
      <c r="E1406" s="175" t="s">
        <v>8144</v>
      </c>
      <c r="F1406" s="176" t="s">
        <v>8148</v>
      </c>
      <c r="G1406" s="177"/>
      <c r="H1406" s="177"/>
      <c r="I1406" s="176" t="s">
        <v>8137</v>
      </c>
      <c r="J1406" s="178">
        <v>39.603960396039604</v>
      </c>
      <c r="K1406" s="55">
        <v>12</v>
      </c>
      <c r="L1406" s="176" t="s">
        <v>8138</v>
      </c>
      <c r="M1406" s="176" t="s">
        <v>3186</v>
      </c>
      <c r="N1406" s="176" t="s">
        <v>3173</v>
      </c>
      <c r="O1406" s="56">
        <v>1</v>
      </c>
      <c r="P1406" s="176" t="s">
        <v>8139</v>
      </c>
    </row>
    <row r="1407" spans="1:16" ht="20.100000000000001" customHeight="1" x14ac:dyDescent="0.25">
      <c r="A1407" s="175">
        <v>1403</v>
      </c>
      <c r="B1407" s="176" t="s">
        <v>8134</v>
      </c>
      <c r="C1407" s="176" t="s">
        <v>8148</v>
      </c>
      <c r="D1407" s="176" t="s">
        <v>8144</v>
      </c>
      <c r="E1407" s="175" t="s">
        <v>8144</v>
      </c>
      <c r="F1407" s="176" t="s">
        <v>8148</v>
      </c>
      <c r="G1407" s="177"/>
      <c r="H1407" s="177"/>
      <c r="I1407" s="176" t="s">
        <v>8137</v>
      </c>
      <c r="J1407" s="178">
        <v>52.475247524752476</v>
      </c>
      <c r="K1407" s="55">
        <v>12</v>
      </c>
      <c r="L1407" s="176" t="s">
        <v>8138</v>
      </c>
      <c r="M1407" s="176" t="s">
        <v>3186</v>
      </c>
      <c r="N1407" s="176" t="s">
        <v>3173</v>
      </c>
      <c r="O1407" s="56">
        <v>1</v>
      </c>
      <c r="P1407" s="176" t="s">
        <v>8139</v>
      </c>
    </row>
    <row r="1408" spans="1:16" ht="20.100000000000001" customHeight="1" x14ac:dyDescent="0.25">
      <c r="A1408" s="175">
        <v>1404</v>
      </c>
      <c r="B1408" s="176" t="s">
        <v>8134</v>
      </c>
      <c r="C1408" s="176" t="s">
        <v>8148</v>
      </c>
      <c r="D1408" s="176" t="s">
        <v>8144</v>
      </c>
      <c r="E1408" s="175" t="s">
        <v>8144</v>
      </c>
      <c r="F1408" s="176" t="s">
        <v>8148</v>
      </c>
      <c r="G1408" s="177"/>
      <c r="H1408" s="177"/>
      <c r="I1408" s="176" t="s">
        <v>8137</v>
      </c>
      <c r="J1408" s="178">
        <v>20.792079207920793</v>
      </c>
      <c r="K1408" s="55">
        <v>12</v>
      </c>
      <c r="L1408" s="176" t="s">
        <v>8138</v>
      </c>
      <c r="M1408" s="176" t="s">
        <v>3186</v>
      </c>
      <c r="N1408" s="176" t="s">
        <v>3173</v>
      </c>
      <c r="O1408" s="56">
        <v>1</v>
      </c>
      <c r="P1408" s="176" t="s">
        <v>8139</v>
      </c>
    </row>
    <row r="1409" spans="1:16" ht="20.100000000000001" customHeight="1" x14ac:dyDescent="0.25">
      <c r="A1409" s="175">
        <v>1405</v>
      </c>
      <c r="B1409" s="176" t="s">
        <v>8134</v>
      </c>
      <c r="C1409" s="176" t="s">
        <v>8148</v>
      </c>
      <c r="D1409" s="176" t="s">
        <v>8144</v>
      </c>
      <c r="E1409" s="175" t="s">
        <v>8144</v>
      </c>
      <c r="F1409" s="176" t="s">
        <v>8148</v>
      </c>
      <c r="G1409" s="177"/>
      <c r="H1409" s="177"/>
      <c r="I1409" s="176" t="s">
        <v>8137</v>
      </c>
      <c r="J1409" s="178">
        <v>36.633663366336634</v>
      </c>
      <c r="K1409" s="55">
        <v>12</v>
      </c>
      <c r="L1409" s="176" t="s">
        <v>8138</v>
      </c>
      <c r="M1409" s="176" t="s">
        <v>3186</v>
      </c>
      <c r="N1409" s="176" t="s">
        <v>3173</v>
      </c>
      <c r="O1409" s="56">
        <v>1</v>
      </c>
      <c r="P1409" s="176" t="s">
        <v>8139</v>
      </c>
    </row>
    <row r="1410" spans="1:16" ht="20.100000000000001" customHeight="1" x14ac:dyDescent="0.25">
      <c r="A1410" s="175">
        <v>1406</v>
      </c>
      <c r="B1410" s="176" t="s">
        <v>8134</v>
      </c>
      <c r="C1410" s="176" t="s">
        <v>8148</v>
      </c>
      <c r="D1410" s="176" t="s">
        <v>8144</v>
      </c>
      <c r="E1410" s="175" t="s">
        <v>8144</v>
      </c>
      <c r="F1410" s="176" t="s">
        <v>8148</v>
      </c>
      <c r="G1410" s="177"/>
      <c r="H1410" s="177"/>
      <c r="I1410" s="176" t="s">
        <v>8137</v>
      </c>
      <c r="J1410" s="178">
        <v>35.643564356435647</v>
      </c>
      <c r="K1410" s="55">
        <v>12</v>
      </c>
      <c r="L1410" s="176" t="s">
        <v>8138</v>
      </c>
      <c r="M1410" s="176" t="s">
        <v>3186</v>
      </c>
      <c r="N1410" s="176" t="s">
        <v>3173</v>
      </c>
      <c r="O1410" s="56">
        <v>1</v>
      </c>
      <c r="P1410" s="176" t="s">
        <v>8139</v>
      </c>
    </row>
    <row r="1411" spans="1:16" ht="20.100000000000001" customHeight="1" x14ac:dyDescent="0.25">
      <c r="A1411" s="175">
        <v>1407</v>
      </c>
      <c r="B1411" s="176" t="s">
        <v>8134</v>
      </c>
      <c r="C1411" s="176" t="s">
        <v>8148</v>
      </c>
      <c r="D1411" s="176" t="s">
        <v>8144</v>
      </c>
      <c r="E1411" s="175" t="s">
        <v>8144</v>
      </c>
      <c r="F1411" s="176" t="s">
        <v>8148</v>
      </c>
      <c r="G1411" s="177"/>
      <c r="H1411" s="177"/>
      <c r="I1411" s="176" t="s">
        <v>8137</v>
      </c>
      <c r="J1411" s="178">
        <v>28.712871287128714</v>
      </c>
      <c r="K1411" s="55">
        <v>13</v>
      </c>
      <c r="L1411" s="176" t="s">
        <v>8138</v>
      </c>
      <c r="M1411" s="176" t="s">
        <v>3186</v>
      </c>
      <c r="N1411" s="176" t="s">
        <v>3160</v>
      </c>
      <c r="O1411" s="56">
        <v>1</v>
      </c>
      <c r="P1411" s="176" t="s">
        <v>8139</v>
      </c>
    </row>
    <row r="1412" spans="1:16" ht="20.100000000000001" customHeight="1" x14ac:dyDescent="0.25">
      <c r="A1412" s="175">
        <v>1408</v>
      </c>
      <c r="B1412" s="176" t="s">
        <v>8134</v>
      </c>
      <c r="C1412" s="176" t="s">
        <v>8148</v>
      </c>
      <c r="D1412" s="176" t="s">
        <v>8144</v>
      </c>
      <c r="E1412" s="175" t="s">
        <v>8144</v>
      </c>
      <c r="F1412" s="176" t="s">
        <v>8148</v>
      </c>
      <c r="G1412" s="177"/>
      <c r="H1412" s="177"/>
      <c r="I1412" s="176" t="s">
        <v>8137</v>
      </c>
      <c r="J1412" s="178">
        <v>35.643564356435647</v>
      </c>
      <c r="K1412" s="55">
        <v>13</v>
      </c>
      <c r="L1412" s="176" t="s">
        <v>8138</v>
      </c>
      <c r="M1412" s="176" t="s">
        <v>3186</v>
      </c>
      <c r="N1412" s="176" t="s">
        <v>3160</v>
      </c>
      <c r="O1412" s="56">
        <v>1</v>
      </c>
      <c r="P1412" s="176" t="s">
        <v>8139</v>
      </c>
    </row>
    <row r="1413" spans="1:16" ht="20.100000000000001" customHeight="1" x14ac:dyDescent="0.25">
      <c r="A1413" s="175">
        <v>1409</v>
      </c>
      <c r="B1413" s="176" t="s">
        <v>8134</v>
      </c>
      <c r="C1413" s="176" t="s">
        <v>8148</v>
      </c>
      <c r="D1413" s="176" t="s">
        <v>8144</v>
      </c>
      <c r="E1413" s="175" t="s">
        <v>8144</v>
      </c>
      <c r="F1413" s="176" t="s">
        <v>8148</v>
      </c>
      <c r="G1413" s="177"/>
      <c r="H1413" s="177"/>
      <c r="I1413" s="176" t="s">
        <v>8137</v>
      </c>
      <c r="J1413" s="178">
        <v>23.762376237623762</v>
      </c>
      <c r="K1413" s="55">
        <v>13</v>
      </c>
      <c r="L1413" s="176" t="s">
        <v>8138</v>
      </c>
      <c r="M1413" s="176" t="s">
        <v>3186</v>
      </c>
      <c r="N1413" s="176" t="s">
        <v>3160</v>
      </c>
      <c r="O1413" s="56">
        <v>1</v>
      </c>
      <c r="P1413" s="176" t="s">
        <v>8139</v>
      </c>
    </row>
    <row r="1414" spans="1:16" ht="20.100000000000001" customHeight="1" x14ac:dyDescent="0.25">
      <c r="A1414" s="175">
        <v>1410</v>
      </c>
      <c r="B1414" s="176" t="s">
        <v>8134</v>
      </c>
      <c r="C1414" s="176" t="s">
        <v>8148</v>
      </c>
      <c r="D1414" s="176" t="s">
        <v>8144</v>
      </c>
      <c r="E1414" s="175" t="s">
        <v>8144</v>
      </c>
      <c r="F1414" s="176" t="s">
        <v>8148</v>
      </c>
      <c r="G1414" s="177"/>
      <c r="H1414" s="177"/>
      <c r="I1414" s="176" t="s">
        <v>8137</v>
      </c>
      <c r="J1414" s="178">
        <v>23.762376237623762</v>
      </c>
      <c r="K1414" s="55">
        <v>13</v>
      </c>
      <c r="L1414" s="176" t="s">
        <v>8138</v>
      </c>
      <c r="M1414" s="176" t="s">
        <v>3186</v>
      </c>
      <c r="N1414" s="176" t="s">
        <v>3160</v>
      </c>
      <c r="O1414" s="56">
        <v>1</v>
      </c>
      <c r="P1414" s="176" t="s">
        <v>8139</v>
      </c>
    </row>
    <row r="1415" spans="1:16" ht="20.100000000000001" customHeight="1" x14ac:dyDescent="0.25">
      <c r="A1415" s="175">
        <v>1411</v>
      </c>
      <c r="B1415" s="176" t="s">
        <v>8134</v>
      </c>
      <c r="C1415" s="176" t="s">
        <v>8148</v>
      </c>
      <c r="D1415" s="176" t="s">
        <v>8144</v>
      </c>
      <c r="E1415" s="175" t="s">
        <v>8144</v>
      </c>
      <c r="F1415" s="176" t="s">
        <v>8148</v>
      </c>
      <c r="G1415" s="177"/>
      <c r="H1415" s="177"/>
      <c r="I1415" s="176" t="s">
        <v>8137</v>
      </c>
      <c r="J1415" s="178">
        <v>42.574257425742573</v>
      </c>
      <c r="K1415" s="55">
        <v>13</v>
      </c>
      <c r="L1415" s="176" t="s">
        <v>8138</v>
      </c>
      <c r="M1415" s="176" t="s">
        <v>3186</v>
      </c>
      <c r="N1415" s="176" t="s">
        <v>3160</v>
      </c>
      <c r="O1415" s="56">
        <v>1</v>
      </c>
      <c r="P1415" s="176" t="s">
        <v>8139</v>
      </c>
    </row>
    <row r="1416" spans="1:16" ht="20.100000000000001" customHeight="1" x14ac:dyDescent="0.25">
      <c r="A1416" s="175">
        <v>1412</v>
      </c>
      <c r="B1416" s="176" t="s">
        <v>8134</v>
      </c>
      <c r="C1416" s="176" t="s">
        <v>8148</v>
      </c>
      <c r="D1416" s="176" t="s">
        <v>8144</v>
      </c>
      <c r="E1416" s="175" t="s">
        <v>8144</v>
      </c>
      <c r="F1416" s="176" t="s">
        <v>8148</v>
      </c>
      <c r="G1416" s="177"/>
      <c r="H1416" s="177"/>
      <c r="I1416" s="176" t="s">
        <v>8137</v>
      </c>
      <c r="J1416" s="178">
        <v>34.653465346534652</v>
      </c>
      <c r="K1416" s="55">
        <v>13</v>
      </c>
      <c r="L1416" s="176" t="s">
        <v>8138</v>
      </c>
      <c r="M1416" s="176" t="s">
        <v>3186</v>
      </c>
      <c r="N1416" s="176" t="s">
        <v>3160</v>
      </c>
      <c r="O1416" s="56">
        <v>1</v>
      </c>
      <c r="P1416" s="176" t="s">
        <v>8139</v>
      </c>
    </row>
    <row r="1417" spans="1:16" ht="20.100000000000001" customHeight="1" x14ac:dyDescent="0.25">
      <c r="A1417" s="175">
        <v>1413</v>
      </c>
      <c r="B1417" s="176" t="s">
        <v>8134</v>
      </c>
      <c r="C1417" s="176" t="s">
        <v>8148</v>
      </c>
      <c r="D1417" s="176" t="s">
        <v>8144</v>
      </c>
      <c r="E1417" s="175" t="s">
        <v>8144</v>
      </c>
      <c r="F1417" s="176" t="s">
        <v>8148</v>
      </c>
      <c r="G1417" s="177"/>
      <c r="H1417" s="177"/>
      <c r="I1417" s="176" t="s">
        <v>8137</v>
      </c>
      <c r="J1417" s="178">
        <v>31.683168316831683</v>
      </c>
      <c r="K1417" s="55">
        <v>13</v>
      </c>
      <c r="L1417" s="176" t="s">
        <v>8138</v>
      </c>
      <c r="M1417" s="176" t="s">
        <v>3186</v>
      </c>
      <c r="N1417" s="176" t="s">
        <v>3160</v>
      </c>
      <c r="O1417" s="56">
        <v>1</v>
      </c>
      <c r="P1417" s="176" t="s">
        <v>8139</v>
      </c>
    </row>
    <row r="1418" spans="1:16" ht="20.100000000000001" customHeight="1" x14ac:dyDescent="0.25">
      <c r="A1418" s="175">
        <v>1414</v>
      </c>
      <c r="B1418" s="176" t="s">
        <v>8134</v>
      </c>
      <c r="C1418" s="176" t="s">
        <v>8148</v>
      </c>
      <c r="D1418" s="176" t="s">
        <v>8144</v>
      </c>
      <c r="E1418" s="175" t="s">
        <v>8144</v>
      </c>
      <c r="F1418" s="176" t="s">
        <v>8148</v>
      </c>
      <c r="G1418" s="177"/>
      <c r="H1418" s="177"/>
      <c r="I1418" s="176" t="s">
        <v>8137</v>
      </c>
      <c r="J1418" s="178">
        <v>33.663366336633665</v>
      </c>
      <c r="K1418" s="55">
        <v>13</v>
      </c>
      <c r="L1418" s="176" t="s">
        <v>8138</v>
      </c>
      <c r="M1418" s="176" t="s">
        <v>3186</v>
      </c>
      <c r="N1418" s="176" t="s">
        <v>3160</v>
      </c>
      <c r="O1418" s="56">
        <v>1</v>
      </c>
      <c r="P1418" s="176" t="s">
        <v>8139</v>
      </c>
    </row>
    <row r="1419" spans="1:16" ht="20.100000000000001" customHeight="1" x14ac:dyDescent="0.25">
      <c r="A1419" s="175">
        <v>1415</v>
      </c>
      <c r="B1419" s="176" t="s">
        <v>8134</v>
      </c>
      <c r="C1419" s="176" t="s">
        <v>8148</v>
      </c>
      <c r="D1419" s="176" t="s">
        <v>8144</v>
      </c>
      <c r="E1419" s="175" t="s">
        <v>8144</v>
      </c>
      <c r="F1419" s="176" t="s">
        <v>8148</v>
      </c>
      <c r="G1419" s="177"/>
      <c r="H1419" s="177"/>
      <c r="I1419" s="176" t="s">
        <v>8137</v>
      </c>
      <c r="J1419" s="178">
        <v>29.702970297029704</v>
      </c>
      <c r="K1419" s="55">
        <v>13</v>
      </c>
      <c r="L1419" s="176" t="s">
        <v>8138</v>
      </c>
      <c r="M1419" s="176" t="s">
        <v>3186</v>
      </c>
      <c r="N1419" s="176" t="s">
        <v>3160</v>
      </c>
      <c r="O1419" s="56">
        <v>1</v>
      </c>
      <c r="P1419" s="176" t="s">
        <v>8139</v>
      </c>
    </row>
    <row r="1420" spans="1:16" ht="20.100000000000001" customHeight="1" x14ac:dyDescent="0.25">
      <c r="A1420" s="175">
        <v>1416</v>
      </c>
      <c r="B1420" s="176" t="s">
        <v>8134</v>
      </c>
      <c r="C1420" s="176" t="s">
        <v>8148</v>
      </c>
      <c r="D1420" s="176" t="s">
        <v>8144</v>
      </c>
      <c r="E1420" s="175" t="s">
        <v>8144</v>
      </c>
      <c r="F1420" s="176" t="s">
        <v>8148</v>
      </c>
      <c r="G1420" s="177"/>
      <c r="H1420" s="177"/>
      <c r="I1420" s="176" t="s">
        <v>8137</v>
      </c>
      <c r="J1420" s="178">
        <v>22.772277227722771</v>
      </c>
      <c r="K1420" s="55">
        <v>13</v>
      </c>
      <c r="L1420" s="176" t="s">
        <v>8138</v>
      </c>
      <c r="M1420" s="176" t="s">
        <v>3186</v>
      </c>
      <c r="N1420" s="176" t="s">
        <v>3160</v>
      </c>
      <c r="O1420" s="56">
        <v>1</v>
      </c>
      <c r="P1420" s="176" t="s">
        <v>8139</v>
      </c>
    </row>
    <row r="1421" spans="1:16" ht="20.100000000000001" customHeight="1" x14ac:dyDescent="0.25">
      <c r="A1421" s="175">
        <v>1417</v>
      </c>
      <c r="B1421" s="176" t="s">
        <v>8134</v>
      </c>
      <c r="C1421" s="176" t="s">
        <v>8148</v>
      </c>
      <c r="D1421" s="176" t="s">
        <v>8144</v>
      </c>
      <c r="E1421" s="175" t="s">
        <v>8144</v>
      </c>
      <c r="F1421" s="176" t="s">
        <v>8148</v>
      </c>
      <c r="G1421" s="177"/>
      <c r="H1421" s="177"/>
      <c r="I1421" s="176" t="s">
        <v>8137</v>
      </c>
      <c r="J1421" s="178">
        <v>67.32673267326733</v>
      </c>
      <c r="K1421" s="55">
        <v>13</v>
      </c>
      <c r="L1421" s="176" t="s">
        <v>8138</v>
      </c>
      <c r="M1421" s="176" t="s">
        <v>3186</v>
      </c>
      <c r="N1421" s="176" t="s">
        <v>3160</v>
      </c>
      <c r="O1421" s="56">
        <v>1</v>
      </c>
      <c r="P1421" s="176" t="s">
        <v>8139</v>
      </c>
    </row>
    <row r="1422" spans="1:16" ht="20.100000000000001" customHeight="1" x14ac:dyDescent="0.25">
      <c r="A1422" s="175">
        <v>1418</v>
      </c>
      <c r="B1422" s="176" t="s">
        <v>8134</v>
      </c>
      <c r="C1422" s="176" t="s">
        <v>8148</v>
      </c>
      <c r="D1422" s="176" t="s">
        <v>8144</v>
      </c>
      <c r="E1422" s="175" t="s">
        <v>8144</v>
      </c>
      <c r="F1422" s="176" t="s">
        <v>8148</v>
      </c>
      <c r="G1422" s="177"/>
      <c r="H1422" s="177"/>
      <c r="I1422" s="176" t="s">
        <v>8137</v>
      </c>
      <c r="J1422" s="178">
        <v>65.346534653465341</v>
      </c>
      <c r="K1422" s="55">
        <v>13</v>
      </c>
      <c r="L1422" s="176" t="s">
        <v>8138</v>
      </c>
      <c r="M1422" s="176" t="s">
        <v>3186</v>
      </c>
      <c r="N1422" s="176" t="s">
        <v>3160</v>
      </c>
      <c r="O1422" s="56">
        <v>1</v>
      </c>
      <c r="P1422" s="176" t="s">
        <v>8139</v>
      </c>
    </row>
    <row r="1423" spans="1:16" ht="20.100000000000001" customHeight="1" x14ac:dyDescent="0.25">
      <c r="A1423" s="175">
        <v>1419</v>
      </c>
      <c r="B1423" s="176" t="s">
        <v>8134</v>
      </c>
      <c r="C1423" s="176" t="s">
        <v>8148</v>
      </c>
      <c r="D1423" s="176" t="s">
        <v>8144</v>
      </c>
      <c r="E1423" s="175" t="s">
        <v>8144</v>
      </c>
      <c r="F1423" s="176" t="s">
        <v>8148</v>
      </c>
      <c r="G1423" s="177"/>
      <c r="H1423" s="177"/>
      <c r="I1423" s="176" t="s">
        <v>8137</v>
      </c>
      <c r="J1423" s="178">
        <v>68.316831683168317</v>
      </c>
      <c r="K1423" s="55">
        <v>13</v>
      </c>
      <c r="L1423" s="176" t="s">
        <v>8138</v>
      </c>
      <c r="M1423" s="176" t="s">
        <v>3186</v>
      </c>
      <c r="N1423" s="176" t="s">
        <v>3160</v>
      </c>
      <c r="O1423" s="56">
        <v>1</v>
      </c>
      <c r="P1423" s="176" t="s">
        <v>8139</v>
      </c>
    </row>
    <row r="1424" spans="1:16" ht="20.100000000000001" customHeight="1" x14ac:dyDescent="0.25">
      <c r="A1424" s="175">
        <v>1420</v>
      </c>
      <c r="B1424" s="176" t="s">
        <v>8134</v>
      </c>
      <c r="C1424" s="176" t="s">
        <v>8148</v>
      </c>
      <c r="D1424" s="176" t="s">
        <v>8144</v>
      </c>
      <c r="E1424" s="175" t="s">
        <v>8144</v>
      </c>
      <c r="F1424" s="176" t="s">
        <v>8148</v>
      </c>
      <c r="G1424" s="177"/>
      <c r="H1424" s="177"/>
      <c r="I1424" s="176" t="s">
        <v>8137</v>
      </c>
      <c r="J1424" s="178">
        <v>28.712871287128714</v>
      </c>
      <c r="K1424" s="55">
        <v>13</v>
      </c>
      <c r="L1424" s="176" t="s">
        <v>8138</v>
      </c>
      <c r="M1424" s="176" t="s">
        <v>3186</v>
      </c>
      <c r="N1424" s="176" t="s">
        <v>3160</v>
      </c>
      <c r="O1424" s="56">
        <v>1</v>
      </c>
      <c r="P1424" s="176" t="s">
        <v>8139</v>
      </c>
    </row>
    <row r="1425" spans="1:16" ht="20.100000000000001" customHeight="1" x14ac:dyDescent="0.25">
      <c r="A1425" s="175">
        <v>1421</v>
      </c>
      <c r="B1425" s="176" t="s">
        <v>8134</v>
      </c>
      <c r="C1425" s="176" t="s">
        <v>8148</v>
      </c>
      <c r="D1425" s="176" t="s">
        <v>8144</v>
      </c>
      <c r="E1425" s="175" t="s">
        <v>8144</v>
      </c>
      <c r="F1425" s="176" t="s">
        <v>8148</v>
      </c>
      <c r="G1425" s="177"/>
      <c r="H1425" s="177"/>
      <c r="I1425" s="176" t="s">
        <v>8137</v>
      </c>
      <c r="J1425" s="178">
        <v>34.653465346534652</v>
      </c>
      <c r="K1425" s="55">
        <v>13</v>
      </c>
      <c r="L1425" s="176" t="s">
        <v>8138</v>
      </c>
      <c r="M1425" s="176" t="s">
        <v>3186</v>
      </c>
      <c r="N1425" s="176" t="s">
        <v>3160</v>
      </c>
      <c r="O1425" s="56">
        <v>1</v>
      </c>
      <c r="P1425" s="176" t="s">
        <v>8139</v>
      </c>
    </row>
    <row r="1426" spans="1:16" ht="20.100000000000001" customHeight="1" x14ac:dyDescent="0.25">
      <c r="A1426" s="175">
        <v>1422</v>
      </c>
      <c r="B1426" s="176" t="s">
        <v>8134</v>
      </c>
      <c r="C1426" s="176" t="s">
        <v>8148</v>
      </c>
      <c r="D1426" s="176" t="s">
        <v>8144</v>
      </c>
      <c r="E1426" s="175" t="s">
        <v>8144</v>
      </c>
      <c r="F1426" s="176" t="s">
        <v>8148</v>
      </c>
      <c r="G1426" s="177"/>
      <c r="H1426" s="177"/>
      <c r="I1426" s="176" t="s">
        <v>8137</v>
      </c>
      <c r="J1426" s="178">
        <v>28.712871287128714</v>
      </c>
      <c r="K1426" s="55">
        <v>13</v>
      </c>
      <c r="L1426" s="176" t="s">
        <v>8138</v>
      </c>
      <c r="M1426" s="176" t="s">
        <v>3186</v>
      </c>
      <c r="N1426" s="176" t="s">
        <v>3160</v>
      </c>
      <c r="O1426" s="56">
        <v>1</v>
      </c>
      <c r="P1426" s="176" t="s">
        <v>8139</v>
      </c>
    </row>
    <row r="1427" spans="1:16" ht="20.100000000000001" customHeight="1" x14ac:dyDescent="0.25">
      <c r="A1427" s="175">
        <v>1423</v>
      </c>
      <c r="B1427" s="176" t="s">
        <v>8134</v>
      </c>
      <c r="C1427" s="176" t="s">
        <v>8148</v>
      </c>
      <c r="D1427" s="176" t="s">
        <v>8144</v>
      </c>
      <c r="E1427" s="175" t="s">
        <v>8144</v>
      </c>
      <c r="F1427" s="176" t="s">
        <v>8148</v>
      </c>
      <c r="G1427" s="177"/>
      <c r="H1427" s="177"/>
      <c r="I1427" s="176" t="s">
        <v>8137</v>
      </c>
      <c r="J1427" s="178">
        <v>27.722772277227723</v>
      </c>
      <c r="K1427" s="55">
        <v>13</v>
      </c>
      <c r="L1427" s="176" t="s">
        <v>8138</v>
      </c>
      <c r="M1427" s="176" t="s">
        <v>3186</v>
      </c>
      <c r="N1427" s="176" t="s">
        <v>3160</v>
      </c>
      <c r="O1427" s="56">
        <v>1</v>
      </c>
      <c r="P1427" s="176" t="s">
        <v>8139</v>
      </c>
    </row>
    <row r="1428" spans="1:16" ht="20.100000000000001" customHeight="1" x14ac:dyDescent="0.25">
      <c r="A1428" s="175">
        <v>1424</v>
      </c>
      <c r="B1428" s="176" t="s">
        <v>8134</v>
      </c>
      <c r="C1428" s="176" t="s">
        <v>8148</v>
      </c>
      <c r="D1428" s="176" t="s">
        <v>8144</v>
      </c>
      <c r="E1428" s="175" t="s">
        <v>8144</v>
      </c>
      <c r="F1428" s="176" t="s">
        <v>8148</v>
      </c>
      <c r="G1428" s="177"/>
      <c r="H1428" s="177"/>
      <c r="I1428" s="176" t="s">
        <v>8137</v>
      </c>
      <c r="J1428" s="178">
        <v>50.495049504950494</v>
      </c>
      <c r="K1428" s="55">
        <v>13</v>
      </c>
      <c r="L1428" s="176" t="s">
        <v>8138</v>
      </c>
      <c r="M1428" s="176" t="s">
        <v>3186</v>
      </c>
      <c r="N1428" s="176" t="s">
        <v>3160</v>
      </c>
      <c r="O1428" s="56">
        <v>1</v>
      </c>
      <c r="P1428" s="176" t="s">
        <v>8139</v>
      </c>
    </row>
    <row r="1429" spans="1:16" ht="20.100000000000001" customHeight="1" x14ac:dyDescent="0.25">
      <c r="A1429" s="175">
        <v>1425</v>
      </c>
      <c r="B1429" s="176" t="s">
        <v>8134</v>
      </c>
      <c r="C1429" s="176" t="s">
        <v>8148</v>
      </c>
      <c r="D1429" s="176" t="s">
        <v>8144</v>
      </c>
      <c r="E1429" s="175" t="s">
        <v>8144</v>
      </c>
      <c r="F1429" s="176" t="s">
        <v>8148</v>
      </c>
      <c r="G1429" s="177"/>
      <c r="H1429" s="177"/>
      <c r="I1429" s="176" t="s">
        <v>8137</v>
      </c>
      <c r="J1429" s="178">
        <v>20.792079207920793</v>
      </c>
      <c r="K1429" s="55">
        <v>13</v>
      </c>
      <c r="L1429" s="176" t="s">
        <v>8138</v>
      </c>
      <c r="M1429" s="176" t="s">
        <v>3186</v>
      </c>
      <c r="N1429" s="176" t="s">
        <v>3160</v>
      </c>
      <c r="O1429" s="56">
        <v>1</v>
      </c>
      <c r="P1429" s="176" t="s">
        <v>8139</v>
      </c>
    </row>
    <row r="1430" spans="1:16" ht="20.100000000000001" customHeight="1" x14ac:dyDescent="0.25">
      <c r="A1430" s="175">
        <v>1426</v>
      </c>
      <c r="B1430" s="176" t="s">
        <v>8134</v>
      </c>
      <c r="C1430" s="176" t="s">
        <v>8148</v>
      </c>
      <c r="D1430" s="176" t="s">
        <v>8144</v>
      </c>
      <c r="E1430" s="175" t="s">
        <v>8144</v>
      </c>
      <c r="F1430" s="176" t="s">
        <v>8148</v>
      </c>
      <c r="G1430" s="177"/>
      <c r="H1430" s="177"/>
      <c r="I1430" s="176" t="s">
        <v>8137</v>
      </c>
      <c r="J1430" s="178">
        <v>34.653465346534652</v>
      </c>
      <c r="K1430" s="55">
        <v>13</v>
      </c>
      <c r="L1430" s="176" t="s">
        <v>8138</v>
      </c>
      <c r="M1430" s="176" t="s">
        <v>3186</v>
      </c>
      <c r="N1430" s="176" t="s">
        <v>3160</v>
      </c>
      <c r="O1430" s="56">
        <v>1</v>
      </c>
      <c r="P1430" s="176" t="s">
        <v>8139</v>
      </c>
    </row>
    <row r="1431" spans="1:16" ht="20.100000000000001" customHeight="1" x14ac:dyDescent="0.25">
      <c r="A1431" s="175">
        <v>1427</v>
      </c>
      <c r="B1431" s="176" t="s">
        <v>8134</v>
      </c>
      <c r="C1431" s="176" t="s">
        <v>8148</v>
      </c>
      <c r="D1431" s="176" t="s">
        <v>8144</v>
      </c>
      <c r="E1431" s="175" t="s">
        <v>8144</v>
      </c>
      <c r="F1431" s="176" t="s">
        <v>8148</v>
      </c>
      <c r="G1431" s="177"/>
      <c r="H1431" s="177"/>
      <c r="I1431" s="176" t="s">
        <v>8137</v>
      </c>
      <c r="J1431" s="178">
        <v>29.702970297029704</v>
      </c>
      <c r="K1431" s="55">
        <v>13</v>
      </c>
      <c r="L1431" s="176" t="s">
        <v>8138</v>
      </c>
      <c r="M1431" s="176" t="s">
        <v>3186</v>
      </c>
      <c r="N1431" s="176" t="s">
        <v>3160</v>
      </c>
      <c r="O1431" s="56">
        <v>1</v>
      </c>
      <c r="P1431" s="176" t="s">
        <v>8139</v>
      </c>
    </row>
    <row r="1432" spans="1:16" ht="20.100000000000001" customHeight="1" x14ac:dyDescent="0.25">
      <c r="A1432" s="175">
        <v>1428</v>
      </c>
      <c r="B1432" s="176" t="s">
        <v>8134</v>
      </c>
      <c r="C1432" s="176" t="s">
        <v>8148</v>
      </c>
      <c r="D1432" s="176" t="s">
        <v>8144</v>
      </c>
      <c r="E1432" s="175" t="s">
        <v>8144</v>
      </c>
      <c r="F1432" s="176" t="s">
        <v>8148</v>
      </c>
      <c r="G1432" s="177"/>
      <c r="H1432" s="177"/>
      <c r="I1432" s="176" t="s">
        <v>8137</v>
      </c>
      <c r="J1432" s="178">
        <v>54.455445544554458</v>
      </c>
      <c r="K1432" s="55">
        <v>13</v>
      </c>
      <c r="L1432" s="176" t="s">
        <v>8138</v>
      </c>
      <c r="M1432" s="176" t="s">
        <v>3186</v>
      </c>
      <c r="N1432" s="176" t="s">
        <v>3160</v>
      </c>
      <c r="O1432" s="56">
        <v>1</v>
      </c>
      <c r="P1432" s="176" t="s">
        <v>8139</v>
      </c>
    </row>
    <row r="1433" spans="1:16" ht="20.100000000000001" customHeight="1" x14ac:dyDescent="0.25">
      <c r="A1433" s="175">
        <v>1429</v>
      </c>
      <c r="B1433" s="176" t="s">
        <v>8134</v>
      </c>
      <c r="C1433" s="176" t="s">
        <v>8148</v>
      </c>
      <c r="D1433" s="176" t="s">
        <v>8144</v>
      </c>
      <c r="E1433" s="175" t="s">
        <v>8144</v>
      </c>
      <c r="F1433" s="176" t="s">
        <v>8148</v>
      </c>
      <c r="G1433" s="177"/>
      <c r="H1433" s="177"/>
      <c r="I1433" s="176" t="s">
        <v>8137</v>
      </c>
      <c r="J1433" s="178">
        <v>66.336633663366342</v>
      </c>
      <c r="K1433" s="55">
        <v>13</v>
      </c>
      <c r="L1433" s="176" t="s">
        <v>8138</v>
      </c>
      <c r="M1433" s="176" t="s">
        <v>3186</v>
      </c>
      <c r="N1433" s="176" t="s">
        <v>3160</v>
      </c>
      <c r="O1433" s="56">
        <v>1</v>
      </c>
      <c r="P1433" s="176" t="s">
        <v>8139</v>
      </c>
    </row>
    <row r="1434" spans="1:16" ht="20.100000000000001" customHeight="1" x14ac:dyDescent="0.25">
      <c r="A1434" s="175">
        <v>1430</v>
      </c>
      <c r="B1434" s="176" t="s">
        <v>8134</v>
      </c>
      <c r="C1434" s="176" t="s">
        <v>8148</v>
      </c>
      <c r="D1434" s="176" t="s">
        <v>8144</v>
      </c>
      <c r="E1434" s="175" t="s">
        <v>8144</v>
      </c>
      <c r="F1434" s="176" t="s">
        <v>8148</v>
      </c>
      <c r="G1434" s="177"/>
      <c r="H1434" s="177"/>
      <c r="I1434" s="176" t="s">
        <v>8137</v>
      </c>
      <c r="J1434" s="178">
        <v>44.554455445544555</v>
      </c>
      <c r="K1434" s="55">
        <v>13</v>
      </c>
      <c r="L1434" s="176" t="s">
        <v>8138</v>
      </c>
      <c r="M1434" s="176" t="s">
        <v>3186</v>
      </c>
      <c r="N1434" s="176" t="s">
        <v>3160</v>
      </c>
      <c r="O1434" s="56">
        <v>1</v>
      </c>
      <c r="P1434" s="176" t="s">
        <v>8139</v>
      </c>
    </row>
    <row r="1435" spans="1:16" ht="20.100000000000001" customHeight="1" x14ac:dyDescent="0.25">
      <c r="A1435" s="175">
        <v>1431</v>
      </c>
      <c r="B1435" s="176" t="s">
        <v>8134</v>
      </c>
      <c r="C1435" s="176" t="s">
        <v>8148</v>
      </c>
      <c r="D1435" s="176" t="s">
        <v>8144</v>
      </c>
      <c r="E1435" s="175" t="s">
        <v>8144</v>
      </c>
      <c r="F1435" s="176" t="s">
        <v>8148</v>
      </c>
      <c r="G1435" s="177"/>
      <c r="H1435" s="177"/>
      <c r="I1435" s="176" t="s">
        <v>8137</v>
      </c>
      <c r="J1435" s="178">
        <v>15.841584158415841</v>
      </c>
      <c r="K1435" s="55">
        <v>13</v>
      </c>
      <c r="L1435" s="176" t="s">
        <v>8138</v>
      </c>
      <c r="M1435" s="176" t="s">
        <v>3186</v>
      </c>
      <c r="N1435" s="176" t="s">
        <v>3160</v>
      </c>
      <c r="O1435" s="56">
        <v>1</v>
      </c>
      <c r="P1435" s="176" t="s">
        <v>8139</v>
      </c>
    </row>
    <row r="1436" spans="1:16" ht="20.100000000000001" customHeight="1" x14ac:dyDescent="0.25">
      <c r="A1436" s="175">
        <v>1432</v>
      </c>
      <c r="B1436" s="176" t="s">
        <v>8134</v>
      </c>
      <c r="C1436" s="176" t="s">
        <v>8148</v>
      </c>
      <c r="D1436" s="176" t="s">
        <v>8144</v>
      </c>
      <c r="E1436" s="175" t="s">
        <v>8144</v>
      </c>
      <c r="F1436" s="176" t="s">
        <v>8148</v>
      </c>
      <c r="G1436" s="177"/>
      <c r="H1436" s="177"/>
      <c r="I1436" s="176" t="s">
        <v>8137</v>
      </c>
      <c r="J1436" s="178">
        <v>26.732673267326732</v>
      </c>
      <c r="K1436" s="55">
        <v>13</v>
      </c>
      <c r="L1436" s="176" t="s">
        <v>8138</v>
      </c>
      <c r="M1436" s="176" t="s">
        <v>3186</v>
      </c>
      <c r="N1436" s="176" t="s">
        <v>3160</v>
      </c>
      <c r="O1436" s="56">
        <v>1</v>
      </c>
      <c r="P1436" s="176" t="s">
        <v>8139</v>
      </c>
    </row>
    <row r="1437" spans="1:16" ht="20.100000000000001" customHeight="1" x14ac:dyDescent="0.25">
      <c r="A1437" s="175">
        <v>1433</v>
      </c>
      <c r="B1437" s="176" t="s">
        <v>8134</v>
      </c>
      <c r="C1437" s="176" t="s">
        <v>8148</v>
      </c>
      <c r="D1437" s="176" t="s">
        <v>8144</v>
      </c>
      <c r="E1437" s="175" t="s">
        <v>8144</v>
      </c>
      <c r="F1437" s="176" t="s">
        <v>8148</v>
      </c>
      <c r="G1437" s="177"/>
      <c r="H1437" s="177"/>
      <c r="I1437" s="176" t="s">
        <v>8137</v>
      </c>
      <c r="J1437" s="178">
        <v>45.544554455445542</v>
      </c>
      <c r="K1437" s="55">
        <v>13</v>
      </c>
      <c r="L1437" s="176" t="s">
        <v>8138</v>
      </c>
      <c r="M1437" s="176" t="s">
        <v>3186</v>
      </c>
      <c r="N1437" s="176" t="s">
        <v>3160</v>
      </c>
      <c r="O1437" s="56">
        <v>1</v>
      </c>
      <c r="P1437" s="176" t="s">
        <v>8139</v>
      </c>
    </row>
    <row r="1438" spans="1:16" ht="20.100000000000001" customHeight="1" x14ac:dyDescent="0.25">
      <c r="A1438" s="175">
        <v>1434</v>
      </c>
      <c r="B1438" s="176" t="s">
        <v>8134</v>
      </c>
      <c r="C1438" s="176" t="s">
        <v>8148</v>
      </c>
      <c r="D1438" s="176" t="s">
        <v>8144</v>
      </c>
      <c r="E1438" s="175" t="s">
        <v>8144</v>
      </c>
      <c r="F1438" s="176" t="s">
        <v>8148</v>
      </c>
      <c r="G1438" s="177"/>
      <c r="H1438" s="177"/>
      <c r="I1438" s="176" t="s">
        <v>8137</v>
      </c>
      <c r="J1438" s="178">
        <v>39.603960396039604</v>
      </c>
      <c r="K1438" s="55">
        <v>13</v>
      </c>
      <c r="L1438" s="176" t="s">
        <v>8138</v>
      </c>
      <c r="M1438" s="176" t="s">
        <v>3186</v>
      </c>
      <c r="N1438" s="176" t="s">
        <v>3160</v>
      </c>
      <c r="O1438" s="56">
        <v>1</v>
      </c>
      <c r="P1438" s="176" t="s">
        <v>8139</v>
      </c>
    </row>
    <row r="1439" spans="1:16" ht="20.100000000000001" customHeight="1" x14ac:dyDescent="0.25">
      <c r="A1439" s="175">
        <v>1435</v>
      </c>
      <c r="B1439" s="176" t="s">
        <v>8134</v>
      </c>
      <c r="C1439" s="176" t="s">
        <v>8148</v>
      </c>
      <c r="D1439" s="176" t="s">
        <v>8144</v>
      </c>
      <c r="E1439" s="175" t="s">
        <v>8144</v>
      </c>
      <c r="F1439" s="176" t="s">
        <v>8148</v>
      </c>
      <c r="G1439" s="177"/>
      <c r="H1439" s="177"/>
      <c r="I1439" s="176" t="s">
        <v>8137</v>
      </c>
      <c r="J1439" s="178">
        <v>10.891089108910892</v>
      </c>
      <c r="K1439" s="55">
        <v>12</v>
      </c>
      <c r="L1439" s="176" t="s">
        <v>8138</v>
      </c>
      <c r="M1439" s="176" t="s">
        <v>3186</v>
      </c>
      <c r="N1439" s="176" t="s">
        <v>3173</v>
      </c>
      <c r="O1439" s="56">
        <v>1</v>
      </c>
      <c r="P1439" s="176" t="s">
        <v>8139</v>
      </c>
    </row>
    <row r="1440" spans="1:16" ht="20.100000000000001" customHeight="1" x14ac:dyDescent="0.25">
      <c r="A1440" s="175">
        <v>1436</v>
      </c>
      <c r="B1440" s="176" t="s">
        <v>8134</v>
      </c>
      <c r="C1440" s="176" t="s">
        <v>8149</v>
      </c>
      <c r="D1440" s="176" t="s">
        <v>8144</v>
      </c>
      <c r="E1440" s="176" t="s">
        <v>8144</v>
      </c>
      <c r="F1440" s="176" t="s">
        <v>8149</v>
      </c>
      <c r="G1440" s="177"/>
      <c r="H1440" s="177"/>
      <c r="I1440" s="176" t="s">
        <v>8137</v>
      </c>
      <c r="J1440" s="178">
        <v>22.772277227722771</v>
      </c>
      <c r="K1440" s="55">
        <v>12</v>
      </c>
      <c r="L1440" s="176" t="s">
        <v>8138</v>
      </c>
      <c r="M1440" s="176" t="s">
        <v>3186</v>
      </c>
      <c r="N1440" s="176" t="s">
        <v>3173</v>
      </c>
      <c r="O1440" s="56">
        <v>1</v>
      </c>
      <c r="P1440" s="176" t="s">
        <v>8139</v>
      </c>
    </row>
    <row r="1441" spans="1:16" ht="20.100000000000001" customHeight="1" x14ac:dyDescent="0.25">
      <c r="A1441" s="175">
        <v>1437</v>
      </c>
      <c r="B1441" s="176" t="s">
        <v>8134</v>
      </c>
      <c r="C1441" s="176" t="s">
        <v>8149</v>
      </c>
      <c r="D1441" s="176" t="s">
        <v>8144</v>
      </c>
      <c r="E1441" s="176" t="s">
        <v>8144</v>
      </c>
      <c r="F1441" s="176" t="s">
        <v>8149</v>
      </c>
      <c r="G1441" s="177"/>
      <c r="H1441" s="177"/>
      <c r="I1441" s="176" t="s">
        <v>8137</v>
      </c>
      <c r="J1441" s="178">
        <v>22.772277227722771</v>
      </c>
      <c r="K1441" s="55">
        <v>13</v>
      </c>
      <c r="L1441" s="176" t="s">
        <v>8138</v>
      </c>
      <c r="M1441" s="176" t="s">
        <v>3186</v>
      </c>
      <c r="N1441" s="176" t="s">
        <v>3160</v>
      </c>
      <c r="O1441" s="56">
        <v>1</v>
      </c>
      <c r="P1441" s="176" t="s">
        <v>8139</v>
      </c>
    </row>
    <row r="1442" spans="1:16" ht="20.100000000000001" customHeight="1" x14ac:dyDescent="0.25">
      <c r="A1442" s="175">
        <v>1438</v>
      </c>
      <c r="B1442" s="176" t="s">
        <v>8134</v>
      </c>
      <c r="C1442" s="176" t="s">
        <v>8149</v>
      </c>
      <c r="D1442" s="176" t="s">
        <v>8144</v>
      </c>
      <c r="E1442" s="176" t="s">
        <v>8144</v>
      </c>
      <c r="F1442" s="176" t="s">
        <v>8149</v>
      </c>
      <c r="G1442" s="177"/>
      <c r="H1442" s="177"/>
      <c r="I1442" s="176" t="s">
        <v>8137</v>
      </c>
      <c r="J1442" s="178">
        <v>11.881188118811881</v>
      </c>
      <c r="K1442" s="55">
        <v>13</v>
      </c>
      <c r="L1442" s="176" t="s">
        <v>8138</v>
      </c>
      <c r="M1442" s="176" t="s">
        <v>3186</v>
      </c>
      <c r="N1442" s="176" t="s">
        <v>3160</v>
      </c>
      <c r="O1442" s="56">
        <v>1</v>
      </c>
      <c r="P1442" s="176" t="s">
        <v>8139</v>
      </c>
    </row>
    <row r="1443" spans="1:16" ht="20.100000000000001" customHeight="1" x14ac:dyDescent="0.25">
      <c r="A1443" s="175">
        <v>1439</v>
      </c>
      <c r="B1443" s="176" t="s">
        <v>8134</v>
      </c>
      <c r="C1443" s="176" t="s">
        <v>8149</v>
      </c>
      <c r="D1443" s="176" t="s">
        <v>8144</v>
      </c>
      <c r="E1443" s="176" t="s">
        <v>8144</v>
      </c>
      <c r="F1443" s="176" t="s">
        <v>8149</v>
      </c>
      <c r="G1443" s="177"/>
      <c r="H1443" s="177"/>
      <c r="I1443" s="176" t="s">
        <v>8137</v>
      </c>
      <c r="J1443" s="178">
        <v>37.623762376237622</v>
      </c>
      <c r="K1443" s="55">
        <v>13</v>
      </c>
      <c r="L1443" s="176" t="s">
        <v>8138</v>
      </c>
      <c r="M1443" s="176" t="s">
        <v>3186</v>
      </c>
      <c r="N1443" s="176" t="s">
        <v>3160</v>
      </c>
      <c r="O1443" s="56">
        <v>1</v>
      </c>
      <c r="P1443" s="176" t="s">
        <v>8139</v>
      </c>
    </row>
    <row r="1444" spans="1:16" ht="20.100000000000001" customHeight="1" x14ac:dyDescent="0.25">
      <c r="A1444" s="175">
        <v>1440</v>
      </c>
      <c r="B1444" s="176" t="s">
        <v>8134</v>
      </c>
      <c r="C1444" s="176" t="s">
        <v>8149</v>
      </c>
      <c r="D1444" s="176" t="s">
        <v>8144</v>
      </c>
      <c r="E1444" s="176" t="s">
        <v>8144</v>
      </c>
      <c r="F1444" s="176" t="s">
        <v>8149</v>
      </c>
      <c r="G1444" s="177"/>
      <c r="H1444" s="177"/>
      <c r="I1444" s="176" t="s">
        <v>8137</v>
      </c>
      <c r="J1444" s="178">
        <v>31.683168316831683</v>
      </c>
      <c r="K1444" s="55">
        <v>13</v>
      </c>
      <c r="L1444" s="176" t="s">
        <v>8138</v>
      </c>
      <c r="M1444" s="176" t="s">
        <v>3186</v>
      </c>
      <c r="N1444" s="176" t="s">
        <v>3160</v>
      </c>
      <c r="O1444" s="56">
        <v>1</v>
      </c>
      <c r="P1444" s="176" t="s">
        <v>8139</v>
      </c>
    </row>
    <row r="1445" spans="1:16" ht="20.100000000000001" customHeight="1" x14ac:dyDescent="0.25">
      <c r="A1445" s="175">
        <v>1441</v>
      </c>
      <c r="B1445" s="176" t="s">
        <v>8134</v>
      </c>
      <c r="C1445" s="176" t="s">
        <v>8149</v>
      </c>
      <c r="D1445" s="176" t="s">
        <v>8144</v>
      </c>
      <c r="E1445" s="176" t="s">
        <v>8144</v>
      </c>
      <c r="F1445" s="176" t="s">
        <v>8149</v>
      </c>
      <c r="G1445" s="177"/>
      <c r="H1445" s="177"/>
      <c r="I1445" s="176" t="s">
        <v>8137</v>
      </c>
      <c r="J1445" s="178">
        <v>27.722772277227723</v>
      </c>
      <c r="K1445" s="55">
        <v>13</v>
      </c>
      <c r="L1445" s="176" t="s">
        <v>8138</v>
      </c>
      <c r="M1445" s="176" t="s">
        <v>3186</v>
      </c>
      <c r="N1445" s="176" t="s">
        <v>3160</v>
      </c>
      <c r="O1445" s="56">
        <v>1</v>
      </c>
      <c r="P1445" s="176" t="s">
        <v>8139</v>
      </c>
    </row>
    <row r="1446" spans="1:16" ht="20.100000000000001" customHeight="1" x14ac:dyDescent="0.25">
      <c r="A1446" s="175">
        <v>1442</v>
      </c>
      <c r="B1446" s="176" t="s">
        <v>8134</v>
      </c>
      <c r="C1446" s="176" t="s">
        <v>8149</v>
      </c>
      <c r="D1446" s="176" t="s">
        <v>8144</v>
      </c>
      <c r="E1446" s="176" t="s">
        <v>8144</v>
      </c>
      <c r="F1446" s="176" t="s">
        <v>8149</v>
      </c>
      <c r="G1446" s="177"/>
      <c r="H1446" s="177"/>
      <c r="I1446" s="176" t="s">
        <v>8137</v>
      </c>
      <c r="J1446" s="178">
        <v>64.356435643564353</v>
      </c>
      <c r="K1446" s="55">
        <v>13</v>
      </c>
      <c r="L1446" s="176" t="s">
        <v>8138</v>
      </c>
      <c r="M1446" s="176" t="s">
        <v>3186</v>
      </c>
      <c r="N1446" s="176" t="s">
        <v>3160</v>
      </c>
      <c r="O1446" s="56">
        <v>1</v>
      </c>
      <c r="P1446" s="176" t="s">
        <v>8139</v>
      </c>
    </row>
    <row r="1447" spans="1:16" ht="20.100000000000001" customHeight="1" x14ac:dyDescent="0.25">
      <c r="A1447" s="175">
        <v>1443</v>
      </c>
      <c r="B1447" s="176" t="s">
        <v>8134</v>
      </c>
      <c r="C1447" s="176" t="s">
        <v>8149</v>
      </c>
      <c r="D1447" s="176" t="s">
        <v>8144</v>
      </c>
      <c r="E1447" s="176" t="s">
        <v>8144</v>
      </c>
      <c r="F1447" s="176" t="s">
        <v>8149</v>
      </c>
      <c r="G1447" s="177"/>
      <c r="H1447" s="177"/>
      <c r="I1447" s="176" t="s">
        <v>8137</v>
      </c>
      <c r="J1447" s="178">
        <v>42.574257425742573</v>
      </c>
      <c r="K1447" s="55">
        <v>13</v>
      </c>
      <c r="L1447" s="176" t="s">
        <v>8138</v>
      </c>
      <c r="M1447" s="176" t="s">
        <v>3186</v>
      </c>
      <c r="N1447" s="176" t="s">
        <v>3160</v>
      </c>
      <c r="O1447" s="56">
        <v>1</v>
      </c>
      <c r="P1447" s="176" t="s">
        <v>8139</v>
      </c>
    </row>
    <row r="1448" spans="1:16" ht="20.100000000000001" customHeight="1" x14ac:dyDescent="0.25">
      <c r="A1448" s="175">
        <v>1444</v>
      </c>
      <c r="B1448" s="176" t="s">
        <v>8134</v>
      </c>
      <c r="C1448" s="176" t="s">
        <v>8149</v>
      </c>
      <c r="D1448" s="176" t="s">
        <v>8144</v>
      </c>
      <c r="E1448" s="176" t="s">
        <v>8144</v>
      </c>
      <c r="F1448" s="176" t="s">
        <v>8149</v>
      </c>
      <c r="G1448" s="177"/>
      <c r="H1448" s="177"/>
      <c r="I1448" s="176" t="s">
        <v>8137</v>
      </c>
      <c r="J1448" s="178">
        <v>35.643564356435647</v>
      </c>
      <c r="K1448" s="55">
        <v>13</v>
      </c>
      <c r="L1448" s="176" t="s">
        <v>8138</v>
      </c>
      <c r="M1448" s="176" t="s">
        <v>3186</v>
      </c>
      <c r="N1448" s="176" t="s">
        <v>3160</v>
      </c>
      <c r="O1448" s="56">
        <v>1</v>
      </c>
      <c r="P1448" s="176" t="s">
        <v>8139</v>
      </c>
    </row>
    <row r="1449" spans="1:16" ht="20.100000000000001" customHeight="1" x14ac:dyDescent="0.25">
      <c r="A1449" s="175">
        <v>1445</v>
      </c>
      <c r="B1449" s="176" t="s">
        <v>8134</v>
      </c>
      <c r="C1449" s="176" t="s">
        <v>8149</v>
      </c>
      <c r="D1449" s="176" t="s">
        <v>8144</v>
      </c>
      <c r="E1449" s="176" t="s">
        <v>8144</v>
      </c>
      <c r="F1449" s="176" t="s">
        <v>8149</v>
      </c>
      <c r="G1449" s="177"/>
      <c r="H1449" s="177"/>
      <c r="I1449" s="176" t="s">
        <v>8137</v>
      </c>
      <c r="J1449" s="178">
        <v>37.623762376237622</v>
      </c>
      <c r="K1449" s="55">
        <v>13</v>
      </c>
      <c r="L1449" s="176" t="s">
        <v>8138</v>
      </c>
      <c r="M1449" s="176" t="s">
        <v>3186</v>
      </c>
      <c r="N1449" s="176" t="s">
        <v>3160</v>
      </c>
      <c r="O1449" s="56">
        <v>1</v>
      </c>
      <c r="P1449" s="176" t="s">
        <v>8139</v>
      </c>
    </row>
    <row r="1450" spans="1:16" ht="20.100000000000001" customHeight="1" x14ac:dyDescent="0.25">
      <c r="A1450" s="175">
        <v>1446</v>
      </c>
      <c r="B1450" s="176" t="s">
        <v>8134</v>
      </c>
      <c r="C1450" s="176" t="s">
        <v>8149</v>
      </c>
      <c r="D1450" s="176" t="s">
        <v>8144</v>
      </c>
      <c r="E1450" s="176" t="s">
        <v>8144</v>
      </c>
      <c r="F1450" s="176" t="s">
        <v>8149</v>
      </c>
      <c r="G1450" s="177"/>
      <c r="H1450" s="177"/>
      <c r="I1450" s="176" t="s">
        <v>8137</v>
      </c>
      <c r="J1450" s="178">
        <v>26.732673267326732</v>
      </c>
      <c r="K1450" s="55">
        <v>13</v>
      </c>
      <c r="L1450" s="176" t="s">
        <v>8138</v>
      </c>
      <c r="M1450" s="176" t="s">
        <v>3186</v>
      </c>
      <c r="N1450" s="176" t="s">
        <v>3160</v>
      </c>
      <c r="O1450" s="56">
        <v>1</v>
      </c>
      <c r="P1450" s="176" t="s">
        <v>8139</v>
      </c>
    </row>
    <row r="1451" spans="1:16" ht="20.100000000000001" customHeight="1" x14ac:dyDescent="0.25">
      <c r="A1451" s="175">
        <v>1447</v>
      </c>
      <c r="B1451" s="176" t="s">
        <v>8134</v>
      </c>
      <c r="C1451" s="176" t="s">
        <v>8149</v>
      </c>
      <c r="D1451" s="176" t="s">
        <v>8144</v>
      </c>
      <c r="E1451" s="176" t="s">
        <v>8144</v>
      </c>
      <c r="F1451" s="176" t="s">
        <v>8149</v>
      </c>
      <c r="G1451" s="177"/>
      <c r="H1451" s="177"/>
      <c r="I1451" s="176" t="s">
        <v>8137</v>
      </c>
      <c r="J1451" s="178">
        <v>33.663366336633665</v>
      </c>
      <c r="K1451" s="55">
        <v>13</v>
      </c>
      <c r="L1451" s="176" t="s">
        <v>8138</v>
      </c>
      <c r="M1451" s="176" t="s">
        <v>3186</v>
      </c>
      <c r="N1451" s="176" t="s">
        <v>3160</v>
      </c>
      <c r="O1451" s="56">
        <v>1</v>
      </c>
      <c r="P1451" s="176" t="s">
        <v>8139</v>
      </c>
    </row>
    <row r="1452" spans="1:16" ht="20.100000000000001" customHeight="1" x14ac:dyDescent="0.25">
      <c r="A1452" s="175">
        <v>1448</v>
      </c>
      <c r="B1452" s="176" t="s">
        <v>8134</v>
      </c>
      <c r="C1452" s="176" t="s">
        <v>8149</v>
      </c>
      <c r="D1452" s="176" t="s">
        <v>8144</v>
      </c>
      <c r="E1452" s="176" t="s">
        <v>8144</v>
      </c>
      <c r="F1452" s="176" t="s">
        <v>8149</v>
      </c>
      <c r="G1452" s="177"/>
      <c r="H1452" s="177"/>
      <c r="I1452" s="176" t="s">
        <v>8137</v>
      </c>
      <c r="J1452" s="178">
        <v>35.643564356435647</v>
      </c>
      <c r="K1452" s="55">
        <v>13</v>
      </c>
      <c r="L1452" s="176" t="s">
        <v>8138</v>
      </c>
      <c r="M1452" s="176" t="s">
        <v>3186</v>
      </c>
      <c r="N1452" s="176" t="s">
        <v>3160</v>
      </c>
      <c r="O1452" s="56">
        <v>1</v>
      </c>
      <c r="P1452" s="176" t="s">
        <v>8139</v>
      </c>
    </row>
    <row r="1453" spans="1:16" ht="20.100000000000001" customHeight="1" x14ac:dyDescent="0.25">
      <c r="A1453" s="175">
        <v>1449</v>
      </c>
      <c r="B1453" s="176" t="s">
        <v>8134</v>
      </c>
      <c r="C1453" s="176" t="s">
        <v>8149</v>
      </c>
      <c r="D1453" s="176" t="s">
        <v>8144</v>
      </c>
      <c r="E1453" s="176" t="s">
        <v>8144</v>
      </c>
      <c r="F1453" s="176" t="s">
        <v>8149</v>
      </c>
      <c r="G1453" s="177"/>
      <c r="H1453" s="177"/>
      <c r="I1453" s="176" t="s">
        <v>8137</v>
      </c>
      <c r="J1453" s="178">
        <v>36.633663366336634</v>
      </c>
      <c r="K1453" s="55">
        <v>13</v>
      </c>
      <c r="L1453" s="176" t="s">
        <v>8138</v>
      </c>
      <c r="M1453" s="176" t="s">
        <v>3186</v>
      </c>
      <c r="N1453" s="176" t="s">
        <v>3160</v>
      </c>
      <c r="O1453" s="56">
        <v>1</v>
      </c>
      <c r="P1453" s="176" t="s">
        <v>8139</v>
      </c>
    </row>
    <row r="1454" spans="1:16" ht="20.100000000000001" customHeight="1" x14ac:dyDescent="0.25">
      <c r="A1454" s="175">
        <v>1450</v>
      </c>
      <c r="B1454" s="176" t="s">
        <v>8134</v>
      </c>
      <c r="C1454" s="176" t="s">
        <v>8149</v>
      </c>
      <c r="D1454" s="176" t="s">
        <v>8144</v>
      </c>
      <c r="E1454" s="176" t="s">
        <v>8144</v>
      </c>
      <c r="F1454" s="176" t="s">
        <v>8149</v>
      </c>
      <c r="G1454" s="177"/>
      <c r="H1454" s="177"/>
      <c r="I1454" s="176" t="s">
        <v>8137</v>
      </c>
      <c r="J1454" s="178">
        <v>35.643564356435647</v>
      </c>
      <c r="K1454" s="55">
        <v>13</v>
      </c>
      <c r="L1454" s="176" t="s">
        <v>8138</v>
      </c>
      <c r="M1454" s="176" t="s">
        <v>3186</v>
      </c>
      <c r="N1454" s="176" t="s">
        <v>3160</v>
      </c>
      <c r="O1454" s="56">
        <v>1</v>
      </c>
      <c r="P1454" s="176" t="s">
        <v>8139</v>
      </c>
    </row>
    <row r="1455" spans="1:16" ht="20.100000000000001" customHeight="1" x14ac:dyDescent="0.25">
      <c r="A1455" s="175">
        <v>1451</v>
      </c>
      <c r="B1455" s="176" t="s">
        <v>8134</v>
      </c>
      <c r="C1455" s="176" t="s">
        <v>8149</v>
      </c>
      <c r="D1455" s="176" t="s">
        <v>8144</v>
      </c>
      <c r="E1455" s="176" t="s">
        <v>8144</v>
      </c>
      <c r="F1455" s="176" t="s">
        <v>8149</v>
      </c>
      <c r="G1455" s="177"/>
      <c r="H1455" s="177"/>
      <c r="I1455" s="176" t="s">
        <v>8137</v>
      </c>
      <c r="J1455" s="178">
        <v>24.752475247524753</v>
      </c>
      <c r="K1455" s="55">
        <v>13</v>
      </c>
      <c r="L1455" s="176" t="s">
        <v>8138</v>
      </c>
      <c r="M1455" s="176" t="s">
        <v>3186</v>
      </c>
      <c r="N1455" s="176" t="s">
        <v>3160</v>
      </c>
      <c r="O1455" s="56">
        <v>1</v>
      </c>
      <c r="P1455" s="176" t="s">
        <v>8139</v>
      </c>
    </row>
    <row r="1456" spans="1:16" ht="20.100000000000001" customHeight="1" x14ac:dyDescent="0.25">
      <c r="A1456" s="175">
        <v>1452</v>
      </c>
      <c r="B1456" s="176" t="s">
        <v>8134</v>
      </c>
      <c r="C1456" s="176" t="s">
        <v>8149</v>
      </c>
      <c r="D1456" s="176" t="s">
        <v>8144</v>
      </c>
      <c r="E1456" s="176" t="s">
        <v>8144</v>
      </c>
      <c r="F1456" s="176" t="s">
        <v>8149</v>
      </c>
      <c r="G1456" s="177"/>
      <c r="H1456" s="177"/>
      <c r="I1456" s="176" t="s">
        <v>8137</v>
      </c>
      <c r="J1456" s="178">
        <v>30.693069306930692</v>
      </c>
      <c r="K1456" s="55">
        <v>13</v>
      </c>
      <c r="L1456" s="176" t="s">
        <v>8138</v>
      </c>
      <c r="M1456" s="176" t="s">
        <v>3186</v>
      </c>
      <c r="N1456" s="176" t="s">
        <v>3160</v>
      </c>
      <c r="O1456" s="56">
        <v>1</v>
      </c>
      <c r="P1456" s="176" t="s">
        <v>8139</v>
      </c>
    </row>
    <row r="1457" spans="1:16" ht="20.100000000000001" customHeight="1" x14ac:dyDescent="0.25">
      <c r="A1457" s="175">
        <v>1453</v>
      </c>
      <c r="B1457" s="176" t="s">
        <v>8134</v>
      </c>
      <c r="C1457" s="176" t="s">
        <v>8149</v>
      </c>
      <c r="D1457" s="176" t="s">
        <v>8144</v>
      </c>
      <c r="E1457" s="176" t="s">
        <v>8144</v>
      </c>
      <c r="F1457" s="176" t="s">
        <v>8149</v>
      </c>
      <c r="G1457" s="177"/>
      <c r="H1457" s="177"/>
      <c r="I1457" s="176" t="s">
        <v>8137</v>
      </c>
      <c r="J1457" s="178">
        <v>29.702970297029704</v>
      </c>
      <c r="K1457" s="55">
        <v>13</v>
      </c>
      <c r="L1457" s="176" t="s">
        <v>8138</v>
      </c>
      <c r="M1457" s="176" t="s">
        <v>3186</v>
      </c>
      <c r="N1457" s="176" t="s">
        <v>3160</v>
      </c>
      <c r="O1457" s="56">
        <v>1</v>
      </c>
      <c r="P1457" s="176" t="s">
        <v>8139</v>
      </c>
    </row>
    <row r="1458" spans="1:16" ht="20.100000000000001" customHeight="1" x14ac:dyDescent="0.25">
      <c r="A1458" s="175">
        <v>1454</v>
      </c>
      <c r="B1458" s="176" t="s">
        <v>8134</v>
      </c>
      <c r="C1458" s="176" t="s">
        <v>8149</v>
      </c>
      <c r="D1458" s="176" t="s">
        <v>8144</v>
      </c>
      <c r="E1458" s="176" t="s">
        <v>8144</v>
      </c>
      <c r="F1458" s="176" t="s">
        <v>8149</v>
      </c>
      <c r="G1458" s="177"/>
      <c r="H1458" s="177"/>
      <c r="I1458" s="176" t="s">
        <v>8137</v>
      </c>
      <c r="J1458" s="178">
        <v>23.762376237623762</v>
      </c>
      <c r="K1458" s="55">
        <v>13</v>
      </c>
      <c r="L1458" s="176" t="s">
        <v>8138</v>
      </c>
      <c r="M1458" s="176" t="s">
        <v>3186</v>
      </c>
      <c r="N1458" s="176" t="s">
        <v>3160</v>
      </c>
      <c r="O1458" s="56">
        <v>1</v>
      </c>
      <c r="P1458" s="176" t="s">
        <v>8139</v>
      </c>
    </row>
    <row r="1459" spans="1:16" ht="20.100000000000001" customHeight="1" x14ac:dyDescent="0.25">
      <c r="A1459" s="175">
        <v>1455</v>
      </c>
      <c r="B1459" s="176" t="s">
        <v>8134</v>
      </c>
      <c r="C1459" s="176" t="s">
        <v>8149</v>
      </c>
      <c r="D1459" s="176" t="s">
        <v>8144</v>
      </c>
      <c r="E1459" s="176" t="s">
        <v>8144</v>
      </c>
      <c r="F1459" s="176" t="s">
        <v>8149</v>
      </c>
      <c r="G1459" s="177"/>
      <c r="H1459" s="177"/>
      <c r="I1459" s="176" t="s">
        <v>8137</v>
      </c>
      <c r="J1459" s="178">
        <v>33.663366336633665</v>
      </c>
      <c r="K1459" s="55">
        <v>13</v>
      </c>
      <c r="L1459" s="176" t="s">
        <v>8138</v>
      </c>
      <c r="M1459" s="176" t="s">
        <v>3186</v>
      </c>
      <c r="N1459" s="176" t="s">
        <v>3160</v>
      </c>
      <c r="O1459" s="56">
        <v>1</v>
      </c>
      <c r="P1459" s="176" t="s">
        <v>8139</v>
      </c>
    </row>
    <row r="1460" spans="1:16" ht="20.100000000000001" customHeight="1" x14ac:dyDescent="0.25">
      <c r="A1460" s="175">
        <v>1456</v>
      </c>
      <c r="B1460" s="176" t="s">
        <v>8134</v>
      </c>
      <c r="C1460" s="176" t="s">
        <v>8149</v>
      </c>
      <c r="D1460" s="176" t="s">
        <v>8144</v>
      </c>
      <c r="E1460" s="176" t="s">
        <v>8144</v>
      </c>
      <c r="F1460" s="176" t="s">
        <v>8149</v>
      </c>
      <c r="G1460" s="177"/>
      <c r="H1460" s="177"/>
      <c r="I1460" s="176" t="s">
        <v>8137</v>
      </c>
      <c r="J1460" s="178">
        <v>32.67326732673267</v>
      </c>
      <c r="K1460" s="55">
        <v>13</v>
      </c>
      <c r="L1460" s="176" t="s">
        <v>8138</v>
      </c>
      <c r="M1460" s="176" t="s">
        <v>3186</v>
      </c>
      <c r="N1460" s="176" t="s">
        <v>3160</v>
      </c>
      <c r="O1460" s="56">
        <v>1</v>
      </c>
      <c r="P1460" s="176" t="s">
        <v>8139</v>
      </c>
    </row>
    <row r="1461" spans="1:16" ht="20.100000000000001" customHeight="1" x14ac:dyDescent="0.25">
      <c r="A1461" s="175">
        <v>1457</v>
      </c>
      <c r="B1461" s="176" t="s">
        <v>8134</v>
      </c>
      <c r="C1461" s="176" t="s">
        <v>8149</v>
      </c>
      <c r="D1461" s="176" t="s">
        <v>8144</v>
      </c>
      <c r="E1461" s="176" t="s">
        <v>8144</v>
      </c>
      <c r="F1461" s="176" t="s">
        <v>8149</v>
      </c>
      <c r="G1461" s="177"/>
      <c r="H1461" s="177"/>
      <c r="I1461" s="176" t="s">
        <v>8137</v>
      </c>
      <c r="J1461" s="178">
        <v>32.67326732673267</v>
      </c>
      <c r="K1461" s="55">
        <v>13</v>
      </c>
      <c r="L1461" s="176" t="s">
        <v>8138</v>
      </c>
      <c r="M1461" s="176" t="s">
        <v>3186</v>
      </c>
      <c r="N1461" s="176" t="s">
        <v>3160</v>
      </c>
      <c r="O1461" s="56">
        <v>1</v>
      </c>
      <c r="P1461" s="176" t="s">
        <v>8139</v>
      </c>
    </row>
    <row r="1462" spans="1:16" ht="20.100000000000001" customHeight="1" x14ac:dyDescent="0.25">
      <c r="A1462" s="175">
        <v>1458</v>
      </c>
      <c r="B1462" s="176" t="s">
        <v>8134</v>
      </c>
      <c r="C1462" s="176" t="s">
        <v>8149</v>
      </c>
      <c r="D1462" s="176" t="s">
        <v>8144</v>
      </c>
      <c r="E1462" s="176" t="s">
        <v>8144</v>
      </c>
      <c r="F1462" s="176" t="s">
        <v>8149</v>
      </c>
      <c r="G1462" s="177"/>
      <c r="H1462" s="177"/>
      <c r="I1462" s="176" t="s">
        <v>8137</v>
      </c>
      <c r="J1462" s="178">
        <v>32.67326732673267</v>
      </c>
      <c r="K1462" s="55">
        <v>13</v>
      </c>
      <c r="L1462" s="176" t="s">
        <v>8138</v>
      </c>
      <c r="M1462" s="176" t="s">
        <v>3186</v>
      </c>
      <c r="N1462" s="176" t="s">
        <v>3160</v>
      </c>
      <c r="O1462" s="56">
        <v>1</v>
      </c>
      <c r="P1462" s="176" t="s">
        <v>8139</v>
      </c>
    </row>
    <row r="1463" spans="1:16" ht="20.100000000000001" customHeight="1" x14ac:dyDescent="0.25">
      <c r="A1463" s="175">
        <v>1459</v>
      </c>
      <c r="B1463" s="176" t="s">
        <v>8134</v>
      </c>
      <c r="C1463" s="176" t="s">
        <v>8149</v>
      </c>
      <c r="D1463" s="176" t="s">
        <v>8144</v>
      </c>
      <c r="E1463" s="176" t="s">
        <v>8144</v>
      </c>
      <c r="F1463" s="176" t="s">
        <v>8149</v>
      </c>
      <c r="G1463" s="177"/>
      <c r="H1463" s="177"/>
      <c r="I1463" s="176" t="s">
        <v>8137</v>
      </c>
      <c r="J1463" s="178">
        <v>32.67326732673267</v>
      </c>
      <c r="K1463" s="55">
        <v>13</v>
      </c>
      <c r="L1463" s="176" t="s">
        <v>8138</v>
      </c>
      <c r="M1463" s="176" t="s">
        <v>3186</v>
      </c>
      <c r="N1463" s="176" t="s">
        <v>3160</v>
      </c>
      <c r="O1463" s="56">
        <v>1</v>
      </c>
      <c r="P1463" s="176" t="s">
        <v>8139</v>
      </c>
    </row>
    <row r="1464" spans="1:16" ht="20.100000000000001" customHeight="1" x14ac:dyDescent="0.25">
      <c r="A1464" s="175">
        <v>1460</v>
      </c>
      <c r="B1464" s="176" t="s">
        <v>8134</v>
      </c>
      <c r="C1464" s="176" t="s">
        <v>8149</v>
      </c>
      <c r="D1464" s="176" t="s">
        <v>8144</v>
      </c>
      <c r="E1464" s="176" t="s">
        <v>8144</v>
      </c>
      <c r="F1464" s="176" t="s">
        <v>8149</v>
      </c>
      <c r="G1464" s="177"/>
      <c r="H1464" s="177"/>
      <c r="I1464" s="176" t="s">
        <v>8137</v>
      </c>
      <c r="J1464" s="178">
        <v>24.752475247524753</v>
      </c>
      <c r="K1464" s="55">
        <v>13</v>
      </c>
      <c r="L1464" s="176" t="s">
        <v>8138</v>
      </c>
      <c r="M1464" s="176" t="s">
        <v>3186</v>
      </c>
      <c r="N1464" s="176" t="s">
        <v>3160</v>
      </c>
      <c r="O1464" s="56">
        <v>1</v>
      </c>
      <c r="P1464" s="176" t="s">
        <v>8139</v>
      </c>
    </row>
    <row r="1465" spans="1:16" ht="20.100000000000001" customHeight="1" x14ac:dyDescent="0.25">
      <c r="A1465" s="175">
        <v>1461</v>
      </c>
      <c r="B1465" s="176" t="s">
        <v>8134</v>
      </c>
      <c r="C1465" s="176" t="s">
        <v>8149</v>
      </c>
      <c r="D1465" s="176" t="s">
        <v>8144</v>
      </c>
      <c r="E1465" s="176" t="s">
        <v>8144</v>
      </c>
      <c r="F1465" s="176" t="s">
        <v>8149</v>
      </c>
      <c r="G1465" s="177"/>
      <c r="H1465" s="177"/>
      <c r="I1465" s="176" t="s">
        <v>8137</v>
      </c>
      <c r="J1465" s="178">
        <v>9.9009900990099009</v>
      </c>
      <c r="K1465" s="55">
        <v>13</v>
      </c>
      <c r="L1465" s="176" t="s">
        <v>8138</v>
      </c>
      <c r="M1465" s="176" t="s">
        <v>3186</v>
      </c>
      <c r="N1465" s="176" t="s">
        <v>3160</v>
      </c>
      <c r="O1465" s="56">
        <v>1</v>
      </c>
      <c r="P1465" s="176" t="s">
        <v>8139</v>
      </c>
    </row>
    <row r="1466" spans="1:16" ht="20.100000000000001" customHeight="1" x14ac:dyDescent="0.25">
      <c r="A1466" s="175">
        <v>1462</v>
      </c>
      <c r="B1466" s="176" t="s">
        <v>8134</v>
      </c>
      <c r="C1466" s="176" t="s">
        <v>8149</v>
      </c>
      <c r="D1466" s="176" t="s">
        <v>8144</v>
      </c>
      <c r="E1466" s="176" t="s">
        <v>8144</v>
      </c>
      <c r="F1466" s="176" t="s">
        <v>8149</v>
      </c>
      <c r="G1466" s="177"/>
      <c r="H1466" s="177"/>
      <c r="I1466" s="176" t="s">
        <v>8137</v>
      </c>
      <c r="J1466" s="178">
        <v>37.623762376237622</v>
      </c>
      <c r="K1466" s="55">
        <v>13</v>
      </c>
      <c r="L1466" s="176" t="s">
        <v>8138</v>
      </c>
      <c r="M1466" s="176" t="s">
        <v>3186</v>
      </c>
      <c r="N1466" s="176" t="s">
        <v>3160</v>
      </c>
      <c r="O1466" s="56">
        <v>1</v>
      </c>
      <c r="P1466" s="176" t="s">
        <v>8139</v>
      </c>
    </row>
    <row r="1467" spans="1:16" ht="20.100000000000001" customHeight="1" x14ac:dyDescent="0.25">
      <c r="A1467" s="175">
        <v>1463</v>
      </c>
      <c r="B1467" s="176" t="s">
        <v>8134</v>
      </c>
      <c r="C1467" s="176" t="s">
        <v>8149</v>
      </c>
      <c r="D1467" s="176" t="s">
        <v>8144</v>
      </c>
      <c r="E1467" s="176" t="s">
        <v>8144</v>
      </c>
      <c r="F1467" s="176" t="s">
        <v>8149</v>
      </c>
      <c r="G1467" s="177"/>
      <c r="H1467" s="177"/>
      <c r="I1467" s="176" t="s">
        <v>8137</v>
      </c>
      <c r="J1467" s="178">
        <v>38.613861386138616</v>
      </c>
      <c r="K1467" s="55">
        <v>13</v>
      </c>
      <c r="L1467" s="176" t="s">
        <v>8138</v>
      </c>
      <c r="M1467" s="176" t="s">
        <v>3186</v>
      </c>
      <c r="N1467" s="176" t="s">
        <v>3160</v>
      </c>
      <c r="O1467" s="56">
        <v>1</v>
      </c>
      <c r="P1467" s="176" t="s">
        <v>8139</v>
      </c>
    </row>
    <row r="1468" spans="1:16" ht="20.100000000000001" customHeight="1" x14ac:dyDescent="0.25">
      <c r="A1468" s="175">
        <v>1464</v>
      </c>
      <c r="B1468" s="176" t="s">
        <v>8134</v>
      </c>
      <c r="C1468" s="176" t="s">
        <v>8149</v>
      </c>
      <c r="D1468" s="176" t="s">
        <v>8144</v>
      </c>
      <c r="E1468" s="176" t="s">
        <v>8144</v>
      </c>
      <c r="F1468" s="176" t="s">
        <v>8149</v>
      </c>
      <c r="G1468" s="177"/>
      <c r="H1468" s="177"/>
      <c r="I1468" s="176" t="s">
        <v>8137</v>
      </c>
      <c r="J1468" s="178">
        <v>23.762376237623762</v>
      </c>
      <c r="K1468" s="55">
        <v>13</v>
      </c>
      <c r="L1468" s="176" t="s">
        <v>8138</v>
      </c>
      <c r="M1468" s="176" t="s">
        <v>3186</v>
      </c>
      <c r="N1468" s="176" t="s">
        <v>3160</v>
      </c>
      <c r="O1468" s="56">
        <v>1</v>
      </c>
      <c r="P1468" s="176" t="s">
        <v>8139</v>
      </c>
    </row>
    <row r="1469" spans="1:16" ht="20.100000000000001" customHeight="1" x14ac:dyDescent="0.25">
      <c r="A1469" s="175">
        <v>1465</v>
      </c>
      <c r="B1469" s="176" t="s">
        <v>8134</v>
      </c>
      <c r="C1469" s="176" t="s">
        <v>8149</v>
      </c>
      <c r="D1469" s="176" t="s">
        <v>8144</v>
      </c>
      <c r="E1469" s="176" t="s">
        <v>8144</v>
      </c>
      <c r="F1469" s="176" t="s">
        <v>8149</v>
      </c>
      <c r="G1469" s="177"/>
      <c r="H1469" s="177"/>
      <c r="I1469" s="176" t="s">
        <v>8137</v>
      </c>
      <c r="J1469" s="178">
        <v>34.653465346534652</v>
      </c>
      <c r="K1469" s="55">
        <v>13</v>
      </c>
      <c r="L1469" s="176" t="s">
        <v>8138</v>
      </c>
      <c r="M1469" s="176" t="s">
        <v>3186</v>
      </c>
      <c r="N1469" s="176" t="s">
        <v>3160</v>
      </c>
      <c r="O1469" s="56">
        <v>1</v>
      </c>
      <c r="P1469" s="176" t="s">
        <v>8139</v>
      </c>
    </row>
    <row r="1470" spans="1:16" ht="20.100000000000001" customHeight="1" x14ac:dyDescent="0.25">
      <c r="A1470" s="175">
        <v>1466</v>
      </c>
      <c r="B1470" s="176" t="s">
        <v>8134</v>
      </c>
      <c r="C1470" s="176" t="s">
        <v>8149</v>
      </c>
      <c r="D1470" s="176" t="s">
        <v>8144</v>
      </c>
      <c r="E1470" s="176" t="s">
        <v>8144</v>
      </c>
      <c r="F1470" s="176" t="s">
        <v>8149</v>
      </c>
      <c r="G1470" s="177"/>
      <c r="H1470" s="177"/>
      <c r="I1470" s="176" t="s">
        <v>8137</v>
      </c>
      <c r="J1470" s="178">
        <v>35.643564356435647</v>
      </c>
      <c r="K1470" s="55">
        <v>13</v>
      </c>
      <c r="L1470" s="176" t="s">
        <v>8138</v>
      </c>
      <c r="M1470" s="176" t="s">
        <v>3186</v>
      </c>
      <c r="N1470" s="176" t="s">
        <v>3160</v>
      </c>
      <c r="O1470" s="56">
        <v>1</v>
      </c>
      <c r="P1470" s="176" t="s">
        <v>8139</v>
      </c>
    </row>
    <row r="1471" spans="1:16" ht="20.100000000000001" customHeight="1" x14ac:dyDescent="0.25">
      <c r="A1471" s="175">
        <v>1467</v>
      </c>
      <c r="B1471" s="176" t="s">
        <v>8134</v>
      </c>
      <c r="C1471" s="176" t="s">
        <v>8149</v>
      </c>
      <c r="D1471" s="176" t="s">
        <v>8144</v>
      </c>
      <c r="E1471" s="176" t="s">
        <v>8144</v>
      </c>
      <c r="F1471" s="176" t="s">
        <v>8149</v>
      </c>
      <c r="G1471" s="177"/>
      <c r="H1471" s="177"/>
      <c r="I1471" s="176" t="s">
        <v>8137</v>
      </c>
      <c r="J1471" s="178">
        <v>33.663366336633665</v>
      </c>
      <c r="K1471" s="55">
        <v>13</v>
      </c>
      <c r="L1471" s="176" t="s">
        <v>8138</v>
      </c>
      <c r="M1471" s="176" t="s">
        <v>3186</v>
      </c>
      <c r="N1471" s="176" t="s">
        <v>3160</v>
      </c>
      <c r="O1471" s="56">
        <v>1</v>
      </c>
      <c r="P1471" s="176" t="s">
        <v>8139</v>
      </c>
    </row>
    <row r="1472" spans="1:16" ht="20.100000000000001" customHeight="1" x14ac:dyDescent="0.25">
      <c r="A1472" s="175">
        <v>1468</v>
      </c>
      <c r="B1472" s="176" t="s">
        <v>8134</v>
      </c>
      <c r="C1472" s="176" t="s">
        <v>8149</v>
      </c>
      <c r="D1472" s="176" t="s">
        <v>8144</v>
      </c>
      <c r="E1472" s="176" t="s">
        <v>8144</v>
      </c>
      <c r="F1472" s="176" t="s">
        <v>8149</v>
      </c>
      <c r="G1472" s="177"/>
      <c r="H1472" s="177"/>
      <c r="I1472" s="176" t="s">
        <v>8137</v>
      </c>
      <c r="J1472" s="178">
        <v>40.594059405940591</v>
      </c>
      <c r="K1472" s="55">
        <v>13</v>
      </c>
      <c r="L1472" s="176" t="s">
        <v>8138</v>
      </c>
      <c r="M1472" s="176" t="s">
        <v>3186</v>
      </c>
      <c r="N1472" s="176" t="s">
        <v>3160</v>
      </c>
      <c r="O1472" s="56">
        <v>1</v>
      </c>
      <c r="P1472" s="176" t="s">
        <v>8139</v>
      </c>
    </row>
    <row r="1473" spans="1:16" ht="20.100000000000001" customHeight="1" x14ac:dyDescent="0.25">
      <c r="A1473" s="175">
        <v>1469</v>
      </c>
      <c r="B1473" s="176" t="s">
        <v>8134</v>
      </c>
      <c r="C1473" s="176" t="s">
        <v>8149</v>
      </c>
      <c r="D1473" s="176" t="s">
        <v>8144</v>
      </c>
      <c r="E1473" s="176" t="s">
        <v>8144</v>
      </c>
      <c r="F1473" s="176" t="s">
        <v>8149</v>
      </c>
      <c r="G1473" s="177"/>
      <c r="H1473" s="177"/>
      <c r="I1473" s="176" t="s">
        <v>8137</v>
      </c>
      <c r="J1473" s="178">
        <v>39.603960396039604</v>
      </c>
      <c r="K1473" s="55">
        <v>13</v>
      </c>
      <c r="L1473" s="176" t="s">
        <v>8138</v>
      </c>
      <c r="M1473" s="176" t="s">
        <v>3186</v>
      </c>
      <c r="N1473" s="176" t="s">
        <v>3160</v>
      </c>
      <c r="O1473" s="56">
        <v>1</v>
      </c>
      <c r="P1473" s="176" t="s">
        <v>8139</v>
      </c>
    </row>
    <row r="1474" spans="1:16" ht="20.100000000000001" customHeight="1" x14ac:dyDescent="0.25">
      <c r="A1474" s="175">
        <v>1470</v>
      </c>
      <c r="B1474" s="176" t="s">
        <v>8134</v>
      </c>
      <c r="C1474" s="176" t="s">
        <v>8149</v>
      </c>
      <c r="D1474" s="176" t="s">
        <v>8144</v>
      </c>
      <c r="E1474" s="176" t="s">
        <v>8144</v>
      </c>
      <c r="F1474" s="176" t="s">
        <v>8149</v>
      </c>
      <c r="G1474" s="177"/>
      <c r="H1474" s="177"/>
      <c r="I1474" s="176" t="s">
        <v>8137</v>
      </c>
      <c r="J1474" s="178">
        <v>37.623762376237622</v>
      </c>
      <c r="K1474" s="55">
        <v>13</v>
      </c>
      <c r="L1474" s="176" t="s">
        <v>8138</v>
      </c>
      <c r="M1474" s="176" t="s">
        <v>3186</v>
      </c>
      <c r="N1474" s="176" t="s">
        <v>3160</v>
      </c>
      <c r="O1474" s="56">
        <v>1</v>
      </c>
      <c r="P1474" s="176" t="s">
        <v>8139</v>
      </c>
    </row>
    <row r="1475" spans="1:16" ht="20.100000000000001" customHeight="1" x14ac:dyDescent="0.25">
      <c r="A1475" s="175">
        <v>1471</v>
      </c>
      <c r="B1475" s="176" t="s">
        <v>8134</v>
      </c>
      <c r="C1475" s="176" t="s">
        <v>8149</v>
      </c>
      <c r="D1475" s="176" t="s">
        <v>8144</v>
      </c>
      <c r="E1475" s="176" t="s">
        <v>8144</v>
      </c>
      <c r="F1475" s="176" t="s">
        <v>8149</v>
      </c>
      <c r="G1475" s="177"/>
      <c r="H1475" s="177"/>
      <c r="I1475" s="176" t="s">
        <v>8137</v>
      </c>
      <c r="J1475" s="178">
        <v>31.683168316831683</v>
      </c>
      <c r="K1475" s="55">
        <v>13</v>
      </c>
      <c r="L1475" s="176" t="s">
        <v>8138</v>
      </c>
      <c r="M1475" s="176" t="s">
        <v>3186</v>
      </c>
      <c r="N1475" s="176" t="s">
        <v>3160</v>
      </c>
      <c r="O1475" s="56">
        <v>1</v>
      </c>
      <c r="P1475" s="176" t="s">
        <v>8139</v>
      </c>
    </row>
    <row r="1476" spans="1:16" ht="20.100000000000001" customHeight="1" x14ac:dyDescent="0.25">
      <c r="A1476" s="175">
        <v>1472</v>
      </c>
      <c r="B1476" s="176" t="s">
        <v>8134</v>
      </c>
      <c r="C1476" s="176" t="s">
        <v>8149</v>
      </c>
      <c r="D1476" s="176" t="s">
        <v>8144</v>
      </c>
      <c r="E1476" s="176" t="s">
        <v>8144</v>
      </c>
      <c r="F1476" s="176" t="s">
        <v>8149</v>
      </c>
      <c r="G1476" s="177"/>
      <c r="H1476" s="177"/>
      <c r="I1476" s="176" t="s">
        <v>8137</v>
      </c>
      <c r="J1476" s="178">
        <v>37.623762376237622</v>
      </c>
      <c r="K1476" s="55">
        <v>13</v>
      </c>
      <c r="L1476" s="176" t="s">
        <v>8138</v>
      </c>
      <c r="M1476" s="176" t="s">
        <v>3186</v>
      </c>
      <c r="N1476" s="176" t="s">
        <v>3160</v>
      </c>
      <c r="O1476" s="56">
        <v>1</v>
      </c>
      <c r="P1476" s="176" t="s">
        <v>8139</v>
      </c>
    </row>
    <row r="1477" spans="1:16" ht="20.100000000000001" customHeight="1" x14ac:dyDescent="0.25">
      <c r="A1477" s="175">
        <v>1473</v>
      </c>
      <c r="B1477" s="176" t="s">
        <v>8134</v>
      </c>
      <c r="C1477" s="176" t="s">
        <v>8149</v>
      </c>
      <c r="D1477" s="176" t="s">
        <v>8144</v>
      </c>
      <c r="E1477" s="176" t="s">
        <v>8144</v>
      </c>
      <c r="F1477" s="176" t="s">
        <v>8149</v>
      </c>
      <c r="G1477" s="177"/>
      <c r="H1477" s="177"/>
      <c r="I1477" s="176" t="s">
        <v>8137</v>
      </c>
      <c r="J1477" s="178">
        <v>38.613861386138616</v>
      </c>
      <c r="K1477" s="55">
        <v>13</v>
      </c>
      <c r="L1477" s="176" t="s">
        <v>8138</v>
      </c>
      <c r="M1477" s="176" t="s">
        <v>3186</v>
      </c>
      <c r="N1477" s="176" t="s">
        <v>3160</v>
      </c>
      <c r="O1477" s="56">
        <v>1</v>
      </c>
      <c r="P1477" s="176" t="s">
        <v>8139</v>
      </c>
    </row>
    <row r="1478" spans="1:16" ht="20.100000000000001" customHeight="1" x14ac:dyDescent="0.25">
      <c r="A1478" s="175">
        <v>1474</v>
      </c>
      <c r="B1478" s="176" t="s">
        <v>8134</v>
      </c>
      <c r="C1478" s="176" t="s">
        <v>8149</v>
      </c>
      <c r="D1478" s="176" t="s">
        <v>8144</v>
      </c>
      <c r="E1478" s="176" t="s">
        <v>8144</v>
      </c>
      <c r="F1478" s="176" t="s">
        <v>8149</v>
      </c>
      <c r="G1478" s="177"/>
      <c r="H1478" s="177"/>
      <c r="I1478" s="176" t="s">
        <v>8137</v>
      </c>
      <c r="J1478" s="178">
        <v>16.831683168316832</v>
      </c>
      <c r="K1478" s="55">
        <v>13</v>
      </c>
      <c r="L1478" s="176" t="s">
        <v>8138</v>
      </c>
      <c r="M1478" s="176" t="s">
        <v>3186</v>
      </c>
      <c r="N1478" s="176" t="s">
        <v>3160</v>
      </c>
      <c r="O1478" s="56">
        <v>1</v>
      </c>
      <c r="P1478" s="176" t="s">
        <v>8139</v>
      </c>
    </row>
    <row r="1479" spans="1:16" ht="20.100000000000001" customHeight="1" x14ac:dyDescent="0.25">
      <c r="A1479" s="175">
        <v>1475</v>
      </c>
      <c r="B1479" s="176" t="s">
        <v>8134</v>
      </c>
      <c r="C1479" s="176" t="s">
        <v>8149</v>
      </c>
      <c r="D1479" s="176" t="s">
        <v>8144</v>
      </c>
      <c r="E1479" s="176" t="s">
        <v>8144</v>
      </c>
      <c r="F1479" s="176" t="s">
        <v>8149</v>
      </c>
      <c r="G1479" s="177"/>
      <c r="H1479" s="177"/>
      <c r="I1479" s="176" t="s">
        <v>8137</v>
      </c>
      <c r="J1479" s="178">
        <v>64.356435643564353</v>
      </c>
      <c r="K1479" s="55">
        <v>13</v>
      </c>
      <c r="L1479" s="176" t="s">
        <v>8138</v>
      </c>
      <c r="M1479" s="176" t="s">
        <v>3186</v>
      </c>
      <c r="N1479" s="176" t="s">
        <v>3160</v>
      </c>
      <c r="O1479" s="56">
        <v>1</v>
      </c>
      <c r="P1479" s="176" t="s">
        <v>8139</v>
      </c>
    </row>
    <row r="1480" spans="1:16" ht="20.100000000000001" customHeight="1" x14ac:dyDescent="0.25">
      <c r="A1480" s="175">
        <v>1476</v>
      </c>
      <c r="B1480" s="176" t="s">
        <v>8134</v>
      </c>
      <c r="C1480" s="176" t="s">
        <v>8149</v>
      </c>
      <c r="D1480" s="176" t="s">
        <v>8144</v>
      </c>
      <c r="E1480" s="176" t="s">
        <v>8144</v>
      </c>
      <c r="F1480" s="176" t="s">
        <v>8149</v>
      </c>
      <c r="G1480" s="177"/>
      <c r="H1480" s="177"/>
      <c r="I1480" s="176" t="s">
        <v>8137</v>
      </c>
      <c r="J1480" s="178">
        <v>55.445544554455445</v>
      </c>
      <c r="K1480" s="55">
        <v>13</v>
      </c>
      <c r="L1480" s="176" t="s">
        <v>8138</v>
      </c>
      <c r="M1480" s="176" t="s">
        <v>3186</v>
      </c>
      <c r="N1480" s="176" t="s">
        <v>3160</v>
      </c>
      <c r="O1480" s="56">
        <v>1</v>
      </c>
      <c r="P1480" s="176" t="s">
        <v>8139</v>
      </c>
    </row>
    <row r="1481" spans="1:16" ht="20.100000000000001" customHeight="1" x14ac:dyDescent="0.25">
      <c r="A1481" s="175">
        <v>1477</v>
      </c>
      <c r="B1481" s="176" t="s">
        <v>8134</v>
      </c>
      <c r="C1481" s="176" t="s">
        <v>8149</v>
      </c>
      <c r="D1481" s="176" t="s">
        <v>8144</v>
      </c>
      <c r="E1481" s="176" t="s">
        <v>8144</v>
      </c>
      <c r="F1481" s="176" t="s">
        <v>8149</v>
      </c>
      <c r="G1481" s="177"/>
      <c r="H1481" s="177"/>
      <c r="I1481" s="176" t="s">
        <v>8137</v>
      </c>
      <c r="J1481" s="178">
        <v>76.237623762376231</v>
      </c>
      <c r="K1481" s="55">
        <v>13</v>
      </c>
      <c r="L1481" s="176" t="s">
        <v>8138</v>
      </c>
      <c r="M1481" s="176" t="s">
        <v>3186</v>
      </c>
      <c r="N1481" s="176" t="s">
        <v>3160</v>
      </c>
      <c r="O1481" s="56">
        <v>1</v>
      </c>
      <c r="P1481" s="176" t="s">
        <v>8139</v>
      </c>
    </row>
    <row r="1482" spans="1:16" ht="20.100000000000001" customHeight="1" x14ac:dyDescent="0.25">
      <c r="A1482" s="175">
        <v>1478</v>
      </c>
      <c r="B1482" s="176" t="s">
        <v>8134</v>
      </c>
      <c r="C1482" s="176" t="s">
        <v>8149</v>
      </c>
      <c r="D1482" s="176" t="s">
        <v>8144</v>
      </c>
      <c r="E1482" s="176" t="s">
        <v>8144</v>
      </c>
      <c r="F1482" s="176" t="s">
        <v>8149</v>
      </c>
      <c r="G1482" s="177"/>
      <c r="H1482" s="177"/>
      <c r="I1482" s="176" t="s">
        <v>8137</v>
      </c>
      <c r="J1482" s="178">
        <v>52.475247524752476</v>
      </c>
      <c r="K1482" s="55">
        <v>13</v>
      </c>
      <c r="L1482" s="176" t="s">
        <v>8138</v>
      </c>
      <c r="M1482" s="176" t="s">
        <v>3186</v>
      </c>
      <c r="N1482" s="176" t="s">
        <v>3160</v>
      </c>
      <c r="O1482" s="56">
        <v>1</v>
      </c>
      <c r="P1482" s="176" t="s">
        <v>8139</v>
      </c>
    </row>
    <row r="1483" spans="1:16" ht="20.100000000000001" customHeight="1" x14ac:dyDescent="0.25">
      <c r="A1483" s="175">
        <v>1479</v>
      </c>
      <c r="B1483" s="176" t="s">
        <v>8134</v>
      </c>
      <c r="C1483" s="176" t="s">
        <v>8149</v>
      </c>
      <c r="D1483" s="176" t="s">
        <v>8144</v>
      </c>
      <c r="E1483" s="176" t="s">
        <v>8144</v>
      </c>
      <c r="F1483" s="176" t="s">
        <v>8149</v>
      </c>
      <c r="G1483" s="177"/>
      <c r="H1483" s="177"/>
      <c r="I1483" s="176" t="s">
        <v>8137</v>
      </c>
      <c r="J1483" s="178">
        <v>29.702970297029704</v>
      </c>
      <c r="K1483" s="55">
        <v>13</v>
      </c>
      <c r="L1483" s="176" t="s">
        <v>8138</v>
      </c>
      <c r="M1483" s="176" t="s">
        <v>3186</v>
      </c>
      <c r="N1483" s="176" t="s">
        <v>3160</v>
      </c>
      <c r="O1483" s="56">
        <v>1</v>
      </c>
      <c r="P1483" s="176" t="s">
        <v>8139</v>
      </c>
    </row>
    <row r="1484" spans="1:16" ht="20.100000000000001" customHeight="1" x14ac:dyDescent="0.25">
      <c r="A1484" s="175">
        <v>1480</v>
      </c>
      <c r="B1484" s="176" t="s">
        <v>8134</v>
      </c>
      <c r="C1484" s="176" t="s">
        <v>8149</v>
      </c>
      <c r="D1484" s="176" t="s">
        <v>8144</v>
      </c>
      <c r="E1484" s="176" t="s">
        <v>8144</v>
      </c>
      <c r="F1484" s="176" t="s">
        <v>8149</v>
      </c>
      <c r="G1484" s="177"/>
      <c r="H1484" s="177"/>
      <c r="I1484" s="176" t="s">
        <v>8137</v>
      </c>
      <c r="J1484" s="178">
        <v>5.9405940594059405</v>
      </c>
      <c r="K1484" s="55">
        <v>13</v>
      </c>
      <c r="L1484" s="176" t="s">
        <v>8138</v>
      </c>
      <c r="M1484" s="176" t="s">
        <v>3186</v>
      </c>
      <c r="N1484" s="176" t="s">
        <v>3160</v>
      </c>
      <c r="O1484" s="56">
        <v>1</v>
      </c>
      <c r="P1484" s="176" t="s">
        <v>8139</v>
      </c>
    </row>
    <row r="1485" spans="1:16" ht="20.100000000000001" customHeight="1" x14ac:dyDescent="0.25">
      <c r="A1485" s="175">
        <v>1481</v>
      </c>
      <c r="B1485" s="176" t="s">
        <v>8134</v>
      </c>
      <c r="C1485" s="176" t="s">
        <v>8149</v>
      </c>
      <c r="D1485" s="176" t="s">
        <v>8144</v>
      </c>
      <c r="E1485" s="176" t="s">
        <v>8144</v>
      </c>
      <c r="F1485" s="176" t="s">
        <v>8149</v>
      </c>
      <c r="G1485" s="177"/>
      <c r="H1485" s="177"/>
      <c r="I1485" s="176" t="s">
        <v>8137</v>
      </c>
      <c r="J1485" s="178">
        <v>30.693069306930692</v>
      </c>
      <c r="K1485" s="55">
        <v>13</v>
      </c>
      <c r="L1485" s="176" t="s">
        <v>8138</v>
      </c>
      <c r="M1485" s="176" t="s">
        <v>3186</v>
      </c>
      <c r="N1485" s="176" t="s">
        <v>3160</v>
      </c>
      <c r="O1485" s="56">
        <v>1</v>
      </c>
      <c r="P1485" s="176" t="s">
        <v>8139</v>
      </c>
    </row>
    <row r="1486" spans="1:16" ht="20.100000000000001" customHeight="1" x14ac:dyDescent="0.25">
      <c r="A1486" s="175">
        <v>1482</v>
      </c>
      <c r="B1486" s="176" t="s">
        <v>8134</v>
      </c>
      <c r="C1486" s="176" t="s">
        <v>8149</v>
      </c>
      <c r="D1486" s="176" t="s">
        <v>8144</v>
      </c>
      <c r="E1486" s="176" t="s">
        <v>8144</v>
      </c>
      <c r="F1486" s="176" t="s">
        <v>8149</v>
      </c>
      <c r="G1486" s="177"/>
      <c r="H1486" s="177"/>
      <c r="I1486" s="176" t="s">
        <v>8137</v>
      </c>
      <c r="J1486" s="178">
        <v>59.405940594059409</v>
      </c>
      <c r="K1486" s="55">
        <v>13</v>
      </c>
      <c r="L1486" s="176" t="s">
        <v>8138</v>
      </c>
      <c r="M1486" s="176" t="s">
        <v>3186</v>
      </c>
      <c r="N1486" s="176" t="s">
        <v>3160</v>
      </c>
      <c r="O1486" s="56">
        <v>1</v>
      </c>
      <c r="P1486" s="176" t="s">
        <v>8139</v>
      </c>
    </row>
    <row r="1487" spans="1:16" ht="20.100000000000001" customHeight="1" x14ac:dyDescent="0.25">
      <c r="A1487" s="175">
        <v>1483</v>
      </c>
      <c r="B1487" s="176" t="s">
        <v>8134</v>
      </c>
      <c r="C1487" s="176" t="s">
        <v>8149</v>
      </c>
      <c r="D1487" s="176" t="s">
        <v>8144</v>
      </c>
      <c r="E1487" s="176" t="s">
        <v>8144</v>
      </c>
      <c r="F1487" s="176" t="s">
        <v>8149</v>
      </c>
      <c r="G1487" s="177"/>
      <c r="H1487" s="177"/>
      <c r="I1487" s="176" t="s">
        <v>8137</v>
      </c>
      <c r="J1487" s="178">
        <v>31.683168316831683</v>
      </c>
      <c r="K1487" s="55">
        <v>13</v>
      </c>
      <c r="L1487" s="176" t="s">
        <v>8138</v>
      </c>
      <c r="M1487" s="176" t="s">
        <v>3186</v>
      </c>
      <c r="N1487" s="176" t="s">
        <v>3160</v>
      </c>
      <c r="O1487" s="56">
        <v>1</v>
      </c>
      <c r="P1487" s="176" t="s">
        <v>8139</v>
      </c>
    </row>
    <row r="1488" spans="1:16" ht="20.100000000000001" customHeight="1" x14ac:dyDescent="0.25">
      <c r="A1488" s="175">
        <v>1484</v>
      </c>
      <c r="B1488" s="176" t="s">
        <v>8134</v>
      </c>
      <c r="C1488" s="176" t="s">
        <v>8149</v>
      </c>
      <c r="D1488" s="176" t="s">
        <v>8144</v>
      </c>
      <c r="E1488" s="176" t="s">
        <v>8144</v>
      </c>
      <c r="F1488" s="176" t="s">
        <v>8149</v>
      </c>
      <c r="G1488" s="177"/>
      <c r="H1488" s="177"/>
      <c r="I1488" s="176" t="s">
        <v>8137</v>
      </c>
      <c r="J1488" s="178">
        <v>25.742574257425744</v>
      </c>
      <c r="K1488" s="55">
        <v>13</v>
      </c>
      <c r="L1488" s="176" t="s">
        <v>8138</v>
      </c>
      <c r="M1488" s="176" t="s">
        <v>3186</v>
      </c>
      <c r="N1488" s="176" t="s">
        <v>3160</v>
      </c>
      <c r="O1488" s="56">
        <v>1</v>
      </c>
      <c r="P1488" s="176" t="s">
        <v>8139</v>
      </c>
    </row>
    <row r="1489" spans="1:16" ht="20.100000000000001" customHeight="1" x14ac:dyDescent="0.25">
      <c r="A1489" s="175">
        <v>1485</v>
      </c>
      <c r="B1489" s="176" t="s">
        <v>8134</v>
      </c>
      <c r="C1489" s="176" t="s">
        <v>8149</v>
      </c>
      <c r="D1489" s="176" t="s">
        <v>8144</v>
      </c>
      <c r="E1489" s="176" t="s">
        <v>8144</v>
      </c>
      <c r="F1489" s="176" t="s">
        <v>8149</v>
      </c>
      <c r="G1489" s="177"/>
      <c r="H1489" s="177"/>
      <c r="I1489" s="176" t="s">
        <v>8137</v>
      </c>
      <c r="J1489" s="178">
        <v>28.712871287128714</v>
      </c>
      <c r="K1489" s="55">
        <v>13</v>
      </c>
      <c r="L1489" s="176" t="s">
        <v>8138</v>
      </c>
      <c r="M1489" s="176" t="s">
        <v>3186</v>
      </c>
      <c r="N1489" s="176" t="s">
        <v>3160</v>
      </c>
      <c r="O1489" s="56">
        <v>1</v>
      </c>
      <c r="P1489" s="176" t="s">
        <v>8139</v>
      </c>
    </row>
    <row r="1490" spans="1:16" ht="20.100000000000001" customHeight="1" x14ac:dyDescent="0.25">
      <c r="A1490" s="175">
        <v>1486</v>
      </c>
      <c r="B1490" s="176" t="s">
        <v>8134</v>
      </c>
      <c r="C1490" s="176" t="s">
        <v>8149</v>
      </c>
      <c r="D1490" s="176" t="s">
        <v>8144</v>
      </c>
      <c r="E1490" s="176" t="s">
        <v>8144</v>
      </c>
      <c r="F1490" s="176" t="s">
        <v>8149</v>
      </c>
      <c r="G1490" s="177"/>
      <c r="H1490" s="177"/>
      <c r="I1490" s="176" t="s">
        <v>8137</v>
      </c>
      <c r="J1490" s="178">
        <v>32.67326732673267</v>
      </c>
      <c r="K1490" s="55">
        <v>13</v>
      </c>
      <c r="L1490" s="176" t="s">
        <v>8138</v>
      </c>
      <c r="M1490" s="176" t="s">
        <v>3186</v>
      </c>
      <c r="N1490" s="176" t="s">
        <v>3160</v>
      </c>
      <c r="O1490" s="56">
        <v>1</v>
      </c>
      <c r="P1490" s="176" t="s">
        <v>8139</v>
      </c>
    </row>
    <row r="1491" spans="1:16" ht="20.100000000000001" customHeight="1" x14ac:dyDescent="0.25">
      <c r="A1491" s="175">
        <v>1487</v>
      </c>
      <c r="B1491" s="176" t="s">
        <v>8134</v>
      </c>
      <c r="C1491" s="176" t="s">
        <v>8149</v>
      </c>
      <c r="D1491" s="176" t="s">
        <v>8144</v>
      </c>
      <c r="E1491" s="176" t="s">
        <v>8144</v>
      </c>
      <c r="F1491" s="176" t="s">
        <v>8149</v>
      </c>
      <c r="G1491" s="177"/>
      <c r="H1491" s="177"/>
      <c r="I1491" s="176" t="s">
        <v>8137</v>
      </c>
      <c r="J1491" s="178">
        <v>33.663366336633665</v>
      </c>
      <c r="K1491" s="55">
        <v>13</v>
      </c>
      <c r="L1491" s="176" t="s">
        <v>8138</v>
      </c>
      <c r="M1491" s="176" t="s">
        <v>3186</v>
      </c>
      <c r="N1491" s="176" t="s">
        <v>3160</v>
      </c>
      <c r="O1491" s="56">
        <v>1</v>
      </c>
      <c r="P1491" s="176" t="s">
        <v>8139</v>
      </c>
    </row>
    <row r="1492" spans="1:16" ht="20.100000000000001" customHeight="1" x14ac:dyDescent="0.25">
      <c r="A1492" s="175">
        <v>1488</v>
      </c>
      <c r="B1492" s="176" t="s">
        <v>8134</v>
      </c>
      <c r="C1492" s="176" t="s">
        <v>8149</v>
      </c>
      <c r="D1492" s="176" t="s">
        <v>8144</v>
      </c>
      <c r="E1492" s="176" t="s">
        <v>8144</v>
      </c>
      <c r="F1492" s="176" t="s">
        <v>8149</v>
      </c>
      <c r="G1492" s="177"/>
      <c r="H1492" s="177"/>
      <c r="I1492" s="176" t="s">
        <v>8137</v>
      </c>
      <c r="J1492" s="178">
        <v>28.712871287128714</v>
      </c>
      <c r="K1492" s="55">
        <v>13</v>
      </c>
      <c r="L1492" s="176" t="s">
        <v>8138</v>
      </c>
      <c r="M1492" s="176" t="s">
        <v>3186</v>
      </c>
      <c r="N1492" s="176" t="s">
        <v>3160</v>
      </c>
      <c r="O1492" s="56">
        <v>1</v>
      </c>
      <c r="P1492" s="176" t="s">
        <v>8139</v>
      </c>
    </row>
    <row r="1493" spans="1:16" ht="20.100000000000001" customHeight="1" x14ac:dyDescent="0.25">
      <c r="A1493" s="175">
        <v>1489</v>
      </c>
      <c r="B1493" s="176" t="s">
        <v>8134</v>
      </c>
      <c r="C1493" s="176" t="s">
        <v>8149</v>
      </c>
      <c r="D1493" s="176" t="s">
        <v>8144</v>
      </c>
      <c r="E1493" s="176" t="s">
        <v>8144</v>
      </c>
      <c r="F1493" s="176" t="s">
        <v>8149</v>
      </c>
      <c r="G1493" s="177"/>
      <c r="H1493" s="177"/>
      <c r="I1493" s="176" t="s">
        <v>8137</v>
      </c>
      <c r="J1493" s="178">
        <v>33.663366336633665</v>
      </c>
      <c r="K1493" s="55">
        <v>13</v>
      </c>
      <c r="L1493" s="176" t="s">
        <v>8138</v>
      </c>
      <c r="M1493" s="176" t="s">
        <v>3186</v>
      </c>
      <c r="N1493" s="176" t="s">
        <v>3160</v>
      </c>
      <c r="O1493" s="56">
        <v>1</v>
      </c>
      <c r="P1493" s="176" t="s">
        <v>8139</v>
      </c>
    </row>
    <row r="1494" spans="1:16" ht="20.100000000000001" customHeight="1" x14ac:dyDescent="0.25">
      <c r="A1494" s="175">
        <v>1490</v>
      </c>
      <c r="B1494" s="176" t="s">
        <v>8134</v>
      </c>
      <c r="C1494" s="176" t="s">
        <v>8149</v>
      </c>
      <c r="D1494" s="176" t="s">
        <v>8144</v>
      </c>
      <c r="E1494" s="176" t="s">
        <v>8144</v>
      </c>
      <c r="F1494" s="176" t="s">
        <v>8149</v>
      </c>
      <c r="G1494" s="177"/>
      <c r="H1494" s="177"/>
      <c r="I1494" s="176" t="s">
        <v>8137</v>
      </c>
      <c r="J1494" s="178">
        <v>32.67326732673267</v>
      </c>
      <c r="K1494" s="55">
        <v>13</v>
      </c>
      <c r="L1494" s="176" t="s">
        <v>8138</v>
      </c>
      <c r="M1494" s="176" t="s">
        <v>3186</v>
      </c>
      <c r="N1494" s="176" t="s">
        <v>3160</v>
      </c>
      <c r="O1494" s="56">
        <v>1</v>
      </c>
      <c r="P1494" s="176" t="s">
        <v>8139</v>
      </c>
    </row>
    <row r="1495" spans="1:16" ht="20.100000000000001" customHeight="1" x14ac:dyDescent="0.25">
      <c r="A1495" s="175">
        <v>1491</v>
      </c>
      <c r="B1495" s="176" t="s">
        <v>8134</v>
      </c>
      <c r="C1495" s="176" t="s">
        <v>8149</v>
      </c>
      <c r="D1495" s="176" t="s">
        <v>8144</v>
      </c>
      <c r="E1495" s="176" t="s">
        <v>8144</v>
      </c>
      <c r="F1495" s="176" t="s">
        <v>8149</v>
      </c>
      <c r="G1495" s="177"/>
      <c r="H1495" s="177"/>
      <c r="I1495" s="176" t="s">
        <v>8137</v>
      </c>
      <c r="J1495" s="178">
        <v>34.653465346534652</v>
      </c>
      <c r="K1495" s="55">
        <v>13</v>
      </c>
      <c r="L1495" s="176" t="s">
        <v>8138</v>
      </c>
      <c r="M1495" s="176" t="s">
        <v>3186</v>
      </c>
      <c r="N1495" s="176" t="s">
        <v>3160</v>
      </c>
      <c r="O1495" s="56">
        <v>1</v>
      </c>
      <c r="P1495" s="176" t="s">
        <v>8139</v>
      </c>
    </row>
    <row r="1496" spans="1:16" ht="20.100000000000001" customHeight="1" x14ac:dyDescent="0.25">
      <c r="A1496" s="175">
        <v>1492</v>
      </c>
      <c r="B1496" s="176" t="s">
        <v>8134</v>
      </c>
      <c r="C1496" s="176" t="s">
        <v>8149</v>
      </c>
      <c r="D1496" s="176" t="s">
        <v>8144</v>
      </c>
      <c r="E1496" s="176" t="s">
        <v>8144</v>
      </c>
      <c r="F1496" s="176" t="s">
        <v>8149</v>
      </c>
      <c r="G1496" s="177"/>
      <c r="H1496" s="177"/>
      <c r="I1496" s="176" t="s">
        <v>8137</v>
      </c>
      <c r="J1496" s="178">
        <v>18.811881188118811</v>
      </c>
      <c r="K1496" s="55">
        <v>13</v>
      </c>
      <c r="L1496" s="176" t="s">
        <v>8138</v>
      </c>
      <c r="M1496" s="176" t="s">
        <v>3186</v>
      </c>
      <c r="N1496" s="176" t="s">
        <v>3160</v>
      </c>
      <c r="O1496" s="56">
        <v>1</v>
      </c>
      <c r="P1496" s="176" t="s">
        <v>8139</v>
      </c>
    </row>
    <row r="1497" spans="1:16" ht="20.100000000000001" customHeight="1" x14ac:dyDescent="0.25">
      <c r="A1497" s="175">
        <v>1493</v>
      </c>
      <c r="B1497" s="176" t="s">
        <v>8134</v>
      </c>
      <c r="C1497" s="176" t="s">
        <v>8149</v>
      </c>
      <c r="D1497" s="176" t="s">
        <v>8144</v>
      </c>
      <c r="E1497" s="176" t="s">
        <v>8144</v>
      </c>
      <c r="F1497" s="176" t="s">
        <v>8149</v>
      </c>
      <c r="G1497" s="177"/>
      <c r="H1497" s="177"/>
      <c r="I1497" s="176" t="s">
        <v>8137</v>
      </c>
      <c r="J1497" s="178">
        <v>24.752475247524753</v>
      </c>
      <c r="K1497" s="55">
        <v>13</v>
      </c>
      <c r="L1497" s="176" t="s">
        <v>8138</v>
      </c>
      <c r="M1497" s="176" t="s">
        <v>3186</v>
      </c>
      <c r="N1497" s="176" t="s">
        <v>3160</v>
      </c>
      <c r="O1497" s="56">
        <v>1</v>
      </c>
      <c r="P1497" s="176" t="s">
        <v>8139</v>
      </c>
    </row>
    <row r="1498" spans="1:16" ht="20.100000000000001" customHeight="1" x14ac:dyDescent="0.25">
      <c r="A1498" s="175">
        <v>1494</v>
      </c>
      <c r="B1498" s="176" t="s">
        <v>8134</v>
      </c>
      <c r="C1498" s="176" t="s">
        <v>8149</v>
      </c>
      <c r="D1498" s="176" t="s">
        <v>8144</v>
      </c>
      <c r="E1498" s="176" t="s">
        <v>8144</v>
      </c>
      <c r="F1498" s="176" t="s">
        <v>8149</v>
      </c>
      <c r="G1498" s="177"/>
      <c r="H1498" s="177"/>
      <c r="I1498" s="176" t="s">
        <v>8137</v>
      </c>
      <c r="J1498" s="178">
        <v>16.831683168316832</v>
      </c>
      <c r="K1498" s="55">
        <v>13</v>
      </c>
      <c r="L1498" s="176" t="s">
        <v>8138</v>
      </c>
      <c r="M1498" s="176" t="s">
        <v>3186</v>
      </c>
      <c r="N1498" s="176" t="s">
        <v>3160</v>
      </c>
      <c r="O1498" s="56">
        <v>1</v>
      </c>
      <c r="P1498" s="176" t="s">
        <v>8139</v>
      </c>
    </row>
    <row r="1499" spans="1:16" ht="20.100000000000001" customHeight="1" x14ac:dyDescent="0.25">
      <c r="A1499" s="175">
        <v>1495</v>
      </c>
      <c r="B1499" s="176" t="s">
        <v>8134</v>
      </c>
      <c r="C1499" s="176" t="s">
        <v>8149</v>
      </c>
      <c r="D1499" s="176" t="s">
        <v>8144</v>
      </c>
      <c r="E1499" s="176" t="s">
        <v>8144</v>
      </c>
      <c r="F1499" s="176" t="s">
        <v>8149</v>
      </c>
      <c r="G1499" s="177"/>
      <c r="H1499" s="177"/>
      <c r="I1499" s="176" t="s">
        <v>8137</v>
      </c>
      <c r="J1499" s="178">
        <v>25.742574257425744</v>
      </c>
      <c r="K1499" s="55">
        <v>13</v>
      </c>
      <c r="L1499" s="176" t="s">
        <v>8138</v>
      </c>
      <c r="M1499" s="176" t="s">
        <v>3186</v>
      </c>
      <c r="N1499" s="176" t="s">
        <v>3160</v>
      </c>
      <c r="O1499" s="56">
        <v>1</v>
      </c>
      <c r="P1499" s="176" t="s">
        <v>8139</v>
      </c>
    </row>
    <row r="1500" spans="1:16" ht="20.100000000000001" customHeight="1" x14ac:dyDescent="0.25">
      <c r="A1500" s="175">
        <v>1496</v>
      </c>
      <c r="B1500" s="176" t="s">
        <v>8134</v>
      </c>
      <c r="C1500" s="176" t="s">
        <v>8149</v>
      </c>
      <c r="D1500" s="176" t="s">
        <v>8144</v>
      </c>
      <c r="E1500" s="176" t="s">
        <v>8144</v>
      </c>
      <c r="F1500" s="176" t="s">
        <v>8149</v>
      </c>
      <c r="G1500" s="177"/>
      <c r="H1500" s="177"/>
      <c r="I1500" s="176" t="s">
        <v>8137</v>
      </c>
      <c r="J1500" s="178">
        <v>38.613861386138616</v>
      </c>
      <c r="K1500" s="55">
        <v>13</v>
      </c>
      <c r="L1500" s="176" t="s">
        <v>8138</v>
      </c>
      <c r="M1500" s="176" t="s">
        <v>3186</v>
      </c>
      <c r="N1500" s="176" t="s">
        <v>3160</v>
      </c>
      <c r="O1500" s="56">
        <v>1</v>
      </c>
      <c r="P1500" s="176" t="s">
        <v>8139</v>
      </c>
    </row>
    <row r="1501" spans="1:16" ht="20.100000000000001" customHeight="1" x14ac:dyDescent="0.25">
      <c r="A1501" s="175">
        <v>1497</v>
      </c>
      <c r="B1501" s="176" t="s">
        <v>8134</v>
      </c>
      <c r="C1501" s="176" t="s">
        <v>8149</v>
      </c>
      <c r="D1501" s="176" t="s">
        <v>8144</v>
      </c>
      <c r="E1501" s="176" t="s">
        <v>8144</v>
      </c>
      <c r="F1501" s="176" t="s">
        <v>8149</v>
      </c>
      <c r="G1501" s="177"/>
      <c r="H1501" s="177"/>
      <c r="I1501" s="176" t="s">
        <v>8137</v>
      </c>
      <c r="J1501" s="178">
        <v>21.782178217821784</v>
      </c>
      <c r="K1501" s="55">
        <v>13</v>
      </c>
      <c r="L1501" s="176" t="s">
        <v>8138</v>
      </c>
      <c r="M1501" s="176" t="s">
        <v>3186</v>
      </c>
      <c r="N1501" s="176" t="s">
        <v>3160</v>
      </c>
      <c r="O1501" s="56">
        <v>1</v>
      </c>
      <c r="P1501" s="176" t="s">
        <v>8139</v>
      </c>
    </row>
    <row r="1502" spans="1:16" ht="20.100000000000001" customHeight="1" x14ac:dyDescent="0.25">
      <c r="A1502" s="175">
        <v>1498</v>
      </c>
      <c r="B1502" s="176" t="s">
        <v>8134</v>
      </c>
      <c r="C1502" s="176" t="s">
        <v>8149</v>
      </c>
      <c r="D1502" s="176" t="s">
        <v>8144</v>
      </c>
      <c r="E1502" s="176" t="s">
        <v>8144</v>
      </c>
      <c r="F1502" s="176" t="s">
        <v>8149</v>
      </c>
      <c r="G1502" s="177"/>
      <c r="H1502" s="177"/>
      <c r="I1502" s="176" t="s">
        <v>8137</v>
      </c>
      <c r="J1502" s="178">
        <v>27.722772277227723</v>
      </c>
      <c r="K1502" s="55">
        <v>13</v>
      </c>
      <c r="L1502" s="176" t="s">
        <v>8138</v>
      </c>
      <c r="M1502" s="176" t="s">
        <v>3186</v>
      </c>
      <c r="N1502" s="176" t="s">
        <v>3160</v>
      </c>
      <c r="O1502" s="56">
        <v>1</v>
      </c>
      <c r="P1502" s="176" t="s">
        <v>8139</v>
      </c>
    </row>
    <row r="1503" spans="1:16" ht="20.100000000000001" customHeight="1" x14ac:dyDescent="0.25">
      <c r="A1503" s="175">
        <v>1499</v>
      </c>
      <c r="B1503" s="176" t="s">
        <v>8134</v>
      </c>
      <c r="C1503" s="176" t="s">
        <v>8149</v>
      </c>
      <c r="D1503" s="176" t="s">
        <v>8144</v>
      </c>
      <c r="E1503" s="176" t="s">
        <v>8144</v>
      </c>
      <c r="F1503" s="176" t="s">
        <v>8149</v>
      </c>
      <c r="G1503" s="177"/>
      <c r="H1503" s="177"/>
      <c r="I1503" s="176" t="s">
        <v>8137</v>
      </c>
      <c r="J1503" s="178">
        <v>34.653465346534652</v>
      </c>
      <c r="K1503" s="55">
        <v>13</v>
      </c>
      <c r="L1503" s="176" t="s">
        <v>8138</v>
      </c>
      <c r="M1503" s="176" t="s">
        <v>3186</v>
      </c>
      <c r="N1503" s="176" t="s">
        <v>3160</v>
      </c>
      <c r="O1503" s="56">
        <v>1</v>
      </c>
      <c r="P1503" s="176" t="s">
        <v>8139</v>
      </c>
    </row>
    <row r="1504" spans="1:16" ht="20.100000000000001" customHeight="1" x14ac:dyDescent="0.25">
      <c r="A1504" s="175">
        <v>1500</v>
      </c>
      <c r="B1504" s="176" t="s">
        <v>8134</v>
      </c>
      <c r="C1504" s="176" t="s">
        <v>8149</v>
      </c>
      <c r="D1504" s="176" t="s">
        <v>8144</v>
      </c>
      <c r="E1504" s="176" t="s">
        <v>8144</v>
      </c>
      <c r="F1504" s="176" t="s">
        <v>8149</v>
      </c>
      <c r="G1504" s="177"/>
      <c r="H1504" s="177"/>
      <c r="I1504" s="176" t="s">
        <v>8137</v>
      </c>
      <c r="J1504" s="178">
        <v>23.762376237623762</v>
      </c>
      <c r="K1504" s="55">
        <v>13</v>
      </c>
      <c r="L1504" s="176" t="s">
        <v>8138</v>
      </c>
      <c r="M1504" s="176" t="s">
        <v>3186</v>
      </c>
      <c r="N1504" s="176" t="s">
        <v>3160</v>
      </c>
      <c r="O1504" s="56">
        <v>1</v>
      </c>
      <c r="P1504" s="176" t="s">
        <v>8139</v>
      </c>
    </row>
    <row r="1505" spans="1:16" ht="20.100000000000001" customHeight="1" x14ac:dyDescent="0.25">
      <c r="A1505" s="175">
        <v>1501</v>
      </c>
      <c r="B1505" s="176" t="s">
        <v>8134</v>
      </c>
      <c r="C1505" s="176" t="s">
        <v>8149</v>
      </c>
      <c r="D1505" s="176" t="s">
        <v>8144</v>
      </c>
      <c r="E1505" s="176" t="s">
        <v>8144</v>
      </c>
      <c r="F1505" s="176" t="s">
        <v>8149</v>
      </c>
      <c r="G1505" s="177"/>
      <c r="H1505" s="177"/>
      <c r="I1505" s="176" t="s">
        <v>8137</v>
      </c>
      <c r="J1505" s="178">
        <v>44.554455445544555</v>
      </c>
      <c r="K1505" s="55">
        <v>13</v>
      </c>
      <c r="L1505" s="176" t="s">
        <v>8138</v>
      </c>
      <c r="M1505" s="176" t="s">
        <v>3186</v>
      </c>
      <c r="N1505" s="176" t="s">
        <v>3160</v>
      </c>
      <c r="O1505" s="56">
        <v>1</v>
      </c>
      <c r="P1505" s="176" t="s">
        <v>8139</v>
      </c>
    </row>
    <row r="1506" spans="1:16" ht="20.100000000000001" customHeight="1" x14ac:dyDescent="0.25">
      <c r="A1506" s="175">
        <v>1502</v>
      </c>
      <c r="B1506" s="176" t="s">
        <v>8134</v>
      </c>
      <c r="C1506" s="176" t="s">
        <v>8149</v>
      </c>
      <c r="D1506" s="176" t="s">
        <v>8144</v>
      </c>
      <c r="E1506" s="176" t="s">
        <v>8144</v>
      </c>
      <c r="F1506" s="176" t="s">
        <v>8149</v>
      </c>
      <c r="G1506" s="177"/>
      <c r="H1506" s="177"/>
      <c r="I1506" s="176" t="s">
        <v>8137</v>
      </c>
      <c r="J1506" s="178">
        <v>29.702970297029704</v>
      </c>
      <c r="K1506" s="55">
        <v>13</v>
      </c>
      <c r="L1506" s="176" t="s">
        <v>8138</v>
      </c>
      <c r="M1506" s="176" t="s">
        <v>3186</v>
      </c>
      <c r="N1506" s="176" t="s">
        <v>3160</v>
      </c>
      <c r="O1506" s="56">
        <v>1</v>
      </c>
      <c r="P1506" s="176" t="s">
        <v>8139</v>
      </c>
    </row>
    <row r="1507" spans="1:16" ht="20.100000000000001" customHeight="1" x14ac:dyDescent="0.25">
      <c r="A1507" s="175">
        <v>1503</v>
      </c>
      <c r="B1507" s="176" t="s">
        <v>8134</v>
      </c>
      <c r="C1507" s="176" t="s">
        <v>8149</v>
      </c>
      <c r="D1507" s="176" t="s">
        <v>8144</v>
      </c>
      <c r="E1507" s="176" t="s">
        <v>8144</v>
      </c>
      <c r="F1507" s="176" t="s">
        <v>8149</v>
      </c>
      <c r="G1507" s="177"/>
      <c r="H1507" s="177"/>
      <c r="I1507" s="176" t="s">
        <v>8137</v>
      </c>
      <c r="J1507" s="178">
        <v>18.811881188118811</v>
      </c>
      <c r="K1507" s="55">
        <v>13</v>
      </c>
      <c r="L1507" s="176" t="s">
        <v>8138</v>
      </c>
      <c r="M1507" s="176" t="s">
        <v>3186</v>
      </c>
      <c r="N1507" s="176" t="s">
        <v>3160</v>
      </c>
      <c r="O1507" s="56">
        <v>1</v>
      </c>
      <c r="P1507" s="176" t="s">
        <v>8139</v>
      </c>
    </row>
    <row r="1508" spans="1:16" ht="20.100000000000001" customHeight="1" x14ac:dyDescent="0.25">
      <c r="A1508" s="175">
        <v>1504</v>
      </c>
      <c r="B1508" s="176" t="s">
        <v>8134</v>
      </c>
      <c r="C1508" s="176" t="s">
        <v>8149</v>
      </c>
      <c r="D1508" s="176" t="s">
        <v>8144</v>
      </c>
      <c r="E1508" s="176" t="s">
        <v>8144</v>
      </c>
      <c r="F1508" s="176" t="s">
        <v>8149</v>
      </c>
      <c r="G1508" s="177"/>
      <c r="H1508" s="177"/>
      <c r="I1508" s="176" t="s">
        <v>8137</v>
      </c>
      <c r="J1508" s="178">
        <v>29.702970297029704</v>
      </c>
      <c r="K1508" s="55">
        <v>13</v>
      </c>
      <c r="L1508" s="176" t="s">
        <v>8138</v>
      </c>
      <c r="M1508" s="176" t="s">
        <v>3186</v>
      </c>
      <c r="N1508" s="176" t="s">
        <v>3160</v>
      </c>
      <c r="O1508" s="56">
        <v>1</v>
      </c>
      <c r="P1508" s="176" t="s">
        <v>8139</v>
      </c>
    </row>
    <row r="1509" spans="1:16" ht="20.100000000000001" customHeight="1" x14ac:dyDescent="0.25">
      <c r="A1509" s="175">
        <v>1505</v>
      </c>
      <c r="B1509" s="176" t="s">
        <v>8134</v>
      </c>
      <c r="C1509" s="176" t="s">
        <v>8149</v>
      </c>
      <c r="D1509" s="176" t="s">
        <v>8144</v>
      </c>
      <c r="E1509" s="176" t="s">
        <v>8144</v>
      </c>
      <c r="F1509" s="176" t="s">
        <v>8149</v>
      </c>
      <c r="G1509" s="177"/>
      <c r="H1509" s="177"/>
      <c r="I1509" s="176" t="s">
        <v>8137</v>
      </c>
      <c r="J1509" s="178">
        <v>25.742574257425744</v>
      </c>
      <c r="K1509" s="55">
        <v>13</v>
      </c>
      <c r="L1509" s="176" t="s">
        <v>8138</v>
      </c>
      <c r="M1509" s="176" t="s">
        <v>3186</v>
      </c>
      <c r="N1509" s="176" t="s">
        <v>3160</v>
      </c>
      <c r="O1509" s="56">
        <v>1</v>
      </c>
      <c r="P1509" s="176" t="s">
        <v>8139</v>
      </c>
    </row>
    <row r="1510" spans="1:16" ht="20.100000000000001" customHeight="1" x14ac:dyDescent="0.25">
      <c r="A1510" s="175">
        <v>1506</v>
      </c>
      <c r="B1510" s="176" t="s">
        <v>8134</v>
      </c>
      <c r="C1510" s="176" t="s">
        <v>8149</v>
      </c>
      <c r="D1510" s="176" t="s">
        <v>8144</v>
      </c>
      <c r="E1510" s="176" t="s">
        <v>8144</v>
      </c>
      <c r="F1510" s="176" t="s">
        <v>8149</v>
      </c>
      <c r="G1510" s="177"/>
      <c r="H1510" s="177"/>
      <c r="I1510" s="176" t="s">
        <v>8137</v>
      </c>
      <c r="J1510" s="178">
        <v>40.594059405940591</v>
      </c>
      <c r="K1510" s="55">
        <v>13</v>
      </c>
      <c r="L1510" s="176" t="s">
        <v>8138</v>
      </c>
      <c r="M1510" s="176" t="s">
        <v>3186</v>
      </c>
      <c r="N1510" s="176" t="s">
        <v>3160</v>
      </c>
      <c r="O1510" s="56">
        <v>1</v>
      </c>
      <c r="P1510" s="176" t="s">
        <v>8139</v>
      </c>
    </row>
    <row r="1511" spans="1:16" ht="20.100000000000001" customHeight="1" x14ac:dyDescent="0.25">
      <c r="A1511" s="175">
        <v>1507</v>
      </c>
      <c r="B1511" s="176" t="s">
        <v>8134</v>
      </c>
      <c r="C1511" s="176" t="s">
        <v>8149</v>
      </c>
      <c r="D1511" s="176" t="s">
        <v>8144</v>
      </c>
      <c r="E1511" s="176" t="s">
        <v>8144</v>
      </c>
      <c r="F1511" s="176" t="s">
        <v>8149</v>
      </c>
      <c r="G1511" s="177"/>
      <c r="H1511" s="177"/>
      <c r="I1511" s="176" t="s">
        <v>8137</v>
      </c>
      <c r="J1511" s="178">
        <v>25.742574257425744</v>
      </c>
      <c r="K1511" s="55">
        <v>13</v>
      </c>
      <c r="L1511" s="176" t="s">
        <v>8138</v>
      </c>
      <c r="M1511" s="176" t="s">
        <v>3186</v>
      </c>
      <c r="N1511" s="176" t="s">
        <v>3160</v>
      </c>
      <c r="O1511" s="56">
        <v>1</v>
      </c>
      <c r="P1511" s="176" t="s">
        <v>8139</v>
      </c>
    </row>
    <row r="1512" spans="1:16" ht="20.100000000000001" customHeight="1" x14ac:dyDescent="0.25">
      <c r="A1512" s="175">
        <v>1508</v>
      </c>
      <c r="B1512" s="176" t="s">
        <v>8134</v>
      </c>
      <c r="C1512" s="176" t="s">
        <v>8149</v>
      </c>
      <c r="D1512" s="176" t="s">
        <v>8144</v>
      </c>
      <c r="E1512" s="176" t="s">
        <v>8144</v>
      </c>
      <c r="F1512" s="176" t="s">
        <v>8149</v>
      </c>
      <c r="G1512" s="177"/>
      <c r="H1512" s="177"/>
      <c r="I1512" s="176" t="s">
        <v>8137</v>
      </c>
      <c r="J1512" s="178">
        <v>29.702970297029704</v>
      </c>
      <c r="K1512" s="55">
        <v>13</v>
      </c>
      <c r="L1512" s="176" t="s">
        <v>8138</v>
      </c>
      <c r="M1512" s="176" t="s">
        <v>3186</v>
      </c>
      <c r="N1512" s="176" t="s">
        <v>3160</v>
      </c>
      <c r="O1512" s="56">
        <v>1</v>
      </c>
      <c r="P1512" s="176" t="s">
        <v>8139</v>
      </c>
    </row>
    <row r="1513" spans="1:16" ht="20.100000000000001" customHeight="1" x14ac:dyDescent="0.25">
      <c r="A1513" s="175">
        <v>1509</v>
      </c>
      <c r="B1513" s="176" t="s">
        <v>8134</v>
      </c>
      <c r="C1513" s="176" t="s">
        <v>8149</v>
      </c>
      <c r="D1513" s="176" t="s">
        <v>8144</v>
      </c>
      <c r="E1513" s="176" t="s">
        <v>8144</v>
      </c>
      <c r="F1513" s="176" t="s">
        <v>8149</v>
      </c>
      <c r="G1513" s="177"/>
      <c r="H1513" s="177"/>
      <c r="I1513" s="176" t="s">
        <v>8137</v>
      </c>
      <c r="J1513" s="178">
        <v>39.603960396039604</v>
      </c>
      <c r="K1513" s="55">
        <v>13</v>
      </c>
      <c r="L1513" s="176" t="s">
        <v>8138</v>
      </c>
      <c r="M1513" s="176" t="s">
        <v>3186</v>
      </c>
      <c r="N1513" s="176" t="s">
        <v>3160</v>
      </c>
      <c r="O1513" s="56">
        <v>1</v>
      </c>
      <c r="P1513" s="176" t="s">
        <v>8139</v>
      </c>
    </row>
    <row r="1514" spans="1:16" ht="20.100000000000001" customHeight="1" x14ac:dyDescent="0.25">
      <c r="A1514" s="175">
        <v>1510</v>
      </c>
      <c r="B1514" s="176" t="s">
        <v>8134</v>
      </c>
      <c r="C1514" s="176" t="s">
        <v>8149</v>
      </c>
      <c r="D1514" s="176" t="s">
        <v>8144</v>
      </c>
      <c r="E1514" s="176" t="s">
        <v>8144</v>
      </c>
      <c r="F1514" s="176" t="s">
        <v>8149</v>
      </c>
      <c r="G1514" s="177"/>
      <c r="H1514" s="177"/>
      <c r="I1514" s="176" t="s">
        <v>8137</v>
      </c>
      <c r="J1514" s="178">
        <v>17.821782178217823</v>
      </c>
      <c r="K1514" s="55">
        <v>13</v>
      </c>
      <c r="L1514" s="176" t="s">
        <v>8138</v>
      </c>
      <c r="M1514" s="176" t="s">
        <v>3186</v>
      </c>
      <c r="N1514" s="176" t="s">
        <v>3160</v>
      </c>
      <c r="O1514" s="56">
        <v>1</v>
      </c>
      <c r="P1514" s="176" t="s">
        <v>8139</v>
      </c>
    </row>
    <row r="1515" spans="1:16" ht="20.100000000000001" customHeight="1" x14ac:dyDescent="0.25">
      <c r="A1515" s="175">
        <v>1511</v>
      </c>
      <c r="B1515" s="176" t="s">
        <v>8134</v>
      </c>
      <c r="C1515" s="176" t="s">
        <v>8149</v>
      </c>
      <c r="D1515" s="176" t="s">
        <v>8144</v>
      </c>
      <c r="E1515" s="176" t="s">
        <v>8144</v>
      </c>
      <c r="F1515" s="176" t="s">
        <v>8149</v>
      </c>
      <c r="G1515" s="177"/>
      <c r="H1515" s="177"/>
      <c r="I1515" s="176" t="s">
        <v>8137</v>
      </c>
      <c r="J1515" s="178">
        <v>47.524752475247524</v>
      </c>
      <c r="K1515" s="55">
        <v>13</v>
      </c>
      <c r="L1515" s="176" t="s">
        <v>8138</v>
      </c>
      <c r="M1515" s="176" t="s">
        <v>3186</v>
      </c>
      <c r="N1515" s="176" t="s">
        <v>3160</v>
      </c>
      <c r="O1515" s="56">
        <v>1</v>
      </c>
      <c r="P1515" s="176" t="s">
        <v>8139</v>
      </c>
    </row>
    <row r="1516" spans="1:16" ht="20.100000000000001" customHeight="1" x14ac:dyDescent="0.25">
      <c r="A1516" s="175">
        <v>1512</v>
      </c>
      <c r="B1516" s="176" t="s">
        <v>8134</v>
      </c>
      <c r="C1516" s="176" t="s">
        <v>8149</v>
      </c>
      <c r="D1516" s="176" t="s">
        <v>8144</v>
      </c>
      <c r="E1516" s="176" t="s">
        <v>8144</v>
      </c>
      <c r="F1516" s="176" t="s">
        <v>8149</v>
      </c>
      <c r="G1516" s="177"/>
      <c r="H1516" s="177"/>
      <c r="I1516" s="176" t="s">
        <v>8137</v>
      </c>
      <c r="J1516" s="178">
        <v>14.851485148514852</v>
      </c>
      <c r="K1516" s="55">
        <v>13</v>
      </c>
      <c r="L1516" s="176" t="s">
        <v>8138</v>
      </c>
      <c r="M1516" s="176" t="s">
        <v>3186</v>
      </c>
      <c r="N1516" s="176" t="s">
        <v>3160</v>
      </c>
      <c r="O1516" s="56">
        <v>1</v>
      </c>
      <c r="P1516" s="176" t="s">
        <v>8139</v>
      </c>
    </row>
    <row r="1517" spans="1:16" ht="20.100000000000001" customHeight="1" x14ac:dyDescent="0.25">
      <c r="A1517" s="175">
        <v>1513</v>
      </c>
      <c r="B1517" s="176" t="s">
        <v>8134</v>
      </c>
      <c r="C1517" s="176" t="s">
        <v>8149</v>
      </c>
      <c r="D1517" s="176" t="s">
        <v>8144</v>
      </c>
      <c r="E1517" s="176" t="s">
        <v>8144</v>
      </c>
      <c r="F1517" s="176" t="s">
        <v>8149</v>
      </c>
      <c r="G1517" s="177"/>
      <c r="H1517" s="177"/>
      <c r="I1517" s="176" t="s">
        <v>8137</v>
      </c>
      <c r="J1517" s="178">
        <v>29.702970297029704</v>
      </c>
      <c r="K1517" s="55">
        <v>13</v>
      </c>
      <c r="L1517" s="176" t="s">
        <v>8138</v>
      </c>
      <c r="M1517" s="176" t="s">
        <v>3186</v>
      </c>
      <c r="N1517" s="176" t="s">
        <v>3160</v>
      </c>
      <c r="O1517" s="56">
        <v>1</v>
      </c>
      <c r="P1517" s="176" t="s">
        <v>8139</v>
      </c>
    </row>
    <row r="1518" spans="1:16" ht="20.100000000000001" customHeight="1" x14ac:dyDescent="0.25">
      <c r="A1518" s="175">
        <v>1514</v>
      </c>
      <c r="B1518" s="176" t="s">
        <v>8134</v>
      </c>
      <c r="C1518" s="176" t="s">
        <v>8149</v>
      </c>
      <c r="D1518" s="176" t="s">
        <v>8144</v>
      </c>
      <c r="E1518" s="176" t="s">
        <v>8144</v>
      </c>
      <c r="F1518" s="176" t="s">
        <v>8149</v>
      </c>
      <c r="G1518" s="177"/>
      <c r="H1518" s="177"/>
      <c r="I1518" s="176" t="s">
        <v>8137</v>
      </c>
      <c r="J1518" s="178">
        <v>23.762376237623762</v>
      </c>
      <c r="K1518" s="55">
        <v>13</v>
      </c>
      <c r="L1518" s="176" t="s">
        <v>8138</v>
      </c>
      <c r="M1518" s="176" t="s">
        <v>3186</v>
      </c>
      <c r="N1518" s="176" t="s">
        <v>3160</v>
      </c>
      <c r="O1518" s="56">
        <v>1</v>
      </c>
      <c r="P1518" s="176" t="s">
        <v>8139</v>
      </c>
    </row>
    <row r="1519" spans="1:16" ht="20.100000000000001" customHeight="1" x14ac:dyDescent="0.25">
      <c r="A1519" s="175">
        <v>1515</v>
      </c>
      <c r="B1519" s="176" t="s">
        <v>8134</v>
      </c>
      <c r="C1519" s="176" t="s">
        <v>8149</v>
      </c>
      <c r="D1519" s="176" t="s">
        <v>8144</v>
      </c>
      <c r="E1519" s="176" t="s">
        <v>8144</v>
      </c>
      <c r="F1519" s="176" t="s">
        <v>8149</v>
      </c>
      <c r="G1519" s="177"/>
      <c r="H1519" s="177"/>
      <c r="I1519" s="176" t="s">
        <v>8137</v>
      </c>
      <c r="J1519" s="178">
        <v>37.623762376237622</v>
      </c>
      <c r="K1519" s="55">
        <v>13</v>
      </c>
      <c r="L1519" s="176" t="s">
        <v>8138</v>
      </c>
      <c r="M1519" s="176" t="s">
        <v>3186</v>
      </c>
      <c r="N1519" s="176" t="s">
        <v>3160</v>
      </c>
      <c r="O1519" s="56">
        <v>1</v>
      </c>
      <c r="P1519" s="176" t="s">
        <v>8139</v>
      </c>
    </row>
    <row r="1520" spans="1:16" ht="20.100000000000001" customHeight="1" x14ac:dyDescent="0.25">
      <c r="A1520" s="175">
        <v>1516</v>
      </c>
      <c r="B1520" s="176" t="s">
        <v>8134</v>
      </c>
      <c r="C1520" s="176" t="s">
        <v>8149</v>
      </c>
      <c r="D1520" s="176" t="s">
        <v>8144</v>
      </c>
      <c r="E1520" s="176" t="s">
        <v>8144</v>
      </c>
      <c r="F1520" s="176" t="s">
        <v>8149</v>
      </c>
      <c r="G1520" s="177"/>
      <c r="H1520" s="177"/>
      <c r="I1520" s="176" t="s">
        <v>8137</v>
      </c>
      <c r="J1520" s="178">
        <v>39.603960396039604</v>
      </c>
      <c r="K1520" s="55">
        <v>13</v>
      </c>
      <c r="L1520" s="176" t="s">
        <v>8138</v>
      </c>
      <c r="M1520" s="176" t="s">
        <v>3186</v>
      </c>
      <c r="N1520" s="176" t="s">
        <v>3160</v>
      </c>
      <c r="O1520" s="56">
        <v>1</v>
      </c>
      <c r="P1520" s="176" t="s">
        <v>8139</v>
      </c>
    </row>
    <row r="1521" spans="1:16" ht="20.100000000000001" customHeight="1" x14ac:dyDescent="0.25">
      <c r="A1521" s="175">
        <v>1517</v>
      </c>
      <c r="B1521" s="176" t="s">
        <v>8134</v>
      </c>
      <c r="C1521" s="176" t="s">
        <v>8149</v>
      </c>
      <c r="D1521" s="176" t="s">
        <v>8144</v>
      </c>
      <c r="E1521" s="176" t="s">
        <v>8144</v>
      </c>
      <c r="F1521" s="176" t="s">
        <v>8149</v>
      </c>
      <c r="G1521" s="177"/>
      <c r="H1521" s="177"/>
      <c r="I1521" s="176" t="s">
        <v>8137</v>
      </c>
      <c r="J1521" s="178">
        <v>20.792079207920793</v>
      </c>
      <c r="K1521" s="55">
        <v>13</v>
      </c>
      <c r="L1521" s="176" t="s">
        <v>8138</v>
      </c>
      <c r="M1521" s="176" t="s">
        <v>3186</v>
      </c>
      <c r="N1521" s="176" t="s">
        <v>3160</v>
      </c>
      <c r="O1521" s="56">
        <v>1</v>
      </c>
      <c r="P1521" s="176" t="s">
        <v>8139</v>
      </c>
    </row>
    <row r="1522" spans="1:16" ht="20.100000000000001" customHeight="1" x14ac:dyDescent="0.25">
      <c r="A1522" s="175">
        <v>1518</v>
      </c>
      <c r="B1522" s="176" t="s">
        <v>8134</v>
      </c>
      <c r="C1522" s="176" t="s">
        <v>8149</v>
      </c>
      <c r="D1522" s="176" t="s">
        <v>8144</v>
      </c>
      <c r="E1522" s="176" t="s">
        <v>8144</v>
      </c>
      <c r="F1522" s="176" t="s">
        <v>8149</v>
      </c>
      <c r="G1522" s="177"/>
      <c r="H1522" s="177"/>
      <c r="I1522" s="176" t="s">
        <v>8137</v>
      </c>
      <c r="J1522" s="178">
        <v>40.594059405940591</v>
      </c>
      <c r="K1522" s="55">
        <v>13</v>
      </c>
      <c r="L1522" s="176" t="s">
        <v>8138</v>
      </c>
      <c r="M1522" s="176" t="s">
        <v>3186</v>
      </c>
      <c r="N1522" s="176" t="s">
        <v>3160</v>
      </c>
      <c r="O1522" s="56">
        <v>1</v>
      </c>
      <c r="P1522" s="176" t="s">
        <v>8139</v>
      </c>
    </row>
    <row r="1523" spans="1:16" ht="20.100000000000001" customHeight="1" x14ac:dyDescent="0.25">
      <c r="A1523" s="175">
        <v>1519</v>
      </c>
      <c r="B1523" s="176" t="s">
        <v>8134</v>
      </c>
      <c r="C1523" s="176" t="s">
        <v>8149</v>
      </c>
      <c r="D1523" s="176" t="s">
        <v>8144</v>
      </c>
      <c r="E1523" s="176" t="s">
        <v>8144</v>
      </c>
      <c r="F1523" s="176" t="s">
        <v>8149</v>
      </c>
      <c r="G1523" s="177"/>
      <c r="H1523" s="177"/>
      <c r="I1523" s="176" t="s">
        <v>8137</v>
      </c>
      <c r="J1523" s="178">
        <v>62.376237623762378</v>
      </c>
      <c r="K1523" s="55">
        <v>13</v>
      </c>
      <c r="L1523" s="176" t="s">
        <v>8138</v>
      </c>
      <c r="M1523" s="176" t="s">
        <v>3186</v>
      </c>
      <c r="N1523" s="176" t="s">
        <v>3160</v>
      </c>
      <c r="O1523" s="56">
        <v>1</v>
      </c>
      <c r="P1523" s="176" t="s">
        <v>8139</v>
      </c>
    </row>
    <row r="1524" spans="1:16" ht="20.100000000000001" customHeight="1" x14ac:dyDescent="0.25">
      <c r="A1524" s="175">
        <v>1520</v>
      </c>
      <c r="B1524" s="176" t="s">
        <v>8134</v>
      </c>
      <c r="C1524" s="176" t="s">
        <v>8149</v>
      </c>
      <c r="D1524" s="176" t="s">
        <v>8144</v>
      </c>
      <c r="E1524" s="176" t="s">
        <v>8144</v>
      </c>
      <c r="F1524" s="176" t="s">
        <v>8149</v>
      </c>
      <c r="G1524" s="177"/>
      <c r="H1524" s="177"/>
      <c r="I1524" s="176" t="s">
        <v>8137</v>
      </c>
      <c r="J1524" s="178">
        <v>69.306930693069305</v>
      </c>
      <c r="K1524" s="55">
        <v>13</v>
      </c>
      <c r="L1524" s="176" t="s">
        <v>8138</v>
      </c>
      <c r="M1524" s="176" t="s">
        <v>3186</v>
      </c>
      <c r="N1524" s="176" t="s">
        <v>3160</v>
      </c>
      <c r="O1524" s="56">
        <v>1</v>
      </c>
      <c r="P1524" s="176" t="s">
        <v>8139</v>
      </c>
    </row>
    <row r="1525" spans="1:16" ht="20.100000000000001" customHeight="1" x14ac:dyDescent="0.25">
      <c r="A1525" s="175">
        <v>1521</v>
      </c>
      <c r="B1525" s="176" t="s">
        <v>8134</v>
      </c>
      <c r="C1525" s="176" t="s">
        <v>8149</v>
      </c>
      <c r="D1525" s="176" t="s">
        <v>8144</v>
      </c>
      <c r="E1525" s="176" t="s">
        <v>8144</v>
      </c>
      <c r="F1525" s="176" t="s">
        <v>8149</v>
      </c>
      <c r="G1525" s="177"/>
      <c r="H1525" s="177"/>
      <c r="I1525" s="176" t="s">
        <v>8137</v>
      </c>
      <c r="J1525" s="178">
        <v>38.613861386138616</v>
      </c>
      <c r="K1525" s="55">
        <v>13</v>
      </c>
      <c r="L1525" s="176" t="s">
        <v>8138</v>
      </c>
      <c r="M1525" s="176" t="s">
        <v>3186</v>
      </c>
      <c r="N1525" s="176" t="s">
        <v>3160</v>
      </c>
      <c r="O1525" s="56">
        <v>1</v>
      </c>
      <c r="P1525" s="176" t="s">
        <v>8139</v>
      </c>
    </row>
    <row r="1526" spans="1:16" ht="20.100000000000001" customHeight="1" x14ac:dyDescent="0.25">
      <c r="A1526" s="175">
        <v>1522</v>
      </c>
      <c r="B1526" s="176" t="s">
        <v>8134</v>
      </c>
      <c r="C1526" s="176" t="s">
        <v>8149</v>
      </c>
      <c r="D1526" s="176" t="s">
        <v>8144</v>
      </c>
      <c r="E1526" s="176" t="s">
        <v>8144</v>
      </c>
      <c r="F1526" s="176" t="s">
        <v>8149</v>
      </c>
      <c r="G1526" s="177"/>
      <c r="H1526" s="177"/>
      <c r="I1526" s="176" t="s">
        <v>8137</v>
      </c>
      <c r="J1526" s="178">
        <v>18.811881188118811</v>
      </c>
      <c r="K1526" s="55">
        <v>13</v>
      </c>
      <c r="L1526" s="176" t="s">
        <v>8138</v>
      </c>
      <c r="M1526" s="176" t="s">
        <v>3186</v>
      </c>
      <c r="N1526" s="176" t="s">
        <v>3160</v>
      </c>
      <c r="O1526" s="56">
        <v>1</v>
      </c>
      <c r="P1526" s="176" t="s">
        <v>8139</v>
      </c>
    </row>
    <row r="1527" spans="1:16" ht="20.100000000000001" customHeight="1" x14ac:dyDescent="0.25">
      <c r="A1527" s="175">
        <v>1523</v>
      </c>
      <c r="B1527" s="176" t="s">
        <v>8134</v>
      </c>
      <c r="C1527" s="176" t="s">
        <v>8149</v>
      </c>
      <c r="D1527" s="176" t="s">
        <v>8144</v>
      </c>
      <c r="E1527" s="176" t="s">
        <v>8144</v>
      </c>
      <c r="F1527" s="176" t="s">
        <v>8149</v>
      </c>
      <c r="G1527" s="177"/>
      <c r="H1527" s="177"/>
      <c r="I1527" s="176" t="s">
        <v>8137</v>
      </c>
      <c r="J1527" s="178">
        <v>34.653465346534652</v>
      </c>
      <c r="K1527" s="55">
        <v>13</v>
      </c>
      <c r="L1527" s="176" t="s">
        <v>8138</v>
      </c>
      <c r="M1527" s="176" t="s">
        <v>3186</v>
      </c>
      <c r="N1527" s="176" t="s">
        <v>3160</v>
      </c>
      <c r="O1527" s="56">
        <v>1</v>
      </c>
      <c r="P1527" s="176" t="s">
        <v>8139</v>
      </c>
    </row>
    <row r="1528" spans="1:16" ht="20.100000000000001" customHeight="1" x14ac:dyDescent="0.25">
      <c r="A1528" s="175">
        <v>1524</v>
      </c>
      <c r="B1528" s="176" t="s">
        <v>8134</v>
      </c>
      <c r="C1528" s="176" t="s">
        <v>8149</v>
      </c>
      <c r="D1528" s="176" t="s">
        <v>8144</v>
      </c>
      <c r="E1528" s="176" t="s">
        <v>8144</v>
      </c>
      <c r="F1528" s="176" t="s">
        <v>8149</v>
      </c>
      <c r="G1528" s="177"/>
      <c r="H1528" s="177"/>
      <c r="I1528" s="176" t="s">
        <v>8137</v>
      </c>
      <c r="J1528" s="178">
        <v>31.683168316831683</v>
      </c>
      <c r="K1528" s="55">
        <v>13</v>
      </c>
      <c r="L1528" s="176" t="s">
        <v>8138</v>
      </c>
      <c r="M1528" s="176" t="s">
        <v>3186</v>
      </c>
      <c r="N1528" s="176" t="s">
        <v>3160</v>
      </c>
      <c r="O1528" s="56">
        <v>1</v>
      </c>
      <c r="P1528" s="176" t="s">
        <v>8139</v>
      </c>
    </row>
    <row r="1529" spans="1:16" ht="20.100000000000001" customHeight="1" x14ac:dyDescent="0.25">
      <c r="A1529" s="175">
        <v>1525</v>
      </c>
      <c r="B1529" s="176" t="s">
        <v>8134</v>
      </c>
      <c r="C1529" s="176" t="s">
        <v>8149</v>
      </c>
      <c r="D1529" s="176" t="s">
        <v>8144</v>
      </c>
      <c r="E1529" s="176" t="s">
        <v>8144</v>
      </c>
      <c r="F1529" s="176" t="s">
        <v>8149</v>
      </c>
      <c r="G1529" s="177"/>
      <c r="H1529" s="177"/>
      <c r="I1529" s="176" t="s">
        <v>8137</v>
      </c>
      <c r="J1529" s="178">
        <v>26.732673267326732</v>
      </c>
      <c r="K1529" s="55">
        <v>13</v>
      </c>
      <c r="L1529" s="176" t="s">
        <v>8138</v>
      </c>
      <c r="M1529" s="176" t="s">
        <v>3186</v>
      </c>
      <c r="N1529" s="176" t="s">
        <v>3160</v>
      </c>
      <c r="O1529" s="56">
        <v>1</v>
      </c>
      <c r="P1529" s="176" t="s">
        <v>8139</v>
      </c>
    </row>
    <row r="1530" spans="1:16" ht="20.100000000000001" customHeight="1" x14ac:dyDescent="0.25">
      <c r="A1530" s="175">
        <v>1526</v>
      </c>
      <c r="B1530" s="176" t="s">
        <v>8134</v>
      </c>
      <c r="C1530" s="176" t="s">
        <v>8149</v>
      </c>
      <c r="D1530" s="176" t="s">
        <v>8144</v>
      </c>
      <c r="E1530" s="176" t="s">
        <v>8144</v>
      </c>
      <c r="F1530" s="176" t="s">
        <v>8149</v>
      </c>
      <c r="G1530" s="177"/>
      <c r="H1530" s="177"/>
      <c r="I1530" s="176" t="s">
        <v>8137</v>
      </c>
      <c r="J1530" s="178">
        <v>30.693069306930692</v>
      </c>
      <c r="K1530" s="55">
        <v>13</v>
      </c>
      <c r="L1530" s="176" t="s">
        <v>8138</v>
      </c>
      <c r="M1530" s="176" t="s">
        <v>3186</v>
      </c>
      <c r="N1530" s="176" t="s">
        <v>3160</v>
      </c>
      <c r="O1530" s="56">
        <v>1</v>
      </c>
      <c r="P1530" s="176" t="s">
        <v>8139</v>
      </c>
    </row>
    <row r="1531" spans="1:16" ht="20.100000000000001" customHeight="1" x14ac:dyDescent="0.25">
      <c r="A1531" s="175">
        <v>1527</v>
      </c>
      <c r="B1531" s="176" t="s">
        <v>8134</v>
      </c>
      <c r="C1531" s="176" t="s">
        <v>8149</v>
      </c>
      <c r="D1531" s="176" t="s">
        <v>8144</v>
      </c>
      <c r="E1531" s="176" t="s">
        <v>8144</v>
      </c>
      <c r="F1531" s="176" t="s">
        <v>8149</v>
      </c>
      <c r="G1531" s="177"/>
      <c r="H1531" s="177"/>
      <c r="I1531" s="176" t="s">
        <v>8137</v>
      </c>
      <c r="J1531" s="178">
        <v>29.702970297029704</v>
      </c>
      <c r="K1531" s="55">
        <v>13</v>
      </c>
      <c r="L1531" s="176" t="s">
        <v>8138</v>
      </c>
      <c r="M1531" s="176" t="s">
        <v>3186</v>
      </c>
      <c r="N1531" s="176" t="s">
        <v>3160</v>
      </c>
      <c r="O1531" s="56">
        <v>1</v>
      </c>
      <c r="P1531" s="176" t="s">
        <v>8139</v>
      </c>
    </row>
    <row r="1532" spans="1:16" ht="20.100000000000001" customHeight="1" x14ac:dyDescent="0.25">
      <c r="A1532" s="175">
        <v>1528</v>
      </c>
      <c r="B1532" s="176" t="s">
        <v>8134</v>
      </c>
      <c r="C1532" s="176" t="s">
        <v>8149</v>
      </c>
      <c r="D1532" s="176" t="s">
        <v>8144</v>
      </c>
      <c r="E1532" s="176" t="s">
        <v>8144</v>
      </c>
      <c r="F1532" s="176" t="s">
        <v>8149</v>
      </c>
      <c r="G1532" s="177"/>
      <c r="H1532" s="177"/>
      <c r="I1532" s="176" t="s">
        <v>8137</v>
      </c>
      <c r="J1532" s="178">
        <v>62.376237623762378</v>
      </c>
      <c r="K1532" s="55">
        <v>13</v>
      </c>
      <c r="L1532" s="176" t="s">
        <v>8138</v>
      </c>
      <c r="M1532" s="176" t="s">
        <v>3186</v>
      </c>
      <c r="N1532" s="176" t="s">
        <v>3160</v>
      </c>
      <c r="O1532" s="56">
        <v>1</v>
      </c>
      <c r="P1532" s="176" t="s">
        <v>8139</v>
      </c>
    </row>
    <row r="1533" spans="1:16" ht="20.100000000000001" customHeight="1" x14ac:dyDescent="0.25">
      <c r="A1533" s="175">
        <v>1529</v>
      </c>
      <c r="B1533" s="176" t="s">
        <v>8134</v>
      </c>
      <c r="C1533" s="176" t="s">
        <v>8149</v>
      </c>
      <c r="D1533" s="176" t="s">
        <v>8144</v>
      </c>
      <c r="E1533" s="176" t="s">
        <v>8144</v>
      </c>
      <c r="F1533" s="176" t="s">
        <v>8149</v>
      </c>
      <c r="G1533" s="177"/>
      <c r="H1533" s="177"/>
      <c r="I1533" s="176" t="s">
        <v>8137</v>
      </c>
      <c r="J1533" s="178">
        <v>11.881188118811881</v>
      </c>
      <c r="K1533" s="55">
        <v>13</v>
      </c>
      <c r="L1533" s="176" t="s">
        <v>8138</v>
      </c>
      <c r="M1533" s="176" t="s">
        <v>3186</v>
      </c>
      <c r="N1533" s="176" t="s">
        <v>3160</v>
      </c>
      <c r="O1533" s="56">
        <v>1</v>
      </c>
      <c r="P1533" s="176" t="s">
        <v>8139</v>
      </c>
    </row>
    <row r="1534" spans="1:16" ht="20.100000000000001" customHeight="1" x14ac:dyDescent="0.25">
      <c r="A1534" s="175">
        <v>1530</v>
      </c>
      <c r="B1534" s="176" t="s">
        <v>8134</v>
      </c>
      <c r="C1534" s="176" t="s">
        <v>8149</v>
      </c>
      <c r="D1534" s="176" t="s">
        <v>8144</v>
      </c>
      <c r="E1534" s="176" t="s">
        <v>8144</v>
      </c>
      <c r="F1534" s="176" t="s">
        <v>8149</v>
      </c>
      <c r="G1534" s="177"/>
      <c r="H1534" s="177"/>
      <c r="I1534" s="176" t="s">
        <v>8137</v>
      </c>
      <c r="J1534" s="178">
        <v>29.702970297029704</v>
      </c>
      <c r="K1534" s="55">
        <v>13</v>
      </c>
      <c r="L1534" s="176" t="s">
        <v>8138</v>
      </c>
      <c r="M1534" s="176" t="s">
        <v>3186</v>
      </c>
      <c r="N1534" s="176" t="s">
        <v>3160</v>
      </c>
      <c r="O1534" s="56">
        <v>1</v>
      </c>
      <c r="P1534" s="176" t="s">
        <v>8139</v>
      </c>
    </row>
    <row r="1535" spans="1:16" ht="20.100000000000001" customHeight="1" x14ac:dyDescent="0.25">
      <c r="A1535" s="175">
        <v>1531</v>
      </c>
      <c r="B1535" s="176" t="s">
        <v>8134</v>
      </c>
      <c r="C1535" s="176" t="s">
        <v>8149</v>
      </c>
      <c r="D1535" s="176" t="s">
        <v>8144</v>
      </c>
      <c r="E1535" s="176" t="s">
        <v>8144</v>
      </c>
      <c r="F1535" s="176" t="s">
        <v>8149</v>
      </c>
      <c r="G1535" s="177"/>
      <c r="H1535" s="177"/>
      <c r="I1535" s="176" t="s">
        <v>8137</v>
      </c>
      <c r="J1535" s="178">
        <v>29.702970297029704</v>
      </c>
      <c r="K1535" s="55">
        <v>13</v>
      </c>
      <c r="L1535" s="176" t="s">
        <v>8138</v>
      </c>
      <c r="M1535" s="176" t="s">
        <v>3186</v>
      </c>
      <c r="N1535" s="176" t="s">
        <v>3160</v>
      </c>
      <c r="O1535" s="56">
        <v>1</v>
      </c>
      <c r="P1535" s="176" t="s">
        <v>8139</v>
      </c>
    </row>
    <row r="1536" spans="1:16" ht="20.100000000000001" customHeight="1" x14ac:dyDescent="0.25">
      <c r="A1536" s="175">
        <v>1532</v>
      </c>
      <c r="B1536" s="176" t="s">
        <v>8134</v>
      </c>
      <c r="C1536" s="176" t="s">
        <v>8149</v>
      </c>
      <c r="D1536" s="176" t="s">
        <v>8144</v>
      </c>
      <c r="E1536" s="176" t="s">
        <v>8144</v>
      </c>
      <c r="F1536" s="176" t="s">
        <v>8149</v>
      </c>
      <c r="G1536" s="177"/>
      <c r="H1536" s="177"/>
      <c r="I1536" s="176" t="s">
        <v>8137</v>
      </c>
      <c r="J1536" s="178">
        <v>23.762376237623762</v>
      </c>
      <c r="K1536" s="55">
        <v>13</v>
      </c>
      <c r="L1536" s="176" t="s">
        <v>8138</v>
      </c>
      <c r="M1536" s="176" t="s">
        <v>3186</v>
      </c>
      <c r="N1536" s="176" t="s">
        <v>3160</v>
      </c>
      <c r="O1536" s="56">
        <v>1</v>
      </c>
      <c r="P1536" s="176" t="s">
        <v>8139</v>
      </c>
    </row>
    <row r="1537" spans="1:16" ht="20.100000000000001" customHeight="1" x14ac:dyDescent="0.25">
      <c r="A1537" s="175">
        <v>1533</v>
      </c>
      <c r="B1537" s="176" t="s">
        <v>8134</v>
      </c>
      <c r="C1537" s="176" t="s">
        <v>8149</v>
      </c>
      <c r="D1537" s="176" t="s">
        <v>8144</v>
      </c>
      <c r="E1537" s="176" t="s">
        <v>8144</v>
      </c>
      <c r="F1537" s="176" t="s">
        <v>8149</v>
      </c>
      <c r="G1537" s="177"/>
      <c r="H1537" s="177"/>
      <c r="I1537" s="176" t="s">
        <v>8137</v>
      </c>
      <c r="J1537" s="178">
        <v>35.643564356435647</v>
      </c>
      <c r="K1537" s="55">
        <v>13</v>
      </c>
      <c r="L1537" s="176" t="s">
        <v>8138</v>
      </c>
      <c r="M1537" s="176" t="s">
        <v>3186</v>
      </c>
      <c r="N1537" s="176" t="s">
        <v>3160</v>
      </c>
      <c r="O1537" s="56">
        <v>1</v>
      </c>
      <c r="P1537" s="176" t="s">
        <v>8139</v>
      </c>
    </row>
    <row r="1538" spans="1:16" ht="20.100000000000001" customHeight="1" x14ac:dyDescent="0.25">
      <c r="A1538" s="175">
        <v>1534</v>
      </c>
      <c r="B1538" s="176" t="s">
        <v>8134</v>
      </c>
      <c r="C1538" s="176" t="s">
        <v>8149</v>
      </c>
      <c r="D1538" s="176" t="s">
        <v>8144</v>
      </c>
      <c r="E1538" s="176" t="s">
        <v>8144</v>
      </c>
      <c r="F1538" s="176" t="s">
        <v>8149</v>
      </c>
      <c r="G1538" s="177"/>
      <c r="H1538" s="177"/>
      <c r="I1538" s="176" t="s">
        <v>8137</v>
      </c>
      <c r="J1538" s="178">
        <v>31.683168316831683</v>
      </c>
      <c r="K1538" s="55">
        <v>13</v>
      </c>
      <c r="L1538" s="176" t="s">
        <v>8138</v>
      </c>
      <c r="M1538" s="176" t="s">
        <v>3186</v>
      </c>
      <c r="N1538" s="176" t="s">
        <v>3160</v>
      </c>
      <c r="O1538" s="56">
        <v>1</v>
      </c>
      <c r="P1538" s="176" t="s">
        <v>8139</v>
      </c>
    </row>
    <row r="1539" spans="1:16" ht="20.100000000000001" customHeight="1" x14ac:dyDescent="0.25">
      <c r="A1539" s="175">
        <v>1535</v>
      </c>
      <c r="B1539" s="176" t="s">
        <v>8134</v>
      </c>
      <c r="C1539" s="176" t="s">
        <v>8149</v>
      </c>
      <c r="D1539" s="176" t="s">
        <v>8144</v>
      </c>
      <c r="E1539" s="176" t="s">
        <v>8144</v>
      </c>
      <c r="F1539" s="176" t="s">
        <v>8149</v>
      </c>
      <c r="G1539" s="177"/>
      <c r="H1539" s="177"/>
      <c r="I1539" s="176" t="s">
        <v>8137</v>
      </c>
      <c r="J1539" s="178">
        <v>31.683168316831683</v>
      </c>
      <c r="K1539" s="55">
        <v>13</v>
      </c>
      <c r="L1539" s="176" t="s">
        <v>8138</v>
      </c>
      <c r="M1539" s="176" t="s">
        <v>3186</v>
      </c>
      <c r="N1539" s="176" t="s">
        <v>3160</v>
      </c>
      <c r="O1539" s="56">
        <v>1</v>
      </c>
      <c r="P1539" s="176" t="s">
        <v>8139</v>
      </c>
    </row>
    <row r="1540" spans="1:16" ht="20.100000000000001" customHeight="1" x14ac:dyDescent="0.25">
      <c r="A1540" s="175">
        <v>1536</v>
      </c>
      <c r="B1540" s="176" t="s">
        <v>8134</v>
      </c>
      <c r="C1540" s="176" t="s">
        <v>8149</v>
      </c>
      <c r="D1540" s="176" t="s">
        <v>8144</v>
      </c>
      <c r="E1540" s="176" t="s">
        <v>8144</v>
      </c>
      <c r="F1540" s="176" t="s">
        <v>8149</v>
      </c>
      <c r="G1540" s="177"/>
      <c r="H1540" s="177"/>
      <c r="I1540" s="176" t="s">
        <v>8137</v>
      </c>
      <c r="J1540" s="178">
        <v>34.653465346534652</v>
      </c>
      <c r="K1540" s="55">
        <v>13</v>
      </c>
      <c r="L1540" s="176" t="s">
        <v>8138</v>
      </c>
      <c r="M1540" s="176" t="s">
        <v>3186</v>
      </c>
      <c r="N1540" s="176" t="s">
        <v>3160</v>
      </c>
      <c r="O1540" s="56">
        <v>1</v>
      </c>
      <c r="P1540" s="176" t="s">
        <v>8139</v>
      </c>
    </row>
    <row r="1541" spans="1:16" ht="20.100000000000001" customHeight="1" x14ac:dyDescent="0.25">
      <c r="A1541" s="175">
        <v>1537</v>
      </c>
      <c r="B1541" s="176" t="s">
        <v>8134</v>
      </c>
      <c r="C1541" s="176" t="s">
        <v>8149</v>
      </c>
      <c r="D1541" s="176" t="s">
        <v>8144</v>
      </c>
      <c r="E1541" s="176" t="s">
        <v>8144</v>
      </c>
      <c r="F1541" s="176" t="s">
        <v>8149</v>
      </c>
      <c r="G1541" s="177"/>
      <c r="H1541" s="177"/>
      <c r="I1541" s="176" t="s">
        <v>8137</v>
      </c>
      <c r="J1541" s="178">
        <v>27.722772277227723</v>
      </c>
      <c r="K1541" s="55">
        <v>13</v>
      </c>
      <c r="L1541" s="176" t="s">
        <v>8138</v>
      </c>
      <c r="M1541" s="176" t="s">
        <v>3186</v>
      </c>
      <c r="N1541" s="176" t="s">
        <v>3160</v>
      </c>
      <c r="O1541" s="56">
        <v>1</v>
      </c>
      <c r="P1541" s="176" t="s">
        <v>8139</v>
      </c>
    </row>
    <row r="1542" spans="1:16" ht="20.100000000000001" customHeight="1" x14ac:dyDescent="0.25">
      <c r="A1542" s="175">
        <v>1538</v>
      </c>
      <c r="B1542" s="176" t="s">
        <v>8134</v>
      </c>
      <c r="C1542" s="176" t="s">
        <v>8149</v>
      </c>
      <c r="D1542" s="176" t="s">
        <v>8144</v>
      </c>
      <c r="E1542" s="176" t="s">
        <v>8144</v>
      </c>
      <c r="F1542" s="176" t="s">
        <v>8149</v>
      </c>
      <c r="G1542" s="177"/>
      <c r="H1542" s="177"/>
      <c r="I1542" s="176" t="s">
        <v>8137</v>
      </c>
      <c r="J1542" s="178">
        <v>22.772277227722771</v>
      </c>
      <c r="K1542" s="55">
        <v>13</v>
      </c>
      <c r="L1542" s="176" t="s">
        <v>8138</v>
      </c>
      <c r="M1542" s="176" t="s">
        <v>3186</v>
      </c>
      <c r="N1542" s="176" t="s">
        <v>3160</v>
      </c>
      <c r="O1542" s="56">
        <v>1</v>
      </c>
      <c r="P1542" s="176" t="s">
        <v>8139</v>
      </c>
    </row>
    <row r="1543" spans="1:16" ht="20.100000000000001" customHeight="1" x14ac:dyDescent="0.25">
      <c r="A1543" s="175">
        <v>1539</v>
      </c>
      <c r="B1543" s="176" t="s">
        <v>8134</v>
      </c>
      <c r="C1543" s="176" t="s">
        <v>8149</v>
      </c>
      <c r="D1543" s="176" t="s">
        <v>8144</v>
      </c>
      <c r="E1543" s="176" t="s">
        <v>8144</v>
      </c>
      <c r="F1543" s="176" t="s">
        <v>8149</v>
      </c>
      <c r="G1543" s="177"/>
      <c r="H1543" s="177"/>
      <c r="I1543" s="176" t="s">
        <v>8137</v>
      </c>
      <c r="J1543" s="178">
        <v>46.534653465346537</v>
      </c>
      <c r="K1543" s="55">
        <v>13</v>
      </c>
      <c r="L1543" s="176" t="s">
        <v>8138</v>
      </c>
      <c r="M1543" s="176" t="s">
        <v>3186</v>
      </c>
      <c r="N1543" s="176" t="s">
        <v>3160</v>
      </c>
      <c r="O1543" s="56">
        <v>1</v>
      </c>
      <c r="P1543" s="176" t="s">
        <v>8139</v>
      </c>
    </row>
    <row r="1544" spans="1:16" ht="20.100000000000001" customHeight="1" x14ac:dyDescent="0.25">
      <c r="A1544" s="175">
        <v>1540</v>
      </c>
      <c r="B1544" s="176" t="s">
        <v>8134</v>
      </c>
      <c r="C1544" s="176" t="s">
        <v>8149</v>
      </c>
      <c r="D1544" s="176" t="s">
        <v>8144</v>
      </c>
      <c r="E1544" s="176" t="s">
        <v>8144</v>
      </c>
      <c r="F1544" s="176" t="s">
        <v>8149</v>
      </c>
      <c r="G1544" s="177"/>
      <c r="H1544" s="177"/>
      <c r="I1544" s="176" t="s">
        <v>8137</v>
      </c>
      <c r="J1544" s="178">
        <v>33.663366336633665</v>
      </c>
      <c r="K1544" s="55">
        <v>13</v>
      </c>
      <c r="L1544" s="176" t="s">
        <v>8138</v>
      </c>
      <c r="M1544" s="176" t="s">
        <v>3186</v>
      </c>
      <c r="N1544" s="176" t="s">
        <v>3160</v>
      </c>
      <c r="O1544" s="56">
        <v>1</v>
      </c>
      <c r="P1544" s="176" t="s">
        <v>8139</v>
      </c>
    </row>
    <row r="1545" spans="1:16" ht="20.100000000000001" customHeight="1" x14ac:dyDescent="0.25">
      <c r="A1545" s="175">
        <v>1541</v>
      </c>
      <c r="B1545" s="176" t="s">
        <v>8134</v>
      </c>
      <c r="C1545" s="176" t="s">
        <v>8149</v>
      </c>
      <c r="D1545" s="176" t="s">
        <v>8144</v>
      </c>
      <c r="E1545" s="176" t="s">
        <v>8144</v>
      </c>
      <c r="F1545" s="176" t="s">
        <v>8149</v>
      </c>
      <c r="G1545" s="177"/>
      <c r="H1545" s="177"/>
      <c r="I1545" s="176" t="s">
        <v>8137</v>
      </c>
      <c r="J1545" s="178">
        <v>33.663366336633665</v>
      </c>
      <c r="K1545" s="55">
        <v>13</v>
      </c>
      <c r="L1545" s="176" t="s">
        <v>8138</v>
      </c>
      <c r="M1545" s="176" t="s">
        <v>3186</v>
      </c>
      <c r="N1545" s="176" t="s">
        <v>3160</v>
      </c>
      <c r="O1545" s="56">
        <v>1</v>
      </c>
      <c r="P1545" s="176" t="s">
        <v>8139</v>
      </c>
    </row>
    <row r="1546" spans="1:16" ht="20.100000000000001" customHeight="1" x14ac:dyDescent="0.25">
      <c r="A1546" s="175">
        <v>1542</v>
      </c>
      <c r="B1546" s="176" t="s">
        <v>8134</v>
      </c>
      <c r="C1546" s="176" t="s">
        <v>8149</v>
      </c>
      <c r="D1546" s="176" t="s">
        <v>8144</v>
      </c>
      <c r="E1546" s="176" t="s">
        <v>8144</v>
      </c>
      <c r="F1546" s="176" t="s">
        <v>8149</v>
      </c>
      <c r="G1546" s="177"/>
      <c r="H1546" s="177"/>
      <c r="I1546" s="176" t="s">
        <v>8137</v>
      </c>
      <c r="J1546" s="178">
        <v>27.722772277227723</v>
      </c>
      <c r="K1546" s="55">
        <v>13</v>
      </c>
      <c r="L1546" s="176" t="s">
        <v>8138</v>
      </c>
      <c r="M1546" s="176" t="s">
        <v>3186</v>
      </c>
      <c r="N1546" s="176" t="s">
        <v>3160</v>
      </c>
      <c r="O1546" s="56">
        <v>1</v>
      </c>
      <c r="P1546" s="176" t="s">
        <v>8139</v>
      </c>
    </row>
    <row r="1547" spans="1:16" ht="20.100000000000001" customHeight="1" x14ac:dyDescent="0.25">
      <c r="A1547" s="175">
        <v>1543</v>
      </c>
      <c r="B1547" s="176" t="s">
        <v>8134</v>
      </c>
      <c r="C1547" s="176" t="s">
        <v>8149</v>
      </c>
      <c r="D1547" s="176" t="s">
        <v>8144</v>
      </c>
      <c r="E1547" s="176" t="s">
        <v>8144</v>
      </c>
      <c r="F1547" s="176" t="s">
        <v>8149</v>
      </c>
      <c r="G1547" s="177"/>
      <c r="H1547" s="177"/>
      <c r="I1547" s="176" t="s">
        <v>8137</v>
      </c>
      <c r="J1547" s="178">
        <v>28.712871287128714</v>
      </c>
      <c r="K1547" s="55">
        <v>13</v>
      </c>
      <c r="L1547" s="176" t="s">
        <v>8138</v>
      </c>
      <c r="M1547" s="176" t="s">
        <v>3186</v>
      </c>
      <c r="N1547" s="176" t="s">
        <v>3160</v>
      </c>
      <c r="O1547" s="56">
        <v>1</v>
      </c>
      <c r="P1547" s="176" t="s">
        <v>8139</v>
      </c>
    </row>
    <row r="1548" spans="1:16" ht="20.100000000000001" customHeight="1" x14ac:dyDescent="0.25">
      <c r="A1548" s="175">
        <v>1544</v>
      </c>
      <c r="B1548" s="176" t="s">
        <v>8134</v>
      </c>
      <c r="C1548" s="176" t="s">
        <v>8149</v>
      </c>
      <c r="D1548" s="176" t="s">
        <v>8144</v>
      </c>
      <c r="E1548" s="176" t="s">
        <v>8144</v>
      </c>
      <c r="F1548" s="176" t="s">
        <v>8149</v>
      </c>
      <c r="G1548" s="177"/>
      <c r="H1548" s="177"/>
      <c r="I1548" s="176" t="s">
        <v>8137</v>
      </c>
      <c r="J1548" s="178">
        <v>30.693069306930692</v>
      </c>
      <c r="K1548" s="55">
        <v>13</v>
      </c>
      <c r="L1548" s="176" t="s">
        <v>8138</v>
      </c>
      <c r="M1548" s="176" t="s">
        <v>3186</v>
      </c>
      <c r="N1548" s="176" t="s">
        <v>3160</v>
      </c>
      <c r="O1548" s="56">
        <v>1</v>
      </c>
      <c r="P1548" s="176" t="s">
        <v>8139</v>
      </c>
    </row>
    <row r="1549" spans="1:16" ht="20.100000000000001" customHeight="1" x14ac:dyDescent="0.25">
      <c r="A1549" s="175">
        <v>1545</v>
      </c>
      <c r="B1549" s="176" t="s">
        <v>8134</v>
      </c>
      <c r="C1549" s="176" t="s">
        <v>8149</v>
      </c>
      <c r="D1549" s="176" t="s">
        <v>8144</v>
      </c>
      <c r="E1549" s="176" t="s">
        <v>8144</v>
      </c>
      <c r="F1549" s="176" t="s">
        <v>8149</v>
      </c>
      <c r="G1549" s="177"/>
      <c r="H1549" s="177"/>
      <c r="I1549" s="176" t="s">
        <v>8137</v>
      </c>
      <c r="J1549" s="178">
        <v>29.702970297029704</v>
      </c>
      <c r="K1549" s="55">
        <v>13</v>
      </c>
      <c r="L1549" s="176" t="s">
        <v>8138</v>
      </c>
      <c r="M1549" s="176" t="s">
        <v>3186</v>
      </c>
      <c r="N1549" s="176" t="s">
        <v>3160</v>
      </c>
      <c r="O1549" s="56">
        <v>1</v>
      </c>
      <c r="P1549" s="176" t="s">
        <v>8139</v>
      </c>
    </row>
    <row r="1550" spans="1:16" ht="20.100000000000001" customHeight="1" x14ac:dyDescent="0.25">
      <c r="A1550" s="175">
        <v>1546</v>
      </c>
      <c r="B1550" s="176" t="s">
        <v>8134</v>
      </c>
      <c r="C1550" s="176" t="s">
        <v>8149</v>
      </c>
      <c r="D1550" s="176" t="s">
        <v>8144</v>
      </c>
      <c r="E1550" s="176" t="s">
        <v>8144</v>
      </c>
      <c r="F1550" s="176" t="s">
        <v>8149</v>
      </c>
      <c r="G1550" s="177"/>
      <c r="H1550" s="177"/>
      <c r="I1550" s="176" t="s">
        <v>8137</v>
      </c>
      <c r="J1550" s="178">
        <v>70.297029702970292</v>
      </c>
      <c r="K1550" s="55">
        <v>13</v>
      </c>
      <c r="L1550" s="176" t="s">
        <v>8138</v>
      </c>
      <c r="M1550" s="176" t="s">
        <v>3186</v>
      </c>
      <c r="N1550" s="176" t="s">
        <v>3160</v>
      </c>
      <c r="O1550" s="56">
        <v>1</v>
      </c>
      <c r="P1550" s="176" t="s">
        <v>8139</v>
      </c>
    </row>
    <row r="1551" spans="1:16" ht="20.100000000000001" customHeight="1" x14ac:dyDescent="0.25">
      <c r="A1551" s="175">
        <v>1547</v>
      </c>
      <c r="B1551" s="176" t="s">
        <v>8134</v>
      </c>
      <c r="C1551" s="176" t="s">
        <v>8149</v>
      </c>
      <c r="D1551" s="176" t="s">
        <v>8144</v>
      </c>
      <c r="E1551" s="176" t="s">
        <v>8144</v>
      </c>
      <c r="F1551" s="176" t="s">
        <v>8149</v>
      </c>
      <c r="G1551" s="177"/>
      <c r="H1551" s="177"/>
      <c r="I1551" s="176" t="s">
        <v>8137</v>
      </c>
      <c r="J1551" s="178">
        <v>31.683168316831683</v>
      </c>
      <c r="K1551" s="55">
        <v>13</v>
      </c>
      <c r="L1551" s="176" t="s">
        <v>8138</v>
      </c>
      <c r="M1551" s="176" t="s">
        <v>3186</v>
      </c>
      <c r="N1551" s="176" t="s">
        <v>3160</v>
      </c>
      <c r="O1551" s="56">
        <v>1</v>
      </c>
      <c r="P1551" s="176" t="s">
        <v>8139</v>
      </c>
    </row>
    <row r="1552" spans="1:16" ht="20.100000000000001" customHeight="1" x14ac:dyDescent="0.25">
      <c r="A1552" s="175">
        <v>1548</v>
      </c>
      <c r="B1552" s="176" t="s">
        <v>8134</v>
      </c>
      <c r="C1552" s="176" t="s">
        <v>8149</v>
      </c>
      <c r="D1552" s="176" t="s">
        <v>8144</v>
      </c>
      <c r="E1552" s="176" t="s">
        <v>8144</v>
      </c>
      <c r="F1552" s="176" t="s">
        <v>8149</v>
      </c>
      <c r="G1552" s="177"/>
      <c r="H1552" s="177"/>
      <c r="I1552" s="176" t="s">
        <v>8137</v>
      </c>
      <c r="J1552" s="178">
        <v>32.67326732673267</v>
      </c>
      <c r="K1552" s="55">
        <v>13</v>
      </c>
      <c r="L1552" s="176" t="s">
        <v>8138</v>
      </c>
      <c r="M1552" s="176" t="s">
        <v>3186</v>
      </c>
      <c r="N1552" s="176" t="s">
        <v>3160</v>
      </c>
      <c r="O1552" s="56">
        <v>1</v>
      </c>
      <c r="P1552" s="176" t="s">
        <v>8139</v>
      </c>
    </row>
    <row r="1553" spans="1:16" ht="20.100000000000001" customHeight="1" x14ac:dyDescent="0.25">
      <c r="A1553" s="175">
        <v>1549</v>
      </c>
      <c r="B1553" s="176" t="s">
        <v>8134</v>
      </c>
      <c r="C1553" s="176" t="s">
        <v>8149</v>
      </c>
      <c r="D1553" s="176" t="s">
        <v>8144</v>
      </c>
      <c r="E1553" s="176" t="s">
        <v>8144</v>
      </c>
      <c r="F1553" s="176" t="s">
        <v>8149</v>
      </c>
      <c r="G1553" s="177"/>
      <c r="H1553" s="177"/>
      <c r="I1553" s="176" t="s">
        <v>8137</v>
      </c>
      <c r="J1553" s="178">
        <v>63.366336633663366</v>
      </c>
      <c r="K1553" s="55">
        <v>13</v>
      </c>
      <c r="L1553" s="176" t="s">
        <v>8138</v>
      </c>
      <c r="M1553" s="176" t="s">
        <v>3186</v>
      </c>
      <c r="N1553" s="176" t="s">
        <v>3160</v>
      </c>
      <c r="O1553" s="56">
        <v>1</v>
      </c>
      <c r="P1553" s="176" t="s">
        <v>8139</v>
      </c>
    </row>
    <row r="1554" spans="1:16" ht="20.100000000000001" customHeight="1" x14ac:dyDescent="0.25">
      <c r="A1554" s="175">
        <v>1550</v>
      </c>
      <c r="B1554" s="176" t="s">
        <v>8134</v>
      </c>
      <c r="C1554" s="176" t="s">
        <v>8149</v>
      </c>
      <c r="D1554" s="176" t="s">
        <v>8144</v>
      </c>
      <c r="E1554" s="176" t="s">
        <v>8144</v>
      </c>
      <c r="F1554" s="176" t="s">
        <v>8149</v>
      </c>
      <c r="G1554" s="177"/>
      <c r="H1554" s="177"/>
      <c r="I1554" s="176" t="s">
        <v>8137</v>
      </c>
      <c r="J1554" s="178">
        <v>63.366336633663366</v>
      </c>
      <c r="K1554" s="55">
        <v>13</v>
      </c>
      <c r="L1554" s="176" t="s">
        <v>8138</v>
      </c>
      <c r="M1554" s="176" t="s">
        <v>3186</v>
      </c>
      <c r="N1554" s="176" t="s">
        <v>3160</v>
      </c>
      <c r="O1554" s="56">
        <v>1</v>
      </c>
      <c r="P1554" s="176" t="s">
        <v>8139</v>
      </c>
    </row>
    <row r="1555" spans="1:16" ht="20.100000000000001" customHeight="1" x14ac:dyDescent="0.25">
      <c r="A1555" s="175">
        <v>1551</v>
      </c>
      <c r="B1555" s="176" t="s">
        <v>8134</v>
      </c>
      <c r="C1555" s="176" t="s">
        <v>8149</v>
      </c>
      <c r="D1555" s="176" t="s">
        <v>8144</v>
      </c>
      <c r="E1555" s="176" t="s">
        <v>8144</v>
      </c>
      <c r="F1555" s="176" t="s">
        <v>8149</v>
      </c>
      <c r="G1555" s="177"/>
      <c r="H1555" s="177"/>
      <c r="I1555" s="176" t="s">
        <v>8137</v>
      </c>
      <c r="J1555" s="178">
        <v>60.396039603960396</v>
      </c>
      <c r="K1555" s="55">
        <v>13</v>
      </c>
      <c r="L1555" s="176" t="s">
        <v>8138</v>
      </c>
      <c r="M1555" s="176" t="s">
        <v>3186</v>
      </c>
      <c r="N1555" s="176" t="s">
        <v>3160</v>
      </c>
      <c r="O1555" s="56">
        <v>1</v>
      </c>
      <c r="P1555" s="176" t="s">
        <v>8139</v>
      </c>
    </row>
    <row r="1556" spans="1:16" ht="20.100000000000001" customHeight="1" x14ac:dyDescent="0.25">
      <c r="A1556" s="175">
        <v>1552</v>
      </c>
      <c r="B1556" s="176" t="s">
        <v>8134</v>
      </c>
      <c r="C1556" s="176" t="s">
        <v>8149</v>
      </c>
      <c r="D1556" s="176" t="s">
        <v>8144</v>
      </c>
      <c r="E1556" s="176" t="s">
        <v>8144</v>
      </c>
      <c r="F1556" s="176" t="s">
        <v>8149</v>
      </c>
      <c r="G1556" s="177"/>
      <c r="H1556" s="177"/>
      <c r="I1556" s="176" t="s">
        <v>8137</v>
      </c>
      <c r="J1556" s="178">
        <v>34.653465346534652</v>
      </c>
      <c r="K1556" s="55">
        <v>13</v>
      </c>
      <c r="L1556" s="176" t="s">
        <v>8138</v>
      </c>
      <c r="M1556" s="176" t="s">
        <v>3186</v>
      </c>
      <c r="N1556" s="176" t="s">
        <v>3160</v>
      </c>
      <c r="O1556" s="56">
        <v>1</v>
      </c>
      <c r="P1556" s="176" t="s">
        <v>8139</v>
      </c>
    </row>
    <row r="1557" spans="1:16" ht="20.100000000000001" customHeight="1" x14ac:dyDescent="0.25">
      <c r="A1557" s="175">
        <v>1553</v>
      </c>
      <c r="B1557" s="176" t="s">
        <v>8134</v>
      </c>
      <c r="C1557" s="176" t="s">
        <v>8149</v>
      </c>
      <c r="D1557" s="176" t="s">
        <v>8144</v>
      </c>
      <c r="E1557" s="176" t="s">
        <v>8144</v>
      </c>
      <c r="F1557" s="176" t="s">
        <v>8149</v>
      </c>
      <c r="G1557" s="177"/>
      <c r="H1557" s="177"/>
      <c r="I1557" s="176" t="s">
        <v>8137</v>
      </c>
      <c r="J1557" s="178">
        <v>35.643564356435647</v>
      </c>
      <c r="K1557" s="55">
        <v>13</v>
      </c>
      <c r="L1557" s="176" t="s">
        <v>8138</v>
      </c>
      <c r="M1557" s="176" t="s">
        <v>3186</v>
      </c>
      <c r="N1557" s="176" t="s">
        <v>3160</v>
      </c>
      <c r="O1557" s="56">
        <v>1</v>
      </c>
      <c r="P1557" s="176" t="s">
        <v>8139</v>
      </c>
    </row>
    <row r="1558" spans="1:16" ht="20.100000000000001" customHeight="1" x14ac:dyDescent="0.25">
      <c r="A1558" s="175">
        <v>1554</v>
      </c>
      <c r="B1558" s="176" t="s">
        <v>8134</v>
      </c>
      <c r="C1558" s="176" t="s">
        <v>8149</v>
      </c>
      <c r="D1558" s="176" t="s">
        <v>8144</v>
      </c>
      <c r="E1558" s="176" t="s">
        <v>8144</v>
      </c>
      <c r="F1558" s="176" t="s">
        <v>8149</v>
      </c>
      <c r="G1558" s="177"/>
      <c r="H1558" s="177"/>
      <c r="I1558" s="176" t="s">
        <v>8137</v>
      </c>
      <c r="J1558" s="178">
        <v>27.722772277227723</v>
      </c>
      <c r="K1558" s="55">
        <v>13</v>
      </c>
      <c r="L1558" s="176" t="s">
        <v>8138</v>
      </c>
      <c r="M1558" s="176" t="s">
        <v>3186</v>
      </c>
      <c r="N1558" s="176" t="s">
        <v>3160</v>
      </c>
      <c r="O1558" s="56">
        <v>1</v>
      </c>
      <c r="P1558" s="176" t="s">
        <v>8139</v>
      </c>
    </row>
    <row r="1559" spans="1:16" ht="20.100000000000001" customHeight="1" x14ac:dyDescent="0.25">
      <c r="A1559" s="175">
        <v>1555</v>
      </c>
      <c r="B1559" s="176" t="s">
        <v>8134</v>
      </c>
      <c r="C1559" s="176" t="s">
        <v>8149</v>
      </c>
      <c r="D1559" s="176" t="s">
        <v>8144</v>
      </c>
      <c r="E1559" s="176" t="s">
        <v>8144</v>
      </c>
      <c r="F1559" s="176" t="s">
        <v>8149</v>
      </c>
      <c r="G1559" s="177"/>
      <c r="H1559" s="177"/>
      <c r="I1559" s="176" t="s">
        <v>8137</v>
      </c>
      <c r="J1559" s="178">
        <v>68.316831683168317</v>
      </c>
      <c r="K1559" s="55">
        <v>13</v>
      </c>
      <c r="L1559" s="176" t="s">
        <v>8138</v>
      </c>
      <c r="M1559" s="176" t="s">
        <v>3186</v>
      </c>
      <c r="N1559" s="176" t="s">
        <v>3160</v>
      </c>
      <c r="O1559" s="56">
        <v>1</v>
      </c>
      <c r="P1559" s="176" t="s">
        <v>8139</v>
      </c>
    </row>
    <row r="1560" spans="1:16" ht="20.100000000000001" customHeight="1" x14ac:dyDescent="0.25">
      <c r="A1560" s="175">
        <v>1556</v>
      </c>
      <c r="B1560" s="176" t="s">
        <v>8134</v>
      </c>
      <c r="C1560" s="176" t="s">
        <v>8149</v>
      </c>
      <c r="D1560" s="176" t="s">
        <v>8144</v>
      </c>
      <c r="E1560" s="176" t="s">
        <v>8144</v>
      </c>
      <c r="F1560" s="176" t="s">
        <v>8149</v>
      </c>
      <c r="G1560" s="177"/>
      <c r="H1560" s="177"/>
      <c r="I1560" s="176" t="s">
        <v>8137</v>
      </c>
      <c r="J1560" s="178">
        <v>32.67326732673267</v>
      </c>
      <c r="K1560" s="55">
        <v>13</v>
      </c>
      <c r="L1560" s="176" t="s">
        <v>8138</v>
      </c>
      <c r="M1560" s="176" t="s">
        <v>3186</v>
      </c>
      <c r="N1560" s="176" t="s">
        <v>3160</v>
      </c>
      <c r="O1560" s="56">
        <v>1</v>
      </c>
      <c r="P1560" s="176" t="s">
        <v>8139</v>
      </c>
    </row>
    <row r="1561" spans="1:16" ht="20.100000000000001" customHeight="1" x14ac:dyDescent="0.25">
      <c r="A1561" s="175">
        <v>1557</v>
      </c>
      <c r="B1561" s="176" t="s">
        <v>8134</v>
      </c>
      <c r="C1561" s="176" t="s">
        <v>8149</v>
      </c>
      <c r="D1561" s="176" t="s">
        <v>8144</v>
      </c>
      <c r="E1561" s="176" t="s">
        <v>8144</v>
      </c>
      <c r="F1561" s="176" t="s">
        <v>8149</v>
      </c>
      <c r="G1561" s="177"/>
      <c r="H1561" s="177"/>
      <c r="I1561" s="176" t="s">
        <v>8137</v>
      </c>
      <c r="J1561" s="178">
        <v>62.376237623762378</v>
      </c>
      <c r="K1561" s="55">
        <v>13</v>
      </c>
      <c r="L1561" s="176" t="s">
        <v>8138</v>
      </c>
      <c r="M1561" s="176" t="s">
        <v>3186</v>
      </c>
      <c r="N1561" s="176" t="s">
        <v>3160</v>
      </c>
      <c r="O1561" s="56">
        <v>1</v>
      </c>
      <c r="P1561" s="176" t="s">
        <v>8139</v>
      </c>
    </row>
    <row r="1562" spans="1:16" ht="20.100000000000001" customHeight="1" x14ac:dyDescent="0.25">
      <c r="A1562" s="175">
        <v>1558</v>
      </c>
      <c r="B1562" s="176" t="s">
        <v>8134</v>
      </c>
      <c r="C1562" s="176" t="s">
        <v>8149</v>
      </c>
      <c r="D1562" s="176" t="s">
        <v>8144</v>
      </c>
      <c r="E1562" s="176" t="s">
        <v>8144</v>
      </c>
      <c r="F1562" s="176" t="s">
        <v>8149</v>
      </c>
      <c r="G1562" s="177"/>
      <c r="H1562" s="177"/>
      <c r="I1562" s="176" t="s">
        <v>8137</v>
      </c>
      <c r="J1562" s="178">
        <v>63.366336633663366</v>
      </c>
      <c r="K1562" s="55">
        <v>13</v>
      </c>
      <c r="L1562" s="176" t="s">
        <v>8138</v>
      </c>
      <c r="M1562" s="176" t="s">
        <v>3186</v>
      </c>
      <c r="N1562" s="176" t="s">
        <v>3160</v>
      </c>
      <c r="O1562" s="56">
        <v>1</v>
      </c>
      <c r="P1562" s="176" t="s">
        <v>8139</v>
      </c>
    </row>
    <row r="1563" spans="1:16" ht="20.100000000000001" customHeight="1" x14ac:dyDescent="0.25">
      <c r="A1563" s="175">
        <v>1559</v>
      </c>
      <c r="B1563" s="176" t="s">
        <v>8134</v>
      </c>
      <c r="C1563" s="176" t="s">
        <v>8149</v>
      </c>
      <c r="D1563" s="176" t="s">
        <v>8144</v>
      </c>
      <c r="E1563" s="176" t="s">
        <v>8144</v>
      </c>
      <c r="F1563" s="176" t="s">
        <v>8149</v>
      </c>
      <c r="G1563" s="177"/>
      <c r="H1563" s="177"/>
      <c r="I1563" s="176" t="s">
        <v>8137</v>
      </c>
      <c r="J1563" s="178">
        <v>61.386138613861384</v>
      </c>
      <c r="K1563" s="55">
        <v>13</v>
      </c>
      <c r="L1563" s="176" t="s">
        <v>8138</v>
      </c>
      <c r="M1563" s="176" t="s">
        <v>3186</v>
      </c>
      <c r="N1563" s="176" t="s">
        <v>3160</v>
      </c>
      <c r="O1563" s="56">
        <v>1</v>
      </c>
      <c r="P1563" s="176" t="s">
        <v>8139</v>
      </c>
    </row>
    <row r="1564" spans="1:16" ht="20.100000000000001" customHeight="1" x14ac:dyDescent="0.25">
      <c r="A1564" s="175">
        <v>1560</v>
      </c>
      <c r="B1564" s="176" t="s">
        <v>8134</v>
      </c>
      <c r="C1564" s="176" t="s">
        <v>8149</v>
      </c>
      <c r="D1564" s="176" t="s">
        <v>8144</v>
      </c>
      <c r="E1564" s="176" t="s">
        <v>8144</v>
      </c>
      <c r="F1564" s="176" t="s">
        <v>8149</v>
      </c>
      <c r="G1564" s="177"/>
      <c r="H1564" s="177"/>
      <c r="I1564" s="176" t="s">
        <v>8137</v>
      </c>
      <c r="J1564" s="178">
        <v>82.178217821782184</v>
      </c>
      <c r="K1564" s="55">
        <v>13</v>
      </c>
      <c r="L1564" s="176" t="s">
        <v>8138</v>
      </c>
      <c r="M1564" s="176" t="s">
        <v>3186</v>
      </c>
      <c r="N1564" s="176" t="s">
        <v>3160</v>
      </c>
      <c r="O1564" s="56">
        <v>1</v>
      </c>
      <c r="P1564" s="176" t="s">
        <v>8139</v>
      </c>
    </row>
    <row r="1565" spans="1:16" ht="20.100000000000001" customHeight="1" x14ac:dyDescent="0.25">
      <c r="A1565" s="175">
        <v>1561</v>
      </c>
      <c r="B1565" s="176" t="s">
        <v>8134</v>
      </c>
      <c r="C1565" s="176" t="s">
        <v>8149</v>
      </c>
      <c r="D1565" s="176" t="s">
        <v>8144</v>
      </c>
      <c r="E1565" s="176" t="s">
        <v>8144</v>
      </c>
      <c r="F1565" s="176" t="s">
        <v>8149</v>
      </c>
      <c r="G1565" s="177"/>
      <c r="H1565" s="177"/>
      <c r="I1565" s="176" t="s">
        <v>8137</v>
      </c>
      <c r="J1565" s="178">
        <v>19.801980198019802</v>
      </c>
      <c r="K1565" s="55">
        <v>13</v>
      </c>
      <c r="L1565" s="176" t="s">
        <v>8138</v>
      </c>
      <c r="M1565" s="176" t="s">
        <v>3186</v>
      </c>
      <c r="N1565" s="176" t="s">
        <v>3160</v>
      </c>
      <c r="O1565" s="56">
        <v>1</v>
      </c>
      <c r="P1565" s="176" t="s">
        <v>8139</v>
      </c>
    </row>
    <row r="1566" spans="1:16" ht="20.100000000000001" customHeight="1" x14ac:dyDescent="0.25">
      <c r="A1566" s="175">
        <v>1562</v>
      </c>
      <c r="B1566" s="176" t="s">
        <v>8134</v>
      </c>
      <c r="C1566" s="176" t="s">
        <v>8149</v>
      </c>
      <c r="D1566" s="176" t="s">
        <v>8144</v>
      </c>
      <c r="E1566" s="176" t="s">
        <v>8144</v>
      </c>
      <c r="F1566" s="176" t="s">
        <v>8149</v>
      </c>
      <c r="G1566" s="177"/>
      <c r="H1566" s="177"/>
      <c r="I1566" s="176" t="s">
        <v>8137</v>
      </c>
      <c r="J1566" s="178">
        <v>24.752475247524753</v>
      </c>
      <c r="K1566" s="55">
        <v>13</v>
      </c>
      <c r="L1566" s="176" t="s">
        <v>8138</v>
      </c>
      <c r="M1566" s="176" t="s">
        <v>3186</v>
      </c>
      <c r="N1566" s="176" t="s">
        <v>3160</v>
      </c>
      <c r="O1566" s="56">
        <v>1</v>
      </c>
      <c r="P1566" s="176" t="s">
        <v>8139</v>
      </c>
    </row>
    <row r="1567" spans="1:16" ht="20.100000000000001" customHeight="1" x14ac:dyDescent="0.25">
      <c r="A1567" s="175">
        <v>1563</v>
      </c>
      <c r="B1567" s="176" t="s">
        <v>8134</v>
      </c>
      <c r="C1567" s="176" t="s">
        <v>8149</v>
      </c>
      <c r="D1567" s="176" t="s">
        <v>8144</v>
      </c>
      <c r="E1567" s="176" t="s">
        <v>8144</v>
      </c>
      <c r="F1567" s="176" t="s">
        <v>8149</v>
      </c>
      <c r="G1567" s="177"/>
      <c r="H1567" s="177"/>
      <c r="I1567" s="176" t="s">
        <v>8137</v>
      </c>
      <c r="J1567" s="178">
        <v>32.67326732673267</v>
      </c>
      <c r="K1567" s="55">
        <v>13</v>
      </c>
      <c r="L1567" s="176" t="s">
        <v>8138</v>
      </c>
      <c r="M1567" s="176" t="s">
        <v>3186</v>
      </c>
      <c r="N1567" s="176" t="s">
        <v>3160</v>
      </c>
      <c r="O1567" s="56">
        <v>1</v>
      </c>
      <c r="P1567" s="176" t="s">
        <v>8139</v>
      </c>
    </row>
    <row r="1568" spans="1:16" ht="20.100000000000001" customHeight="1" x14ac:dyDescent="0.25">
      <c r="A1568" s="175">
        <v>1564</v>
      </c>
      <c r="B1568" s="176" t="s">
        <v>8134</v>
      </c>
      <c r="C1568" s="176" t="s">
        <v>8149</v>
      </c>
      <c r="D1568" s="176" t="s">
        <v>8144</v>
      </c>
      <c r="E1568" s="176" t="s">
        <v>8144</v>
      </c>
      <c r="F1568" s="176" t="s">
        <v>8149</v>
      </c>
      <c r="G1568" s="177"/>
      <c r="H1568" s="177"/>
      <c r="I1568" s="176" t="s">
        <v>8137</v>
      </c>
      <c r="J1568" s="178">
        <v>28.712871287128714</v>
      </c>
      <c r="K1568" s="55">
        <v>13</v>
      </c>
      <c r="L1568" s="176" t="s">
        <v>8138</v>
      </c>
      <c r="M1568" s="176" t="s">
        <v>3186</v>
      </c>
      <c r="N1568" s="176" t="s">
        <v>3160</v>
      </c>
      <c r="O1568" s="56">
        <v>1</v>
      </c>
      <c r="P1568" s="176" t="s">
        <v>8139</v>
      </c>
    </row>
    <row r="1569" spans="1:16" ht="20.100000000000001" customHeight="1" x14ac:dyDescent="0.25">
      <c r="A1569" s="175">
        <v>1565</v>
      </c>
      <c r="B1569" s="176" t="s">
        <v>8134</v>
      </c>
      <c r="C1569" s="176" t="s">
        <v>8149</v>
      </c>
      <c r="D1569" s="176" t="s">
        <v>8144</v>
      </c>
      <c r="E1569" s="176" t="s">
        <v>8144</v>
      </c>
      <c r="F1569" s="176" t="s">
        <v>8149</v>
      </c>
      <c r="G1569" s="177"/>
      <c r="H1569" s="177"/>
      <c r="I1569" s="176" t="s">
        <v>8137</v>
      </c>
      <c r="J1569" s="178">
        <v>24.752475247524753</v>
      </c>
      <c r="K1569" s="55">
        <v>13</v>
      </c>
      <c r="L1569" s="176" t="s">
        <v>8138</v>
      </c>
      <c r="M1569" s="176" t="s">
        <v>3186</v>
      </c>
      <c r="N1569" s="176" t="s">
        <v>3160</v>
      </c>
      <c r="O1569" s="56">
        <v>1</v>
      </c>
      <c r="P1569" s="176" t="s">
        <v>8139</v>
      </c>
    </row>
    <row r="1570" spans="1:16" ht="20.100000000000001" customHeight="1" x14ac:dyDescent="0.25">
      <c r="A1570" s="175">
        <v>1566</v>
      </c>
      <c r="B1570" s="176" t="s">
        <v>8134</v>
      </c>
      <c r="C1570" s="176" t="s">
        <v>8149</v>
      </c>
      <c r="D1570" s="176" t="s">
        <v>8144</v>
      </c>
      <c r="E1570" s="176" t="s">
        <v>8144</v>
      </c>
      <c r="F1570" s="176" t="s">
        <v>8149</v>
      </c>
      <c r="G1570" s="177"/>
      <c r="H1570" s="177"/>
      <c r="I1570" s="176" t="s">
        <v>8137</v>
      </c>
      <c r="J1570" s="178">
        <v>24.752475247524753</v>
      </c>
      <c r="K1570" s="55">
        <v>13</v>
      </c>
      <c r="L1570" s="176" t="s">
        <v>8138</v>
      </c>
      <c r="M1570" s="176" t="s">
        <v>3186</v>
      </c>
      <c r="N1570" s="176" t="s">
        <v>3160</v>
      </c>
      <c r="O1570" s="56">
        <v>1</v>
      </c>
      <c r="P1570" s="176" t="s">
        <v>8139</v>
      </c>
    </row>
    <row r="1571" spans="1:16" ht="20.100000000000001" customHeight="1" x14ac:dyDescent="0.25">
      <c r="A1571" s="175">
        <v>1567</v>
      </c>
      <c r="B1571" s="176" t="s">
        <v>8134</v>
      </c>
      <c r="C1571" s="176" t="s">
        <v>8149</v>
      </c>
      <c r="D1571" s="176" t="s">
        <v>8144</v>
      </c>
      <c r="E1571" s="176" t="s">
        <v>8144</v>
      </c>
      <c r="F1571" s="176" t="s">
        <v>8149</v>
      </c>
      <c r="G1571" s="177"/>
      <c r="H1571" s="177"/>
      <c r="I1571" s="176" t="s">
        <v>8137</v>
      </c>
      <c r="J1571" s="178">
        <v>26.732673267326732</v>
      </c>
      <c r="K1571" s="55">
        <v>13</v>
      </c>
      <c r="L1571" s="176" t="s">
        <v>8138</v>
      </c>
      <c r="M1571" s="176" t="s">
        <v>3186</v>
      </c>
      <c r="N1571" s="176" t="s">
        <v>3160</v>
      </c>
      <c r="O1571" s="56">
        <v>1</v>
      </c>
      <c r="P1571" s="176" t="s">
        <v>8139</v>
      </c>
    </row>
    <row r="1572" spans="1:16" ht="20.100000000000001" customHeight="1" x14ac:dyDescent="0.25">
      <c r="A1572" s="175">
        <v>1568</v>
      </c>
      <c r="B1572" s="176" t="s">
        <v>8134</v>
      </c>
      <c r="C1572" s="176" t="s">
        <v>8149</v>
      </c>
      <c r="D1572" s="176" t="s">
        <v>8144</v>
      </c>
      <c r="E1572" s="176" t="s">
        <v>8144</v>
      </c>
      <c r="F1572" s="176" t="s">
        <v>8149</v>
      </c>
      <c r="G1572" s="177"/>
      <c r="H1572" s="177"/>
      <c r="I1572" s="176" t="s">
        <v>8137</v>
      </c>
      <c r="J1572" s="178">
        <v>39.603960396039604</v>
      </c>
      <c r="K1572" s="55">
        <v>13</v>
      </c>
      <c r="L1572" s="176" t="s">
        <v>8138</v>
      </c>
      <c r="M1572" s="176" t="s">
        <v>3186</v>
      </c>
      <c r="N1572" s="176" t="s">
        <v>3160</v>
      </c>
      <c r="O1572" s="56">
        <v>1</v>
      </c>
      <c r="P1572" s="176" t="s">
        <v>8139</v>
      </c>
    </row>
    <row r="1573" spans="1:16" ht="20.100000000000001" customHeight="1" x14ac:dyDescent="0.25">
      <c r="A1573" s="175">
        <v>1569</v>
      </c>
      <c r="B1573" s="176" t="s">
        <v>8134</v>
      </c>
      <c r="C1573" s="176" t="s">
        <v>8149</v>
      </c>
      <c r="D1573" s="176" t="s">
        <v>8144</v>
      </c>
      <c r="E1573" s="176" t="s">
        <v>8144</v>
      </c>
      <c r="F1573" s="176" t="s">
        <v>8149</v>
      </c>
      <c r="G1573" s="177"/>
      <c r="H1573" s="177"/>
      <c r="I1573" s="176" t="s">
        <v>8137</v>
      </c>
      <c r="J1573" s="178">
        <v>31.683168316831683</v>
      </c>
      <c r="K1573" s="55">
        <v>13</v>
      </c>
      <c r="L1573" s="176" t="s">
        <v>8138</v>
      </c>
      <c r="M1573" s="176" t="s">
        <v>3186</v>
      </c>
      <c r="N1573" s="176" t="s">
        <v>3160</v>
      </c>
      <c r="O1573" s="56">
        <v>1</v>
      </c>
      <c r="P1573" s="176" t="s">
        <v>8139</v>
      </c>
    </row>
    <row r="1574" spans="1:16" ht="20.100000000000001" customHeight="1" x14ac:dyDescent="0.25">
      <c r="A1574" s="175">
        <v>1570</v>
      </c>
      <c r="B1574" s="176" t="s">
        <v>8134</v>
      </c>
      <c r="C1574" s="176" t="s">
        <v>8149</v>
      </c>
      <c r="D1574" s="176" t="s">
        <v>8144</v>
      </c>
      <c r="E1574" s="176" t="s">
        <v>8144</v>
      </c>
      <c r="F1574" s="176" t="s">
        <v>8149</v>
      </c>
      <c r="G1574" s="177"/>
      <c r="H1574" s="177"/>
      <c r="I1574" s="176" t="s">
        <v>8137</v>
      </c>
      <c r="J1574" s="178">
        <v>32.67326732673267</v>
      </c>
      <c r="K1574" s="55">
        <v>13</v>
      </c>
      <c r="L1574" s="176" t="s">
        <v>8138</v>
      </c>
      <c r="M1574" s="176" t="s">
        <v>3186</v>
      </c>
      <c r="N1574" s="176" t="s">
        <v>3160</v>
      </c>
      <c r="O1574" s="56">
        <v>1</v>
      </c>
      <c r="P1574" s="176" t="s">
        <v>8139</v>
      </c>
    </row>
    <row r="1575" spans="1:16" ht="20.100000000000001" customHeight="1" x14ac:dyDescent="0.25">
      <c r="A1575" s="175">
        <v>1571</v>
      </c>
      <c r="B1575" s="176" t="s">
        <v>8134</v>
      </c>
      <c r="C1575" s="176" t="s">
        <v>8149</v>
      </c>
      <c r="D1575" s="176" t="s">
        <v>8144</v>
      </c>
      <c r="E1575" s="176" t="s">
        <v>8144</v>
      </c>
      <c r="F1575" s="176" t="s">
        <v>8149</v>
      </c>
      <c r="G1575" s="177"/>
      <c r="H1575" s="177"/>
      <c r="I1575" s="176" t="s">
        <v>8137</v>
      </c>
      <c r="J1575" s="178">
        <v>9.9009900990099009</v>
      </c>
      <c r="K1575" s="55">
        <v>13</v>
      </c>
      <c r="L1575" s="176" t="s">
        <v>8138</v>
      </c>
      <c r="M1575" s="176" t="s">
        <v>3186</v>
      </c>
      <c r="N1575" s="176" t="s">
        <v>3160</v>
      </c>
      <c r="O1575" s="56">
        <v>1</v>
      </c>
      <c r="P1575" s="176" t="s">
        <v>8139</v>
      </c>
    </row>
    <row r="1576" spans="1:16" ht="20.100000000000001" customHeight="1" x14ac:dyDescent="0.25">
      <c r="A1576" s="175">
        <v>1572</v>
      </c>
      <c r="B1576" s="176" t="s">
        <v>8134</v>
      </c>
      <c r="C1576" s="176" t="s">
        <v>8149</v>
      </c>
      <c r="D1576" s="176" t="s">
        <v>8144</v>
      </c>
      <c r="E1576" s="176" t="s">
        <v>8144</v>
      </c>
      <c r="F1576" s="176" t="s">
        <v>8149</v>
      </c>
      <c r="G1576" s="177"/>
      <c r="H1576" s="177"/>
      <c r="I1576" s="176" t="s">
        <v>8137</v>
      </c>
      <c r="J1576" s="178">
        <v>29.702970297029704</v>
      </c>
      <c r="K1576" s="55">
        <v>13</v>
      </c>
      <c r="L1576" s="176" t="s">
        <v>8138</v>
      </c>
      <c r="M1576" s="176" t="s">
        <v>3186</v>
      </c>
      <c r="N1576" s="176" t="s">
        <v>3160</v>
      </c>
      <c r="O1576" s="56">
        <v>1</v>
      </c>
      <c r="P1576" s="176" t="s">
        <v>8139</v>
      </c>
    </row>
    <row r="1577" spans="1:16" ht="20.100000000000001" customHeight="1" x14ac:dyDescent="0.25">
      <c r="A1577" s="175">
        <v>1573</v>
      </c>
      <c r="B1577" s="176" t="s">
        <v>8134</v>
      </c>
      <c r="C1577" s="176" t="s">
        <v>8149</v>
      </c>
      <c r="D1577" s="176" t="s">
        <v>8144</v>
      </c>
      <c r="E1577" s="176" t="s">
        <v>8144</v>
      </c>
      <c r="F1577" s="176" t="s">
        <v>8149</v>
      </c>
      <c r="G1577" s="177"/>
      <c r="H1577" s="177"/>
      <c r="I1577" s="176" t="s">
        <v>8137</v>
      </c>
      <c r="J1577" s="178">
        <v>25.742574257425744</v>
      </c>
      <c r="K1577" s="55">
        <v>13</v>
      </c>
      <c r="L1577" s="176" t="s">
        <v>8138</v>
      </c>
      <c r="M1577" s="176" t="s">
        <v>3186</v>
      </c>
      <c r="N1577" s="176" t="s">
        <v>3160</v>
      </c>
      <c r="O1577" s="56">
        <v>1</v>
      </c>
      <c r="P1577" s="176" t="s">
        <v>8139</v>
      </c>
    </row>
    <row r="1578" spans="1:16" ht="20.100000000000001" customHeight="1" x14ac:dyDescent="0.25">
      <c r="A1578" s="175">
        <v>1574</v>
      </c>
      <c r="B1578" s="176" t="s">
        <v>8134</v>
      </c>
      <c r="C1578" s="176" t="s">
        <v>8149</v>
      </c>
      <c r="D1578" s="176" t="s">
        <v>8144</v>
      </c>
      <c r="E1578" s="176" t="s">
        <v>8144</v>
      </c>
      <c r="F1578" s="176" t="s">
        <v>8149</v>
      </c>
      <c r="G1578" s="177"/>
      <c r="H1578" s="177"/>
      <c r="I1578" s="176" t="s">
        <v>8137</v>
      </c>
      <c r="J1578" s="178">
        <v>27.722772277227723</v>
      </c>
      <c r="K1578" s="55">
        <v>13</v>
      </c>
      <c r="L1578" s="176" t="s">
        <v>8138</v>
      </c>
      <c r="M1578" s="176" t="s">
        <v>3186</v>
      </c>
      <c r="N1578" s="176" t="s">
        <v>3160</v>
      </c>
      <c r="O1578" s="56">
        <v>2</v>
      </c>
      <c r="P1578" s="176" t="s">
        <v>8139</v>
      </c>
    </row>
    <row r="1579" spans="1:16" ht="20.100000000000001" customHeight="1" x14ac:dyDescent="0.25">
      <c r="A1579" s="175">
        <v>1575</v>
      </c>
      <c r="B1579" s="176" t="s">
        <v>8134</v>
      </c>
      <c r="C1579" s="176" t="s">
        <v>8149</v>
      </c>
      <c r="D1579" s="176" t="s">
        <v>8144</v>
      </c>
      <c r="E1579" s="176" t="s">
        <v>8144</v>
      </c>
      <c r="F1579" s="176" t="s">
        <v>8149</v>
      </c>
      <c r="G1579" s="177"/>
      <c r="H1579" s="177"/>
      <c r="I1579" s="176" t="s">
        <v>8137</v>
      </c>
      <c r="J1579" s="178">
        <v>23.762376237623762</v>
      </c>
      <c r="K1579" s="55">
        <v>13</v>
      </c>
      <c r="L1579" s="176" t="s">
        <v>8138</v>
      </c>
      <c r="M1579" s="176" t="s">
        <v>3186</v>
      </c>
      <c r="N1579" s="176" t="s">
        <v>3160</v>
      </c>
      <c r="O1579" s="56">
        <v>2</v>
      </c>
      <c r="P1579" s="176" t="s">
        <v>8139</v>
      </c>
    </row>
    <row r="1580" spans="1:16" ht="20.100000000000001" customHeight="1" x14ac:dyDescent="0.25">
      <c r="A1580" s="175">
        <v>1576</v>
      </c>
      <c r="B1580" s="176" t="s">
        <v>8134</v>
      </c>
      <c r="C1580" s="176" t="s">
        <v>8149</v>
      </c>
      <c r="D1580" s="176" t="s">
        <v>8144</v>
      </c>
      <c r="E1580" s="176" t="s">
        <v>8144</v>
      </c>
      <c r="F1580" s="176" t="s">
        <v>8149</v>
      </c>
      <c r="G1580" s="177"/>
      <c r="H1580" s="177"/>
      <c r="I1580" s="176" t="s">
        <v>8137</v>
      </c>
      <c r="J1580" s="178">
        <v>16.831683168316832</v>
      </c>
      <c r="K1580" s="55">
        <v>13</v>
      </c>
      <c r="L1580" s="176" t="s">
        <v>8138</v>
      </c>
      <c r="M1580" s="176" t="s">
        <v>3186</v>
      </c>
      <c r="N1580" s="176" t="s">
        <v>3160</v>
      </c>
      <c r="O1580" s="56">
        <v>2</v>
      </c>
      <c r="P1580" s="176" t="s">
        <v>8139</v>
      </c>
    </row>
    <row r="1581" spans="1:16" ht="20.100000000000001" customHeight="1" x14ac:dyDescent="0.25">
      <c r="A1581" s="175">
        <v>1577</v>
      </c>
      <c r="B1581" s="176" t="s">
        <v>8134</v>
      </c>
      <c r="C1581" s="176" t="s">
        <v>8149</v>
      </c>
      <c r="D1581" s="176" t="s">
        <v>8144</v>
      </c>
      <c r="E1581" s="176" t="s">
        <v>8144</v>
      </c>
      <c r="F1581" s="176" t="s">
        <v>8149</v>
      </c>
      <c r="G1581" s="177"/>
      <c r="H1581" s="177"/>
      <c r="I1581" s="176" t="s">
        <v>8137</v>
      </c>
      <c r="J1581" s="178">
        <v>39.603960396039604</v>
      </c>
      <c r="K1581" s="55">
        <v>13</v>
      </c>
      <c r="L1581" s="176" t="s">
        <v>8138</v>
      </c>
      <c r="M1581" s="176" t="s">
        <v>3186</v>
      </c>
      <c r="N1581" s="176" t="s">
        <v>3160</v>
      </c>
      <c r="O1581" s="56">
        <v>1</v>
      </c>
      <c r="P1581" s="176" t="s">
        <v>8139</v>
      </c>
    </row>
    <row r="1582" spans="1:16" ht="20.100000000000001" customHeight="1" x14ac:dyDescent="0.25">
      <c r="A1582" s="175">
        <v>1578</v>
      </c>
      <c r="B1582" s="176" t="s">
        <v>8134</v>
      </c>
      <c r="C1582" s="176" t="s">
        <v>8149</v>
      </c>
      <c r="D1582" s="176" t="s">
        <v>8144</v>
      </c>
      <c r="E1582" s="176" t="s">
        <v>8144</v>
      </c>
      <c r="F1582" s="176" t="s">
        <v>8149</v>
      </c>
      <c r="G1582" s="177"/>
      <c r="H1582" s="177"/>
      <c r="I1582" s="176" t="s">
        <v>8137</v>
      </c>
      <c r="J1582" s="178">
        <v>40.594059405940591</v>
      </c>
      <c r="K1582" s="55">
        <v>13</v>
      </c>
      <c r="L1582" s="176" t="s">
        <v>8138</v>
      </c>
      <c r="M1582" s="176" t="s">
        <v>3186</v>
      </c>
      <c r="N1582" s="176" t="s">
        <v>3160</v>
      </c>
      <c r="O1582" s="56">
        <v>1</v>
      </c>
      <c r="P1582" s="176" t="s">
        <v>8139</v>
      </c>
    </row>
    <row r="1583" spans="1:16" ht="20.100000000000001" customHeight="1" x14ac:dyDescent="0.25">
      <c r="A1583" s="175">
        <v>1579</v>
      </c>
      <c r="B1583" s="176" t="s">
        <v>8134</v>
      </c>
      <c r="C1583" s="176" t="s">
        <v>8149</v>
      </c>
      <c r="D1583" s="176" t="s">
        <v>8144</v>
      </c>
      <c r="E1583" s="176" t="s">
        <v>8144</v>
      </c>
      <c r="F1583" s="176" t="s">
        <v>8149</v>
      </c>
      <c r="G1583" s="177"/>
      <c r="H1583" s="177"/>
      <c r="I1583" s="176" t="s">
        <v>8137</v>
      </c>
      <c r="J1583" s="178">
        <v>38.613861386138616</v>
      </c>
      <c r="K1583" s="55">
        <v>13</v>
      </c>
      <c r="L1583" s="176" t="s">
        <v>8138</v>
      </c>
      <c r="M1583" s="176" t="s">
        <v>3186</v>
      </c>
      <c r="N1583" s="176" t="s">
        <v>3160</v>
      </c>
      <c r="O1583" s="56">
        <v>1</v>
      </c>
      <c r="P1583" s="176" t="s">
        <v>8139</v>
      </c>
    </row>
    <row r="1584" spans="1:16" ht="20.100000000000001" customHeight="1" x14ac:dyDescent="0.25">
      <c r="A1584" s="175">
        <v>1580</v>
      </c>
      <c r="B1584" s="176" t="s">
        <v>8134</v>
      </c>
      <c r="C1584" s="176" t="s">
        <v>8149</v>
      </c>
      <c r="D1584" s="176" t="s">
        <v>8144</v>
      </c>
      <c r="E1584" s="176" t="s">
        <v>8144</v>
      </c>
      <c r="F1584" s="176" t="s">
        <v>8149</v>
      </c>
      <c r="G1584" s="177"/>
      <c r="H1584" s="177"/>
      <c r="I1584" s="176" t="s">
        <v>8137</v>
      </c>
      <c r="J1584" s="178">
        <v>39.603960396039604</v>
      </c>
      <c r="K1584" s="55">
        <v>13</v>
      </c>
      <c r="L1584" s="176" t="s">
        <v>8138</v>
      </c>
      <c r="M1584" s="176" t="s">
        <v>3186</v>
      </c>
      <c r="N1584" s="176" t="s">
        <v>3160</v>
      </c>
      <c r="O1584" s="56">
        <v>1</v>
      </c>
      <c r="P1584" s="176" t="s">
        <v>8139</v>
      </c>
    </row>
    <row r="1585" spans="1:16" ht="20.100000000000001" customHeight="1" x14ac:dyDescent="0.25">
      <c r="A1585" s="175">
        <v>1581</v>
      </c>
      <c r="B1585" s="176" t="s">
        <v>8134</v>
      </c>
      <c r="C1585" s="176" t="s">
        <v>8149</v>
      </c>
      <c r="D1585" s="176" t="s">
        <v>8144</v>
      </c>
      <c r="E1585" s="176" t="s">
        <v>8144</v>
      </c>
      <c r="F1585" s="176" t="s">
        <v>8149</v>
      </c>
      <c r="G1585" s="177"/>
      <c r="H1585" s="177"/>
      <c r="I1585" s="176" t="s">
        <v>8137</v>
      </c>
      <c r="J1585" s="178">
        <v>46.534653465346537</v>
      </c>
      <c r="K1585" s="55">
        <v>13</v>
      </c>
      <c r="L1585" s="176" t="s">
        <v>8138</v>
      </c>
      <c r="M1585" s="176" t="s">
        <v>3186</v>
      </c>
      <c r="N1585" s="176" t="s">
        <v>3160</v>
      </c>
      <c r="O1585" s="56">
        <v>1</v>
      </c>
      <c r="P1585" s="176" t="s">
        <v>8139</v>
      </c>
    </row>
    <row r="1586" spans="1:16" ht="20.100000000000001" customHeight="1" x14ac:dyDescent="0.25">
      <c r="A1586" s="175">
        <v>1582</v>
      </c>
      <c r="B1586" s="176" t="s">
        <v>8134</v>
      </c>
      <c r="C1586" s="176" t="s">
        <v>8149</v>
      </c>
      <c r="D1586" s="176" t="s">
        <v>8144</v>
      </c>
      <c r="E1586" s="176" t="s">
        <v>8144</v>
      </c>
      <c r="F1586" s="176" t="s">
        <v>8149</v>
      </c>
      <c r="G1586" s="177"/>
      <c r="H1586" s="177"/>
      <c r="I1586" s="176" t="s">
        <v>8137</v>
      </c>
      <c r="J1586" s="178">
        <v>36.633663366336634</v>
      </c>
      <c r="K1586" s="55">
        <v>13</v>
      </c>
      <c r="L1586" s="176" t="s">
        <v>8138</v>
      </c>
      <c r="M1586" s="176" t="s">
        <v>3186</v>
      </c>
      <c r="N1586" s="176" t="s">
        <v>3160</v>
      </c>
      <c r="O1586" s="56">
        <v>1</v>
      </c>
      <c r="P1586" s="176" t="s">
        <v>8139</v>
      </c>
    </row>
    <row r="1587" spans="1:16" ht="20.100000000000001" customHeight="1" x14ac:dyDescent="0.25">
      <c r="A1587" s="175">
        <v>1583</v>
      </c>
      <c r="B1587" s="176" t="s">
        <v>8134</v>
      </c>
      <c r="C1587" s="176" t="s">
        <v>8149</v>
      </c>
      <c r="D1587" s="176" t="s">
        <v>8144</v>
      </c>
      <c r="E1587" s="176" t="s">
        <v>8144</v>
      </c>
      <c r="F1587" s="176" t="s">
        <v>8149</v>
      </c>
      <c r="G1587" s="177"/>
      <c r="H1587" s="177"/>
      <c r="I1587" s="176" t="s">
        <v>8137</v>
      </c>
      <c r="J1587" s="178">
        <v>37.623762376237622</v>
      </c>
      <c r="K1587" s="55">
        <v>13</v>
      </c>
      <c r="L1587" s="176" t="s">
        <v>8138</v>
      </c>
      <c r="M1587" s="176" t="s">
        <v>3186</v>
      </c>
      <c r="N1587" s="176" t="s">
        <v>3160</v>
      </c>
      <c r="O1587" s="56">
        <v>1</v>
      </c>
      <c r="P1587" s="176" t="s">
        <v>8139</v>
      </c>
    </row>
    <row r="1588" spans="1:16" ht="20.100000000000001" customHeight="1" x14ac:dyDescent="0.25">
      <c r="A1588" s="175">
        <v>1584</v>
      </c>
      <c r="B1588" s="176" t="s">
        <v>8134</v>
      </c>
      <c r="C1588" s="176" t="s">
        <v>8149</v>
      </c>
      <c r="D1588" s="176" t="s">
        <v>8144</v>
      </c>
      <c r="E1588" s="176" t="s">
        <v>8144</v>
      </c>
      <c r="F1588" s="176" t="s">
        <v>8149</v>
      </c>
      <c r="G1588" s="177"/>
      <c r="H1588" s="177"/>
      <c r="I1588" s="176" t="s">
        <v>8137</v>
      </c>
      <c r="J1588" s="178">
        <v>37.623762376237622</v>
      </c>
      <c r="K1588" s="55">
        <v>13</v>
      </c>
      <c r="L1588" s="176" t="s">
        <v>8138</v>
      </c>
      <c r="M1588" s="176" t="s">
        <v>3186</v>
      </c>
      <c r="N1588" s="176" t="s">
        <v>3160</v>
      </c>
      <c r="O1588" s="56">
        <v>1</v>
      </c>
      <c r="P1588" s="176" t="s">
        <v>8139</v>
      </c>
    </row>
    <row r="1589" spans="1:16" ht="20.100000000000001" customHeight="1" x14ac:dyDescent="0.25">
      <c r="A1589" s="175">
        <v>1585</v>
      </c>
      <c r="B1589" s="176" t="s">
        <v>8134</v>
      </c>
      <c r="C1589" s="176" t="s">
        <v>8149</v>
      </c>
      <c r="D1589" s="176" t="s">
        <v>8144</v>
      </c>
      <c r="E1589" s="176" t="s">
        <v>8144</v>
      </c>
      <c r="F1589" s="176" t="s">
        <v>8149</v>
      </c>
      <c r="G1589" s="177"/>
      <c r="H1589" s="177"/>
      <c r="I1589" s="176" t="s">
        <v>8137</v>
      </c>
      <c r="J1589" s="178">
        <v>37.623762376237622</v>
      </c>
      <c r="K1589" s="55">
        <v>13</v>
      </c>
      <c r="L1589" s="176" t="s">
        <v>8138</v>
      </c>
      <c r="M1589" s="176" t="s">
        <v>3186</v>
      </c>
      <c r="N1589" s="176" t="s">
        <v>3160</v>
      </c>
      <c r="O1589" s="56">
        <v>1</v>
      </c>
      <c r="P1589" s="176" t="s">
        <v>8139</v>
      </c>
    </row>
    <row r="1590" spans="1:16" ht="20.100000000000001" customHeight="1" x14ac:dyDescent="0.25">
      <c r="A1590" s="175">
        <v>1586</v>
      </c>
      <c r="B1590" s="176" t="s">
        <v>8134</v>
      </c>
      <c r="C1590" s="176" t="s">
        <v>8149</v>
      </c>
      <c r="D1590" s="176" t="s">
        <v>8144</v>
      </c>
      <c r="E1590" s="176" t="s">
        <v>8144</v>
      </c>
      <c r="F1590" s="176" t="s">
        <v>8149</v>
      </c>
      <c r="G1590" s="177"/>
      <c r="H1590" s="177"/>
      <c r="I1590" s="176" t="s">
        <v>8137</v>
      </c>
      <c r="J1590" s="178">
        <v>38.613861386138616</v>
      </c>
      <c r="K1590" s="55">
        <v>13</v>
      </c>
      <c r="L1590" s="176" t="s">
        <v>8138</v>
      </c>
      <c r="M1590" s="176" t="s">
        <v>3186</v>
      </c>
      <c r="N1590" s="176" t="s">
        <v>3160</v>
      </c>
      <c r="O1590" s="56">
        <v>1</v>
      </c>
      <c r="P1590" s="176" t="s">
        <v>8139</v>
      </c>
    </row>
    <row r="1591" spans="1:16" ht="20.100000000000001" customHeight="1" x14ac:dyDescent="0.25">
      <c r="A1591" s="175">
        <v>1587</v>
      </c>
      <c r="B1591" s="176" t="s">
        <v>8134</v>
      </c>
      <c r="C1591" s="176" t="s">
        <v>8149</v>
      </c>
      <c r="D1591" s="176" t="s">
        <v>8144</v>
      </c>
      <c r="E1591" s="176" t="s">
        <v>8144</v>
      </c>
      <c r="F1591" s="176" t="s">
        <v>8149</v>
      </c>
      <c r="G1591" s="177"/>
      <c r="H1591" s="177"/>
      <c r="I1591" s="176" t="s">
        <v>8137</v>
      </c>
      <c r="J1591" s="178">
        <v>38.613861386138616</v>
      </c>
      <c r="K1591" s="55">
        <v>13</v>
      </c>
      <c r="L1591" s="176" t="s">
        <v>8138</v>
      </c>
      <c r="M1591" s="176" t="s">
        <v>3186</v>
      </c>
      <c r="N1591" s="176" t="s">
        <v>3160</v>
      </c>
      <c r="O1591" s="56">
        <v>1</v>
      </c>
      <c r="P1591" s="176" t="s">
        <v>8139</v>
      </c>
    </row>
    <row r="1592" spans="1:16" ht="20.100000000000001" customHeight="1" x14ac:dyDescent="0.25">
      <c r="A1592" s="175">
        <v>1588</v>
      </c>
      <c r="B1592" s="176" t="s">
        <v>8134</v>
      </c>
      <c r="C1592" s="176" t="s">
        <v>8149</v>
      </c>
      <c r="D1592" s="176" t="s">
        <v>8144</v>
      </c>
      <c r="E1592" s="176" t="s">
        <v>8144</v>
      </c>
      <c r="F1592" s="176" t="s">
        <v>8149</v>
      </c>
      <c r="G1592" s="177"/>
      <c r="H1592" s="177"/>
      <c r="I1592" s="176" t="s">
        <v>8137</v>
      </c>
      <c r="J1592" s="178">
        <v>39.603960396039604</v>
      </c>
      <c r="K1592" s="55">
        <v>13</v>
      </c>
      <c r="L1592" s="176" t="s">
        <v>8138</v>
      </c>
      <c r="M1592" s="176" t="s">
        <v>3186</v>
      </c>
      <c r="N1592" s="176" t="s">
        <v>3160</v>
      </c>
      <c r="O1592" s="56">
        <v>1</v>
      </c>
      <c r="P1592" s="176" t="s">
        <v>8139</v>
      </c>
    </row>
    <row r="1593" spans="1:16" ht="20.100000000000001" customHeight="1" x14ac:dyDescent="0.25">
      <c r="A1593" s="175">
        <v>1589</v>
      </c>
      <c r="B1593" s="176" t="s">
        <v>8134</v>
      </c>
      <c r="C1593" s="176" t="s">
        <v>8149</v>
      </c>
      <c r="D1593" s="176" t="s">
        <v>8144</v>
      </c>
      <c r="E1593" s="176" t="s">
        <v>8144</v>
      </c>
      <c r="F1593" s="176" t="s">
        <v>8149</v>
      </c>
      <c r="G1593" s="177"/>
      <c r="H1593" s="177"/>
      <c r="I1593" s="176" t="s">
        <v>8137</v>
      </c>
      <c r="J1593" s="178">
        <v>36.633663366336634</v>
      </c>
      <c r="K1593" s="55">
        <v>13</v>
      </c>
      <c r="L1593" s="176" t="s">
        <v>8138</v>
      </c>
      <c r="M1593" s="176" t="s">
        <v>3186</v>
      </c>
      <c r="N1593" s="176" t="s">
        <v>3160</v>
      </c>
      <c r="O1593" s="56">
        <v>1</v>
      </c>
      <c r="P1593" s="176" t="s">
        <v>8139</v>
      </c>
    </row>
    <row r="1594" spans="1:16" ht="20.100000000000001" customHeight="1" x14ac:dyDescent="0.25">
      <c r="A1594" s="175">
        <v>1590</v>
      </c>
      <c r="B1594" s="176" t="s">
        <v>8134</v>
      </c>
      <c r="C1594" s="176" t="s">
        <v>8149</v>
      </c>
      <c r="D1594" s="176" t="s">
        <v>8144</v>
      </c>
      <c r="E1594" s="176" t="s">
        <v>8144</v>
      </c>
      <c r="F1594" s="176" t="s">
        <v>8149</v>
      </c>
      <c r="G1594" s="177"/>
      <c r="H1594" s="177"/>
      <c r="I1594" s="176" t="s">
        <v>8137</v>
      </c>
      <c r="J1594" s="178">
        <v>40.594059405940591</v>
      </c>
      <c r="K1594" s="55">
        <v>13</v>
      </c>
      <c r="L1594" s="176" t="s">
        <v>8138</v>
      </c>
      <c r="M1594" s="176" t="s">
        <v>3186</v>
      </c>
      <c r="N1594" s="176" t="s">
        <v>3160</v>
      </c>
      <c r="O1594" s="56">
        <v>1</v>
      </c>
      <c r="P1594" s="176" t="s">
        <v>8139</v>
      </c>
    </row>
    <row r="1595" spans="1:16" ht="20.100000000000001" customHeight="1" x14ac:dyDescent="0.25">
      <c r="A1595" s="175">
        <v>1591</v>
      </c>
      <c r="B1595" s="176" t="s">
        <v>8134</v>
      </c>
      <c r="C1595" s="176" t="s">
        <v>8149</v>
      </c>
      <c r="D1595" s="176" t="s">
        <v>8144</v>
      </c>
      <c r="E1595" s="176" t="s">
        <v>8144</v>
      </c>
      <c r="F1595" s="176" t="s">
        <v>8149</v>
      </c>
      <c r="G1595" s="177"/>
      <c r="H1595" s="177"/>
      <c r="I1595" s="176" t="s">
        <v>8137</v>
      </c>
      <c r="J1595" s="178">
        <v>26.732673267326732</v>
      </c>
      <c r="K1595" s="55">
        <v>13</v>
      </c>
      <c r="L1595" s="176" t="s">
        <v>8138</v>
      </c>
      <c r="M1595" s="176" t="s">
        <v>3186</v>
      </c>
      <c r="N1595" s="176" t="s">
        <v>3160</v>
      </c>
      <c r="O1595" s="56">
        <v>1</v>
      </c>
      <c r="P1595" s="176" t="s">
        <v>8139</v>
      </c>
    </row>
    <row r="1596" spans="1:16" ht="20.100000000000001" customHeight="1" x14ac:dyDescent="0.25">
      <c r="A1596" s="175">
        <v>1592</v>
      </c>
      <c r="B1596" s="176" t="s">
        <v>8134</v>
      </c>
      <c r="C1596" s="176" t="s">
        <v>8149</v>
      </c>
      <c r="D1596" s="176" t="s">
        <v>8144</v>
      </c>
      <c r="E1596" s="176" t="s">
        <v>8144</v>
      </c>
      <c r="F1596" s="176" t="s">
        <v>8149</v>
      </c>
      <c r="G1596" s="177"/>
      <c r="H1596" s="177"/>
      <c r="I1596" s="176" t="s">
        <v>8137</v>
      </c>
      <c r="J1596" s="178">
        <v>37.623762376237622</v>
      </c>
      <c r="K1596" s="55">
        <v>13</v>
      </c>
      <c r="L1596" s="176" t="s">
        <v>8138</v>
      </c>
      <c r="M1596" s="176" t="s">
        <v>3186</v>
      </c>
      <c r="N1596" s="176" t="s">
        <v>3160</v>
      </c>
      <c r="O1596" s="56">
        <v>1</v>
      </c>
      <c r="P1596" s="176" t="s">
        <v>8139</v>
      </c>
    </row>
    <row r="1597" spans="1:16" ht="20.100000000000001" customHeight="1" x14ac:dyDescent="0.25">
      <c r="A1597" s="175">
        <v>1593</v>
      </c>
      <c r="B1597" s="176" t="s">
        <v>8134</v>
      </c>
      <c r="C1597" s="176" t="s">
        <v>8149</v>
      </c>
      <c r="D1597" s="176" t="s">
        <v>8144</v>
      </c>
      <c r="E1597" s="176" t="s">
        <v>8144</v>
      </c>
      <c r="F1597" s="176" t="s">
        <v>8149</v>
      </c>
      <c r="G1597" s="177"/>
      <c r="H1597" s="177"/>
      <c r="I1597" s="176" t="s">
        <v>8137</v>
      </c>
      <c r="J1597" s="178">
        <v>38.613861386138616</v>
      </c>
      <c r="K1597" s="55">
        <v>13</v>
      </c>
      <c r="L1597" s="176" t="s">
        <v>8138</v>
      </c>
      <c r="M1597" s="176" t="s">
        <v>3186</v>
      </c>
      <c r="N1597" s="176" t="s">
        <v>3160</v>
      </c>
      <c r="O1597" s="56">
        <v>1</v>
      </c>
      <c r="P1597" s="176" t="s">
        <v>8139</v>
      </c>
    </row>
    <row r="1598" spans="1:16" ht="20.100000000000001" customHeight="1" x14ac:dyDescent="0.25">
      <c r="A1598" s="175">
        <v>1594</v>
      </c>
      <c r="B1598" s="176" t="s">
        <v>8134</v>
      </c>
      <c r="C1598" s="176" t="s">
        <v>8149</v>
      </c>
      <c r="D1598" s="176" t="s">
        <v>8144</v>
      </c>
      <c r="E1598" s="176" t="s">
        <v>8144</v>
      </c>
      <c r="F1598" s="176" t="s">
        <v>8149</v>
      </c>
      <c r="G1598" s="177"/>
      <c r="H1598" s="177"/>
      <c r="I1598" s="176" t="s">
        <v>8137</v>
      </c>
      <c r="J1598" s="178">
        <v>39.603960396039604</v>
      </c>
      <c r="K1598" s="55">
        <v>13</v>
      </c>
      <c r="L1598" s="176" t="s">
        <v>8138</v>
      </c>
      <c r="M1598" s="176" t="s">
        <v>3186</v>
      </c>
      <c r="N1598" s="176" t="s">
        <v>3160</v>
      </c>
      <c r="O1598" s="56">
        <v>1</v>
      </c>
      <c r="P1598" s="176" t="s">
        <v>8139</v>
      </c>
    </row>
    <row r="1599" spans="1:16" ht="20.100000000000001" customHeight="1" x14ac:dyDescent="0.25">
      <c r="A1599" s="175">
        <v>1595</v>
      </c>
      <c r="B1599" s="176" t="s">
        <v>8134</v>
      </c>
      <c r="C1599" s="176" t="s">
        <v>8149</v>
      </c>
      <c r="D1599" s="176" t="s">
        <v>8144</v>
      </c>
      <c r="E1599" s="176" t="s">
        <v>8144</v>
      </c>
      <c r="F1599" s="176" t="s">
        <v>8149</v>
      </c>
      <c r="G1599" s="177"/>
      <c r="H1599" s="177"/>
      <c r="I1599" s="176" t="s">
        <v>8137</v>
      </c>
      <c r="J1599" s="178">
        <v>41.584158415841586</v>
      </c>
      <c r="K1599" s="55">
        <v>13</v>
      </c>
      <c r="L1599" s="176" t="s">
        <v>8138</v>
      </c>
      <c r="M1599" s="176" t="s">
        <v>3186</v>
      </c>
      <c r="N1599" s="176" t="s">
        <v>3160</v>
      </c>
      <c r="O1599" s="56">
        <v>1</v>
      </c>
      <c r="P1599" s="176" t="s">
        <v>8139</v>
      </c>
    </row>
    <row r="1600" spans="1:16" ht="20.100000000000001" customHeight="1" x14ac:dyDescent="0.25">
      <c r="A1600" s="175">
        <v>1596</v>
      </c>
      <c r="B1600" s="176" t="s">
        <v>8134</v>
      </c>
      <c r="C1600" s="176" t="s">
        <v>8149</v>
      </c>
      <c r="D1600" s="176" t="s">
        <v>8144</v>
      </c>
      <c r="E1600" s="176" t="s">
        <v>8144</v>
      </c>
      <c r="F1600" s="176" t="s">
        <v>8149</v>
      </c>
      <c r="G1600" s="177"/>
      <c r="H1600" s="177"/>
      <c r="I1600" s="176" t="s">
        <v>8137</v>
      </c>
      <c r="J1600" s="178">
        <v>44.554455445544555</v>
      </c>
      <c r="K1600" s="55">
        <v>13</v>
      </c>
      <c r="L1600" s="176" t="s">
        <v>8138</v>
      </c>
      <c r="M1600" s="176" t="s">
        <v>3186</v>
      </c>
      <c r="N1600" s="176" t="s">
        <v>3160</v>
      </c>
      <c r="O1600" s="56">
        <v>1</v>
      </c>
      <c r="P1600" s="176" t="s">
        <v>8139</v>
      </c>
    </row>
    <row r="1601" spans="1:16" ht="20.100000000000001" customHeight="1" x14ac:dyDescent="0.25">
      <c r="A1601" s="175">
        <v>1597</v>
      </c>
      <c r="B1601" s="176" t="s">
        <v>8134</v>
      </c>
      <c r="C1601" s="176" t="s">
        <v>8149</v>
      </c>
      <c r="D1601" s="176" t="s">
        <v>8144</v>
      </c>
      <c r="E1601" s="176" t="s">
        <v>8144</v>
      </c>
      <c r="F1601" s="176" t="s">
        <v>8149</v>
      </c>
      <c r="G1601" s="177"/>
      <c r="H1601" s="177"/>
      <c r="I1601" s="176" t="s">
        <v>8137</v>
      </c>
      <c r="J1601" s="178">
        <v>39.603960396039604</v>
      </c>
      <c r="K1601" s="55">
        <v>13</v>
      </c>
      <c r="L1601" s="176" t="s">
        <v>8138</v>
      </c>
      <c r="M1601" s="176" t="s">
        <v>3186</v>
      </c>
      <c r="N1601" s="176" t="s">
        <v>3160</v>
      </c>
      <c r="O1601" s="56">
        <v>1</v>
      </c>
      <c r="P1601" s="176" t="s">
        <v>8139</v>
      </c>
    </row>
    <row r="1602" spans="1:16" ht="20.100000000000001" customHeight="1" x14ac:dyDescent="0.25">
      <c r="A1602" s="175">
        <v>1598</v>
      </c>
      <c r="B1602" s="176" t="s">
        <v>8134</v>
      </c>
      <c r="C1602" s="176" t="s">
        <v>8149</v>
      </c>
      <c r="D1602" s="176" t="s">
        <v>8144</v>
      </c>
      <c r="E1602" s="176" t="s">
        <v>8144</v>
      </c>
      <c r="F1602" s="176" t="s">
        <v>8149</v>
      </c>
      <c r="G1602" s="177"/>
      <c r="H1602" s="177"/>
      <c r="I1602" s="176" t="s">
        <v>8137</v>
      </c>
      <c r="J1602" s="178">
        <v>41.584158415841586</v>
      </c>
      <c r="K1602" s="55">
        <v>13</v>
      </c>
      <c r="L1602" s="176" t="s">
        <v>8138</v>
      </c>
      <c r="M1602" s="176" t="s">
        <v>3186</v>
      </c>
      <c r="N1602" s="176" t="s">
        <v>3160</v>
      </c>
      <c r="O1602" s="56">
        <v>1</v>
      </c>
      <c r="P1602" s="176" t="s">
        <v>8139</v>
      </c>
    </row>
    <row r="1603" spans="1:16" ht="20.100000000000001" customHeight="1" x14ac:dyDescent="0.25">
      <c r="A1603" s="175">
        <v>1599</v>
      </c>
      <c r="B1603" s="176" t="s">
        <v>8134</v>
      </c>
      <c r="C1603" s="176" t="s">
        <v>8149</v>
      </c>
      <c r="D1603" s="176" t="s">
        <v>8144</v>
      </c>
      <c r="E1603" s="176" t="s">
        <v>8144</v>
      </c>
      <c r="F1603" s="176" t="s">
        <v>8149</v>
      </c>
      <c r="G1603" s="177"/>
      <c r="H1603" s="177"/>
      <c r="I1603" s="176" t="s">
        <v>8137</v>
      </c>
      <c r="J1603" s="178">
        <v>40.594059405940591</v>
      </c>
      <c r="K1603" s="55">
        <v>13</v>
      </c>
      <c r="L1603" s="176" t="s">
        <v>8138</v>
      </c>
      <c r="M1603" s="176" t="s">
        <v>3186</v>
      </c>
      <c r="N1603" s="176" t="s">
        <v>3160</v>
      </c>
      <c r="O1603" s="56">
        <v>1</v>
      </c>
      <c r="P1603" s="176" t="s">
        <v>8139</v>
      </c>
    </row>
    <row r="1604" spans="1:16" ht="20.100000000000001" customHeight="1" x14ac:dyDescent="0.25">
      <c r="A1604" s="175">
        <v>1600</v>
      </c>
      <c r="B1604" s="176" t="s">
        <v>8134</v>
      </c>
      <c r="C1604" s="176" t="s">
        <v>8149</v>
      </c>
      <c r="D1604" s="176" t="s">
        <v>8144</v>
      </c>
      <c r="E1604" s="176" t="s">
        <v>8144</v>
      </c>
      <c r="F1604" s="176" t="s">
        <v>8149</v>
      </c>
      <c r="G1604" s="177"/>
      <c r="H1604" s="177"/>
      <c r="I1604" s="176" t="s">
        <v>8137</v>
      </c>
      <c r="J1604" s="178">
        <v>42.574257425742573</v>
      </c>
      <c r="K1604" s="55">
        <v>13</v>
      </c>
      <c r="L1604" s="176" t="s">
        <v>8138</v>
      </c>
      <c r="M1604" s="176" t="s">
        <v>3186</v>
      </c>
      <c r="N1604" s="176" t="s">
        <v>3160</v>
      </c>
      <c r="O1604" s="56">
        <v>1</v>
      </c>
      <c r="P1604" s="176" t="s">
        <v>8139</v>
      </c>
    </row>
    <row r="1605" spans="1:16" ht="20.100000000000001" customHeight="1" x14ac:dyDescent="0.25">
      <c r="A1605" s="175">
        <v>1601</v>
      </c>
      <c r="B1605" s="176" t="s">
        <v>8134</v>
      </c>
      <c r="C1605" s="176" t="s">
        <v>8149</v>
      </c>
      <c r="D1605" s="176" t="s">
        <v>8144</v>
      </c>
      <c r="E1605" s="176" t="s">
        <v>8144</v>
      </c>
      <c r="F1605" s="176" t="s">
        <v>8149</v>
      </c>
      <c r="G1605" s="177"/>
      <c r="H1605" s="177"/>
      <c r="I1605" s="176" t="s">
        <v>8137</v>
      </c>
      <c r="J1605" s="178">
        <v>37.623762376237622</v>
      </c>
      <c r="K1605" s="55">
        <v>13</v>
      </c>
      <c r="L1605" s="176" t="s">
        <v>8138</v>
      </c>
      <c r="M1605" s="176" t="s">
        <v>3186</v>
      </c>
      <c r="N1605" s="176" t="s">
        <v>3160</v>
      </c>
      <c r="O1605" s="56">
        <v>1</v>
      </c>
      <c r="P1605" s="176" t="s">
        <v>8139</v>
      </c>
    </row>
    <row r="1606" spans="1:16" ht="20.100000000000001" customHeight="1" x14ac:dyDescent="0.25">
      <c r="A1606" s="175">
        <v>1602</v>
      </c>
      <c r="B1606" s="176" t="s">
        <v>8134</v>
      </c>
      <c r="C1606" s="176" t="s">
        <v>8149</v>
      </c>
      <c r="D1606" s="176" t="s">
        <v>8144</v>
      </c>
      <c r="E1606" s="176" t="s">
        <v>8144</v>
      </c>
      <c r="F1606" s="176" t="s">
        <v>8149</v>
      </c>
      <c r="G1606" s="177"/>
      <c r="H1606" s="177"/>
      <c r="I1606" s="176" t="s">
        <v>8137</v>
      </c>
      <c r="J1606" s="178">
        <v>19.801980198019802</v>
      </c>
      <c r="K1606" s="55">
        <v>13</v>
      </c>
      <c r="L1606" s="176" t="s">
        <v>8138</v>
      </c>
      <c r="M1606" s="176" t="s">
        <v>3186</v>
      </c>
      <c r="N1606" s="176" t="s">
        <v>3160</v>
      </c>
      <c r="O1606" s="56">
        <v>1</v>
      </c>
      <c r="P1606" s="176" t="s">
        <v>8139</v>
      </c>
    </row>
    <row r="1607" spans="1:16" ht="20.100000000000001" customHeight="1" x14ac:dyDescent="0.25">
      <c r="A1607" s="175">
        <v>1603</v>
      </c>
      <c r="B1607" s="176" t="s">
        <v>8134</v>
      </c>
      <c r="C1607" s="176" t="s">
        <v>8149</v>
      </c>
      <c r="D1607" s="176" t="s">
        <v>8144</v>
      </c>
      <c r="E1607" s="176" t="s">
        <v>8144</v>
      </c>
      <c r="F1607" s="176" t="s">
        <v>8149</v>
      </c>
      <c r="G1607" s="177"/>
      <c r="H1607" s="177"/>
      <c r="I1607" s="176" t="s">
        <v>8137</v>
      </c>
      <c r="J1607" s="178">
        <v>49.504950495049506</v>
      </c>
      <c r="K1607" s="55">
        <v>13</v>
      </c>
      <c r="L1607" s="176" t="s">
        <v>8138</v>
      </c>
      <c r="M1607" s="176" t="s">
        <v>3186</v>
      </c>
      <c r="N1607" s="176" t="s">
        <v>3160</v>
      </c>
      <c r="O1607" s="56">
        <v>1</v>
      </c>
      <c r="P1607" s="176" t="s">
        <v>8139</v>
      </c>
    </row>
    <row r="1608" spans="1:16" ht="20.100000000000001" customHeight="1" x14ac:dyDescent="0.25">
      <c r="A1608" s="175">
        <v>1604</v>
      </c>
      <c r="B1608" s="176" t="s">
        <v>8134</v>
      </c>
      <c r="C1608" s="176" t="s">
        <v>8149</v>
      </c>
      <c r="D1608" s="176" t="s">
        <v>8144</v>
      </c>
      <c r="E1608" s="176" t="s">
        <v>8144</v>
      </c>
      <c r="F1608" s="176" t="s">
        <v>8149</v>
      </c>
      <c r="G1608" s="177"/>
      <c r="H1608" s="177"/>
      <c r="I1608" s="176" t="s">
        <v>8137</v>
      </c>
      <c r="J1608" s="178">
        <v>42.574257425742573</v>
      </c>
      <c r="K1608" s="55">
        <v>13</v>
      </c>
      <c r="L1608" s="176" t="s">
        <v>8138</v>
      </c>
      <c r="M1608" s="176" t="s">
        <v>3186</v>
      </c>
      <c r="N1608" s="176" t="s">
        <v>3160</v>
      </c>
      <c r="O1608" s="56">
        <v>1</v>
      </c>
      <c r="P1608" s="176" t="s">
        <v>8139</v>
      </c>
    </row>
    <row r="1609" spans="1:16" ht="20.100000000000001" customHeight="1" x14ac:dyDescent="0.25">
      <c r="A1609" s="175">
        <v>1605</v>
      </c>
      <c r="B1609" s="176" t="s">
        <v>8134</v>
      </c>
      <c r="C1609" s="176" t="s">
        <v>8149</v>
      </c>
      <c r="D1609" s="176" t="s">
        <v>8144</v>
      </c>
      <c r="E1609" s="176" t="s">
        <v>8144</v>
      </c>
      <c r="F1609" s="176" t="s">
        <v>8149</v>
      </c>
      <c r="G1609" s="177"/>
      <c r="H1609" s="177"/>
      <c r="I1609" s="176" t="s">
        <v>8137</v>
      </c>
      <c r="J1609" s="178">
        <v>60.396039603960396</v>
      </c>
      <c r="K1609" s="55">
        <v>13</v>
      </c>
      <c r="L1609" s="176" t="s">
        <v>8138</v>
      </c>
      <c r="M1609" s="176" t="s">
        <v>3186</v>
      </c>
      <c r="N1609" s="176" t="s">
        <v>3160</v>
      </c>
      <c r="O1609" s="56">
        <v>1</v>
      </c>
      <c r="P1609" s="176" t="s">
        <v>8139</v>
      </c>
    </row>
    <row r="1610" spans="1:16" ht="20.100000000000001" customHeight="1" x14ac:dyDescent="0.25">
      <c r="A1610" s="175">
        <v>1606</v>
      </c>
      <c r="B1610" s="176" t="s">
        <v>8134</v>
      </c>
      <c r="C1610" s="176" t="s">
        <v>8149</v>
      </c>
      <c r="D1610" s="176" t="s">
        <v>8144</v>
      </c>
      <c r="E1610" s="176" t="s">
        <v>8144</v>
      </c>
      <c r="F1610" s="176" t="s">
        <v>8149</v>
      </c>
      <c r="G1610" s="177"/>
      <c r="H1610" s="177"/>
      <c r="I1610" s="176" t="s">
        <v>8137</v>
      </c>
      <c r="J1610" s="178">
        <v>28.712871287128714</v>
      </c>
      <c r="K1610" s="55">
        <v>13</v>
      </c>
      <c r="L1610" s="176" t="s">
        <v>8138</v>
      </c>
      <c r="M1610" s="176" t="s">
        <v>3186</v>
      </c>
      <c r="N1610" s="176" t="s">
        <v>3160</v>
      </c>
      <c r="O1610" s="56">
        <v>2</v>
      </c>
      <c r="P1610" s="176" t="s">
        <v>8139</v>
      </c>
    </row>
    <row r="1611" spans="1:16" ht="20.100000000000001" customHeight="1" x14ac:dyDescent="0.25">
      <c r="A1611" s="175">
        <v>1607</v>
      </c>
      <c r="B1611" s="176" t="s">
        <v>8134</v>
      </c>
      <c r="C1611" s="176" t="s">
        <v>8149</v>
      </c>
      <c r="D1611" s="176" t="s">
        <v>8144</v>
      </c>
      <c r="E1611" s="176" t="s">
        <v>8144</v>
      </c>
      <c r="F1611" s="176" t="s">
        <v>8149</v>
      </c>
      <c r="G1611" s="177"/>
      <c r="H1611" s="177"/>
      <c r="I1611" s="176" t="s">
        <v>8137</v>
      </c>
      <c r="J1611" s="178">
        <v>90.099009900990097</v>
      </c>
      <c r="K1611" s="55">
        <v>13</v>
      </c>
      <c r="L1611" s="176" t="s">
        <v>8138</v>
      </c>
      <c r="M1611" s="176" t="s">
        <v>3186</v>
      </c>
      <c r="N1611" s="176" t="s">
        <v>3160</v>
      </c>
      <c r="O1611" s="56">
        <v>1</v>
      </c>
      <c r="P1611" s="176" t="s">
        <v>8139</v>
      </c>
    </row>
    <row r="1612" spans="1:16" ht="20.100000000000001" customHeight="1" x14ac:dyDescent="0.25">
      <c r="A1612" s="175">
        <v>1608</v>
      </c>
      <c r="B1612" s="176" t="s">
        <v>8134</v>
      </c>
      <c r="C1612" s="176" t="s">
        <v>8149</v>
      </c>
      <c r="D1612" s="176" t="s">
        <v>8144</v>
      </c>
      <c r="E1612" s="176" t="s">
        <v>8144</v>
      </c>
      <c r="F1612" s="176" t="s">
        <v>8149</v>
      </c>
      <c r="G1612" s="177"/>
      <c r="H1612" s="177"/>
      <c r="I1612" s="176" t="s">
        <v>8137</v>
      </c>
      <c r="J1612" s="178">
        <v>85.148514851485146</v>
      </c>
      <c r="K1612" s="55">
        <v>13</v>
      </c>
      <c r="L1612" s="176" t="s">
        <v>8138</v>
      </c>
      <c r="M1612" s="176" t="s">
        <v>3186</v>
      </c>
      <c r="N1612" s="176" t="s">
        <v>3160</v>
      </c>
      <c r="O1612" s="56">
        <v>1</v>
      </c>
      <c r="P1612" s="176" t="s">
        <v>8139</v>
      </c>
    </row>
    <row r="1613" spans="1:16" ht="20.100000000000001" customHeight="1" x14ac:dyDescent="0.25">
      <c r="A1613" s="175">
        <v>1609</v>
      </c>
      <c r="B1613" s="176" t="s">
        <v>8134</v>
      </c>
      <c r="C1613" s="176" t="s">
        <v>8149</v>
      </c>
      <c r="D1613" s="176" t="s">
        <v>8144</v>
      </c>
      <c r="E1613" s="176" t="s">
        <v>8144</v>
      </c>
      <c r="F1613" s="176" t="s">
        <v>8149</v>
      </c>
      <c r="G1613" s="177"/>
      <c r="H1613" s="177"/>
      <c r="I1613" s="176" t="s">
        <v>8137</v>
      </c>
      <c r="J1613" s="178">
        <v>37.623762376237622</v>
      </c>
      <c r="K1613" s="55">
        <v>13</v>
      </c>
      <c r="L1613" s="176" t="s">
        <v>8138</v>
      </c>
      <c r="M1613" s="176" t="s">
        <v>3186</v>
      </c>
      <c r="N1613" s="176" t="s">
        <v>3160</v>
      </c>
      <c r="O1613" s="56">
        <v>1</v>
      </c>
      <c r="P1613" s="176" t="s">
        <v>8139</v>
      </c>
    </row>
    <row r="1614" spans="1:16" ht="20.100000000000001" customHeight="1" x14ac:dyDescent="0.25">
      <c r="A1614" s="175">
        <v>1610</v>
      </c>
      <c r="B1614" s="176" t="s">
        <v>8134</v>
      </c>
      <c r="C1614" s="176" t="s">
        <v>8149</v>
      </c>
      <c r="D1614" s="176" t="s">
        <v>8144</v>
      </c>
      <c r="E1614" s="176" t="s">
        <v>8144</v>
      </c>
      <c r="F1614" s="176" t="s">
        <v>8149</v>
      </c>
      <c r="G1614" s="177"/>
      <c r="H1614" s="177"/>
      <c r="I1614" s="176" t="s">
        <v>8137</v>
      </c>
      <c r="J1614" s="178">
        <v>91.089108910891085</v>
      </c>
      <c r="K1614" s="55">
        <v>13</v>
      </c>
      <c r="L1614" s="176" t="s">
        <v>8138</v>
      </c>
      <c r="M1614" s="176" t="s">
        <v>3186</v>
      </c>
      <c r="N1614" s="176" t="s">
        <v>3160</v>
      </c>
      <c r="O1614" s="56">
        <v>1</v>
      </c>
      <c r="P1614" s="176" t="s">
        <v>8139</v>
      </c>
    </row>
    <row r="1615" spans="1:16" ht="20.100000000000001" customHeight="1" x14ac:dyDescent="0.25">
      <c r="A1615" s="175">
        <v>1611</v>
      </c>
      <c r="B1615" s="176" t="s">
        <v>8134</v>
      </c>
      <c r="C1615" s="176" t="s">
        <v>8149</v>
      </c>
      <c r="D1615" s="176" t="s">
        <v>8144</v>
      </c>
      <c r="E1615" s="176" t="s">
        <v>8144</v>
      </c>
      <c r="F1615" s="176" t="s">
        <v>8149</v>
      </c>
      <c r="G1615" s="177"/>
      <c r="H1615" s="177"/>
      <c r="I1615" s="176" t="s">
        <v>8137</v>
      </c>
      <c r="J1615" s="178">
        <v>89.10891089108911</v>
      </c>
      <c r="K1615" s="55">
        <v>13</v>
      </c>
      <c r="L1615" s="176" t="s">
        <v>8138</v>
      </c>
      <c r="M1615" s="176" t="s">
        <v>3186</v>
      </c>
      <c r="N1615" s="176" t="s">
        <v>3160</v>
      </c>
      <c r="O1615" s="56">
        <v>1</v>
      </c>
      <c r="P1615" s="176" t="s">
        <v>8139</v>
      </c>
    </row>
    <row r="1616" spans="1:16" ht="20.100000000000001" customHeight="1" x14ac:dyDescent="0.25">
      <c r="A1616" s="175">
        <v>1612</v>
      </c>
      <c r="B1616" s="176" t="s">
        <v>8134</v>
      </c>
      <c r="C1616" s="176" t="s">
        <v>8149</v>
      </c>
      <c r="D1616" s="176" t="s">
        <v>8144</v>
      </c>
      <c r="E1616" s="176" t="s">
        <v>8144</v>
      </c>
      <c r="F1616" s="176" t="s">
        <v>8149</v>
      </c>
      <c r="G1616" s="177"/>
      <c r="H1616" s="177"/>
      <c r="I1616" s="176" t="s">
        <v>8137</v>
      </c>
      <c r="J1616" s="178">
        <v>46.534653465346537</v>
      </c>
      <c r="K1616" s="55">
        <v>13</v>
      </c>
      <c r="L1616" s="176" t="s">
        <v>8138</v>
      </c>
      <c r="M1616" s="176" t="s">
        <v>3186</v>
      </c>
      <c r="N1616" s="176" t="s">
        <v>3160</v>
      </c>
      <c r="O1616" s="56">
        <v>1</v>
      </c>
      <c r="P1616" s="176" t="s">
        <v>8139</v>
      </c>
    </row>
    <row r="1617" spans="1:16" ht="20.100000000000001" customHeight="1" x14ac:dyDescent="0.25">
      <c r="A1617" s="175">
        <v>1613</v>
      </c>
      <c r="B1617" s="176" t="s">
        <v>8134</v>
      </c>
      <c r="C1617" s="176" t="s">
        <v>8149</v>
      </c>
      <c r="D1617" s="176" t="s">
        <v>8144</v>
      </c>
      <c r="E1617" s="176" t="s">
        <v>8144</v>
      </c>
      <c r="F1617" s="176" t="s">
        <v>8149</v>
      </c>
      <c r="G1617" s="177"/>
      <c r="H1617" s="177"/>
      <c r="I1617" s="176" t="s">
        <v>8137</v>
      </c>
      <c r="J1617" s="178">
        <v>64.356435643564353</v>
      </c>
      <c r="K1617" s="55">
        <v>13</v>
      </c>
      <c r="L1617" s="176" t="s">
        <v>8138</v>
      </c>
      <c r="M1617" s="176" t="s">
        <v>3186</v>
      </c>
      <c r="N1617" s="176" t="s">
        <v>3160</v>
      </c>
      <c r="O1617" s="56">
        <v>2</v>
      </c>
      <c r="P1617" s="176" t="s">
        <v>8139</v>
      </c>
    </row>
    <row r="1618" spans="1:16" ht="20.100000000000001" customHeight="1" x14ac:dyDescent="0.25">
      <c r="A1618" s="175">
        <v>1614</v>
      </c>
      <c r="B1618" s="176" t="s">
        <v>8134</v>
      </c>
      <c r="C1618" s="176" t="s">
        <v>8149</v>
      </c>
      <c r="D1618" s="176" t="s">
        <v>8144</v>
      </c>
      <c r="E1618" s="176" t="s">
        <v>8144</v>
      </c>
      <c r="F1618" s="176" t="s">
        <v>8149</v>
      </c>
      <c r="G1618" s="177"/>
      <c r="H1618" s="177"/>
      <c r="I1618" s="176" t="s">
        <v>8137</v>
      </c>
      <c r="J1618" s="178">
        <v>100</v>
      </c>
      <c r="K1618" s="55">
        <v>13</v>
      </c>
      <c r="L1618" s="176" t="s">
        <v>8138</v>
      </c>
      <c r="M1618" s="176" t="s">
        <v>3186</v>
      </c>
      <c r="N1618" s="176" t="s">
        <v>3160</v>
      </c>
      <c r="O1618" s="56">
        <v>1</v>
      </c>
      <c r="P1618" s="176" t="s">
        <v>8139</v>
      </c>
    </row>
    <row r="1619" spans="1:16" ht="20.100000000000001" customHeight="1" x14ac:dyDescent="0.25">
      <c r="A1619" s="175">
        <v>1615</v>
      </c>
      <c r="B1619" s="176" t="s">
        <v>8134</v>
      </c>
      <c r="C1619" s="176" t="s">
        <v>8149</v>
      </c>
      <c r="D1619" s="176" t="s">
        <v>8144</v>
      </c>
      <c r="E1619" s="176" t="s">
        <v>8144</v>
      </c>
      <c r="F1619" s="176" t="s">
        <v>8149</v>
      </c>
      <c r="G1619" s="177"/>
      <c r="H1619" s="177"/>
      <c r="I1619" s="176" t="s">
        <v>8137</v>
      </c>
      <c r="J1619" s="178">
        <v>100</v>
      </c>
      <c r="K1619" s="55">
        <v>13</v>
      </c>
      <c r="L1619" s="176" t="s">
        <v>8138</v>
      </c>
      <c r="M1619" s="176" t="s">
        <v>3186</v>
      </c>
      <c r="N1619" s="176" t="s">
        <v>3160</v>
      </c>
      <c r="O1619" s="56">
        <v>1</v>
      </c>
      <c r="P1619" s="176" t="s">
        <v>8139</v>
      </c>
    </row>
    <row r="1620" spans="1:16" ht="20.100000000000001" customHeight="1" x14ac:dyDescent="0.25">
      <c r="A1620" s="175">
        <v>1616</v>
      </c>
      <c r="B1620" s="176" t="s">
        <v>8134</v>
      </c>
      <c r="C1620" s="176" t="s">
        <v>8149</v>
      </c>
      <c r="D1620" s="176" t="s">
        <v>8144</v>
      </c>
      <c r="E1620" s="176" t="s">
        <v>8144</v>
      </c>
      <c r="F1620" s="176" t="s">
        <v>8149</v>
      </c>
      <c r="G1620" s="177"/>
      <c r="H1620" s="177"/>
      <c r="I1620" s="176" t="s">
        <v>8137</v>
      </c>
      <c r="J1620" s="178">
        <v>97.029702970297024</v>
      </c>
      <c r="K1620" s="55">
        <v>13</v>
      </c>
      <c r="L1620" s="176" t="s">
        <v>8138</v>
      </c>
      <c r="M1620" s="176" t="s">
        <v>3186</v>
      </c>
      <c r="N1620" s="176" t="s">
        <v>3160</v>
      </c>
      <c r="O1620" s="56">
        <v>1</v>
      </c>
      <c r="P1620" s="176" t="s">
        <v>8139</v>
      </c>
    </row>
    <row r="1621" spans="1:16" ht="20.100000000000001" customHeight="1" x14ac:dyDescent="0.25">
      <c r="A1621" s="175">
        <v>1617</v>
      </c>
      <c r="B1621" s="176" t="s">
        <v>8134</v>
      </c>
      <c r="C1621" s="176" t="s">
        <v>8149</v>
      </c>
      <c r="D1621" s="176" t="s">
        <v>8144</v>
      </c>
      <c r="E1621" s="176" t="s">
        <v>8144</v>
      </c>
      <c r="F1621" s="176" t="s">
        <v>8149</v>
      </c>
      <c r="G1621" s="177"/>
      <c r="H1621" s="177"/>
      <c r="I1621" s="176" t="s">
        <v>8137</v>
      </c>
      <c r="J1621" s="178">
        <v>91.089108910891085</v>
      </c>
      <c r="K1621" s="55">
        <v>13</v>
      </c>
      <c r="L1621" s="176" t="s">
        <v>8138</v>
      </c>
      <c r="M1621" s="176" t="s">
        <v>3186</v>
      </c>
      <c r="N1621" s="176" t="s">
        <v>3160</v>
      </c>
      <c r="O1621" s="56">
        <v>1</v>
      </c>
      <c r="P1621" s="176" t="s">
        <v>8139</v>
      </c>
    </row>
    <row r="1622" spans="1:16" ht="20.100000000000001" customHeight="1" x14ac:dyDescent="0.25">
      <c r="A1622" s="175">
        <v>1618</v>
      </c>
      <c r="B1622" s="176" t="s">
        <v>8134</v>
      </c>
      <c r="C1622" s="176" t="s">
        <v>8149</v>
      </c>
      <c r="D1622" s="176" t="s">
        <v>8144</v>
      </c>
      <c r="E1622" s="176" t="s">
        <v>8144</v>
      </c>
      <c r="F1622" s="176" t="s">
        <v>8149</v>
      </c>
      <c r="G1622" s="177"/>
      <c r="H1622" s="177"/>
      <c r="I1622" s="176" t="s">
        <v>8137</v>
      </c>
      <c r="J1622" s="178">
        <v>83.168316831683171</v>
      </c>
      <c r="K1622" s="55">
        <v>13</v>
      </c>
      <c r="L1622" s="176" t="s">
        <v>8138</v>
      </c>
      <c r="M1622" s="176" t="s">
        <v>3186</v>
      </c>
      <c r="N1622" s="176" t="s">
        <v>3160</v>
      </c>
      <c r="O1622" s="56">
        <v>1</v>
      </c>
      <c r="P1622" s="176" t="s">
        <v>8139</v>
      </c>
    </row>
    <row r="1623" spans="1:16" ht="20.100000000000001" customHeight="1" x14ac:dyDescent="0.25">
      <c r="A1623" s="175">
        <v>1619</v>
      </c>
      <c r="B1623" s="176" t="s">
        <v>8134</v>
      </c>
      <c r="C1623" s="176" t="s">
        <v>8149</v>
      </c>
      <c r="D1623" s="176" t="s">
        <v>8144</v>
      </c>
      <c r="E1623" s="176" t="s">
        <v>8144</v>
      </c>
      <c r="F1623" s="176" t="s">
        <v>8149</v>
      </c>
      <c r="G1623" s="177"/>
      <c r="H1623" s="177"/>
      <c r="I1623" s="176" t="s">
        <v>8137</v>
      </c>
      <c r="J1623" s="178">
        <v>116.83168316831683</v>
      </c>
      <c r="K1623" s="55">
        <v>12</v>
      </c>
      <c r="L1623" s="176" t="s">
        <v>8138</v>
      </c>
      <c r="M1623" s="176" t="s">
        <v>3186</v>
      </c>
      <c r="N1623" s="176" t="s">
        <v>3173</v>
      </c>
      <c r="O1623" s="56">
        <v>1</v>
      </c>
      <c r="P1623" s="176" t="s">
        <v>8145</v>
      </c>
    </row>
    <row r="1624" spans="1:16" ht="20.100000000000001" customHeight="1" x14ac:dyDescent="0.25">
      <c r="A1624" s="175">
        <v>1620</v>
      </c>
      <c r="B1624" s="176" t="s">
        <v>8134</v>
      </c>
      <c r="C1624" s="176" t="s">
        <v>8149</v>
      </c>
      <c r="D1624" s="176" t="s">
        <v>8144</v>
      </c>
      <c r="E1624" s="176" t="s">
        <v>8144</v>
      </c>
      <c r="F1624" s="176" t="s">
        <v>8149</v>
      </c>
      <c r="G1624" s="177"/>
      <c r="H1624" s="177"/>
      <c r="I1624" s="176" t="s">
        <v>8137</v>
      </c>
      <c r="J1624" s="178">
        <v>19.801980198019802</v>
      </c>
      <c r="K1624" s="55">
        <v>12</v>
      </c>
      <c r="L1624" s="176" t="s">
        <v>8138</v>
      </c>
      <c r="M1624" s="176" t="s">
        <v>3186</v>
      </c>
      <c r="N1624" s="176" t="s">
        <v>3173</v>
      </c>
      <c r="O1624" s="56">
        <v>1</v>
      </c>
      <c r="P1624" s="176" t="s">
        <v>8145</v>
      </c>
    </row>
    <row r="1625" spans="1:16" ht="20.100000000000001" customHeight="1" x14ac:dyDescent="0.25">
      <c r="A1625" s="175">
        <v>1621</v>
      </c>
      <c r="B1625" s="176" t="s">
        <v>8134</v>
      </c>
      <c r="C1625" s="176" t="s">
        <v>8149</v>
      </c>
      <c r="D1625" s="176" t="s">
        <v>8144</v>
      </c>
      <c r="E1625" s="176" t="s">
        <v>8144</v>
      </c>
      <c r="F1625" s="176" t="s">
        <v>8149</v>
      </c>
      <c r="G1625" s="177"/>
      <c r="H1625" s="177"/>
      <c r="I1625" s="176" t="s">
        <v>8137</v>
      </c>
      <c r="J1625" s="178">
        <v>19.801980198019802</v>
      </c>
      <c r="K1625" s="55">
        <v>13</v>
      </c>
      <c r="L1625" s="176" t="s">
        <v>8138</v>
      </c>
      <c r="M1625" s="176" t="s">
        <v>3186</v>
      </c>
      <c r="N1625" s="176" t="s">
        <v>3160</v>
      </c>
      <c r="O1625" s="56">
        <v>1</v>
      </c>
      <c r="P1625" s="176" t="s">
        <v>8139</v>
      </c>
    </row>
    <row r="1626" spans="1:16" ht="20.100000000000001" customHeight="1" x14ac:dyDescent="0.25">
      <c r="A1626" s="175">
        <v>1622</v>
      </c>
      <c r="B1626" s="176" t="s">
        <v>8134</v>
      </c>
      <c r="C1626" s="176" t="s">
        <v>8149</v>
      </c>
      <c r="D1626" s="176" t="s">
        <v>8144</v>
      </c>
      <c r="E1626" s="176" t="s">
        <v>8144</v>
      </c>
      <c r="F1626" s="176" t="s">
        <v>8149</v>
      </c>
      <c r="G1626" s="177"/>
      <c r="H1626" s="177"/>
      <c r="I1626" s="176" t="s">
        <v>8137</v>
      </c>
      <c r="J1626" s="178">
        <v>176.23762376237624</v>
      </c>
      <c r="K1626" s="55">
        <v>13</v>
      </c>
      <c r="L1626" s="176" t="s">
        <v>8138</v>
      </c>
      <c r="M1626" s="176" t="s">
        <v>3186</v>
      </c>
      <c r="N1626" s="176" t="s">
        <v>3160</v>
      </c>
      <c r="O1626" s="56">
        <v>1</v>
      </c>
      <c r="P1626" s="176" t="s">
        <v>8139</v>
      </c>
    </row>
    <row r="1627" spans="1:16" ht="20.100000000000001" customHeight="1" x14ac:dyDescent="0.25">
      <c r="A1627" s="175">
        <v>1623</v>
      </c>
      <c r="B1627" s="176" t="s">
        <v>8134</v>
      </c>
      <c r="C1627" s="176" t="s">
        <v>8149</v>
      </c>
      <c r="D1627" s="176" t="s">
        <v>8144</v>
      </c>
      <c r="E1627" s="176" t="s">
        <v>8144</v>
      </c>
      <c r="F1627" s="176" t="s">
        <v>8149</v>
      </c>
      <c r="G1627" s="177"/>
      <c r="H1627" s="177"/>
      <c r="I1627" s="176" t="s">
        <v>8137</v>
      </c>
      <c r="J1627" s="178">
        <v>100.99009900990099</v>
      </c>
      <c r="K1627" s="55">
        <v>13</v>
      </c>
      <c r="L1627" s="176" t="s">
        <v>8138</v>
      </c>
      <c r="M1627" s="176" t="s">
        <v>3186</v>
      </c>
      <c r="N1627" s="176" t="s">
        <v>3160</v>
      </c>
      <c r="O1627" s="56">
        <v>1</v>
      </c>
      <c r="P1627" s="176" t="s">
        <v>8139</v>
      </c>
    </row>
    <row r="1628" spans="1:16" ht="20.100000000000001" customHeight="1" x14ac:dyDescent="0.25">
      <c r="A1628" s="175">
        <v>1624</v>
      </c>
      <c r="B1628" s="176" t="s">
        <v>8134</v>
      </c>
      <c r="C1628" s="176" t="s">
        <v>8149</v>
      </c>
      <c r="D1628" s="176" t="s">
        <v>8144</v>
      </c>
      <c r="E1628" s="176" t="s">
        <v>8144</v>
      </c>
      <c r="F1628" s="176" t="s">
        <v>8149</v>
      </c>
      <c r="G1628" s="177"/>
      <c r="H1628" s="177"/>
      <c r="I1628" s="176" t="s">
        <v>8137</v>
      </c>
      <c r="J1628" s="178">
        <v>100</v>
      </c>
      <c r="K1628" s="55">
        <v>13</v>
      </c>
      <c r="L1628" s="176" t="s">
        <v>8138</v>
      </c>
      <c r="M1628" s="176" t="s">
        <v>3186</v>
      </c>
      <c r="N1628" s="176" t="s">
        <v>3160</v>
      </c>
      <c r="O1628" s="56">
        <v>1</v>
      </c>
      <c r="P1628" s="176" t="s">
        <v>8139</v>
      </c>
    </row>
    <row r="1629" spans="1:16" ht="20.100000000000001" customHeight="1" x14ac:dyDescent="0.25">
      <c r="A1629" s="175">
        <v>1625</v>
      </c>
      <c r="B1629" s="176" t="s">
        <v>8134</v>
      </c>
      <c r="C1629" s="176" t="s">
        <v>8149</v>
      </c>
      <c r="D1629" s="176" t="s">
        <v>8144</v>
      </c>
      <c r="E1629" s="176" t="s">
        <v>8144</v>
      </c>
      <c r="F1629" s="176" t="s">
        <v>8149</v>
      </c>
      <c r="G1629" s="177"/>
      <c r="H1629" s="177"/>
      <c r="I1629" s="176" t="s">
        <v>8137</v>
      </c>
      <c r="J1629" s="178">
        <v>95.049504950495049</v>
      </c>
      <c r="K1629" s="55">
        <v>13</v>
      </c>
      <c r="L1629" s="176" t="s">
        <v>8138</v>
      </c>
      <c r="M1629" s="176" t="s">
        <v>3186</v>
      </c>
      <c r="N1629" s="176" t="s">
        <v>3160</v>
      </c>
      <c r="O1629" s="56">
        <v>1</v>
      </c>
      <c r="P1629" s="176" t="s">
        <v>8139</v>
      </c>
    </row>
    <row r="1630" spans="1:16" ht="20.100000000000001" customHeight="1" x14ac:dyDescent="0.25">
      <c r="A1630" s="175">
        <v>1626</v>
      </c>
      <c r="B1630" s="176" t="s">
        <v>8134</v>
      </c>
      <c r="C1630" s="176" t="s">
        <v>8149</v>
      </c>
      <c r="D1630" s="176" t="s">
        <v>8144</v>
      </c>
      <c r="E1630" s="176" t="s">
        <v>8144</v>
      </c>
      <c r="F1630" s="176" t="s">
        <v>8149</v>
      </c>
      <c r="G1630" s="177"/>
      <c r="H1630" s="177"/>
      <c r="I1630" s="176" t="s">
        <v>8137</v>
      </c>
      <c r="J1630" s="178">
        <v>101.98019801980197</v>
      </c>
      <c r="K1630" s="55">
        <v>13</v>
      </c>
      <c r="L1630" s="176" t="s">
        <v>8138</v>
      </c>
      <c r="M1630" s="176" t="s">
        <v>3186</v>
      </c>
      <c r="N1630" s="176" t="s">
        <v>3160</v>
      </c>
      <c r="O1630" s="56">
        <v>1</v>
      </c>
      <c r="P1630" s="176" t="s">
        <v>8139</v>
      </c>
    </row>
    <row r="1631" spans="1:16" ht="20.100000000000001" customHeight="1" x14ac:dyDescent="0.25">
      <c r="A1631" s="175">
        <v>1627</v>
      </c>
      <c r="B1631" s="176" t="s">
        <v>8134</v>
      </c>
      <c r="C1631" s="176" t="s">
        <v>8149</v>
      </c>
      <c r="D1631" s="176" t="s">
        <v>8144</v>
      </c>
      <c r="E1631" s="176" t="s">
        <v>8144</v>
      </c>
      <c r="F1631" s="176" t="s">
        <v>8149</v>
      </c>
      <c r="G1631" s="177"/>
      <c r="H1631" s="177"/>
      <c r="I1631" s="176" t="s">
        <v>8137</v>
      </c>
      <c r="J1631" s="178">
        <v>99.009900990099013</v>
      </c>
      <c r="K1631" s="55">
        <v>13</v>
      </c>
      <c r="L1631" s="176" t="s">
        <v>8138</v>
      </c>
      <c r="M1631" s="176" t="s">
        <v>3186</v>
      </c>
      <c r="N1631" s="176" t="s">
        <v>3160</v>
      </c>
      <c r="O1631" s="56">
        <v>1</v>
      </c>
      <c r="P1631" s="176" t="s">
        <v>8139</v>
      </c>
    </row>
    <row r="1632" spans="1:16" ht="20.100000000000001" customHeight="1" x14ac:dyDescent="0.25">
      <c r="A1632" s="175">
        <v>1628</v>
      </c>
      <c r="B1632" s="176" t="s">
        <v>8134</v>
      </c>
      <c r="C1632" s="176" t="s">
        <v>8149</v>
      </c>
      <c r="D1632" s="176" t="s">
        <v>8144</v>
      </c>
      <c r="E1632" s="176" t="s">
        <v>8144</v>
      </c>
      <c r="F1632" s="176" t="s">
        <v>8149</v>
      </c>
      <c r="G1632" s="177"/>
      <c r="H1632" s="177"/>
      <c r="I1632" s="176" t="s">
        <v>8137</v>
      </c>
      <c r="J1632" s="178">
        <v>126.73267326732673</v>
      </c>
      <c r="K1632" s="55">
        <v>13</v>
      </c>
      <c r="L1632" s="176" t="s">
        <v>8138</v>
      </c>
      <c r="M1632" s="176" t="s">
        <v>3186</v>
      </c>
      <c r="N1632" s="176" t="s">
        <v>3160</v>
      </c>
      <c r="O1632" s="56">
        <v>1</v>
      </c>
      <c r="P1632" s="176" t="s">
        <v>8139</v>
      </c>
    </row>
    <row r="1633" spans="1:16" ht="20.100000000000001" customHeight="1" x14ac:dyDescent="0.25">
      <c r="A1633" s="175">
        <v>1629</v>
      </c>
      <c r="B1633" s="176" t="s">
        <v>8134</v>
      </c>
      <c r="C1633" s="176" t="s">
        <v>8149</v>
      </c>
      <c r="D1633" s="176" t="s">
        <v>8144</v>
      </c>
      <c r="E1633" s="176" t="s">
        <v>8144</v>
      </c>
      <c r="F1633" s="176" t="s">
        <v>8149</v>
      </c>
      <c r="G1633" s="177"/>
      <c r="H1633" s="177"/>
      <c r="I1633" s="176" t="s">
        <v>8137</v>
      </c>
      <c r="J1633" s="178">
        <v>100</v>
      </c>
      <c r="K1633" s="55">
        <v>13</v>
      </c>
      <c r="L1633" s="176" t="s">
        <v>8138</v>
      </c>
      <c r="M1633" s="176" t="s">
        <v>3186</v>
      </c>
      <c r="N1633" s="176" t="s">
        <v>3160</v>
      </c>
      <c r="O1633" s="56">
        <v>1</v>
      </c>
      <c r="P1633" s="176" t="s">
        <v>8139</v>
      </c>
    </row>
    <row r="1634" spans="1:16" ht="20.100000000000001" customHeight="1" x14ac:dyDescent="0.25">
      <c r="A1634" s="175">
        <v>1630</v>
      </c>
      <c r="B1634" s="176" t="s">
        <v>8134</v>
      </c>
      <c r="C1634" s="176" t="s">
        <v>8149</v>
      </c>
      <c r="D1634" s="176" t="s">
        <v>8144</v>
      </c>
      <c r="E1634" s="176" t="s">
        <v>8144</v>
      </c>
      <c r="F1634" s="176" t="s">
        <v>8149</v>
      </c>
      <c r="G1634" s="177"/>
      <c r="H1634" s="177"/>
      <c r="I1634" s="176" t="s">
        <v>8137</v>
      </c>
      <c r="J1634" s="178">
        <v>99.009900990099013</v>
      </c>
      <c r="K1634" s="55">
        <v>13</v>
      </c>
      <c r="L1634" s="176" t="s">
        <v>8138</v>
      </c>
      <c r="M1634" s="176" t="s">
        <v>3186</v>
      </c>
      <c r="N1634" s="176" t="s">
        <v>3160</v>
      </c>
      <c r="O1634" s="56">
        <v>1</v>
      </c>
      <c r="P1634" s="176" t="s">
        <v>8139</v>
      </c>
    </row>
    <row r="1635" spans="1:16" ht="20.100000000000001" customHeight="1" x14ac:dyDescent="0.25">
      <c r="A1635" s="175">
        <v>1631</v>
      </c>
      <c r="B1635" s="176" t="s">
        <v>8134</v>
      </c>
      <c r="C1635" s="176" t="s">
        <v>8149</v>
      </c>
      <c r="D1635" s="176" t="s">
        <v>8144</v>
      </c>
      <c r="E1635" s="176" t="s">
        <v>8144</v>
      </c>
      <c r="F1635" s="176" t="s">
        <v>8149</v>
      </c>
      <c r="G1635" s="177"/>
      <c r="H1635" s="177"/>
      <c r="I1635" s="176" t="s">
        <v>8137</v>
      </c>
      <c r="J1635" s="178">
        <v>92.079207920792072</v>
      </c>
      <c r="K1635" s="55">
        <v>13</v>
      </c>
      <c r="L1635" s="176" t="s">
        <v>8138</v>
      </c>
      <c r="M1635" s="176" t="s">
        <v>3186</v>
      </c>
      <c r="N1635" s="176" t="s">
        <v>3160</v>
      </c>
      <c r="O1635" s="56">
        <v>1</v>
      </c>
      <c r="P1635" s="176" t="s">
        <v>8139</v>
      </c>
    </row>
    <row r="1636" spans="1:16" ht="20.100000000000001" customHeight="1" x14ac:dyDescent="0.25">
      <c r="A1636" s="175">
        <v>1632</v>
      </c>
      <c r="B1636" s="176" t="s">
        <v>8134</v>
      </c>
      <c r="C1636" s="176" t="s">
        <v>8149</v>
      </c>
      <c r="D1636" s="176" t="s">
        <v>8144</v>
      </c>
      <c r="E1636" s="176" t="s">
        <v>8144</v>
      </c>
      <c r="F1636" s="176" t="s">
        <v>8149</v>
      </c>
      <c r="G1636" s="177"/>
      <c r="H1636" s="177"/>
      <c r="I1636" s="176" t="s">
        <v>8137</v>
      </c>
      <c r="J1636" s="178">
        <v>102.97029702970298</v>
      </c>
      <c r="K1636" s="55">
        <v>13</v>
      </c>
      <c r="L1636" s="176" t="s">
        <v>8138</v>
      </c>
      <c r="M1636" s="176" t="s">
        <v>3186</v>
      </c>
      <c r="N1636" s="176" t="s">
        <v>3160</v>
      </c>
      <c r="O1636" s="56">
        <v>1</v>
      </c>
      <c r="P1636" s="176" t="s">
        <v>8139</v>
      </c>
    </row>
    <row r="1637" spans="1:16" ht="20.100000000000001" customHeight="1" x14ac:dyDescent="0.25">
      <c r="A1637" s="175">
        <v>1633</v>
      </c>
      <c r="B1637" s="176" t="s">
        <v>8134</v>
      </c>
      <c r="C1637" s="176" t="s">
        <v>8149</v>
      </c>
      <c r="D1637" s="176" t="s">
        <v>8144</v>
      </c>
      <c r="E1637" s="176" t="s">
        <v>8144</v>
      </c>
      <c r="F1637" s="176" t="s">
        <v>8149</v>
      </c>
      <c r="G1637" s="177"/>
      <c r="H1637" s="177"/>
      <c r="I1637" s="176" t="s">
        <v>8137</v>
      </c>
      <c r="J1637" s="178">
        <v>102.97029702970298</v>
      </c>
      <c r="K1637" s="55">
        <v>13</v>
      </c>
      <c r="L1637" s="176" t="s">
        <v>8138</v>
      </c>
      <c r="M1637" s="176" t="s">
        <v>3186</v>
      </c>
      <c r="N1637" s="176" t="s">
        <v>3160</v>
      </c>
      <c r="O1637" s="56">
        <v>1</v>
      </c>
      <c r="P1637" s="176" t="s">
        <v>8139</v>
      </c>
    </row>
    <row r="1638" spans="1:16" ht="20.100000000000001" customHeight="1" x14ac:dyDescent="0.25">
      <c r="A1638" s="175">
        <v>1634</v>
      </c>
      <c r="B1638" s="176" t="s">
        <v>8134</v>
      </c>
      <c r="C1638" s="176" t="s">
        <v>8149</v>
      </c>
      <c r="D1638" s="176" t="s">
        <v>8144</v>
      </c>
      <c r="E1638" s="176" t="s">
        <v>8144</v>
      </c>
      <c r="F1638" s="176" t="s">
        <v>8149</v>
      </c>
      <c r="G1638" s="177"/>
      <c r="H1638" s="177"/>
      <c r="I1638" s="176" t="s">
        <v>8137</v>
      </c>
      <c r="J1638" s="178">
        <v>134.65346534653466</v>
      </c>
      <c r="K1638" s="55">
        <v>13</v>
      </c>
      <c r="L1638" s="176" t="s">
        <v>8138</v>
      </c>
      <c r="M1638" s="176" t="s">
        <v>3186</v>
      </c>
      <c r="N1638" s="176" t="s">
        <v>3160</v>
      </c>
      <c r="O1638" s="56">
        <v>1</v>
      </c>
      <c r="P1638" s="176" t="s">
        <v>8139</v>
      </c>
    </row>
    <row r="1639" spans="1:16" ht="20.100000000000001" customHeight="1" x14ac:dyDescent="0.25">
      <c r="A1639" s="175">
        <v>1635</v>
      </c>
      <c r="B1639" s="176" t="s">
        <v>8134</v>
      </c>
      <c r="C1639" s="176" t="s">
        <v>8149</v>
      </c>
      <c r="D1639" s="176" t="s">
        <v>8144</v>
      </c>
      <c r="E1639" s="176" t="s">
        <v>8144</v>
      </c>
      <c r="F1639" s="176" t="s">
        <v>8149</v>
      </c>
      <c r="G1639" s="177"/>
      <c r="H1639" s="177"/>
      <c r="I1639" s="176" t="s">
        <v>8137</v>
      </c>
      <c r="J1639" s="178">
        <v>99.009900990099013</v>
      </c>
      <c r="K1639" s="55">
        <v>13</v>
      </c>
      <c r="L1639" s="176" t="s">
        <v>8138</v>
      </c>
      <c r="M1639" s="176" t="s">
        <v>3186</v>
      </c>
      <c r="N1639" s="176" t="s">
        <v>3160</v>
      </c>
      <c r="O1639" s="56">
        <v>1</v>
      </c>
      <c r="P1639" s="176" t="s">
        <v>8139</v>
      </c>
    </row>
    <row r="1640" spans="1:16" ht="20.100000000000001" customHeight="1" x14ac:dyDescent="0.25">
      <c r="A1640" s="175">
        <v>1636</v>
      </c>
      <c r="B1640" s="176" t="s">
        <v>8134</v>
      </c>
      <c r="C1640" s="176" t="s">
        <v>8149</v>
      </c>
      <c r="D1640" s="176" t="s">
        <v>8144</v>
      </c>
      <c r="E1640" s="176" t="s">
        <v>8144</v>
      </c>
      <c r="F1640" s="176" t="s">
        <v>8149</v>
      </c>
      <c r="G1640" s="177"/>
      <c r="H1640" s="177"/>
      <c r="I1640" s="176" t="s">
        <v>8137</v>
      </c>
      <c r="J1640" s="178">
        <v>100</v>
      </c>
      <c r="K1640" s="55">
        <v>13</v>
      </c>
      <c r="L1640" s="176" t="s">
        <v>8138</v>
      </c>
      <c r="M1640" s="176" t="s">
        <v>3186</v>
      </c>
      <c r="N1640" s="176" t="s">
        <v>3160</v>
      </c>
      <c r="O1640" s="56">
        <v>1</v>
      </c>
      <c r="P1640" s="176" t="s">
        <v>8139</v>
      </c>
    </row>
    <row r="1641" spans="1:16" ht="20.100000000000001" customHeight="1" x14ac:dyDescent="0.25">
      <c r="A1641" s="175">
        <v>1637</v>
      </c>
      <c r="B1641" s="176" t="s">
        <v>8134</v>
      </c>
      <c r="C1641" s="176" t="s">
        <v>8149</v>
      </c>
      <c r="D1641" s="176" t="s">
        <v>8144</v>
      </c>
      <c r="E1641" s="176" t="s">
        <v>8144</v>
      </c>
      <c r="F1641" s="176" t="s">
        <v>8149</v>
      </c>
      <c r="G1641" s="177"/>
      <c r="H1641" s="177"/>
      <c r="I1641" s="176" t="s">
        <v>8137</v>
      </c>
      <c r="J1641" s="178">
        <v>99.009900990099013</v>
      </c>
      <c r="K1641" s="55">
        <v>13</v>
      </c>
      <c r="L1641" s="176" t="s">
        <v>8138</v>
      </c>
      <c r="M1641" s="176" t="s">
        <v>3186</v>
      </c>
      <c r="N1641" s="176" t="s">
        <v>3160</v>
      </c>
      <c r="O1641" s="56">
        <v>1</v>
      </c>
      <c r="P1641" s="176" t="s">
        <v>8139</v>
      </c>
    </row>
    <row r="1642" spans="1:16" ht="20.100000000000001" customHeight="1" x14ac:dyDescent="0.25">
      <c r="A1642" s="175">
        <v>1638</v>
      </c>
      <c r="B1642" s="176" t="s">
        <v>8134</v>
      </c>
      <c r="C1642" s="176" t="s">
        <v>8149</v>
      </c>
      <c r="D1642" s="176" t="s">
        <v>8144</v>
      </c>
      <c r="E1642" s="176" t="s">
        <v>8144</v>
      </c>
      <c r="F1642" s="176" t="s">
        <v>8149</v>
      </c>
      <c r="G1642" s="177"/>
      <c r="H1642" s="177"/>
      <c r="I1642" s="176" t="s">
        <v>8137</v>
      </c>
      <c r="J1642" s="178">
        <v>98.019801980198025</v>
      </c>
      <c r="K1642" s="55">
        <v>13</v>
      </c>
      <c r="L1642" s="176" t="s">
        <v>8138</v>
      </c>
      <c r="M1642" s="176" t="s">
        <v>3186</v>
      </c>
      <c r="N1642" s="176" t="s">
        <v>3160</v>
      </c>
      <c r="O1642" s="56">
        <v>1</v>
      </c>
      <c r="P1642" s="176" t="s">
        <v>8139</v>
      </c>
    </row>
    <row r="1643" spans="1:16" ht="20.100000000000001" customHeight="1" x14ac:dyDescent="0.25">
      <c r="A1643" s="175">
        <v>1639</v>
      </c>
      <c r="B1643" s="176" t="s">
        <v>8134</v>
      </c>
      <c r="C1643" s="176" t="s">
        <v>8149</v>
      </c>
      <c r="D1643" s="176" t="s">
        <v>8144</v>
      </c>
      <c r="E1643" s="176" t="s">
        <v>8144</v>
      </c>
      <c r="F1643" s="176" t="s">
        <v>8149</v>
      </c>
      <c r="G1643" s="177"/>
      <c r="H1643" s="177"/>
      <c r="I1643" s="176" t="s">
        <v>8137</v>
      </c>
      <c r="J1643" s="178">
        <v>96.039603960396036</v>
      </c>
      <c r="K1643" s="55">
        <v>13</v>
      </c>
      <c r="L1643" s="176" t="s">
        <v>8138</v>
      </c>
      <c r="M1643" s="176" t="s">
        <v>3186</v>
      </c>
      <c r="N1643" s="176" t="s">
        <v>3160</v>
      </c>
      <c r="O1643" s="56">
        <v>1</v>
      </c>
      <c r="P1643" s="176" t="s">
        <v>8139</v>
      </c>
    </row>
    <row r="1644" spans="1:16" ht="20.100000000000001" customHeight="1" x14ac:dyDescent="0.25">
      <c r="A1644" s="175">
        <v>1640</v>
      </c>
      <c r="B1644" s="176" t="s">
        <v>8134</v>
      </c>
      <c r="C1644" s="176" t="s">
        <v>8149</v>
      </c>
      <c r="D1644" s="176" t="s">
        <v>8144</v>
      </c>
      <c r="E1644" s="176" t="s">
        <v>8144</v>
      </c>
      <c r="F1644" s="176" t="s">
        <v>8149</v>
      </c>
      <c r="G1644" s="177"/>
      <c r="H1644" s="177"/>
      <c r="I1644" s="176" t="s">
        <v>8137</v>
      </c>
      <c r="J1644" s="178">
        <v>104.95049504950495</v>
      </c>
      <c r="K1644" s="55">
        <v>13</v>
      </c>
      <c r="L1644" s="176" t="s">
        <v>8138</v>
      </c>
      <c r="M1644" s="176" t="s">
        <v>3186</v>
      </c>
      <c r="N1644" s="176" t="s">
        <v>3160</v>
      </c>
      <c r="O1644" s="56">
        <v>1</v>
      </c>
      <c r="P1644" s="176" t="s">
        <v>8139</v>
      </c>
    </row>
    <row r="1645" spans="1:16" ht="20.100000000000001" customHeight="1" x14ac:dyDescent="0.25">
      <c r="A1645" s="175">
        <v>1641</v>
      </c>
      <c r="B1645" s="176" t="s">
        <v>8134</v>
      </c>
      <c r="C1645" s="176" t="s">
        <v>8149</v>
      </c>
      <c r="D1645" s="176" t="s">
        <v>8144</v>
      </c>
      <c r="E1645" s="176" t="s">
        <v>8144</v>
      </c>
      <c r="F1645" s="176" t="s">
        <v>8149</v>
      </c>
      <c r="G1645" s="177"/>
      <c r="H1645" s="177"/>
      <c r="I1645" s="176" t="s">
        <v>8137</v>
      </c>
      <c r="J1645" s="178">
        <v>95.049504950495049</v>
      </c>
      <c r="K1645" s="55">
        <v>13</v>
      </c>
      <c r="L1645" s="176" t="s">
        <v>8138</v>
      </c>
      <c r="M1645" s="176" t="s">
        <v>3186</v>
      </c>
      <c r="N1645" s="176" t="s">
        <v>3160</v>
      </c>
      <c r="O1645" s="56">
        <v>1</v>
      </c>
      <c r="P1645" s="176" t="s">
        <v>8139</v>
      </c>
    </row>
    <row r="1646" spans="1:16" ht="20.100000000000001" customHeight="1" x14ac:dyDescent="0.25">
      <c r="A1646" s="175">
        <v>1642</v>
      </c>
      <c r="B1646" s="176" t="s">
        <v>8134</v>
      </c>
      <c r="C1646" s="176" t="s">
        <v>8149</v>
      </c>
      <c r="D1646" s="176" t="s">
        <v>8144</v>
      </c>
      <c r="E1646" s="176" t="s">
        <v>8144</v>
      </c>
      <c r="F1646" s="176" t="s">
        <v>8149</v>
      </c>
      <c r="G1646" s="177"/>
      <c r="H1646" s="177"/>
      <c r="I1646" s="176" t="s">
        <v>8137</v>
      </c>
      <c r="J1646" s="178">
        <v>99.009900990099013</v>
      </c>
      <c r="K1646" s="55">
        <v>13</v>
      </c>
      <c r="L1646" s="176" t="s">
        <v>8138</v>
      </c>
      <c r="M1646" s="176" t="s">
        <v>3186</v>
      </c>
      <c r="N1646" s="176" t="s">
        <v>3160</v>
      </c>
      <c r="O1646" s="56">
        <v>1</v>
      </c>
      <c r="P1646" s="176" t="s">
        <v>8139</v>
      </c>
    </row>
    <row r="1647" spans="1:16" ht="20.100000000000001" customHeight="1" x14ac:dyDescent="0.25">
      <c r="A1647" s="175">
        <v>1643</v>
      </c>
      <c r="B1647" s="176" t="s">
        <v>8134</v>
      </c>
      <c r="C1647" s="176" t="s">
        <v>8149</v>
      </c>
      <c r="D1647" s="176" t="s">
        <v>8144</v>
      </c>
      <c r="E1647" s="176" t="s">
        <v>8144</v>
      </c>
      <c r="F1647" s="176" t="s">
        <v>8149</v>
      </c>
      <c r="G1647" s="177"/>
      <c r="H1647" s="177"/>
      <c r="I1647" s="176" t="s">
        <v>8137</v>
      </c>
      <c r="J1647" s="178">
        <v>98.019801980198025</v>
      </c>
      <c r="K1647" s="55">
        <v>13</v>
      </c>
      <c r="L1647" s="176" t="s">
        <v>8138</v>
      </c>
      <c r="M1647" s="176" t="s">
        <v>3186</v>
      </c>
      <c r="N1647" s="176" t="s">
        <v>3160</v>
      </c>
      <c r="O1647" s="56">
        <v>1</v>
      </c>
      <c r="P1647" s="176" t="s">
        <v>8139</v>
      </c>
    </row>
    <row r="1648" spans="1:16" ht="20.100000000000001" customHeight="1" x14ac:dyDescent="0.25">
      <c r="A1648" s="175">
        <v>1644</v>
      </c>
      <c r="B1648" s="176" t="s">
        <v>8134</v>
      </c>
      <c r="C1648" s="176" t="s">
        <v>8149</v>
      </c>
      <c r="D1648" s="176" t="s">
        <v>8144</v>
      </c>
      <c r="E1648" s="176" t="s">
        <v>8144</v>
      </c>
      <c r="F1648" s="176" t="s">
        <v>8149</v>
      </c>
      <c r="G1648" s="177"/>
      <c r="H1648" s="177"/>
      <c r="I1648" s="176" t="s">
        <v>8137</v>
      </c>
      <c r="J1648" s="178">
        <v>99.009900990099013</v>
      </c>
      <c r="K1648" s="55">
        <v>13</v>
      </c>
      <c r="L1648" s="176" t="s">
        <v>8138</v>
      </c>
      <c r="M1648" s="176" t="s">
        <v>3186</v>
      </c>
      <c r="N1648" s="176" t="s">
        <v>3160</v>
      </c>
      <c r="O1648" s="56">
        <v>1</v>
      </c>
      <c r="P1648" s="176" t="s">
        <v>8139</v>
      </c>
    </row>
    <row r="1649" spans="1:16" ht="20.100000000000001" customHeight="1" x14ac:dyDescent="0.25">
      <c r="A1649" s="175">
        <v>1645</v>
      </c>
      <c r="B1649" s="176" t="s">
        <v>8134</v>
      </c>
      <c r="C1649" s="176" t="s">
        <v>8149</v>
      </c>
      <c r="D1649" s="176" t="s">
        <v>8144</v>
      </c>
      <c r="E1649" s="176" t="s">
        <v>8144</v>
      </c>
      <c r="F1649" s="176" t="s">
        <v>8149</v>
      </c>
      <c r="G1649" s="177"/>
      <c r="H1649" s="177"/>
      <c r="I1649" s="176" t="s">
        <v>8137</v>
      </c>
      <c r="J1649" s="178">
        <v>99.009900990099013</v>
      </c>
      <c r="K1649" s="55">
        <v>13</v>
      </c>
      <c r="L1649" s="176" t="s">
        <v>8138</v>
      </c>
      <c r="M1649" s="176" t="s">
        <v>3186</v>
      </c>
      <c r="N1649" s="176" t="s">
        <v>3160</v>
      </c>
      <c r="O1649" s="56">
        <v>1</v>
      </c>
      <c r="P1649" s="176" t="s">
        <v>8139</v>
      </c>
    </row>
    <row r="1650" spans="1:16" ht="20.100000000000001" customHeight="1" x14ac:dyDescent="0.25">
      <c r="A1650" s="175">
        <v>1646</v>
      </c>
      <c r="B1650" s="176" t="s">
        <v>8134</v>
      </c>
      <c r="C1650" s="176" t="s">
        <v>8149</v>
      </c>
      <c r="D1650" s="176" t="s">
        <v>8144</v>
      </c>
      <c r="E1650" s="176" t="s">
        <v>8144</v>
      </c>
      <c r="F1650" s="176" t="s">
        <v>8149</v>
      </c>
      <c r="G1650" s="177"/>
      <c r="H1650" s="177"/>
      <c r="I1650" s="176" t="s">
        <v>8137</v>
      </c>
      <c r="J1650" s="178">
        <v>100</v>
      </c>
      <c r="K1650" s="55">
        <v>13</v>
      </c>
      <c r="L1650" s="176" t="s">
        <v>8138</v>
      </c>
      <c r="M1650" s="176" t="s">
        <v>3186</v>
      </c>
      <c r="N1650" s="176" t="s">
        <v>3160</v>
      </c>
      <c r="O1650" s="56">
        <v>1</v>
      </c>
      <c r="P1650" s="176" t="s">
        <v>8139</v>
      </c>
    </row>
    <row r="1651" spans="1:16" ht="20.100000000000001" customHeight="1" x14ac:dyDescent="0.25">
      <c r="A1651" s="175">
        <v>1647</v>
      </c>
      <c r="B1651" s="176" t="s">
        <v>8134</v>
      </c>
      <c r="C1651" s="176" t="s">
        <v>8149</v>
      </c>
      <c r="D1651" s="176" t="s">
        <v>8144</v>
      </c>
      <c r="E1651" s="176" t="s">
        <v>8144</v>
      </c>
      <c r="F1651" s="176" t="s">
        <v>8149</v>
      </c>
      <c r="G1651" s="177"/>
      <c r="H1651" s="177"/>
      <c r="I1651" s="176" t="s">
        <v>8137</v>
      </c>
      <c r="J1651" s="178">
        <v>98.019801980198025</v>
      </c>
      <c r="K1651" s="55">
        <v>13</v>
      </c>
      <c r="L1651" s="176" t="s">
        <v>8138</v>
      </c>
      <c r="M1651" s="176" t="s">
        <v>3186</v>
      </c>
      <c r="N1651" s="176" t="s">
        <v>3160</v>
      </c>
      <c r="O1651" s="56">
        <v>1</v>
      </c>
      <c r="P1651" s="176" t="s">
        <v>8139</v>
      </c>
    </row>
    <row r="1652" spans="1:16" ht="20.100000000000001" customHeight="1" x14ac:dyDescent="0.25">
      <c r="A1652" s="175">
        <v>1648</v>
      </c>
      <c r="B1652" s="176" t="s">
        <v>8134</v>
      </c>
      <c r="C1652" s="176" t="s">
        <v>8149</v>
      </c>
      <c r="D1652" s="176" t="s">
        <v>8144</v>
      </c>
      <c r="E1652" s="176" t="s">
        <v>8144</v>
      </c>
      <c r="F1652" s="176" t="s">
        <v>8149</v>
      </c>
      <c r="G1652" s="177"/>
      <c r="H1652" s="177"/>
      <c r="I1652" s="176" t="s">
        <v>8137</v>
      </c>
      <c r="J1652" s="178">
        <v>99.009900990099013</v>
      </c>
      <c r="K1652" s="55">
        <v>13</v>
      </c>
      <c r="L1652" s="176" t="s">
        <v>8138</v>
      </c>
      <c r="M1652" s="176" t="s">
        <v>3186</v>
      </c>
      <c r="N1652" s="176" t="s">
        <v>3160</v>
      </c>
      <c r="O1652" s="56">
        <v>1</v>
      </c>
      <c r="P1652" s="176" t="s">
        <v>8139</v>
      </c>
    </row>
    <row r="1653" spans="1:16" ht="20.100000000000001" customHeight="1" x14ac:dyDescent="0.25">
      <c r="A1653" s="175">
        <v>1649</v>
      </c>
      <c r="B1653" s="176" t="s">
        <v>8134</v>
      </c>
      <c r="C1653" s="176" t="s">
        <v>8149</v>
      </c>
      <c r="D1653" s="176" t="s">
        <v>8144</v>
      </c>
      <c r="E1653" s="176" t="s">
        <v>8144</v>
      </c>
      <c r="F1653" s="176" t="s">
        <v>8149</v>
      </c>
      <c r="G1653" s="177"/>
      <c r="H1653" s="177"/>
      <c r="I1653" s="176" t="s">
        <v>8137</v>
      </c>
      <c r="J1653" s="178">
        <v>100.99009900990099</v>
      </c>
      <c r="K1653" s="55">
        <v>13</v>
      </c>
      <c r="L1653" s="176" t="s">
        <v>8138</v>
      </c>
      <c r="M1653" s="176" t="s">
        <v>3186</v>
      </c>
      <c r="N1653" s="176" t="s">
        <v>3160</v>
      </c>
      <c r="O1653" s="56">
        <v>1</v>
      </c>
      <c r="P1653" s="176" t="s">
        <v>8139</v>
      </c>
    </row>
    <row r="1654" spans="1:16" ht="20.100000000000001" customHeight="1" x14ac:dyDescent="0.25">
      <c r="A1654" s="175">
        <v>1650</v>
      </c>
      <c r="B1654" s="176" t="s">
        <v>8134</v>
      </c>
      <c r="C1654" s="176" t="s">
        <v>8149</v>
      </c>
      <c r="D1654" s="176" t="s">
        <v>8144</v>
      </c>
      <c r="E1654" s="176" t="s">
        <v>8144</v>
      </c>
      <c r="F1654" s="176" t="s">
        <v>8149</v>
      </c>
      <c r="G1654" s="177"/>
      <c r="H1654" s="177"/>
      <c r="I1654" s="176" t="s">
        <v>8137</v>
      </c>
      <c r="J1654" s="178">
        <v>98.019801980198025</v>
      </c>
      <c r="K1654" s="55">
        <v>13</v>
      </c>
      <c r="L1654" s="176" t="s">
        <v>8138</v>
      </c>
      <c r="M1654" s="176" t="s">
        <v>3186</v>
      </c>
      <c r="N1654" s="176" t="s">
        <v>3160</v>
      </c>
      <c r="O1654" s="56">
        <v>1</v>
      </c>
      <c r="P1654" s="176" t="s">
        <v>8139</v>
      </c>
    </row>
    <row r="1655" spans="1:16" ht="20.100000000000001" customHeight="1" x14ac:dyDescent="0.25">
      <c r="A1655" s="175">
        <v>1651</v>
      </c>
      <c r="B1655" s="176" t="s">
        <v>8134</v>
      </c>
      <c r="C1655" s="176" t="s">
        <v>8149</v>
      </c>
      <c r="D1655" s="176" t="s">
        <v>8144</v>
      </c>
      <c r="E1655" s="176" t="s">
        <v>8144</v>
      </c>
      <c r="F1655" s="176" t="s">
        <v>8149</v>
      </c>
      <c r="G1655" s="177"/>
      <c r="H1655" s="177"/>
      <c r="I1655" s="176" t="s">
        <v>8137</v>
      </c>
      <c r="J1655" s="178">
        <v>100.99009900990099</v>
      </c>
      <c r="K1655" s="55">
        <v>13</v>
      </c>
      <c r="L1655" s="176" t="s">
        <v>8138</v>
      </c>
      <c r="M1655" s="176" t="s">
        <v>3186</v>
      </c>
      <c r="N1655" s="176" t="s">
        <v>3160</v>
      </c>
      <c r="O1655" s="56">
        <v>1</v>
      </c>
      <c r="P1655" s="176" t="s">
        <v>8139</v>
      </c>
    </row>
    <row r="1656" spans="1:16" ht="20.100000000000001" customHeight="1" x14ac:dyDescent="0.25">
      <c r="A1656" s="175">
        <v>1652</v>
      </c>
      <c r="B1656" s="176" t="s">
        <v>8134</v>
      </c>
      <c r="C1656" s="176" t="s">
        <v>8149</v>
      </c>
      <c r="D1656" s="176" t="s">
        <v>8144</v>
      </c>
      <c r="E1656" s="176" t="s">
        <v>8144</v>
      </c>
      <c r="F1656" s="176" t="s">
        <v>8149</v>
      </c>
      <c r="G1656" s="177"/>
      <c r="H1656" s="177"/>
      <c r="I1656" s="176" t="s">
        <v>8137</v>
      </c>
      <c r="J1656" s="178">
        <v>89.10891089108911</v>
      </c>
      <c r="K1656" s="55">
        <v>13</v>
      </c>
      <c r="L1656" s="176" t="s">
        <v>8138</v>
      </c>
      <c r="M1656" s="176" t="s">
        <v>3186</v>
      </c>
      <c r="N1656" s="176" t="s">
        <v>3160</v>
      </c>
      <c r="O1656" s="56">
        <v>1</v>
      </c>
      <c r="P1656" s="176" t="s">
        <v>8139</v>
      </c>
    </row>
    <row r="1657" spans="1:16" ht="20.100000000000001" customHeight="1" x14ac:dyDescent="0.25">
      <c r="A1657" s="175">
        <v>1653</v>
      </c>
      <c r="B1657" s="176" t="s">
        <v>8134</v>
      </c>
      <c r="C1657" s="176" t="s">
        <v>8149</v>
      </c>
      <c r="D1657" s="176" t="s">
        <v>8144</v>
      </c>
      <c r="E1657" s="176" t="s">
        <v>8144</v>
      </c>
      <c r="F1657" s="176" t="s">
        <v>8149</v>
      </c>
      <c r="G1657" s="177"/>
      <c r="H1657" s="177"/>
      <c r="I1657" s="176" t="s">
        <v>8137</v>
      </c>
      <c r="J1657" s="178">
        <v>100</v>
      </c>
      <c r="K1657" s="55">
        <v>13</v>
      </c>
      <c r="L1657" s="176" t="s">
        <v>8138</v>
      </c>
      <c r="M1657" s="176" t="s">
        <v>3186</v>
      </c>
      <c r="N1657" s="176" t="s">
        <v>3160</v>
      </c>
      <c r="O1657" s="56">
        <v>1</v>
      </c>
      <c r="P1657" s="176" t="s">
        <v>8139</v>
      </c>
    </row>
    <row r="1658" spans="1:16" ht="20.100000000000001" customHeight="1" x14ac:dyDescent="0.25">
      <c r="A1658" s="175">
        <v>1654</v>
      </c>
      <c r="B1658" s="176" t="s">
        <v>8134</v>
      </c>
      <c r="C1658" s="176" t="s">
        <v>8149</v>
      </c>
      <c r="D1658" s="176" t="s">
        <v>8144</v>
      </c>
      <c r="E1658" s="176" t="s">
        <v>8144</v>
      </c>
      <c r="F1658" s="176" t="s">
        <v>8149</v>
      </c>
      <c r="G1658" s="177"/>
      <c r="H1658" s="177"/>
      <c r="I1658" s="176" t="s">
        <v>8137</v>
      </c>
      <c r="J1658" s="178">
        <v>94.059405940594061</v>
      </c>
      <c r="K1658" s="55">
        <v>13</v>
      </c>
      <c r="L1658" s="176" t="s">
        <v>8138</v>
      </c>
      <c r="M1658" s="176" t="s">
        <v>3186</v>
      </c>
      <c r="N1658" s="176" t="s">
        <v>3160</v>
      </c>
      <c r="O1658" s="56">
        <v>1</v>
      </c>
      <c r="P1658" s="176" t="s">
        <v>8139</v>
      </c>
    </row>
    <row r="1659" spans="1:16" ht="20.100000000000001" customHeight="1" x14ac:dyDescent="0.25">
      <c r="A1659" s="175">
        <v>1655</v>
      </c>
      <c r="B1659" s="176" t="s">
        <v>8134</v>
      </c>
      <c r="C1659" s="176" t="s">
        <v>8149</v>
      </c>
      <c r="D1659" s="176" t="s">
        <v>8144</v>
      </c>
      <c r="E1659" s="176" t="s">
        <v>8144</v>
      </c>
      <c r="F1659" s="176" t="s">
        <v>8149</v>
      </c>
      <c r="G1659" s="177"/>
      <c r="H1659" s="177"/>
      <c r="I1659" s="176" t="s">
        <v>8137</v>
      </c>
      <c r="J1659" s="178">
        <v>100</v>
      </c>
      <c r="K1659" s="55">
        <v>13</v>
      </c>
      <c r="L1659" s="176" t="s">
        <v>8138</v>
      </c>
      <c r="M1659" s="176" t="s">
        <v>3186</v>
      </c>
      <c r="N1659" s="176" t="s">
        <v>3160</v>
      </c>
      <c r="O1659" s="56">
        <v>1</v>
      </c>
      <c r="P1659" s="176" t="s">
        <v>8139</v>
      </c>
    </row>
    <row r="1660" spans="1:16" ht="20.100000000000001" customHeight="1" x14ac:dyDescent="0.25">
      <c r="A1660" s="175">
        <v>1656</v>
      </c>
      <c r="B1660" s="176" t="s">
        <v>8134</v>
      </c>
      <c r="C1660" s="176" t="s">
        <v>8149</v>
      </c>
      <c r="D1660" s="176" t="s">
        <v>8144</v>
      </c>
      <c r="E1660" s="176" t="s">
        <v>8144</v>
      </c>
      <c r="F1660" s="176" t="s">
        <v>8149</v>
      </c>
      <c r="G1660" s="177"/>
      <c r="H1660" s="177"/>
      <c r="I1660" s="176" t="s">
        <v>8137</v>
      </c>
      <c r="J1660" s="178">
        <v>9.9009900990099009</v>
      </c>
      <c r="K1660" s="55">
        <v>13</v>
      </c>
      <c r="L1660" s="176" t="s">
        <v>8138</v>
      </c>
      <c r="M1660" s="176" t="s">
        <v>3186</v>
      </c>
      <c r="N1660" s="176" t="s">
        <v>3160</v>
      </c>
      <c r="O1660" s="56">
        <v>1</v>
      </c>
      <c r="P1660" s="176" t="s">
        <v>8139</v>
      </c>
    </row>
    <row r="1661" spans="1:16" ht="20.100000000000001" customHeight="1" x14ac:dyDescent="0.25">
      <c r="A1661" s="175">
        <v>1657</v>
      </c>
      <c r="B1661" s="176" t="s">
        <v>8134</v>
      </c>
      <c r="C1661" s="176" t="s">
        <v>8149</v>
      </c>
      <c r="D1661" s="176" t="s">
        <v>8144</v>
      </c>
      <c r="E1661" s="176" t="s">
        <v>8144</v>
      </c>
      <c r="F1661" s="176" t="s">
        <v>8149</v>
      </c>
      <c r="G1661" s="177"/>
      <c r="H1661" s="177"/>
      <c r="I1661" s="176" t="s">
        <v>8137</v>
      </c>
      <c r="J1661" s="178">
        <v>187.12871287128712</v>
      </c>
      <c r="K1661" s="55">
        <v>13</v>
      </c>
      <c r="L1661" s="176" t="s">
        <v>8138</v>
      </c>
      <c r="M1661" s="176" t="s">
        <v>3186</v>
      </c>
      <c r="N1661" s="176" t="s">
        <v>3160</v>
      </c>
      <c r="O1661" s="56">
        <v>1</v>
      </c>
      <c r="P1661" s="176" t="s">
        <v>8139</v>
      </c>
    </row>
    <row r="1662" spans="1:16" ht="20.100000000000001" customHeight="1" x14ac:dyDescent="0.25">
      <c r="A1662" s="175">
        <v>1658</v>
      </c>
      <c r="B1662" s="176" t="s">
        <v>8134</v>
      </c>
      <c r="C1662" s="176" t="s">
        <v>8149</v>
      </c>
      <c r="D1662" s="176" t="s">
        <v>8144</v>
      </c>
      <c r="E1662" s="176" t="s">
        <v>8144</v>
      </c>
      <c r="F1662" s="176" t="s">
        <v>8149</v>
      </c>
      <c r="G1662" s="177"/>
      <c r="H1662" s="177"/>
      <c r="I1662" s="176" t="s">
        <v>8137</v>
      </c>
      <c r="J1662" s="178">
        <v>98.019801980198025</v>
      </c>
      <c r="K1662" s="55">
        <v>13</v>
      </c>
      <c r="L1662" s="176" t="s">
        <v>8138</v>
      </c>
      <c r="M1662" s="176" t="s">
        <v>3186</v>
      </c>
      <c r="N1662" s="176" t="s">
        <v>3160</v>
      </c>
      <c r="O1662" s="56">
        <v>1</v>
      </c>
      <c r="P1662" s="176" t="s">
        <v>8139</v>
      </c>
    </row>
    <row r="1663" spans="1:16" ht="20.100000000000001" customHeight="1" x14ac:dyDescent="0.25">
      <c r="A1663" s="175">
        <v>1659</v>
      </c>
      <c r="B1663" s="176" t="s">
        <v>8134</v>
      </c>
      <c r="C1663" s="176" t="s">
        <v>8149</v>
      </c>
      <c r="D1663" s="176" t="s">
        <v>8144</v>
      </c>
      <c r="E1663" s="176" t="s">
        <v>8144</v>
      </c>
      <c r="F1663" s="176" t="s">
        <v>8149</v>
      </c>
      <c r="G1663" s="177"/>
      <c r="H1663" s="177"/>
      <c r="I1663" s="176" t="s">
        <v>8137</v>
      </c>
      <c r="J1663" s="178">
        <v>98.019801980198025</v>
      </c>
      <c r="K1663" s="55">
        <v>13</v>
      </c>
      <c r="L1663" s="176" t="s">
        <v>8138</v>
      </c>
      <c r="M1663" s="176" t="s">
        <v>3186</v>
      </c>
      <c r="N1663" s="176" t="s">
        <v>3160</v>
      </c>
      <c r="O1663" s="56">
        <v>1</v>
      </c>
      <c r="P1663" s="176" t="s">
        <v>8139</v>
      </c>
    </row>
    <row r="1664" spans="1:16" ht="20.100000000000001" customHeight="1" x14ac:dyDescent="0.25">
      <c r="A1664" s="175">
        <v>1660</v>
      </c>
      <c r="B1664" s="176" t="s">
        <v>8134</v>
      </c>
      <c r="C1664" s="176" t="s">
        <v>8149</v>
      </c>
      <c r="D1664" s="176" t="s">
        <v>8144</v>
      </c>
      <c r="E1664" s="176" t="s">
        <v>8144</v>
      </c>
      <c r="F1664" s="176" t="s">
        <v>8149</v>
      </c>
      <c r="G1664" s="177"/>
      <c r="H1664" s="177"/>
      <c r="I1664" s="176" t="s">
        <v>8137</v>
      </c>
      <c r="J1664" s="178">
        <v>100.99009900990099</v>
      </c>
      <c r="K1664" s="55">
        <v>13</v>
      </c>
      <c r="L1664" s="176" t="s">
        <v>8138</v>
      </c>
      <c r="M1664" s="176" t="s">
        <v>3186</v>
      </c>
      <c r="N1664" s="176" t="s">
        <v>3160</v>
      </c>
      <c r="O1664" s="56">
        <v>1</v>
      </c>
      <c r="P1664" s="176" t="s">
        <v>8139</v>
      </c>
    </row>
    <row r="1665" spans="1:16" ht="20.100000000000001" customHeight="1" x14ac:dyDescent="0.25">
      <c r="A1665" s="175">
        <v>1661</v>
      </c>
      <c r="B1665" s="176" t="s">
        <v>8134</v>
      </c>
      <c r="C1665" s="176" t="s">
        <v>8149</v>
      </c>
      <c r="D1665" s="176" t="s">
        <v>8144</v>
      </c>
      <c r="E1665" s="176" t="s">
        <v>8144</v>
      </c>
      <c r="F1665" s="176" t="s">
        <v>8149</v>
      </c>
      <c r="G1665" s="177"/>
      <c r="H1665" s="177"/>
      <c r="I1665" s="176" t="s">
        <v>8137</v>
      </c>
      <c r="J1665" s="178">
        <v>99.009900990099013</v>
      </c>
      <c r="K1665" s="55">
        <v>13</v>
      </c>
      <c r="L1665" s="176" t="s">
        <v>8138</v>
      </c>
      <c r="M1665" s="176" t="s">
        <v>3186</v>
      </c>
      <c r="N1665" s="176" t="s">
        <v>3160</v>
      </c>
      <c r="O1665" s="56">
        <v>1</v>
      </c>
      <c r="P1665" s="176" t="s">
        <v>8139</v>
      </c>
    </row>
    <row r="1666" spans="1:16" ht="20.100000000000001" customHeight="1" x14ac:dyDescent="0.25">
      <c r="A1666" s="175">
        <v>1662</v>
      </c>
      <c r="B1666" s="176" t="s">
        <v>8134</v>
      </c>
      <c r="C1666" s="176" t="s">
        <v>8149</v>
      </c>
      <c r="D1666" s="176" t="s">
        <v>8144</v>
      </c>
      <c r="E1666" s="176" t="s">
        <v>8144</v>
      </c>
      <c r="F1666" s="176" t="s">
        <v>8149</v>
      </c>
      <c r="G1666" s="177"/>
      <c r="H1666" s="177"/>
      <c r="I1666" s="176" t="s">
        <v>8137</v>
      </c>
      <c r="J1666" s="178">
        <v>97.029702970297024</v>
      </c>
      <c r="K1666" s="55">
        <v>13</v>
      </c>
      <c r="L1666" s="176" t="s">
        <v>8138</v>
      </c>
      <c r="M1666" s="176" t="s">
        <v>3186</v>
      </c>
      <c r="N1666" s="176" t="s">
        <v>3160</v>
      </c>
      <c r="O1666" s="56">
        <v>1</v>
      </c>
      <c r="P1666" s="176" t="s">
        <v>8139</v>
      </c>
    </row>
    <row r="1667" spans="1:16" ht="20.100000000000001" customHeight="1" x14ac:dyDescent="0.25">
      <c r="A1667" s="175">
        <v>1663</v>
      </c>
      <c r="B1667" s="176" t="s">
        <v>8134</v>
      </c>
      <c r="C1667" s="176" t="s">
        <v>8149</v>
      </c>
      <c r="D1667" s="176" t="s">
        <v>8144</v>
      </c>
      <c r="E1667" s="176" t="s">
        <v>8144</v>
      </c>
      <c r="F1667" s="176" t="s">
        <v>8149</v>
      </c>
      <c r="G1667" s="177"/>
      <c r="H1667" s="177"/>
      <c r="I1667" s="176" t="s">
        <v>8137</v>
      </c>
      <c r="J1667" s="178">
        <v>100</v>
      </c>
      <c r="K1667" s="55">
        <v>13</v>
      </c>
      <c r="L1667" s="176" t="s">
        <v>8138</v>
      </c>
      <c r="M1667" s="176" t="s">
        <v>3186</v>
      </c>
      <c r="N1667" s="176" t="s">
        <v>3160</v>
      </c>
      <c r="O1667" s="56">
        <v>1</v>
      </c>
      <c r="P1667" s="176" t="s">
        <v>8139</v>
      </c>
    </row>
    <row r="1668" spans="1:16" ht="20.100000000000001" customHeight="1" x14ac:dyDescent="0.25">
      <c r="A1668" s="175">
        <v>1664</v>
      </c>
      <c r="B1668" s="176" t="s">
        <v>8134</v>
      </c>
      <c r="C1668" s="176" t="s">
        <v>8149</v>
      </c>
      <c r="D1668" s="176" t="s">
        <v>8144</v>
      </c>
      <c r="E1668" s="176" t="s">
        <v>8144</v>
      </c>
      <c r="F1668" s="176" t="s">
        <v>8149</v>
      </c>
      <c r="G1668" s="177"/>
      <c r="H1668" s="177"/>
      <c r="I1668" s="176" t="s">
        <v>8137</v>
      </c>
      <c r="J1668" s="178">
        <v>99.009900990099013</v>
      </c>
      <c r="K1668" s="55">
        <v>13</v>
      </c>
      <c r="L1668" s="176" t="s">
        <v>8138</v>
      </c>
      <c r="M1668" s="176" t="s">
        <v>3186</v>
      </c>
      <c r="N1668" s="176" t="s">
        <v>3160</v>
      </c>
      <c r="O1668" s="56">
        <v>1</v>
      </c>
      <c r="P1668" s="176" t="s">
        <v>8139</v>
      </c>
    </row>
    <row r="1669" spans="1:16" ht="20.100000000000001" customHeight="1" x14ac:dyDescent="0.25">
      <c r="A1669" s="175">
        <v>1665</v>
      </c>
      <c r="B1669" s="176" t="s">
        <v>8134</v>
      </c>
      <c r="C1669" s="176" t="s">
        <v>8149</v>
      </c>
      <c r="D1669" s="176" t="s">
        <v>8144</v>
      </c>
      <c r="E1669" s="176" t="s">
        <v>8144</v>
      </c>
      <c r="F1669" s="176" t="s">
        <v>8149</v>
      </c>
      <c r="G1669" s="177"/>
      <c r="H1669" s="177"/>
      <c r="I1669" s="176" t="s">
        <v>8137</v>
      </c>
      <c r="J1669" s="178">
        <v>98.019801980198025</v>
      </c>
      <c r="K1669" s="55">
        <v>13</v>
      </c>
      <c r="L1669" s="176" t="s">
        <v>8138</v>
      </c>
      <c r="M1669" s="176" t="s">
        <v>3186</v>
      </c>
      <c r="N1669" s="176" t="s">
        <v>3160</v>
      </c>
      <c r="O1669" s="56">
        <v>1</v>
      </c>
      <c r="P1669" s="176" t="s">
        <v>8139</v>
      </c>
    </row>
    <row r="1670" spans="1:16" ht="20.100000000000001" customHeight="1" x14ac:dyDescent="0.25">
      <c r="A1670" s="175">
        <v>1666</v>
      </c>
      <c r="B1670" s="176" t="s">
        <v>8134</v>
      </c>
      <c r="C1670" s="176" t="s">
        <v>8149</v>
      </c>
      <c r="D1670" s="176" t="s">
        <v>8144</v>
      </c>
      <c r="E1670" s="176" t="s">
        <v>8144</v>
      </c>
      <c r="F1670" s="176" t="s">
        <v>8149</v>
      </c>
      <c r="G1670" s="177"/>
      <c r="H1670" s="177"/>
      <c r="I1670" s="176" t="s">
        <v>8137</v>
      </c>
      <c r="J1670" s="178">
        <v>94.059405940594061</v>
      </c>
      <c r="K1670" s="55">
        <v>13</v>
      </c>
      <c r="L1670" s="176" t="s">
        <v>8138</v>
      </c>
      <c r="M1670" s="176" t="s">
        <v>3186</v>
      </c>
      <c r="N1670" s="176" t="s">
        <v>3160</v>
      </c>
      <c r="O1670" s="56">
        <v>1</v>
      </c>
      <c r="P1670" s="176" t="s">
        <v>8139</v>
      </c>
    </row>
    <row r="1671" spans="1:16" ht="20.100000000000001" customHeight="1" x14ac:dyDescent="0.25">
      <c r="A1671" s="175">
        <v>1667</v>
      </c>
      <c r="B1671" s="176" t="s">
        <v>8134</v>
      </c>
      <c r="C1671" s="176" t="s">
        <v>8149</v>
      </c>
      <c r="D1671" s="176" t="s">
        <v>8144</v>
      </c>
      <c r="E1671" s="176" t="s">
        <v>8144</v>
      </c>
      <c r="F1671" s="176" t="s">
        <v>8149</v>
      </c>
      <c r="G1671" s="177"/>
      <c r="H1671" s="177"/>
      <c r="I1671" s="176" t="s">
        <v>8137</v>
      </c>
      <c r="J1671" s="178">
        <v>111.88118811881188</v>
      </c>
      <c r="K1671" s="55">
        <v>13</v>
      </c>
      <c r="L1671" s="176" t="s">
        <v>8138</v>
      </c>
      <c r="M1671" s="176" t="s">
        <v>3186</v>
      </c>
      <c r="N1671" s="176" t="s">
        <v>3160</v>
      </c>
      <c r="O1671" s="56">
        <v>1</v>
      </c>
      <c r="P1671" s="176" t="s">
        <v>8139</v>
      </c>
    </row>
    <row r="1672" spans="1:16" ht="20.100000000000001" customHeight="1" x14ac:dyDescent="0.25">
      <c r="A1672" s="175">
        <v>1668</v>
      </c>
      <c r="B1672" s="176" t="s">
        <v>8134</v>
      </c>
      <c r="C1672" s="176" t="s">
        <v>8149</v>
      </c>
      <c r="D1672" s="176" t="s">
        <v>8144</v>
      </c>
      <c r="E1672" s="176" t="s">
        <v>8144</v>
      </c>
      <c r="F1672" s="176" t="s">
        <v>8149</v>
      </c>
      <c r="G1672" s="177"/>
      <c r="H1672" s="177"/>
      <c r="I1672" s="176" t="s">
        <v>8137</v>
      </c>
      <c r="J1672" s="178">
        <v>90.099009900990097</v>
      </c>
      <c r="K1672" s="55">
        <v>13</v>
      </c>
      <c r="L1672" s="176" t="s">
        <v>8138</v>
      </c>
      <c r="M1672" s="176" t="s">
        <v>3186</v>
      </c>
      <c r="N1672" s="176" t="s">
        <v>3160</v>
      </c>
      <c r="O1672" s="56">
        <v>1</v>
      </c>
      <c r="P1672" s="176" t="s">
        <v>8139</v>
      </c>
    </row>
    <row r="1673" spans="1:16" ht="20.100000000000001" customHeight="1" x14ac:dyDescent="0.25">
      <c r="A1673" s="175">
        <v>1669</v>
      </c>
      <c r="B1673" s="176" t="s">
        <v>8134</v>
      </c>
      <c r="C1673" s="176" t="s">
        <v>8149</v>
      </c>
      <c r="D1673" s="176" t="s">
        <v>8144</v>
      </c>
      <c r="E1673" s="176" t="s">
        <v>8144</v>
      </c>
      <c r="F1673" s="176" t="s">
        <v>8149</v>
      </c>
      <c r="G1673" s="177"/>
      <c r="H1673" s="177"/>
      <c r="I1673" s="176" t="s">
        <v>8137</v>
      </c>
      <c r="J1673" s="178">
        <v>99.009900990099013</v>
      </c>
      <c r="K1673" s="55">
        <v>13</v>
      </c>
      <c r="L1673" s="176" t="s">
        <v>8138</v>
      </c>
      <c r="M1673" s="176" t="s">
        <v>3186</v>
      </c>
      <c r="N1673" s="176" t="s">
        <v>3160</v>
      </c>
      <c r="O1673" s="56">
        <v>1</v>
      </c>
      <c r="P1673" s="176" t="s">
        <v>8139</v>
      </c>
    </row>
    <row r="1674" spans="1:16" ht="20.100000000000001" customHeight="1" x14ac:dyDescent="0.25">
      <c r="A1674" s="175">
        <v>1670</v>
      </c>
      <c r="B1674" s="176" t="s">
        <v>8134</v>
      </c>
      <c r="C1674" s="176" t="s">
        <v>8149</v>
      </c>
      <c r="D1674" s="176" t="s">
        <v>8144</v>
      </c>
      <c r="E1674" s="176" t="s">
        <v>8144</v>
      </c>
      <c r="F1674" s="176" t="s">
        <v>8149</v>
      </c>
      <c r="G1674" s="177"/>
      <c r="H1674" s="177"/>
      <c r="I1674" s="176" t="s">
        <v>8137</v>
      </c>
      <c r="J1674" s="178">
        <v>97.029702970297024</v>
      </c>
      <c r="K1674" s="55">
        <v>13</v>
      </c>
      <c r="L1674" s="176" t="s">
        <v>8138</v>
      </c>
      <c r="M1674" s="176" t="s">
        <v>3186</v>
      </c>
      <c r="N1674" s="176" t="s">
        <v>3160</v>
      </c>
      <c r="O1674" s="56">
        <v>1</v>
      </c>
      <c r="P1674" s="176" t="s">
        <v>8139</v>
      </c>
    </row>
    <row r="1675" spans="1:16" ht="20.100000000000001" customHeight="1" x14ac:dyDescent="0.25">
      <c r="A1675" s="175">
        <v>1671</v>
      </c>
      <c r="B1675" s="176" t="s">
        <v>8134</v>
      </c>
      <c r="C1675" s="176" t="s">
        <v>8149</v>
      </c>
      <c r="D1675" s="176" t="s">
        <v>8144</v>
      </c>
      <c r="E1675" s="176" t="s">
        <v>8144</v>
      </c>
      <c r="F1675" s="176" t="s">
        <v>8149</v>
      </c>
      <c r="G1675" s="177"/>
      <c r="H1675" s="177"/>
      <c r="I1675" s="176" t="s">
        <v>8137</v>
      </c>
      <c r="J1675" s="178">
        <v>34.653465346534652</v>
      </c>
      <c r="K1675" s="55">
        <v>13</v>
      </c>
      <c r="L1675" s="176" t="s">
        <v>8138</v>
      </c>
      <c r="M1675" s="176" t="s">
        <v>3186</v>
      </c>
      <c r="N1675" s="176" t="s">
        <v>3160</v>
      </c>
      <c r="O1675" s="56">
        <v>1</v>
      </c>
      <c r="P1675" s="176" t="s">
        <v>8139</v>
      </c>
    </row>
    <row r="1676" spans="1:16" ht="20.100000000000001" customHeight="1" x14ac:dyDescent="0.25">
      <c r="A1676" s="175">
        <v>1672</v>
      </c>
      <c r="B1676" s="176" t="s">
        <v>8134</v>
      </c>
      <c r="C1676" s="176" t="s">
        <v>8149</v>
      </c>
      <c r="D1676" s="176" t="s">
        <v>8144</v>
      </c>
      <c r="E1676" s="176" t="s">
        <v>8144</v>
      </c>
      <c r="F1676" s="176" t="s">
        <v>8149</v>
      </c>
      <c r="G1676" s="177"/>
      <c r="H1676" s="177"/>
      <c r="I1676" s="176" t="s">
        <v>8137</v>
      </c>
      <c r="J1676" s="178">
        <v>153.46534653465346</v>
      </c>
      <c r="K1676" s="55">
        <v>13</v>
      </c>
      <c r="L1676" s="176" t="s">
        <v>8138</v>
      </c>
      <c r="M1676" s="176" t="s">
        <v>3186</v>
      </c>
      <c r="N1676" s="176" t="s">
        <v>3160</v>
      </c>
      <c r="O1676" s="56">
        <v>1</v>
      </c>
      <c r="P1676" s="176" t="s">
        <v>8139</v>
      </c>
    </row>
    <row r="1677" spans="1:16" ht="20.100000000000001" customHeight="1" x14ac:dyDescent="0.25">
      <c r="A1677" s="175">
        <v>1673</v>
      </c>
      <c r="B1677" s="176" t="s">
        <v>8134</v>
      </c>
      <c r="C1677" s="176" t="s">
        <v>8149</v>
      </c>
      <c r="D1677" s="176" t="s">
        <v>8144</v>
      </c>
      <c r="E1677" s="176" t="s">
        <v>8144</v>
      </c>
      <c r="F1677" s="176" t="s">
        <v>8149</v>
      </c>
      <c r="G1677" s="177"/>
      <c r="H1677" s="177"/>
      <c r="I1677" s="176" t="s">
        <v>8137</v>
      </c>
      <c r="J1677" s="178">
        <v>99.009900990099013</v>
      </c>
      <c r="K1677" s="55">
        <v>13</v>
      </c>
      <c r="L1677" s="176" t="s">
        <v>8138</v>
      </c>
      <c r="M1677" s="176" t="s">
        <v>3186</v>
      </c>
      <c r="N1677" s="176" t="s">
        <v>3160</v>
      </c>
      <c r="O1677" s="56">
        <v>1</v>
      </c>
      <c r="P1677" s="176" t="s">
        <v>8139</v>
      </c>
    </row>
    <row r="1678" spans="1:16" ht="20.100000000000001" customHeight="1" x14ac:dyDescent="0.25">
      <c r="A1678" s="175">
        <v>1674</v>
      </c>
      <c r="B1678" s="176" t="s">
        <v>8134</v>
      </c>
      <c r="C1678" s="176" t="s">
        <v>8149</v>
      </c>
      <c r="D1678" s="176" t="s">
        <v>8144</v>
      </c>
      <c r="E1678" s="176" t="s">
        <v>8144</v>
      </c>
      <c r="F1678" s="176" t="s">
        <v>8149</v>
      </c>
      <c r="G1678" s="177"/>
      <c r="H1678" s="177"/>
      <c r="I1678" s="176" t="s">
        <v>8137</v>
      </c>
      <c r="J1678" s="178">
        <v>95.049504950495049</v>
      </c>
      <c r="K1678" s="55">
        <v>13</v>
      </c>
      <c r="L1678" s="176" t="s">
        <v>8138</v>
      </c>
      <c r="M1678" s="176" t="s">
        <v>3186</v>
      </c>
      <c r="N1678" s="176" t="s">
        <v>3160</v>
      </c>
      <c r="O1678" s="56">
        <v>1</v>
      </c>
      <c r="P1678" s="176" t="s">
        <v>8139</v>
      </c>
    </row>
    <row r="1679" spans="1:16" ht="20.100000000000001" customHeight="1" x14ac:dyDescent="0.25">
      <c r="A1679" s="175">
        <v>1675</v>
      </c>
      <c r="B1679" s="176" t="s">
        <v>8134</v>
      </c>
      <c r="C1679" s="176" t="s">
        <v>8149</v>
      </c>
      <c r="D1679" s="176" t="s">
        <v>8144</v>
      </c>
      <c r="E1679" s="176" t="s">
        <v>8144</v>
      </c>
      <c r="F1679" s="176" t="s">
        <v>8149</v>
      </c>
      <c r="G1679" s="177"/>
      <c r="H1679" s="177"/>
      <c r="I1679" s="176" t="s">
        <v>8137</v>
      </c>
      <c r="J1679" s="178">
        <v>98.019801980198025</v>
      </c>
      <c r="K1679" s="55">
        <v>13</v>
      </c>
      <c r="L1679" s="176" t="s">
        <v>8138</v>
      </c>
      <c r="M1679" s="176" t="s">
        <v>3186</v>
      </c>
      <c r="N1679" s="176" t="s">
        <v>3160</v>
      </c>
      <c r="O1679" s="56">
        <v>2</v>
      </c>
      <c r="P1679" s="176" t="s">
        <v>8139</v>
      </c>
    </row>
    <row r="1680" spans="1:16" ht="20.100000000000001" customHeight="1" x14ac:dyDescent="0.25">
      <c r="A1680" s="175">
        <v>1676</v>
      </c>
      <c r="B1680" s="176" t="s">
        <v>8134</v>
      </c>
      <c r="C1680" s="176" t="s">
        <v>8149</v>
      </c>
      <c r="D1680" s="176" t="s">
        <v>8144</v>
      </c>
      <c r="E1680" s="176" t="s">
        <v>8144</v>
      </c>
      <c r="F1680" s="176" t="s">
        <v>8149</v>
      </c>
      <c r="G1680" s="177"/>
      <c r="H1680" s="177"/>
      <c r="I1680" s="176" t="s">
        <v>8137</v>
      </c>
      <c r="J1680" s="178">
        <v>49.504950495049506</v>
      </c>
      <c r="K1680" s="55">
        <v>13</v>
      </c>
      <c r="L1680" s="176" t="s">
        <v>8138</v>
      </c>
      <c r="M1680" s="176" t="s">
        <v>3186</v>
      </c>
      <c r="N1680" s="176" t="s">
        <v>3160</v>
      </c>
      <c r="O1680" s="56">
        <v>1</v>
      </c>
      <c r="P1680" s="176" t="s">
        <v>8139</v>
      </c>
    </row>
    <row r="1681" spans="1:16" ht="20.100000000000001" customHeight="1" x14ac:dyDescent="0.25">
      <c r="A1681" s="175">
        <v>1677</v>
      </c>
      <c r="B1681" s="176" t="s">
        <v>8134</v>
      </c>
      <c r="C1681" s="176" t="s">
        <v>8149</v>
      </c>
      <c r="D1681" s="176" t="s">
        <v>8144</v>
      </c>
      <c r="E1681" s="176" t="s">
        <v>8144</v>
      </c>
      <c r="F1681" s="176" t="s">
        <v>8149</v>
      </c>
      <c r="G1681" s="177"/>
      <c r="H1681" s="177"/>
      <c r="I1681" s="176" t="s">
        <v>8137</v>
      </c>
      <c r="J1681" s="178">
        <v>64.356435643564353</v>
      </c>
      <c r="K1681" s="55">
        <v>13</v>
      </c>
      <c r="L1681" s="176" t="s">
        <v>8138</v>
      </c>
      <c r="M1681" s="176" t="s">
        <v>3186</v>
      </c>
      <c r="N1681" s="176" t="s">
        <v>3160</v>
      </c>
      <c r="O1681" s="56">
        <v>3</v>
      </c>
      <c r="P1681" s="176" t="s">
        <v>8139</v>
      </c>
    </row>
    <row r="1682" spans="1:16" ht="20.100000000000001" customHeight="1" x14ac:dyDescent="0.25">
      <c r="A1682" s="175">
        <v>1678</v>
      </c>
      <c r="B1682" s="176" t="s">
        <v>8134</v>
      </c>
      <c r="C1682" s="176" t="s">
        <v>8149</v>
      </c>
      <c r="D1682" s="176" t="s">
        <v>8144</v>
      </c>
      <c r="E1682" s="176" t="s">
        <v>8144</v>
      </c>
      <c r="F1682" s="176" t="s">
        <v>8149</v>
      </c>
      <c r="G1682" s="177"/>
      <c r="H1682" s="177"/>
      <c r="I1682" s="176" t="s">
        <v>8137</v>
      </c>
      <c r="J1682" s="178">
        <v>39.603960396039604</v>
      </c>
      <c r="K1682" s="55">
        <v>13</v>
      </c>
      <c r="L1682" s="176" t="s">
        <v>8138</v>
      </c>
      <c r="M1682" s="176" t="s">
        <v>3186</v>
      </c>
      <c r="N1682" s="176" t="s">
        <v>3160</v>
      </c>
      <c r="O1682" s="56">
        <v>3</v>
      </c>
      <c r="P1682" s="176" t="s">
        <v>8139</v>
      </c>
    </row>
    <row r="1683" spans="1:16" ht="20.100000000000001" customHeight="1" x14ac:dyDescent="0.25">
      <c r="A1683" s="175">
        <v>1679</v>
      </c>
      <c r="B1683" s="176" t="s">
        <v>8134</v>
      </c>
      <c r="C1683" s="176" t="s">
        <v>8149</v>
      </c>
      <c r="D1683" s="176" t="s">
        <v>8144</v>
      </c>
      <c r="E1683" s="176" t="s">
        <v>8144</v>
      </c>
      <c r="F1683" s="176" t="s">
        <v>8149</v>
      </c>
      <c r="G1683" s="177"/>
      <c r="H1683" s="177"/>
      <c r="I1683" s="176" t="s">
        <v>8137</v>
      </c>
      <c r="J1683" s="178">
        <v>44.554455445544555</v>
      </c>
      <c r="K1683" s="55">
        <v>13</v>
      </c>
      <c r="L1683" s="176" t="s">
        <v>8138</v>
      </c>
      <c r="M1683" s="176" t="s">
        <v>3186</v>
      </c>
      <c r="N1683" s="176" t="s">
        <v>3160</v>
      </c>
      <c r="O1683" s="56">
        <v>3</v>
      </c>
      <c r="P1683" s="176" t="s">
        <v>8139</v>
      </c>
    </row>
    <row r="1684" spans="1:16" ht="20.100000000000001" customHeight="1" x14ac:dyDescent="0.25">
      <c r="A1684" s="175">
        <v>1680</v>
      </c>
      <c r="B1684" s="176" t="s">
        <v>8134</v>
      </c>
      <c r="C1684" s="176" t="s">
        <v>8149</v>
      </c>
      <c r="D1684" s="176" t="s">
        <v>8144</v>
      </c>
      <c r="E1684" s="176" t="s">
        <v>8144</v>
      </c>
      <c r="F1684" s="176" t="s">
        <v>8149</v>
      </c>
      <c r="G1684" s="177"/>
      <c r="H1684" s="177"/>
      <c r="I1684" s="176" t="s">
        <v>8137</v>
      </c>
      <c r="J1684" s="178">
        <v>47.524752475247524</v>
      </c>
      <c r="K1684" s="55">
        <v>13</v>
      </c>
      <c r="L1684" s="176" t="s">
        <v>8138</v>
      </c>
      <c r="M1684" s="176" t="s">
        <v>3186</v>
      </c>
      <c r="N1684" s="176" t="s">
        <v>3160</v>
      </c>
      <c r="O1684" s="56">
        <v>3</v>
      </c>
      <c r="P1684" s="176" t="s">
        <v>8139</v>
      </c>
    </row>
    <row r="1685" spans="1:16" ht="20.100000000000001" customHeight="1" x14ac:dyDescent="0.25">
      <c r="A1685" s="175">
        <v>1681</v>
      </c>
      <c r="B1685" s="176" t="s">
        <v>8134</v>
      </c>
      <c r="C1685" s="176" t="s">
        <v>8149</v>
      </c>
      <c r="D1685" s="176" t="s">
        <v>8144</v>
      </c>
      <c r="E1685" s="176" t="s">
        <v>8144</v>
      </c>
      <c r="F1685" s="176" t="s">
        <v>8149</v>
      </c>
      <c r="G1685" s="177"/>
      <c r="H1685" s="177"/>
      <c r="I1685" s="176" t="s">
        <v>8137</v>
      </c>
      <c r="J1685" s="178">
        <v>42.574257425742573</v>
      </c>
      <c r="K1685" s="55">
        <v>13</v>
      </c>
      <c r="L1685" s="176" t="s">
        <v>8138</v>
      </c>
      <c r="M1685" s="176" t="s">
        <v>3186</v>
      </c>
      <c r="N1685" s="176" t="s">
        <v>3160</v>
      </c>
      <c r="O1685" s="56">
        <v>3</v>
      </c>
      <c r="P1685" s="176" t="s">
        <v>8139</v>
      </c>
    </row>
    <row r="1686" spans="1:16" ht="20.100000000000001" customHeight="1" x14ac:dyDescent="0.25">
      <c r="A1686" s="175">
        <v>1682</v>
      </c>
      <c r="B1686" s="176" t="s">
        <v>8134</v>
      </c>
      <c r="C1686" s="176" t="s">
        <v>8149</v>
      </c>
      <c r="D1686" s="176" t="s">
        <v>8144</v>
      </c>
      <c r="E1686" s="176" t="s">
        <v>8144</v>
      </c>
      <c r="F1686" s="176" t="s">
        <v>8149</v>
      </c>
      <c r="G1686" s="177"/>
      <c r="H1686" s="177"/>
      <c r="I1686" s="176" t="s">
        <v>8137</v>
      </c>
      <c r="J1686" s="178">
        <v>48.514851485148512</v>
      </c>
      <c r="K1686" s="55">
        <v>13</v>
      </c>
      <c r="L1686" s="176" t="s">
        <v>8138</v>
      </c>
      <c r="M1686" s="176" t="s">
        <v>3186</v>
      </c>
      <c r="N1686" s="176" t="s">
        <v>3160</v>
      </c>
      <c r="O1686" s="56">
        <v>3</v>
      </c>
      <c r="P1686" s="176" t="s">
        <v>8139</v>
      </c>
    </row>
    <row r="1687" spans="1:16" ht="20.100000000000001" customHeight="1" x14ac:dyDescent="0.25">
      <c r="A1687" s="175">
        <v>1683</v>
      </c>
      <c r="B1687" s="176" t="s">
        <v>8134</v>
      </c>
      <c r="C1687" s="176" t="s">
        <v>8149</v>
      </c>
      <c r="D1687" s="176" t="s">
        <v>8144</v>
      </c>
      <c r="E1687" s="176" t="s">
        <v>8144</v>
      </c>
      <c r="F1687" s="176" t="s">
        <v>8149</v>
      </c>
      <c r="G1687" s="177"/>
      <c r="H1687" s="177"/>
      <c r="I1687" s="176" t="s">
        <v>8137</v>
      </c>
      <c r="J1687" s="178">
        <v>49.504950495049506</v>
      </c>
      <c r="K1687" s="55">
        <v>13</v>
      </c>
      <c r="L1687" s="176" t="s">
        <v>8138</v>
      </c>
      <c r="M1687" s="176" t="s">
        <v>3186</v>
      </c>
      <c r="N1687" s="176" t="s">
        <v>3160</v>
      </c>
      <c r="O1687" s="56">
        <v>2</v>
      </c>
      <c r="P1687" s="176" t="s">
        <v>8139</v>
      </c>
    </row>
    <row r="1688" spans="1:16" ht="20.100000000000001" customHeight="1" x14ac:dyDescent="0.25">
      <c r="A1688" s="175">
        <v>1684</v>
      </c>
      <c r="B1688" s="176" t="s">
        <v>8134</v>
      </c>
      <c r="C1688" s="176" t="s">
        <v>8149</v>
      </c>
      <c r="D1688" s="176" t="s">
        <v>8144</v>
      </c>
      <c r="E1688" s="176" t="s">
        <v>8144</v>
      </c>
      <c r="F1688" s="176" t="s">
        <v>8149</v>
      </c>
      <c r="G1688" s="177"/>
      <c r="H1688" s="177"/>
      <c r="I1688" s="176" t="s">
        <v>8137</v>
      </c>
      <c r="J1688" s="178">
        <v>48.514851485148512</v>
      </c>
      <c r="K1688" s="55">
        <v>13</v>
      </c>
      <c r="L1688" s="176" t="s">
        <v>8138</v>
      </c>
      <c r="M1688" s="176" t="s">
        <v>3186</v>
      </c>
      <c r="N1688" s="176" t="s">
        <v>3160</v>
      </c>
      <c r="O1688" s="56">
        <v>3</v>
      </c>
      <c r="P1688" s="176" t="s">
        <v>8139</v>
      </c>
    </row>
    <row r="1689" spans="1:16" ht="20.100000000000001" customHeight="1" x14ac:dyDescent="0.25">
      <c r="A1689" s="175">
        <v>1685</v>
      </c>
      <c r="B1689" s="176" t="s">
        <v>8134</v>
      </c>
      <c r="C1689" s="176" t="s">
        <v>8149</v>
      </c>
      <c r="D1689" s="176" t="s">
        <v>8144</v>
      </c>
      <c r="E1689" s="176" t="s">
        <v>8144</v>
      </c>
      <c r="F1689" s="176" t="s">
        <v>8149</v>
      </c>
      <c r="G1689" s="177"/>
      <c r="H1689" s="177"/>
      <c r="I1689" s="176" t="s">
        <v>8137</v>
      </c>
      <c r="J1689" s="178">
        <v>32.67326732673267</v>
      </c>
      <c r="K1689" s="55">
        <v>13</v>
      </c>
      <c r="L1689" s="176" t="s">
        <v>8138</v>
      </c>
      <c r="M1689" s="176" t="s">
        <v>3186</v>
      </c>
      <c r="N1689" s="176" t="s">
        <v>3160</v>
      </c>
      <c r="O1689" s="56">
        <v>2</v>
      </c>
      <c r="P1689" s="176" t="s">
        <v>8139</v>
      </c>
    </row>
    <row r="1690" spans="1:16" ht="20.100000000000001" customHeight="1" x14ac:dyDescent="0.25">
      <c r="A1690" s="175">
        <v>1686</v>
      </c>
      <c r="B1690" s="176" t="s">
        <v>8134</v>
      </c>
      <c r="C1690" s="176" t="s">
        <v>8149</v>
      </c>
      <c r="D1690" s="176" t="s">
        <v>8144</v>
      </c>
      <c r="E1690" s="176" t="s">
        <v>8144</v>
      </c>
      <c r="F1690" s="176" t="s">
        <v>8149</v>
      </c>
      <c r="G1690" s="177"/>
      <c r="H1690" s="177"/>
      <c r="I1690" s="176" t="s">
        <v>8137</v>
      </c>
      <c r="J1690" s="178">
        <v>28.712871287128714</v>
      </c>
      <c r="K1690" s="55">
        <v>13</v>
      </c>
      <c r="L1690" s="176" t="s">
        <v>8138</v>
      </c>
      <c r="M1690" s="176" t="s">
        <v>3186</v>
      </c>
      <c r="N1690" s="176" t="s">
        <v>3160</v>
      </c>
      <c r="O1690" s="56">
        <v>3</v>
      </c>
      <c r="P1690" s="176" t="s">
        <v>8139</v>
      </c>
    </row>
    <row r="1691" spans="1:16" ht="20.100000000000001" customHeight="1" x14ac:dyDescent="0.25">
      <c r="A1691" s="175">
        <v>1687</v>
      </c>
      <c r="B1691" s="176" t="s">
        <v>8134</v>
      </c>
      <c r="C1691" s="176" t="s">
        <v>8149</v>
      </c>
      <c r="D1691" s="176" t="s">
        <v>8144</v>
      </c>
      <c r="E1691" s="176" t="s">
        <v>8144</v>
      </c>
      <c r="F1691" s="176" t="s">
        <v>8149</v>
      </c>
      <c r="G1691" s="177"/>
      <c r="H1691" s="177"/>
      <c r="I1691" s="176" t="s">
        <v>8137</v>
      </c>
      <c r="J1691" s="178">
        <v>5.9405940594059405</v>
      </c>
      <c r="K1691" s="55">
        <v>13</v>
      </c>
      <c r="L1691" s="176" t="s">
        <v>8138</v>
      </c>
      <c r="M1691" s="176" t="s">
        <v>3186</v>
      </c>
      <c r="N1691" s="176" t="s">
        <v>3160</v>
      </c>
      <c r="O1691" s="56">
        <v>2</v>
      </c>
      <c r="P1691" s="176" t="s">
        <v>8139</v>
      </c>
    </row>
    <row r="1692" spans="1:16" ht="20.100000000000001" customHeight="1" x14ac:dyDescent="0.25">
      <c r="A1692" s="175">
        <v>1688</v>
      </c>
      <c r="B1692" s="176" t="s">
        <v>8134</v>
      </c>
      <c r="C1692" s="176" t="s">
        <v>8149</v>
      </c>
      <c r="D1692" s="176" t="s">
        <v>8144</v>
      </c>
      <c r="E1692" s="176" t="s">
        <v>8144</v>
      </c>
      <c r="F1692" s="176" t="s">
        <v>8149</v>
      </c>
      <c r="G1692" s="177"/>
      <c r="H1692" s="177"/>
      <c r="I1692" s="176" t="s">
        <v>8137</v>
      </c>
      <c r="J1692" s="178">
        <v>33.663366336633665</v>
      </c>
      <c r="K1692" s="55">
        <v>12</v>
      </c>
      <c r="L1692" s="176" t="s">
        <v>8138</v>
      </c>
      <c r="M1692" s="176" t="s">
        <v>3186</v>
      </c>
      <c r="N1692" s="176" t="s">
        <v>3173</v>
      </c>
      <c r="O1692" s="56">
        <v>1</v>
      </c>
      <c r="P1692" s="176" t="s">
        <v>8145</v>
      </c>
    </row>
    <row r="1693" spans="1:16" ht="20.100000000000001" customHeight="1" x14ac:dyDescent="0.25">
      <c r="A1693" s="175">
        <v>1689</v>
      </c>
      <c r="B1693" s="176" t="s">
        <v>8134</v>
      </c>
      <c r="C1693" s="176" t="s">
        <v>8149</v>
      </c>
      <c r="D1693" s="176" t="s">
        <v>8144</v>
      </c>
      <c r="E1693" s="176" t="s">
        <v>8144</v>
      </c>
      <c r="F1693" s="176" t="s">
        <v>8149</v>
      </c>
      <c r="G1693" s="177"/>
      <c r="H1693" s="177"/>
      <c r="I1693" s="176" t="s">
        <v>8137</v>
      </c>
      <c r="J1693" s="178">
        <v>22.772277227722771</v>
      </c>
      <c r="K1693" s="55">
        <v>13</v>
      </c>
      <c r="L1693" s="176" t="s">
        <v>8138</v>
      </c>
      <c r="M1693" s="176" t="s">
        <v>3186</v>
      </c>
      <c r="N1693" s="176" t="s">
        <v>3160</v>
      </c>
      <c r="O1693" s="56">
        <v>3</v>
      </c>
      <c r="P1693" s="176" t="s">
        <v>8139</v>
      </c>
    </row>
    <row r="1694" spans="1:16" ht="20.100000000000001" customHeight="1" x14ac:dyDescent="0.25">
      <c r="A1694" s="175">
        <v>1690</v>
      </c>
      <c r="B1694" s="176" t="s">
        <v>8134</v>
      </c>
      <c r="C1694" s="176" t="s">
        <v>8149</v>
      </c>
      <c r="D1694" s="176" t="s">
        <v>8144</v>
      </c>
      <c r="E1694" s="176" t="s">
        <v>8144</v>
      </c>
      <c r="F1694" s="176" t="s">
        <v>8149</v>
      </c>
      <c r="G1694" s="177"/>
      <c r="H1694" s="177"/>
      <c r="I1694" s="176" t="s">
        <v>8137</v>
      </c>
      <c r="J1694" s="178">
        <v>35.643564356435647</v>
      </c>
      <c r="K1694" s="55">
        <v>12</v>
      </c>
      <c r="L1694" s="176" t="s">
        <v>8138</v>
      </c>
      <c r="M1694" s="176" t="s">
        <v>3186</v>
      </c>
      <c r="N1694" s="176" t="s">
        <v>3173</v>
      </c>
      <c r="O1694" s="56">
        <v>1</v>
      </c>
      <c r="P1694" s="176" t="s">
        <v>8145</v>
      </c>
    </row>
    <row r="1695" spans="1:16" ht="20.100000000000001" customHeight="1" x14ac:dyDescent="0.25">
      <c r="A1695" s="175">
        <v>1691</v>
      </c>
      <c r="B1695" s="176" t="s">
        <v>8134</v>
      </c>
      <c r="C1695" s="176" t="s">
        <v>8149</v>
      </c>
      <c r="D1695" s="176" t="s">
        <v>8144</v>
      </c>
      <c r="E1695" s="176" t="s">
        <v>8144</v>
      </c>
      <c r="F1695" s="176" t="s">
        <v>8149</v>
      </c>
      <c r="G1695" s="177"/>
      <c r="H1695" s="177"/>
      <c r="I1695" s="176" t="s">
        <v>8137</v>
      </c>
      <c r="J1695" s="178">
        <v>36.633663366336634</v>
      </c>
      <c r="K1695" s="55">
        <v>13</v>
      </c>
      <c r="L1695" s="176" t="s">
        <v>8138</v>
      </c>
      <c r="M1695" s="176" t="s">
        <v>3186</v>
      </c>
      <c r="N1695" s="176" t="s">
        <v>3160</v>
      </c>
      <c r="O1695" s="56">
        <v>3</v>
      </c>
      <c r="P1695" s="176" t="s">
        <v>8139</v>
      </c>
    </row>
    <row r="1696" spans="1:16" ht="20.100000000000001" customHeight="1" x14ac:dyDescent="0.25">
      <c r="A1696" s="175">
        <v>1692</v>
      </c>
      <c r="B1696" s="176" t="s">
        <v>8134</v>
      </c>
      <c r="C1696" s="176" t="s">
        <v>8149</v>
      </c>
      <c r="D1696" s="176" t="s">
        <v>8144</v>
      </c>
      <c r="E1696" s="176" t="s">
        <v>8144</v>
      </c>
      <c r="F1696" s="176" t="s">
        <v>8149</v>
      </c>
      <c r="G1696" s="177"/>
      <c r="H1696" s="177"/>
      <c r="I1696" s="176" t="s">
        <v>8137</v>
      </c>
      <c r="J1696" s="178">
        <v>42.574257425742573</v>
      </c>
      <c r="K1696" s="55">
        <v>13</v>
      </c>
      <c r="L1696" s="176" t="s">
        <v>8138</v>
      </c>
      <c r="M1696" s="176" t="s">
        <v>3186</v>
      </c>
      <c r="N1696" s="176" t="s">
        <v>3160</v>
      </c>
      <c r="O1696" s="56">
        <v>3</v>
      </c>
      <c r="P1696" s="176" t="s">
        <v>8139</v>
      </c>
    </row>
    <row r="1697" spans="1:16" ht="20.100000000000001" customHeight="1" x14ac:dyDescent="0.25">
      <c r="A1697" s="175">
        <v>1693</v>
      </c>
      <c r="B1697" s="176" t="s">
        <v>8134</v>
      </c>
      <c r="C1697" s="176" t="s">
        <v>8149</v>
      </c>
      <c r="D1697" s="176" t="s">
        <v>8144</v>
      </c>
      <c r="E1697" s="176" t="s">
        <v>8144</v>
      </c>
      <c r="F1697" s="176" t="s">
        <v>8149</v>
      </c>
      <c r="G1697" s="177"/>
      <c r="H1697" s="177"/>
      <c r="I1697" s="176" t="s">
        <v>8137</v>
      </c>
      <c r="J1697" s="178">
        <v>48.514851485148512</v>
      </c>
      <c r="K1697" s="55">
        <v>13</v>
      </c>
      <c r="L1697" s="176" t="s">
        <v>8138</v>
      </c>
      <c r="M1697" s="176" t="s">
        <v>3186</v>
      </c>
      <c r="N1697" s="176" t="s">
        <v>3160</v>
      </c>
      <c r="O1697" s="56">
        <v>3</v>
      </c>
      <c r="P1697" s="176" t="s">
        <v>8139</v>
      </c>
    </row>
    <row r="1698" spans="1:16" ht="20.100000000000001" customHeight="1" x14ac:dyDescent="0.25">
      <c r="A1698" s="175">
        <v>1694</v>
      </c>
      <c r="B1698" s="176" t="s">
        <v>8134</v>
      </c>
      <c r="C1698" s="176" t="s">
        <v>8149</v>
      </c>
      <c r="D1698" s="176" t="s">
        <v>8144</v>
      </c>
      <c r="E1698" s="176" t="s">
        <v>8144</v>
      </c>
      <c r="F1698" s="176" t="s">
        <v>8149</v>
      </c>
      <c r="G1698" s="177"/>
      <c r="H1698" s="177"/>
      <c r="I1698" s="176" t="s">
        <v>8137</v>
      </c>
      <c r="J1698" s="178">
        <v>50.495049504950494</v>
      </c>
      <c r="K1698" s="55">
        <v>13</v>
      </c>
      <c r="L1698" s="176" t="s">
        <v>8138</v>
      </c>
      <c r="M1698" s="176" t="s">
        <v>3186</v>
      </c>
      <c r="N1698" s="176" t="s">
        <v>3160</v>
      </c>
      <c r="O1698" s="56">
        <v>2</v>
      </c>
      <c r="P1698" s="176" t="s">
        <v>8139</v>
      </c>
    </row>
    <row r="1699" spans="1:16" ht="20.100000000000001" customHeight="1" x14ac:dyDescent="0.25">
      <c r="A1699" s="175">
        <v>1695</v>
      </c>
      <c r="B1699" s="176" t="s">
        <v>8134</v>
      </c>
      <c r="C1699" s="176" t="s">
        <v>8149</v>
      </c>
      <c r="D1699" s="176" t="s">
        <v>8144</v>
      </c>
      <c r="E1699" s="176" t="s">
        <v>8144</v>
      </c>
      <c r="F1699" s="176" t="s">
        <v>8149</v>
      </c>
      <c r="G1699" s="177"/>
      <c r="H1699" s="177"/>
      <c r="I1699" s="176" t="s">
        <v>8137</v>
      </c>
      <c r="J1699" s="178">
        <v>96.039603960396036</v>
      </c>
      <c r="K1699" s="55">
        <v>13</v>
      </c>
      <c r="L1699" s="176" t="s">
        <v>8138</v>
      </c>
      <c r="M1699" s="176" t="s">
        <v>3186</v>
      </c>
      <c r="N1699" s="176" t="s">
        <v>3160</v>
      </c>
      <c r="O1699" s="56">
        <v>2</v>
      </c>
      <c r="P1699" s="176" t="s">
        <v>8139</v>
      </c>
    </row>
    <row r="1700" spans="1:16" ht="20.100000000000001" customHeight="1" x14ac:dyDescent="0.25">
      <c r="A1700" s="175">
        <v>1696</v>
      </c>
      <c r="B1700" s="176" t="s">
        <v>8134</v>
      </c>
      <c r="C1700" s="176" t="s">
        <v>8149</v>
      </c>
      <c r="D1700" s="176" t="s">
        <v>8144</v>
      </c>
      <c r="E1700" s="176" t="s">
        <v>8144</v>
      </c>
      <c r="F1700" s="176" t="s">
        <v>8149</v>
      </c>
      <c r="G1700" s="177"/>
      <c r="H1700" s="177"/>
      <c r="I1700" s="176" t="s">
        <v>8137</v>
      </c>
      <c r="J1700" s="178">
        <v>97.029702970297024</v>
      </c>
      <c r="K1700" s="55">
        <v>13</v>
      </c>
      <c r="L1700" s="176" t="s">
        <v>8138</v>
      </c>
      <c r="M1700" s="176" t="s">
        <v>3186</v>
      </c>
      <c r="N1700" s="176" t="s">
        <v>3160</v>
      </c>
      <c r="O1700" s="56">
        <v>2</v>
      </c>
      <c r="P1700" s="176" t="s">
        <v>8139</v>
      </c>
    </row>
    <row r="1701" spans="1:16" ht="20.100000000000001" customHeight="1" x14ac:dyDescent="0.25">
      <c r="A1701" s="175">
        <v>1697</v>
      </c>
      <c r="B1701" s="176" t="s">
        <v>8134</v>
      </c>
      <c r="C1701" s="176" t="s">
        <v>8149</v>
      </c>
      <c r="D1701" s="176" t="s">
        <v>8144</v>
      </c>
      <c r="E1701" s="176" t="s">
        <v>8144</v>
      </c>
      <c r="F1701" s="176" t="s">
        <v>8149</v>
      </c>
      <c r="G1701" s="177"/>
      <c r="H1701" s="177"/>
      <c r="I1701" s="176" t="s">
        <v>8137</v>
      </c>
      <c r="J1701" s="178">
        <v>101.98019801980197</v>
      </c>
      <c r="K1701" s="55">
        <v>13</v>
      </c>
      <c r="L1701" s="176" t="s">
        <v>8138</v>
      </c>
      <c r="M1701" s="176" t="s">
        <v>3186</v>
      </c>
      <c r="N1701" s="176" t="s">
        <v>3160</v>
      </c>
      <c r="O1701" s="56">
        <v>2</v>
      </c>
      <c r="P1701" s="176" t="s">
        <v>8139</v>
      </c>
    </row>
    <row r="1702" spans="1:16" ht="20.100000000000001" customHeight="1" x14ac:dyDescent="0.25">
      <c r="A1702" s="175">
        <v>1698</v>
      </c>
      <c r="B1702" s="176" t="s">
        <v>8134</v>
      </c>
      <c r="C1702" s="176" t="s">
        <v>8149</v>
      </c>
      <c r="D1702" s="176" t="s">
        <v>8144</v>
      </c>
      <c r="E1702" s="176" t="s">
        <v>8144</v>
      </c>
      <c r="F1702" s="176" t="s">
        <v>8149</v>
      </c>
      <c r="G1702" s="177"/>
      <c r="H1702" s="177"/>
      <c r="I1702" s="176" t="s">
        <v>8137</v>
      </c>
      <c r="J1702" s="178">
        <v>99.009900990099013</v>
      </c>
      <c r="K1702" s="55">
        <v>13</v>
      </c>
      <c r="L1702" s="176" t="s">
        <v>8138</v>
      </c>
      <c r="M1702" s="176" t="s">
        <v>3186</v>
      </c>
      <c r="N1702" s="176" t="s">
        <v>3160</v>
      </c>
      <c r="O1702" s="56">
        <v>2</v>
      </c>
      <c r="P1702" s="176" t="s">
        <v>8139</v>
      </c>
    </row>
    <row r="1703" spans="1:16" ht="20.100000000000001" customHeight="1" x14ac:dyDescent="0.25">
      <c r="A1703" s="175">
        <v>1699</v>
      </c>
      <c r="B1703" s="176" t="s">
        <v>8134</v>
      </c>
      <c r="C1703" s="176" t="s">
        <v>8149</v>
      </c>
      <c r="D1703" s="176" t="s">
        <v>8144</v>
      </c>
      <c r="E1703" s="176" t="s">
        <v>8144</v>
      </c>
      <c r="F1703" s="176" t="s">
        <v>8149</v>
      </c>
      <c r="G1703" s="177"/>
      <c r="H1703" s="177"/>
      <c r="I1703" s="176" t="s">
        <v>8137</v>
      </c>
      <c r="J1703" s="178">
        <v>100</v>
      </c>
      <c r="K1703" s="55">
        <v>13</v>
      </c>
      <c r="L1703" s="176" t="s">
        <v>8138</v>
      </c>
      <c r="M1703" s="176" t="s">
        <v>3186</v>
      </c>
      <c r="N1703" s="176" t="s">
        <v>3160</v>
      </c>
      <c r="O1703" s="56">
        <v>2</v>
      </c>
      <c r="P1703" s="176" t="s">
        <v>8139</v>
      </c>
    </row>
    <row r="1704" spans="1:16" ht="20.100000000000001" customHeight="1" x14ac:dyDescent="0.25">
      <c r="A1704" s="175">
        <v>1700</v>
      </c>
      <c r="B1704" s="176" t="s">
        <v>8134</v>
      </c>
      <c r="C1704" s="176" t="s">
        <v>8149</v>
      </c>
      <c r="D1704" s="176" t="s">
        <v>8144</v>
      </c>
      <c r="E1704" s="176" t="s">
        <v>8144</v>
      </c>
      <c r="F1704" s="176" t="s">
        <v>8149</v>
      </c>
      <c r="G1704" s="177"/>
      <c r="H1704" s="177"/>
      <c r="I1704" s="176" t="s">
        <v>8137</v>
      </c>
      <c r="J1704" s="178">
        <v>99.009900990099013</v>
      </c>
      <c r="K1704" s="55">
        <v>13</v>
      </c>
      <c r="L1704" s="176" t="s">
        <v>8138</v>
      </c>
      <c r="M1704" s="176" t="s">
        <v>3186</v>
      </c>
      <c r="N1704" s="176" t="s">
        <v>3160</v>
      </c>
      <c r="O1704" s="56">
        <v>2</v>
      </c>
      <c r="P1704" s="176" t="s">
        <v>8139</v>
      </c>
    </row>
    <row r="1705" spans="1:16" ht="20.100000000000001" customHeight="1" x14ac:dyDescent="0.25">
      <c r="A1705" s="175">
        <v>1701</v>
      </c>
      <c r="B1705" s="176" t="s">
        <v>8134</v>
      </c>
      <c r="C1705" s="176" t="s">
        <v>8149</v>
      </c>
      <c r="D1705" s="176" t="s">
        <v>8144</v>
      </c>
      <c r="E1705" s="176" t="s">
        <v>8144</v>
      </c>
      <c r="F1705" s="176" t="s">
        <v>8149</v>
      </c>
      <c r="G1705" s="177"/>
      <c r="H1705" s="177"/>
      <c r="I1705" s="176" t="s">
        <v>8137</v>
      </c>
      <c r="J1705" s="178">
        <v>100</v>
      </c>
      <c r="K1705" s="55">
        <v>13</v>
      </c>
      <c r="L1705" s="176" t="s">
        <v>8138</v>
      </c>
      <c r="M1705" s="176" t="s">
        <v>3186</v>
      </c>
      <c r="N1705" s="176" t="s">
        <v>3160</v>
      </c>
      <c r="O1705" s="56">
        <v>2</v>
      </c>
      <c r="P1705" s="176" t="s">
        <v>8139</v>
      </c>
    </row>
    <row r="1706" spans="1:16" ht="20.100000000000001" customHeight="1" x14ac:dyDescent="0.25">
      <c r="A1706" s="175">
        <v>1702</v>
      </c>
      <c r="B1706" s="176" t="s">
        <v>8134</v>
      </c>
      <c r="C1706" s="176" t="s">
        <v>8149</v>
      </c>
      <c r="D1706" s="176" t="s">
        <v>8144</v>
      </c>
      <c r="E1706" s="176" t="s">
        <v>8144</v>
      </c>
      <c r="F1706" s="176" t="s">
        <v>8149</v>
      </c>
      <c r="G1706" s="177"/>
      <c r="H1706" s="177"/>
      <c r="I1706" s="176" t="s">
        <v>8137</v>
      </c>
      <c r="J1706" s="178">
        <v>98.019801980198025</v>
      </c>
      <c r="K1706" s="55">
        <v>13</v>
      </c>
      <c r="L1706" s="176" t="s">
        <v>8138</v>
      </c>
      <c r="M1706" s="176" t="s">
        <v>3186</v>
      </c>
      <c r="N1706" s="176" t="s">
        <v>3160</v>
      </c>
      <c r="O1706" s="56">
        <v>2</v>
      </c>
      <c r="P1706" s="176" t="s">
        <v>8139</v>
      </c>
    </row>
    <row r="1707" spans="1:16" ht="20.100000000000001" customHeight="1" x14ac:dyDescent="0.25">
      <c r="A1707" s="175">
        <v>1703</v>
      </c>
      <c r="B1707" s="176" t="s">
        <v>8134</v>
      </c>
      <c r="C1707" s="176" t="s">
        <v>8149</v>
      </c>
      <c r="D1707" s="176" t="s">
        <v>8144</v>
      </c>
      <c r="E1707" s="176" t="s">
        <v>8144</v>
      </c>
      <c r="F1707" s="176" t="s">
        <v>8149</v>
      </c>
      <c r="G1707" s="177"/>
      <c r="H1707" s="177"/>
      <c r="I1707" s="176" t="s">
        <v>8137</v>
      </c>
      <c r="J1707" s="178">
        <v>94.059405940594061</v>
      </c>
      <c r="K1707" s="55">
        <v>13</v>
      </c>
      <c r="L1707" s="176" t="s">
        <v>8138</v>
      </c>
      <c r="M1707" s="176" t="s">
        <v>3186</v>
      </c>
      <c r="N1707" s="176" t="s">
        <v>3160</v>
      </c>
      <c r="O1707" s="56">
        <v>2</v>
      </c>
      <c r="P1707" s="176" t="s">
        <v>8139</v>
      </c>
    </row>
    <row r="1708" spans="1:16" ht="20.100000000000001" customHeight="1" x14ac:dyDescent="0.25">
      <c r="A1708" s="175">
        <v>1704</v>
      </c>
      <c r="B1708" s="176" t="s">
        <v>8134</v>
      </c>
      <c r="C1708" s="176" t="s">
        <v>8149</v>
      </c>
      <c r="D1708" s="176" t="s">
        <v>8144</v>
      </c>
      <c r="E1708" s="176" t="s">
        <v>8144</v>
      </c>
      <c r="F1708" s="176" t="s">
        <v>8149</v>
      </c>
      <c r="G1708" s="177"/>
      <c r="H1708" s="177"/>
      <c r="I1708" s="176" t="s">
        <v>8137</v>
      </c>
      <c r="J1708" s="178">
        <v>109.9009900990099</v>
      </c>
      <c r="K1708" s="55">
        <v>13</v>
      </c>
      <c r="L1708" s="176" t="s">
        <v>8138</v>
      </c>
      <c r="M1708" s="176" t="s">
        <v>3186</v>
      </c>
      <c r="N1708" s="176" t="s">
        <v>3160</v>
      </c>
      <c r="O1708" s="56">
        <v>2</v>
      </c>
      <c r="P1708" s="176" t="s">
        <v>8139</v>
      </c>
    </row>
    <row r="1709" spans="1:16" ht="20.100000000000001" customHeight="1" x14ac:dyDescent="0.25">
      <c r="A1709" s="175">
        <v>1705</v>
      </c>
      <c r="B1709" s="176" t="s">
        <v>8134</v>
      </c>
      <c r="C1709" s="176" t="s">
        <v>8149</v>
      </c>
      <c r="D1709" s="176" t="s">
        <v>8144</v>
      </c>
      <c r="E1709" s="176" t="s">
        <v>8144</v>
      </c>
      <c r="F1709" s="176" t="s">
        <v>8149</v>
      </c>
      <c r="G1709" s="177"/>
      <c r="H1709" s="177"/>
      <c r="I1709" s="176" t="s">
        <v>8137</v>
      </c>
      <c r="J1709" s="178">
        <v>46.534653465346537</v>
      </c>
      <c r="K1709" s="55">
        <v>13</v>
      </c>
      <c r="L1709" s="176" t="s">
        <v>8138</v>
      </c>
      <c r="M1709" s="176" t="s">
        <v>3186</v>
      </c>
      <c r="N1709" s="176" t="s">
        <v>3160</v>
      </c>
      <c r="O1709" s="56">
        <v>2</v>
      </c>
      <c r="P1709" s="176" t="s">
        <v>8139</v>
      </c>
    </row>
    <row r="1710" spans="1:16" ht="20.100000000000001" customHeight="1" x14ac:dyDescent="0.25">
      <c r="A1710" s="175">
        <v>1706</v>
      </c>
      <c r="B1710" s="176" t="s">
        <v>8134</v>
      </c>
      <c r="C1710" s="176" t="s">
        <v>8149</v>
      </c>
      <c r="D1710" s="176" t="s">
        <v>8144</v>
      </c>
      <c r="E1710" s="176" t="s">
        <v>8144</v>
      </c>
      <c r="F1710" s="176" t="s">
        <v>8149</v>
      </c>
      <c r="G1710" s="177"/>
      <c r="H1710" s="177"/>
      <c r="I1710" s="176" t="s">
        <v>8137</v>
      </c>
      <c r="J1710" s="178">
        <v>47.524752475247524</v>
      </c>
      <c r="K1710" s="55">
        <v>13</v>
      </c>
      <c r="L1710" s="176" t="s">
        <v>8138</v>
      </c>
      <c r="M1710" s="176" t="s">
        <v>3186</v>
      </c>
      <c r="N1710" s="176" t="s">
        <v>3160</v>
      </c>
      <c r="O1710" s="56">
        <v>2</v>
      </c>
      <c r="P1710" s="176" t="s">
        <v>8139</v>
      </c>
    </row>
    <row r="1711" spans="1:16" ht="20.100000000000001" customHeight="1" x14ac:dyDescent="0.25">
      <c r="A1711" s="175">
        <v>1707</v>
      </c>
      <c r="B1711" s="176" t="s">
        <v>8134</v>
      </c>
      <c r="C1711" s="176" t="s">
        <v>8149</v>
      </c>
      <c r="D1711" s="176" t="s">
        <v>8144</v>
      </c>
      <c r="E1711" s="176" t="s">
        <v>8144</v>
      </c>
      <c r="F1711" s="176" t="s">
        <v>8149</v>
      </c>
      <c r="G1711" s="177"/>
      <c r="H1711" s="177"/>
      <c r="I1711" s="176" t="s">
        <v>8137</v>
      </c>
      <c r="J1711" s="178">
        <v>100.99009900990099</v>
      </c>
      <c r="K1711" s="55">
        <v>13</v>
      </c>
      <c r="L1711" s="176" t="s">
        <v>8138</v>
      </c>
      <c r="M1711" s="176" t="s">
        <v>3186</v>
      </c>
      <c r="N1711" s="176" t="s">
        <v>3160</v>
      </c>
      <c r="O1711" s="56">
        <v>2</v>
      </c>
      <c r="P1711" s="176" t="s">
        <v>8139</v>
      </c>
    </row>
    <row r="1712" spans="1:16" ht="20.100000000000001" customHeight="1" x14ac:dyDescent="0.25">
      <c r="A1712" s="175">
        <v>1708</v>
      </c>
      <c r="B1712" s="176" t="s">
        <v>8134</v>
      </c>
      <c r="C1712" s="176" t="s">
        <v>8149</v>
      </c>
      <c r="D1712" s="176" t="s">
        <v>8144</v>
      </c>
      <c r="E1712" s="176" t="s">
        <v>8144</v>
      </c>
      <c r="F1712" s="176" t="s">
        <v>8149</v>
      </c>
      <c r="G1712" s="177"/>
      <c r="H1712" s="177"/>
      <c r="I1712" s="176" t="s">
        <v>8137</v>
      </c>
      <c r="J1712" s="178">
        <v>98.019801980198025</v>
      </c>
      <c r="K1712" s="55">
        <v>13</v>
      </c>
      <c r="L1712" s="176" t="s">
        <v>8138</v>
      </c>
      <c r="M1712" s="176" t="s">
        <v>3186</v>
      </c>
      <c r="N1712" s="176" t="s">
        <v>3160</v>
      </c>
      <c r="O1712" s="56">
        <v>2</v>
      </c>
      <c r="P1712" s="176" t="s">
        <v>8139</v>
      </c>
    </row>
    <row r="1713" spans="1:16" ht="20.100000000000001" customHeight="1" x14ac:dyDescent="0.25">
      <c r="A1713" s="175">
        <v>1709</v>
      </c>
      <c r="B1713" s="176" t="s">
        <v>8134</v>
      </c>
      <c r="C1713" s="176" t="s">
        <v>8149</v>
      </c>
      <c r="D1713" s="176" t="s">
        <v>8144</v>
      </c>
      <c r="E1713" s="176" t="s">
        <v>8144</v>
      </c>
      <c r="F1713" s="176" t="s">
        <v>8149</v>
      </c>
      <c r="G1713" s="177"/>
      <c r="H1713" s="177"/>
      <c r="I1713" s="176" t="s">
        <v>8137</v>
      </c>
      <c r="J1713" s="178">
        <v>105.94059405940594</v>
      </c>
      <c r="K1713" s="55">
        <v>13</v>
      </c>
      <c r="L1713" s="176" t="s">
        <v>8138</v>
      </c>
      <c r="M1713" s="176" t="s">
        <v>3186</v>
      </c>
      <c r="N1713" s="176" t="s">
        <v>3160</v>
      </c>
      <c r="O1713" s="56">
        <v>2</v>
      </c>
      <c r="P1713" s="176" t="s">
        <v>8139</v>
      </c>
    </row>
    <row r="1714" spans="1:16" ht="20.100000000000001" customHeight="1" x14ac:dyDescent="0.25">
      <c r="A1714" s="175">
        <v>1710</v>
      </c>
      <c r="B1714" s="176" t="s">
        <v>8134</v>
      </c>
      <c r="C1714" s="176" t="s">
        <v>8149</v>
      </c>
      <c r="D1714" s="176" t="s">
        <v>8144</v>
      </c>
      <c r="E1714" s="176" t="s">
        <v>8144</v>
      </c>
      <c r="F1714" s="176" t="s">
        <v>8149</v>
      </c>
      <c r="G1714" s="177"/>
      <c r="H1714" s="177"/>
      <c r="I1714" s="176" t="s">
        <v>8137</v>
      </c>
      <c r="J1714" s="178">
        <v>37.623762376237622</v>
      </c>
      <c r="K1714" s="55">
        <v>13</v>
      </c>
      <c r="L1714" s="176" t="s">
        <v>8138</v>
      </c>
      <c r="M1714" s="176" t="s">
        <v>3186</v>
      </c>
      <c r="N1714" s="176" t="s">
        <v>3160</v>
      </c>
      <c r="O1714" s="56">
        <v>2</v>
      </c>
      <c r="P1714" s="176" t="s">
        <v>8139</v>
      </c>
    </row>
    <row r="1715" spans="1:16" ht="20.100000000000001" customHeight="1" x14ac:dyDescent="0.25">
      <c r="A1715" s="175">
        <v>1711</v>
      </c>
      <c r="B1715" s="176" t="s">
        <v>8134</v>
      </c>
      <c r="C1715" s="176" t="s">
        <v>8149</v>
      </c>
      <c r="D1715" s="176" t="s">
        <v>8144</v>
      </c>
      <c r="E1715" s="176" t="s">
        <v>8144</v>
      </c>
      <c r="F1715" s="176" t="s">
        <v>8149</v>
      </c>
      <c r="G1715" s="177"/>
      <c r="H1715" s="177"/>
      <c r="I1715" s="176" t="s">
        <v>8137</v>
      </c>
      <c r="J1715" s="178">
        <v>164.35643564356437</v>
      </c>
      <c r="K1715" s="55">
        <v>13</v>
      </c>
      <c r="L1715" s="176" t="s">
        <v>8138</v>
      </c>
      <c r="M1715" s="176" t="s">
        <v>3186</v>
      </c>
      <c r="N1715" s="176" t="s">
        <v>3160</v>
      </c>
      <c r="O1715" s="56">
        <v>2</v>
      </c>
      <c r="P1715" s="176" t="s">
        <v>8139</v>
      </c>
    </row>
    <row r="1716" spans="1:16" ht="20.100000000000001" customHeight="1" x14ac:dyDescent="0.25">
      <c r="A1716" s="175">
        <v>1712</v>
      </c>
      <c r="B1716" s="176" t="s">
        <v>8134</v>
      </c>
      <c r="C1716" s="176" t="s">
        <v>8149</v>
      </c>
      <c r="D1716" s="176" t="s">
        <v>8144</v>
      </c>
      <c r="E1716" s="176" t="s">
        <v>8144</v>
      </c>
      <c r="F1716" s="176" t="s">
        <v>8149</v>
      </c>
      <c r="G1716" s="177"/>
      <c r="H1716" s="177"/>
      <c r="I1716" s="176" t="s">
        <v>8137</v>
      </c>
      <c r="J1716" s="178">
        <v>90.099009900990097</v>
      </c>
      <c r="K1716" s="55">
        <v>13</v>
      </c>
      <c r="L1716" s="176" t="s">
        <v>8138</v>
      </c>
      <c r="M1716" s="176" t="s">
        <v>3186</v>
      </c>
      <c r="N1716" s="176" t="s">
        <v>3160</v>
      </c>
      <c r="O1716" s="56">
        <v>2</v>
      </c>
      <c r="P1716" s="176" t="s">
        <v>8139</v>
      </c>
    </row>
    <row r="1717" spans="1:16" ht="20.100000000000001" customHeight="1" x14ac:dyDescent="0.25">
      <c r="A1717" s="175">
        <v>1713</v>
      </c>
      <c r="B1717" s="176" t="s">
        <v>8134</v>
      </c>
      <c r="C1717" s="176" t="s">
        <v>8149</v>
      </c>
      <c r="D1717" s="176" t="s">
        <v>8144</v>
      </c>
      <c r="E1717" s="176" t="s">
        <v>8144</v>
      </c>
      <c r="F1717" s="176" t="s">
        <v>8149</v>
      </c>
      <c r="G1717" s="177"/>
      <c r="H1717" s="177"/>
      <c r="I1717" s="176" t="s">
        <v>8137</v>
      </c>
      <c r="J1717" s="178">
        <v>106.93069306930693</v>
      </c>
      <c r="K1717" s="55">
        <v>13</v>
      </c>
      <c r="L1717" s="176" t="s">
        <v>8138</v>
      </c>
      <c r="M1717" s="176" t="s">
        <v>3186</v>
      </c>
      <c r="N1717" s="176" t="s">
        <v>3160</v>
      </c>
      <c r="O1717" s="56">
        <v>2</v>
      </c>
      <c r="P1717" s="176" t="s">
        <v>8139</v>
      </c>
    </row>
    <row r="1718" spans="1:16" ht="20.100000000000001" customHeight="1" x14ac:dyDescent="0.25">
      <c r="A1718" s="175">
        <v>1714</v>
      </c>
      <c r="B1718" s="176" t="s">
        <v>8134</v>
      </c>
      <c r="C1718" s="176" t="s">
        <v>8149</v>
      </c>
      <c r="D1718" s="176" t="s">
        <v>8144</v>
      </c>
      <c r="E1718" s="176" t="s">
        <v>8144</v>
      </c>
      <c r="F1718" s="176" t="s">
        <v>8149</v>
      </c>
      <c r="G1718" s="177"/>
      <c r="H1718" s="177"/>
      <c r="I1718" s="176" t="s">
        <v>8137</v>
      </c>
      <c r="J1718" s="178">
        <v>85.148514851485146</v>
      </c>
      <c r="K1718" s="55">
        <v>13</v>
      </c>
      <c r="L1718" s="176" t="s">
        <v>8138</v>
      </c>
      <c r="M1718" s="176" t="s">
        <v>3186</v>
      </c>
      <c r="N1718" s="176" t="s">
        <v>3160</v>
      </c>
      <c r="O1718" s="56">
        <v>2</v>
      </c>
      <c r="P1718" s="176" t="s">
        <v>8139</v>
      </c>
    </row>
    <row r="1719" spans="1:16" ht="20.100000000000001" customHeight="1" x14ac:dyDescent="0.25">
      <c r="A1719" s="175">
        <v>1715</v>
      </c>
      <c r="B1719" s="176" t="s">
        <v>8134</v>
      </c>
      <c r="C1719" s="176" t="s">
        <v>8149</v>
      </c>
      <c r="D1719" s="176" t="s">
        <v>8144</v>
      </c>
      <c r="E1719" s="176" t="s">
        <v>8144</v>
      </c>
      <c r="F1719" s="176" t="s">
        <v>8149</v>
      </c>
      <c r="G1719" s="177"/>
      <c r="H1719" s="177"/>
      <c r="I1719" s="176" t="s">
        <v>8137</v>
      </c>
      <c r="J1719" s="178">
        <v>100</v>
      </c>
      <c r="K1719" s="55">
        <v>13</v>
      </c>
      <c r="L1719" s="176" t="s">
        <v>8138</v>
      </c>
      <c r="M1719" s="176" t="s">
        <v>3186</v>
      </c>
      <c r="N1719" s="176" t="s">
        <v>3160</v>
      </c>
      <c r="O1719" s="56">
        <v>2</v>
      </c>
      <c r="P1719" s="176" t="s">
        <v>8139</v>
      </c>
    </row>
    <row r="1720" spans="1:16" ht="20.100000000000001" customHeight="1" x14ac:dyDescent="0.25">
      <c r="A1720" s="175">
        <v>1716</v>
      </c>
      <c r="B1720" s="176" t="s">
        <v>8134</v>
      </c>
      <c r="C1720" s="176" t="s">
        <v>8149</v>
      </c>
      <c r="D1720" s="176" t="s">
        <v>8144</v>
      </c>
      <c r="E1720" s="176" t="s">
        <v>8144</v>
      </c>
      <c r="F1720" s="176" t="s">
        <v>8149</v>
      </c>
      <c r="G1720" s="177"/>
      <c r="H1720" s="177"/>
      <c r="I1720" s="176" t="s">
        <v>8137</v>
      </c>
      <c r="J1720" s="178">
        <v>102.97029702970298</v>
      </c>
      <c r="K1720" s="55">
        <v>13</v>
      </c>
      <c r="L1720" s="176" t="s">
        <v>8138</v>
      </c>
      <c r="M1720" s="176" t="s">
        <v>3186</v>
      </c>
      <c r="N1720" s="176" t="s">
        <v>3160</v>
      </c>
      <c r="O1720" s="56">
        <v>2</v>
      </c>
      <c r="P1720" s="176" t="s">
        <v>8139</v>
      </c>
    </row>
    <row r="1721" spans="1:16" ht="20.100000000000001" customHeight="1" x14ac:dyDescent="0.25">
      <c r="A1721" s="175">
        <v>1717</v>
      </c>
      <c r="B1721" s="176" t="s">
        <v>8134</v>
      </c>
      <c r="C1721" s="176" t="s">
        <v>8149</v>
      </c>
      <c r="D1721" s="176" t="s">
        <v>8144</v>
      </c>
      <c r="E1721" s="176" t="s">
        <v>8144</v>
      </c>
      <c r="F1721" s="176" t="s">
        <v>8149</v>
      </c>
      <c r="G1721" s="177"/>
      <c r="H1721" s="177"/>
      <c r="I1721" s="176" t="s">
        <v>8137</v>
      </c>
      <c r="J1721" s="178">
        <v>105.94059405940594</v>
      </c>
      <c r="K1721" s="55">
        <v>13</v>
      </c>
      <c r="L1721" s="176" t="s">
        <v>8138</v>
      </c>
      <c r="M1721" s="176" t="s">
        <v>3186</v>
      </c>
      <c r="N1721" s="176" t="s">
        <v>3160</v>
      </c>
      <c r="O1721" s="56">
        <v>2</v>
      </c>
      <c r="P1721" s="176" t="s">
        <v>8139</v>
      </c>
    </row>
    <row r="1722" spans="1:16" ht="20.100000000000001" customHeight="1" x14ac:dyDescent="0.25">
      <c r="A1722" s="175">
        <v>1718</v>
      </c>
      <c r="B1722" s="176" t="s">
        <v>8134</v>
      </c>
      <c r="C1722" s="176" t="s">
        <v>8149</v>
      </c>
      <c r="D1722" s="176" t="s">
        <v>8144</v>
      </c>
      <c r="E1722" s="176" t="s">
        <v>8144</v>
      </c>
      <c r="F1722" s="176" t="s">
        <v>8149</v>
      </c>
      <c r="G1722" s="177"/>
      <c r="H1722" s="177"/>
      <c r="I1722" s="176" t="s">
        <v>8137</v>
      </c>
      <c r="J1722" s="178">
        <v>102.97029702970298</v>
      </c>
      <c r="K1722" s="55">
        <v>13</v>
      </c>
      <c r="L1722" s="176" t="s">
        <v>8138</v>
      </c>
      <c r="M1722" s="176" t="s">
        <v>3186</v>
      </c>
      <c r="N1722" s="176" t="s">
        <v>3160</v>
      </c>
      <c r="O1722" s="56">
        <v>2</v>
      </c>
      <c r="P1722" s="176" t="s">
        <v>8139</v>
      </c>
    </row>
    <row r="1723" spans="1:16" ht="20.100000000000001" customHeight="1" x14ac:dyDescent="0.25">
      <c r="A1723" s="175">
        <v>1719</v>
      </c>
      <c r="B1723" s="176" t="s">
        <v>8134</v>
      </c>
      <c r="C1723" s="176" t="s">
        <v>8149</v>
      </c>
      <c r="D1723" s="176" t="s">
        <v>8144</v>
      </c>
      <c r="E1723" s="176" t="s">
        <v>8144</v>
      </c>
      <c r="F1723" s="176" t="s">
        <v>8149</v>
      </c>
      <c r="G1723" s="177"/>
      <c r="H1723" s="177"/>
      <c r="I1723" s="176" t="s">
        <v>8137</v>
      </c>
      <c r="J1723" s="178">
        <v>90.099009900990097</v>
      </c>
      <c r="K1723" s="55">
        <v>13</v>
      </c>
      <c r="L1723" s="176" t="s">
        <v>8138</v>
      </c>
      <c r="M1723" s="176" t="s">
        <v>3186</v>
      </c>
      <c r="N1723" s="176" t="s">
        <v>3160</v>
      </c>
      <c r="O1723" s="56">
        <v>2</v>
      </c>
      <c r="P1723" s="176" t="s">
        <v>8139</v>
      </c>
    </row>
    <row r="1724" spans="1:16" ht="20.100000000000001" customHeight="1" x14ac:dyDescent="0.25">
      <c r="A1724" s="175">
        <v>1720</v>
      </c>
      <c r="B1724" s="176" t="s">
        <v>8134</v>
      </c>
      <c r="C1724" s="176" t="s">
        <v>8149</v>
      </c>
      <c r="D1724" s="176" t="s">
        <v>8144</v>
      </c>
      <c r="E1724" s="176" t="s">
        <v>8144</v>
      </c>
      <c r="F1724" s="176" t="s">
        <v>8149</v>
      </c>
      <c r="G1724" s="177"/>
      <c r="H1724" s="177"/>
      <c r="I1724" s="176" t="s">
        <v>8137</v>
      </c>
      <c r="J1724" s="178">
        <v>105.94059405940594</v>
      </c>
      <c r="K1724" s="55">
        <v>13</v>
      </c>
      <c r="L1724" s="176" t="s">
        <v>8138</v>
      </c>
      <c r="M1724" s="176" t="s">
        <v>3186</v>
      </c>
      <c r="N1724" s="176" t="s">
        <v>3160</v>
      </c>
      <c r="O1724" s="56">
        <v>2</v>
      </c>
      <c r="P1724" s="176" t="s">
        <v>8139</v>
      </c>
    </row>
    <row r="1725" spans="1:16" ht="20.100000000000001" customHeight="1" x14ac:dyDescent="0.25">
      <c r="A1725" s="175">
        <v>1721</v>
      </c>
      <c r="B1725" s="176" t="s">
        <v>8134</v>
      </c>
      <c r="C1725" s="176" t="s">
        <v>8149</v>
      </c>
      <c r="D1725" s="176" t="s">
        <v>8144</v>
      </c>
      <c r="E1725" s="176" t="s">
        <v>8144</v>
      </c>
      <c r="F1725" s="176" t="s">
        <v>8149</v>
      </c>
      <c r="G1725" s="177"/>
      <c r="H1725" s="177"/>
      <c r="I1725" s="176" t="s">
        <v>8137</v>
      </c>
      <c r="J1725" s="178">
        <v>99.009900990099013</v>
      </c>
      <c r="K1725" s="55">
        <v>13</v>
      </c>
      <c r="L1725" s="176" t="s">
        <v>8138</v>
      </c>
      <c r="M1725" s="176" t="s">
        <v>3186</v>
      </c>
      <c r="N1725" s="176" t="s">
        <v>3160</v>
      </c>
      <c r="O1725" s="56">
        <v>2</v>
      </c>
      <c r="P1725" s="176" t="s">
        <v>8139</v>
      </c>
    </row>
    <row r="1726" spans="1:16" ht="20.100000000000001" customHeight="1" x14ac:dyDescent="0.25">
      <c r="A1726" s="175">
        <v>1722</v>
      </c>
      <c r="B1726" s="176" t="s">
        <v>8134</v>
      </c>
      <c r="C1726" s="176" t="s">
        <v>8149</v>
      </c>
      <c r="D1726" s="176" t="s">
        <v>8144</v>
      </c>
      <c r="E1726" s="176" t="s">
        <v>8144</v>
      </c>
      <c r="F1726" s="176" t="s">
        <v>8149</v>
      </c>
      <c r="G1726" s="177"/>
      <c r="H1726" s="177"/>
      <c r="I1726" s="176" t="s">
        <v>8137</v>
      </c>
      <c r="J1726" s="178">
        <v>95.049504950495049</v>
      </c>
      <c r="K1726" s="55">
        <v>13</v>
      </c>
      <c r="L1726" s="176" t="s">
        <v>8138</v>
      </c>
      <c r="M1726" s="176" t="s">
        <v>3186</v>
      </c>
      <c r="N1726" s="176" t="s">
        <v>3160</v>
      </c>
      <c r="O1726" s="56">
        <v>2</v>
      </c>
      <c r="P1726" s="176" t="s">
        <v>8139</v>
      </c>
    </row>
    <row r="1727" spans="1:16" ht="20.100000000000001" customHeight="1" x14ac:dyDescent="0.25">
      <c r="A1727" s="175">
        <v>1723</v>
      </c>
      <c r="B1727" s="176" t="s">
        <v>8134</v>
      </c>
      <c r="C1727" s="176" t="s">
        <v>8149</v>
      </c>
      <c r="D1727" s="176" t="s">
        <v>8144</v>
      </c>
      <c r="E1727" s="176" t="s">
        <v>8144</v>
      </c>
      <c r="F1727" s="176" t="s">
        <v>8149</v>
      </c>
      <c r="G1727" s="177"/>
      <c r="H1727" s="177"/>
      <c r="I1727" s="176" t="s">
        <v>8137</v>
      </c>
      <c r="J1727" s="178">
        <v>92.079207920792072</v>
      </c>
      <c r="K1727" s="55">
        <v>13</v>
      </c>
      <c r="L1727" s="176" t="s">
        <v>8138</v>
      </c>
      <c r="M1727" s="176" t="s">
        <v>3186</v>
      </c>
      <c r="N1727" s="176" t="s">
        <v>3160</v>
      </c>
      <c r="O1727" s="56">
        <v>2</v>
      </c>
      <c r="P1727" s="176" t="s">
        <v>8139</v>
      </c>
    </row>
    <row r="1728" spans="1:16" ht="20.100000000000001" customHeight="1" x14ac:dyDescent="0.25">
      <c r="A1728" s="175">
        <v>1724</v>
      </c>
      <c r="B1728" s="176" t="s">
        <v>8134</v>
      </c>
      <c r="C1728" s="176" t="s">
        <v>8149</v>
      </c>
      <c r="D1728" s="176" t="s">
        <v>8144</v>
      </c>
      <c r="E1728" s="176" t="s">
        <v>8144</v>
      </c>
      <c r="F1728" s="176" t="s">
        <v>8149</v>
      </c>
      <c r="G1728" s="177"/>
      <c r="H1728" s="177"/>
      <c r="I1728" s="176" t="s">
        <v>8137</v>
      </c>
      <c r="J1728" s="178">
        <v>98.019801980198025</v>
      </c>
      <c r="K1728" s="55">
        <v>13</v>
      </c>
      <c r="L1728" s="176" t="s">
        <v>8138</v>
      </c>
      <c r="M1728" s="176" t="s">
        <v>3186</v>
      </c>
      <c r="N1728" s="176" t="s">
        <v>3160</v>
      </c>
      <c r="O1728" s="56">
        <v>2</v>
      </c>
      <c r="P1728" s="176" t="s">
        <v>8139</v>
      </c>
    </row>
    <row r="1729" spans="1:16" ht="20.100000000000001" customHeight="1" x14ac:dyDescent="0.25">
      <c r="A1729" s="175">
        <v>1725</v>
      </c>
      <c r="B1729" s="176" t="s">
        <v>8134</v>
      </c>
      <c r="C1729" s="176" t="s">
        <v>8149</v>
      </c>
      <c r="D1729" s="176" t="s">
        <v>8144</v>
      </c>
      <c r="E1729" s="176" t="s">
        <v>8144</v>
      </c>
      <c r="F1729" s="176" t="s">
        <v>8149</v>
      </c>
      <c r="G1729" s="177"/>
      <c r="H1729" s="177"/>
      <c r="I1729" s="176" t="s">
        <v>8137</v>
      </c>
      <c r="J1729" s="178">
        <v>95.049504950495049</v>
      </c>
      <c r="K1729" s="55">
        <v>13</v>
      </c>
      <c r="L1729" s="176" t="s">
        <v>8138</v>
      </c>
      <c r="M1729" s="176" t="s">
        <v>3186</v>
      </c>
      <c r="N1729" s="176" t="s">
        <v>3160</v>
      </c>
      <c r="O1729" s="56">
        <v>2</v>
      </c>
      <c r="P1729" s="176" t="s">
        <v>8139</v>
      </c>
    </row>
    <row r="1730" spans="1:16" ht="20.100000000000001" customHeight="1" x14ac:dyDescent="0.25">
      <c r="A1730" s="175">
        <v>1726</v>
      </c>
      <c r="B1730" s="176" t="s">
        <v>8134</v>
      </c>
      <c r="C1730" s="176" t="s">
        <v>8149</v>
      </c>
      <c r="D1730" s="176" t="s">
        <v>8144</v>
      </c>
      <c r="E1730" s="176" t="s">
        <v>8144</v>
      </c>
      <c r="F1730" s="176" t="s">
        <v>8149</v>
      </c>
      <c r="G1730" s="177"/>
      <c r="H1730" s="177"/>
      <c r="I1730" s="176" t="s">
        <v>8137</v>
      </c>
      <c r="J1730" s="178">
        <v>96.039603960396036</v>
      </c>
      <c r="K1730" s="55">
        <v>13</v>
      </c>
      <c r="L1730" s="176" t="s">
        <v>8138</v>
      </c>
      <c r="M1730" s="176" t="s">
        <v>3186</v>
      </c>
      <c r="N1730" s="176" t="s">
        <v>3160</v>
      </c>
      <c r="O1730" s="56">
        <v>2</v>
      </c>
      <c r="P1730" s="176" t="s">
        <v>8139</v>
      </c>
    </row>
    <row r="1731" spans="1:16" ht="20.100000000000001" customHeight="1" x14ac:dyDescent="0.25">
      <c r="A1731" s="175">
        <v>1727</v>
      </c>
      <c r="B1731" s="176" t="s">
        <v>8134</v>
      </c>
      <c r="C1731" s="176" t="s">
        <v>8149</v>
      </c>
      <c r="D1731" s="176" t="s">
        <v>8144</v>
      </c>
      <c r="E1731" s="176" t="s">
        <v>8144</v>
      </c>
      <c r="F1731" s="176" t="s">
        <v>8149</v>
      </c>
      <c r="G1731" s="177"/>
      <c r="H1731" s="177"/>
      <c r="I1731" s="176" t="s">
        <v>8137</v>
      </c>
      <c r="J1731" s="178">
        <v>112.87128712871286</v>
      </c>
      <c r="K1731" s="55">
        <v>13</v>
      </c>
      <c r="L1731" s="176" t="s">
        <v>8138</v>
      </c>
      <c r="M1731" s="176" t="s">
        <v>3186</v>
      </c>
      <c r="N1731" s="176" t="s">
        <v>3160</v>
      </c>
      <c r="O1731" s="56">
        <v>2</v>
      </c>
      <c r="P1731" s="176" t="s">
        <v>8139</v>
      </c>
    </row>
    <row r="1732" spans="1:16" ht="20.100000000000001" customHeight="1" x14ac:dyDescent="0.25">
      <c r="A1732" s="175">
        <v>1728</v>
      </c>
      <c r="B1732" s="176" t="s">
        <v>8134</v>
      </c>
      <c r="C1732" s="176" t="s">
        <v>8149</v>
      </c>
      <c r="D1732" s="176" t="s">
        <v>8144</v>
      </c>
      <c r="E1732" s="176" t="s">
        <v>8144</v>
      </c>
      <c r="F1732" s="176" t="s">
        <v>8149</v>
      </c>
      <c r="G1732" s="177"/>
      <c r="H1732" s="177"/>
      <c r="I1732" s="176" t="s">
        <v>8137</v>
      </c>
      <c r="J1732" s="178">
        <v>105.94059405940594</v>
      </c>
      <c r="K1732" s="55">
        <v>13</v>
      </c>
      <c r="L1732" s="176" t="s">
        <v>8138</v>
      </c>
      <c r="M1732" s="176" t="s">
        <v>3186</v>
      </c>
      <c r="N1732" s="176" t="s">
        <v>3160</v>
      </c>
      <c r="O1732" s="56">
        <v>2</v>
      </c>
      <c r="P1732" s="176" t="s">
        <v>8139</v>
      </c>
    </row>
    <row r="1733" spans="1:16" ht="20.100000000000001" customHeight="1" x14ac:dyDescent="0.25">
      <c r="A1733" s="175">
        <v>1729</v>
      </c>
      <c r="B1733" s="176" t="s">
        <v>8134</v>
      </c>
      <c r="C1733" s="176" t="s">
        <v>8149</v>
      </c>
      <c r="D1733" s="176" t="s">
        <v>8144</v>
      </c>
      <c r="E1733" s="176" t="s">
        <v>8144</v>
      </c>
      <c r="F1733" s="176" t="s">
        <v>8149</v>
      </c>
      <c r="G1733" s="177"/>
      <c r="H1733" s="177"/>
      <c r="I1733" s="176" t="s">
        <v>8137</v>
      </c>
      <c r="J1733" s="178">
        <v>80.198019801980195</v>
      </c>
      <c r="K1733" s="55">
        <v>13</v>
      </c>
      <c r="L1733" s="176" t="s">
        <v>8138</v>
      </c>
      <c r="M1733" s="176" t="s">
        <v>3186</v>
      </c>
      <c r="N1733" s="176" t="s">
        <v>3160</v>
      </c>
      <c r="O1733" s="56">
        <v>2</v>
      </c>
      <c r="P1733" s="176" t="s">
        <v>8139</v>
      </c>
    </row>
    <row r="1734" spans="1:16" ht="20.100000000000001" customHeight="1" x14ac:dyDescent="0.25">
      <c r="A1734" s="175">
        <v>1730</v>
      </c>
      <c r="B1734" s="176" t="s">
        <v>8134</v>
      </c>
      <c r="C1734" s="176" t="s">
        <v>8149</v>
      </c>
      <c r="D1734" s="176" t="s">
        <v>8144</v>
      </c>
      <c r="E1734" s="176" t="s">
        <v>8144</v>
      </c>
      <c r="F1734" s="176" t="s">
        <v>8149</v>
      </c>
      <c r="G1734" s="177"/>
      <c r="H1734" s="177"/>
      <c r="I1734" s="176" t="s">
        <v>8137</v>
      </c>
      <c r="J1734" s="178">
        <v>100.99009900990099</v>
      </c>
      <c r="K1734" s="55">
        <v>13</v>
      </c>
      <c r="L1734" s="176" t="s">
        <v>8138</v>
      </c>
      <c r="M1734" s="176" t="s">
        <v>3186</v>
      </c>
      <c r="N1734" s="176" t="s">
        <v>3160</v>
      </c>
      <c r="O1734" s="56">
        <v>3</v>
      </c>
      <c r="P1734" s="176" t="s">
        <v>8139</v>
      </c>
    </row>
    <row r="1735" spans="1:16" ht="20.100000000000001" customHeight="1" x14ac:dyDescent="0.25">
      <c r="A1735" s="175">
        <v>1731</v>
      </c>
      <c r="B1735" s="176" t="s">
        <v>8134</v>
      </c>
      <c r="C1735" s="176" t="s">
        <v>8149</v>
      </c>
      <c r="D1735" s="176" t="s">
        <v>8144</v>
      </c>
      <c r="E1735" s="176" t="s">
        <v>8144</v>
      </c>
      <c r="F1735" s="176" t="s">
        <v>8149</v>
      </c>
      <c r="G1735" s="177"/>
      <c r="H1735" s="177"/>
      <c r="I1735" s="176" t="s">
        <v>8137</v>
      </c>
      <c r="J1735" s="178">
        <v>97.029702970297024</v>
      </c>
      <c r="K1735" s="55">
        <v>13</v>
      </c>
      <c r="L1735" s="176" t="s">
        <v>8138</v>
      </c>
      <c r="M1735" s="176" t="s">
        <v>3186</v>
      </c>
      <c r="N1735" s="176" t="s">
        <v>3160</v>
      </c>
      <c r="O1735" s="56">
        <v>2</v>
      </c>
      <c r="P1735" s="176" t="s">
        <v>8139</v>
      </c>
    </row>
    <row r="1736" spans="1:16" ht="20.100000000000001" customHeight="1" x14ac:dyDescent="0.25">
      <c r="A1736" s="175">
        <v>1732</v>
      </c>
      <c r="B1736" s="176" t="s">
        <v>8134</v>
      </c>
      <c r="C1736" s="176" t="s">
        <v>8149</v>
      </c>
      <c r="D1736" s="176" t="s">
        <v>8144</v>
      </c>
      <c r="E1736" s="176" t="s">
        <v>8144</v>
      </c>
      <c r="F1736" s="176" t="s">
        <v>8149</v>
      </c>
      <c r="G1736" s="177"/>
      <c r="H1736" s="177"/>
      <c r="I1736" s="176" t="s">
        <v>8137</v>
      </c>
      <c r="J1736" s="178">
        <v>90.099009900990097</v>
      </c>
      <c r="K1736" s="55">
        <v>13</v>
      </c>
      <c r="L1736" s="176" t="s">
        <v>8138</v>
      </c>
      <c r="M1736" s="176" t="s">
        <v>3186</v>
      </c>
      <c r="N1736" s="176" t="s">
        <v>3160</v>
      </c>
      <c r="O1736" s="56">
        <v>2</v>
      </c>
      <c r="P1736" s="176" t="s">
        <v>8139</v>
      </c>
    </row>
    <row r="1737" spans="1:16" ht="20.100000000000001" customHeight="1" x14ac:dyDescent="0.25">
      <c r="A1737" s="175">
        <v>1733</v>
      </c>
      <c r="B1737" s="176" t="s">
        <v>8134</v>
      </c>
      <c r="C1737" s="176" t="s">
        <v>8149</v>
      </c>
      <c r="D1737" s="176" t="s">
        <v>8144</v>
      </c>
      <c r="E1737" s="176" t="s">
        <v>8144</v>
      </c>
      <c r="F1737" s="176" t="s">
        <v>8149</v>
      </c>
      <c r="G1737" s="177"/>
      <c r="H1737" s="177"/>
      <c r="I1737" s="176" t="s">
        <v>8137</v>
      </c>
      <c r="J1737" s="178">
        <v>105.94059405940594</v>
      </c>
      <c r="K1737" s="55">
        <v>13</v>
      </c>
      <c r="L1737" s="176" t="s">
        <v>8138</v>
      </c>
      <c r="M1737" s="176" t="s">
        <v>3186</v>
      </c>
      <c r="N1737" s="176" t="s">
        <v>3160</v>
      </c>
      <c r="O1737" s="56">
        <v>2</v>
      </c>
      <c r="P1737" s="176" t="s">
        <v>8139</v>
      </c>
    </row>
    <row r="1738" spans="1:16" ht="20.100000000000001" customHeight="1" x14ac:dyDescent="0.25">
      <c r="A1738" s="175">
        <v>1734</v>
      </c>
      <c r="B1738" s="176" t="s">
        <v>8134</v>
      </c>
      <c r="C1738" s="176" t="s">
        <v>8149</v>
      </c>
      <c r="D1738" s="176" t="s">
        <v>8144</v>
      </c>
      <c r="E1738" s="176" t="s">
        <v>8144</v>
      </c>
      <c r="F1738" s="176" t="s">
        <v>8149</v>
      </c>
      <c r="G1738" s="177"/>
      <c r="H1738" s="177"/>
      <c r="I1738" s="176" t="s">
        <v>8137</v>
      </c>
      <c r="J1738" s="178">
        <v>91.089108910891085</v>
      </c>
      <c r="K1738" s="55">
        <v>13</v>
      </c>
      <c r="L1738" s="176" t="s">
        <v>8138</v>
      </c>
      <c r="M1738" s="176" t="s">
        <v>3186</v>
      </c>
      <c r="N1738" s="176" t="s">
        <v>3160</v>
      </c>
      <c r="O1738" s="56">
        <v>2</v>
      </c>
      <c r="P1738" s="176" t="s">
        <v>8139</v>
      </c>
    </row>
    <row r="1739" spans="1:16" ht="20.100000000000001" customHeight="1" x14ac:dyDescent="0.25">
      <c r="A1739" s="175">
        <v>1735</v>
      </c>
      <c r="B1739" s="176" t="s">
        <v>8134</v>
      </c>
      <c r="C1739" s="176" t="s">
        <v>8149</v>
      </c>
      <c r="D1739" s="176" t="s">
        <v>8144</v>
      </c>
      <c r="E1739" s="176" t="s">
        <v>8144</v>
      </c>
      <c r="F1739" s="176" t="s">
        <v>8149</v>
      </c>
      <c r="G1739" s="177"/>
      <c r="H1739" s="177"/>
      <c r="I1739" s="176" t="s">
        <v>8137</v>
      </c>
      <c r="J1739" s="178">
        <v>91.089108910891085</v>
      </c>
      <c r="K1739" s="55">
        <v>13</v>
      </c>
      <c r="L1739" s="176" t="s">
        <v>8138</v>
      </c>
      <c r="M1739" s="176" t="s">
        <v>3186</v>
      </c>
      <c r="N1739" s="176" t="s">
        <v>3160</v>
      </c>
      <c r="O1739" s="56">
        <v>2</v>
      </c>
      <c r="P1739" s="176" t="s">
        <v>8139</v>
      </c>
    </row>
    <row r="1740" spans="1:16" ht="20.100000000000001" customHeight="1" x14ac:dyDescent="0.25">
      <c r="A1740" s="175">
        <v>1736</v>
      </c>
      <c r="B1740" s="176" t="s">
        <v>8134</v>
      </c>
      <c r="C1740" s="176" t="s">
        <v>8149</v>
      </c>
      <c r="D1740" s="176" t="s">
        <v>8144</v>
      </c>
      <c r="E1740" s="176" t="s">
        <v>8144</v>
      </c>
      <c r="F1740" s="176" t="s">
        <v>8149</v>
      </c>
      <c r="G1740" s="177"/>
      <c r="H1740" s="177"/>
      <c r="I1740" s="176" t="s">
        <v>8137</v>
      </c>
      <c r="J1740" s="178">
        <v>107.92079207920791</v>
      </c>
      <c r="K1740" s="55">
        <v>13</v>
      </c>
      <c r="L1740" s="176" t="s">
        <v>8138</v>
      </c>
      <c r="M1740" s="176" t="s">
        <v>3186</v>
      </c>
      <c r="N1740" s="176" t="s">
        <v>3160</v>
      </c>
      <c r="O1740" s="56">
        <v>2</v>
      </c>
      <c r="P1740" s="176" t="s">
        <v>8139</v>
      </c>
    </row>
    <row r="1741" spans="1:16" ht="20.100000000000001" customHeight="1" x14ac:dyDescent="0.25">
      <c r="A1741" s="175">
        <v>1737</v>
      </c>
      <c r="B1741" s="176" t="s">
        <v>8134</v>
      </c>
      <c r="C1741" s="176" t="s">
        <v>8149</v>
      </c>
      <c r="D1741" s="176" t="s">
        <v>8144</v>
      </c>
      <c r="E1741" s="176" t="s">
        <v>8144</v>
      </c>
      <c r="F1741" s="176" t="s">
        <v>8149</v>
      </c>
      <c r="G1741" s="177"/>
      <c r="H1741" s="177"/>
      <c r="I1741" s="176" t="s">
        <v>8137</v>
      </c>
      <c r="J1741" s="178">
        <v>92.079207920792072</v>
      </c>
      <c r="K1741" s="55">
        <v>13</v>
      </c>
      <c r="L1741" s="176" t="s">
        <v>8138</v>
      </c>
      <c r="M1741" s="176" t="s">
        <v>3186</v>
      </c>
      <c r="N1741" s="176" t="s">
        <v>3160</v>
      </c>
      <c r="O1741" s="56">
        <v>2</v>
      </c>
      <c r="P1741" s="176" t="s">
        <v>8139</v>
      </c>
    </row>
    <row r="1742" spans="1:16" ht="20.100000000000001" customHeight="1" x14ac:dyDescent="0.25">
      <c r="A1742" s="175">
        <v>1738</v>
      </c>
      <c r="B1742" s="176" t="s">
        <v>8134</v>
      </c>
      <c r="C1742" s="176" t="s">
        <v>8149</v>
      </c>
      <c r="D1742" s="176" t="s">
        <v>8144</v>
      </c>
      <c r="E1742" s="176" t="s">
        <v>8144</v>
      </c>
      <c r="F1742" s="176" t="s">
        <v>8149</v>
      </c>
      <c r="G1742" s="177"/>
      <c r="H1742" s="177"/>
      <c r="I1742" s="176" t="s">
        <v>8137</v>
      </c>
      <c r="J1742" s="178">
        <v>103.96039603960396</v>
      </c>
      <c r="K1742" s="55">
        <v>13</v>
      </c>
      <c r="L1742" s="176" t="s">
        <v>8138</v>
      </c>
      <c r="M1742" s="176" t="s">
        <v>3186</v>
      </c>
      <c r="N1742" s="176" t="s">
        <v>3160</v>
      </c>
      <c r="O1742" s="56">
        <v>2</v>
      </c>
      <c r="P1742" s="176" t="s">
        <v>8139</v>
      </c>
    </row>
    <row r="1743" spans="1:16" ht="20.100000000000001" customHeight="1" x14ac:dyDescent="0.25">
      <c r="A1743" s="175">
        <v>1739</v>
      </c>
      <c r="B1743" s="176" t="s">
        <v>8134</v>
      </c>
      <c r="C1743" s="176" t="s">
        <v>8149</v>
      </c>
      <c r="D1743" s="176" t="s">
        <v>8144</v>
      </c>
      <c r="E1743" s="176" t="s">
        <v>8144</v>
      </c>
      <c r="F1743" s="176" t="s">
        <v>8149</v>
      </c>
      <c r="G1743" s="177"/>
      <c r="H1743" s="177"/>
      <c r="I1743" s="176" t="s">
        <v>8137</v>
      </c>
      <c r="J1743" s="178">
        <v>104.95049504950495</v>
      </c>
      <c r="K1743" s="55">
        <v>13</v>
      </c>
      <c r="L1743" s="176" t="s">
        <v>8138</v>
      </c>
      <c r="M1743" s="176" t="s">
        <v>3186</v>
      </c>
      <c r="N1743" s="176" t="s">
        <v>3160</v>
      </c>
      <c r="O1743" s="56">
        <v>2</v>
      </c>
      <c r="P1743" s="176" t="s">
        <v>8139</v>
      </c>
    </row>
    <row r="1744" spans="1:16" ht="20.100000000000001" customHeight="1" x14ac:dyDescent="0.25">
      <c r="A1744" s="175">
        <v>1740</v>
      </c>
      <c r="B1744" s="176" t="s">
        <v>8134</v>
      </c>
      <c r="C1744" s="176" t="s">
        <v>8149</v>
      </c>
      <c r="D1744" s="176" t="s">
        <v>8144</v>
      </c>
      <c r="E1744" s="176" t="s">
        <v>8144</v>
      </c>
      <c r="F1744" s="176" t="s">
        <v>8149</v>
      </c>
      <c r="G1744" s="177"/>
      <c r="H1744" s="177"/>
      <c r="I1744" s="176" t="s">
        <v>8137</v>
      </c>
      <c r="J1744" s="178">
        <v>99.009900990099013</v>
      </c>
      <c r="K1744" s="55">
        <v>13</v>
      </c>
      <c r="L1744" s="176" t="s">
        <v>8138</v>
      </c>
      <c r="M1744" s="176" t="s">
        <v>3186</v>
      </c>
      <c r="N1744" s="176" t="s">
        <v>3160</v>
      </c>
      <c r="O1744" s="56">
        <v>2</v>
      </c>
      <c r="P1744" s="176" t="s">
        <v>8139</v>
      </c>
    </row>
    <row r="1745" spans="1:16" ht="20.100000000000001" customHeight="1" x14ac:dyDescent="0.25">
      <c r="A1745" s="175">
        <v>1741</v>
      </c>
      <c r="B1745" s="176" t="s">
        <v>8134</v>
      </c>
      <c r="C1745" s="176" t="s">
        <v>8149</v>
      </c>
      <c r="D1745" s="176" t="s">
        <v>8144</v>
      </c>
      <c r="E1745" s="176" t="s">
        <v>8144</v>
      </c>
      <c r="F1745" s="176" t="s">
        <v>8149</v>
      </c>
      <c r="G1745" s="177"/>
      <c r="H1745" s="177"/>
      <c r="I1745" s="176" t="s">
        <v>8137</v>
      </c>
      <c r="J1745" s="178">
        <v>80.198019801980195</v>
      </c>
      <c r="K1745" s="55">
        <v>13</v>
      </c>
      <c r="L1745" s="176" t="s">
        <v>8138</v>
      </c>
      <c r="M1745" s="176" t="s">
        <v>3186</v>
      </c>
      <c r="N1745" s="176" t="s">
        <v>3160</v>
      </c>
      <c r="O1745" s="56">
        <v>2</v>
      </c>
      <c r="P1745" s="176" t="s">
        <v>8139</v>
      </c>
    </row>
    <row r="1746" spans="1:16" ht="20.100000000000001" customHeight="1" x14ac:dyDescent="0.25">
      <c r="A1746" s="175">
        <v>1742</v>
      </c>
      <c r="B1746" s="176" t="s">
        <v>8134</v>
      </c>
      <c r="C1746" s="176" t="s">
        <v>8149</v>
      </c>
      <c r="D1746" s="176" t="s">
        <v>8144</v>
      </c>
      <c r="E1746" s="176" t="s">
        <v>8144</v>
      </c>
      <c r="F1746" s="176" t="s">
        <v>8149</v>
      </c>
      <c r="G1746" s="177"/>
      <c r="H1746" s="177"/>
      <c r="I1746" s="176" t="s">
        <v>8137</v>
      </c>
      <c r="J1746" s="178">
        <v>113.86138613861387</v>
      </c>
      <c r="K1746" s="55">
        <v>13</v>
      </c>
      <c r="L1746" s="176" t="s">
        <v>8138</v>
      </c>
      <c r="M1746" s="176" t="s">
        <v>3186</v>
      </c>
      <c r="N1746" s="176" t="s">
        <v>3160</v>
      </c>
      <c r="O1746" s="56">
        <v>2</v>
      </c>
      <c r="P1746" s="176" t="s">
        <v>8139</v>
      </c>
    </row>
    <row r="1747" spans="1:16" ht="20.100000000000001" customHeight="1" x14ac:dyDescent="0.25">
      <c r="A1747" s="175">
        <v>1743</v>
      </c>
      <c r="B1747" s="176" t="s">
        <v>8134</v>
      </c>
      <c r="C1747" s="176" t="s">
        <v>8149</v>
      </c>
      <c r="D1747" s="176" t="s">
        <v>8144</v>
      </c>
      <c r="E1747" s="176" t="s">
        <v>8144</v>
      </c>
      <c r="F1747" s="176" t="s">
        <v>8149</v>
      </c>
      <c r="G1747" s="177"/>
      <c r="H1747" s="177"/>
      <c r="I1747" s="176" t="s">
        <v>8137</v>
      </c>
      <c r="J1747" s="178">
        <v>101.98019801980197</v>
      </c>
      <c r="K1747" s="55">
        <v>13</v>
      </c>
      <c r="L1747" s="176" t="s">
        <v>8138</v>
      </c>
      <c r="M1747" s="176" t="s">
        <v>3186</v>
      </c>
      <c r="N1747" s="176" t="s">
        <v>3160</v>
      </c>
      <c r="O1747" s="56">
        <v>2</v>
      </c>
      <c r="P1747" s="176" t="s">
        <v>8139</v>
      </c>
    </row>
    <row r="1748" spans="1:16" ht="20.100000000000001" customHeight="1" x14ac:dyDescent="0.25">
      <c r="A1748" s="175">
        <v>1744</v>
      </c>
      <c r="B1748" s="176" t="s">
        <v>8134</v>
      </c>
      <c r="C1748" s="176" t="s">
        <v>8149</v>
      </c>
      <c r="D1748" s="176" t="s">
        <v>8144</v>
      </c>
      <c r="E1748" s="176" t="s">
        <v>8144</v>
      </c>
      <c r="F1748" s="176" t="s">
        <v>8149</v>
      </c>
      <c r="G1748" s="177"/>
      <c r="H1748" s="177"/>
      <c r="I1748" s="176" t="s">
        <v>8137</v>
      </c>
      <c r="J1748" s="178">
        <v>91.089108910891085</v>
      </c>
      <c r="K1748" s="55">
        <v>13</v>
      </c>
      <c r="L1748" s="176" t="s">
        <v>8138</v>
      </c>
      <c r="M1748" s="176" t="s">
        <v>3186</v>
      </c>
      <c r="N1748" s="176" t="s">
        <v>3160</v>
      </c>
      <c r="O1748" s="56">
        <v>2</v>
      </c>
      <c r="P1748" s="176" t="s">
        <v>8139</v>
      </c>
    </row>
    <row r="1749" spans="1:16" ht="20.100000000000001" customHeight="1" x14ac:dyDescent="0.25">
      <c r="A1749" s="175">
        <v>1745</v>
      </c>
      <c r="B1749" s="176" t="s">
        <v>8134</v>
      </c>
      <c r="C1749" s="176" t="s">
        <v>8149</v>
      </c>
      <c r="D1749" s="176" t="s">
        <v>8144</v>
      </c>
      <c r="E1749" s="176" t="s">
        <v>8144</v>
      </c>
      <c r="F1749" s="176" t="s">
        <v>8149</v>
      </c>
      <c r="G1749" s="177"/>
      <c r="H1749" s="177"/>
      <c r="I1749" s="176" t="s">
        <v>8137</v>
      </c>
      <c r="J1749" s="178">
        <v>101.98019801980197</v>
      </c>
      <c r="K1749" s="55">
        <v>13</v>
      </c>
      <c r="L1749" s="176" t="s">
        <v>8138</v>
      </c>
      <c r="M1749" s="176" t="s">
        <v>3186</v>
      </c>
      <c r="N1749" s="176" t="s">
        <v>3160</v>
      </c>
      <c r="O1749" s="56">
        <v>2</v>
      </c>
      <c r="P1749" s="176" t="s">
        <v>8139</v>
      </c>
    </row>
    <row r="1750" spans="1:16" ht="20.100000000000001" customHeight="1" x14ac:dyDescent="0.25">
      <c r="A1750" s="175">
        <v>1746</v>
      </c>
      <c r="B1750" s="176" t="s">
        <v>8134</v>
      </c>
      <c r="C1750" s="176" t="s">
        <v>8149</v>
      </c>
      <c r="D1750" s="176" t="s">
        <v>8144</v>
      </c>
      <c r="E1750" s="176" t="s">
        <v>8144</v>
      </c>
      <c r="F1750" s="176" t="s">
        <v>8149</v>
      </c>
      <c r="G1750" s="177"/>
      <c r="H1750" s="177"/>
      <c r="I1750" s="176" t="s">
        <v>8137</v>
      </c>
      <c r="J1750" s="178">
        <v>99.009900990099013</v>
      </c>
      <c r="K1750" s="55">
        <v>13</v>
      </c>
      <c r="L1750" s="176" t="s">
        <v>8138</v>
      </c>
      <c r="M1750" s="176" t="s">
        <v>3186</v>
      </c>
      <c r="N1750" s="176" t="s">
        <v>3160</v>
      </c>
      <c r="O1750" s="56">
        <v>2</v>
      </c>
      <c r="P1750" s="176" t="s">
        <v>8139</v>
      </c>
    </row>
    <row r="1751" spans="1:16" ht="20.100000000000001" customHeight="1" x14ac:dyDescent="0.25">
      <c r="A1751" s="175">
        <v>1747</v>
      </c>
      <c r="B1751" s="176" t="s">
        <v>8134</v>
      </c>
      <c r="C1751" s="176" t="s">
        <v>8149</v>
      </c>
      <c r="D1751" s="176" t="s">
        <v>8144</v>
      </c>
      <c r="E1751" s="176" t="s">
        <v>8144</v>
      </c>
      <c r="F1751" s="176" t="s">
        <v>8149</v>
      </c>
      <c r="G1751" s="177"/>
      <c r="H1751" s="177"/>
      <c r="I1751" s="176" t="s">
        <v>8137</v>
      </c>
      <c r="J1751" s="178">
        <v>148.51485148514851</v>
      </c>
      <c r="K1751" s="55">
        <v>13</v>
      </c>
      <c r="L1751" s="176" t="s">
        <v>8138</v>
      </c>
      <c r="M1751" s="176" t="s">
        <v>3186</v>
      </c>
      <c r="N1751" s="176" t="s">
        <v>3160</v>
      </c>
      <c r="O1751" s="56">
        <v>2</v>
      </c>
      <c r="P1751" s="176" t="s">
        <v>8139</v>
      </c>
    </row>
    <row r="1752" spans="1:16" ht="20.100000000000001" customHeight="1" x14ac:dyDescent="0.25">
      <c r="A1752" s="175">
        <v>1748</v>
      </c>
      <c r="B1752" s="176" t="s">
        <v>8134</v>
      </c>
      <c r="C1752" s="176" t="s">
        <v>8149</v>
      </c>
      <c r="D1752" s="176" t="s">
        <v>8144</v>
      </c>
      <c r="E1752" s="176" t="s">
        <v>8144</v>
      </c>
      <c r="F1752" s="176" t="s">
        <v>8149</v>
      </c>
      <c r="G1752" s="177"/>
      <c r="H1752" s="177"/>
      <c r="I1752" s="176" t="s">
        <v>8137</v>
      </c>
      <c r="J1752" s="178">
        <v>33.663366336633665</v>
      </c>
      <c r="K1752" s="55">
        <v>13</v>
      </c>
      <c r="L1752" s="176" t="s">
        <v>8138</v>
      </c>
      <c r="M1752" s="176" t="s">
        <v>3186</v>
      </c>
      <c r="N1752" s="176" t="s">
        <v>3160</v>
      </c>
      <c r="O1752" s="56">
        <v>2</v>
      </c>
      <c r="P1752" s="176" t="s">
        <v>8139</v>
      </c>
    </row>
    <row r="1753" spans="1:16" ht="20.100000000000001" customHeight="1" x14ac:dyDescent="0.25">
      <c r="A1753" s="175">
        <v>1749</v>
      </c>
      <c r="B1753" s="176" t="s">
        <v>8134</v>
      </c>
      <c r="C1753" s="176" t="s">
        <v>8149</v>
      </c>
      <c r="D1753" s="176" t="s">
        <v>8144</v>
      </c>
      <c r="E1753" s="176" t="s">
        <v>8144</v>
      </c>
      <c r="F1753" s="176" t="s">
        <v>8149</v>
      </c>
      <c r="G1753" s="177"/>
      <c r="H1753" s="177"/>
      <c r="I1753" s="176" t="s">
        <v>8137</v>
      </c>
      <c r="J1753" s="178">
        <v>109.9009900990099</v>
      </c>
      <c r="K1753" s="55">
        <v>13</v>
      </c>
      <c r="L1753" s="176" t="s">
        <v>8138</v>
      </c>
      <c r="M1753" s="176" t="s">
        <v>3186</v>
      </c>
      <c r="N1753" s="176" t="s">
        <v>3160</v>
      </c>
      <c r="O1753" s="56">
        <v>2</v>
      </c>
      <c r="P1753" s="176" t="s">
        <v>8139</v>
      </c>
    </row>
    <row r="1754" spans="1:16" ht="20.100000000000001" customHeight="1" x14ac:dyDescent="0.25">
      <c r="A1754" s="175">
        <v>1750</v>
      </c>
      <c r="B1754" s="176" t="s">
        <v>8134</v>
      </c>
      <c r="C1754" s="176" t="s">
        <v>8149</v>
      </c>
      <c r="D1754" s="176" t="s">
        <v>8144</v>
      </c>
      <c r="E1754" s="176" t="s">
        <v>8144</v>
      </c>
      <c r="F1754" s="176" t="s">
        <v>8149</v>
      </c>
      <c r="G1754" s="177"/>
      <c r="H1754" s="177"/>
      <c r="I1754" s="176" t="s">
        <v>8137</v>
      </c>
      <c r="J1754" s="178">
        <v>96.039603960396036</v>
      </c>
      <c r="K1754" s="55">
        <v>13</v>
      </c>
      <c r="L1754" s="176" t="s">
        <v>8138</v>
      </c>
      <c r="M1754" s="176" t="s">
        <v>3186</v>
      </c>
      <c r="N1754" s="176" t="s">
        <v>3160</v>
      </c>
      <c r="O1754" s="56">
        <v>2</v>
      </c>
      <c r="P1754" s="176" t="s">
        <v>8139</v>
      </c>
    </row>
    <row r="1755" spans="1:16" ht="20.100000000000001" customHeight="1" x14ac:dyDescent="0.25">
      <c r="A1755" s="175">
        <v>1751</v>
      </c>
      <c r="B1755" s="176" t="s">
        <v>8134</v>
      </c>
      <c r="C1755" s="176" t="s">
        <v>8149</v>
      </c>
      <c r="D1755" s="176" t="s">
        <v>8144</v>
      </c>
      <c r="E1755" s="176" t="s">
        <v>8144</v>
      </c>
      <c r="F1755" s="176" t="s">
        <v>8149</v>
      </c>
      <c r="G1755" s="177"/>
      <c r="H1755" s="177"/>
      <c r="I1755" s="176" t="s">
        <v>8137</v>
      </c>
      <c r="J1755" s="178">
        <v>95.049504950495049</v>
      </c>
      <c r="K1755" s="55">
        <v>13</v>
      </c>
      <c r="L1755" s="176" t="s">
        <v>8138</v>
      </c>
      <c r="M1755" s="176" t="s">
        <v>3186</v>
      </c>
      <c r="N1755" s="176" t="s">
        <v>3160</v>
      </c>
      <c r="O1755" s="56">
        <v>2</v>
      </c>
      <c r="P1755" s="176" t="s">
        <v>8139</v>
      </c>
    </row>
    <row r="1756" spans="1:16" ht="20.100000000000001" customHeight="1" x14ac:dyDescent="0.25">
      <c r="A1756" s="175">
        <v>1752</v>
      </c>
      <c r="B1756" s="176" t="s">
        <v>8134</v>
      </c>
      <c r="C1756" s="176" t="s">
        <v>8149</v>
      </c>
      <c r="D1756" s="176" t="s">
        <v>8144</v>
      </c>
      <c r="E1756" s="176" t="s">
        <v>8144</v>
      </c>
      <c r="F1756" s="176" t="s">
        <v>8149</v>
      </c>
      <c r="G1756" s="177"/>
      <c r="H1756" s="177"/>
      <c r="I1756" s="176" t="s">
        <v>8137</v>
      </c>
      <c r="J1756" s="178">
        <v>96.039603960396036</v>
      </c>
      <c r="K1756" s="55">
        <v>13</v>
      </c>
      <c r="L1756" s="176" t="s">
        <v>8138</v>
      </c>
      <c r="M1756" s="176" t="s">
        <v>3186</v>
      </c>
      <c r="N1756" s="176" t="s">
        <v>3160</v>
      </c>
      <c r="O1756" s="56">
        <v>2</v>
      </c>
      <c r="P1756" s="176" t="s">
        <v>8139</v>
      </c>
    </row>
    <row r="1757" spans="1:16" ht="20.100000000000001" customHeight="1" x14ac:dyDescent="0.25">
      <c r="A1757" s="175">
        <v>1753</v>
      </c>
      <c r="B1757" s="176" t="s">
        <v>8134</v>
      </c>
      <c r="C1757" s="176" t="s">
        <v>8149</v>
      </c>
      <c r="D1757" s="176" t="s">
        <v>8144</v>
      </c>
      <c r="E1757" s="176" t="s">
        <v>8144</v>
      </c>
      <c r="F1757" s="176" t="s">
        <v>8149</v>
      </c>
      <c r="G1757" s="177"/>
      <c r="H1757" s="177"/>
      <c r="I1757" s="176" t="s">
        <v>8137</v>
      </c>
      <c r="J1757" s="178">
        <v>168.31683168316832</v>
      </c>
      <c r="K1757" s="55">
        <v>13</v>
      </c>
      <c r="L1757" s="176" t="s">
        <v>8138</v>
      </c>
      <c r="M1757" s="176" t="s">
        <v>3186</v>
      </c>
      <c r="N1757" s="176" t="s">
        <v>3160</v>
      </c>
      <c r="O1757" s="56">
        <v>2</v>
      </c>
      <c r="P1757" s="176" t="s">
        <v>8139</v>
      </c>
    </row>
    <row r="1758" spans="1:16" ht="20.100000000000001" customHeight="1" x14ac:dyDescent="0.25">
      <c r="A1758" s="175">
        <v>1754</v>
      </c>
      <c r="B1758" s="176" t="s">
        <v>8134</v>
      </c>
      <c r="C1758" s="176" t="s">
        <v>8149</v>
      </c>
      <c r="D1758" s="176" t="s">
        <v>8144</v>
      </c>
      <c r="E1758" s="176" t="s">
        <v>8144</v>
      </c>
      <c r="F1758" s="176" t="s">
        <v>8149</v>
      </c>
      <c r="G1758" s="177"/>
      <c r="H1758" s="177"/>
      <c r="I1758" s="176" t="s">
        <v>8137</v>
      </c>
      <c r="J1758" s="178">
        <v>45.544554455445542</v>
      </c>
      <c r="K1758" s="55">
        <v>13</v>
      </c>
      <c r="L1758" s="176" t="s">
        <v>8138</v>
      </c>
      <c r="M1758" s="176" t="s">
        <v>3186</v>
      </c>
      <c r="N1758" s="176" t="s">
        <v>3160</v>
      </c>
      <c r="O1758" s="56">
        <v>2</v>
      </c>
      <c r="P1758" s="176" t="s">
        <v>8139</v>
      </c>
    </row>
    <row r="1759" spans="1:16" ht="20.100000000000001" customHeight="1" x14ac:dyDescent="0.25">
      <c r="A1759" s="175">
        <v>1755</v>
      </c>
      <c r="B1759" s="176" t="s">
        <v>8134</v>
      </c>
      <c r="C1759" s="176" t="s">
        <v>8149</v>
      </c>
      <c r="D1759" s="176" t="s">
        <v>8144</v>
      </c>
      <c r="E1759" s="176" t="s">
        <v>8144</v>
      </c>
      <c r="F1759" s="176" t="s">
        <v>8149</v>
      </c>
      <c r="G1759" s="177"/>
      <c r="H1759" s="177"/>
      <c r="I1759" s="176" t="s">
        <v>8137</v>
      </c>
      <c r="J1759" s="178">
        <v>96.039603960396036</v>
      </c>
      <c r="K1759" s="55">
        <v>13</v>
      </c>
      <c r="L1759" s="176" t="s">
        <v>8138</v>
      </c>
      <c r="M1759" s="176" t="s">
        <v>3186</v>
      </c>
      <c r="N1759" s="176" t="s">
        <v>3160</v>
      </c>
      <c r="O1759" s="56">
        <v>2</v>
      </c>
      <c r="P1759" s="176" t="s">
        <v>8139</v>
      </c>
    </row>
    <row r="1760" spans="1:16" ht="20.100000000000001" customHeight="1" x14ac:dyDescent="0.25">
      <c r="A1760" s="175">
        <v>1756</v>
      </c>
      <c r="B1760" s="176" t="s">
        <v>8134</v>
      </c>
      <c r="C1760" s="176" t="s">
        <v>8149</v>
      </c>
      <c r="D1760" s="176" t="s">
        <v>8144</v>
      </c>
      <c r="E1760" s="176" t="s">
        <v>8144</v>
      </c>
      <c r="F1760" s="176" t="s">
        <v>8149</v>
      </c>
      <c r="G1760" s="177"/>
      <c r="H1760" s="177"/>
      <c r="I1760" s="176" t="s">
        <v>8137</v>
      </c>
      <c r="J1760" s="178">
        <v>124.75247524752476</v>
      </c>
      <c r="K1760" s="55">
        <v>13</v>
      </c>
      <c r="L1760" s="176" t="s">
        <v>8138</v>
      </c>
      <c r="M1760" s="176" t="s">
        <v>3186</v>
      </c>
      <c r="N1760" s="176" t="s">
        <v>3160</v>
      </c>
      <c r="O1760" s="56">
        <v>2</v>
      </c>
      <c r="P1760" s="176" t="s">
        <v>8139</v>
      </c>
    </row>
    <row r="1761" spans="1:16" ht="20.100000000000001" customHeight="1" x14ac:dyDescent="0.25">
      <c r="A1761" s="175">
        <v>1757</v>
      </c>
      <c r="B1761" s="176" t="s">
        <v>8134</v>
      </c>
      <c r="C1761" s="176" t="s">
        <v>8149</v>
      </c>
      <c r="D1761" s="176" t="s">
        <v>8144</v>
      </c>
      <c r="E1761" s="176" t="s">
        <v>8144</v>
      </c>
      <c r="F1761" s="176" t="s">
        <v>8149</v>
      </c>
      <c r="G1761" s="177"/>
      <c r="H1761" s="177"/>
      <c r="I1761" s="176" t="s">
        <v>8137</v>
      </c>
      <c r="J1761" s="178">
        <v>69.306930693069305</v>
      </c>
      <c r="K1761" s="55">
        <v>13</v>
      </c>
      <c r="L1761" s="176" t="s">
        <v>8138</v>
      </c>
      <c r="M1761" s="176" t="s">
        <v>3186</v>
      </c>
      <c r="N1761" s="176" t="s">
        <v>3160</v>
      </c>
      <c r="O1761" s="56">
        <v>2</v>
      </c>
      <c r="P1761" s="176" t="s">
        <v>8139</v>
      </c>
    </row>
    <row r="1762" spans="1:16" ht="20.100000000000001" customHeight="1" x14ac:dyDescent="0.25">
      <c r="A1762" s="175">
        <v>1758</v>
      </c>
      <c r="B1762" s="176" t="s">
        <v>8134</v>
      </c>
      <c r="C1762" s="176" t="s">
        <v>8149</v>
      </c>
      <c r="D1762" s="176" t="s">
        <v>8144</v>
      </c>
      <c r="E1762" s="176" t="s">
        <v>8144</v>
      </c>
      <c r="F1762" s="176" t="s">
        <v>8149</v>
      </c>
      <c r="G1762" s="177"/>
      <c r="H1762" s="177"/>
      <c r="I1762" s="176" t="s">
        <v>8137</v>
      </c>
      <c r="J1762" s="178">
        <v>99.009900990099013</v>
      </c>
      <c r="K1762" s="55">
        <v>13</v>
      </c>
      <c r="L1762" s="176" t="s">
        <v>8138</v>
      </c>
      <c r="M1762" s="176" t="s">
        <v>3186</v>
      </c>
      <c r="N1762" s="176" t="s">
        <v>3160</v>
      </c>
      <c r="O1762" s="56">
        <v>2</v>
      </c>
      <c r="P1762" s="176" t="s">
        <v>8139</v>
      </c>
    </row>
    <row r="1763" spans="1:16" ht="20.100000000000001" customHeight="1" x14ac:dyDescent="0.25">
      <c r="A1763" s="175">
        <v>1759</v>
      </c>
      <c r="B1763" s="176" t="s">
        <v>8134</v>
      </c>
      <c r="C1763" s="176" t="s">
        <v>8149</v>
      </c>
      <c r="D1763" s="176" t="s">
        <v>8144</v>
      </c>
      <c r="E1763" s="176" t="s">
        <v>8144</v>
      </c>
      <c r="F1763" s="176" t="s">
        <v>8149</v>
      </c>
      <c r="G1763" s="177"/>
      <c r="H1763" s="177"/>
      <c r="I1763" s="176" t="s">
        <v>8137</v>
      </c>
      <c r="J1763" s="178">
        <v>96.039603960396036</v>
      </c>
      <c r="K1763" s="55">
        <v>13</v>
      </c>
      <c r="L1763" s="176" t="s">
        <v>8138</v>
      </c>
      <c r="M1763" s="176" t="s">
        <v>3186</v>
      </c>
      <c r="N1763" s="176" t="s">
        <v>3160</v>
      </c>
      <c r="O1763" s="56">
        <v>2</v>
      </c>
      <c r="P1763" s="176" t="s">
        <v>8139</v>
      </c>
    </row>
    <row r="1764" spans="1:16" ht="20.100000000000001" customHeight="1" x14ac:dyDescent="0.25">
      <c r="A1764" s="175">
        <v>1760</v>
      </c>
      <c r="B1764" s="176" t="s">
        <v>8134</v>
      </c>
      <c r="C1764" s="176" t="s">
        <v>8149</v>
      </c>
      <c r="D1764" s="176" t="s">
        <v>8144</v>
      </c>
      <c r="E1764" s="176" t="s">
        <v>8144</v>
      </c>
      <c r="F1764" s="176" t="s">
        <v>8149</v>
      </c>
      <c r="G1764" s="177"/>
      <c r="H1764" s="177"/>
      <c r="I1764" s="176" t="s">
        <v>8137</v>
      </c>
      <c r="J1764" s="178">
        <v>94.059405940594061</v>
      </c>
      <c r="K1764" s="55">
        <v>13</v>
      </c>
      <c r="L1764" s="176" t="s">
        <v>8138</v>
      </c>
      <c r="M1764" s="176" t="s">
        <v>3186</v>
      </c>
      <c r="N1764" s="176" t="s">
        <v>3160</v>
      </c>
      <c r="O1764" s="56">
        <v>2</v>
      </c>
      <c r="P1764" s="176" t="s">
        <v>8139</v>
      </c>
    </row>
    <row r="1765" spans="1:16" ht="20.100000000000001" customHeight="1" x14ac:dyDescent="0.25">
      <c r="A1765" s="175">
        <v>1761</v>
      </c>
      <c r="B1765" s="176" t="s">
        <v>8134</v>
      </c>
      <c r="C1765" s="176" t="s">
        <v>8149</v>
      </c>
      <c r="D1765" s="176" t="s">
        <v>8144</v>
      </c>
      <c r="E1765" s="176" t="s">
        <v>8144</v>
      </c>
      <c r="F1765" s="176" t="s">
        <v>8149</v>
      </c>
      <c r="G1765" s="177"/>
      <c r="H1765" s="177"/>
      <c r="I1765" s="176" t="s">
        <v>8137</v>
      </c>
      <c r="J1765" s="178">
        <v>103.96039603960396</v>
      </c>
      <c r="K1765" s="55">
        <v>13</v>
      </c>
      <c r="L1765" s="176" t="s">
        <v>8138</v>
      </c>
      <c r="M1765" s="176" t="s">
        <v>3186</v>
      </c>
      <c r="N1765" s="176" t="s">
        <v>3160</v>
      </c>
      <c r="O1765" s="56">
        <v>2</v>
      </c>
      <c r="P1765" s="176" t="s">
        <v>8139</v>
      </c>
    </row>
    <row r="1766" spans="1:16" ht="20.100000000000001" customHeight="1" x14ac:dyDescent="0.25">
      <c r="A1766" s="175">
        <v>1762</v>
      </c>
      <c r="B1766" s="176" t="s">
        <v>8134</v>
      </c>
      <c r="C1766" s="176" t="s">
        <v>8149</v>
      </c>
      <c r="D1766" s="176" t="s">
        <v>8144</v>
      </c>
      <c r="E1766" s="176" t="s">
        <v>8144</v>
      </c>
      <c r="F1766" s="176" t="s">
        <v>8149</v>
      </c>
      <c r="G1766" s="177"/>
      <c r="H1766" s="177"/>
      <c r="I1766" s="176" t="s">
        <v>8137</v>
      </c>
      <c r="J1766" s="178">
        <v>88.118811881188122</v>
      </c>
      <c r="K1766" s="55">
        <v>13</v>
      </c>
      <c r="L1766" s="176" t="s">
        <v>8138</v>
      </c>
      <c r="M1766" s="176" t="s">
        <v>3186</v>
      </c>
      <c r="N1766" s="176" t="s">
        <v>3160</v>
      </c>
      <c r="O1766" s="56">
        <v>2</v>
      </c>
      <c r="P1766" s="176" t="s">
        <v>8139</v>
      </c>
    </row>
    <row r="1767" spans="1:16" ht="20.100000000000001" customHeight="1" x14ac:dyDescent="0.25">
      <c r="A1767" s="175">
        <v>1763</v>
      </c>
      <c r="B1767" s="176" t="s">
        <v>8134</v>
      </c>
      <c r="C1767" s="176" t="s">
        <v>8149</v>
      </c>
      <c r="D1767" s="176" t="s">
        <v>8144</v>
      </c>
      <c r="E1767" s="176" t="s">
        <v>8144</v>
      </c>
      <c r="F1767" s="176" t="s">
        <v>8149</v>
      </c>
      <c r="G1767" s="177"/>
      <c r="H1767" s="177"/>
      <c r="I1767" s="176" t="s">
        <v>8137</v>
      </c>
      <c r="J1767" s="178">
        <v>100</v>
      </c>
      <c r="K1767" s="55">
        <v>13</v>
      </c>
      <c r="L1767" s="176" t="s">
        <v>8138</v>
      </c>
      <c r="M1767" s="176" t="s">
        <v>3186</v>
      </c>
      <c r="N1767" s="176" t="s">
        <v>3160</v>
      </c>
      <c r="O1767" s="56">
        <v>2</v>
      </c>
      <c r="P1767" s="176" t="s">
        <v>8139</v>
      </c>
    </row>
    <row r="1768" spans="1:16" ht="20.100000000000001" customHeight="1" x14ac:dyDescent="0.25">
      <c r="A1768" s="175">
        <v>1764</v>
      </c>
      <c r="B1768" s="176" t="s">
        <v>8134</v>
      </c>
      <c r="C1768" s="176" t="s">
        <v>8149</v>
      </c>
      <c r="D1768" s="176" t="s">
        <v>8144</v>
      </c>
      <c r="E1768" s="176" t="s">
        <v>8144</v>
      </c>
      <c r="F1768" s="176" t="s">
        <v>8149</v>
      </c>
      <c r="G1768" s="177"/>
      <c r="H1768" s="177"/>
      <c r="I1768" s="176" t="s">
        <v>8137</v>
      </c>
      <c r="J1768" s="178">
        <v>97.029702970297024</v>
      </c>
      <c r="K1768" s="55">
        <v>13</v>
      </c>
      <c r="L1768" s="176" t="s">
        <v>8138</v>
      </c>
      <c r="M1768" s="176" t="s">
        <v>3186</v>
      </c>
      <c r="N1768" s="176" t="s">
        <v>3160</v>
      </c>
      <c r="O1768" s="56">
        <v>2</v>
      </c>
      <c r="P1768" s="176" t="s">
        <v>8139</v>
      </c>
    </row>
    <row r="1769" spans="1:16" ht="20.100000000000001" customHeight="1" x14ac:dyDescent="0.25">
      <c r="A1769" s="175">
        <v>1765</v>
      </c>
      <c r="B1769" s="176" t="s">
        <v>8134</v>
      </c>
      <c r="C1769" s="176" t="s">
        <v>8149</v>
      </c>
      <c r="D1769" s="176" t="s">
        <v>8144</v>
      </c>
      <c r="E1769" s="176" t="s">
        <v>8144</v>
      </c>
      <c r="F1769" s="176" t="s">
        <v>8149</v>
      </c>
      <c r="G1769" s="177"/>
      <c r="H1769" s="177"/>
      <c r="I1769" s="176" t="s">
        <v>8137</v>
      </c>
      <c r="J1769" s="178">
        <v>100</v>
      </c>
      <c r="K1769" s="55">
        <v>13</v>
      </c>
      <c r="L1769" s="176" t="s">
        <v>8138</v>
      </c>
      <c r="M1769" s="176" t="s">
        <v>3186</v>
      </c>
      <c r="N1769" s="176" t="s">
        <v>3160</v>
      </c>
      <c r="O1769" s="56">
        <v>2</v>
      </c>
      <c r="P1769" s="176" t="s">
        <v>8139</v>
      </c>
    </row>
    <row r="1770" spans="1:16" ht="20.100000000000001" customHeight="1" x14ac:dyDescent="0.25">
      <c r="A1770" s="175">
        <v>1766</v>
      </c>
      <c r="B1770" s="176" t="s">
        <v>8134</v>
      </c>
      <c r="C1770" s="176" t="s">
        <v>8149</v>
      </c>
      <c r="D1770" s="176" t="s">
        <v>8144</v>
      </c>
      <c r="E1770" s="176" t="s">
        <v>8144</v>
      </c>
      <c r="F1770" s="176" t="s">
        <v>8149</v>
      </c>
      <c r="G1770" s="177"/>
      <c r="H1770" s="177"/>
      <c r="I1770" s="176" t="s">
        <v>8137</v>
      </c>
      <c r="J1770" s="178">
        <v>92.079207920792072</v>
      </c>
      <c r="K1770" s="55">
        <v>13</v>
      </c>
      <c r="L1770" s="176" t="s">
        <v>8138</v>
      </c>
      <c r="M1770" s="176" t="s">
        <v>3186</v>
      </c>
      <c r="N1770" s="176" t="s">
        <v>3160</v>
      </c>
      <c r="O1770" s="56">
        <v>2</v>
      </c>
      <c r="P1770" s="176" t="s">
        <v>8139</v>
      </c>
    </row>
    <row r="1771" spans="1:16" ht="20.100000000000001" customHeight="1" x14ac:dyDescent="0.25">
      <c r="A1771" s="175">
        <v>1767</v>
      </c>
      <c r="B1771" s="176" t="s">
        <v>8134</v>
      </c>
      <c r="C1771" s="176" t="s">
        <v>8149</v>
      </c>
      <c r="D1771" s="176" t="s">
        <v>8144</v>
      </c>
      <c r="E1771" s="176" t="s">
        <v>8144</v>
      </c>
      <c r="F1771" s="176" t="s">
        <v>8149</v>
      </c>
      <c r="G1771" s="177"/>
      <c r="H1771" s="177"/>
      <c r="I1771" s="176" t="s">
        <v>8137</v>
      </c>
      <c r="J1771" s="178">
        <v>96.039603960396036</v>
      </c>
      <c r="K1771" s="55">
        <v>13</v>
      </c>
      <c r="L1771" s="176" t="s">
        <v>8138</v>
      </c>
      <c r="M1771" s="176" t="s">
        <v>3186</v>
      </c>
      <c r="N1771" s="176" t="s">
        <v>3160</v>
      </c>
      <c r="O1771" s="56">
        <v>2</v>
      </c>
      <c r="P1771" s="176" t="s">
        <v>8139</v>
      </c>
    </row>
    <row r="1772" spans="1:16" ht="20.100000000000001" customHeight="1" x14ac:dyDescent="0.25">
      <c r="A1772" s="175">
        <v>1768</v>
      </c>
      <c r="B1772" s="176" t="s">
        <v>8134</v>
      </c>
      <c r="C1772" s="176" t="s">
        <v>8149</v>
      </c>
      <c r="D1772" s="176" t="s">
        <v>8144</v>
      </c>
      <c r="E1772" s="176" t="s">
        <v>8144</v>
      </c>
      <c r="F1772" s="176" t="s">
        <v>8149</v>
      </c>
      <c r="G1772" s="177"/>
      <c r="H1772" s="177"/>
      <c r="I1772" s="176" t="s">
        <v>8137</v>
      </c>
      <c r="J1772" s="178">
        <v>93.069306930693074</v>
      </c>
      <c r="K1772" s="55">
        <v>13</v>
      </c>
      <c r="L1772" s="176" t="s">
        <v>8138</v>
      </c>
      <c r="M1772" s="176" t="s">
        <v>3186</v>
      </c>
      <c r="N1772" s="176" t="s">
        <v>3160</v>
      </c>
      <c r="O1772" s="56">
        <v>2</v>
      </c>
      <c r="P1772" s="176" t="s">
        <v>8139</v>
      </c>
    </row>
    <row r="1773" spans="1:16" ht="20.100000000000001" customHeight="1" x14ac:dyDescent="0.25">
      <c r="A1773" s="175">
        <v>1769</v>
      </c>
      <c r="B1773" s="176" t="s">
        <v>8134</v>
      </c>
      <c r="C1773" s="176" t="s">
        <v>8149</v>
      </c>
      <c r="D1773" s="176" t="s">
        <v>8144</v>
      </c>
      <c r="E1773" s="176" t="s">
        <v>8144</v>
      </c>
      <c r="F1773" s="176" t="s">
        <v>8149</v>
      </c>
      <c r="G1773" s="177"/>
      <c r="H1773" s="177"/>
      <c r="I1773" s="176" t="s">
        <v>8137</v>
      </c>
      <c r="J1773" s="178">
        <v>86.138613861386133</v>
      </c>
      <c r="K1773" s="55">
        <v>13</v>
      </c>
      <c r="L1773" s="176" t="s">
        <v>8138</v>
      </c>
      <c r="M1773" s="176" t="s">
        <v>3186</v>
      </c>
      <c r="N1773" s="176" t="s">
        <v>3160</v>
      </c>
      <c r="O1773" s="56">
        <v>2</v>
      </c>
      <c r="P1773" s="176" t="s">
        <v>8139</v>
      </c>
    </row>
    <row r="1774" spans="1:16" ht="20.100000000000001" customHeight="1" x14ac:dyDescent="0.25">
      <c r="A1774" s="175">
        <v>1770</v>
      </c>
      <c r="B1774" s="176" t="s">
        <v>8134</v>
      </c>
      <c r="C1774" s="176" t="s">
        <v>8149</v>
      </c>
      <c r="D1774" s="176" t="s">
        <v>8144</v>
      </c>
      <c r="E1774" s="176" t="s">
        <v>8144</v>
      </c>
      <c r="F1774" s="176" t="s">
        <v>8149</v>
      </c>
      <c r="G1774" s="177"/>
      <c r="H1774" s="177"/>
      <c r="I1774" s="176" t="s">
        <v>8137</v>
      </c>
      <c r="J1774" s="178">
        <v>29.702970297029704</v>
      </c>
      <c r="K1774" s="55">
        <v>13</v>
      </c>
      <c r="L1774" s="176" t="s">
        <v>8138</v>
      </c>
      <c r="M1774" s="176" t="s">
        <v>3186</v>
      </c>
      <c r="N1774" s="176" t="s">
        <v>3160</v>
      </c>
      <c r="O1774" s="56">
        <v>2</v>
      </c>
      <c r="P1774" s="176" t="s">
        <v>8139</v>
      </c>
    </row>
    <row r="1775" spans="1:16" ht="20.100000000000001" customHeight="1" x14ac:dyDescent="0.25">
      <c r="A1775" s="175">
        <v>1771</v>
      </c>
      <c r="B1775" s="176" t="s">
        <v>8134</v>
      </c>
      <c r="C1775" s="176" t="s">
        <v>8149</v>
      </c>
      <c r="D1775" s="176" t="s">
        <v>8144</v>
      </c>
      <c r="E1775" s="176" t="s">
        <v>8144</v>
      </c>
      <c r="F1775" s="176" t="s">
        <v>8149</v>
      </c>
      <c r="G1775" s="177"/>
      <c r="H1775" s="177"/>
      <c r="I1775" s="176" t="s">
        <v>8137</v>
      </c>
      <c r="J1775" s="178">
        <v>22.772277227722771</v>
      </c>
      <c r="K1775" s="55">
        <v>13</v>
      </c>
      <c r="L1775" s="176" t="s">
        <v>8138</v>
      </c>
      <c r="M1775" s="176" t="s">
        <v>3186</v>
      </c>
      <c r="N1775" s="176" t="s">
        <v>3160</v>
      </c>
      <c r="O1775" s="56">
        <v>1</v>
      </c>
      <c r="P1775" s="176" t="s">
        <v>8139</v>
      </c>
    </row>
    <row r="1776" spans="1:16" ht="20.100000000000001" customHeight="1" x14ac:dyDescent="0.25">
      <c r="A1776" s="175">
        <v>1772</v>
      </c>
      <c r="B1776" s="176" t="s">
        <v>8134</v>
      </c>
      <c r="C1776" s="176" t="s">
        <v>8149</v>
      </c>
      <c r="D1776" s="176" t="s">
        <v>8144</v>
      </c>
      <c r="E1776" s="176" t="s">
        <v>8144</v>
      </c>
      <c r="F1776" s="176" t="s">
        <v>8149</v>
      </c>
      <c r="G1776" s="177"/>
      <c r="H1776" s="177"/>
      <c r="I1776" s="176" t="s">
        <v>8137</v>
      </c>
      <c r="J1776" s="178">
        <v>37.623762376237622</v>
      </c>
      <c r="K1776" s="55">
        <v>13</v>
      </c>
      <c r="L1776" s="176" t="s">
        <v>8138</v>
      </c>
      <c r="M1776" s="176" t="s">
        <v>3186</v>
      </c>
      <c r="N1776" s="176" t="s">
        <v>3160</v>
      </c>
      <c r="O1776" s="56">
        <v>1</v>
      </c>
      <c r="P1776" s="176" t="s">
        <v>8139</v>
      </c>
    </row>
    <row r="1777" spans="1:16" ht="20.100000000000001" customHeight="1" x14ac:dyDescent="0.25">
      <c r="A1777" s="175">
        <v>1773</v>
      </c>
      <c r="B1777" s="176" t="s">
        <v>8134</v>
      </c>
      <c r="C1777" s="176" t="s">
        <v>8149</v>
      </c>
      <c r="D1777" s="176" t="s">
        <v>8144</v>
      </c>
      <c r="E1777" s="176" t="s">
        <v>8144</v>
      </c>
      <c r="F1777" s="176" t="s">
        <v>8149</v>
      </c>
      <c r="G1777" s="177"/>
      <c r="H1777" s="177"/>
      <c r="I1777" s="176" t="s">
        <v>8137</v>
      </c>
      <c r="J1777" s="178">
        <v>27.722772277227723</v>
      </c>
      <c r="K1777" s="55">
        <v>13</v>
      </c>
      <c r="L1777" s="176" t="s">
        <v>8138</v>
      </c>
      <c r="M1777" s="176" t="s">
        <v>3186</v>
      </c>
      <c r="N1777" s="176" t="s">
        <v>3160</v>
      </c>
      <c r="O1777" s="56">
        <v>1</v>
      </c>
      <c r="P1777" s="176" t="s">
        <v>8139</v>
      </c>
    </row>
    <row r="1778" spans="1:16" ht="20.100000000000001" customHeight="1" x14ac:dyDescent="0.25">
      <c r="A1778" s="175">
        <v>1774</v>
      </c>
      <c r="B1778" s="176" t="s">
        <v>8134</v>
      </c>
      <c r="C1778" s="176" t="s">
        <v>8149</v>
      </c>
      <c r="D1778" s="176" t="s">
        <v>8144</v>
      </c>
      <c r="E1778" s="176" t="s">
        <v>8144</v>
      </c>
      <c r="F1778" s="176" t="s">
        <v>8149</v>
      </c>
      <c r="G1778" s="177"/>
      <c r="H1778" s="177"/>
      <c r="I1778" s="176" t="s">
        <v>8137</v>
      </c>
      <c r="J1778" s="178">
        <v>11.881188118811881</v>
      </c>
      <c r="K1778" s="55">
        <v>13</v>
      </c>
      <c r="L1778" s="176" t="s">
        <v>8138</v>
      </c>
      <c r="M1778" s="176" t="s">
        <v>3186</v>
      </c>
      <c r="N1778" s="176" t="s">
        <v>3160</v>
      </c>
      <c r="O1778" s="56">
        <v>1</v>
      </c>
      <c r="P1778" s="176" t="s">
        <v>8139</v>
      </c>
    </row>
    <row r="1779" spans="1:16" ht="20.100000000000001" customHeight="1" x14ac:dyDescent="0.25">
      <c r="A1779" s="175">
        <v>1775</v>
      </c>
      <c r="B1779" s="176" t="s">
        <v>8134</v>
      </c>
      <c r="C1779" s="176" t="s">
        <v>8150</v>
      </c>
      <c r="D1779" s="175" t="s">
        <v>8134</v>
      </c>
      <c r="E1779" s="175" t="s">
        <v>8134</v>
      </c>
      <c r="F1779" s="176" t="s">
        <v>8150</v>
      </c>
      <c r="G1779" s="177"/>
      <c r="H1779" s="177"/>
      <c r="I1779" s="176" t="s">
        <v>8137</v>
      </c>
      <c r="J1779" s="178">
        <v>26.732673267326732</v>
      </c>
      <c r="K1779" s="55">
        <v>13</v>
      </c>
      <c r="L1779" s="176" t="s">
        <v>8138</v>
      </c>
      <c r="M1779" s="176" t="s">
        <v>3186</v>
      </c>
      <c r="N1779" s="176" t="s">
        <v>3160</v>
      </c>
      <c r="O1779" s="56">
        <v>1</v>
      </c>
      <c r="P1779" s="176" t="s">
        <v>8139</v>
      </c>
    </row>
    <row r="1780" spans="1:16" ht="20.100000000000001" customHeight="1" x14ac:dyDescent="0.25">
      <c r="A1780" s="175">
        <v>1776</v>
      </c>
      <c r="B1780" s="176" t="s">
        <v>8134</v>
      </c>
      <c r="C1780" s="176" t="s">
        <v>8150</v>
      </c>
      <c r="D1780" s="175" t="s">
        <v>8134</v>
      </c>
      <c r="E1780" s="175" t="s">
        <v>8134</v>
      </c>
      <c r="F1780" s="176" t="s">
        <v>8150</v>
      </c>
      <c r="G1780" s="177"/>
      <c r="H1780" s="177"/>
      <c r="I1780" s="176" t="s">
        <v>8137</v>
      </c>
      <c r="J1780" s="178">
        <v>31.683168316831683</v>
      </c>
      <c r="K1780" s="55">
        <v>13</v>
      </c>
      <c r="L1780" s="176" t="s">
        <v>8138</v>
      </c>
      <c r="M1780" s="176" t="s">
        <v>3186</v>
      </c>
      <c r="N1780" s="176" t="s">
        <v>3160</v>
      </c>
      <c r="O1780" s="56">
        <v>1</v>
      </c>
      <c r="P1780" s="176" t="s">
        <v>8139</v>
      </c>
    </row>
    <row r="1781" spans="1:16" ht="20.100000000000001" customHeight="1" x14ac:dyDescent="0.25">
      <c r="A1781" s="175">
        <v>1777</v>
      </c>
      <c r="B1781" s="176" t="s">
        <v>8134</v>
      </c>
      <c r="C1781" s="176" t="s">
        <v>8150</v>
      </c>
      <c r="D1781" s="175" t="s">
        <v>8134</v>
      </c>
      <c r="E1781" s="175" t="s">
        <v>8134</v>
      </c>
      <c r="F1781" s="176" t="s">
        <v>8150</v>
      </c>
      <c r="G1781" s="177"/>
      <c r="H1781" s="177"/>
      <c r="I1781" s="176" t="s">
        <v>8137</v>
      </c>
      <c r="J1781" s="178">
        <v>14.851485148514852</v>
      </c>
      <c r="K1781" s="55">
        <v>13</v>
      </c>
      <c r="L1781" s="176" t="s">
        <v>8138</v>
      </c>
      <c r="M1781" s="176" t="s">
        <v>3186</v>
      </c>
      <c r="N1781" s="176" t="s">
        <v>3160</v>
      </c>
      <c r="O1781" s="56">
        <v>1</v>
      </c>
      <c r="P1781" s="176" t="s">
        <v>8139</v>
      </c>
    </row>
    <row r="1782" spans="1:16" ht="20.100000000000001" customHeight="1" x14ac:dyDescent="0.25">
      <c r="A1782" s="175">
        <v>1778</v>
      </c>
      <c r="B1782" s="176" t="s">
        <v>8134</v>
      </c>
      <c r="C1782" s="176" t="s">
        <v>8150</v>
      </c>
      <c r="D1782" s="175" t="s">
        <v>8134</v>
      </c>
      <c r="E1782" s="175" t="s">
        <v>8134</v>
      </c>
      <c r="F1782" s="176" t="s">
        <v>8150</v>
      </c>
      <c r="G1782" s="177"/>
      <c r="H1782" s="177"/>
      <c r="I1782" s="176" t="s">
        <v>8137</v>
      </c>
      <c r="J1782" s="178">
        <v>23.762376237623762</v>
      </c>
      <c r="K1782" s="55">
        <v>13</v>
      </c>
      <c r="L1782" s="176" t="s">
        <v>8138</v>
      </c>
      <c r="M1782" s="176" t="s">
        <v>3186</v>
      </c>
      <c r="N1782" s="176" t="s">
        <v>3160</v>
      </c>
      <c r="O1782" s="56">
        <v>1</v>
      </c>
      <c r="P1782" s="176" t="s">
        <v>8139</v>
      </c>
    </row>
    <row r="1783" spans="1:16" ht="20.100000000000001" customHeight="1" x14ac:dyDescent="0.25">
      <c r="A1783" s="175">
        <v>1779</v>
      </c>
      <c r="B1783" s="176" t="s">
        <v>8134</v>
      </c>
      <c r="C1783" s="176" t="s">
        <v>8150</v>
      </c>
      <c r="D1783" s="175" t="s">
        <v>8134</v>
      </c>
      <c r="E1783" s="175" t="s">
        <v>8134</v>
      </c>
      <c r="F1783" s="176" t="s">
        <v>8150</v>
      </c>
      <c r="G1783" s="177"/>
      <c r="H1783" s="177"/>
      <c r="I1783" s="176" t="s">
        <v>8137</v>
      </c>
      <c r="J1783" s="178">
        <v>24.752475247524753</v>
      </c>
      <c r="K1783" s="55">
        <v>13</v>
      </c>
      <c r="L1783" s="176" t="s">
        <v>8138</v>
      </c>
      <c r="M1783" s="176" t="s">
        <v>3186</v>
      </c>
      <c r="N1783" s="176" t="s">
        <v>3160</v>
      </c>
      <c r="O1783" s="56">
        <v>1</v>
      </c>
      <c r="P1783" s="176" t="s">
        <v>8139</v>
      </c>
    </row>
    <row r="1784" spans="1:16" ht="20.100000000000001" customHeight="1" x14ac:dyDescent="0.25">
      <c r="A1784" s="175">
        <v>1780</v>
      </c>
      <c r="B1784" s="176" t="s">
        <v>8134</v>
      </c>
      <c r="C1784" s="176" t="s">
        <v>8150</v>
      </c>
      <c r="D1784" s="175" t="s">
        <v>8134</v>
      </c>
      <c r="E1784" s="175" t="s">
        <v>8134</v>
      </c>
      <c r="F1784" s="176" t="s">
        <v>8150</v>
      </c>
      <c r="G1784" s="177"/>
      <c r="H1784" s="177"/>
      <c r="I1784" s="176" t="s">
        <v>8137</v>
      </c>
      <c r="J1784" s="178">
        <v>6.9306930693069306</v>
      </c>
      <c r="K1784" s="55">
        <v>13</v>
      </c>
      <c r="L1784" s="176" t="s">
        <v>8138</v>
      </c>
      <c r="M1784" s="176" t="s">
        <v>3186</v>
      </c>
      <c r="N1784" s="176" t="s">
        <v>3160</v>
      </c>
      <c r="O1784" s="56">
        <v>1</v>
      </c>
      <c r="P1784" s="176" t="s">
        <v>8139</v>
      </c>
    </row>
    <row r="1785" spans="1:16" ht="20.100000000000001" customHeight="1" x14ac:dyDescent="0.25">
      <c r="A1785" s="175">
        <v>1781</v>
      </c>
      <c r="B1785" s="176" t="s">
        <v>8134</v>
      </c>
      <c r="C1785" s="176" t="s">
        <v>8150</v>
      </c>
      <c r="D1785" s="175" t="s">
        <v>8134</v>
      </c>
      <c r="E1785" s="175" t="s">
        <v>8134</v>
      </c>
      <c r="F1785" s="176" t="s">
        <v>8150</v>
      </c>
      <c r="G1785" s="177"/>
      <c r="H1785" s="177"/>
      <c r="I1785" s="176" t="s">
        <v>8137</v>
      </c>
      <c r="J1785" s="178">
        <v>34.653465346534652</v>
      </c>
      <c r="K1785" s="55">
        <v>13</v>
      </c>
      <c r="L1785" s="176" t="s">
        <v>8138</v>
      </c>
      <c r="M1785" s="176" t="s">
        <v>3186</v>
      </c>
      <c r="N1785" s="176" t="s">
        <v>3160</v>
      </c>
      <c r="O1785" s="56">
        <v>1</v>
      </c>
      <c r="P1785" s="176" t="s">
        <v>8139</v>
      </c>
    </row>
    <row r="1786" spans="1:16" ht="20.100000000000001" customHeight="1" x14ac:dyDescent="0.25">
      <c r="A1786" s="175">
        <v>1782</v>
      </c>
      <c r="B1786" s="176" t="s">
        <v>8134</v>
      </c>
      <c r="C1786" s="176" t="s">
        <v>8150</v>
      </c>
      <c r="D1786" s="175" t="s">
        <v>8134</v>
      </c>
      <c r="E1786" s="175" t="s">
        <v>8134</v>
      </c>
      <c r="F1786" s="176" t="s">
        <v>8150</v>
      </c>
      <c r="G1786" s="177"/>
      <c r="H1786" s="177"/>
      <c r="I1786" s="176" t="s">
        <v>8137</v>
      </c>
      <c r="J1786" s="178">
        <v>34.653465346534652</v>
      </c>
      <c r="K1786" s="55">
        <v>13</v>
      </c>
      <c r="L1786" s="176" t="s">
        <v>8138</v>
      </c>
      <c r="M1786" s="176" t="s">
        <v>3186</v>
      </c>
      <c r="N1786" s="176" t="s">
        <v>3160</v>
      </c>
      <c r="O1786" s="56">
        <v>1</v>
      </c>
      <c r="P1786" s="176" t="s">
        <v>8139</v>
      </c>
    </row>
    <row r="1787" spans="1:16" ht="20.100000000000001" customHeight="1" x14ac:dyDescent="0.25">
      <c r="A1787" s="175">
        <v>1783</v>
      </c>
      <c r="B1787" s="176" t="s">
        <v>8134</v>
      </c>
      <c r="C1787" s="176" t="s">
        <v>8150</v>
      </c>
      <c r="D1787" s="175" t="s">
        <v>8134</v>
      </c>
      <c r="E1787" s="175" t="s">
        <v>8134</v>
      </c>
      <c r="F1787" s="176" t="s">
        <v>8150</v>
      </c>
      <c r="G1787" s="177"/>
      <c r="H1787" s="177"/>
      <c r="I1787" s="176" t="s">
        <v>8137</v>
      </c>
      <c r="J1787" s="178">
        <v>14.851485148514852</v>
      </c>
      <c r="K1787" s="55">
        <v>13</v>
      </c>
      <c r="L1787" s="176" t="s">
        <v>8138</v>
      </c>
      <c r="M1787" s="176" t="s">
        <v>3186</v>
      </c>
      <c r="N1787" s="176" t="s">
        <v>3160</v>
      </c>
      <c r="O1787" s="56">
        <v>1</v>
      </c>
      <c r="P1787" s="176" t="s">
        <v>8139</v>
      </c>
    </row>
    <row r="1788" spans="1:16" ht="20.100000000000001" customHeight="1" x14ac:dyDescent="0.25">
      <c r="A1788" s="175">
        <v>1784</v>
      </c>
      <c r="B1788" s="176" t="s">
        <v>8134</v>
      </c>
      <c r="C1788" s="176" t="s">
        <v>8150</v>
      </c>
      <c r="D1788" s="175" t="s">
        <v>8134</v>
      </c>
      <c r="E1788" s="175" t="s">
        <v>8134</v>
      </c>
      <c r="F1788" s="176" t="s">
        <v>8150</v>
      </c>
      <c r="G1788" s="177"/>
      <c r="H1788" s="177"/>
      <c r="I1788" s="176" t="s">
        <v>8137</v>
      </c>
      <c r="J1788" s="178">
        <v>31.683168316831683</v>
      </c>
      <c r="K1788" s="55">
        <v>13</v>
      </c>
      <c r="L1788" s="176" t="s">
        <v>8138</v>
      </c>
      <c r="M1788" s="176" t="s">
        <v>3186</v>
      </c>
      <c r="N1788" s="176" t="s">
        <v>3160</v>
      </c>
      <c r="O1788" s="56">
        <v>1</v>
      </c>
      <c r="P1788" s="176" t="s">
        <v>8139</v>
      </c>
    </row>
    <row r="1789" spans="1:16" ht="20.100000000000001" customHeight="1" x14ac:dyDescent="0.25">
      <c r="A1789" s="175">
        <v>1785</v>
      </c>
      <c r="B1789" s="176" t="s">
        <v>8134</v>
      </c>
      <c r="C1789" s="176" t="s">
        <v>8150</v>
      </c>
      <c r="D1789" s="175" t="s">
        <v>8134</v>
      </c>
      <c r="E1789" s="175" t="s">
        <v>8134</v>
      </c>
      <c r="F1789" s="176" t="s">
        <v>8150</v>
      </c>
      <c r="G1789" s="177"/>
      <c r="H1789" s="177"/>
      <c r="I1789" s="176" t="s">
        <v>8137</v>
      </c>
      <c r="J1789" s="178">
        <v>31.683168316831683</v>
      </c>
      <c r="K1789" s="55">
        <v>13</v>
      </c>
      <c r="L1789" s="176" t="s">
        <v>8138</v>
      </c>
      <c r="M1789" s="176" t="s">
        <v>3186</v>
      </c>
      <c r="N1789" s="176" t="s">
        <v>3160</v>
      </c>
      <c r="O1789" s="56">
        <v>1</v>
      </c>
      <c r="P1789" s="176" t="s">
        <v>8139</v>
      </c>
    </row>
    <row r="1790" spans="1:16" ht="20.100000000000001" customHeight="1" x14ac:dyDescent="0.25">
      <c r="A1790" s="175">
        <v>1786</v>
      </c>
      <c r="B1790" s="176" t="s">
        <v>8134</v>
      </c>
      <c r="C1790" s="176" t="s">
        <v>8150</v>
      </c>
      <c r="D1790" s="175" t="s">
        <v>8134</v>
      </c>
      <c r="E1790" s="175" t="s">
        <v>8134</v>
      </c>
      <c r="F1790" s="176" t="s">
        <v>8150</v>
      </c>
      <c r="G1790" s="177"/>
      <c r="H1790" s="177"/>
      <c r="I1790" s="176" t="s">
        <v>8137</v>
      </c>
      <c r="J1790" s="178">
        <v>55.445544554455445</v>
      </c>
      <c r="K1790" s="55">
        <v>13</v>
      </c>
      <c r="L1790" s="176" t="s">
        <v>8138</v>
      </c>
      <c r="M1790" s="176" t="s">
        <v>3186</v>
      </c>
      <c r="N1790" s="176" t="s">
        <v>3160</v>
      </c>
      <c r="O1790" s="56">
        <v>1</v>
      </c>
      <c r="P1790" s="176" t="s">
        <v>8139</v>
      </c>
    </row>
    <row r="1791" spans="1:16" ht="20.100000000000001" customHeight="1" x14ac:dyDescent="0.25">
      <c r="A1791" s="175">
        <v>1787</v>
      </c>
      <c r="B1791" s="176" t="s">
        <v>8134</v>
      </c>
      <c r="C1791" s="176" t="s">
        <v>8150</v>
      </c>
      <c r="D1791" s="175" t="s">
        <v>8134</v>
      </c>
      <c r="E1791" s="175" t="s">
        <v>8134</v>
      </c>
      <c r="F1791" s="176" t="s">
        <v>8150</v>
      </c>
      <c r="G1791" s="177"/>
      <c r="H1791" s="177"/>
      <c r="I1791" s="176" t="s">
        <v>8137</v>
      </c>
      <c r="J1791" s="178">
        <v>39.603960396039604</v>
      </c>
      <c r="K1791" s="55">
        <v>13</v>
      </c>
      <c r="L1791" s="176" t="s">
        <v>8138</v>
      </c>
      <c r="M1791" s="176" t="s">
        <v>3186</v>
      </c>
      <c r="N1791" s="176" t="s">
        <v>3160</v>
      </c>
      <c r="O1791" s="56">
        <v>1</v>
      </c>
      <c r="P1791" s="176" t="s">
        <v>8139</v>
      </c>
    </row>
    <row r="1792" spans="1:16" ht="20.100000000000001" customHeight="1" x14ac:dyDescent="0.25">
      <c r="A1792" s="175">
        <v>1788</v>
      </c>
      <c r="B1792" s="176" t="s">
        <v>8134</v>
      </c>
      <c r="C1792" s="176" t="s">
        <v>8150</v>
      </c>
      <c r="D1792" s="175" t="s">
        <v>8134</v>
      </c>
      <c r="E1792" s="175" t="s">
        <v>8134</v>
      </c>
      <c r="F1792" s="176" t="s">
        <v>8150</v>
      </c>
      <c r="G1792" s="177"/>
      <c r="H1792" s="177"/>
      <c r="I1792" s="176" t="s">
        <v>8137</v>
      </c>
      <c r="J1792" s="178">
        <v>43.564356435643568</v>
      </c>
      <c r="K1792" s="55">
        <v>13</v>
      </c>
      <c r="L1792" s="176" t="s">
        <v>8138</v>
      </c>
      <c r="M1792" s="176" t="s">
        <v>3186</v>
      </c>
      <c r="N1792" s="176" t="s">
        <v>3160</v>
      </c>
      <c r="O1792" s="56">
        <v>1</v>
      </c>
      <c r="P1792" s="176" t="s">
        <v>8139</v>
      </c>
    </row>
    <row r="1793" spans="1:16" ht="20.100000000000001" customHeight="1" x14ac:dyDescent="0.25">
      <c r="A1793" s="175">
        <v>1789</v>
      </c>
      <c r="B1793" s="176" t="s">
        <v>8134</v>
      </c>
      <c r="C1793" s="176" t="s">
        <v>8150</v>
      </c>
      <c r="D1793" s="175" t="s">
        <v>8134</v>
      </c>
      <c r="E1793" s="175" t="s">
        <v>8134</v>
      </c>
      <c r="F1793" s="176" t="s">
        <v>8150</v>
      </c>
      <c r="G1793" s="177"/>
      <c r="H1793" s="177"/>
      <c r="I1793" s="176" t="s">
        <v>8137</v>
      </c>
      <c r="J1793" s="178">
        <v>67.32673267326733</v>
      </c>
      <c r="K1793" s="55">
        <v>13</v>
      </c>
      <c r="L1793" s="176" t="s">
        <v>8138</v>
      </c>
      <c r="M1793" s="176" t="s">
        <v>3186</v>
      </c>
      <c r="N1793" s="176" t="s">
        <v>3160</v>
      </c>
      <c r="O1793" s="56">
        <v>1</v>
      </c>
      <c r="P1793" s="176" t="s">
        <v>8139</v>
      </c>
    </row>
    <row r="1794" spans="1:16" ht="20.100000000000001" customHeight="1" x14ac:dyDescent="0.25">
      <c r="A1794" s="175">
        <v>1790</v>
      </c>
      <c r="B1794" s="176" t="s">
        <v>8134</v>
      </c>
      <c r="C1794" s="176" t="s">
        <v>8150</v>
      </c>
      <c r="D1794" s="175" t="s">
        <v>8134</v>
      </c>
      <c r="E1794" s="175" t="s">
        <v>8134</v>
      </c>
      <c r="F1794" s="176" t="s">
        <v>8150</v>
      </c>
      <c r="G1794" s="177"/>
      <c r="H1794" s="177"/>
      <c r="I1794" s="176" t="s">
        <v>8137</v>
      </c>
      <c r="J1794" s="178">
        <v>59.405940594059409</v>
      </c>
      <c r="K1794" s="55">
        <v>13</v>
      </c>
      <c r="L1794" s="176" t="s">
        <v>8138</v>
      </c>
      <c r="M1794" s="176" t="s">
        <v>3186</v>
      </c>
      <c r="N1794" s="176" t="s">
        <v>3160</v>
      </c>
      <c r="O1794" s="56">
        <v>1</v>
      </c>
      <c r="P1794" s="176" t="s">
        <v>8139</v>
      </c>
    </row>
    <row r="1795" spans="1:16" ht="20.100000000000001" customHeight="1" x14ac:dyDescent="0.25">
      <c r="A1795" s="175">
        <v>1791</v>
      </c>
      <c r="B1795" s="176" t="s">
        <v>8134</v>
      </c>
      <c r="C1795" s="176" t="s">
        <v>8150</v>
      </c>
      <c r="D1795" s="175" t="s">
        <v>8134</v>
      </c>
      <c r="E1795" s="175" t="s">
        <v>8134</v>
      </c>
      <c r="F1795" s="176" t="s">
        <v>8150</v>
      </c>
      <c r="G1795" s="177"/>
      <c r="H1795" s="177"/>
      <c r="I1795" s="176" t="s">
        <v>8137</v>
      </c>
      <c r="J1795" s="178">
        <v>30.693069306930692</v>
      </c>
      <c r="K1795" s="55">
        <v>13</v>
      </c>
      <c r="L1795" s="176" t="s">
        <v>8138</v>
      </c>
      <c r="M1795" s="176" t="s">
        <v>3186</v>
      </c>
      <c r="N1795" s="176" t="s">
        <v>3160</v>
      </c>
      <c r="O1795" s="56">
        <v>1</v>
      </c>
      <c r="P1795" s="176" t="s">
        <v>8139</v>
      </c>
    </row>
    <row r="1796" spans="1:16" ht="20.100000000000001" customHeight="1" x14ac:dyDescent="0.25">
      <c r="A1796" s="175">
        <v>1792</v>
      </c>
      <c r="B1796" s="176" t="s">
        <v>8134</v>
      </c>
      <c r="C1796" s="176" t="s">
        <v>8150</v>
      </c>
      <c r="D1796" s="175" t="s">
        <v>8134</v>
      </c>
      <c r="E1796" s="175" t="s">
        <v>8134</v>
      </c>
      <c r="F1796" s="176" t="s">
        <v>8150</v>
      </c>
      <c r="G1796" s="177"/>
      <c r="H1796" s="177"/>
      <c r="I1796" s="176" t="s">
        <v>8137</v>
      </c>
      <c r="J1796" s="178">
        <v>31.683168316831683</v>
      </c>
      <c r="K1796" s="55">
        <v>13</v>
      </c>
      <c r="L1796" s="176" t="s">
        <v>8138</v>
      </c>
      <c r="M1796" s="176" t="s">
        <v>3186</v>
      </c>
      <c r="N1796" s="176" t="s">
        <v>3160</v>
      </c>
      <c r="O1796" s="56">
        <v>1</v>
      </c>
      <c r="P1796" s="176" t="s">
        <v>8139</v>
      </c>
    </row>
    <row r="1797" spans="1:16" ht="20.100000000000001" customHeight="1" x14ac:dyDescent="0.25">
      <c r="A1797" s="175">
        <v>1793</v>
      </c>
      <c r="B1797" s="176" t="s">
        <v>8134</v>
      </c>
      <c r="C1797" s="176" t="s">
        <v>8150</v>
      </c>
      <c r="D1797" s="175" t="s">
        <v>8134</v>
      </c>
      <c r="E1797" s="175" t="s">
        <v>8134</v>
      </c>
      <c r="F1797" s="176" t="s">
        <v>8150</v>
      </c>
      <c r="G1797" s="177"/>
      <c r="H1797" s="177"/>
      <c r="I1797" s="176" t="s">
        <v>8137</v>
      </c>
      <c r="J1797" s="178">
        <v>45.544554455445542</v>
      </c>
      <c r="K1797" s="55">
        <v>13</v>
      </c>
      <c r="L1797" s="176" t="s">
        <v>8138</v>
      </c>
      <c r="M1797" s="176" t="s">
        <v>3186</v>
      </c>
      <c r="N1797" s="176" t="s">
        <v>3160</v>
      </c>
      <c r="O1797" s="56">
        <v>1</v>
      </c>
      <c r="P1797" s="176" t="s">
        <v>8139</v>
      </c>
    </row>
    <row r="1798" spans="1:16" ht="20.100000000000001" customHeight="1" x14ac:dyDescent="0.25">
      <c r="A1798" s="175">
        <v>1794</v>
      </c>
      <c r="B1798" s="176" t="s">
        <v>8134</v>
      </c>
      <c r="C1798" s="176" t="s">
        <v>8150</v>
      </c>
      <c r="D1798" s="175" t="s">
        <v>8134</v>
      </c>
      <c r="E1798" s="175" t="s">
        <v>8134</v>
      </c>
      <c r="F1798" s="176" t="s">
        <v>8150</v>
      </c>
      <c r="G1798" s="177"/>
      <c r="H1798" s="177"/>
      <c r="I1798" s="176" t="s">
        <v>8137</v>
      </c>
      <c r="J1798" s="178">
        <v>77.227722772277232</v>
      </c>
      <c r="K1798" s="55">
        <v>13</v>
      </c>
      <c r="L1798" s="176" t="s">
        <v>8138</v>
      </c>
      <c r="M1798" s="176" t="s">
        <v>3186</v>
      </c>
      <c r="N1798" s="176" t="s">
        <v>3160</v>
      </c>
      <c r="O1798" s="56">
        <v>1</v>
      </c>
      <c r="P1798" s="176" t="s">
        <v>8139</v>
      </c>
    </row>
    <row r="1799" spans="1:16" ht="20.100000000000001" customHeight="1" x14ac:dyDescent="0.25">
      <c r="A1799" s="175">
        <v>1795</v>
      </c>
      <c r="B1799" s="176" t="s">
        <v>8134</v>
      </c>
      <c r="C1799" s="176" t="s">
        <v>8150</v>
      </c>
      <c r="D1799" s="175" t="s">
        <v>8134</v>
      </c>
      <c r="E1799" s="175" t="s">
        <v>8134</v>
      </c>
      <c r="F1799" s="176" t="s">
        <v>8150</v>
      </c>
      <c r="G1799" s="177"/>
      <c r="H1799" s="177"/>
      <c r="I1799" s="176" t="s">
        <v>8137</v>
      </c>
      <c r="J1799" s="178">
        <v>76.237623762376231</v>
      </c>
      <c r="K1799" s="55">
        <v>13</v>
      </c>
      <c r="L1799" s="176" t="s">
        <v>8138</v>
      </c>
      <c r="M1799" s="176" t="s">
        <v>3186</v>
      </c>
      <c r="N1799" s="176" t="s">
        <v>3160</v>
      </c>
      <c r="O1799" s="56">
        <v>1</v>
      </c>
      <c r="P1799" s="176" t="s">
        <v>8139</v>
      </c>
    </row>
    <row r="1800" spans="1:16" ht="20.100000000000001" customHeight="1" x14ac:dyDescent="0.25">
      <c r="A1800" s="175">
        <v>1796</v>
      </c>
      <c r="B1800" s="176" t="s">
        <v>8134</v>
      </c>
      <c r="C1800" s="176" t="s">
        <v>8150</v>
      </c>
      <c r="D1800" s="175" t="s">
        <v>8134</v>
      </c>
      <c r="E1800" s="175" t="s">
        <v>8134</v>
      </c>
      <c r="F1800" s="176" t="s">
        <v>8150</v>
      </c>
      <c r="G1800" s="177"/>
      <c r="H1800" s="177"/>
      <c r="I1800" s="176" t="s">
        <v>8137</v>
      </c>
      <c r="J1800" s="178">
        <v>77.227722772277232</v>
      </c>
      <c r="K1800" s="55">
        <v>13</v>
      </c>
      <c r="L1800" s="176" t="s">
        <v>8138</v>
      </c>
      <c r="M1800" s="176" t="s">
        <v>3186</v>
      </c>
      <c r="N1800" s="176" t="s">
        <v>3160</v>
      </c>
      <c r="O1800" s="56">
        <v>1</v>
      </c>
      <c r="P1800" s="176" t="s">
        <v>8139</v>
      </c>
    </row>
    <row r="1801" spans="1:16" ht="20.100000000000001" customHeight="1" x14ac:dyDescent="0.25">
      <c r="A1801" s="175">
        <v>1797</v>
      </c>
      <c r="B1801" s="176" t="s">
        <v>8134</v>
      </c>
      <c r="C1801" s="176" t="s">
        <v>8150</v>
      </c>
      <c r="D1801" s="175" t="s">
        <v>8134</v>
      </c>
      <c r="E1801" s="175" t="s">
        <v>8134</v>
      </c>
      <c r="F1801" s="176" t="s">
        <v>8150</v>
      </c>
      <c r="G1801" s="177"/>
      <c r="H1801" s="177"/>
      <c r="I1801" s="176" t="s">
        <v>8137</v>
      </c>
      <c r="J1801" s="178">
        <v>71.287128712871294</v>
      </c>
      <c r="K1801" s="55">
        <v>13</v>
      </c>
      <c r="L1801" s="176" t="s">
        <v>8138</v>
      </c>
      <c r="M1801" s="176" t="s">
        <v>3186</v>
      </c>
      <c r="N1801" s="176" t="s">
        <v>3160</v>
      </c>
      <c r="O1801" s="56">
        <v>1</v>
      </c>
      <c r="P1801" s="176" t="s">
        <v>8139</v>
      </c>
    </row>
    <row r="1802" spans="1:16" ht="20.100000000000001" customHeight="1" x14ac:dyDescent="0.25">
      <c r="A1802" s="175">
        <v>1798</v>
      </c>
      <c r="B1802" s="176" t="s">
        <v>8134</v>
      </c>
      <c r="C1802" s="176" t="s">
        <v>8150</v>
      </c>
      <c r="D1802" s="175" t="s">
        <v>8134</v>
      </c>
      <c r="E1802" s="175" t="s">
        <v>8134</v>
      </c>
      <c r="F1802" s="176" t="s">
        <v>8150</v>
      </c>
      <c r="G1802" s="177"/>
      <c r="H1802" s="177"/>
      <c r="I1802" s="176" t="s">
        <v>8137</v>
      </c>
      <c r="J1802" s="178">
        <v>106.93069306930693</v>
      </c>
      <c r="K1802" s="55">
        <v>13</v>
      </c>
      <c r="L1802" s="176" t="s">
        <v>8138</v>
      </c>
      <c r="M1802" s="176" t="s">
        <v>3186</v>
      </c>
      <c r="N1802" s="176" t="s">
        <v>3160</v>
      </c>
      <c r="O1802" s="56">
        <v>1</v>
      </c>
      <c r="P1802" s="176" t="s">
        <v>8139</v>
      </c>
    </row>
    <row r="1803" spans="1:16" ht="20.100000000000001" customHeight="1" x14ac:dyDescent="0.25">
      <c r="A1803" s="175">
        <v>1799</v>
      </c>
      <c r="B1803" s="176" t="s">
        <v>8134</v>
      </c>
      <c r="C1803" s="176" t="s">
        <v>8150</v>
      </c>
      <c r="D1803" s="175" t="s">
        <v>8134</v>
      </c>
      <c r="E1803" s="175" t="s">
        <v>8134</v>
      </c>
      <c r="F1803" s="176" t="s">
        <v>8150</v>
      </c>
      <c r="G1803" s="177"/>
      <c r="H1803" s="177"/>
      <c r="I1803" s="176" t="s">
        <v>8137</v>
      </c>
      <c r="J1803" s="178">
        <v>69.306930693069305</v>
      </c>
      <c r="K1803" s="55">
        <v>13</v>
      </c>
      <c r="L1803" s="176" t="s">
        <v>8138</v>
      </c>
      <c r="M1803" s="176" t="s">
        <v>3186</v>
      </c>
      <c r="N1803" s="176" t="s">
        <v>3160</v>
      </c>
      <c r="O1803" s="56">
        <v>1</v>
      </c>
      <c r="P1803" s="176" t="s">
        <v>8139</v>
      </c>
    </row>
    <row r="1804" spans="1:16" ht="20.100000000000001" customHeight="1" x14ac:dyDescent="0.25">
      <c r="A1804" s="175">
        <v>1800</v>
      </c>
      <c r="B1804" s="176" t="s">
        <v>8134</v>
      </c>
      <c r="C1804" s="176" t="s">
        <v>8150</v>
      </c>
      <c r="D1804" s="175" t="s">
        <v>8134</v>
      </c>
      <c r="E1804" s="175" t="s">
        <v>8134</v>
      </c>
      <c r="F1804" s="176" t="s">
        <v>8150</v>
      </c>
      <c r="G1804" s="177"/>
      <c r="H1804" s="177"/>
      <c r="I1804" s="176" t="s">
        <v>8137</v>
      </c>
      <c r="J1804" s="178">
        <v>66.336633663366342</v>
      </c>
      <c r="K1804" s="55">
        <v>13</v>
      </c>
      <c r="L1804" s="176" t="s">
        <v>8138</v>
      </c>
      <c r="M1804" s="176" t="s">
        <v>3186</v>
      </c>
      <c r="N1804" s="176" t="s">
        <v>3160</v>
      </c>
      <c r="O1804" s="56">
        <v>1</v>
      </c>
      <c r="P1804" s="176" t="s">
        <v>8139</v>
      </c>
    </row>
    <row r="1805" spans="1:16" ht="20.100000000000001" customHeight="1" x14ac:dyDescent="0.25">
      <c r="A1805" s="175">
        <v>1801</v>
      </c>
      <c r="B1805" s="176" t="s">
        <v>8134</v>
      </c>
      <c r="C1805" s="176" t="s">
        <v>8150</v>
      </c>
      <c r="D1805" s="175" t="s">
        <v>8134</v>
      </c>
      <c r="E1805" s="175" t="s">
        <v>8134</v>
      </c>
      <c r="F1805" s="176" t="s">
        <v>8150</v>
      </c>
      <c r="G1805" s="177"/>
      <c r="H1805" s="177"/>
      <c r="I1805" s="176" t="s">
        <v>8137</v>
      </c>
      <c r="J1805" s="178">
        <v>71.287128712871294</v>
      </c>
      <c r="K1805" s="55">
        <v>13</v>
      </c>
      <c r="L1805" s="176" t="s">
        <v>8138</v>
      </c>
      <c r="M1805" s="176" t="s">
        <v>3186</v>
      </c>
      <c r="N1805" s="176" t="s">
        <v>3160</v>
      </c>
      <c r="O1805" s="56">
        <v>1</v>
      </c>
      <c r="P1805" s="176" t="s">
        <v>8139</v>
      </c>
    </row>
    <row r="1806" spans="1:16" ht="20.100000000000001" customHeight="1" x14ac:dyDescent="0.25">
      <c r="A1806" s="175">
        <v>1802</v>
      </c>
      <c r="B1806" s="176" t="s">
        <v>8134</v>
      </c>
      <c r="C1806" s="176" t="s">
        <v>8150</v>
      </c>
      <c r="D1806" s="175" t="s">
        <v>8134</v>
      </c>
      <c r="E1806" s="175" t="s">
        <v>8134</v>
      </c>
      <c r="F1806" s="176" t="s">
        <v>8150</v>
      </c>
      <c r="G1806" s="177"/>
      <c r="H1806" s="177"/>
      <c r="I1806" s="176" t="s">
        <v>8137</v>
      </c>
      <c r="J1806" s="178">
        <v>68.316831683168317</v>
      </c>
      <c r="K1806" s="55">
        <v>13</v>
      </c>
      <c r="L1806" s="176" t="s">
        <v>8138</v>
      </c>
      <c r="M1806" s="176" t="s">
        <v>3186</v>
      </c>
      <c r="N1806" s="176" t="s">
        <v>3160</v>
      </c>
      <c r="O1806" s="56">
        <v>1</v>
      </c>
      <c r="P1806" s="176" t="s">
        <v>8139</v>
      </c>
    </row>
    <row r="1807" spans="1:16" ht="20.100000000000001" customHeight="1" x14ac:dyDescent="0.25">
      <c r="A1807" s="175">
        <v>1803</v>
      </c>
      <c r="B1807" s="176" t="s">
        <v>8134</v>
      </c>
      <c r="C1807" s="176" t="s">
        <v>8150</v>
      </c>
      <c r="D1807" s="175" t="s">
        <v>8134</v>
      </c>
      <c r="E1807" s="175" t="s">
        <v>8134</v>
      </c>
      <c r="F1807" s="176" t="s">
        <v>8150</v>
      </c>
      <c r="G1807" s="177"/>
      <c r="H1807" s="177"/>
      <c r="I1807" s="176" t="s">
        <v>8137</v>
      </c>
      <c r="J1807" s="178">
        <v>66.336633663366342</v>
      </c>
      <c r="K1807" s="55">
        <v>13</v>
      </c>
      <c r="L1807" s="176" t="s">
        <v>8138</v>
      </c>
      <c r="M1807" s="176" t="s">
        <v>3186</v>
      </c>
      <c r="N1807" s="176" t="s">
        <v>3160</v>
      </c>
      <c r="O1807" s="56">
        <v>1</v>
      </c>
      <c r="P1807" s="176" t="s">
        <v>8139</v>
      </c>
    </row>
    <row r="1808" spans="1:16" ht="20.100000000000001" customHeight="1" x14ac:dyDescent="0.25">
      <c r="A1808" s="175">
        <v>1804</v>
      </c>
      <c r="B1808" s="176" t="s">
        <v>8134</v>
      </c>
      <c r="C1808" s="176" t="s">
        <v>8150</v>
      </c>
      <c r="D1808" s="175" t="s">
        <v>8134</v>
      </c>
      <c r="E1808" s="175" t="s">
        <v>8134</v>
      </c>
      <c r="F1808" s="176" t="s">
        <v>8150</v>
      </c>
      <c r="G1808" s="177"/>
      <c r="H1808" s="177"/>
      <c r="I1808" s="176" t="s">
        <v>8137</v>
      </c>
      <c r="J1808" s="178">
        <v>54.455445544554458</v>
      </c>
      <c r="K1808" s="55">
        <v>13</v>
      </c>
      <c r="L1808" s="176" t="s">
        <v>8138</v>
      </c>
      <c r="M1808" s="176" t="s">
        <v>3186</v>
      </c>
      <c r="N1808" s="176" t="s">
        <v>3160</v>
      </c>
      <c r="O1808" s="56">
        <v>1</v>
      </c>
      <c r="P1808" s="176" t="s">
        <v>8139</v>
      </c>
    </row>
    <row r="1809" spans="1:16" ht="20.100000000000001" customHeight="1" x14ac:dyDescent="0.25">
      <c r="A1809" s="175">
        <v>1805</v>
      </c>
      <c r="B1809" s="176" t="s">
        <v>8134</v>
      </c>
      <c r="C1809" s="176" t="s">
        <v>8150</v>
      </c>
      <c r="D1809" s="175" t="s">
        <v>8134</v>
      </c>
      <c r="E1809" s="175" t="s">
        <v>8134</v>
      </c>
      <c r="F1809" s="176" t="s">
        <v>8150</v>
      </c>
      <c r="G1809" s="177"/>
      <c r="H1809" s="177"/>
      <c r="I1809" s="176" t="s">
        <v>8137</v>
      </c>
      <c r="J1809" s="178">
        <v>54.455445544554458</v>
      </c>
      <c r="K1809" s="55">
        <v>13</v>
      </c>
      <c r="L1809" s="176" t="s">
        <v>8138</v>
      </c>
      <c r="M1809" s="176" t="s">
        <v>3186</v>
      </c>
      <c r="N1809" s="176" t="s">
        <v>3160</v>
      </c>
      <c r="O1809" s="56">
        <v>1</v>
      </c>
      <c r="P1809" s="176" t="s">
        <v>8139</v>
      </c>
    </row>
    <row r="1810" spans="1:16" ht="20.100000000000001" customHeight="1" x14ac:dyDescent="0.25">
      <c r="A1810" s="175">
        <v>1806</v>
      </c>
      <c r="B1810" s="176" t="s">
        <v>8134</v>
      </c>
      <c r="C1810" s="176" t="s">
        <v>8150</v>
      </c>
      <c r="D1810" s="175" t="s">
        <v>8134</v>
      </c>
      <c r="E1810" s="175" t="s">
        <v>8134</v>
      </c>
      <c r="F1810" s="176" t="s">
        <v>8150</v>
      </c>
      <c r="G1810" s="177"/>
      <c r="H1810" s="177"/>
      <c r="I1810" s="176" t="s">
        <v>8137</v>
      </c>
      <c r="J1810" s="178">
        <v>58.415841584158414</v>
      </c>
      <c r="K1810" s="55">
        <v>13</v>
      </c>
      <c r="L1810" s="176" t="s">
        <v>8138</v>
      </c>
      <c r="M1810" s="176" t="s">
        <v>3186</v>
      </c>
      <c r="N1810" s="176" t="s">
        <v>3160</v>
      </c>
      <c r="O1810" s="56">
        <v>1</v>
      </c>
      <c r="P1810" s="176" t="s">
        <v>8139</v>
      </c>
    </row>
    <row r="1811" spans="1:16" ht="20.100000000000001" customHeight="1" x14ac:dyDescent="0.25">
      <c r="A1811" s="175">
        <v>1807</v>
      </c>
      <c r="B1811" s="176" t="s">
        <v>8134</v>
      </c>
      <c r="C1811" s="176" t="s">
        <v>8150</v>
      </c>
      <c r="D1811" s="175" t="s">
        <v>8134</v>
      </c>
      <c r="E1811" s="175" t="s">
        <v>8134</v>
      </c>
      <c r="F1811" s="176" t="s">
        <v>8150</v>
      </c>
      <c r="G1811" s="177"/>
      <c r="H1811" s="177"/>
      <c r="I1811" s="176" t="s">
        <v>8137</v>
      </c>
      <c r="J1811" s="178">
        <v>60.396039603960396</v>
      </c>
      <c r="K1811" s="55">
        <v>13</v>
      </c>
      <c r="L1811" s="176" t="s">
        <v>8138</v>
      </c>
      <c r="M1811" s="176" t="s">
        <v>3186</v>
      </c>
      <c r="N1811" s="176" t="s">
        <v>3160</v>
      </c>
      <c r="O1811" s="56">
        <v>1</v>
      </c>
      <c r="P1811" s="176" t="s">
        <v>8139</v>
      </c>
    </row>
    <row r="1812" spans="1:16" ht="20.100000000000001" customHeight="1" x14ac:dyDescent="0.25">
      <c r="A1812" s="175">
        <v>1808</v>
      </c>
      <c r="B1812" s="176" t="s">
        <v>8134</v>
      </c>
      <c r="C1812" s="176" t="s">
        <v>8150</v>
      </c>
      <c r="D1812" s="175" t="s">
        <v>8134</v>
      </c>
      <c r="E1812" s="175" t="s">
        <v>8134</v>
      </c>
      <c r="F1812" s="176" t="s">
        <v>8150</v>
      </c>
      <c r="G1812" s="177"/>
      <c r="H1812" s="177"/>
      <c r="I1812" s="176" t="s">
        <v>8137</v>
      </c>
      <c r="J1812" s="178">
        <v>56.435643564356432</v>
      </c>
      <c r="K1812" s="55">
        <v>13</v>
      </c>
      <c r="L1812" s="176" t="s">
        <v>8138</v>
      </c>
      <c r="M1812" s="176" t="s">
        <v>3186</v>
      </c>
      <c r="N1812" s="176" t="s">
        <v>3160</v>
      </c>
      <c r="O1812" s="56">
        <v>1</v>
      </c>
      <c r="P1812" s="176" t="s">
        <v>8139</v>
      </c>
    </row>
    <row r="1813" spans="1:16" ht="20.100000000000001" customHeight="1" x14ac:dyDescent="0.25">
      <c r="A1813" s="175">
        <v>1809</v>
      </c>
      <c r="B1813" s="176" t="s">
        <v>8134</v>
      </c>
      <c r="C1813" s="176" t="s">
        <v>8150</v>
      </c>
      <c r="D1813" s="175" t="s">
        <v>8134</v>
      </c>
      <c r="E1813" s="175" t="s">
        <v>8134</v>
      </c>
      <c r="F1813" s="176" t="s">
        <v>8150</v>
      </c>
      <c r="G1813" s="177"/>
      <c r="H1813" s="177"/>
      <c r="I1813" s="176" t="s">
        <v>8137</v>
      </c>
      <c r="J1813" s="178">
        <v>47.524752475247524</v>
      </c>
      <c r="K1813" s="55">
        <v>13</v>
      </c>
      <c r="L1813" s="176" t="s">
        <v>8138</v>
      </c>
      <c r="M1813" s="176" t="s">
        <v>3186</v>
      </c>
      <c r="N1813" s="176" t="s">
        <v>3160</v>
      </c>
      <c r="O1813" s="56">
        <v>1</v>
      </c>
      <c r="P1813" s="176" t="s">
        <v>8139</v>
      </c>
    </row>
    <row r="1814" spans="1:16" ht="20.100000000000001" customHeight="1" x14ac:dyDescent="0.25">
      <c r="A1814" s="175">
        <v>1810</v>
      </c>
      <c r="B1814" s="176" t="s">
        <v>8134</v>
      </c>
      <c r="C1814" s="176" t="s">
        <v>8150</v>
      </c>
      <c r="D1814" s="175" t="s">
        <v>8134</v>
      </c>
      <c r="E1814" s="175" t="s">
        <v>8134</v>
      </c>
      <c r="F1814" s="176" t="s">
        <v>8150</v>
      </c>
      <c r="G1814" s="177"/>
      <c r="H1814" s="177"/>
      <c r="I1814" s="176" t="s">
        <v>8137</v>
      </c>
      <c r="J1814" s="178">
        <v>46.534653465346537</v>
      </c>
      <c r="K1814" s="55">
        <v>13</v>
      </c>
      <c r="L1814" s="176" t="s">
        <v>8138</v>
      </c>
      <c r="M1814" s="176" t="s">
        <v>3186</v>
      </c>
      <c r="N1814" s="176" t="s">
        <v>3160</v>
      </c>
      <c r="O1814" s="56">
        <v>1</v>
      </c>
      <c r="P1814" s="176" t="s">
        <v>8139</v>
      </c>
    </row>
    <row r="1815" spans="1:16" ht="20.100000000000001" customHeight="1" x14ac:dyDescent="0.25">
      <c r="A1815" s="175">
        <v>1811</v>
      </c>
      <c r="B1815" s="176" t="s">
        <v>8134</v>
      </c>
      <c r="C1815" s="176" t="s">
        <v>8150</v>
      </c>
      <c r="D1815" s="175" t="s">
        <v>8134</v>
      </c>
      <c r="E1815" s="175" t="s">
        <v>8134</v>
      </c>
      <c r="F1815" s="176" t="s">
        <v>8150</v>
      </c>
      <c r="G1815" s="177"/>
      <c r="H1815" s="177"/>
      <c r="I1815" s="176" t="s">
        <v>8137</v>
      </c>
      <c r="J1815" s="178">
        <v>29.702970297029704</v>
      </c>
      <c r="K1815" s="55">
        <v>13</v>
      </c>
      <c r="L1815" s="176" t="s">
        <v>8138</v>
      </c>
      <c r="M1815" s="176" t="s">
        <v>3186</v>
      </c>
      <c r="N1815" s="176" t="s">
        <v>3160</v>
      </c>
      <c r="O1815" s="56">
        <v>1</v>
      </c>
      <c r="P1815" s="176" t="s">
        <v>8139</v>
      </c>
    </row>
    <row r="1816" spans="1:16" ht="20.100000000000001" customHeight="1" x14ac:dyDescent="0.25">
      <c r="A1816" s="175">
        <v>1812</v>
      </c>
      <c r="B1816" s="176" t="s">
        <v>8134</v>
      </c>
      <c r="C1816" s="176" t="s">
        <v>8150</v>
      </c>
      <c r="D1816" s="175" t="s">
        <v>8134</v>
      </c>
      <c r="E1816" s="175" t="s">
        <v>8134</v>
      </c>
      <c r="F1816" s="176" t="s">
        <v>8150</v>
      </c>
      <c r="G1816" s="177"/>
      <c r="H1816" s="177"/>
      <c r="I1816" s="176" t="s">
        <v>8137</v>
      </c>
      <c r="J1816" s="178">
        <v>31.683168316831683</v>
      </c>
      <c r="K1816" s="55">
        <v>13</v>
      </c>
      <c r="L1816" s="176" t="s">
        <v>8138</v>
      </c>
      <c r="M1816" s="176" t="s">
        <v>3186</v>
      </c>
      <c r="N1816" s="176" t="s">
        <v>3160</v>
      </c>
      <c r="O1816" s="56">
        <v>1</v>
      </c>
      <c r="P1816" s="176" t="s">
        <v>8139</v>
      </c>
    </row>
    <row r="1817" spans="1:16" ht="20.100000000000001" customHeight="1" x14ac:dyDescent="0.25">
      <c r="A1817" s="175">
        <v>1813</v>
      </c>
      <c r="B1817" s="176" t="s">
        <v>8134</v>
      </c>
      <c r="C1817" s="176" t="s">
        <v>8150</v>
      </c>
      <c r="D1817" s="175" t="s">
        <v>8134</v>
      </c>
      <c r="E1817" s="175" t="s">
        <v>8134</v>
      </c>
      <c r="F1817" s="176" t="s">
        <v>8150</v>
      </c>
      <c r="G1817" s="177"/>
      <c r="H1817" s="177"/>
      <c r="I1817" s="176" t="s">
        <v>8137</v>
      </c>
      <c r="J1817" s="178">
        <v>29.702970297029704</v>
      </c>
      <c r="K1817" s="55">
        <v>13</v>
      </c>
      <c r="L1817" s="176" t="s">
        <v>8138</v>
      </c>
      <c r="M1817" s="176" t="s">
        <v>3186</v>
      </c>
      <c r="N1817" s="176" t="s">
        <v>3160</v>
      </c>
      <c r="O1817" s="56">
        <v>1</v>
      </c>
      <c r="P1817" s="176" t="s">
        <v>8139</v>
      </c>
    </row>
    <row r="1818" spans="1:16" ht="20.100000000000001" customHeight="1" x14ac:dyDescent="0.25">
      <c r="A1818" s="175">
        <v>1814</v>
      </c>
      <c r="B1818" s="176" t="s">
        <v>8134</v>
      </c>
      <c r="C1818" s="176" t="s">
        <v>8150</v>
      </c>
      <c r="D1818" s="175" t="s">
        <v>8134</v>
      </c>
      <c r="E1818" s="175" t="s">
        <v>8134</v>
      </c>
      <c r="F1818" s="176" t="s">
        <v>8150</v>
      </c>
      <c r="G1818" s="177"/>
      <c r="H1818" s="177"/>
      <c r="I1818" s="176" t="s">
        <v>8137</v>
      </c>
      <c r="J1818" s="178">
        <v>65.346534653465341</v>
      </c>
      <c r="K1818" s="55">
        <v>13</v>
      </c>
      <c r="L1818" s="176" t="s">
        <v>8138</v>
      </c>
      <c r="M1818" s="176" t="s">
        <v>3186</v>
      </c>
      <c r="N1818" s="176" t="s">
        <v>3160</v>
      </c>
      <c r="O1818" s="56">
        <v>1</v>
      </c>
      <c r="P1818" s="176" t="s">
        <v>8139</v>
      </c>
    </row>
    <row r="1819" spans="1:16" ht="20.100000000000001" customHeight="1" x14ac:dyDescent="0.25">
      <c r="A1819" s="175">
        <v>1815</v>
      </c>
      <c r="B1819" s="176" t="s">
        <v>8134</v>
      </c>
      <c r="C1819" s="176" t="s">
        <v>8150</v>
      </c>
      <c r="D1819" s="175" t="s">
        <v>8134</v>
      </c>
      <c r="E1819" s="175" t="s">
        <v>8134</v>
      </c>
      <c r="F1819" s="176" t="s">
        <v>8150</v>
      </c>
      <c r="G1819" s="177"/>
      <c r="H1819" s="177"/>
      <c r="I1819" s="176" t="s">
        <v>8137</v>
      </c>
      <c r="J1819" s="178">
        <v>22.772277227722771</v>
      </c>
      <c r="K1819" s="55">
        <v>13</v>
      </c>
      <c r="L1819" s="176" t="s">
        <v>8138</v>
      </c>
      <c r="M1819" s="176" t="s">
        <v>3186</v>
      </c>
      <c r="N1819" s="176" t="s">
        <v>3160</v>
      </c>
      <c r="O1819" s="56">
        <v>1</v>
      </c>
      <c r="P1819" s="176" t="s">
        <v>8139</v>
      </c>
    </row>
    <row r="1820" spans="1:16" ht="20.100000000000001" customHeight="1" x14ac:dyDescent="0.25">
      <c r="A1820" s="175">
        <v>1816</v>
      </c>
      <c r="B1820" s="176" t="s">
        <v>8134</v>
      </c>
      <c r="C1820" s="176" t="s">
        <v>8150</v>
      </c>
      <c r="D1820" s="175" t="s">
        <v>8134</v>
      </c>
      <c r="E1820" s="175" t="s">
        <v>8134</v>
      </c>
      <c r="F1820" s="176" t="s">
        <v>8150</v>
      </c>
      <c r="G1820" s="177"/>
      <c r="H1820" s="177"/>
      <c r="I1820" s="176" t="s">
        <v>8137</v>
      </c>
      <c r="J1820" s="178">
        <v>21.782178217821784</v>
      </c>
      <c r="K1820" s="55">
        <v>13</v>
      </c>
      <c r="L1820" s="176" t="s">
        <v>8138</v>
      </c>
      <c r="M1820" s="176" t="s">
        <v>3186</v>
      </c>
      <c r="N1820" s="176" t="s">
        <v>3160</v>
      </c>
      <c r="O1820" s="56">
        <v>1</v>
      </c>
      <c r="P1820" s="176" t="s">
        <v>8139</v>
      </c>
    </row>
    <row r="1821" spans="1:16" ht="20.100000000000001" customHeight="1" x14ac:dyDescent="0.25">
      <c r="A1821" s="175">
        <v>1817</v>
      </c>
      <c r="B1821" s="176" t="s">
        <v>8134</v>
      </c>
      <c r="C1821" s="176" t="s">
        <v>8150</v>
      </c>
      <c r="D1821" s="175" t="s">
        <v>8134</v>
      </c>
      <c r="E1821" s="175" t="s">
        <v>8134</v>
      </c>
      <c r="F1821" s="176" t="s">
        <v>8150</v>
      </c>
      <c r="G1821" s="177"/>
      <c r="H1821" s="177"/>
      <c r="I1821" s="176" t="s">
        <v>8137</v>
      </c>
      <c r="J1821" s="178">
        <v>29.702970297029704</v>
      </c>
      <c r="K1821" s="55">
        <v>13</v>
      </c>
      <c r="L1821" s="176" t="s">
        <v>8138</v>
      </c>
      <c r="M1821" s="176" t="s">
        <v>3186</v>
      </c>
      <c r="N1821" s="176" t="s">
        <v>3160</v>
      </c>
      <c r="O1821" s="56">
        <v>1</v>
      </c>
      <c r="P1821" s="176" t="s">
        <v>8139</v>
      </c>
    </row>
    <row r="1822" spans="1:16" ht="20.100000000000001" customHeight="1" x14ac:dyDescent="0.25">
      <c r="A1822" s="175">
        <v>1818</v>
      </c>
      <c r="B1822" s="176" t="s">
        <v>8134</v>
      </c>
      <c r="C1822" s="176" t="s">
        <v>8150</v>
      </c>
      <c r="D1822" s="175" t="s">
        <v>8134</v>
      </c>
      <c r="E1822" s="175" t="s">
        <v>8134</v>
      </c>
      <c r="F1822" s="176" t="s">
        <v>8150</v>
      </c>
      <c r="G1822" s="177"/>
      <c r="H1822" s="177"/>
      <c r="I1822" s="176" t="s">
        <v>8137</v>
      </c>
      <c r="J1822" s="178">
        <v>37.623762376237622</v>
      </c>
      <c r="K1822" s="55">
        <v>13</v>
      </c>
      <c r="L1822" s="176" t="s">
        <v>8138</v>
      </c>
      <c r="M1822" s="176" t="s">
        <v>3186</v>
      </c>
      <c r="N1822" s="176" t="s">
        <v>3160</v>
      </c>
      <c r="O1822" s="56">
        <v>1</v>
      </c>
      <c r="P1822" s="176" t="s">
        <v>8139</v>
      </c>
    </row>
    <row r="1823" spans="1:16" ht="20.100000000000001" customHeight="1" x14ac:dyDescent="0.25">
      <c r="A1823" s="175">
        <v>1819</v>
      </c>
      <c r="B1823" s="176" t="s">
        <v>8134</v>
      </c>
      <c r="C1823" s="176" t="s">
        <v>8150</v>
      </c>
      <c r="D1823" s="175" t="s">
        <v>8134</v>
      </c>
      <c r="E1823" s="175" t="s">
        <v>8134</v>
      </c>
      <c r="F1823" s="176" t="s">
        <v>8150</v>
      </c>
      <c r="G1823" s="177"/>
      <c r="H1823" s="177"/>
      <c r="I1823" s="176" t="s">
        <v>8137</v>
      </c>
      <c r="J1823" s="178">
        <v>54.455445544554458</v>
      </c>
      <c r="K1823" s="55">
        <v>13</v>
      </c>
      <c r="L1823" s="176" t="s">
        <v>8138</v>
      </c>
      <c r="M1823" s="176" t="s">
        <v>3186</v>
      </c>
      <c r="N1823" s="176" t="s">
        <v>3160</v>
      </c>
      <c r="O1823" s="56">
        <v>1</v>
      </c>
      <c r="P1823" s="176" t="s">
        <v>8139</v>
      </c>
    </row>
    <row r="1824" spans="1:16" ht="20.100000000000001" customHeight="1" x14ac:dyDescent="0.25">
      <c r="A1824" s="175">
        <v>1820</v>
      </c>
      <c r="B1824" s="176" t="s">
        <v>8134</v>
      </c>
      <c r="C1824" s="176" t="s">
        <v>8150</v>
      </c>
      <c r="D1824" s="175" t="s">
        <v>8134</v>
      </c>
      <c r="E1824" s="175" t="s">
        <v>8134</v>
      </c>
      <c r="F1824" s="176" t="s">
        <v>8150</v>
      </c>
      <c r="G1824" s="177"/>
      <c r="H1824" s="177"/>
      <c r="I1824" s="176" t="s">
        <v>8137</v>
      </c>
      <c r="J1824" s="178">
        <v>54.455445544554458</v>
      </c>
      <c r="K1824" s="55">
        <v>13</v>
      </c>
      <c r="L1824" s="176" t="s">
        <v>8138</v>
      </c>
      <c r="M1824" s="176" t="s">
        <v>3186</v>
      </c>
      <c r="N1824" s="176" t="s">
        <v>3160</v>
      </c>
      <c r="O1824" s="56">
        <v>1</v>
      </c>
      <c r="P1824" s="176" t="s">
        <v>8139</v>
      </c>
    </row>
    <row r="1825" spans="1:16" ht="20.100000000000001" customHeight="1" x14ac:dyDescent="0.25">
      <c r="A1825" s="175">
        <v>1821</v>
      </c>
      <c r="B1825" s="176" t="s">
        <v>8134</v>
      </c>
      <c r="C1825" s="176" t="s">
        <v>8150</v>
      </c>
      <c r="D1825" s="175" t="s">
        <v>8134</v>
      </c>
      <c r="E1825" s="175" t="s">
        <v>8134</v>
      </c>
      <c r="F1825" s="176" t="s">
        <v>8150</v>
      </c>
      <c r="G1825" s="177"/>
      <c r="H1825" s="177"/>
      <c r="I1825" s="176" t="s">
        <v>8137</v>
      </c>
      <c r="J1825" s="178">
        <v>11.881188118811881</v>
      </c>
      <c r="K1825" s="55">
        <v>13</v>
      </c>
      <c r="L1825" s="176" t="s">
        <v>8138</v>
      </c>
      <c r="M1825" s="176" t="s">
        <v>3186</v>
      </c>
      <c r="N1825" s="176" t="s">
        <v>3160</v>
      </c>
      <c r="O1825" s="56">
        <v>1</v>
      </c>
      <c r="P1825" s="176" t="s">
        <v>8139</v>
      </c>
    </row>
    <row r="1826" spans="1:16" ht="20.100000000000001" customHeight="1" x14ac:dyDescent="0.25">
      <c r="A1826" s="175">
        <v>1822</v>
      </c>
      <c r="B1826" s="176" t="s">
        <v>8134</v>
      </c>
      <c r="C1826" s="176" t="s">
        <v>8150</v>
      </c>
      <c r="D1826" s="175" t="s">
        <v>8134</v>
      </c>
      <c r="E1826" s="175" t="s">
        <v>8134</v>
      </c>
      <c r="F1826" s="176" t="s">
        <v>8150</v>
      </c>
      <c r="G1826" s="177"/>
      <c r="H1826" s="177"/>
      <c r="I1826" s="176" t="s">
        <v>8137</v>
      </c>
      <c r="J1826" s="178">
        <v>25.742574257425744</v>
      </c>
      <c r="K1826" s="55">
        <v>13</v>
      </c>
      <c r="L1826" s="176" t="s">
        <v>8138</v>
      </c>
      <c r="M1826" s="176" t="s">
        <v>3186</v>
      </c>
      <c r="N1826" s="176" t="s">
        <v>3160</v>
      </c>
      <c r="O1826" s="56">
        <v>1</v>
      </c>
      <c r="P1826" s="176" t="s">
        <v>8139</v>
      </c>
    </row>
    <row r="1827" spans="1:16" ht="20.100000000000001" customHeight="1" x14ac:dyDescent="0.25">
      <c r="A1827" s="175">
        <v>1823</v>
      </c>
      <c r="B1827" s="176" t="s">
        <v>8134</v>
      </c>
      <c r="C1827" s="176" t="s">
        <v>8150</v>
      </c>
      <c r="D1827" s="175" t="s">
        <v>8134</v>
      </c>
      <c r="E1827" s="175" t="s">
        <v>8134</v>
      </c>
      <c r="F1827" s="176" t="s">
        <v>8150</v>
      </c>
      <c r="G1827" s="177"/>
      <c r="H1827" s="177"/>
      <c r="I1827" s="176" t="s">
        <v>8137</v>
      </c>
      <c r="J1827" s="178">
        <v>29.702970297029704</v>
      </c>
      <c r="K1827" s="55">
        <v>13</v>
      </c>
      <c r="L1827" s="176" t="s">
        <v>8138</v>
      </c>
      <c r="M1827" s="176" t="s">
        <v>3186</v>
      </c>
      <c r="N1827" s="176" t="s">
        <v>3160</v>
      </c>
      <c r="O1827" s="56">
        <v>1</v>
      </c>
      <c r="P1827" s="176" t="s">
        <v>8139</v>
      </c>
    </row>
    <row r="1828" spans="1:16" ht="20.100000000000001" customHeight="1" x14ac:dyDescent="0.25">
      <c r="A1828" s="175">
        <v>1824</v>
      </c>
      <c r="B1828" s="176" t="s">
        <v>8134</v>
      </c>
      <c r="C1828" s="176" t="s">
        <v>8150</v>
      </c>
      <c r="D1828" s="175" t="s">
        <v>8134</v>
      </c>
      <c r="E1828" s="175" t="s">
        <v>8134</v>
      </c>
      <c r="F1828" s="176" t="s">
        <v>8150</v>
      </c>
      <c r="G1828" s="177"/>
      <c r="H1828" s="177"/>
      <c r="I1828" s="176" t="s">
        <v>8137</v>
      </c>
      <c r="J1828" s="178">
        <v>27.722772277227723</v>
      </c>
      <c r="K1828" s="55">
        <v>13</v>
      </c>
      <c r="L1828" s="176" t="s">
        <v>8138</v>
      </c>
      <c r="M1828" s="176" t="s">
        <v>3186</v>
      </c>
      <c r="N1828" s="176" t="s">
        <v>3160</v>
      </c>
      <c r="O1828" s="56">
        <v>1</v>
      </c>
      <c r="P1828" s="176" t="s">
        <v>8139</v>
      </c>
    </row>
    <row r="1829" spans="1:16" ht="20.100000000000001" customHeight="1" x14ac:dyDescent="0.25">
      <c r="A1829" s="175">
        <v>1825</v>
      </c>
      <c r="B1829" s="176" t="s">
        <v>8134</v>
      </c>
      <c r="C1829" s="176" t="s">
        <v>8150</v>
      </c>
      <c r="D1829" s="175" t="s">
        <v>8134</v>
      </c>
      <c r="E1829" s="175" t="s">
        <v>8134</v>
      </c>
      <c r="F1829" s="176" t="s">
        <v>8150</v>
      </c>
      <c r="G1829" s="177"/>
      <c r="H1829" s="177"/>
      <c r="I1829" s="176" t="s">
        <v>8137</v>
      </c>
      <c r="J1829" s="178">
        <v>16.831683168316832</v>
      </c>
      <c r="K1829" s="55">
        <v>13</v>
      </c>
      <c r="L1829" s="176" t="s">
        <v>8138</v>
      </c>
      <c r="M1829" s="176" t="s">
        <v>3186</v>
      </c>
      <c r="N1829" s="176" t="s">
        <v>3160</v>
      </c>
      <c r="O1829" s="56">
        <v>1</v>
      </c>
      <c r="P1829" s="176" t="s">
        <v>8139</v>
      </c>
    </row>
    <row r="1830" spans="1:16" ht="20.100000000000001" customHeight="1" x14ac:dyDescent="0.25">
      <c r="A1830" s="175">
        <v>1826</v>
      </c>
      <c r="B1830" s="176" t="s">
        <v>8134</v>
      </c>
      <c r="C1830" s="176" t="s">
        <v>8150</v>
      </c>
      <c r="D1830" s="175" t="s">
        <v>8134</v>
      </c>
      <c r="E1830" s="175" t="s">
        <v>8134</v>
      </c>
      <c r="F1830" s="176" t="s">
        <v>8150</v>
      </c>
      <c r="G1830" s="177"/>
      <c r="H1830" s="177"/>
      <c r="I1830" s="176" t="s">
        <v>8137</v>
      </c>
      <c r="J1830" s="178">
        <v>28.712871287128714</v>
      </c>
      <c r="K1830" s="55">
        <v>13</v>
      </c>
      <c r="L1830" s="176" t="s">
        <v>8138</v>
      </c>
      <c r="M1830" s="176" t="s">
        <v>3186</v>
      </c>
      <c r="N1830" s="176" t="s">
        <v>3160</v>
      </c>
      <c r="O1830" s="56">
        <v>1</v>
      </c>
      <c r="P1830" s="176" t="s">
        <v>8139</v>
      </c>
    </row>
    <row r="1831" spans="1:16" ht="20.100000000000001" customHeight="1" x14ac:dyDescent="0.25">
      <c r="A1831" s="175">
        <v>1827</v>
      </c>
      <c r="B1831" s="176" t="s">
        <v>8134</v>
      </c>
      <c r="C1831" s="176" t="s">
        <v>8150</v>
      </c>
      <c r="D1831" s="175" t="s">
        <v>8134</v>
      </c>
      <c r="E1831" s="175" t="s">
        <v>8134</v>
      </c>
      <c r="F1831" s="176" t="s">
        <v>8150</v>
      </c>
      <c r="G1831" s="177"/>
      <c r="H1831" s="177"/>
      <c r="I1831" s="176" t="s">
        <v>8137</v>
      </c>
      <c r="J1831" s="178">
        <v>32.67326732673267</v>
      </c>
      <c r="K1831" s="55">
        <v>13</v>
      </c>
      <c r="L1831" s="176" t="s">
        <v>8138</v>
      </c>
      <c r="M1831" s="176" t="s">
        <v>3186</v>
      </c>
      <c r="N1831" s="176" t="s">
        <v>3160</v>
      </c>
      <c r="O1831" s="56">
        <v>1</v>
      </c>
      <c r="P1831" s="176" t="s">
        <v>8139</v>
      </c>
    </row>
    <row r="1832" spans="1:16" ht="20.100000000000001" customHeight="1" x14ac:dyDescent="0.25">
      <c r="A1832" s="175">
        <v>1828</v>
      </c>
      <c r="B1832" s="176" t="s">
        <v>8134</v>
      </c>
      <c r="C1832" s="176" t="s">
        <v>8150</v>
      </c>
      <c r="D1832" s="175" t="s">
        <v>8134</v>
      </c>
      <c r="E1832" s="175" t="s">
        <v>8134</v>
      </c>
      <c r="F1832" s="176" t="s">
        <v>8150</v>
      </c>
      <c r="G1832" s="177"/>
      <c r="H1832" s="177"/>
      <c r="I1832" s="176" t="s">
        <v>8137</v>
      </c>
      <c r="J1832" s="178">
        <v>27.722772277227723</v>
      </c>
      <c r="K1832" s="55">
        <v>13</v>
      </c>
      <c r="L1832" s="176" t="s">
        <v>8138</v>
      </c>
      <c r="M1832" s="176" t="s">
        <v>3186</v>
      </c>
      <c r="N1832" s="176" t="s">
        <v>3160</v>
      </c>
      <c r="O1832" s="56">
        <v>1</v>
      </c>
      <c r="P1832" s="176" t="s">
        <v>8139</v>
      </c>
    </row>
    <row r="1833" spans="1:16" ht="20.100000000000001" customHeight="1" x14ac:dyDescent="0.25">
      <c r="A1833" s="175">
        <v>1829</v>
      </c>
      <c r="B1833" s="176" t="s">
        <v>8134</v>
      </c>
      <c r="C1833" s="176" t="s">
        <v>8150</v>
      </c>
      <c r="D1833" s="175" t="s">
        <v>8134</v>
      </c>
      <c r="E1833" s="175" t="s">
        <v>8134</v>
      </c>
      <c r="F1833" s="176" t="s">
        <v>8150</v>
      </c>
      <c r="G1833" s="177"/>
      <c r="H1833" s="177"/>
      <c r="I1833" s="176" t="s">
        <v>8137</v>
      </c>
      <c r="J1833" s="178">
        <v>25.742574257425744</v>
      </c>
      <c r="K1833" s="55">
        <v>13</v>
      </c>
      <c r="L1833" s="176" t="s">
        <v>8138</v>
      </c>
      <c r="M1833" s="176" t="s">
        <v>3186</v>
      </c>
      <c r="N1833" s="176" t="s">
        <v>3160</v>
      </c>
      <c r="O1833" s="56">
        <v>1</v>
      </c>
      <c r="P1833" s="176" t="s">
        <v>8139</v>
      </c>
    </row>
    <row r="1834" spans="1:16" ht="20.100000000000001" customHeight="1" x14ac:dyDescent="0.25">
      <c r="A1834" s="175">
        <v>1830</v>
      </c>
      <c r="B1834" s="176" t="s">
        <v>8134</v>
      </c>
      <c r="C1834" s="176" t="s">
        <v>8150</v>
      </c>
      <c r="D1834" s="175" t="s">
        <v>8134</v>
      </c>
      <c r="E1834" s="175" t="s">
        <v>8134</v>
      </c>
      <c r="F1834" s="176" t="s">
        <v>8150</v>
      </c>
      <c r="G1834" s="177"/>
      <c r="H1834" s="177"/>
      <c r="I1834" s="176" t="s">
        <v>8137</v>
      </c>
      <c r="J1834" s="178">
        <v>30.693069306930692</v>
      </c>
      <c r="K1834" s="55">
        <v>13</v>
      </c>
      <c r="L1834" s="176" t="s">
        <v>8138</v>
      </c>
      <c r="M1834" s="176" t="s">
        <v>3186</v>
      </c>
      <c r="N1834" s="176" t="s">
        <v>3160</v>
      </c>
      <c r="O1834" s="56">
        <v>1</v>
      </c>
      <c r="P1834" s="176" t="s">
        <v>8139</v>
      </c>
    </row>
    <row r="1835" spans="1:16" ht="20.100000000000001" customHeight="1" x14ac:dyDescent="0.25">
      <c r="A1835" s="175">
        <v>1831</v>
      </c>
      <c r="B1835" s="176" t="s">
        <v>8134</v>
      </c>
      <c r="C1835" s="176" t="s">
        <v>8150</v>
      </c>
      <c r="D1835" s="175" t="s">
        <v>8134</v>
      </c>
      <c r="E1835" s="175" t="s">
        <v>8134</v>
      </c>
      <c r="F1835" s="176" t="s">
        <v>8150</v>
      </c>
      <c r="G1835" s="177"/>
      <c r="H1835" s="177"/>
      <c r="I1835" s="176" t="s">
        <v>8137</v>
      </c>
      <c r="J1835" s="178">
        <v>10.891089108910892</v>
      </c>
      <c r="K1835" s="55">
        <v>13</v>
      </c>
      <c r="L1835" s="176" t="s">
        <v>8138</v>
      </c>
      <c r="M1835" s="176" t="s">
        <v>3186</v>
      </c>
      <c r="N1835" s="176" t="s">
        <v>3160</v>
      </c>
      <c r="O1835" s="56">
        <v>1</v>
      </c>
      <c r="P1835" s="176" t="s">
        <v>8139</v>
      </c>
    </row>
    <row r="1836" spans="1:16" ht="20.100000000000001" customHeight="1" x14ac:dyDescent="0.25">
      <c r="A1836" s="175">
        <v>1832</v>
      </c>
      <c r="B1836" s="176" t="s">
        <v>8134</v>
      </c>
      <c r="C1836" s="176" t="s">
        <v>8150</v>
      </c>
      <c r="D1836" s="175" t="s">
        <v>8134</v>
      </c>
      <c r="E1836" s="175" t="s">
        <v>8134</v>
      </c>
      <c r="F1836" s="176" t="s">
        <v>8150</v>
      </c>
      <c r="G1836" s="177"/>
      <c r="H1836" s="177"/>
      <c r="I1836" s="176" t="s">
        <v>8137</v>
      </c>
      <c r="J1836" s="178">
        <v>21.782178217821784</v>
      </c>
      <c r="K1836" s="55">
        <v>13</v>
      </c>
      <c r="L1836" s="176" t="s">
        <v>8138</v>
      </c>
      <c r="M1836" s="176" t="s">
        <v>3186</v>
      </c>
      <c r="N1836" s="176" t="s">
        <v>3160</v>
      </c>
      <c r="O1836" s="56">
        <v>1</v>
      </c>
      <c r="P1836" s="176" t="s">
        <v>8139</v>
      </c>
    </row>
    <row r="1837" spans="1:16" ht="20.100000000000001" customHeight="1" x14ac:dyDescent="0.25">
      <c r="A1837" s="175">
        <v>1833</v>
      </c>
      <c r="B1837" s="176" t="s">
        <v>8134</v>
      </c>
      <c r="C1837" s="176" t="s">
        <v>8150</v>
      </c>
      <c r="D1837" s="175" t="s">
        <v>8134</v>
      </c>
      <c r="E1837" s="175" t="s">
        <v>8134</v>
      </c>
      <c r="F1837" s="176" t="s">
        <v>8150</v>
      </c>
      <c r="G1837" s="177"/>
      <c r="H1837" s="177"/>
      <c r="I1837" s="176" t="s">
        <v>8137</v>
      </c>
      <c r="J1837" s="178">
        <v>35.643564356435647</v>
      </c>
      <c r="K1837" s="55">
        <v>13</v>
      </c>
      <c r="L1837" s="176" t="s">
        <v>8138</v>
      </c>
      <c r="M1837" s="176" t="s">
        <v>3186</v>
      </c>
      <c r="N1837" s="176" t="s">
        <v>3160</v>
      </c>
      <c r="O1837" s="56">
        <v>1</v>
      </c>
      <c r="P1837" s="176" t="s">
        <v>8139</v>
      </c>
    </row>
    <row r="1838" spans="1:16" ht="20.100000000000001" customHeight="1" x14ac:dyDescent="0.25">
      <c r="A1838" s="175">
        <v>1834</v>
      </c>
      <c r="B1838" s="176" t="s">
        <v>8134</v>
      </c>
      <c r="C1838" s="176" t="s">
        <v>8150</v>
      </c>
      <c r="D1838" s="175" t="s">
        <v>8134</v>
      </c>
      <c r="E1838" s="175" t="s">
        <v>8134</v>
      </c>
      <c r="F1838" s="176" t="s">
        <v>8150</v>
      </c>
      <c r="G1838" s="177"/>
      <c r="H1838" s="177"/>
      <c r="I1838" s="176" t="s">
        <v>8137</v>
      </c>
      <c r="J1838" s="178">
        <v>34.653465346534652</v>
      </c>
      <c r="K1838" s="55">
        <v>13</v>
      </c>
      <c r="L1838" s="176" t="s">
        <v>8138</v>
      </c>
      <c r="M1838" s="176" t="s">
        <v>3186</v>
      </c>
      <c r="N1838" s="176" t="s">
        <v>3160</v>
      </c>
      <c r="O1838" s="56">
        <v>1</v>
      </c>
      <c r="P1838" s="176" t="s">
        <v>8139</v>
      </c>
    </row>
    <row r="1839" spans="1:16" ht="20.100000000000001" customHeight="1" x14ac:dyDescent="0.25">
      <c r="A1839" s="175">
        <v>1835</v>
      </c>
      <c r="B1839" s="176" t="s">
        <v>8134</v>
      </c>
      <c r="C1839" s="176" t="s">
        <v>8150</v>
      </c>
      <c r="D1839" s="175" t="s">
        <v>8134</v>
      </c>
      <c r="E1839" s="175" t="s">
        <v>8134</v>
      </c>
      <c r="F1839" s="176" t="s">
        <v>8150</v>
      </c>
      <c r="G1839" s="177"/>
      <c r="H1839" s="177"/>
      <c r="I1839" s="176" t="s">
        <v>8137</v>
      </c>
      <c r="J1839" s="178">
        <v>35.643564356435647</v>
      </c>
      <c r="K1839" s="55">
        <v>13</v>
      </c>
      <c r="L1839" s="176" t="s">
        <v>8138</v>
      </c>
      <c r="M1839" s="176" t="s">
        <v>3186</v>
      </c>
      <c r="N1839" s="176" t="s">
        <v>3160</v>
      </c>
      <c r="O1839" s="56">
        <v>1</v>
      </c>
      <c r="P1839" s="176" t="s">
        <v>8139</v>
      </c>
    </row>
    <row r="1840" spans="1:16" ht="20.100000000000001" customHeight="1" x14ac:dyDescent="0.25">
      <c r="A1840" s="175">
        <v>1836</v>
      </c>
      <c r="B1840" s="176" t="s">
        <v>8134</v>
      </c>
      <c r="C1840" s="176" t="s">
        <v>8150</v>
      </c>
      <c r="D1840" s="175" t="s">
        <v>8134</v>
      </c>
      <c r="E1840" s="175" t="s">
        <v>8134</v>
      </c>
      <c r="F1840" s="176" t="s">
        <v>8150</v>
      </c>
      <c r="G1840" s="177"/>
      <c r="H1840" s="177"/>
      <c r="I1840" s="176" t="s">
        <v>8137</v>
      </c>
      <c r="J1840" s="178">
        <v>29.702970297029704</v>
      </c>
      <c r="K1840" s="55">
        <v>13</v>
      </c>
      <c r="L1840" s="176" t="s">
        <v>8138</v>
      </c>
      <c r="M1840" s="176" t="s">
        <v>3186</v>
      </c>
      <c r="N1840" s="176" t="s">
        <v>3160</v>
      </c>
      <c r="O1840" s="56">
        <v>1</v>
      </c>
      <c r="P1840" s="176" t="s">
        <v>8139</v>
      </c>
    </row>
    <row r="1841" spans="1:16" ht="20.100000000000001" customHeight="1" x14ac:dyDescent="0.25">
      <c r="A1841" s="175">
        <v>1837</v>
      </c>
      <c r="B1841" s="176" t="s">
        <v>8134</v>
      </c>
      <c r="C1841" s="176" t="s">
        <v>8150</v>
      </c>
      <c r="D1841" s="175" t="s">
        <v>8134</v>
      </c>
      <c r="E1841" s="175" t="s">
        <v>8134</v>
      </c>
      <c r="F1841" s="176" t="s">
        <v>8150</v>
      </c>
      <c r="G1841" s="177"/>
      <c r="H1841" s="177"/>
      <c r="I1841" s="176" t="s">
        <v>8137</v>
      </c>
      <c r="J1841" s="178">
        <v>25.742574257425744</v>
      </c>
      <c r="K1841" s="55">
        <v>13</v>
      </c>
      <c r="L1841" s="176" t="s">
        <v>8138</v>
      </c>
      <c r="M1841" s="176" t="s">
        <v>3186</v>
      </c>
      <c r="N1841" s="176" t="s">
        <v>3160</v>
      </c>
      <c r="O1841" s="56">
        <v>1</v>
      </c>
      <c r="P1841" s="176" t="s">
        <v>8139</v>
      </c>
    </row>
    <row r="1842" spans="1:16" ht="20.100000000000001" customHeight="1" x14ac:dyDescent="0.25">
      <c r="A1842" s="175">
        <v>1838</v>
      </c>
      <c r="B1842" s="176" t="s">
        <v>8134</v>
      </c>
      <c r="C1842" s="176" t="s">
        <v>8150</v>
      </c>
      <c r="D1842" s="175" t="s">
        <v>8134</v>
      </c>
      <c r="E1842" s="175" t="s">
        <v>8134</v>
      </c>
      <c r="F1842" s="176" t="s">
        <v>8150</v>
      </c>
      <c r="G1842" s="177"/>
      <c r="H1842" s="177"/>
      <c r="I1842" s="176" t="s">
        <v>8137</v>
      </c>
      <c r="J1842" s="178">
        <v>36.633663366336634</v>
      </c>
      <c r="K1842" s="55">
        <v>13</v>
      </c>
      <c r="L1842" s="176" t="s">
        <v>8138</v>
      </c>
      <c r="M1842" s="176" t="s">
        <v>3186</v>
      </c>
      <c r="N1842" s="176" t="s">
        <v>3160</v>
      </c>
      <c r="O1842" s="56">
        <v>1</v>
      </c>
      <c r="P1842" s="176" t="s">
        <v>8139</v>
      </c>
    </row>
    <row r="1843" spans="1:16" ht="20.100000000000001" customHeight="1" x14ac:dyDescent="0.25">
      <c r="A1843" s="175">
        <v>1839</v>
      </c>
      <c r="B1843" s="176" t="s">
        <v>8134</v>
      </c>
      <c r="C1843" s="176" t="s">
        <v>8150</v>
      </c>
      <c r="D1843" s="175" t="s">
        <v>8134</v>
      </c>
      <c r="E1843" s="175" t="s">
        <v>8134</v>
      </c>
      <c r="F1843" s="176" t="s">
        <v>8150</v>
      </c>
      <c r="G1843" s="177"/>
      <c r="H1843" s="177"/>
      <c r="I1843" s="176" t="s">
        <v>8137</v>
      </c>
      <c r="J1843" s="178">
        <v>30.693069306930692</v>
      </c>
      <c r="K1843" s="55">
        <v>13</v>
      </c>
      <c r="L1843" s="176" t="s">
        <v>8138</v>
      </c>
      <c r="M1843" s="176" t="s">
        <v>3186</v>
      </c>
      <c r="N1843" s="176" t="s">
        <v>3160</v>
      </c>
      <c r="O1843" s="56">
        <v>1</v>
      </c>
      <c r="P1843" s="176" t="s">
        <v>8139</v>
      </c>
    </row>
    <row r="1844" spans="1:16" ht="20.100000000000001" customHeight="1" x14ac:dyDescent="0.25">
      <c r="A1844" s="175">
        <v>1840</v>
      </c>
      <c r="B1844" s="176" t="s">
        <v>8134</v>
      </c>
      <c r="C1844" s="176" t="s">
        <v>8150</v>
      </c>
      <c r="D1844" s="175" t="s">
        <v>8134</v>
      </c>
      <c r="E1844" s="175" t="s">
        <v>8134</v>
      </c>
      <c r="F1844" s="176" t="s">
        <v>8150</v>
      </c>
      <c r="G1844" s="177"/>
      <c r="H1844" s="177"/>
      <c r="I1844" s="176" t="s">
        <v>8137</v>
      </c>
      <c r="J1844" s="178">
        <v>29.702970297029704</v>
      </c>
      <c r="K1844" s="55">
        <v>13</v>
      </c>
      <c r="L1844" s="176" t="s">
        <v>8138</v>
      </c>
      <c r="M1844" s="176" t="s">
        <v>3186</v>
      </c>
      <c r="N1844" s="176" t="s">
        <v>3160</v>
      </c>
      <c r="O1844" s="56">
        <v>1</v>
      </c>
      <c r="P1844" s="176" t="s">
        <v>8139</v>
      </c>
    </row>
    <row r="1845" spans="1:16" ht="20.100000000000001" customHeight="1" x14ac:dyDescent="0.25">
      <c r="A1845" s="175">
        <v>1841</v>
      </c>
      <c r="B1845" s="176" t="s">
        <v>8134</v>
      </c>
      <c r="C1845" s="176" t="s">
        <v>8150</v>
      </c>
      <c r="D1845" s="175" t="s">
        <v>8134</v>
      </c>
      <c r="E1845" s="175" t="s">
        <v>8134</v>
      </c>
      <c r="F1845" s="176" t="s">
        <v>8150</v>
      </c>
      <c r="G1845" s="177"/>
      <c r="H1845" s="177"/>
      <c r="I1845" s="176" t="s">
        <v>8137</v>
      </c>
      <c r="J1845" s="178">
        <v>30.693069306930692</v>
      </c>
      <c r="K1845" s="55">
        <v>13</v>
      </c>
      <c r="L1845" s="176" t="s">
        <v>8138</v>
      </c>
      <c r="M1845" s="176" t="s">
        <v>3186</v>
      </c>
      <c r="N1845" s="176" t="s">
        <v>3160</v>
      </c>
      <c r="O1845" s="56">
        <v>1</v>
      </c>
      <c r="P1845" s="176" t="s">
        <v>8139</v>
      </c>
    </row>
    <row r="1846" spans="1:16" ht="20.100000000000001" customHeight="1" x14ac:dyDescent="0.25">
      <c r="A1846" s="175">
        <v>1842</v>
      </c>
      <c r="B1846" s="176" t="s">
        <v>8134</v>
      </c>
      <c r="C1846" s="176" t="s">
        <v>8150</v>
      </c>
      <c r="D1846" s="175" t="s">
        <v>8134</v>
      </c>
      <c r="E1846" s="175" t="s">
        <v>8134</v>
      </c>
      <c r="F1846" s="176" t="s">
        <v>8150</v>
      </c>
      <c r="G1846" s="177"/>
      <c r="H1846" s="177"/>
      <c r="I1846" s="176" t="s">
        <v>8137</v>
      </c>
      <c r="J1846" s="178">
        <v>21.782178217821784</v>
      </c>
      <c r="K1846" s="55">
        <v>13</v>
      </c>
      <c r="L1846" s="176" t="s">
        <v>8138</v>
      </c>
      <c r="M1846" s="176" t="s">
        <v>3186</v>
      </c>
      <c r="N1846" s="176" t="s">
        <v>3160</v>
      </c>
      <c r="O1846" s="56">
        <v>1</v>
      </c>
      <c r="P1846" s="176" t="s">
        <v>8139</v>
      </c>
    </row>
    <row r="1847" spans="1:16" ht="20.100000000000001" customHeight="1" x14ac:dyDescent="0.25">
      <c r="A1847" s="175">
        <v>1843</v>
      </c>
      <c r="B1847" s="176" t="s">
        <v>8134</v>
      </c>
      <c r="C1847" s="176" t="s">
        <v>8150</v>
      </c>
      <c r="D1847" s="175" t="s">
        <v>8134</v>
      </c>
      <c r="E1847" s="175" t="s">
        <v>8134</v>
      </c>
      <c r="F1847" s="176" t="s">
        <v>8150</v>
      </c>
      <c r="G1847" s="177"/>
      <c r="H1847" s="177"/>
      <c r="I1847" s="176" t="s">
        <v>8137</v>
      </c>
      <c r="J1847" s="178">
        <v>26.732673267326732</v>
      </c>
      <c r="K1847" s="55">
        <v>13</v>
      </c>
      <c r="L1847" s="176" t="s">
        <v>8138</v>
      </c>
      <c r="M1847" s="176" t="s">
        <v>3186</v>
      </c>
      <c r="N1847" s="176" t="s">
        <v>3160</v>
      </c>
      <c r="O1847" s="56">
        <v>1</v>
      </c>
      <c r="P1847" s="176" t="s">
        <v>8139</v>
      </c>
    </row>
    <row r="1848" spans="1:16" ht="20.100000000000001" customHeight="1" x14ac:dyDescent="0.25">
      <c r="A1848" s="175">
        <v>1844</v>
      </c>
      <c r="B1848" s="176" t="s">
        <v>8134</v>
      </c>
      <c r="C1848" s="176" t="s">
        <v>8150</v>
      </c>
      <c r="D1848" s="175" t="s">
        <v>8134</v>
      </c>
      <c r="E1848" s="175" t="s">
        <v>8134</v>
      </c>
      <c r="F1848" s="176" t="s">
        <v>8150</v>
      </c>
      <c r="G1848" s="177"/>
      <c r="H1848" s="177"/>
      <c r="I1848" s="176" t="s">
        <v>8137</v>
      </c>
      <c r="J1848" s="178">
        <v>25.742574257425744</v>
      </c>
      <c r="K1848" s="55">
        <v>13</v>
      </c>
      <c r="L1848" s="176" t="s">
        <v>8138</v>
      </c>
      <c r="M1848" s="176" t="s">
        <v>3186</v>
      </c>
      <c r="N1848" s="176" t="s">
        <v>3160</v>
      </c>
      <c r="O1848" s="56">
        <v>1</v>
      </c>
      <c r="P1848" s="176" t="s">
        <v>8139</v>
      </c>
    </row>
    <row r="1849" spans="1:16" ht="20.100000000000001" customHeight="1" x14ac:dyDescent="0.25">
      <c r="A1849" s="175">
        <v>1845</v>
      </c>
      <c r="B1849" s="176" t="s">
        <v>8134</v>
      </c>
      <c r="C1849" s="176" t="s">
        <v>8150</v>
      </c>
      <c r="D1849" s="175" t="s">
        <v>8134</v>
      </c>
      <c r="E1849" s="175" t="s">
        <v>8134</v>
      </c>
      <c r="F1849" s="176" t="s">
        <v>8150</v>
      </c>
      <c r="G1849" s="177"/>
      <c r="H1849" s="177"/>
      <c r="I1849" s="176" t="s">
        <v>8137</v>
      </c>
      <c r="J1849" s="178">
        <v>3.9603960396039604</v>
      </c>
      <c r="K1849" s="55">
        <v>13</v>
      </c>
      <c r="L1849" s="176" t="s">
        <v>8138</v>
      </c>
      <c r="M1849" s="176" t="s">
        <v>3186</v>
      </c>
      <c r="N1849" s="176" t="s">
        <v>3160</v>
      </c>
      <c r="O1849" s="56">
        <v>1</v>
      </c>
      <c r="P1849" s="176" t="s">
        <v>8139</v>
      </c>
    </row>
    <row r="1850" spans="1:16" ht="20.100000000000001" customHeight="1" x14ac:dyDescent="0.25">
      <c r="A1850" s="175">
        <v>1846</v>
      </c>
      <c r="B1850" s="176" t="s">
        <v>8134</v>
      </c>
      <c r="C1850" s="176" t="s">
        <v>8150</v>
      </c>
      <c r="D1850" s="175" t="s">
        <v>8134</v>
      </c>
      <c r="E1850" s="175" t="s">
        <v>8134</v>
      </c>
      <c r="F1850" s="176" t="s">
        <v>8150</v>
      </c>
      <c r="G1850" s="177"/>
      <c r="H1850" s="177"/>
      <c r="I1850" s="176" t="s">
        <v>8137</v>
      </c>
      <c r="J1850" s="178">
        <v>31.683168316831683</v>
      </c>
      <c r="K1850" s="55">
        <v>13</v>
      </c>
      <c r="L1850" s="176" t="s">
        <v>8138</v>
      </c>
      <c r="M1850" s="176" t="s">
        <v>3186</v>
      </c>
      <c r="N1850" s="176" t="s">
        <v>3160</v>
      </c>
      <c r="O1850" s="56">
        <v>1</v>
      </c>
      <c r="P1850" s="176" t="s">
        <v>8139</v>
      </c>
    </row>
    <row r="1851" spans="1:16" ht="20.100000000000001" customHeight="1" x14ac:dyDescent="0.25">
      <c r="A1851" s="175">
        <v>1847</v>
      </c>
      <c r="B1851" s="176" t="s">
        <v>8134</v>
      </c>
      <c r="C1851" s="176" t="s">
        <v>8150</v>
      </c>
      <c r="D1851" s="175" t="s">
        <v>8134</v>
      </c>
      <c r="E1851" s="175" t="s">
        <v>8134</v>
      </c>
      <c r="F1851" s="176" t="s">
        <v>8150</v>
      </c>
      <c r="G1851" s="177"/>
      <c r="H1851" s="177"/>
      <c r="I1851" s="176" t="s">
        <v>8137</v>
      </c>
      <c r="J1851" s="178">
        <v>25.742574257425744</v>
      </c>
      <c r="K1851" s="55">
        <v>13</v>
      </c>
      <c r="L1851" s="176" t="s">
        <v>8138</v>
      </c>
      <c r="M1851" s="176" t="s">
        <v>3186</v>
      </c>
      <c r="N1851" s="176" t="s">
        <v>3160</v>
      </c>
      <c r="O1851" s="56">
        <v>1</v>
      </c>
      <c r="P1851" s="176" t="s">
        <v>8139</v>
      </c>
    </row>
    <row r="1852" spans="1:16" ht="20.100000000000001" customHeight="1" x14ac:dyDescent="0.25">
      <c r="A1852" s="175">
        <v>1848</v>
      </c>
      <c r="B1852" s="176" t="s">
        <v>8134</v>
      </c>
      <c r="C1852" s="176" t="s">
        <v>8150</v>
      </c>
      <c r="D1852" s="175" t="s">
        <v>8134</v>
      </c>
      <c r="E1852" s="175" t="s">
        <v>8134</v>
      </c>
      <c r="F1852" s="176" t="s">
        <v>8150</v>
      </c>
      <c r="G1852" s="177"/>
      <c r="H1852" s="177"/>
      <c r="I1852" s="176" t="s">
        <v>8137</v>
      </c>
      <c r="J1852" s="178">
        <v>10.891089108910892</v>
      </c>
      <c r="K1852" s="55">
        <v>13</v>
      </c>
      <c r="L1852" s="176" t="s">
        <v>8138</v>
      </c>
      <c r="M1852" s="176" t="s">
        <v>3186</v>
      </c>
      <c r="N1852" s="176" t="s">
        <v>3160</v>
      </c>
      <c r="O1852" s="56">
        <v>1</v>
      </c>
      <c r="P1852" s="176" t="s">
        <v>8139</v>
      </c>
    </row>
    <row r="1853" spans="1:16" ht="20.100000000000001" customHeight="1" x14ac:dyDescent="0.25">
      <c r="A1853" s="175">
        <v>1849</v>
      </c>
      <c r="B1853" s="176" t="s">
        <v>8134</v>
      </c>
      <c r="C1853" s="176" t="s">
        <v>8150</v>
      </c>
      <c r="D1853" s="175" t="s">
        <v>8134</v>
      </c>
      <c r="E1853" s="175" t="s">
        <v>8134</v>
      </c>
      <c r="F1853" s="176" t="s">
        <v>8150</v>
      </c>
      <c r="G1853" s="177"/>
      <c r="H1853" s="177"/>
      <c r="I1853" s="176" t="s">
        <v>8137</v>
      </c>
      <c r="J1853" s="178">
        <v>21.782178217821784</v>
      </c>
      <c r="K1853" s="55">
        <v>13</v>
      </c>
      <c r="L1853" s="176" t="s">
        <v>8138</v>
      </c>
      <c r="M1853" s="176" t="s">
        <v>3186</v>
      </c>
      <c r="N1853" s="176" t="s">
        <v>3160</v>
      </c>
      <c r="O1853" s="56">
        <v>1</v>
      </c>
      <c r="P1853" s="176" t="s">
        <v>8139</v>
      </c>
    </row>
    <row r="1854" spans="1:16" ht="20.100000000000001" customHeight="1" x14ac:dyDescent="0.25">
      <c r="A1854" s="175">
        <v>1850</v>
      </c>
      <c r="B1854" s="176" t="s">
        <v>8134</v>
      </c>
      <c r="C1854" s="176" t="s">
        <v>8150</v>
      </c>
      <c r="D1854" s="175" t="s">
        <v>8134</v>
      </c>
      <c r="E1854" s="175" t="s">
        <v>8134</v>
      </c>
      <c r="F1854" s="176" t="s">
        <v>8150</v>
      </c>
      <c r="G1854" s="177"/>
      <c r="H1854" s="177"/>
      <c r="I1854" s="176" t="s">
        <v>8137</v>
      </c>
      <c r="J1854" s="178">
        <v>8.9108910891089117</v>
      </c>
      <c r="K1854" s="55">
        <v>13</v>
      </c>
      <c r="L1854" s="176" t="s">
        <v>8138</v>
      </c>
      <c r="M1854" s="176" t="s">
        <v>3186</v>
      </c>
      <c r="N1854" s="176" t="s">
        <v>3160</v>
      </c>
      <c r="O1854" s="56">
        <v>1</v>
      </c>
      <c r="P1854" s="176" t="s">
        <v>8139</v>
      </c>
    </row>
    <row r="1855" spans="1:16" ht="20.100000000000001" customHeight="1" x14ac:dyDescent="0.25">
      <c r="A1855" s="175">
        <v>1851</v>
      </c>
      <c r="B1855" s="176" t="s">
        <v>8134</v>
      </c>
      <c r="C1855" s="176" t="s">
        <v>8150</v>
      </c>
      <c r="D1855" s="175" t="s">
        <v>8134</v>
      </c>
      <c r="E1855" s="175" t="s">
        <v>8134</v>
      </c>
      <c r="F1855" s="176" t="s">
        <v>8150</v>
      </c>
      <c r="G1855" s="177"/>
      <c r="H1855" s="177"/>
      <c r="I1855" s="176" t="s">
        <v>8137</v>
      </c>
      <c r="J1855" s="178">
        <v>22.772277227722771</v>
      </c>
      <c r="K1855" s="55">
        <v>13</v>
      </c>
      <c r="L1855" s="176" t="s">
        <v>8138</v>
      </c>
      <c r="M1855" s="176" t="s">
        <v>3186</v>
      </c>
      <c r="N1855" s="176" t="s">
        <v>3160</v>
      </c>
      <c r="O1855" s="56">
        <v>1</v>
      </c>
      <c r="P1855" s="176" t="s">
        <v>8139</v>
      </c>
    </row>
    <row r="1856" spans="1:16" ht="20.100000000000001" customHeight="1" x14ac:dyDescent="0.25">
      <c r="A1856" s="175">
        <v>1852</v>
      </c>
      <c r="B1856" s="176" t="s">
        <v>8134</v>
      </c>
      <c r="C1856" s="176" t="s">
        <v>8150</v>
      </c>
      <c r="D1856" s="175" t="s">
        <v>8134</v>
      </c>
      <c r="E1856" s="175" t="s">
        <v>8134</v>
      </c>
      <c r="F1856" s="176" t="s">
        <v>8150</v>
      </c>
      <c r="G1856" s="177"/>
      <c r="H1856" s="177"/>
      <c r="I1856" s="176" t="s">
        <v>8137</v>
      </c>
      <c r="J1856" s="178">
        <v>51.485148514851488</v>
      </c>
      <c r="K1856" s="55">
        <v>13</v>
      </c>
      <c r="L1856" s="176" t="s">
        <v>8138</v>
      </c>
      <c r="M1856" s="176" t="s">
        <v>3186</v>
      </c>
      <c r="N1856" s="176" t="s">
        <v>3160</v>
      </c>
      <c r="O1856" s="56">
        <v>1</v>
      </c>
      <c r="P1856" s="176" t="s">
        <v>8139</v>
      </c>
    </row>
    <row r="1857" spans="1:16" ht="20.100000000000001" customHeight="1" x14ac:dyDescent="0.25">
      <c r="A1857" s="175">
        <v>1853</v>
      </c>
      <c r="B1857" s="176" t="s">
        <v>8134</v>
      </c>
      <c r="C1857" s="176" t="s">
        <v>8150</v>
      </c>
      <c r="D1857" s="175" t="s">
        <v>8134</v>
      </c>
      <c r="E1857" s="175" t="s">
        <v>8134</v>
      </c>
      <c r="F1857" s="176" t="s">
        <v>8150</v>
      </c>
      <c r="G1857" s="177"/>
      <c r="H1857" s="177"/>
      <c r="I1857" s="176" t="s">
        <v>8137</v>
      </c>
      <c r="J1857" s="178">
        <v>32.67326732673267</v>
      </c>
      <c r="K1857" s="55">
        <v>13</v>
      </c>
      <c r="L1857" s="176" t="s">
        <v>8138</v>
      </c>
      <c r="M1857" s="176" t="s">
        <v>3186</v>
      </c>
      <c r="N1857" s="176" t="s">
        <v>3160</v>
      </c>
      <c r="O1857" s="56">
        <v>1</v>
      </c>
      <c r="P1857" s="176" t="s">
        <v>8139</v>
      </c>
    </row>
    <row r="1858" spans="1:16" ht="20.100000000000001" customHeight="1" x14ac:dyDescent="0.25">
      <c r="A1858" s="175">
        <v>1854</v>
      </c>
      <c r="B1858" s="176" t="s">
        <v>8134</v>
      </c>
      <c r="C1858" s="176" t="s">
        <v>8150</v>
      </c>
      <c r="D1858" s="175" t="s">
        <v>8134</v>
      </c>
      <c r="E1858" s="175" t="s">
        <v>8134</v>
      </c>
      <c r="F1858" s="176" t="s">
        <v>8150</v>
      </c>
      <c r="G1858" s="177"/>
      <c r="H1858" s="177"/>
      <c r="I1858" s="176" t="s">
        <v>8137</v>
      </c>
      <c r="J1858" s="178">
        <v>38.613861386138616</v>
      </c>
      <c r="K1858" s="55">
        <v>13</v>
      </c>
      <c r="L1858" s="176" t="s">
        <v>8138</v>
      </c>
      <c r="M1858" s="176" t="s">
        <v>3186</v>
      </c>
      <c r="N1858" s="176" t="s">
        <v>3160</v>
      </c>
      <c r="O1858" s="56">
        <v>1</v>
      </c>
      <c r="P1858" s="176" t="s">
        <v>8139</v>
      </c>
    </row>
    <row r="1859" spans="1:16" ht="20.100000000000001" customHeight="1" x14ac:dyDescent="0.25">
      <c r="A1859" s="175">
        <v>1855</v>
      </c>
      <c r="B1859" s="176" t="s">
        <v>8134</v>
      </c>
      <c r="C1859" s="176" t="s">
        <v>8150</v>
      </c>
      <c r="D1859" s="175" t="s">
        <v>8134</v>
      </c>
      <c r="E1859" s="175" t="s">
        <v>8134</v>
      </c>
      <c r="F1859" s="176" t="s">
        <v>8150</v>
      </c>
      <c r="G1859" s="177"/>
      <c r="H1859" s="177"/>
      <c r="I1859" s="176" t="s">
        <v>8137</v>
      </c>
      <c r="J1859" s="178">
        <v>54.455445544554458</v>
      </c>
      <c r="K1859" s="55">
        <v>13</v>
      </c>
      <c r="L1859" s="176" t="s">
        <v>8138</v>
      </c>
      <c r="M1859" s="176" t="s">
        <v>3186</v>
      </c>
      <c r="N1859" s="176" t="s">
        <v>3160</v>
      </c>
      <c r="O1859" s="56">
        <v>1</v>
      </c>
      <c r="P1859" s="176" t="s">
        <v>8139</v>
      </c>
    </row>
    <row r="1860" spans="1:16" ht="20.100000000000001" customHeight="1" x14ac:dyDescent="0.25">
      <c r="A1860" s="175">
        <v>1856</v>
      </c>
      <c r="B1860" s="176" t="s">
        <v>8134</v>
      </c>
      <c r="C1860" s="176" t="s">
        <v>8150</v>
      </c>
      <c r="D1860" s="175" t="s">
        <v>8134</v>
      </c>
      <c r="E1860" s="175" t="s">
        <v>8134</v>
      </c>
      <c r="F1860" s="176" t="s">
        <v>8150</v>
      </c>
      <c r="G1860" s="177"/>
      <c r="H1860" s="177"/>
      <c r="I1860" s="176" t="s">
        <v>8137</v>
      </c>
      <c r="J1860" s="178">
        <v>51.485148514851488</v>
      </c>
      <c r="K1860" s="55">
        <v>13</v>
      </c>
      <c r="L1860" s="176" t="s">
        <v>8138</v>
      </c>
      <c r="M1860" s="176" t="s">
        <v>3186</v>
      </c>
      <c r="N1860" s="176" t="s">
        <v>3160</v>
      </c>
      <c r="O1860" s="56">
        <v>1</v>
      </c>
      <c r="P1860" s="176" t="s">
        <v>8139</v>
      </c>
    </row>
    <row r="1861" spans="1:16" ht="20.100000000000001" customHeight="1" x14ac:dyDescent="0.25">
      <c r="A1861" s="175">
        <v>1857</v>
      </c>
      <c r="B1861" s="176" t="s">
        <v>8134</v>
      </c>
      <c r="C1861" s="176" t="s">
        <v>8150</v>
      </c>
      <c r="D1861" s="175" t="s">
        <v>8134</v>
      </c>
      <c r="E1861" s="175" t="s">
        <v>8134</v>
      </c>
      <c r="F1861" s="176" t="s">
        <v>8150</v>
      </c>
      <c r="G1861" s="177"/>
      <c r="H1861" s="177"/>
      <c r="I1861" s="176" t="s">
        <v>8137</v>
      </c>
      <c r="J1861" s="178">
        <v>35.643564356435647</v>
      </c>
      <c r="K1861" s="55">
        <v>13</v>
      </c>
      <c r="L1861" s="176" t="s">
        <v>8138</v>
      </c>
      <c r="M1861" s="176" t="s">
        <v>3186</v>
      </c>
      <c r="N1861" s="176" t="s">
        <v>3160</v>
      </c>
      <c r="O1861" s="56">
        <v>1</v>
      </c>
      <c r="P1861" s="176" t="s">
        <v>8139</v>
      </c>
    </row>
    <row r="1862" spans="1:16" ht="20.100000000000001" customHeight="1" x14ac:dyDescent="0.25">
      <c r="A1862" s="175">
        <v>1858</v>
      </c>
      <c r="B1862" s="176" t="s">
        <v>8134</v>
      </c>
      <c r="C1862" s="176" t="s">
        <v>8150</v>
      </c>
      <c r="D1862" s="175" t="s">
        <v>8134</v>
      </c>
      <c r="E1862" s="175" t="s">
        <v>8134</v>
      </c>
      <c r="F1862" s="176" t="s">
        <v>8150</v>
      </c>
      <c r="G1862" s="177"/>
      <c r="H1862" s="177"/>
      <c r="I1862" s="176" t="s">
        <v>8137</v>
      </c>
      <c r="J1862" s="178">
        <v>37.623762376237622</v>
      </c>
      <c r="K1862" s="55">
        <v>13</v>
      </c>
      <c r="L1862" s="176" t="s">
        <v>8138</v>
      </c>
      <c r="M1862" s="176" t="s">
        <v>3186</v>
      </c>
      <c r="N1862" s="176" t="s">
        <v>3160</v>
      </c>
      <c r="O1862" s="56">
        <v>1</v>
      </c>
      <c r="P1862" s="176" t="s">
        <v>8139</v>
      </c>
    </row>
    <row r="1863" spans="1:16" ht="20.100000000000001" customHeight="1" x14ac:dyDescent="0.25">
      <c r="A1863" s="175">
        <v>1859</v>
      </c>
      <c r="B1863" s="176" t="s">
        <v>8134</v>
      </c>
      <c r="C1863" s="176" t="s">
        <v>8150</v>
      </c>
      <c r="D1863" s="175" t="s">
        <v>8134</v>
      </c>
      <c r="E1863" s="175" t="s">
        <v>8134</v>
      </c>
      <c r="F1863" s="176" t="s">
        <v>8150</v>
      </c>
      <c r="G1863" s="177"/>
      <c r="H1863" s="177"/>
      <c r="I1863" s="176" t="s">
        <v>8137</v>
      </c>
      <c r="J1863" s="178">
        <v>36.633663366336634</v>
      </c>
      <c r="K1863" s="55">
        <v>13</v>
      </c>
      <c r="L1863" s="176" t="s">
        <v>8138</v>
      </c>
      <c r="M1863" s="176" t="s">
        <v>3186</v>
      </c>
      <c r="N1863" s="176" t="s">
        <v>3160</v>
      </c>
      <c r="O1863" s="56">
        <v>1</v>
      </c>
      <c r="P1863" s="176" t="s">
        <v>8139</v>
      </c>
    </row>
    <row r="1864" spans="1:16" ht="20.100000000000001" customHeight="1" x14ac:dyDescent="0.25">
      <c r="A1864" s="175">
        <v>1860</v>
      </c>
      <c r="B1864" s="176" t="s">
        <v>8134</v>
      </c>
      <c r="C1864" s="176" t="s">
        <v>8150</v>
      </c>
      <c r="D1864" s="175" t="s">
        <v>8134</v>
      </c>
      <c r="E1864" s="175" t="s">
        <v>8134</v>
      </c>
      <c r="F1864" s="176" t="s">
        <v>8150</v>
      </c>
      <c r="G1864" s="177"/>
      <c r="H1864" s="177"/>
      <c r="I1864" s="176" t="s">
        <v>8137</v>
      </c>
      <c r="J1864" s="178">
        <v>48.514851485148512</v>
      </c>
      <c r="K1864" s="55">
        <v>13</v>
      </c>
      <c r="L1864" s="176" t="s">
        <v>8138</v>
      </c>
      <c r="M1864" s="176" t="s">
        <v>3186</v>
      </c>
      <c r="N1864" s="176" t="s">
        <v>3160</v>
      </c>
      <c r="O1864" s="56">
        <v>1</v>
      </c>
      <c r="P1864" s="176" t="s">
        <v>8139</v>
      </c>
    </row>
    <row r="1865" spans="1:16" ht="20.100000000000001" customHeight="1" x14ac:dyDescent="0.25">
      <c r="A1865" s="175">
        <v>1861</v>
      </c>
      <c r="B1865" s="176" t="s">
        <v>8134</v>
      </c>
      <c r="C1865" s="176" t="s">
        <v>8150</v>
      </c>
      <c r="D1865" s="175" t="s">
        <v>8134</v>
      </c>
      <c r="E1865" s="175" t="s">
        <v>8134</v>
      </c>
      <c r="F1865" s="176" t="s">
        <v>8150</v>
      </c>
      <c r="G1865" s="177"/>
      <c r="H1865" s="177"/>
      <c r="I1865" s="176" t="s">
        <v>8137</v>
      </c>
      <c r="J1865" s="178">
        <v>35.643564356435647</v>
      </c>
      <c r="K1865" s="55">
        <v>13</v>
      </c>
      <c r="L1865" s="176" t="s">
        <v>8138</v>
      </c>
      <c r="M1865" s="176" t="s">
        <v>3186</v>
      </c>
      <c r="N1865" s="176" t="s">
        <v>3160</v>
      </c>
      <c r="O1865" s="56">
        <v>1</v>
      </c>
      <c r="P1865" s="176" t="s">
        <v>8139</v>
      </c>
    </row>
    <row r="1866" spans="1:16" ht="20.100000000000001" customHeight="1" x14ac:dyDescent="0.25">
      <c r="A1866" s="175">
        <v>1862</v>
      </c>
      <c r="B1866" s="176" t="s">
        <v>8134</v>
      </c>
      <c r="C1866" s="176" t="s">
        <v>8150</v>
      </c>
      <c r="D1866" s="175" t="s">
        <v>8134</v>
      </c>
      <c r="E1866" s="175" t="s">
        <v>8134</v>
      </c>
      <c r="F1866" s="176" t="s">
        <v>8150</v>
      </c>
      <c r="G1866" s="177"/>
      <c r="H1866" s="177"/>
      <c r="I1866" s="176" t="s">
        <v>8137</v>
      </c>
      <c r="J1866" s="178">
        <v>39.603960396039604</v>
      </c>
      <c r="K1866" s="55">
        <v>13</v>
      </c>
      <c r="L1866" s="176" t="s">
        <v>8138</v>
      </c>
      <c r="M1866" s="176" t="s">
        <v>3186</v>
      </c>
      <c r="N1866" s="176" t="s">
        <v>3160</v>
      </c>
      <c r="O1866" s="56">
        <v>1</v>
      </c>
      <c r="P1866" s="176" t="s">
        <v>8139</v>
      </c>
    </row>
    <row r="1867" spans="1:16" ht="20.100000000000001" customHeight="1" x14ac:dyDescent="0.25">
      <c r="A1867" s="175">
        <v>1863</v>
      </c>
      <c r="B1867" s="176" t="s">
        <v>8134</v>
      </c>
      <c r="C1867" s="176" t="s">
        <v>8150</v>
      </c>
      <c r="D1867" s="175" t="s">
        <v>8134</v>
      </c>
      <c r="E1867" s="175" t="s">
        <v>8134</v>
      </c>
      <c r="F1867" s="176" t="s">
        <v>8150</v>
      </c>
      <c r="G1867" s="177"/>
      <c r="H1867" s="177"/>
      <c r="I1867" s="176" t="s">
        <v>8137</v>
      </c>
      <c r="J1867" s="178">
        <v>35.643564356435647</v>
      </c>
      <c r="K1867" s="55">
        <v>13</v>
      </c>
      <c r="L1867" s="176" t="s">
        <v>8138</v>
      </c>
      <c r="M1867" s="176" t="s">
        <v>3186</v>
      </c>
      <c r="N1867" s="176" t="s">
        <v>3160</v>
      </c>
      <c r="O1867" s="56">
        <v>1</v>
      </c>
      <c r="P1867" s="176" t="s">
        <v>8139</v>
      </c>
    </row>
    <row r="1868" spans="1:16" ht="20.100000000000001" customHeight="1" x14ac:dyDescent="0.25">
      <c r="A1868" s="175">
        <v>1864</v>
      </c>
      <c r="B1868" s="176" t="s">
        <v>8134</v>
      </c>
      <c r="C1868" s="176" t="s">
        <v>8150</v>
      </c>
      <c r="D1868" s="175" t="s">
        <v>8134</v>
      </c>
      <c r="E1868" s="175" t="s">
        <v>8134</v>
      </c>
      <c r="F1868" s="176" t="s">
        <v>8150</v>
      </c>
      <c r="G1868" s="177"/>
      <c r="H1868" s="177"/>
      <c r="I1868" s="176" t="s">
        <v>8137</v>
      </c>
      <c r="J1868" s="178">
        <v>38.613861386138616</v>
      </c>
      <c r="K1868" s="55">
        <v>13</v>
      </c>
      <c r="L1868" s="176" t="s">
        <v>8138</v>
      </c>
      <c r="M1868" s="176" t="s">
        <v>3186</v>
      </c>
      <c r="N1868" s="176" t="s">
        <v>3160</v>
      </c>
      <c r="O1868" s="56">
        <v>1</v>
      </c>
      <c r="P1868" s="176" t="s">
        <v>8139</v>
      </c>
    </row>
    <row r="1869" spans="1:16" ht="20.100000000000001" customHeight="1" x14ac:dyDescent="0.25">
      <c r="A1869" s="175">
        <v>1865</v>
      </c>
      <c r="B1869" s="176" t="s">
        <v>8134</v>
      </c>
      <c r="C1869" s="176" t="s">
        <v>8150</v>
      </c>
      <c r="D1869" s="175" t="s">
        <v>8134</v>
      </c>
      <c r="E1869" s="175" t="s">
        <v>8134</v>
      </c>
      <c r="F1869" s="176" t="s">
        <v>8150</v>
      </c>
      <c r="G1869" s="177"/>
      <c r="H1869" s="177"/>
      <c r="I1869" s="176" t="s">
        <v>8137</v>
      </c>
      <c r="J1869" s="178">
        <v>37.623762376237622</v>
      </c>
      <c r="K1869" s="55">
        <v>13</v>
      </c>
      <c r="L1869" s="176" t="s">
        <v>8138</v>
      </c>
      <c r="M1869" s="176" t="s">
        <v>3186</v>
      </c>
      <c r="N1869" s="176" t="s">
        <v>3160</v>
      </c>
      <c r="O1869" s="56">
        <v>1</v>
      </c>
      <c r="P1869" s="176" t="s">
        <v>8139</v>
      </c>
    </row>
    <row r="1870" spans="1:16" ht="20.100000000000001" customHeight="1" x14ac:dyDescent="0.25">
      <c r="A1870" s="175">
        <v>1866</v>
      </c>
      <c r="B1870" s="176" t="s">
        <v>8134</v>
      </c>
      <c r="C1870" s="176" t="s">
        <v>8150</v>
      </c>
      <c r="D1870" s="175" t="s">
        <v>8134</v>
      </c>
      <c r="E1870" s="175" t="s">
        <v>8134</v>
      </c>
      <c r="F1870" s="176" t="s">
        <v>8150</v>
      </c>
      <c r="G1870" s="177"/>
      <c r="H1870" s="177"/>
      <c r="I1870" s="176" t="s">
        <v>8137</v>
      </c>
      <c r="J1870" s="178">
        <v>36.633663366336634</v>
      </c>
      <c r="K1870" s="55">
        <v>13</v>
      </c>
      <c r="L1870" s="176" t="s">
        <v>8138</v>
      </c>
      <c r="M1870" s="176" t="s">
        <v>3186</v>
      </c>
      <c r="N1870" s="176" t="s">
        <v>3160</v>
      </c>
      <c r="O1870" s="56">
        <v>1</v>
      </c>
      <c r="P1870" s="176" t="s">
        <v>8139</v>
      </c>
    </row>
    <row r="1871" spans="1:16" ht="20.100000000000001" customHeight="1" x14ac:dyDescent="0.25">
      <c r="A1871" s="175">
        <v>1867</v>
      </c>
      <c r="B1871" s="176" t="s">
        <v>8134</v>
      </c>
      <c r="C1871" s="176" t="s">
        <v>8150</v>
      </c>
      <c r="D1871" s="175" t="s">
        <v>8134</v>
      </c>
      <c r="E1871" s="175" t="s">
        <v>8134</v>
      </c>
      <c r="F1871" s="176" t="s">
        <v>8150</v>
      </c>
      <c r="G1871" s="177"/>
      <c r="H1871" s="177"/>
      <c r="I1871" s="176" t="s">
        <v>8137</v>
      </c>
      <c r="J1871" s="178">
        <v>32.67326732673267</v>
      </c>
      <c r="K1871" s="55">
        <v>13</v>
      </c>
      <c r="L1871" s="176" t="s">
        <v>8138</v>
      </c>
      <c r="M1871" s="176" t="s">
        <v>3186</v>
      </c>
      <c r="N1871" s="176" t="s">
        <v>3160</v>
      </c>
      <c r="O1871" s="56">
        <v>1</v>
      </c>
      <c r="P1871" s="176" t="s">
        <v>8139</v>
      </c>
    </row>
    <row r="1872" spans="1:16" ht="20.100000000000001" customHeight="1" x14ac:dyDescent="0.25">
      <c r="A1872" s="175">
        <v>1868</v>
      </c>
      <c r="B1872" s="176" t="s">
        <v>8134</v>
      </c>
      <c r="C1872" s="176" t="s">
        <v>8150</v>
      </c>
      <c r="D1872" s="175" t="s">
        <v>8134</v>
      </c>
      <c r="E1872" s="175" t="s">
        <v>8134</v>
      </c>
      <c r="F1872" s="176" t="s">
        <v>8150</v>
      </c>
      <c r="G1872" s="177"/>
      <c r="H1872" s="177"/>
      <c r="I1872" s="176" t="s">
        <v>8137</v>
      </c>
      <c r="J1872" s="178">
        <v>33.663366336633665</v>
      </c>
      <c r="K1872" s="55">
        <v>13</v>
      </c>
      <c r="L1872" s="176" t="s">
        <v>8138</v>
      </c>
      <c r="M1872" s="176" t="s">
        <v>3186</v>
      </c>
      <c r="N1872" s="176" t="s">
        <v>3160</v>
      </c>
      <c r="O1872" s="56">
        <v>1</v>
      </c>
      <c r="P1872" s="176" t="s">
        <v>8139</v>
      </c>
    </row>
    <row r="1873" spans="1:16" ht="20.100000000000001" customHeight="1" x14ac:dyDescent="0.25">
      <c r="A1873" s="175">
        <v>1869</v>
      </c>
      <c r="B1873" s="176" t="s">
        <v>8134</v>
      </c>
      <c r="C1873" s="176" t="s">
        <v>8150</v>
      </c>
      <c r="D1873" s="175" t="s">
        <v>8134</v>
      </c>
      <c r="E1873" s="175" t="s">
        <v>8134</v>
      </c>
      <c r="F1873" s="176" t="s">
        <v>8150</v>
      </c>
      <c r="G1873" s="177"/>
      <c r="H1873" s="177"/>
      <c r="I1873" s="176" t="s">
        <v>8137</v>
      </c>
      <c r="J1873" s="178">
        <v>38.613861386138616</v>
      </c>
      <c r="K1873" s="55">
        <v>13</v>
      </c>
      <c r="L1873" s="176" t="s">
        <v>8138</v>
      </c>
      <c r="M1873" s="176" t="s">
        <v>3186</v>
      </c>
      <c r="N1873" s="176" t="s">
        <v>3160</v>
      </c>
      <c r="O1873" s="56">
        <v>1</v>
      </c>
      <c r="P1873" s="176" t="s">
        <v>8139</v>
      </c>
    </row>
    <row r="1874" spans="1:16" ht="20.100000000000001" customHeight="1" x14ac:dyDescent="0.25">
      <c r="A1874" s="175">
        <v>1870</v>
      </c>
      <c r="B1874" s="176" t="s">
        <v>8134</v>
      </c>
      <c r="C1874" s="176" t="s">
        <v>8150</v>
      </c>
      <c r="D1874" s="175" t="s">
        <v>8134</v>
      </c>
      <c r="E1874" s="175" t="s">
        <v>8134</v>
      </c>
      <c r="F1874" s="176" t="s">
        <v>8150</v>
      </c>
      <c r="G1874" s="177"/>
      <c r="H1874" s="177"/>
      <c r="I1874" s="176" t="s">
        <v>8137</v>
      </c>
      <c r="J1874" s="178">
        <v>35.643564356435647</v>
      </c>
      <c r="K1874" s="55">
        <v>13</v>
      </c>
      <c r="L1874" s="176" t="s">
        <v>8138</v>
      </c>
      <c r="M1874" s="176" t="s">
        <v>3186</v>
      </c>
      <c r="N1874" s="176" t="s">
        <v>3160</v>
      </c>
      <c r="O1874" s="56">
        <v>1</v>
      </c>
      <c r="P1874" s="176" t="s">
        <v>8139</v>
      </c>
    </row>
    <row r="1875" spans="1:16" ht="20.100000000000001" customHeight="1" x14ac:dyDescent="0.25">
      <c r="A1875" s="175">
        <v>1871</v>
      </c>
      <c r="B1875" s="176" t="s">
        <v>8134</v>
      </c>
      <c r="C1875" s="176" t="s">
        <v>8150</v>
      </c>
      <c r="D1875" s="175" t="s">
        <v>8134</v>
      </c>
      <c r="E1875" s="175" t="s">
        <v>8134</v>
      </c>
      <c r="F1875" s="176" t="s">
        <v>8150</v>
      </c>
      <c r="G1875" s="177"/>
      <c r="H1875" s="177"/>
      <c r="I1875" s="176" t="s">
        <v>8137</v>
      </c>
      <c r="J1875" s="178">
        <v>35.643564356435647</v>
      </c>
      <c r="K1875" s="55">
        <v>13</v>
      </c>
      <c r="L1875" s="176" t="s">
        <v>8138</v>
      </c>
      <c r="M1875" s="176" t="s">
        <v>3186</v>
      </c>
      <c r="N1875" s="176" t="s">
        <v>3160</v>
      </c>
      <c r="O1875" s="56">
        <v>1</v>
      </c>
      <c r="P1875" s="176" t="s">
        <v>8139</v>
      </c>
    </row>
    <row r="1876" spans="1:16" ht="20.100000000000001" customHeight="1" x14ac:dyDescent="0.25">
      <c r="A1876" s="175">
        <v>1872</v>
      </c>
      <c r="B1876" s="176" t="s">
        <v>8134</v>
      </c>
      <c r="C1876" s="176" t="s">
        <v>8150</v>
      </c>
      <c r="D1876" s="175" t="s">
        <v>8134</v>
      </c>
      <c r="E1876" s="175" t="s">
        <v>8134</v>
      </c>
      <c r="F1876" s="176" t="s">
        <v>8150</v>
      </c>
      <c r="G1876" s="177"/>
      <c r="H1876" s="177"/>
      <c r="I1876" s="176" t="s">
        <v>8137</v>
      </c>
      <c r="J1876" s="178">
        <v>36.633663366336634</v>
      </c>
      <c r="K1876" s="55">
        <v>13</v>
      </c>
      <c r="L1876" s="176" t="s">
        <v>8138</v>
      </c>
      <c r="M1876" s="176" t="s">
        <v>3186</v>
      </c>
      <c r="N1876" s="176" t="s">
        <v>3160</v>
      </c>
      <c r="O1876" s="56">
        <v>1</v>
      </c>
      <c r="P1876" s="176" t="s">
        <v>8139</v>
      </c>
    </row>
    <row r="1877" spans="1:16" ht="20.100000000000001" customHeight="1" x14ac:dyDescent="0.25">
      <c r="A1877" s="175">
        <v>1873</v>
      </c>
      <c r="B1877" s="176" t="s">
        <v>8134</v>
      </c>
      <c r="C1877" s="176" t="s">
        <v>8150</v>
      </c>
      <c r="D1877" s="175" t="s">
        <v>8134</v>
      </c>
      <c r="E1877" s="175" t="s">
        <v>8134</v>
      </c>
      <c r="F1877" s="176" t="s">
        <v>8150</v>
      </c>
      <c r="G1877" s="177"/>
      <c r="H1877" s="177"/>
      <c r="I1877" s="176" t="s">
        <v>8137</v>
      </c>
      <c r="J1877" s="178">
        <v>41.584158415841586</v>
      </c>
      <c r="K1877" s="55">
        <v>13</v>
      </c>
      <c r="L1877" s="176" t="s">
        <v>8138</v>
      </c>
      <c r="M1877" s="176" t="s">
        <v>3186</v>
      </c>
      <c r="N1877" s="176" t="s">
        <v>3160</v>
      </c>
      <c r="O1877" s="56">
        <v>1</v>
      </c>
      <c r="P1877" s="176" t="s">
        <v>8139</v>
      </c>
    </row>
    <row r="1878" spans="1:16" ht="20.100000000000001" customHeight="1" x14ac:dyDescent="0.25">
      <c r="A1878" s="175">
        <v>1874</v>
      </c>
      <c r="B1878" s="176" t="s">
        <v>8134</v>
      </c>
      <c r="C1878" s="176" t="s">
        <v>8150</v>
      </c>
      <c r="D1878" s="175" t="s">
        <v>8134</v>
      </c>
      <c r="E1878" s="175" t="s">
        <v>8134</v>
      </c>
      <c r="F1878" s="176" t="s">
        <v>8150</v>
      </c>
      <c r="G1878" s="177"/>
      <c r="H1878" s="177"/>
      <c r="I1878" s="176" t="s">
        <v>8137</v>
      </c>
      <c r="J1878" s="178">
        <v>38.613861386138616</v>
      </c>
      <c r="K1878" s="55">
        <v>13</v>
      </c>
      <c r="L1878" s="176" t="s">
        <v>8138</v>
      </c>
      <c r="M1878" s="176" t="s">
        <v>3186</v>
      </c>
      <c r="N1878" s="176" t="s">
        <v>3160</v>
      </c>
      <c r="O1878" s="56">
        <v>1</v>
      </c>
      <c r="P1878" s="176" t="s">
        <v>8139</v>
      </c>
    </row>
    <row r="1879" spans="1:16" ht="20.100000000000001" customHeight="1" x14ac:dyDescent="0.25">
      <c r="A1879" s="175">
        <v>1875</v>
      </c>
      <c r="B1879" s="176" t="s">
        <v>8134</v>
      </c>
      <c r="C1879" s="176" t="s">
        <v>8150</v>
      </c>
      <c r="D1879" s="175" t="s">
        <v>8134</v>
      </c>
      <c r="E1879" s="175" t="s">
        <v>8134</v>
      </c>
      <c r="F1879" s="176" t="s">
        <v>8150</v>
      </c>
      <c r="G1879" s="177"/>
      <c r="H1879" s="177"/>
      <c r="I1879" s="176" t="s">
        <v>8137</v>
      </c>
      <c r="J1879" s="178">
        <v>38.613861386138616</v>
      </c>
      <c r="K1879" s="55">
        <v>13</v>
      </c>
      <c r="L1879" s="176" t="s">
        <v>8138</v>
      </c>
      <c r="M1879" s="176" t="s">
        <v>3186</v>
      </c>
      <c r="N1879" s="176" t="s">
        <v>3160</v>
      </c>
      <c r="O1879" s="56">
        <v>1</v>
      </c>
      <c r="P1879" s="176" t="s">
        <v>8139</v>
      </c>
    </row>
    <row r="1880" spans="1:16" ht="20.100000000000001" customHeight="1" x14ac:dyDescent="0.25">
      <c r="A1880" s="175">
        <v>1876</v>
      </c>
      <c r="B1880" s="176" t="s">
        <v>8134</v>
      </c>
      <c r="C1880" s="176" t="s">
        <v>8150</v>
      </c>
      <c r="D1880" s="175" t="s">
        <v>8134</v>
      </c>
      <c r="E1880" s="175" t="s">
        <v>8134</v>
      </c>
      <c r="F1880" s="176" t="s">
        <v>8150</v>
      </c>
      <c r="G1880" s="177"/>
      <c r="H1880" s="177"/>
      <c r="I1880" s="176" t="s">
        <v>8137</v>
      </c>
      <c r="J1880" s="178">
        <v>36.633663366336634</v>
      </c>
      <c r="K1880" s="55">
        <v>13</v>
      </c>
      <c r="L1880" s="176" t="s">
        <v>8138</v>
      </c>
      <c r="M1880" s="176" t="s">
        <v>3186</v>
      </c>
      <c r="N1880" s="176" t="s">
        <v>3160</v>
      </c>
      <c r="O1880" s="56">
        <v>1</v>
      </c>
      <c r="P1880" s="176" t="s">
        <v>8139</v>
      </c>
    </row>
    <row r="1881" spans="1:16" ht="20.100000000000001" customHeight="1" x14ac:dyDescent="0.25">
      <c r="A1881" s="175">
        <v>1877</v>
      </c>
      <c r="B1881" s="176" t="s">
        <v>8134</v>
      </c>
      <c r="C1881" s="176" t="s">
        <v>8150</v>
      </c>
      <c r="D1881" s="175" t="s">
        <v>8134</v>
      </c>
      <c r="E1881" s="175" t="s">
        <v>8134</v>
      </c>
      <c r="F1881" s="176" t="s">
        <v>8150</v>
      </c>
      <c r="G1881" s="177"/>
      <c r="H1881" s="177"/>
      <c r="I1881" s="176" t="s">
        <v>8137</v>
      </c>
      <c r="J1881" s="178">
        <v>55.445544554455445</v>
      </c>
      <c r="K1881" s="55">
        <v>13</v>
      </c>
      <c r="L1881" s="176" t="s">
        <v>8138</v>
      </c>
      <c r="M1881" s="176" t="s">
        <v>3186</v>
      </c>
      <c r="N1881" s="176" t="s">
        <v>3160</v>
      </c>
      <c r="O1881" s="56">
        <v>1</v>
      </c>
      <c r="P1881" s="176" t="s">
        <v>8139</v>
      </c>
    </row>
    <row r="1882" spans="1:16" ht="20.100000000000001" customHeight="1" x14ac:dyDescent="0.25">
      <c r="A1882" s="175">
        <v>1878</v>
      </c>
      <c r="B1882" s="176" t="s">
        <v>8134</v>
      </c>
      <c r="C1882" s="176" t="s">
        <v>8150</v>
      </c>
      <c r="D1882" s="175" t="s">
        <v>8134</v>
      </c>
      <c r="E1882" s="175" t="s">
        <v>8134</v>
      </c>
      <c r="F1882" s="176" t="s">
        <v>8150</v>
      </c>
      <c r="G1882" s="177"/>
      <c r="H1882" s="177"/>
      <c r="I1882" s="176" t="s">
        <v>8137</v>
      </c>
      <c r="J1882" s="178">
        <v>64.356435643564353</v>
      </c>
      <c r="K1882" s="55">
        <v>13</v>
      </c>
      <c r="L1882" s="176" t="s">
        <v>8138</v>
      </c>
      <c r="M1882" s="176" t="s">
        <v>3186</v>
      </c>
      <c r="N1882" s="176" t="s">
        <v>3160</v>
      </c>
      <c r="O1882" s="56">
        <v>1</v>
      </c>
      <c r="P1882" s="176" t="s">
        <v>8139</v>
      </c>
    </row>
    <row r="1883" spans="1:16" ht="20.100000000000001" customHeight="1" x14ac:dyDescent="0.25">
      <c r="A1883" s="175">
        <v>1879</v>
      </c>
      <c r="B1883" s="176" t="s">
        <v>8134</v>
      </c>
      <c r="C1883" s="176" t="s">
        <v>8150</v>
      </c>
      <c r="D1883" s="175" t="s">
        <v>8134</v>
      </c>
      <c r="E1883" s="175" t="s">
        <v>8134</v>
      </c>
      <c r="F1883" s="176" t="s">
        <v>8150</v>
      </c>
      <c r="G1883" s="177"/>
      <c r="H1883" s="177"/>
      <c r="I1883" s="176" t="s">
        <v>8137</v>
      </c>
      <c r="J1883" s="178">
        <v>56.435643564356432</v>
      </c>
      <c r="K1883" s="55">
        <v>13</v>
      </c>
      <c r="L1883" s="176" t="s">
        <v>8138</v>
      </c>
      <c r="M1883" s="176" t="s">
        <v>3186</v>
      </c>
      <c r="N1883" s="176" t="s">
        <v>3160</v>
      </c>
      <c r="O1883" s="56">
        <v>1</v>
      </c>
      <c r="P1883" s="176" t="s">
        <v>8139</v>
      </c>
    </row>
    <row r="1884" spans="1:16" ht="20.100000000000001" customHeight="1" x14ac:dyDescent="0.25">
      <c r="A1884" s="175">
        <v>1880</v>
      </c>
      <c r="B1884" s="176" t="s">
        <v>8134</v>
      </c>
      <c r="C1884" s="176" t="s">
        <v>8150</v>
      </c>
      <c r="D1884" s="175" t="s">
        <v>8134</v>
      </c>
      <c r="E1884" s="175" t="s">
        <v>8134</v>
      </c>
      <c r="F1884" s="176" t="s">
        <v>8150</v>
      </c>
      <c r="G1884" s="177"/>
      <c r="H1884" s="177"/>
      <c r="I1884" s="176" t="s">
        <v>8137</v>
      </c>
      <c r="J1884" s="178">
        <v>59.405940594059409</v>
      </c>
      <c r="K1884" s="55">
        <v>13</v>
      </c>
      <c r="L1884" s="176" t="s">
        <v>8138</v>
      </c>
      <c r="M1884" s="176" t="s">
        <v>3186</v>
      </c>
      <c r="N1884" s="176" t="s">
        <v>3160</v>
      </c>
      <c r="O1884" s="56">
        <v>1</v>
      </c>
      <c r="P1884" s="176" t="s">
        <v>8139</v>
      </c>
    </row>
    <row r="1885" spans="1:16" ht="20.100000000000001" customHeight="1" x14ac:dyDescent="0.25">
      <c r="A1885" s="175">
        <v>1881</v>
      </c>
      <c r="B1885" s="176" t="s">
        <v>8134</v>
      </c>
      <c r="C1885" s="176" t="s">
        <v>8150</v>
      </c>
      <c r="D1885" s="175" t="s">
        <v>8134</v>
      </c>
      <c r="E1885" s="175" t="s">
        <v>8134</v>
      </c>
      <c r="F1885" s="176" t="s">
        <v>8150</v>
      </c>
      <c r="G1885" s="177"/>
      <c r="H1885" s="177"/>
      <c r="I1885" s="176" t="s">
        <v>8137</v>
      </c>
      <c r="J1885" s="178">
        <v>40.594059405940591</v>
      </c>
      <c r="K1885" s="55">
        <v>13</v>
      </c>
      <c r="L1885" s="176" t="s">
        <v>8138</v>
      </c>
      <c r="M1885" s="176" t="s">
        <v>3186</v>
      </c>
      <c r="N1885" s="176" t="s">
        <v>3160</v>
      </c>
      <c r="O1885" s="56">
        <v>1</v>
      </c>
      <c r="P1885" s="176" t="s">
        <v>8139</v>
      </c>
    </row>
    <row r="1886" spans="1:16" ht="20.100000000000001" customHeight="1" x14ac:dyDescent="0.25">
      <c r="A1886" s="175">
        <v>1882</v>
      </c>
      <c r="B1886" s="176" t="s">
        <v>8134</v>
      </c>
      <c r="C1886" s="176" t="s">
        <v>8150</v>
      </c>
      <c r="D1886" s="175" t="s">
        <v>8134</v>
      </c>
      <c r="E1886" s="175" t="s">
        <v>8134</v>
      </c>
      <c r="F1886" s="176" t="s">
        <v>8150</v>
      </c>
      <c r="G1886" s="177"/>
      <c r="H1886" s="177"/>
      <c r="I1886" s="176" t="s">
        <v>8137</v>
      </c>
      <c r="J1886" s="178">
        <v>35.643564356435647</v>
      </c>
      <c r="K1886" s="55">
        <v>13</v>
      </c>
      <c r="L1886" s="176" t="s">
        <v>8138</v>
      </c>
      <c r="M1886" s="176" t="s">
        <v>3186</v>
      </c>
      <c r="N1886" s="176" t="s">
        <v>3160</v>
      </c>
      <c r="O1886" s="56">
        <v>1</v>
      </c>
      <c r="P1886" s="176" t="s">
        <v>8139</v>
      </c>
    </row>
    <row r="1887" spans="1:16" ht="20.100000000000001" customHeight="1" x14ac:dyDescent="0.25">
      <c r="A1887" s="175">
        <v>1883</v>
      </c>
      <c r="B1887" s="176" t="s">
        <v>8134</v>
      </c>
      <c r="C1887" s="176" t="s">
        <v>8150</v>
      </c>
      <c r="D1887" s="175" t="s">
        <v>8134</v>
      </c>
      <c r="E1887" s="175" t="s">
        <v>8134</v>
      </c>
      <c r="F1887" s="176" t="s">
        <v>8150</v>
      </c>
      <c r="G1887" s="177"/>
      <c r="H1887" s="177"/>
      <c r="I1887" s="176" t="s">
        <v>8137</v>
      </c>
      <c r="J1887" s="178">
        <v>39.603960396039604</v>
      </c>
      <c r="K1887" s="55">
        <v>13</v>
      </c>
      <c r="L1887" s="176" t="s">
        <v>8138</v>
      </c>
      <c r="M1887" s="176" t="s">
        <v>3186</v>
      </c>
      <c r="N1887" s="176" t="s">
        <v>3160</v>
      </c>
      <c r="O1887" s="56">
        <v>1</v>
      </c>
      <c r="P1887" s="176" t="s">
        <v>8139</v>
      </c>
    </row>
    <row r="1888" spans="1:16" ht="20.100000000000001" customHeight="1" x14ac:dyDescent="0.25">
      <c r="A1888" s="175">
        <v>1884</v>
      </c>
      <c r="B1888" s="176" t="s">
        <v>8134</v>
      </c>
      <c r="C1888" s="176" t="s">
        <v>8150</v>
      </c>
      <c r="D1888" s="175" t="s">
        <v>8134</v>
      </c>
      <c r="E1888" s="175" t="s">
        <v>8134</v>
      </c>
      <c r="F1888" s="176" t="s">
        <v>8150</v>
      </c>
      <c r="G1888" s="177"/>
      <c r="H1888" s="177"/>
      <c r="I1888" s="176" t="s">
        <v>8137</v>
      </c>
      <c r="J1888" s="178">
        <v>34.653465346534652</v>
      </c>
      <c r="K1888" s="55">
        <v>13</v>
      </c>
      <c r="L1888" s="176" t="s">
        <v>8138</v>
      </c>
      <c r="M1888" s="176" t="s">
        <v>3186</v>
      </c>
      <c r="N1888" s="176" t="s">
        <v>3160</v>
      </c>
      <c r="O1888" s="56">
        <v>1</v>
      </c>
      <c r="P1888" s="176" t="s">
        <v>8139</v>
      </c>
    </row>
    <row r="1889" spans="1:16" ht="20.100000000000001" customHeight="1" x14ac:dyDescent="0.25">
      <c r="A1889" s="175">
        <v>1885</v>
      </c>
      <c r="B1889" s="176" t="s">
        <v>8134</v>
      </c>
      <c r="C1889" s="176" t="s">
        <v>8150</v>
      </c>
      <c r="D1889" s="175" t="s">
        <v>8134</v>
      </c>
      <c r="E1889" s="175" t="s">
        <v>8134</v>
      </c>
      <c r="F1889" s="176" t="s">
        <v>8150</v>
      </c>
      <c r="G1889" s="177"/>
      <c r="H1889" s="177"/>
      <c r="I1889" s="176" t="s">
        <v>8137</v>
      </c>
      <c r="J1889" s="178">
        <v>37.623762376237622</v>
      </c>
      <c r="K1889" s="55">
        <v>13</v>
      </c>
      <c r="L1889" s="176" t="s">
        <v>8138</v>
      </c>
      <c r="M1889" s="176" t="s">
        <v>3186</v>
      </c>
      <c r="N1889" s="176" t="s">
        <v>3160</v>
      </c>
      <c r="O1889" s="56">
        <v>1</v>
      </c>
      <c r="P1889" s="176" t="s">
        <v>8139</v>
      </c>
    </row>
    <row r="1890" spans="1:16" ht="20.100000000000001" customHeight="1" x14ac:dyDescent="0.25">
      <c r="A1890" s="175">
        <v>1886</v>
      </c>
      <c r="B1890" s="176" t="s">
        <v>8134</v>
      </c>
      <c r="C1890" s="176" t="s">
        <v>8150</v>
      </c>
      <c r="D1890" s="175" t="s">
        <v>8134</v>
      </c>
      <c r="E1890" s="175" t="s">
        <v>8134</v>
      </c>
      <c r="F1890" s="176" t="s">
        <v>8150</v>
      </c>
      <c r="G1890" s="177"/>
      <c r="H1890" s="177"/>
      <c r="I1890" s="176" t="s">
        <v>8137</v>
      </c>
      <c r="J1890" s="178">
        <v>36.633663366336634</v>
      </c>
      <c r="K1890" s="55">
        <v>13</v>
      </c>
      <c r="L1890" s="176" t="s">
        <v>8138</v>
      </c>
      <c r="M1890" s="176" t="s">
        <v>3186</v>
      </c>
      <c r="N1890" s="176" t="s">
        <v>3160</v>
      </c>
      <c r="O1890" s="56">
        <v>1</v>
      </c>
      <c r="P1890" s="176" t="s">
        <v>8139</v>
      </c>
    </row>
    <row r="1891" spans="1:16" ht="20.100000000000001" customHeight="1" x14ac:dyDescent="0.25">
      <c r="A1891" s="175">
        <v>1887</v>
      </c>
      <c r="B1891" s="176" t="s">
        <v>8134</v>
      </c>
      <c r="C1891" s="176" t="s">
        <v>8150</v>
      </c>
      <c r="D1891" s="175" t="s">
        <v>8134</v>
      </c>
      <c r="E1891" s="175" t="s">
        <v>8134</v>
      </c>
      <c r="F1891" s="176" t="s">
        <v>8150</v>
      </c>
      <c r="G1891" s="177"/>
      <c r="H1891" s="177"/>
      <c r="I1891" s="176" t="s">
        <v>8137</v>
      </c>
      <c r="J1891" s="178">
        <v>35.643564356435647</v>
      </c>
      <c r="K1891" s="55">
        <v>13</v>
      </c>
      <c r="L1891" s="176" t="s">
        <v>8138</v>
      </c>
      <c r="M1891" s="176" t="s">
        <v>3186</v>
      </c>
      <c r="N1891" s="176" t="s">
        <v>3160</v>
      </c>
      <c r="O1891" s="56">
        <v>1</v>
      </c>
      <c r="P1891" s="176" t="s">
        <v>8139</v>
      </c>
    </row>
    <row r="1892" spans="1:16" ht="20.100000000000001" customHeight="1" x14ac:dyDescent="0.25">
      <c r="A1892" s="175">
        <v>1888</v>
      </c>
      <c r="B1892" s="176" t="s">
        <v>8134</v>
      </c>
      <c r="C1892" s="176" t="s">
        <v>8150</v>
      </c>
      <c r="D1892" s="175" t="s">
        <v>8134</v>
      </c>
      <c r="E1892" s="175" t="s">
        <v>8134</v>
      </c>
      <c r="F1892" s="176" t="s">
        <v>8150</v>
      </c>
      <c r="G1892" s="177"/>
      <c r="H1892" s="177"/>
      <c r="I1892" s="176" t="s">
        <v>8137</v>
      </c>
      <c r="J1892" s="178">
        <v>36.633663366336634</v>
      </c>
      <c r="K1892" s="55">
        <v>12</v>
      </c>
      <c r="L1892" s="176" t="s">
        <v>8138</v>
      </c>
      <c r="M1892" s="176" t="s">
        <v>3186</v>
      </c>
      <c r="N1892" s="176" t="s">
        <v>3173</v>
      </c>
      <c r="O1892" s="56">
        <v>1</v>
      </c>
      <c r="P1892" s="176" t="s">
        <v>8139</v>
      </c>
    </row>
    <row r="1893" spans="1:16" ht="20.100000000000001" customHeight="1" x14ac:dyDescent="0.25">
      <c r="A1893" s="175">
        <v>1889</v>
      </c>
      <c r="B1893" s="176" t="s">
        <v>8134</v>
      </c>
      <c r="C1893" s="176" t="s">
        <v>8150</v>
      </c>
      <c r="D1893" s="175" t="s">
        <v>8134</v>
      </c>
      <c r="E1893" s="175" t="s">
        <v>8134</v>
      </c>
      <c r="F1893" s="176" t="s">
        <v>8150</v>
      </c>
      <c r="G1893" s="177"/>
      <c r="H1893" s="177"/>
      <c r="I1893" s="176" t="s">
        <v>8137</v>
      </c>
      <c r="J1893" s="178">
        <v>51.485148514851488</v>
      </c>
      <c r="K1893" s="55">
        <v>12</v>
      </c>
      <c r="L1893" s="176" t="s">
        <v>8138</v>
      </c>
      <c r="M1893" s="176" t="s">
        <v>3186</v>
      </c>
      <c r="N1893" s="176" t="s">
        <v>3173</v>
      </c>
      <c r="O1893" s="56">
        <v>1</v>
      </c>
      <c r="P1893" s="176" t="s">
        <v>8139</v>
      </c>
    </row>
    <row r="1894" spans="1:16" ht="20.100000000000001" customHeight="1" x14ac:dyDescent="0.25">
      <c r="A1894" s="175">
        <v>1890</v>
      </c>
      <c r="B1894" s="176" t="s">
        <v>8134</v>
      </c>
      <c r="C1894" s="176" t="s">
        <v>8150</v>
      </c>
      <c r="D1894" s="175" t="s">
        <v>8134</v>
      </c>
      <c r="E1894" s="175" t="s">
        <v>8134</v>
      </c>
      <c r="F1894" s="176" t="s">
        <v>8150</v>
      </c>
      <c r="G1894" s="177"/>
      <c r="H1894" s="177"/>
      <c r="I1894" s="176" t="s">
        <v>8137</v>
      </c>
      <c r="J1894" s="178">
        <v>71.287128712871294</v>
      </c>
      <c r="K1894" s="55">
        <v>15</v>
      </c>
      <c r="L1894" s="176" t="s">
        <v>8138</v>
      </c>
      <c r="M1894" s="176" t="s">
        <v>3186</v>
      </c>
      <c r="N1894" s="176" t="s">
        <v>5722</v>
      </c>
      <c r="O1894" s="56">
        <v>1</v>
      </c>
      <c r="P1894" s="176" t="s">
        <v>8139</v>
      </c>
    </row>
    <row r="1895" spans="1:16" ht="20.100000000000001" customHeight="1" x14ac:dyDescent="0.25">
      <c r="A1895" s="175">
        <v>1891</v>
      </c>
      <c r="B1895" s="176" t="s">
        <v>8134</v>
      </c>
      <c r="C1895" s="176" t="s">
        <v>8150</v>
      </c>
      <c r="D1895" s="175" t="s">
        <v>8134</v>
      </c>
      <c r="E1895" s="175" t="s">
        <v>8134</v>
      </c>
      <c r="F1895" s="176" t="s">
        <v>8150</v>
      </c>
      <c r="G1895" s="177"/>
      <c r="H1895" s="177"/>
      <c r="I1895" s="176" t="s">
        <v>8137</v>
      </c>
      <c r="J1895" s="178">
        <v>36.633663366336634</v>
      </c>
      <c r="K1895" s="55">
        <v>12</v>
      </c>
      <c r="L1895" s="176" t="s">
        <v>8138</v>
      </c>
      <c r="M1895" s="176" t="s">
        <v>3186</v>
      </c>
      <c r="N1895" s="176" t="s">
        <v>3173</v>
      </c>
      <c r="O1895" s="56">
        <v>1</v>
      </c>
      <c r="P1895" s="176" t="s">
        <v>8139</v>
      </c>
    </row>
    <row r="1896" spans="1:16" ht="20.100000000000001" customHeight="1" x14ac:dyDescent="0.25">
      <c r="A1896" s="175">
        <v>1892</v>
      </c>
      <c r="B1896" s="176" t="s">
        <v>8134</v>
      </c>
      <c r="C1896" s="176" t="s">
        <v>8150</v>
      </c>
      <c r="D1896" s="175" t="s">
        <v>8134</v>
      </c>
      <c r="E1896" s="175" t="s">
        <v>8134</v>
      </c>
      <c r="F1896" s="176" t="s">
        <v>8150</v>
      </c>
      <c r="G1896" s="177"/>
      <c r="H1896" s="177"/>
      <c r="I1896" s="176" t="s">
        <v>8137</v>
      </c>
      <c r="J1896" s="178">
        <v>58.415841584158414</v>
      </c>
      <c r="K1896" s="55">
        <v>15</v>
      </c>
      <c r="L1896" s="176" t="s">
        <v>8138</v>
      </c>
      <c r="M1896" s="176" t="s">
        <v>3186</v>
      </c>
      <c r="N1896" s="176" t="s">
        <v>5722</v>
      </c>
      <c r="O1896" s="56">
        <v>1</v>
      </c>
      <c r="P1896" s="176" t="s">
        <v>8139</v>
      </c>
    </row>
    <row r="1897" spans="1:16" ht="20.100000000000001" customHeight="1" x14ac:dyDescent="0.25">
      <c r="A1897" s="175">
        <v>1893</v>
      </c>
      <c r="B1897" s="176" t="s">
        <v>8134</v>
      </c>
      <c r="C1897" s="176" t="s">
        <v>8150</v>
      </c>
      <c r="D1897" s="175" t="s">
        <v>8134</v>
      </c>
      <c r="E1897" s="175" t="s">
        <v>8134</v>
      </c>
      <c r="F1897" s="176" t="s">
        <v>8150</v>
      </c>
      <c r="G1897" s="177"/>
      <c r="H1897" s="177"/>
      <c r="I1897" s="176" t="s">
        <v>8137</v>
      </c>
      <c r="J1897" s="178">
        <v>63.366336633663366</v>
      </c>
      <c r="K1897" s="55">
        <v>15</v>
      </c>
      <c r="L1897" s="176" t="s">
        <v>8138</v>
      </c>
      <c r="M1897" s="176" t="s">
        <v>3186</v>
      </c>
      <c r="N1897" s="176" t="s">
        <v>5765</v>
      </c>
      <c r="O1897" s="56">
        <v>1</v>
      </c>
      <c r="P1897" s="176" t="s">
        <v>8139</v>
      </c>
    </row>
    <row r="1898" spans="1:16" ht="20.100000000000001" customHeight="1" x14ac:dyDescent="0.25">
      <c r="A1898" s="175">
        <v>1894</v>
      </c>
      <c r="B1898" s="176" t="s">
        <v>8134</v>
      </c>
      <c r="C1898" s="176" t="s">
        <v>8150</v>
      </c>
      <c r="D1898" s="175" t="s">
        <v>8134</v>
      </c>
      <c r="E1898" s="175" t="s">
        <v>8134</v>
      </c>
      <c r="F1898" s="176" t="s">
        <v>8150</v>
      </c>
      <c r="G1898" s="177"/>
      <c r="H1898" s="177"/>
      <c r="I1898" s="176" t="s">
        <v>8137</v>
      </c>
      <c r="J1898" s="178">
        <v>52.475247524752476</v>
      </c>
      <c r="K1898" s="55">
        <v>12</v>
      </c>
      <c r="L1898" s="176" t="s">
        <v>8138</v>
      </c>
      <c r="M1898" s="176" t="s">
        <v>3186</v>
      </c>
      <c r="N1898" s="176" t="s">
        <v>3173</v>
      </c>
      <c r="O1898" s="56">
        <v>1</v>
      </c>
      <c r="P1898" s="176" t="s">
        <v>8139</v>
      </c>
    </row>
    <row r="1899" spans="1:16" ht="20.100000000000001" customHeight="1" x14ac:dyDescent="0.25">
      <c r="A1899" s="175">
        <v>1895</v>
      </c>
      <c r="B1899" s="176" t="s">
        <v>8134</v>
      </c>
      <c r="C1899" s="176" t="s">
        <v>8150</v>
      </c>
      <c r="D1899" s="175" t="s">
        <v>8134</v>
      </c>
      <c r="E1899" s="175" t="s">
        <v>8134</v>
      </c>
      <c r="F1899" s="176" t="s">
        <v>8150</v>
      </c>
      <c r="G1899" s="177"/>
      <c r="H1899" s="177"/>
      <c r="I1899" s="176" t="s">
        <v>8137</v>
      </c>
      <c r="J1899" s="178">
        <v>20.792079207920793</v>
      </c>
      <c r="K1899" s="55">
        <v>15</v>
      </c>
      <c r="L1899" s="176" t="s">
        <v>8138</v>
      </c>
      <c r="M1899" s="176" t="s">
        <v>3186</v>
      </c>
      <c r="N1899" s="176" t="s">
        <v>5722</v>
      </c>
      <c r="O1899" s="56">
        <v>1</v>
      </c>
      <c r="P1899" s="176" t="s">
        <v>8139</v>
      </c>
    </row>
    <row r="1900" spans="1:16" ht="20.100000000000001" customHeight="1" x14ac:dyDescent="0.25">
      <c r="A1900" s="175">
        <v>1896</v>
      </c>
      <c r="B1900" s="176" t="s">
        <v>8134</v>
      </c>
      <c r="C1900" s="176" t="s">
        <v>8150</v>
      </c>
      <c r="D1900" s="175" t="s">
        <v>8134</v>
      </c>
      <c r="E1900" s="175" t="s">
        <v>8134</v>
      </c>
      <c r="F1900" s="176" t="s">
        <v>8150</v>
      </c>
      <c r="G1900" s="177"/>
      <c r="H1900" s="177"/>
      <c r="I1900" s="176" t="s">
        <v>8137</v>
      </c>
      <c r="J1900" s="178">
        <v>61.386138613861384</v>
      </c>
      <c r="K1900" s="55">
        <v>15</v>
      </c>
      <c r="L1900" s="176" t="s">
        <v>8138</v>
      </c>
      <c r="M1900" s="176" t="s">
        <v>3186</v>
      </c>
      <c r="N1900" s="176" t="s">
        <v>5722</v>
      </c>
      <c r="O1900" s="56">
        <v>1</v>
      </c>
      <c r="P1900" s="176" t="s">
        <v>8139</v>
      </c>
    </row>
    <row r="1901" spans="1:16" ht="20.100000000000001" customHeight="1" x14ac:dyDescent="0.25">
      <c r="A1901" s="175">
        <v>1897</v>
      </c>
      <c r="B1901" s="176" t="s">
        <v>8134</v>
      </c>
      <c r="C1901" s="176" t="s">
        <v>8150</v>
      </c>
      <c r="D1901" s="175" t="s">
        <v>8134</v>
      </c>
      <c r="E1901" s="175" t="s">
        <v>8134</v>
      </c>
      <c r="F1901" s="176" t="s">
        <v>8150</v>
      </c>
      <c r="G1901" s="177"/>
      <c r="H1901" s="177"/>
      <c r="I1901" s="176" t="s">
        <v>8137</v>
      </c>
      <c r="J1901" s="178">
        <v>59.405940594059409</v>
      </c>
      <c r="K1901" s="55">
        <v>12</v>
      </c>
      <c r="L1901" s="176" t="s">
        <v>8138</v>
      </c>
      <c r="M1901" s="176" t="s">
        <v>3186</v>
      </c>
      <c r="N1901" s="176" t="s">
        <v>3173</v>
      </c>
      <c r="O1901" s="56">
        <v>1</v>
      </c>
      <c r="P1901" s="176" t="s">
        <v>8139</v>
      </c>
    </row>
    <row r="1902" spans="1:16" ht="20.100000000000001" customHeight="1" x14ac:dyDescent="0.25">
      <c r="A1902" s="175">
        <v>1898</v>
      </c>
      <c r="B1902" s="176" t="s">
        <v>8134</v>
      </c>
      <c r="C1902" s="176" t="s">
        <v>8150</v>
      </c>
      <c r="D1902" s="175" t="s">
        <v>8134</v>
      </c>
      <c r="E1902" s="175" t="s">
        <v>8134</v>
      </c>
      <c r="F1902" s="176" t="s">
        <v>8150</v>
      </c>
      <c r="G1902" s="177"/>
      <c r="H1902" s="177"/>
      <c r="I1902" s="176" t="s">
        <v>8137</v>
      </c>
      <c r="J1902" s="178">
        <v>32.67326732673267</v>
      </c>
      <c r="K1902" s="55">
        <v>15</v>
      </c>
      <c r="L1902" s="176" t="s">
        <v>8138</v>
      </c>
      <c r="M1902" s="176" t="s">
        <v>3186</v>
      </c>
      <c r="N1902" s="176" t="s">
        <v>5722</v>
      </c>
      <c r="O1902" s="56">
        <v>1</v>
      </c>
      <c r="P1902" s="176" t="s">
        <v>8139</v>
      </c>
    </row>
    <row r="1903" spans="1:16" ht="20.100000000000001" customHeight="1" x14ac:dyDescent="0.25">
      <c r="A1903" s="175">
        <v>1899</v>
      </c>
      <c r="B1903" s="176" t="s">
        <v>8134</v>
      </c>
      <c r="C1903" s="176" t="s">
        <v>8150</v>
      </c>
      <c r="D1903" s="175" t="s">
        <v>8134</v>
      </c>
      <c r="E1903" s="175" t="s">
        <v>8134</v>
      </c>
      <c r="F1903" s="176" t="s">
        <v>8150</v>
      </c>
      <c r="G1903" s="177"/>
      <c r="H1903" s="177"/>
      <c r="I1903" s="176" t="s">
        <v>8137</v>
      </c>
      <c r="J1903" s="178">
        <v>108.91089108910892</v>
      </c>
      <c r="K1903" s="55">
        <v>15</v>
      </c>
      <c r="L1903" s="176" t="s">
        <v>8138</v>
      </c>
      <c r="M1903" s="176" t="s">
        <v>3186</v>
      </c>
      <c r="N1903" s="176" t="s">
        <v>5722</v>
      </c>
      <c r="O1903" s="56">
        <v>1</v>
      </c>
      <c r="P1903" s="176" t="s">
        <v>8139</v>
      </c>
    </row>
    <row r="1904" spans="1:16" ht="20.100000000000001" customHeight="1" x14ac:dyDescent="0.25">
      <c r="A1904" s="175">
        <v>1900</v>
      </c>
      <c r="B1904" s="176" t="s">
        <v>8134</v>
      </c>
      <c r="C1904" s="176" t="s">
        <v>8150</v>
      </c>
      <c r="D1904" s="175" t="s">
        <v>8134</v>
      </c>
      <c r="E1904" s="175" t="s">
        <v>8134</v>
      </c>
      <c r="F1904" s="176" t="s">
        <v>8150</v>
      </c>
      <c r="G1904" s="177"/>
      <c r="H1904" s="177"/>
      <c r="I1904" s="176" t="s">
        <v>8137</v>
      </c>
      <c r="J1904" s="178">
        <v>64.356435643564353</v>
      </c>
      <c r="K1904" s="55">
        <v>12</v>
      </c>
      <c r="L1904" s="176" t="s">
        <v>8138</v>
      </c>
      <c r="M1904" s="176" t="s">
        <v>3186</v>
      </c>
      <c r="N1904" s="176" t="s">
        <v>3173</v>
      </c>
      <c r="O1904" s="56">
        <v>1</v>
      </c>
      <c r="P1904" s="176" t="s">
        <v>8139</v>
      </c>
    </row>
    <row r="1905" spans="1:16" ht="20.100000000000001" customHeight="1" x14ac:dyDescent="0.25">
      <c r="A1905" s="175">
        <v>1901</v>
      </c>
      <c r="B1905" s="176" t="s">
        <v>8134</v>
      </c>
      <c r="C1905" s="176" t="s">
        <v>8150</v>
      </c>
      <c r="D1905" s="175" t="s">
        <v>8134</v>
      </c>
      <c r="E1905" s="175" t="s">
        <v>8134</v>
      </c>
      <c r="F1905" s="176" t="s">
        <v>8150</v>
      </c>
      <c r="G1905" s="177"/>
      <c r="H1905" s="177"/>
      <c r="I1905" s="176" t="s">
        <v>8137</v>
      </c>
      <c r="J1905" s="178">
        <v>61.386138613861384</v>
      </c>
      <c r="K1905" s="55">
        <v>12</v>
      </c>
      <c r="L1905" s="176" t="s">
        <v>8138</v>
      </c>
      <c r="M1905" s="176" t="s">
        <v>3186</v>
      </c>
      <c r="N1905" s="176" t="s">
        <v>3173</v>
      </c>
      <c r="O1905" s="56">
        <v>1</v>
      </c>
      <c r="P1905" s="176" t="s">
        <v>8139</v>
      </c>
    </row>
    <row r="1906" spans="1:16" ht="20.100000000000001" customHeight="1" x14ac:dyDescent="0.25">
      <c r="A1906" s="175">
        <v>1902</v>
      </c>
      <c r="B1906" s="176" t="s">
        <v>8134</v>
      </c>
      <c r="C1906" s="176" t="s">
        <v>8150</v>
      </c>
      <c r="D1906" s="175" t="s">
        <v>8134</v>
      </c>
      <c r="E1906" s="175" t="s">
        <v>8134</v>
      </c>
      <c r="F1906" s="176" t="s">
        <v>8150</v>
      </c>
      <c r="G1906" s="177"/>
      <c r="H1906" s="177"/>
      <c r="I1906" s="176" t="s">
        <v>8137</v>
      </c>
      <c r="J1906" s="178">
        <v>59.405940594059409</v>
      </c>
      <c r="K1906" s="55">
        <v>12</v>
      </c>
      <c r="L1906" s="176" t="s">
        <v>8138</v>
      </c>
      <c r="M1906" s="176" t="s">
        <v>3186</v>
      </c>
      <c r="N1906" s="176" t="s">
        <v>3173</v>
      </c>
      <c r="O1906" s="56">
        <v>1</v>
      </c>
      <c r="P1906" s="176" t="s">
        <v>8139</v>
      </c>
    </row>
    <row r="1907" spans="1:16" ht="20.100000000000001" customHeight="1" x14ac:dyDescent="0.25">
      <c r="A1907" s="175">
        <v>1903</v>
      </c>
      <c r="B1907" s="176" t="s">
        <v>8134</v>
      </c>
      <c r="C1907" s="176" t="s">
        <v>8150</v>
      </c>
      <c r="D1907" s="175" t="s">
        <v>8134</v>
      </c>
      <c r="E1907" s="175" t="s">
        <v>8134</v>
      </c>
      <c r="F1907" s="176" t="s">
        <v>8150</v>
      </c>
      <c r="G1907" s="177"/>
      <c r="H1907" s="177"/>
      <c r="I1907" s="176" t="s">
        <v>8137</v>
      </c>
      <c r="J1907" s="178">
        <v>14.851485148514852</v>
      </c>
      <c r="K1907" s="55">
        <v>12</v>
      </c>
      <c r="L1907" s="176" t="s">
        <v>8138</v>
      </c>
      <c r="M1907" s="176" t="s">
        <v>3186</v>
      </c>
      <c r="N1907" s="176" t="s">
        <v>3173</v>
      </c>
      <c r="O1907" s="56">
        <v>1</v>
      </c>
      <c r="P1907" s="176" t="s">
        <v>8139</v>
      </c>
    </row>
    <row r="1908" spans="1:16" ht="20.100000000000001" customHeight="1" x14ac:dyDescent="0.25">
      <c r="A1908" s="175">
        <v>1904</v>
      </c>
      <c r="B1908" s="176" t="s">
        <v>8134</v>
      </c>
      <c r="C1908" s="176" t="s">
        <v>8150</v>
      </c>
      <c r="D1908" s="175" t="s">
        <v>8134</v>
      </c>
      <c r="E1908" s="175" t="s">
        <v>8134</v>
      </c>
      <c r="F1908" s="176" t="s">
        <v>8150</v>
      </c>
      <c r="G1908" s="177"/>
      <c r="H1908" s="177"/>
      <c r="I1908" s="176" t="s">
        <v>8137</v>
      </c>
      <c r="J1908" s="178">
        <v>91.089108910891085</v>
      </c>
      <c r="K1908" s="55">
        <v>12</v>
      </c>
      <c r="L1908" s="176" t="s">
        <v>8138</v>
      </c>
      <c r="M1908" s="176" t="s">
        <v>3186</v>
      </c>
      <c r="N1908" s="176" t="s">
        <v>3173</v>
      </c>
      <c r="O1908" s="56">
        <v>1</v>
      </c>
      <c r="P1908" s="176" t="s">
        <v>8139</v>
      </c>
    </row>
    <row r="1909" spans="1:16" ht="20.100000000000001" customHeight="1" x14ac:dyDescent="0.25">
      <c r="A1909" s="175">
        <v>1905</v>
      </c>
      <c r="B1909" s="176" t="s">
        <v>8134</v>
      </c>
      <c r="C1909" s="176" t="s">
        <v>8150</v>
      </c>
      <c r="D1909" s="175" t="s">
        <v>8134</v>
      </c>
      <c r="E1909" s="175" t="s">
        <v>8134</v>
      </c>
      <c r="F1909" s="176" t="s">
        <v>8150</v>
      </c>
      <c r="G1909" s="177"/>
      <c r="H1909" s="177"/>
      <c r="I1909" s="176" t="s">
        <v>8137</v>
      </c>
      <c r="J1909" s="178">
        <v>39.603960396039604</v>
      </c>
      <c r="K1909" s="55">
        <v>12</v>
      </c>
      <c r="L1909" s="176" t="s">
        <v>8138</v>
      </c>
      <c r="M1909" s="176" t="s">
        <v>3186</v>
      </c>
      <c r="N1909" s="176" t="s">
        <v>3173</v>
      </c>
      <c r="O1909" s="56">
        <v>1</v>
      </c>
      <c r="P1909" s="176" t="s">
        <v>8139</v>
      </c>
    </row>
    <row r="1910" spans="1:16" ht="20.100000000000001" customHeight="1" x14ac:dyDescent="0.25">
      <c r="A1910" s="175">
        <v>1906</v>
      </c>
      <c r="B1910" s="176" t="s">
        <v>8134</v>
      </c>
      <c r="C1910" s="176" t="s">
        <v>8150</v>
      </c>
      <c r="D1910" s="175" t="s">
        <v>8134</v>
      </c>
      <c r="E1910" s="175" t="s">
        <v>8134</v>
      </c>
      <c r="F1910" s="176" t="s">
        <v>8150</v>
      </c>
      <c r="G1910" s="177"/>
      <c r="H1910" s="177"/>
      <c r="I1910" s="176" t="s">
        <v>8137</v>
      </c>
      <c r="J1910" s="178">
        <v>33.663366336633665</v>
      </c>
      <c r="K1910" s="55">
        <v>13</v>
      </c>
      <c r="L1910" s="176" t="s">
        <v>8138</v>
      </c>
      <c r="M1910" s="176" t="s">
        <v>3186</v>
      </c>
      <c r="N1910" s="176" t="s">
        <v>3160</v>
      </c>
      <c r="O1910" s="56">
        <v>1</v>
      </c>
      <c r="P1910" s="176" t="s">
        <v>8139</v>
      </c>
    </row>
    <row r="1911" spans="1:16" ht="20.100000000000001" customHeight="1" x14ac:dyDescent="0.25">
      <c r="A1911" s="175">
        <v>1907</v>
      </c>
      <c r="B1911" s="176" t="s">
        <v>8134</v>
      </c>
      <c r="C1911" s="176" t="s">
        <v>8150</v>
      </c>
      <c r="D1911" s="175" t="s">
        <v>8134</v>
      </c>
      <c r="E1911" s="175" t="s">
        <v>8134</v>
      </c>
      <c r="F1911" s="176" t="s">
        <v>8150</v>
      </c>
      <c r="G1911" s="177"/>
      <c r="H1911" s="177"/>
      <c r="I1911" s="176" t="s">
        <v>8137</v>
      </c>
      <c r="J1911" s="178">
        <v>56.435643564356432</v>
      </c>
      <c r="K1911" s="55">
        <v>12</v>
      </c>
      <c r="L1911" s="176" t="s">
        <v>8138</v>
      </c>
      <c r="M1911" s="176" t="s">
        <v>3186</v>
      </c>
      <c r="N1911" s="176" t="s">
        <v>3173</v>
      </c>
      <c r="O1911" s="56">
        <v>1</v>
      </c>
      <c r="P1911" s="176" t="s">
        <v>8139</v>
      </c>
    </row>
    <row r="1912" spans="1:16" ht="20.100000000000001" customHeight="1" x14ac:dyDescent="0.25">
      <c r="A1912" s="175">
        <v>1908</v>
      </c>
      <c r="B1912" s="176" t="s">
        <v>8134</v>
      </c>
      <c r="C1912" s="176" t="s">
        <v>8150</v>
      </c>
      <c r="D1912" s="175" t="s">
        <v>8134</v>
      </c>
      <c r="E1912" s="175" t="s">
        <v>8134</v>
      </c>
      <c r="F1912" s="176" t="s">
        <v>8150</v>
      </c>
      <c r="G1912" s="177"/>
      <c r="H1912" s="177"/>
      <c r="I1912" s="176" t="s">
        <v>8137</v>
      </c>
      <c r="J1912" s="178">
        <v>62.376237623762378</v>
      </c>
      <c r="K1912" s="55">
        <v>13</v>
      </c>
      <c r="L1912" s="176" t="s">
        <v>8138</v>
      </c>
      <c r="M1912" s="176" t="s">
        <v>3186</v>
      </c>
      <c r="N1912" s="176" t="s">
        <v>3160</v>
      </c>
      <c r="O1912" s="56">
        <v>1</v>
      </c>
      <c r="P1912" s="176" t="s">
        <v>8139</v>
      </c>
    </row>
    <row r="1913" spans="1:16" ht="20.100000000000001" customHeight="1" x14ac:dyDescent="0.25">
      <c r="A1913" s="175">
        <v>1909</v>
      </c>
      <c r="B1913" s="176" t="s">
        <v>8134</v>
      </c>
      <c r="C1913" s="176" t="s">
        <v>8150</v>
      </c>
      <c r="D1913" s="175" t="s">
        <v>8134</v>
      </c>
      <c r="E1913" s="175" t="s">
        <v>8134</v>
      </c>
      <c r="F1913" s="176" t="s">
        <v>8150</v>
      </c>
      <c r="G1913" s="177"/>
      <c r="H1913" s="177"/>
      <c r="I1913" s="176" t="s">
        <v>8137</v>
      </c>
      <c r="J1913" s="178">
        <v>79.207920792079207</v>
      </c>
      <c r="K1913" s="55">
        <v>13</v>
      </c>
      <c r="L1913" s="176" t="s">
        <v>8138</v>
      </c>
      <c r="M1913" s="176" t="s">
        <v>3186</v>
      </c>
      <c r="N1913" s="176" t="s">
        <v>3160</v>
      </c>
      <c r="O1913" s="56">
        <v>1</v>
      </c>
      <c r="P1913" s="176" t="s">
        <v>8139</v>
      </c>
    </row>
    <row r="1914" spans="1:16" ht="20.100000000000001" customHeight="1" x14ac:dyDescent="0.25">
      <c r="A1914" s="175">
        <v>1910</v>
      </c>
      <c r="B1914" s="176" t="s">
        <v>8134</v>
      </c>
      <c r="C1914" s="176" t="s">
        <v>8150</v>
      </c>
      <c r="D1914" s="175" t="s">
        <v>8134</v>
      </c>
      <c r="E1914" s="175" t="s">
        <v>8134</v>
      </c>
      <c r="F1914" s="176" t="s">
        <v>8150</v>
      </c>
      <c r="G1914" s="177"/>
      <c r="H1914" s="177"/>
      <c r="I1914" s="176" t="s">
        <v>8137</v>
      </c>
      <c r="J1914" s="178">
        <v>51.485148514851488</v>
      </c>
      <c r="K1914" s="55">
        <v>13</v>
      </c>
      <c r="L1914" s="176" t="s">
        <v>8138</v>
      </c>
      <c r="M1914" s="176" t="s">
        <v>3186</v>
      </c>
      <c r="N1914" s="176" t="s">
        <v>3160</v>
      </c>
      <c r="O1914" s="56">
        <v>1</v>
      </c>
      <c r="P1914" s="176" t="s">
        <v>8139</v>
      </c>
    </row>
    <row r="1915" spans="1:16" ht="20.100000000000001" customHeight="1" x14ac:dyDescent="0.25">
      <c r="A1915" s="175">
        <v>1911</v>
      </c>
      <c r="B1915" s="176" t="s">
        <v>8134</v>
      </c>
      <c r="C1915" s="176" t="s">
        <v>8150</v>
      </c>
      <c r="D1915" s="175" t="s">
        <v>8134</v>
      </c>
      <c r="E1915" s="175" t="s">
        <v>8134</v>
      </c>
      <c r="F1915" s="176" t="s">
        <v>8150</v>
      </c>
      <c r="G1915" s="177"/>
      <c r="H1915" s="177"/>
      <c r="I1915" s="176" t="s">
        <v>8137</v>
      </c>
      <c r="J1915" s="178">
        <v>40.594059405940591</v>
      </c>
      <c r="K1915" s="55">
        <v>13</v>
      </c>
      <c r="L1915" s="176" t="s">
        <v>8138</v>
      </c>
      <c r="M1915" s="176" t="s">
        <v>3186</v>
      </c>
      <c r="N1915" s="176" t="s">
        <v>3160</v>
      </c>
      <c r="O1915" s="56">
        <v>1</v>
      </c>
      <c r="P1915" s="176" t="s">
        <v>8139</v>
      </c>
    </row>
    <row r="1916" spans="1:16" ht="20.100000000000001" customHeight="1" x14ac:dyDescent="0.25">
      <c r="A1916" s="175">
        <v>1912</v>
      </c>
      <c r="B1916" s="176" t="s">
        <v>8134</v>
      </c>
      <c r="C1916" s="176" t="s">
        <v>8150</v>
      </c>
      <c r="D1916" s="175" t="s">
        <v>8134</v>
      </c>
      <c r="E1916" s="175" t="s">
        <v>8134</v>
      </c>
      <c r="F1916" s="176" t="s">
        <v>8150</v>
      </c>
      <c r="G1916" s="177"/>
      <c r="H1916" s="177"/>
      <c r="I1916" s="176" t="s">
        <v>8137</v>
      </c>
      <c r="J1916" s="178">
        <v>50.495049504950494</v>
      </c>
      <c r="K1916" s="55">
        <v>13</v>
      </c>
      <c r="L1916" s="176" t="s">
        <v>8138</v>
      </c>
      <c r="M1916" s="176" t="s">
        <v>3186</v>
      </c>
      <c r="N1916" s="176" t="s">
        <v>3160</v>
      </c>
      <c r="O1916" s="56">
        <v>1</v>
      </c>
      <c r="P1916" s="176" t="s">
        <v>8139</v>
      </c>
    </row>
    <row r="1917" spans="1:16" ht="20.100000000000001" customHeight="1" x14ac:dyDescent="0.25">
      <c r="A1917" s="175">
        <v>1913</v>
      </c>
      <c r="B1917" s="176" t="s">
        <v>8134</v>
      </c>
      <c r="C1917" s="176" t="s">
        <v>8150</v>
      </c>
      <c r="D1917" s="175" t="s">
        <v>8134</v>
      </c>
      <c r="E1917" s="175" t="s">
        <v>8134</v>
      </c>
      <c r="F1917" s="176" t="s">
        <v>8150</v>
      </c>
      <c r="G1917" s="177"/>
      <c r="H1917" s="177"/>
      <c r="I1917" s="176" t="s">
        <v>8137</v>
      </c>
      <c r="J1917" s="178">
        <v>50.495049504950494</v>
      </c>
      <c r="K1917" s="55">
        <v>13</v>
      </c>
      <c r="L1917" s="176" t="s">
        <v>8138</v>
      </c>
      <c r="M1917" s="176" t="s">
        <v>3186</v>
      </c>
      <c r="N1917" s="176" t="s">
        <v>3160</v>
      </c>
      <c r="O1917" s="56">
        <v>1</v>
      </c>
      <c r="P1917" s="176" t="s">
        <v>8139</v>
      </c>
    </row>
    <row r="1918" spans="1:16" ht="20.100000000000001" customHeight="1" x14ac:dyDescent="0.25">
      <c r="A1918" s="175">
        <v>1914</v>
      </c>
      <c r="B1918" s="176" t="s">
        <v>8134</v>
      </c>
      <c r="C1918" s="176" t="s">
        <v>8150</v>
      </c>
      <c r="D1918" s="175" t="s">
        <v>8134</v>
      </c>
      <c r="E1918" s="175" t="s">
        <v>8134</v>
      </c>
      <c r="F1918" s="176" t="s">
        <v>8150</v>
      </c>
      <c r="G1918" s="177"/>
      <c r="H1918" s="177"/>
      <c r="I1918" s="176" t="s">
        <v>8137</v>
      </c>
      <c r="J1918" s="178">
        <v>47.524752475247524</v>
      </c>
      <c r="K1918" s="55">
        <v>13</v>
      </c>
      <c r="L1918" s="176" t="s">
        <v>8138</v>
      </c>
      <c r="M1918" s="176" t="s">
        <v>3186</v>
      </c>
      <c r="N1918" s="176" t="s">
        <v>3160</v>
      </c>
      <c r="O1918" s="56">
        <v>1</v>
      </c>
      <c r="P1918" s="176" t="s">
        <v>8139</v>
      </c>
    </row>
    <row r="1919" spans="1:16" ht="20.100000000000001" customHeight="1" x14ac:dyDescent="0.25">
      <c r="A1919" s="175">
        <v>1915</v>
      </c>
      <c r="B1919" s="176" t="s">
        <v>8134</v>
      </c>
      <c r="C1919" s="176" t="s">
        <v>8150</v>
      </c>
      <c r="D1919" s="175" t="s">
        <v>8134</v>
      </c>
      <c r="E1919" s="175" t="s">
        <v>8134</v>
      </c>
      <c r="F1919" s="176" t="s">
        <v>8150</v>
      </c>
      <c r="G1919" s="177"/>
      <c r="H1919" s="177"/>
      <c r="I1919" s="176" t="s">
        <v>8137</v>
      </c>
      <c r="J1919" s="178">
        <v>49.504950495049506</v>
      </c>
      <c r="K1919" s="55">
        <v>13</v>
      </c>
      <c r="L1919" s="176" t="s">
        <v>8138</v>
      </c>
      <c r="M1919" s="176" t="s">
        <v>3186</v>
      </c>
      <c r="N1919" s="176" t="s">
        <v>3160</v>
      </c>
      <c r="O1919" s="56">
        <v>1</v>
      </c>
      <c r="P1919" s="176" t="s">
        <v>8139</v>
      </c>
    </row>
    <row r="1920" spans="1:16" ht="20.100000000000001" customHeight="1" x14ac:dyDescent="0.25">
      <c r="A1920" s="175">
        <v>1916</v>
      </c>
      <c r="B1920" s="176" t="s">
        <v>8134</v>
      </c>
      <c r="C1920" s="176" t="s">
        <v>8150</v>
      </c>
      <c r="D1920" s="175" t="s">
        <v>8134</v>
      </c>
      <c r="E1920" s="175" t="s">
        <v>8134</v>
      </c>
      <c r="F1920" s="176" t="s">
        <v>8150</v>
      </c>
      <c r="G1920" s="177"/>
      <c r="H1920" s="177"/>
      <c r="I1920" s="176" t="s">
        <v>8137</v>
      </c>
      <c r="J1920" s="178">
        <v>53.465346534653463</v>
      </c>
      <c r="K1920" s="55">
        <v>13</v>
      </c>
      <c r="L1920" s="176" t="s">
        <v>8138</v>
      </c>
      <c r="M1920" s="176" t="s">
        <v>3186</v>
      </c>
      <c r="N1920" s="176" t="s">
        <v>3160</v>
      </c>
      <c r="O1920" s="56">
        <v>1</v>
      </c>
      <c r="P1920" s="176" t="s">
        <v>8139</v>
      </c>
    </row>
    <row r="1921" spans="1:16" ht="20.100000000000001" customHeight="1" x14ac:dyDescent="0.25">
      <c r="A1921" s="175">
        <v>1917</v>
      </c>
      <c r="B1921" s="176" t="s">
        <v>8134</v>
      </c>
      <c r="C1921" s="176" t="s">
        <v>8150</v>
      </c>
      <c r="D1921" s="175" t="s">
        <v>8134</v>
      </c>
      <c r="E1921" s="175" t="s">
        <v>8134</v>
      </c>
      <c r="F1921" s="176" t="s">
        <v>8150</v>
      </c>
      <c r="G1921" s="177"/>
      <c r="H1921" s="177"/>
      <c r="I1921" s="176" t="s">
        <v>8137</v>
      </c>
      <c r="J1921" s="178">
        <v>54.455445544554458</v>
      </c>
      <c r="K1921" s="55">
        <v>13</v>
      </c>
      <c r="L1921" s="176" t="s">
        <v>8138</v>
      </c>
      <c r="M1921" s="176" t="s">
        <v>3186</v>
      </c>
      <c r="N1921" s="176" t="s">
        <v>3160</v>
      </c>
      <c r="O1921" s="56">
        <v>1</v>
      </c>
      <c r="P1921" s="176" t="s">
        <v>8139</v>
      </c>
    </row>
    <row r="1922" spans="1:16" ht="20.100000000000001" customHeight="1" x14ac:dyDescent="0.25">
      <c r="A1922" s="175">
        <v>1918</v>
      </c>
      <c r="B1922" s="176" t="s">
        <v>8134</v>
      </c>
      <c r="C1922" s="176" t="s">
        <v>8150</v>
      </c>
      <c r="D1922" s="175" t="s">
        <v>8134</v>
      </c>
      <c r="E1922" s="175" t="s">
        <v>8134</v>
      </c>
      <c r="F1922" s="176" t="s">
        <v>8150</v>
      </c>
      <c r="G1922" s="177"/>
      <c r="H1922" s="177"/>
      <c r="I1922" s="176" t="s">
        <v>8137</v>
      </c>
      <c r="J1922" s="178">
        <v>30.693069306930692</v>
      </c>
      <c r="K1922" s="55">
        <v>13</v>
      </c>
      <c r="L1922" s="176" t="s">
        <v>8138</v>
      </c>
      <c r="M1922" s="176" t="s">
        <v>3186</v>
      </c>
      <c r="N1922" s="176" t="s">
        <v>3160</v>
      </c>
      <c r="O1922" s="56">
        <v>1</v>
      </c>
      <c r="P1922" s="176" t="s">
        <v>8139</v>
      </c>
    </row>
    <row r="1923" spans="1:16" ht="20.100000000000001" customHeight="1" x14ac:dyDescent="0.25">
      <c r="A1923" s="175">
        <v>1919</v>
      </c>
      <c r="B1923" s="176" t="s">
        <v>8134</v>
      </c>
      <c r="C1923" s="176" t="s">
        <v>8150</v>
      </c>
      <c r="D1923" s="175" t="s">
        <v>8134</v>
      </c>
      <c r="E1923" s="175" t="s">
        <v>8134</v>
      </c>
      <c r="F1923" s="176" t="s">
        <v>8150</v>
      </c>
      <c r="G1923" s="177"/>
      <c r="H1923" s="177"/>
      <c r="I1923" s="176" t="s">
        <v>8137</v>
      </c>
      <c r="J1923" s="178">
        <v>48.514851485148512</v>
      </c>
      <c r="K1923" s="55">
        <v>13</v>
      </c>
      <c r="L1923" s="176" t="s">
        <v>8138</v>
      </c>
      <c r="M1923" s="176" t="s">
        <v>3186</v>
      </c>
      <c r="N1923" s="176" t="s">
        <v>3160</v>
      </c>
      <c r="O1923" s="56">
        <v>1</v>
      </c>
      <c r="P1923" s="176" t="s">
        <v>8139</v>
      </c>
    </row>
    <row r="1924" spans="1:16" ht="20.100000000000001" customHeight="1" x14ac:dyDescent="0.25">
      <c r="A1924" s="175">
        <v>1920</v>
      </c>
      <c r="B1924" s="176" t="s">
        <v>8134</v>
      </c>
      <c r="C1924" s="176" t="s">
        <v>8150</v>
      </c>
      <c r="D1924" s="175" t="s">
        <v>8134</v>
      </c>
      <c r="E1924" s="175" t="s">
        <v>8134</v>
      </c>
      <c r="F1924" s="176" t="s">
        <v>8150</v>
      </c>
      <c r="G1924" s="177"/>
      <c r="H1924" s="177"/>
      <c r="I1924" s="176" t="s">
        <v>8137</v>
      </c>
      <c r="J1924" s="178">
        <v>54.455445544554458</v>
      </c>
      <c r="K1924" s="55">
        <v>13</v>
      </c>
      <c r="L1924" s="176" t="s">
        <v>8138</v>
      </c>
      <c r="M1924" s="176" t="s">
        <v>3186</v>
      </c>
      <c r="N1924" s="176" t="s">
        <v>3160</v>
      </c>
      <c r="O1924" s="56">
        <v>1</v>
      </c>
      <c r="P1924" s="176" t="s">
        <v>8139</v>
      </c>
    </row>
    <row r="1925" spans="1:16" ht="20.100000000000001" customHeight="1" x14ac:dyDescent="0.25">
      <c r="A1925" s="175">
        <v>1921</v>
      </c>
      <c r="B1925" s="176" t="s">
        <v>8134</v>
      </c>
      <c r="C1925" s="176" t="s">
        <v>8150</v>
      </c>
      <c r="D1925" s="175" t="s">
        <v>8134</v>
      </c>
      <c r="E1925" s="175" t="s">
        <v>8134</v>
      </c>
      <c r="F1925" s="176" t="s">
        <v>8150</v>
      </c>
      <c r="G1925" s="177"/>
      <c r="H1925" s="177"/>
      <c r="I1925" s="176" t="s">
        <v>8137</v>
      </c>
      <c r="J1925" s="178">
        <v>55.445544554455445</v>
      </c>
      <c r="K1925" s="55">
        <v>13</v>
      </c>
      <c r="L1925" s="176" t="s">
        <v>8138</v>
      </c>
      <c r="M1925" s="176" t="s">
        <v>3186</v>
      </c>
      <c r="N1925" s="176" t="s">
        <v>3160</v>
      </c>
      <c r="O1925" s="56">
        <v>1</v>
      </c>
      <c r="P1925" s="176" t="s">
        <v>8139</v>
      </c>
    </row>
    <row r="1926" spans="1:16" ht="20.100000000000001" customHeight="1" x14ac:dyDescent="0.25">
      <c r="A1926" s="175">
        <v>1922</v>
      </c>
      <c r="B1926" s="176" t="s">
        <v>8134</v>
      </c>
      <c r="C1926" s="176" t="s">
        <v>8150</v>
      </c>
      <c r="D1926" s="175" t="s">
        <v>8134</v>
      </c>
      <c r="E1926" s="175" t="s">
        <v>8134</v>
      </c>
      <c r="F1926" s="176" t="s">
        <v>8150</v>
      </c>
      <c r="G1926" s="177"/>
      <c r="H1926" s="177"/>
      <c r="I1926" s="176" t="s">
        <v>8137</v>
      </c>
      <c r="J1926" s="178">
        <v>42.574257425742573</v>
      </c>
      <c r="K1926" s="55">
        <v>13</v>
      </c>
      <c r="L1926" s="176" t="s">
        <v>8138</v>
      </c>
      <c r="M1926" s="176" t="s">
        <v>3186</v>
      </c>
      <c r="N1926" s="176" t="s">
        <v>3160</v>
      </c>
      <c r="O1926" s="56">
        <v>1</v>
      </c>
      <c r="P1926" s="176" t="s">
        <v>8139</v>
      </c>
    </row>
    <row r="1927" spans="1:16" ht="20.100000000000001" customHeight="1" x14ac:dyDescent="0.25">
      <c r="A1927" s="175">
        <v>1923</v>
      </c>
      <c r="B1927" s="176" t="s">
        <v>8134</v>
      </c>
      <c r="C1927" s="176" t="s">
        <v>8150</v>
      </c>
      <c r="D1927" s="175" t="s">
        <v>8134</v>
      </c>
      <c r="E1927" s="175" t="s">
        <v>8134</v>
      </c>
      <c r="F1927" s="176" t="s">
        <v>8150</v>
      </c>
      <c r="G1927" s="177"/>
      <c r="H1927" s="177"/>
      <c r="I1927" s="176" t="s">
        <v>8137</v>
      </c>
      <c r="J1927" s="178">
        <v>42.574257425742573</v>
      </c>
      <c r="K1927" s="55">
        <v>13</v>
      </c>
      <c r="L1927" s="176" t="s">
        <v>8138</v>
      </c>
      <c r="M1927" s="176" t="s">
        <v>3186</v>
      </c>
      <c r="N1927" s="176" t="s">
        <v>3160</v>
      </c>
      <c r="O1927" s="56">
        <v>1</v>
      </c>
      <c r="P1927" s="176" t="s">
        <v>8139</v>
      </c>
    </row>
    <row r="1928" spans="1:16" ht="20.100000000000001" customHeight="1" x14ac:dyDescent="0.25">
      <c r="A1928" s="175">
        <v>1924</v>
      </c>
      <c r="B1928" s="176" t="s">
        <v>8134</v>
      </c>
      <c r="C1928" s="176" t="s">
        <v>8150</v>
      </c>
      <c r="D1928" s="175" t="s">
        <v>8134</v>
      </c>
      <c r="E1928" s="175" t="s">
        <v>8134</v>
      </c>
      <c r="F1928" s="176" t="s">
        <v>8150</v>
      </c>
      <c r="G1928" s="177"/>
      <c r="H1928" s="177"/>
      <c r="I1928" s="176" t="s">
        <v>8137</v>
      </c>
      <c r="J1928" s="178">
        <v>52.475247524752476</v>
      </c>
      <c r="K1928" s="55">
        <v>12</v>
      </c>
      <c r="L1928" s="176" t="s">
        <v>8138</v>
      </c>
      <c r="M1928" s="176" t="s">
        <v>3186</v>
      </c>
      <c r="N1928" s="176" t="s">
        <v>3173</v>
      </c>
      <c r="O1928" s="56">
        <v>1</v>
      </c>
      <c r="P1928" s="176" t="s">
        <v>8139</v>
      </c>
    </row>
    <row r="1929" spans="1:16" ht="20.100000000000001" customHeight="1" x14ac:dyDescent="0.25">
      <c r="A1929" s="175">
        <v>1925</v>
      </c>
      <c r="B1929" s="176" t="s">
        <v>8134</v>
      </c>
      <c r="C1929" s="176" t="s">
        <v>8150</v>
      </c>
      <c r="D1929" s="175" t="s">
        <v>8134</v>
      </c>
      <c r="E1929" s="175" t="s">
        <v>8134</v>
      </c>
      <c r="F1929" s="176" t="s">
        <v>8150</v>
      </c>
      <c r="G1929" s="177"/>
      <c r="H1929" s="177"/>
      <c r="I1929" s="176" t="s">
        <v>8137</v>
      </c>
      <c r="J1929" s="178">
        <v>56.435643564356432</v>
      </c>
      <c r="K1929" s="55">
        <v>12</v>
      </c>
      <c r="L1929" s="176" t="s">
        <v>8138</v>
      </c>
      <c r="M1929" s="176" t="s">
        <v>3186</v>
      </c>
      <c r="N1929" s="176" t="s">
        <v>3173</v>
      </c>
      <c r="O1929" s="56">
        <v>1</v>
      </c>
      <c r="P1929" s="176" t="s">
        <v>8139</v>
      </c>
    </row>
    <row r="1930" spans="1:16" ht="20.100000000000001" customHeight="1" x14ac:dyDescent="0.25">
      <c r="A1930" s="175">
        <v>1926</v>
      </c>
      <c r="B1930" s="176" t="s">
        <v>8134</v>
      </c>
      <c r="C1930" s="176" t="s">
        <v>8150</v>
      </c>
      <c r="D1930" s="175" t="s">
        <v>8134</v>
      </c>
      <c r="E1930" s="175" t="s">
        <v>8134</v>
      </c>
      <c r="F1930" s="176" t="s">
        <v>8150</v>
      </c>
      <c r="G1930" s="177"/>
      <c r="H1930" s="177"/>
      <c r="I1930" s="176" t="s">
        <v>8137</v>
      </c>
      <c r="J1930" s="178">
        <v>58.415841584158414</v>
      </c>
      <c r="K1930" s="55">
        <v>13</v>
      </c>
      <c r="L1930" s="176" t="s">
        <v>8138</v>
      </c>
      <c r="M1930" s="176" t="s">
        <v>3186</v>
      </c>
      <c r="N1930" s="176" t="s">
        <v>3160</v>
      </c>
      <c r="O1930" s="56">
        <v>1</v>
      </c>
      <c r="P1930" s="176" t="s">
        <v>8139</v>
      </c>
    </row>
    <row r="1931" spans="1:16" ht="20.100000000000001" customHeight="1" x14ac:dyDescent="0.25">
      <c r="A1931" s="175">
        <v>1927</v>
      </c>
      <c r="B1931" s="176" t="s">
        <v>8134</v>
      </c>
      <c r="C1931" s="176" t="s">
        <v>8150</v>
      </c>
      <c r="D1931" s="175" t="s">
        <v>8134</v>
      </c>
      <c r="E1931" s="175" t="s">
        <v>8134</v>
      </c>
      <c r="F1931" s="176" t="s">
        <v>8150</v>
      </c>
      <c r="G1931" s="177"/>
      <c r="H1931" s="177"/>
      <c r="I1931" s="176" t="s">
        <v>8137</v>
      </c>
      <c r="J1931" s="178">
        <v>50.495049504950494</v>
      </c>
      <c r="K1931" s="55">
        <v>13</v>
      </c>
      <c r="L1931" s="176" t="s">
        <v>8138</v>
      </c>
      <c r="M1931" s="176" t="s">
        <v>3186</v>
      </c>
      <c r="N1931" s="176" t="s">
        <v>3160</v>
      </c>
      <c r="O1931" s="56">
        <v>1</v>
      </c>
      <c r="P1931" s="176" t="s">
        <v>8139</v>
      </c>
    </row>
    <row r="1932" spans="1:16" ht="20.100000000000001" customHeight="1" x14ac:dyDescent="0.25">
      <c r="A1932" s="175">
        <v>1928</v>
      </c>
      <c r="B1932" s="176" t="s">
        <v>8134</v>
      </c>
      <c r="C1932" s="176" t="s">
        <v>8150</v>
      </c>
      <c r="D1932" s="175" t="s">
        <v>8134</v>
      </c>
      <c r="E1932" s="175" t="s">
        <v>8134</v>
      </c>
      <c r="F1932" s="176" t="s">
        <v>8150</v>
      </c>
      <c r="G1932" s="177"/>
      <c r="H1932" s="177"/>
      <c r="I1932" s="176" t="s">
        <v>8137</v>
      </c>
      <c r="J1932" s="178">
        <v>51.485148514851488</v>
      </c>
      <c r="K1932" s="55">
        <v>13</v>
      </c>
      <c r="L1932" s="176" t="s">
        <v>8138</v>
      </c>
      <c r="M1932" s="176" t="s">
        <v>3186</v>
      </c>
      <c r="N1932" s="176" t="s">
        <v>3160</v>
      </c>
      <c r="O1932" s="56">
        <v>1</v>
      </c>
      <c r="P1932" s="176" t="s">
        <v>8139</v>
      </c>
    </row>
    <row r="1933" spans="1:16" ht="20.100000000000001" customHeight="1" x14ac:dyDescent="0.25">
      <c r="A1933" s="175">
        <v>1929</v>
      </c>
      <c r="B1933" s="176" t="s">
        <v>8134</v>
      </c>
      <c r="C1933" s="176" t="s">
        <v>8150</v>
      </c>
      <c r="D1933" s="175" t="s">
        <v>8134</v>
      </c>
      <c r="E1933" s="175" t="s">
        <v>8134</v>
      </c>
      <c r="F1933" s="176" t="s">
        <v>8150</v>
      </c>
      <c r="G1933" s="177"/>
      <c r="H1933" s="177"/>
      <c r="I1933" s="176" t="s">
        <v>8137</v>
      </c>
      <c r="J1933" s="178">
        <v>57.425742574257427</v>
      </c>
      <c r="K1933" s="55">
        <v>12</v>
      </c>
      <c r="L1933" s="176" t="s">
        <v>8138</v>
      </c>
      <c r="M1933" s="176" t="s">
        <v>3186</v>
      </c>
      <c r="N1933" s="176" t="s">
        <v>3173</v>
      </c>
      <c r="O1933" s="56">
        <v>1</v>
      </c>
      <c r="P1933" s="176" t="s">
        <v>8139</v>
      </c>
    </row>
    <row r="1934" spans="1:16" ht="20.100000000000001" customHeight="1" x14ac:dyDescent="0.25">
      <c r="A1934" s="175">
        <v>1930</v>
      </c>
      <c r="B1934" s="176" t="s">
        <v>8134</v>
      </c>
      <c r="C1934" s="176" t="s">
        <v>8150</v>
      </c>
      <c r="D1934" s="175" t="s">
        <v>8134</v>
      </c>
      <c r="E1934" s="175" t="s">
        <v>8134</v>
      </c>
      <c r="F1934" s="176" t="s">
        <v>8150</v>
      </c>
      <c r="G1934" s="177"/>
      <c r="H1934" s="177"/>
      <c r="I1934" s="176" t="s">
        <v>8137</v>
      </c>
      <c r="J1934" s="178">
        <v>64.356435643564353</v>
      </c>
      <c r="K1934" s="55">
        <v>12</v>
      </c>
      <c r="L1934" s="176" t="s">
        <v>8138</v>
      </c>
      <c r="M1934" s="176" t="s">
        <v>3186</v>
      </c>
      <c r="N1934" s="176" t="s">
        <v>3173</v>
      </c>
      <c r="O1934" s="56">
        <v>1</v>
      </c>
      <c r="P1934" s="176" t="s">
        <v>8139</v>
      </c>
    </row>
    <row r="1935" spans="1:16" ht="20.100000000000001" customHeight="1" x14ac:dyDescent="0.25">
      <c r="A1935" s="175">
        <v>1931</v>
      </c>
      <c r="B1935" s="176" t="s">
        <v>8134</v>
      </c>
      <c r="C1935" s="176" t="s">
        <v>8150</v>
      </c>
      <c r="D1935" s="175" t="s">
        <v>8134</v>
      </c>
      <c r="E1935" s="175" t="s">
        <v>8134</v>
      </c>
      <c r="F1935" s="176" t="s">
        <v>8150</v>
      </c>
      <c r="G1935" s="177"/>
      <c r="H1935" s="177"/>
      <c r="I1935" s="176" t="s">
        <v>8137</v>
      </c>
      <c r="J1935" s="178">
        <v>64.356435643564353</v>
      </c>
      <c r="K1935" s="55">
        <v>13</v>
      </c>
      <c r="L1935" s="176" t="s">
        <v>8138</v>
      </c>
      <c r="M1935" s="176" t="s">
        <v>3186</v>
      </c>
      <c r="N1935" s="176" t="s">
        <v>3160</v>
      </c>
      <c r="O1935" s="56">
        <v>1</v>
      </c>
      <c r="P1935" s="176" t="s">
        <v>8139</v>
      </c>
    </row>
    <row r="1936" spans="1:16" ht="20.100000000000001" customHeight="1" x14ac:dyDescent="0.25">
      <c r="A1936" s="175">
        <v>1932</v>
      </c>
      <c r="B1936" s="176" t="s">
        <v>8134</v>
      </c>
      <c r="C1936" s="176" t="s">
        <v>8150</v>
      </c>
      <c r="D1936" s="175" t="s">
        <v>8134</v>
      </c>
      <c r="E1936" s="175" t="s">
        <v>8134</v>
      </c>
      <c r="F1936" s="176" t="s">
        <v>8150</v>
      </c>
      <c r="G1936" s="177"/>
      <c r="H1936" s="177"/>
      <c r="I1936" s="176" t="s">
        <v>8137</v>
      </c>
      <c r="J1936" s="178">
        <v>18.811881188118811</v>
      </c>
      <c r="K1936" s="55">
        <v>13</v>
      </c>
      <c r="L1936" s="176" t="s">
        <v>8138</v>
      </c>
      <c r="M1936" s="176" t="s">
        <v>3186</v>
      </c>
      <c r="N1936" s="176" t="s">
        <v>3160</v>
      </c>
      <c r="O1936" s="56">
        <v>1</v>
      </c>
      <c r="P1936" s="176" t="s">
        <v>8139</v>
      </c>
    </row>
    <row r="1937" spans="1:16" ht="20.100000000000001" customHeight="1" x14ac:dyDescent="0.25">
      <c r="A1937" s="175">
        <v>1933</v>
      </c>
      <c r="B1937" s="176" t="s">
        <v>8134</v>
      </c>
      <c r="C1937" s="176" t="s">
        <v>8150</v>
      </c>
      <c r="D1937" s="175" t="s">
        <v>8134</v>
      </c>
      <c r="E1937" s="175" t="s">
        <v>8134</v>
      </c>
      <c r="F1937" s="176" t="s">
        <v>8150</v>
      </c>
      <c r="G1937" s="177"/>
      <c r="H1937" s="177"/>
      <c r="I1937" s="176" t="s">
        <v>8137</v>
      </c>
      <c r="J1937" s="178">
        <v>78.21782178217822</v>
      </c>
      <c r="K1937" s="55">
        <v>13</v>
      </c>
      <c r="L1937" s="176" t="s">
        <v>8138</v>
      </c>
      <c r="M1937" s="176" t="s">
        <v>3186</v>
      </c>
      <c r="N1937" s="176" t="s">
        <v>3160</v>
      </c>
      <c r="O1937" s="56">
        <v>1</v>
      </c>
      <c r="P1937" s="176" t="s">
        <v>8139</v>
      </c>
    </row>
    <row r="1938" spans="1:16" ht="20.100000000000001" customHeight="1" x14ac:dyDescent="0.25">
      <c r="A1938" s="175">
        <v>1934</v>
      </c>
      <c r="B1938" s="176" t="s">
        <v>8134</v>
      </c>
      <c r="C1938" s="176" t="s">
        <v>8150</v>
      </c>
      <c r="D1938" s="175" t="s">
        <v>8134</v>
      </c>
      <c r="E1938" s="175" t="s">
        <v>8134</v>
      </c>
      <c r="F1938" s="176" t="s">
        <v>8150</v>
      </c>
      <c r="G1938" s="177"/>
      <c r="H1938" s="177"/>
      <c r="I1938" s="176" t="s">
        <v>8137</v>
      </c>
      <c r="J1938" s="178">
        <v>61.386138613861384</v>
      </c>
      <c r="K1938" s="55">
        <v>13</v>
      </c>
      <c r="L1938" s="176" t="s">
        <v>8138</v>
      </c>
      <c r="M1938" s="176" t="s">
        <v>3186</v>
      </c>
      <c r="N1938" s="176" t="s">
        <v>3160</v>
      </c>
      <c r="O1938" s="56">
        <v>1</v>
      </c>
      <c r="P1938" s="176" t="s">
        <v>8139</v>
      </c>
    </row>
    <row r="1939" spans="1:16" ht="20.100000000000001" customHeight="1" x14ac:dyDescent="0.25">
      <c r="A1939" s="175">
        <v>1935</v>
      </c>
      <c r="B1939" s="176" t="s">
        <v>8134</v>
      </c>
      <c r="C1939" s="176" t="s">
        <v>8150</v>
      </c>
      <c r="D1939" s="175" t="s">
        <v>8134</v>
      </c>
      <c r="E1939" s="175" t="s">
        <v>8134</v>
      </c>
      <c r="F1939" s="176" t="s">
        <v>8150</v>
      </c>
      <c r="G1939" s="177"/>
      <c r="H1939" s="177"/>
      <c r="I1939" s="176" t="s">
        <v>8137</v>
      </c>
      <c r="J1939" s="178">
        <v>79.207920792079207</v>
      </c>
      <c r="K1939" s="55">
        <v>12</v>
      </c>
      <c r="L1939" s="176" t="s">
        <v>8138</v>
      </c>
      <c r="M1939" s="176" t="s">
        <v>3186</v>
      </c>
      <c r="N1939" s="176" t="s">
        <v>3173</v>
      </c>
      <c r="O1939" s="56">
        <v>1</v>
      </c>
      <c r="P1939" s="176" t="s">
        <v>8139</v>
      </c>
    </row>
    <row r="1940" spans="1:16" ht="20.100000000000001" customHeight="1" x14ac:dyDescent="0.25">
      <c r="A1940" s="175">
        <v>1936</v>
      </c>
      <c r="B1940" s="176" t="s">
        <v>8134</v>
      </c>
      <c r="C1940" s="176" t="s">
        <v>8150</v>
      </c>
      <c r="D1940" s="175" t="s">
        <v>8134</v>
      </c>
      <c r="E1940" s="175" t="s">
        <v>8134</v>
      </c>
      <c r="F1940" s="176" t="s">
        <v>8150</v>
      </c>
      <c r="G1940" s="177"/>
      <c r="H1940" s="177"/>
      <c r="I1940" s="176" t="s">
        <v>8137</v>
      </c>
      <c r="J1940" s="178">
        <v>45.544554455445542</v>
      </c>
      <c r="K1940" s="55">
        <v>13</v>
      </c>
      <c r="L1940" s="176" t="s">
        <v>8138</v>
      </c>
      <c r="M1940" s="176" t="s">
        <v>3186</v>
      </c>
      <c r="N1940" s="176" t="s">
        <v>3160</v>
      </c>
      <c r="O1940" s="56">
        <v>1</v>
      </c>
      <c r="P1940" s="176" t="s">
        <v>8139</v>
      </c>
    </row>
    <row r="1941" spans="1:16" ht="20.100000000000001" customHeight="1" x14ac:dyDescent="0.25">
      <c r="A1941" s="175">
        <v>1937</v>
      </c>
      <c r="B1941" s="176" t="s">
        <v>8134</v>
      </c>
      <c r="C1941" s="176" t="s">
        <v>8150</v>
      </c>
      <c r="D1941" s="175" t="s">
        <v>8134</v>
      </c>
      <c r="E1941" s="175" t="s">
        <v>8134</v>
      </c>
      <c r="F1941" s="176" t="s">
        <v>8150</v>
      </c>
      <c r="G1941" s="177"/>
      <c r="H1941" s="177"/>
      <c r="I1941" s="176" t="s">
        <v>8137</v>
      </c>
      <c r="J1941" s="178">
        <v>30.693069306930692</v>
      </c>
      <c r="K1941" s="55">
        <v>13</v>
      </c>
      <c r="L1941" s="176" t="s">
        <v>8138</v>
      </c>
      <c r="M1941" s="176" t="s">
        <v>3186</v>
      </c>
      <c r="N1941" s="176" t="s">
        <v>3160</v>
      </c>
      <c r="O1941" s="56">
        <v>1</v>
      </c>
      <c r="P1941" s="176" t="s">
        <v>8139</v>
      </c>
    </row>
    <row r="1942" spans="1:16" ht="20.100000000000001" customHeight="1" x14ac:dyDescent="0.25">
      <c r="A1942" s="175">
        <v>1938</v>
      </c>
      <c r="B1942" s="176" t="s">
        <v>8134</v>
      </c>
      <c r="C1942" s="176" t="s">
        <v>8150</v>
      </c>
      <c r="D1942" s="175" t="s">
        <v>8134</v>
      </c>
      <c r="E1942" s="175" t="s">
        <v>8134</v>
      </c>
      <c r="F1942" s="176" t="s">
        <v>8150</v>
      </c>
      <c r="G1942" s="177"/>
      <c r="H1942" s="177"/>
      <c r="I1942" s="176" t="s">
        <v>8137</v>
      </c>
      <c r="J1942" s="178">
        <v>52.475247524752476</v>
      </c>
      <c r="K1942" s="55">
        <v>13</v>
      </c>
      <c r="L1942" s="176" t="s">
        <v>8138</v>
      </c>
      <c r="M1942" s="176" t="s">
        <v>3186</v>
      </c>
      <c r="N1942" s="176" t="s">
        <v>3160</v>
      </c>
      <c r="O1942" s="56">
        <v>1</v>
      </c>
      <c r="P1942" s="176" t="s">
        <v>8139</v>
      </c>
    </row>
    <row r="1943" spans="1:16" ht="20.100000000000001" customHeight="1" x14ac:dyDescent="0.25">
      <c r="A1943" s="175">
        <v>1939</v>
      </c>
      <c r="B1943" s="176" t="s">
        <v>8134</v>
      </c>
      <c r="C1943" s="176" t="s">
        <v>8150</v>
      </c>
      <c r="D1943" s="175" t="s">
        <v>8134</v>
      </c>
      <c r="E1943" s="175" t="s">
        <v>8134</v>
      </c>
      <c r="F1943" s="176" t="s">
        <v>8150</v>
      </c>
      <c r="G1943" s="177"/>
      <c r="H1943" s="177"/>
      <c r="I1943" s="176" t="s">
        <v>8137</v>
      </c>
      <c r="J1943" s="178">
        <v>55.445544554455445</v>
      </c>
      <c r="K1943" s="55">
        <v>13</v>
      </c>
      <c r="L1943" s="176" t="s">
        <v>8138</v>
      </c>
      <c r="M1943" s="176" t="s">
        <v>3186</v>
      </c>
      <c r="N1943" s="176" t="s">
        <v>3160</v>
      </c>
      <c r="O1943" s="56">
        <v>1</v>
      </c>
      <c r="P1943" s="176" t="s">
        <v>8139</v>
      </c>
    </row>
    <row r="1944" spans="1:16" ht="20.100000000000001" customHeight="1" x14ac:dyDescent="0.25">
      <c r="A1944" s="175">
        <v>1940</v>
      </c>
      <c r="B1944" s="176" t="s">
        <v>8134</v>
      </c>
      <c r="C1944" s="176" t="s">
        <v>8150</v>
      </c>
      <c r="D1944" s="175" t="s">
        <v>8134</v>
      </c>
      <c r="E1944" s="175" t="s">
        <v>8134</v>
      </c>
      <c r="F1944" s="176" t="s">
        <v>8150</v>
      </c>
      <c r="G1944" s="177"/>
      <c r="H1944" s="177"/>
      <c r="I1944" s="176" t="s">
        <v>8137</v>
      </c>
      <c r="J1944" s="178">
        <v>59.405940594059409</v>
      </c>
      <c r="K1944" s="55">
        <v>13</v>
      </c>
      <c r="L1944" s="176" t="s">
        <v>8138</v>
      </c>
      <c r="M1944" s="176" t="s">
        <v>3186</v>
      </c>
      <c r="N1944" s="176" t="s">
        <v>3160</v>
      </c>
      <c r="O1944" s="56">
        <v>1</v>
      </c>
      <c r="P1944" s="176" t="s">
        <v>8139</v>
      </c>
    </row>
    <row r="1945" spans="1:16" ht="20.100000000000001" customHeight="1" x14ac:dyDescent="0.25">
      <c r="A1945" s="175">
        <v>1941</v>
      </c>
      <c r="B1945" s="176" t="s">
        <v>8134</v>
      </c>
      <c r="C1945" s="176" t="s">
        <v>8150</v>
      </c>
      <c r="D1945" s="175" t="s">
        <v>8134</v>
      </c>
      <c r="E1945" s="175" t="s">
        <v>8134</v>
      </c>
      <c r="F1945" s="176" t="s">
        <v>8150</v>
      </c>
      <c r="G1945" s="177"/>
      <c r="H1945" s="177"/>
      <c r="I1945" s="176" t="s">
        <v>8137</v>
      </c>
      <c r="J1945" s="178">
        <v>52.475247524752476</v>
      </c>
      <c r="K1945" s="55">
        <v>13</v>
      </c>
      <c r="L1945" s="176" t="s">
        <v>8138</v>
      </c>
      <c r="M1945" s="176" t="s">
        <v>3186</v>
      </c>
      <c r="N1945" s="176" t="s">
        <v>3160</v>
      </c>
      <c r="O1945" s="56">
        <v>1</v>
      </c>
      <c r="P1945" s="176" t="s">
        <v>8139</v>
      </c>
    </row>
    <row r="1946" spans="1:16" ht="20.100000000000001" customHeight="1" x14ac:dyDescent="0.25">
      <c r="A1946" s="175">
        <v>1942</v>
      </c>
      <c r="B1946" s="176" t="s">
        <v>8134</v>
      </c>
      <c r="C1946" s="176" t="s">
        <v>8150</v>
      </c>
      <c r="D1946" s="175" t="s">
        <v>8134</v>
      </c>
      <c r="E1946" s="175" t="s">
        <v>8134</v>
      </c>
      <c r="F1946" s="176" t="s">
        <v>8150</v>
      </c>
      <c r="G1946" s="177"/>
      <c r="H1946" s="177"/>
      <c r="I1946" s="176" t="s">
        <v>8137</v>
      </c>
      <c r="J1946" s="178">
        <v>47.524752475247524</v>
      </c>
      <c r="K1946" s="55">
        <v>13</v>
      </c>
      <c r="L1946" s="176" t="s">
        <v>8138</v>
      </c>
      <c r="M1946" s="176" t="s">
        <v>3186</v>
      </c>
      <c r="N1946" s="176" t="s">
        <v>3160</v>
      </c>
      <c r="O1946" s="56">
        <v>1</v>
      </c>
      <c r="P1946" s="176" t="s">
        <v>8139</v>
      </c>
    </row>
    <row r="1947" spans="1:16" ht="20.100000000000001" customHeight="1" x14ac:dyDescent="0.25">
      <c r="A1947" s="175">
        <v>1943</v>
      </c>
      <c r="B1947" s="176" t="s">
        <v>8134</v>
      </c>
      <c r="C1947" s="176" t="s">
        <v>8150</v>
      </c>
      <c r="D1947" s="175" t="s">
        <v>8134</v>
      </c>
      <c r="E1947" s="175" t="s">
        <v>8134</v>
      </c>
      <c r="F1947" s="176" t="s">
        <v>8150</v>
      </c>
      <c r="G1947" s="177"/>
      <c r="H1947" s="177"/>
      <c r="I1947" s="176" t="s">
        <v>8137</v>
      </c>
      <c r="J1947" s="178">
        <v>56.435643564356432</v>
      </c>
      <c r="K1947" s="55">
        <v>13</v>
      </c>
      <c r="L1947" s="176" t="s">
        <v>8138</v>
      </c>
      <c r="M1947" s="176" t="s">
        <v>3186</v>
      </c>
      <c r="N1947" s="176" t="s">
        <v>3160</v>
      </c>
      <c r="O1947" s="56">
        <v>1</v>
      </c>
      <c r="P1947" s="176" t="s">
        <v>8139</v>
      </c>
    </row>
    <row r="1948" spans="1:16" ht="20.100000000000001" customHeight="1" x14ac:dyDescent="0.25">
      <c r="A1948" s="175">
        <v>1944</v>
      </c>
      <c r="B1948" s="176" t="s">
        <v>8134</v>
      </c>
      <c r="C1948" s="176" t="s">
        <v>8150</v>
      </c>
      <c r="D1948" s="175" t="s">
        <v>8134</v>
      </c>
      <c r="E1948" s="175" t="s">
        <v>8134</v>
      </c>
      <c r="F1948" s="176" t="s">
        <v>8150</v>
      </c>
      <c r="G1948" s="177"/>
      <c r="H1948" s="177"/>
      <c r="I1948" s="176" t="s">
        <v>8137</v>
      </c>
      <c r="J1948" s="178">
        <v>52.475247524752476</v>
      </c>
      <c r="K1948" s="55">
        <v>13</v>
      </c>
      <c r="L1948" s="176" t="s">
        <v>8138</v>
      </c>
      <c r="M1948" s="176" t="s">
        <v>3186</v>
      </c>
      <c r="N1948" s="176" t="s">
        <v>3160</v>
      </c>
      <c r="O1948" s="56">
        <v>1</v>
      </c>
      <c r="P1948" s="176" t="s">
        <v>8139</v>
      </c>
    </row>
    <row r="1949" spans="1:16" ht="20.100000000000001" customHeight="1" x14ac:dyDescent="0.25">
      <c r="A1949" s="175">
        <v>1945</v>
      </c>
      <c r="B1949" s="176" t="s">
        <v>8134</v>
      </c>
      <c r="C1949" s="176" t="s">
        <v>8150</v>
      </c>
      <c r="D1949" s="175" t="s">
        <v>8134</v>
      </c>
      <c r="E1949" s="175" t="s">
        <v>8134</v>
      </c>
      <c r="F1949" s="176" t="s">
        <v>8150</v>
      </c>
      <c r="G1949" s="177"/>
      <c r="H1949" s="177"/>
      <c r="I1949" s="176" t="s">
        <v>8137</v>
      </c>
      <c r="J1949" s="178">
        <v>59.405940594059409</v>
      </c>
      <c r="K1949" s="55">
        <v>13</v>
      </c>
      <c r="L1949" s="176" t="s">
        <v>8138</v>
      </c>
      <c r="M1949" s="176" t="s">
        <v>3186</v>
      </c>
      <c r="N1949" s="176" t="s">
        <v>3160</v>
      </c>
      <c r="O1949" s="56">
        <v>1</v>
      </c>
      <c r="P1949" s="176" t="s">
        <v>8139</v>
      </c>
    </row>
    <row r="1950" spans="1:16" ht="20.100000000000001" customHeight="1" x14ac:dyDescent="0.25">
      <c r="A1950" s="175">
        <v>1946</v>
      </c>
      <c r="B1950" s="176" t="s">
        <v>8134</v>
      </c>
      <c r="C1950" s="176" t="s">
        <v>8150</v>
      </c>
      <c r="D1950" s="175" t="s">
        <v>8134</v>
      </c>
      <c r="E1950" s="175" t="s">
        <v>8134</v>
      </c>
      <c r="F1950" s="176" t="s">
        <v>8150</v>
      </c>
      <c r="G1950" s="177"/>
      <c r="H1950" s="177"/>
      <c r="I1950" s="176" t="s">
        <v>8137</v>
      </c>
      <c r="J1950" s="178">
        <v>55.445544554455445</v>
      </c>
      <c r="K1950" s="55">
        <v>13</v>
      </c>
      <c r="L1950" s="176" t="s">
        <v>8138</v>
      </c>
      <c r="M1950" s="176" t="s">
        <v>3186</v>
      </c>
      <c r="N1950" s="176" t="s">
        <v>3160</v>
      </c>
      <c r="O1950" s="56">
        <v>1</v>
      </c>
      <c r="P1950" s="176" t="s">
        <v>8139</v>
      </c>
    </row>
    <row r="1951" spans="1:16" ht="20.100000000000001" customHeight="1" x14ac:dyDescent="0.25">
      <c r="A1951" s="175">
        <v>1947</v>
      </c>
      <c r="B1951" s="176" t="s">
        <v>8134</v>
      </c>
      <c r="C1951" s="176" t="s">
        <v>8150</v>
      </c>
      <c r="D1951" s="175" t="s">
        <v>8134</v>
      </c>
      <c r="E1951" s="175" t="s">
        <v>8134</v>
      </c>
      <c r="F1951" s="176" t="s">
        <v>8150</v>
      </c>
      <c r="G1951" s="177"/>
      <c r="H1951" s="177"/>
      <c r="I1951" s="176" t="s">
        <v>8137</v>
      </c>
      <c r="J1951" s="178">
        <v>58.415841584158414</v>
      </c>
      <c r="K1951" s="55">
        <v>13</v>
      </c>
      <c r="L1951" s="176" t="s">
        <v>8138</v>
      </c>
      <c r="M1951" s="176" t="s">
        <v>3186</v>
      </c>
      <c r="N1951" s="176" t="s">
        <v>3160</v>
      </c>
      <c r="O1951" s="56">
        <v>1</v>
      </c>
      <c r="P1951" s="176" t="s">
        <v>8139</v>
      </c>
    </row>
    <row r="1952" spans="1:16" ht="20.100000000000001" customHeight="1" x14ac:dyDescent="0.25">
      <c r="A1952" s="175">
        <v>1948</v>
      </c>
      <c r="B1952" s="176" t="s">
        <v>8134</v>
      </c>
      <c r="C1952" s="176" t="s">
        <v>8150</v>
      </c>
      <c r="D1952" s="175" t="s">
        <v>8134</v>
      </c>
      <c r="E1952" s="175" t="s">
        <v>8134</v>
      </c>
      <c r="F1952" s="176" t="s">
        <v>8150</v>
      </c>
      <c r="G1952" s="177"/>
      <c r="H1952" s="177"/>
      <c r="I1952" s="176" t="s">
        <v>8137</v>
      </c>
      <c r="J1952" s="178">
        <v>57.425742574257427</v>
      </c>
      <c r="K1952" s="55">
        <v>13</v>
      </c>
      <c r="L1952" s="176" t="s">
        <v>8138</v>
      </c>
      <c r="M1952" s="176" t="s">
        <v>3186</v>
      </c>
      <c r="N1952" s="176" t="s">
        <v>3160</v>
      </c>
      <c r="O1952" s="56">
        <v>1</v>
      </c>
      <c r="P1952" s="176" t="s">
        <v>8139</v>
      </c>
    </row>
    <row r="1953" spans="1:16" ht="20.100000000000001" customHeight="1" x14ac:dyDescent="0.25">
      <c r="A1953" s="175">
        <v>1949</v>
      </c>
      <c r="B1953" s="176" t="s">
        <v>8134</v>
      </c>
      <c r="C1953" s="176" t="s">
        <v>8150</v>
      </c>
      <c r="D1953" s="175" t="s">
        <v>8134</v>
      </c>
      <c r="E1953" s="175" t="s">
        <v>8134</v>
      </c>
      <c r="F1953" s="176" t="s">
        <v>8150</v>
      </c>
      <c r="G1953" s="177"/>
      <c r="H1953" s="177"/>
      <c r="I1953" s="176" t="s">
        <v>8137</v>
      </c>
      <c r="J1953" s="178">
        <v>50.495049504950494</v>
      </c>
      <c r="K1953" s="55">
        <v>13</v>
      </c>
      <c r="L1953" s="176" t="s">
        <v>8138</v>
      </c>
      <c r="M1953" s="176" t="s">
        <v>3186</v>
      </c>
      <c r="N1953" s="176" t="s">
        <v>3160</v>
      </c>
      <c r="O1953" s="56">
        <v>1</v>
      </c>
      <c r="P1953" s="176" t="s">
        <v>8139</v>
      </c>
    </row>
    <row r="1954" spans="1:16" ht="20.100000000000001" customHeight="1" x14ac:dyDescent="0.25">
      <c r="A1954" s="175">
        <v>1950</v>
      </c>
      <c r="B1954" s="176" t="s">
        <v>8134</v>
      </c>
      <c r="C1954" s="176" t="s">
        <v>8150</v>
      </c>
      <c r="D1954" s="175" t="s">
        <v>8134</v>
      </c>
      <c r="E1954" s="175" t="s">
        <v>8134</v>
      </c>
      <c r="F1954" s="176" t="s">
        <v>8150</v>
      </c>
      <c r="G1954" s="177"/>
      <c r="H1954" s="177"/>
      <c r="I1954" s="176" t="s">
        <v>8137</v>
      </c>
      <c r="J1954" s="178">
        <v>65.346534653465341</v>
      </c>
      <c r="K1954" s="55">
        <v>13</v>
      </c>
      <c r="L1954" s="176" t="s">
        <v>8138</v>
      </c>
      <c r="M1954" s="176" t="s">
        <v>3186</v>
      </c>
      <c r="N1954" s="176" t="s">
        <v>3160</v>
      </c>
      <c r="O1954" s="56">
        <v>1</v>
      </c>
      <c r="P1954" s="176" t="s">
        <v>8139</v>
      </c>
    </row>
    <row r="1955" spans="1:16" ht="20.100000000000001" customHeight="1" x14ac:dyDescent="0.25">
      <c r="A1955" s="175">
        <v>1951</v>
      </c>
      <c r="B1955" s="176" t="s">
        <v>8134</v>
      </c>
      <c r="C1955" s="176" t="s">
        <v>8150</v>
      </c>
      <c r="D1955" s="175" t="s">
        <v>8134</v>
      </c>
      <c r="E1955" s="175" t="s">
        <v>8134</v>
      </c>
      <c r="F1955" s="176" t="s">
        <v>8150</v>
      </c>
      <c r="G1955" s="177"/>
      <c r="H1955" s="177"/>
      <c r="I1955" s="176" t="s">
        <v>8137</v>
      </c>
      <c r="J1955" s="178">
        <v>47.524752475247524</v>
      </c>
      <c r="K1955" s="55">
        <v>13</v>
      </c>
      <c r="L1955" s="176" t="s">
        <v>8138</v>
      </c>
      <c r="M1955" s="176" t="s">
        <v>3186</v>
      </c>
      <c r="N1955" s="176" t="s">
        <v>3160</v>
      </c>
      <c r="O1955" s="56">
        <v>1</v>
      </c>
      <c r="P1955" s="176" t="s">
        <v>8139</v>
      </c>
    </row>
    <row r="1956" spans="1:16" ht="20.100000000000001" customHeight="1" x14ac:dyDescent="0.25">
      <c r="A1956" s="175">
        <v>1952</v>
      </c>
      <c r="B1956" s="176" t="s">
        <v>8134</v>
      </c>
      <c r="C1956" s="176" t="s">
        <v>8150</v>
      </c>
      <c r="D1956" s="175" t="s">
        <v>8134</v>
      </c>
      <c r="E1956" s="175" t="s">
        <v>8134</v>
      </c>
      <c r="F1956" s="176" t="s">
        <v>8150</v>
      </c>
      <c r="G1956" s="177"/>
      <c r="H1956" s="177"/>
      <c r="I1956" s="176" t="s">
        <v>8137</v>
      </c>
      <c r="J1956" s="178">
        <v>49.504950495049506</v>
      </c>
      <c r="K1956" s="55">
        <v>13</v>
      </c>
      <c r="L1956" s="176" t="s">
        <v>8138</v>
      </c>
      <c r="M1956" s="176" t="s">
        <v>3186</v>
      </c>
      <c r="N1956" s="176" t="s">
        <v>3160</v>
      </c>
      <c r="O1956" s="56">
        <v>1</v>
      </c>
      <c r="P1956" s="176" t="s">
        <v>8139</v>
      </c>
    </row>
    <row r="1957" spans="1:16" ht="20.100000000000001" customHeight="1" x14ac:dyDescent="0.25">
      <c r="A1957" s="175">
        <v>1953</v>
      </c>
      <c r="B1957" s="176" t="s">
        <v>8134</v>
      </c>
      <c r="C1957" s="176" t="s">
        <v>8150</v>
      </c>
      <c r="D1957" s="175" t="s">
        <v>8134</v>
      </c>
      <c r="E1957" s="175" t="s">
        <v>8134</v>
      </c>
      <c r="F1957" s="176" t="s">
        <v>8150</v>
      </c>
      <c r="G1957" s="177"/>
      <c r="H1957" s="177"/>
      <c r="I1957" s="176" t="s">
        <v>8137</v>
      </c>
      <c r="J1957" s="178">
        <v>58.415841584158414</v>
      </c>
      <c r="K1957" s="55">
        <v>12</v>
      </c>
      <c r="L1957" s="176" t="s">
        <v>8138</v>
      </c>
      <c r="M1957" s="176" t="s">
        <v>3186</v>
      </c>
      <c r="N1957" s="176" t="s">
        <v>3173</v>
      </c>
      <c r="O1957" s="56">
        <v>1</v>
      </c>
      <c r="P1957" s="176" t="s">
        <v>8139</v>
      </c>
    </row>
    <row r="1958" spans="1:16" ht="20.100000000000001" customHeight="1" x14ac:dyDescent="0.25">
      <c r="A1958" s="175">
        <v>1954</v>
      </c>
      <c r="B1958" s="176" t="s">
        <v>8134</v>
      </c>
      <c r="C1958" s="176" t="s">
        <v>8150</v>
      </c>
      <c r="D1958" s="175" t="s">
        <v>8134</v>
      </c>
      <c r="E1958" s="175" t="s">
        <v>8134</v>
      </c>
      <c r="F1958" s="176" t="s">
        <v>8150</v>
      </c>
      <c r="G1958" s="177"/>
      <c r="H1958" s="177"/>
      <c r="I1958" s="176" t="s">
        <v>8137</v>
      </c>
      <c r="J1958" s="178">
        <v>23.762376237623762</v>
      </c>
      <c r="K1958" s="55">
        <v>13</v>
      </c>
      <c r="L1958" s="176" t="s">
        <v>8138</v>
      </c>
      <c r="M1958" s="176" t="s">
        <v>3186</v>
      </c>
      <c r="N1958" s="176" t="s">
        <v>3160</v>
      </c>
      <c r="O1958" s="56">
        <v>1</v>
      </c>
      <c r="P1958" s="176" t="s">
        <v>8139</v>
      </c>
    </row>
    <row r="1959" spans="1:16" ht="20.100000000000001" customHeight="1" x14ac:dyDescent="0.25">
      <c r="A1959" s="175">
        <v>1955</v>
      </c>
      <c r="B1959" s="176" t="s">
        <v>8134</v>
      </c>
      <c r="C1959" s="176" t="s">
        <v>8150</v>
      </c>
      <c r="D1959" s="175" t="s">
        <v>8134</v>
      </c>
      <c r="E1959" s="175" t="s">
        <v>8134</v>
      </c>
      <c r="F1959" s="176" t="s">
        <v>8150</v>
      </c>
      <c r="G1959" s="177"/>
      <c r="H1959" s="177"/>
      <c r="I1959" s="176" t="s">
        <v>8137</v>
      </c>
      <c r="J1959" s="178">
        <v>81.188118811881182</v>
      </c>
      <c r="K1959" s="55">
        <v>13</v>
      </c>
      <c r="L1959" s="176" t="s">
        <v>8138</v>
      </c>
      <c r="M1959" s="176" t="s">
        <v>3186</v>
      </c>
      <c r="N1959" s="176" t="s">
        <v>3160</v>
      </c>
      <c r="O1959" s="56">
        <v>1</v>
      </c>
      <c r="P1959" s="176" t="s">
        <v>8139</v>
      </c>
    </row>
    <row r="1960" spans="1:16" ht="20.100000000000001" customHeight="1" x14ac:dyDescent="0.25">
      <c r="A1960" s="175">
        <v>1956</v>
      </c>
      <c r="B1960" s="176" t="s">
        <v>8134</v>
      </c>
      <c r="C1960" s="176" t="s">
        <v>8150</v>
      </c>
      <c r="D1960" s="175" t="s">
        <v>8134</v>
      </c>
      <c r="E1960" s="175" t="s">
        <v>8134</v>
      </c>
      <c r="F1960" s="176" t="s">
        <v>8150</v>
      </c>
      <c r="G1960" s="177"/>
      <c r="H1960" s="177"/>
      <c r="I1960" s="176" t="s">
        <v>8137</v>
      </c>
      <c r="J1960" s="178">
        <v>83.168316831683171</v>
      </c>
      <c r="K1960" s="55">
        <v>13</v>
      </c>
      <c r="L1960" s="176" t="s">
        <v>8138</v>
      </c>
      <c r="M1960" s="176" t="s">
        <v>3186</v>
      </c>
      <c r="N1960" s="176" t="s">
        <v>3160</v>
      </c>
      <c r="O1960" s="56">
        <v>1</v>
      </c>
      <c r="P1960" s="176" t="s">
        <v>8139</v>
      </c>
    </row>
    <row r="1961" spans="1:16" ht="20.100000000000001" customHeight="1" x14ac:dyDescent="0.25">
      <c r="A1961" s="175">
        <v>1957</v>
      </c>
      <c r="B1961" s="176" t="s">
        <v>8134</v>
      </c>
      <c r="C1961" s="176" t="s">
        <v>8150</v>
      </c>
      <c r="D1961" s="175" t="s">
        <v>8134</v>
      </c>
      <c r="E1961" s="175" t="s">
        <v>8134</v>
      </c>
      <c r="F1961" s="176" t="s">
        <v>8150</v>
      </c>
      <c r="G1961" s="177"/>
      <c r="H1961" s="177"/>
      <c r="I1961" s="176" t="s">
        <v>8137</v>
      </c>
      <c r="J1961" s="178">
        <v>80.198019801980195</v>
      </c>
      <c r="K1961" s="55">
        <v>13</v>
      </c>
      <c r="L1961" s="176" t="s">
        <v>8138</v>
      </c>
      <c r="M1961" s="176" t="s">
        <v>3186</v>
      </c>
      <c r="N1961" s="176" t="s">
        <v>3160</v>
      </c>
      <c r="O1961" s="56">
        <v>1</v>
      </c>
      <c r="P1961" s="176" t="s">
        <v>8139</v>
      </c>
    </row>
    <row r="1962" spans="1:16" ht="20.100000000000001" customHeight="1" x14ac:dyDescent="0.25">
      <c r="A1962" s="175">
        <v>1958</v>
      </c>
      <c r="B1962" s="176" t="s">
        <v>8134</v>
      </c>
      <c r="C1962" s="176" t="s">
        <v>8150</v>
      </c>
      <c r="D1962" s="175" t="s">
        <v>8134</v>
      </c>
      <c r="E1962" s="175" t="s">
        <v>8134</v>
      </c>
      <c r="F1962" s="176" t="s">
        <v>8150</v>
      </c>
      <c r="G1962" s="177"/>
      <c r="H1962" s="177"/>
      <c r="I1962" s="176" t="s">
        <v>8137</v>
      </c>
      <c r="J1962" s="178">
        <v>65.346534653465341</v>
      </c>
      <c r="K1962" s="55">
        <v>13</v>
      </c>
      <c r="L1962" s="176" t="s">
        <v>8138</v>
      </c>
      <c r="M1962" s="176" t="s">
        <v>3186</v>
      </c>
      <c r="N1962" s="176" t="s">
        <v>3160</v>
      </c>
      <c r="O1962" s="56">
        <v>1</v>
      </c>
      <c r="P1962" s="176" t="s">
        <v>8139</v>
      </c>
    </row>
    <row r="1963" spans="1:16" ht="20.100000000000001" customHeight="1" x14ac:dyDescent="0.25">
      <c r="A1963" s="175">
        <v>1959</v>
      </c>
      <c r="B1963" s="176" t="s">
        <v>8134</v>
      </c>
      <c r="C1963" s="176" t="s">
        <v>8150</v>
      </c>
      <c r="D1963" s="175" t="s">
        <v>8134</v>
      </c>
      <c r="E1963" s="175" t="s">
        <v>8134</v>
      </c>
      <c r="F1963" s="176" t="s">
        <v>8150</v>
      </c>
      <c r="G1963" s="177"/>
      <c r="H1963" s="177"/>
      <c r="I1963" s="176" t="s">
        <v>8137</v>
      </c>
      <c r="J1963" s="178">
        <v>63.366336633663366</v>
      </c>
      <c r="K1963" s="55">
        <v>13</v>
      </c>
      <c r="L1963" s="176" t="s">
        <v>8138</v>
      </c>
      <c r="M1963" s="176" t="s">
        <v>3186</v>
      </c>
      <c r="N1963" s="176" t="s">
        <v>3160</v>
      </c>
      <c r="O1963" s="56">
        <v>1</v>
      </c>
      <c r="P1963" s="176" t="s">
        <v>8139</v>
      </c>
    </row>
    <row r="1964" spans="1:16" ht="20.100000000000001" customHeight="1" x14ac:dyDescent="0.25">
      <c r="A1964" s="175">
        <v>1960</v>
      </c>
      <c r="B1964" s="176" t="s">
        <v>8134</v>
      </c>
      <c r="C1964" s="176" t="s">
        <v>8150</v>
      </c>
      <c r="D1964" s="175" t="s">
        <v>8134</v>
      </c>
      <c r="E1964" s="175" t="s">
        <v>8134</v>
      </c>
      <c r="F1964" s="176" t="s">
        <v>8150</v>
      </c>
      <c r="G1964" s="177"/>
      <c r="H1964" s="177"/>
      <c r="I1964" s="176" t="s">
        <v>8137</v>
      </c>
      <c r="J1964" s="178">
        <v>62.376237623762378</v>
      </c>
      <c r="K1964" s="55">
        <v>13</v>
      </c>
      <c r="L1964" s="176" t="s">
        <v>8138</v>
      </c>
      <c r="M1964" s="176" t="s">
        <v>3186</v>
      </c>
      <c r="N1964" s="176" t="s">
        <v>3160</v>
      </c>
      <c r="O1964" s="56">
        <v>1</v>
      </c>
      <c r="P1964" s="176" t="s">
        <v>8139</v>
      </c>
    </row>
    <row r="1965" spans="1:16" ht="20.100000000000001" customHeight="1" x14ac:dyDescent="0.25">
      <c r="A1965" s="175">
        <v>1961</v>
      </c>
      <c r="B1965" s="176" t="s">
        <v>8134</v>
      </c>
      <c r="C1965" s="176" t="s">
        <v>8150</v>
      </c>
      <c r="D1965" s="175" t="s">
        <v>8134</v>
      </c>
      <c r="E1965" s="175" t="s">
        <v>8134</v>
      </c>
      <c r="F1965" s="176" t="s">
        <v>8150</v>
      </c>
      <c r="G1965" s="177"/>
      <c r="H1965" s="177"/>
      <c r="I1965" s="176" t="s">
        <v>8137</v>
      </c>
      <c r="J1965" s="178">
        <v>64.356435643564353</v>
      </c>
      <c r="K1965" s="55">
        <v>12</v>
      </c>
      <c r="L1965" s="176" t="s">
        <v>8138</v>
      </c>
      <c r="M1965" s="176" t="s">
        <v>3186</v>
      </c>
      <c r="N1965" s="176" t="s">
        <v>3173</v>
      </c>
      <c r="O1965" s="56">
        <v>1</v>
      </c>
      <c r="P1965" s="176" t="s">
        <v>8139</v>
      </c>
    </row>
    <row r="1966" spans="1:16" ht="20.100000000000001" customHeight="1" x14ac:dyDescent="0.25">
      <c r="A1966" s="175">
        <v>1962</v>
      </c>
      <c r="B1966" s="176" t="s">
        <v>8134</v>
      </c>
      <c r="C1966" s="176" t="s">
        <v>8150</v>
      </c>
      <c r="D1966" s="175" t="s">
        <v>8134</v>
      </c>
      <c r="E1966" s="175" t="s">
        <v>8134</v>
      </c>
      <c r="F1966" s="176" t="s">
        <v>8150</v>
      </c>
      <c r="G1966" s="177"/>
      <c r="H1966" s="177"/>
      <c r="I1966" s="176" t="s">
        <v>8137</v>
      </c>
      <c r="J1966" s="178">
        <v>76.237623762376231</v>
      </c>
      <c r="K1966" s="55">
        <v>12</v>
      </c>
      <c r="L1966" s="176" t="s">
        <v>8138</v>
      </c>
      <c r="M1966" s="176" t="s">
        <v>3186</v>
      </c>
      <c r="N1966" s="176" t="s">
        <v>3173</v>
      </c>
      <c r="O1966" s="56">
        <v>1</v>
      </c>
      <c r="P1966" s="176" t="s">
        <v>8139</v>
      </c>
    </row>
    <row r="1967" spans="1:16" ht="20.100000000000001" customHeight="1" x14ac:dyDescent="0.25">
      <c r="A1967" s="175">
        <v>1963</v>
      </c>
      <c r="B1967" s="176" t="s">
        <v>8134</v>
      </c>
      <c r="C1967" s="176" t="s">
        <v>8150</v>
      </c>
      <c r="D1967" s="175" t="s">
        <v>8134</v>
      </c>
      <c r="E1967" s="175" t="s">
        <v>8134</v>
      </c>
      <c r="F1967" s="176" t="s">
        <v>8150</v>
      </c>
      <c r="G1967" s="177"/>
      <c r="H1967" s="177"/>
      <c r="I1967" s="176" t="s">
        <v>8137</v>
      </c>
      <c r="J1967" s="178">
        <v>63.366336633663366</v>
      </c>
      <c r="K1967" s="55">
        <v>13</v>
      </c>
      <c r="L1967" s="176" t="s">
        <v>8138</v>
      </c>
      <c r="M1967" s="176" t="s">
        <v>3186</v>
      </c>
      <c r="N1967" s="176" t="s">
        <v>3160</v>
      </c>
      <c r="O1967" s="56">
        <v>1</v>
      </c>
      <c r="P1967" s="176" t="s">
        <v>8139</v>
      </c>
    </row>
    <row r="1968" spans="1:16" ht="20.100000000000001" customHeight="1" x14ac:dyDescent="0.25">
      <c r="A1968" s="175">
        <v>1964</v>
      </c>
      <c r="B1968" s="176" t="s">
        <v>8134</v>
      </c>
      <c r="C1968" s="176" t="s">
        <v>8150</v>
      </c>
      <c r="D1968" s="175" t="s">
        <v>8134</v>
      </c>
      <c r="E1968" s="175" t="s">
        <v>8134</v>
      </c>
      <c r="F1968" s="176" t="s">
        <v>8150</v>
      </c>
      <c r="G1968" s="177"/>
      <c r="H1968" s="177"/>
      <c r="I1968" s="176" t="s">
        <v>8137</v>
      </c>
      <c r="J1968" s="178">
        <v>57.425742574257427</v>
      </c>
      <c r="K1968" s="55">
        <v>13</v>
      </c>
      <c r="L1968" s="176" t="s">
        <v>8138</v>
      </c>
      <c r="M1968" s="176" t="s">
        <v>3186</v>
      </c>
      <c r="N1968" s="176" t="s">
        <v>3160</v>
      </c>
      <c r="O1968" s="56">
        <v>1</v>
      </c>
      <c r="P1968" s="176" t="s">
        <v>8139</v>
      </c>
    </row>
    <row r="1969" spans="1:16" ht="20.100000000000001" customHeight="1" x14ac:dyDescent="0.25">
      <c r="A1969" s="175">
        <v>1965</v>
      </c>
      <c r="B1969" s="176" t="s">
        <v>8134</v>
      </c>
      <c r="C1969" s="176" t="s">
        <v>8150</v>
      </c>
      <c r="D1969" s="175" t="s">
        <v>8134</v>
      </c>
      <c r="E1969" s="175" t="s">
        <v>8134</v>
      </c>
      <c r="F1969" s="176" t="s">
        <v>8150</v>
      </c>
      <c r="G1969" s="177"/>
      <c r="H1969" s="177"/>
      <c r="I1969" s="176" t="s">
        <v>8137</v>
      </c>
      <c r="J1969" s="178">
        <v>70.297029702970292</v>
      </c>
      <c r="K1969" s="55">
        <v>12</v>
      </c>
      <c r="L1969" s="176" t="s">
        <v>8138</v>
      </c>
      <c r="M1969" s="176" t="s">
        <v>3186</v>
      </c>
      <c r="N1969" s="176" t="s">
        <v>3173</v>
      </c>
      <c r="O1969" s="56">
        <v>1</v>
      </c>
      <c r="P1969" s="176" t="s">
        <v>8139</v>
      </c>
    </row>
    <row r="1970" spans="1:16" ht="20.100000000000001" customHeight="1" x14ac:dyDescent="0.25">
      <c r="A1970" s="175">
        <v>1966</v>
      </c>
      <c r="B1970" s="176" t="s">
        <v>8134</v>
      </c>
      <c r="C1970" s="176" t="s">
        <v>8150</v>
      </c>
      <c r="D1970" s="175" t="s">
        <v>8134</v>
      </c>
      <c r="E1970" s="175" t="s">
        <v>8134</v>
      </c>
      <c r="F1970" s="176" t="s">
        <v>8150</v>
      </c>
      <c r="G1970" s="177"/>
      <c r="H1970" s="177"/>
      <c r="I1970" s="176" t="s">
        <v>8137</v>
      </c>
      <c r="J1970" s="178">
        <v>26.732673267326732</v>
      </c>
      <c r="K1970" s="55">
        <v>12</v>
      </c>
      <c r="L1970" s="176" t="s">
        <v>8138</v>
      </c>
      <c r="M1970" s="176" t="s">
        <v>3186</v>
      </c>
      <c r="N1970" s="176" t="s">
        <v>3173</v>
      </c>
      <c r="O1970" s="56">
        <v>1</v>
      </c>
      <c r="P1970" s="176" t="s">
        <v>8139</v>
      </c>
    </row>
    <row r="1971" spans="1:16" ht="20.100000000000001" customHeight="1" x14ac:dyDescent="0.25">
      <c r="A1971" s="175">
        <v>1967</v>
      </c>
      <c r="B1971" s="176" t="s">
        <v>8134</v>
      </c>
      <c r="C1971" s="176" t="s">
        <v>8150</v>
      </c>
      <c r="D1971" s="175" t="s">
        <v>8134</v>
      </c>
      <c r="E1971" s="175" t="s">
        <v>8134</v>
      </c>
      <c r="F1971" s="176" t="s">
        <v>8150</v>
      </c>
      <c r="G1971" s="177"/>
      <c r="H1971" s="177"/>
      <c r="I1971" s="176" t="s">
        <v>8137</v>
      </c>
      <c r="J1971" s="178">
        <v>44.554455445544555</v>
      </c>
      <c r="K1971" s="55">
        <v>12</v>
      </c>
      <c r="L1971" s="176" t="s">
        <v>8138</v>
      </c>
      <c r="M1971" s="176" t="s">
        <v>3186</v>
      </c>
      <c r="N1971" s="176" t="s">
        <v>3173</v>
      </c>
      <c r="O1971" s="56">
        <v>1</v>
      </c>
      <c r="P1971" s="176" t="s">
        <v>8139</v>
      </c>
    </row>
    <row r="1972" spans="1:16" ht="20.100000000000001" customHeight="1" x14ac:dyDescent="0.25">
      <c r="A1972" s="175">
        <v>1968</v>
      </c>
      <c r="B1972" s="176" t="s">
        <v>8134</v>
      </c>
      <c r="C1972" s="176" t="s">
        <v>8150</v>
      </c>
      <c r="D1972" s="175" t="s">
        <v>8134</v>
      </c>
      <c r="E1972" s="175" t="s">
        <v>8134</v>
      </c>
      <c r="F1972" s="176" t="s">
        <v>8150</v>
      </c>
      <c r="G1972" s="177"/>
      <c r="H1972" s="177"/>
      <c r="I1972" s="176" t="s">
        <v>8137</v>
      </c>
      <c r="J1972" s="178">
        <v>69.306930693069305</v>
      </c>
      <c r="K1972" s="55">
        <v>13</v>
      </c>
      <c r="L1972" s="176" t="s">
        <v>8138</v>
      </c>
      <c r="M1972" s="176" t="s">
        <v>3186</v>
      </c>
      <c r="N1972" s="176" t="s">
        <v>3160</v>
      </c>
      <c r="O1972" s="56">
        <v>1</v>
      </c>
      <c r="P1972" s="176" t="s">
        <v>8139</v>
      </c>
    </row>
    <row r="1973" spans="1:16" ht="20.100000000000001" customHeight="1" x14ac:dyDescent="0.25">
      <c r="A1973" s="175">
        <v>1969</v>
      </c>
      <c r="B1973" s="176" t="s">
        <v>8134</v>
      </c>
      <c r="C1973" s="176" t="s">
        <v>8150</v>
      </c>
      <c r="D1973" s="175" t="s">
        <v>8134</v>
      </c>
      <c r="E1973" s="175" t="s">
        <v>8134</v>
      </c>
      <c r="F1973" s="176" t="s">
        <v>8150</v>
      </c>
      <c r="G1973" s="177"/>
      <c r="H1973" s="177"/>
      <c r="I1973" s="176" t="s">
        <v>8137</v>
      </c>
      <c r="J1973" s="178">
        <v>62.376237623762378</v>
      </c>
      <c r="K1973" s="55">
        <v>13</v>
      </c>
      <c r="L1973" s="176" t="s">
        <v>8138</v>
      </c>
      <c r="M1973" s="176" t="s">
        <v>3186</v>
      </c>
      <c r="N1973" s="176" t="s">
        <v>3160</v>
      </c>
      <c r="O1973" s="56">
        <v>1</v>
      </c>
      <c r="P1973" s="176" t="s">
        <v>8139</v>
      </c>
    </row>
    <row r="1974" spans="1:16" ht="20.100000000000001" customHeight="1" x14ac:dyDescent="0.25">
      <c r="A1974" s="175">
        <v>1970</v>
      </c>
      <c r="B1974" s="176" t="s">
        <v>8134</v>
      </c>
      <c r="C1974" s="176" t="s">
        <v>8150</v>
      </c>
      <c r="D1974" s="175" t="s">
        <v>8134</v>
      </c>
      <c r="E1974" s="175" t="s">
        <v>8134</v>
      </c>
      <c r="F1974" s="176" t="s">
        <v>8150</v>
      </c>
      <c r="G1974" s="177"/>
      <c r="H1974" s="177"/>
      <c r="I1974" s="176" t="s">
        <v>8137</v>
      </c>
      <c r="J1974" s="178">
        <v>66.336633663366342</v>
      </c>
      <c r="K1974" s="55">
        <v>13</v>
      </c>
      <c r="L1974" s="176" t="s">
        <v>8138</v>
      </c>
      <c r="M1974" s="176" t="s">
        <v>3186</v>
      </c>
      <c r="N1974" s="176" t="s">
        <v>3160</v>
      </c>
      <c r="O1974" s="56">
        <v>1</v>
      </c>
      <c r="P1974" s="176" t="s">
        <v>8139</v>
      </c>
    </row>
    <row r="1975" spans="1:16" ht="20.100000000000001" customHeight="1" x14ac:dyDescent="0.25">
      <c r="A1975" s="175">
        <v>1971</v>
      </c>
      <c r="B1975" s="176" t="s">
        <v>8134</v>
      </c>
      <c r="C1975" s="176" t="s">
        <v>8150</v>
      </c>
      <c r="D1975" s="175" t="s">
        <v>8134</v>
      </c>
      <c r="E1975" s="175" t="s">
        <v>8134</v>
      </c>
      <c r="F1975" s="176" t="s">
        <v>8150</v>
      </c>
      <c r="G1975" s="177"/>
      <c r="H1975" s="177"/>
      <c r="I1975" s="176" t="s">
        <v>8137</v>
      </c>
      <c r="J1975" s="178">
        <v>37.623762376237622</v>
      </c>
      <c r="K1975" s="55">
        <v>13</v>
      </c>
      <c r="L1975" s="176" t="s">
        <v>8138</v>
      </c>
      <c r="M1975" s="176" t="s">
        <v>3186</v>
      </c>
      <c r="N1975" s="176" t="s">
        <v>3160</v>
      </c>
      <c r="O1975" s="56">
        <v>1</v>
      </c>
      <c r="P1975" s="176" t="s">
        <v>8139</v>
      </c>
    </row>
    <row r="1976" spans="1:16" ht="20.100000000000001" customHeight="1" x14ac:dyDescent="0.25">
      <c r="A1976" s="175">
        <v>1972</v>
      </c>
      <c r="B1976" s="176" t="s">
        <v>8134</v>
      </c>
      <c r="C1976" s="176" t="s">
        <v>8150</v>
      </c>
      <c r="D1976" s="175" t="s">
        <v>8134</v>
      </c>
      <c r="E1976" s="175" t="s">
        <v>8134</v>
      </c>
      <c r="F1976" s="176" t="s">
        <v>8150</v>
      </c>
      <c r="G1976" s="177"/>
      <c r="H1976" s="177"/>
      <c r="I1976" s="176" t="s">
        <v>8137</v>
      </c>
      <c r="J1976" s="178">
        <v>79.207920792079207</v>
      </c>
      <c r="K1976" s="55">
        <v>13</v>
      </c>
      <c r="L1976" s="176" t="s">
        <v>8138</v>
      </c>
      <c r="M1976" s="176" t="s">
        <v>3186</v>
      </c>
      <c r="N1976" s="176" t="s">
        <v>3160</v>
      </c>
      <c r="O1976" s="56">
        <v>1</v>
      </c>
      <c r="P1976" s="176" t="s">
        <v>8139</v>
      </c>
    </row>
    <row r="1977" spans="1:16" ht="20.100000000000001" customHeight="1" x14ac:dyDescent="0.25">
      <c r="A1977" s="175">
        <v>1973</v>
      </c>
      <c r="B1977" s="176" t="s">
        <v>8134</v>
      </c>
      <c r="C1977" s="176" t="s">
        <v>8150</v>
      </c>
      <c r="D1977" s="175" t="s">
        <v>8134</v>
      </c>
      <c r="E1977" s="175" t="s">
        <v>8134</v>
      </c>
      <c r="F1977" s="176" t="s">
        <v>8150</v>
      </c>
      <c r="G1977" s="177"/>
      <c r="H1977" s="177"/>
      <c r="I1977" s="176" t="s">
        <v>8137</v>
      </c>
      <c r="J1977" s="178">
        <v>37.623762376237622</v>
      </c>
      <c r="K1977" s="55">
        <v>13</v>
      </c>
      <c r="L1977" s="176" t="s">
        <v>8138</v>
      </c>
      <c r="M1977" s="176" t="s">
        <v>8107</v>
      </c>
      <c r="N1977" s="176" t="s">
        <v>5853</v>
      </c>
      <c r="O1977" s="56">
        <v>1</v>
      </c>
      <c r="P1977" s="176" t="s">
        <v>8139</v>
      </c>
    </row>
    <row r="1978" spans="1:16" ht="20.100000000000001" customHeight="1" x14ac:dyDescent="0.25">
      <c r="A1978" s="175">
        <v>1974</v>
      </c>
      <c r="B1978" s="176" t="s">
        <v>8134</v>
      </c>
      <c r="C1978" s="176" t="s">
        <v>8150</v>
      </c>
      <c r="D1978" s="175" t="s">
        <v>8134</v>
      </c>
      <c r="E1978" s="175" t="s">
        <v>8134</v>
      </c>
      <c r="F1978" s="176" t="s">
        <v>8150</v>
      </c>
      <c r="G1978" s="177"/>
      <c r="H1978" s="177"/>
      <c r="I1978" s="176" t="s">
        <v>8137</v>
      </c>
      <c r="J1978" s="178">
        <v>30.693069306930692</v>
      </c>
      <c r="K1978" s="55">
        <v>13</v>
      </c>
      <c r="L1978" s="176" t="s">
        <v>8138</v>
      </c>
      <c r="M1978" s="176" t="s">
        <v>3186</v>
      </c>
      <c r="N1978" s="176" t="s">
        <v>3160</v>
      </c>
      <c r="O1978" s="56">
        <v>1</v>
      </c>
      <c r="P1978" s="176" t="s">
        <v>8139</v>
      </c>
    </row>
    <row r="1979" spans="1:16" ht="20.100000000000001" customHeight="1" x14ac:dyDescent="0.25">
      <c r="A1979" s="175">
        <v>1975</v>
      </c>
      <c r="B1979" s="176" t="s">
        <v>8134</v>
      </c>
      <c r="C1979" s="176" t="s">
        <v>8150</v>
      </c>
      <c r="D1979" s="175" t="s">
        <v>8134</v>
      </c>
      <c r="E1979" s="175" t="s">
        <v>8134</v>
      </c>
      <c r="F1979" s="176" t="s">
        <v>8150</v>
      </c>
      <c r="G1979" s="177"/>
      <c r="H1979" s="177"/>
      <c r="I1979" s="176" t="s">
        <v>8137</v>
      </c>
      <c r="J1979" s="178">
        <v>37.623762376237622</v>
      </c>
      <c r="K1979" s="55">
        <v>13</v>
      </c>
      <c r="L1979" s="176" t="s">
        <v>8138</v>
      </c>
      <c r="M1979" s="176" t="s">
        <v>3186</v>
      </c>
      <c r="N1979" s="176" t="s">
        <v>3160</v>
      </c>
      <c r="O1979" s="56">
        <v>1</v>
      </c>
      <c r="P1979" s="176" t="s">
        <v>8139</v>
      </c>
    </row>
    <row r="1980" spans="1:16" ht="20.100000000000001" customHeight="1" x14ac:dyDescent="0.25">
      <c r="A1980" s="175">
        <v>1976</v>
      </c>
      <c r="B1980" s="176" t="s">
        <v>8134</v>
      </c>
      <c r="C1980" s="176" t="s">
        <v>8150</v>
      </c>
      <c r="D1980" s="175" t="s">
        <v>8134</v>
      </c>
      <c r="E1980" s="175" t="s">
        <v>8134</v>
      </c>
      <c r="F1980" s="176" t="s">
        <v>8150</v>
      </c>
      <c r="G1980" s="177"/>
      <c r="H1980" s="177"/>
      <c r="I1980" s="176" t="s">
        <v>8137</v>
      </c>
      <c r="J1980" s="178">
        <v>34.653465346534652</v>
      </c>
      <c r="K1980" s="55">
        <v>13</v>
      </c>
      <c r="L1980" s="176" t="s">
        <v>8138</v>
      </c>
      <c r="M1980" s="176" t="s">
        <v>3186</v>
      </c>
      <c r="N1980" s="176" t="s">
        <v>3160</v>
      </c>
      <c r="O1980" s="56">
        <v>1</v>
      </c>
      <c r="P1980" s="176" t="s">
        <v>8139</v>
      </c>
    </row>
    <row r="1981" spans="1:16" ht="20.100000000000001" customHeight="1" x14ac:dyDescent="0.25">
      <c r="A1981" s="175">
        <v>1977</v>
      </c>
      <c r="B1981" s="176" t="s">
        <v>8134</v>
      </c>
      <c r="C1981" s="176" t="s">
        <v>8150</v>
      </c>
      <c r="D1981" s="175" t="s">
        <v>8134</v>
      </c>
      <c r="E1981" s="175" t="s">
        <v>8134</v>
      </c>
      <c r="F1981" s="176" t="s">
        <v>8150</v>
      </c>
      <c r="G1981" s="177"/>
      <c r="H1981" s="177"/>
      <c r="I1981" s="176" t="s">
        <v>8137</v>
      </c>
      <c r="J1981" s="178">
        <v>35.643564356435647</v>
      </c>
      <c r="K1981" s="55">
        <v>13</v>
      </c>
      <c r="L1981" s="176" t="s">
        <v>8138</v>
      </c>
      <c r="M1981" s="176" t="s">
        <v>3186</v>
      </c>
      <c r="N1981" s="176" t="s">
        <v>3160</v>
      </c>
      <c r="O1981" s="56">
        <v>1</v>
      </c>
      <c r="P1981" s="176" t="s">
        <v>8139</v>
      </c>
    </row>
    <row r="1982" spans="1:16" ht="20.100000000000001" customHeight="1" x14ac:dyDescent="0.25">
      <c r="A1982" s="175">
        <v>1978</v>
      </c>
      <c r="B1982" s="176" t="s">
        <v>8134</v>
      </c>
      <c r="C1982" s="176" t="s">
        <v>8150</v>
      </c>
      <c r="D1982" s="175" t="s">
        <v>8134</v>
      </c>
      <c r="E1982" s="175" t="s">
        <v>8134</v>
      </c>
      <c r="F1982" s="176" t="s">
        <v>8150</v>
      </c>
      <c r="G1982" s="177"/>
      <c r="H1982" s="177"/>
      <c r="I1982" s="176" t="s">
        <v>8137</v>
      </c>
      <c r="J1982" s="178">
        <v>56.435643564356432</v>
      </c>
      <c r="K1982" s="55">
        <v>13</v>
      </c>
      <c r="L1982" s="176" t="s">
        <v>8138</v>
      </c>
      <c r="M1982" s="176" t="s">
        <v>3186</v>
      </c>
      <c r="N1982" s="176" t="s">
        <v>3160</v>
      </c>
      <c r="O1982" s="56">
        <v>1</v>
      </c>
      <c r="P1982" s="176" t="s">
        <v>8139</v>
      </c>
    </row>
    <row r="1983" spans="1:16" ht="20.100000000000001" customHeight="1" x14ac:dyDescent="0.25">
      <c r="A1983" s="175">
        <v>1979</v>
      </c>
      <c r="B1983" s="176" t="s">
        <v>8134</v>
      </c>
      <c r="C1983" s="176" t="s">
        <v>8150</v>
      </c>
      <c r="D1983" s="175" t="s">
        <v>8134</v>
      </c>
      <c r="E1983" s="175" t="s">
        <v>8134</v>
      </c>
      <c r="F1983" s="176" t="s">
        <v>8150</v>
      </c>
      <c r="G1983" s="177"/>
      <c r="H1983" s="177"/>
      <c r="I1983" s="176" t="s">
        <v>8137</v>
      </c>
      <c r="J1983" s="178">
        <v>68.316831683168317</v>
      </c>
      <c r="K1983" s="55">
        <v>13</v>
      </c>
      <c r="L1983" s="176" t="s">
        <v>8138</v>
      </c>
      <c r="M1983" s="176" t="s">
        <v>3186</v>
      </c>
      <c r="N1983" s="176" t="s">
        <v>3160</v>
      </c>
      <c r="O1983" s="56">
        <v>1</v>
      </c>
      <c r="P1983" s="176" t="s">
        <v>8139</v>
      </c>
    </row>
    <row r="1984" spans="1:16" ht="20.100000000000001" customHeight="1" x14ac:dyDescent="0.25">
      <c r="A1984" s="175">
        <v>1980</v>
      </c>
      <c r="B1984" s="176" t="s">
        <v>8134</v>
      </c>
      <c r="C1984" s="176" t="s">
        <v>8150</v>
      </c>
      <c r="D1984" s="175" t="s">
        <v>8134</v>
      </c>
      <c r="E1984" s="175" t="s">
        <v>8134</v>
      </c>
      <c r="F1984" s="176" t="s">
        <v>8150</v>
      </c>
      <c r="G1984" s="177"/>
      <c r="H1984" s="177"/>
      <c r="I1984" s="176" t="s">
        <v>8137</v>
      </c>
      <c r="J1984" s="178">
        <v>73.267326732673268</v>
      </c>
      <c r="K1984" s="55">
        <v>13</v>
      </c>
      <c r="L1984" s="176" t="s">
        <v>8138</v>
      </c>
      <c r="M1984" s="176" t="s">
        <v>3186</v>
      </c>
      <c r="N1984" s="176" t="s">
        <v>3160</v>
      </c>
      <c r="O1984" s="56">
        <v>1</v>
      </c>
      <c r="P1984" s="176" t="s">
        <v>8139</v>
      </c>
    </row>
    <row r="1985" spans="1:16" ht="20.100000000000001" customHeight="1" x14ac:dyDescent="0.25">
      <c r="A1985" s="175">
        <v>1981</v>
      </c>
      <c r="B1985" s="176" t="s">
        <v>8134</v>
      </c>
      <c r="C1985" s="176" t="s">
        <v>8150</v>
      </c>
      <c r="D1985" s="175" t="s">
        <v>8134</v>
      </c>
      <c r="E1985" s="175" t="s">
        <v>8134</v>
      </c>
      <c r="F1985" s="176" t="s">
        <v>8150</v>
      </c>
      <c r="G1985" s="177"/>
      <c r="H1985" s="177"/>
      <c r="I1985" s="176" t="s">
        <v>8137</v>
      </c>
      <c r="J1985" s="178">
        <v>64.356435643564353</v>
      </c>
      <c r="K1985" s="55">
        <v>13</v>
      </c>
      <c r="L1985" s="176" t="s">
        <v>8138</v>
      </c>
      <c r="M1985" s="176" t="s">
        <v>3186</v>
      </c>
      <c r="N1985" s="176" t="s">
        <v>3160</v>
      </c>
      <c r="O1985" s="56">
        <v>1</v>
      </c>
      <c r="P1985" s="176" t="s">
        <v>8139</v>
      </c>
    </row>
    <row r="1986" spans="1:16" ht="20.100000000000001" customHeight="1" x14ac:dyDescent="0.25">
      <c r="A1986" s="175">
        <v>1982</v>
      </c>
      <c r="B1986" s="176" t="s">
        <v>8134</v>
      </c>
      <c r="C1986" s="176" t="s">
        <v>8150</v>
      </c>
      <c r="D1986" s="175" t="s">
        <v>8134</v>
      </c>
      <c r="E1986" s="175" t="s">
        <v>8134</v>
      </c>
      <c r="F1986" s="176" t="s">
        <v>8150</v>
      </c>
      <c r="G1986" s="177"/>
      <c r="H1986" s="177"/>
      <c r="I1986" s="176" t="s">
        <v>8137</v>
      </c>
      <c r="J1986" s="178">
        <v>81.188118811881182</v>
      </c>
      <c r="K1986" s="55">
        <v>13</v>
      </c>
      <c r="L1986" s="176" t="s">
        <v>8138</v>
      </c>
      <c r="M1986" s="176" t="s">
        <v>3186</v>
      </c>
      <c r="N1986" s="176" t="s">
        <v>3160</v>
      </c>
      <c r="O1986" s="56">
        <v>1</v>
      </c>
      <c r="P1986" s="176" t="s">
        <v>8139</v>
      </c>
    </row>
    <row r="1987" spans="1:16" ht="20.100000000000001" customHeight="1" x14ac:dyDescent="0.25">
      <c r="A1987" s="175">
        <v>1983</v>
      </c>
      <c r="B1987" s="176" t="s">
        <v>8134</v>
      </c>
      <c r="C1987" s="176" t="s">
        <v>8150</v>
      </c>
      <c r="D1987" s="175" t="s">
        <v>8134</v>
      </c>
      <c r="E1987" s="175" t="s">
        <v>8134</v>
      </c>
      <c r="F1987" s="176" t="s">
        <v>8150</v>
      </c>
      <c r="G1987" s="177"/>
      <c r="H1987" s="177"/>
      <c r="I1987" s="176" t="s">
        <v>8137</v>
      </c>
      <c r="J1987" s="178">
        <v>30.693069306930692</v>
      </c>
      <c r="K1987" s="55">
        <v>14</v>
      </c>
      <c r="L1987" s="176" t="s">
        <v>8138</v>
      </c>
      <c r="M1987" s="176" t="s">
        <v>3186</v>
      </c>
      <c r="N1987" s="176" t="s">
        <v>5722</v>
      </c>
      <c r="O1987" s="56">
        <v>1</v>
      </c>
      <c r="P1987" s="176" t="s">
        <v>8139</v>
      </c>
    </row>
    <row r="1988" spans="1:16" ht="20.100000000000001" customHeight="1" x14ac:dyDescent="0.25">
      <c r="A1988" s="175">
        <v>1984</v>
      </c>
      <c r="B1988" s="176" t="s">
        <v>8134</v>
      </c>
      <c r="C1988" s="176" t="s">
        <v>8150</v>
      </c>
      <c r="D1988" s="175" t="s">
        <v>8134</v>
      </c>
      <c r="E1988" s="175" t="s">
        <v>8134</v>
      </c>
      <c r="F1988" s="176" t="s">
        <v>8150</v>
      </c>
      <c r="G1988" s="177"/>
      <c r="H1988" s="177"/>
      <c r="I1988" s="176" t="s">
        <v>8137</v>
      </c>
      <c r="J1988" s="178">
        <v>51.485148514851488</v>
      </c>
      <c r="K1988" s="55">
        <v>13</v>
      </c>
      <c r="L1988" s="176" t="s">
        <v>8138</v>
      </c>
      <c r="M1988" s="176" t="s">
        <v>3186</v>
      </c>
      <c r="N1988" s="176" t="s">
        <v>3160</v>
      </c>
      <c r="O1988" s="56">
        <v>1</v>
      </c>
      <c r="P1988" s="176" t="s">
        <v>8139</v>
      </c>
    </row>
    <row r="1989" spans="1:16" ht="20.100000000000001" customHeight="1" x14ac:dyDescent="0.25">
      <c r="A1989" s="175">
        <v>1985</v>
      </c>
      <c r="B1989" s="176" t="s">
        <v>8134</v>
      </c>
      <c r="C1989" s="176" t="s">
        <v>8150</v>
      </c>
      <c r="D1989" s="175" t="s">
        <v>8134</v>
      </c>
      <c r="E1989" s="175" t="s">
        <v>8134</v>
      </c>
      <c r="F1989" s="176" t="s">
        <v>8150</v>
      </c>
      <c r="G1989" s="177"/>
      <c r="H1989" s="177"/>
      <c r="I1989" s="176" t="s">
        <v>8142</v>
      </c>
      <c r="J1989" s="178">
        <v>66.336633663366342</v>
      </c>
      <c r="K1989" s="55">
        <v>9</v>
      </c>
      <c r="L1989" s="176" t="s">
        <v>8138</v>
      </c>
      <c r="M1989" s="176" t="s">
        <v>3186</v>
      </c>
      <c r="N1989" s="180" t="s">
        <v>3168</v>
      </c>
      <c r="O1989" s="56">
        <v>1</v>
      </c>
      <c r="P1989" s="176" t="s">
        <v>8139</v>
      </c>
    </row>
    <row r="1990" spans="1:16" ht="20.100000000000001" customHeight="1" x14ac:dyDescent="0.25">
      <c r="A1990" s="175">
        <v>1986</v>
      </c>
      <c r="B1990" s="176" t="s">
        <v>8134</v>
      </c>
      <c r="C1990" s="176" t="s">
        <v>8150</v>
      </c>
      <c r="D1990" s="175" t="s">
        <v>8134</v>
      </c>
      <c r="E1990" s="175" t="s">
        <v>8134</v>
      </c>
      <c r="F1990" s="176" t="s">
        <v>8150</v>
      </c>
      <c r="G1990" s="177"/>
      <c r="H1990" s="177"/>
      <c r="I1990" s="176" t="s">
        <v>8142</v>
      </c>
      <c r="J1990" s="178">
        <v>65.346534653465341</v>
      </c>
      <c r="K1990" s="55">
        <v>9</v>
      </c>
      <c r="L1990" s="176" t="s">
        <v>8138</v>
      </c>
      <c r="M1990" s="176" t="s">
        <v>3186</v>
      </c>
      <c r="N1990" s="180" t="s">
        <v>3168</v>
      </c>
      <c r="O1990" s="56">
        <v>2</v>
      </c>
      <c r="P1990" s="176" t="s">
        <v>8139</v>
      </c>
    </row>
    <row r="1991" spans="1:16" ht="20.100000000000001" customHeight="1" x14ac:dyDescent="0.25">
      <c r="A1991" s="175">
        <v>1987</v>
      </c>
      <c r="B1991" s="176" t="s">
        <v>8134</v>
      </c>
      <c r="C1991" s="176" t="s">
        <v>8150</v>
      </c>
      <c r="D1991" s="175" t="s">
        <v>8134</v>
      </c>
      <c r="E1991" s="175" t="s">
        <v>8134</v>
      </c>
      <c r="F1991" s="176" t="s">
        <v>8150</v>
      </c>
      <c r="G1991" s="177"/>
      <c r="H1991" s="177"/>
      <c r="I1991" s="176" t="s">
        <v>8142</v>
      </c>
      <c r="J1991" s="178">
        <v>71.287128712871294</v>
      </c>
      <c r="K1991" s="55">
        <v>9</v>
      </c>
      <c r="L1991" s="176" t="s">
        <v>8138</v>
      </c>
      <c r="M1991" s="176" t="s">
        <v>3186</v>
      </c>
      <c r="N1991" s="180" t="s">
        <v>3168</v>
      </c>
      <c r="O1991" s="56">
        <v>1</v>
      </c>
      <c r="P1991" s="176" t="s">
        <v>8139</v>
      </c>
    </row>
    <row r="1992" spans="1:16" ht="20.100000000000001" customHeight="1" x14ac:dyDescent="0.25">
      <c r="A1992" s="175">
        <v>1988</v>
      </c>
      <c r="B1992" s="176" t="s">
        <v>8134</v>
      </c>
      <c r="C1992" s="176" t="s">
        <v>8150</v>
      </c>
      <c r="D1992" s="175" t="s">
        <v>8134</v>
      </c>
      <c r="E1992" s="175" t="s">
        <v>8134</v>
      </c>
      <c r="F1992" s="176" t="s">
        <v>8150</v>
      </c>
      <c r="G1992" s="177"/>
      <c r="H1992" s="177"/>
      <c r="I1992" s="176" t="s">
        <v>8142</v>
      </c>
      <c r="J1992" s="178">
        <v>68.316831683168317</v>
      </c>
      <c r="K1992" s="55">
        <v>9</v>
      </c>
      <c r="L1992" s="176" t="s">
        <v>8138</v>
      </c>
      <c r="M1992" s="176" t="s">
        <v>3186</v>
      </c>
      <c r="N1992" s="180" t="s">
        <v>3168</v>
      </c>
      <c r="O1992" s="56">
        <v>1</v>
      </c>
      <c r="P1992" s="176" t="s">
        <v>8139</v>
      </c>
    </row>
    <row r="1993" spans="1:16" ht="20.100000000000001" customHeight="1" x14ac:dyDescent="0.25">
      <c r="A1993" s="175">
        <v>1989</v>
      </c>
      <c r="B1993" s="176" t="s">
        <v>8134</v>
      </c>
      <c r="C1993" s="176" t="s">
        <v>8150</v>
      </c>
      <c r="D1993" s="175" t="s">
        <v>8134</v>
      </c>
      <c r="E1993" s="175" t="s">
        <v>8134</v>
      </c>
      <c r="F1993" s="176" t="s">
        <v>8150</v>
      </c>
      <c r="G1993" s="177"/>
      <c r="H1993" s="177"/>
      <c r="I1993" s="176" t="s">
        <v>8137</v>
      </c>
      <c r="J1993" s="178">
        <v>68.316831683168317</v>
      </c>
      <c r="K1993" s="55">
        <v>13</v>
      </c>
      <c r="L1993" s="176" t="s">
        <v>8138</v>
      </c>
      <c r="M1993" s="176" t="s">
        <v>3186</v>
      </c>
      <c r="N1993" s="176" t="s">
        <v>3160</v>
      </c>
      <c r="O1993" s="56">
        <v>1</v>
      </c>
      <c r="P1993" s="176" t="s">
        <v>8139</v>
      </c>
    </row>
    <row r="1994" spans="1:16" ht="20.100000000000001" customHeight="1" x14ac:dyDescent="0.25">
      <c r="A1994" s="175">
        <v>1990</v>
      </c>
      <c r="B1994" s="176" t="s">
        <v>8134</v>
      </c>
      <c r="C1994" s="176" t="s">
        <v>8150</v>
      </c>
      <c r="D1994" s="175" t="s">
        <v>8134</v>
      </c>
      <c r="E1994" s="175" t="s">
        <v>8134</v>
      </c>
      <c r="F1994" s="176" t="s">
        <v>8150</v>
      </c>
      <c r="G1994" s="177"/>
      <c r="H1994" s="177"/>
      <c r="I1994" s="176" t="s">
        <v>8137</v>
      </c>
      <c r="J1994" s="178">
        <v>74.257425742574256</v>
      </c>
      <c r="K1994" s="55">
        <v>13</v>
      </c>
      <c r="L1994" s="176" t="s">
        <v>8138</v>
      </c>
      <c r="M1994" s="176" t="s">
        <v>3186</v>
      </c>
      <c r="N1994" s="176" t="s">
        <v>3160</v>
      </c>
      <c r="O1994" s="56">
        <v>1</v>
      </c>
      <c r="P1994" s="176" t="s">
        <v>8139</v>
      </c>
    </row>
    <row r="1995" spans="1:16" ht="20.100000000000001" customHeight="1" x14ac:dyDescent="0.25">
      <c r="A1995" s="175">
        <v>1991</v>
      </c>
      <c r="B1995" s="176" t="s">
        <v>8134</v>
      </c>
      <c r="C1995" s="176" t="s">
        <v>8150</v>
      </c>
      <c r="D1995" s="175" t="s">
        <v>8134</v>
      </c>
      <c r="E1995" s="175" t="s">
        <v>8134</v>
      </c>
      <c r="F1995" s="176" t="s">
        <v>8150</v>
      </c>
      <c r="G1995" s="177"/>
      <c r="H1995" s="177"/>
      <c r="I1995" s="176" t="s">
        <v>8137</v>
      </c>
      <c r="J1995" s="178">
        <v>80.198019801980195</v>
      </c>
      <c r="K1995" s="55">
        <v>13</v>
      </c>
      <c r="L1995" s="176" t="s">
        <v>8138</v>
      </c>
      <c r="M1995" s="176" t="s">
        <v>3186</v>
      </c>
      <c r="N1995" s="176" t="s">
        <v>3160</v>
      </c>
      <c r="O1995" s="56">
        <v>1</v>
      </c>
      <c r="P1995" s="176" t="s">
        <v>8139</v>
      </c>
    </row>
    <row r="1996" spans="1:16" ht="20.100000000000001" customHeight="1" x14ac:dyDescent="0.25">
      <c r="A1996" s="175">
        <v>1992</v>
      </c>
      <c r="B1996" s="176" t="s">
        <v>8134</v>
      </c>
      <c r="C1996" s="176" t="s">
        <v>8150</v>
      </c>
      <c r="D1996" s="175" t="s">
        <v>8134</v>
      </c>
      <c r="E1996" s="175" t="s">
        <v>8134</v>
      </c>
      <c r="F1996" s="176" t="s">
        <v>8150</v>
      </c>
      <c r="G1996" s="177"/>
      <c r="H1996" s="177"/>
      <c r="I1996" s="176" t="s">
        <v>8137</v>
      </c>
      <c r="J1996" s="178">
        <v>155.44554455445544</v>
      </c>
      <c r="K1996" s="55">
        <v>13</v>
      </c>
      <c r="L1996" s="176" t="s">
        <v>8138</v>
      </c>
      <c r="M1996" s="176" t="s">
        <v>3186</v>
      </c>
      <c r="N1996" s="176" t="s">
        <v>3160</v>
      </c>
      <c r="O1996" s="56">
        <v>1</v>
      </c>
      <c r="P1996" s="176" t="s">
        <v>8139</v>
      </c>
    </row>
    <row r="1997" spans="1:16" ht="20.100000000000001" customHeight="1" x14ac:dyDescent="0.25">
      <c r="A1997" s="175">
        <v>1993</v>
      </c>
      <c r="B1997" s="176" t="s">
        <v>8134</v>
      </c>
      <c r="C1997" s="176" t="s">
        <v>8150</v>
      </c>
      <c r="D1997" s="175" t="s">
        <v>8134</v>
      </c>
      <c r="E1997" s="175" t="s">
        <v>8134</v>
      </c>
      <c r="F1997" s="176" t="s">
        <v>8150</v>
      </c>
      <c r="G1997" s="177"/>
      <c r="H1997" s="177"/>
      <c r="I1997" s="176" t="s">
        <v>8137</v>
      </c>
      <c r="J1997" s="178">
        <v>78.21782178217822</v>
      </c>
      <c r="K1997" s="55">
        <v>13</v>
      </c>
      <c r="L1997" s="176" t="s">
        <v>8138</v>
      </c>
      <c r="M1997" s="176" t="s">
        <v>3186</v>
      </c>
      <c r="N1997" s="176" t="s">
        <v>3160</v>
      </c>
      <c r="O1997" s="56">
        <v>1</v>
      </c>
      <c r="P1997" s="176" t="s">
        <v>8139</v>
      </c>
    </row>
    <row r="1998" spans="1:16" ht="20.100000000000001" customHeight="1" x14ac:dyDescent="0.25">
      <c r="A1998" s="175">
        <v>1994</v>
      </c>
      <c r="B1998" s="176" t="s">
        <v>8134</v>
      </c>
      <c r="C1998" s="176" t="s">
        <v>8150</v>
      </c>
      <c r="D1998" s="175" t="s">
        <v>8134</v>
      </c>
      <c r="E1998" s="175" t="s">
        <v>8134</v>
      </c>
      <c r="F1998" s="176" t="s">
        <v>8150</v>
      </c>
      <c r="G1998" s="177"/>
      <c r="H1998" s="177"/>
      <c r="I1998" s="176" t="s">
        <v>8137</v>
      </c>
      <c r="J1998" s="178">
        <v>76.237623762376231</v>
      </c>
      <c r="K1998" s="55">
        <v>13</v>
      </c>
      <c r="L1998" s="176" t="s">
        <v>8138</v>
      </c>
      <c r="M1998" s="176" t="s">
        <v>3186</v>
      </c>
      <c r="N1998" s="176" t="s">
        <v>3160</v>
      </c>
      <c r="O1998" s="56">
        <v>1</v>
      </c>
      <c r="P1998" s="176" t="s">
        <v>8139</v>
      </c>
    </row>
    <row r="1999" spans="1:16" ht="20.100000000000001" customHeight="1" x14ac:dyDescent="0.25">
      <c r="A1999" s="175">
        <v>1995</v>
      </c>
      <c r="B1999" s="176" t="s">
        <v>8134</v>
      </c>
      <c r="C1999" s="176" t="s">
        <v>8150</v>
      </c>
      <c r="D1999" s="175" t="s">
        <v>8134</v>
      </c>
      <c r="E1999" s="175" t="s">
        <v>8134</v>
      </c>
      <c r="F1999" s="176" t="s">
        <v>8150</v>
      </c>
      <c r="G1999" s="177"/>
      <c r="H1999" s="177"/>
      <c r="I1999" s="176" t="s">
        <v>8137</v>
      </c>
      <c r="J1999" s="178">
        <v>56.435643564356432</v>
      </c>
      <c r="K1999" s="55">
        <v>13</v>
      </c>
      <c r="L1999" s="176" t="s">
        <v>8138</v>
      </c>
      <c r="M1999" s="176" t="s">
        <v>3186</v>
      </c>
      <c r="N1999" s="176" t="s">
        <v>3160</v>
      </c>
      <c r="O1999" s="56">
        <v>1</v>
      </c>
      <c r="P1999" s="176" t="s">
        <v>8139</v>
      </c>
    </row>
    <row r="2000" spans="1:16" ht="20.100000000000001" customHeight="1" x14ac:dyDescent="0.25">
      <c r="A2000" s="175">
        <v>1996</v>
      </c>
      <c r="B2000" s="176" t="s">
        <v>8134</v>
      </c>
      <c r="C2000" s="176" t="s">
        <v>8150</v>
      </c>
      <c r="D2000" s="175" t="s">
        <v>8134</v>
      </c>
      <c r="E2000" s="175" t="s">
        <v>8134</v>
      </c>
      <c r="F2000" s="176" t="s">
        <v>8150</v>
      </c>
      <c r="G2000" s="177"/>
      <c r="H2000" s="177"/>
      <c r="I2000" s="176" t="s">
        <v>8137</v>
      </c>
      <c r="J2000" s="178">
        <v>59.405940594059409</v>
      </c>
      <c r="K2000" s="55">
        <v>13</v>
      </c>
      <c r="L2000" s="176" t="s">
        <v>8138</v>
      </c>
      <c r="M2000" s="176" t="s">
        <v>3186</v>
      </c>
      <c r="N2000" s="176" t="s">
        <v>3160</v>
      </c>
      <c r="O2000" s="56">
        <v>1</v>
      </c>
      <c r="P2000" s="176" t="s">
        <v>8139</v>
      </c>
    </row>
    <row r="2001" spans="1:16" ht="20.100000000000001" customHeight="1" x14ac:dyDescent="0.25">
      <c r="A2001" s="175">
        <v>1997</v>
      </c>
      <c r="B2001" s="176" t="s">
        <v>8134</v>
      </c>
      <c r="C2001" s="176" t="s">
        <v>8150</v>
      </c>
      <c r="D2001" s="175" t="s">
        <v>8134</v>
      </c>
      <c r="E2001" s="175" t="s">
        <v>8134</v>
      </c>
      <c r="F2001" s="176" t="s">
        <v>8150</v>
      </c>
      <c r="G2001" s="177"/>
      <c r="H2001" s="177"/>
      <c r="I2001" s="176" t="s">
        <v>8137</v>
      </c>
      <c r="J2001" s="178">
        <v>49.504950495049506</v>
      </c>
      <c r="K2001" s="55">
        <v>13</v>
      </c>
      <c r="L2001" s="176" t="s">
        <v>8138</v>
      </c>
      <c r="M2001" s="176" t="s">
        <v>3186</v>
      </c>
      <c r="N2001" s="176" t="s">
        <v>3160</v>
      </c>
      <c r="O2001" s="56">
        <v>1</v>
      </c>
      <c r="P2001" s="176" t="s">
        <v>8139</v>
      </c>
    </row>
    <row r="2002" spans="1:16" ht="20.100000000000001" customHeight="1" x14ac:dyDescent="0.25">
      <c r="A2002" s="175">
        <v>1998</v>
      </c>
      <c r="B2002" s="176" t="s">
        <v>8134</v>
      </c>
      <c r="C2002" s="176" t="s">
        <v>8150</v>
      </c>
      <c r="D2002" s="175" t="s">
        <v>8134</v>
      </c>
      <c r="E2002" s="175" t="s">
        <v>8134</v>
      </c>
      <c r="F2002" s="176" t="s">
        <v>8150</v>
      </c>
      <c r="G2002" s="177"/>
      <c r="H2002" s="177"/>
      <c r="I2002" s="176" t="s">
        <v>8137</v>
      </c>
      <c r="J2002" s="178">
        <v>49.504950495049506</v>
      </c>
      <c r="K2002" s="55">
        <v>13</v>
      </c>
      <c r="L2002" s="176" t="s">
        <v>8138</v>
      </c>
      <c r="M2002" s="176" t="s">
        <v>3186</v>
      </c>
      <c r="N2002" s="176" t="s">
        <v>3160</v>
      </c>
      <c r="O2002" s="56">
        <v>1</v>
      </c>
      <c r="P2002" s="176" t="s">
        <v>8139</v>
      </c>
    </row>
    <row r="2003" spans="1:16" ht="20.100000000000001" customHeight="1" x14ac:dyDescent="0.25">
      <c r="A2003" s="175">
        <v>1999</v>
      </c>
      <c r="B2003" s="176" t="s">
        <v>8134</v>
      </c>
      <c r="C2003" s="176" t="s">
        <v>8150</v>
      </c>
      <c r="D2003" s="175" t="s">
        <v>8134</v>
      </c>
      <c r="E2003" s="175" t="s">
        <v>8134</v>
      </c>
      <c r="F2003" s="176" t="s">
        <v>8150</v>
      </c>
      <c r="G2003" s="177"/>
      <c r="H2003" s="177"/>
      <c r="I2003" s="176" t="s">
        <v>8137</v>
      </c>
      <c r="J2003" s="178">
        <v>45.544554455445542</v>
      </c>
      <c r="K2003" s="55">
        <v>13</v>
      </c>
      <c r="L2003" s="176" t="s">
        <v>8138</v>
      </c>
      <c r="M2003" s="176" t="s">
        <v>3186</v>
      </c>
      <c r="N2003" s="176" t="s">
        <v>3160</v>
      </c>
      <c r="O2003" s="56">
        <v>1</v>
      </c>
      <c r="P2003" s="176" t="s">
        <v>8139</v>
      </c>
    </row>
    <row r="2004" spans="1:16" ht="20.100000000000001" customHeight="1" x14ac:dyDescent="0.25">
      <c r="A2004" s="175">
        <v>2000</v>
      </c>
      <c r="B2004" s="176" t="s">
        <v>8134</v>
      </c>
      <c r="C2004" s="176" t="s">
        <v>8150</v>
      </c>
      <c r="D2004" s="175" t="s">
        <v>8134</v>
      </c>
      <c r="E2004" s="175" t="s">
        <v>8134</v>
      </c>
      <c r="F2004" s="176" t="s">
        <v>8150</v>
      </c>
      <c r="G2004" s="177"/>
      <c r="H2004" s="177"/>
      <c r="I2004" s="176" t="s">
        <v>8137</v>
      </c>
      <c r="J2004" s="178">
        <v>25.742574257425744</v>
      </c>
      <c r="K2004" s="55">
        <v>13</v>
      </c>
      <c r="L2004" s="176" t="s">
        <v>8138</v>
      </c>
      <c r="M2004" s="176" t="s">
        <v>3186</v>
      </c>
      <c r="N2004" s="176" t="s">
        <v>3160</v>
      </c>
      <c r="O2004" s="56">
        <v>1</v>
      </c>
      <c r="P2004" s="176" t="s">
        <v>8139</v>
      </c>
    </row>
    <row r="2005" spans="1:16" ht="20.100000000000001" customHeight="1" x14ac:dyDescent="0.25">
      <c r="A2005" s="175">
        <v>2001</v>
      </c>
      <c r="B2005" s="176" t="s">
        <v>8134</v>
      </c>
      <c r="C2005" s="176" t="s">
        <v>8150</v>
      </c>
      <c r="D2005" s="175" t="s">
        <v>8134</v>
      </c>
      <c r="E2005" s="175" t="s">
        <v>8134</v>
      </c>
      <c r="F2005" s="176" t="s">
        <v>8150</v>
      </c>
      <c r="G2005" s="177"/>
      <c r="H2005" s="177"/>
      <c r="I2005" s="176" t="s">
        <v>8137</v>
      </c>
      <c r="J2005" s="178">
        <v>20.792079207920793</v>
      </c>
      <c r="K2005" s="55">
        <v>13</v>
      </c>
      <c r="L2005" s="176" t="s">
        <v>8138</v>
      </c>
      <c r="M2005" s="176" t="s">
        <v>3186</v>
      </c>
      <c r="N2005" s="176" t="s">
        <v>3160</v>
      </c>
      <c r="O2005" s="56">
        <v>1</v>
      </c>
      <c r="P2005" s="176" t="s">
        <v>8139</v>
      </c>
    </row>
    <row r="2006" spans="1:16" ht="20.100000000000001" customHeight="1" x14ac:dyDescent="0.25">
      <c r="A2006" s="175">
        <v>2002</v>
      </c>
      <c r="B2006" s="176" t="s">
        <v>8134</v>
      </c>
      <c r="C2006" s="176" t="s">
        <v>8150</v>
      </c>
      <c r="D2006" s="175" t="s">
        <v>8134</v>
      </c>
      <c r="E2006" s="175" t="s">
        <v>8134</v>
      </c>
      <c r="F2006" s="176" t="s">
        <v>8150</v>
      </c>
      <c r="G2006" s="177"/>
      <c r="H2006" s="177"/>
      <c r="I2006" s="176" t="s">
        <v>8137</v>
      </c>
      <c r="J2006" s="178">
        <v>52.475247524752476</v>
      </c>
      <c r="K2006" s="55">
        <v>13</v>
      </c>
      <c r="L2006" s="176" t="s">
        <v>8138</v>
      </c>
      <c r="M2006" s="176" t="s">
        <v>3186</v>
      </c>
      <c r="N2006" s="176" t="s">
        <v>3160</v>
      </c>
      <c r="O2006" s="56">
        <v>1</v>
      </c>
      <c r="P2006" s="176" t="s">
        <v>8139</v>
      </c>
    </row>
    <row r="2007" spans="1:16" ht="20.100000000000001" customHeight="1" x14ac:dyDescent="0.25">
      <c r="A2007" s="175">
        <v>2003</v>
      </c>
      <c r="B2007" s="176" t="s">
        <v>8134</v>
      </c>
      <c r="C2007" s="176" t="s">
        <v>8150</v>
      </c>
      <c r="D2007" s="175" t="s">
        <v>8134</v>
      </c>
      <c r="E2007" s="175" t="s">
        <v>8134</v>
      </c>
      <c r="F2007" s="176" t="s">
        <v>8150</v>
      </c>
      <c r="G2007" s="177"/>
      <c r="H2007" s="177"/>
      <c r="I2007" s="176" t="s">
        <v>8137</v>
      </c>
      <c r="J2007" s="178">
        <v>24.752475247524753</v>
      </c>
      <c r="K2007" s="55">
        <v>13</v>
      </c>
      <c r="L2007" s="176" t="s">
        <v>8138</v>
      </c>
      <c r="M2007" s="176" t="s">
        <v>3186</v>
      </c>
      <c r="N2007" s="176" t="s">
        <v>3160</v>
      </c>
      <c r="O2007" s="56">
        <v>1</v>
      </c>
      <c r="P2007" s="176" t="s">
        <v>8139</v>
      </c>
    </row>
    <row r="2008" spans="1:16" ht="20.100000000000001" customHeight="1" x14ac:dyDescent="0.25">
      <c r="A2008" s="175">
        <v>2004</v>
      </c>
      <c r="B2008" s="176" t="s">
        <v>8134</v>
      </c>
      <c r="C2008" s="176" t="s">
        <v>8150</v>
      </c>
      <c r="D2008" s="175" t="s">
        <v>8134</v>
      </c>
      <c r="E2008" s="175" t="s">
        <v>8134</v>
      </c>
      <c r="F2008" s="176" t="s">
        <v>8150</v>
      </c>
      <c r="G2008" s="177"/>
      <c r="H2008" s="177"/>
      <c r="I2008" s="176" t="s">
        <v>8137</v>
      </c>
      <c r="J2008" s="178">
        <v>13.861386138613861</v>
      </c>
      <c r="K2008" s="55">
        <v>13</v>
      </c>
      <c r="L2008" s="176" t="s">
        <v>8138</v>
      </c>
      <c r="M2008" s="176" t="s">
        <v>3186</v>
      </c>
      <c r="N2008" s="176" t="s">
        <v>3160</v>
      </c>
      <c r="O2008" s="56">
        <v>1</v>
      </c>
      <c r="P2008" s="176" t="s">
        <v>8139</v>
      </c>
    </row>
    <row r="2009" spans="1:16" ht="20.100000000000001" customHeight="1" x14ac:dyDescent="0.25">
      <c r="A2009" s="175">
        <v>2005</v>
      </c>
      <c r="B2009" s="176" t="s">
        <v>8134</v>
      </c>
      <c r="C2009" s="176" t="s">
        <v>8150</v>
      </c>
      <c r="D2009" s="175" t="s">
        <v>8134</v>
      </c>
      <c r="E2009" s="175" t="s">
        <v>8134</v>
      </c>
      <c r="F2009" s="176" t="s">
        <v>8150</v>
      </c>
      <c r="G2009" s="177"/>
      <c r="H2009" s="177"/>
      <c r="I2009" s="176" t="s">
        <v>8137</v>
      </c>
      <c r="J2009" s="178">
        <v>31.683168316831683</v>
      </c>
      <c r="K2009" s="55">
        <v>13</v>
      </c>
      <c r="L2009" s="176" t="s">
        <v>8138</v>
      </c>
      <c r="M2009" s="176" t="s">
        <v>3186</v>
      </c>
      <c r="N2009" s="176" t="s">
        <v>3160</v>
      </c>
      <c r="O2009" s="56">
        <v>1</v>
      </c>
      <c r="P2009" s="176" t="s">
        <v>8139</v>
      </c>
    </row>
    <row r="2010" spans="1:16" ht="20.100000000000001" customHeight="1" x14ac:dyDescent="0.25">
      <c r="A2010" s="175">
        <v>2006</v>
      </c>
      <c r="B2010" s="176" t="s">
        <v>8134</v>
      </c>
      <c r="C2010" s="176" t="s">
        <v>8150</v>
      </c>
      <c r="D2010" s="175" t="s">
        <v>8134</v>
      </c>
      <c r="E2010" s="175" t="s">
        <v>8134</v>
      </c>
      <c r="F2010" s="176" t="s">
        <v>8150</v>
      </c>
      <c r="G2010" s="177"/>
      <c r="H2010" s="177"/>
      <c r="I2010" s="176" t="s">
        <v>8137</v>
      </c>
      <c r="J2010" s="178">
        <v>33.663366336633665</v>
      </c>
      <c r="K2010" s="55">
        <v>13</v>
      </c>
      <c r="L2010" s="176" t="s">
        <v>8138</v>
      </c>
      <c r="M2010" s="176" t="s">
        <v>3186</v>
      </c>
      <c r="N2010" s="176" t="s">
        <v>3160</v>
      </c>
      <c r="O2010" s="56">
        <v>1</v>
      </c>
      <c r="P2010" s="176" t="s">
        <v>8139</v>
      </c>
    </row>
    <row r="2011" spans="1:16" ht="20.100000000000001" customHeight="1" x14ac:dyDescent="0.25">
      <c r="A2011" s="175">
        <v>2007</v>
      </c>
      <c r="B2011" s="176" t="s">
        <v>8134</v>
      </c>
      <c r="C2011" s="176" t="s">
        <v>8150</v>
      </c>
      <c r="D2011" s="175" t="s">
        <v>8134</v>
      </c>
      <c r="E2011" s="175" t="s">
        <v>8134</v>
      </c>
      <c r="F2011" s="176" t="s">
        <v>8150</v>
      </c>
      <c r="G2011" s="177"/>
      <c r="H2011" s="177"/>
      <c r="I2011" s="176" t="s">
        <v>8137</v>
      </c>
      <c r="J2011" s="178">
        <v>7.9207920792079207</v>
      </c>
      <c r="K2011" s="55">
        <v>13</v>
      </c>
      <c r="L2011" s="176" t="s">
        <v>8138</v>
      </c>
      <c r="M2011" s="176" t="s">
        <v>3186</v>
      </c>
      <c r="N2011" s="176" t="s">
        <v>3160</v>
      </c>
      <c r="O2011" s="56">
        <v>1</v>
      </c>
      <c r="P2011" s="176" t="s">
        <v>8139</v>
      </c>
    </row>
    <row r="2012" spans="1:16" ht="20.100000000000001" customHeight="1" x14ac:dyDescent="0.25">
      <c r="A2012" s="175">
        <v>2008</v>
      </c>
      <c r="B2012" s="176" t="s">
        <v>8134</v>
      </c>
      <c r="C2012" s="176" t="s">
        <v>8150</v>
      </c>
      <c r="D2012" s="175" t="s">
        <v>8134</v>
      </c>
      <c r="E2012" s="175" t="s">
        <v>8134</v>
      </c>
      <c r="F2012" s="176" t="s">
        <v>8150</v>
      </c>
      <c r="G2012" s="177"/>
      <c r="H2012" s="177"/>
      <c r="I2012" s="176" t="s">
        <v>8137</v>
      </c>
      <c r="J2012" s="178">
        <v>34.653465346534652</v>
      </c>
      <c r="K2012" s="55">
        <v>13</v>
      </c>
      <c r="L2012" s="176" t="s">
        <v>8138</v>
      </c>
      <c r="M2012" s="176" t="s">
        <v>3186</v>
      </c>
      <c r="N2012" s="176" t="s">
        <v>3160</v>
      </c>
      <c r="O2012" s="56">
        <v>1</v>
      </c>
      <c r="P2012" s="176" t="s">
        <v>8139</v>
      </c>
    </row>
    <row r="2013" spans="1:16" ht="20.100000000000001" customHeight="1" x14ac:dyDescent="0.25">
      <c r="A2013" s="175">
        <v>2009</v>
      </c>
      <c r="B2013" s="176" t="s">
        <v>8134</v>
      </c>
      <c r="C2013" s="176" t="s">
        <v>8150</v>
      </c>
      <c r="D2013" s="175" t="s">
        <v>8134</v>
      </c>
      <c r="E2013" s="175" t="s">
        <v>8134</v>
      </c>
      <c r="F2013" s="176" t="s">
        <v>8150</v>
      </c>
      <c r="G2013" s="177"/>
      <c r="H2013" s="177"/>
      <c r="I2013" s="176" t="s">
        <v>8137</v>
      </c>
      <c r="J2013" s="178">
        <v>31.683168316831683</v>
      </c>
      <c r="K2013" s="55">
        <v>13</v>
      </c>
      <c r="L2013" s="176" t="s">
        <v>8138</v>
      </c>
      <c r="M2013" s="176" t="s">
        <v>3186</v>
      </c>
      <c r="N2013" s="176" t="s">
        <v>3160</v>
      </c>
      <c r="O2013" s="56">
        <v>1</v>
      </c>
      <c r="P2013" s="176" t="s">
        <v>8139</v>
      </c>
    </row>
    <row r="2014" spans="1:16" ht="20.100000000000001" customHeight="1" x14ac:dyDescent="0.25">
      <c r="A2014" s="175">
        <v>2010</v>
      </c>
      <c r="B2014" s="176" t="s">
        <v>8134</v>
      </c>
      <c r="C2014" s="176" t="s">
        <v>8150</v>
      </c>
      <c r="D2014" s="175" t="s">
        <v>8134</v>
      </c>
      <c r="E2014" s="175" t="s">
        <v>8134</v>
      </c>
      <c r="F2014" s="176" t="s">
        <v>8150</v>
      </c>
      <c r="G2014" s="177"/>
      <c r="H2014" s="177"/>
      <c r="I2014" s="176" t="s">
        <v>8137</v>
      </c>
      <c r="J2014" s="178">
        <v>14.851485148514852</v>
      </c>
      <c r="K2014" s="55">
        <v>13</v>
      </c>
      <c r="L2014" s="176" t="s">
        <v>8138</v>
      </c>
      <c r="M2014" s="176" t="s">
        <v>3186</v>
      </c>
      <c r="N2014" s="176" t="s">
        <v>3160</v>
      </c>
      <c r="O2014" s="56">
        <v>1</v>
      </c>
      <c r="P2014" s="176" t="s">
        <v>8139</v>
      </c>
    </row>
    <row r="2015" spans="1:16" ht="20.100000000000001" customHeight="1" x14ac:dyDescent="0.25">
      <c r="A2015" s="175">
        <v>2011</v>
      </c>
      <c r="B2015" s="176" t="s">
        <v>8134</v>
      </c>
      <c r="C2015" s="176" t="s">
        <v>8150</v>
      </c>
      <c r="D2015" s="175" t="s">
        <v>8134</v>
      </c>
      <c r="E2015" s="175" t="s">
        <v>8134</v>
      </c>
      <c r="F2015" s="176" t="s">
        <v>8150</v>
      </c>
      <c r="G2015" s="177"/>
      <c r="H2015" s="177"/>
      <c r="I2015" s="176" t="s">
        <v>8137</v>
      </c>
      <c r="J2015" s="178">
        <v>24.752475247524753</v>
      </c>
      <c r="K2015" s="55">
        <v>13</v>
      </c>
      <c r="L2015" s="176" t="s">
        <v>8138</v>
      </c>
      <c r="M2015" s="176" t="s">
        <v>3186</v>
      </c>
      <c r="N2015" s="176" t="s">
        <v>3160</v>
      </c>
      <c r="O2015" s="56">
        <v>1</v>
      </c>
      <c r="P2015" s="176" t="s">
        <v>8139</v>
      </c>
    </row>
    <row r="2016" spans="1:16" ht="20.100000000000001" customHeight="1" x14ac:dyDescent="0.25">
      <c r="A2016" s="175">
        <v>2012</v>
      </c>
      <c r="B2016" s="176" t="s">
        <v>8134</v>
      </c>
      <c r="C2016" s="176" t="s">
        <v>8150</v>
      </c>
      <c r="D2016" s="175" t="s">
        <v>8134</v>
      </c>
      <c r="E2016" s="175" t="s">
        <v>8134</v>
      </c>
      <c r="F2016" s="176" t="s">
        <v>8150</v>
      </c>
      <c r="G2016" s="177"/>
      <c r="H2016" s="177"/>
      <c r="I2016" s="176" t="s">
        <v>8137</v>
      </c>
      <c r="J2016" s="178">
        <v>25.742574257425744</v>
      </c>
      <c r="K2016" s="55">
        <v>13</v>
      </c>
      <c r="L2016" s="176" t="s">
        <v>8138</v>
      </c>
      <c r="M2016" s="176" t="s">
        <v>3186</v>
      </c>
      <c r="N2016" s="176" t="s">
        <v>3160</v>
      </c>
      <c r="O2016" s="56">
        <v>1</v>
      </c>
      <c r="P2016" s="176" t="s">
        <v>8139</v>
      </c>
    </row>
    <row r="2017" spans="1:16" ht="20.100000000000001" customHeight="1" x14ac:dyDescent="0.25">
      <c r="A2017" s="175">
        <v>2013</v>
      </c>
      <c r="B2017" s="176" t="s">
        <v>8134</v>
      </c>
      <c r="C2017" s="176" t="s">
        <v>8150</v>
      </c>
      <c r="D2017" s="175" t="s">
        <v>8134</v>
      </c>
      <c r="E2017" s="175" t="s">
        <v>8134</v>
      </c>
      <c r="F2017" s="176" t="s">
        <v>8150</v>
      </c>
      <c r="G2017" s="177"/>
      <c r="H2017" s="177"/>
      <c r="I2017" s="176" t="s">
        <v>8137</v>
      </c>
      <c r="J2017" s="178">
        <v>35.643564356435647</v>
      </c>
      <c r="K2017" s="55">
        <v>13</v>
      </c>
      <c r="L2017" s="176" t="s">
        <v>8138</v>
      </c>
      <c r="M2017" s="176" t="s">
        <v>3186</v>
      </c>
      <c r="N2017" s="176" t="s">
        <v>3160</v>
      </c>
      <c r="O2017" s="56">
        <v>1</v>
      </c>
      <c r="P2017" s="176" t="s">
        <v>8139</v>
      </c>
    </row>
    <row r="2018" spans="1:16" ht="20.100000000000001" customHeight="1" x14ac:dyDescent="0.25">
      <c r="A2018" s="175">
        <v>2014</v>
      </c>
      <c r="B2018" s="176" t="s">
        <v>8134</v>
      </c>
      <c r="C2018" s="176" t="s">
        <v>8150</v>
      </c>
      <c r="D2018" s="175" t="s">
        <v>8134</v>
      </c>
      <c r="E2018" s="175" t="s">
        <v>8134</v>
      </c>
      <c r="F2018" s="176" t="s">
        <v>8150</v>
      </c>
      <c r="G2018" s="177"/>
      <c r="H2018" s="177"/>
      <c r="I2018" s="176" t="s">
        <v>8137</v>
      </c>
      <c r="J2018" s="178">
        <v>28.712871287128714</v>
      </c>
      <c r="K2018" s="55">
        <v>13</v>
      </c>
      <c r="L2018" s="176" t="s">
        <v>8138</v>
      </c>
      <c r="M2018" s="176" t="s">
        <v>3186</v>
      </c>
      <c r="N2018" s="176" t="s">
        <v>3160</v>
      </c>
      <c r="O2018" s="56">
        <v>1</v>
      </c>
      <c r="P2018" s="176" t="s">
        <v>8139</v>
      </c>
    </row>
    <row r="2019" spans="1:16" ht="20.100000000000001" customHeight="1" x14ac:dyDescent="0.25">
      <c r="A2019" s="175">
        <v>2015</v>
      </c>
      <c r="B2019" s="176" t="s">
        <v>8134</v>
      </c>
      <c r="C2019" s="176" t="s">
        <v>8150</v>
      </c>
      <c r="D2019" s="175" t="s">
        <v>8134</v>
      </c>
      <c r="E2019" s="175" t="s">
        <v>8134</v>
      </c>
      <c r="F2019" s="176" t="s">
        <v>8150</v>
      </c>
      <c r="G2019" s="177"/>
      <c r="H2019" s="177"/>
      <c r="I2019" s="176" t="s">
        <v>8137</v>
      </c>
      <c r="J2019" s="178">
        <v>19.801980198019802</v>
      </c>
      <c r="K2019" s="55">
        <v>13</v>
      </c>
      <c r="L2019" s="176" t="s">
        <v>8138</v>
      </c>
      <c r="M2019" s="176" t="s">
        <v>3186</v>
      </c>
      <c r="N2019" s="176" t="s">
        <v>3160</v>
      </c>
      <c r="O2019" s="56">
        <v>1</v>
      </c>
      <c r="P2019" s="176" t="s">
        <v>8139</v>
      </c>
    </row>
    <row r="2020" spans="1:16" ht="20.100000000000001" customHeight="1" x14ac:dyDescent="0.25">
      <c r="A2020" s="175">
        <v>2016</v>
      </c>
      <c r="B2020" s="176" t="s">
        <v>8134</v>
      </c>
      <c r="C2020" s="176" t="s">
        <v>8150</v>
      </c>
      <c r="D2020" s="175" t="s">
        <v>8134</v>
      </c>
      <c r="E2020" s="175" t="s">
        <v>8134</v>
      </c>
      <c r="F2020" s="176" t="s">
        <v>8150</v>
      </c>
      <c r="G2020" s="177"/>
      <c r="H2020" s="177"/>
      <c r="I2020" s="176" t="s">
        <v>8137</v>
      </c>
      <c r="J2020" s="178">
        <v>24.752475247524753</v>
      </c>
      <c r="K2020" s="55">
        <v>13</v>
      </c>
      <c r="L2020" s="176" t="s">
        <v>8138</v>
      </c>
      <c r="M2020" s="176" t="s">
        <v>3186</v>
      </c>
      <c r="N2020" s="176" t="s">
        <v>3160</v>
      </c>
      <c r="O2020" s="56">
        <v>1</v>
      </c>
      <c r="P2020" s="176" t="s">
        <v>8139</v>
      </c>
    </row>
    <row r="2021" spans="1:16" ht="20.100000000000001" customHeight="1" x14ac:dyDescent="0.25">
      <c r="A2021" s="175">
        <v>2017</v>
      </c>
      <c r="B2021" s="176" t="s">
        <v>8134</v>
      </c>
      <c r="C2021" s="176" t="s">
        <v>8150</v>
      </c>
      <c r="D2021" s="175" t="s">
        <v>8134</v>
      </c>
      <c r="E2021" s="175" t="s">
        <v>8134</v>
      </c>
      <c r="F2021" s="176" t="s">
        <v>8150</v>
      </c>
      <c r="G2021" s="177"/>
      <c r="H2021" s="177"/>
      <c r="I2021" s="176" t="s">
        <v>8137</v>
      </c>
      <c r="J2021" s="178">
        <v>31.683168316831683</v>
      </c>
      <c r="K2021" s="55">
        <v>13</v>
      </c>
      <c r="L2021" s="176" t="s">
        <v>8138</v>
      </c>
      <c r="M2021" s="176" t="s">
        <v>3186</v>
      </c>
      <c r="N2021" s="176" t="s">
        <v>3160</v>
      </c>
      <c r="O2021" s="56">
        <v>1</v>
      </c>
      <c r="P2021" s="176" t="s">
        <v>8139</v>
      </c>
    </row>
    <row r="2022" spans="1:16" ht="20.100000000000001" customHeight="1" x14ac:dyDescent="0.25">
      <c r="A2022" s="175">
        <v>2018</v>
      </c>
      <c r="B2022" s="176" t="s">
        <v>8134</v>
      </c>
      <c r="C2022" s="176" t="s">
        <v>8150</v>
      </c>
      <c r="D2022" s="175" t="s">
        <v>8134</v>
      </c>
      <c r="E2022" s="175" t="s">
        <v>8134</v>
      </c>
      <c r="F2022" s="176" t="s">
        <v>8150</v>
      </c>
      <c r="G2022" s="177"/>
      <c r="H2022" s="177"/>
      <c r="I2022" s="176" t="s">
        <v>8137</v>
      </c>
      <c r="J2022" s="178">
        <v>29.702970297029704</v>
      </c>
      <c r="K2022" s="55">
        <v>13</v>
      </c>
      <c r="L2022" s="176" t="s">
        <v>8138</v>
      </c>
      <c r="M2022" s="176" t="s">
        <v>3186</v>
      </c>
      <c r="N2022" s="176" t="s">
        <v>3160</v>
      </c>
      <c r="O2022" s="56">
        <v>1</v>
      </c>
      <c r="P2022" s="176" t="s">
        <v>8139</v>
      </c>
    </row>
    <row r="2023" spans="1:16" ht="20.100000000000001" customHeight="1" x14ac:dyDescent="0.25">
      <c r="A2023" s="175">
        <v>2019</v>
      </c>
      <c r="B2023" s="176" t="s">
        <v>8134</v>
      </c>
      <c r="C2023" s="176" t="s">
        <v>8150</v>
      </c>
      <c r="D2023" s="175" t="s">
        <v>8134</v>
      </c>
      <c r="E2023" s="175" t="s">
        <v>8134</v>
      </c>
      <c r="F2023" s="176" t="s">
        <v>8150</v>
      </c>
      <c r="G2023" s="177"/>
      <c r="H2023" s="177"/>
      <c r="I2023" s="176" t="s">
        <v>8137</v>
      </c>
      <c r="J2023" s="178">
        <v>22.772277227722771</v>
      </c>
      <c r="K2023" s="55">
        <v>13</v>
      </c>
      <c r="L2023" s="176" t="s">
        <v>8138</v>
      </c>
      <c r="M2023" s="176" t="s">
        <v>3186</v>
      </c>
      <c r="N2023" s="176" t="s">
        <v>3160</v>
      </c>
      <c r="O2023" s="56">
        <v>1</v>
      </c>
      <c r="P2023" s="176" t="s">
        <v>8139</v>
      </c>
    </row>
    <row r="2024" spans="1:16" ht="20.100000000000001" customHeight="1" x14ac:dyDescent="0.25">
      <c r="A2024" s="175">
        <v>2020</v>
      </c>
      <c r="B2024" s="176" t="s">
        <v>8134</v>
      </c>
      <c r="C2024" s="176" t="s">
        <v>8150</v>
      </c>
      <c r="D2024" s="175" t="s">
        <v>8134</v>
      </c>
      <c r="E2024" s="175" t="s">
        <v>8134</v>
      </c>
      <c r="F2024" s="176" t="s">
        <v>8150</v>
      </c>
      <c r="G2024" s="177"/>
      <c r="H2024" s="177"/>
      <c r="I2024" s="176" t="s">
        <v>8137</v>
      </c>
      <c r="J2024" s="178">
        <v>25.742574257425744</v>
      </c>
      <c r="K2024" s="55">
        <v>13</v>
      </c>
      <c r="L2024" s="176" t="s">
        <v>8138</v>
      </c>
      <c r="M2024" s="176" t="s">
        <v>3186</v>
      </c>
      <c r="N2024" s="176" t="s">
        <v>3160</v>
      </c>
      <c r="O2024" s="56">
        <v>1</v>
      </c>
      <c r="P2024" s="176" t="s">
        <v>8139</v>
      </c>
    </row>
    <row r="2025" spans="1:16" ht="20.100000000000001" customHeight="1" x14ac:dyDescent="0.25">
      <c r="A2025" s="175">
        <v>2021</v>
      </c>
      <c r="B2025" s="176" t="s">
        <v>8134</v>
      </c>
      <c r="C2025" s="176" t="s">
        <v>8150</v>
      </c>
      <c r="D2025" s="175" t="s">
        <v>8134</v>
      </c>
      <c r="E2025" s="175" t="s">
        <v>8134</v>
      </c>
      <c r="F2025" s="176" t="s">
        <v>8150</v>
      </c>
      <c r="G2025" s="177"/>
      <c r="H2025" s="177"/>
      <c r="I2025" s="176" t="s">
        <v>8137</v>
      </c>
      <c r="J2025" s="178">
        <v>22.772277227722771</v>
      </c>
      <c r="K2025" s="55">
        <v>13</v>
      </c>
      <c r="L2025" s="176" t="s">
        <v>8138</v>
      </c>
      <c r="M2025" s="176" t="s">
        <v>3186</v>
      </c>
      <c r="N2025" s="176" t="s">
        <v>3160</v>
      </c>
      <c r="O2025" s="56">
        <v>1</v>
      </c>
      <c r="P2025" s="176" t="s">
        <v>8139</v>
      </c>
    </row>
    <row r="2026" spans="1:16" ht="20.100000000000001" customHeight="1" x14ac:dyDescent="0.25">
      <c r="A2026" s="175">
        <v>2022</v>
      </c>
      <c r="B2026" s="176" t="s">
        <v>8134</v>
      </c>
      <c r="C2026" s="176" t="s">
        <v>8150</v>
      </c>
      <c r="D2026" s="175" t="s">
        <v>8134</v>
      </c>
      <c r="E2026" s="175" t="s">
        <v>8134</v>
      </c>
      <c r="F2026" s="176" t="s">
        <v>8150</v>
      </c>
      <c r="G2026" s="177"/>
      <c r="H2026" s="177"/>
      <c r="I2026" s="176" t="s">
        <v>8137</v>
      </c>
      <c r="J2026" s="178">
        <v>26.732673267326732</v>
      </c>
      <c r="K2026" s="55">
        <v>13</v>
      </c>
      <c r="L2026" s="176" t="s">
        <v>8138</v>
      </c>
      <c r="M2026" s="176" t="s">
        <v>3186</v>
      </c>
      <c r="N2026" s="176" t="s">
        <v>3160</v>
      </c>
      <c r="O2026" s="56">
        <v>1</v>
      </c>
      <c r="P2026" s="176" t="s">
        <v>8139</v>
      </c>
    </row>
    <row r="2027" spans="1:16" ht="20.100000000000001" customHeight="1" x14ac:dyDescent="0.25">
      <c r="A2027" s="175">
        <v>2023</v>
      </c>
      <c r="B2027" s="176" t="s">
        <v>8134</v>
      </c>
      <c r="C2027" s="176" t="s">
        <v>8150</v>
      </c>
      <c r="D2027" s="175" t="s">
        <v>8134</v>
      </c>
      <c r="E2027" s="175" t="s">
        <v>8134</v>
      </c>
      <c r="F2027" s="176" t="s">
        <v>8150</v>
      </c>
      <c r="G2027" s="177"/>
      <c r="H2027" s="177"/>
      <c r="I2027" s="176" t="s">
        <v>8137</v>
      </c>
      <c r="J2027" s="178">
        <v>33.663366336633665</v>
      </c>
      <c r="K2027" s="55">
        <v>13</v>
      </c>
      <c r="L2027" s="176" t="s">
        <v>8138</v>
      </c>
      <c r="M2027" s="176" t="s">
        <v>3186</v>
      </c>
      <c r="N2027" s="176" t="s">
        <v>3160</v>
      </c>
      <c r="O2027" s="56">
        <v>1</v>
      </c>
      <c r="P2027" s="176" t="s">
        <v>8139</v>
      </c>
    </row>
    <row r="2028" spans="1:16" ht="20.100000000000001" customHeight="1" x14ac:dyDescent="0.25">
      <c r="A2028" s="175">
        <v>2024</v>
      </c>
      <c r="B2028" s="176" t="s">
        <v>8134</v>
      </c>
      <c r="C2028" s="176" t="s">
        <v>8150</v>
      </c>
      <c r="D2028" s="175" t="s">
        <v>8134</v>
      </c>
      <c r="E2028" s="175" t="s">
        <v>8134</v>
      </c>
      <c r="F2028" s="176" t="s">
        <v>8150</v>
      </c>
      <c r="G2028" s="177"/>
      <c r="H2028" s="177"/>
      <c r="I2028" s="176" t="s">
        <v>8137</v>
      </c>
      <c r="J2028" s="178">
        <v>27.722772277227723</v>
      </c>
      <c r="K2028" s="55">
        <v>13</v>
      </c>
      <c r="L2028" s="176" t="s">
        <v>8138</v>
      </c>
      <c r="M2028" s="176" t="s">
        <v>3186</v>
      </c>
      <c r="N2028" s="176" t="s">
        <v>3160</v>
      </c>
      <c r="O2028" s="56">
        <v>1</v>
      </c>
      <c r="P2028" s="176" t="s">
        <v>8139</v>
      </c>
    </row>
    <row r="2029" spans="1:16" ht="20.100000000000001" customHeight="1" x14ac:dyDescent="0.25">
      <c r="A2029" s="175">
        <v>2025</v>
      </c>
      <c r="B2029" s="176" t="s">
        <v>8134</v>
      </c>
      <c r="C2029" s="176" t="s">
        <v>8150</v>
      </c>
      <c r="D2029" s="175" t="s">
        <v>8134</v>
      </c>
      <c r="E2029" s="175" t="s">
        <v>8134</v>
      </c>
      <c r="F2029" s="176" t="s">
        <v>8150</v>
      </c>
      <c r="G2029" s="177"/>
      <c r="H2029" s="177"/>
      <c r="I2029" s="176" t="s">
        <v>8137</v>
      </c>
      <c r="J2029" s="178">
        <v>21.782178217821784</v>
      </c>
      <c r="K2029" s="55">
        <v>13</v>
      </c>
      <c r="L2029" s="176" t="s">
        <v>8138</v>
      </c>
      <c r="M2029" s="176" t="s">
        <v>3186</v>
      </c>
      <c r="N2029" s="176" t="s">
        <v>3160</v>
      </c>
      <c r="O2029" s="56">
        <v>1</v>
      </c>
      <c r="P2029" s="176" t="s">
        <v>8139</v>
      </c>
    </row>
    <row r="2030" spans="1:16" ht="20.100000000000001" customHeight="1" x14ac:dyDescent="0.25">
      <c r="A2030" s="175">
        <v>2026</v>
      </c>
      <c r="B2030" s="176" t="s">
        <v>8134</v>
      </c>
      <c r="C2030" s="176" t="s">
        <v>8150</v>
      </c>
      <c r="D2030" s="175" t="s">
        <v>8134</v>
      </c>
      <c r="E2030" s="175" t="s">
        <v>8134</v>
      </c>
      <c r="F2030" s="176" t="s">
        <v>8150</v>
      </c>
      <c r="G2030" s="177"/>
      <c r="H2030" s="177"/>
      <c r="I2030" s="176" t="s">
        <v>8137</v>
      </c>
      <c r="J2030" s="178">
        <v>28.712871287128714</v>
      </c>
      <c r="K2030" s="55">
        <v>13</v>
      </c>
      <c r="L2030" s="176" t="s">
        <v>8138</v>
      </c>
      <c r="M2030" s="176" t="s">
        <v>3186</v>
      </c>
      <c r="N2030" s="176" t="s">
        <v>3160</v>
      </c>
      <c r="O2030" s="56">
        <v>1</v>
      </c>
      <c r="P2030" s="176" t="s">
        <v>8139</v>
      </c>
    </row>
    <row r="2031" spans="1:16" ht="20.100000000000001" customHeight="1" x14ac:dyDescent="0.25">
      <c r="A2031" s="175">
        <v>2027</v>
      </c>
      <c r="B2031" s="176" t="s">
        <v>8134</v>
      </c>
      <c r="C2031" s="176" t="s">
        <v>8150</v>
      </c>
      <c r="D2031" s="175" t="s">
        <v>8134</v>
      </c>
      <c r="E2031" s="175" t="s">
        <v>8134</v>
      </c>
      <c r="F2031" s="176" t="s">
        <v>8150</v>
      </c>
      <c r="G2031" s="177"/>
      <c r="H2031" s="177"/>
      <c r="I2031" s="176" t="s">
        <v>8137</v>
      </c>
      <c r="J2031" s="178">
        <v>5.9405940594059405</v>
      </c>
      <c r="K2031" s="55">
        <v>13</v>
      </c>
      <c r="L2031" s="176" t="s">
        <v>8138</v>
      </c>
      <c r="M2031" s="176" t="s">
        <v>3186</v>
      </c>
      <c r="N2031" s="176" t="s">
        <v>3160</v>
      </c>
      <c r="O2031" s="56">
        <v>1</v>
      </c>
      <c r="P2031" s="176" t="s">
        <v>8139</v>
      </c>
    </row>
    <row r="2032" spans="1:16" ht="20.100000000000001" customHeight="1" x14ac:dyDescent="0.25">
      <c r="A2032" s="175">
        <v>2028</v>
      </c>
      <c r="B2032" s="176" t="s">
        <v>8134</v>
      </c>
      <c r="C2032" s="176" t="s">
        <v>8150</v>
      </c>
      <c r="D2032" s="175" t="s">
        <v>8134</v>
      </c>
      <c r="E2032" s="175" t="s">
        <v>8134</v>
      </c>
      <c r="F2032" s="176" t="s">
        <v>8150</v>
      </c>
      <c r="G2032" s="177"/>
      <c r="H2032" s="177"/>
      <c r="I2032" s="176" t="s">
        <v>8137</v>
      </c>
      <c r="J2032" s="178">
        <v>26.732673267326732</v>
      </c>
      <c r="K2032" s="55">
        <v>13</v>
      </c>
      <c r="L2032" s="176" t="s">
        <v>8138</v>
      </c>
      <c r="M2032" s="176" t="s">
        <v>3186</v>
      </c>
      <c r="N2032" s="176" t="s">
        <v>3160</v>
      </c>
      <c r="O2032" s="56">
        <v>1</v>
      </c>
      <c r="P2032" s="176" t="s">
        <v>8139</v>
      </c>
    </row>
    <row r="2033" spans="1:16" ht="20.100000000000001" customHeight="1" x14ac:dyDescent="0.25">
      <c r="A2033" s="175">
        <v>2029</v>
      </c>
      <c r="B2033" s="176" t="s">
        <v>8134</v>
      </c>
      <c r="C2033" s="176" t="s">
        <v>8150</v>
      </c>
      <c r="D2033" s="175" t="s">
        <v>8134</v>
      </c>
      <c r="E2033" s="175" t="s">
        <v>8134</v>
      </c>
      <c r="F2033" s="176" t="s">
        <v>8150</v>
      </c>
      <c r="G2033" s="177"/>
      <c r="H2033" s="177"/>
      <c r="I2033" s="176" t="s">
        <v>8137</v>
      </c>
      <c r="J2033" s="178">
        <v>3.9603960396039604</v>
      </c>
      <c r="K2033" s="55">
        <v>13</v>
      </c>
      <c r="L2033" s="176" t="s">
        <v>8138</v>
      </c>
      <c r="M2033" s="176" t="s">
        <v>3186</v>
      </c>
      <c r="N2033" s="176" t="s">
        <v>3160</v>
      </c>
      <c r="O2033" s="56">
        <v>1</v>
      </c>
      <c r="P2033" s="176" t="s">
        <v>8139</v>
      </c>
    </row>
    <row r="2034" spans="1:16" ht="20.100000000000001" customHeight="1" x14ac:dyDescent="0.25">
      <c r="A2034" s="175">
        <v>2030</v>
      </c>
      <c r="B2034" s="176" t="s">
        <v>8105</v>
      </c>
      <c r="C2034" s="176" t="s">
        <v>8151</v>
      </c>
      <c r="D2034" s="176" t="s">
        <v>8152</v>
      </c>
      <c r="E2034" s="176" t="s">
        <v>8153</v>
      </c>
      <c r="F2034" s="176" t="s">
        <v>8151</v>
      </c>
      <c r="G2034" s="177"/>
      <c r="H2034" s="177"/>
      <c r="I2034" s="176" t="s">
        <v>8137</v>
      </c>
      <c r="J2034" s="178">
        <v>27.722772277227723</v>
      </c>
      <c r="K2034" s="55">
        <v>12</v>
      </c>
      <c r="L2034" s="176" t="s">
        <v>8138</v>
      </c>
      <c r="M2034" s="176" t="s">
        <v>3186</v>
      </c>
      <c r="N2034" s="176" t="s">
        <v>3173</v>
      </c>
      <c r="O2034" s="56">
        <v>1</v>
      </c>
      <c r="P2034" s="176" t="s">
        <v>8145</v>
      </c>
    </row>
    <row r="2035" spans="1:16" ht="20.100000000000001" customHeight="1" x14ac:dyDescent="0.25">
      <c r="A2035" s="175">
        <v>2031</v>
      </c>
      <c r="B2035" s="176" t="s">
        <v>8105</v>
      </c>
      <c r="C2035" s="176" t="s">
        <v>8151</v>
      </c>
      <c r="D2035" s="176" t="s">
        <v>8152</v>
      </c>
      <c r="E2035" s="176" t="s">
        <v>8153</v>
      </c>
      <c r="F2035" s="176" t="s">
        <v>8151</v>
      </c>
      <c r="G2035" s="177"/>
      <c r="H2035" s="177"/>
      <c r="I2035" s="176" t="s">
        <v>8137</v>
      </c>
      <c r="J2035" s="178">
        <v>39.6</v>
      </c>
      <c r="K2035" s="55">
        <v>12</v>
      </c>
      <c r="L2035" s="176" t="s">
        <v>8138</v>
      </c>
      <c r="M2035" s="176" t="s">
        <v>3186</v>
      </c>
      <c r="N2035" s="176" t="s">
        <v>3173</v>
      </c>
      <c r="O2035" s="56">
        <v>1</v>
      </c>
      <c r="P2035" s="176" t="s">
        <v>8139</v>
      </c>
    </row>
    <row r="2036" spans="1:16" ht="20.100000000000001" customHeight="1" x14ac:dyDescent="0.25">
      <c r="A2036" s="175">
        <v>2032</v>
      </c>
      <c r="B2036" s="176" t="s">
        <v>8105</v>
      </c>
      <c r="C2036" s="176" t="s">
        <v>8151</v>
      </c>
      <c r="D2036" s="176" t="s">
        <v>8152</v>
      </c>
      <c r="E2036" s="176" t="s">
        <v>8153</v>
      </c>
      <c r="F2036" s="176" t="s">
        <v>8151</v>
      </c>
      <c r="G2036" s="177"/>
      <c r="H2036" s="177"/>
      <c r="I2036" s="176" t="s">
        <v>8137</v>
      </c>
      <c r="J2036" s="178">
        <v>35.643564356435647</v>
      </c>
      <c r="K2036" s="55">
        <v>12</v>
      </c>
      <c r="L2036" s="176" t="s">
        <v>8138</v>
      </c>
      <c r="M2036" s="176" t="s">
        <v>3186</v>
      </c>
      <c r="N2036" s="176" t="s">
        <v>3173</v>
      </c>
      <c r="O2036" s="56">
        <v>1</v>
      </c>
      <c r="P2036" s="176" t="s">
        <v>8139</v>
      </c>
    </row>
    <row r="2037" spans="1:16" ht="20.100000000000001" customHeight="1" x14ac:dyDescent="0.25">
      <c r="A2037" s="175">
        <v>2033</v>
      </c>
      <c r="B2037" s="176" t="s">
        <v>8105</v>
      </c>
      <c r="C2037" s="176" t="s">
        <v>8151</v>
      </c>
      <c r="D2037" s="176" t="s">
        <v>8152</v>
      </c>
      <c r="E2037" s="176" t="s">
        <v>8153</v>
      </c>
      <c r="F2037" s="176" t="s">
        <v>8151</v>
      </c>
      <c r="G2037" s="177"/>
      <c r="H2037" s="177"/>
      <c r="I2037" s="176" t="s">
        <v>8137</v>
      </c>
      <c r="J2037" s="178">
        <v>16.831683168316832</v>
      </c>
      <c r="K2037" s="55">
        <v>12</v>
      </c>
      <c r="L2037" s="176" t="s">
        <v>8138</v>
      </c>
      <c r="M2037" s="176" t="s">
        <v>3186</v>
      </c>
      <c r="N2037" s="176" t="s">
        <v>3173</v>
      </c>
      <c r="O2037" s="56">
        <v>1</v>
      </c>
      <c r="P2037" s="176" t="s">
        <v>8139</v>
      </c>
    </row>
    <row r="2038" spans="1:16" ht="20.100000000000001" customHeight="1" x14ac:dyDescent="0.25">
      <c r="A2038" s="175">
        <v>2034</v>
      </c>
      <c r="B2038" s="176" t="s">
        <v>8105</v>
      </c>
      <c r="C2038" s="176" t="s">
        <v>8151</v>
      </c>
      <c r="D2038" s="176" t="s">
        <v>8152</v>
      </c>
      <c r="E2038" s="176" t="s">
        <v>8153</v>
      </c>
      <c r="F2038" s="176" t="s">
        <v>8151</v>
      </c>
      <c r="G2038" s="177"/>
      <c r="H2038" s="177"/>
      <c r="I2038" s="176" t="s">
        <v>8137</v>
      </c>
      <c r="J2038" s="178">
        <v>39.6</v>
      </c>
      <c r="K2038" s="55">
        <v>12</v>
      </c>
      <c r="L2038" s="176" t="s">
        <v>8138</v>
      </c>
      <c r="M2038" s="176" t="s">
        <v>3186</v>
      </c>
      <c r="N2038" s="176" t="s">
        <v>3173</v>
      </c>
      <c r="O2038" s="56">
        <v>1</v>
      </c>
      <c r="P2038" s="176" t="s">
        <v>8139</v>
      </c>
    </row>
    <row r="2039" spans="1:16" ht="20.100000000000001" customHeight="1" x14ac:dyDescent="0.25">
      <c r="A2039" s="175">
        <v>2035</v>
      </c>
      <c r="B2039" s="176" t="s">
        <v>8105</v>
      </c>
      <c r="C2039" s="176" t="s">
        <v>8151</v>
      </c>
      <c r="D2039" s="176" t="s">
        <v>8152</v>
      </c>
      <c r="E2039" s="176" t="s">
        <v>8153</v>
      </c>
      <c r="F2039" s="176" t="s">
        <v>8151</v>
      </c>
      <c r="G2039" s="177"/>
      <c r="H2039" s="177"/>
      <c r="I2039" s="176" t="s">
        <v>8137</v>
      </c>
      <c r="J2039" s="178">
        <v>34.653465346534652</v>
      </c>
      <c r="K2039" s="55">
        <v>12</v>
      </c>
      <c r="L2039" s="176" t="s">
        <v>8138</v>
      </c>
      <c r="M2039" s="176" t="s">
        <v>3186</v>
      </c>
      <c r="N2039" s="176" t="s">
        <v>3173</v>
      </c>
      <c r="O2039" s="56">
        <v>1</v>
      </c>
      <c r="P2039" s="176" t="s">
        <v>8139</v>
      </c>
    </row>
    <row r="2040" spans="1:16" ht="20.100000000000001" customHeight="1" x14ac:dyDescent="0.25">
      <c r="A2040" s="175">
        <v>2036</v>
      </c>
      <c r="B2040" s="176" t="s">
        <v>8105</v>
      </c>
      <c r="C2040" s="176" t="s">
        <v>8151</v>
      </c>
      <c r="D2040" s="176" t="s">
        <v>8152</v>
      </c>
      <c r="E2040" s="176" t="s">
        <v>8153</v>
      </c>
      <c r="F2040" s="176" t="s">
        <v>8151</v>
      </c>
      <c r="G2040" s="177"/>
      <c r="H2040" s="177"/>
      <c r="I2040" s="176" t="s">
        <v>8137</v>
      </c>
      <c r="J2040" s="178">
        <v>35.643564356435647</v>
      </c>
      <c r="K2040" s="55">
        <v>12</v>
      </c>
      <c r="L2040" s="176" t="s">
        <v>8138</v>
      </c>
      <c r="M2040" s="176" t="s">
        <v>3186</v>
      </c>
      <c r="N2040" s="176" t="s">
        <v>3173</v>
      </c>
      <c r="O2040" s="56">
        <v>1</v>
      </c>
      <c r="P2040" s="176" t="s">
        <v>8139</v>
      </c>
    </row>
    <row r="2041" spans="1:16" ht="20.100000000000001" customHeight="1" x14ac:dyDescent="0.25">
      <c r="A2041" s="175">
        <v>2037</v>
      </c>
      <c r="B2041" s="176" t="s">
        <v>8105</v>
      </c>
      <c r="C2041" s="176" t="s">
        <v>8151</v>
      </c>
      <c r="D2041" s="176" t="s">
        <v>8152</v>
      </c>
      <c r="E2041" s="176" t="s">
        <v>8153</v>
      </c>
      <c r="F2041" s="176" t="s">
        <v>8151</v>
      </c>
      <c r="G2041" s="177"/>
      <c r="H2041" s="177"/>
      <c r="I2041" s="176" t="s">
        <v>8137</v>
      </c>
      <c r="J2041" s="178">
        <v>31.683168316831683</v>
      </c>
      <c r="K2041" s="55">
        <v>12</v>
      </c>
      <c r="L2041" s="176" t="s">
        <v>8138</v>
      </c>
      <c r="M2041" s="176" t="s">
        <v>3186</v>
      </c>
      <c r="N2041" s="176" t="s">
        <v>3173</v>
      </c>
      <c r="O2041" s="56">
        <v>1</v>
      </c>
      <c r="P2041" s="176" t="s">
        <v>8139</v>
      </c>
    </row>
    <row r="2042" spans="1:16" ht="20.100000000000001" customHeight="1" x14ac:dyDescent="0.25">
      <c r="A2042" s="175">
        <v>2038</v>
      </c>
      <c r="B2042" s="176" t="s">
        <v>8105</v>
      </c>
      <c r="C2042" s="176" t="s">
        <v>8151</v>
      </c>
      <c r="D2042" s="176" t="s">
        <v>8152</v>
      </c>
      <c r="E2042" s="176" t="s">
        <v>8153</v>
      </c>
      <c r="F2042" s="176" t="s">
        <v>8151</v>
      </c>
      <c r="G2042" s="177"/>
      <c r="H2042" s="177"/>
      <c r="I2042" s="176" t="s">
        <v>8137</v>
      </c>
      <c r="J2042" s="178">
        <v>37.623762376237622</v>
      </c>
      <c r="K2042" s="55">
        <v>12</v>
      </c>
      <c r="L2042" s="176" t="s">
        <v>8138</v>
      </c>
      <c r="M2042" s="176" t="s">
        <v>3186</v>
      </c>
      <c r="N2042" s="176" t="s">
        <v>3173</v>
      </c>
      <c r="O2042" s="56">
        <v>1</v>
      </c>
      <c r="P2042" s="176" t="s">
        <v>8139</v>
      </c>
    </row>
    <row r="2043" spans="1:16" ht="20.100000000000001" customHeight="1" x14ac:dyDescent="0.25">
      <c r="A2043" s="175">
        <v>2039</v>
      </c>
      <c r="B2043" s="176" t="s">
        <v>8105</v>
      </c>
      <c r="C2043" s="176" t="s">
        <v>8151</v>
      </c>
      <c r="D2043" s="176" t="s">
        <v>8152</v>
      </c>
      <c r="E2043" s="176" t="s">
        <v>8153</v>
      </c>
      <c r="F2043" s="176" t="s">
        <v>8151</v>
      </c>
      <c r="G2043" s="177"/>
      <c r="H2043" s="177"/>
      <c r="I2043" s="176" t="s">
        <v>8137</v>
      </c>
      <c r="J2043" s="178">
        <v>58.415841584158414</v>
      </c>
      <c r="K2043" s="55">
        <v>12</v>
      </c>
      <c r="L2043" s="176" t="s">
        <v>8138</v>
      </c>
      <c r="M2043" s="176" t="s">
        <v>3186</v>
      </c>
      <c r="N2043" s="176" t="s">
        <v>3173</v>
      </c>
      <c r="O2043" s="56">
        <v>1</v>
      </c>
      <c r="P2043" s="176" t="s">
        <v>8139</v>
      </c>
    </row>
    <row r="2044" spans="1:16" ht="20.100000000000001" customHeight="1" x14ac:dyDescent="0.25">
      <c r="A2044" s="175">
        <v>2040</v>
      </c>
      <c r="B2044" s="176" t="s">
        <v>8105</v>
      </c>
      <c r="C2044" s="176" t="s">
        <v>8151</v>
      </c>
      <c r="D2044" s="176" t="s">
        <v>8152</v>
      </c>
      <c r="E2044" s="176" t="s">
        <v>8153</v>
      </c>
      <c r="F2044" s="176" t="s">
        <v>8151</v>
      </c>
      <c r="G2044" s="177"/>
      <c r="H2044" s="177"/>
      <c r="I2044" s="176" t="s">
        <v>8137</v>
      </c>
      <c r="J2044" s="178">
        <v>65.346534653465341</v>
      </c>
      <c r="K2044" s="55">
        <v>12</v>
      </c>
      <c r="L2044" s="176" t="s">
        <v>8138</v>
      </c>
      <c r="M2044" s="176" t="s">
        <v>3186</v>
      </c>
      <c r="N2044" s="176" t="s">
        <v>3173</v>
      </c>
      <c r="O2044" s="56">
        <v>1</v>
      </c>
      <c r="P2044" s="176" t="s">
        <v>8139</v>
      </c>
    </row>
    <row r="2045" spans="1:16" ht="20.100000000000001" customHeight="1" x14ac:dyDescent="0.25">
      <c r="A2045" s="175">
        <v>2041</v>
      </c>
      <c r="B2045" s="176" t="s">
        <v>8105</v>
      </c>
      <c r="C2045" s="176" t="s">
        <v>8151</v>
      </c>
      <c r="D2045" s="176" t="s">
        <v>8152</v>
      </c>
      <c r="E2045" s="176" t="s">
        <v>8153</v>
      </c>
      <c r="F2045" s="176" t="s">
        <v>8151</v>
      </c>
      <c r="G2045" s="177"/>
      <c r="H2045" s="177"/>
      <c r="I2045" s="176" t="s">
        <v>8137</v>
      </c>
      <c r="J2045" s="178">
        <v>29.702970297029704</v>
      </c>
      <c r="K2045" s="55">
        <v>12</v>
      </c>
      <c r="L2045" s="176" t="s">
        <v>8138</v>
      </c>
      <c r="M2045" s="176" t="s">
        <v>3186</v>
      </c>
      <c r="N2045" s="176" t="s">
        <v>3173</v>
      </c>
      <c r="O2045" s="56">
        <v>1</v>
      </c>
      <c r="P2045" s="176" t="s">
        <v>8139</v>
      </c>
    </row>
    <row r="2046" spans="1:16" ht="20.100000000000001" customHeight="1" x14ac:dyDescent="0.25">
      <c r="A2046" s="175">
        <v>2042</v>
      </c>
      <c r="B2046" s="176" t="s">
        <v>8105</v>
      </c>
      <c r="C2046" s="176" t="s">
        <v>8151</v>
      </c>
      <c r="D2046" s="176" t="s">
        <v>8152</v>
      </c>
      <c r="E2046" s="176" t="s">
        <v>8153</v>
      </c>
      <c r="F2046" s="176" t="s">
        <v>8151</v>
      </c>
      <c r="G2046" s="177"/>
      <c r="H2046" s="177"/>
      <c r="I2046" s="176" t="s">
        <v>8137</v>
      </c>
      <c r="J2046" s="178">
        <v>75.247524752475243</v>
      </c>
      <c r="K2046" s="55">
        <v>12</v>
      </c>
      <c r="L2046" s="176" t="s">
        <v>8138</v>
      </c>
      <c r="M2046" s="176" t="s">
        <v>3186</v>
      </c>
      <c r="N2046" s="176" t="s">
        <v>3173</v>
      </c>
      <c r="O2046" s="56">
        <v>1</v>
      </c>
      <c r="P2046" s="176" t="s">
        <v>8139</v>
      </c>
    </row>
    <row r="2047" spans="1:16" ht="20.100000000000001" customHeight="1" x14ac:dyDescent="0.25">
      <c r="A2047" s="175">
        <v>2043</v>
      </c>
      <c r="B2047" s="176" t="s">
        <v>8105</v>
      </c>
      <c r="C2047" s="176" t="s">
        <v>8151</v>
      </c>
      <c r="D2047" s="176" t="s">
        <v>8152</v>
      </c>
      <c r="E2047" s="176" t="s">
        <v>8153</v>
      </c>
      <c r="F2047" s="176" t="s">
        <v>8151</v>
      </c>
      <c r="G2047" s="177"/>
      <c r="H2047" s="177"/>
      <c r="I2047" s="176" t="s">
        <v>8137</v>
      </c>
      <c r="J2047" s="178">
        <v>32.67326732673267</v>
      </c>
      <c r="K2047" s="55">
        <v>12</v>
      </c>
      <c r="L2047" s="176" t="s">
        <v>8138</v>
      </c>
      <c r="M2047" s="176" t="s">
        <v>3186</v>
      </c>
      <c r="N2047" s="176" t="s">
        <v>3173</v>
      </c>
      <c r="O2047" s="56">
        <v>1</v>
      </c>
      <c r="P2047" s="176" t="s">
        <v>8139</v>
      </c>
    </row>
    <row r="2048" spans="1:16" ht="20.100000000000001" customHeight="1" x14ac:dyDescent="0.25">
      <c r="A2048" s="175">
        <v>2044</v>
      </c>
      <c r="B2048" s="176" t="s">
        <v>8105</v>
      </c>
      <c r="C2048" s="176" t="s">
        <v>8151</v>
      </c>
      <c r="D2048" s="176" t="s">
        <v>8152</v>
      </c>
      <c r="E2048" s="176" t="s">
        <v>8153</v>
      </c>
      <c r="F2048" s="176" t="s">
        <v>8151</v>
      </c>
      <c r="G2048" s="177"/>
      <c r="H2048" s="177"/>
      <c r="I2048" s="176" t="s">
        <v>8142</v>
      </c>
      <c r="J2048" s="178">
        <v>28.712871287128714</v>
      </c>
      <c r="K2048" s="55">
        <v>9</v>
      </c>
      <c r="L2048" s="176" t="s">
        <v>8138</v>
      </c>
      <c r="M2048" s="176" t="s">
        <v>3186</v>
      </c>
      <c r="N2048" s="180" t="s">
        <v>3168</v>
      </c>
      <c r="O2048" s="56">
        <v>1</v>
      </c>
      <c r="P2048" s="176" t="s">
        <v>8139</v>
      </c>
    </row>
    <row r="2049" spans="1:16" ht="20.100000000000001" customHeight="1" x14ac:dyDescent="0.25">
      <c r="A2049" s="175">
        <v>2045</v>
      </c>
      <c r="B2049" s="176" t="s">
        <v>8105</v>
      </c>
      <c r="C2049" s="176" t="s">
        <v>8151</v>
      </c>
      <c r="D2049" s="176" t="s">
        <v>8152</v>
      </c>
      <c r="E2049" s="176" t="s">
        <v>8153</v>
      </c>
      <c r="F2049" s="176" t="s">
        <v>8151</v>
      </c>
      <c r="G2049" s="177"/>
      <c r="H2049" s="177"/>
      <c r="I2049" s="176" t="s">
        <v>8137</v>
      </c>
      <c r="J2049" s="178">
        <v>36.633663366336634</v>
      </c>
      <c r="K2049" s="55">
        <v>12</v>
      </c>
      <c r="L2049" s="176" t="s">
        <v>8138</v>
      </c>
      <c r="M2049" s="176" t="s">
        <v>3186</v>
      </c>
      <c r="N2049" s="176" t="s">
        <v>3173</v>
      </c>
      <c r="O2049" s="56">
        <v>1</v>
      </c>
      <c r="P2049" s="176" t="s">
        <v>8139</v>
      </c>
    </row>
    <row r="2050" spans="1:16" ht="20.100000000000001" customHeight="1" x14ac:dyDescent="0.25">
      <c r="A2050" s="175">
        <v>2046</v>
      </c>
      <c r="B2050" s="176" t="s">
        <v>8105</v>
      </c>
      <c r="C2050" s="176" t="s">
        <v>8151</v>
      </c>
      <c r="D2050" s="176" t="s">
        <v>8152</v>
      </c>
      <c r="E2050" s="176" t="s">
        <v>8153</v>
      </c>
      <c r="F2050" s="176" t="s">
        <v>8151</v>
      </c>
      <c r="G2050" s="177"/>
      <c r="H2050" s="177"/>
      <c r="I2050" s="176" t="s">
        <v>8137</v>
      </c>
      <c r="J2050" s="178">
        <v>35.643564356435647</v>
      </c>
      <c r="K2050" s="55">
        <v>12</v>
      </c>
      <c r="L2050" s="176" t="s">
        <v>8138</v>
      </c>
      <c r="M2050" s="176" t="s">
        <v>3186</v>
      </c>
      <c r="N2050" s="176" t="s">
        <v>3173</v>
      </c>
      <c r="O2050" s="56">
        <v>1</v>
      </c>
      <c r="P2050" s="176" t="s">
        <v>8139</v>
      </c>
    </row>
    <row r="2051" spans="1:16" ht="20.100000000000001" customHeight="1" x14ac:dyDescent="0.25">
      <c r="A2051" s="175">
        <v>2047</v>
      </c>
      <c r="B2051" s="176" t="s">
        <v>8105</v>
      </c>
      <c r="C2051" s="176" t="s">
        <v>8151</v>
      </c>
      <c r="D2051" s="176" t="s">
        <v>8152</v>
      </c>
      <c r="E2051" s="176" t="s">
        <v>8153</v>
      </c>
      <c r="F2051" s="176" t="s">
        <v>8151</v>
      </c>
      <c r="G2051" s="177"/>
      <c r="H2051" s="177"/>
      <c r="I2051" s="176" t="s">
        <v>8137</v>
      </c>
      <c r="J2051" s="178">
        <v>21.782178217821784</v>
      </c>
      <c r="K2051" s="55">
        <v>12</v>
      </c>
      <c r="L2051" s="176" t="s">
        <v>8138</v>
      </c>
      <c r="M2051" s="176" t="s">
        <v>3186</v>
      </c>
      <c r="N2051" s="176" t="s">
        <v>3173</v>
      </c>
      <c r="O2051" s="56">
        <v>1</v>
      </c>
      <c r="P2051" s="176" t="s">
        <v>8139</v>
      </c>
    </row>
    <row r="2052" spans="1:16" ht="20.100000000000001" customHeight="1" x14ac:dyDescent="0.25">
      <c r="A2052" s="175">
        <v>2048</v>
      </c>
      <c r="B2052" s="176" t="s">
        <v>8105</v>
      </c>
      <c r="C2052" s="176" t="s">
        <v>8151</v>
      </c>
      <c r="D2052" s="176" t="s">
        <v>8152</v>
      </c>
      <c r="E2052" s="176" t="s">
        <v>8153</v>
      </c>
      <c r="F2052" s="176" t="s">
        <v>8151</v>
      </c>
      <c r="G2052" s="177"/>
      <c r="H2052" s="177"/>
      <c r="I2052" s="176" t="s">
        <v>8137</v>
      </c>
      <c r="J2052" s="178">
        <v>27.722772277227723</v>
      </c>
      <c r="K2052" s="55">
        <v>12</v>
      </c>
      <c r="L2052" s="176" t="s">
        <v>8138</v>
      </c>
      <c r="M2052" s="176" t="s">
        <v>3186</v>
      </c>
      <c r="N2052" s="176" t="s">
        <v>3173</v>
      </c>
      <c r="O2052" s="56">
        <v>1</v>
      </c>
      <c r="P2052" s="176" t="s">
        <v>8139</v>
      </c>
    </row>
    <row r="2053" spans="1:16" ht="20.100000000000001" customHeight="1" x14ac:dyDescent="0.25">
      <c r="A2053" s="175">
        <v>2049</v>
      </c>
      <c r="B2053" s="176" t="s">
        <v>8105</v>
      </c>
      <c r="C2053" s="176" t="s">
        <v>8151</v>
      </c>
      <c r="D2053" s="176" t="s">
        <v>8152</v>
      </c>
      <c r="E2053" s="176" t="s">
        <v>8153</v>
      </c>
      <c r="F2053" s="176" t="s">
        <v>8151</v>
      </c>
      <c r="G2053" s="177"/>
      <c r="H2053" s="177"/>
      <c r="I2053" s="176" t="s">
        <v>8137</v>
      </c>
      <c r="J2053" s="178">
        <v>31.683168316831683</v>
      </c>
      <c r="K2053" s="55">
        <v>12</v>
      </c>
      <c r="L2053" s="176" t="s">
        <v>8138</v>
      </c>
      <c r="M2053" s="176" t="s">
        <v>3186</v>
      </c>
      <c r="N2053" s="176" t="s">
        <v>3173</v>
      </c>
      <c r="O2053" s="56">
        <v>1</v>
      </c>
      <c r="P2053" s="176" t="s">
        <v>8139</v>
      </c>
    </row>
    <row r="2054" spans="1:16" ht="20.100000000000001" customHeight="1" x14ac:dyDescent="0.25">
      <c r="A2054" s="175">
        <v>2050</v>
      </c>
      <c r="B2054" s="176" t="s">
        <v>8105</v>
      </c>
      <c r="C2054" s="176" t="s">
        <v>8151</v>
      </c>
      <c r="D2054" s="176" t="s">
        <v>8152</v>
      </c>
      <c r="E2054" s="176" t="s">
        <v>8153</v>
      </c>
      <c r="F2054" s="176" t="s">
        <v>8151</v>
      </c>
      <c r="G2054" s="177"/>
      <c r="H2054" s="177"/>
      <c r="I2054" s="176" t="s">
        <v>8137</v>
      </c>
      <c r="J2054" s="178">
        <v>32.67326732673267</v>
      </c>
      <c r="K2054" s="55">
        <v>12</v>
      </c>
      <c r="L2054" s="176" t="s">
        <v>8138</v>
      </c>
      <c r="M2054" s="176" t="s">
        <v>3186</v>
      </c>
      <c r="N2054" s="176" t="s">
        <v>3173</v>
      </c>
      <c r="O2054" s="56">
        <v>1</v>
      </c>
      <c r="P2054" s="176" t="s">
        <v>8139</v>
      </c>
    </row>
    <row r="2055" spans="1:16" ht="20.100000000000001" customHeight="1" x14ac:dyDescent="0.25">
      <c r="A2055" s="175">
        <v>2051</v>
      </c>
      <c r="B2055" s="176" t="s">
        <v>8105</v>
      </c>
      <c r="C2055" s="176" t="s">
        <v>8151</v>
      </c>
      <c r="D2055" s="176" t="s">
        <v>8152</v>
      </c>
      <c r="E2055" s="176" t="s">
        <v>8153</v>
      </c>
      <c r="F2055" s="176" t="s">
        <v>8151</v>
      </c>
      <c r="G2055" s="177"/>
      <c r="H2055" s="177"/>
      <c r="I2055" s="176" t="s">
        <v>8137</v>
      </c>
      <c r="J2055" s="178">
        <v>28.712871287128714</v>
      </c>
      <c r="K2055" s="55">
        <v>12</v>
      </c>
      <c r="L2055" s="176" t="s">
        <v>8138</v>
      </c>
      <c r="M2055" s="176" t="s">
        <v>3186</v>
      </c>
      <c r="N2055" s="176" t="s">
        <v>3173</v>
      </c>
      <c r="O2055" s="56">
        <v>1</v>
      </c>
      <c r="P2055" s="176" t="s">
        <v>8139</v>
      </c>
    </row>
    <row r="2056" spans="1:16" ht="20.100000000000001" customHeight="1" x14ac:dyDescent="0.25">
      <c r="A2056" s="175">
        <v>2052</v>
      </c>
      <c r="B2056" s="176" t="s">
        <v>8105</v>
      </c>
      <c r="C2056" s="176" t="s">
        <v>8151</v>
      </c>
      <c r="D2056" s="176" t="s">
        <v>8152</v>
      </c>
      <c r="E2056" s="176" t="s">
        <v>8153</v>
      </c>
      <c r="F2056" s="176" t="s">
        <v>8151</v>
      </c>
      <c r="G2056" s="177"/>
      <c r="H2056" s="177"/>
      <c r="I2056" s="176" t="s">
        <v>8142</v>
      </c>
      <c r="J2056" s="178">
        <v>28.712871287128714</v>
      </c>
      <c r="K2056" s="55">
        <v>8</v>
      </c>
      <c r="L2056" s="176" t="s">
        <v>8138</v>
      </c>
      <c r="M2056" s="176" t="s">
        <v>3186</v>
      </c>
      <c r="N2056" s="179" t="s">
        <v>3172</v>
      </c>
      <c r="O2056" s="56">
        <v>1</v>
      </c>
      <c r="P2056" s="176" t="s">
        <v>8139</v>
      </c>
    </row>
    <row r="2057" spans="1:16" ht="20.100000000000001" customHeight="1" x14ac:dyDescent="0.25">
      <c r="A2057" s="175">
        <v>2053</v>
      </c>
      <c r="B2057" s="176" t="s">
        <v>8105</v>
      </c>
      <c r="C2057" s="176" t="s">
        <v>8151</v>
      </c>
      <c r="D2057" s="176" t="s">
        <v>8152</v>
      </c>
      <c r="E2057" s="176" t="s">
        <v>8153</v>
      </c>
      <c r="F2057" s="176" t="s">
        <v>8151</v>
      </c>
      <c r="G2057" s="177"/>
      <c r="H2057" s="177"/>
      <c r="I2057" s="176" t="s">
        <v>8142</v>
      </c>
      <c r="J2057" s="178">
        <v>32.67326732673267</v>
      </c>
      <c r="K2057" s="55">
        <v>8</v>
      </c>
      <c r="L2057" s="176" t="s">
        <v>8138</v>
      </c>
      <c r="M2057" s="176" t="s">
        <v>3186</v>
      </c>
      <c r="N2057" s="179" t="s">
        <v>3172</v>
      </c>
      <c r="O2057" s="56">
        <v>1</v>
      </c>
      <c r="P2057" s="176" t="s">
        <v>8139</v>
      </c>
    </row>
    <row r="2058" spans="1:16" ht="20.100000000000001" customHeight="1" x14ac:dyDescent="0.25">
      <c r="A2058" s="175">
        <v>2054</v>
      </c>
      <c r="B2058" s="176" t="s">
        <v>8105</v>
      </c>
      <c r="C2058" s="176" t="s">
        <v>8151</v>
      </c>
      <c r="D2058" s="176" t="s">
        <v>8152</v>
      </c>
      <c r="E2058" s="176" t="s">
        <v>8153</v>
      </c>
      <c r="F2058" s="176" t="s">
        <v>8151</v>
      </c>
      <c r="G2058" s="177"/>
      <c r="H2058" s="177"/>
      <c r="I2058" s="176" t="s">
        <v>8142</v>
      </c>
      <c r="J2058" s="178">
        <v>16.831683168316832</v>
      </c>
      <c r="K2058" s="55">
        <v>8</v>
      </c>
      <c r="L2058" s="176" t="s">
        <v>8138</v>
      </c>
      <c r="M2058" s="176" t="s">
        <v>3186</v>
      </c>
      <c r="N2058" s="179" t="s">
        <v>3172</v>
      </c>
      <c r="O2058" s="56">
        <v>1</v>
      </c>
      <c r="P2058" s="176" t="s">
        <v>8139</v>
      </c>
    </row>
    <row r="2059" spans="1:16" ht="20.100000000000001" customHeight="1" x14ac:dyDescent="0.25">
      <c r="A2059" s="175">
        <v>2055</v>
      </c>
      <c r="B2059" s="176" t="s">
        <v>8105</v>
      </c>
      <c r="C2059" s="176" t="s">
        <v>8151</v>
      </c>
      <c r="D2059" s="176" t="s">
        <v>8152</v>
      </c>
      <c r="E2059" s="176" t="s">
        <v>8153</v>
      </c>
      <c r="F2059" s="176" t="s">
        <v>8151</v>
      </c>
      <c r="G2059" s="177"/>
      <c r="H2059" s="177"/>
      <c r="I2059" s="176" t="s">
        <v>8142</v>
      </c>
      <c r="J2059" s="178">
        <v>32.67326732673267</v>
      </c>
      <c r="K2059" s="55">
        <v>8</v>
      </c>
      <c r="L2059" s="176" t="s">
        <v>8138</v>
      </c>
      <c r="M2059" s="176" t="s">
        <v>3186</v>
      </c>
      <c r="N2059" s="179" t="s">
        <v>3172</v>
      </c>
      <c r="O2059" s="56">
        <v>1</v>
      </c>
      <c r="P2059" s="176" t="s">
        <v>8139</v>
      </c>
    </row>
    <row r="2060" spans="1:16" ht="20.100000000000001" customHeight="1" x14ac:dyDescent="0.25">
      <c r="A2060" s="175">
        <v>2056</v>
      </c>
      <c r="B2060" s="176" t="s">
        <v>8105</v>
      </c>
      <c r="C2060" s="176" t="s">
        <v>8151</v>
      </c>
      <c r="D2060" s="176" t="s">
        <v>8152</v>
      </c>
      <c r="E2060" s="176" t="s">
        <v>8153</v>
      </c>
      <c r="F2060" s="176" t="s">
        <v>8151</v>
      </c>
      <c r="G2060" s="177"/>
      <c r="H2060" s="177"/>
      <c r="I2060" s="176" t="s">
        <v>8142</v>
      </c>
      <c r="J2060" s="178">
        <v>29.702970297029704</v>
      </c>
      <c r="K2060" s="55">
        <v>8</v>
      </c>
      <c r="L2060" s="176" t="s">
        <v>8138</v>
      </c>
      <c r="M2060" s="176" t="s">
        <v>3186</v>
      </c>
      <c r="N2060" s="179" t="s">
        <v>3172</v>
      </c>
      <c r="O2060" s="56">
        <v>1</v>
      </c>
      <c r="P2060" s="176" t="s">
        <v>8139</v>
      </c>
    </row>
    <row r="2061" spans="1:16" ht="20.100000000000001" customHeight="1" x14ac:dyDescent="0.25">
      <c r="A2061" s="175">
        <v>2057</v>
      </c>
      <c r="B2061" s="176" t="s">
        <v>8105</v>
      </c>
      <c r="C2061" s="176" t="s">
        <v>8151</v>
      </c>
      <c r="D2061" s="176" t="s">
        <v>8152</v>
      </c>
      <c r="E2061" s="176" t="s">
        <v>8153</v>
      </c>
      <c r="F2061" s="176" t="s">
        <v>8151</v>
      </c>
      <c r="G2061" s="177"/>
      <c r="H2061" s="177"/>
      <c r="I2061" s="176" t="s">
        <v>8142</v>
      </c>
      <c r="J2061" s="178">
        <v>24.752475247524753</v>
      </c>
      <c r="K2061" s="55">
        <v>8</v>
      </c>
      <c r="L2061" s="176" t="s">
        <v>8138</v>
      </c>
      <c r="M2061" s="176" t="s">
        <v>3186</v>
      </c>
      <c r="N2061" s="179" t="s">
        <v>3172</v>
      </c>
      <c r="O2061" s="56">
        <v>2</v>
      </c>
      <c r="P2061" s="176" t="s">
        <v>8139</v>
      </c>
    </row>
    <row r="2062" spans="1:16" ht="20.100000000000001" customHeight="1" x14ac:dyDescent="0.25">
      <c r="A2062" s="175">
        <v>2058</v>
      </c>
      <c r="B2062" s="176" t="s">
        <v>8105</v>
      </c>
      <c r="C2062" s="176" t="s">
        <v>8151</v>
      </c>
      <c r="D2062" s="176" t="s">
        <v>8152</v>
      </c>
      <c r="E2062" s="176" t="s">
        <v>8153</v>
      </c>
      <c r="F2062" s="176" t="s">
        <v>8151</v>
      </c>
      <c r="G2062" s="177"/>
      <c r="H2062" s="177"/>
      <c r="I2062" s="176" t="s">
        <v>8142</v>
      </c>
      <c r="J2062" s="178">
        <v>37.623762376237622</v>
      </c>
      <c r="K2062" s="55">
        <v>8</v>
      </c>
      <c r="L2062" s="176" t="s">
        <v>8138</v>
      </c>
      <c r="M2062" s="176" t="s">
        <v>3186</v>
      </c>
      <c r="N2062" s="179" t="s">
        <v>3172</v>
      </c>
      <c r="O2062" s="56">
        <v>1</v>
      </c>
      <c r="P2062" s="176" t="s">
        <v>8139</v>
      </c>
    </row>
    <row r="2063" spans="1:16" ht="20.100000000000001" customHeight="1" x14ac:dyDescent="0.25">
      <c r="A2063" s="175">
        <v>2059</v>
      </c>
      <c r="B2063" s="176" t="s">
        <v>8105</v>
      </c>
      <c r="C2063" s="176" t="s">
        <v>8151</v>
      </c>
      <c r="D2063" s="176" t="s">
        <v>8152</v>
      </c>
      <c r="E2063" s="176" t="s">
        <v>8153</v>
      </c>
      <c r="F2063" s="176" t="s">
        <v>8151</v>
      </c>
      <c r="G2063" s="177"/>
      <c r="H2063" s="177"/>
      <c r="I2063" s="176" t="s">
        <v>8142</v>
      </c>
      <c r="J2063" s="178">
        <v>40.594059405940591</v>
      </c>
      <c r="K2063" s="55">
        <v>8</v>
      </c>
      <c r="L2063" s="176" t="s">
        <v>8138</v>
      </c>
      <c r="M2063" s="176" t="s">
        <v>3186</v>
      </c>
      <c r="N2063" s="179" t="s">
        <v>3172</v>
      </c>
      <c r="O2063" s="56">
        <v>1</v>
      </c>
      <c r="P2063" s="176" t="s">
        <v>8139</v>
      </c>
    </row>
    <row r="2064" spans="1:16" ht="20.100000000000001" customHeight="1" x14ac:dyDescent="0.25">
      <c r="A2064" s="175">
        <v>2060</v>
      </c>
      <c r="B2064" s="176" t="s">
        <v>8105</v>
      </c>
      <c r="C2064" s="176" t="s">
        <v>8151</v>
      </c>
      <c r="D2064" s="176" t="s">
        <v>8152</v>
      </c>
      <c r="E2064" s="176" t="s">
        <v>8153</v>
      </c>
      <c r="F2064" s="176" t="s">
        <v>8151</v>
      </c>
      <c r="G2064" s="177"/>
      <c r="H2064" s="177"/>
      <c r="I2064" s="176" t="s">
        <v>8137</v>
      </c>
      <c r="J2064" s="178">
        <v>43.564356435643568</v>
      </c>
      <c r="K2064" s="55">
        <v>12</v>
      </c>
      <c r="L2064" s="176" t="s">
        <v>8138</v>
      </c>
      <c r="M2064" s="176" t="s">
        <v>3186</v>
      </c>
      <c r="N2064" s="176" t="s">
        <v>3173</v>
      </c>
      <c r="O2064" s="56">
        <v>1</v>
      </c>
      <c r="P2064" s="176" t="s">
        <v>8139</v>
      </c>
    </row>
    <row r="2065" spans="1:16" ht="20.100000000000001" customHeight="1" x14ac:dyDescent="0.25">
      <c r="A2065" s="175">
        <v>2061</v>
      </c>
      <c r="B2065" s="176" t="s">
        <v>8105</v>
      </c>
      <c r="C2065" s="176" t="s">
        <v>8151</v>
      </c>
      <c r="D2065" s="176" t="s">
        <v>8152</v>
      </c>
      <c r="E2065" s="176" t="s">
        <v>8153</v>
      </c>
      <c r="F2065" s="176" t="s">
        <v>8151</v>
      </c>
      <c r="G2065" s="177"/>
      <c r="H2065" s="177"/>
      <c r="I2065" s="176" t="s">
        <v>8142</v>
      </c>
      <c r="J2065" s="178">
        <v>28.712871287128714</v>
      </c>
      <c r="K2065" s="55">
        <v>9</v>
      </c>
      <c r="L2065" s="176" t="s">
        <v>8138</v>
      </c>
      <c r="M2065" s="176" t="s">
        <v>3186</v>
      </c>
      <c r="N2065" s="180" t="s">
        <v>3168</v>
      </c>
      <c r="O2065" s="56">
        <v>2</v>
      </c>
      <c r="P2065" s="176" t="s">
        <v>8139</v>
      </c>
    </row>
    <row r="2066" spans="1:16" ht="20.100000000000001" customHeight="1" x14ac:dyDescent="0.25">
      <c r="A2066" s="175">
        <v>2062</v>
      </c>
      <c r="B2066" s="176" t="s">
        <v>8105</v>
      </c>
      <c r="C2066" s="176" t="s">
        <v>8151</v>
      </c>
      <c r="D2066" s="176" t="s">
        <v>8152</v>
      </c>
      <c r="E2066" s="176" t="s">
        <v>8153</v>
      </c>
      <c r="F2066" s="176" t="s">
        <v>8151</v>
      </c>
      <c r="G2066" s="177"/>
      <c r="H2066" s="177"/>
      <c r="I2066" s="176" t="s">
        <v>8137</v>
      </c>
      <c r="J2066" s="178">
        <v>29.702970297029704</v>
      </c>
      <c r="K2066" s="55">
        <v>12</v>
      </c>
      <c r="L2066" s="176" t="s">
        <v>8138</v>
      </c>
      <c r="M2066" s="176" t="s">
        <v>3186</v>
      </c>
      <c r="N2066" s="176" t="s">
        <v>3173</v>
      </c>
      <c r="O2066" s="56">
        <v>1</v>
      </c>
      <c r="P2066" s="176" t="s">
        <v>8139</v>
      </c>
    </row>
    <row r="2067" spans="1:16" ht="20.100000000000001" customHeight="1" x14ac:dyDescent="0.25">
      <c r="A2067" s="175">
        <v>2063</v>
      </c>
      <c r="B2067" s="176" t="s">
        <v>8105</v>
      </c>
      <c r="C2067" s="176" t="s">
        <v>8151</v>
      </c>
      <c r="D2067" s="176" t="s">
        <v>8152</v>
      </c>
      <c r="E2067" s="176" t="s">
        <v>8153</v>
      </c>
      <c r="F2067" s="176" t="s">
        <v>8151</v>
      </c>
      <c r="G2067" s="177"/>
      <c r="H2067" s="177"/>
      <c r="I2067" s="176" t="s">
        <v>8142</v>
      </c>
      <c r="J2067" s="178">
        <v>36.633663366336634</v>
      </c>
      <c r="K2067" s="55">
        <v>9</v>
      </c>
      <c r="L2067" s="176" t="s">
        <v>8138</v>
      </c>
      <c r="M2067" s="176" t="s">
        <v>3186</v>
      </c>
      <c r="N2067" s="180" t="s">
        <v>3168</v>
      </c>
      <c r="O2067" s="56">
        <v>1</v>
      </c>
      <c r="P2067" s="176" t="s">
        <v>8139</v>
      </c>
    </row>
    <row r="2068" spans="1:16" ht="20.100000000000001" customHeight="1" x14ac:dyDescent="0.25">
      <c r="A2068" s="175">
        <v>2064</v>
      </c>
      <c r="B2068" s="176" t="s">
        <v>8105</v>
      </c>
      <c r="C2068" s="176" t="s">
        <v>8151</v>
      </c>
      <c r="D2068" s="176" t="s">
        <v>8152</v>
      </c>
      <c r="E2068" s="176" t="s">
        <v>8153</v>
      </c>
      <c r="F2068" s="176" t="s">
        <v>8151</v>
      </c>
      <c r="G2068" s="177"/>
      <c r="H2068" s="177"/>
      <c r="I2068" s="176" t="s">
        <v>8137</v>
      </c>
      <c r="J2068" s="178">
        <v>40.594059405940591</v>
      </c>
      <c r="K2068" s="55">
        <v>12</v>
      </c>
      <c r="L2068" s="176" t="s">
        <v>8138</v>
      </c>
      <c r="M2068" s="176" t="s">
        <v>3186</v>
      </c>
      <c r="N2068" s="176" t="s">
        <v>3173</v>
      </c>
      <c r="O2068" s="56">
        <v>1</v>
      </c>
      <c r="P2068" s="176" t="s">
        <v>8139</v>
      </c>
    </row>
    <row r="2069" spans="1:16" ht="20.100000000000001" customHeight="1" x14ac:dyDescent="0.25">
      <c r="A2069" s="175">
        <v>2065</v>
      </c>
      <c r="B2069" s="176" t="s">
        <v>8105</v>
      </c>
      <c r="C2069" s="176" t="s">
        <v>8151</v>
      </c>
      <c r="D2069" s="176" t="s">
        <v>8152</v>
      </c>
      <c r="E2069" s="176" t="s">
        <v>8153</v>
      </c>
      <c r="F2069" s="176" t="s">
        <v>8151</v>
      </c>
      <c r="G2069" s="177"/>
      <c r="H2069" s="177"/>
      <c r="I2069" s="176" t="s">
        <v>8142</v>
      </c>
      <c r="J2069" s="178">
        <v>31.683168316831683</v>
      </c>
      <c r="K2069" s="55">
        <v>9</v>
      </c>
      <c r="L2069" s="176" t="s">
        <v>8138</v>
      </c>
      <c r="M2069" s="176" t="s">
        <v>3186</v>
      </c>
      <c r="N2069" s="180" t="s">
        <v>3168</v>
      </c>
      <c r="O2069" s="56">
        <v>1</v>
      </c>
      <c r="P2069" s="176" t="s">
        <v>8139</v>
      </c>
    </row>
    <row r="2070" spans="1:16" ht="20.100000000000001" customHeight="1" x14ac:dyDescent="0.25">
      <c r="A2070" s="175">
        <v>2066</v>
      </c>
      <c r="B2070" s="176" t="s">
        <v>8105</v>
      </c>
      <c r="C2070" s="176" t="s">
        <v>8151</v>
      </c>
      <c r="D2070" s="176" t="s">
        <v>8152</v>
      </c>
      <c r="E2070" s="176" t="s">
        <v>8153</v>
      </c>
      <c r="F2070" s="176" t="s">
        <v>8151</v>
      </c>
      <c r="G2070" s="177"/>
      <c r="H2070" s="177"/>
      <c r="I2070" s="176" t="s">
        <v>8137</v>
      </c>
      <c r="J2070" s="178">
        <v>35.643564356435647</v>
      </c>
      <c r="K2070" s="55">
        <v>12</v>
      </c>
      <c r="L2070" s="176" t="s">
        <v>8138</v>
      </c>
      <c r="M2070" s="176" t="s">
        <v>3186</v>
      </c>
      <c r="N2070" s="176" t="s">
        <v>3173</v>
      </c>
      <c r="O2070" s="56">
        <v>1</v>
      </c>
      <c r="P2070" s="176" t="s">
        <v>8139</v>
      </c>
    </row>
    <row r="2071" spans="1:16" ht="20.100000000000001" customHeight="1" x14ac:dyDescent="0.25">
      <c r="A2071" s="175">
        <v>2067</v>
      </c>
      <c r="B2071" s="176" t="s">
        <v>8105</v>
      </c>
      <c r="C2071" s="176" t="s">
        <v>8151</v>
      </c>
      <c r="D2071" s="176" t="s">
        <v>8152</v>
      </c>
      <c r="E2071" s="176" t="s">
        <v>8153</v>
      </c>
      <c r="F2071" s="176" t="s">
        <v>8151</v>
      </c>
      <c r="G2071" s="177"/>
      <c r="H2071" s="177"/>
      <c r="I2071" s="176" t="s">
        <v>8142</v>
      </c>
      <c r="J2071" s="178">
        <v>34.653465346534652</v>
      </c>
      <c r="K2071" s="55">
        <v>9</v>
      </c>
      <c r="L2071" s="176" t="s">
        <v>8138</v>
      </c>
      <c r="M2071" s="176" t="s">
        <v>3186</v>
      </c>
      <c r="N2071" s="180" t="s">
        <v>3168</v>
      </c>
      <c r="O2071" s="56">
        <v>1</v>
      </c>
      <c r="P2071" s="176" t="s">
        <v>8139</v>
      </c>
    </row>
    <row r="2072" spans="1:16" ht="20.100000000000001" customHeight="1" x14ac:dyDescent="0.25">
      <c r="A2072" s="175">
        <v>2068</v>
      </c>
      <c r="B2072" s="176" t="s">
        <v>8105</v>
      </c>
      <c r="C2072" s="176" t="s">
        <v>8151</v>
      </c>
      <c r="D2072" s="176" t="s">
        <v>8152</v>
      </c>
      <c r="E2072" s="176" t="s">
        <v>8153</v>
      </c>
      <c r="F2072" s="176" t="s">
        <v>8151</v>
      </c>
      <c r="G2072" s="177"/>
      <c r="H2072" s="177"/>
      <c r="I2072" s="176" t="s">
        <v>8137</v>
      </c>
      <c r="J2072" s="178">
        <v>27.722772277227723</v>
      </c>
      <c r="K2072" s="55">
        <v>12</v>
      </c>
      <c r="L2072" s="176" t="s">
        <v>8138</v>
      </c>
      <c r="M2072" s="176" t="s">
        <v>3186</v>
      </c>
      <c r="N2072" s="176" t="s">
        <v>3173</v>
      </c>
      <c r="O2072" s="56">
        <v>1</v>
      </c>
      <c r="P2072" s="176" t="s">
        <v>8139</v>
      </c>
    </row>
    <row r="2073" spans="1:16" ht="20.100000000000001" customHeight="1" x14ac:dyDescent="0.25">
      <c r="A2073" s="175">
        <v>2069</v>
      </c>
      <c r="B2073" s="176" t="s">
        <v>8105</v>
      </c>
      <c r="C2073" s="176" t="s">
        <v>8151</v>
      </c>
      <c r="D2073" s="176" t="s">
        <v>8152</v>
      </c>
      <c r="E2073" s="176" t="s">
        <v>8153</v>
      </c>
      <c r="F2073" s="176" t="s">
        <v>8151</v>
      </c>
      <c r="G2073" s="177"/>
      <c r="H2073" s="177"/>
      <c r="I2073" s="176" t="s">
        <v>8137</v>
      </c>
      <c r="J2073" s="178">
        <v>31.683168316831683</v>
      </c>
      <c r="K2073" s="55">
        <v>13</v>
      </c>
      <c r="L2073" s="176" t="s">
        <v>8138</v>
      </c>
      <c r="M2073" s="176" t="s">
        <v>3186</v>
      </c>
      <c r="N2073" s="176" t="s">
        <v>3160</v>
      </c>
      <c r="O2073" s="56">
        <v>1</v>
      </c>
      <c r="P2073" s="176" t="s">
        <v>8139</v>
      </c>
    </row>
    <row r="2074" spans="1:16" ht="20.100000000000001" customHeight="1" x14ac:dyDescent="0.25">
      <c r="A2074" s="175">
        <v>2070</v>
      </c>
      <c r="B2074" s="176" t="s">
        <v>8105</v>
      </c>
      <c r="C2074" s="176" t="s">
        <v>8151</v>
      </c>
      <c r="D2074" s="176" t="s">
        <v>8152</v>
      </c>
      <c r="E2074" s="176" t="s">
        <v>8153</v>
      </c>
      <c r="F2074" s="176" t="s">
        <v>8151</v>
      </c>
      <c r="G2074" s="177"/>
      <c r="H2074" s="177"/>
      <c r="I2074" s="176" t="s">
        <v>8142</v>
      </c>
      <c r="J2074" s="178">
        <v>24.752475247524753</v>
      </c>
      <c r="K2074" s="55">
        <v>9</v>
      </c>
      <c r="L2074" s="176" t="s">
        <v>8138</v>
      </c>
      <c r="M2074" s="176" t="s">
        <v>3186</v>
      </c>
      <c r="N2074" s="180" t="s">
        <v>3168</v>
      </c>
      <c r="O2074" s="56">
        <v>1</v>
      </c>
      <c r="P2074" s="176" t="s">
        <v>8139</v>
      </c>
    </row>
    <row r="2075" spans="1:16" ht="20.100000000000001" customHeight="1" x14ac:dyDescent="0.25">
      <c r="A2075" s="175">
        <v>2071</v>
      </c>
      <c r="B2075" s="176" t="s">
        <v>8105</v>
      </c>
      <c r="C2075" s="176" t="s">
        <v>8151</v>
      </c>
      <c r="D2075" s="176" t="s">
        <v>8152</v>
      </c>
      <c r="E2075" s="176" t="s">
        <v>8153</v>
      </c>
      <c r="F2075" s="176" t="s">
        <v>8151</v>
      </c>
      <c r="G2075" s="177"/>
      <c r="H2075" s="177"/>
      <c r="I2075" s="176" t="s">
        <v>8137</v>
      </c>
      <c r="J2075" s="178">
        <v>32.67326732673267</v>
      </c>
      <c r="K2075" s="55">
        <v>13</v>
      </c>
      <c r="L2075" s="176" t="s">
        <v>8138</v>
      </c>
      <c r="M2075" s="176" t="s">
        <v>3186</v>
      </c>
      <c r="N2075" s="176" t="s">
        <v>3160</v>
      </c>
      <c r="O2075" s="56">
        <v>1</v>
      </c>
      <c r="P2075" s="176" t="s">
        <v>8139</v>
      </c>
    </row>
    <row r="2076" spans="1:16" ht="20.100000000000001" customHeight="1" x14ac:dyDescent="0.25">
      <c r="A2076" s="175">
        <v>2072</v>
      </c>
      <c r="B2076" s="176" t="s">
        <v>8105</v>
      </c>
      <c r="C2076" s="176" t="s">
        <v>8151</v>
      </c>
      <c r="D2076" s="176" t="s">
        <v>8152</v>
      </c>
      <c r="E2076" s="176" t="s">
        <v>8153</v>
      </c>
      <c r="F2076" s="176" t="s">
        <v>8151</v>
      </c>
      <c r="G2076" s="177"/>
      <c r="H2076" s="177"/>
      <c r="I2076" s="176" t="s">
        <v>8142</v>
      </c>
      <c r="J2076" s="178">
        <v>23.762376237623762</v>
      </c>
      <c r="K2076" s="55">
        <v>9</v>
      </c>
      <c r="L2076" s="176" t="s">
        <v>8138</v>
      </c>
      <c r="M2076" s="176" t="s">
        <v>3186</v>
      </c>
      <c r="N2076" s="180" t="s">
        <v>3168</v>
      </c>
      <c r="O2076" s="56">
        <v>1</v>
      </c>
      <c r="P2076" s="176" t="s">
        <v>8139</v>
      </c>
    </row>
    <row r="2077" spans="1:16" ht="20.100000000000001" customHeight="1" x14ac:dyDescent="0.25">
      <c r="A2077" s="175">
        <v>2073</v>
      </c>
      <c r="B2077" s="176" t="s">
        <v>8105</v>
      </c>
      <c r="C2077" s="176" t="s">
        <v>8151</v>
      </c>
      <c r="D2077" s="176" t="s">
        <v>8152</v>
      </c>
      <c r="E2077" s="176" t="s">
        <v>8153</v>
      </c>
      <c r="F2077" s="176" t="s">
        <v>8151</v>
      </c>
      <c r="G2077" s="177"/>
      <c r="H2077" s="177"/>
      <c r="I2077" s="176" t="s">
        <v>8137</v>
      </c>
      <c r="J2077" s="178">
        <v>33.663366336633665</v>
      </c>
      <c r="K2077" s="55">
        <v>13</v>
      </c>
      <c r="L2077" s="176" t="s">
        <v>8138</v>
      </c>
      <c r="M2077" s="176" t="s">
        <v>3186</v>
      </c>
      <c r="N2077" s="176" t="s">
        <v>3160</v>
      </c>
      <c r="O2077" s="56">
        <v>1</v>
      </c>
      <c r="P2077" s="176" t="s">
        <v>8139</v>
      </c>
    </row>
    <row r="2078" spans="1:16" ht="20.100000000000001" customHeight="1" x14ac:dyDescent="0.25">
      <c r="A2078" s="175">
        <v>2074</v>
      </c>
      <c r="B2078" s="176" t="s">
        <v>8105</v>
      </c>
      <c r="C2078" s="176" t="s">
        <v>8151</v>
      </c>
      <c r="D2078" s="176" t="s">
        <v>8152</v>
      </c>
      <c r="E2078" s="176" t="s">
        <v>8153</v>
      </c>
      <c r="F2078" s="176" t="s">
        <v>8151</v>
      </c>
      <c r="G2078" s="177"/>
      <c r="H2078" s="177"/>
      <c r="I2078" s="176" t="s">
        <v>8142</v>
      </c>
      <c r="J2078" s="178">
        <v>23.762376237623762</v>
      </c>
      <c r="K2078" s="55">
        <v>9</v>
      </c>
      <c r="L2078" s="176" t="s">
        <v>8138</v>
      </c>
      <c r="M2078" s="176" t="s">
        <v>3186</v>
      </c>
      <c r="N2078" s="180" t="s">
        <v>3168</v>
      </c>
      <c r="O2078" s="56">
        <v>1</v>
      </c>
      <c r="P2078" s="176" t="s">
        <v>8139</v>
      </c>
    </row>
    <row r="2079" spans="1:16" ht="20.100000000000001" customHeight="1" x14ac:dyDescent="0.25">
      <c r="A2079" s="175">
        <v>2075</v>
      </c>
      <c r="B2079" s="176" t="s">
        <v>8105</v>
      </c>
      <c r="C2079" s="176" t="s">
        <v>8151</v>
      </c>
      <c r="D2079" s="176" t="s">
        <v>8152</v>
      </c>
      <c r="E2079" s="176" t="s">
        <v>8153</v>
      </c>
      <c r="F2079" s="176" t="s">
        <v>8151</v>
      </c>
      <c r="G2079" s="177"/>
      <c r="H2079" s="177"/>
      <c r="I2079" s="176" t="s">
        <v>8137</v>
      </c>
      <c r="J2079" s="178">
        <v>35.643564356435647</v>
      </c>
      <c r="K2079" s="55">
        <v>13</v>
      </c>
      <c r="L2079" s="176" t="s">
        <v>8138</v>
      </c>
      <c r="M2079" s="176" t="s">
        <v>3186</v>
      </c>
      <c r="N2079" s="176" t="s">
        <v>3160</v>
      </c>
      <c r="O2079" s="56">
        <v>1</v>
      </c>
      <c r="P2079" s="176" t="s">
        <v>8139</v>
      </c>
    </row>
    <row r="2080" spans="1:16" ht="20.100000000000001" customHeight="1" x14ac:dyDescent="0.25">
      <c r="A2080" s="175">
        <v>2076</v>
      </c>
      <c r="B2080" s="176" t="s">
        <v>8105</v>
      </c>
      <c r="C2080" s="176" t="s">
        <v>8151</v>
      </c>
      <c r="D2080" s="176" t="s">
        <v>8152</v>
      </c>
      <c r="E2080" s="176" t="s">
        <v>8153</v>
      </c>
      <c r="F2080" s="176" t="s">
        <v>8151</v>
      </c>
      <c r="G2080" s="177"/>
      <c r="H2080" s="177"/>
      <c r="I2080" s="176" t="s">
        <v>8142</v>
      </c>
      <c r="J2080" s="178">
        <v>31.683168316831683</v>
      </c>
      <c r="K2080" s="55">
        <v>9</v>
      </c>
      <c r="L2080" s="176" t="s">
        <v>8138</v>
      </c>
      <c r="M2080" s="176" t="s">
        <v>3186</v>
      </c>
      <c r="N2080" s="180" t="s">
        <v>3168</v>
      </c>
      <c r="O2080" s="56">
        <v>1</v>
      </c>
      <c r="P2080" s="176" t="s">
        <v>8139</v>
      </c>
    </row>
    <row r="2081" spans="1:16" ht="20.100000000000001" customHeight="1" x14ac:dyDescent="0.25">
      <c r="A2081" s="175">
        <v>2077</v>
      </c>
      <c r="B2081" s="176" t="s">
        <v>8105</v>
      </c>
      <c r="C2081" s="176" t="s">
        <v>8151</v>
      </c>
      <c r="D2081" s="176" t="s">
        <v>8152</v>
      </c>
      <c r="E2081" s="176" t="s">
        <v>8153</v>
      </c>
      <c r="F2081" s="176" t="s">
        <v>8151</v>
      </c>
      <c r="G2081" s="177"/>
      <c r="H2081" s="177"/>
      <c r="I2081" s="176" t="s">
        <v>8137</v>
      </c>
      <c r="J2081" s="178">
        <v>28.712871287128714</v>
      </c>
      <c r="K2081" s="55">
        <v>13</v>
      </c>
      <c r="L2081" s="176" t="s">
        <v>8138</v>
      </c>
      <c r="M2081" s="176" t="s">
        <v>3186</v>
      </c>
      <c r="N2081" s="176" t="s">
        <v>3160</v>
      </c>
      <c r="O2081" s="56">
        <v>1</v>
      </c>
      <c r="P2081" s="176" t="s">
        <v>8139</v>
      </c>
    </row>
    <row r="2082" spans="1:16" ht="20.100000000000001" customHeight="1" x14ac:dyDescent="0.25">
      <c r="A2082" s="175">
        <v>2078</v>
      </c>
      <c r="B2082" s="176" t="s">
        <v>8105</v>
      </c>
      <c r="C2082" s="176" t="s">
        <v>8151</v>
      </c>
      <c r="D2082" s="176" t="s">
        <v>8152</v>
      </c>
      <c r="E2082" s="176" t="s">
        <v>8153</v>
      </c>
      <c r="F2082" s="176" t="s">
        <v>8151</v>
      </c>
      <c r="G2082" s="177"/>
      <c r="H2082" s="177"/>
      <c r="I2082" s="176" t="s">
        <v>8142</v>
      </c>
      <c r="J2082" s="178">
        <v>28.712871287128714</v>
      </c>
      <c r="K2082" s="55">
        <v>8</v>
      </c>
      <c r="L2082" s="176" t="s">
        <v>8138</v>
      </c>
      <c r="M2082" s="176" t="s">
        <v>3186</v>
      </c>
      <c r="N2082" s="179" t="s">
        <v>3172</v>
      </c>
      <c r="O2082" s="56">
        <v>1</v>
      </c>
      <c r="P2082" s="176" t="s">
        <v>8139</v>
      </c>
    </row>
    <row r="2083" spans="1:16" ht="20.100000000000001" customHeight="1" x14ac:dyDescent="0.25">
      <c r="A2083" s="175">
        <v>2079</v>
      </c>
      <c r="B2083" s="176" t="s">
        <v>8105</v>
      </c>
      <c r="C2083" s="176" t="s">
        <v>8151</v>
      </c>
      <c r="D2083" s="176" t="s">
        <v>8152</v>
      </c>
      <c r="E2083" s="176" t="s">
        <v>8153</v>
      </c>
      <c r="F2083" s="176" t="s">
        <v>8151</v>
      </c>
      <c r="G2083" s="177"/>
      <c r="H2083" s="177"/>
      <c r="I2083" s="176" t="s">
        <v>8137</v>
      </c>
      <c r="J2083" s="178">
        <v>35.643564356435647</v>
      </c>
      <c r="K2083" s="55">
        <v>13</v>
      </c>
      <c r="L2083" s="176" t="s">
        <v>8138</v>
      </c>
      <c r="M2083" s="176" t="s">
        <v>3186</v>
      </c>
      <c r="N2083" s="176" t="s">
        <v>3160</v>
      </c>
      <c r="O2083" s="56">
        <v>1</v>
      </c>
      <c r="P2083" s="176" t="s">
        <v>8139</v>
      </c>
    </row>
    <row r="2084" spans="1:16" ht="20.100000000000001" customHeight="1" x14ac:dyDescent="0.25">
      <c r="A2084" s="175">
        <v>2080</v>
      </c>
      <c r="B2084" s="176" t="s">
        <v>8105</v>
      </c>
      <c r="C2084" s="176" t="s">
        <v>8151</v>
      </c>
      <c r="D2084" s="176" t="s">
        <v>8152</v>
      </c>
      <c r="E2084" s="176" t="s">
        <v>8153</v>
      </c>
      <c r="F2084" s="176" t="s">
        <v>8151</v>
      </c>
      <c r="G2084" s="177"/>
      <c r="H2084" s="177"/>
      <c r="I2084" s="176" t="s">
        <v>8142</v>
      </c>
      <c r="J2084" s="178">
        <v>23.762376237623762</v>
      </c>
      <c r="K2084" s="55">
        <v>8</v>
      </c>
      <c r="L2084" s="176" t="s">
        <v>8138</v>
      </c>
      <c r="M2084" s="176" t="s">
        <v>3186</v>
      </c>
      <c r="N2084" s="179" t="s">
        <v>3172</v>
      </c>
      <c r="O2084" s="56">
        <v>1</v>
      </c>
      <c r="P2084" s="176" t="s">
        <v>8139</v>
      </c>
    </row>
    <row r="2085" spans="1:16" ht="20.100000000000001" customHeight="1" x14ac:dyDescent="0.25">
      <c r="A2085" s="175">
        <v>2081</v>
      </c>
      <c r="B2085" s="176" t="s">
        <v>8105</v>
      </c>
      <c r="C2085" s="176" t="s">
        <v>8151</v>
      </c>
      <c r="D2085" s="176" t="s">
        <v>8152</v>
      </c>
      <c r="E2085" s="176" t="s">
        <v>8153</v>
      </c>
      <c r="F2085" s="176" t="s">
        <v>8151</v>
      </c>
      <c r="G2085" s="177"/>
      <c r="H2085" s="177"/>
      <c r="I2085" s="176" t="s">
        <v>8137</v>
      </c>
      <c r="J2085" s="178">
        <v>36.633663366336634</v>
      </c>
      <c r="K2085" s="55">
        <v>13</v>
      </c>
      <c r="L2085" s="176" t="s">
        <v>8138</v>
      </c>
      <c r="M2085" s="176" t="s">
        <v>3186</v>
      </c>
      <c r="N2085" s="176" t="s">
        <v>3160</v>
      </c>
      <c r="O2085" s="56">
        <v>1</v>
      </c>
      <c r="P2085" s="176" t="s">
        <v>8139</v>
      </c>
    </row>
    <row r="2086" spans="1:16" ht="20.100000000000001" customHeight="1" x14ac:dyDescent="0.25">
      <c r="A2086" s="175">
        <v>2082</v>
      </c>
      <c r="B2086" s="176" t="s">
        <v>8105</v>
      </c>
      <c r="C2086" s="176" t="s">
        <v>8151</v>
      </c>
      <c r="D2086" s="176" t="s">
        <v>8152</v>
      </c>
      <c r="E2086" s="176" t="s">
        <v>8153</v>
      </c>
      <c r="F2086" s="176" t="s">
        <v>8151</v>
      </c>
      <c r="G2086" s="177"/>
      <c r="H2086" s="177"/>
      <c r="I2086" s="176" t="s">
        <v>8142</v>
      </c>
      <c r="J2086" s="178">
        <v>22.772277227722771</v>
      </c>
      <c r="K2086" s="55">
        <v>9</v>
      </c>
      <c r="L2086" s="176" t="s">
        <v>8138</v>
      </c>
      <c r="M2086" s="176" t="s">
        <v>3186</v>
      </c>
      <c r="N2086" s="180" t="s">
        <v>3168</v>
      </c>
      <c r="O2086" s="56">
        <v>1</v>
      </c>
      <c r="P2086" s="176" t="s">
        <v>8139</v>
      </c>
    </row>
    <row r="2087" spans="1:16" ht="20.100000000000001" customHeight="1" x14ac:dyDescent="0.25">
      <c r="A2087" s="175">
        <v>2083</v>
      </c>
      <c r="B2087" s="176" t="s">
        <v>8105</v>
      </c>
      <c r="C2087" s="176" t="s">
        <v>8151</v>
      </c>
      <c r="D2087" s="176" t="s">
        <v>8152</v>
      </c>
      <c r="E2087" s="176" t="s">
        <v>8153</v>
      </c>
      <c r="F2087" s="176" t="s">
        <v>8151</v>
      </c>
      <c r="G2087" s="177"/>
      <c r="H2087" s="177"/>
      <c r="I2087" s="176" t="s">
        <v>8137</v>
      </c>
      <c r="J2087" s="178">
        <v>29.702970297029704</v>
      </c>
      <c r="K2087" s="55">
        <v>13</v>
      </c>
      <c r="L2087" s="176" t="s">
        <v>8138</v>
      </c>
      <c r="M2087" s="176" t="s">
        <v>3186</v>
      </c>
      <c r="N2087" s="176" t="s">
        <v>3160</v>
      </c>
      <c r="O2087" s="56">
        <v>1</v>
      </c>
      <c r="P2087" s="176" t="s">
        <v>8139</v>
      </c>
    </row>
    <row r="2088" spans="1:16" ht="20.100000000000001" customHeight="1" x14ac:dyDescent="0.25">
      <c r="A2088" s="175">
        <v>2084</v>
      </c>
      <c r="B2088" s="176" t="s">
        <v>8105</v>
      </c>
      <c r="C2088" s="176" t="s">
        <v>8151</v>
      </c>
      <c r="D2088" s="176" t="s">
        <v>8152</v>
      </c>
      <c r="E2088" s="176" t="s">
        <v>8153</v>
      </c>
      <c r="F2088" s="176" t="s">
        <v>8151</v>
      </c>
      <c r="G2088" s="177"/>
      <c r="H2088" s="177"/>
      <c r="I2088" s="176" t="s">
        <v>8142</v>
      </c>
      <c r="J2088" s="178">
        <v>34.653465346534652</v>
      </c>
      <c r="K2088" s="55">
        <v>9</v>
      </c>
      <c r="L2088" s="176" t="s">
        <v>8138</v>
      </c>
      <c r="M2088" s="176" t="s">
        <v>3186</v>
      </c>
      <c r="N2088" s="180" t="s">
        <v>3168</v>
      </c>
      <c r="O2088" s="56">
        <v>1</v>
      </c>
      <c r="P2088" s="176" t="s">
        <v>8139</v>
      </c>
    </row>
    <row r="2089" spans="1:16" ht="20.100000000000001" customHeight="1" x14ac:dyDescent="0.25">
      <c r="A2089" s="175">
        <v>2085</v>
      </c>
      <c r="B2089" s="176" t="s">
        <v>8105</v>
      </c>
      <c r="C2089" s="176" t="s">
        <v>8151</v>
      </c>
      <c r="D2089" s="176" t="s">
        <v>8152</v>
      </c>
      <c r="E2089" s="176" t="s">
        <v>8153</v>
      </c>
      <c r="F2089" s="176" t="s">
        <v>8151</v>
      </c>
      <c r="G2089" s="177"/>
      <c r="H2089" s="177"/>
      <c r="I2089" s="176" t="s">
        <v>8137</v>
      </c>
      <c r="J2089" s="178">
        <v>30.693069306930692</v>
      </c>
      <c r="K2089" s="55">
        <v>13</v>
      </c>
      <c r="L2089" s="176" t="s">
        <v>8138</v>
      </c>
      <c r="M2089" s="176" t="s">
        <v>3186</v>
      </c>
      <c r="N2089" s="176" t="s">
        <v>3160</v>
      </c>
      <c r="O2089" s="56">
        <v>1</v>
      </c>
      <c r="P2089" s="176" t="s">
        <v>8139</v>
      </c>
    </row>
    <row r="2090" spans="1:16" ht="20.100000000000001" customHeight="1" x14ac:dyDescent="0.25">
      <c r="A2090" s="175">
        <v>2086</v>
      </c>
      <c r="B2090" s="176" t="s">
        <v>8105</v>
      </c>
      <c r="C2090" s="176" t="s">
        <v>8151</v>
      </c>
      <c r="D2090" s="176" t="s">
        <v>8152</v>
      </c>
      <c r="E2090" s="176" t="s">
        <v>8153</v>
      </c>
      <c r="F2090" s="176" t="s">
        <v>8151</v>
      </c>
      <c r="G2090" s="177"/>
      <c r="H2090" s="177"/>
      <c r="I2090" s="176" t="s">
        <v>8142</v>
      </c>
      <c r="J2090" s="178">
        <v>26.732673267326732</v>
      </c>
      <c r="K2090" s="55">
        <v>8</v>
      </c>
      <c r="L2090" s="176" t="s">
        <v>8138</v>
      </c>
      <c r="M2090" s="176" t="s">
        <v>3186</v>
      </c>
      <c r="N2090" s="179" t="s">
        <v>3172</v>
      </c>
      <c r="O2090" s="56">
        <v>1</v>
      </c>
      <c r="P2090" s="176" t="s">
        <v>8139</v>
      </c>
    </row>
    <row r="2091" spans="1:16" ht="20.100000000000001" customHeight="1" x14ac:dyDescent="0.25">
      <c r="A2091" s="175">
        <v>2087</v>
      </c>
      <c r="B2091" s="176" t="s">
        <v>8105</v>
      </c>
      <c r="C2091" s="176" t="s">
        <v>8151</v>
      </c>
      <c r="D2091" s="176" t="s">
        <v>8152</v>
      </c>
      <c r="E2091" s="176" t="s">
        <v>8153</v>
      </c>
      <c r="F2091" s="176" t="s">
        <v>8151</v>
      </c>
      <c r="G2091" s="177"/>
      <c r="H2091" s="177"/>
      <c r="I2091" s="176" t="s">
        <v>8137</v>
      </c>
      <c r="J2091" s="178">
        <v>32.67326732673267</v>
      </c>
      <c r="K2091" s="55">
        <v>13</v>
      </c>
      <c r="L2091" s="176" t="s">
        <v>8138</v>
      </c>
      <c r="M2091" s="176" t="s">
        <v>3186</v>
      </c>
      <c r="N2091" s="176" t="s">
        <v>3160</v>
      </c>
      <c r="O2091" s="56">
        <v>1</v>
      </c>
      <c r="P2091" s="176" t="s">
        <v>8139</v>
      </c>
    </row>
    <row r="2092" spans="1:16" ht="20.100000000000001" customHeight="1" x14ac:dyDescent="0.25">
      <c r="A2092" s="175">
        <v>2088</v>
      </c>
      <c r="B2092" s="176" t="s">
        <v>8105</v>
      </c>
      <c r="C2092" s="176" t="s">
        <v>8151</v>
      </c>
      <c r="D2092" s="176" t="s">
        <v>8152</v>
      </c>
      <c r="E2092" s="176" t="s">
        <v>8153</v>
      </c>
      <c r="F2092" s="176" t="s">
        <v>8151</v>
      </c>
      <c r="G2092" s="177"/>
      <c r="H2092" s="177"/>
      <c r="I2092" s="176" t="s">
        <v>8142</v>
      </c>
      <c r="J2092" s="178">
        <v>29.702970297029704</v>
      </c>
      <c r="K2092" s="55">
        <v>8</v>
      </c>
      <c r="L2092" s="176" t="s">
        <v>8138</v>
      </c>
      <c r="M2092" s="176" t="s">
        <v>3186</v>
      </c>
      <c r="N2092" s="179" t="s">
        <v>3172</v>
      </c>
      <c r="O2092" s="56">
        <v>1</v>
      </c>
      <c r="P2092" s="176" t="s">
        <v>8139</v>
      </c>
    </row>
    <row r="2093" spans="1:16" ht="20.100000000000001" customHeight="1" x14ac:dyDescent="0.25">
      <c r="A2093" s="175">
        <v>2089</v>
      </c>
      <c r="B2093" s="176" t="s">
        <v>8105</v>
      </c>
      <c r="C2093" s="176" t="s">
        <v>8151</v>
      </c>
      <c r="D2093" s="176" t="s">
        <v>8152</v>
      </c>
      <c r="E2093" s="176" t="s">
        <v>8153</v>
      </c>
      <c r="F2093" s="176" t="s">
        <v>8151</v>
      </c>
      <c r="G2093" s="177"/>
      <c r="H2093" s="177"/>
      <c r="I2093" s="176" t="s">
        <v>8137</v>
      </c>
      <c r="J2093" s="178">
        <v>29.702970297029704</v>
      </c>
      <c r="K2093" s="55">
        <v>13</v>
      </c>
      <c r="L2093" s="176" t="s">
        <v>8138</v>
      </c>
      <c r="M2093" s="176" t="s">
        <v>3186</v>
      </c>
      <c r="N2093" s="176" t="s">
        <v>3160</v>
      </c>
      <c r="O2093" s="56">
        <v>1</v>
      </c>
      <c r="P2093" s="176" t="s">
        <v>8139</v>
      </c>
    </row>
    <row r="2094" spans="1:16" ht="20.100000000000001" customHeight="1" x14ac:dyDescent="0.25">
      <c r="A2094" s="175">
        <v>2090</v>
      </c>
      <c r="B2094" s="176" t="s">
        <v>8105</v>
      </c>
      <c r="C2094" s="176" t="s">
        <v>8151</v>
      </c>
      <c r="D2094" s="176" t="s">
        <v>8152</v>
      </c>
      <c r="E2094" s="176" t="s">
        <v>8153</v>
      </c>
      <c r="F2094" s="176" t="s">
        <v>8151</v>
      </c>
      <c r="G2094" s="177"/>
      <c r="H2094" s="177"/>
      <c r="I2094" s="176" t="s">
        <v>8142</v>
      </c>
      <c r="J2094" s="178">
        <v>27.722772277227723</v>
      </c>
      <c r="K2094" s="55">
        <v>8</v>
      </c>
      <c r="L2094" s="176" t="s">
        <v>8138</v>
      </c>
      <c r="M2094" s="176" t="s">
        <v>3186</v>
      </c>
      <c r="N2094" s="179" t="s">
        <v>3172</v>
      </c>
      <c r="O2094" s="56">
        <v>1</v>
      </c>
      <c r="P2094" s="176" t="s">
        <v>8139</v>
      </c>
    </row>
    <row r="2095" spans="1:16" ht="20.100000000000001" customHeight="1" x14ac:dyDescent="0.25">
      <c r="A2095" s="175">
        <v>2091</v>
      </c>
      <c r="B2095" s="176" t="s">
        <v>8105</v>
      </c>
      <c r="C2095" s="176" t="s">
        <v>8151</v>
      </c>
      <c r="D2095" s="176" t="s">
        <v>8152</v>
      </c>
      <c r="E2095" s="176" t="s">
        <v>8153</v>
      </c>
      <c r="F2095" s="176" t="s">
        <v>8151</v>
      </c>
      <c r="G2095" s="177"/>
      <c r="H2095" s="177"/>
      <c r="I2095" s="176" t="s">
        <v>8137</v>
      </c>
      <c r="J2095" s="178">
        <v>35.643564356435647</v>
      </c>
      <c r="K2095" s="55">
        <v>13</v>
      </c>
      <c r="L2095" s="176" t="s">
        <v>8138</v>
      </c>
      <c r="M2095" s="176" t="s">
        <v>3186</v>
      </c>
      <c r="N2095" s="176" t="s">
        <v>3160</v>
      </c>
      <c r="O2095" s="56">
        <v>1</v>
      </c>
      <c r="P2095" s="176" t="s">
        <v>8139</v>
      </c>
    </row>
    <row r="2096" spans="1:16" ht="20.100000000000001" customHeight="1" x14ac:dyDescent="0.25">
      <c r="A2096" s="175">
        <v>2092</v>
      </c>
      <c r="B2096" s="176" t="s">
        <v>8105</v>
      </c>
      <c r="C2096" s="176" t="s">
        <v>8151</v>
      </c>
      <c r="D2096" s="176" t="s">
        <v>8152</v>
      </c>
      <c r="E2096" s="176" t="s">
        <v>8153</v>
      </c>
      <c r="F2096" s="176" t="s">
        <v>8151</v>
      </c>
      <c r="G2096" s="177"/>
      <c r="H2096" s="177"/>
      <c r="I2096" s="176" t="s">
        <v>8142</v>
      </c>
      <c r="J2096" s="178">
        <v>25.742574257425744</v>
      </c>
      <c r="K2096" s="55">
        <v>8</v>
      </c>
      <c r="L2096" s="176" t="s">
        <v>8138</v>
      </c>
      <c r="M2096" s="176" t="s">
        <v>3186</v>
      </c>
      <c r="N2096" s="179" t="s">
        <v>3172</v>
      </c>
      <c r="O2096" s="56">
        <v>1</v>
      </c>
      <c r="P2096" s="176" t="s">
        <v>8139</v>
      </c>
    </row>
    <row r="2097" spans="1:16" ht="20.100000000000001" customHeight="1" x14ac:dyDescent="0.25">
      <c r="A2097" s="175">
        <v>2093</v>
      </c>
      <c r="B2097" s="176" t="s">
        <v>8105</v>
      </c>
      <c r="C2097" s="176" t="s">
        <v>8151</v>
      </c>
      <c r="D2097" s="176" t="s">
        <v>8152</v>
      </c>
      <c r="E2097" s="176" t="s">
        <v>8153</v>
      </c>
      <c r="F2097" s="176" t="s">
        <v>8151</v>
      </c>
      <c r="G2097" s="177"/>
      <c r="H2097" s="177"/>
      <c r="I2097" s="176" t="s">
        <v>8137</v>
      </c>
      <c r="J2097" s="178">
        <v>12.871287128712872</v>
      </c>
      <c r="K2097" s="55">
        <v>13</v>
      </c>
      <c r="L2097" s="176" t="s">
        <v>8138</v>
      </c>
      <c r="M2097" s="176" t="s">
        <v>3186</v>
      </c>
      <c r="N2097" s="176" t="s">
        <v>3160</v>
      </c>
      <c r="O2097" s="56">
        <v>2</v>
      </c>
      <c r="P2097" s="176" t="s">
        <v>8139</v>
      </c>
    </row>
    <row r="2098" spans="1:16" ht="20.100000000000001" customHeight="1" x14ac:dyDescent="0.25">
      <c r="A2098" s="175">
        <v>2094</v>
      </c>
      <c r="B2098" s="176" t="s">
        <v>8105</v>
      </c>
      <c r="C2098" s="176" t="s">
        <v>8151</v>
      </c>
      <c r="D2098" s="176" t="s">
        <v>8152</v>
      </c>
      <c r="E2098" s="176" t="s">
        <v>8153</v>
      </c>
      <c r="F2098" s="176" t="s">
        <v>8151</v>
      </c>
      <c r="G2098" s="177"/>
      <c r="H2098" s="177"/>
      <c r="I2098" s="176" t="s">
        <v>8137</v>
      </c>
      <c r="J2098" s="178">
        <v>20.792079207920793</v>
      </c>
      <c r="K2098" s="55">
        <v>13</v>
      </c>
      <c r="L2098" s="176" t="s">
        <v>8138</v>
      </c>
      <c r="M2098" s="176" t="s">
        <v>3186</v>
      </c>
      <c r="N2098" s="176" t="s">
        <v>3160</v>
      </c>
      <c r="O2098" s="56">
        <v>1</v>
      </c>
      <c r="P2098" s="176" t="s">
        <v>8139</v>
      </c>
    </row>
    <row r="2099" spans="1:16" ht="20.100000000000001" customHeight="1" x14ac:dyDescent="0.25">
      <c r="A2099" s="175">
        <v>2095</v>
      </c>
      <c r="B2099" s="176" t="s">
        <v>8105</v>
      </c>
      <c r="C2099" s="176" t="s">
        <v>8151</v>
      </c>
      <c r="D2099" s="176" t="s">
        <v>8152</v>
      </c>
      <c r="E2099" s="176" t="s">
        <v>8153</v>
      </c>
      <c r="F2099" s="176" t="s">
        <v>8151</v>
      </c>
      <c r="G2099" s="177"/>
      <c r="H2099" s="177"/>
      <c r="I2099" s="176" t="s">
        <v>8142</v>
      </c>
      <c r="J2099" s="178">
        <v>31.683168316831683</v>
      </c>
      <c r="K2099" s="55">
        <v>8</v>
      </c>
      <c r="L2099" s="176" t="s">
        <v>8138</v>
      </c>
      <c r="M2099" s="176" t="s">
        <v>3186</v>
      </c>
      <c r="N2099" s="179" t="s">
        <v>3172</v>
      </c>
      <c r="O2099" s="56">
        <v>1</v>
      </c>
      <c r="P2099" s="176" t="s">
        <v>8139</v>
      </c>
    </row>
    <row r="2100" spans="1:16" ht="20.100000000000001" customHeight="1" x14ac:dyDescent="0.25">
      <c r="A2100" s="175">
        <v>2096</v>
      </c>
      <c r="B2100" s="176" t="s">
        <v>8105</v>
      </c>
      <c r="C2100" s="176" t="s">
        <v>8151</v>
      </c>
      <c r="D2100" s="176" t="s">
        <v>8152</v>
      </c>
      <c r="E2100" s="176" t="s">
        <v>8153</v>
      </c>
      <c r="F2100" s="176" t="s">
        <v>8151</v>
      </c>
      <c r="G2100" s="177"/>
      <c r="H2100" s="177"/>
      <c r="I2100" s="176" t="s">
        <v>8142</v>
      </c>
      <c r="J2100" s="178">
        <v>45.544554455445542</v>
      </c>
      <c r="K2100" s="55">
        <v>8</v>
      </c>
      <c r="L2100" s="176" t="s">
        <v>8138</v>
      </c>
      <c r="M2100" s="176" t="s">
        <v>3186</v>
      </c>
      <c r="N2100" s="179" t="s">
        <v>3172</v>
      </c>
      <c r="O2100" s="56">
        <v>1</v>
      </c>
      <c r="P2100" s="176" t="s">
        <v>8139</v>
      </c>
    </row>
    <row r="2101" spans="1:16" ht="20.100000000000001" customHeight="1" x14ac:dyDescent="0.25">
      <c r="A2101" s="175">
        <v>2097</v>
      </c>
      <c r="B2101" s="176" t="s">
        <v>8105</v>
      </c>
      <c r="C2101" s="176" t="s">
        <v>8151</v>
      </c>
      <c r="D2101" s="176" t="s">
        <v>8152</v>
      </c>
      <c r="E2101" s="176" t="s">
        <v>8153</v>
      </c>
      <c r="F2101" s="176" t="s">
        <v>8151</v>
      </c>
      <c r="G2101" s="177"/>
      <c r="H2101" s="177"/>
      <c r="I2101" s="176" t="s">
        <v>8137</v>
      </c>
      <c r="J2101" s="178">
        <v>64.356435643564353</v>
      </c>
      <c r="K2101" s="55">
        <v>13</v>
      </c>
      <c r="L2101" s="176" t="s">
        <v>8138</v>
      </c>
      <c r="M2101" s="176" t="s">
        <v>3186</v>
      </c>
      <c r="N2101" s="176" t="s">
        <v>3160</v>
      </c>
      <c r="O2101" s="56">
        <v>1</v>
      </c>
      <c r="P2101" s="176" t="s">
        <v>8139</v>
      </c>
    </row>
    <row r="2102" spans="1:16" ht="20.100000000000001" customHeight="1" x14ac:dyDescent="0.25">
      <c r="A2102" s="175">
        <v>2098</v>
      </c>
      <c r="B2102" s="176" t="s">
        <v>8105</v>
      </c>
      <c r="C2102" s="176" t="s">
        <v>8151</v>
      </c>
      <c r="D2102" s="176" t="s">
        <v>8152</v>
      </c>
      <c r="E2102" s="176" t="s">
        <v>8153</v>
      </c>
      <c r="F2102" s="176" t="s">
        <v>8151</v>
      </c>
      <c r="G2102" s="177"/>
      <c r="H2102" s="177"/>
      <c r="I2102" s="176" t="s">
        <v>8137</v>
      </c>
      <c r="J2102" s="178">
        <v>168.31683168316832</v>
      </c>
      <c r="K2102" s="55">
        <v>13</v>
      </c>
      <c r="L2102" s="176" t="s">
        <v>8138</v>
      </c>
      <c r="M2102" s="176" t="s">
        <v>3186</v>
      </c>
      <c r="N2102" s="176" t="s">
        <v>3160</v>
      </c>
      <c r="O2102" s="56">
        <v>1</v>
      </c>
      <c r="P2102" s="176" t="s">
        <v>8139</v>
      </c>
    </row>
    <row r="2103" spans="1:16" ht="20.100000000000001" customHeight="1" x14ac:dyDescent="0.25">
      <c r="A2103" s="175">
        <v>2099</v>
      </c>
      <c r="B2103" s="176" t="s">
        <v>8105</v>
      </c>
      <c r="C2103" s="176" t="s">
        <v>8151</v>
      </c>
      <c r="D2103" s="176" t="s">
        <v>8152</v>
      </c>
      <c r="E2103" s="176" t="s">
        <v>8153</v>
      </c>
      <c r="F2103" s="176" t="s">
        <v>8151</v>
      </c>
      <c r="G2103" s="177"/>
      <c r="H2103" s="177"/>
      <c r="I2103" s="176" t="s">
        <v>8142</v>
      </c>
      <c r="J2103" s="178">
        <v>101.98019801980197</v>
      </c>
      <c r="K2103" s="55">
        <v>11</v>
      </c>
      <c r="L2103" s="176" t="s">
        <v>8138</v>
      </c>
      <c r="M2103" s="176" t="s">
        <v>3186</v>
      </c>
      <c r="N2103" s="176" t="s">
        <v>5704</v>
      </c>
      <c r="O2103" s="56">
        <v>1</v>
      </c>
      <c r="P2103" s="176" t="s">
        <v>8139</v>
      </c>
    </row>
    <row r="2104" spans="1:16" ht="20.100000000000001" customHeight="1" x14ac:dyDescent="0.25">
      <c r="A2104" s="175">
        <v>2100</v>
      </c>
      <c r="B2104" s="176" t="s">
        <v>8105</v>
      </c>
      <c r="C2104" s="176" t="s">
        <v>8151</v>
      </c>
      <c r="D2104" s="176" t="s">
        <v>8152</v>
      </c>
      <c r="E2104" s="176" t="s">
        <v>8153</v>
      </c>
      <c r="F2104" s="176" t="s">
        <v>8151</v>
      </c>
      <c r="G2104" s="177"/>
      <c r="H2104" s="177"/>
      <c r="I2104" s="176" t="s">
        <v>8142</v>
      </c>
      <c r="J2104" s="178">
        <v>311.88118811881191</v>
      </c>
      <c r="K2104" s="55">
        <v>11</v>
      </c>
      <c r="L2104" s="176" t="s">
        <v>8138</v>
      </c>
      <c r="M2104" s="176" t="s">
        <v>3186</v>
      </c>
      <c r="N2104" s="176" t="s">
        <v>5704</v>
      </c>
      <c r="O2104" s="56">
        <v>1</v>
      </c>
      <c r="P2104" s="176" t="s">
        <v>8139</v>
      </c>
    </row>
    <row r="2105" spans="1:16" ht="20.100000000000001" customHeight="1" x14ac:dyDescent="0.25">
      <c r="A2105" s="175">
        <v>2101</v>
      </c>
      <c r="B2105" s="176" t="s">
        <v>8105</v>
      </c>
      <c r="C2105" s="176" t="s">
        <v>8151</v>
      </c>
      <c r="D2105" s="176" t="s">
        <v>8152</v>
      </c>
      <c r="E2105" s="176" t="s">
        <v>8153</v>
      </c>
      <c r="F2105" s="176" t="s">
        <v>8151</v>
      </c>
      <c r="G2105" s="177"/>
      <c r="H2105" s="177"/>
      <c r="I2105" s="176" t="s">
        <v>8142</v>
      </c>
      <c r="J2105" s="178">
        <v>435.29411764705884</v>
      </c>
      <c r="K2105" s="55">
        <v>11</v>
      </c>
      <c r="L2105" s="176" t="s">
        <v>8138</v>
      </c>
      <c r="M2105" s="176" t="s">
        <v>3186</v>
      </c>
      <c r="N2105" s="176" t="s">
        <v>5704</v>
      </c>
      <c r="O2105" s="56">
        <v>1</v>
      </c>
      <c r="P2105" s="176" t="s">
        <v>8139</v>
      </c>
    </row>
    <row r="2106" spans="1:16" ht="20.100000000000001" customHeight="1" x14ac:dyDescent="0.25">
      <c r="A2106" s="175">
        <v>2102</v>
      </c>
      <c r="B2106" s="176" t="s">
        <v>8105</v>
      </c>
      <c r="C2106" s="176" t="s">
        <v>8151</v>
      </c>
      <c r="D2106" s="176" t="s">
        <v>8152</v>
      </c>
      <c r="E2106" s="176" t="s">
        <v>8153</v>
      </c>
      <c r="F2106" s="176" t="s">
        <v>8151</v>
      </c>
      <c r="G2106" s="177"/>
      <c r="H2106" s="177"/>
      <c r="I2106" s="176" t="s">
        <v>8142</v>
      </c>
      <c r="J2106" s="178">
        <v>27.722772277227723</v>
      </c>
      <c r="K2106" s="55">
        <v>11</v>
      </c>
      <c r="L2106" s="176" t="s">
        <v>8138</v>
      </c>
      <c r="M2106" s="176" t="s">
        <v>3186</v>
      </c>
      <c r="N2106" s="176" t="s">
        <v>5704</v>
      </c>
      <c r="O2106" s="56">
        <v>1</v>
      </c>
      <c r="P2106" s="176" t="s">
        <v>8139</v>
      </c>
    </row>
    <row r="2107" spans="1:16" ht="20.100000000000001" customHeight="1" x14ac:dyDescent="0.25">
      <c r="A2107" s="175">
        <v>2103</v>
      </c>
      <c r="B2107" s="176" t="s">
        <v>8105</v>
      </c>
      <c r="C2107" s="176" t="s">
        <v>8151</v>
      </c>
      <c r="D2107" s="176" t="s">
        <v>8152</v>
      </c>
      <c r="E2107" s="176" t="s">
        <v>8153</v>
      </c>
      <c r="F2107" s="176" t="s">
        <v>8151</v>
      </c>
      <c r="G2107" s="177"/>
      <c r="H2107" s="177"/>
      <c r="I2107" s="176" t="s">
        <v>8137</v>
      </c>
      <c r="J2107" s="178">
        <v>82.178217821782184</v>
      </c>
      <c r="K2107" s="55">
        <v>12</v>
      </c>
      <c r="L2107" s="176" t="s">
        <v>8138</v>
      </c>
      <c r="M2107" s="176" t="s">
        <v>8107</v>
      </c>
      <c r="N2107" s="176" t="s">
        <v>5846</v>
      </c>
      <c r="O2107" s="56">
        <v>1</v>
      </c>
      <c r="P2107" s="176" t="s">
        <v>8139</v>
      </c>
    </row>
    <row r="2108" spans="1:16" ht="20.100000000000001" customHeight="1" x14ac:dyDescent="0.25">
      <c r="A2108" s="175">
        <v>2104</v>
      </c>
      <c r="B2108" s="176" t="s">
        <v>8105</v>
      </c>
      <c r="C2108" s="176" t="s">
        <v>8151</v>
      </c>
      <c r="D2108" s="176" t="s">
        <v>8152</v>
      </c>
      <c r="E2108" s="176" t="s">
        <v>8153</v>
      </c>
      <c r="F2108" s="176" t="s">
        <v>8151</v>
      </c>
      <c r="G2108" s="177"/>
      <c r="H2108" s="177"/>
      <c r="I2108" s="176" t="s">
        <v>8137</v>
      </c>
      <c r="J2108" s="178">
        <v>256.43564356435644</v>
      </c>
      <c r="K2108" s="55">
        <v>12</v>
      </c>
      <c r="L2108" s="176" t="s">
        <v>8138</v>
      </c>
      <c r="M2108" s="176" t="s">
        <v>8107</v>
      </c>
      <c r="N2108" s="176" t="s">
        <v>5846</v>
      </c>
      <c r="O2108" s="56">
        <v>1</v>
      </c>
      <c r="P2108" s="176" t="s">
        <v>8139</v>
      </c>
    </row>
    <row r="2109" spans="1:16" ht="20.100000000000001" customHeight="1" x14ac:dyDescent="0.25">
      <c r="A2109" s="175">
        <v>2105</v>
      </c>
      <c r="B2109" s="176" t="s">
        <v>8105</v>
      </c>
      <c r="C2109" s="176" t="s">
        <v>8151</v>
      </c>
      <c r="D2109" s="176" t="s">
        <v>8152</v>
      </c>
      <c r="E2109" s="176" t="s">
        <v>8153</v>
      </c>
      <c r="F2109" s="176" t="s">
        <v>8151</v>
      </c>
      <c r="G2109" s="177"/>
      <c r="H2109" s="177"/>
      <c r="I2109" s="176" t="s">
        <v>8137</v>
      </c>
      <c r="J2109" s="178">
        <v>782.52427184466012</v>
      </c>
      <c r="K2109" s="55">
        <v>12</v>
      </c>
      <c r="L2109" s="176" t="s">
        <v>8138</v>
      </c>
      <c r="M2109" s="176" t="s">
        <v>8107</v>
      </c>
      <c r="N2109" s="176" t="s">
        <v>5846</v>
      </c>
      <c r="O2109" s="56">
        <v>1</v>
      </c>
      <c r="P2109" s="176" t="s">
        <v>8139</v>
      </c>
    </row>
    <row r="2110" spans="1:16" ht="20.100000000000001" customHeight="1" x14ac:dyDescent="0.25">
      <c r="A2110" s="175">
        <v>2106</v>
      </c>
      <c r="B2110" s="176" t="s">
        <v>8105</v>
      </c>
      <c r="C2110" s="176" t="s">
        <v>8151</v>
      </c>
      <c r="D2110" s="176" t="s">
        <v>8152</v>
      </c>
      <c r="E2110" s="176" t="s">
        <v>8153</v>
      </c>
      <c r="F2110" s="176" t="s">
        <v>8151</v>
      </c>
      <c r="G2110" s="177"/>
      <c r="H2110" s="177"/>
      <c r="I2110" s="176" t="s">
        <v>8137</v>
      </c>
      <c r="J2110" s="178">
        <v>29.702970297029704</v>
      </c>
      <c r="K2110" s="55">
        <v>12</v>
      </c>
      <c r="L2110" s="176" t="s">
        <v>8138</v>
      </c>
      <c r="M2110" s="176" t="s">
        <v>8107</v>
      </c>
      <c r="N2110" s="176" t="s">
        <v>5846</v>
      </c>
      <c r="O2110" s="56">
        <v>1</v>
      </c>
      <c r="P2110" s="176" t="s">
        <v>8139</v>
      </c>
    </row>
    <row r="2111" spans="1:16" ht="20.100000000000001" customHeight="1" x14ac:dyDescent="0.25">
      <c r="A2111" s="175">
        <v>2107</v>
      </c>
      <c r="B2111" s="176" t="s">
        <v>8105</v>
      </c>
      <c r="C2111" s="176" t="s">
        <v>8151</v>
      </c>
      <c r="D2111" s="176" t="s">
        <v>8152</v>
      </c>
      <c r="E2111" s="176" t="s">
        <v>8153</v>
      </c>
      <c r="F2111" s="176" t="s">
        <v>8151</v>
      </c>
      <c r="G2111" s="177"/>
      <c r="H2111" s="177"/>
      <c r="I2111" s="176" t="s">
        <v>8137</v>
      </c>
      <c r="J2111" s="178">
        <v>384.15841584158414</v>
      </c>
      <c r="K2111" s="55">
        <v>12</v>
      </c>
      <c r="L2111" s="176" t="s">
        <v>8138</v>
      </c>
      <c r="M2111" s="176" t="s">
        <v>8107</v>
      </c>
      <c r="N2111" s="176" t="s">
        <v>5846</v>
      </c>
      <c r="O2111" s="56">
        <v>1</v>
      </c>
      <c r="P2111" s="176" t="s">
        <v>8139</v>
      </c>
    </row>
    <row r="2112" spans="1:16" ht="20.100000000000001" customHeight="1" x14ac:dyDescent="0.25">
      <c r="A2112" s="175">
        <v>2108</v>
      </c>
      <c r="B2112" s="176" t="s">
        <v>8105</v>
      </c>
      <c r="C2112" s="176" t="s">
        <v>8151</v>
      </c>
      <c r="D2112" s="176" t="s">
        <v>8152</v>
      </c>
      <c r="E2112" s="176" t="s">
        <v>8153</v>
      </c>
      <c r="F2112" s="176" t="s">
        <v>8151</v>
      </c>
      <c r="G2112" s="177"/>
      <c r="H2112" s="177"/>
      <c r="I2112" s="176" t="s">
        <v>8137</v>
      </c>
      <c r="J2112" s="178">
        <v>97.029702970297024</v>
      </c>
      <c r="K2112" s="55">
        <v>12</v>
      </c>
      <c r="L2112" s="176" t="s">
        <v>8138</v>
      </c>
      <c r="M2112" s="176" t="s">
        <v>8107</v>
      </c>
      <c r="N2112" s="176" t="s">
        <v>5846</v>
      </c>
      <c r="O2112" s="56">
        <v>1</v>
      </c>
      <c r="P2112" s="176" t="s">
        <v>8139</v>
      </c>
    </row>
    <row r="2113" spans="1:16" ht="20.100000000000001" customHeight="1" x14ac:dyDescent="0.25">
      <c r="A2113" s="175">
        <v>2109</v>
      </c>
      <c r="B2113" s="176" t="s">
        <v>8105</v>
      </c>
      <c r="C2113" s="176" t="s">
        <v>8151</v>
      </c>
      <c r="D2113" s="176" t="s">
        <v>8152</v>
      </c>
      <c r="E2113" s="176" t="s">
        <v>8153</v>
      </c>
      <c r="F2113" s="176" t="s">
        <v>8151</v>
      </c>
      <c r="G2113" s="177"/>
      <c r="H2113" s="177"/>
      <c r="I2113" s="176" t="s">
        <v>8137</v>
      </c>
      <c r="J2113" s="178">
        <v>117.82178217821782</v>
      </c>
      <c r="K2113" s="55">
        <v>12</v>
      </c>
      <c r="L2113" s="176" t="s">
        <v>8138</v>
      </c>
      <c r="M2113" s="176" t="s">
        <v>8107</v>
      </c>
      <c r="N2113" s="176" t="s">
        <v>5846</v>
      </c>
      <c r="O2113" s="56">
        <v>1</v>
      </c>
      <c r="P2113" s="176" t="s">
        <v>8139</v>
      </c>
    </row>
    <row r="2114" spans="1:16" ht="20.100000000000001" customHeight="1" x14ac:dyDescent="0.25">
      <c r="A2114" s="175">
        <v>2110</v>
      </c>
      <c r="B2114" s="176" t="s">
        <v>8105</v>
      </c>
      <c r="C2114" s="176" t="s">
        <v>8151</v>
      </c>
      <c r="D2114" s="176" t="s">
        <v>8152</v>
      </c>
      <c r="E2114" s="176" t="s">
        <v>8153</v>
      </c>
      <c r="F2114" s="176" t="s">
        <v>8151</v>
      </c>
      <c r="G2114" s="177"/>
      <c r="H2114" s="177"/>
      <c r="I2114" s="176" t="s">
        <v>8137</v>
      </c>
      <c r="J2114" s="178">
        <v>161.38613861386139</v>
      </c>
      <c r="K2114" s="55">
        <v>12</v>
      </c>
      <c r="L2114" s="176" t="s">
        <v>8138</v>
      </c>
      <c r="M2114" s="176" t="s">
        <v>8107</v>
      </c>
      <c r="N2114" s="176" t="s">
        <v>5846</v>
      </c>
      <c r="O2114" s="56">
        <v>1</v>
      </c>
      <c r="P2114" s="176" t="s">
        <v>8139</v>
      </c>
    </row>
    <row r="2115" spans="1:16" ht="20.100000000000001" customHeight="1" x14ac:dyDescent="0.25">
      <c r="A2115" s="175">
        <v>2111</v>
      </c>
      <c r="B2115" s="176" t="s">
        <v>8105</v>
      </c>
      <c r="C2115" s="176" t="s">
        <v>8151</v>
      </c>
      <c r="D2115" s="176" t="s">
        <v>8152</v>
      </c>
      <c r="E2115" s="176" t="s">
        <v>8153</v>
      </c>
      <c r="F2115" s="176" t="s">
        <v>8151</v>
      </c>
      <c r="G2115" s="177"/>
      <c r="H2115" s="177"/>
      <c r="I2115" s="176" t="s">
        <v>8137</v>
      </c>
      <c r="J2115" s="178">
        <v>205.94059405940595</v>
      </c>
      <c r="K2115" s="55">
        <v>12</v>
      </c>
      <c r="L2115" s="176" t="s">
        <v>8138</v>
      </c>
      <c r="M2115" s="176" t="s">
        <v>8107</v>
      </c>
      <c r="N2115" s="176" t="s">
        <v>5846</v>
      </c>
      <c r="O2115" s="56">
        <v>1</v>
      </c>
      <c r="P2115" s="176" t="s">
        <v>8139</v>
      </c>
    </row>
    <row r="2116" spans="1:16" ht="20.100000000000001" customHeight="1" x14ac:dyDescent="0.25">
      <c r="A2116" s="175">
        <v>2112</v>
      </c>
      <c r="B2116" s="176" t="s">
        <v>8105</v>
      </c>
      <c r="C2116" s="176" t="s">
        <v>8151</v>
      </c>
      <c r="D2116" s="176" t="s">
        <v>8152</v>
      </c>
      <c r="E2116" s="176" t="s">
        <v>8153</v>
      </c>
      <c r="F2116" s="176" t="s">
        <v>8151</v>
      </c>
      <c r="G2116" s="177"/>
      <c r="H2116" s="177"/>
      <c r="I2116" s="176" t="s">
        <v>8137</v>
      </c>
      <c r="J2116" s="178">
        <v>709.8039215686274</v>
      </c>
      <c r="K2116" s="55">
        <v>12</v>
      </c>
      <c r="L2116" s="176" t="s">
        <v>8138</v>
      </c>
      <c r="M2116" s="176" t="s">
        <v>8107</v>
      </c>
      <c r="N2116" s="176" t="s">
        <v>5846</v>
      </c>
      <c r="O2116" s="56">
        <v>1</v>
      </c>
      <c r="P2116" s="176" t="s">
        <v>8139</v>
      </c>
    </row>
    <row r="2117" spans="1:16" ht="20.100000000000001" customHeight="1" x14ac:dyDescent="0.25">
      <c r="A2117" s="175">
        <v>2113</v>
      </c>
      <c r="B2117" s="176" t="s">
        <v>8105</v>
      </c>
      <c r="C2117" s="176" t="s">
        <v>8151</v>
      </c>
      <c r="D2117" s="176" t="s">
        <v>8152</v>
      </c>
      <c r="E2117" s="176" t="s">
        <v>8153</v>
      </c>
      <c r="F2117" s="176" t="s">
        <v>8151</v>
      </c>
      <c r="G2117" s="177"/>
      <c r="H2117" s="177"/>
      <c r="I2117" s="176" t="s">
        <v>8137</v>
      </c>
      <c r="J2117" s="178">
        <v>468.62745098039215</v>
      </c>
      <c r="K2117" s="55">
        <v>12</v>
      </c>
      <c r="L2117" s="176" t="s">
        <v>8138</v>
      </c>
      <c r="M2117" s="176" t="s">
        <v>8107</v>
      </c>
      <c r="N2117" s="176" t="s">
        <v>5846</v>
      </c>
      <c r="O2117" s="56">
        <v>1</v>
      </c>
      <c r="P2117" s="176" t="s">
        <v>8139</v>
      </c>
    </row>
    <row r="2118" spans="1:16" ht="20.100000000000001" customHeight="1" x14ac:dyDescent="0.25">
      <c r="A2118" s="175">
        <v>2114</v>
      </c>
      <c r="B2118" s="176" t="s">
        <v>8105</v>
      </c>
      <c r="C2118" s="176" t="s">
        <v>8151</v>
      </c>
      <c r="D2118" s="176" t="s">
        <v>8152</v>
      </c>
      <c r="E2118" s="176" t="s">
        <v>8153</v>
      </c>
      <c r="F2118" s="176" t="s">
        <v>8151</v>
      </c>
      <c r="G2118" s="177"/>
      <c r="H2118" s="177"/>
      <c r="I2118" s="176" t="s">
        <v>8137</v>
      </c>
      <c r="J2118" s="178">
        <v>599.01960784313724</v>
      </c>
      <c r="K2118" s="55">
        <v>12</v>
      </c>
      <c r="L2118" s="176" t="s">
        <v>8138</v>
      </c>
      <c r="M2118" s="176" t="s">
        <v>8107</v>
      </c>
      <c r="N2118" s="176" t="s">
        <v>5846</v>
      </c>
      <c r="O2118" s="56">
        <v>1</v>
      </c>
      <c r="P2118" s="176" t="s">
        <v>8139</v>
      </c>
    </row>
    <row r="2119" spans="1:16" ht="20.100000000000001" customHeight="1" x14ac:dyDescent="0.25">
      <c r="A2119" s="175">
        <v>2115</v>
      </c>
      <c r="B2119" s="176" t="s">
        <v>8105</v>
      </c>
      <c r="C2119" s="176" t="s">
        <v>8151</v>
      </c>
      <c r="D2119" s="176" t="s">
        <v>8152</v>
      </c>
      <c r="E2119" s="176" t="s">
        <v>8153</v>
      </c>
      <c r="F2119" s="176" t="s">
        <v>8151</v>
      </c>
      <c r="G2119" s="177"/>
      <c r="H2119" s="177"/>
      <c r="I2119" s="176" t="s">
        <v>8137</v>
      </c>
      <c r="J2119" s="178">
        <v>101.98019801980197</v>
      </c>
      <c r="K2119" s="55">
        <v>12</v>
      </c>
      <c r="L2119" s="176" t="s">
        <v>8138</v>
      </c>
      <c r="M2119" s="176" t="s">
        <v>8107</v>
      </c>
      <c r="N2119" s="176" t="s">
        <v>5846</v>
      </c>
      <c r="O2119" s="56">
        <v>1</v>
      </c>
      <c r="P2119" s="176" t="s">
        <v>8139</v>
      </c>
    </row>
    <row r="2120" spans="1:16" ht="20.100000000000001" customHeight="1" x14ac:dyDescent="0.25">
      <c r="A2120" s="175">
        <v>2116</v>
      </c>
      <c r="B2120" s="176" t="s">
        <v>8105</v>
      </c>
      <c r="C2120" s="176" t="s">
        <v>8151</v>
      </c>
      <c r="D2120" s="176" t="s">
        <v>8152</v>
      </c>
      <c r="E2120" s="176" t="s">
        <v>8153</v>
      </c>
      <c r="F2120" s="176" t="s">
        <v>8151</v>
      </c>
      <c r="G2120" s="177"/>
      <c r="H2120" s="177"/>
      <c r="I2120" s="176" t="s">
        <v>8137</v>
      </c>
      <c r="J2120" s="178">
        <v>26.732673267326732</v>
      </c>
      <c r="K2120" s="55">
        <v>12</v>
      </c>
      <c r="L2120" s="176" t="s">
        <v>8138</v>
      </c>
      <c r="M2120" s="176" t="s">
        <v>8107</v>
      </c>
      <c r="N2120" s="176" t="s">
        <v>5846</v>
      </c>
      <c r="O2120" s="56">
        <v>1</v>
      </c>
      <c r="P2120" s="176" t="s">
        <v>8139</v>
      </c>
    </row>
    <row r="2121" spans="1:16" ht="20.100000000000001" customHeight="1" x14ac:dyDescent="0.25">
      <c r="A2121" s="175">
        <v>2117</v>
      </c>
      <c r="B2121" s="176" t="s">
        <v>8105</v>
      </c>
      <c r="C2121" s="176" t="s">
        <v>8151</v>
      </c>
      <c r="D2121" s="176" t="s">
        <v>8152</v>
      </c>
      <c r="E2121" s="176" t="s">
        <v>8153</v>
      </c>
      <c r="F2121" s="176" t="s">
        <v>8151</v>
      </c>
      <c r="G2121" s="177"/>
      <c r="H2121" s="177"/>
      <c r="I2121" s="176" t="s">
        <v>8137</v>
      </c>
      <c r="J2121" s="178">
        <v>979.04761904761904</v>
      </c>
      <c r="K2121" s="55">
        <v>12</v>
      </c>
      <c r="L2121" s="176" t="s">
        <v>8138</v>
      </c>
      <c r="M2121" s="176" t="s">
        <v>8107</v>
      </c>
      <c r="N2121" s="176" t="s">
        <v>5846</v>
      </c>
      <c r="O2121" s="56">
        <v>1</v>
      </c>
      <c r="P2121" s="176" t="s">
        <v>8139</v>
      </c>
    </row>
    <row r="2122" spans="1:16" ht="20.100000000000001" customHeight="1" x14ac:dyDescent="0.25">
      <c r="A2122" s="175">
        <v>2118</v>
      </c>
      <c r="B2122" s="176" t="s">
        <v>8105</v>
      </c>
      <c r="C2122" s="176" t="s">
        <v>8151</v>
      </c>
      <c r="D2122" s="176" t="s">
        <v>8152</v>
      </c>
      <c r="E2122" s="176" t="s">
        <v>8153</v>
      </c>
      <c r="F2122" s="176" t="s">
        <v>8151</v>
      </c>
      <c r="G2122" s="177"/>
      <c r="H2122" s="177"/>
      <c r="I2122" s="176" t="s">
        <v>8137</v>
      </c>
      <c r="J2122" s="178">
        <v>98.019801980198025</v>
      </c>
      <c r="K2122" s="55">
        <v>12</v>
      </c>
      <c r="L2122" s="176" t="s">
        <v>8138</v>
      </c>
      <c r="M2122" s="176" t="s">
        <v>8107</v>
      </c>
      <c r="N2122" s="176" t="s">
        <v>5846</v>
      </c>
      <c r="O2122" s="56">
        <v>1</v>
      </c>
      <c r="P2122" s="176" t="s">
        <v>8139</v>
      </c>
    </row>
    <row r="2123" spans="1:16" ht="20.100000000000001" customHeight="1" x14ac:dyDescent="0.25">
      <c r="A2123" s="175">
        <v>2119</v>
      </c>
      <c r="B2123" s="176" t="s">
        <v>8105</v>
      </c>
      <c r="C2123" s="176" t="s">
        <v>8151</v>
      </c>
      <c r="D2123" s="176" t="s">
        <v>8152</v>
      </c>
      <c r="E2123" s="176" t="s">
        <v>8153</v>
      </c>
      <c r="F2123" s="176" t="s">
        <v>8151</v>
      </c>
      <c r="G2123" s="177"/>
      <c r="H2123" s="177"/>
      <c r="I2123" s="176" t="s">
        <v>8137</v>
      </c>
      <c r="J2123" s="178">
        <v>230.69306930693068</v>
      </c>
      <c r="K2123" s="55">
        <v>12</v>
      </c>
      <c r="L2123" s="176" t="s">
        <v>8138</v>
      </c>
      <c r="M2123" s="176" t="s">
        <v>8107</v>
      </c>
      <c r="N2123" s="176" t="s">
        <v>5846</v>
      </c>
      <c r="O2123" s="56">
        <v>1</v>
      </c>
      <c r="P2123" s="176" t="s">
        <v>8139</v>
      </c>
    </row>
    <row r="2124" spans="1:16" ht="20.100000000000001" customHeight="1" x14ac:dyDescent="0.25">
      <c r="A2124" s="175">
        <v>2120</v>
      </c>
      <c r="B2124" s="176" t="s">
        <v>8105</v>
      </c>
      <c r="C2124" s="176" t="s">
        <v>8151</v>
      </c>
      <c r="D2124" s="176" t="s">
        <v>8152</v>
      </c>
      <c r="E2124" s="176" t="s">
        <v>8153</v>
      </c>
      <c r="F2124" s="176" t="s">
        <v>8151</v>
      </c>
      <c r="G2124" s="177"/>
      <c r="H2124" s="177"/>
      <c r="I2124" s="176" t="s">
        <v>8137</v>
      </c>
      <c r="J2124" s="178">
        <v>607.84313725490199</v>
      </c>
      <c r="K2124" s="55">
        <v>12</v>
      </c>
      <c r="L2124" s="176" t="s">
        <v>8138</v>
      </c>
      <c r="M2124" s="176" t="s">
        <v>8107</v>
      </c>
      <c r="N2124" s="176" t="s">
        <v>5846</v>
      </c>
      <c r="O2124" s="56">
        <v>1</v>
      </c>
      <c r="P2124" s="176" t="s">
        <v>8139</v>
      </c>
    </row>
    <row r="2125" spans="1:16" ht="20.100000000000001" customHeight="1" x14ac:dyDescent="0.25">
      <c r="A2125" s="175">
        <v>2121</v>
      </c>
      <c r="B2125" s="176" t="s">
        <v>8105</v>
      </c>
      <c r="C2125" s="176" t="s">
        <v>8151</v>
      </c>
      <c r="D2125" s="176" t="s">
        <v>8152</v>
      </c>
      <c r="E2125" s="176" t="s">
        <v>8153</v>
      </c>
      <c r="F2125" s="176" t="s">
        <v>8151</v>
      </c>
      <c r="G2125" s="177"/>
      <c r="H2125" s="177"/>
      <c r="I2125" s="176" t="s">
        <v>8137</v>
      </c>
      <c r="J2125" s="178">
        <v>133.66336633663366</v>
      </c>
      <c r="K2125" s="55">
        <v>12</v>
      </c>
      <c r="L2125" s="176" t="s">
        <v>8138</v>
      </c>
      <c r="M2125" s="176" t="s">
        <v>8107</v>
      </c>
      <c r="N2125" s="176" t="s">
        <v>5846</v>
      </c>
      <c r="O2125" s="56">
        <v>1</v>
      </c>
      <c r="P2125" s="176" t="s">
        <v>8139</v>
      </c>
    </row>
    <row r="2126" spans="1:16" ht="20.100000000000001" customHeight="1" x14ac:dyDescent="0.25">
      <c r="A2126" s="175">
        <v>2122</v>
      </c>
      <c r="B2126" s="176" t="s">
        <v>8105</v>
      </c>
      <c r="C2126" s="176" t="s">
        <v>8151</v>
      </c>
      <c r="D2126" s="176" t="s">
        <v>8152</v>
      </c>
      <c r="E2126" s="176" t="s">
        <v>8153</v>
      </c>
      <c r="F2126" s="176" t="s">
        <v>8151</v>
      </c>
      <c r="G2126" s="177"/>
      <c r="H2126" s="177"/>
      <c r="I2126" s="176" t="s">
        <v>8137</v>
      </c>
      <c r="J2126" s="178">
        <v>520.58823529411768</v>
      </c>
      <c r="K2126" s="55">
        <v>12</v>
      </c>
      <c r="L2126" s="176" t="s">
        <v>8138</v>
      </c>
      <c r="M2126" s="176" t="s">
        <v>8107</v>
      </c>
      <c r="N2126" s="176" t="s">
        <v>5846</v>
      </c>
      <c r="O2126" s="56">
        <v>1</v>
      </c>
      <c r="P2126" s="176" t="s">
        <v>8139</v>
      </c>
    </row>
    <row r="2127" spans="1:16" ht="20.100000000000001" customHeight="1" x14ac:dyDescent="0.25">
      <c r="A2127" s="175">
        <v>2123</v>
      </c>
      <c r="B2127" s="176" t="s">
        <v>8105</v>
      </c>
      <c r="C2127" s="176" t="s">
        <v>8151</v>
      </c>
      <c r="D2127" s="176" t="s">
        <v>8152</v>
      </c>
      <c r="E2127" s="176" t="s">
        <v>8153</v>
      </c>
      <c r="F2127" s="176" t="s">
        <v>8151</v>
      </c>
      <c r="G2127" s="177"/>
      <c r="H2127" s="177"/>
      <c r="I2127" s="176" t="s">
        <v>8137</v>
      </c>
      <c r="J2127" s="178">
        <v>508.8235294117647</v>
      </c>
      <c r="K2127" s="55">
        <v>12</v>
      </c>
      <c r="L2127" s="176" t="s">
        <v>8138</v>
      </c>
      <c r="M2127" s="176" t="s">
        <v>8107</v>
      </c>
      <c r="N2127" s="176" t="s">
        <v>5846</v>
      </c>
      <c r="O2127" s="56">
        <v>1</v>
      </c>
      <c r="P2127" s="176" t="s">
        <v>8139</v>
      </c>
    </row>
    <row r="2128" spans="1:16" ht="20.100000000000001" customHeight="1" x14ac:dyDescent="0.25">
      <c r="A2128" s="175">
        <v>2124</v>
      </c>
      <c r="B2128" s="176" t="s">
        <v>8105</v>
      </c>
      <c r="C2128" s="176" t="s">
        <v>8151</v>
      </c>
      <c r="D2128" s="176" t="s">
        <v>8152</v>
      </c>
      <c r="E2128" s="176" t="s">
        <v>8153</v>
      </c>
      <c r="F2128" s="176" t="s">
        <v>8151</v>
      </c>
      <c r="G2128" s="177"/>
      <c r="H2128" s="177"/>
      <c r="I2128" s="176" t="s">
        <v>8137</v>
      </c>
      <c r="J2128" s="178">
        <v>236.63366336633663</v>
      </c>
      <c r="K2128" s="55">
        <v>12</v>
      </c>
      <c r="L2128" s="176" t="s">
        <v>8138</v>
      </c>
      <c r="M2128" s="176" t="s">
        <v>8107</v>
      </c>
      <c r="N2128" s="176" t="s">
        <v>5846</v>
      </c>
      <c r="O2128" s="56">
        <v>1</v>
      </c>
      <c r="P2128" s="176" t="s">
        <v>8139</v>
      </c>
    </row>
    <row r="2129" spans="1:16" ht="20.100000000000001" customHeight="1" x14ac:dyDescent="0.25">
      <c r="A2129" s="175">
        <v>2125</v>
      </c>
      <c r="B2129" s="176" t="s">
        <v>8105</v>
      </c>
      <c r="C2129" s="176" t="s">
        <v>8151</v>
      </c>
      <c r="D2129" s="176" t="s">
        <v>8152</v>
      </c>
      <c r="E2129" s="176" t="s">
        <v>8153</v>
      </c>
      <c r="F2129" s="176" t="s">
        <v>8151</v>
      </c>
      <c r="G2129" s="177"/>
      <c r="H2129" s="177"/>
      <c r="I2129" s="176" t="s">
        <v>8137</v>
      </c>
      <c r="J2129" s="178">
        <v>417.64705882352939</v>
      </c>
      <c r="K2129" s="55">
        <v>12</v>
      </c>
      <c r="L2129" s="176" t="s">
        <v>8138</v>
      </c>
      <c r="M2129" s="176" t="s">
        <v>8107</v>
      </c>
      <c r="N2129" s="176" t="s">
        <v>5846</v>
      </c>
      <c r="O2129" s="56">
        <v>1</v>
      </c>
      <c r="P2129" s="176" t="s">
        <v>8139</v>
      </c>
    </row>
    <row r="2130" spans="1:16" ht="20.100000000000001" customHeight="1" x14ac:dyDescent="0.25">
      <c r="A2130" s="175">
        <v>2126</v>
      </c>
      <c r="B2130" s="176" t="s">
        <v>8105</v>
      </c>
      <c r="C2130" s="176" t="s">
        <v>8151</v>
      </c>
      <c r="D2130" s="176" t="s">
        <v>8152</v>
      </c>
      <c r="E2130" s="176" t="s">
        <v>8153</v>
      </c>
      <c r="F2130" s="176" t="s">
        <v>8151</v>
      </c>
      <c r="G2130" s="177"/>
      <c r="H2130" s="177"/>
      <c r="I2130" s="176" t="s">
        <v>8137</v>
      </c>
      <c r="J2130" s="178">
        <v>579.41176470588232</v>
      </c>
      <c r="K2130" s="55">
        <v>12</v>
      </c>
      <c r="L2130" s="176" t="s">
        <v>8138</v>
      </c>
      <c r="M2130" s="176" t="s">
        <v>8107</v>
      </c>
      <c r="N2130" s="176" t="s">
        <v>5846</v>
      </c>
      <c r="O2130" s="56">
        <v>1</v>
      </c>
      <c r="P2130" s="176" t="s">
        <v>8139</v>
      </c>
    </row>
    <row r="2131" spans="1:16" ht="20.100000000000001" customHeight="1" x14ac:dyDescent="0.25">
      <c r="A2131" s="175">
        <v>2127</v>
      </c>
      <c r="B2131" s="176" t="s">
        <v>8105</v>
      </c>
      <c r="C2131" s="176" t="s">
        <v>8151</v>
      </c>
      <c r="D2131" s="176" t="s">
        <v>8152</v>
      </c>
      <c r="E2131" s="176" t="s">
        <v>8153</v>
      </c>
      <c r="F2131" s="176" t="s">
        <v>8151</v>
      </c>
      <c r="G2131" s="177"/>
      <c r="H2131" s="177"/>
      <c r="I2131" s="176" t="s">
        <v>8137</v>
      </c>
      <c r="J2131" s="178">
        <v>624.50980392156862</v>
      </c>
      <c r="K2131" s="55">
        <v>12</v>
      </c>
      <c r="L2131" s="176" t="s">
        <v>8138</v>
      </c>
      <c r="M2131" s="176" t="s">
        <v>8107</v>
      </c>
      <c r="N2131" s="176" t="s">
        <v>5846</v>
      </c>
      <c r="O2131" s="56">
        <v>1</v>
      </c>
      <c r="P2131" s="176" t="s">
        <v>8139</v>
      </c>
    </row>
    <row r="2132" spans="1:16" ht="20.100000000000001" customHeight="1" x14ac:dyDescent="0.25">
      <c r="A2132" s="175">
        <v>2128</v>
      </c>
      <c r="B2132" s="176" t="s">
        <v>8105</v>
      </c>
      <c r="C2132" s="176" t="s">
        <v>8151</v>
      </c>
      <c r="D2132" s="176" t="s">
        <v>8152</v>
      </c>
      <c r="E2132" s="176" t="s">
        <v>8153</v>
      </c>
      <c r="F2132" s="176" t="s">
        <v>8151</v>
      </c>
      <c r="G2132" s="177"/>
      <c r="H2132" s="177"/>
      <c r="I2132" s="176" t="s">
        <v>8137</v>
      </c>
      <c r="J2132" s="178">
        <v>43.564356435643568</v>
      </c>
      <c r="K2132" s="55">
        <v>12</v>
      </c>
      <c r="L2132" s="176" t="s">
        <v>8138</v>
      </c>
      <c r="M2132" s="176" t="s">
        <v>8107</v>
      </c>
      <c r="N2132" s="176" t="s">
        <v>5846</v>
      </c>
      <c r="O2132" s="56">
        <v>1</v>
      </c>
      <c r="P2132" s="176" t="s">
        <v>8139</v>
      </c>
    </row>
    <row r="2133" spans="1:16" ht="20.100000000000001" customHeight="1" x14ac:dyDescent="0.25">
      <c r="A2133" s="175">
        <v>2129</v>
      </c>
      <c r="B2133" s="176" t="s">
        <v>8105</v>
      </c>
      <c r="C2133" s="176" t="s">
        <v>8151</v>
      </c>
      <c r="D2133" s="176" t="s">
        <v>8152</v>
      </c>
      <c r="E2133" s="176" t="s">
        <v>8153</v>
      </c>
      <c r="F2133" s="176" t="s">
        <v>8151</v>
      </c>
      <c r="G2133" s="177"/>
      <c r="H2133" s="177"/>
      <c r="I2133" s="176" t="s">
        <v>8137</v>
      </c>
      <c r="J2133" s="178">
        <v>459.80392156862746</v>
      </c>
      <c r="K2133" s="55">
        <v>12</v>
      </c>
      <c r="L2133" s="176" t="s">
        <v>8138</v>
      </c>
      <c r="M2133" s="176" t="s">
        <v>8107</v>
      </c>
      <c r="N2133" s="176" t="s">
        <v>5846</v>
      </c>
      <c r="O2133" s="56">
        <v>1</v>
      </c>
      <c r="P2133" s="176" t="s">
        <v>8139</v>
      </c>
    </row>
    <row r="2134" spans="1:16" ht="20.100000000000001" customHeight="1" x14ac:dyDescent="0.25">
      <c r="A2134" s="175">
        <v>2130</v>
      </c>
      <c r="B2134" s="176" t="s">
        <v>8105</v>
      </c>
      <c r="C2134" s="176" t="s">
        <v>8151</v>
      </c>
      <c r="D2134" s="176" t="s">
        <v>8152</v>
      </c>
      <c r="E2134" s="176" t="s">
        <v>8153</v>
      </c>
      <c r="F2134" s="176" t="s">
        <v>8151</v>
      </c>
      <c r="G2134" s="177"/>
      <c r="H2134" s="177"/>
      <c r="I2134" s="176" t="s">
        <v>8137</v>
      </c>
      <c r="J2134" s="178">
        <v>839.80582524271847</v>
      </c>
      <c r="K2134" s="55">
        <v>13</v>
      </c>
      <c r="L2134" s="176" t="s">
        <v>8138</v>
      </c>
      <c r="M2134" s="176" t="s">
        <v>8107</v>
      </c>
      <c r="N2134" s="176" t="s">
        <v>5853</v>
      </c>
      <c r="O2134" s="56">
        <v>1</v>
      </c>
      <c r="P2134" s="176" t="s">
        <v>8139</v>
      </c>
    </row>
    <row r="2135" spans="1:16" ht="20.100000000000001" customHeight="1" x14ac:dyDescent="0.25">
      <c r="A2135" s="175">
        <v>2131</v>
      </c>
      <c r="B2135" s="176" t="s">
        <v>8105</v>
      </c>
      <c r="C2135" s="176" t="s">
        <v>8151</v>
      </c>
      <c r="D2135" s="176" t="s">
        <v>8152</v>
      </c>
      <c r="E2135" s="176" t="s">
        <v>8153</v>
      </c>
      <c r="F2135" s="176" t="s">
        <v>8151</v>
      </c>
      <c r="G2135" s="177"/>
      <c r="H2135" s="177"/>
      <c r="I2135" s="176" t="s">
        <v>8137</v>
      </c>
      <c r="J2135" s="178">
        <v>36.633663366336634</v>
      </c>
      <c r="K2135" s="55">
        <v>12</v>
      </c>
      <c r="L2135" s="176" t="s">
        <v>8138</v>
      </c>
      <c r="M2135" s="176" t="s">
        <v>8107</v>
      </c>
      <c r="N2135" s="176" t="s">
        <v>5846</v>
      </c>
      <c r="O2135" s="56">
        <v>1</v>
      </c>
      <c r="P2135" s="176" t="s">
        <v>8139</v>
      </c>
    </row>
    <row r="2136" spans="1:16" ht="20.100000000000001" customHeight="1" x14ac:dyDescent="0.25">
      <c r="A2136" s="175">
        <v>2132</v>
      </c>
      <c r="B2136" s="176" t="s">
        <v>8105</v>
      </c>
      <c r="C2136" s="176" t="s">
        <v>8151</v>
      </c>
      <c r="D2136" s="176" t="s">
        <v>8152</v>
      </c>
      <c r="E2136" s="176" t="s">
        <v>8153</v>
      </c>
      <c r="F2136" s="176" t="s">
        <v>8151</v>
      </c>
      <c r="G2136" s="177"/>
      <c r="H2136" s="177"/>
      <c r="I2136" s="176" t="s">
        <v>8137</v>
      </c>
      <c r="J2136" s="178">
        <v>374.25742574257424</v>
      </c>
      <c r="K2136" s="55">
        <v>13</v>
      </c>
      <c r="L2136" s="176" t="s">
        <v>8138</v>
      </c>
      <c r="M2136" s="176" t="s">
        <v>8107</v>
      </c>
      <c r="N2136" s="176" t="s">
        <v>5853</v>
      </c>
      <c r="O2136" s="56">
        <v>1</v>
      </c>
      <c r="P2136" s="176" t="s">
        <v>8139</v>
      </c>
    </row>
    <row r="2137" spans="1:16" ht="20.100000000000001" customHeight="1" x14ac:dyDescent="0.25">
      <c r="A2137" s="175">
        <v>2133</v>
      </c>
      <c r="B2137" s="176" t="s">
        <v>8105</v>
      </c>
      <c r="C2137" s="176" t="s">
        <v>8151</v>
      </c>
      <c r="D2137" s="176" t="s">
        <v>8152</v>
      </c>
      <c r="E2137" s="176" t="s">
        <v>8153</v>
      </c>
      <c r="F2137" s="176" t="s">
        <v>8151</v>
      </c>
      <c r="G2137" s="177"/>
      <c r="H2137" s="177"/>
      <c r="I2137" s="176" t="s">
        <v>8137</v>
      </c>
      <c r="J2137" s="178">
        <v>776.47058823529414</v>
      </c>
      <c r="K2137" s="55">
        <v>13</v>
      </c>
      <c r="L2137" s="176" t="s">
        <v>8138</v>
      </c>
      <c r="M2137" s="176" t="s">
        <v>8107</v>
      </c>
      <c r="N2137" s="176" t="s">
        <v>5853</v>
      </c>
      <c r="O2137" s="56">
        <v>1</v>
      </c>
      <c r="P2137" s="176" t="s">
        <v>8139</v>
      </c>
    </row>
    <row r="2138" spans="1:16" ht="20.100000000000001" customHeight="1" x14ac:dyDescent="0.25">
      <c r="A2138" s="175">
        <v>2134</v>
      </c>
      <c r="B2138" s="176" t="s">
        <v>8105</v>
      </c>
      <c r="C2138" s="176" t="s">
        <v>8151</v>
      </c>
      <c r="D2138" s="176" t="s">
        <v>8152</v>
      </c>
      <c r="E2138" s="176" t="s">
        <v>8153</v>
      </c>
      <c r="F2138" s="176" t="s">
        <v>8151</v>
      </c>
      <c r="G2138" s="177"/>
      <c r="H2138" s="177"/>
      <c r="I2138" s="176" t="s">
        <v>8137</v>
      </c>
      <c r="J2138" s="178">
        <v>397.05882352941177</v>
      </c>
      <c r="K2138" s="55">
        <v>13</v>
      </c>
      <c r="L2138" s="176" t="s">
        <v>8138</v>
      </c>
      <c r="M2138" s="176" t="s">
        <v>8107</v>
      </c>
      <c r="N2138" s="176" t="s">
        <v>5853</v>
      </c>
      <c r="O2138" s="56">
        <v>1</v>
      </c>
      <c r="P2138" s="176" t="s">
        <v>8139</v>
      </c>
    </row>
    <row r="2139" spans="1:16" ht="20.100000000000001" customHeight="1" x14ac:dyDescent="0.25">
      <c r="A2139" s="175">
        <v>2135</v>
      </c>
      <c r="B2139" s="176" t="s">
        <v>8105</v>
      </c>
      <c r="C2139" s="176" t="s">
        <v>8151</v>
      </c>
      <c r="D2139" s="176" t="s">
        <v>8152</v>
      </c>
      <c r="E2139" s="176" t="s">
        <v>8153</v>
      </c>
      <c r="F2139" s="176" t="s">
        <v>8151</v>
      </c>
      <c r="G2139" s="177"/>
      <c r="H2139" s="177"/>
      <c r="I2139" s="176" t="s">
        <v>8137</v>
      </c>
      <c r="J2139" s="178">
        <v>294.05940594059405</v>
      </c>
      <c r="K2139" s="55">
        <v>13</v>
      </c>
      <c r="L2139" s="176" t="s">
        <v>8138</v>
      </c>
      <c r="M2139" s="176" t="s">
        <v>8107</v>
      </c>
      <c r="N2139" s="176" t="s">
        <v>5853</v>
      </c>
      <c r="O2139" s="56">
        <v>1</v>
      </c>
      <c r="P2139" s="176" t="s">
        <v>8139</v>
      </c>
    </row>
    <row r="2140" spans="1:16" ht="20.100000000000001" customHeight="1" x14ac:dyDescent="0.25">
      <c r="A2140" s="175">
        <v>2136</v>
      </c>
      <c r="B2140" s="176" t="s">
        <v>8105</v>
      </c>
      <c r="C2140" s="176" t="s">
        <v>8151</v>
      </c>
      <c r="D2140" s="176" t="s">
        <v>8152</v>
      </c>
      <c r="E2140" s="176" t="s">
        <v>8153</v>
      </c>
      <c r="F2140" s="176" t="s">
        <v>8151</v>
      </c>
      <c r="G2140" s="177"/>
      <c r="H2140" s="177"/>
      <c r="I2140" s="176" t="s">
        <v>8137</v>
      </c>
      <c r="J2140" s="178">
        <v>891.26213592233012</v>
      </c>
      <c r="K2140" s="55">
        <v>13</v>
      </c>
      <c r="L2140" s="176" t="s">
        <v>8138</v>
      </c>
      <c r="M2140" s="176" t="s">
        <v>8107</v>
      </c>
      <c r="N2140" s="176" t="s">
        <v>5853</v>
      </c>
      <c r="O2140" s="56">
        <v>1</v>
      </c>
      <c r="P2140" s="176" t="s">
        <v>8139</v>
      </c>
    </row>
    <row r="2141" spans="1:16" ht="20.100000000000001" customHeight="1" x14ac:dyDescent="0.25">
      <c r="A2141" s="175">
        <v>2137</v>
      </c>
      <c r="B2141" s="176" t="s">
        <v>8105</v>
      </c>
      <c r="C2141" s="176" t="s">
        <v>8151</v>
      </c>
      <c r="D2141" s="176" t="s">
        <v>8152</v>
      </c>
      <c r="E2141" s="176" t="s">
        <v>8153</v>
      </c>
      <c r="F2141" s="176" t="s">
        <v>8151</v>
      </c>
      <c r="G2141" s="177"/>
      <c r="H2141" s="177"/>
      <c r="I2141" s="176" t="s">
        <v>8137</v>
      </c>
      <c r="J2141" s="178">
        <v>443.13725490196077</v>
      </c>
      <c r="K2141" s="55">
        <v>13</v>
      </c>
      <c r="L2141" s="176" t="s">
        <v>8138</v>
      </c>
      <c r="M2141" s="176" t="s">
        <v>8107</v>
      </c>
      <c r="N2141" s="176" t="s">
        <v>5853</v>
      </c>
      <c r="O2141" s="56">
        <v>1</v>
      </c>
      <c r="P2141" s="176" t="s">
        <v>8139</v>
      </c>
    </row>
    <row r="2142" spans="1:16" ht="20.100000000000001" customHeight="1" x14ac:dyDescent="0.25">
      <c r="A2142" s="175">
        <v>2138</v>
      </c>
      <c r="B2142" s="176" t="s">
        <v>8105</v>
      </c>
      <c r="C2142" s="176" t="s">
        <v>8151</v>
      </c>
      <c r="D2142" s="176" t="s">
        <v>8152</v>
      </c>
      <c r="E2142" s="176" t="s">
        <v>8153</v>
      </c>
      <c r="F2142" s="176" t="s">
        <v>8151</v>
      </c>
      <c r="G2142" s="177"/>
      <c r="H2142" s="177"/>
      <c r="I2142" s="176" t="s">
        <v>8137</v>
      </c>
      <c r="J2142" s="178">
        <v>92.079207920792072</v>
      </c>
      <c r="K2142" s="55">
        <v>13</v>
      </c>
      <c r="L2142" s="176" t="s">
        <v>8138</v>
      </c>
      <c r="M2142" s="176" t="s">
        <v>8107</v>
      </c>
      <c r="N2142" s="176" t="s">
        <v>5853</v>
      </c>
      <c r="O2142" s="56">
        <v>1</v>
      </c>
      <c r="P2142" s="176" t="s">
        <v>8139</v>
      </c>
    </row>
    <row r="2143" spans="1:16" ht="20.100000000000001" customHeight="1" x14ac:dyDescent="0.25">
      <c r="A2143" s="175">
        <v>2139</v>
      </c>
      <c r="B2143" s="176" t="s">
        <v>8105</v>
      </c>
      <c r="C2143" s="176" t="s">
        <v>8151</v>
      </c>
      <c r="D2143" s="176" t="s">
        <v>8152</v>
      </c>
      <c r="E2143" s="176" t="s">
        <v>8153</v>
      </c>
      <c r="F2143" s="176" t="s">
        <v>8151</v>
      </c>
      <c r="G2143" s="177"/>
      <c r="H2143" s="177"/>
      <c r="I2143" s="176" t="s">
        <v>8137</v>
      </c>
      <c r="J2143" s="178">
        <v>370.29702970297029</v>
      </c>
      <c r="K2143" s="55">
        <v>13</v>
      </c>
      <c r="L2143" s="176" t="s">
        <v>8138</v>
      </c>
      <c r="M2143" s="176" t="s">
        <v>8107</v>
      </c>
      <c r="N2143" s="176" t="s">
        <v>5853</v>
      </c>
      <c r="O2143" s="56">
        <v>1</v>
      </c>
      <c r="P2143" s="176" t="s">
        <v>8139</v>
      </c>
    </row>
    <row r="2144" spans="1:16" ht="20.100000000000001" customHeight="1" x14ac:dyDescent="0.25">
      <c r="A2144" s="175">
        <v>2140</v>
      </c>
      <c r="B2144" s="176" t="s">
        <v>8105</v>
      </c>
      <c r="C2144" s="176" t="s">
        <v>8151</v>
      </c>
      <c r="D2144" s="176" t="s">
        <v>8152</v>
      </c>
      <c r="E2144" s="176" t="s">
        <v>8153</v>
      </c>
      <c r="F2144" s="176" t="s">
        <v>8151</v>
      </c>
      <c r="G2144" s="177"/>
      <c r="H2144" s="177"/>
      <c r="I2144" s="176" t="s">
        <v>8137</v>
      </c>
      <c r="J2144" s="178">
        <v>276.23762376237624</v>
      </c>
      <c r="K2144" s="55">
        <v>13</v>
      </c>
      <c r="L2144" s="176" t="s">
        <v>8138</v>
      </c>
      <c r="M2144" s="176" t="s">
        <v>8107</v>
      </c>
      <c r="N2144" s="176" t="s">
        <v>5853</v>
      </c>
      <c r="O2144" s="56">
        <v>1</v>
      </c>
      <c r="P2144" s="176" t="s">
        <v>8139</v>
      </c>
    </row>
    <row r="2145" spans="1:16" ht="20.100000000000001" customHeight="1" x14ac:dyDescent="0.25">
      <c r="A2145" s="175">
        <v>2141</v>
      </c>
      <c r="B2145" s="176" t="s">
        <v>8105</v>
      </c>
      <c r="C2145" s="176" t="s">
        <v>8151</v>
      </c>
      <c r="D2145" s="176" t="s">
        <v>8152</v>
      </c>
      <c r="E2145" s="176" t="s">
        <v>8153</v>
      </c>
      <c r="F2145" s="176" t="s">
        <v>8151</v>
      </c>
      <c r="G2145" s="177"/>
      <c r="H2145" s="177"/>
      <c r="I2145" s="176" t="s">
        <v>8137</v>
      </c>
      <c r="J2145" s="178">
        <v>365.34653465346537</v>
      </c>
      <c r="K2145" s="55">
        <v>13</v>
      </c>
      <c r="L2145" s="176" t="s">
        <v>8138</v>
      </c>
      <c r="M2145" s="176" t="s">
        <v>8107</v>
      </c>
      <c r="N2145" s="176" t="s">
        <v>5853</v>
      </c>
      <c r="O2145" s="56">
        <v>1</v>
      </c>
      <c r="P2145" s="176" t="s">
        <v>8139</v>
      </c>
    </row>
    <row r="2146" spans="1:16" ht="20.100000000000001" customHeight="1" x14ac:dyDescent="0.25">
      <c r="A2146" s="175">
        <v>2142</v>
      </c>
      <c r="B2146" s="176" t="s">
        <v>8105</v>
      </c>
      <c r="C2146" s="176" t="s">
        <v>8151</v>
      </c>
      <c r="D2146" s="176" t="s">
        <v>8152</v>
      </c>
      <c r="E2146" s="176" t="s">
        <v>8153</v>
      </c>
      <c r="F2146" s="176" t="s">
        <v>8151</v>
      </c>
      <c r="G2146" s="177"/>
      <c r="H2146" s="177"/>
      <c r="I2146" s="176" t="s">
        <v>8137</v>
      </c>
      <c r="J2146" s="178">
        <v>214.85148514851485</v>
      </c>
      <c r="K2146" s="55">
        <v>13</v>
      </c>
      <c r="L2146" s="176" t="s">
        <v>8138</v>
      </c>
      <c r="M2146" s="176" t="s">
        <v>8107</v>
      </c>
      <c r="N2146" s="176" t="s">
        <v>5853</v>
      </c>
      <c r="O2146" s="56">
        <v>1</v>
      </c>
      <c r="P2146" s="176" t="s">
        <v>8139</v>
      </c>
    </row>
    <row r="2147" spans="1:16" ht="20.100000000000001" customHeight="1" x14ac:dyDescent="0.25">
      <c r="A2147" s="175">
        <v>2143</v>
      </c>
      <c r="B2147" s="176" t="s">
        <v>8105</v>
      </c>
      <c r="C2147" s="176" t="s">
        <v>8151</v>
      </c>
      <c r="D2147" s="176" t="s">
        <v>8152</v>
      </c>
      <c r="E2147" s="176" t="s">
        <v>8153</v>
      </c>
      <c r="F2147" s="176" t="s">
        <v>8151</v>
      </c>
      <c r="G2147" s="177"/>
      <c r="H2147" s="177"/>
      <c r="I2147" s="176" t="s">
        <v>8137</v>
      </c>
      <c r="J2147" s="178">
        <v>349.50495049504951</v>
      </c>
      <c r="K2147" s="55">
        <v>13</v>
      </c>
      <c r="L2147" s="176" t="s">
        <v>8138</v>
      </c>
      <c r="M2147" s="176" t="s">
        <v>8107</v>
      </c>
      <c r="N2147" s="176" t="s">
        <v>5853</v>
      </c>
      <c r="O2147" s="56">
        <v>1</v>
      </c>
      <c r="P2147" s="176" t="s">
        <v>8139</v>
      </c>
    </row>
    <row r="2148" spans="1:16" ht="20.100000000000001" customHeight="1" x14ac:dyDescent="0.25">
      <c r="A2148" s="175">
        <v>2144</v>
      </c>
      <c r="B2148" s="176" t="s">
        <v>8105</v>
      </c>
      <c r="C2148" s="176" t="s">
        <v>8151</v>
      </c>
      <c r="D2148" s="176" t="s">
        <v>8152</v>
      </c>
      <c r="E2148" s="176" t="s">
        <v>8153</v>
      </c>
      <c r="F2148" s="176" t="s">
        <v>8151</v>
      </c>
      <c r="G2148" s="177"/>
      <c r="H2148" s="177"/>
      <c r="I2148" s="176" t="s">
        <v>8137</v>
      </c>
      <c r="J2148" s="178">
        <v>440.19607843137254</v>
      </c>
      <c r="K2148" s="55">
        <v>13</v>
      </c>
      <c r="L2148" s="176" t="s">
        <v>8138</v>
      </c>
      <c r="M2148" s="176" t="s">
        <v>8107</v>
      </c>
      <c r="N2148" s="176" t="s">
        <v>5853</v>
      </c>
      <c r="O2148" s="56">
        <v>1</v>
      </c>
      <c r="P2148" s="176" t="s">
        <v>8139</v>
      </c>
    </row>
    <row r="2149" spans="1:16" ht="20.100000000000001" customHeight="1" x14ac:dyDescent="0.25">
      <c r="A2149" s="175">
        <v>2145</v>
      </c>
      <c r="B2149" s="176" t="s">
        <v>8105</v>
      </c>
      <c r="C2149" s="176" t="s">
        <v>8151</v>
      </c>
      <c r="D2149" s="176" t="s">
        <v>8152</v>
      </c>
      <c r="E2149" s="176" t="s">
        <v>8153</v>
      </c>
      <c r="F2149" s="176" t="s">
        <v>8151</v>
      </c>
      <c r="G2149" s="177"/>
      <c r="H2149" s="177"/>
      <c r="I2149" s="176" t="s">
        <v>8137</v>
      </c>
      <c r="J2149" s="178">
        <v>567.64705882352939</v>
      </c>
      <c r="K2149" s="55">
        <v>13</v>
      </c>
      <c r="L2149" s="176" t="s">
        <v>8138</v>
      </c>
      <c r="M2149" s="176" t="s">
        <v>8107</v>
      </c>
      <c r="N2149" s="176" t="s">
        <v>5853</v>
      </c>
      <c r="O2149" s="56">
        <v>1</v>
      </c>
      <c r="P2149" s="176" t="s">
        <v>8139</v>
      </c>
    </row>
    <row r="2150" spans="1:16" ht="20.100000000000001" customHeight="1" x14ac:dyDescent="0.25">
      <c r="A2150" s="175">
        <v>2146</v>
      </c>
      <c r="B2150" s="176" t="s">
        <v>8105</v>
      </c>
      <c r="C2150" s="176" t="s">
        <v>8151</v>
      </c>
      <c r="D2150" s="176" t="s">
        <v>8152</v>
      </c>
      <c r="E2150" s="176" t="s">
        <v>8153</v>
      </c>
      <c r="F2150" s="176" t="s">
        <v>8151</v>
      </c>
      <c r="G2150" s="177"/>
      <c r="H2150" s="177"/>
      <c r="I2150" s="176" t="s">
        <v>8137</v>
      </c>
      <c r="J2150" s="178">
        <v>693.13725490196077</v>
      </c>
      <c r="K2150" s="55">
        <v>13</v>
      </c>
      <c r="L2150" s="176" t="s">
        <v>8138</v>
      </c>
      <c r="M2150" s="176" t="s">
        <v>8107</v>
      </c>
      <c r="N2150" s="176" t="s">
        <v>5853</v>
      </c>
      <c r="O2150" s="56">
        <v>1</v>
      </c>
      <c r="P2150" s="176" t="s">
        <v>8139</v>
      </c>
    </row>
    <row r="2151" spans="1:16" ht="20.100000000000001" customHeight="1" x14ac:dyDescent="0.25">
      <c r="A2151" s="175">
        <v>2147</v>
      </c>
      <c r="B2151" s="176" t="s">
        <v>8105</v>
      </c>
      <c r="C2151" s="176" t="s">
        <v>8151</v>
      </c>
      <c r="D2151" s="176" t="s">
        <v>8152</v>
      </c>
      <c r="E2151" s="176" t="s">
        <v>8153</v>
      </c>
      <c r="F2151" s="176" t="s">
        <v>8151</v>
      </c>
      <c r="G2151" s="177"/>
      <c r="H2151" s="177"/>
      <c r="I2151" s="176" t="s">
        <v>8137</v>
      </c>
      <c r="J2151" s="178">
        <v>522.54901960784309</v>
      </c>
      <c r="K2151" s="55">
        <v>13</v>
      </c>
      <c r="L2151" s="176" t="s">
        <v>8138</v>
      </c>
      <c r="M2151" s="176" t="s">
        <v>8107</v>
      </c>
      <c r="N2151" s="176" t="s">
        <v>5853</v>
      </c>
      <c r="O2151" s="56">
        <v>1</v>
      </c>
      <c r="P2151" s="176" t="s">
        <v>8139</v>
      </c>
    </row>
    <row r="2152" spans="1:16" ht="20.100000000000001" customHeight="1" x14ac:dyDescent="0.25">
      <c r="A2152" s="175">
        <v>2148</v>
      </c>
      <c r="B2152" s="176" t="s">
        <v>8105</v>
      </c>
      <c r="C2152" s="176" t="s">
        <v>8151</v>
      </c>
      <c r="D2152" s="176" t="s">
        <v>8152</v>
      </c>
      <c r="E2152" s="176" t="s">
        <v>8153</v>
      </c>
      <c r="F2152" s="176" t="s">
        <v>8151</v>
      </c>
      <c r="G2152" s="177"/>
      <c r="H2152" s="177"/>
      <c r="I2152" s="176" t="s">
        <v>8137</v>
      </c>
      <c r="J2152" s="178">
        <v>212.87128712871288</v>
      </c>
      <c r="K2152" s="55">
        <v>13</v>
      </c>
      <c r="L2152" s="176" t="s">
        <v>8138</v>
      </c>
      <c r="M2152" s="176" t="s">
        <v>8107</v>
      </c>
      <c r="N2152" s="176" t="s">
        <v>5853</v>
      </c>
      <c r="O2152" s="56">
        <v>1</v>
      </c>
      <c r="P2152" s="176" t="s">
        <v>8139</v>
      </c>
    </row>
    <row r="2153" spans="1:16" ht="20.100000000000001" customHeight="1" x14ac:dyDescent="0.25">
      <c r="A2153" s="175">
        <v>2149</v>
      </c>
      <c r="B2153" s="176" t="s">
        <v>8105</v>
      </c>
      <c r="C2153" s="176" t="s">
        <v>8151</v>
      </c>
      <c r="D2153" s="176" t="s">
        <v>8152</v>
      </c>
      <c r="E2153" s="176" t="s">
        <v>8153</v>
      </c>
      <c r="F2153" s="176" t="s">
        <v>8151</v>
      </c>
      <c r="G2153" s="177"/>
      <c r="H2153" s="177"/>
      <c r="I2153" s="176" t="s">
        <v>8137</v>
      </c>
      <c r="J2153" s="178">
        <v>597.05882352941171</v>
      </c>
      <c r="K2153" s="55">
        <v>13</v>
      </c>
      <c r="L2153" s="176" t="s">
        <v>8138</v>
      </c>
      <c r="M2153" s="176" t="s">
        <v>8107</v>
      </c>
      <c r="N2153" s="176" t="s">
        <v>5853</v>
      </c>
      <c r="O2153" s="56">
        <v>1</v>
      </c>
      <c r="P2153" s="176" t="s">
        <v>8139</v>
      </c>
    </row>
    <row r="2154" spans="1:16" ht="20.100000000000001" customHeight="1" x14ac:dyDescent="0.25">
      <c r="A2154" s="175">
        <v>2150</v>
      </c>
      <c r="B2154" s="176" t="s">
        <v>8105</v>
      </c>
      <c r="C2154" s="176" t="s">
        <v>8151</v>
      </c>
      <c r="D2154" s="176" t="s">
        <v>8152</v>
      </c>
      <c r="E2154" s="176" t="s">
        <v>8153</v>
      </c>
      <c r="F2154" s="176" t="s">
        <v>8151</v>
      </c>
      <c r="G2154" s="177"/>
      <c r="H2154" s="177"/>
      <c r="I2154" s="176" t="s">
        <v>8137</v>
      </c>
      <c r="J2154" s="178">
        <v>795.14563106796118</v>
      </c>
      <c r="K2154" s="55">
        <v>13</v>
      </c>
      <c r="L2154" s="176" t="s">
        <v>8138</v>
      </c>
      <c r="M2154" s="176" t="s">
        <v>8107</v>
      </c>
      <c r="N2154" s="176" t="s">
        <v>5853</v>
      </c>
      <c r="O2154" s="56">
        <v>1</v>
      </c>
      <c r="P2154" s="176" t="s">
        <v>8139</v>
      </c>
    </row>
    <row r="2155" spans="1:16" ht="20.100000000000001" customHeight="1" x14ac:dyDescent="0.25">
      <c r="A2155" s="175">
        <v>2151</v>
      </c>
      <c r="B2155" s="176" t="s">
        <v>8105</v>
      </c>
      <c r="C2155" s="176" t="s">
        <v>8151</v>
      </c>
      <c r="D2155" s="176" t="s">
        <v>8152</v>
      </c>
      <c r="E2155" s="176" t="s">
        <v>8153</v>
      </c>
      <c r="F2155" s="176" t="s">
        <v>8151</v>
      </c>
      <c r="G2155" s="177"/>
      <c r="H2155" s="177"/>
      <c r="I2155" s="176" t="s">
        <v>8137</v>
      </c>
      <c r="J2155" s="178">
        <v>675.49019607843138</v>
      </c>
      <c r="K2155" s="55">
        <v>13</v>
      </c>
      <c r="L2155" s="176" t="s">
        <v>8138</v>
      </c>
      <c r="M2155" s="176" t="s">
        <v>8107</v>
      </c>
      <c r="N2155" s="176" t="s">
        <v>5853</v>
      </c>
      <c r="O2155" s="56">
        <v>1</v>
      </c>
      <c r="P2155" s="176" t="s">
        <v>8139</v>
      </c>
    </row>
    <row r="2156" spans="1:16" ht="20.100000000000001" customHeight="1" x14ac:dyDescent="0.25">
      <c r="A2156" s="175">
        <v>2152</v>
      </c>
      <c r="B2156" s="176" t="s">
        <v>8105</v>
      </c>
      <c r="C2156" s="176" t="s">
        <v>8151</v>
      </c>
      <c r="D2156" s="176" t="s">
        <v>8152</v>
      </c>
      <c r="E2156" s="176" t="s">
        <v>8153</v>
      </c>
      <c r="F2156" s="176" t="s">
        <v>8151</v>
      </c>
      <c r="G2156" s="177"/>
      <c r="H2156" s="177"/>
      <c r="I2156" s="176" t="s">
        <v>8137</v>
      </c>
      <c r="J2156" s="178">
        <v>396.03960396039605</v>
      </c>
      <c r="K2156" s="55">
        <v>13</v>
      </c>
      <c r="L2156" s="176" t="s">
        <v>8138</v>
      </c>
      <c r="M2156" s="176" t="s">
        <v>8107</v>
      </c>
      <c r="N2156" s="176" t="s">
        <v>5853</v>
      </c>
      <c r="O2156" s="56">
        <v>1</v>
      </c>
      <c r="P2156" s="176" t="s">
        <v>8139</v>
      </c>
    </row>
    <row r="2157" spans="1:16" ht="20.100000000000001" customHeight="1" x14ac:dyDescent="0.25">
      <c r="A2157" s="175">
        <v>2153</v>
      </c>
      <c r="B2157" s="176" t="s">
        <v>8105</v>
      </c>
      <c r="C2157" s="176" t="s">
        <v>8151</v>
      </c>
      <c r="D2157" s="176" t="s">
        <v>8152</v>
      </c>
      <c r="E2157" s="176" t="s">
        <v>8153</v>
      </c>
      <c r="F2157" s="176" t="s">
        <v>8151</v>
      </c>
      <c r="G2157" s="177"/>
      <c r="H2157" s="177"/>
      <c r="I2157" s="176" t="s">
        <v>8137</v>
      </c>
      <c r="J2157" s="178">
        <v>672.54901960784309</v>
      </c>
      <c r="K2157" s="55">
        <v>13</v>
      </c>
      <c r="L2157" s="176" t="s">
        <v>8138</v>
      </c>
      <c r="M2157" s="176" t="s">
        <v>8107</v>
      </c>
      <c r="N2157" s="176" t="s">
        <v>5853</v>
      </c>
      <c r="O2157" s="56">
        <v>1</v>
      </c>
      <c r="P2157" s="176" t="s">
        <v>8139</v>
      </c>
    </row>
    <row r="2158" spans="1:16" ht="20.100000000000001" customHeight="1" x14ac:dyDescent="0.25">
      <c r="A2158" s="175">
        <v>2154</v>
      </c>
      <c r="B2158" s="176" t="s">
        <v>8105</v>
      </c>
      <c r="C2158" s="176" t="s">
        <v>8151</v>
      </c>
      <c r="D2158" s="176" t="s">
        <v>8152</v>
      </c>
      <c r="E2158" s="176" t="s">
        <v>8153</v>
      </c>
      <c r="F2158" s="176" t="s">
        <v>8151</v>
      </c>
      <c r="G2158" s="177"/>
      <c r="H2158" s="177"/>
      <c r="I2158" s="176" t="s">
        <v>8137</v>
      </c>
      <c r="J2158" s="178">
        <v>344.55445544554453</v>
      </c>
      <c r="K2158" s="55">
        <v>12</v>
      </c>
      <c r="L2158" s="176" t="s">
        <v>8138</v>
      </c>
      <c r="M2158" s="176" t="s">
        <v>8107</v>
      </c>
      <c r="N2158" s="176" t="s">
        <v>5846</v>
      </c>
      <c r="O2158" s="56">
        <v>1</v>
      </c>
      <c r="P2158" s="176" t="s">
        <v>8139</v>
      </c>
    </row>
    <row r="2159" spans="1:16" ht="20.100000000000001" customHeight="1" x14ac:dyDescent="0.25">
      <c r="A2159" s="175">
        <v>2155</v>
      </c>
      <c r="B2159" s="176" t="s">
        <v>8105</v>
      </c>
      <c r="C2159" s="176" t="s">
        <v>8151</v>
      </c>
      <c r="D2159" s="176" t="s">
        <v>8152</v>
      </c>
      <c r="E2159" s="176" t="s">
        <v>8153</v>
      </c>
      <c r="F2159" s="176" t="s">
        <v>8151</v>
      </c>
      <c r="G2159" s="177"/>
      <c r="H2159" s="177"/>
      <c r="I2159" s="176" t="s">
        <v>8137</v>
      </c>
      <c r="J2159" s="178">
        <v>75.247524752475243</v>
      </c>
      <c r="K2159" s="55">
        <v>13</v>
      </c>
      <c r="L2159" s="176" t="s">
        <v>8138</v>
      </c>
      <c r="M2159" s="176" t="s">
        <v>8107</v>
      </c>
      <c r="N2159" s="176" t="s">
        <v>5853</v>
      </c>
      <c r="O2159" s="56">
        <v>1</v>
      </c>
      <c r="P2159" s="176" t="s">
        <v>8139</v>
      </c>
    </row>
    <row r="2160" spans="1:16" ht="20.100000000000001" customHeight="1" x14ac:dyDescent="0.25">
      <c r="A2160" s="175">
        <v>2156</v>
      </c>
      <c r="B2160" s="176" t="s">
        <v>8105</v>
      </c>
      <c r="C2160" s="176" t="s">
        <v>8151</v>
      </c>
      <c r="D2160" s="176" t="s">
        <v>8152</v>
      </c>
      <c r="E2160" s="176" t="s">
        <v>8153</v>
      </c>
      <c r="F2160" s="176" t="s">
        <v>8151</v>
      </c>
      <c r="G2160" s="177"/>
      <c r="H2160" s="177"/>
      <c r="I2160" s="176" t="s">
        <v>8137</v>
      </c>
      <c r="J2160" s="178">
        <v>76.237623762376231</v>
      </c>
      <c r="K2160" s="55">
        <v>12</v>
      </c>
      <c r="L2160" s="176" t="s">
        <v>8138</v>
      </c>
      <c r="M2160" s="176" t="s">
        <v>8107</v>
      </c>
      <c r="N2160" s="176" t="s">
        <v>5846</v>
      </c>
      <c r="O2160" s="56">
        <v>1</v>
      </c>
      <c r="P2160" s="176" t="s">
        <v>8139</v>
      </c>
    </row>
    <row r="2161" spans="1:16" ht="20.100000000000001" customHeight="1" x14ac:dyDescent="0.25">
      <c r="A2161" s="175">
        <v>2157</v>
      </c>
      <c r="B2161" s="176" t="s">
        <v>8105</v>
      </c>
      <c r="C2161" s="176" t="s">
        <v>8151</v>
      </c>
      <c r="D2161" s="176" t="s">
        <v>8152</v>
      </c>
      <c r="E2161" s="176" t="s">
        <v>8153</v>
      </c>
      <c r="F2161" s="176" t="s">
        <v>8151</v>
      </c>
      <c r="G2161" s="177"/>
      <c r="H2161" s="177"/>
      <c r="I2161" s="176" t="s">
        <v>8137</v>
      </c>
      <c r="J2161" s="178">
        <v>638.23529411764707</v>
      </c>
      <c r="K2161" s="55">
        <v>13</v>
      </c>
      <c r="L2161" s="176" t="s">
        <v>8138</v>
      </c>
      <c r="M2161" s="176" t="s">
        <v>8107</v>
      </c>
      <c r="N2161" s="176" t="s">
        <v>5853</v>
      </c>
      <c r="O2161" s="56">
        <v>1</v>
      </c>
      <c r="P2161" s="176" t="s">
        <v>8139</v>
      </c>
    </row>
    <row r="2162" spans="1:16" ht="20.100000000000001" customHeight="1" x14ac:dyDescent="0.25">
      <c r="A2162" s="175">
        <v>2158</v>
      </c>
      <c r="B2162" s="176" t="s">
        <v>8105</v>
      </c>
      <c r="C2162" s="176" t="s">
        <v>8151</v>
      </c>
      <c r="D2162" s="176" t="s">
        <v>8152</v>
      </c>
      <c r="E2162" s="176" t="s">
        <v>8153</v>
      </c>
      <c r="F2162" s="176" t="s">
        <v>8151</v>
      </c>
      <c r="G2162" s="177"/>
      <c r="H2162" s="177"/>
      <c r="I2162" s="176" t="s">
        <v>8137</v>
      </c>
      <c r="J2162" s="178">
        <v>430.39215686274508</v>
      </c>
      <c r="K2162" s="55">
        <v>12</v>
      </c>
      <c r="L2162" s="176" t="s">
        <v>8138</v>
      </c>
      <c r="M2162" s="176" t="s">
        <v>8107</v>
      </c>
      <c r="N2162" s="176" t="s">
        <v>5846</v>
      </c>
      <c r="O2162" s="56">
        <v>1</v>
      </c>
      <c r="P2162" s="176" t="s">
        <v>8139</v>
      </c>
    </row>
    <row r="2163" spans="1:16" ht="20.100000000000001" customHeight="1" x14ac:dyDescent="0.25">
      <c r="A2163" s="175">
        <v>2159</v>
      </c>
      <c r="B2163" s="176" t="s">
        <v>8105</v>
      </c>
      <c r="C2163" s="176" t="s">
        <v>8151</v>
      </c>
      <c r="D2163" s="176" t="s">
        <v>8152</v>
      </c>
      <c r="E2163" s="176" t="s">
        <v>8153</v>
      </c>
      <c r="F2163" s="176" t="s">
        <v>8151</v>
      </c>
      <c r="G2163" s="177"/>
      <c r="H2163" s="177"/>
      <c r="I2163" s="176" t="s">
        <v>8137</v>
      </c>
      <c r="J2163" s="178">
        <v>290.0990099009901</v>
      </c>
      <c r="K2163" s="55">
        <v>13</v>
      </c>
      <c r="L2163" s="176" t="s">
        <v>8138</v>
      </c>
      <c r="M2163" s="176" t="s">
        <v>8107</v>
      </c>
      <c r="N2163" s="176" t="s">
        <v>5853</v>
      </c>
      <c r="O2163" s="56">
        <v>1</v>
      </c>
      <c r="P2163" s="176" t="s">
        <v>8139</v>
      </c>
    </row>
    <row r="2164" spans="1:16" ht="20.100000000000001" customHeight="1" x14ac:dyDescent="0.25">
      <c r="A2164" s="175">
        <v>2160</v>
      </c>
      <c r="B2164" s="176" t="s">
        <v>8105</v>
      </c>
      <c r="C2164" s="176" t="s">
        <v>8151</v>
      </c>
      <c r="D2164" s="176" t="s">
        <v>8152</v>
      </c>
      <c r="E2164" s="176" t="s">
        <v>8153</v>
      </c>
      <c r="F2164" s="176" t="s">
        <v>8151</v>
      </c>
      <c r="G2164" s="177"/>
      <c r="H2164" s="177"/>
      <c r="I2164" s="176" t="s">
        <v>8137</v>
      </c>
      <c r="J2164" s="178">
        <v>512.74509803921569</v>
      </c>
      <c r="K2164" s="55">
        <v>12</v>
      </c>
      <c r="L2164" s="176" t="s">
        <v>8138</v>
      </c>
      <c r="M2164" s="176" t="s">
        <v>8107</v>
      </c>
      <c r="N2164" s="176" t="s">
        <v>5846</v>
      </c>
      <c r="O2164" s="56">
        <v>1</v>
      </c>
      <c r="P2164" s="176" t="s">
        <v>8139</v>
      </c>
    </row>
    <row r="2165" spans="1:16" ht="20.100000000000001" customHeight="1" x14ac:dyDescent="0.25">
      <c r="A2165" s="175">
        <v>2161</v>
      </c>
      <c r="B2165" s="176" t="s">
        <v>8105</v>
      </c>
      <c r="C2165" s="176" t="s">
        <v>8151</v>
      </c>
      <c r="D2165" s="176" t="s">
        <v>8152</v>
      </c>
      <c r="E2165" s="176" t="s">
        <v>8153</v>
      </c>
      <c r="F2165" s="176" t="s">
        <v>8151</v>
      </c>
      <c r="G2165" s="177"/>
      <c r="H2165" s="177"/>
      <c r="I2165" s="176" t="s">
        <v>8137</v>
      </c>
      <c r="J2165" s="178">
        <v>780.58252427184459</v>
      </c>
      <c r="K2165" s="55">
        <v>12</v>
      </c>
      <c r="L2165" s="176" t="s">
        <v>8138</v>
      </c>
      <c r="M2165" s="176" t="s">
        <v>8107</v>
      </c>
      <c r="N2165" s="176" t="s">
        <v>5846</v>
      </c>
      <c r="O2165" s="56">
        <v>1</v>
      </c>
      <c r="P2165" s="176" t="s">
        <v>8139</v>
      </c>
    </row>
    <row r="2166" spans="1:16" ht="20.100000000000001" customHeight="1" x14ac:dyDescent="0.25">
      <c r="A2166" s="175">
        <v>2162</v>
      </c>
      <c r="B2166" s="176" t="s">
        <v>8105</v>
      </c>
      <c r="C2166" s="176" t="s">
        <v>8151</v>
      </c>
      <c r="D2166" s="176" t="s">
        <v>8152</v>
      </c>
      <c r="E2166" s="176" t="s">
        <v>8153</v>
      </c>
      <c r="F2166" s="176" t="s">
        <v>8151</v>
      </c>
      <c r="G2166" s="177"/>
      <c r="H2166" s="177"/>
      <c r="I2166" s="176" t="s">
        <v>8137</v>
      </c>
      <c r="J2166" s="178">
        <v>393.13725490196077</v>
      </c>
      <c r="K2166" s="55">
        <v>13</v>
      </c>
      <c r="L2166" s="176" t="s">
        <v>8138</v>
      </c>
      <c r="M2166" s="176" t="s">
        <v>8107</v>
      </c>
      <c r="N2166" s="176" t="s">
        <v>5853</v>
      </c>
      <c r="O2166" s="56">
        <v>1</v>
      </c>
      <c r="P2166" s="176" t="s">
        <v>8139</v>
      </c>
    </row>
    <row r="2167" spans="1:16" ht="20.100000000000001" customHeight="1" x14ac:dyDescent="0.25">
      <c r="A2167" s="175">
        <v>2163</v>
      </c>
      <c r="B2167" s="176" t="s">
        <v>8105</v>
      </c>
      <c r="C2167" s="176" t="s">
        <v>8151</v>
      </c>
      <c r="D2167" s="176" t="s">
        <v>8152</v>
      </c>
      <c r="E2167" s="176" t="s">
        <v>8153</v>
      </c>
      <c r="F2167" s="176" t="s">
        <v>8151</v>
      </c>
      <c r="G2167" s="177"/>
      <c r="H2167" s="177"/>
      <c r="I2167" s="176" t="s">
        <v>8137</v>
      </c>
      <c r="J2167" s="178">
        <v>67.32673267326733</v>
      </c>
      <c r="K2167" s="55">
        <v>13</v>
      </c>
      <c r="L2167" s="176" t="s">
        <v>8138</v>
      </c>
      <c r="M2167" s="176" t="s">
        <v>8107</v>
      </c>
      <c r="N2167" s="176" t="s">
        <v>5853</v>
      </c>
      <c r="O2167" s="56">
        <v>1</v>
      </c>
      <c r="P2167" s="176" t="s">
        <v>8139</v>
      </c>
    </row>
    <row r="2168" spans="1:16" ht="20.100000000000001" customHeight="1" x14ac:dyDescent="0.25">
      <c r="A2168" s="175">
        <v>2164</v>
      </c>
      <c r="B2168" s="176" t="s">
        <v>8105</v>
      </c>
      <c r="C2168" s="176" t="s">
        <v>8151</v>
      </c>
      <c r="D2168" s="176" t="s">
        <v>8152</v>
      </c>
      <c r="E2168" s="176" t="s">
        <v>8153</v>
      </c>
      <c r="F2168" s="176" t="s">
        <v>8151</v>
      </c>
      <c r="G2168" s="177"/>
      <c r="H2168" s="177"/>
      <c r="I2168" s="176" t="s">
        <v>8137</v>
      </c>
      <c r="J2168" s="178">
        <v>415.68627450980392</v>
      </c>
      <c r="K2168" s="55">
        <v>13</v>
      </c>
      <c r="L2168" s="176" t="s">
        <v>8138</v>
      </c>
      <c r="M2168" s="176" t="s">
        <v>8107</v>
      </c>
      <c r="N2168" s="176" t="s">
        <v>5853</v>
      </c>
      <c r="O2168" s="56">
        <v>1</v>
      </c>
      <c r="P2168" s="176" t="s">
        <v>8139</v>
      </c>
    </row>
    <row r="2169" spans="1:16" ht="20.100000000000001" customHeight="1" x14ac:dyDescent="0.25">
      <c r="A2169" s="175">
        <v>2165</v>
      </c>
      <c r="B2169" s="176" t="s">
        <v>8105</v>
      </c>
      <c r="C2169" s="176" t="s">
        <v>8151</v>
      </c>
      <c r="D2169" s="176" t="s">
        <v>8152</v>
      </c>
      <c r="E2169" s="176" t="s">
        <v>8153</v>
      </c>
      <c r="F2169" s="176" t="s">
        <v>8151</v>
      </c>
      <c r="G2169" s="177"/>
      <c r="H2169" s="177"/>
      <c r="I2169" s="176" t="s">
        <v>8137</v>
      </c>
      <c r="J2169" s="178">
        <v>227.72277227722773</v>
      </c>
      <c r="K2169" s="55">
        <v>12</v>
      </c>
      <c r="L2169" s="176" t="s">
        <v>8138</v>
      </c>
      <c r="M2169" s="176" t="s">
        <v>8107</v>
      </c>
      <c r="N2169" s="176" t="s">
        <v>5846</v>
      </c>
      <c r="O2169" s="56">
        <v>1</v>
      </c>
      <c r="P2169" s="176" t="s">
        <v>8139</v>
      </c>
    </row>
    <row r="2170" spans="1:16" ht="20.100000000000001" customHeight="1" x14ac:dyDescent="0.25">
      <c r="A2170" s="175">
        <v>2166</v>
      </c>
      <c r="B2170" s="176" t="s">
        <v>8105</v>
      </c>
      <c r="C2170" s="176" t="s">
        <v>8151</v>
      </c>
      <c r="D2170" s="176" t="s">
        <v>8152</v>
      </c>
      <c r="E2170" s="176" t="s">
        <v>8153</v>
      </c>
      <c r="F2170" s="176" t="s">
        <v>8151</v>
      </c>
      <c r="G2170" s="177"/>
      <c r="H2170" s="177"/>
      <c r="I2170" s="176" t="s">
        <v>8137</v>
      </c>
      <c r="J2170" s="178">
        <v>270.29702970297029</v>
      </c>
      <c r="K2170" s="55">
        <v>12</v>
      </c>
      <c r="L2170" s="176" t="s">
        <v>8138</v>
      </c>
      <c r="M2170" s="176" t="s">
        <v>8107</v>
      </c>
      <c r="N2170" s="176" t="s">
        <v>5846</v>
      </c>
      <c r="O2170" s="56">
        <v>1</v>
      </c>
      <c r="P2170" s="176" t="s">
        <v>8139</v>
      </c>
    </row>
    <row r="2171" spans="1:16" ht="20.100000000000001" customHeight="1" x14ac:dyDescent="0.25">
      <c r="A2171" s="175">
        <v>2167</v>
      </c>
      <c r="B2171" s="176" t="s">
        <v>8105</v>
      </c>
      <c r="C2171" s="176" t="s">
        <v>8151</v>
      </c>
      <c r="D2171" s="176" t="s">
        <v>8152</v>
      </c>
      <c r="E2171" s="176" t="s">
        <v>8153</v>
      </c>
      <c r="F2171" s="176" t="s">
        <v>8151</v>
      </c>
      <c r="G2171" s="177"/>
      <c r="H2171" s="177"/>
      <c r="I2171" s="176" t="s">
        <v>8137</v>
      </c>
      <c r="J2171" s="178">
        <v>369.30693069306932</v>
      </c>
      <c r="K2171" s="55">
        <v>13</v>
      </c>
      <c r="L2171" s="176" t="s">
        <v>8138</v>
      </c>
      <c r="M2171" s="176" t="s">
        <v>8107</v>
      </c>
      <c r="N2171" s="176" t="s">
        <v>5853</v>
      </c>
      <c r="O2171" s="56">
        <v>1</v>
      </c>
      <c r="P2171" s="176" t="s">
        <v>8139</v>
      </c>
    </row>
    <row r="2172" spans="1:16" ht="20.100000000000001" customHeight="1" x14ac:dyDescent="0.25">
      <c r="A2172" s="175">
        <v>2168</v>
      </c>
      <c r="B2172" s="176" t="s">
        <v>8105</v>
      </c>
      <c r="C2172" s="176" t="s">
        <v>8151</v>
      </c>
      <c r="D2172" s="176" t="s">
        <v>8152</v>
      </c>
      <c r="E2172" s="176" t="s">
        <v>8153</v>
      </c>
      <c r="F2172" s="176" t="s">
        <v>8151</v>
      </c>
      <c r="G2172" s="177"/>
      <c r="H2172" s="177"/>
      <c r="I2172" s="176" t="s">
        <v>8137</v>
      </c>
      <c r="J2172" s="178">
        <v>779.61165048543683</v>
      </c>
      <c r="K2172" s="55">
        <v>12</v>
      </c>
      <c r="L2172" s="176" t="s">
        <v>8138</v>
      </c>
      <c r="M2172" s="176" t="s">
        <v>8107</v>
      </c>
      <c r="N2172" s="176" t="s">
        <v>5846</v>
      </c>
      <c r="O2172" s="56">
        <v>1</v>
      </c>
      <c r="P2172" s="176" t="s">
        <v>8139</v>
      </c>
    </row>
    <row r="2173" spans="1:16" ht="20.100000000000001" customHeight="1" x14ac:dyDescent="0.25">
      <c r="A2173" s="175">
        <v>2169</v>
      </c>
      <c r="B2173" s="176" t="s">
        <v>8105</v>
      </c>
      <c r="C2173" s="176" t="s">
        <v>8151</v>
      </c>
      <c r="D2173" s="176" t="s">
        <v>8152</v>
      </c>
      <c r="E2173" s="176" t="s">
        <v>8153</v>
      </c>
      <c r="F2173" s="176" t="s">
        <v>8151</v>
      </c>
      <c r="G2173" s="177"/>
      <c r="H2173" s="177"/>
      <c r="I2173" s="176" t="s">
        <v>8137</v>
      </c>
      <c r="J2173" s="178">
        <v>124.75247524752476</v>
      </c>
      <c r="K2173" s="55">
        <v>13</v>
      </c>
      <c r="L2173" s="176" t="s">
        <v>8138</v>
      </c>
      <c r="M2173" s="176" t="s">
        <v>8107</v>
      </c>
      <c r="N2173" s="176" t="s">
        <v>5853</v>
      </c>
      <c r="O2173" s="56">
        <v>1</v>
      </c>
      <c r="P2173" s="176" t="s">
        <v>8145</v>
      </c>
    </row>
    <row r="2174" spans="1:16" ht="20.100000000000001" customHeight="1" x14ac:dyDescent="0.25">
      <c r="A2174" s="175">
        <v>2170</v>
      </c>
      <c r="B2174" s="176" t="s">
        <v>8105</v>
      </c>
      <c r="C2174" s="176" t="s">
        <v>8151</v>
      </c>
      <c r="D2174" s="176" t="s">
        <v>8152</v>
      </c>
      <c r="E2174" s="176" t="s">
        <v>8153</v>
      </c>
      <c r="F2174" s="176" t="s">
        <v>8151</v>
      </c>
      <c r="G2174" s="177"/>
      <c r="H2174" s="177"/>
      <c r="I2174" s="176" t="s">
        <v>8137</v>
      </c>
      <c r="J2174" s="178">
        <v>179.20792079207919</v>
      </c>
      <c r="K2174" s="55">
        <v>13</v>
      </c>
      <c r="L2174" s="176" t="s">
        <v>8138</v>
      </c>
      <c r="M2174" s="176" t="s">
        <v>8107</v>
      </c>
      <c r="N2174" s="176" t="s">
        <v>5853</v>
      </c>
      <c r="O2174" s="56">
        <v>1</v>
      </c>
      <c r="P2174" s="176" t="s">
        <v>8145</v>
      </c>
    </row>
    <row r="2175" spans="1:16" ht="20.100000000000001" customHeight="1" x14ac:dyDescent="0.25">
      <c r="A2175" s="175">
        <v>2171</v>
      </c>
      <c r="B2175" s="176" t="s">
        <v>8105</v>
      </c>
      <c r="C2175" s="176" t="s">
        <v>8151</v>
      </c>
      <c r="D2175" s="176" t="s">
        <v>8152</v>
      </c>
      <c r="E2175" s="176" t="s">
        <v>8153</v>
      </c>
      <c r="F2175" s="176" t="s">
        <v>8151</v>
      </c>
      <c r="G2175" s="177"/>
      <c r="H2175" s="177"/>
      <c r="I2175" s="176" t="s">
        <v>8137</v>
      </c>
      <c r="J2175" s="178">
        <v>195.04950495049505</v>
      </c>
      <c r="K2175" s="55">
        <v>12</v>
      </c>
      <c r="L2175" s="176" t="s">
        <v>8138</v>
      </c>
      <c r="M2175" s="176" t="s">
        <v>8107</v>
      </c>
      <c r="N2175" s="176" t="s">
        <v>5846</v>
      </c>
      <c r="O2175" s="56">
        <v>1</v>
      </c>
      <c r="P2175" s="176" t="s">
        <v>8139</v>
      </c>
    </row>
    <row r="2176" spans="1:16" ht="20.100000000000001" customHeight="1" x14ac:dyDescent="0.25">
      <c r="A2176" s="175">
        <v>2172</v>
      </c>
      <c r="B2176" s="176" t="s">
        <v>8105</v>
      </c>
      <c r="C2176" s="176" t="s">
        <v>8151</v>
      </c>
      <c r="D2176" s="176" t="s">
        <v>8152</v>
      </c>
      <c r="E2176" s="176" t="s">
        <v>8153</v>
      </c>
      <c r="F2176" s="176" t="s">
        <v>8151</v>
      </c>
      <c r="G2176" s="177"/>
      <c r="H2176" s="177"/>
      <c r="I2176" s="176" t="s">
        <v>8137</v>
      </c>
      <c r="J2176" s="178">
        <v>128.71287128712871</v>
      </c>
      <c r="K2176" s="55">
        <v>12</v>
      </c>
      <c r="L2176" s="176" t="s">
        <v>8138</v>
      </c>
      <c r="M2176" s="176" t="s">
        <v>8107</v>
      </c>
      <c r="N2176" s="176" t="s">
        <v>5846</v>
      </c>
      <c r="O2176" s="56">
        <v>1</v>
      </c>
      <c r="P2176" s="176" t="s">
        <v>8139</v>
      </c>
    </row>
    <row r="2177" spans="1:16" ht="20.100000000000001" customHeight="1" x14ac:dyDescent="0.25">
      <c r="A2177" s="175">
        <v>2173</v>
      </c>
      <c r="B2177" s="176" t="s">
        <v>8105</v>
      </c>
      <c r="C2177" s="176" t="s">
        <v>8151</v>
      </c>
      <c r="D2177" s="176" t="s">
        <v>8152</v>
      </c>
      <c r="E2177" s="176" t="s">
        <v>8153</v>
      </c>
      <c r="F2177" s="176" t="s">
        <v>8151</v>
      </c>
      <c r="G2177" s="177"/>
      <c r="H2177" s="177"/>
      <c r="I2177" s="176" t="s">
        <v>8137</v>
      </c>
      <c r="J2177" s="178">
        <v>326.73267326732673</v>
      </c>
      <c r="K2177" s="55">
        <v>13</v>
      </c>
      <c r="L2177" s="176" t="s">
        <v>8138</v>
      </c>
      <c r="M2177" s="176" t="s">
        <v>8107</v>
      </c>
      <c r="N2177" s="176" t="s">
        <v>5853</v>
      </c>
      <c r="O2177" s="56">
        <v>1</v>
      </c>
      <c r="P2177" s="176" t="s">
        <v>8145</v>
      </c>
    </row>
    <row r="2178" spans="1:16" ht="20.100000000000001" customHeight="1" x14ac:dyDescent="0.25">
      <c r="A2178" s="175">
        <v>2174</v>
      </c>
      <c r="B2178" s="176" t="s">
        <v>8105</v>
      </c>
      <c r="C2178" s="176" t="s">
        <v>8151</v>
      </c>
      <c r="D2178" s="176" t="s">
        <v>8152</v>
      </c>
      <c r="E2178" s="176" t="s">
        <v>8153</v>
      </c>
      <c r="F2178" s="176" t="s">
        <v>8151</v>
      </c>
      <c r="G2178" s="177"/>
      <c r="H2178" s="177"/>
      <c r="I2178" s="176" t="s">
        <v>8137</v>
      </c>
      <c r="J2178" s="178">
        <v>219.80198019801981</v>
      </c>
      <c r="K2178" s="55">
        <v>12</v>
      </c>
      <c r="L2178" s="176" t="s">
        <v>8138</v>
      </c>
      <c r="M2178" s="176" t="s">
        <v>8107</v>
      </c>
      <c r="N2178" s="176" t="s">
        <v>5846</v>
      </c>
      <c r="O2178" s="56">
        <v>1</v>
      </c>
      <c r="P2178" s="176" t="s">
        <v>8139</v>
      </c>
    </row>
    <row r="2179" spans="1:16" ht="20.100000000000001" customHeight="1" x14ac:dyDescent="0.25">
      <c r="A2179" s="175">
        <v>2175</v>
      </c>
      <c r="B2179" s="176" t="s">
        <v>8105</v>
      </c>
      <c r="C2179" s="176" t="s">
        <v>8151</v>
      </c>
      <c r="D2179" s="176" t="s">
        <v>8152</v>
      </c>
      <c r="E2179" s="176" t="s">
        <v>8153</v>
      </c>
      <c r="F2179" s="176" t="s">
        <v>8151</v>
      </c>
      <c r="G2179" s="177"/>
      <c r="H2179" s="177"/>
      <c r="I2179" s="176" t="s">
        <v>8137</v>
      </c>
      <c r="J2179" s="178">
        <v>111.88118811881188</v>
      </c>
      <c r="K2179" s="55">
        <v>12</v>
      </c>
      <c r="L2179" s="176" t="s">
        <v>8138</v>
      </c>
      <c r="M2179" s="176" t="s">
        <v>8107</v>
      </c>
      <c r="N2179" s="176" t="s">
        <v>5846</v>
      </c>
      <c r="O2179" s="56">
        <v>1</v>
      </c>
      <c r="P2179" s="176" t="s">
        <v>8139</v>
      </c>
    </row>
    <row r="2180" spans="1:16" ht="20.100000000000001" customHeight="1" x14ac:dyDescent="0.25">
      <c r="A2180" s="175">
        <v>2176</v>
      </c>
      <c r="B2180" s="176" t="s">
        <v>8105</v>
      </c>
      <c r="C2180" s="176" t="s">
        <v>8151</v>
      </c>
      <c r="D2180" s="176" t="s">
        <v>8152</v>
      </c>
      <c r="E2180" s="176" t="s">
        <v>8153</v>
      </c>
      <c r="F2180" s="176" t="s">
        <v>8151</v>
      </c>
      <c r="G2180" s="177"/>
      <c r="H2180" s="177"/>
      <c r="I2180" s="176" t="s">
        <v>8137</v>
      </c>
      <c r="J2180" s="178">
        <v>136.63366336633663</v>
      </c>
      <c r="K2180" s="55">
        <v>12</v>
      </c>
      <c r="L2180" s="176" t="s">
        <v>8138</v>
      </c>
      <c r="M2180" s="176" t="s">
        <v>8107</v>
      </c>
      <c r="N2180" s="176" t="s">
        <v>5846</v>
      </c>
      <c r="O2180" s="56">
        <v>1</v>
      </c>
      <c r="P2180" s="176" t="s">
        <v>8139</v>
      </c>
    </row>
    <row r="2181" spans="1:16" ht="20.100000000000001" customHeight="1" x14ac:dyDescent="0.25">
      <c r="A2181" s="175">
        <v>2177</v>
      </c>
      <c r="B2181" s="176" t="s">
        <v>8105</v>
      </c>
      <c r="C2181" s="176" t="s">
        <v>8151</v>
      </c>
      <c r="D2181" s="176" t="s">
        <v>8152</v>
      </c>
      <c r="E2181" s="176" t="s">
        <v>8153</v>
      </c>
      <c r="F2181" s="176" t="s">
        <v>8151</v>
      </c>
      <c r="G2181" s="177"/>
      <c r="H2181" s="177"/>
      <c r="I2181" s="176" t="s">
        <v>8137</v>
      </c>
      <c r="J2181" s="178">
        <v>189.1089108910891</v>
      </c>
      <c r="K2181" s="55">
        <v>13</v>
      </c>
      <c r="L2181" s="176" t="s">
        <v>8138</v>
      </c>
      <c r="M2181" s="176" t="s">
        <v>8107</v>
      </c>
      <c r="N2181" s="176" t="s">
        <v>5853</v>
      </c>
      <c r="O2181" s="56">
        <v>1</v>
      </c>
      <c r="P2181" s="176" t="s">
        <v>8145</v>
      </c>
    </row>
    <row r="2182" spans="1:16" ht="20.100000000000001" customHeight="1" x14ac:dyDescent="0.25">
      <c r="A2182" s="175">
        <v>2178</v>
      </c>
      <c r="B2182" s="176" t="s">
        <v>8105</v>
      </c>
      <c r="C2182" s="176" t="s">
        <v>8151</v>
      </c>
      <c r="D2182" s="176" t="s">
        <v>8152</v>
      </c>
      <c r="E2182" s="176" t="s">
        <v>8153</v>
      </c>
      <c r="F2182" s="176" t="s">
        <v>8151</v>
      </c>
      <c r="G2182" s="177"/>
      <c r="H2182" s="177"/>
      <c r="I2182" s="176" t="s">
        <v>8137</v>
      </c>
      <c r="J2182" s="178">
        <v>271.28712871287127</v>
      </c>
      <c r="K2182" s="55">
        <v>12</v>
      </c>
      <c r="L2182" s="176" t="s">
        <v>8138</v>
      </c>
      <c r="M2182" s="176" t="s">
        <v>8107</v>
      </c>
      <c r="N2182" s="176" t="s">
        <v>5846</v>
      </c>
      <c r="O2182" s="56">
        <v>1</v>
      </c>
      <c r="P2182" s="176" t="s">
        <v>8139</v>
      </c>
    </row>
    <row r="2183" spans="1:16" ht="20.100000000000001" customHeight="1" x14ac:dyDescent="0.25">
      <c r="A2183" s="175">
        <v>2179</v>
      </c>
      <c r="B2183" s="176" t="s">
        <v>8105</v>
      </c>
      <c r="C2183" s="176" t="s">
        <v>8151</v>
      </c>
      <c r="D2183" s="176" t="s">
        <v>8152</v>
      </c>
      <c r="E2183" s="176" t="s">
        <v>8153</v>
      </c>
      <c r="F2183" s="176" t="s">
        <v>8151</v>
      </c>
      <c r="G2183" s="177"/>
      <c r="H2183" s="177"/>
      <c r="I2183" s="176" t="s">
        <v>8137</v>
      </c>
      <c r="J2183" s="178">
        <v>60.396039603960396</v>
      </c>
      <c r="K2183" s="55">
        <v>12</v>
      </c>
      <c r="L2183" s="176" t="s">
        <v>8138</v>
      </c>
      <c r="M2183" s="176" t="s">
        <v>8107</v>
      </c>
      <c r="N2183" s="176" t="s">
        <v>5846</v>
      </c>
      <c r="O2183" s="56">
        <v>1</v>
      </c>
      <c r="P2183" s="176" t="s">
        <v>8139</v>
      </c>
    </row>
    <row r="2184" spans="1:16" ht="20.100000000000001" customHeight="1" x14ac:dyDescent="0.25">
      <c r="A2184" s="175">
        <v>2180</v>
      </c>
      <c r="B2184" s="176" t="s">
        <v>8105</v>
      </c>
      <c r="C2184" s="176" t="s">
        <v>8151</v>
      </c>
      <c r="D2184" s="176" t="s">
        <v>8152</v>
      </c>
      <c r="E2184" s="176" t="s">
        <v>8153</v>
      </c>
      <c r="F2184" s="176" t="s">
        <v>8151</v>
      </c>
      <c r="G2184" s="177"/>
      <c r="H2184" s="177"/>
      <c r="I2184" s="176" t="s">
        <v>8137</v>
      </c>
      <c r="J2184" s="178">
        <v>463.7254901960784</v>
      </c>
      <c r="K2184" s="55">
        <v>13</v>
      </c>
      <c r="L2184" s="176" t="s">
        <v>8138</v>
      </c>
      <c r="M2184" s="176" t="s">
        <v>8107</v>
      </c>
      <c r="N2184" s="176" t="s">
        <v>5853</v>
      </c>
      <c r="O2184" s="56">
        <v>1</v>
      </c>
      <c r="P2184" s="176" t="s">
        <v>8145</v>
      </c>
    </row>
    <row r="2185" spans="1:16" ht="20.100000000000001" customHeight="1" x14ac:dyDescent="0.25">
      <c r="A2185" s="175">
        <v>2181</v>
      </c>
      <c r="B2185" s="176" t="s">
        <v>8105</v>
      </c>
      <c r="C2185" s="176" t="s">
        <v>8151</v>
      </c>
      <c r="D2185" s="176" t="s">
        <v>8152</v>
      </c>
      <c r="E2185" s="176" t="s">
        <v>8153</v>
      </c>
      <c r="F2185" s="176" t="s">
        <v>8151</v>
      </c>
      <c r="G2185" s="177"/>
      <c r="H2185" s="177"/>
      <c r="I2185" s="176" t="s">
        <v>8137</v>
      </c>
      <c r="J2185" s="178">
        <v>252.47524752475246</v>
      </c>
      <c r="K2185" s="55">
        <v>12</v>
      </c>
      <c r="L2185" s="176" t="s">
        <v>8138</v>
      </c>
      <c r="M2185" s="176" t="s">
        <v>8107</v>
      </c>
      <c r="N2185" s="176" t="s">
        <v>5846</v>
      </c>
      <c r="O2185" s="56">
        <v>1</v>
      </c>
      <c r="P2185" s="176" t="s">
        <v>8139</v>
      </c>
    </row>
    <row r="2186" spans="1:16" ht="20.100000000000001" customHeight="1" x14ac:dyDescent="0.25">
      <c r="A2186" s="175">
        <v>2182</v>
      </c>
      <c r="B2186" s="176" t="s">
        <v>8105</v>
      </c>
      <c r="C2186" s="176" t="s">
        <v>8151</v>
      </c>
      <c r="D2186" s="176" t="s">
        <v>8152</v>
      </c>
      <c r="E2186" s="176" t="s">
        <v>8153</v>
      </c>
      <c r="F2186" s="176" t="s">
        <v>8151</v>
      </c>
      <c r="G2186" s="177"/>
      <c r="H2186" s="177"/>
      <c r="I2186" s="176" t="s">
        <v>8137</v>
      </c>
      <c r="J2186" s="178">
        <v>117.82178217821782</v>
      </c>
      <c r="K2186" s="55">
        <v>12</v>
      </c>
      <c r="L2186" s="176" t="s">
        <v>8138</v>
      </c>
      <c r="M2186" s="176" t="s">
        <v>8107</v>
      </c>
      <c r="N2186" s="176" t="s">
        <v>5846</v>
      </c>
      <c r="O2186" s="56">
        <v>1</v>
      </c>
      <c r="P2186" s="176" t="s">
        <v>8139</v>
      </c>
    </row>
    <row r="2187" spans="1:16" ht="20.100000000000001" customHeight="1" x14ac:dyDescent="0.25">
      <c r="A2187" s="175">
        <v>2183</v>
      </c>
      <c r="B2187" s="176" t="s">
        <v>8105</v>
      </c>
      <c r="C2187" s="176" t="s">
        <v>8151</v>
      </c>
      <c r="D2187" s="176" t="s">
        <v>8152</v>
      </c>
      <c r="E2187" s="176" t="s">
        <v>8153</v>
      </c>
      <c r="F2187" s="176" t="s">
        <v>8151</v>
      </c>
      <c r="G2187" s="177"/>
      <c r="H2187" s="177"/>
      <c r="I2187" s="176" t="s">
        <v>8137</v>
      </c>
      <c r="J2187" s="178">
        <v>200.990099009901</v>
      </c>
      <c r="K2187" s="55">
        <v>13</v>
      </c>
      <c r="L2187" s="176" t="s">
        <v>8138</v>
      </c>
      <c r="M2187" s="176" t="s">
        <v>8107</v>
      </c>
      <c r="N2187" s="176" t="s">
        <v>5853</v>
      </c>
      <c r="O2187" s="56">
        <v>1</v>
      </c>
      <c r="P2187" s="176" t="s">
        <v>8145</v>
      </c>
    </row>
    <row r="2188" spans="1:16" ht="20.100000000000001" customHeight="1" x14ac:dyDescent="0.25">
      <c r="A2188" s="175">
        <v>2184</v>
      </c>
      <c r="B2188" s="176" t="s">
        <v>8105</v>
      </c>
      <c r="C2188" s="176" t="s">
        <v>8151</v>
      </c>
      <c r="D2188" s="176" t="s">
        <v>8152</v>
      </c>
      <c r="E2188" s="176" t="s">
        <v>8153</v>
      </c>
      <c r="F2188" s="176" t="s">
        <v>8151</v>
      </c>
      <c r="G2188" s="177"/>
      <c r="H2188" s="177"/>
      <c r="I2188" s="176" t="s">
        <v>8137</v>
      </c>
      <c r="J2188" s="178">
        <v>362.37623762376239</v>
      </c>
      <c r="K2188" s="55">
        <v>12</v>
      </c>
      <c r="L2188" s="176" t="s">
        <v>8138</v>
      </c>
      <c r="M2188" s="176" t="s">
        <v>8107</v>
      </c>
      <c r="N2188" s="176" t="s">
        <v>5846</v>
      </c>
      <c r="O2188" s="56">
        <v>1</v>
      </c>
      <c r="P2188" s="176" t="s">
        <v>8139</v>
      </c>
    </row>
    <row r="2189" spans="1:16" ht="20.100000000000001" customHeight="1" x14ac:dyDescent="0.25">
      <c r="A2189" s="175">
        <v>2185</v>
      </c>
      <c r="B2189" s="176" t="s">
        <v>8105</v>
      </c>
      <c r="C2189" s="176" t="s">
        <v>8151</v>
      </c>
      <c r="D2189" s="176" t="s">
        <v>8152</v>
      </c>
      <c r="E2189" s="176" t="s">
        <v>8153</v>
      </c>
      <c r="F2189" s="176" t="s">
        <v>8151</v>
      </c>
      <c r="G2189" s="177"/>
      <c r="H2189" s="177"/>
      <c r="I2189" s="176" t="s">
        <v>8137</v>
      </c>
      <c r="J2189" s="178">
        <v>120.79207920792079</v>
      </c>
      <c r="K2189" s="55">
        <v>12</v>
      </c>
      <c r="L2189" s="176" t="s">
        <v>8138</v>
      </c>
      <c r="M2189" s="176" t="s">
        <v>8107</v>
      </c>
      <c r="N2189" s="176" t="s">
        <v>5846</v>
      </c>
      <c r="O2189" s="56">
        <v>1</v>
      </c>
      <c r="P2189" s="176" t="s">
        <v>8139</v>
      </c>
    </row>
    <row r="2190" spans="1:16" ht="20.100000000000001" customHeight="1" x14ac:dyDescent="0.25">
      <c r="A2190" s="175">
        <v>2186</v>
      </c>
      <c r="B2190" s="176" t="s">
        <v>8105</v>
      </c>
      <c r="C2190" s="176" t="s">
        <v>8151</v>
      </c>
      <c r="D2190" s="176" t="s">
        <v>8152</v>
      </c>
      <c r="E2190" s="176" t="s">
        <v>8153</v>
      </c>
      <c r="F2190" s="176" t="s">
        <v>8151</v>
      </c>
      <c r="G2190" s="177"/>
      <c r="H2190" s="177"/>
      <c r="I2190" s="176" t="s">
        <v>8137</v>
      </c>
      <c r="J2190" s="178">
        <v>307.9207920792079</v>
      </c>
      <c r="K2190" s="55">
        <v>13</v>
      </c>
      <c r="L2190" s="176" t="s">
        <v>8138</v>
      </c>
      <c r="M2190" s="176" t="s">
        <v>8107</v>
      </c>
      <c r="N2190" s="176" t="s">
        <v>5853</v>
      </c>
      <c r="O2190" s="56">
        <v>1</v>
      </c>
      <c r="P2190" s="176" t="s">
        <v>8145</v>
      </c>
    </row>
    <row r="2191" spans="1:16" ht="20.100000000000001" customHeight="1" x14ac:dyDescent="0.25">
      <c r="A2191" s="175">
        <v>2187</v>
      </c>
      <c r="B2191" s="176" t="s">
        <v>8105</v>
      </c>
      <c r="C2191" s="176" t="s">
        <v>8151</v>
      </c>
      <c r="D2191" s="176" t="s">
        <v>8152</v>
      </c>
      <c r="E2191" s="176" t="s">
        <v>8153</v>
      </c>
      <c r="F2191" s="176" t="s">
        <v>8151</v>
      </c>
      <c r="G2191" s="177"/>
      <c r="H2191" s="177"/>
      <c r="I2191" s="176" t="s">
        <v>8137</v>
      </c>
      <c r="J2191" s="178">
        <v>47.524752475247524</v>
      </c>
      <c r="K2191" s="55">
        <v>12</v>
      </c>
      <c r="L2191" s="176" t="s">
        <v>8138</v>
      </c>
      <c r="M2191" s="176" t="s">
        <v>8107</v>
      </c>
      <c r="N2191" s="176" t="s">
        <v>5846</v>
      </c>
      <c r="O2191" s="56">
        <v>1</v>
      </c>
      <c r="P2191" s="176" t="s">
        <v>8139</v>
      </c>
    </row>
    <row r="2192" spans="1:16" ht="20.100000000000001" customHeight="1" x14ac:dyDescent="0.25">
      <c r="A2192" s="175">
        <v>2188</v>
      </c>
      <c r="B2192" s="176" t="s">
        <v>8105</v>
      </c>
      <c r="C2192" s="176" t="s">
        <v>8151</v>
      </c>
      <c r="D2192" s="176" t="s">
        <v>8152</v>
      </c>
      <c r="E2192" s="176" t="s">
        <v>8153</v>
      </c>
      <c r="F2192" s="176" t="s">
        <v>8151</v>
      </c>
      <c r="G2192" s="177"/>
      <c r="H2192" s="177"/>
      <c r="I2192" s="176" t="s">
        <v>8137</v>
      </c>
      <c r="J2192" s="178">
        <v>1004.7619047619047</v>
      </c>
      <c r="K2192" s="55">
        <v>12</v>
      </c>
      <c r="L2192" s="176" t="s">
        <v>8138</v>
      </c>
      <c r="M2192" s="176" t="s">
        <v>8107</v>
      </c>
      <c r="N2192" s="176" t="s">
        <v>5846</v>
      </c>
      <c r="O2192" s="56">
        <v>1</v>
      </c>
      <c r="P2192" s="176" t="s">
        <v>8139</v>
      </c>
    </row>
    <row r="2193" spans="1:16" ht="20.100000000000001" customHeight="1" x14ac:dyDescent="0.25">
      <c r="A2193" s="175">
        <v>2189</v>
      </c>
      <c r="B2193" s="176" t="s">
        <v>8105</v>
      </c>
      <c r="C2193" s="176" t="s">
        <v>8151</v>
      </c>
      <c r="D2193" s="176" t="s">
        <v>8152</v>
      </c>
      <c r="E2193" s="176" t="s">
        <v>8153</v>
      </c>
      <c r="F2193" s="176" t="s">
        <v>8151</v>
      </c>
      <c r="G2193" s="177"/>
      <c r="H2193" s="177"/>
      <c r="I2193" s="176" t="s">
        <v>8137</v>
      </c>
      <c r="J2193" s="178">
        <v>714.70588235294122</v>
      </c>
      <c r="K2193" s="55">
        <v>13</v>
      </c>
      <c r="L2193" s="176" t="s">
        <v>8138</v>
      </c>
      <c r="M2193" s="176" t="s">
        <v>8107</v>
      </c>
      <c r="N2193" s="176" t="s">
        <v>5853</v>
      </c>
      <c r="O2193" s="56">
        <v>1</v>
      </c>
      <c r="P2193" s="176" t="s">
        <v>8139</v>
      </c>
    </row>
    <row r="2194" spans="1:16" ht="20.100000000000001" customHeight="1" x14ac:dyDescent="0.25">
      <c r="A2194" s="175">
        <v>2190</v>
      </c>
      <c r="B2194" s="176" t="s">
        <v>8105</v>
      </c>
      <c r="C2194" s="176" t="s">
        <v>8151</v>
      </c>
      <c r="D2194" s="176" t="s">
        <v>8152</v>
      </c>
      <c r="E2194" s="176" t="s">
        <v>8153</v>
      </c>
      <c r="F2194" s="176" t="s">
        <v>8151</v>
      </c>
      <c r="G2194" s="177"/>
      <c r="H2194" s="177"/>
      <c r="I2194" s="176" t="s">
        <v>8137</v>
      </c>
      <c r="J2194" s="178">
        <v>377.22772277227722</v>
      </c>
      <c r="K2194" s="55">
        <v>13</v>
      </c>
      <c r="L2194" s="176" t="s">
        <v>8138</v>
      </c>
      <c r="M2194" s="176" t="s">
        <v>8107</v>
      </c>
      <c r="N2194" s="176" t="s">
        <v>5853</v>
      </c>
      <c r="O2194" s="56">
        <v>1</v>
      </c>
      <c r="P2194" s="176" t="s">
        <v>8139</v>
      </c>
    </row>
    <row r="2195" spans="1:16" ht="20.100000000000001" customHeight="1" x14ac:dyDescent="0.25">
      <c r="A2195" s="175">
        <v>2191</v>
      </c>
      <c r="B2195" s="176" t="s">
        <v>8105</v>
      </c>
      <c r="C2195" s="176" t="s">
        <v>8151</v>
      </c>
      <c r="D2195" s="176" t="s">
        <v>8152</v>
      </c>
      <c r="E2195" s="176" t="s">
        <v>8153</v>
      </c>
      <c r="F2195" s="176" t="s">
        <v>8151</v>
      </c>
      <c r="G2195" s="177"/>
      <c r="H2195" s="177"/>
      <c r="I2195" s="176" t="s">
        <v>8137</v>
      </c>
      <c r="J2195" s="178">
        <v>67.32673267326733</v>
      </c>
      <c r="K2195" s="55">
        <v>13</v>
      </c>
      <c r="L2195" s="176" t="s">
        <v>8138</v>
      </c>
      <c r="M2195" s="176" t="s">
        <v>8107</v>
      </c>
      <c r="N2195" s="176" t="s">
        <v>5853</v>
      </c>
      <c r="O2195" s="56">
        <v>1</v>
      </c>
      <c r="P2195" s="176" t="s">
        <v>8145</v>
      </c>
    </row>
    <row r="2196" spans="1:16" ht="20.100000000000001" customHeight="1" x14ac:dyDescent="0.25">
      <c r="A2196" s="175">
        <v>2192</v>
      </c>
      <c r="B2196" s="176" t="s">
        <v>8105</v>
      </c>
      <c r="C2196" s="176" t="s">
        <v>8151</v>
      </c>
      <c r="D2196" s="176" t="s">
        <v>8152</v>
      </c>
      <c r="E2196" s="176" t="s">
        <v>8153</v>
      </c>
      <c r="F2196" s="176" t="s">
        <v>8151</v>
      </c>
      <c r="G2196" s="177"/>
      <c r="H2196" s="177"/>
      <c r="I2196" s="176" t="s">
        <v>8137</v>
      </c>
      <c r="J2196" s="178">
        <v>338.61386138613864</v>
      </c>
      <c r="K2196" s="55">
        <v>13</v>
      </c>
      <c r="L2196" s="176" t="s">
        <v>8138</v>
      </c>
      <c r="M2196" s="176" t="s">
        <v>8107</v>
      </c>
      <c r="N2196" s="176" t="s">
        <v>5853</v>
      </c>
      <c r="O2196" s="56">
        <v>1</v>
      </c>
      <c r="P2196" s="176" t="s">
        <v>8145</v>
      </c>
    </row>
    <row r="2197" spans="1:16" ht="20.100000000000001" customHeight="1" x14ac:dyDescent="0.25">
      <c r="A2197" s="175">
        <v>2193</v>
      </c>
      <c r="B2197" s="176" t="s">
        <v>8105</v>
      </c>
      <c r="C2197" s="176" t="s">
        <v>8151</v>
      </c>
      <c r="D2197" s="176" t="s">
        <v>8152</v>
      </c>
      <c r="E2197" s="176" t="s">
        <v>8153</v>
      </c>
      <c r="F2197" s="176" t="s">
        <v>8151</v>
      </c>
      <c r="G2197" s="177"/>
      <c r="H2197" s="177"/>
      <c r="I2197" s="176" t="s">
        <v>8137</v>
      </c>
      <c r="J2197" s="178">
        <v>327.7227722772277</v>
      </c>
      <c r="K2197" s="55">
        <v>13</v>
      </c>
      <c r="L2197" s="176" t="s">
        <v>8138</v>
      </c>
      <c r="M2197" s="176" t="s">
        <v>8107</v>
      </c>
      <c r="N2197" s="176" t="s">
        <v>5853</v>
      </c>
      <c r="O2197" s="56">
        <v>1</v>
      </c>
      <c r="P2197" s="176" t="s">
        <v>8139</v>
      </c>
    </row>
    <row r="2198" spans="1:16" ht="20.100000000000001" customHeight="1" x14ac:dyDescent="0.25">
      <c r="A2198" s="175">
        <v>2194</v>
      </c>
      <c r="B2198" s="176" t="s">
        <v>8105</v>
      </c>
      <c r="C2198" s="176" t="s">
        <v>8151</v>
      </c>
      <c r="D2198" s="176" t="s">
        <v>8152</v>
      </c>
      <c r="E2198" s="176" t="s">
        <v>8153</v>
      </c>
      <c r="F2198" s="176" t="s">
        <v>8151</v>
      </c>
      <c r="G2198" s="177"/>
      <c r="H2198" s="177"/>
      <c r="I2198" s="176" t="s">
        <v>8137</v>
      </c>
      <c r="J2198" s="178">
        <v>222.77227722772278</v>
      </c>
      <c r="K2198" s="55">
        <v>13</v>
      </c>
      <c r="L2198" s="176" t="s">
        <v>8138</v>
      </c>
      <c r="M2198" s="176" t="s">
        <v>8107</v>
      </c>
      <c r="N2198" s="176" t="s">
        <v>5853</v>
      </c>
      <c r="O2198" s="56">
        <v>1</v>
      </c>
      <c r="P2198" s="176" t="s">
        <v>8139</v>
      </c>
    </row>
    <row r="2199" spans="1:16" ht="20.100000000000001" customHeight="1" x14ac:dyDescent="0.25">
      <c r="A2199" s="175">
        <v>2195</v>
      </c>
      <c r="B2199" s="176" t="s">
        <v>8105</v>
      </c>
      <c r="C2199" s="176" t="s">
        <v>8151</v>
      </c>
      <c r="D2199" s="176" t="s">
        <v>8152</v>
      </c>
      <c r="E2199" s="176" t="s">
        <v>8153</v>
      </c>
      <c r="F2199" s="176" t="s">
        <v>8151</v>
      </c>
      <c r="G2199" s="177"/>
      <c r="H2199" s="177"/>
      <c r="I2199" s="176" t="s">
        <v>8137</v>
      </c>
      <c r="J2199" s="178">
        <v>153.46534653465346</v>
      </c>
      <c r="K2199" s="55">
        <v>13</v>
      </c>
      <c r="L2199" s="176" t="s">
        <v>8138</v>
      </c>
      <c r="M2199" s="176" t="s">
        <v>8107</v>
      </c>
      <c r="N2199" s="176" t="s">
        <v>5853</v>
      </c>
      <c r="O2199" s="56">
        <v>1</v>
      </c>
      <c r="P2199" s="176" t="s">
        <v>8139</v>
      </c>
    </row>
    <row r="2200" spans="1:16" ht="20.100000000000001" customHeight="1" x14ac:dyDescent="0.25">
      <c r="A2200" s="175">
        <v>2196</v>
      </c>
      <c r="B2200" s="176" t="s">
        <v>8105</v>
      </c>
      <c r="C2200" s="176" t="s">
        <v>8151</v>
      </c>
      <c r="D2200" s="176" t="s">
        <v>8152</v>
      </c>
      <c r="E2200" s="176" t="s">
        <v>8153</v>
      </c>
      <c r="F2200" s="176" t="s">
        <v>8151</v>
      </c>
      <c r="G2200" s="177"/>
      <c r="H2200" s="177"/>
      <c r="I2200" s="176" t="s">
        <v>8137</v>
      </c>
      <c r="J2200" s="178">
        <v>92.079207920792072</v>
      </c>
      <c r="K2200" s="55">
        <v>13</v>
      </c>
      <c r="L2200" s="176" t="s">
        <v>8138</v>
      </c>
      <c r="M2200" s="176" t="s">
        <v>8107</v>
      </c>
      <c r="N2200" s="176" t="s">
        <v>5853</v>
      </c>
      <c r="O2200" s="56">
        <v>1</v>
      </c>
      <c r="P2200" s="176" t="s">
        <v>8139</v>
      </c>
    </row>
    <row r="2201" spans="1:16" ht="20.100000000000001" customHeight="1" x14ac:dyDescent="0.25">
      <c r="A2201" s="175">
        <v>2197</v>
      </c>
      <c r="B2201" s="176" t="s">
        <v>8105</v>
      </c>
      <c r="C2201" s="176" t="s">
        <v>8151</v>
      </c>
      <c r="D2201" s="176" t="s">
        <v>8152</v>
      </c>
      <c r="E2201" s="176" t="s">
        <v>8153</v>
      </c>
      <c r="F2201" s="176" t="s">
        <v>8151</v>
      </c>
      <c r="G2201" s="177"/>
      <c r="H2201" s="177"/>
      <c r="I2201" s="176" t="s">
        <v>8137</v>
      </c>
      <c r="J2201" s="178">
        <v>373.26732673267327</v>
      </c>
      <c r="K2201" s="55">
        <v>13</v>
      </c>
      <c r="L2201" s="176" t="s">
        <v>8138</v>
      </c>
      <c r="M2201" s="176" t="s">
        <v>8107</v>
      </c>
      <c r="N2201" s="176" t="s">
        <v>5853</v>
      </c>
      <c r="O2201" s="56">
        <v>1</v>
      </c>
      <c r="P2201" s="176" t="s">
        <v>8139</v>
      </c>
    </row>
    <row r="2202" spans="1:16" ht="20.100000000000001" customHeight="1" x14ac:dyDescent="0.25">
      <c r="A2202" s="175">
        <v>2198</v>
      </c>
      <c r="B2202" s="176" t="s">
        <v>8105</v>
      </c>
      <c r="C2202" s="176" t="s">
        <v>8151</v>
      </c>
      <c r="D2202" s="176" t="s">
        <v>8152</v>
      </c>
      <c r="E2202" s="176" t="s">
        <v>8153</v>
      </c>
      <c r="F2202" s="176" t="s">
        <v>8151</v>
      </c>
      <c r="G2202" s="177"/>
      <c r="H2202" s="177"/>
      <c r="I2202" s="176" t="s">
        <v>8137</v>
      </c>
      <c r="J2202" s="178">
        <v>190.0990099009901</v>
      </c>
      <c r="K2202" s="55">
        <v>13</v>
      </c>
      <c r="L2202" s="176" t="s">
        <v>8138</v>
      </c>
      <c r="M2202" s="176" t="s">
        <v>8107</v>
      </c>
      <c r="N2202" s="176" t="s">
        <v>5853</v>
      </c>
      <c r="O2202" s="56">
        <v>1</v>
      </c>
      <c r="P2202" s="176" t="s">
        <v>8139</v>
      </c>
    </row>
    <row r="2203" spans="1:16" ht="20.100000000000001" customHeight="1" x14ac:dyDescent="0.25">
      <c r="A2203" s="175">
        <v>2199</v>
      </c>
      <c r="B2203" s="176" t="s">
        <v>8105</v>
      </c>
      <c r="C2203" s="176" t="s">
        <v>8151</v>
      </c>
      <c r="D2203" s="176" t="s">
        <v>8152</v>
      </c>
      <c r="E2203" s="176" t="s">
        <v>8153</v>
      </c>
      <c r="F2203" s="176" t="s">
        <v>8151</v>
      </c>
      <c r="G2203" s="177"/>
      <c r="H2203" s="177"/>
      <c r="I2203" s="176" t="s">
        <v>8137</v>
      </c>
      <c r="J2203" s="178">
        <v>146.53465346534654</v>
      </c>
      <c r="K2203" s="55">
        <v>13</v>
      </c>
      <c r="L2203" s="176" t="s">
        <v>8138</v>
      </c>
      <c r="M2203" s="176" t="s">
        <v>8107</v>
      </c>
      <c r="N2203" s="176" t="s">
        <v>5853</v>
      </c>
      <c r="O2203" s="56">
        <v>1</v>
      </c>
      <c r="P2203" s="176" t="s">
        <v>8145</v>
      </c>
    </row>
    <row r="2204" spans="1:16" ht="20.100000000000001" customHeight="1" x14ac:dyDescent="0.25">
      <c r="A2204" s="175">
        <v>2200</v>
      </c>
      <c r="B2204" s="176" t="s">
        <v>8105</v>
      </c>
      <c r="C2204" s="176" t="s">
        <v>8151</v>
      </c>
      <c r="D2204" s="176" t="s">
        <v>8152</v>
      </c>
      <c r="E2204" s="176" t="s">
        <v>8153</v>
      </c>
      <c r="F2204" s="176" t="s">
        <v>8151</v>
      </c>
      <c r="G2204" s="177"/>
      <c r="H2204" s="177"/>
      <c r="I2204" s="176" t="s">
        <v>8137</v>
      </c>
      <c r="J2204" s="178">
        <v>48.514851485148512</v>
      </c>
      <c r="K2204" s="55">
        <v>12</v>
      </c>
      <c r="L2204" s="176" t="s">
        <v>8138</v>
      </c>
      <c r="M2204" s="176" t="s">
        <v>3186</v>
      </c>
      <c r="N2204" s="176" t="s">
        <v>3173</v>
      </c>
      <c r="O2204" s="56">
        <v>1</v>
      </c>
      <c r="P2204" s="176" t="s">
        <v>8145</v>
      </c>
    </row>
    <row r="2205" spans="1:16" ht="20.100000000000001" customHeight="1" x14ac:dyDescent="0.25">
      <c r="A2205" s="175">
        <v>2201</v>
      </c>
      <c r="B2205" s="176" t="s">
        <v>8105</v>
      </c>
      <c r="C2205" s="176" t="s">
        <v>8151</v>
      </c>
      <c r="D2205" s="176" t="s">
        <v>8152</v>
      </c>
      <c r="E2205" s="176" t="s">
        <v>8153</v>
      </c>
      <c r="F2205" s="176" t="s">
        <v>8151</v>
      </c>
      <c r="G2205" s="177"/>
      <c r="H2205" s="177"/>
      <c r="I2205" s="176" t="s">
        <v>8137</v>
      </c>
      <c r="J2205" s="178">
        <v>43.564356435643568</v>
      </c>
      <c r="K2205" s="55">
        <v>12</v>
      </c>
      <c r="L2205" s="176" t="s">
        <v>8138</v>
      </c>
      <c r="M2205" s="176" t="s">
        <v>3186</v>
      </c>
      <c r="N2205" s="176" t="s">
        <v>3173</v>
      </c>
      <c r="O2205" s="56">
        <v>1</v>
      </c>
      <c r="P2205" s="176" t="s">
        <v>8145</v>
      </c>
    </row>
    <row r="2206" spans="1:16" ht="20.100000000000001" customHeight="1" x14ac:dyDescent="0.25">
      <c r="A2206" s="175">
        <v>2202</v>
      </c>
      <c r="B2206" s="176" t="s">
        <v>8105</v>
      </c>
      <c r="C2206" s="176" t="s">
        <v>8151</v>
      </c>
      <c r="D2206" s="176" t="s">
        <v>8152</v>
      </c>
      <c r="E2206" s="176" t="s">
        <v>8153</v>
      </c>
      <c r="F2206" s="176" t="s">
        <v>8151</v>
      </c>
      <c r="G2206" s="177"/>
      <c r="H2206" s="177"/>
      <c r="I2206" s="176" t="s">
        <v>8137</v>
      </c>
      <c r="J2206" s="178">
        <v>61.386138613861384</v>
      </c>
      <c r="K2206" s="55">
        <v>12</v>
      </c>
      <c r="L2206" s="176" t="s">
        <v>8138</v>
      </c>
      <c r="M2206" s="176" t="s">
        <v>3186</v>
      </c>
      <c r="N2206" s="176" t="s">
        <v>3173</v>
      </c>
      <c r="O2206" s="56">
        <v>1</v>
      </c>
      <c r="P2206" s="176" t="s">
        <v>8145</v>
      </c>
    </row>
    <row r="2207" spans="1:16" ht="20.100000000000001" customHeight="1" x14ac:dyDescent="0.25">
      <c r="A2207" s="175">
        <v>2203</v>
      </c>
      <c r="B2207" s="176" t="s">
        <v>8105</v>
      </c>
      <c r="C2207" s="176" t="s">
        <v>8151</v>
      </c>
      <c r="D2207" s="176" t="s">
        <v>8152</v>
      </c>
      <c r="E2207" s="176" t="s">
        <v>8153</v>
      </c>
      <c r="F2207" s="176" t="s">
        <v>8151</v>
      </c>
      <c r="G2207" s="177"/>
      <c r="H2207" s="177"/>
      <c r="I2207" s="176" t="s">
        <v>8142</v>
      </c>
      <c r="J2207" s="178">
        <v>33.663366336633665</v>
      </c>
      <c r="K2207" s="55">
        <v>8</v>
      </c>
      <c r="L2207" s="176" t="s">
        <v>8138</v>
      </c>
      <c r="M2207" s="176" t="s">
        <v>3186</v>
      </c>
      <c r="N2207" s="179" t="s">
        <v>3172</v>
      </c>
      <c r="O2207" s="56">
        <v>1</v>
      </c>
      <c r="P2207" s="176" t="s">
        <v>8145</v>
      </c>
    </row>
    <row r="2208" spans="1:16" ht="20.100000000000001" customHeight="1" x14ac:dyDescent="0.25">
      <c r="A2208" s="175">
        <v>2204</v>
      </c>
      <c r="B2208" s="176" t="s">
        <v>8105</v>
      </c>
      <c r="C2208" s="176" t="s">
        <v>8151</v>
      </c>
      <c r="D2208" s="176" t="s">
        <v>8152</v>
      </c>
      <c r="E2208" s="176" t="s">
        <v>8153</v>
      </c>
      <c r="F2208" s="176" t="s">
        <v>8151</v>
      </c>
      <c r="G2208" s="177"/>
      <c r="H2208" s="177"/>
      <c r="I2208" s="176" t="s">
        <v>8137</v>
      </c>
      <c r="J2208" s="178">
        <v>27.722772277227723</v>
      </c>
      <c r="K2208" s="55">
        <v>13</v>
      </c>
      <c r="L2208" s="176" t="s">
        <v>8138</v>
      </c>
      <c r="M2208" s="176" t="s">
        <v>8107</v>
      </c>
      <c r="N2208" s="176" t="s">
        <v>5853</v>
      </c>
      <c r="O2208" s="56">
        <v>1</v>
      </c>
      <c r="P2208" s="176" t="s">
        <v>8145</v>
      </c>
    </row>
    <row r="2209" spans="1:16" ht="20.100000000000001" customHeight="1" x14ac:dyDescent="0.25">
      <c r="A2209" s="175">
        <v>2205</v>
      </c>
      <c r="B2209" s="176" t="s">
        <v>8105</v>
      </c>
      <c r="C2209" s="176" t="s">
        <v>8151</v>
      </c>
      <c r="D2209" s="176" t="s">
        <v>8152</v>
      </c>
      <c r="E2209" s="176" t="s">
        <v>8153</v>
      </c>
      <c r="F2209" s="176" t="s">
        <v>8151</v>
      </c>
      <c r="G2209" s="177"/>
      <c r="H2209" s="177"/>
      <c r="I2209" s="176" t="s">
        <v>8142</v>
      </c>
      <c r="J2209" s="178">
        <v>54.455445544554458</v>
      </c>
      <c r="K2209" s="55">
        <v>8</v>
      </c>
      <c r="L2209" s="176" t="s">
        <v>8138</v>
      </c>
      <c r="M2209" s="176" t="s">
        <v>3186</v>
      </c>
      <c r="N2209" s="179" t="s">
        <v>3172</v>
      </c>
      <c r="O2209" s="56">
        <v>1</v>
      </c>
      <c r="P2209" s="176" t="s">
        <v>8145</v>
      </c>
    </row>
    <row r="2210" spans="1:16" ht="20.100000000000001" customHeight="1" x14ac:dyDescent="0.25">
      <c r="A2210" s="175">
        <v>2206</v>
      </c>
      <c r="B2210" s="176" t="s">
        <v>8105</v>
      </c>
      <c r="C2210" s="176" t="s">
        <v>8151</v>
      </c>
      <c r="D2210" s="176" t="s">
        <v>8152</v>
      </c>
      <c r="E2210" s="176" t="s">
        <v>8153</v>
      </c>
      <c r="F2210" s="176" t="s">
        <v>8151</v>
      </c>
      <c r="G2210" s="177"/>
      <c r="H2210" s="177"/>
      <c r="I2210" s="176" t="s">
        <v>8142</v>
      </c>
      <c r="J2210" s="178">
        <v>18.811881188118811</v>
      </c>
      <c r="K2210" s="55">
        <v>8</v>
      </c>
      <c r="L2210" s="176" t="s">
        <v>8138</v>
      </c>
      <c r="M2210" s="176" t="s">
        <v>3186</v>
      </c>
      <c r="N2210" s="179" t="s">
        <v>3172</v>
      </c>
      <c r="O2210" s="56">
        <v>1</v>
      </c>
      <c r="P2210" s="176" t="s">
        <v>8145</v>
      </c>
    </row>
    <row r="2211" spans="1:16" ht="20.100000000000001" customHeight="1" x14ac:dyDescent="0.25">
      <c r="A2211" s="175">
        <v>2207</v>
      </c>
      <c r="B2211" s="176" t="s">
        <v>8105</v>
      </c>
      <c r="C2211" s="176" t="s">
        <v>8151</v>
      </c>
      <c r="D2211" s="176" t="s">
        <v>8152</v>
      </c>
      <c r="E2211" s="176" t="s">
        <v>8153</v>
      </c>
      <c r="F2211" s="176" t="s">
        <v>8151</v>
      </c>
      <c r="G2211" s="177"/>
      <c r="H2211" s="177"/>
      <c r="I2211" s="176" t="s">
        <v>8142</v>
      </c>
      <c r="J2211" s="178">
        <v>39.6</v>
      </c>
      <c r="K2211" s="55">
        <v>8</v>
      </c>
      <c r="L2211" s="176" t="s">
        <v>8138</v>
      </c>
      <c r="M2211" s="176" t="s">
        <v>3186</v>
      </c>
      <c r="N2211" s="179" t="s">
        <v>3172</v>
      </c>
      <c r="O2211" s="56">
        <v>1</v>
      </c>
      <c r="P2211" s="176" t="s">
        <v>8145</v>
      </c>
    </row>
    <row r="2212" spans="1:16" ht="20.100000000000001" customHeight="1" x14ac:dyDescent="0.25">
      <c r="A2212" s="175">
        <v>2208</v>
      </c>
      <c r="B2212" s="176" t="s">
        <v>8105</v>
      </c>
      <c r="C2212" s="176" t="s">
        <v>8151</v>
      </c>
      <c r="D2212" s="176" t="s">
        <v>8152</v>
      </c>
      <c r="E2212" s="176" t="s">
        <v>8153</v>
      </c>
      <c r="F2212" s="176" t="s">
        <v>8151</v>
      </c>
      <c r="G2212" s="177"/>
      <c r="H2212" s="177"/>
      <c r="I2212" s="176" t="s">
        <v>8137</v>
      </c>
      <c r="J2212" s="178">
        <v>11.881188118811881</v>
      </c>
      <c r="K2212" s="55">
        <v>12</v>
      </c>
      <c r="L2212" s="176" t="s">
        <v>8138</v>
      </c>
      <c r="M2212" s="176" t="s">
        <v>3186</v>
      </c>
      <c r="N2212" s="176" t="s">
        <v>3173</v>
      </c>
      <c r="O2212" s="56">
        <v>1</v>
      </c>
      <c r="P2212" s="176" t="s">
        <v>8145</v>
      </c>
    </row>
    <row r="2213" spans="1:16" ht="20.100000000000001" customHeight="1" x14ac:dyDescent="0.25">
      <c r="A2213" s="175">
        <v>2209</v>
      </c>
      <c r="B2213" s="176" t="s">
        <v>8105</v>
      </c>
      <c r="C2213" s="176" t="s">
        <v>8154</v>
      </c>
      <c r="D2213" s="176" t="s">
        <v>8152</v>
      </c>
      <c r="E2213" s="176" t="s">
        <v>8153</v>
      </c>
      <c r="F2213" s="176" t="s">
        <v>8154</v>
      </c>
      <c r="G2213" s="177"/>
      <c r="H2213" s="177"/>
      <c r="I2213" s="176" t="s">
        <v>8142</v>
      </c>
      <c r="J2213" s="178">
        <v>56.435643564356432</v>
      </c>
      <c r="K2213" s="55">
        <v>8</v>
      </c>
      <c r="L2213" s="176" t="s">
        <v>8138</v>
      </c>
      <c r="M2213" s="176" t="s">
        <v>3186</v>
      </c>
      <c r="N2213" s="179" t="s">
        <v>3172</v>
      </c>
      <c r="O2213" s="56">
        <v>1</v>
      </c>
      <c r="P2213" s="176" t="s">
        <v>8139</v>
      </c>
    </row>
    <row r="2214" spans="1:16" ht="20.100000000000001" customHeight="1" x14ac:dyDescent="0.25">
      <c r="A2214" s="175">
        <v>2210</v>
      </c>
      <c r="B2214" s="176" t="s">
        <v>8105</v>
      </c>
      <c r="C2214" s="176" t="s">
        <v>8154</v>
      </c>
      <c r="D2214" s="176" t="s">
        <v>8152</v>
      </c>
      <c r="E2214" s="176" t="s">
        <v>8153</v>
      </c>
      <c r="F2214" s="176" t="s">
        <v>8154</v>
      </c>
      <c r="G2214" s="177"/>
      <c r="H2214" s="177"/>
      <c r="I2214" s="176" t="s">
        <v>8142</v>
      </c>
      <c r="J2214" s="178">
        <v>40.594059405940591</v>
      </c>
      <c r="K2214" s="55">
        <v>8</v>
      </c>
      <c r="L2214" s="176" t="s">
        <v>8138</v>
      </c>
      <c r="M2214" s="176" t="s">
        <v>3186</v>
      </c>
      <c r="N2214" s="179" t="s">
        <v>3172</v>
      </c>
      <c r="O2214" s="56">
        <v>1</v>
      </c>
      <c r="P2214" s="176" t="s">
        <v>8139</v>
      </c>
    </row>
    <row r="2215" spans="1:16" ht="20.100000000000001" customHeight="1" x14ac:dyDescent="0.25">
      <c r="A2215" s="175">
        <v>2211</v>
      </c>
      <c r="B2215" s="176" t="s">
        <v>8105</v>
      </c>
      <c r="C2215" s="176" t="s">
        <v>8154</v>
      </c>
      <c r="D2215" s="176" t="s">
        <v>8152</v>
      </c>
      <c r="E2215" s="176" t="s">
        <v>8153</v>
      </c>
      <c r="F2215" s="176" t="s">
        <v>8154</v>
      </c>
      <c r="G2215" s="177"/>
      <c r="H2215" s="177"/>
      <c r="I2215" s="176" t="s">
        <v>8142</v>
      </c>
      <c r="J2215" s="178">
        <v>38.613861386138616</v>
      </c>
      <c r="K2215" s="55">
        <v>8</v>
      </c>
      <c r="L2215" s="176" t="s">
        <v>8138</v>
      </c>
      <c r="M2215" s="176" t="s">
        <v>3186</v>
      </c>
      <c r="N2215" s="179" t="s">
        <v>3172</v>
      </c>
      <c r="O2215" s="56">
        <v>1</v>
      </c>
      <c r="P2215" s="176" t="s">
        <v>8139</v>
      </c>
    </row>
    <row r="2216" spans="1:16" ht="20.100000000000001" customHeight="1" x14ac:dyDescent="0.25">
      <c r="A2216" s="175">
        <v>2212</v>
      </c>
      <c r="B2216" s="176" t="s">
        <v>8105</v>
      </c>
      <c r="C2216" s="176" t="s">
        <v>8154</v>
      </c>
      <c r="D2216" s="176" t="s">
        <v>8152</v>
      </c>
      <c r="E2216" s="176" t="s">
        <v>8153</v>
      </c>
      <c r="F2216" s="176" t="s">
        <v>8154</v>
      </c>
      <c r="G2216" s="177"/>
      <c r="H2216" s="177"/>
      <c r="I2216" s="176" t="s">
        <v>8142</v>
      </c>
      <c r="J2216" s="178">
        <v>31.683168316831683</v>
      </c>
      <c r="K2216" s="55">
        <v>8</v>
      </c>
      <c r="L2216" s="176" t="s">
        <v>8138</v>
      </c>
      <c r="M2216" s="176" t="s">
        <v>3186</v>
      </c>
      <c r="N2216" s="179" t="s">
        <v>3172</v>
      </c>
      <c r="O2216" s="56">
        <v>1</v>
      </c>
      <c r="P2216" s="176" t="s">
        <v>8139</v>
      </c>
    </row>
    <row r="2217" spans="1:16" ht="20.100000000000001" customHeight="1" x14ac:dyDescent="0.25">
      <c r="A2217" s="175">
        <v>2213</v>
      </c>
      <c r="B2217" s="176" t="s">
        <v>8105</v>
      </c>
      <c r="C2217" s="176" t="s">
        <v>8154</v>
      </c>
      <c r="D2217" s="176" t="s">
        <v>8152</v>
      </c>
      <c r="E2217" s="176" t="s">
        <v>8153</v>
      </c>
      <c r="F2217" s="176" t="s">
        <v>8154</v>
      </c>
      <c r="G2217" s="177"/>
      <c r="H2217" s="177"/>
      <c r="I2217" s="176" t="s">
        <v>8142</v>
      </c>
      <c r="J2217" s="178">
        <v>43.564356435643568</v>
      </c>
      <c r="K2217" s="55">
        <v>8</v>
      </c>
      <c r="L2217" s="176" t="s">
        <v>8138</v>
      </c>
      <c r="M2217" s="176" t="s">
        <v>3186</v>
      </c>
      <c r="N2217" s="179" t="s">
        <v>3172</v>
      </c>
      <c r="O2217" s="56">
        <v>1</v>
      </c>
      <c r="P2217" s="176" t="s">
        <v>8139</v>
      </c>
    </row>
    <row r="2218" spans="1:16" ht="20.100000000000001" customHeight="1" x14ac:dyDescent="0.25">
      <c r="A2218" s="175">
        <v>2214</v>
      </c>
      <c r="B2218" s="176" t="s">
        <v>8105</v>
      </c>
      <c r="C2218" s="176" t="s">
        <v>8154</v>
      </c>
      <c r="D2218" s="176" t="s">
        <v>8152</v>
      </c>
      <c r="E2218" s="176" t="s">
        <v>8153</v>
      </c>
      <c r="F2218" s="176" t="s">
        <v>8154</v>
      </c>
      <c r="G2218" s="177"/>
      <c r="H2218" s="177"/>
      <c r="I2218" s="176" t="s">
        <v>8142</v>
      </c>
      <c r="J2218" s="178">
        <v>28.712871287128714</v>
      </c>
      <c r="K2218" s="55">
        <v>8</v>
      </c>
      <c r="L2218" s="176" t="s">
        <v>8138</v>
      </c>
      <c r="M2218" s="176" t="s">
        <v>3186</v>
      </c>
      <c r="N2218" s="179" t="s">
        <v>3172</v>
      </c>
      <c r="O2218" s="56">
        <v>1</v>
      </c>
      <c r="P2218" s="176" t="s">
        <v>8139</v>
      </c>
    </row>
    <row r="2219" spans="1:16" ht="20.100000000000001" customHeight="1" x14ac:dyDescent="0.25">
      <c r="A2219" s="175">
        <v>2215</v>
      </c>
      <c r="B2219" s="176" t="s">
        <v>8105</v>
      </c>
      <c r="C2219" s="176" t="s">
        <v>8154</v>
      </c>
      <c r="D2219" s="176" t="s">
        <v>8152</v>
      </c>
      <c r="E2219" s="176" t="s">
        <v>8153</v>
      </c>
      <c r="F2219" s="176" t="s">
        <v>8154</v>
      </c>
      <c r="G2219" s="177"/>
      <c r="H2219" s="177"/>
      <c r="I2219" s="176" t="s">
        <v>8142</v>
      </c>
      <c r="J2219" s="178">
        <v>34.653465346534652</v>
      </c>
      <c r="K2219" s="55">
        <v>8</v>
      </c>
      <c r="L2219" s="176" t="s">
        <v>8138</v>
      </c>
      <c r="M2219" s="176" t="s">
        <v>3186</v>
      </c>
      <c r="N2219" s="179" t="s">
        <v>3172</v>
      </c>
      <c r="O2219" s="56">
        <v>1</v>
      </c>
      <c r="P2219" s="176" t="s">
        <v>8139</v>
      </c>
    </row>
    <row r="2220" spans="1:16" ht="20.100000000000001" customHeight="1" x14ac:dyDescent="0.25">
      <c r="A2220" s="175">
        <v>2216</v>
      </c>
      <c r="B2220" s="176" t="s">
        <v>8105</v>
      </c>
      <c r="C2220" s="176" t="s">
        <v>8154</v>
      </c>
      <c r="D2220" s="176" t="s">
        <v>8152</v>
      </c>
      <c r="E2220" s="176" t="s">
        <v>8153</v>
      </c>
      <c r="F2220" s="176" t="s">
        <v>8154</v>
      </c>
      <c r="G2220" s="177"/>
      <c r="H2220" s="177"/>
      <c r="I2220" s="176" t="s">
        <v>8142</v>
      </c>
      <c r="J2220" s="178">
        <v>25.742574257425744</v>
      </c>
      <c r="K2220" s="55">
        <v>8</v>
      </c>
      <c r="L2220" s="176" t="s">
        <v>8138</v>
      </c>
      <c r="M2220" s="176" t="s">
        <v>3186</v>
      </c>
      <c r="N2220" s="179" t="s">
        <v>3172</v>
      </c>
      <c r="O2220" s="56">
        <v>1</v>
      </c>
      <c r="P2220" s="176" t="s">
        <v>8139</v>
      </c>
    </row>
    <row r="2221" spans="1:16" ht="20.100000000000001" customHeight="1" x14ac:dyDescent="0.25">
      <c r="A2221" s="175">
        <v>2217</v>
      </c>
      <c r="B2221" s="176" t="s">
        <v>8105</v>
      </c>
      <c r="C2221" s="176" t="s">
        <v>8154</v>
      </c>
      <c r="D2221" s="176" t="s">
        <v>8152</v>
      </c>
      <c r="E2221" s="176" t="s">
        <v>8153</v>
      </c>
      <c r="F2221" s="176" t="s">
        <v>8154</v>
      </c>
      <c r="G2221" s="177"/>
      <c r="H2221" s="177"/>
      <c r="I2221" s="176" t="s">
        <v>8137</v>
      </c>
      <c r="J2221" s="178">
        <v>39.6</v>
      </c>
      <c r="K2221" s="55">
        <v>12</v>
      </c>
      <c r="L2221" s="176" t="s">
        <v>8138</v>
      </c>
      <c r="M2221" s="176" t="s">
        <v>3186</v>
      </c>
      <c r="N2221" s="176" t="s">
        <v>3173</v>
      </c>
      <c r="O2221" s="56">
        <v>1</v>
      </c>
      <c r="P2221" s="176" t="s">
        <v>8139</v>
      </c>
    </row>
    <row r="2222" spans="1:16" ht="20.100000000000001" customHeight="1" x14ac:dyDescent="0.25">
      <c r="A2222" s="175">
        <v>2218</v>
      </c>
      <c r="B2222" s="176" t="s">
        <v>8105</v>
      </c>
      <c r="C2222" s="176" t="s">
        <v>8154</v>
      </c>
      <c r="D2222" s="176" t="s">
        <v>8152</v>
      </c>
      <c r="E2222" s="176" t="s">
        <v>8153</v>
      </c>
      <c r="F2222" s="176" t="s">
        <v>8154</v>
      </c>
      <c r="G2222" s="177"/>
      <c r="H2222" s="177"/>
      <c r="I2222" s="176" t="s">
        <v>8137</v>
      </c>
      <c r="J2222" s="178">
        <v>54.455445544554458</v>
      </c>
      <c r="K2222" s="55">
        <v>13</v>
      </c>
      <c r="L2222" s="176" t="s">
        <v>8138</v>
      </c>
      <c r="M2222" s="176" t="s">
        <v>3186</v>
      </c>
      <c r="N2222" s="176" t="s">
        <v>3160</v>
      </c>
      <c r="O2222" s="56">
        <v>1</v>
      </c>
      <c r="P2222" s="176" t="s">
        <v>8139</v>
      </c>
    </row>
    <row r="2223" spans="1:16" ht="20.100000000000001" customHeight="1" x14ac:dyDescent="0.25">
      <c r="A2223" s="175">
        <v>2219</v>
      </c>
      <c r="B2223" s="176" t="s">
        <v>8105</v>
      </c>
      <c r="C2223" s="176" t="s">
        <v>8154</v>
      </c>
      <c r="D2223" s="176" t="s">
        <v>8152</v>
      </c>
      <c r="E2223" s="176" t="s">
        <v>8153</v>
      </c>
      <c r="F2223" s="176" t="s">
        <v>8154</v>
      </c>
      <c r="G2223" s="177"/>
      <c r="H2223" s="177"/>
      <c r="I2223" s="176" t="s">
        <v>8137</v>
      </c>
      <c r="J2223" s="178">
        <v>50.495049504950494</v>
      </c>
      <c r="K2223" s="55">
        <v>13</v>
      </c>
      <c r="L2223" s="176" t="s">
        <v>8138</v>
      </c>
      <c r="M2223" s="176" t="s">
        <v>3186</v>
      </c>
      <c r="N2223" s="176" t="s">
        <v>3160</v>
      </c>
      <c r="O2223" s="56">
        <v>1</v>
      </c>
      <c r="P2223" s="176" t="s">
        <v>8139</v>
      </c>
    </row>
    <row r="2224" spans="1:16" ht="20.100000000000001" customHeight="1" x14ac:dyDescent="0.25">
      <c r="A2224" s="175">
        <v>2220</v>
      </c>
      <c r="B2224" s="176" t="s">
        <v>8105</v>
      </c>
      <c r="C2224" s="176" t="s">
        <v>8154</v>
      </c>
      <c r="D2224" s="176" t="s">
        <v>8152</v>
      </c>
      <c r="E2224" s="176" t="s">
        <v>8153</v>
      </c>
      <c r="F2224" s="176" t="s">
        <v>8154</v>
      </c>
      <c r="G2224" s="177"/>
      <c r="H2224" s="177"/>
      <c r="I2224" s="176" t="s">
        <v>8137</v>
      </c>
      <c r="J2224" s="178">
        <v>67.32673267326733</v>
      </c>
      <c r="K2224" s="55">
        <v>13</v>
      </c>
      <c r="L2224" s="176" t="s">
        <v>8138</v>
      </c>
      <c r="M2224" s="176" t="s">
        <v>3186</v>
      </c>
      <c r="N2224" s="176" t="s">
        <v>3160</v>
      </c>
      <c r="O2224" s="56">
        <v>1</v>
      </c>
      <c r="P2224" s="176" t="s">
        <v>8139</v>
      </c>
    </row>
    <row r="2225" spans="1:16" ht="20.100000000000001" customHeight="1" x14ac:dyDescent="0.25">
      <c r="A2225" s="175">
        <v>2221</v>
      </c>
      <c r="B2225" s="176" t="s">
        <v>8105</v>
      </c>
      <c r="C2225" s="176" t="s">
        <v>8154</v>
      </c>
      <c r="D2225" s="176" t="s">
        <v>8152</v>
      </c>
      <c r="E2225" s="176" t="s">
        <v>8153</v>
      </c>
      <c r="F2225" s="176" t="s">
        <v>8154</v>
      </c>
      <c r="G2225" s="177"/>
      <c r="H2225" s="177"/>
      <c r="I2225" s="176" t="s">
        <v>8137</v>
      </c>
      <c r="J2225" s="178">
        <v>72.277227722772281</v>
      </c>
      <c r="K2225" s="55">
        <v>13</v>
      </c>
      <c r="L2225" s="176" t="s">
        <v>8138</v>
      </c>
      <c r="M2225" s="176" t="s">
        <v>3186</v>
      </c>
      <c r="N2225" s="176" t="s">
        <v>3160</v>
      </c>
      <c r="O2225" s="56">
        <v>1</v>
      </c>
      <c r="P2225" s="176" t="s">
        <v>8139</v>
      </c>
    </row>
    <row r="2226" spans="1:16" ht="20.100000000000001" customHeight="1" x14ac:dyDescent="0.25">
      <c r="A2226" s="175">
        <v>2222</v>
      </c>
      <c r="B2226" s="176" t="s">
        <v>8105</v>
      </c>
      <c r="C2226" s="176" t="s">
        <v>8154</v>
      </c>
      <c r="D2226" s="176" t="s">
        <v>8152</v>
      </c>
      <c r="E2226" s="176" t="s">
        <v>8153</v>
      </c>
      <c r="F2226" s="176" t="s">
        <v>8154</v>
      </c>
      <c r="G2226" s="177"/>
      <c r="H2226" s="177"/>
      <c r="I2226" s="176" t="s">
        <v>8137</v>
      </c>
      <c r="J2226" s="178">
        <v>52.475247524752476</v>
      </c>
      <c r="K2226" s="55">
        <v>13</v>
      </c>
      <c r="L2226" s="176" t="s">
        <v>8138</v>
      </c>
      <c r="M2226" s="176" t="s">
        <v>3186</v>
      </c>
      <c r="N2226" s="176" t="s">
        <v>3160</v>
      </c>
      <c r="O2226" s="56">
        <v>1</v>
      </c>
      <c r="P2226" s="176" t="s">
        <v>8139</v>
      </c>
    </row>
    <row r="2227" spans="1:16" ht="20.100000000000001" customHeight="1" x14ac:dyDescent="0.25">
      <c r="A2227" s="175">
        <v>2223</v>
      </c>
      <c r="B2227" s="176" t="s">
        <v>8105</v>
      </c>
      <c r="C2227" s="176" t="s">
        <v>8154</v>
      </c>
      <c r="D2227" s="176" t="s">
        <v>8152</v>
      </c>
      <c r="E2227" s="176" t="s">
        <v>8153</v>
      </c>
      <c r="F2227" s="176" t="s">
        <v>8154</v>
      </c>
      <c r="G2227" s="177"/>
      <c r="H2227" s="177"/>
      <c r="I2227" s="176" t="s">
        <v>8137</v>
      </c>
      <c r="J2227" s="178">
        <v>70.297029702970292</v>
      </c>
      <c r="K2227" s="55">
        <v>13</v>
      </c>
      <c r="L2227" s="176" t="s">
        <v>8138</v>
      </c>
      <c r="M2227" s="176" t="s">
        <v>3186</v>
      </c>
      <c r="N2227" s="176" t="s">
        <v>3160</v>
      </c>
      <c r="O2227" s="56">
        <v>1</v>
      </c>
      <c r="P2227" s="176" t="s">
        <v>8139</v>
      </c>
    </row>
    <row r="2228" spans="1:16" ht="20.100000000000001" customHeight="1" x14ac:dyDescent="0.25">
      <c r="A2228" s="175">
        <v>2224</v>
      </c>
      <c r="B2228" s="176" t="s">
        <v>8105</v>
      </c>
      <c r="C2228" s="176" t="s">
        <v>8154</v>
      </c>
      <c r="D2228" s="176" t="s">
        <v>8152</v>
      </c>
      <c r="E2228" s="176" t="s">
        <v>8153</v>
      </c>
      <c r="F2228" s="176" t="s">
        <v>8154</v>
      </c>
      <c r="G2228" s="177"/>
      <c r="H2228" s="177"/>
      <c r="I2228" s="176" t="s">
        <v>8137</v>
      </c>
      <c r="J2228" s="178">
        <v>50.495049504950494</v>
      </c>
      <c r="K2228" s="55">
        <v>13</v>
      </c>
      <c r="L2228" s="176" t="s">
        <v>8138</v>
      </c>
      <c r="M2228" s="176" t="s">
        <v>3186</v>
      </c>
      <c r="N2228" s="176" t="s">
        <v>3160</v>
      </c>
      <c r="O2228" s="56">
        <v>1</v>
      </c>
      <c r="P2228" s="176" t="s">
        <v>8139</v>
      </c>
    </row>
    <row r="2229" spans="1:16" ht="20.100000000000001" customHeight="1" x14ac:dyDescent="0.25">
      <c r="A2229" s="175">
        <v>2225</v>
      </c>
      <c r="B2229" s="176" t="s">
        <v>8105</v>
      </c>
      <c r="C2229" s="176" t="s">
        <v>8154</v>
      </c>
      <c r="D2229" s="176" t="s">
        <v>8152</v>
      </c>
      <c r="E2229" s="176" t="s">
        <v>8153</v>
      </c>
      <c r="F2229" s="176" t="s">
        <v>8154</v>
      </c>
      <c r="G2229" s="177"/>
      <c r="H2229" s="177"/>
      <c r="I2229" s="176" t="s">
        <v>8137</v>
      </c>
      <c r="J2229" s="178">
        <v>60.396039603960396</v>
      </c>
      <c r="K2229" s="55">
        <v>13</v>
      </c>
      <c r="L2229" s="176" t="s">
        <v>8138</v>
      </c>
      <c r="M2229" s="176" t="s">
        <v>3186</v>
      </c>
      <c r="N2229" s="176" t="s">
        <v>3160</v>
      </c>
      <c r="O2229" s="56">
        <v>1</v>
      </c>
      <c r="P2229" s="176" t="s">
        <v>8139</v>
      </c>
    </row>
    <row r="2230" spans="1:16" ht="20.100000000000001" customHeight="1" x14ac:dyDescent="0.25">
      <c r="A2230" s="175">
        <v>2226</v>
      </c>
      <c r="B2230" s="176" t="s">
        <v>8105</v>
      </c>
      <c r="C2230" s="176" t="s">
        <v>8154</v>
      </c>
      <c r="D2230" s="176" t="s">
        <v>8152</v>
      </c>
      <c r="E2230" s="176" t="s">
        <v>8153</v>
      </c>
      <c r="F2230" s="176" t="s">
        <v>8154</v>
      </c>
      <c r="G2230" s="177"/>
      <c r="H2230" s="177"/>
      <c r="I2230" s="176" t="s">
        <v>8137</v>
      </c>
      <c r="J2230" s="178">
        <v>66.336633663366342</v>
      </c>
      <c r="K2230" s="55">
        <v>12</v>
      </c>
      <c r="L2230" s="176" t="s">
        <v>8138</v>
      </c>
      <c r="M2230" s="176" t="s">
        <v>3186</v>
      </c>
      <c r="N2230" s="176" t="s">
        <v>3173</v>
      </c>
      <c r="O2230" s="56">
        <v>1</v>
      </c>
      <c r="P2230" s="176" t="s">
        <v>8139</v>
      </c>
    </row>
    <row r="2231" spans="1:16" ht="20.100000000000001" customHeight="1" x14ac:dyDescent="0.25">
      <c r="A2231" s="175">
        <v>2227</v>
      </c>
      <c r="B2231" s="176" t="s">
        <v>8105</v>
      </c>
      <c r="C2231" s="176" t="s">
        <v>8154</v>
      </c>
      <c r="D2231" s="176" t="s">
        <v>8152</v>
      </c>
      <c r="E2231" s="176" t="s">
        <v>8153</v>
      </c>
      <c r="F2231" s="176" t="s">
        <v>8154</v>
      </c>
      <c r="G2231" s="177"/>
      <c r="H2231" s="177"/>
      <c r="I2231" s="176" t="s">
        <v>8137</v>
      </c>
      <c r="J2231" s="178">
        <v>77.227722772277232</v>
      </c>
      <c r="K2231" s="55">
        <v>12</v>
      </c>
      <c r="L2231" s="176" t="s">
        <v>8138</v>
      </c>
      <c r="M2231" s="176" t="s">
        <v>3186</v>
      </c>
      <c r="N2231" s="176" t="s">
        <v>3173</v>
      </c>
      <c r="O2231" s="56">
        <v>1</v>
      </c>
      <c r="P2231" s="176" t="s">
        <v>8139</v>
      </c>
    </row>
    <row r="2232" spans="1:16" ht="20.100000000000001" customHeight="1" x14ac:dyDescent="0.25">
      <c r="A2232" s="175">
        <v>2228</v>
      </c>
      <c r="B2232" s="176" t="s">
        <v>8105</v>
      </c>
      <c r="C2232" s="176" t="s">
        <v>8154</v>
      </c>
      <c r="D2232" s="176" t="s">
        <v>8152</v>
      </c>
      <c r="E2232" s="176" t="s">
        <v>8153</v>
      </c>
      <c r="F2232" s="176" t="s">
        <v>8154</v>
      </c>
      <c r="G2232" s="177"/>
      <c r="H2232" s="177"/>
      <c r="I2232" s="176" t="s">
        <v>8142</v>
      </c>
      <c r="J2232" s="178">
        <v>151.48514851485149</v>
      </c>
      <c r="K2232" s="55">
        <v>11</v>
      </c>
      <c r="L2232" s="176" t="s">
        <v>8138</v>
      </c>
      <c r="M2232" s="176" t="s">
        <v>3186</v>
      </c>
      <c r="N2232" s="176" t="s">
        <v>5704</v>
      </c>
      <c r="O2232" s="56">
        <v>1</v>
      </c>
      <c r="P2232" s="176" t="s">
        <v>8139</v>
      </c>
    </row>
    <row r="2233" spans="1:16" ht="20.100000000000001" customHeight="1" x14ac:dyDescent="0.25">
      <c r="A2233" s="175">
        <v>2229</v>
      </c>
      <c r="B2233" s="176" t="s">
        <v>8105</v>
      </c>
      <c r="C2233" s="176" t="s">
        <v>8154</v>
      </c>
      <c r="D2233" s="176" t="s">
        <v>8152</v>
      </c>
      <c r="E2233" s="176" t="s">
        <v>8153</v>
      </c>
      <c r="F2233" s="176" t="s">
        <v>8154</v>
      </c>
      <c r="G2233" s="177"/>
      <c r="H2233" s="177"/>
      <c r="I2233" s="176" t="s">
        <v>8137</v>
      </c>
      <c r="J2233" s="178">
        <v>84.158415841584159</v>
      </c>
      <c r="K2233" s="55">
        <v>12</v>
      </c>
      <c r="L2233" s="176" t="s">
        <v>8138</v>
      </c>
      <c r="M2233" s="176" t="s">
        <v>3186</v>
      </c>
      <c r="N2233" s="176" t="s">
        <v>3173</v>
      </c>
      <c r="O2233" s="56">
        <v>1</v>
      </c>
      <c r="P2233" s="176" t="s">
        <v>8139</v>
      </c>
    </row>
    <row r="2234" spans="1:16" ht="20.100000000000001" customHeight="1" x14ac:dyDescent="0.25">
      <c r="A2234" s="175">
        <v>2230</v>
      </c>
      <c r="B2234" s="176" t="s">
        <v>8105</v>
      </c>
      <c r="C2234" s="176" t="s">
        <v>8154</v>
      </c>
      <c r="D2234" s="176" t="s">
        <v>8152</v>
      </c>
      <c r="E2234" s="176" t="s">
        <v>8153</v>
      </c>
      <c r="F2234" s="176" t="s">
        <v>8154</v>
      </c>
      <c r="G2234" s="177"/>
      <c r="H2234" s="177"/>
      <c r="I2234" s="176" t="s">
        <v>8137</v>
      </c>
      <c r="J2234" s="178">
        <v>18.811881188118811</v>
      </c>
      <c r="K2234" s="55">
        <v>12</v>
      </c>
      <c r="L2234" s="176" t="s">
        <v>8138</v>
      </c>
      <c r="M2234" s="176" t="s">
        <v>3186</v>
      </c>
      <c r="N2234" s="176" t="s">
        <v>3173</v>
      </c>
      <c r="O2234" s="56">
        <v>1</v>
      </c>
      <c r="P2234" s="176" t="s">
        <v>8139</v>
      </c>
    </row>
    <row r="2235" spans="1:16" ht="20.100000000000001" customHeight="1" x14ac:dyDescent="0.25">
      <c r="A2235" s="175">
        <v>2231</v>
      </c>
      <c r="B2235" s="176" t="s">
        <v>8105</v>
      </c>
      <c r="C2235" s="176" t="s">
        <v>8154</v>
      </c>
      <c r="D2235" s="176" t="s">
        <v>8152</v>
      </c>
      <c r="E2235" s="176" t="s">
        <v>8153</v>
      </c>
      <c r="F2235" s="176" t="s">
        <v>8154</v>
      </c>
      <c r="G2235" s="177"/>
      <c r="H2235" s="177"/>
      <c r="I2235" s="176" t="s">
        <v>8137</v>
      </c>
      <c r="J2235" s="178">
        <v>463.7254901960784</v>
      </c>
      <c r="K2235" s="55">
        <v>12</v>
      </c>
      <c r="L2235" s="176" t="s">
        <v>8138</v>
      </c>
      <c r="M2235" s="176" t="s">
        <v>8107</v>
      </c>
      <c r="N2235" s="176" t="s">
        <v>5846</v>
      </c>
      <c r="O2235" s="56">
        <v>1</v>
      </c>
      <c r="P2235" s="176" t="s">
        <v>8139</v>
      </c>
    </row>
    <row r="2236" spans="1:16" ht="20.100000000000001" customHeight="1" x14ac:dyDescent="0.25">
      <c r="A2236" s="175">
        <v>2232</v>
      </c>
      <c r="B2236" s="176" t="s">
        <v>8105</v>
      </c>
      <c r="C2236" s="176" t="s">
        <v>8154</v>
      </c>
      <c r="D2236" s="176" t="s">
        <v>8152</v>
      </c>
      <c r="E2236" s="176" t="s">
        <v>8153</v>
      </c>
      <c r="F2236" s="176" t="s">
        <v>8154</v>
      </c>
      <c r="G2236" s="177"/>
      <c r="H2236" s="177"/>
      <c r="I2236" s="176" t="s">
        <v>8142</v>
      </c>
      <c r="J2236" s="178">
        <v>162.37623762376236</v>
      </c>
      <c r="K2236" s="55">
        <v>11</v>
      </c>
      <c r="L2236" s="176" t="s">
        <v>8138</v>
      </c>
      <c r="M2236" s="176" t="s">
        <v>8107</v>
      </c>
      <c r="N2236" s="176" t="s">
        <v>5839</v>
      </c>
      <c r="O2236" s="56">
        <v>1</v>
      </c>
      <c r="P2236" s="176" t="s">
        <v>8139</v>
      </c>
    </row>
    <row r="2237" spans="1:16" ht="20.100000000000001" customHeight="1" x14ac:dyDescent="0.25">
      <c r="A2237" s="175">
        <v>2233</v>
      </c>
      <c r="B2237" s="176" t="s">
        <v>8105</v>
      </c>
      <c r="C2237" s="176" t="s">
        <v>8154</v>
      </c>
      <c r="D2237" s="176" t="s">
        <v>8152</v>
      </c>
      <c r="E2237" s="176" t="s">
        <v>8153</v>
      </c>
      <c r="F2237" s="176" t="s">
        <v>8154</v>
      </c>
      <c r="G2237" s="177"/>
      <c r="H2237" s="177"/>
      <c r="I2237" s="176" t="s">
        <v>8137</v>
      </c>
      <c r="J2237" s="178">
        <v>94.059405940594061</v>
      </c>
      <c r="K2237" s="55">
        <v>12</v>
      </c>
      <c r="L2237" s="176" t="s">
        <v>8138</v>
      </c>
      <c r="M2237" s="176" t="s">
        <v>8107</v>
      </c>
      <c r="N2237" s="176" t="s">
        <v>5846</v>
      </c>
      <c r="O2237" s="56">
        <v>1</v>
      </c>
      <c r="P2237" s="176" t="s">
        <v>8139</v>
      </c>
    </row>
    <row r="2238" spans="1:16" ht="20.100000000000001" customHeight="1" x14ac:dyDescent="0.25">
      <c r="A2238" s="175">
        <v>2234</v>
      </c>
      <c r="B2238" s="176" t="s">
        <v>8105</v>
      </c>
      <c r="C2238" s="176" t="s">
        <v>8154</v>
      </c>
      <c r="D2238" s="176" t="s">
        <v>8152</v>
      </c>
      <c r="E2238" s="176" t="s">
        <v>8153</v>
      </c>
      <c r="F2238" s="176" t="s">
        <v>8154</v>
      </c>
      <c r="G2238" s="177"/>
      <c r="H2238" s="177"/>
      <c r="I2238" s="176" t="s">
        <v>8142</v>
      </c>
      <c r="J2238" s="178">
        <v>200</v>
      </c>
      <c r="K2238" s="55">
        <v>11</v>
      </c>
      <c r="L2238" s="176" t="s">
        <v>8138</v>
      </c>
      <c r="M2238" s="176" t="s">
        <v>8107</v>
      </c>
      <c r="N2238" s="176" t="s">
        <v>5839</v>
      </c>
      <c r="O2238" s="56">
        <v>1</v>
      </c>
      <c r="P2238" s="176" t="s">
        <v>8139</v>
      </c>
    </row>
    <row r="2239" spans="1:16" ht="20.100000000000001" customHeight="1" x14ac:dyDescent="0.25">
      <c r="A2239" s="175">
        <v>2235</v>
      </c>
      <c r="B2239" s="176" t="s">
        <v>8105</v>
      </c>
      <c r="C2239" s="176" t="s">
        <v>8154</v>
      </c>
      <c r="D2239" s="176" t="s">
        <v>8152</v>
      </c>
      <c r="E2239" s="176" t="s">
        <v>8153</v>
      </c>
      <c r="F2239" s="176" t="s">
        <v>8154</v>
      </c>
      <c r="G2239" s="177"/>
      <c r="H2239" s="177"/>
      <c r="I2239" s="176" t="s">
        <v>8137</v>
      </c>
      <c r="J2239" s="178">
        <v>457.84313725490193</v>
      </c>
      <c r="K2239" s="55">
        <v>12</v>
      </c>
      <c r="L2239" s="176" t="s">
        <v>8138</v>
      </c>
      <c r="M2239" s="176" t="s">
        <v>8107</v>
      </c>
      <c r="N2239" s="176" t="s">
        <v>5846</v>
      </c>
      <c r="O2239" s="56">
        <v>1</v>
      </c>
      <c r="P2239" s="176" t="s">
        <v>8139</v>
      </c>
    </row>
    <row r="2240" spans="1:16" ht="20.100000000000001" customHeight="1" x14ac:dyDescent="0.25">
      <c r="A2240" s="175">
        <v>2236</v>
      </c>
      <c r="B2240" s="176" t="s">
        <v>8105</v>
      </c>
      <c r="C2240" s="176" t="s">
        <v>8154</v>
      </c>
      <c r="D2240" s="176" t="s">
        <v>8152</v>
      </c>
      <c r="E2240" s="176" t="s">
        <v>8153</v>
      </c>
      <c r="F2240" s="176" t="s">
        <v>8154</v>
      </c>
      <c r="G2240" s="177"/>
      <c r="H2240" s="177"/>
      <c r="I2240" s="176" t="s">
        <v>8142</v>
      </c>
      <c r="J2240" s="178">
        <v>81.188118811881182</v>
      </c>
      <c r="K2240" s="55">
        <v>11</v>
      </c>
      <c r="L2240" s="176" t="s">
        <v>8138</v>
      </c>
      <c r="M2240" s="176" t="s">
        <v>3186</v>
      </c>
      <c r="N2240" s="176" t="s">
        <v>5704</v>
      </c>
      <c r="O2240" s="56">
        <v>1</v>
      </c>
      <c r="P2240" s="176" t="s">
        <v>8139</v>
      </c>
    </row>
    <row r="2241" spans="1:16" ht="20.100000000000001" customHeight="1" x14ac:dyDescent="0.25">
      <c r="A2241" s="175">
        <v>2237</v>
      </c>
      <c r="B2241" s="176" t="s">
        <v>8105</v>
      </c>
      <c r="C2241" s="176" t="s">
        <v>8154</v>
      </c>
      <c r="D2241" s="176" t="s">
        <v>8152</v>
      </c>
      <c r="E2241" s="176" t="s">
        <v>8153</v>
      </c>
      <c r="F2241" s="176" t="s">
        <v>8154</v>
      </c>
      <c r="G2241" s="177"/>
      <c r="H2241" s="177"/>
      <c r="I2241" s="176" t="s">
        <v>8137</v>
      </c>
      <c r="J2241" s="178">
        <v>168.31683168316832</v>
      </c>
      <c r="K2241" s="55">
        <v>12</v>
      </c>
      <c r="L2241" s="176" t="s">
        <v>8138</v>
      </c>
      <c r="M2241" s="176" t="s">
        <v>3186</v>
      </c>
      <c r="N2241" s="176" t="s">
        <v>3173</v>
      </c>
      <c r="O2241" s="56">
        <v>1</v>
      </c>
      <c r="P2241" s="176" t="s">
        <v>8139</v>
      </c>
    </row>
    <row r="2242" spans="1:16" ht="20.100000000000001" customHeight="1" x14ac:dyDescent="0.25">
      <c r="A2242" s="175">
        <v>2238</v>
      </c>
      <c r="B2242" s="176" t="s">
        <v>8105</v>
      </c>
      <c r="C2242" s="176" t="s">
        <v>8154</v>
      </c>
      <c r="D2242" s="176" t="s">
        <v>8152</v>
      </c>
      <c r="E2242" s="176" t="s">
        <v>8153</v>
      </c>
      <c r="F2242" s="176" t="s">
        <v>8154</v>
      </c>
      <c r="G2242" s="177"/>
      <c r="H2242" s="177"/>
      <c r="I2242" s="176" t="s">
        <v>8142</v>
      </c>
      <c r="J2242" s="178">
        <v>98.019801980198025</v>
      </c>
      <c r="K2242" s="55">
        <v>11</v>
      </c>
      <c r="L2242" s="176" t="s">
        <v>8138</v>
      </c>
      <c r="M2242" s="176" t="s">
        <v>3186</v>
      </c>
      <c r="N2242" s="176" t="s">
        <v>5704</v>
      </c>
      <c r="O2242" s="56">
        <v>1</v>
      </c>
      <c r="P2242" s="176" t="s">
        <v>8139</v>
      </c>
    </row>
    <row r="2243" spans="1:16" ht="20.100000000000001" customHeight="1" x14ac:dyDescent="0.25">
      <c r="A2243" s="175">
        <v>2239</v>
      </c>
      <c r="B2243" s="176" t="s">
        <v>8105</v>
      </c>
      <c r="C2243" s="176" t="s">
        <v>8154</v>
      </c>
      <c r="D2243" s="176" t="s">
        <v>8152</v>
      </c>
      <c r="E2243" s="176" t="s">
        <v>8153</v>
      </c>
      <c r="F2243" s="176" t="s">
        <v>8154</v>
      </c>
      <c r="G2243" s="177"/>
      <c r="H2243" s="177"/>
      <c r="I2243" s="176" t="s">
        <v>8137</v>
      </c>
      <c r="J2243" s="178">
        <v>114.85148514851485</v>
      </c>
      <c r="K2243" s="55">
        <v>12</v>
      </c>
      <c r="L2243" s="176" t="s">
        <v>8138</v>
      </c>
      <c r="M2243" s="176" t="s">
        <v>3186</v>
      </c>
      <c r="N2243" s="176" t="s">
        <v>3173</v>
      </c>
      <c r="O2243" s="56">
        <v>1</v>
      </c>
      <c r="P2243" s="176" t="s">
        <v>8139</v>
      </c>
    </row>
    <row r="2244" spans="1:16" ht="20.100000000000001" customHeight="1" x14ac:dyDescent="0.25">
      <c r="A2244" s="175">
        <v>2240</v>
      </c>
      <c r="B2244" s="176" t="s">
        <v>8105</v>
      </c>
      <c r="C2244" s="176" t="s">
        <v>8154</v>
      </c>
      <c r="D2244" s="176" t="s">
        <v>8152</v>
      </c>
      <c r="E2244" s="176" t="s">
        <v>8153</v>
      </c>
      <c r="F2244" s="176" t="s">
        <v>8154</v>
      </c>
      <c r="G2244" s="177"/>
      <c r="H2244" s="177"/>
      <c r="I2244" s="176" t="s">
        <v>8137</v>
      </c>
      <c r="J2244" s="178">
        <v>240.59405940594058</v>
      </c>
      <c r="K2244" s="55">
        <v>12</v>
      </c>
      <c r="L2244" s="176" t="s">
        <v>8138</v>
      </c>
      <c r="M2244" s="176" t="s">
        <v>3186</v>
      </c>
      <c r="N2244" s="176" t="s">
        <v>3173</v>
      </c>
      <c r="O2244" s="56">
        <v>1</v>
      </c>
      <c r="P2244" s="176" t="s">
        <v>8139</v>
      </c>
    </row>
    <row r="2245" spans="1:16" ht="20.100000000000001" customHeight="1" x14ac:dyDescent="0.25">
      <c r="A2245" s="175">
        <v>2241</v>
      </c>
      <c r="B2245" s="176" t="s">
        <v>8105</v>
      </c>
      <c r="C2245" s="176" t="s">
        <v>8154</v>
      </c>
      <c r="D2245" s="176" t="s">
        <v>8152</v>
      </c>
      <c r="E2245" s="176" t="s">
        <v>8153</v>
      </c>
      <c r="F2245" s="176" t="s">
        <v>8154</v>
      </c>
      <c r="G2245" s="177"/>
      <c r="H2245" s="177"/>
      <c r="I2245" s="176" t="s">
        <v>8137</v>
      </c>
      <c r="J2245" s="178">
        <v>748.03921568627447</v>
      </c>
      <c r="K2245" s="55">
        <v>12</v>
      </c>
      <c r="L2245" s="176" t="s">
        <v>8138</v>
      </c>
      <c r="M2245" s="176" t="s">
        <v>3186</v>
      </c>
      <c r="N2245" s="176" t="s">
        <v>3173</v>
      </c>
      <c r="O2245" s="56">
        <v>1</v>
      </c>
      <c r="P2245" s="176" t="s">
        <v>8139</v>
      </c>
    </row>
    <row r="2246" spans="1:16" ht="20.100000000000001" customHeight="1" x14ac:dyDescent="0.25">
      <c r="A2246" s="175">
        <v>2242</v>
      </c>
      <c r="B2246" s="176" t="s">
        <v>8105</v>
      </c>
      <c r="C2246" s="176" t="s">
        <v>8154</v>
      </c>
      <c r="D2246" s="176" t="s">
        <v>8152</v>
      </c>
      <c r="E2246" s="176" t="s">
        <v>8153</v>
      </c>
      <c r="F2246" s="176" t="s">
        <v>8154</v>
      </c>
      <c r="G2246" s="177"/>
      <c r="H2246" s="177"/>
      <c r="I2246" s="176" t="s">
        <v>8137</v>
      </c>
      <c r="J2246" s="178">
        <v>272.2772277227723</v>
      </c>
      <c r="K2246" s="55">
        <v>12</v>
      </c>
      <c r="L2246" s="176" t="s">
        <v>8138</v>
      </c>
      <c r="M2246" s="176" t="s">
        <v>8107</v>
      </c>
      <c r="N2246" s="176" t="s">
        <v>5846</v>
      </c>
      <c r="O2246" s="56">
        <v>1</v>
      </c>
      <c r="P2246" s="176" t="s">
        <v>8139</v>
      </c>
    </row>
    <row r="2247" spans="1:16" ht="20.100000000000001" customHeight="1" x14ac:dyDescent="0.25">
      <c r="A2247" s="175">
        <v>2243</v>
      </c>
      <c r="B2247" s="176" t="s">
        <v>8105</v>
      </c>
      <c r="C2247" s="176" t="s">
        <v>8154</v>
      </c>
      <c r="D2247" s="176" t="s">
        <v>8152</v>
      </c>
      <c r="E2247" s="176" t="s">
        <v>8153</v>
      </c>
      <c r="F2247" s="176" t="s">
        <v>8154</v>
      </c>
      <c r="G2247" s="177"/>
      <c r="H2247" s="177"/>
      <c r="I2247" s="176" t="s">
        <v>8137</v>
      </c>
      <c r="J2247" s="178">
        <v>395.09803921568624</v>
      </c>
      <c r="K2247" s="55">
        <v>12</v>
      </c>
      <c r="L2247" s="176" t="s">
        <v>8138</v>
      </c>
      <c r="M2247" s="176" t="s">
        <v>8107</v>
      </c>
      <c r="N2247" s="176" t="s">
        <v>5846</v>
      </c>
      <c r="O2247" s="56">
        <v>1</v>
      </c>
      <c r="P2247" s="176" t="s">
        <v>8139</v>
      </c>
    </row>
    <row r="2248" spans="1:16" ht="20.100000000000001" customHeight="1" x14ac:dyDescent="0.25">
      <c r="A2248" s="175">
        <v>2244</v>
      </c>
      <c r="B2248" s="176" t="s">
        <v>8105</v>
      </c>
      <c r="C2248" s="176" t="s">
        <v>8154</v>
      </c>
      <c r="D2248" s="176" t="s">
        <v>8152</v>
      </c>
      <c r="E2248" s="176" t="s">
        <v>8153</v>
      </c>
      <c r="F2248" s="176" t="s">
        <v>8154</v>
      </c>
      <c r="G2248" s="177"/>
      <c r="H2248" s="177"/>
      <c r="I2248" s="176" t="s">
        <v>8137</v>
      </c>
      <c r="J2248" s="178">
        <v>187.12871287128712</v>
      </c>
      <c r="K2248" s="55">
        <v>12</v>
      </c>
      <c r="L2248" s="176" t="s">
        <v>8138</v>
      </c>
      <c r="M2248" s="176" t="s">
        <v>8107</v>
      </c>
      <c r="N2248" s="176" t="s">
        <v>5846</v>
      </c>
      <c r="O2248" s="56">
        <v>1</v>
      </c>
      <c r="P2248" s="176" t="s">
        <v>8139</v>
      </c>
    </row>
    <row r="2249" spans="1:16" ht="20.100000000000001" customHeight="1" x14ac:dyDescent="0.25">
      <c r="A2249" s="175">
        <v>2245</v>
      </c>
      <c r="B2249" s="176" t="s">
        <v>8105</v>
      </c>
      <c r="C2249" s="176" t="s">
        <v>8154</v>
      </c>
      <c r="D2249" s="176" t="s">
        <v>8152</v>
      </c>
      <c r="E2249" s="176" t="s">
        <v>8153</v>
      </c>
      <c r="F2249" s="176" t="s">
        <v>8154</v>
      </c>
      <c r="G2249" s="177"/>
      <c r="H2249" s="177"/>
      <c r="I2249" s="176" t="s">
        <v>8142</v>
      </c>
      <c r="J2249" s="178">
        <v>14.851485148514852</v>
      </c>
      <c r="K2249" s="55">
        <v>11</v>
      </c>
      <c r="L2249" s="176" t="s">
        <v>8138</v>
      </c>
      <c r="M2249" s="176" t="s">
        <v>3186</v>
      </c>
      <c r="N2249" s="176" t="s">
        <v>5704</v>
      </c>
      <c r="O2249" s="56">
        <v>1</v>
      </c>
      <c r="P2249" s="176" t="s">
        <v>8139</v>
      </c>
    </row>
    <row r="2250" spans="1:16" ht="20.100000000000001" customHeight="1" x14ac:dyDescent="0.25">
      <c r="A2250" s="175">
        <v>2246</v>
      </c>
      <c r="B2250" s="176" t="s">
        <v>8105</v>
      </c>
      <c r="C2250" s="176" t="s">
        <v>8154</v>
      </c>
      <c r="D2250" s="176" t="s">
        <v>8152</v>
      </c>
      <c r="E2250" s="176" t="s">
        <v>8153</v>
      </c>
      <c r="F2250" s="176" t="s">
        <v>8154</v>
      </c>
      <c r="G2250" s="177"/>
      <c r="H2250" s="177"/>
      <c r="I2250" s="176" t="s">
        <v>8142</v>
      </c>
      <c r="J2250" s="178">
        <v>398.03921568627453</v>
      </c>
      <c r="K2250" s="55">
        <v>11</v>
      </c>
      <c r="L2250" s="176" t="s">
        <v>8138</v>
      </c>
      <c r="M2250" s="176" t="s">
        <v>3186</v>
      </c>
      <c r="N2250" s="176" t="s">
        <v>5704</v>
      </c>
      <c r="O2250" s="56">
        <v>1</v>
      </c>
      <c r="P2250" s="176" t="s">
        <v>8139</v>
      </c>
    </row>
    <row r="2251" spans="1:16" ht="20.100000000000001" customHeight="1" x14ac:dyDescent="0.25">
      <c r="A2251" s="175">
        <v>2247</v>
      </c>
      <c r="B2251" s="176" t="s">
        <v>8105</v>
      </c>
      <c r="C2251" s="176" t="s">
        <v>8154</v>
      </c>
      <c r="D2251" s="176" t="s">
        <v>8152</v>
      </c>
      <c r="E2251" s="176" t="s">
        <v>8153</v>
      </c>
      <c r="F2251" s="176" t="s">
        <v>8154</v>
      </c>
      <c r="G2251" s="177"/>
      <c r="H2251" s="177"/>
      <c r="I2251" s="176" t="s">
        <v>8142</v>
      </c>
      <c r="J2251" s="178">
        <v>353.46534653465346</v>
      </c>
      <c r="K2251" s="55">
        <v>11</v>
      </c>
      <c r="L2251" s="176" t="s">
        <v>8138</v>
      </c>
      <c r="M2251" s="176" t="s">
        <v>3186</v>
      </c>
      <c r="N2251" s="176" t="s">
        <v>5704</v>
      </c>
      <c r="O2251" s="56">
        <v>1</v>
      </c>
      <c r="P2251" s="176" t="s">
        <v>8139</v>
      </c>
    </row>
    <row r="2252" spans="1:16" ht="20.100000000000001" customHeight="1" x14ac:dyDescent="0.25">
      <c r="A2252" s="175">
        <v>2248</v>
      </c>
      <c r="B2252" s="176" t="s">
        <v>8105</v>
      </c>
      <c r="C2252" s="176" t="s">
        <v>8154</v>
      </c>
      <c r="D2252" s="176" t="s">
        <v>8152</v>
      </c>
      <c r="E2252" s="176" t="s">
        <v>8153</v>
      </c>
      <c r="F2252" s="176" t="s">
        <v>8154</v>
      </c>
      <c r="G2252" s="177"/>
      <c r="H2252" s="177"/>
      <c r="I2252" s="176" t="s">
        <v>8137</v>
      </c>
      <c r="J2252" s="178">
        <v>97.029702970297024</v>
      </c>
      <c r="K2252" s="55">
        <v>12</v>
      </c>
      <c r="L2252" s="176" t="s">
        <v>8138</v>
      </c>
      <c r="M2252" s="176" t="s">
        <v>3186</v>
      </c>
      <c r="N2252" s="176" t="s">
        <v>3173</v>
      </c>
      <c r="O2252" s="56">
        <v>1</v>
      </c>
      <c r="P2252" s="176" t="s">
        <v>8139</v>
      </c>
    </row>
    <row r="2253" spans="1:16" ht="20.100000000000001" customHeight="1" x14ac:dyDescent="0.25">
      <c r="A2253" s="175">
        <v>2249</v>
      </c>
      <c r="B2253" s="176" t="s">
        <v>8105</v>
      </c>
      <c r="C2253" s="176" t="s">
        <v>8154</v>
      </c>
      <c r="D2253" s="176" t="s">
        <v>8152</v>
      </c>
      <c r="E2253" s="176" t="s">
        <v>8153</v>
      </c>
      <c r="F2253" s="176" t="s">
        <v>8154</v>
      </c>
      <c r="G2253" s="177"/>
      <c r="H2253" s="177"/>
      <c r="I2253" s="176" t="s">
        <v>8142</v>
      </c>
      <c r="J2253" s="178">
        <v>331.68316831683165</v>
      </c>
      <c r="K2253" s="55">
        <v>11</v>
      </c>
      <c r="L2253" s="176" t="s">
        <v>8138</v>
      </c>
      <c r="M2253" s="176" t="s">
        <v>3186</v>
      </c>
      <c r="N2253" s="176" t="s">
        <v>5704</v>
      </c>
      <c r="O2253" s="56">
        <v>1</v>
      </c>
      <c r="P2253" s="176" t="s">
        <v>8139</v>
      </c>
    </row>
    <row r="2254" spans="1:16" ht="20.100000000000001" customHeight="1" x14ac:dyDescent="0.25">
      <c r="A2254" s="175">
        <v>2250</v>
      </c>
      <c r="B2254" s="176" t="s">
        <v>8105</v>
      </c>
      <c r="C2254" s="176" t="s">
        <v>8154</v>
      </c>
      <c r="D2254" s="176" t="s">
        <v>8152</v>
      </c>
      <c r="E2254" s="176" t="s">
        <v>8153</v>
      </c>
      <c r="F2254" s="176" t="s">
        <v>8154</v>
      </c>
      <c r="G2254" s="177"/>
      <c r="H2254" s="177"/>
      <c r="I2254" s="176" t="s">
        <v>8137</v>
      </c>
      <c r="J2254" s="178">
        <v>62.376237623762378</v>
      </c>
      <c r="K2254" s="55">
        <v>12</v>
      </c>
      <c r="L2254" s="176" t="s">
        <v>8138</v>
      </c>
      <c r="M2254" s="176" t="s">
        <v>3186</v>
      </c>
      <c r="N2254" s="176" t="s">
        <v>3173</v>
      </c>
      <c r="O2254" s="56">
        <v>1</v>
      </c>
      <c r="P2254" s="176" t="s">
        <v>8139</v>
      </c>
    </row>
    <row r="2255" spans="1:16" ht="20.100000000000001" customHeight="1" x14ac:dyDescent="0.25">
      <c r="A2255" s="175">
        <v>2251</v>
      </c>
      <c r="B2255" s="176" t="s">
        <v>8105</v>
      </c>
      <c r="C2255" s="176" t="s">
        <v>8154</v>
      </c>
      <c r="D2255" s="176" t="s">
        <v>8152</v>
      </c>
      <c r="E2255" s="176" t="s">
        <v>8153</v>
      </c>
      <c r="F2255" s="176" t="s">
        <v>8154</v>
      </c>
      <c r="G2255" s="177"/>
      <c r="H2255" s="177"/>
      <c r="I2255" s="176" t="s">
        <v>8137</v>
      </c>
      <c r="J2255" s="178">
        <v>104.95049504950495</v>
      </c>
      <c r="K2255" s="55">
        <v>12</v>
      </c>
      <c r="L2255" s="176" t="s">
        <v>8138</v>
      </c>
      <c r="M2255" s="176" t="s">
        <v>3186</v>
      </c>
      <c r="N2255" s="176" t="s">
        <v>3173</v>
      </c>
      <c r="O2255" s="56">
        <v>1</v>
      </c>
      <c r="P2255" s="176" t="s">
        <v>8139</v>
      </c>
    </row>
    <row r="2256" spans="1:16" ht="20.100000000000001" customHeight="1" x14ac:dyDescent="0.25">
      <c r="A2256" s="175">
        <v>2252</v>
      </c>
      <c r="B2256" s="176" t="s">
        <v>8105</v>
      </c>
      <c r="C2256" s="176" t="s">
        <v>8154</v>
      </c>
      <c r="D2256" s="176" t="s">
        <v>8152</v>
      </c>
      <c r="E2256" s="176" t="s">
        <v>8153</v>
      </c>
      <c r="F2256" s="176" t="s">
        <v>8154</v>
      </c>
      <c r="G2256" s="177"/>
      <c r="H2256" s="177"/>
      <c r="I2256" s="176" t="s">
        <v>8137</v>
      </c>
      <c r="J2256" s="178">
        <v>60.396039603960396</v>
      </c>
      <c r="K2256" s="55">
        <v>12</v>
      </c>
      <c r="L2256" s="176" t="s">
        <v>8138</v>
      </c>
      <c r="M2256" s="176" t="s">
        <v>3186</v>
      </c>
      <c r="N2256" s="176" t="s">
        <v>3173</v>
      </c>
      <c r="O2256" s="56">
        <v>1</v>
      </c>
      <c r="P2256" s="176" t="s">
        <v>8139</v>
      </c>
    </row>
    <row r="2257" spans="1:16" ht="20.100000000000001" customHeight="1" x14ac:dyDescent="0.25">
      <c r="A2257" s="175">
        <v>2253</v>
      </c>
      <c r="B2257" s="176" t="s">
        <v>8105</v>
      </c>
      <c r="C2257" s="176" t="s">
        <v>8154</v>
      </c>
      <c r="D2257" s="176" t="s">
        <v>8152</v>
      </c>
      <c r="E2257" s="176" t="s">
        <v>8153</v>
      </c>
      <c r="F2257" s="176" t="s">
        <v>8154</v>
      </c>
      <c r="G2257" s="177"/>
      <c r="H2257" s="177"/>
      <c r="I2257" s="176" t="s">
        <v>8137</v>
      </c>
      <c r="J2257" s="178">
        <v>247.52475247524751</v>
      </c>
      <c r="K2257" s="55">
        <v>12</v>
      </c>
      <c r="L2257" s="176" t="s">
        <v>8138</v>
      </c>
      <c r="M2257" s="176" t="s">
        <v>3186</v>
      </c>
      <c r="N2257" s="176" t="s">
        <v>3173</v>
      </c>
      <c r="O2257" s="56">
        <v>1</v>
      </c>
      <c r="P2257" s="176" t="s">
        <v>8139</v>
      </c>
    </row>
    <row r="2258" spans="1:16" ht="20.100000000000001" customHeight="1" x14ac:dyDescent="0.25">
      <c r="A2258" s="175">
        <v>2254</v>
      </c>
      <c r="B2258" s="176" t="s">
        <v>8105</v>
      </c>
      <c r="C2258" s="176" t="s">
        <v>8154</v>
      </c>
      <c r="D2258" s="176" t="s">
        <v>8152</v>
      </c>
      <c r="E2258" s="176" t="s">
        <v>8153</v>
      </c>
      <c r="F2258" s="176" t="s">
        <v>8154</v>
      </c>
      <c r="G2258" s="177"/>
      <c r="H2258" s="177"/>
      <c r="I2258" s="176" t="s">
        <v>8142</v>
      </c>
      <c r="J2258" s="178">
        <v>295.04950495049502</v>
      </c>
      <c r="K2258" s="55">
        <v>11</v>
      </c>
      <c r="L2258" s="176" t="s">
        <v>8138</v>
      </c>
      <c r="M2258" s="176" t="s">
        <v>3186</v>
      </c>
      <c r="N2258" s="176" t="s">
        <v>5704</v>
      </c>
      <c r="O2258" s="56">
        <v>1</v>
      </c>
      <c r="P2258" s="176" t="s">
        <v>8139</v>
      </c>
    </row>
    <row r="2259" spans="1:16" ht="20.100000000000001" customHeight="1" x14ac:dyDescent="0.25">
      <c r="A2259" s="175">
        <v>2255</v>
      </c>
      <c r="B2259" s="176" t="s">
        <v>8105</v>
      </c>
      <c r="C2259" s="176" t="s">
        <v>8154</v>
      </c>
      <c r="D2259" s="176" t="s">
        <v>8152</v>
      </c>
      <c r="E2259" s="176" t="s">
        <v>8153</v>
      </c>
      <c r="F2259" s="176" t="s">
        <v>8154</v>
      </c>
      <c r="G2259" s="177"/>
      <c r="H2259" s="177"/>
      <c r="I2259" s="176" t="s">
        <v>8137</v>
      </c>
      <c r="J2259" s="178">
        <v>465.68627450980392</v>
      </c>
      <c r="K2259" s="55">
        <v>12</v>
      </c>
      <c r="L2259" s="176" t="s">
        <v>8138</v>
      </c>
      <c r="M2259" s="176" t="s">
        <v>3186</v>
      </c>
      <c r="N2259" s="176" t="s">
        <v>3173</v>
      </c>
      <c r="O2259" s="56">
        <v>1</v>
      </c>
      <c r="P2259" s="176" t="s">
        <v>8139</v>
      </c>
    </row>
    <row r="2260" spans="1:16" ht="20.100000000000001" customHeight="1" x14ac:dyDescent="0.25">
      <c r="A2260" s="175">
        <v>2256</v>
      </c>
      <c r="B2260" s="176" t="s">
        <v>8105</v>
      </c>
      <c r="C2260" s="176" t="s">
        <v>8154</v>
      </c>
      <c r="D2260" s="176" t="s">
        <v>8152</v>
      </c>
      <c r="E2260" s="176" t="s">
        <v>8153</v>
      </c>
      <c r="F2260" s="176" t="s">
        <v>8154</v>
      </c>
      <c r="G2260" s="177"/>
      <c r="H2260" s="177"/>
      <c r="I2260" s="176" t="s">
        <v>8137</v>
      </c>
      <c r="J2260" s="178">
        <v>167.32673267326732</v>
      </c>
      <c r="K2260" s="55">
        <v>12</v>
      </c>
      <c r="L2260" s="176" t="s">
        <v>8138</v>
      </c>
      <c r="M2260" s="176" t="s">
        <v>3186</v>
      </c>
      <c r="N2260" s="176" t="s">
        <v>3173</v>
      </c>
      <c r="O2260" s="56">
        <v>1</v>
      </c>
      <c r="P2260" s="176" t="s">
        <v>8139</v>
      </c>
    </row>
    <row r="2261" spans="1:16" ht="20.100000000000001" customHeight="1" x14ac:dyDescent="0.25">
      <c r="A2261" s="175">
        <v>2257</v>
      </c>
      <c r="B2261" s="176" t="s">
        <v>8105</v>
      </c>
      <c r="C2261" s="176" t="s">
        <v>8154</v>
      </c>
      <c r="D2261" s="176" t="s">
        <v>8152</v>
      </c>
      <c r="E2261" s="176" t="s">
        <v>8153</v>
      </c>
      <c r="F2261" s="176" t="s">
        <v>8154</v>
      </c>
      <c r="G2261" s="177"/>
      <c r="H2261" s="177"/>
      <c r="I2261" s="176" t="s">
        <v>8137</v>
      </c>
      <c r="J2261" s="178">
        <v>139.60396039603961</v>
      </c>
      <c r="K2261" s="55">
        <v>12</v>
      </c>
      <c r="L2261" s="176" t="s">
        <v>8138</v>
      </c>
      <c r="M2261" s="176" t="s">
        <v>3186</v>
      </c>
      <c r="N2261" s="176" t="s">
        <v>3173</v>
      </c>
      <c r="O2261" s="56">
        <v>1</v>
      </c>
      <c r="P2261" s="176" t="s">
        <v>8139</v>
      </c>
    </row>
    <row r="2262" spans="1:16" ht="20.100000000000001" customHeight="1" x14ac:dyDescent="0.25">
      <c r="A2262" s="175">
        <v>2258</v>
      </c>
      <c r="B2262" s="176" t="s">
        <v>8105</v>
      </c>
      <c r="C2262" s="176" t="s">
        <v>8154</v>
      </c>
      <c r="D2262" s="176" t="s">
        <v>8152</v>
      </c>
      <c r="E2262" s="176" t="s">
        <v>8153</v>
      </c>
      <c r="F2262" s="176" t="s">
        <v>8154</v>
      </c>
      <c r="G2262" s="177"/>
      <c r="H2262" s="177"/>
      <c r="I2262" s="176" t="s">
        <v>8137</v>
      </c>
      <c r="J2262" s="178">
        <v>256.43564356435644</v>
      </c>
      <c r="K2262" s="55">
        <v>12</v>
      </c>
      <c r="L2262" s="176" t="s">
        <v>8138</v>
      </c>
      <c r="M2262" s="176" t="s">
        <v>3186</v>
      </c>
      <c r="N2262" s="176" t="s">
        <v>3173</v>
      </c>
      <c r="O2262" s="56">
        <v>1</v>
      </c>
      <c r="P2262" s="176" t="s">
        <v>8139</v>
      </c>
    </row>
    <row r="2263" spans="1:16" ht="20.100000000000001" customHeight="1" x14ac:dyDescent="0.25">
      <c r="A2263" s="175">
        <v>2259</v>
      </c>
      <c r="B2263" s="176" t="s">
        <v>8105</v>
      </c>
      <c r="C2263" s="176" t="s">
        <v>8154</v>
      </c>
      <c r="D2263" s="176" t="s">
        <v>8152</v>
      </c>
      <c r="E2263" s="176" t="s">
        <v>8153</v>
      </c>
      <c r="F2263" s="176" t="s">
        <v>8154</v>
      </c>
      <c r="G2263" s="177"/>
      <c r="H2263" s="177"/>
      <c r="I2263" s="176" t="s">
        <v>8137</v>
      </c>
      <c r="J2263" s="178">
        <v>30.693069306930692</v>
      </c>
      <c r="K2263" s="55">
        <v>12</v>
      </c>
      <c r="L2263" s="176" t="s">
        <v>8138</v>
      </c>
      <c r="M2263" s="176" t="s">
        <v>3186</v>
      </c>
      <c r="N2263" s="176" t="s">
        <v>3173</v>
      </c>
      <c r="O2263" s="56">
        <v>1</v>
      </c>
      <c r="P2263" s="176" t="s">
        <v>8139</v>
      </c>
    </row>
    <row r="2264" spans="1:16" ht="20.100000000000001" customHeight="1" x14ac:dyDescent="0.25">
      <c r="A2264" s="175">
        <v>2260</v>
      </c>
      <c r="B2264" s="176" t="s">
        <v>8105</v>
      </c>
      <c r="C2264" s="176" t="s">
        <v>8154</v>
      </c>
      <c r="D2264" s="176" t="s">
        <v>8152</v>
      </c>
      <c r="E2264" s="176" t="s">
        <v>8153</v>
      </c>
      <c r="F2264" s="176" t="s">
        <v>8154</v>
      </c>
      <c r="G2264" s="177"/>
      <c r="H2264" s="177"/>
      <c r="I2264" s="176" t="s">
        <v>8137</v>
      </c>
      <c r="J2264" s="178">
        <v>27.722772277227723</v>
      </c>
      <c r="K2264" s="55">
        <v>12</v>
      </c>
      <c r="L2264" s="176" t="s">
        <v>8138</v>
      </c>
      <c r="M2264" s="176" t="s">
        <v>3186</v>
      </c>
      <c r="N2264" s="176" t="s">
        <v>3173</v>
      </c>
      <c r="O2264" s="56">
        <v>1</v>
      </c>
      <c r="P2264" s="176" t="s">
        <v>8139</v>
      </c>
    </row>
    <row r="2265" spans="1:16" ht="20.100000000000001" customHeight="1" x14ac:dyDescent="0.25">
      <c r="A2265" s="175">
        <v>2261</v>
      </c>
      <c r="B2265" s="176" t="s">
        <v>8105</v>
      </c>
      <c r="C2265" s="176" t="s">
        <v>8154</v>
      </c>
      <c r="D2265" s="176" t="s">
        <v>8152</v>
      </c>
      <c r="E2265" s="176" t="s">
        <v>8153</v>
      </c>
      <c r="F2265" s="176" t="s">
        <v>8154</v>
      </c>
      <c r="G2265" s="177"/>
      <c r="H2265" s="177"/>
      <c r="I2265" s="176" t="s">
        <v>8137</v>
      </c>
      <c r="J2265" s="178">
        <v>590.19607843137248</v>
      </c>
      <c r="K2265" s="55">
        <v>13</v>
      </c>
      <c r="L2265" s="176" t="s">
        <v>8138</v>
      </c>
      <c r="M2265" s="176" t="s">
        <v>3186</v>
      </c>
      <c r="N2265" s="176" t="s">
        <v>3160</v>
      </c>
      <c r="O2265" s="56">
        <v>1</v>
      </c>
      <c r="P2265" s="176" t="s">
        <v>8139</v>
      </c>
    </row>
    <row r="2266" spans="1:16" ht="20.100000000000001" customHeight="1" x14ac:dyDescent="0.25">
      <c r="A2266" s="175">
        <v>2262</v>
      </c>
      <c r="B2266" s="176" t="s">
        <v>8105</v>
      </c>
      <c r="C2266" s="176" t="s">
        <v>8154</v>
      </c>
      <c r="D2266" s="176" t="s">
        <v>8152</v>
      </c>
      <c r="E2266" s="176" t="s">
        <v>8153</v>
      </c>
      <c r="F2266" s="176" t="s">
        <v>8154</v>
      </c>
      <c r="G2266" s="177"/>
      <c r="H2266" s="177"/>
      <c r="I2266" s="176" t="s">
        <v>8137</v>
      </c>
      <c r="J2266" s="178">
        <v>634.31372549019602</v>
      </c>
      <c r="K2266" s="55">
        <v>12</v>
      </c>
      <c r="L2266" s="176" t="s">
        <v>8138</v>
      </c>
      <c r="M2266" s="176" t="s">
        <v>3186</v>
      </c>
      <c r="N2266" s="176" t="s">
        <v>3173</v>
      </c>
      <c r="O2266" s="56">
        <v>1</v>
      </c>
      <c r="P2266" s="176" t="s">
        <v>8139</v>
      </c>
    </row>
    <row r="2267" spans="1:16" ht="20.100000000000001" customHeight="1" x14ac:dyDescent="0.25">
      <c r="A2267" s="175">
        <v>2263</v>
      </c>
      <c r="B2267" s="176" t="s">
        <v>8105</v>
      </c>
      <c r="C2267" s="176" t="s">
        <v>8154</v>
      </c>
      <c r="D2267" s="176" t="s">
        <v>8152</v>
      </c>
      <c r="E2267" s="176" t="s">
        <v>8153</v>
      </c>
      <c r="F2267" s="176" t="s">
        <v>8154</v>
      </c>
      <c r="G2267" s="177"/>
      <c r="H2267" s="177"/>
      <c r="I2267" s="176" t="s">
        <v>8137</v>
      </c>
      <c r="J2267" s="178">
        <v>19.801980198019802</v>
      </c>
      <c r="K2267" s="55">
        <v>12</v>
      </c>
      <c r="L2267" s="176" t="s">
        <v>8138</v>
      </c>
      <c r="M2267" s="176" t="s">
        <v>3186</v>
      </c>
      <c r="N2267" s="176" t="s">
        <v>3173</v>
      </c>
      <c r="O2267" s="56">
        <v>1</v>
      </c>
      <c r="P2267" s="176" t="s">
        <v>8139</v>
      </c>
    </row>
    <row r="2268" spans="1:16" ht="20.100000000000001" customHeight="1" x14ac:dyDescent="0.25">
      <c r="A2268" s="175">
        <v>2264</v>
      </c>
      <c r="B2268" s="176" t="s">
        <v>8105</v>
      </c>
      <c r="C2268" s="176" t="s">
        <v>8154</v>
      </c>
      <c r="D2268" s="176" t="s">
        <v>8152</v>
      </c>
      <c r="E2268" s="176" t="s">
        <v>8153</v>
      </c>
      <c r="F2268" s="176" t="s">
        <v>8154</v>
      </c>
      <c r="G2268" s="177"/>
      <c r="H2268" s="177"/>
      <c r="I2268" s="176" t="s">
        <v>8137</v>
      </c>
      <c r="J2268" s="178">
        <v>14.851485148514852</v>
      </c>
      <c r="K2268" s="55">
        <v>12</v>
      </c>
      <c r="L2268" s="176" t="s">
        <v>8138</v>
      </c>
      <c r="M2268" s="176" t="s">
        <v>3186</v>
      </c>
      <c r="N2268" s="176" t="s">
        <v>3173</v>
      </c>
      <c r="O2268" s="56">
        <v>1</v>
      </c>
      <c r="P2268" s="176" t="s">
        <v>8139</v>
      </c>
    </row>
    <row r="2269" spans="1:16" ht="20.100000000000001" customHeight="1" x14ac:dyDescent="0.25">
      <c r="A2269" s="175">
        <v>2265</v>
      </c>
      <c r="B2269" s="176" t="s">
        <v>8105</v>
      </c>
      <c r="C2269" s="176" t="s">
        <v>8154</v>
      </c>
      <c r="D2269" s="176" t="s">
        <v>8152</v>
      </c>
      <c r="E2269" s="176" t="s">
        <v>8153</v>
      </c>
      <c r="F2269" s="176" t="s">
        <v>8154</v>
      </c>
      <c r="G2269" s="177"/>
      <c r="H2269" s="177"/>
      <c r="I2269" s="176" t="s">
        <v>8142</v>
      </c>
      <c r="J2269" s="178">
        <v>118.81188118811882</v>
      </c>
      <c r="K2269" s="55">
        <v>11</v>
      </c>
      <c r="L2269" s="176" t="s">
        <v>8138</v>
      </c>
      <c r="M2269" s="176" t="s">
        <v>3186</v>
      </c>
      <c r="N2269" s="176" t="s">
        <v>5704</v>
      </c>
      <c r="O2269" s="56">
        <v>1</v>
      </c>
      <c r="P2269" s="176" t="s">
        <v>8139</v>
      </c>
    </row>
    <row r="2270" spans="1:16" ht="20.100000000000001" customHeight="1" x14ac:dyDescent="0.25">
      <c r="A2270" s="175">
        <v>2266</v>
      </c>
      <c r="B2270" s="176" t="s">
        <v>8105</v>
      </c>
      <c r="C2270" s="176" t="s">
        <v>8154</v>
      </c>
      <c r="D2270" s="176" t="s">
        <v>8152</v>
      </c>
      <c r="E2270" s="176" t="s">
        <v>8153</v>
      </c>
      <c r="F2270" s="176" t="s">
        <v>8154</v>
      </c>
      <c r="G2270" s="177"/>
      <c r="H2270" s="177"/>
      <c r="I2270" s="176" t="s">
        <v>8142</v>
      </c>
      <c r="J2270" s="178">
        <v>125.74257425742574</v>
      </c>
      <c r="K2270" s="55">
        <v>11</v>
      </c>
      <c r="L2270" s="176" t="s">
        <v>8138</v>
      </c>
      <c r="M2270" s="176" t="s">
        <v>3186</v>
      </c>
      <c r="N2270" s="176" t="s">
        <v>5704</v>
      </c>
      <c r="O2270" s="56">
        <v>1</v>
      </c>
      <c r="P2270" s="176" t="s">
        <v>8139</v>
      </c>
    </row>
    <row r="2271" spans="1:16" ht="20.100000000000001" customHeight="1" x14ac:dyDescent="0.25">
      <c r="A2271" s="175">
        <v>2267</v>
      </c>
      <c r="B2271" s="176" t="s">
        <v>8105</v>
      </c>
      <c r="C2271" s="176" t="s">
        <v>8154</v>
      </c>
      <c r="D2271" s="176" t="s">
        <v>8152</v>
      </c>
      <c r="E2271" s="176" t="s">
        <v>8153</v>
      </c>
      <c r="F2271" s="176" t="s">
        <v>8154</v>
      </c>
      <c r="G2271" s="177"/>
      <c r="H2271" s="177"/>
      <c r="I2271" s="176" t="s">
        <v>8142</v>
      </c>
      <c r="J2271" s="178">
        <v>284.15841584158414</v>
      </c>
      <c r="K2271" s="55">
        <v>11</v>
      </c>
      <c r="L2271" s="176" t="s">
        <v>8138</v>
      </c>
      <c r="M2271" s="176" t="s">
        <v>3186</v>
      </c>
      <c r="N2271" s="176" t="s">
        <v>5704</v>
      </c>
      <c r="O2271" s="56">
        <v>1</v>
      </c>
      <c r="P2271" s="176" t="s">
        <v>8139</v>
      </c>
    </row>
    <row r="2272" spans="1:16" ht="20.100000000000001" customHeight="1" x14ac:dyDescent="0.25">
      <c r="A2272" s="175">
        <v>2268</v>
      </c>
      <c r="B2272" s="176" t="s">
        <v>8105</v>
      </c>
      <c r="C2272" s="176" t="s">
        <v>8154</v>
      </c>
      <c r="D2272" s="176" t="s">
        <v>8152</v>
      </c>
      <c r="E2272" s="176" t="s">
        <v>8153</v>
      </c>
      <c r="F2272" s="176" t="s">
        <v>8154</v>
      </c>
      <c r="G2272" s="177"/>
      <c r="H2272" s="177"/>
      <c r="I2272" s="176" t="s">
        <v>8142</v>
      </c>
      <c r="J2272" s="178">
        <v>115.84158415841584</v>
      </c>
      <c r="K2272" s="55">
        <v>11</v>
      </c>
      <c r="L2272" s="176" t="s">
        <v>8138</v>
      </c>
      <c r="M2272" s="176" t="s">
        <v>3186</v>
      </c>
      <c r="N2272" s="176" t="s">
        <v>5704</v>
      </c>
      <c r="O2272" s="56">
        <v>1</v>
      </c>
      <c r="P2272" s="176" t="s">
        <v>8139</v>
      </c>
    </row>
    <row r="2273" spans="1:16" ht="20.100000000000001" customHeight="1" x14ac:dyDescent="0.25">
      <c r="A2273" s="175">
        <v>2269</v>
      </c>
      <c r="B2273" s="176" t="s">
        <v>8105</v>
      </c>
      <c r="C2273" s="176" t="s">
        <v>8154</v>
      </c>
      <c r="D2273" s="176" t="s">
        <v>8152</v>
      </c>
      <c r="E2273" s="176" t="s">
        <v>8153</v>
      </c>
      <c r="F2273" s="176" t="s">
        <v>8154</v>
      </c>
      <c r="G2273" s="177"/>
      <c r="H2273" s="177"/>
      <c r="I2273" s="176" t="s">
        <v>8142</v>
      </c>
      <c r="J2273" s="178">
        <v>225.74257425742573</v>
      </c>
      <c r="K2273" s="55">
        <v>11</v>
      </c>
      <c r="L2273" s="176" t="s">
        <v>8138</v>
      </c>
      <c r="M2273" s="176" t="s">
        <v>3186</v>
      </c>
      <c r="N2273" s="176" t="s">
        <v>5704</v>
      </c>
      <c r="O2273" s="56">
        <v>1</v>
      </c>
      <c r="P2273" s="176" t="s">
        <v>8139</v>
      </c>
    </row>
    <row r="2274" spans="1:16" ht="20.100000000000001" customHeight="1" x14ac:dyDescent="0.25">
      <c r="A2274" s="175">
        <v>2270</v>
      </c>
      <c r="B2274" s="176" t="s">
        <v>8105</v>
      </c>
      <c r="C2274" s="176" t="s">
        <v>8154</v>
      </c>
      <c r="D2274" s="176" t="s">
        <v>8152</v>
      </c>
      <c r="E2274" s="176" t="s">
        <v>8153</v>
      </c>
      <c r="F2274" s="176" t="s">
        <v>8154</v>
      </c>
      <c r="G2274" s="177"/>
      <c r="H2274" s="177"/>
      <c r="I2274" s="176" t="s">
        <v>8142</v>
      </c>
      <c r="J2274" s="178">
        <v>132.67326732673268</v>
      </c>
      <c r="K2274" s="55">
        <v>11</v>
      </c>
      <c r="L2274" s="176" t="s">
        <v>8138</v>
      </c>
      <c r="M2274" s="176" t="s">
        <v>3186</v>
      </c>
      <c r="N2274" s="176" t="s">
        <v>5704</v>
      </c>
      <c r="O2274" s="56">
        <v>1</v>
      </c>
      <c r="P2274" s="176" t="s">
        <v>8139</v>
      </c>
    </row>
    <row r="2275" spans="1:16" ht="20.100000000000001" customHeight="1" x14ac:dyDescent="0.25">
      <c r="A2275" s="175">
        <v>2271</v>
      </c>
      <c r="B2275" s="176" t="s">
        <v>8105</v>
      </c>
      <c r="C2275" s="176" t="s">
        <v>8154</v>
      </c>
      <c r="D2275" s="176" t="s">
        <v>8152</v>
      </c>
      <c r="E2275" s="176" t="s">
        <v>8153</v>
      </c>
      <c r="F2275" s="176" t="s">
        <v>8154</v>
      </c>
      <c r="G2275" s="177"/>
      <c r="H2275" s="177"/>
      <c r="I2275" s="176" t="s">
        <v>8142</v>
      </c>
      <c r="J2275" s="178">
        <v>86.138613861386133</v>
      </c>
      <c r="K2275" s="55">
        <v>8</v>
      </c>
      <c r="L2275" s="176" t="s">
        <v>8138</v>
      </c>
      <c r="M2275" s="176" t="s">
        <v>3186</v>
      </c>
      <c r="N2275" s="179" t="s">
        <v>3172</v>
      </c>
      <c r="O2275" s="56">
        <v>1</v>
      </c>
      <c r="P2275" s="176" t="s">
        <v>8139</v>
      </c>
    </row>
    <row r="2276" spans="1:16" ht="20.100000000000001" customHeight="1" x14ac:dyDescent="0.25">
      <c r="A2276" s="175">
        <v>2272</v>
      </c>
      <c r="B2276" s="176" t="s">
        <v>8105</v>
      </c>
      <c r="C2276" s="176" t="s">
        <v>8155</v>
      </c>
      <c r="D2276" s="181" t="s">
        <v>8156</v>
      </c>
      <c r="E2276" s="175" t="s">
        <v>8157</v>
      </c>
      <c r="F2276" s="176" t="s">
        <v>8155</v>
      </c>
      <c r="G2276" s="177"/>
      <c r="H2276" s="177"/>
      <c r="I2276" s="176" t="s">
        <v>8137</v>
      </c>
      <c r="J2276" s="178">
        <v>29.157683215404116</v>
      </c>
      <c r="K2276" s="55">
        <v>12</v>
      </c>
      <c r="L2276" s="176" t="s">
        <v>8138</v>
      </c>
      <c r="M2276" s="176" t="s">
        <v>3186</v>
      </c>
      <c r="N2276" s="176" t="s">
        <v>3173</v>
      </c>
      <c r="O2276" s="56">
        <v>1</v>
      </c>
      <c r="P2276" s="176" t="s">
        <v>8139</v>
      </c>
    </row>
    <row r="2277" spans="1:16" ht="20.100000000000001" customHeight="1" x14ac:dyDescent="0.25">
      <c r="A2277" s="175">
        <v>2273</v>
      </c>
      <c r="B2277" s="176" t="s">
        <v>8105</v>
      </c>
      <c r="C2277" s="176" t="s">
        <v>8155</v>
      </c>
      <c r="D2277" s="181" t="s">
        <v>8156</v>
      </c>
      <c r="E2277" s="175" t="s">
        <v>8157</v>
      </c>
      <c r="F2277" s="176" t="s">
        <v>8155</v>
      </c>
      <c r="G2277" s="177"/>
      <c r="H2277" s="177"/>
      <c r="I2277" s="176" t="s">
        <v>8142</v>
      </c>
      <c r="J2277" s="178">
        <v>30.270035098694688</v>
      </c>
      <c r="K2277" s="55">
        <v>9</v>
      </c>
      <c r="L2277" s="176" t="s">
        <v>8138</v>
      </c>
      <c r="M2277" s="176" t="s">
        <v>3186</v>
      </c>
      <c r="N2277" s="180" t="s">
        <v>3168</v>
      </c>
      <c r="O2277" s="56">
        <v>1</v>
      </c>
      <c r="P2277" s="176" t="s">
        <v>8139</v>
      </c>
    </row>
    <row r="2278" spans="1:16" ht="20.100000000000001" customHeight="1" x14ac:dyDescent="0.25">
      <c r="A2278" s="175">
        <v>2274</v>
      </c>
      <c r="B2278" s="176" t="s">
        <v>8105</v>
      </c>
      <c r="C2278" s="176" t="s">
        <v>8155</v>
      </c>
      <c r="D2278" s="181" t="s">
        <v>8156</v>
      </c>
      <c r="E2278" s="175" t="s">
        <v>8157</v>
      </c>
      <c r="F2278" s="176" t="s">
        <v>8155</v>
      </c>
      <c r="G2278" s="177"/>
      <c r="H2278" s="177"/>
      <c r="I2278" s="176" t="s">
        <v>8142</v>
      </c>
      <c r="J2278" s="178">
        <v>27.489638549008834</v>
      </c>
      <c r="K2278" s="55">
        <v>9</v>
      </c>
      <c r="L2278" s="176" t="s">
        <v>8138</v>
      </c>
      <c r="M2278" s="176" t="s">
        <v>3186</v>
      </c>
      <c r="N2278" s="180" t="s">
        <v>3168</v>
      </c>
      <c r="O2278" s="56">
        <v>1</v>
      </c>
      <c r="P2278" s="176" t="s">
        <v>8139</v>
      </c>
    </row>
    <row r="2279" spans="1:16" ht="20.100000000000001" customHeight="1" x14ac:dyDescent="0.25">
      <c r="A2279" s="175">
        <v>2275</v>
      </c>
      <c r="B2279" s="176" t="s">
        <v>8105</v>
      </c>
      <c r="C2279" s="176" t="s">
        <v>8155</v>
      </c>
      <c r="D2279" s="181" t="s">
        <v>8156</v>
      </c>
      <c r="E2279" s="175" t="s">
        <v>8157</v>
      </c>
      <c r="F2279" s="176" t="s">
        <v>8155</v>
      </c>
      <c r="G2279" s="177"/>
      <c r="H2279" s="177"/>
      <c r="I2279" s="176" t="s">
        <v>8137</v>
      </c>
      <c r="J2279" s="178">
        <v>11.081307343120033</v>
      </c>
      <c r="K2279" s="55">
        <v>12</v>
      </c>
      <c r="L2279" s="176" t="s">
        <v>8138</v>
      </c>
      <c r="M2279" s="176" t="s">
        <v>3186</v>
      </c>
      <c r="N2279" s="176" t="s">
        <v>3173</v>
      </c>
      <c r="O2279" s="56">
        <v>1</v>
      </c>
      <c r="P2279" s="176" t="s">
        <v>8139</v>
      </c>
    </row>
    <row r="2280" spans="1:16" ht="20.100000000000001" customHeight="1" x14ac:dyDescent="0.25">
      <c r="A2280" s="175">
        <v>2276</v>
      </c>
      <c r="B2280" s="176" t="s">
        <v>8105</v>
      </c>
      <c r="C2280" s="176" t="s">
        <v>8155</v>
      </c>
      <c r="D2280" s="181" t="s">
        <v>8156</v>
      </c>
      <c r="E2280" s="175" t="s">
        <v>8157</v>
      </c>
      <c r="F2280" s="176" t="s">
        <v>8155</v>
      </c>
      <c r="G2280" s="177"/>
      <c r="H2280" s="177"/>
      <c r="I2280" s="176" t="s">
        <v>8137</v>
      </c>
      <c r="J2280" s="178">
        <v>39.6</v>
      </c>
      <c r="K2280" s="55">
        <v>12</v>
      </c>
      <c r="L2280" s="176" t="s">
        <v>8138</v>
      </c>
      <c r="M2280" s="176" t="s">
        <v>3186</v>
      </c>
      <c r="N2280" s="176" t="s">
        <v>3173</v>
      </c>
      <c r="O2280" s="56">
        <v>1</v>
      </c>
      <c r="P2280" s="176" t="s">
        <v>8139</v>
      </c>
    </row>
    <row r="2281" spans="1:16" ht="20.100000000000001" customHeight="1" x14ac:dyDescent="0.25">
      <c r="A2281" s="175">
        <v>2277</v>
      </c>
      <c r="B2281" s="176" t="s">
        <v>8105</v>
      </c>
      <c r="C2281" s="176" t="s">
        <v>8155</v>
      </c>
      <c r="D2281" s="181" t="s">
        <v>8156</v>
      </c>
      <c r="E2281" s="175" t="s">
        <v>8157</v>
      </c>
      <c r="F2281" s="176" t="s">
        <v>8155</v>
      </c>
      <c r="G2281" s="177"/>
      <c r="H2281" s="177"/>
      <c r="I2281" s="176" t="s">
        <v>8137</v>
      </c>
      <c r="J2281" s="178">
        <v>43.999897013793827</v>
      </c>
      <c r="K2281" s="55">
        <v>12</v>
      </c>
      <c r="L2281" s="176" t="s">
        <v>8138</v>
      </c>
      <c r="M2281" s="176" t="s">
        <v>3186</v>
      </c>
      <c r="N2281" s="176" t="s">
        <v>3173</v>
      </c>
      <c r="O2281" s="56">
        <v>1</v>
      </c>
      <c r="P2281" s="176" t="s">
        <v>8139</v>
      </c>
    </row>
    <row r="2282" spans="1:16" ht="20.100000000000001" customHeight="1" x14ac:dyDescent="0.25">
      <c r="A2282" s="175">
        <v>2278</v>
      </c>
      <c r="B2282" s="176" t="s">
        <v>8105</v>
      </c>
      <c r="C2282" s="176" t="s">
        <v>8155</v>
      </c>
      <c r="D2282" s="181" t="s">
        <v>8156</v>
      </c>
      <c r="E2282" s="175" t="s">
        <v>8157</v>
      </c>
      <c r="F2282" s="176" t="s">
        <v>8155</v>
      </c>
      <c r="G2282" s="177"/>
      <c r="H2282" s="177"/>
      <c r="I2282" s="176" t="s">
        <v>8142</v>
      </c>
      <c r="J2282" s="178">
        <v>40.068981203992287</v>
      </c>
      <c r="K2282" s="55">
        <v>9</v>
      </c>
      <c r="L2282" s="176" t="s">
        <v>8138</v>
      </c>
      <c r="M2282" s="176" t="s">
        <v>3186</v>
      </c>
      <c r="N2282" s="180" t="s">
        <v>3168</v>
      </c>
      <c r="O2282" s="56">
        <v>1</v>
      </c>
      <c r="P2282" s="176" t="s">
        <v>8139</v>
      </c>
    </row>
    <row r="2283" spans="1:16" ht="20.100000000000001" customHeight="1" x14ac:dyDescent="0.25">
      <c r="A2283" s="175">
        <v>2279</v>
      </c>
      <c r="B2283" s="176" t="s">
        <v>8105</v>
      </c>
      <c r="C2283" s="176" t="s">
        <v>8155</v>
      </c>
      <c r="D2283" s="181" t="s">
        <v>8156</v>
      </c>
      <c r="E2283" s="175" t="s">
        <v>8157</v>
      </c>
      <c r="F2283" s="176" t="s">
        <v>8155</v>
      </c>
      <c r="G2283" s="177"/>
      <c r="H2283" s="177"/>
      <c r="I2283" s="176" t="s">
        <v>8137</v>
      </c>
      <c r="J2283" s="178">
        <v>46.807709450278793</v>
      </c>
      <c r="K2283" s="55">
        <v>12</v>
      </c>
      <c r="L2283" s="176" t="s">
        <v>8138</v>
      </c>
      <c r="M2283" s="176" t="s">
        <v>3186</v>
      </c>
      <c r="N2283" s="176" t="s">
        <v>3173</v>
      </c>
      <c r="O2283" s="56">
        <v>1</v>
      </c>
      <c r="P2283" s="176" t="s">
        <v>8139</v>
      </c>
    </row>
    <row r="2284" spans="1:16" ht="20.100000000000001" customHeight="1" x14ac:dyDescent="0.25">
      <c r="A2284" s="175">
        <v>2280</v>
      </c>
      <c r="B2284" s="176" t="s">
        <v>8105</v>
      </c>
      <c r="C2284" s="176" t="s">
        <v>8155</v>
      </c>
      <c r="D2284" s="181" t="s">
        <v>8156</v>
      </c>
      <c r="E2284" s="175" t="s">
        <v>8157</v>
      </c>
      <c r="F2284" s="176" t="s">
        <v>8155</v>
      </c>
      <c r="G2284" s="177"/>
      <c r="H2284" s="177"/>
      <c r="I2284" s="176" t="s">
        <v>8137</v>
      </c>
      <c r="J2284" s="178">
        <v>45.684283653230196</v>
      </c>
      <c r="K2284" s="55">
        <v>12</v>
      </c>
      <c r="L2284" s="176" t="s">
        <v>8138</v>
      </c>
      <c r="M2284" s="176" t="s">
        <v>3186</v>
      </c>
      <c r="N2284" s="176" t="s">
        <v>3173</v>
      </c>
      <c r="O2284" s="56">
        <v>1</v>
      </c>
      <c r="P2284" s="176" t="s">
        <v>8139</v>
      </c>
    </row>
    <row r="2285" spans="1:16" ht="20.100000000000001" customHeight="1" x14ac:dyDescent="0.25">
      <c r="A2285" s="175">
        <v>2281</v>
      </c>
      <c r="B2285" s="176" t="s">
        <v>8105</v>
      </c>
      <c r="C2285" s="176" t="s">
        <v>8155</v>
      </c>
      <c r="D2285" s="181" t="s">
        <v>8156</v>
      </c>
      <c r="E2285" s="175" t="s">
        <v>8157</v>
      </c>
      <c r="F2285" s="176" t="s">
        <v>8155</v>
      </c>
      <c r="G2285" s="177"/>
      <c r="H2285" s="177"/>
      <c r="I2285" s="176" t="s">
        <v>8137</v>
      </c>
      <c r="J2285" s="178">
        <v>11.081159190358353</v>
      </c>
      <c r="K2285" s="55">
        <v>12</v>
      </c>
      <c r="L2285" s="176" t="s">
        <v>8138</v>
      </c>
      <c r="M2285" s="176" t="s">
        <v>3186</v>
      </c>
      <c r="N2285" s="176" t="s">
        <v>3173</v>
      </c>
      <c r="O2285" s="56">
        <v>1</v>
      </c>
      <c r="P2285" s="176" t="s">
        <v>8139</v>
      </c>
    </row>
    <row r="2286" spans="1:16" ht="20.100000000000001" customHeight="1" x14ac:dyDescent="0.25">
      <c r="A2286" s="175">
        <v>2282</v>
      </c>
      <c r="B2286" s="176" t="s">
        <v>8105</v>
      </c>
      <c r="C2286" s="176" t="s">
        <v>8155</v>
      </c>
      <c r="D2286" s="181" t="s">
        <v>8156</v>
      </c>
      <c r="E2286" s="175" t="s">
        <v>8157</v>
      </c>
      <c r="F2286" s="176" t="s">
        <v>8155</v>
      </c>
      <c r="G2286" s="177"/>
      <c r="H2286" s="177"/>
      <c r="I2286" s="176" t="s">
        <v>8137</v>
      </c>
      <c r="J2286" s="178">
        <v>39.6</v>
      </c>
      <c r="K2286" s="55">
        <v>12</v>
      </c>
      <c r="L2286" s="176" t="s">
        <v>8138</v>
      </c>
      <c r="M2286" s="176" t="s">
        <v>3186</v>
      </c>
      <c r="N2286" s="176" t="s">
        <v>3173</v>
      </c>
      <c r="O2286" s="56">
        <v>1</v>
      </c>
      <c r="P2286" s="176" t="s">
        <v>8139</v>
      </c>
    </row>
    <row r="2287" spans="1:16" ht="20.100000000000001" customHeight="1" x14ac:dyDescent="0.25">
      <c r="A2287" s="175">
        <v>2283</v>
      </c>
      <c r="B2287" s="176" t="s">
        <v>8105</v>
      </c>
      <c r="C2287" s="176" t="s">
        <v>8155</v>
      </c>
      <c r="D2287" s="181" t="s">
        <v>8156</v>
      </c>
      <c r="E2287" s="175" t="s">
        <v>8157</v>
      </c>
      <c r="F2287" s="176" t="s">
        <v>8155</v>
      </c>
      <c r="G2287" s="177"/>
      <c r="H2287" s="177"/>
      <c r="I2287" s="176" t="s">
        <v>8137</v>
      </c>
      <c r="J2287" s="178">
        <v>3.0734390852393942</v>
      </c>
      <c r="K2287" s="55">
        <v>12</v>
      </c>
      <c r="L2287" s="176" t="s">
        <v>8138</v>
      </c>
      <c r="M2287" s="176" t="s">
        <v>3186</v>
      </c>
      <c r="N2287" s="176" t="s">
        <v>3173</v>
      </c>
      <c r="O2287" s="56">
        <v>1</v>
      </c>
      <c r="P2287" s="176" t="s">
        <v>8139</v>
      </c>
    </row>
    <row r="2288" spans="1:16" ht="20.100000000000001" customHeight="1" x14ac:dyDescent="0.25">
      <c r="A2288" s="175">
        <v>2284</v>
      </c>
      <c r="B2288" s="176" t="s">
        <v>8105</v>
      </c>
      <c r="C2288" s="176" t="s">
        <v>8155</v>
      </c>
      <c r="D2288" s="181" t="s">
        <v>8156</v>
      </c>
      <c r="E2288" s="175" t="s">
        <v>8157</v>
      </c>
      <c r="F2288" s="176" t="s">
        <v>8155</v>
      </c>
      <c r="G2288" s="177"/>
      <c r="H2288" s="177"/>
      <c r="I2288" s="176" t="s">
        <v>8142</v>
      </c>
      <c r="J2288" s="178">
        <v>15.36769441168196</v>
      </c>
      <c r="K2288" s="55">
        <v>9</v>
      </c>
      <c r="L2288" s="176" t="s">
        <v>8138</v>
      </c>
      <c r="M2288" s="176" t="s">
        <v>3186</v>
      </c>
      <c r="N2288" s="180" t="s">
        <v>3168</v>
      </c>
      <c r="O2288" s="56">
        <v>1</v>
      </c>
      <c r="P2288" s="176" t="s">
        <v>8139</v>
      </c>
    </row>
    <row r="2289" spans="1:16" ht="20.100000000000001" customHeight="1" x14ac:dyDescent="0.25">
      <c r="A2289" s="175">
        <v>2285</v>
      </c>
      <c r="B2289" s="176" t="s">
        <v>8105</v>
      </c>
      <c r="C2289" s="176" t="s">
        <v>8155</v>
      </c>
      <c r="D2289" s="181" t="s">
        <v>8156</v>
      </c>
      <c r="E2289" s="175" t="s">
        <v>8157</v>
      </c>
      <c r="F2289" s="176" t="s">
        <v>8155</v>
      </c>
      <c r="G2289" s="177"/>
      <c r="H2289" s="177"/>
      <c r="I2289" s="176" t="s">
        <v>8137</v>
      </c>
      <c r="J2289" s="178">
        <v>4.3462846398037653</v>
      </c>
      <c r="K2289" s="55">
        <v>12</v>
      </c>
      <c r="L2289" s="176" t="s">
        <v>8138</v>
      </c>
      <c r="M2289" s="176" t="s">
        <v>3186</v>
      </c>
      <c r="N2289" s="176" t="s">
        <v>3173</v>
      </c>
      <c r="O2289" s="56">
        <v>1</v>
      </c>
      <c r="P2289" s="176" t="s">
        <v>8139</v>
      </c>
    </row>
    <row r="2290" spans="1:16" ht="20.100000000000001" customHeight="1" x14ac:dyDescent="0.25">
      <c r="A2290" s="175">
        <v>2286</v>
      </c>
      <c r="B2290" s="176" t="s">
        <v>8105</v>
      </c>
      <c r="C2290" s="176" t="s">
        <v>8155</v>
      </c>
      <c r="D2290" s="181" t="s">
        <v>8156</v>
      </c>
      <c r="E2290" s="175" t="s">
        <v>8157</v>
      </c>
      <c r="F2290" s="176" t="s">
        <v>8155</v>
      </c>
      <c r="G2290" s="177"/>
      <c r="H2290" s="177"/>
      <c r="I2290" s="176" t="s">
        <v>8137</v>
      </c>
      <c r="J2290" s="178">
        <v>40.069119104055808</v>
      </c>
      <c r="K2290" s="55">
        <v>12</v>
      </c>
      <c r="L2290" s="176" t="s">
        <v>8138</v>
      </c>
      <c r="M2290" s="176" t="s">
        <v>3186</v>
      </c>
      <c r="N2290" s="176" t="s">
        <v>3173</v>
      </c>
      <c r="O2290" s="56">
        <v>1</v>
      </c>
      <c r="P2290" s="176" t="s">
        <v>8139</v>
      </c>
    </row>
    <row r="2291" spans="1:16" ht="20.100000000000001" customHeight="1" x14ac:dyDescent="0.25">
      <c r="A2291" s="175">
        <v>2287</v>
      </c>
      <c r="B2291" s="176" t="s">
        <v>8105</v>
      </c>
      <c r="C2291" s="176" t="s">
        <v>8155</v>
      </c>
      <c r="D2291" s="181" t="s">
        <v>8156</v>
      </c>
      <c r="E2291" s="175" t="s">
        <v>8157</v>
      </c>
      <c r="F2291" s="176" t="s">
        <v>8155</v>
      </c>
      <c r="G2291" s="177"/>
      <c r="H2291" s="177"/>
      <c r="I2291" s="176" t="s">
        <v>8142</v>
      </c>
      <c r="J2291" s="178">
        <v>37.006681093753521</v>
      </c>
      <c r="K2291" s="55">
        <v>9</v>
      </c>
      <c r="L2291" s="176" t="s">
        <v>8138</v>
      </c>
      <c r="M2291" s="176" t="s">
        <v>3186</v>
      </c>
      <c r="N2291" s="180" t="s">
        <v>3168</v>
      </c>
      <c r="O2291" s="56">
        <v>1</v>
      </c>
      <c r="P2291" s="176" t="s">
        <v>8139</v>
      </c>
    </row>
    <row r="2292" spans="1:16" ht="20.100000000000001" customHeight="1" x14ac:dyDescent="0.25">
      <c r="A2292" s="175">
        <v>2288</v>
      </c>
      <c r="B2292" s="176" t="s">
        <v>8105</v>
      </c>
      <c r="C2292" s="176" t="s">
        <v>8155</v>
      </c>
      <c r="D2292" s="181" t="s">
        <v>8156</v>
      </c>
      <c r="E2292" s="175" t="s">
        <v>8157</v>
      </c>
      <c r="F2292" s="176" t="s">
        <v>8155</v>
      </c>
      <c r="G2292" s="177"/>
      <c r="H2292" s="177"/>
      <c r="I2292" s="176" t="s">
        <v>8137</v>
      </c>
      <c r="J2292" s="178">
        <v>16.28</v>
      </c>
      <c r="K2292" s="55">
        <v>12</v>
      </c>
      <c r="L2292" s="176" t="s">
        <v>8138</v>
      </c>
      <c r="M2292" s="176" t="s">
        <v>3186</v>
      </c>
      <c r="N2292" s="176" t="s">
        <v>3173</v>
      </c>
      <c r="O2292" s="56">
        <v>1</v>
      </c>
      <c r="P2292" s="176" t="s">
        <v>8139</v>
      </c>
    </row>
    <row r="2293" spans="1:16" ht="20.100000000000001" customHeight="1" x14ac:dyDescent="0.25">
      <c r="A2293" s="175">
        <v>2289</v>
      </c>
      <c r="B2293" s="176" t="s">
        <v>8105</v>
      </c>
      <c r="C2293" s="176" t="s">
        <v>8155</v>
      </c>
      <c r="D2293" s="181" t="s">
        <v>8156</v>
      </c>
      <c r="E2293" s="175" t="s">
        <v>8157</v>
      </c>
      <c r="F2293" s="176" t="s">
        <v>8155</v>
      </c>
      <c r="G2293" s="177"/>
      <c r="H2293" s="177"/>
      <c r="I2293" s="176" t="s">
        <v>8137</v>
      </c>
      <c r="J2293" s="178">
        <v>22.85</v>
      </c>
      <c r="K2293" s="55">
        <v>12</v>
      </c>
      <c r="L2293" s="176" t="s">
        <v>8138</v>
      </c>
      <c r="M2293" s="176" t="s">
        <v>3186</v>
      </c>
      <c r="N2293" s="176" t="s">
        <v>3173</v>
      </c>
      <c r="O2293" s="56">
        <v>1</v>
      </c>
      <c r="P2293" s="176" t="s">
        <v>8139</v>
      </c>
    </row>
    <row r="2294" spans="1:16" ht="20.100000000000001" customHeight="1" x14ac:dyDescent="0.25">
      <c r="A2294" s="175">
        <v>2290</v>
      </c>
      <c r="B2294" s="176" t="s">
        <v>8105</v>
      </c>
      <c r="C2294" s="176" t="s">
        <v>8155</v>
      </c>
      <c r="D2294" s="181" t="s">
        <v>8156</v>
      </c>
      <c r="E2294" s="175" t="s">
        <v>8157</v>
      </c>
      <c r="F2294" s="176" t="s">
        <v>8155</v>
      </c>
      <c r="G2294" s="177"/>
      <c r="H2294" s="177"/>
      <c r="I2294" s="176" t="s">
        <v>8137</v>
      </c>
      <c r="J2294" s="178">
        <v>10.82</v>
      </c>
      <c r="K2294" s="55">
        <v>12</v>
      </c>
      <c r="L2294" s="176" t="s">
        <v>8138</v>
      </c>
      <c r="M2294" s="176" t="s">
        <v>3186</v>
      </c>
      <c r="N2294" s="176" t="s">
        <v>3173</v>
      </c>
      <c r="O2294" s="56">
        <v>1</v>
      </c>
      <c r="P2294" s="176" t="s">
        <v>8139</v>
      </c>
    </row>
    <row r="2295" spans="1:16" ht="20.100000000000001" customHeight="1" x14ac:dyDescent="0.25">
      <c r="A2295" s="175">
        <v>2291</v>
      </c>
      <c r="B2295" s="176" t="s">
        <v>8105</v>
      </c>
      <c r="C2295" s="176" t="s">
        <v>8155</v>
      </c>
      <c r="D2295" s="181" t="s">
        <v>8156</v>
      </c>
      <c r="E2295" s="175" t="s">
        <v>8157</v>
      </c>
      <c r="F2295" s="176" t="s">
        <v>8155</v>
      </c>
      <c r="G2295" s="177"/>
      <c r="H2295" s="177"/>
      <c r="I2295" s="176" t="s">
        <v>8137</v>
      </c>
      <c r="J2295" s="178">
        <v>18</v>
      </c>
      <c r="K2295" s="55">
        <v>12</v>
      </c>
      <c r="L2295" s="176" t="s">
        <v>8138</v>
      </c>
      <c r="M2295" s="176" t="s">
        <v>3186</v>
      </c>
      <c r="N2295" s="176" t="s">
        <v>3173</v>
      </c>
      <c r="O2295" s="56">
        <v>1</v>
      </c>
      <c r="P2295" s="176" t="s">
        <v>8139</v>
      </c>
    </row>
    <row r="2296" spans="1:16" ht="20.100000000000001" customHeight="1" x14ac:dyDescent="0.25">
      <c r="A2296" s="175">
        <v>2292</v>
      </c>
      <c r="B2296" s="176" t="s">
        <v>8105</v>
      </c>
      <c r="C2296" s="176" t="s">
        <v>8155</v>
      </c>
      <c r="D2296" s="181" t="s">
        <v>8156</v>
      </c>
      <c r="E2296" s="175" t="s">
        <v>8157</v>
      </c>
      <c r="F2296" s="176" t="s">
        <v>8155</v>
      </c>
      <c r="G2296" s="177"/>
      <c r="H2296" s="177"/>
      <c r="I2296" s="176" t="s">
        <v>8137</v>
      </c>
      <c r="J2296" s="178">
        <v>52.34</v>
      </c>
      <c r="K2296" s="55">
        <v>12</v>
      </c>
      <c r="L2296" s="176" t="s">
        <v>8138</v>
      </c>
      <c r="M2296" s="176" t="s">
        <v>3186</v>
      </c>
      <c r="N2296" s="176" t="s">
        <v>3173</v>
      </c>
      <c r="O2296" s="56">
        <v>1</v>
      </c>
      <c r="P2296" s="176" t="s">
        <v>8139</v>
      </c>
    </row>
    <row r="2297" spans="1:16" ht="20.100000000000001" customHeight="1" x14ac:dyDescent="0.25">
      <c r="A2297" s="175">
        <v>2293</v>
      </c>
      <c r="B2297" s="176" t="s">
        <v>8105</v>
      </c>
      <c r="C2297" s="176" t="s">
        <v>8155</v>
      </c>
      <c r="D2297" s="181" t="s">
        <v>8156</v>
      </c>
      <c r="E2297" s="175" t="s">
        <v>8157</v>
      </c>
      <c r="F2297" s="176" t="s">
        <v>8155</v>
      </c>
      <c r="G2297" s="177"/>
      <c r="H2297" s="177"/>
      <c r="I2297" s="176" t="s">
        <v>8137</v>
      </c>
      <c r="J2297" s="178">
        <v>26.077592013579029</v>
      </c>
      <c r="K2297" s="55">
        <v>12</v>
      </c>
      <c r="L2297" s="176" t="s">
        <v>8138</v>
      </c>
      <c r="M2297" s="176" t="s">
        <v>3186</v>
      </c>
      <c r="N2297" s="176" t="s">
        <v>3173</v>
      </c>
      <c r="O2297" s="56">
        <v>1</v>
      </c>
      <c r="P2297" s="176" t="s">
        <v>8139</v>
      </c>
    </row>
    <row r="2298" spans="1:16" ht="20.100000000000001" customHeight="1" x14ac:dyDescent="0.25">
      <c r="A2298" s="175">
        <v>2294</v>
      </c>
      <c r="B2298" s="176" t="s">
        <v>8105</v>
      </c>
      <c r="C2298" s="176" t="s">
        <v>8155</v>
      </c>
      <c r="D2298" s="181" t="s">
        <v>8156</v>
      </c>
      <c r="E2298" s="175" t="s">
        <v>8157</v>
      </c>
      <c r="F2298" s="176" t="s">
        <v>8155</v>
      </c>
      <c r="G2298" s="177"/>
      <c r="H2298" s="177"/>
      <c r="I2298" s="176" t="s">
        <v>8142</v>
      </c>
      <c r="J2298" s="178">
        <v>68.239823623557442</v>
      </c>
      <c r="K2298" s="55">
        <v>9</v>
      </c>
      <c r="L2298" s="176" t="s">
        <v>8138</v>
      </c>
      <c r="M2298" s="176" t="s">
        <v>3186</v>
      </c>
      <c r="N2298" s="180" t="s">
        <v>3168</v>
      </c>
      <c r="O2298" s="56">
        <v>1</v>
      </c>
      <c r="P2298" s="176" t="s">
        <v>8139</v>
      </c>
    </row>
    <row r="2299" spans="1:16" ht="20.100000000000001" customHeight="1" x14ac:dyDescent="0.25">
      <c r="A2299" s="175">
        <v>2295</v>
      </c>
      <c r="B2299" s="176" t="s">
        <v>8105</v>
      </c>
      <c r="C2299" s="176" t="s">
        <v>8155</v>
      </c>
      <c r="D2299" s="181" t="s">
        <v>8156</v>
      </c>
      <c r="E2299" s="175" t="s">
        <v>8157</v>
      </c>
      <c r="F2299" s="176" t="s">
        <v>8155</v>
      </c>
      <c r="G2299" s="177"/>
      <c r="H2299" s="177"/>
      <c r="I2299" s="176" t="s">
        <v>8142</v>
      </c>
      <c r="J2299" s="178">
        <v>28.334677886401956</v>
      </c>
      <c r="K2299" s="55">
        <v>9</v>
      </c>
      <c r="L2299" s="176" t="s">
        <v>8138</v>
      </c>
      <c r="M2299" s="176" t="s">
        <v>3186</v>
      </c>
      <c r="N2299" s="180" t="s">
        <v>3168</v>
      </c>
      <c r="O2299" s="56">
        <v>1</v>
      </c>
      <c r="P2299" s="176" t="s">
        <v>8139</v>
      </c>
    </row>
    <row r="2300" spans="1:16" ht="20.100000000000001" customHeight="1" x14ac:dyDescent="0.25">
      <c r="A2300" s="175">
        <v>2296</v>
      </c>
      <c r="B2300" s="176" t="s">
        <v>8105</v>
      </c>
      <c r="C2300" s="176" t="s">
        <v>8155</v>
      </c>
      <c r="D2300" s="181" t="s">
        <v>8156</v>
      </c>
      <c r="E2300" s="175" t="s">
        <v>8157</v>
      </c>
      <c r="F2300" s="176" t="s">
        <v>8155</v>
      </c>
      <c r="G2300" s="177"/>
      <c r="H2300" s="177"/>
      <c r="I2300" s="176" t="s">
        <v>8137</v>
      </c>
      <c r="J2300" s="178">
        <v>26.259938331819917</v>
      </c>
      <c r="K2300" s="55">
        <v>12</v>
      </c>
      <c r="L2300" s="176" t="s">
        <v>8138</v>
      </c>
      <c r="M2300" s="176" t="s">
        <v>3186</v>
      </c>
      <c r="N2300" s="176" t="s">
        <v>3173</v>
      </c>
      <c r="O2300" s="56">
        <v>1</v>
      </c>
      <c r="P2300" s="176" t="s">
        <v>8139</v>
      </c>
    </row>
    <row r="2301" spans="1:16" ht="20.100000000000001" customHeight="1" x14ac:dyDescent="0.25">
      <c r="A2301" s="175">
        <v>2297</v>
      </c>
      <c r="B2301" s="176" t="s">
        <v>8105</v>
      </c>
      <c r="C2301" s="176" t="s">
        <v>8155</v>
      </c>
      <c r="D2301" s="181" t="s">
        <v>8156</v>
      </c>
      <c r="E2301" s="175" t="s">
        <v>8157</v>
      </c>
      <c r="F2301" s="176" t="s">
        <v>8155</v>
      </c>
      <c r="G2301" s="177"/>
      <c r="H2301" s="177"/>
      <c r="I2301" s="176" t="s">
        <v>8137</v>
      </c>
      <c r="J2301" s="178">
        <v>21.514772578905848</v>
      </c>
      <c r="K2301" s="55">
        <v>12</v>
      </c>
      <c r="L2301" s="176" t="s">
        <v>8138</v>
      </c>
      <c r="M2301" s="176" t="s">
        <v>3186</v>
      </c>
      <c r="N2301" s="176" t="s">
        <v>3173</v>
      </c>
      <c r="O2301" s="56">
        <v>1</v>
      </c>
      <c r="P2301" s="176" t="s">
        <v>8139</v>
      </c>
    </row>
    <row r="2302" spans="1:16" ht="20.100000000000001" customHeight="1" x14ac:dyDescent="0.25">
      <c r="A2302" s="175">
        <v>2298</v>
      </c>
      <c r="B2302" s="176" t="s">
        <v>8105</v>
      </c>
      <c r="C2302" s="176" t="s">
        <v>8155</v>
      </c>
      <c r="D2302" s="181" t="s">
        <v>8156</v>
      </c>
      <c r="E2302" s="175" t="s">
        <v>8157</v>
      </c>
      <c r="F2302" s="176" t="s">
        <v>8155</v>
      </c>
      <c r="G2302" s="177"/>
      <c r="H2302" s="177"/>
      <c r="I2302" s="176" t="s">
        <v>8137</v>
      </c>
      <c r="J2302" s="178">
        <v>33.948530947918243</v>
      </c>
      <c r="K2302" s="55">
        <v>12</v>
      </c>
      <c r="L2302" s="176" t="s">
        <v>8138</v>
      </c>
      <c r="M2302" s="176" t="s">
        <v>3186</v>
      </c>
      <c r="N2302" s="176" t="s">
        <v>3173</v>
      </c>
      <c r="O2302" s="56">
        <v>1</v>
      </c>
      <c r="P2302" s="176" t="s">
        <v>8139</v>
      </c>
    </row>
    <row r="2303" spans="1:16" ht="20.100000000000001" customHeight="1" x14ac:dyDescent="0.25">
      <c r="A2303" s="175">
        <v>2299</v>
      </c>
      <c r="B2303" s="176" t="s">
        <v>8105</v>
      </c>
      <c r="C2303" s="176" t="s">
        <v>8155</v>
      </c>
      <c r="D2303" s="181" t="s">
        <v>8156</v>
      </c>
      <c r="E2303" s="175" t="s">
        <v>8157</v>
      </c>
      <c r="F2303" s="176" t="s">
        <v>8155</v>
      </c>
      <c r="G2303" s="177"/>
      <c r="H2303" s="177"/>
      <c r="I2303" s="176" t="s">
        <v>8142</v>
      </c>
      <c r="J2303" s="178">
        <v>38.011569574960824</v>
      </c>
      <c r="K2303" s="55">
        <v>9</v>
      </c>
      <c r="L2303" s="176" t="s">
        <v>8138</v>
      </c>
      <c r="M2303" s="176" t="s">
        <v>3186</v>
      </c>
      <c r="N2303" s="180" t="s">
        <v>3168</v>
      </c>
      <c r="O2303" s="56">
        <v>1</v>
      </c>
      <c r="P2303" s="176" t="s">
        <v>8139</v>
      </c>
    </row>
    <row r="2304" spans="1:16" ht="20.100000000000001" customHeight="1" x14ac:dyDescent="0.25">
      <c r="A2304" s="175">
        <v>2300</v>
      </c>
      <c r="B2304" s="176" t="s">
        <v>8105</v>
      </c>
      <c r="C2304" s="176" t="s">
        <v>8155</v>
      </c>
      <c r="D2304" s="181" t="s">
        <v>8156</v>
      </c>
      <c r="E2304" s="175" t="s">
        <v>8157</v>
      </c>
      <c r="F2304" s="176" t="s">
        <v>8155</v>
      </c>
      <c r="G2304" s="177"/>
      <c r="H2304" s="177"/>
      <c r="I2304" s="176" t="s">
        <v>8142</v>
      </c>
      <c r="J2304" s="178">
        <v>30.732082259995344</v>
      </c>
      <c r="K2304" s="55">
        <v>9</v>
      </c>
      <c r="L2304" s="176" t="s">
        <v>8138</v>
      </c>
      <c r="M2304" s="176" t="s">
        <v>3186</v>
      </c>
      <c r="N2304" s="180" t="s">
        <v>3168</v>
      </c>
      <c r="O2304" s="56">
        <v>1</v>
      </c>
      <c r="P2304" s="176" t="s">
        <v>8139</v>
      </c>
    </row>
    <row r="2305" spans="1:16" ht="20.100000000000001" customHeight="1" x14ac:dyDescent="0.25">
      <c r="A2305" s="175">
        <v>2301</v>
      </c>
      <c r="B2305" s="176" t="s">
        <v>8105</v>
      </c>
      <c r="C2305" s="176" t="s">
        <v>8155</v>
      </c>
      <c r="D2305" s="181" t="s">
        <v>8156</v>
      </c>
      <c r="E2305" s="175" t="s">
        <v>8157</v>
      </c>
      <c r="F2305" s="176" t="s">
        <v>8155</v>
      </c>
      <c r="G2305" s="177"/>
      <c r="H2305" s="177"/>
      <c r="I2305" s="176" t="s">
        <v>8142</v>
      </c>
      <c r="J2305" s="178">
        <v>37.003883596484755</v>
      </c>
      <c r="K2305" s="55">
        <v>9</v>
      </c>
      <c r="L2305" s="176" t="s">
        <v>8138</v>
      </c>
      <c r="M2305" s="176" t="s">
        <v>3186</v>
      </c>
      <c r="N2305" s="180" t="s">
        <v>3168</v>
      </c>
      <c r="O2305" s="56">
        <v>1</v>
      </c>
      <c r="P2305" s="176" t="s">
        <v>8139</v>
      </c>
    </row>
    <row r="2306" spans="1:16" ht="20.100000000000001" customHeight="1" x14ac:dyDescent="0.25">
      <c r="A2306" s="175">
        <v>2302</v>
      </c>
      <c r="B2306" s="176" t="s">
        <v>8105</v>
      </c>
      <c r="C2306" s="176" t="s">
        <v>8155</v>
      </c>
      <c r="D2306" s="181" t="s">
        <v>8156</v>
      </c>
      <c r="E2306" s="175" t="s">
        <v>8157</v>
      </c>
      <c r="F2306" s="176" t="s">
        <v>8155</v>
      </c>
      <c r="G2306" s="177"/>
      <c r="H2306" s="177"/>
      <c r="I2306" s="176" t="s">
        <v>8142</v>
      </c>
      <c r="J2306" s="178">
        <v>65.982881166309369</v>
      </c>
      <c r="K2306" s="55">
        <v>9</v>
      </c>
      <c r="L2306" s="176" t="s">
        <v>8138</v>
      </c>
      <c r="M2306" s="176" t="s">
        <v>3186</v>
      </c>
      <c r="N2306" s="180" t="s">
        <v>3168</v>
      </c>
      <c r="O2306" s="56">
        <v>1</v>
      </c>
      <c r="P2306" s="176" t="s">
        <v>8139</v>
      </c>
    </row>
    <row r="2307" spans="1:16" ht="20.100000000000001" customHeight="1" x14ac:dyDescent="0.25">
      <c r="A2307" s="175">
        <v>2303</v>
      </c>
      <c r="B2307" s="176" t="s">
        <v>8105</v>
      </c>
      <c r="C2307" s="176" t="s">
        <v>8155</v>
      </c>
      <c r="D2307" s="181" t="s">
        <v>8156</v>
      </c>
      <c r="E2307" s="175" t="s">
        <v>8157</v>
      </c>
      <c r="F2307" s="176" t="s">
        <v>8155</v>
      </c>
      <c r="G2307" s="177"/>
      <c r="H2307" s="177"/>
      <c r="I2307" s="176" t="s">
        <v>8142</v>
      </c>
      <c r="J2307" s="178">
        <v>23.403994889912397</v>
      </c>
      <c r="K2307" s="55">
        <v>9</v>
      </c>
      <c r="L2307" s="176" t="s">
        <v>8138</v>
      </c>
      <c r="M2307" s="176" t="s">
        <v>3186</v>
      </c>
      <c r="N2307" s="180" t="s">
        <v>3168</v>
      </c>
      <c r="O2307" s="56">
        <v>1</v>
      </c>
      <c r="P2307" s="176" t="s">
        <v>8139</v>
      </c>
    </row>
    <row r="2308" spans="1:16" ht="20.100000000000001" customHeight="1" x14ac:dyDescent="0.25">
      <c r="A2308" s="175">
        <v>2304</v>
      </c>
      <c r="B2308" s="176" t="s">
        <v>8105</v>
      </c>
      <c r="C2308" s="176" t="s">
        <v>8155</v>
      </c>
      <c r="D2308" s="181" t="s">
        <v>8156</v>
      </c>
      <c r="E2308" s="175" t="s">
        <v>8157</v>
      </c>
      <c r="F2308" s="176" t="s">
        <v>8155</v>
      </c>
      <c r="G2308" s="177"/>
      <c r="H2308" s="177"/>
      <c r="I2308" s="176" t="s">
        <v>8142</v>
      </c>
      <c r="J2308" s="178">
        <v>48.591389756359661</v>
      </c>
      <c r="K2308" s="55">
        <v>9</v>
      </c>
      <c r="L2308" s="176" t="s">
        <v>8138</v>
      </c>
      <c r="M2308" s="176" t="s">
        <v>3186</v>
      </c>
      <c r="N2308" s="180" t="s">
        <v>3168</v>
      </c>
      <c r="O2308" s="56">
        <v>1</v>
      </c>
      <c r="P2308" s="176" t="s">
        <v>8139</v>
      </c>
    </row>
    <row r="2309" spans="1:16" ht="20.100000000000001" customHeight="1" x14ac:dyDescent="0.25">
      <c r="A2309" s="175">
        <v>2305</v>
      </c>
      <c r="B2309" s="176" t="s">
        <v>8105</v>
      </c>
      <c r="C2309" s="176" t="s">
        <v>8155</v>
      </c>
      <c r="D2309" s="181" t="s">
        <v>8156</v>
      </c>
      <c r="E2309" s="175" t="s">
        <v>8157</v>
      </c>
      <c r="F2309" s="176" t="s">
        <v>8155</v>
      </c>
      <c r="G2309" s="177"/>
      <c r="H2309" s="177"/>
      <c r="I2309" s="176" t="s">
        <v>8142</v>
      </c>
      <c r="J2309" s="178">
        <v>38.017253107349212</v>
      </c>
      <c r="K2309" s="55">
        <v>9</v>
      </c>
      <c r="L2309" s="176" t="s">
        <v>8138</v>
      </c>
      <c r="M2309" s="176" t="s">
        <v>3186</v>
      </c>
      <c r="N2309" s="180" t="s">
        <v>3168</v>
      </c>
      <c r="O2309" s="56">
        <v>1</v>
      </c>
      <c r="P2309" s="176" t="s">
        <v>8139</v>
      </c>
    </row>
    <row r="2310" spans="1:16" ht="20.100000000000001" customHeight="1" x14ac:dyDescent="0.25">
      <c r="A2310" s="175">
        <v>2306</v>
      </c>
      <c r="B2310" s="176" t="s">
        <v>8105</v>
      </c>
      <c r="C2310" s="176" t="s">
        <v>8155</v>
      </c>
      <c r="D2310" s="181" t="s">
        <v>8156</v>
      </c>
      <c r="E2310" s="175" t="s">
        <v>8157</v>
      </c>
      <c r="F2310" s="176" t="s">
        <v>8155</v>
      </c>
      <c r="G2310" s="177"/>
      <c r="H2310" s="177"/>
      <c r="I2310" s="176" t="s">
        <v>8142</v>
      </c>
      <c r="J2310" s="178">
        <v>46.511159881003898</v>
      </c>
      <c r="K2310" s="55">
        <v>9</v>
      </c>
      <c r="L2310" s="176" t="s">
        <v>8138</v>
      </c>
      <c r="M2310" s="176" t="s">
        <v>3186</v>
      </c>
      <c r="N2310" s="180" t="s">
        <v>3168</v>
      </c>
      <c r="O2310" s="56">
        <v>1</v>
      </c>
      <c r="P2310" s="176" t="s">
        <v>8139</v>
      </c>
    </row>
    <row r="2311" spans="1:16" ht="20.100000000000001" customHeight="1" x14ac:dyDescent="0.25">
      <c r="A2311" s="175">
        <v>2307</v>
      </c>
      <c r="B2311" s="176" t="s">
        <v>8105</v>
      </c>
      <c r="C2311" s="176" t="s">
        <v>8155</v>
      </c>
      <c r="D2311" s="181" t="s">
        <v>8156</v>
      </c>
      <c r="E2311" s="175" t="s">
        <v>8157</v>
      </c>
      <c r="F2311" s="176" t="s">
        <v>8155</v>
      </c>
      <c r="G2311" s="177"/>
      <c r="H2311" s="177"/>
      <c r="I2311" s="176" t="s">
        <v>8142</v>
      </c>
      <c r="J2311" s="178">
        <v>46.205430125732519</v>
      </c>
      <c r="K2311" s="55">
        <v>9</v>
      </c>
      <c r="L2311" s="176" t="s">
        <v>8138</v>
      </c>
      <c r="M2311" s="176" t="s">
        <v>3186</v>
      </c>
      <c r="N2311" s="180" t="s">
        <v>3168</v>
      </c>
      <c r="O2311" s="56">
        <v>1</v>
      </c>
      <c r="P2311" s="176" t="s">
        <v>8139</v>
      </c>
    </row>
    <row r="2312" spans="1:16" ht="20.100000000000001" customHeight="1" x14ac:dyDescent="0.25">
      <c r="A2312" s="175">
        <v>2308</v>
      </c>
      <c r="B2312" s="176" t="s">
        <v>8105</v>
      </c>
      <c r="C2312" s="176" t="s">
        <v>8155</v>
      </c>
      <c r="D2312" s="181" t="s">
        <v>8156</v>
      </c>
      <c r="E2312" s="175" t="s">
        <v>8157</v>
      </c>
      <c r="F2312" s="176" t="s">
        <v>8155</v>
      </c>
      <c r="G2312" s="177"/>
      <c r="H2312" s="177"/>
      <c r="I2312" s="176" t="s">
        <v>8142</v>
      </c>
      <c r="J2312" s="178">
        <v>43.466365642138101</v>
      </c>
      <c r="K2312" s="55">
        <v>9</v>
      </c>
      <c r="L2312" s="176" t="s">
        <v>8138</v>
      </c>
      <c r="M2312" s="176" t="s">
        <v>3186</v>
      </c>
      <c r="N2312" s="180" t="s">
        <v>3168</v>
      </c>
      <c r="O2312" s="56">
        <v>1</v>
      </c>
      <c r="P2312" s="176" t="s">
        <v>8139</v>
      </c>
    </row>
    <row r="2313" spans="1:16" ht="20.100000000000001" customHeight="1" x14ac:dyDescent="0.25">
      <c r="A2313" s="175">
        <v>2309</v>
      </c>
      <c r="B2313" s="176" t="s">
        <v>8105</v>
      </c>
      <c r="C2313" s="176" t="s">
        <v>8155</v>
      </c>
      <c r="D2313" s="181" t="s">
        <v>8156</v>
      </c>
      <c r="E2313" s="175" t="s">
        <v>8157</v>
      </c>
      <c r="F2313" s="176" t="s">
        <v>8155</v>
      </c>
      <c r="G2313" s="177"/>
      <c r="H2313" s="177"/>
      <c r="I2313" s="176" t="s">
        <v>8142</v>
      </c>
      <c r="J2313" s="178">
        <v>47.713829067521317</v>
      </c>
      <c r="K2313" s="55">
        <v>9</v>
      </c>
      <c r="L2313" s="176" t="s">
        <v>8138</v>
      </c>
      <c r="M2313" s="176" t="s">
        <v>3186</v>
      </c>
      <c r="N2313" s="180" t="s">
        <v>3168</v>
      </c>
      <c r="O2313" s="56">
        <v>1</v>
      </c>
      <c r="P2313" s="176" t="s">
        <v>8139</v>
      </c>
    </row>
    <row r="2314" spans="1:16" ht="20.100000000000001" customHeight="1" x14ac:dyDescent="0.25">
      <c r="A2314" s="175">
        <v>2310</v>
      </c>
      <c r="B2314" s="176" t="s">
        <v>8105</v>
      </c>
      <c r="C2314" s="176" t="s">
        <v>8155</v>
      </c>
      <c r="D2314" s="181" t="s">
        <v>8156</v>
      </c>
      <c r="E2314" s="175" t="s">
        <v>8157</v>
      </c>
      <c r="F2314" s="176" t="s">
        <v>8155</v>
      </c>
      <c r="G2314" s="177"/>
      <c r="H2314" s="177"/>
      <c r="I2314" s="176" t="s">
        <v>8137</v>
      </c>
      <c r="J2314" s="178">
        <v>13.038853919411295</v>
      </c>
      <c r="K2314" s="55">
        <v>12</v>
      </c>
      <c r="L2314" s="176" t="s">
        <v>8138</v>
      </c>
      <c r="M2314" s="176" t="s">
        <v>3186</v>
      </c>
      <c r="N2314" s="176" t="s">
        <v>3173</v>
      </c>
      <c r="O2314" s="56">
        <v>1</v>
      </c>
      <c r="P2314" s="176" t="s">
        <v>8139</v>
      </c>
    </row>
    <row r="2315" spans="1:16" ht="20.100000000000001" customHeight="1" x14ac:dyDescent="0.25">
      <c r="A2315" s="175">
        <v>2311</v>
      </c>
      <c r="B2315" s="176" t="s">
        <v>8105</v>
      </c>
      <c r="C2315" s="176" t="s">
        <v>8155</v>
      </c>
      <c r="D2315" s="181" t="s">
        <v>8156</v>
      </c>
      <c r="E2315" s="175" t="s">
        <v>8157</v>
      </c>
      <c r="F2315" s="176" t="s">
        <v>8155</v>
      </c>
      <c r="G2315" s="177"/>
      <c r="H2315" s="177"/>
      <c r="I2315" s="176" t="s">
        <v>8142</v>
      </c>
      <c r="J2315" s="178">
        <v>51.147886258653749</v>
      </c>
      <c r="K2315" s="55">
        <v>9</v>
      </c>
      <c r="L2315" s="176" t="s">
        <v>8138</v>
      </c>
      <c r="M2315" s="176" t="s">
        <v>3186</v>
      </c>
      <c r="N2315" s="180" t="s">
        <v>3168</v>
      </c>
      <c r="O2315" s="56">
        <v>1</v>
      </c>
      <c r="P2315" s="176" t="s">
        <v>8139</v>
      </c>
    </row>
    <row r="2316" spans="1:16" ht="20.100000000000001" customHeight="1" x14ac:dyDescent="0.25">
      <c r="A2316" s="175">
        <v>2312</v>
      </c>
      <c r="B2316" s="176" t="s">
        <v>8105</v>
      </c>
      <c r="C2316" s="176" t="s">
        <v>8155</v>
      </c>
      <c r="D2316" s="181" t="s">
        <v>8156</v>
      </c>
      <c r="E2316" s="175" t="s">
        <v>8157</v>
      </c>
      <c r="F2316" s="176" t="s">
        <v>8155</v>
      </c>
      <c r="G2316" s="177"/>
      <c r="H2316" s="177"/>
      <c r="I2316" s="176" t="s">
        <v>8137</v>
      </c>
      <c r="J2316" s="178">
        <v>102.16114505105043</v>
      </c>
      <c r="K2316" s="55">
        <v>12</v>
      </c>
      <c r="L2316" s="176" t="s">
        <v>8138</v>
      </c>
      <c r="M2316" s="176" t="s">
        <v>8107</v>
      </c>
      <c r="N2316" s="176" t="s">
        <v>5846</v>
      </c>
      <c r="O2316" s="56">
        <v>1</v>
      </c>
      <c r="P2316" s="176" t="s">
        <v>8139</v>
      </c>
    </row>
    <row r="2317" spans="1:16" ht="20.100000000000001" customHeight="1" x14ac:dyDescent="0.25">
      <c r="A2317" s="175">
        <v>2313</v>
      </c>
      <c r="B2317" s="176" t="s">
        <v>8105</v>
      </c>
      <c r="C2317" s="176" t="s">
        <v>8155</v>
      </c>
      <c r="D2317" s="181" t="s">
        <v>8156</v>
      </c>
      <c r="E2317" s="175" t="s">
        <v>8157</v>
      </c>
      <c r="F2317" s="176" t="s">
        <v>8155</v>
      </c>
      <c r="G2317" s="177"/>
      <c r="H2317" s="177"/>
      <c r="I2317" s="176" t="s">
        <v>8137</v>
      </c>
      <c r="J2317" s="178">
        <v>280.41218192810783</v>
      </c>
      <c r="K2317" s="55">
        <v>12</v>
      </c>
      <c r="L2317" s="176" t="s">
        <v>8138</v>
      </c>
      <c r="M2317" s="176" t="s">
        <v>8107</v>
      </c>
      <c r="N2317" s="176" t="s">
        <v>5846</v>
      </c>
      <c r="O2317" s="56">
        <v>1</v>
      </c>
      <c r="P2317" s="176" t="s">
        <v>8139</v>
      </c>
    </row>
    <row r="2318" spans="1:16" ht="20.100000000000001" customHeight="1" x14ac:dyDescent="0.25">
      <c r="A2318" s="175">
        <v>2314</v>
      </c>
      <c r="B2318" s="176" t="s">
        <v>8105</v>
      </c>
      <c r="C2318" s="176" t="s">
        <v>8155</v>
      </c>
      <c r="D2318" s="181" t="s">
        <v>8156</v>
      </c>
      <c r="E2318" s="175" t="s">
        <v>8157</v>
      </c>
      <c r="F2318" s="176" t="s">
        <v>8155</v>
      </c>
      <c r="G2318" s="177"/>
      <c r="H2318" s="177"/>
      <c r="I2318" s="176" t="s">
        <v>8137</v>
      </c>
      <c r="J2318" s="178">
        <v>197.76755068724145</v>
      </c>
      <c r="K2318" s="55">
        <v>12</v>
      </c>
      <c r="L2318" s="176" t="s">
        <v>8138</v>
      </c>
      <c r="M2318" s="176" t="s">
        <v>8107</v>
      </c>
      <c r="N2318" s="176" t="s">
        <v>5846</v>
      </c>
      <c r="O2318" s="56">
        <v>1</v>
      </c>
      <c r="P2318" s="176" t="s">
        <v>8139</v>
      </c>
    </row>
    <row r="2319" spans="1:16" ht="20.100000000000001" customHeight="1" x14ac:dyDescent="0.25">
      <c r="A2319" s="175">
        <v>2315</v>
      </c>
      <c r="B2319" s="176" t="s">
        <v>8105</v>
      </c>
      <c r="C2319" s="176" t="s">
        <v>8155</v>
      </c>
      <c r="D2319" s="181" t="s">
        <v>8156</v>
      </c>
      <c r="E2319" s="175" t="s">
        <v>8157</v>
      </c>
      <c r="F2319" s="176" t="s">
        <v>8155</v>
      </c>
      <c r="G2319" s="177"/>
      <c r="H2319" s="177"/>
      <c r="I2319" s="176" t="s">
        <v>8137</v>
      </c>
      <c r="J2319" s="178">
        <v>141.40365718033831</v>
      </c>
      <c r="K2319" s="55">
        <v>12</v>
      </c>
      <c r="L2319" s="176" t="s">
        <v>8138</v>
      </c>
      <c r="M2319" s="176" t="s">
        <v>8107</v>
      </c>
      <c r="N2319" s="176" t="s">
        <v>5846</v>
      </c>
      <c r="O2319" s="56">
        <v>1</v>
      </c>
      <c r="P2319" s="176" t="s">
        <v>8139</v>
      </c>
    </row>
    <row r="2320" spans="1:16" ht="20.100000000000001" customHeight="1" x14ac:dyDescent="0.25">
      <c r="A2320" s="175">
        <v>2316</v>
      </c>
      <c r="B2320" s="176" t="s">
        <v>8105</v>
      </c>
      <c r="C2320" s="176" t="s">
        <v>8155</v>
      </c>
      <c r="D2320" s="181" t="s">
        <v>8156</v>
      </c>
      <c r="E2320" s="175" t="s">
        <v>8157</v>
      </c>
      <c r="F2320" s="176" t="s">
        <v>8155</v>
      </c>
      <c r="G2320" s="177"/>
      <c r="H2320" s="177"/>
      <c r="I2320" s="176" t="s">
        <v>8137</v>
      </c>
      <c r="J2320" s="178">
        <v>126.11650395207529</v>
      </c>
      <c r="K2320" s="55">
        <v>12</v>
      </c>
      <c r="L2320" s="176" t="s">
        <v>8138</v>
      </c>
      <c r="M2320" s="176" t="s">
        <v>8107</v>
      </c>
      <c r="N2320" s="176" t="s">
        <v>5846</v>
      </c>
      <c r="O2320" s="56">
        <v>1</v>
      </c>
      <c r="P2320" s="176" t="s">
        <v>8139</v>
      </c>
    </row>
    <row r="2321" spans="1:16" ht="20.100000000000001" customHeight="1" x14ac:dyDescent="0.25">
      <c r="A2321" s="175">
        <v>2317</v>
      </c>
      <c r="B2321" s="176" t="s">
        <v>8105</v>
      </c>
      <c r="C2321" s="176" t="s">
        <v>8155</v>
      </c>
      <c r="D2321" s="181" t="s">
        <v>8156</v>
      </c>
      <c r="E2321" s="175" t="s">
        <v>8157</v>
      </c>
      <c r="F2321" s="176" t="s">
        <v>8155</v>
      </c>
      <c r="G2321" s="177"/>
      <c r="H2321" s="177"/>
      <c r="I2321" s="176" t="s">
        <v>8137</v>
      </c>
      <c r="J2321" s="178">
        <v>59.034930274404687</v>
      </c>
      <c r="K2321" s="55">
        <v>12</v>
      </c>
      <c r="L2321" s="176" t="s">
        <v>8138</v>
      </c>
      <c r="M2321" s="176" t="s">
        <v>8107</v>
      </c>
      <c r="N2321" s="176" t="s">
        <v>5846</v>
      </c>
      <c r="O2321" s="56">
        <v>1</v>
      </c>
      <c r="P2321" s="176" t="s">
        <v>8139</v>
      </c>
    </row>
    <row r="2322" spans="1:16" ht="20.100000000000001" customHeight="1" x14ac:dyDescent="0.25">
      <c r="A2322" s="175">
        <v>2318</v>
      </c>
      <c r="B2322" s="176" t="s">
        <v>8105</v>
      </c>
      <c r="C2322" s="176" t="s">
        <v>8155</v>
      </c>
      <c r="D2322" s="181" t="s">
        <v>8156</v>
      </c>
      <c r="E2322" s="175" t="s">
        <v>8157</v>
      </c>
      <c r="F2322" s="176" t="s">
        <v>8155</v>
      </c>
      <c r="G2322" s="177"/>
      <c r="H2322" s="177"/>
      <c r="I2322" s="176" t="s">
        <v>8137</v>
      </c>
      <c r="J2322" s="178">
        <v>111.02083548529639</v>
      </c>
      <c r="K2322" s="55">
        <v>12</v>
      </c>
      <c r="L2322" s="176" t="s">
        <v>8138</v>
      </c>
      <c r="M2322" s="176" t="s">
        <v>8107</v>
      </c>
      <c r="N2322" s="176" t="s">
        <v>5846</v>
      </c>
      <c r="O2322" s="56">
        <v>1</v>
      </c>
      <c r="P2322" s="176" t="s">
        <v>8139</v>
      </c>
    </row>
    <row r="2323" spans="1:16" ht="20.100000000000001" customHeight="1" x14ac:dyDescent="0.25">
      <c r="A2323" s="175">
        <v>2319</v>
      </c>
      <c r="B2323" s="176" t="s">
        <v>8105</v>
      </c>
      <c r="C2323" s="176" t="s">
        <v>8155</v>
      </c>
      <c r="D2323" s="181" t="s">
        <v>8156</v>
      </c>
      <c r="E2323" s="175" t="s">
        <v>8157</v>
      </c>
      <c r="F2323" s="176" t="s">
        <v>8155</v>
      </c>
      <c r="G2323" s="177"/>
      <c r="H2323" s="177"/>
      <c r="I2323" s="176" t="s">
        <v>8137</v>
      </c>
      <c r="J2323" s="178">
        <v>91.272118595842258</v>
      </c>
      <c r="K2323" s="55">
        <v>12</v>
      </c>
      <c r="L2323" s="176" t="s">
        <v>8138</v>
      </c>
      <c r="M2323" s="176" t="s">
        <v>8107</v>
      </c>
      <c r="N2323" s="176" t="s">
        <v>5846</v>
      </c>
      <c r="O2323" s="56">
        <v>1</v>
      </c>
      <c r="P2323" s="176" t="s">
        <v>8139</v>
      </c>
    </row>
    <row r="2324" spans="1:16" ht="20.100000000000001" customHeight="1" x14ac:dyDescent="0.25">
      <c r="A2324" s="175">
        <v>2320</v>
      </c>
      <c r="B2324" s="176" t="s">
        <v>8105</v>
      </c>
      <c r="C2324" s="176" t="s">
        <v>8155</v>
      </c>
      <c r="D2324" s="181" t="s">
        <v>8156</v>
      </c>
      <c r="E2324" s="175" t="s">
        <v>8157</v>
      </c>
      <c r="F2324" s="176" t="s">
        <v>8155</v>
      </c>
      <c r="G2324" s="177"/>
      <c r="H2324" s="177"/>
      <c r="I2324" s="176" t="s">
        <v>8137</v>
      </c>
      <c r="J2324" s="178">
        <v>150.06122599358125</v>
      </c>
      <c r="K2324" s="55">
        <v>12</v>
      </c>
      <c r="L2324" s="176" t="s">
        <v>8138</v>
      </c>
      <c r="M2324" s="176" t="s">
        <v>8107</v>
      </c>
      <c r="N2324" s="176" t="s">
        <v>5846</v>
      </c>
      <c r="O2324" s="56">
        <v>1</v>
      </c>
      <c r="P2324" s="176" t="s">
        <v>8139</v>
      </c>
    </row>
    <row r="2325" spans="1:16" ht="20.100000000000001" customHeight="1" x14ac:dyDescent="0.25">
      <c r="A2325" s="175">
        <v>2321</v>
      </c>
      <c r="B2325" s="176" t="s">
        <v>8105</v>
      </c>
      <c r="C2325" s="176" t="s">
        <v>8155</v>
      </c>
      <c r="D2325" s="181" t="s">
        <v>8156</v>
      </c>
      <c r="E2325" s="175" t="s">
        <v>8157</v>
      </c>
      <c r="F2325" s="176" t="s">
        <v>8155</v>
      </c>
      <c r="G2325" s="177"/>
      <c r="H2325" s="177"/>
      <c r="I2325" s="176" t="s">
        <v>8137</v>
      </c>
      <c r="J2325" s="178">
        <v>115.19752157922606</v>
      </c>
      <c r="K2325" s="55">
        <v>12</v>
      </c>
      <c r="L2325" s="176" t="s">
        <v>8138</v>
      </c>
      <c r="M2325" s="176" t="s">
        <v>8107</v>
      </c>
      <c r="N2325" s="176" t="s">
        <v>5846</v>
      </c>
      <c r="O2325" s="56">
        <v>1</v>
      </c>
      <c r="P2325" s="176" t="s">
        <v>8139</v>
      </c>
    </row>
    <row r="2326" spans="1:16" ht="20.100000000000001" customHeight="1" x14ac:dyDescent="0.25">
      <c r="A2326" s="175">
        <v>2322</v>
      </c>
      <c r="B2326" s="176" t="s">
        <v>8105</v>
      </c>
      <c r="C2326" s="176" t="s">
        <v>8155</v>
      </c>
      <c r="D2326" s="181" t="s">
        <v>8156</v>
      </c>
      <c r="E2326" s="175" t="s">
        <v>8157</v>
      </c>
      <c r="F2326" s="176" t="s">
        <v>8155</v>
      </c>
      <c r="G2326" s="177"/>
      <c r="H2326" s="177"/>
      <c r="I2326" s="176" t="s">
        <v>8137</v>
      </c>
      <c r="J2326" s="178">
        <v>109.00315589946479</v>
      </c>
      <c r="K2326" s="55">
        <v>12</v>
      </c>
      <c r="L2326" s="176" t="s">
        <v>8138</v>
      </c>
      <c r="M2326" s="176" t="s">
        <v>8107</v>
      </c>
      <c r="N2326" s="176" t="s">
        <v>5846</v>
      </c>
      <c r="O2326" s="56">
        <v>1</v>
      </c>
      <c r="P2326" s="176" t="s">
        <v>8139</v>
      </c>
    </row>
    <row r="2327" spans="1:16" ht="20.100000000000001" customHeight="1" x14ac:dyDescent="0.25">
      <c r="A2327" s="175">
        <v>2323</v>
      </c>
      <c r="B2327" s="176" t="s">
        <v>8105</v>
      </c>
      <c r="C2327" s="176" t="s">
        <v>8155</v>
      </c>
      <c r="D2327" s="181" t="s">
        <v>8156</v>
      </c>
      <c r="E2327" s="175" t="s">
        <v>8157</v>
      </c>
      <c r="F2327" s="176" t="s">
        <v>8155</v>
      </c>
      <c r="G2327" s="177"/>
      <c r="H2327" s="177"/>
      <c r="I2327" s="176" t="s">
        <v>8137</v>
      </c>
      <c r="J2327" s="178">
        <v>30.732214721395632</v>
      </c>
      <c r="K2327" s="55">
        <v>12</v>
      </c>
      <c r="L2327" s="176" t="s">
        <v>8138</v>
      </c>
      <c r="M2327" s="176" t="s">
        <v>3186</v>
      </c>
      <c r="N2327" s="176" t="s">
        <v>3173</v>
      </c>
      <c r="O2327" s="56">
        <v>1</v>
      </c>
      <c r="P2327" s="176" t="s">
        <v>8139</v>
      </c>
    </row>
    <row r="2328" spans="1:16" ht="20.100000000000001" customHeight="1" x14ac:dyDescent="0.25">
      <c r="A2328" s="175">
        <v>2324</v>
      </c>
      <c r="B2328" s="176" t="s">
        <v>8105</v>
      </c>
      <c r="C2328" s="176" t="s">
        <v>8155</v>
      </c>
      <c r="D2328" s="181" t="s">
        <v>8156</v>
      </c>
      <c r="E2328" s="175" t="s">
        <v>8157</v>
      </c>
      <c r="F2328" s="176" t="s">
        <v>8155</v>
      </c>
      <c r="G2328" s="177"/>
      <c r="H2328" s="177"/>
      <c r="I2328" s="176" t="s">
        <v>8137</v>
      </c>
      <c r="J2328" s="178">
        <v>49.264918887222507</v>
      </c>
      <c r="K2328" s="55">
        <v>12</v>
      </c>
      <c r="L2328" s="176" t="s">
        <v>8138</v>
      </c>
      <c r="M2328" s="176" t="s">
        <v>3186</v>
      </c>
      <c r="N2328" s="176" t="s">
        <v>3173</v>
      </c>
      <c r="O2328" s="56">
        <v>1</v>
      </c>
      <c r="P2328" s="176" t="s">
        <v>8139</v>
      </c>
    </row>
    <row r="2329" spans="1:16" ht="20.100000000000001" customHeight="1" x14ac:dyDescent="0.25">
      <c r="A2329" s="175">
        <v>2325</v>
      </c>
      <c r="B2329" s="176" t="s">
        <v>8105</v>
      </c>
      <c r="C2329" s="176" t="s">
        <v>8155</v>
      </c>
      <c r="D2329" s="181" t="s">
        <v>8156</v>
      </c>
      <c r="E2329" s="175" t="s">
        <v>8157</v>
      </c>
      <c r="F2329" s="176" t="s">
        <v>8155</v>
      </c>
      <c r="G2329" s="177"/>
      <c r="H2329" s="177"/>
      <c r="I2329" s="176" t="s">
        <v>8137</v>
      </c>
      <c r="J2329" s="178">
        <v>122.39461344034379</v>
      </c>
      <c r="K2329" s="55">
        <v>12</v>
      </c>
      <c r="L2329" s="176" t="s">
        <v>8138</v>
      </c>
      <c r="M2329" s="176" t="s">
        <v>8107</v>
      </c>
      <c r="N2329" s="176" t="s">
        <v>5846</v>
      </c>
      <c r="O2329" s="56">
        <v>1</v>
      </c>
      <c r="P2329" s="176" t="s">
        <v>8139</v>
      </c>
    </row>
    <row r="2330" spans="1:16" ht="20.100000000000001" customHeight="1" x14ac:dyDescent="0.25">
      <c r="A2330" s="175">
        <v>2326</v>
      </c>
      <c r="B2330" s="176" t="s">
        <v>8105</v>
      </c>
      <c r="C2330" s="176" t="s">
        <v>8155</v>
      </c>
      <c r="D2330" s="181" t="s">
        <v>8156</v>
      </c>
      <c r="E2330" s="175" t="s">
        <v>8157</v>
      </c>
      <c r="F2330" s="176" t="s">
        <v>8155</v>
      </c>
      <c r="G2330" s="177"/>
      <c r="H2330" s="177"/>
      <c r="I2330" s="176" t="s">
        <v>8137</v>
      </c>
      <c r="J2330" s="178">
        <v>122.39458188359426</v>
      </c>
      <c r="K2330" s="55">
        <v>12</v>
      </c>
      <c r="L2330" s="176" t="s">
        <v>8138</v>
      </c>
      <c r="M2330" s="176" t="s">
        <v>8107</v>
      </c>
      <c r="N2330" s="176" t="s">
        <v>5846</v>
      </c>
      <c r="O2330" s="56">
        <v>1</v>
      </c>
      <c r="P2330" s="176" t="s">
        <v>8139</v>
      </c>
    </row>
    <row r="2331" spans="1:16" ht="20.100000000000001" customHeight="1" x14ac:dyDescent="0.25">
      <c r="A2331" s="175">
        <v>2327</v>
      </c>
      <c r="B2331" s="176" t="s">
        <v>8105</v>
      </c>
      <c r="C2331" s="176" t="s">
        <v>8155</v>
      </c>
      <c r="D2331" s="181" t="s">
        <v>8156</v>
      </c>
      <c r="E2331" s="175" t="s">
        <v>8157</v>
      </c>
      <c r="F2331" s="176" t="s">
        <v>8155</v>
      </c>
      <c r="G2331" s="177"/>
      <c r="H2331" s="177"/>
      <c r="I2331" s="176" t="s">
        <v>8137</v>
      </c>
      <c r="J2331" s="178">
        <v>120.01759908472175</v>
      </c>
      <c r="K2331" s="55">
        <v>12</v>
      </c>
      <c r="L2331" s="176" t="s">
        <v>8138</v>
      </c>
      <c r="M2331" s="176" t="s">
        <v>8107</v>
      </c>
      <c r="N2331" s="176" t="s">
        <v>5846</v>
      </c>
      <c r="O2331" s="56">
        <v>1</v>
      </c>
      <c r="P2331" s="176" t="s">
        <v>8139</v>
      </c>
    </row>
    <row r="2332" spans="1:16" ht="20.100000000000001" customHeight="1" x14ac:dyDescent="0.25">
      <c r="A2332" s="175">
        <v>2328</v>
      </c>
      <c r="B2332" s="176" t="s">
        <v>8105</v>
      </c>
      <c r="C2332" s="176" t="s">
        <v>8155</v>
      </c>
      <c r="D2332" s="181" t="s">
        <v>8156</v>
      </c>
      <c r="E2332" s="175" t="s">
        <v>8157</v>
      </c>
      <c r="F2332" s="176" t="s">
        <v>8155</v>
      </c>
      <c r="G2332" s="177"/>
      <c r="H2332" s="177"/>
      <c r="I2332" s="176" t="s">
        <v>8137</v>
      </c>
      <c r="J2332" s="178">
        <v>190.07550180359297</v>
      </c>
      <c r="K2332" s="55">
        <v>12</v>
      </c>
      <c r="L2332" s="176" t="s">
        <v>8138</v>
      </c>
      <c r="M2332" s="176" t="s">
        <v>8107</v>
      </c>
      <c r="N2332" s="176" t="s">
        <v>5846</v>
      </c>
      <c r="O2332" s="56">
        <v>1</v>
      </c>
      <c r="P2332" s="176" t="s">
        <v>8139</v>
      </c>
    </row>
    <row r="2333" spans="1:16" ht="20.100000000000001" customHeight="1" x14ac:dyDescent="0.25">
      <c r="A2333" s="175">
        <v>2329</v>
      </c>
      <c r="B2333" s="176" t="s">
        <v>8105</v>
      </c>
      <c r="C2333" s="176" t="s">
        <v>8155</v>
      </c>
      <c r="D2333" s="181" t="s">
        <v>8156</v>
      </c>
      <c r="E2333" s="175" t="s">
        <v>8157</v>
      </c>
      <c r="F2333" s="176" t="s">
        <v>8155</v>
      </c>
      <c r="G2333" s="177"/>
      <c r="H2333" s="177"/>
      <c r="I2333" s="176" t="s">
        <v>8137</v>
      </c>
      <c r="J2333" s="178">
        <v>74.01544628458339</v>
      </c>
      <c r="K2333" s="55">
        <v>12</v>
      </c>
      <c r="L2333" s="176" t="s">
        <v>8138</v>
      </c>
      <c r="M2333" s="176" t="s">
        <v>8107</v>
      </c>
      <c r="N2333" s="176" t="s">
        <v>5846</v>
      </c>
      <c r="O2333" s="56">
        <v>1</v>
      </c>
      <c r="P2333" s="176" t="s">
        <v>8139</v>
      </c>
    </row>
    <row r="2334" spans="1:16" ht="20.100000000000001" customHeight="1" x14ac:dyDescent="0.25">
      <c r="A2334" s="175">
        <v>2330</v>
      </c>
      <c r="B2334" s="176" t="s">
        <v>8105</v>
      </c>
      <c r="C2334" s="176" t="s">
        <v>8155</v>
      </c>
      <c r="D2334" s="181" t="s">
        <v>8156</v>
      </c>
      <c r="E2334" s="175" t="s">
        <v>8157</v>
      </c>
      <c r="F2334" s="176" t="s">
        <v>8155</v>
      </c>
      <c r="G2334" s="177"/>
      <c r="H2334" s="177"/>
      <c r="I2334" s="176" t="s">
        <v>8137</v>
      </c>
      <c r="J2334" s="178">
        <v>98.395068986793547</v>
      </c>
      <c r="K2334" s="55">
        <v>12</v>
      </c>
      <c r="L2334" s="176" t="s">
        <v>8138</v>
      </c>
      <c r="M2334" s="176" t="s">
        <v>8107</v>
      </c>
      <c r="N2334" s="176" t="s">
        <v>5846</v>
      </c>
      <c r="O2334" s="56">
        <v>1</v>
      </c>
      <c r="P2334" s="176" t="s">
        <v>8139</v>
      </c>
    </row>
    <row r="2335" spans="1:16" ht="20.100000000000001" customHeight="1" x14ac:dyDescent="0.25">
      <c r="A2335" s="175">
        <v>2331</v>
      </c>
      <c r="B2335" s="176" t="s">
        <v>8105</v>
      </c>
      <c r="C2335" s="176" t="s">
        <v>8155</v>
      </c>
      <c r="D2335" s="181" t="s">
        <v>8156</v>
      </c>
      <c r="E2335" s="175" t="s">
        <v>8157</v>
      </c>
      <c r="F2335" s="176" t="s">
        <v>8155</v>
      </c>
      <c r="G2335" s="177"/>
      <c r="H2335" s="177"/>
      <c r="I2335" s="176" t="s">
        <v>8137</v>
      </c>
      <c r="J2335" s="178">
        <v>156.70676567737092</v>
      </c>
      <c r="K2335" s="55">
        <v>12</v>
      </c>
      <c r="L2335" s="176" t="s">
        <v>8138</v>
      </c>
      <c r="M2335" s="176" t="s">
        <v>8107</v>
      </c>
      <c r="N2335" s="176" t="s">
        <v>5846</v>
      </c>
      <c r="O2335" s="56">
        <v>1</v>
      </c>
      <c r="P2335" s="176" t="s">
        <v>8139</v>
      </c>
    </row>
    <row r="2336" spans="1:16" ht="20.100000000000001" customHeight="1" x14ac:dyDescent="0.25">
      <c r="A2336" s="175">
        <v>2332</v>
      </c>
      <c r="B2336" s="176" t="s">
        <v>8105</v>
      </c>
      <c r="C2336" s="176" t="s">
        <v>8155</v>
      </c>
      <c r="D2336" s="181" t="s">
        <v>8156</v>
      </c>
      <c r="E2336" s="175" t="s">
        <v>8157</v>
      </c>
      <c r="F2336" s="176" t="s">
        <v>8155</v>
      </c>
      <c r="G2336" s="177"/>
      <c r="H2336" s="177"/>
      <c r="I2336" s="176" t="s">
        <v>8137</v>
      </c>
      <c r="J2336" s="178">
        <v>146.0074361798676</v>
      </c>
      <c r="K2336" s="55">
        <v>12</v>
      </c>
      <c r="L2336" s="176" t="s">
        <v>8138</v>
      </c>
      <c r="M2336" s="176" t="s">
        <v>8107</v>
      </c>
      <c r="N2336" s="176" t="s">
        <v>5846</v>
      </c>
      <c r="O2336" s="56">
        <v>1</v>
      </c>
      <c r="P2336" s="176" t="s">
        <v>8139</v>
      </c>
    </row>
    <row r="2337" spans="1:16" ht="20.100000000000001" customHeight="1" x14ac:dyDescent="0.25">
      <c r="A2337" s="175">
        <v>2333</v>
      </c>
      <c r="B2337" s="176" t="s">
        <v>8105</v>
      </c>
      <c r="C2337" s="176" t="s">
        <v>8155</v>
      </c>
      <c r="D2337" s="181" t="s">
        <v>8156</v>
      </c>
      <c r="E2337" s="175" t="s">
        <v>8157</v>
      </c>
      <c r="F2337" s="176" t="s">
        <v>8155</v>
      </c>
      <c r="G2337" s="177"/>
      <c r="H2337" s="177"/>
      <c r="I2337" s="176" t="s">
        <v>8137</v>
      </c>
      <c r="J2337" s="178">
        <v>193.52115461888562</v>
      </c>
      <c r="K2337" s="55">
        <v>12</v>
      </c>
      <c r="L2337" s="176" t="s">
        <v>8138</v>
      </c>
      <c r="M2337" s="176" t="s">
        <v>8107</v>
      </c>
      <c r="N2337" s="176" t="s">
        <v>5846</v>
      </c>
      <c r="O2337" s="56">
        <v>1</v>
      </c>
      <c r="P2337" s="176" t="s">
        <v>8139</v>
      </c>
    </row>
    <row r="2338" spans="1:16" ht="20.100000000000001" customHeight="1" x14ac:dyDescent="0.25">
      <c r="A2338" s="175">
        <v>2334</v>
      </c>
      <c r="B2338" s="176" t="s">
        <v>8105</v>
      </c>
      <c r="C2338" s="176" t="s">
        <v>8155</v>
      </c>
      <c r="D2338" s="181" t="s">
        <v>8156</v>
      </c>
      <c r="E2338" s="175" t="s">
        <v>8157</v>
      </c>
      <c r="F2338" s="176" t="s">
        <v>8155</v>
      </c>
      <c r="G2338" s="177"/>
      <c r="H2338" s="177"/>
      <c r="I2338" s="176" t="s">
        <v>8137</v>
      </c>
      <c r="J2338" s="178">
        <v>89.125491621799938</v>
      </c>
      <c r="K2338" s="55">
        <v>12</v>
      </c>
      <c r="L2338" s="176" t="s">
        <v>8138</v>
      </c>
      <c r="M2338" s="176" t="s">
        <v>3186</v>
      </c>
      <c r="N2338" s="176" t="s">
        <v>3173</v>
      </c>
      <c r="O2338" s="56">
        <v>1</v>
      </c>
      <c r="P2338" s="176" t="s">
        <v>8139</v>
      </c>
    </row>
    <row r="2339" spans="1:16" ht="20.100000000000001" customHeight="1" x14ac:dyDescent="0.25">
      <c r="A2339" s="175">
        <v>2335</v>
      </c>
      <c r="B2339" s="176" t="s">
        <v>8105</v>
      </c>
      <c r="C2339" s="176" t="s">
        <v>8155</v>
      </c>
      <c r="D2339" s="181" t="s">
        <v>8156</v>
      </c>
      <c r="E2339" s="175" t="s">
        <v>8157</v>
      </c>
      <c r="F2339" s="176" t="s">
        <v>8155</v>
      </c>
      <c r="G2339" s="177"/>
      <c r="H2339" s="177"/>
      <c r="I2339" s="176" t="s">
        <v>8137</v>
      </c>
      <c r="J2339" s="178">
        <v>323.86611645786832</v>
      </c>
      <c r="K2339" s="55">
        <v>12</v>
      </c>
      <c r="L2339" s="176" t="s">
        <v>8138</v>
      </c>
      <c r="M2339" s="176" t="s">
        <v>8107</v>
      </c>
      <c r="N2339" s="176" t="s">
        <v>5846</v>
      </c>
      <c r="O2339" s="56">
        <v>1</v>
      </c>
      <c r="P2339" s="176" t="s">
        <v>8139</v>
      </c>
    </row>
    <row r="2340" spans="1:16" ht="20.100000000000001" customHeight="1" x14ac:dyDescent="0.25">
      <c r="A2340" s="175">
        <v>2336</v>
      </c>
      <c r="B2340" s="176" t="s">
        <v>8105</v>
      </c>
      <c r="C2340" s="176" t="s">
        <v>8155</v>
      </c>
      <c r="D2340" s="181" t="s">
        <v>8156</v>
      </c>
      <c r="E2340" s="175" t="s">
        <v>8157</v>
      </c>
      <c r="F2340" s="176" t="s">
        <v>8155</v>
      </c>
      <c r="G2340" s="177"/>
      <c r="H2340" s="177"/>
      <c r="I2340" s="176" t="s">
        <v>8137</v>
      </c>
      <c r="J2340" s="178">
        <v>271.65317638185644</v>
      </c>
      <c r="K2340" s="55">
        <v>12</v>
      </c>
      <c r="L2340" s="176" t="s">
        <v>8138</v>
      </c>
      <c r="M2340" s="176" t="s">
        <v>8107</v>
      </c>
      <c r="N2340" s="176" t="s">
        <v>5846</v>
      </c>
      <c r="O2340" s="56">
        <v>1</v>
      </c>
      <c r="P2340" s="176" t="s">
        <v>8139</v>
      </c>
    </row>
    <row r="2341" spans="1:16" ht="20.100000000000001" customHeight="1" x14ac:dyDescent="0.25">
      <c r="A2341" s="175">
        <v>2337</v>
      </c>
      <c r="B2341" s="176" t="s">
        <v>8105</v>
      </c>
      <c r="C2341" s="176" t="s">
        <v>8155</v>
      </c>
      <c r="D2341" s="181" t="s">
        <v>8156</v>
      </c>
      <c r="E2341" s="175" t="s">
        <v>8157</v>
      </c>
      <c r="F2341" s="176" t="s">
        <v>8155</v>
      </c>
      <c r="G2341" s="177"/>
      <c r="H2341" s="177"/>
      <c r="I2341" s="176" t="s">
        <v>8137</v>
      </c>
      <c r="J2341" s="178">
        <v>230.72140584431907</v>
      </c>
      <c r="K2341" s="55">
        <v>12</v>
      </c>
      <c r="L2341" s="176" t="s">
        <v>8138</v>
      </c>
      <c r="M2341" s="176" t="s">
        <v>8107</v>
      </c>
      <c r="N2341" s="176" t="s">
        <v>5846</v>
      </c>
      <c r="O2341" s="56">
        <v>1</v>
      </c>
      <c r="P2341" s="176" t="s">
        <v>8139</v>
      </c>
    </row>
    <row r="2342" spans="1:16" ht="20.100000000000001" customHeight="1" x14ac:dyDescent="0.25">
      <c r="A2342" s="175">
        <v>2338</v>
      </c>
      <c r="B2342" s="176" t="s">
        <v>8105</v>
      </c>
      <c r="C2342" s="176" t="s">
        <v>8155</v>
      </c>
      <c r="D2342" s="181" t="s">
        <v>8156</v>
      </c>
      <c r="E2342" s="175" t="s">
        <v>8157</v>
      </c>
      <c r="F2342" s="176" t="s">
        <v>8155</v>
      </c>
      <c r="G2342" s="177"/>
      <c r="H2342" s="177"/>
      <c r="I2342" s="176" t="s">
        <v>8137</v>
      </c>
      <c r="J2342" s="178">
        <v>119.70040033727275</v>
      </c>
      <c r="K2342" s="55">
        <v>12</v>
      </c>
      <c r="L2342" s="176" t="s">
        <v>8138</v>
      </c>
      <c r="M2342" s="176" t="s">
        <v>8107</v>
      </c>
      <c r="N2342" s="176" t="s">
        <v>5846</v>
      </c>
      <c r="O2342" s="56">
        <v>1</v>
      </c>
      <c r="P2342" s="176" t="s">
        <v>8139</v>
      </c>
    </row>
    <row r="2343" spans="1:16" ht="20.100000000000001" customHeight="1" x14ac:dyDescent="0.25">
      <c r="A2343" s="175">
        <v>2339</v>
      </c>
      <c r="B2343" s="176" t="s">
        <v>8105</v>
      </c>
      <c r="C2343" s="176" t="s">
        <v>8155</v>
      </c>
      <c r="D2343" s="181" t="s">
        <v>8156</v>
      </c>
      <c r="E2343" s="175" t="s">
        <v>8157</v>
      </c>
      <c r="F2343" s="176" t="s">
        <v>8155</v>
      </c>
      <c r="G2343" s="177"/>
      <c r="H2343" s="177"/>
      <c r="I2343" s="176" t="s">
        <v>8137</v>
      </c>
      <c r="J2343" s="178">
        <v>144.30931604354134</v>
      </c>
      <c r="K2343" s="55">
        <v>12</v>
      </c>
      <c r="L2343" s="176" t="s">
        <v>8138</v>
      </c>
      <c r="M2343" s="176" t="s">
        <v>8107</v>
      </c>
      <c r="N2343" s="176" t="s">
        <v>5846</v>
      </c>
      <c r="O2343" s="56">
        <v>1</v>
      </c>
      <c r="P2343" s="176" t="s">
        <v>8139</v>
      </c>
    </row>
    <row r="2344" spans="1:16" ht="20.100000000000001" customHeight="1" x14ac:dyDescent="0.25">
      <c r="A2344" s="175">
        <v>2340</v>
      </c>
      <c r="B2344" s="176" t="s">
        <v>8105</v>
      </c>
      <c r="C2344" s="176" t="s">
        <v>8155</v>
      </c>
      <c r="D2344" s="181" t="s">
        <v>8156</v>
      </c>
      <c r="E2344" s="175" t="s">
        <v>8157</v>
      </c>
      <c r="F2344" s="176" t="s">
        <v>8155</v>
      </c>
      <c r="G2344" s="177"/>
      <c r="H2344" s="177"/>
      <c r="I2344" s="176" t="s">
        <v>8137</v>
      </c>
      <c r="J2344" s="178">
        <v>169.05375606802323</v>
      </c>
      <c r="K2344" s="55">
        <v>12</v>
      </c>
      <c r="L2344" s="176" t="s">
        <v>8138</v>
      </c>
      <c r="M2344" s="176" t="s">
        <v>8107</v>
      </c>
      <c r="N2344" s="176" t="s">
        <v>5846</v>
      </c>
      <c r="O2344" s="56">
        <v>1</v>
      </c>
      <c r="P2344" s="176" t="s">
        <v>8139</v>
      </c>
    </row>
    <row r="2345" spans="1:16" ht="20.100000000000001" customHeight="1" x14ac:dyDescent="0.25">
      <c r="A2345" s="175">
        <v>2341</v>
      </c>
      <c r="B2345" s="176" t="s">
        <v>8105</v>
      </c>
      <c r="C2345" s="176" t="s">
        <v>8155</v>
      </c>
      <c r="D2345" s="181" t="s">
        <v>8156</v>
      </c>
      <c r="E2345" s="175" t="s">
        <v>8157</v>
      </c>
      <c r="F2345" s="176" t="s">
        <v>8155</v>
      </c>
      <c r="G2345" s="177"/>
      <c r="H2345" s="177"/>
      <c r="I2345" s="176" t="s">
        <v>8137</v>
      </c>
      <c r="J2345" s="178">
        <v>166.3224273931649</v>
      </c>
      <c r="K2345" s="55">
        <v>12</v>
      </c>
      <c r="L2345" s="176" t="s">
        <v>8138</v>
      </c>
      <c r="M2345" s="176" t="s">
        <v>8107</v>
      </c>
      <c r="N2345" s="176" t="s">
        <v>5846</v>
      </c>
      <c r="O2345" s="56">
        <v>1</v>
      </c>
      <c r="P2345" s="176" t="s">
        <v>8139</v>
      </c>
    </row>
    <row r="2346" spans="1:16" ht="20.100000000000001" customHeight="1" x14ac:dyDescent="0.25">
      <c r="A2346" s="175">
        <v>2342</v>
      </c>
      <c r="B2346" s="176" t="s">
        <v>8105</v>
      </c>
      <c r="C2346" s="176" t="s">
        <v>8155</v>
      </c>
      <c r="D2346" s="181" t="s">
        <v>8156</v>
      </c>
      <c r="E2346" s="175" t="s">
        <v>8157</v>
      </c>
      <c r="F2346" s="176" t="s">
        <v>8155</v>
      </c>
      <c r="G2346" s="177"/>
      <c r="H2346" s="177"/>
      <c r="I2346" s="176" t="s">
        <v>8137</v>
      </c>
      <c r="J2346" s="178">
        <v>171.79691875881116</v>
      </c>
      <c r="K2346" s="55">
        <v>12</v>
      </c>
      <c r="L2346" s="176" t="s">
        <v>8138</v>
      </c>
      <c r="M2346" s="176" t="s">
        <v>8107</v>
      </c>
      <c r="N2346" s="176" t="s">
        <v>5846</v>
      </c>
      <c r="O2346" s="56">
        <v>1</v>
      </c>
      <c r="P2346" s="176" t="s">
        <v>8139</v>
      </c>
    </row>
    <row r="2347" spans="1:16" ht="20.100000000000001" customHeight="1" x14ac:dyDescent="0.25">
      <c r="A2347" s="175">
        <v>2343</v>
      </c>
      <c r="B2347" s="176" t="s">
        <v>8105</v>
      </c>
      <c r="C2347" s="176" t="s">
        <v>8155</v>
      </c>
      <c r="D2347" s="181" t="s">
        <v>8156</v>
      </c>
      <c r="E2347" s="175" t="s">
        <v>8157</v>
      </c>
      <c r="F2347" s="176" t="s">
        <v>8155</v>
      </c>
      <c r="G2347" s="177"/>
      <c r="H2347" s="177"/>
      <c r="I2347" s="176" t="s">
        <v>8137</v>
      </c>
      <c r="J2347" s="178">
        <v>144.30930487080249</v>
      </c>
      <c r="K2347" s="55">
        <v>12</v>
      </c>
      <c r="L2347" s="176" t="s">
        <v>8138</v>
      </c>
      <c r="M2347" s="176" t="s">
        <v>8107</v>
      </c>
      <c r="N2347" s="176" t="s">
        <v>5846</v>
      </c>
      <c r="O2347" s="56">
        <v>1</v>
      </c>
      <c r="P2347" s="176" t="s">
        <v>8139</v>
      </c>
    </row>
    <row r="2348" spans="1:16" ht="20.100000000000001" customHeight="1" x14ac:dyDescent="0.25">
      <c r="A2348" s="175">
        <v>2344</v>
      </c>
      <c r="B2348" s="176" t="s">
        <v>8105</v>
      </c>
      <c r="C2348" s="176" t="s">
        <v>8155</v>
      </c>
      <c r="D2348" s="181" t="s">
        <v>8156</v>
      </c>
      <c r="E2348" s="175" t="s">
        <v>8157</v>
      </c>
      <c r="F2348" s="176" t="s">
        <v>8155</v>
      </c>
      <c r="G2348" s="177"/>
      <c r="H2348" s="177"/>
      <c r="I2348" s="176" t="s">
        <v>8137</v>
      </c>
      <c r="J2348" s="178">
        <v>82.462516564111112</v>
      </c>
      <c r="K2348" s="55">
        <v>12</v>
      </c>
      <c r="L2348" s="176" t="s">
        <v>8138</v>
      </c>
      <c r="M2348" s="176" t="s">
        <v>8107</v>
      </c>
      <c r="N2348" s="176" t="s">
        <v>5846</v>
      </c>
      <c r="O2348" s="56">
        <v>1</v>
      </c>
      <c r="P2348" s="176" t="s">
        <v>8139</v>
      </c>
    </row>
    <row r="2349" spans="1:16" ht="20.100000000000001" customHeight="1" x14ac:dyDescent="0.25">
      <c r="A2349" s="175">
        <v>2345</v>
      </c>
      <c r="B2349" s="176" t="s">
        <v>8105</v>
      </c>
      <c r="C2349" s="176" t="s">
        <v>8155</v>
      </c>
      <c r="D2349" s="181" t="s">
        <v>8156</v>
      </c>
      <c r="E2349" s="175" t="s">
        <v>8157</v>
      </c>
      <c r="F2349" s="176" t="s">
        <v>8155</v>
      </c>
      <c r="G2349" s="177"/>
      <c r="H2349" s="177"/>
      <c r="I2349" s="176" t="s">
        <v>8137</v>
      </c>
      <c r="J2349" s="178">
        <v>174.71720579333879</v>
      </c>
      <c r="K2349" s="55">
        <v>12</v>
      </c>
      <c r="L2349" s="176" t="s">
        <v>8138</v>
      </c>
      <c r="M2349" s="176" t="s">
        <v>8107</v>
      </c>
      <c r="N2349" s="176" t="s">
        <v>5846</v>
      </c>
      <c r="O2349" s="56">
        <v>1</v>
      </c>
      <c r="P2349" s="176" t="s">
        <v>8139</v>
      </c>
    </row>
    <row r="2350" spans="1:16" ht="20.100000000000001" customHeight="1" x14ac:dyDescent="0.25">
      <c r="A2350" s="175">
        <v>2346</v>
      </c>
      <c r="B2350" s="176" t="s">
        <v>8105</v>
      </c>
      <c r="C2350" s="176" t="s">
        <v>8155</v>
      </c>
      <c r="D2350" s="181" t="s">
        <v>8156</v>
      </c>
      <c r="E2350" s="175" t="s">
        <v>8157</v>
      </c>
      <c r="F2350" s="176" t="s">
        <v>8155</v>
      </c>
      <c r="G2350" s="177"/>
      <c r="H2350" s="177"/>
      <c r="I2350" s="176" t="s">
        <v>8137</v>
      </c>
      <c r="J2350" s="178">
        <v>163.69315057996229</v>
      </c>
      <c r="K2350" s="55">
        <v>12</v>
      </c>
      <c r="L2350" s="176" t="s">
        <v>8138</v>
      </c>
      <c r="M2350" s="176" t="s">
        <v>8107</v>
      </c>
      <c r="N2350" s="176" t="s">
        <v>5846</v>
      </c>
      <c r="O2350" s="56">
        <v>1</v>
      </c>
      <c r="P2350" s="176" t="s">
        <v>8139</v>
      </c>
    </row>
    <row r="2351" spans="1:16" ht="20.100000000000001" customHeight="1" x14ac:dyDescent="0.25">
      <c r="A2351" s="175">
        <v>2347</v>
      </c>
      <c r="B2351" s="176" t="s">
        <v>8105</v>
      </c>
      <c r="C2351" s="176" t="s">
        <v>8155</v>
      </c>
      <c r="D2351" s="181" t="s">
        <v>8156</v>
      </c>
      <c r="E2351" s="175" t="s">
        <v>8157</v>
      </c>
      <c r="F2351" s="176" t="s">
        <v>8155</v>
      </c>
      <c r="G2351" s="177"/>
      <c r="H2351" s="177"/>
      <c r="I2351" s="176" t="s">
        <v>8137</v>
      </c>
      <c r="J2351" s="178">
        <v>151.21543364720478</v>
      </c>
      <c r="K2351" s="55">
        <v>12</v>
      </c>
      <c r="L2351" s="176" t="s">
        <v>8138</v>
      </c>
      <c r="M2351" s="176" t="s">
        <v>8107</v>
      </c>
      <c r="N2351" s="176" t="s">
        <v>5846</v>
      </c>
      <c r="O2351" s="56">
        <v>1</v>
      </c>
      <c r="P2351" s="176" t="s">
        <v>8139</v>
      </c>
    </row>
    <row r="2352" spans="1:16" ht="20.100000000000001" customHeight="1" x14ac:dyDescent="0.25">
      <c r="A2352" s="175">
        <v>2348</v>
      </c>
      <c r="B2352" s="176" t="s">
        <v>8105</v>
      </c>
      <c r="C2352" s="176" t="s">
        <v>8155</v>
      </c>
      <c r="D2352" s="181" t="s">
        <v>8156</v>
      </c>
      <c r="E2352" s="175" t="s">
        <v>8157</v>
      </c>
      <c r="F2352" s="176" t="s">
        <v>8155</v>
      </c>
      <c r="G2352" s="177"/>
      <c r="H2352" s="177"/>
      <c r="I2352" s="176" t="s">
        <v>8137</v>
      </c>
      <c r="J2352" s="178">
        <v>110.8072867561162</v>
      </c>
      <c r="K2352" s="55">
        <v>12</v>
      </c>
      <c r="L2352" s="176" t="s">
        <v>8138</v>
      </c>
      <c r="M2352" s="176" t="s">
        <v>8107</v>
      </c>
      <c r="N2352" s="176" t="s">
        <v>5846</v>
      </c>
      <c r="O2352" s="56">
        <v>1</v>
      </c>
      <c r="P2352" s="176" t="s">
        <v>8139</v>
      </c>
    </row>
    <row r="2353" spans="1:16" ht="20.100000000000001" customHeight="1" x14ac:dyDescent="0.25">
      <c r="A2353" s="175">
        <v>2349</v>
      </c>
      <c r="B2353" s="176" t="s">
        <v>8105</v>
      </c>
      <c r="C2353" s="176" t="s">
        <v>8155</v>
      </c>
      <c r="D2353" s="181" t="s">
        <v>8156</v>
      </c>
      <c r="E2353" s="175" t="s">
        <v>8157</v>
      </c>
      <c r="F2353" s="176" t="s">
        <v>8155</v>
      </c>
      <c r="G2353" s="177"/>
      <c r="H2353" s="177"/>
      <c r="I2353" s="176" t="s">
        <v>8137</v>
      </c>
      <c r="J2353" s="178">
        <v>233.64760527795809</v>
      </c>
      <c r="K2353" s="55">
        <v>12</v>
      </c>
      <c r="L2353" s="176" t="s">
        <v>8138</v>
      </c>
      <c r="M2353" s="176" t="s">
        <v>8107</v>
      </c>
      <c r="N2353" s="176" t="s">
        <v>5846</v>
      </c>
      <c r="O2353" s="56">
        <v>1</v>
      </c>
      <c r="P2353" s="176" t="s">
        <v>8139</v>
      </c>
    </row>
    <row r="2354" spans="1:16" ht="20.100000000000001" customHeight="1" x14ac:dyDescent="0.25">
      <c r="A2354" s="175">
        <v>2350</v>
      </c>
      <c r="B2354" s="176" t="s">
        <v>8105</v>
      </c>
      <c r="C2354" s="176" t="s">
        <v>8155</v>
      </c>
      <c r="D2354" s="181" t="s">
        <v>8156</v>
      </c>
      <c r="E2354" s="175" t="s">
        <v>8157</v>
      </c>
      <c r="F2354" s="176" t="s">
        <v>8155</v>
      </c>
      <c r="G2354" s="177"/>
      <c r="H2354" s="177"/>
      <c r="I2354" s="176" t="s">
        <v>8137</v>
      </c>
      <c r="J2354" s="178">
        <v>91.218630877562447</v>
      </c>
      <c r="K2354" s="55">
        <v>12</v>
      </c>
      <c r="L2354" s="176" t="s">
        <v>8138</v>
      </c>
      <c r="M2354" s="176" t="s">
        <v>8107</v>
      </c>
      <c r="N2354" s="176" t="s">
        <v>5846</v>
      </c>
      <c r="O2354" s="56">
        <v>1</v>
      </c>
      <c r="P2354" s="176" t="s">
        <v>8139</v>
      </c>
    </row>
    <row r="2355" spans="1:16" ht="20.100000000000001" customHeight="1" x14ac:dyDescent="0.25">
      <c r="A2355" s="175">
        <v>2351</v>
      </c>
      <c r="B2355" s="176" t="s">
        <v>8105</v>
      </c>
      <c r="C2355" s="176" t="s">
        <v>8155</v>
      </c>
      <c r="D2355" s="181" t="s">
        <v>8156</v>
      </c>
      <c r="E2355" s="175" t="s">
        <v>8157</v>
      </c>
      <c r="F2355" s="176" t="s">
        <v>8155</v>
      </c>
      <c r="G2355" s="177"/>
      <c r="H2355" s="177"/>
      <c r="I2355" s="176" t="s">
        <v>8137</v>
      </c>
      <c r="J2355" s="178">
        <v>80.140202121368404</v>
      </c>
      <c r="K2355" s="55">
        <v>12</v>
      </c>
      <c r="L2355" s="176" t="s">
        <v>8138</v>
      </c>
      <c r="M2355" s="176" t="s">
        <v>8107</v>
      </c>
      <c r="N2355" s="176" t="s">
        <v>5846</v>
      </c>
      <c r="O2355" s="56">
        <v>1</v>
      </c>
      <c r="P2355" s="176" t="s">
        <v>8139</v>
      </c>
    </row>
    <row r="2356" spans="1:16" ht="20.100000000000001" customHeight="1" x14ac:dyDescent="0.25">
      <c r="A2356" s="175">
        <v>2352</v>
      </c>
      <c r="B2356" s="176" t="s">
        <v>8105</v>
      </c>
      <c r="C2356" s="176" t="s">
        <v>8155</v>
      </c>
      <c r="D2356" s="181" t="s">
        <v>8156</v>
      </c>
      <c r="E2356" s="175" t="s">
        <v>8157</v>
      </c>
      <c r="F2356" s="176" t="s">
        <v>8155</v>
      </c>
      <c r="G2356" s="177"/>
      <c r="H2356" s="177"/>
      <c r="I2356" s="176" t="s">
        <v>8137</v>
      </c>
      <c r="J2356" s="178">
        <v>179.01482057129428</v>
      </c>
      <c r="K2356" s="55">
        <v>12</v>
      </c>
      <c r="L2356" s="176" t="s">
        <v>8138</v>
      </c>
      <c r="M2356" s="176" t="s">
        <v>8107</v>
      </c>
      <c r="N2356" s="176" t="s">
        <v>5846</v>
      </c>
      <c r="O2356" s="56">
        <v>1</v>
      </c>
      <c r="P2356" s="176" t="s">
        <v>8139</v>
      </c>
    </row>
    <row r="2357" spans="1:16" ht="20.100000000000001" customHeight="1" x14ac:dyDescent="0.25">
      <c r="A2357" s="175">
        <v>2353</v>
      </c>
      <c r="B2357" s="176" t="s">
        <v>8105</v>
      </c>
      <c r="C2357" s="176" t="s">
        <v>8155</v>
      </c>
      <c r="D2357" s="181" t="s">
        <v>8156</v>
      </c>
      <c r="E2357" s="175" t="s">
        <v>8157</v>
      </c>
      <c r="F2357" s="176" t="s">
        <v>8155</v>
      </c>
      <c r="G2357" s="177"/>
      <c r="H2357" s="177"/>
      <c r="I2357" s="176" t="s">
        <v>8137</v>
      </c>
      <c r="J2357" s="178">
        <v>185.54140552347135</v>
      </c>
      <c r="K2357" s="55">
        <v>12</v>
      </c>
      <c r="L2357" s="176" t="s">
        <v>8138</v>
      </c>
      <c r="M2357" s="176" t="s">
        <v>8107</v>
      </c>
      <c r="N2357" s="176" t="s">
        <v>5846</v>
      </c>
      <c r="O2357" s="56">
        <v>1</v>
      </c>
      <c r="P2357" s="176" t="s">
        <v>8139</v>
      </c>
    </row>
    <row r="2358" spans="1:16" ht="20.100000000000001" customHeight="1" x14ac:dyDescent="0.25">
      <c r="A2358" s="175">
        <v>2354</v>
      </c>
      <c r="B2358" s="176" t="s">
        <v>8105</v>
      </c>
      <c r="C2358" s="176" t="s">
        <v>8155</v>
      </c>
      <c r="D2358" s="181" t="s">
        <v>8156</v>
      </c>
      <c r="E2358" s="175" t="s">
        <v>8157</v>
      </c>
      <c r="F2358" s="176" t="s">
        <v>8155</v>
      </c>
      <c r="G2358" s="177"/>
      <c r="H2358" s="177"/>
      <c r="I2358" s="176" t="s">
        <v>8137</v>
      </c>
      <c r="J2358" s="178">
        <v>219.90093017747782</v>
      </c>
      <c r="K2358" s="55">
        <v>12</v>
      </c>
      <c r="L2358" s="176" t="s">
        <v>8138</v>
      </c>
      <c r="M2358" s="176" t="s">
        <v>8107</v>
      </c>
      <c r="N2358" s="176" t="s">
        <v>5846</v>
      </c>
      <c r="O2358" s="56">
        <v>1</v>
      </c>
      <c r="P2358" s="176" t="s">
        <v>8139</v>
      </c>
    </row>
    <row r="2359" spans="1:16" ht="20.100000000000001" customHeight="1" x14ac:dyDescent="0.25">
      <c r="A2359" s="175">
        <v>2355</v>
      </c>
      <c r="B2359" s="176" t="s">
        <v>8105</v>
      </c>
      <c r="C2359" s="176" t="s">
        <v>8155</v>
      </c>
      <c r="D2359" s="181" t="s">
        <v>8156</v>
      </c>
      <c r="E2359" s="175" t="s">
        <v>8157</v>
      </c>
      <c r="F2359" s="176" t="s">
        <v>8155</v>
      </c>
      <c r="G2359" s="177"/>
      <c r="H2359" s="177"/>
      <c r="I2359" s="176" t="s">
        <v>8137</v>
      </c>
      <c r="J2359" s="178">
        <v>125.09904703946872</v>
      </c>
      <c r="K2359" s="55">
        <v>12</v>
      </c>
      <c r="L2359" s="176" t="s">
        <v>8138</v>
      </c>
      <c r="M2359" s="176" t="s">
        <v>8107</v>
      </c>
      <c r="N2359" s="176" t="s">
        <v>5846</v>
      </c>
      <c r="O2359" s="56">
        <v>1</v>
      </c>
      <c r="P2359" s="176" t="s">
        <v>8139</v>
      </c>
    </row>
    <row r="2360" spans="1:16" ht="20.100000000000001" customHeight="1" x14ac:dyDescent="0.25">
      <c r="A2360" s="175">
        <v>2356</v>
      </c>
      <c r="B2360" s="176" t="s">
        <v>8105</v>
      </c>
      <c r="C2360" s="176" t="s">
        <v>8155</v>
      </c>
      <c r="D2360" s="181" t="s">
        <v>8156</v>
      </c>
      <c r="E2360" s="175" t="s">
        <v>8157</v>
      </c>
      <c r="F2360" s="176" t="s">
        <v>8155</v>
      </c>
      <c r="G2360" s="177"/>
      <c r="H2360" s="177"/>
      <c r="I2360" s="176" t="s">
        <v>8137</v>
      </c>
      <c r="J2360" s="178">
        <v>178.66951661958757</v>
      </c>
      <c r="K2360" s="55">
        <v>12</v>
      </c>
      <c r="L2360" s="176" t="s">
        <v>8138</v>
      </c>
      <c r="M2360" s="176" t="s">
        <v>8107</v>
      </c>
      <c r="N2360" s="176" t="s">
        <v>5846</v>
      </c>
      <c r="O2360" s="56">
        <v>1</v>
      </c>
      <c r="P2360" s="176" t="s">
        <v>8139</v>
      </c>
    </row>
    <row r="2361" spans="1:16" ht="20.100000000000001" customHeight="1" x14ac:dyDescent="0.25">
      <c r="A2361" s="175">
        <v>2357</v>
      </c>
      <c r="B2361" s="176" t="s">
        <v>8105</v>
      </c>
      <c r="C2361" s="176" t="s">
        <v>8155</v>
      </c>
      <c r="D2361" s="181" t="s">
        <v>8156</v>
      </c>
      <c r="E2361" s="175" t="s">
        <v>8157</v>
      </c>
      <c r="F2361" s="176" t="s">
        <v>8155</v>
      </c>
      <c r="G2361" s="177"/>
      <c r="H2361" s="177"/>
      <c r="I2361" s="176" t="s">
        <v>8137</v>
      </c>
      <c r="J2361" s="178">
        <v>146.00239600900639</v>
      </c>
      <c r="K2361" s="55">
        <v>12</v>
      </c>
      <c r="L2361" s="176" t="s">
        <v>8138</v>
      </c>
      <c r="M2361" s="176" t="s">
        <v>8107</v>
      </c>
      <c r="N2361" s="176" t="s">
        <v>5846</v>
      </c>
      <c r="O2361" s="56">
        <v>1</v>
      </c>
      <c r="P2361" s="176" t="s">
        <v>8139</v>
      </c>
    </row>
    <row r="2362" spans="1:16" ht="20.100000000000001" customHeight="1" x14ac:dyDescent="0.25">
      <c r="A2362" s="175">
        <v>2358</v>
      </c>
      <c r="B2362" s="176" t="s">
        <v>8105</v>
      </c>
      <c r="C2362" s="176" t="s">
        <v>8155</v>
      </c>
      <c r="D2362" s="181" t="s">
        <v>8156</v>
      </c>
      <c r="E2362" s="175" t="s">
        <v>8157</v>
      </c>
      <c r="F2362" s="176" t="s">
        <v>8155</v>
      </c>
      <c r="G2362" s="177"/>
      <c r="H2362" s="177"/>
      <c r="I2362" s="176" t="s">
        <v>8137</v>
      </c>
      <c r="J2362" s="178">
        <v>136.12659011250133</v>
      </c>
      <c r="K2362" s="55">
        <v>13</v>
      </c>
      <c r="L2362" s="176" t="s">
        <v>8138</v>
      </c>
      <c r="M2362" s="176" t="s">
        <v>8107</v>
      </c>
      <c r="N2362" s="176" t="s">
        <v>5853</v>
      </c>
      <c r="O2362" s="56">
        <v>1</v>
      </c>
      <c r="P2362" s="176" t="s">
        <v>8139</v>
      </c>
    </row>
    <row r="2363" spans="1:16" ht="20.100000000000001" customHeight="1" x14ac:dyDescent="0.25">
      <c r="A2363" s="175">
        <v>2359</v>
      </c>
      <c r="B2363" s="176" t="s">
        <v>8105</v>
      </c>
      <c r="C2363" s="176" t="s">
        <v>8155</v>
      </c>
      <c r="D2363" s="181" t="s">
        <v>8156</v>
      </c>
      <c r="E2363" s="175" t="s">
        <v>8157</v>
      </c>
      <c r="F2363" s="176" t="s">
        <v>8155</v>
      </c>
      <c r="G2363" s="177"/>
      <c r="H2363" s="177"/>
      <c r="I2363" s="176" t="s">
        <v>8137</v>
      </c>
      <c r="J2363" s="178">
        <v>169.25062472099194</v>
      </c>
      <c r="K2363" s="55">
        <v>12</v>
      </c>
      <c r="L2363" s="176" t="s">
        <v>8138</v>
      </c>
      <c r="M2363" s="176" t="s">
        <v>8107</v>
      </c>
      <c r="N2363" s="176" t="s">
        <v>5846</v>
      </c>
      <c r="O2363" s="56">
        <v>1</v>
      </c>
      <c r="P2363" s="176" t="s">
        <v>8139</v>
      </c>
    </row>
    <row r="2364" spans="1:16" ht="20.100000000000001" customHeight="1" x14ac:dyDescent="0.25">
      <c r="A2364" s="175">
        <v>2360</v>
      </c>
      <c r="B2364" s="176" t="s">
        <v>8105</v>
      </c>
      <c r="C2364" s="176" t="s">
        <v>8155</v>
      </c>
      <c r="D2364" s="181" t="s">
        <v>8156</v>
      </c>
      <c r="E2364" s="175" t="s">
        <v>8157</v>
      </c>
      <c r="F2364" s="176" t="s">
        <v>8155</v>
      </c>
      <c r="G2364" s="177"/>
      <c r="H2364" s="177"/>
      <c r="I2364" s="176" t="s">
        <v>8137</v>
      </c>
      <c r="J2364" s="178">
        <v>155.5245068438916</v>
      </c>
      <c r="K2364" s="55">
        <v>12</v>
      </c>
      <c r="L2364" s="176" t="s">
        <v>8138</v>
      </c>
      <c r="M2364" s="176" t="s">
        <v>8107</v>
      </c>
      <c r="N2364" s="176" t="s">
        <v>5846</v>
      </c>
      <c r="O2364" s="56">
        <v>1</v>
      </c>
      <c r="P2364" s="176" t="s">
        <v>8139</v>
      </c>
    </row>
    <row r="2365" spans="1:16" ht="20.100000000000001" customHeight="1" x14ac:dyDescent="0.25">
      <c r="A2365" s="175">
        <v>2361</v>
      </c>
      <c r="B2365" s="176" t="s">
        <v>8105</v>
      </c>
      <c r="C2365" s="176" t="s">
        <v>8155</v>
      </c>
      <c r="D2365" s="181" t="s">
        <v>8156</v>
      </c>
      <c r="E2365" s="175" t="s">
        <v>8157</v>
      </c>
      <c r="F2365" s="176" t="s">
        <v>8155</v>
      </c>
      <c r="G2365" s="177"/>
      <c r="H2365" s="177"/>
      <c r="I2365" s="176" t="s">
        <v>8137</v>
      </c>
      <c r="J2365" s="178">
        <v>16.550757198550492</v>
      </c>
      <c r="K2365" s="55">
        <v>12</v>
      </c>
      <c r="L2365" s="176" t="s">
        <v>8138</v>
      </c>
      <c r="M2365" s="176" t="s">
        <v>3186</v>
      </c>
      <c r="N2365" s="176" t="s">
        <v>3173</v>
      </c>
      <c r="O2365" s="56">
        <v>1</v>
      </c>
      <c r="P2365" s="176" t="s">
        <v>8139</v>
      </c>
    </row>
    <row r="2366" spans="1:16" ht="20.100000000000001" customHeight="1" x14ac:dyDescent="0.25">
      <c r="A2366" s="175">
        <v>2362</v>
      </c>
      <c r="B2366" s="176" t="s">
        <v>8105</v>
      </c>
      <c r="C2366" s="176" t="s">
        <v>8155</v>
      </c>
      <c r="D2366" s="181" t="s">
        <v>8156</v>
      </c>
      <c r="E2366" s="175" t="s">
        <v>8157</v>
      </c>
      <c r="F2366" s="176" t="s">
        <v>8155</v>
      </c>
      <c r="G2366" s="177"/>
      <c r="H2366" s="177"/>
      <c r="I2366" s="176" t="s">
        <v>8142</v>
      </c>
      <c r="J2366" s="178">
        <v>35.042355404790428</v>
      </c>
      <c r="K2366" s="55">
        <v>9</v>
      </c>
      <c r="L2366" s="176" t="s">
        <v>8138</v>
      </c>
      <c r="M2366" s="176" t="s">
        <v>3186</v>
      </c>
      <c r="N2366" s="180" t="s">
        <v>3168</v>
      </c>
      <c r="O2366" s="56">
        <v>1</v>
      </c>
      <c r="P2366" s="176" t="s">
        <v>8139</v>
      </c>
    </row>
    <row r="2367" spans="1:16" ht="20.100000000000001" customHeight="1" x14ac:dyDescent="0.25">
      <c r="A2367" s="175">
        <v>2363</v>
      </c>
      <c r="B2367" s="176" t="s">
        <v>8105</v>
      </c>
      <c r="C2367" s="176" t="s">
        <v>8155</v>
      </c>
      <c r="D2367" s="181" t="s">
        <v>8156</v>
      </c>
      <c r="E2367" s="175" t="s">
        <v>8157</v>
      </c>
      <c r="F2367" s="176" t="s">
        <v>8155</v>
      </c>
      <c r="G2367" s="177"/>
      <c r="H2367" s="177"/>
      <c r="I2367" s="176" t="s">
        <v>8142</v>
      </c>
      <c r="J2367" s="178">
        <v>44.32283222749971</v>
      </c>
      <c r="K2367" s="55">
        <v>9</v>
      </c>
      <c r="L2367" s="176" t="s">
        <v>8138</v>
      </c>
      <c r="M2367" s="176" t="s">
        <v>3186</v>
      </c>
      <c r="N2367" s="180" t="s">
        <v>3168</v>
      </c>
      <c r="O2367" s="56">
        <v>1</v>
      </c>
      <c r="P2367" s="176" t="s">
        <v>8139</v>
      </c>
    </row>
    <row r="2368" spans="1:16" ht="20.100000000000001" customHeight="1" x14ac:dyDescent="0.25">
      <c r="A2368" s="175">
        <v>2364</v>
      </c>
      <c r="B2368" s="176" t="s">
        <v>8105</v>
      </c>
      <c r="C2368" s="176" t="s">
        <v>8155</v>
      </c>
      <c r="D2368" s="181" t="s">
        <v>8156</v>
      </c>
      <c r="E2368" s="175" t="s">
        <v>8157</v>
      </c>
      <c r="F2368" s="176" t="s">
        <v>8155</v>
      </c>
      <c r="G2368" s="177"/>
      <c r="H2368" s="177"/>
      <c r="I2368" s="176" t="s">
        <v>8142</v>
      </c>
      <c r="J2368" s="178">
        <v>37.513822747939116</v>
      </c>
      <c r="K2368" s="55">
        <v>9</v>
      </c>
      <c r="L2368" s="176" t="s">
        <v>8138</v>
      </c>
      <c r="M2368" s="176" t="s">
        <v>3186</v>
      </c>
      <c r="N2368" s="180" t="s">
        <v>3168</v>
      </c>
      <c r="O2368" s="56">
        <v>1</v>
      </c>
      <c r="P2368" s="176" t="s">
        <v>8139</v>
      </c>
    </row>
    <row r="2369" spans="1:16" ht="20.100000000000001" customHeight="1" x14ac:dyDescent="0.25">
      <c r="A2369" s="175">
        <v>2365</v>
      </c>
      <c r="B2369" s="176" t="s">
        <v>8105</v>
      </c>
      <c r="C2369" s="176" t="s">
        <v>8155</v>
      </c>
      <c r="D2369" s="181" t="s">
        <v>8156</v>
      </c>
      <c r="E2369" s="175" t="s">
        <v>8157</v>
      </c>
      <c r="F2369" s="176" t="s">
        <v>8155</v>
      </c>
      <c r="G2369" s="177"/>
      <c r="H2369" s="177"/>
      <c r="I2369" s="176" t="s">
        <v>8142</v>
      </c>
      <c r="J2369" s="178">
        <v>20.615582448318264</v>
      </c>
      <c r="K2369" s="55">
        <v>9</v>
      </c>
      <c r="L2369" s="176" t="s">
        <v>8138</v>
      </c>
      <c r="M2369" s="176" t="s">
        <v>3186</v>
      </c>
      <c r="N2369" s="180" t="s">
        <v>3168</v>
      </c>
      <c r="O2369" s="56">
        <v>1</v>
      </c>
      <c r="P2369" s="176" t="s">
        <v>8139</v>
      </c>
    </row>
    <row r="2370" spans="1:16" ht="20.100000000000001" customHeight="1" x14ac:dyDescent="0.25">
      <c r="A2370" s="175">
        <v>2366</v>
      </c>
      <c r="B2370" s="176" t="s">
        <v>8105</v>
      </c>
      <c r="C2370" s="176" t="s">
        <v>8155</v>
      </c>
      <c r="D2370" s="181" t="s">
        <v>8156</v>
      </c>
      <c r="E2370" s="175" t="s">
        <v>8157</v>
      </c>
      <c r="F2370" s="176" t="s">
        <v>8155</v>
      </c>
      <c r="G2370" s="177"/>
      <c r="H2370" s="177"/>
      <c r="I2370" s="176" t="s">
        <v>8142</v>
      </c>
      <c r="J2370" s="178">
        <v>62.228411514903406</v>
      </c>
      <c r="K2370" s="55">
        <v>9</v>
      </c>
      <c r="L2370" s="176" t="s">
        <v>8138</v>
      </c>
      <c r="M2370" s="176" t="s">
        <v>3186</v>
      </c>
      <c r="N2370" s="180" t="s">
        <v>3168</v>
      </c>
      <c r="O2370" s="56">
        <v>1</v>
      </c>
      <c r="P2370" s="176" t="s">
        <v>8139</v>
      </c>
    </row>
    <row r="2371" spans="1:16" ht="20.100000000000001" customHeight="1" x14ac:dyDescent="0.25">
      <c r="A2371" s="175">
        <v>2367</v>
      </c>
      <c r="B2371" s="176" t="s">
        <v>8105</v>
      </c>
      <c r="C2371" s="176" t="s">
        <v>8155</v>
      </c>
      <c r="D2371" s="181" t="s">
        <v>8156</v>
      </c>
      <c r="E2371" s="175" t="s">
        <v>8157</v>
      </c>
      <c r="F2371" s="176" t="s">
        <v>8155</v>
      </c>
      <c r="G2371" s="177"/>
      <c r="H2371" s="177"/>
      <c r="I2371" s="176" t="s">
        <v>8142</v>
      </c>
      <c r="J2371" s="178">
        <v>52.874195179559358</v>
      </c>
      <c r="K2371" s="55">
        <v>9</v>
      </c>
      <c r="L2371" s="176" t="s">
        <v>8138</v>
      </c>
      <c r="M2371" s="176" t="s">
        <v>3186</v>
      </c>
      <c r="N2371" s="180" t="s">
        <v>3168</v>
      </c>
      <c r="O2371" s="56">
        <v>1</v>
      </c>
      <c r="P2371" s="176" t="s">
        <v>8139</v>
      </c>
    </row>
    <row r="2372" spans="1:16" ht="20.100000000000001" customHeight="1" x14ac:dyDescent="0.25">
      <c r="A2372" s="175">
        <v>2368</v>
      </c>
      <c r="B2372" s="176" t="s">
        <v>8105</v>
      </c>
      <c r="C2372" s="176" t="s">
        <v>8155</v>
      </c>
      <c r="D2372" s="181" t="s">
        <v>8156</v>
      </c>
      <c r="E2372" s="175" t="s">
        <v>8157</v>
      </c>
      <c r="F2372" s="176" t="s">
        <v>8155</v>
      </c>
      <c r="G2372" s="177"/>
      <c r="H2372" s="177"/>
      <c r="I2372" s="176" t="s">
        <v>8142</v>
      </c>
      <c r="J2372" s="178">
        <v>60.613587130814743</v>
      </c>
      <c r="K2372" s="55">
        <v>9</v>
      </c>
      <c r="L2372" s="176" t="s">
        <v>8138</v>
      </c>
      <c r="M2372" s="176" t="s">
        <v>3186</v>
      </c>
      <c r="N2372" s="180" t="s">
        <v>3168</v>
      </c>
      <c r="O2372" s="56">
        <v>1</v>
      </c>
      <c r="P2372" s="176" t="s">
        <v>8139</v>
      </c>
    </row>
    <row r="2373" spans="1:16" ht="20.100000000000001" customHeight="1" x14ac:dyDescent="0.25">
      <c r="A2373" s="175">
        <v>2369</v>
      </c>
      <c r="B2373" s="176" t="s">
        <v>8105</v>
      </c>
      <c r="C2373" s="176" t="s">
        <v>8155</v>
      </c>
      <c r="D2373" s="181" t="s">
        <v>8156</v>
      </c>
      <c r="E2373" s="175" t="s">
        <v>8157</v>
      </c>
      <c r="F2373" s="176" t="s">
        <v>8155</v>
      </c>
      <c r="G2373" s="177"/>
      <c r="H2373" s="177"/>
      <c r="I2373" s="176" t="s">
        <v>8142</v>
      </c>
      <c r="J2373" s="178">
        <v>53.759524888331981</v>
      </c>
      <c r="K2373" s="55">
        <v>9</v>
      </c>
      <c r="L2373" s="176" t="s">
        <v>8138</v>
      </c>
      <c r="M2373" s="176" t="s">
        <v>3186</v>
      </c>
      <c r="N2373" s="180" t="s">
        <v>3168</v>
      </c>
      <c r="O2373" s="56">
        <v>1</v>
      </c>
      <c r="P2373" s="176" t="s">
        <v>8139</v>
      </c>
    </row>
    <row r="2374" spans="1:16" ht="20.100000000000001" customHeight="1" x14ac:dyDescent="0.25">
      <c r="A2374" s="175">
        <v>2370</v>
      </c>
      <c r="B2374" s="176" t="s">
        <v>8105</v>
      </c>
      <c r="C2374" s="176" t="s">
        <v>8155</v>
      </c>
      <c r="D2374" s="181" t="s">
        <v>8156</v>
      </c>
      <c r="E2374" s="175" t="s">
        <v>8157</v>
      </c>
      <c r="F2374" s="176" t="s">
        <v>8155</v>
      </c>
      <c r="G2374" s="177"/>
      <c r="H2374" s="177"/>
      <c r="I2374" s="176" t="s">
        <v>8142</v>
      </c>
      <c r="J2374" s="178">
        <v>53.759644006901972</v>
      </c>
      <c r="K2374" s="55">
        <v>9</v>
      </c>
      <c r="L2374" s="176" t="s">
        <v>8138</v>
      </c>
      <c r="M2374" s="176" t="s">
        <v>3186</v>
      </c>
      <c r="N2374" s="180" t="s">
        <v>3168</v>
      </c>
      <c r="O2374" s="56">
        <v>1</v>
      </c>
      <c r="P2374" s="176" t="s">
        <v>8139</v>
      </c>
    </row>
    <row r="2375" spans="1:16" ht="20.100000000000001" customHeight="1" x14ac:dyDescent="0.25">
      <c r="A2375" s="175">
        <v>2371</v>
      </c>
      <c r="B2375" s="176" t="s">
        <v>8105</v>
      </c>
      <c r="C2375" s="176" t="s">
        <v>8155</v>
      </c>
      <c r="D2375" s="181" t="s">
        <v>8156</v>
      </c>
      <c r="E2375" s="175" t="s">
        <v>8157</v>
      </c>
      <c r="F2375" s="176" t="s">
        <v>8155</v>
      </c>
      <c r="G2375" s="177"/>
      <c r="H2375" s="177"/>
      <c r="I2375" s="176" t="s">
        <v>8142</v>
      </c>
      <c r="J2375" s="178">
        <v>40.070187543827259</v>
      </c>
      <c r="K2375" s="55">
        <v>9</v>
      </c>
      <c r="L2375" s="176" t="s">
        <v>8138</v>
      </c>
      <c r="M2375" s="176" t="s">
        <v>3186</v>
      </c>
      <c r="N2375" s="180" t="s">
        <v>3168</v>
      </c>
      <c r="O2375" s="56">
        <v>1</v>
      </c>
      <c r="P2375" s="176" t="s">
        <v>8139</v>
      </c>
    </row>
    <row r="2376" spans="1:16" ht="20.100000000000001" customHeight="1" x14ac:dyDescent="0.25">
      <c r="A2376" s="175">
        <v>2372</v>
      </c>
      <c r="B2376" s="176" t="s">
        <v>8105</v>
      </c>
      <c r="C2376" s="176" t="s">
        <v>8155</v>
      </c>
      <c r="D2376" s="181" t="s">
        <v>8156</v>
      </c>
      <c r="E2376" s="175" t="s">
        <v>8157</v>
      </c>
      <c r="F2376" s="176" t="s">
        <v>8155</v>
      </c>
      <c r="G2376" s="177"/>
      <c r="H2376" s="177"/>
      <c r="I2376" s="176" t="s">
        <v>8142</v>
      </c>
      <c r="J2376" s="178">
        <v>74.26745259157174</v>
      </c>
      <c r="K2376" s="55">
        <v>9</v>
      </c>
      <c r="L2376" s="176" t="s">
        <v>8138</v>
      </c>
      <c r="M2376" s="176" t="s">
        <v>3186</v>
      </c>
      <c r="N2376" s="180" t="s">
        <v>3168</v>
      </c>
      <c r="O2376" s="56">
        <v>1</v>
      </c>
      <c r="P2376" s="176" t="s">
        <v>8139</v>
      </c>
    </row>
    <row r="2377" spans="1:16" ht="20.100000000000001" customHeight="1" x14ac:dyDescent="0.25">
      <c r="A2377" s="175">
        <v>2373</v>
      </c>
      <c r="B2377" s="176" t="s">
        <v>8105</v>
      </c>
      <c r="C2377" s="176" t="s">
        <v>8155</v>
      </c>
      <c r="D2377" s="181" t="s">
        <v>8156</v>
      </c>
      <c r="E2377" s="175" t="s">
        <v>8157</v>
      </c>
      <c r="F2377" s="176" t="s">
        <v>8155</v>
      </c>
      <c r="G2377" s="177"/>
      <c r="H2377" s="177"/>
      <c r="I2377" s="176" t="s">
        <v>8137</v>
      </c>
      <c r="J2377" s="178">
        <v>91.68432153269508</v>
      </c>
      <c r="K2377" s="55">
        <v>12</v>
      </c>
      <c r="L2377" s="176" t="s">
        <v>8138</v>
      </c>
      <c r="M2377" s="176" t="s">
        <v>3186</v>
      </c>
      <c r="N2377" s="176" t="s">
        <v>3173</v>
      </c>
      <c r="O2377" s="56">
        <v>1</v>
      </c>
      <c r="P2377" s="176" t="s">
        <v>8139</v>
      </c>
    </row>
    <row r="2378" spans="1:16" ht="20.100000000000001" customHeight="1" x14ac:dyDescent="0.25">
      <c r="A2378" s="175">
        <v>2374</v>
      </c>
      <c r="B2378" s="176" t="s">
        <v>8105</v>
      </c>
      <c r="C2378" s="176" t="s">
        <v>8155</v>
      </c>
      <c r="D2378" s="181" t="s">
        <v>8156</v>
      </c>
      <c r="E2378" s="175" t="s">
        <v>8157</v>
      </c>
      <c r="F2378" s="176" t="s">
        <v>8155</v>
      </c>
      <c r="G2378" s="177"/>
      <c r="H2378" s="177"/>
      <c r="I2378" s="176" t="s">
        <v>8137</v>
      </c>
      <c r="J2378" s="178">
        <v>181.42686313675787</v>
      </c>
      <c r="K2378" s="55">
        <v>12</v>
      </c>
      <c r="L2378" s="176" t="s">
        <v>8138</v>
      </c>
      <c r="M2378" s="176" t="s">
        <v>8107</v>
      </c>
      <c r="N2378" s="176" t="s">
        <v>5846</v>
      </c>
      <c r="O2378" s="56">
        <v>1</v>
      </c>
      <c r="P2378" s="176" t="s">
        <v>8139</v>
      </c>
    </row>
    <row r="2379" spans="1:16" ht="20.100000000000001" customHeight="1" x14ac:dyDescent="0.25">
      <c r="A2379" s="175">
        <v>2375</v>
      </c>
      <c r="B2379" s="176" t="s">
        <v>8105</v>
      </c>
      <c r="C2379" s="176" t="s">
        <v>8155</v>
      </c>
      <c r="D2379" s="181" t="s">
        <v>8156</v>
      </c>
      <c r="E2379" s="175" t="s">
        <v>8157</v>
      </c>
      <c r="F2379" s="176" t="s">
        <v>8155</v>
      </c>
      <c r="G2379" s="177"/>
      <c r="H2379" s="177"/>
      <c r="I2379" s="176" t="s">
        <v>8137</v>
      </c>
      <c r="J2379" s="178">
        <v>165.07669064877777</v>
      </c>
      <c r="K2379" s="55">
        <v>12</v>
      </c>
      <c r="L2379" s="176" t="s">
        <v>8138</v>
      </c>
      <c r="M2379" s="176" t="s">
        <v>8107</v>
      </c>
      <c r="N2379" s="176" t="s">
        <v>5846</v>
      </c>
      <c r="O2379" s="56">
        <v>1</v>
      </c>
      <c r="P2379" s="176" t="s">
        <v>8139</v>
      </c>
    </row>
    <row r="2380" spans="1:16" ht="20.100000000000001" customHeight="1" x14ac:dyDescent="0.25">
      <c r="A2380" s="175">
        <v>2376</v>
      </c>
      <c r="B2380" s="176" t="s">
        <v>8105</v>
      </c>
      <c r="C2380" s="176" t="s">
        <v>8155</v>
      </c>
      <c r="D2380" s="181" t="s">
        <v>8156</v>
      </c>
      <c r="E2380" s="175" t="s">
        <v>8157</v>
      </c>
      <c r="F2380" s="176" t="s">
        <v>8155</v>
      </c>
      <c r="G2380" s="177"/>
      <c r="H2380" s="177"/>
      <c r="I2380" s="176" t="s">
        <v>8137</v>
      </c>
      <c r="J2380" s="178">
        <v>181.84790979314755</v>
      </c>
      <c r="K2380" s="55">
        <v>12</v>
      </c>
      <c r="L2380" s="176" t="s">
        <v>8138</v>
      </c>
      <c r="M2380" s="176" t="s">
        <v>8107</v>
      </c>
      <c r="N2380" s="176" t="s">
        <v>5846</v>
      </c>
      <c r="O2380" s="56">
        <v>1</v>
      </c>
      <c r="P2380" s="176" t="s">
        <v>8139</v>
      </c>
    </row>
    <row r="2381" spans="1:16" ht="20.100000000000001" customHeight="1" x14ac:dyDescent="0.25">
      <c r="A2381" s="175">
        <v>2377</v>
      </c>
      <c r="B2381" s="176" t="s">
        <v>8105</v>
      </c>
      <c r="C2381" s="176" t="s">
        <v>8155</v>
      </c>
      <c r="D2381" s="181" t="s">
        <v>8156</v>
      </c>
      <c r="E2381" s="175" t="s">
        <v>8157</v>
      </c>
      <c r="F2381" s="176" t="s">
        <v>8155</v>
      </c>
      <c r="G2381" s="177"/>
      <c r="H2381" s="177"/>
      <c r="I2381" s="176" t="s">
        <v>8137</v>
      </c>
      <c r="J2381" s="178">
        <v>182.57235557447598</v>
      </c>
      <c r="K2381" s="55">
        <v>12</v>
      </c>
      <c r="L2381" s="176" t="s">
        <v>8138</v>
      </c>
      <c r="M2381" s="176" t="s">
        <v>8107</v>
      </c>
      <c r="N2381" s="176" t="s">
        <v>5846</v>
      </c>
      <c r="O2381" s="56">
        <v>1</v>
      </c>
      <c r="P2381" s="176" t="s">
        <v>8139</v>
      </c>
    </row>
    <row r="2382" spans="1:16" ht="20.100000000000001" customHeight="1" x14ac:dyDescent="0.25">
      <c r="A2382" s="175">
        <v>2378</v>
      </c>
      <c r="B2382" s="176" t="s">
        <v>8105</v>
      </c>
      <c r="C2382" s="176" t="s">
        <v>8155</v>
      </c>
      <c r="D2382" s="181" t="s">
        <v>8156</v>
      </c>
      <c r="E2382" s="175" t="s">
        <v>8157</v>
      </c>
      <c r="F2382" s="176" t="s">
        <v>8155</v>
      </c>
      <c r="G2382" s="177"/>
      <c r="H2382" s="177"/>
      <c r="I2382" s="176" t="s">
        <v>8137</v>
      </c>
      <c r="J2382" s="178">
        <v>173.98983689876701</v>
      </c>
      <c r="K2382" s="55">
        <v>12</v>
      </c>
      <c r="L2382" s="176" t="s">
        <v>8138</v>
      </c>
      <c r="M2382" s="176" t="s">
        <v>8107</v>
      </c>
      <c r="N2382" s="176" t="s">
        <v>5846</v>
      </c>
      <c r="O2382" s="56">
        <v>1</v>
      </c>
      <c r="P2382" s="176" t="s">
        <v>8139</v>
      </c>
    </row>
    <row r="2383" spans="1:16" ht="20.100000000000001" customHeight="1" x14ac:dyDescent="0.25">
      <c r="A2383" s="175">
        <v>2379</v>
      </c>
      <c r="B2383" s="176" t="s">
        <v>8105</v>
      </c>
      <c r="C2383" s="176" t="s">
        <v>8155</v>
      </c>
      <c r="D2383" s="181" t="s">
        <v>8156</v>
      </c>
      <c r="E2383" s="175" t="s">
        <v>8157</v>
      </c>
      <c r="F2383" s="176" t="s">
        <v>8155</v>
      </c>
      <c r="G2383" s="177"/>
      <c r="H2383" s="177"/>
      <c r="I2383" s="176" t="s">
        <v>8137</v>
      </c>
      <c r="J2383" s="178">
        <v>66.486553483931431</v>
      </c>
      <c r="K2383" s="55">
        <v>12</v>
      </c>
      <c r="L2383" s="176" t="s">
        <v>8138</v>
      </c>
      <c r="M2383" s="176" t="s">
        <v>8107</v>
      </c>
      <c r="N2383" s="176" t="s">
        <v>5846</v>
      </c>
      <c r="O2383" s="56">
        <v>1</v>
      </c>
      <c r="P2383" s="176" t="s">
        <v>8139</v>
      </c>
    </row>
    <row r="2384" spans="1:16" ht="20.100000000000001" customHeight="1" x14ac:dyDescent="0.25">
      <c r="A2384" s="175">
        <v>2380</v>
      </c>
      <c r="B2384" s="176" t="s">
        <v>8105</v>
      </c>
      <c r="C2384" s="176" t="s">
        <v>8155</v>
      </c>
      <c r="D2384" s="181" t="s">
        <v>8156</v>
      </c>
      <c r="E2384" s="175" t="s">
        <v>8157</v>
      </c>
      <c r="F2384" s="176" t="s">
        <v>8155</v>
      </c>
      <c r="G2384" s="177"/>
      <c r="H2384" s="177"/>
      <c r="I2384" s="176" t="s">
        <v>8137</v>
      </c>
      <c r="J2384" s="178">
        <v>154.34148332250106</v>
      </c>
      <c r="K2384" s="55">
        <v>12</v>
      </c>
      <c r="L2384" s="176" t="s">
        <v>8138</v>
      </c>
      <c r="M2384" s="176" t="s">
        <v>8107</v>
      </c>
      <c r="N2384" s="176" t="s">
        <v>5846</v>
      </c>
      <c r="O2384" s="56">
        <v>1</v>
      </c>
      <c r="P2384" s="176" t="s">
        <v>8139</v>
      </c>
    </row>
    <row r="2385" spans="1:16" ht="20.100000000000001" customHeight="1" x14ac:dyDescent="0.25">
      <c r="A2385" s="175">
        <v>2381</v>
      </c>
      <c r="B2385" s="176" t="s">
        <v>8105</v>
      </c>
      <c r="C2385" s="176" t="s">
        <v>8155</v>
      </c>
      <c r="D2385" s="181" t="s">
        <v>8156</v>
      </c>
      <c r="E2385" s="175" t="s">
        <v>8157</v>
      </c>
      <c r="F2385" s="176" t="s">
        <v>8155</v>
      </c>
      <c r="G2385" s="177"/>
      <c r="H2385" s="177"/>
      <c r="I2385" s="176" t="s">
        <v>8137</v>
      </c>
      <c r="J2385" s="178">
        <v>163.66781595831199</v>
      </c>
      <c r="K2385" s="55">
        <v>12</v>
      </c>
      <c r="L2385" s="176" t="s">
        <v>8138</v>
      </c>
      <c r="M2385" s="176" t="s">
        <v>8107</v>
      </c>
      <c r="N2385" s="176" t="s">
        <v>5846</v>
      </c>
      <c r="O2385" s="56">
        <v>1</v>
      </c>
      <c r="P2385" s="176" t="s">
        <v>8139</v>
      </c>
    </row>
    <row r="2386" spans="1:16" ht="20.100000000000001" customHeight="1" x14ac:dyDescent="0.25">
      <c r="A2386" s="175">
        <v>2382</v>
      </c>
      <c r="B2386" s="176" t="s">
        <v>8105</v>
      </c>
      <c r="C2386" s="176" t="s">
        <v>8155</v>
      </c>
      <c r="D2386" s="181" t="s">
        <v>8156</v>
      </c>
      <c r="E2386" s="175" t="s">
        <v>8157</v>
      </c>
      <c r="F2386" s="176" t="s">
        <v>8155</v>
      </c>
      <c r="G2386" s="177"/>
      <c r="H2386" s="177"/>
      <c r="I2386" s="176" t="s">
        <v>8137</v>
      </c>
      <c r="J2386" s="178">
        <v>77.567734558363142</v>
      </c>
      <c r="K2386" s="55">
        <v>13</v>
      </c>
      <c r="L2386" s="176" t="s">
        <v>8138</v>
      </c>
      <c r="M2386" s="176" t="s">
        <v>3186</v>
      </c>
      <c r="N2386" s="176" t="s">
        <v>3160</v>
      </c>
      <c r="O2386" s="56">
        <v>1</v>
      </c>
      <c r="P2386" s="176" t="s">
        <v>8139</v>
      </c>
    </row>
    <row r="2387" spans="1:16" ht="20.100000000000001" customHeight="1" x14ac:dyDescent="0.25">
      <c r="A2387" s="175">
        <v>2383</v>
      </c>
      <c r="B2387" s="176" t="s">
        <v>8105</v>
      </c>
      <c r="C2387" s="176" t="s">
        <v>8155</v>
      </c>
      <c r="D2387" s="181" t="s">
        <v>8156</v>
      </c>
      <c r="E2387" s="175" t="s">
        <v>8157</v>
      </c>
      <c r="F2387" s="176" t="s">
        <v>8155</v>
      </c>
      <c r="G2387" s="177"/>
      <c r="H2387" s="177"/>
      <c r="I2387" s="176" t="s">
        <v>8137</v>
      </c>
      <c r="J2387" s="178">
        <v>115.97555078039751</v>
      </c>
      <c r="K2387" s="55">
        <v>12</v>
      </c>
      <c r="L2387" s="176" t="s">
        <v>8138</v>
      </c>
      <c r="M2387" s="176" t="s">
        <v>3186</v>
      </c>
      <c r="N2387" s="176" t="s">
        <v>3173</v>
      </c>
      <c r="O2387" s="56">
        <v>1</v>
      </c>
      <c r="P2387" s="176" t="s">
        <v>8139</v>
      </c>
    </row>
    <row r="2388" spans="1:16" ht="20.100000000000001" customHeight="1" x14ac:dyDescent="0.25">
      <c r="A2388" s="175">
        <v>2384</v>
      </c>
      <c r="B2388" s="176" t="s">
        <v>8105</v>
      </c>
      <c r="C2388" s="176" t="s">
        <v>8155</v>
      </c>
      <c r="D2388" s="181" t="s">
        <v>8156</v>
      </c>
      <c r="E2388" s="175" t="s">
        <v>8157</v>
      </c>
      <c r="F2388" s="176" t="s">
        <v>8155</v>
      </c>
      <c r="G2388" s="177"/>
      <c r="H2388" s="177"/>
      <c r="I2388" s="176" t="s">
        <v>8137</v>
      </c>
      <c r="J2388" s="178">
        <v>92.199960702910204</v>
      </c>
      <c r="K2388" s="55">
        <v>12</v>
      </c>
      <c r="L2388" s="176" t="s">
        <v>8138</v>
      </c>
      <c r="M2388" s="176" t="s">
        <v>8107</v>
      </c>
      <c r="N2388" s="176" t="s">
        <v>5846</v>
      </c>
      <c r="O2388" s="56">
        <v>1</v>
      </c>
      <c r="P2388" s="176" t="s">
        <v>8139</v>
      </c>
    </row>
    <row r="2389" spans="1:16" ht="20.100000000000001" customHeight="1" x14ac:dyDescent="0.25">
      <c r="A2389" s="175">
        <v>2385</v>
      </c>
      <c r="B2389" s="176" t="s">
        <v>8105</v>
      </c>
      <c r="C2389" s="176" t="s">
        <v>8155</v>
      </c>
      <c r="D2389" s="181" t="s">
        <v>8156</v>
      </c>
      <c r="E2389" s="175" t="s">
        <v>8157</v>
      </c>
      <c r="F2389" s="176" t="s">
        <v>8155</v>
      </c>
      <c r="G2389" s="177"/>
      <c r="H2389" s="177"/>
      <c r="I2389" s="176" t="s">
        <v>8137</v>
      </c>
      <c r="J2389" s="178">
        <v>85.392709759400461</v>
      </c>
      <c r="K2389" s="55">
        <v>12</v>
      </c>
      <c r="L2389" s="176" t="s">
        <v>8138</v>
      </c>
      <c r="M2389" s="176" t="s">
        <v>3186</v>
      </c>
      <c r="N2389" s="176" t="s">
        <v>3173</v>
      </c>
      <c r="O2389" s="56">
        <v>1</v>
      </c>
      <c r="P2389" s="176" t="s">
        <v>8139</v>
      </c>
    </row>
    <row r="2390" spans="1:16" ht="20.100000000000001" customHeight="1" x14ac:dyDescent="0.25">
      <c r="A2390" s="175">
        <v>2386</v>
      </c>
      <c r="B2390" s="176" t="s">
        <v>8105</v>
      </c>
      <c r="C2390" s="176" t="s">
        <v>8155</v>
      </c>
      <c r="D2390" s="181" t="s">
        <v>8156</v>
      </c>
      <c r="E2390" s="175" t="s">
        <v>8157</v>
      </c>
      <c r="F2390" s="176" t="s">
        <v>8155</v>
      </c>
      <c r="G2390" s="177"/>
      <c r="H2390" s="177"/>
      <c r="I2390" s="176" t="s">
        <v>8137</v>
      </c>
      <c r="J2390" s="178">
        <v>127.23554083801784</v>
      </c>
      <c r="K2390" s="55">
        <v>12</v>
      </c>
      <c r="L2390" s="176" t="s">
        <v>8138</v>
      </c>
      <c r="M2390" s="176" t="s">
        <v>8107</v>
      </c>
      <c r="N2390" s="176" t="s">
        <v>5846</v>
      </c>
      <c r="O2390" s="56">
        <v>1</v>
      </c>
      <c r="P2390" s="176" t="s">
        <v>8139</v>
      </c>
    </row>
    <row r="2391" spans="1:16" ht="20.100000000000001" customHeight="1" x14ac:dyDescent="0.25">
      <c r="A2391" s="175">
        <v>2387</v>
      </c>
      <c r="B2391" s="176" t="s">
        <v>8105</v>
      </c>
      <c r="C2391" s="176" t="s">
        <v>8155</v>
      </c>
      <c r="D2391" s="181" t="s">
        <v>8156</v>
      </c>
      <c r="E2391" s="175" t="s">
        <v>8157</v>
      </c>
      <c r="F2391" s="176" t="s">
        <v>8155</v>
      </c>
      <c r="G2391" s="177"/>
      <c r="H2391" s="177"/>
      <c r="I2391" s="176" t="s">
        <v>8137</v>
      </c>
      <c r="J2391" s="178">
        <v>195.46197352251886</v>
      </c>
      <c r="K2391" s="55">
        <v>12</v>
      </c>
      <c r="L2391" s="176" t="s">
        <v>8138</v>
      </c>
      <c r="M2391" s="176" t="s">
        <v>8107</v>
      </c>
      <c r="N2391" s="176" t="s">
        <v>5846</v>
      </c>
      <c r="O2391" s="56">
        <v>1</v>
      </c>
      <c r="P2391" s="176" t="s">
        <v>8139</v>
      </c>
    </row>
    <row r="2392" spans="1:16" ht="20.100000000000001" customHeight="1" x14ac:dyDescent="0.25">
      <c r="A2392" s="175">
        <v>2388</v>
      </c>
      <c r="B2392" s="176" t="s">
        <v>8105</v>
      </c>
      <c r="C2392" s="176" t="s">
        <v>8155</v>
      </c>
      <c r="D2392" s="181" t="s">
        <v>8156</v>
      </c>
      <c r="E2392" s="175" t="s">
        <v>8157</v>
      </c>
      <c r="F2392" s="176" t="s">
        <v>8155</v>
      </c>
      <c r="G2392" s="177"/>
      <c r="H2392" s="177"/>
      <c r="I2392" s="176" t="s">
        <v>8137</v>
      </c>
      <c r="J2392" s="178">
        <v>89.759078790505058</v>
      </c>
      <c r="K2392" s="55">
        <v>12</v>
      </c>
      <c r="L2392" s="176" t="s">
        <v>8138</v>
      </c>
      <c r="M2392" s="176" t="s">
        <v>8107</v>
      </c>
      <c r="N2392" s="176" t="s">
        <v>5846</v>
      </c>
      <c r="O2392" s="56">
        <v>1</v>
      </c>
      <c r="P2392" s="176" t="s">
        <v>8139</v>
      </c>
    </row>
    <row r="2393" spans="1:16" ht="20.100000000000001" customHeight="1" x14ac:dyDescent="0.25">
      <c r="A2393" s="175">
        <v>2389</v>
      </c>
      <c r="B2393" s="176" t="s">
        <v>8105</v>
      </c>
      <c r="C2393" s="176" t="s">
        <v>8155</v>
      </c>
      <c r="D2393" s="181" t="s">
        <v>8156</v>
      </c>
      <c r="E2393" s="175" t="s">
        <v>8157</v>
      </c>
      <c r="F2393" s="176" t="s">
        <v>8155</v>
      </c>
      <c r="G2393" s="177"/>
      <c r="H2393" s="177"/>
      <c r="I2393" s="176" t="s">
        <v>8137</v>
      </c>
      <c r="J2393" s="178">
        <v>270.46660240889076</v>
      </c>
      <c r="K2393" s="55">
        <v>12</v>
      </c>
      <c r="L2393" s="176" t="s">
        <v>8138</v>
      </c>
      <c r="M2393" s="176" t="s">
        <v>8107</v>
      </c>
      <c r="N2393" s="176" t="s">
        <v>5846</v>
      </c>
      <c r="O2393" s="56">
        <v>1</v>
      </c>
      <c r="P2393" s="176" t="s">
        <v>8139</v>
      </c>
    </row>
    <row r="2394" spans="1:16" ht="20.100000000000001" customHeight="1" x14ac:dyDescent="0.25">
      <c r="A2394" s="175">
        <v>2390</v>
      </c>
      <c r="B2394" s="176" t="s">
        <v>8105</v>
      </c>
      <c r="C2394" s="176" t="s">
        <v>8155</v>
      </c>
      <c r="D2394" s="181" t="s">
        <v>8156</v>
      </c>
      <c r="E2394" s="175" t="s">
        <v>8157</v>
      </c>
      <c r="F2394" s="176" t="s">
        <v>8155</v>
      </c>
      <c r="G2394" s="177"/>
      <c r="H2394" s="177"/>
      <c r="I2394" s="176" t="s">
        <v>8137</v>
      </c>
      <c r="J2394" s="178">
        <v>270.72930329876431</v>
      </c>
      <c r="K2394" s="55">
        <v>12</v>
      </c>
      <c r="L2394" s="176" t="s">
        <v>8138</v>
      </c>
      <c r="M2394" s="176" t="s">
        <v>8107</v>
      </c>
      <c r="N2394" s="176" t="s">
        <v>5846</v>
      </c>
      <c r="O2394" s="56">
        <v>1</v>
      </c>
      <c r="P2394" s="176" t="s">
        <v>8139</v>
      </c>
    </row>
    <row r="2395" spans="1:16" ht="20.100000000000001" customHeight="1" x14ac:dyDescent="0.25">
      <c r="A2395" s="175">
        <v>2391</v>
      </c>
      <c r="B2395" s="176" t="s">
        <v>8105</v>
      </c>
      <c r="C2395" s="176" t="s">
        <v>8155</v>
      </c>
      <c r="D2395" s="181" t="s">
        <v>8156</v>
      </c>
      <c r="E2395" s="175" t="s">
        <v>8157</v>
      </c>
      <c r="F2395" s="176" t="s">
        <v>8155</v>
      </c>
      <c r="G2395" s="177"/>
      <c r="H2395" s="177"/>
      <c r="I2395" s="176" t="s">
        <v>8137</v>
      </c>
      <c r="J2395" s="178">
        <v>71.747025653086538</v>
      </c>
      <c r="K2395" s="55">
        <v>12</v>
      </c>
      <c r="L2395" s="176" t="s">
        <v>8138</v>
      </c>
      <c r="M2395" s="176" t="s">
        <v>3186</v>
      </c>
      <c r="N2395" s="176" t="s">
        <v>3173</v>
      </c>
      <c r="O2395" s="56">
        <v>1</v>
      </c>
      <c r="P2395" s="176" t="s">
        <v>8139</v>
      </c>
    </row>
    <row r="2396" spans="1:16" ht="20.100000000000001" customHeight="1" x14ac:dyDescent="0.25">
      <c r="A2396" s="175">
        <v>2392</v>
      </c>
      <c r="B2396" s="176" t="s">
        <v>8105</v>
      </c>
      <c r="C2396" s="176" t="s">
        <v>8155</v>
      </c>
      <c r="D2396" s="181" t="s">
        <v>8156</v>
      </c>
      <c r="E2396" s="175" t="s">
        <v>8157</v>
      </c>
      <c r="F2396" s="176" t="s">
        <v>8155</v>
      </c>
      <c r="G2396" s="177"/>
      <c r="H2396" s="177"/>
      <c r="I2396" s="176" t="s">
        <v>8137</v>
      </c>
      <c r="J2396" s="178">
        <v>196.78693011886958</v>
      </c>
      <c r="K2396" s="55">
        <v>12</v>
      </c>
      <c r="L2396" s="176" t="s">
        <v>8138</v>
      </c>
      <c r="M2396" s="176" t="s">
        <v>8107</v>
      </c>
      <c r="N2396" s="176" t="s">
        <v>5846</v>
      </c>
      <c r="O2396" s="56">
        <v>1</v>
      </c>
      <c r="P2396" s="176" t="s">
        <v>8139</v>
      </c>
    </row>
    <row r="2397" spans="1:16" ht="20.100000000000001" customHeight="1" x14ac:dyDescent="0.25">
      <c r="A2397" s="175">
        <v>2393</v>
      </c>
      <c r="B2397" s="176" t="s">
        <v>8105</v>
      </c>
      <c r="C2397" s="176" t="s">
        <v>8155</v>
      </c>
      <c r="D2397" s="181" t="s">
        <v>8156</v>
      </c>
      <c r="E2397" s="175" t="s">
        <v>8157</v>
      </c>
      <c r="F2397" s="176" t="s">
        <v>8155</v>
      </c>
      <c r="G2397" s="177"/>
      <c r="H2397" s="177"/>
      <c r="I2397" s="176" t="s">
        <v>8137</v>
      </c>
      <c r="J2397" s="178">
        <v>57.166534977261222</v>
      </c>
      <c r="K2397" s="55">
        <v>12</v>
      </c>
      <c r="L2397" s="176" t="s">
        <v>8138</v>
      </c>
      <c r="M2397" s="176" t="s">
        <v>8107</v>
      </c>
      <c r="N2397" s="176" t="s">
        <v>5846</v>
      </c>
      <c r="O2397" s="56">
        <v>1</v>
      </c>
      <c r="P2397" s="176" t="s">
        <v>8139</v>
      </c>
    </row>
    <row r="2398" spans="1:16" ht="20.100000000000001" customHeight="1" x14ac:dyDescent="0.25">
      <c r="A2398" s="175">
        <v>2394</v>
      </c>
      <c r="B2398" s="176" t="s">
        <v>8105</v>
      </c>
      <c r="C2398" s="176" t="s">
        <v>8155</v>
      </c>
      <c r="D2398" s="181" t="s">
        <v>8156</v>
      </c>
      <c r="E2398" s="175" t="s">
        <v>8157</v>
      </c>
      <c r="F2398" s="176" t="s">
        <v>8155</v>
      </c>
      <c r="G2398" s="177"/>
      <c r="H2398" s="177"/>
      <c r="I2398" s="176" t="s">
        <v>8137</v>
      </c>
      <c r="J2398" s="178">
        <v>291.38013975199755</v>
      </c>
      <c r="K2398" s="55">
        <v>12</v>
      </c>
      <c r="L2398" s="176" t="s">
        <v>8138</v>
      </c>
      <c r="M2398" s="176" t="s">
        <v>8107</v>
      </c>
      <c r="N2398" s="176" t="s">
        <v>5846</v>
      </c>
      <c r="O2398" s="56">
        <v>1</v>
      </c>
      <c r="P2398" s="176" t="s">
        <v>8139</v>
      </c>
    </row>
    <row r="2399" spans="1:16" ht="20.100000000000001" customHeight="1" x14ac:dyDescent="0.25">
      <c r="A2399" s="175">
        <v>2395</v>
      </c>
      <c r="B2399" s="176" t="s">
        <v>8105</v>
      </c>
      <c r="C2399" s="176" t="s">
        <v>8155</v>
      </c>
      <c r="D2399" s="181" t="s">
        <v>8156</v>
      </c>
      <c r="E2399" s="175" t="s">
        <v>8157</v>
      </c>
      <c r="F2399" s="176" t="s">
        <v>8155</v>
      </c>
      <c r="G2399" s="177"/>
      <c r="H2399" s="177"/>
      <c r="I2399" s="176" t="s">
        <v>8137</v>
      </c>
      <c r="J2399" s="178">
        <v>133.00684465137667</v>
      </c>
      <c r="K2399" s="55">
        <v>12</v>
      </c>
      <c r="L2399" s="176" t="s">
        <v>8138</v>
      </c>
      <c r="M2399" s="176" t="s">
        <v>8107</v>
      </c>
      <c r="N2399" s="176" t="s">
        <v>5846</v>
      </c>
      <c r="O2399" s="56">
        <v>1</v>
      </c>
      <c r="P2399" s="176" t="s">
        <v>8139</v>
      </c>
    </row>
    <row r="2400" spans="1:16" ht="20.100000000000001" customHeight="1" x14ac:dyDescent="0.25">
      <c r="A2400" s="175">
        <v>2396</v>
      </c>
      <c r="B2400" s="176" t="s">
        <v>8105</v>
      </c>
      <c r="C2400" s="176" t="s">
        <v>8155</v>
      </c>
      <c r="D2400" s="181" t="s">
        <v>8156</v>
      </c>
      <c r="E2400" s="175" t="s">
        <v>8157</v>
      </c>
      <c r="F2400" s="176" t="s">
        <v>8155</v>
      </c>
      <c r="G2400" s="177"/>
      <c r="H2400" s="177"/>
      <c r="I2400" s="176" t="s">
        <v>8137</v>
      </c>
      <c r="J2400" s="178">
        <v>486.82430018725245</v>
      </c>
      <c r="K2400" s="55">
        <v>12</v>
      </c>
      <c r="L2400" s="176" t="s">
        <v>8138</v>
      </c>
      <c r="M2400" s="176" t="s">
        <v>8107</v>
      </c>
      <c r="N2400" s="176" t="s">
        <v>5846</v>
      </c>
      <c r="O2400" s="56">
        <v>1</v>
      </c>
      <c r="P2400" s="176" t="s">
        <v>8139</v>
      </c>
    </row>
    <row r="2401" spans="1:16" ht="20.100000000000001" customHeight="1" x14ac:dyDescent="0.25">
      <c r="A2401" s="175">
        <v>2397</v>
      </c>
      <c r="B2401" s="176" t="s">
        <v>8105</v>
      </c>
      <c r="C2401" s="176" t="s">
        <v>8155</v>
      </c>
      <c r="D2401" s="181" t="s">
        <v>8156</v>
      </c>
      <c r="E2401" s="175" t="s">
        <v>8157</v>
      </c>
      <c r="F2401" s="176" t="s">
        <v>8155</v>
      </c>
      <c r="G2401" s="177"/>
      <c r="H2401" s="177"/>
      <c r="I2401" s="176" t="s">
        <v>8137</v>
      </c>
      <c r="J2401" s="178">
        <v>205.42901112878309</v>
      </c>
      <c r="K2401" s="55">
        <v>12</v>
      </c>
      <c r="L2401" s="176" t="s">
        <v>8138</v>
      </c>
      <c r="M2401" s="176" t="s">
        <v>8107</v>
      </c>
      <c r="N2401" s="176" t="s">
        <v>5846</v>
      </c>
      <c r="O2401" s="56">
        <v>1</v>
      </c>
      <c r="P2401" s="176" t="s">
        <v>8139</v>
      </c>
    </row>
    <row r="2402" spans="1:16" ht="20.100000000000001" customHeight="1" x14ac:dyDescent="0.25">
      <c r="A2402" s="175">
        <v>2398</v>
      </c>
      <c r="B2402" s="176" t="s">
        <v>8105</v>
      </c>
      <c r="C2402" s="176" t="s">
        <v>8155</v>
      </c>
      <c r="D2402" s="181" t="s">
        <v>8156</v>
      </c>
      <c r="E2402" s="175" t="s">
        <v>8157</v>
      </c>
      <c r="F2402" s="176" t="s">
        <v>8155</v>
      </c>
      <c r="G2402" s="177"/>
      <c r="H2402" s="177"/>
      <c r="I2402" s="176" t="s">
        <v>8137</v>
      </c>
      <c r="J2402" s="178">
        <v>113.08770178354733</v>
      </c>
      <c r="K2402" s="55">
        <v>12</v>
      </c>
      <c r="L2402" s="176" t="s">
        <v>8138</v>
      </c>
      <c r="M2402" s="176" t="s">
        <v>8107</v>
      </c>
      <c r="N2402" s="176" t="s">
        <v>5846</v>
      </c>
      <c r="O2402" s="56">
        <v>1</v>
      </c>
      <c r="P2402" s="176" t="s">
        <v>8139</v>
      </c>
    </row>
    <row r="2403" spans="1:16" ht="20.100000000000001" customHeight="1" x14ac:dyDescent="0.25">
      <c r="A2403" s="175">
        <v>2399</v>
      </c>
      <c r="B2403" s="176" t="s">
        <v>8105</v>
      </c>
      <c r="C2403" s="176" t="s">
        <v>8155</v>
      </c>
      <c r="D2403" s="181" t="s">
        <v>8156</v>
      </c>
      <c r="E2403" s="175" t="s">
        <v>8157</v>
      </c>
      <c r="F2403" s="176" t="s">
        <v>8155</v>
      </c>
      <c r="G2403" s="177"/>
      <c r="H2403" s="177"/>
      <c r="I2403" s="176" t="s">
        <v>8137</v>
      </c>
      <c r="J2403" s="178">
        <v>336.84681519254121</v>
      </c>
      <c r="K2403" s="55">
        <v>12</v>
      </c>
      <c r="L2403" s="176" t="s">
        <v>8138</v>
      </c>
      <c r="M2403" s="176" t="s">
        <v>8107</v>
      </c>
      <c r="N2403" s="176" t="s">
        <v>5846</v>
      </c>
      <c r="O2403" s="56">
        <v>1</v>
      </c>
      <c r="P2403" s="176" t="s">
        <v>8139</v>
      </c>
    </row>
    <row r="2404" spans="1:16" ht="20.100000000000001" customHeight="1" x14ac:dyDescent="0.25">
      <c r="A2404" s="175">
        <v>2400</v>
      </c>
      <c r="B2404" s="176" t="s">
        <v>8105</v>
      </c>
      <c r="C2404" s="176" t="s">
        <v>8155</v>
      </c>
      <c r="D2404" s="181" t="s">
        <v>8156</v>
      </c>
      <c r="E2404" s="175" t="s">
        <v>8157</v>
      </c>
      <c r="F2404" s="176" t="s">
        <v>8155</v>
      </c>
      <c r="G2404" s="177"/>
      <c r="H2404" s="177"/>
      <c r="I2404" s="176" t="s">
        <v>8137</v>
      </c>
      <c r="J2404" s="178">
        <v>126.11809195583797</v>
      </c>
      <c r="K2404" s="55">
        <v>12</v>
      </c>
      <c r="L2404" s="176" t="s">
        <v>8138</v>
      </c>
      <c r="M2404" s="176" t="s">
        <v>8107</v>
      </c>
      <c r="N2404" s="176" t="s">
        <v>5846</v>
      </c>
      <c r="O2404" s="56">
        <v>1</v>
      </c>
      <c r="P2404" s="176" t="s">
        <v>8139</v>
      </c>
    </row>
    <row r="2405" spans="1:16" ht="20.100000000000001" customHeight="1" x14ac:dyDescent="0.25">
      <c r="A2405" s="175">
        <v>2401</v>
      </c>
      <c r="B2405" s="176" t="s">
        <v>8105</v>
      </c>
      <c r="C2405" s="176" t="s">
        <v>8155</v>
      </c>
      <c r="D2405" s="181" t="s">
        <v>8156</v>
      </c>
      <c r="E2405" s="175" t="s">
        <v>8157</v>
      </c>
      <c r="F2405" s="176" t="s">
        <v>8155</v>
      </c>
      <c r="G2405" s="177"/>
      <c r="H2405" s="177"/>
      <c r="I2405" s="176" t="s">
        <v>8137</v>
      </c>
      <c r="J2405" s="178">
        <v>334.77969370301469</v>
      </c>
      <c r="K2405" s="55">
        <v>12</v>
      </c>
      <c r="L2405" s="176" t="s">
        <v>8138</v>
      </c>
      <c r="M2405" s="176" t="s">
        <v>8107</v>
      </c>
      <c r="N2405" s="176" t="s">
        <v>5846</v>
      </c>
      <c r="O2405" s="56">
        <v>1</v>
      </c>
      <c r="P2405" s="176" t="s">
        <v>8139</v>
      </c>
    </row>
    <row r="2406" spans="1:16" ht="20.100000000000001" customHeight="1" x14ac:dyDescent="0.25">
      <c r="A2406" s="175">
        <v>2402</v>
      </c>
      <c r="B2406" s="176" t="s">
        <v>8105</v>
      </c>
      <c r="C2406" s="176" t="s">
        <v>8155</v>
      </c>
      <c r="D2406" s="181" t="s">
        <v>8156</v>
      </c>
      <c r="E2406" s="175" t="s">
        <v>8157</v>
      </c>
      <c r="F2406" s="176" t="s">
        <v>8155</v>
      </c>
      <c r="G2406" s="177"/>
      <c r="H2406" s="177"/>
      <c r="I2406" s="176" t="s">
        <v>8137</v>
      </c>
      <c r="J2406" s="178">
        <v>110.85254775722005</v>
      </c>
      <c r="K2406" s="55">
        <v>12</v>
      </c>
      <c r="L2406" s="176" t="s">
        <v>8138</v>
      </c>
      <c r="M2406" s="176" t="s">
        <v>8107</v>
      </c>
      <c r="N2406" s="176" t="s">
        <v>5846</v>
      </c>
      <c r="O2406" s="56">
        <v>1</v>
      </c>
      <c r="P2406" s="176" t="s">
        <v>8139</v>
      </c>
    </row>
    <row r="2407" spans="1:16" ht="20.100000000000001" customHeight="1" x14ac:dyDescent="0.25">
      <c r="A2407" s="175">
        <v>2403</v>
      </c>
      <c r="B2407" s="176" t="s">
        <v>8105</v>
      </c>
      <c r="C2407" s="176" t="s">
        <v>8155</v>
      </c>
      <c r="D2407" s="181" t="s">
        <v>8156</v>
      </c>
      <c r="E2407" s="175" t="s">
        <v>8157</v>
      </c>
      <c r="F2407" s="176" t="s">
        <v>8155</v>
      </c>
      <c r="G2407" s="177"/>
      <c r="H2407" s="177"/>
      <c r="I2407" s="176" t="s">
        <v>8137</v>
      </c>
      <c r="J2407" s="178">
        <v>304.27388925946434</v>
      </c>
      <c r="K2407" s="55">
        <v>12</v>
      </c>
      <c r="L2407" s="176" t="s">
        <v>8138</v>
      </c>
      <c r="M2407" s="176" t="s">
        <v>8107</v>
      </c>
      <c r="N2407" s="176" t="s">
        <v>5846</v>
      </c>
      <c r="O2407" s="56">
        <v>1</v>
      </c>
      <c r="P2407" s="176" t="s">
        <v>8139</v>
      </c>
    </row>
    <row r="2408" spans="1:16" ht="20.100000000000001" customHeight="1" x14ac:dyDescent="0.25">
      <c r="A2408" s="175">
        <v>2404</v>
      </c>
      <c r="B2408" s="176" t="s">
        <v>8105</v>
      </c>
      <c r="C2408" s="176" t="s">
        <v>8155</v>
      </c>
      <c r="D2408" s="181" t="s">
        <v>8156</v>
      </c>
      <c r="E2408" s="175" t="s">
        <v>8157</v>
      </c>
      <c r="F2408" s="176" t="s">
        <v>8155</v>
      </c>
      <c r="G2408" s="177"/>
      <c r="H2408" s="177"/>
      <c r="I2408" s="176" t="s">
        <v>8137</v>
      </c>
      <c r="J2408" s="178">
        <v>108.74495230458909</v>
      </c>
      <c r="K2408" s="55">
        <v>12</v>
      </c>
      <c r="L2408" s="176" t="s">
        <v>8138</v>
      </c>
      <c r="M2408" s="176" t="s">
        <v>8107</v>
      </c>
      <c r="N2408" s="176" t="s">
        <v>5846</v>
      </c>
      <c r="O2408" s="56">
        <v>1</v>
      </c>
      <c r="P2408" s="176" t="s">
        <v>8139</v>
      </c>
    </row>
    <row r="2409" spans="1:16" ht="20.100000000000001" customHeight="1" x14ac:dyDescent="0.25">
      <c r="A2409" s="175">
        <v>2405</v>
      </c>
      <c r="B2409" s="176" t="s">
        <v>8105</v>
      </c>
      <c r="C2409" s="176" t="s">
        <v>8155</v>
      </c>
      <c r="D2409" s="181" t="s">
        <v>8156</v>
      </c>
      <c r="E2409" s="175" t="s">
        <v>8157</v>
      </c>
      <c r="F2409" s="176" t="s">
        <v>8155</v>
      </c>
      <c r="G2409" s="177"/>
      <c r="H2409" s="177"/>
      <c r="I2409" s="176" t="s">
        <v>8137</v>
      </c>
      <c r="J2409" s="178">
        <v>60.848580447674451</v>
      </c>
      <c r="K2409" s="55">
        <v>12</v>
      </c>
      <c r="L2409" s="176" t="s">
        <v>8138</v>
      </c>
      <c r="M2409" s="176" t="s">
        <v>8107</v>
      </c>
      <c r="N2409" s="176" t="s">
        <v>5846</v>
      </c>
      <c r="O2409" s="56">
        <v>2</v>
      </c>
      <c r="P2409" s="176" t="s">
        <v>8139</v>
      </c>
    </row>
    <row r="2410" spans="1:16" ht="20.100000000000001" customHeight="1" x14ac:dyDescent="0.25">
      <c r="A2410" s="175">
        <v>2406</v>
      </c>
      <c r="B2410" s="176" t="s">
        <v>8105</v>
      </c>
      <c r="C2410" s="176" t="s">
        <v>8155</v>
      </c>
      <c r="D2410" s="181" t="s">
        <v>8156</v>
      </c>
      <c r="E2410" s="175" t="s">
        <v>8157</v>
      </c>
      <c r="F2410" s="176" t="s">
        <v>8155</v>
      </c>
      <c r="G2410" s="177"/>
      <c r="H2410" s="177"/>
      <c r="I2410" s="176" t="s">
        <v>8137</v>
      </c>
      <c r="J2410" s="178">
        <v>213.14749084622943</v>
      </c>
      <c r="K2410" s="55">
        <v>12</v>
      </c>
      <c r="L2410" s="176" t="s">
        <v>8138</v>
      </c>
      <c r="M2410" s="176" t="s">
        <v>8107</v>
      </c>
      <c r="N2410" s="176" t="s">
        <v>5846</v>
      </c>
      <c r="O2410" s="56">
        <v>2</v>
      </c>
      <c r="P2410" s="176" t="s">
        <v>8139</v>
      </c>
    </row>
    <row r="2411" spans="1:16" ht="20.100000000000001" customHeight="1" x14ac:dyDescent="0.25">
      <c r="A2411" s="175">
        <v>2407</v>
      </c>
      <c r="B2411" s="176" t="s">
        <v>8105</v>
      </c>
      <c r="C2411" s="176" t="s">
        <v>8155</v>
      </c>
      <c r="D2411" s="181" t="s">
        <v>8156</v>
      </c>
      <c r="E2411" s="175" t="s">
        <v>8157</v>
      </c>
      <c r="F2411" s="176" t="s">
        <v>8155</v>
      </c>
      <c r="G2411" s="177"/>
      <c r="H2411" s="177"/>
      <c r="I2411" s="176" t="s">
        <v>8137</v>
      </c>
      <c r="J2411" s="178">
        <v>156.52804275144086</v>
      </c>
      <c r="K2411" s="55">
        <v>12</v>
      </c>
      <c r="L2411" s="176" t="s">
        <v>8138</v>
      </c>
      <c r="M2411" s="176" t="s">
        <v>8107</v>
      </c>
      <c r="N2411" s="176" t="s">
        <v>5846</v>
      </c>
      <c r="O2411" s="56">
        <v>1</v>
      </c>
      <c r="P2411" s="176" t="s">
        <v>8139</v>
      </c>
    </row>
    <row r="2412" spans="1:16" ht="20.100000000000001" customHeight="1" x14ac:dyDescent="0.25">
      <c r="A2412" s="175">
        <v>2408</v>
      </c>
      <c r="B2412" s="176" t="s">
        <v>8105</v>
      </c>
      <c r="C2412" s="176" t="s">
        <v>8155</v>
      </c>
      <c r="D2412" s="181" t="s">
        <v>8156</v>
      </c>
      <c r="E2412" s="175" t="s">
        <v>8157</v>
      </c>
      <c r="F2412" s="176" t="s">
        <v>8155</v>
      </c>
      <c r="G2412" s="177"/>
      <c r="H2412" s="177"/>
      <c r="I2412" s="176" t="s">
        <v>8137</v>
      </c>
      <c r="J2412" s="178">
        <v>250.15019798946258</v>
      </c>
      <c r="K2412" s="55">
        <v>12</v>
      </c>
      <c r="L2412" s="176" t="s">
        <v>8138</v>
      </c>
      <c r="M2412" s="176" t="s">
        <v>8107</v>
      </c>
      <c r="N2412" s="176" t="s">
        <v>5846</v>
      </c>
      <c r="O2412" s="56">
        <v>1</v>
      </c>
      <c r="P2412" s="176" t="s">
        <v>8139</v>
      </c>
    </row>
    <row r="2413" spans="1:16" ht="20.100000000000001" customHeight="1" x14ac:dyDescent="0.25">
      <c r="A2413" s="175">
        <v>2409</v>
      </c>
      <c r="B2413" s="176" t="s">
        <v>8105</v>
      </c>
      <c r="C2413" s="176" t="s">
        <v>8155</v>
      </c>
      <c r="D2413" s="181" t="s">
        <v>8156</v>
      </c>
      <c r="E2413" s="175" t="s">
        <v>8157</v>
      </c>
      <c r="F2413" s="176" t="s">
        <v>8155</v>
      </c>
      <c r="G2413" s="177"/>
      <c r="H2413" s="177"/>
      <c r="I2413" s="176" t="s">
        <v>8137</v>
      </c>
      <c r="J2413" s="178">
        <v>80.436470243618146</v>
      </c>
      <c r="K2413" s="55">
        <v>12</v>
      </c>
      <c r="L2413" s="176" t="s">
        <v>8138</v>
      </c>
      <c r="M2413" s="176" t="s">
        <v>8107</v>
      </c>
      <c r="N2413" s="176" t="s">
        <v>5846</v>
      </c>
      <c r="O2413" s="56">
        <v>1</v>
      </c>
      <c r="P2413" s="176" t="s">
        <v>8139</v>
      </c>
    </row>
    <row r="2414" spans="1:16" ht="20.100000000000001" customHeight="1" x14ac:dyDescent="0.25">
      <c r="A2414" s="175">
        <v>2410</v>
      </c>
      <c r="B2414" s="176" t="s">
        <v>8105</v>
      </c>
      <c r="C2414" s="176" t="s">
        <v>8155</v>
      </c>
      <c r="D2414" s="181" t="s">
        <v>8156</v>
      </c>
      <c r="E2414" s="175" t="s">
        <v>8157</v>
      </c>
      <c r="F2414" s="176" t="s">
        <v>8155</v>
      </c>
      <c r="G2414" s="177"/>
      <c r="H2414" s="177"/>
      <c r="I2414" s="176" t="s">
        <v>8137</v>
      </c>
      <c r="J2414" s="178">
        <v>89.126339311181212</v>
      </c>
      <c r="K2414" s="55">
        <v>12</v>
      </c>
      <c r="L2414" s="176" t="s">
        <v>8138</v>
      </c>
      <c r="M2414" s="176" t="s">
        <v>3186</v>
      </c>
      <c r="N2414" s="176" t="s">
        <v>3173</v>
      </c>
      <c r="O2414" s="56">
        <v>1</v>
      </c>
      <c r="P2414" s="176" t="s">
        <v>8139</v>
      </c>
    </row>
    <row r="2415" spans="1:16" ht="20.100000000000001" customHeight="1" x14ac:dyDescent="0.25">
      <c r="A2415" s="175">
        <v>2411</v>
      </c>
      <c r="B2415" s="176" t="s">
        <v>8105</v>
      </c>
      <c r="C2415" s="176" t="s">
        <v>8155</v>
      </c>
      <c r="D2415" s="181" t="s">
        <v>8156</v>
      </c>
      <c r="E2415" s="175" t="s">
        <v>8157</v>
      </c>
      <c r="F2415" s="176" t="s">
        <v>8155</v>
      </c>
      <c r="G2415" s="177"/>
      <c r="H2415" s="177"/>
      <c r="I2415" s="176" t="s">
        <v>8137</v>
      </c>
      <c r="J2415" s="178">
        <v>180.77825133969196</v>
      </c>
      <c r="K2415" s="55">
        <v>12</v>
      </c>
      <c r="L2415" s="176" t="s">
        <v>8138</v>
      </c>
      <c r="M2415" s="176" t="s">
        <v>8107</v>
      </c>
      <c r="N2415" s="176" t="s">
        <v>5846</v>
      </c>
      <c r="O2415" s="56">
        <v>1</v>
      </c>
      <c r="P2415" s="176" t="s">
        <v>8139</v>
      </c>
    </row>
    <row r="2416" spans="1:16" ht="20.100000000000001" customHeight="1" x14ac:dyDescent="0.25">
      <c r="A2416" s="175">
        <v>2412</v>
      </c>
      <c r="B2416" s="176" t="s">
        <v>8105</v>
      </c>
      <c r="C2416" s="176" t="s">
        <v>8155</v>
      </c>
      <c r="D2416" s="181" t="s">
        <v>8156</v>
      </c>
      <c r="E2416" s="175" t="s">
        <v>8157</v>
      </c>
      <c r="F2416" s="176" t="s">
        <v>8155</v>
      </c>
      <c r="G2416" s="177"/>
      <c r="H2416" s="177"/>
      <c r="I2416" s="176" t="s">
        <v>8137</v>
      </c>
      <c r="J2416" s="178">
        <v>223.33981344285175</v>
      </c>
      <c r="K2416" s="55">
        <v>12</v>
      </c>
      <c r="L2416" s="176" t="s">
        <v>8138</v>
      </c>
      <c r="M2416" s="176" t="s">
        <v>8107</v>
      </c>
      <c r="N2416" s="176" t="s">
        <v>5846</v>
      </c>
      <c r="O2416" s="56">
        <v>1</v>
      </c>
      <c r="P2416" s="176" t="s">
        <v>8139</v>
      </c>
    </row>
    <row r="2417" spans="1:16" ht="20.100000000000001" customHeight="1" x14ac:dyDescent="0.25">
      <c r="A2417" s="175">
        <v>2413</v>
      </c>
      <c r="B2417" s="176" t="s">
        <v>8105</v>
      </c>
      <c r="C2417" s="176" t="s">
        <v>8155</v>
      </c>
      <c r="D2417" s="181" t="s">
        <v>8156</v>
      </c>
      <c r="E2417" s="175" t="s">
        <v>8157</v>
      </c>
      <c r="F2417" s="176" t="s">
        <v>8155</v>
      </c>
      <c r="G2417" s="177"/>
      <c r="H2417" s="177"/>
      <c r="I2417" s="176" t="s">
        <v>8137</v>
      </c>
      <c r="J2417" s="178">
        <v>100.81253047573814</v>
      </c>
      <c r="K2417" s="55">
        <v>12</v>
      </c>
      <c r="L2417" s="176" t="s">
        <v>8138</v>
      </c>
      <c r="M2417" s="176" t="s">
        <v>8107</v>
      </c>
      <c r="N2417" s="176" t="s">
        <v>5846</v>
      </c>
      <c r="O2417" s="56">
        <v>1</v>
      </c>
      <c r="P2417" s="176" t="s">
        <v>8139</v>
      </c>
    </row>
    <row r="2418" spans="1:16" ht="20.100000000000001" customHeight="1" x14ac:dyDescent="0.25">
      <c r="A2418" s="175">
        <v>2414</v>
      </c>
      <c r="B2418" s="176" t="s">
        <v>8105</v>
      </c>
      <c r="C2418" s="176" t="s">
        <v>8155</v>
      </c>
      <c r="D2418" s="181" t="s">
        <v>8156</v>
      </c>
      <c r="E2418" s="175" t="s">
        <v>8157</v>
      </c>
      <c r="F2418" s="176" t="s">
        <v>8155</v>
      </c>
      <c r="G2418" s="177"/>
      <c r="H2418" s="177"/>
      <c r="I2418" s="176" t="s">
        <v>8137</v>
      </c>
      <c r="J2418" s="178">
        <v>323.8676619199295</v>
      </c>
      <c r="K2418" s="55">
        <v>12</v>
      </c>
      <c r="L2418" s="176" t="s">
        <v>8138</v>
      </c>
      <c r="M2418" s="176" t="s">
        <v>8107</v>
      </c>
      <c r="N2418" s="176" t="s">
        <v>5846</v>
      </c>
      <c r="O2418" s="56">
        <v>1</v>
      </c>
      <c r="P2418" s="176" t="s">
        <v>8139</v>
      </c>
    </row>
    <row r="2419" spans="1:16" ht="20.100000000000001" customHeight="1" x14ac:dyDescent="0.25">
      <c r="A2419" s="175">
        <v>2415</v>
      </c>
      <c r="B2419" s="176" t="s">
        <v>8105</v>
      </c>
      <c r="C2419" s="176" t="s">
        <v>8155</v>
      </c>
      <c r="D2419" s="181" t="s">
        <v>8156</v>
      </c>
      <c r="E2419" s="175" t="s">
        <v>8157</v>
      </c>
      <c r="F2419" s="176" t="s">
        <v>8155</v>
      </c>
      <c r="G2419" s="177"/>
      <c r="H2419" s="177"/>
      <c r="I2419" s="176" t="s">
        <v>8137</v>
      </c>
      <c r="J2419" s="178">
        <v>95.718040703382755</v>
      </c>
      <c r="K2419" s="55">
        <v>13</v>
      </c>
      <c r="L2419" s="176" t="s">
        <v>8138</v>
      </c>
      <c r="M2419" s="176" t="s">
        <v>3186</v>
      </c>
      <c r="N2419" s="176" t="s">
        <v>3160</v>
      </c>
      <c r="O2419" s="56">
        <v>1</v>
      </c>
      <c r="P2419" s="176" t="s">
        <v>8139</v>
      </c>
    </row>
    <row r="2420" spans="1:16" ht="20.100000000000001" customHeight="1" x14ac:dyDescent="0.25">
      <c r="A2420" s="175">
        <v>2416</v>
      </c>
      <c r="B2420" s="176" t="s">
        <v>8105</v>
      </c>
      <c r="C2420" s="176" t="s">
        <v>8155</v>
      </c>
      <c r="D2420" s="181" t="s">
        <v>8156</v>
      </c>
      <c r="E2420" s="175" t="s">
        <v>8157</v>
      </c>
      <c r="F2420" s="176" t="s">
        <v>8155</v>
      </c>
      <c r="G2420" s="177"/>
      <c r="H2420" s="177"/>
      <c r="I2420" s="176" t="s">
        <v>8137</v>
      </c>
      <c r="J2420" s="178">
        <v>315.29682950465013</v>
      </c>
      <c r="K2420" s="55">
        <v>12</v>
      </c>
      <c r="L2420" s="176" t="s">
        <v>8138</v>
      </c>
      <c r="M2420" s="176" t="s">
        <v>3186</v>
      </c>
      <c r="N2420" s="176" t="s">
        <v>3173</v>
      </c>
      <c r="O2420" s="56">
        <v>1</v>
      </c>
      <c r="P2420" s="176" t="s">
        <v>8139</v>
      </c>
    </row>
    <row r="2421" spans="1:16" ht="20.100000000000001" customHeight="1" x14ac:dyDescent="0.25">
      <c r="A2421" s="175">
        <v>2417</v>
      </c>
      <c r="B2421" s="176" t="s">
        <v>8105</v>
      </c>
      <c r="C2421" s="176" t="s">
        <v>8155</v>
      </c>
      <c r="D2421" s="181" t="s">
        <v>8156</v>
      </c>
      <c r="E2421" s="175" t="s">
        <v>8157</v>
      </c>
      <c r="F2421" s="176" t="s">
        <v>8155</v>
      </c>
      <c r="G2421" s="177"/>
      <c r="H2421" s="177"/>
      <c r="I2421" s="176" t="s">
        <v>8137</v>
      </c>
      <c r="J2421" s="178">
        <v>169.72997565856269</v>
      </c>
      <c r="K2421" s="55">
        <v>12</v>
      </c>
      <c r="L2421" s="176" t="s">
        <v>8138</v>
      </c>
      <c r="M2421" s="176" t="s">
        <v>8107</v>
      </c>
      <c r="N2421" s="176" t="s">
        <v>5846</v>
      </c>
      <c r="O2421" s="56">
        <v>1</v>
      </c>
      <c r="P2421" s="176" t="s">
        <v>8139</v>
      </c>
    </row>
    <row r="2422" spans="1:16" ht="20.100000000000001" customHeight="1" x14ac:dyDescent="0.25">
      <c r="A2422" s="175">
        <v>2418</v>
      </c>
      <c r="B2422" s="176" t="s">
        <v>8105</v>
      </c>
      <c r="C2422" s="176" t="s">
        <v>8155</v>
      </c>
      <c r="D2422" s="181" t="s">
        <v>8156</v>
      </c>
      <c r="E2422" s="175" t="s">
        <v>8157</v>
      </c>
      <c r="F2422" s="176" t="s">
        <v>8155</v>
      </c>
      <c r="G2422" s="177"/>
      <c r="H2422" s="177"/>
      <c r="I2422" s="176" t="s">
        <v>8137</v>
      </c>
      <c r="J2422" s="178">
        <v>187.09478534237817</v>
      </c>
      <c r="K2422" s="55">
        <v>12</v>
      </c>
      <c r="L2422" s="176" t="s">
        <v>8138</v>
      </c>
      <c r="M2422" s="176" t="s">
        <v>8107</v>
      </c>
      <c r="N2422" s="176" t="s">
        <v>5846</v>
      </c>
      <c r="O2422" s="56">
        <v>1</v>
      </c>
      <c r="P2422" s="176" t="s">
        <v>8139</v>
      </c>
    </row>
    <row r="2423" spans="1:16" ht="20.100000000000001" customHeight="1" x14ac:dyDescent="0.25">
      <c r="A2423" s="175">
        <v>2419</v>
      </c>
      <c r="B2423" s="176" t="s">
        <v>8105</v>
      </c>
      <c r="C2423" s="176" t="s">
        <v>8155</v>
      </c>
      <c r="D2423" s="181" t="s">
        <v>8156</v>
      </c>
      <c r="E2423" s="175" t="s">
        <v>8157</v>
      </c>
      <c r="F2423" s="176" t="s">
        <v>8155</v>
      </c>
      <c r="G2423" s="177"/>
      <c r="H2423" s="177"/>
      <c r="I2423" s="176" t="s">
        <v>8137</v>
      </c>
      <c r="J2423" s="178">
        <v>159.01328206616964</v>
      </c>
      <c r="K2423" s="55">
        <v>12</v>
      </c>
      <c r="L2423" s="176" t="s">
        <v>8138</v>
      </c>
      <c r="M2423" s="176" t="s">
        <v>3186</v>
      </c>
      <c r="N2423" s="176" t="s">
        <v>3173</v>
      </c>
      <c r="O2423" s="56">
        <v>1</v>
      </c>
      <c r="P2423" s="176" t="s">
        <v>8139</v>
      </c>
    </row>
    <row r="2424" spans="1:16" ht="20.100000000000001" customHeight="1" x14ac:dyDescent="0.25">
      <c r="A2424" s="175">
        <v>2420</v>
      </c>
      <c r="B2424" s="176" t="s">
        <v>8105</v>
      </c>
      <c r="C2424" s="176" t="s">
        <v>8155</v>
      </c>
      <c r="D2424" s="181" t="s">
        <v>8156</v>
      </c>
      <c r="E2424" s="175" t="s">
        <v>8157</v>
      </c>
      <c r="F2424" s="176" t="s">
        <v>8155</v>
      </c>
      <c r="G2424" s="177"/>
      <c r="H2424" s="177"/>
      <c r="I2424" s="176" t="s">
        <v>8137</v>
      </c>
      <c r="J2424" s="178">
        <v>119.70219295885015</v>
      </c>
      <c r="K2424" s="55">
        <v>12</v>
      </c>
      <c r="L2424" s="176" t="s">
        <v>8138</v>
      </c>
      <c r="M2424" s="176" t="s">
        <v>8107</v>
      </c>
      <c r="N2424" s="176" t="s">
        <v>5846</v>
      </c>
      <c r="O2424" s="56">
        <v>1</v>
      </c>
      <c r="P2424" s="176" t="s">
        <v>8139</v>
      </c>
    </row>
    <row r="2425" spans="1:16" ht="20.100000000000001" customHeight="1" x14ac:dyDescent="0.25">
      <c r="A2425" s="175">
        <v>2421</v>
      </c>
      <c r="B2425" s="176" t="s">
        <v>8105</v>
      </c>
      <c r="C2425" s="176" t="s">
        <v>8155</v>
      </c>
      <c r="D2425" s="181" t="s">
        <v>8156</v>
      </c>
      <c r="E2425" s="175" t="s">
        <v>8157</v>
      </c>
      <c r="F2425" s="176" t="s">
        <v>8155</v>
      </c>
      <c r="G2425" s="177"/>
      <c r="H2425" s="177"/>
      <c r="I2425" s="176" t="s">
        <v>8137</v>
      </c>
      <c r="J2425" s="178">
        <v>200.68573613883987</v>
      </c>
      <c r="K2425" s="55">
        <v>12</v>
      </c>
      <c r="L2425" s="176" t="s">
        <v>8138</v>
      </c>
      <c r="M2425" s="176" t="s">
        <v>8107</v>
      </c>
      <c r="N2425" s="176" t="s">
        <v>5846</v>
      </c>
      <c r="O2425" s="56">
        <v>1</v>
      </c>
      <c r="P2425" s="176" t="s">
        <v>8139</v>
      </c>
    </row>
    <row r="2426" spans="1:16" ht="20.100000000000001" customHeight="1" x14ac:dyDescent="0.25">
      <c r="A2426" s="175">
        <v>2422</v>
      </c>
      <c r="B2426" s="176" t="s">
        <v>8105</v>
      </c>
      <c r="C2426" s="176" t="s">
        <v>8155</v>
      </c>
      <c r="D2426" s="181" t="s">
        <v>8156</v>
      </c>
      <c r="E2426" s="175" t="s">
        <v>8157</v>
      </c>
      <c r="F2426" s="176" t="s">
        <v>8155</v>
      </c>
      <c r="G2426" s="177"/>
      <c r="H2426" s="177"/>
      <c r="I2426" s="176" t="s">
        <v>8137</v>
      </c>
      <c r="J2426" s="178">
        <v>88.647848199438656</v>
      </c>
      <c r="K2426" s="55">
        <v>12</v>
      </c>
      <c r="L2426" s="176" t="s">
        <v>8138</v>
      </c>
      <c r="M2426" s="176" t="s">
        <v>8107</v>
      </c>
      <c r="N2426" s="176" t="s">
        <v>5846</v>
      </c>
      <c r="O2426" s="56">
        <v>1</v>
      </c>
      <c r="P2426" s="176" t="s">
        <v>8139</v>
      </c>
    </row>
    <row r="2427" spans="1:16" ht="20.100000000000001" customHeight="1" x14ac:dyDescent="0.25">
      <c r="A2427" s="175">
        <v>2423</v>
      </c>
      <c r="B2427" s="176" t="s">
        <v>8105</v>
      </c>
      <c r="C2427" s="176" t="s">
        <v>8155</v>
      </c>
      <c r="D2427" s="181" t="s">
        <v>8156</v>
      </c>
      <c r="E2427" s="175" t="s">
        <v>8157</v>
      </c>
      <c r="F2427" s="176" t="s">
        <v>8155</v>
      </c>
      <c r="G2427" s="177"/>
      <c r="H2427" s="177"/>
      <c r="I2427" s="176" t="s">
        <v>8137</v>
      </c>
      <c r="J2427" s="178">
        <v>94.075739458261708</v>
      </c>
      <c r="K2427" s="55">
        <v>12</v>
      </c>
      <c r="L2427" s="176" t="s">
        <v>8138</v>
      </c>
      <c r="M2427" s="176" t="s">
        <v>8107</v>
      </c>
      <c r="N2427" s="176" t="s">
        <v>5846</v>
      </c>
      <c r="O2427" s="56">
        <v>1</v>
      </c>
      <c r="P2427" s="176" t="s">
        <v>8139</v>
      </c>
    </row>
    <row r="2428" spans="1:16" ht="20.100000000000001" customHeight="1" x14ac:dyDescent="0.25">
      <c r="A2428" s="175">
        <v>2424</v>
      </c>
      <c r="B2428" s="176" t="s">
        <v>8105</v>
      </c>
      <c r="C2428" s="176" t="s">
        <v>8155</v>
      </c>
      <c r="D2428" s="181" t="s">
        <v>8156</v>
      </c>
      <c r="E2428" s="175" t="s">
        <v>8157</v>
      </c>
      <c r="F2428" s="176" t="s">
        <v>8155</v>
      </c>
      <c r="G2428" s="177"/>
      <c r="H2428" s="177"/>
      <c r="I2428" s="176" t="s">
        <v>8137</v>
      </c>
      <c r="J2428" s="178">
        <v>170.89425153684093</v>
      </c>
      <c r="K2428" s="55">
        <v>12</v>
      </c>
      <c r="L2428" s="176" t="s">
        <v>8138</v>
      </c>
      <c r="M2428" s="176" t="s">
        <v>8107</v>
      </c>
      <c r="N2428" s="176" t="s">
        <v>5846</v>
      </c>
      <c r="O2428" s="56">
        <v>1</v>
      </c>
      <c r="P2428" s="176" t="s">
        <v>8139</v>
      </c>
    </row>
    <row r="2429" spans="1:16" ht="20.100000000000001" customHeight="1" x14ac:dyDescent="0.25">
      <c r="A2429" s="175">
        <v>2425</v>
      </c>
      <c r="B2429" s="176" t="s">
        <v>8105</v>
      </c>
      <c r="C2429" s="176" t="s">
        <v>8155</v>
      </c>
      <c r="D2429" s="181" t="s">
        <v>8156</v>
      </c>
      <c r="E2429" s="175" t="s">
        <v>8157</v>
      </c>
      <c r="F2429" s="176" t="s">
        <v>8155</v>
      </c>
      <c r="G2429" s="177"/>
      <c r="H2429" s="177"/>
      <c r="I2429" s="176" t="s">
        <v>8137</v>
      </c>
      <c r="J2429" s="178">
        <v>87.898942561639018</v>
      </c>
      <c r="K2429" s="55">
        <v>12</v>
      </c>
      <c r="L2429" s="176" t="s">
        <v>8138</v>
      </c>
      <c r="M2429" s="176" t="s">
        <v>8107</v>
      </c>
      <c r="N2429" s="176" t="s">
        <v>5846</v>
      </c>
      <c r="O2429" s="56">
        <v>1</v>
      </c>
      <c r="P2429" s="176" t="s">
        <v>8139</v>
      </c>
    </row>
    <row r="2430" spans="1:16" ht="20.100000000000001" customHeight="1" x14ac:dyDescent="0.25">
      <c r="A2430" s="175">
        <v>2426</v>
      </c>
      <c r="B2430" s="176" t="s">
        <v>8105</v>
      </c>
      <c r="C2430" s="176" t="s">
        <v>8155</v>
      </c>
      <c r="D2430" s="181" t="s">
        <v>8156</v>
      </c>
      <c r="E2430" s="175" t="s">
        <v>8157</v>
      </c>
      <c r="F2430" s="176" t="s">
        <v>8155</v>
      </c>
      <c r="G2430" s="177"/>
      <c r="H2430" s="177"/>
      <c r="I2430" s="176" t="s">
        <v>8137</v>
      </c>
      <c r="J2430" s="178">
        <v>22.162044665082096</v>
      </c>
      <c r="K2430" s="55">
        <v>12</v>
      </c>
      <c r="L2430" s="176" t="s">
        <v>8138</v>
      </c>
      <c r="M2430" s="176" t="s">
        <v>8107</v>
      </c>
      <c r="N2430" s="176" t="s">
        <v>5846</v>
      </c>
      <c r="O2430" s="56">
        <v>1</v>
      </c>
      <c r="P2430" s="176" t="s">
        <v>8139</v>
      </c>
    </row>
    <row r="2431" spans="1:16" ht="20.100000000000001" customHeight="1" x14ac:dyDescent="0.25">
      <c r="A2431" s="175">
        <v>2427</v>
      </c>
      <c r="B2431" s="176" t="s">
        <v>8105</v>
      </c>
      <c r="C2431" s="176" t="s">
        <v>8155</v>
      </c>
      <c r="D2431" s="181" t="s">
        <v>8156</v>
      </c>
      <c r="E2431" s="175" t="s">
        <v>8157</v>
      </c>
      <c r="F2431" s="176" t="s">
        <v>8155</v>
      </c>
      <c r="G2431" s="177"/>
      <c r="H2431" s="177"/>
      <c r="I2431" s="176" t="s">
        <v>8137</v>
      </c>
      <c r="J2431" s="178">
        <v>386.62789982504518</v>
      </c>
      <c r="K2431" s="55">
        <v>12</v>
      </c>
      <c r="L2431" s="176" t="s">
        <v>8138</v>
      </c>
      <c r="M2431" s="176" t="s">
        <v>3186</v>
      </c>
      <c r="N2431" s="176" t="s">
        <v>3173</v>
      </c>
      <c r="O2431" s="56">
        <v>1</v>
      </c>
      <c r="P2431" s="176" t="s">
        <v>8139</v>
      </c>
    </row>
    <row r="2432" spans="1:16" ht="20.100000000000001" customHeight="1" x14ac:dyDescent="0.25">
      <c r="A2432" s="175">
        <v>2428</v>
      </c>
      <c r="B2432" s="176" t="s">
        <v>8105</v>
      </c>
      <c r="C2432" s="176" t="s">
        <v>8155</v>
      </c>
      <c r="D2432" s="181" t="s">
        <v>8156</v>
      </c>
      <c r="E2432" s="175" t="s">
        <v>8157</v>
      </c>
      <c r="F2432" s="176" t="s">
        <v>8155</v>
      </c>
      <c r="G2432" s="177"/>
      <c r="H2432" s="177"/>
      <c r="I2432" s="176" t="s">
        <v>8137</v>
      </c>
      <c r="J2432" s="178">
        <v>124.0424020973966</v>
      </c>
      <c r="K2432" s="55">
        <v>12</v>
      </c>
      <c r="L2432" s="176" t="s">
        <v>8138</v>
      </c>
      <c r="M2432" s="176" t="s">
        <v>8107</v>
      </c>
      <c r="N2432" s="176" t="s">
        <v>5846</v>
      </c>
      <c r="O2432" s="56">
        <v>1</v>
      </c>
      <c r="P2432" s="176" t="s">
        <v>8139</v>
      </c>
    </row>
    <row r="2433" spans="1:16" ht="20.100000000000001" customHeight="1" x14ac:dyDescent="0.25">
      <c r="A2433" s="175">
        <v>2429</v>
      </c>
      <c r="B2433" s="176" t="s">
        <v>8105</v>
      </c>
      <c r="C2433" s="176" t="s">
        <v>8155</v>
      </c>
      <c r="D2433" s="181" t="s">
        <v>8156</v>
      </c>
      <c r="E2433" s="175" t="s">
        <v>8157</v>
      </c>
      <c r="F2433" s="176" t="s">
        <v>8155</v>
      </c>
      <c r="G2433" s="177"/>
      <c r="H2433" s="177"/>
      <c r="I2433" s="176" t="s">
        <v>8137</v>
      </c>
      <c r="J2433" s="178">
        <v>164.15677865016426</v>
      </c>
      <c r="K2433" s="55">
        <v>12</v>
      </c>
      <c r="L2433" s="176" t="s">
        <v>8138</v>
      </c>
      <c r="M2433" s="176" t="s">
        <v>8107</v>
      </c>
      <c r="N2433" s="176" t="s">
        <v>5846</v>
      </c>
      <c r="O2433" s="56">
        <v>1</v>
      </c>
      <c r="P2433" s="176" t="s">
        <v>8139</v>
      </c>
    </row>
    <row r="2434" spans="1:16" ht="20.100000000000001" customHeight="1" x14ac:dyDescent="0.25">
      <c r="A2434" s="175">
        <v>2430</v>
      </c>
      <c r="B2434" s="176" t="s">
        <v>8105</v>
      </c>
      <c r="C2434" s="176" t="s">
        <v>8155</v>
      </c>
      <c r="D2434" s="181" t="s">
        <v>8156</v>
      </c>
      <c r="E2434" s="175" t="s">
        <v>8157</v>
      </c>
      <c r="F2434" s="176" t="s">
        <v>8155</v>
      </c>
      <c r="G2434" s="177"/>
      <c r="H2434" s="177"/>
      <c r="I2434" s="176" t="s">
        <v>8137</v>
      </c>
      <c r="J2434" s="178">
        <v>218.29229248051774</v>
      </c>
      <c r="K2434" s="55">
        <v>12</v>
      </c>
      <c r="L2434" s="176" t="s">
        <v>8138</v>
      </c>
      <c r="M2434" s="176" t="s">
        <v>8107</v>
      </c>
      <c r="N2434" s="176" t="s">
        <v>5846</v>
      </c>
      <c r="O2434" s="56">
        <v>1</v>
      </c>
      <c r="P2434" s="176" t="s">
        <v>8145</v>
      </c>
    </row>
    <row r="2435" spans="1:16" ht="20.100000000000001" customHeight="1" x14ac:dyDescent="0.25">
      <c r="A2435" s="175">
        <v>2431</v>
      </c>
      <c r="B2435" s="176" t="s">
        <v>8105</v>
      </c>
      <c r="C2435" s="176" t="s">
        <v>8155</v>
      </c>
      <c r="D2435" s="181" t="s">
        <v>8156</v>
      </c>
      <c r="E2435" s="175" t="s">
        <v>8157</v>
      </c>
      <c r="F2435" s="176" t="s">
        <v>8155</v>
      </c>
      <c r="G2435" s="177"/>
      <c r="H2435" s="177"/>
      <c r="I2435" s="176" t="s">
        <v>8137</v>
      </c>
      <c r="J2435" s="178">
        <v>212.14851726526004</v>
      </c>
      <c r="K2435" s="55">
        <v>12</v>
      </c>
      <c r="L2435" s="176" t="s">
        <v>8138</v>
      </c>
      <c r="M2435" s="176" t="s">
        <v>8107</v>
      </c>
      <c r="N2435" s="176" t="s">
        <v>5846</v>
      </c>
      <c r="O2435" s="56">
        <v>1</v>
      </c>
      <c r="P2435" s="176" t="s">
        <v>8139</v>
      </c>
    </row>
    <row r="2436" spans="1:16" ht="20.100000000000001" customHeight="1" x14ac:dyDescent="0.25">
      <c r="A2436" s="175">
        <v>2432</v>
      </c>
      <c r="B2436" s="176" t="s">
        <v>8105</v>
      </c>
      <c r="C2436" s="176" t="s">
        <v>8155</v>
      </c>
      <c r="D2436" s="181" t="s">
        <v>8156</v>
      </c>
      <c r="E2436" s="175" t="s">
        <v>8157</v>
      </c>
      <c r="F2436" s="176" t="s">
        <v>8155</v>
      </c>
      <c r="G2436" s="177"/>
      <c r="H2436" s="177"/>
      <c r="I2436" s="176" t="s">
        <v>8137</v>
      </c>
      <c r="J2436" s="178">
        <v>543.42195880717816</v>
      </c>
      <c r="K2436" s="55">
        <v>12</v>
      </c>
      <c r="L2436" s="176" t="s">
        <v>8138</v>
      </c>
      <c r="M2436" s="176" t="s">
        <v>8107</v>
      </c>
      <c r="N2436" s="176" t="s">
        <v>5846</v>
      </c>
      <c r="O2436" s="56">
        <v>1</v>
      </c>
      <c r="P2436" s="176" t="s">
        <v>8139</v>
      </c>
    </row>
    <row r="2437" spans="1:16" ht="20.100000000000001" customHeight="1" x14ac:dyDescent="0.25">
      <c r="A2437" s="175">
        <v>2433</v>
      </c>
      <c r="B2437" s="176" t="s">
        <v>8105</v>
      </c>
      <c r="C2437" s="176" t="s">
        <v>8155</v>
      </c>
      <c r="D2437" s="181" t="s">
        <v>8156</v>
      </c>
      <c r="E2437" s="175" t="s">
        <v>8157</v>
      </c>
      <c r="F2437" s="176" t="s">
        <v>8155</v>
      </c>
      <c r="G2437" s="177"/>
      <c r="H2437" s="177"/>
      <c r="I2437" s="176" t="s">
        <v>8137</v>
      </c>
      <c r="J2437" s="178">
        <v>3.073233737086321</v>
      </c>
      <c r="K2437" s="55">
        <v>12</v>
      </c>
      <c r="L2437" s="176" t="s">
        <v>8138</v>
      </c>
      <c r="M2437" s="176" t="s">
        <v>3186</v>
      </c>
      <c r="N2437" s="176" t="s">
        <v>3173</v>
      </c>
      <c r="O2437" s="56">
        <v>1</v>
      </c>
      <c r="P2437" s="176" t="s">
        <v>8139</v>
      </c>
    </row>
    <row r="2438" spans="1:16" ht="20.100000000000001" customHeight="1" x14ac:dyDescent="0.25">
      <c r="A2438" s="175">
        <v>2434</v>
      </c>
      <c r="B2438" s="176" t="s">
        <v>8105</v>
      </c>
      <c r="C2438" s="176" t="s">
        <v>8155</v>
      </c>
      <c r="D2438" s="181" t="s">
        <v>8156</v>
      </c>
      <c r="E2438" s="175" t="s">
        <v>8157</v>
      </c>
      <c r="F2438" s="176" t="s">
        <v>8155</v>
      </c>
      <c r="G2438" s="177"/>
      <c r="H2438" s="177"/>
      <c r="I2438" s="176" t="s">
        <v>8137</v>
      </c>
      <c r="J2438" s="178">
        <v>20.616414450077464</v>
      </c>
      <c r="K2438" s="55">
        <v>12</v>
      </c>
      <c r="L2438" s="176" t="s">
        <v>8138</v>
      </c>
      <c r="M2438" s="176" t="s">
        <v>3186</v>
      </c>
      <c r="N2438" s="176" t="s">
        <v>3173</v>
      </c>
      <c r="O2438" s="56">
        <v>1</v>
      </c>
      <c r="P2438" s="176" t="s">
        <v>8139</v>
      </c>
    </row>
    <row r="2439" spans="1:16" ht="20.100000000000001" customHeight="1" x14ac:dyDescent="0.25">
      <c r="A2439" s="175">
        <v>2435</v>
      </c>
      <c r="B2439" s="176" t="s">
        <v>8105</v>
      </c>
      <c r="C2439" s="176" t="s">
        <v>8155</v>
      </c>
      <c r="D2439" s="181" t="s">
        <v>8156</v>
      </c>
      <c r="E2439" s="175" t="s">
        <v>8157</v>
      </c>
      <c r="F2439" s="176" t="s">
        <v>8155</v>
      </c>
      <c r="G2439" s="177"/>
      <c r="H2439" s="177"/>
      <c r="I2439" s="176" t="s">
        <v>8142</v>
      </c>
      <c r="J2439" s="178">
        <v>15.671500983075861</v>
      </c>
      <c r="K2439" s="55">
        <v>9</v>
      </c>
      <c r="L2439" s="176" t="s">
        <v>8138</v>
      </c>
      <c r="M2439" s="176" t="s">
        <v>3186</v>
      </c>
      <c r="N2439" s="180" t="s">
        <v>3168</v>
      </c>
      <c r="O2439" s="56">
        <v>1</v>
      </c>
      <c r="P2439" s="176" t="s">
        <v>8139</v>
      </c>
    </row>
    <row r="2440" spans="1:16" ht="20.100000000000001" customHeight="1" x14ac:dyDescent="0.25">
      <c r="A2440" s="175">
        <v>2436</v>
      </c>
      <c r="B2440" s="176" t="s">
        <v>8105</v>
      </c>
      <c r="C2440" s="176" t="s">
        <v>8155</v>
      </c>
      <c r="D2440" s="181" t="s">
        <v>8156</v>
      </c>
      <c r="E2440" s="175" t="s">
        <v>8157</v>
      </c>
      <c r="F2440" s="176" t="s">
        <v>8155</v>
      </c>
      <c r="G2440" s="177"/>
      <c r="H2440" s="177"/>
      <c r="I2440" s="176" t="s">
        <v>8142</v>
      </c>
      <c r="J2440" s="178">
        <v>34.361726827466121</v>
      </c>
      <c r="K2440" s="55">
        <v>9</v>
      </c>
      <c r="L2440" s="176" t="s">
        <v>8138</v>
      </c>
      <c r="M2440" s="176" t="s">
        <v>3186</v>
      </c>
      <c r="N2440" s="180" t="s">
        <v>3168</v>
      </c>
      <c r="O2440" s="56">
        <v>1</v>
      </c>
      <c r="P2440" s="176" t="s">
        <v>8139</v>
      </c>
    </row>
    <row r="2441" spans="1:16" ht="20.100000000000001" customHeight="1" x14ac:dyDescent="0.25">
      <c r="A2441" s="175">
        <v>2437</v>
      </c>
      <c r="B2441" s="176" t="s">
        <v>8105</v>
      </c>
      <c r="C2441" s="176" t="s">
        <v>8155</v>
      </c>
      <c r="D2441" s="181" t="s">
        <v>8156</v>
      </c>
      <c r="E2441" s="175" t="s">
        <v>8157</v>
      </c>
      <c r="F2441" s="176" t="s">
        <v>8155</v>
      </c>
      <c r="G2441" s="177"/>
      <c r="H2441" s="177"/>
      <c r="I2441" s="176" t="s">
        <v>8137</v>
      </c>
      <c r="J2441" s="178">
        <v>19.678921455524879</v>
      </c>
      <c r="K2441" s="55">
        <v>13</v>
      </c>
      <c r="L2441" s="176" t="s">
        <v>8138</v>
      </c>
      <c r="M2441" s="176" t="s">
        <v>3186</v>
      </c>
      <c r="N2441" s="176" t="s">
        <v>3160</v>
      </c>
      <c r="O2441" s="56">
        <v>1</v>
      </c>
      <c r="P2441" s="176" t="s">
        <v>8139</v>
      </c>
    </row>
    <row r="2442" spans="1:16" ht="20.100000000000001" customHeight="1" x14ac:dyDescent="0.25">
      <c r="A2442" s="175">
        <v>2438</v>
      </c>
      <c r="B2442" s="176" t="s">
        <v>8105</v>
      </c>
      <c r="C2442" s="176" t="s">
        <v>8155</v>
      </c>
      <c r="D2442" s="181" t="s">
        <v>8156</v>
      </c>
      <c r="E2442" s="175" t="s">
        <v>8157</v>
      </c>
      <c r="F2442" s="176" t="s">
        <v>8155</v>
      </c>
      <c r="G2442" s="177"/>
      <c r="H2442" s="177"/>
      <c r="I2442" s="176" t="s">
        <v>8137</v>
      </c>
      <c r="J2442" s="178">
        <v>38.509501117095667</v>
      </c>
      <c r="K2442" s="55">
        <v>13</v>
      </c>
      <c r="L2442" s="176" t="s">
        <v>8138</v>
      </c>
      <c r="M2442" s="176" t="s">
        <v>3186</v>
      </c>
      <c r="N2442" s="176" t="s">
        <v>3160</v>
      </c>
      <c r="O2442" s="56">
        <v>1</v>
      </c>
      <c r="P2442" s="176" t="s">
        <v>8139</v>
      </c>
    </row>
    <row r="2443" spans="1:16" ht="20.100000000000001" customHeight="1" x14ac:dyDescent="0.25">
      <c r="A2443" s="175">
        <v>2439</v>
      </c>
      <c r="B2443" s="176" t="s">
        <v>8105</v>
      </c>
      <c r="C2443" s="176" t="s">
        <v>8155</v>
      </c>
      <c r="D2443" s="181" t="s">
        <v>8156</v>
      </c>
      <c r="E2443" s="175" t="s">
        <v>8157</v>
      </c>
      <c r="F2443" s="176" t="s">
        <v>8155</v>
      </c>
      <c r="G2443" s="177"/>
      <c r="H2443" s="177"/>
      <c r="I2443" s="176" t="s">
        <v>8137</v>
      </c>
      <c r="J2443" s="178">
        <v>9.7184825253126235</v>
      </c>
      <c r="K2443" s="55">
        <v>12</v>
      </c>
      <c r="L2443" s="176" t="s">
        <v>8138</v>
      </c>
      <c r="M2443" s="176" t="s">
        <v>3186</v>
      </c>
      <c r="N2443" s="176" t="s">
        <v>3173</v>
      </c>
      <c r="O2443" s="56">
        <v>1</v>
      </c>
      <c r="P2443" s="176" t="s">
        <v>8139</v>
      </c>
    </row>
    <row r="2444" spans="1:16" ht="20.100000000000001" customHeight="1" x14ac:dyDescent="0.25">
      <c r="A2444" s="175">
        <v>2440</v>
      </c>
      <c r="B2444" s="176" t="s">
        <v>8105</v>
      </c>
      <c r="C2444" s="176" t="s">
        <v>8155</v>
      </c>
      <c r="D2444" s="181" t="s">
        <v>8156</v>
      </c>
      <c r="E2444" s="175" t="s">
        <v>8157</v>
      </c>
      <c r="F2444" s="176" t="s">
        <v>8155</v>
      </c>
      <c r="G2444" s="177"/>
      <c r="H2444" s="177"/>
      <c r="I2444" s="176" t="s">
        <v>8137</v>
      </c>
      <c r="J2444" s="178">
        <v>30.269597499553687</v>
      </c>
      <c r="K2444" s="55">
        <v>13</v>
      </c>
      <c r="L2444" s="176" t="s">
        <v>8138</v>
      </c>
      <c r="M2444" s="176" t="s">
        <v>3186</v>
      </c>
      <c r="N2444" s="176" t="s">
        <v>3160</v>
      </c>
      <c r="O2444" s="56">
        <v>1</v>
      </c>
      <c r="P2444" s="176" t="s">
        <v>8139</v>
      </c>
    </row>
    <row r="2445" spans="1:16" ht="20.100000000000001" customHeight="1" x14ac:dyDescent="0.25">
      <c r="A2445" s="175">
        <v>2441</v>
      </c>
      <c r="B2445" s="176" t="s">
        <v>8105</v>
      </c>
      <c r="C2445" s="176" t="s">
        <v>8155</v>
      </c>
      <c r="D2445" s="181" t="s">
        <v>8156</v>
      </c>
      <c r="E2445" s="175" t="s">
        <v>8157</v>
      </c>
      <c r="F2445" s="176" t="s">
        <v>8155</v>
      </c>
      <c r="G2445" s="177"/>
      <c r="H2445" s="177"/>
      <c r="I2445" s="176" t="s">
        <v>8137</v>
      </c>
      <c r="J2445" s="178">
        <v>33.101596302063818</v>
      </c>
      <c r="K2445" s="55">
        <v>13</v>
      </c>
      <c r="L2445" s="176" t="s">
        <v>8138</v>
      </c>
      <c r="M2445" s="176" t="s">
        <v>3186</v>
      </c>
      <c r="N2445" s="176" t="s">
        <v>3160</v>
      </c>
      <c r="O2445" s="56">
        <v>1</v>
      </c>
      <c r="P2445" s="176" t="s">
        <v>8139</v>
      </c>
    </row>
    <row r="2446" spans="1:16" ht="20.100000000000001" customHeight="1" x14ac:dyDescent="0.25">
      <c r="A2446" s="175">
        <v>2442</v>
      </c>
      <c r="B2446" s="176" t="s">
        <v>8105</v>
      </c>
      <c r="C2446" s="176" t="s">
        <v>8155</v>
      </c>
      <c r="D2446" s="181" t="s">
        <v>8156</v>
      </c>
      <c r="E2446" s="175" t="s">
        <v>8157</v>
      </c>
      <c r="F2446" s="176" t="s">
        <v>8155</v>
      </c>
      <c r="G2446" s="177"/>
      <c r="H2446" s="177"/>
      <c r="I2446" s="176" t="s">
        <v>8137</v>
      </c>
      <c r="J2446" s="178">
        <v>34.361718843523001</v>
      </c>
      <c r="K2446" s="55">
        <v>13</v>
      </c>
      <c r="L2446" s="176" t="s">
        <v>8138</v>
      </c>
      <c r="M2446" s="176" t="s">
        <v>3186</v>
      </c>
      <c r="N2446" s="176" t="s">
        <v>3160</v>
      </c>
      <c r="O2446" s="56">
        <v>1</v>
      </c>
      <c r="P2446" s="176" t="s">
        <v>8139</v>
      </c>
    </row>
    <row r="2447" spans="1:16" ht="20.100000000000001" customHeight="1" x14ac:dyDescent="0.25">
      <c r="A2447" s="175">
        <v>2443</v>
      </c>
      <c r="B2447" s="176" t="s">
        <v>8105</v>
      </c>
      <c r="C2447" s="176" t="s">
        <v>8155</v>
      </c>
      <c r="D2447" s="181" t="s">
        <v>8156</v>
      </c>
      <c r="E2447" s="175" t="s">
        <v>8157</v>
      </c>
      <c r="F2447" s="176" t="s">
        <v>8155</v>
      </c>
      <c r="G2447" s="177"/>
      <c r="H2447" s="177"/>
      <c r="I2447" s="176" t="s">
        <v>8137</v>
      </c>
      <c r="J2447" s="178">
        <v>31.642517752935635</v>
      </c>
      <c r="K2447" s="55">
        <v>12</v>
      </c>
      <c r="L2447" s="176" t="s">
        <v>8138</v>
      </c>
      <c r="M2447" s="176" t="s">
        <v>3186</v>
      </c>
      <c r="N2447" s="176" t="s">
        <v>3173</v>
      </c>
      <c r="O2447" s="56">
        <v>1</v>
      </c>
      <c r="P2447" s="176" t="s">
        <v>8139</v>
      </c>
    </row>
    <row r="2448" spans="1:16" ht="20.100000000000001" customHeight="1" x14ac:dyDescent="0.25">
      <c r="A2448" s="175">
        <v>2444</v>
      </c>
      <c r="B2448" s="176" t="s">
        <v>8105</v>
      </c>
      <c r="C2448" s="176" t="s">
        <v>8155</v>
      </c>
      <c r="D2448" s="181" t="s">
        <v>8156</v>
      </c>
      <c r="E2448" s="175" t="s">
        <v>8157</v>
      </c>
      <c r="F2448" s="176" t="s">
        <v>8155</v>
      </c>
      <c r="G2448" s="177"/>
      <c r="H2448" s="177"/>
      <c r="I2448" s="176" t="s">
        <v>8137</v>
      </c>
      <c r="J2448" s="178">
        <v>39.954259828688954</v>
      </c>
      <c r="K2448" s="55">
        <v>13</v>
      </c>
      <c r="L2448" s="176" t="s">
        <v>8138</v>
      </c>
      <c r="M2448" s="176" t="s">
        <v>3186</v>
      </c>
      <c r="N2448" s="176" t="s">
        <v>3160</v>
      </c>
      <c r="O2448" s="56">
        <v>1</v>
      </c>
      <c r="P2448" s="176" t="s">
        <v>8139</v>
      </c>
    </row>
    <row r="2449" spans="1:16" ht="20.100000000000001" customHeight="1" x14ac:dyDescent="0.25">
      <c r="A2449" s="175">
        <v>2445</v>
      </c>
      <c r="B2449" s="176" t="s">
        <v>8105</v>
      </c>
      <c r="C2449" s="176" t="s">
        <v>8155</v>
      </c>
      <c r="D2449" s="181" t="s">
        <v>8156</v>
      </c>
      <c r="E2449" s="175" t="s">
        <v>8157</v>
      </c>
      <c r="F2449" s="176" t="s">
        <v>8155</v>
      </c>
      <c r="G2449" s="177"/>
      <c r="H2449" s="177"/>
      <c r="I2449" s="176" t="s">
        <v>8142</v>
      </c>
      <c r="J2449" s="178">
        <v>38.876012434648196</v>
      </c>
      <c r="K2449" s="55">
        <v>9</v>
      </c>
      <c r="L2449" s="176" t="s">
        <v>8138</v>
      </c>
      <c r="M2449" s="176" t="s">
        <v>3186</v>
      </c>
      <c r="N2449" s="180" t="s">
        <v>3168</v>
      </c>
      <c r="O2449" s="56">
        <v>1</v>
      </c>
      <c r="P2449" s="176" t="s">
        <v>8139</v>
      </c>
    </row>
    <row r="2450" spans="1:16" ht="20.100000000000001" customHeight="1" x14ac:dyDescent="0.25">
      <c r="A2450" s="175">
        <v>2446</v>
      </c>
      <c r="B2450" s="176" t="s">
        <v>8105</v>
      </c>
      <c r="C2450" s="176" t="s">
        <v>8155</v>
      </c>
      <c r="D2450" s="181" t="s">
        <v>8156</v>
      </c>
      <c r="E2450" s="175" t="s">
        <v>8157</v>
      </c>
      <c r="F2450" s="176" t="s">
        <v>8155</v>
      </c>
      <c r="G2450" s="177"/>
      <c r="H2450" s="177"/>
      <c r="I2450" s="176" t="s">
        <v>8142</v>
      </c>
      <c r="J2450" s="178">
        <v>3.0734337344337024</v>
      </c>
      <c r="K2450" s="55">
        <v>9</v>
      </c>
      <c r="L2450" s="176" t="s">
        <v>8138</v>
      </c>
      <c r="M2450" s="176" t="s">
        <v>3186</v>
      </c>
      <c r="N2450" s="180" t="s">
        <v>3168</v>
      </c>
      <c r="O2450" s="56">
        <v>1</v>
      </c>
      <c r="P2450" s="176" t="s">
        <v>8139</v>
      </c>
    </row>
    <row r="2451" spans="1:16" ht="20.100000000000001" customHeight="1" x14ac:dyDescent="0.25">
      <c r="A2451" s="175">
        <v>2447</v>
      </c>
      <c r="B2451" s="176" t="s">
        <v>8105</v>
      </c>
      <c r="C2451" s="176" t="s">
        <v>8155</v>
      </c>
      <c r="D2451" s="181" t="s">
        <v>8156</v>
      </c>
      <c r="E2451" s="175" t="s">
        <v>8157</v>
      </c>
      <c r="F2451" s="176" t="s">
        <v>8155</v>
      </c>
      <c r="G2451" s="177"/>
      <c r="H2451" s="177"/>
      <c r="I2451" s="176" t="s">
        <v>8137</v>
      </c>
      <c r="J2451" s="178">
        <v>39.6</v>
      </c>
      <c r="K2451" s="55">
        <v>12</v>
      </c>
      <c r="L2451" s="176" t="s">
        <v>8138</v>
      </c>
      <c r="M2451" s="176" t="s">
        <v>3186</v>
      </c>
      <c r="N2451" s="176" t="s">
        <v>3173</v>
      </c>
      <c r="O2451" s="56">
        <v>1</v>
      </c>
      <c r="P2451" s="176" t="s">
        <v>8139</v>
      </c>
    </row>
    <row r="2452" spans="1:16" ht="20.100000000000001" customHeight="1" x14ac:dyDescent="0.25">
      <c r="A2452" s="175">
        <v>2448</v>
      </c>
      <c r="B2452" s="176" t="s">
        <v>8105</v>
      </c>
      <c r="C2452" s="176" t="s">
        <v>8155</v>
      </c>
      <c r="D2452" s="181" t="s">
        <v>8156</v>
      </c>
      <c r="E2452" s="175" t="s">
        <v>8157</v>
      </c>
      <c r="F2452" s="176" t="s">
        <v>8155</v>
      </c>
      <c r="G2452" s="177"/>
      <c r="H2452" s="177"/>
      <c r="I2452" s="176" t="s">
        <v>8137</v>
      </c>
      <c r="J2452" s="178">
        <v>34.360473799107012</v>
      </c>
      <c r="K2452" s="55">
        <v>12</v>
      </c>
      <c r="L2452" s="176" t="s">
        <v>8138</v>
      </c>
      <c r="M2452" s="176" t="s">
        <v>3186</v>
      </c>
      <c r="N2452" s="176" t="s">
        <v>3173</v>
      </c>
      <c r="O2452" s="56">
        <v>1</v>
      </c>
      <c r="P2452" s="176" t="s">
        <v>8139</v>
      </c>
    </row>
    <row r="2453" spans="1:16" ht="20.100000000000001" customHeight="1" x14ac:dyDescent="0.25">
      <c r="A2453" s="175">
        <v>2449</v>
      </c>
      <c r="B2453" s="176" t="s">
        <v>8105</v>
      </c>
      <c r="C2453" s="176" t="s">
        <v>8155</v>
      </c>
      <c r="D2453" s="181" t="s">
        <v>8156</v>
      </c>
      <c r="E2453" s="175" t="s">
        <v>8157</v>
      </c>
      <c r="F2453" s="176" t="s">
        <v>8155</v>
      </c>
      <c r="G2453" s="177"/>
      <c r="H2453" s="177"/>
      <c r="I2453" s="176" t="s">
        <v>8142</v>
      </c>
      <c r="J2453" s="178">
        <v>20.616194628240361</v>
      </c>
      <c r="K2453" s="55">
        <v>9</v>
      </c>
      <c r="L2453" s="176" t="s">
        <v>8138</v>
      </c>
      <c r="M2453" s="176" t="s">
        <v>3186</v>
      </c>
      <c r="N2453" s="180" t="s">
        <v>3168</v>
      </c>
      <c r="O2453" s="56">
        <v>1</v>
      </c>
      <c r="P2453" s="176" t="s">
        <v>8139</v>
      </c>
    </row>
    <row r="2454" spans="1:16" ht="20.100000000000001" customHeight="1" x14ac:dyDescent="0.25">
      <c r="A2454" s="175">
        <v>2450</v>
      </c>
      <c r="B2454" s="176" t="s">
        <v>8105</v>
      </c>
      <c r="C2454" s="176" t="s">
        <v>8155</v>
      </c>
      <c r="D2454" s="181" t="s">
        <v>8156</v>
      </c>
      <c r="E2454" s="175" t="s">
        <v>8157</v>
      </c>
      <c r="F2454" s="176" t="s">
        <v>8155</v>
      </c>
      <c r="G2454" s="177"/>
      <c r="H2454" s="177"/>
      <c r="I2454" s="176" t="s">
        <v>8137</v>
      </c>
      <c r="J2454" s="178">
        <v>12.293035883958007</v>
      </c>
      <c r="K2454" s="55">
        <v>13</v>
      </c>
      <c r="L2454" s="176" t="s">
        <v>8138</v>
      </c>
      <c r="M2454" s="176" t="s">
        <v>3186</v>
      </c>
      <c r="N2454" s="176" t="s">
        <v>3160</v>
      </c>
      <c r="O2454" s="56">
        <v>1</v>
      </c>
      <c r="P2454" s="176" t="s">
        <v>8139</v>
      </c>
    </row>
    <row r="2455" spans="1:16" ht="20.100000000000001" customHeight="1" x14ac:dyDescent="0.25">
      <c r="A2455" s="175">
        <v>2451</v>
      </c>
      <c r="B2455" s="176" t="s">
        <v>8105</v>
      </c>
      <c r="C2455" s="176" t="s">
        <v>8155</v>
      </c>
      <c r="D2455" s="181" t="s">
        <v>8156</v>
      </c>
      <c r="E2455" s="175" t="s">
        <v>8157</v>
      </c>
      <c r="F2455" s="176" t="s">
        <v>8155</v>
      </c>
      <c r="G2455" s="177"/>
      <c r="H2455" s="177"/>
      <c r="I2455" s="176" t="s">
        <v>8137</v>
      </c>
      <c r="J2455" s="178">
        <v>33.100116075217514</v>
      </c>
      <c r="K2455" s="55">
        <v>12</v>
      </c>
      <c r="L2455" s="176" t="s">
        <v>8138</v>
      </c>
      <c r="M2455" s="176" t="s">
        <v>3186</v>
      </c>
      <c r="N2455" s="176" t="s">
        <v>3173</v>
      </c>
      <c r="O2455" s="56">
        <v>1</v>
      </c>
      <c r="P2455" s="176" t="s">
        <v>8139</v>
      </c>
    </row>
    <row r="2456" spans="1:16" ht="20.100000000000001" customHeight="1" x14ac:dyDescent="0.25">
      <c r="A2456" s="175">
        <v>2452</v>
      </c>
      <c r="B2456" s="176" t="s">
        <v>8105</v>
      </c>
      <c r="C2456" s="176" t="s">
        <v>8155</v>
      </c>
      <c r="D2456" s="181" t="s">
        <v>8156</v>
      </c>
      <c r="E2456" s="175" t="s">
        <v>8157</v>
      </c>
      <c r="F2456" s="176" t="s">
        <v>8155</v>
      </c>
      <c r="G2456" s="177"/>
      <c r="H2456" s="177"/>
      <c r="I2456" s="176" t="s">
        <v>8137</v>
      </c>
      <c r="J2456" s="178">
        <v>16.550188284585239</v>
      </c>
      <c r="K2456" s="55">
        <v>12</v>
      </c>
      <c r="L2456" s="176" t="s">
        <v>8138</v>
      </c>
      <c r="M2456" s="176" t="s">
        <v>3186</v>
      </c>
      <c r="N2456" s="176" t="s">
        <v>3173</v>
      </c>
      <c r="O2456" s="56">
        <v>1</v>
      </c>
      <c r="P2456" s="176" t="s">
        <v>8139</v>
      </c>
    </row>
    <row r="2457" spans="1:16" ht="20.100000000000001" customHeight="1" x14ac:dyDescent="0.25">
      <c r="A2457" s="175">
        <v>2453</v>
      </c>
      <c r="B2457" s="176" t="s">
        <v>8105</v>
      </c>
      <c r="C2457" s="176" t="s">
        <v>8155</v>
      </c>
      <c r="D2457" s="181" t="s">
        <v>8156</v>
      </c>
      <c r="E2457" s="175" t="s">
        <v>8157</v>
      </c>
      <c r="F2457" s="176" t="s">
        <v>8155</v>
      </c>
      <c r="G2457" s="177"/>
      <c r="H2457" s="177"/>
      <c r="I2457" s="176" t="s">
        <v>8142</v>
      </c>
      <c r="J2457" s="178">
        <v>39.6</v>
      </c>
      <c r="K2457" s="55">
        <v>9</v>
      </c>
      <c r="L2457" s="176" t="s">
        <v>8138</v>
      </c>
      <c r="M2457" s="176" t="s">
        <v>3186</v>
      </c>
      <c r="N2457" s="180" t="s">
        <v>3168</v>
      </c>
      <c r="O2457" s="56">
        <v>1</v>
      </c>
      <c r="P2457" s="176" t="s">
        <v>8139</v>
      </c>
    </row>
    <row r="2458" spans="1:16" ht="20.100000000000001" customHeight="1" x14ac:dyDescent="0.25">
      <c r="A2458" s="175">
        <v>2454</v>
      </c>
      <c r="B2458" s="176" t="s">
        <v>8105</v>
      </c>
      <c r="C2458" s="176" t="s">
        <v>8155</v>
      </c>
      <c r="D2458" s="181" t="s">
        <v>8156</v>
      </c>
      <c r="E2458" s="175" t="s">
        <v>8157</v>
      </c>
      <c r="F2458" s="176" t="s">
        <v>8155</v>
      </c>
      <c r="G2458" s="177"/>
      <c r="H2458" s="177"/>
      <c r="I2458" s="176" t="s">
        <v>8142</v>
      </c>
      <c r="J2458" s="178">
        <v>26.304268573214895</v>
      </c>
      <c r="K2458" s="55">
        <v>9</v>
      </c>
      <c r="L2458" s="176" t="s">
        <v>8138</v>
      </c>
      <c r="M2458" s="176" t="s">
        <v>3186</v>
      </c>
      <c r="N2458" s="180" t="s">
        <v>3168</v>
      </c>
      <c r="O2458" s="56">
        <v>1</v>
      </c>
      <c r="P2458" s="176" t="s">
        <v>8139</v>
      </c>
    </row>
    <row r="2459" spans="1:16" ht="20.100000000000001" customHeight="1" x14ac:dyDescent="0.25">
      <c r="A2459" s="175">
        <v>2455</v>
      </c>
      <c r="B2459" s="176" t="s">
        <v>8105</v>
      </c>
      <c r="C2459" s="176" t="s">
        <v>8158</v>
      </c>
      <c r="D2459" s="175" t="s">
        <v>8156</v>
      </c>
      <c r="E2459" s="175" t="s">
        <v>8157</v>
      </c>
      <c r="F2459" s="176" t="s">
        <v>8158</v>
      </c>
      <c r="G2459" s="177"/>
      <c r="H2459" s="177"/>
      <c r="I2459" s="176" t="s">
        <v>8142</v>
      </c>
      <c r="J2459" s="178">
        <v>51.485148514851488</v>
      </c>
      <c r="K2459" s="55">
        <v>11</v>
      </c>
      <c r="L2459" s="176" t="s">
        <v>8138</v>
      </c>
      <c r="M2459" s="176" t="s">
        <v>3186</v>
      </c>
      <c r="N2459" s="176" t="s">
        <v>5704</v>
      </c>
      <c r="O2459" s="56">
        <v>1</v>
      </c>
      <c r="P2459" s="176" t="s">
        <v>8139</v>
      </c>
    </row>
    <row r="2460" spans="1:16" ht="20.100000000000001" customHeight="1" x14ac:dyDescent="0.25">
      <c r="A2460" s="175">
        <v>2456</v>
      </c>
      <c r="B2460" s="176" t="s">
        <v>8105</v>
      </c>
      <c r="C2460" s="176" t="s">
        <v>8158</v>
      </c>
      <c r="D2460" s="175" t="s">
        <v>8156</v>
      </c>
      <c r="E2460" s="175" t="s">
        <v>8157</v>
      </c>
      <c r="F2460" s="176" t="s">
        <v>8158</v>
      </c>
      <c r="G2460" s="177"/>
      <c r="H2460" s="177"/>
      <c r="I2460" s="176" t="s">
        <v>8142</v>
      </c>
      <c r="J2460" s="178">
        <v>363.36633663366337</v>
      </c>
      <c r="K2460" s="55">
        <v>11</v>
      </c>
      <c r="L2460" s="176" t="s">
        <v>8138</v>
      </c>
      <c r="M2460" s="176" t="s">
        <v>3186</v>
      </c>
      <c r="N2460" s="176" t="s">
        <v>5704</v>
      </c>
      <c r="O2460" s="56">
        <v>1</v>
      </c>
      <c r="P2460" s="176" t="s">
        <v>8139</v>
      </c>
    </row>
    <row r="2461" spans="1:16" ht="20.100000000000001" customHeight="1" x14ac:dyDescent="0.25">
      <c r="A2461" s="175">
        <v>2457</v>
      </c>
      <c r="B2461" s="176" t="s">
        <v>8105</v>
      </c>
      <c r="C2461" s="176" t="s">
        <v>8158</v>
      </c>
      <c r="D2461" s="175" t="s">
        <v>8156</v>
      </c>
      <c r="E2461" s="175" t="s">
        <v>8157</v>
      </c>
      <c r="F2461" s="176" t="s">
        <v>8158</v>
      </c>
      <c r="G2461" s="177"/>
      <c r="H2461" s="177"/>
      <c r="I2461" s="176" t="s">
        <v>8142</v>
      </c>
      <c r="J2461" s="178">
        <v>239.60396039603961</v>
      </c>
      <c r="K2461" s="55">
        <v>11</v>
      </c>
      <c r="L2461" s="176" t="s">
        <v>8138</v>
      </c>
      <c r="M2461" s="176" t="s">
        <v>3186</v>
      </c>
      <c r="N2461" s="176" t="s">
        <v>5704</v>
      </c>
      <c r="O2461" s="56">
        <v>1</v>
      </c>
      <c r="P2461" s="176" t="s">
        <v>8139</v>
      </c>
    </row>
    <row r="2462" spans="1:16" ht="20.100000000000001" customHeight="1" x14ac:dyDescent="0.25">
      <c r="A2462" s="175">
        <v>2458</v>
      </c>
      <c r="B2462" s="176" t="s">
        <v>8105</v>
      </c>
      <c r="C2462" s="176" t="s">
        <v>8158</v>
      </c>
      <c r="D2462" s="175" t="s">
        <v>8156</v>
      </c>
      <c r="E2462" s="175" t="s">
        <v>8157</v>
      </c>
      <c r="F2462" s="176" t="s">
        <v>8158</v>
      </c>
      <c r="G2462" s="177"/>
      <c r="H2462" s="177"/>
      <c r="I2462" s="176" t="s">
        <v>8142</v>
      </c>
      <c r="J2462" s="178">
        <v>651.96078431372553</v>
      </c>
      <c r="K2462" s="55">
        <v>8</v>
      </c>
      <c r="L2462" s="176" t="s">
        <v>8138</v>
      </c>
      <c r="M2462" s="176" t="s">
        <v>3186</v>
      </c>
      <c r="N2462" s="179" t="s">
        <v>3172</v>
      </c>
      <c r="O2462" s="56">
        <v>1</v>
      </c>
      <c r="P2462" s="176" t="s">
        <v>8139</v>
      </c>
    </row>
    <row r="2463" spans="1:16" ht="20.100000000000001" customHeight="1" x14ac:dyDescent="0.25">
      <c r="A2463" s="175">
        <v>2459</v>
      </c>
      <c r="B2463" s="176" t="s">
        <v>8105</v>
      </c>
      <c r="C2463" s="176" t="s">
        <v>8158</v>
      </c>
      <c r="D2463" s="175" t="s">
        <v>8156</v>
      </c>
      <c r="E2463" s="175" t="s">
        <v>8157</v>
      </c>
      <c r="F2463" s="176" t="s">
        <v>8158</v>
      </c>
      <c r="G2463" s="177"/>
      <c r="H2463" s="177"/>
      <c r="I2463" s="176" t="s">
        <v>8142</v>
      </c>
      <c r="J2463" s="178">
        <v>139.60396039603961</v>
      </c>
      <c r="K2463" s="55">
        <v>11</v>
      </c>
      <c r="L2463" s="176" t="s">
        <v>8138</v>
      </c>
      <c r="M2463" s="176" t="s">
        <v>3186</v>
      </c>
      <c r="N2463" s="176" t="s">
        <v>5704</v>
      </c>
      <c r="O2463" s="56">
        <v>1</v>
      </c>
      <c r="P2463" s="176" t="s">
        <v>8139</v>
      </c>
    </row>
    <row r="2464" spans="1:16" ht="20.100000000000001" customHeight="1" x14ac:dyDescent="0.25">
      <c r="A2464" s="175">
        <v>2460</v>
      </c>
      <c r="B2464" s="176" t="s">
        <v>8105</v>
      </c>
      <c r="C2464" s="176" t="s">
        <v>8158</v>
      </c>
      <c r="D2464" s="175" t="s">
        <v>8156</v>
      </c>
      <c r="E2464" s="175" t="s">
        <v>8157</v>
      </c>
      <c r="F2464" s="176" t="s">
        <v>8158</v>
      </c>
      <c r="G2464" s="177"/>
      <c r="H2464" s="177"/>
      <c r="I2464" s="176" t="s">
        <v>8142</v>
      </c>
      <c r="J2464" s="178">
        <v>385.14851485148512</v>
      </c>
      <c r="K2464" s="55">
        <v>11</v>
      </c>
      <c r="L2464" s="176" t="s">
        <v>8138</v>
      </c>
      <c r="M2464" s="176" t="s">
        <v>3186</v>
      </c>
      <c r="N2464" s="176" t="s">
        <v>5704</v>
      </c>
      <c r="O2464" s="56">
        <v>1</v>
      </c>
      <c r="P2464" s="176" t="s">
        <v>8139</v>
      </c>
    </row>
    <row r="2465" spans="1:16" ht="20.100000000000001" customHeight="1" x14ac:dyDescent="0.25">
      <c r="A2465" s="175">
        <v>2461</v>
      </c>
      <c r="B2465" s="176" t="s">
        <v>8105</v>
      </c>
      <c r="C2465" s="176" t="s">
        <v>8158</v>
      </c>
      <c r="D2465" s="175" t="s">
        <v>8156</v>
      </c>
      <c r="E2465" s="175" t="s">
        <v>8157</v>
      </c>
      <c r="F2465" s="176" t="s">
        <v>8158</v>
      </c>
      <c r="G2465" s="177"/>
      <c r="H2465" s="177"/>
      <c r="I2465" s="176" t="s">
        <v>8142</v>
      </c>
      <c r="J2465" s="178">
        <v>86.138613861386133</v>
      </c>
      <c r="K2465" s="55">
        <v>11</v>
      </c>
      <c r="L2465" s="176" t="s">
        <v>8138</v>
      </c>
      <c r="M2465" s="176" t="s">
        <v>3186</v>
      </c>
      <c r="N2465" s="176" t="s">
        <v>5704</v>
      </c>
      <c r="O2465" s="56">
        <v>1</v>
      </c>
      <c r="P2465" s="176" t="s">
        <v>8139</v>
      </c>
    </row>
    <row r="2466" spans="1:16" ht="20.100000000000001" customHeight="1" x14ac:dyDescent="0.25">
      <c r="A2466" s="175">
        <v>2462</v>
      </c>
      <c r="B2466" s="176" t="s">
        <v>8105</v>
      </c>
      <c r="C2466" s="176" t="s">
        <v>8158</v>
      </c>
      <c r="D2466" s="175" t="s">
        <v>8156</v>
      </c>
      <c r="E2466" s="175" t="s">
        <v>8157</v>
      </c>
      <c r="F2466" s="176" t="s">
        <v>8158</v>
      </c>
      <c r="G2466" s="177"/>
      <c r="H2466" s="177"/>
      <c r="I2466" s="176" t="s">
        <v>8142</v>
      </c>
      <c r="J2466" s="178">
        <v>153.46534653465346</v>
      </c>
      <c r="K2466" s="55">
        <v>11</v>
      </c>
      <c r="L2466" s="176" t="s">
        <v>8138</v>
      </c>
      <c r="M2466" s="176" t="s">
        <v>3186</v>
      </c>
      <c r="N2466" s="176" t="s">
        <v>5704</v>
      </c>
      <c r="O2466" s="56">
        <v>1</v>
      </c>
      <c r="P2466" s="176" t="s">
        <v>8139</v>
      </c>
    </row>
    <row r="2467" spans="1:16" ht="20.100000000000001" customHeight="1" x14ac:dyDescent="0.25">
      <c r="A2467" s="175">
        <v>2463</v>
      </c>
      <c r="B2467" s="176" t="s">
        <v>8105</v>
      </c>
      <c r="C2467" s="176" t="s">
        <v>8158</v>
      </c>
      <c r="D2467" s="175" t="s">
        <v>8156</v>
      </c>
      <c r="E2467" s="175" t="s">
        <v>8157</v>
      </c>
      <c r="F2467" s="176" t="s">
        <v>8158</v>
      </c>
      <c r="G2467" s="177"/>
      <c r="H2467" s="177"/>
      <c r="I2467" s="176" t="s">
        <v>8137</v>
      </c>
      <c r="J2467" s="178">
        <v>255.44554455445544</v>
      </c>
      <c r="K2467" s="55">
        <v>12</v>
      </c>
      <c r="L2467" s="176" t="s">
        <v>8138</v>
      </c>
      <c r="M2467" s="176" t="s">
        <v>3186</v>
      </c>
      <c r="N2467" s="176" t="s">
        <v>3173</v>
      </c>
      <c r="O2467" s="56">
        <v>1</v>
      </c>
      <c r="P2467" s="176" t="s">
        <v>8139</v>
      </c>
    </row>
    <row r="2468" spans="1:16" ht="20.100000000000001" customHeight="1" x14ac:dyDescent="0.25">
      <c r="A2468" s="175">
        <v>2464</v>
      </c>
      <c r="B2468" s="176" t="s">
        <v>8105</v>
      </c>
      <c r="C2468" s="176" t="s">
        <v>8158</v>
      </c>
      <c r="D2468" s="175" t="s">
        <v>8156</v>
      </c>
      <c r="E2468" s="175" t="s">
        <v>8157</v>
      </c>
      <c r="F2468" s="176" t="s">
        <v>8158</v>
      </c>
      <c r="G2468" s="177"/>
      <c r="H2468" s="177"/>
      <c r="I2468" s="176" t="s">
        <v>8142</v>
      </c>
      <c r="J2468" s="178">
        <v>602.94117647058818</v>
      </c>
      <c r="K2468" s="55">
        <v>11</v>
      </c>
      <c r="L2468" s="176" t="s">
        <v>8138</v>
      </c>
      <c r="M2468" s="176" t="s">
        <v>3186</v>
      </c>
      <c r="N2468" s="176" t="s">
        <v>5704</v>
      </c>
      <c r="O2468" s="56">
        <v>1</v>
      </c>
      <c r="P2468" s="176" t="s">
        <v>8139</v>
      </c>
    </row>
    <row r="2469" spans="1:16" ht="20.100000000000001" customHeight="1" x14ac:dyDescent="0.25">
      <c r="A2469" s="175">
        <v>2465</v>
      </c>
      <c r="B2469" s="176" t="s">
        <v>8105</v>
      </c>
      <c r="C2469" s="176" t="s">
        <v>8158</v>
      </c>
      <c r="D2469" s="175" t="s">
        <v>8156</v>
      </c>
      <c r="E2469" s="175" t="s">
        <v>8157</v>
      </c>
      <c r="F2469" s="176" t="s">
        <v>8158</v>
      </c>
      <c r="G2469" s="177"/>
      <c r="H2469" s="177"/>
      <c r="I2469" s="176" t="s">
        <v>8142</v>
      </c>
      <c r="J2469" s="178">
        <v>329.70297029702971</v>
      </c>
      <c r="K2469" s="55">
        <v>11</v>
      </c>
      <c r="L2469" s="176" t="s">
        <v>8138</v>
      </c>
      <c r="M2469" s="176" t="s">
        <v>3186</v>
      </c>
      <c r="N2469" s="176" t="s">
        <v>5704</v>
      </c>
      <c r="O2469" s="56">
        <v>1</v>
      </c>
      <c r="P2469" s="176" t="s">
        <v>8139</v>
      </c>
    </row>
    <row r="2470" spans="1:16" ht="20.100000000000001" customHeight="1" x14ac:dyDescent="0.25">
      <c r="A2470" s="175">
        <v>2466</v>
      </c>
      <c r="B2470" s="176" t="s">
        <v>8105</v>
      </c>
      <c r="C2470" s="176" t="s">
        <v>8158</v>
      </c>
      <c r="D2470" s="175" t="s">
        <v>8156</v>
      </c>
      <c r="E2470" s="175" t="s">
        <v>8157</v>
      </c>
      <c r="F2470" s="176" t="s">
        <v>8158</v>
      </c>
      <c r="G2470" s="177"/>
      <c r="H2470" s="177"/>
      <c r="I2470" s="176" t="s">
        <v>8137</v>
      </c>
      <c r="J2470" s="178">
        <v>165.34653465346534</v>
      </c>
      <c r="K2470" s="55">
        <v>12</v>
      </c>
      <c r="L2470" s="176" t="s">
        <v>8138</v>
      </c>
      <c r="M2470" s="176" t="s">
        <v>3186</v>
      </c>
      <c r="N2470" s="176" t="s">
        <v>3173</v>
      </c>
      <c r="O2470" s="56">
        <v>1</v>
      </c>
      <c r="P2470" s="176" t="s">
        <v>8139</v>
      </c>
    </row>
    <row r="2471" spans="1:16" ht="20.100000000000001" customHeight="1" x14ac:dyDescent="0.25">
      <c r="A2471" s="175">
        <v>2467</v>
      </c>
      <c r="B2471" s="176" t="s">
        <v>8105</v>
      </c>
      <c r="C2471" s="176" t="s">
        <v>8158</v>
      </c>
      <c r="D2471" s="175" t="s">
        <v>8156</v>
      </c>
      <c r="E2471" s="175" t="s">
        <v>8157</v>
      </c>
      <c r="F2471" s="176" t="s">
        <v>8158</v>
      </c>
      <c r="G2471" s="177"/>
      <c r="H2471" s="177"/>
      <c r="I2471" s="176" t="s">
        <v>8142</v>
      </c>
      <c r="J2471" s="178">
        <v>155.44554455445544</v>
      </c>
      <c r="K2471" s="55">
        <v>11</v>
      </c>
      <c r="L2471" s="176" t="s">
        <v>8138</v>
      </c>
      <c r="M2471" s="176" t="s">
        <v>3186</v>
      </c>
      <c r="N2471" s="176" t="s">
        <v>5704</v>
      </c>
      <c r="O2471" s="56">
        <v>1</v>
      </c>
      <c r="P2471" s="176" t="s">
        <v>8139</v>
      </c>
    </row>
    <row r="2472" spans="1:16" ht="20.100000000000001" customHeight="1" x14ac:dyDescent="0.25">
      <c r="A2472" s="175">
        <v>2468</v>
      </c>
      <c r="B2472" s="176" t="s">
        <v>8105</v>
      </c>
      <c r="C2472" s="176" t="s">
        <v>8158</v>
      </c>
      <c r="D2472" s="175" t="s">
        <v>8156</v>
      </c>
      <c r="E2472" s="175" t="s">
        <v>8157</v>
      </c>
      <c r="F2472" s="176" t="s">
        <v>8158</v>
      </c>
      <c r="G2472" s="177"/>
      <c r="H2472" s="177"/>
      <c r="I2472" s="176" t="s">
        <v>8142</v>
      </c>
      <c r="J2472" s="178">
        <v>52.475247524752476</v>
      </c>
      <c r="K2472" s="55">
        <v>11</v>
      </c>
      <c r="L2472" s="176" t="s">
        <v>8138</v>
      </c>
      <c r="M2472" s="176" t="s">
        <v>3186</v>
      </c>
      <c r="N2472" s="176" t="s">
        <v>5704</v>
      </c>
      <c r="O2472" s="56">
        <v>1</v>
      </c>
      <c r="P2472" s="176" t="s">
        <v>8139</v>
      </c>
    </row>
    <row r="2473" spans="1:16" ht="20.100000000000001" customHeight="1" x14ac:dyDescent="0.25">
      <c r="A2473" s="175">
        <v>2469</v>
      </c>
      <c r="B2473" s="176" t="s">
        <v>8105</v>
      </c>
      <c r="C2473" s="176" t="s">
        <v>8158</v>
      </c>
      <c r="D2473" s="175" t="s">
        <v>8156</v>
      </c>
      <c r="E2473" s="175" t="s">
        <v>8157</v>
      </c>
      <c r="F2473" s="176" t="s">
        <v>8158</v>
      </c>
      <c r="G2473" s="177"/>
      <c r="H2473" s="177"/>
      <c r="I2473" s="176" t="s">
        <v>8142</v>
      </c>
      <c r="J2473" s="178">
        <v>232.67326732673268</v>
      </c>
      <c r="K2473" s="55">
        <v>11</v>
      </c>
      <c r="L2473" s="176" t="s">
        <v>8138</v>
      </c>
      <c r="M2473" s="176" t="s">
        <v>3186</v>
      </c>
      <c r="N2473" s="176" t="s">
        <v>5704</v>
      </c>
      <c r="O2473" s="56">
        <v>1</v>
      </c>
      <c r="P2473" s="176" t="s">
        <v>8139</v>
      </c>
    </row>
    <row r="2474" spans="1:16" ht="20.100000000000001" customHeight="1" x14ac:dyDescent="0.25">
      <c r="A2474" s="175">
        <v>2470</v>
      </c>
      <c r="B2474" s="176" t="s">
        <v>8105</v>
      </c>
      <c r="C2474" s="176" t="s">
        <v>8158</v>
      </c>
      <c r="D2474" s="175" t="s">
        <v>8156</v>
      </c>
      <c r="E2474" s="175" t="s">
        <v>8157</v>
      </c>
      <c r="F2474" s="176" t="s">
        <v>8158</v>
      </c>
      <c r="G2474" s="177"/>
      <c r="H2474" s="177"/>
      <c r="I2474" s="176" t="s">
        <v>8142</v>
      </c>
      <c r="J2474" s="178">
        <v>206.93069306930693</v>
      </c>
      <c r="K2474" s="55">
        <v>11</v>
      </c>
      <c r="L2474" s="176" t="s">
        <v>8138</v>
      </c>
      <c r="M2474" s="176" t="s">
        <v>3186</v>
      </c>
      <c r="N2474" s="176" t="s">
        <v>5704</v>
      </c>
      <c r="O2474" s="56">
        <v>1</v>
      </c>
      <c r="P2474" s="176" t="s">
        <v>8139</v>
      </c>
    </row>
    <row r="2475" spans="1:16" ht="20.100000000000001" customHeight="1" x14ac:dyDescent="0.25">
      <c r="A2475" s="175">
        <v>2471</v>
      </c>
      <c r="B2475" s="176" t="s">
        <v>8105</v>
      </c>
      <c r="C2475" s="176" t="s">
        <v>8158</v>
      </c>
      <c r="D2475" s="175" t="s">
        <v>8156</v>
      </c>
      <c r="E2475" s="175" t="s">
        <v>8157</v>
      </c>
      <c r="F2475" s="176" t="s">
        <v>8158</v>
      </c>
      <c r="G2475" s="177"/>
      <c r="H2475" s="177"/>
      <c r="I2475" s="176" t="s">
        <v>8142</v>
      </c>
      <c r="J2475" s="178">
        <v>89.10891089108911</v>
      </c>
      <c r="K2475" s="55">
        <v>11</v>
      </c>
      <c r="L2475" s="176" t="s">
        <v>8138</v>
      </c>
      <c r="M2475" s="176" t="s">
        <v>3186</v>
      </c>
      <c r="N2475" s="176" t="s">
        <v>5704</v>
      </c>
      <c r="O2475" s="56">
        <v>1</v>
      </c>
      <c r="P2475" s="176" t="s">
        <v>8139</v>
      </c>
    </row>
    <row r="2476" spans="1:16" ht="20.100000000000001" customHeight="1" x14ac:dyDescent="0.25">
      <c r="A2476" s="175">
        <v>2472</v>
      </c>
      <c r="B2476" s="176" t="s">
        <v>8105</v>
      </c>
      <c r="C2476" s="176" t="s">
        <v>8158</v>
      </c>
      <c r="D2476" s="175" t="s">
        <v>8156</v>
      </c>
      <c r="E2476" s="175" t="s">
        <v>8157</v>
      </c>
      <c r="F2476" s="176" t="s">
        <v>8158</v>
      </c>
      <c r="G2476" s="177"/>
      <c r="H2476" s="177"/>
      <c r="I2476" s="176" t="s">
        <v>8142</v>
      </c>
      <c r="J2476" s="178">
        <v>117.82178217821782</v>
      </c>
      <c r="K2476" s="55">
        <v>11</v>
      </c>
      <c r="L2476" s="176" t="s">
        <v>8138</v>
      </c>
      <c r="M2476" s="176" t="s">
        <v>3186</v>
      </c>
      <c r="N2476" s="176" t="s">
        <v>5704</v>
      </c>
      <c r="O2476" s="56">
        <v>1</v>
      </c>
      <c r="P2476" s="176" t="s">
        <v>8139</v>
      </c>
    </row>
    <row r="2477" spans="1:16" ht="20.100000000000001" customHeight="1" x14ac:dyDescent="0.25">
      <c r="A2477" s="175">
        <v>2473</v>
      </c>
      <c r="B2477" s="176" t="s">
        <v>8105</v>
      </c>
      <c r="C2477" s="176" t="s">
        <v>8158</v>
      </c>
      <c r="D2477" s="175" t="s">
        <v>8156</v>
      </c>
      <c r="E2477" s="175" t="s">
        <v>8157</v>
      </c>
      <c r="F2477" s="176" t="s">
        <v>8158</v>
      </c>
      <c r="G2477" s="177"/>
      <c r="H2477" s="177"/>
      <c r="I2477" s="176" t="s">
        <v>8137</v>
      </c>
      <c r="J2477" s="178">
        <v>365.34653465346537</v>
      </c>
      <c r="K2477" s="55">
        <v>12</v>
      </c>
      <c r="L2477" s="176" t="s">
        <v>8138</v>
      </c>
      <c r="M2477" s="176" t="s">
        <v>3186</v>
      </c>
      <c r="N2477" s="176" t="s">
        <v>3173</v>
      </c>
      <c r="O2477" s="56">
        <v>1</v>
      </c>
      <c r="P2477" s="176" t="s">
        <v>8139</v>
      </c>
    </row>
    <row r="2478" spans="1:16" ht="20.100000000000001" customHeight="1" x14ac:dyDescent="0.25">
      <c r="A2478" s="175">
        <v>2474</v>
      </c>
      <c r="B2478" s="176" t="s">
        <v>8105</v>
      </c>
      <c r="C2478" s="176" t="s">
        <v>8158</v>
      </c>
      <c r="D2478" s="175" t="s">
        <v>8156</v>
      </c>
      <c r="E2478" s="175" t="s">
        <v>8157</v>
      </c>
      <c r="F2478" s="176" t="s">
        <v>8158</v>
      </c>
      <c r="G2478" s="177"/>
      <c r="H2478" s="177"/>
      <c r="I2478" s="176" t="s">
        <v>8142</v>
      </c>
      <c r="J2478" s="178">
        <v>5.9405940594059405</v>
      </c>
      <c r="K2478" s="55">
        <v>11</v>
      </c>
      <c r="L2478" s="176" t="s">
        <v>8138</v>
      </c>
      <c r="M2478" s="176" t="s">
        <v>3186</v>
      </c>
      <c r="N2478" s="176" t="s">
        <v>5704</v>
      </c>
      <c r="O2478" s="56">
        <v>1</v>
      </c>
      <c r="P2478" s="176" t="s">
        <v>8139</v>
      </c>
    </row>
    <row r="2479" spans="1:16" ht="20.100000000000001" customHeight="1" x14ac:dyDescent="0.25">
      <c r="A2479" s="175">
        <v>2475</v>
      </c>
      <c r="B2479" s="176" t="s">
        <v>8105</v>
      </c>
      <c r="C2479" s="176" t="s">
        <v>8158</v>
      </c>
      <c r="D2479" s="175" t="s">
        <v>8156</v>
      </c>
      <c r="E2479" s="175" t="s">
        <v>8157</v>
      </c>
      <c r="F2479" s="176" t="s">
        <v>8158</v>
      </c>
      <c r="G2479" s="177"/>
      <c r="H2479" s="177"/>
      <c r="I2479" s="176" t="s">
        <v>8142</v>
      </c>
      <c r="J2479" s="178">
        <v>293.06930693069307</v>
      </c>
      <c r="K2479" s="55">
        <v>11</v>
      </c>
      <c r="L2479" s="176" t="s">
        <v>8138</v>
      </c>
      <c r="M2479" s="176" t="s">
        <v>3186</v>
      </c>
      <c r="N2479" s="176" t="s">
        <v>5704</v>
      </c>
      <c r="O2479" s="56">
        <v>1</v>
      </c>
      <c r="P2479" s="176" t="s">
        <v>8139</v>
      </c>
    </row>
    <row r="2480" spans="1:16" ht="20.100000000000001" customHeight="1" x14ac:dyDescent="0.25">
      <c r="A2480" s="175">
        <v>2476</v>
      </c>
      <c r="B2480" s="176" t="s">
        <v>8105</v>
      </c>
      <c r="C2480" s="176" t="s">
        <v>8158</v>
      </c>
      <c r="D2480" s="175" t="s">
        <v>8156</v>
      </c>
      <c r="E2480" s="175" t="s">
        <v>8157</v>
      </c>
      <c r="F2480" s="176" t="s">
        <v>8158</v>
      </c>
      <c r="G2480" s="177"/>
      <c r="H2480" s="177"/>
      <c r="I2480" s="176" t="s">
        <v>8142</v>
      </c>
      <c r="J2480" s="178">
        <v>112.87128712871286</v>
      </c>
      <c r="K2480" s="55">
        <v>11</v>
      </c>
      <c r="L2480" s="176" t="s">
        <v>8138</v>
      </c>
      <c r="M2480" s="176" t="s">
        <v>3186</v>
      </c>
      <c r="N2480" s="176" t="s">
        <v>5704</v>
      </c>
      <c r="O2480" s="56">
        <v>1</v>
      </c>
      <c r="P2480" s="176" t="s">
        <v>8139</v>
      </c>
    </row>
    <row r="2481" spans="1:16" ht="20.100000000000001" customHeight="1" x14ac:dyDescent="0.25">
      <c r="A2481" s="175">
        <v>2477</v>
      </c>
      <c r="B2481" s="176" t="s">
        <v>8105</v>
      </c>
      <c r="C2481" s="176" t="s">
        <v>8158</v>
      </c>
      <c r="D2481" s="175" t="s">
        <v>8156</v>
      </c>
      <c r="E2481" s="175" t="s">
        <v>8157</v>
      </c>
      <c r="F2481" s="176" t="s">
        <v>8158</v>
      </c>
      <c r="G2481" s="177"/>
      <c r="H2481" s="177"/>
      <c r="I2481" s="176" t="s">
        <v>8142</v>
      </c>
      <c r="J2481" s="178">
        <v>95.049504950495049</v>
      </c>
      <c r="K2481" s="55">
        <v>11</v>
      </c>
      <c r="L2481" s="176" t="s">
        <v>8138</v>
      </c>
      <c r="M2481" s="176" t="s">
        <v>3186</v>
      </c>
      <c r="N2481" s="176" t="s">
        <v>5704</v>
      </c>
      <c r="O2481" s="56">
        <v>1</v>
      </c>
      <c r="P2481" s="176" t="s">
        <v>8139</v>
      </c>
    </row>
    <row r="2482" spans="1:16" ht="20.100000000000001" customHeight="1" x14ac:dyDescent="0.25">
      <c r="A2482" s="175">
        <v>2478</v>
      </c>
      <c r="B2482" s="176" t="s">
        <v>8105</v>
      </c>
      <c r="C2482" s="176" t="s">
        <v>8158</v>
      </c>
      <c r="D2482" s="175" t="s">
        <v>8156</v>
      </c>
      <c r="E2482" s="175" t="s">
        <v>8157</v>
      </c>
      <c r="F2482" s="176" t="s">
        <v>8158</v>
      </c>
      <c r="G2482" s="177"/>
      <c r="H2482" s="177"/>
      <c r="I2482" s="176" t="s">
        <v>8142</v>
      </c>
      <c r="J2482" s="178">
        <v>185.14851485148515</v>
      </c>
      <c r="K2482" s="55">
        <v>11</v>
      </c>
      <c r="L2482" s="176" t="s">
        <v>8138</v>
      </c>
      <c r="M2482" s="176" t="s">
        <v>3186</v>
      </c>
      <c r="N2482" s="176" t="s">
        <v>5704</v>
      </c>
      <c r="O2482" s="56">
        <v>1</v>
      </c>
      <c r="P2482" s="176" t="s">
        <v>8139</v>
      </c>
    </row>
    <row r="2483" spans="1:16" ht="20.100000000000001" customHeight="1" x14ac:dyDescent="0.25">
      <c r="A2483" s="175">
        <v>2479</v>
      </c>
      <c r="B2483" s="176" t="s">
        <v>8105</v>
      </c>
      <c r="C2483" s="176" t="s">
        <v>8158</v>
      </c>
      <c r="D2483" s="175" t="s">
        <v>8156</v>
      </c>
      <c r="E2483" s="175" t="s">
        <v>8157</v>
      </c>
      <c r="F2483" s="176" t="s">
        <v>8158</v>
      </c>
      <c r="G2483" s="177"/>
      <c r="H2483" s="177"/>
      <c r="I2483" s="176" t="s">
        <v>8137</v>
      </c>
      <c r="J2483" s="178">
        <v>366.33663366336634</v>
      </c>
      <c r="K2483" s="55">
        <v>12</v>
      </c>
      <c r="L2483" s="176" t="s">
        <v>8138</v>
      </c>
      <c r="M2483" s="176" t="s">
        <v>3186</v>
      </c>
      <c r="N2483" s="176" t="s">
        <v>3173</v>
      </c>
      <c r="O2483" s="56">
        <v>1</v>
      </c>
      <c r="P2483" s="176" t="s">
        <v>8139</v>
      </c>
    </row>
    <row r="2484" spans="1:16" ht="20.100000000000001" customHeight="1" x14ac:dyDescent="0.25">
      <c r="A2484" s="175">
        <v>2480</v>
      </c>
      <c r="B2484" s="176" t="s">
        <v>8105</v>
      </c>
      <c r="C2484" s="176" t="s">
        <v>8158</v>
      </c>
      <c r="D2484" s="175" t="s">
        <v>8156</v>
      </c>
      <c r="E2484" s="175" t="s">
        <v>8157</v>
      </c>
      <c r="F2484" s="176" t="s">
        <v>8158</v>
      </c>
      <c r="G2484" s="177"/>
      <c r="H2484" s="177"/>
      <c r="I2484" s="176" t="s">
        <v>8137</v>
      </c>
      <c r="J2484" s="178">
        <v>389.10891089108912</v>
      </c>
      <c r="K2484" s="55">
        <v>12</v>
      </c>
      <c r="L2484" s="176" t="s">
        <v>8138</v>
      </c>
      <c r="M2484" s="176" t="s">
        <v>3186</v>
      </c>
      <c r="N2484" s="176" t="s">
        <v>3173</v>
      </c>
      <c r="O2484" s="56">
        <v>1</v>
      </c>
      <c r="P2484" s="176" t="s">
        <v>8139</v>
      </c>
    </row>
    <row r="2485" spans="1:16" ht="20.100000000000001" customHeight="1" x14ac:dyDescent="0.25">
      <c r="A2485" s="175">
        <v>2481</v>
      </c>
      <c r="B2485" s="176" t="s">
        <v>8105</v>
      </c>
      <c r="C2485" s="176" t="s">
        <v>8158</v>
      </c>
      <c r="D2485" s="175" t="s">
        <v>8156</v>
      </c>
      <c r="E2485" s="175" t="s">
        <v>8157</v>
      </c>
      <c r="F2485" s="176" t="s">
        <v>8158</v>
      </c>
      <c r="G2485" s="177"/>
      <c r="H2485" s="177"/>
      <c r="I2485" s="176" t="s">
        <v>8142</v>
      </c>
      <c r="J2485" s="178">
        <v>446.07843137254901</v>
      </c>
      <c r="K2485" s="55">
        <v>11</v>
      </c>
      <c r="L2485" s="176" t="s">
        <v>8138</v>
      </c>
      <c r="M2485" s="176" t="s">
        <v>3186</v>
      </c>
      <c r="N2485" s="176" t="s">
        <v>5704</v>
      </c>
      <c r="O2485" s="56">
        <v>1</v>
      </c>
      <c r="P2485" s="176" t="s">
        <v>8139</v>
      </c>
    </row>
    <row r="2486" spans="1:16" ht="20.100000000000001" customHeight="1" x14ac:dyDescent="0.25">
      <c r="A2486" s="175">
        <v>2482</v>
      </c>
      <c r="B2486" s="176" t="s">
        <v>8105</v>
      </c>
      <c r="C2486" s="176" t="s">
        <v>8158</v>
      </c>
      <c r="D2486" s="175" t="s">
        <v>8156</v>
      </c>
      <c r="E2486" s="175" t="s">
        <v>8157</v>
      </c>
      <c r="F2486" s="176" t="s">
        <v>8158</v>
      </c>
      <c r="G2486" s="177"/>
      <c r="H2486" s="177"/>
      <c r="I2486" s="176" t="s">
        <v>8142</v>
      </c>
      <c r="J2486" s="178">
        <v>287.12871287128712</v>
      </c>
      <c r="K2486" s="55">
        <v>11</v>
      </c>
      <c r="L2486" s="176" t="s">
        <v>8138</v>
      </c>
      <c r="M2486" s="176" t="s">
        <v>3186</v>
      </c>
      <c r="N2486" s="176" t="s">
        <v>5704</v>
      </c>
      <c r="O2486" s="56">
        <v>1</v>
      </c>
      <c r="P2486" s="176" t="s">
        <v>8139</v>
      </c>
    </row>
    <row r="2487" spans="1:16" ht="20.100000000000001" customHeight="1" x14ac:dyDescent="0.25">
      <c r="A2487" s="175">
        <v>2483</v>
      </c>
      <c r="B2487" s="176" t="s">
        <v>8105</v>
      </c>
      <c r="C2487" s="176" t="s">
        <v>8158</v>
      </c>
      <c r="D2487" s="175" t="s">
        <v>8156</v>
      </c>
      <c r="E2487" s="175" t="s">
        <v>8157</v>
      </c>
      <c r="F2487" s="176" t="s">
        <v>8158</v>
      </c>
      <c r="G2487" s="177"/>
      <c r="H2487" s="177"/>
      <c r="I2487" s="176" t="s">
        <v>8137</v>
      </c>
      <c r="J2487" s="178">
        <v>239.60396039603961</v>
      </c>
      <c r="K2487" s="55">
        <v>12</v>
      </c>
      <c r="L2487" s="176" t="s">
        <v>8138</v>
      </c>
      <c r="M2487" s="176" t="s">
        <v>3186</v>
      </c>
      <c r="N2487" s="176" t="s">
        <v>3173</v>
      </c>
      <c r="O2487" s="56">
        <v>1</v>
      </c>
      <c r="P2487" s="176" t="s">
        <v>8139</v>
      </c>
    </row>
    <row r="2488" spans="1:16" ht="20.100000000000001" customHeight="1" x14ac:dyDescent="0.25">
      <c r="A2488" s="175">
        <v>2484</v>
      </c>
      <c r="B2488" s="176" t="s">
        <v>8105</v>
      </c>
      <c r="C2488" s="176" t="s">
        <v>8158</v>
      </c>
      <c r="D2488" s="175" t="s">
        <v>8156</v>
      </c>
      <c r="E2488" s="175" t="s">
        <v>8157</v>
      </c>
      <c r="F2488" s="176" t="s">
        <v>8158</v>
      </c>
      <c r="G2488" s="177"/>
      <c r="H2488" s="177"/>
      <c r="I2488" s="176" t="s">
        <v>8142</v>
      </c>
      <c r="J2488" s="178">
        <v>28.712871287128714</v>
      </c>
      <c r="K2488" s="55">
        <v>11</v>
      </c>
      <c r="L2488" s="176" t="s">
        <v>8138</v>
      </c>
      <c r="M2488" s="176" t="s">
        <v>3186</v>
      </c>
      <c r="N2488" s="176" t="s">
        <v>5704</v>
      </c>
      <c r="O2488" s="56">
        <v>1</v>
      </c>
      <c r="P2488" s="176" t="s">
        <v>8139</v>
      </c>
    </row>
    <row r="2489" spans="1:16" ht="20.100000000000001" customHeight="1" x14ac:dyDescent="0.25">
      <c r="A2489" s="175">
        <v>2485</v>
      </c>
      <c r="B2489" s="176" t="s">
        <v>8105</v>
      </c>
      <c r="C2489" s="176" t="s">
        <v>8158</v>
      </c>
      <c r="D2489" s="175" t="s">
        <v>8156</v>
      </c>
      <c r="E2489" s="175" t="s">
        <v>8157</v>
      </c>
      <c r="F2489" s="176" t="s">
        <v>8158</v>
      </c>
      <c r="G2489" s="177"/>
      <c r="H2489" s="177"/>
      <c r="I2489" s="176" t="s">
        <v>8137</v>
      </c>
      <c r="J2489" s="178">
        <v>73.267326732673268</v>
      </c>
      <c r="K2489" s="55">
        <v>12</v>
      </c>
      <c r="L2489" s="176" t="s">
        <v>8138</v>
      </c>
      <c r="M2489" s="176" t="s">
        <v>3186</v>
      </c>
      <c r="N2489" s="176" t="s">
        <v>3173</v>
      </c>
      <c r="O2489" s="56">
        <v>1</v>
      </c>
      <c r="P2489" s="176" t="s">
        <v>8139</v>
      </c>
    </row>
    <row r="2490" spans="1:16" ht="20.100000000000001" customHeight="1" x14ac:dyDescent="0.25">
      <c r="A2490" s="175">
        <v>2486</v>
      </c>
      <c r="B2490" s="176" t="s">
        <v>8105</v>
      </c>
      <c r="C2490" s="176" t="s">
        <v>8158</v>
      </c>
      <c r="D2490" s="175" t="s">
        <v>8156</v>
      </c>
      <c r="E2490" s="175" t="s">
        <v>8157</v>
      </c>
      <c r="F2490" s="176" t="s">
        <v>8158</v>
      </c>
      <c r="G2490" s="177"/>
      <c r="H2490" s="177"/>
      <c r="I2490" s="176" t="s">
        <v>8142</v>
      </c>
      <c r="J2490" s="178">
        <v>128.71287128712871</v>
      </c>
      <c r="K2490" s="55">
        <v>11</v>
      </c>
      <c r="L2490" s="176" t="s">
        <v>8138</v>
      </c>
      <c r="M2490" s="176" t="s">
        <v>3186</v>
      </c>
      <c r="N2490" s="176" t="s">
        <v>5704</v>
      </c>
      <c r="O2490" s="56">
        <v>1</v>
      </c>
      <c r="P2490" s="176" t="s">
        <v>8139</v>
      </c>
    </row>
    <row r="2491" spans="1:16" ht="20.100000000000001" customHeight="1" x14ac:dyDescent="0.25">
      <c r="A2491" s="175">
        <v>2487</v>
      </c>
      <c r="B2491" s="176" t="s">
        <v>8105</v>
      </c>
      <c r="C2491" s="176" t="s">
        <v>8158</v>
      </c>
      <c r="D2491" s="175" t="s">
        <v>8156</v>
      </c>
      <c r="E2491" s="175" t="s">
        <v>8157</v>
      </c>
      <c r="F2491" s="176" t="s">
        <v>8158</v>
      </c>
      <c r="G2491" s="177"/>
      <c r="H2491" s="177"/>
      <c r="I2491" s="176" t="s">
        <v>8137</v>
      </c>
      <c r="J2491" s="178">
        <v>196.03960396039605</v>
      </c>
      <c r="K2491" s="55">
        <v>12</v>
      </c>
      <c r="L2491" s="176" t="s">
        <v>8138</v>
      </c>
      <c r="M2491" s="176" t="s">
        <v>3186</v>
      </c>
      <c r="N2491" s="176" t="s">
        <v>3173</v>
      </c>
      <c r="O2491" s="56">
        <v>1</v>
      </c>
      <c r="P2491" s="176" t="s">
        <v>8139</v>
      </c>
    </row>
    <row r="2492" spans="1:16" ht="20.100000000000001" customHeight="1" x14ac:dyDescent="0.25">
      <c r="A2492" s="175">
        <v>2488</v>
      </c>
      <c r="B2492" s="176" t="s">
        <v>8105</v>
      </c>
      <c r="C2492" s="176" t="s">
        <v>8158</v>
      </c>
      <c r="D2492" s="175" t="s">
        <v>8156</v>
      </c>
      <c r="E2492" s="175" t="s">
        <v>8157</v>
      </c>
      <c r="F2492" s="176" t="s">
        <v>8158</v>
      </c>
      <c r="G2492" s="177"/>
      <c r="H2492" s="177"/>
      <c r="I2492" s="176" t="s">
        <v>8142</v>
      </c>
      <c r="J2492" s="178">
        <v>245.54455445544554</v>
      </c>
      <c r="K2492" s="55">
        <v>11</v>
      </c>
      <c r="L2492" s="176" t="s">
        <v>8138</v>
      </c>
      <c r="M2492" s="176" t="s">
        <v>3186</v>
      </c>
      <c r="N2492" s="176" t="s">
        <v>5704</v>
      </c>
      <c r="O2492" s="56">
        <v>1</v>
      </c>
      <c r="P2492" s="176" t="s">
        <v>8139</v>
      </c>
    </row>
    <row r="2493" spans="1:16" ht="20.100000000000001" customHeight="1" x14ac:dyDescent="0.25">
      <c r="A2493" s="175">
        <v>2489</v>
      </c>
      <c r="B2493" s="176" t="s">
        <v>8105</v>
      </c>
      <c r="C2493" s="176" t="s">
        <v>8158</v>
      </c>
      <c r="D2493" s="175" t="s">
        <v>8156</v>
      </c>
      <c r="E2493" s="175" t="s">
        <v>8157</v>
      </c>
      <c r="F2493" s="176" t="s">
        <v>8158</v>
      </c>
      <c r="G2493" s="177"/>
      <c r="H2493" s="177"/>
      <c r="I2493" s="176" t="s">
        <v>8137</v>
      </c>
      <c r="J2493" s="178">
        <v>62.376237623762378</v>
      </c>
      <c r="K2493" s="55">
        <v>12</v>
      </c>
      <c r="L2493" s="176" t="s">
        <v>8138</v>
      </c>
      <c r="M2493" s="176" t="s">
        <v>3186</v>
      </c>
      <c r="N2493" s="176" t="s">
        <v>3173</v>
      </c>
      <c r="O2493" s="56">
        <v>1</v>
      </c>
      <c r="P2493" s="176" t="s">
        <v>8139</v>
      </c>
    </row>
    <row r="2494" spans="1:16" ht="20.100000000000001" customHeight="1" x14ac:dyDescent="0.25">
      <c r="A2494" s="175">
        <v>2490</v>
      </c>
      <c r="B2494" s="176" t="s">
        <v>8105</v>
      </c>
      <c r="C2494" s="176" t="s">
        <v>8158</v>
      </c>
      <c r="D2494" s="175" t="s">
        <v>8156</v>
      </c>
      <c r="E2494" s="175" t="s">
        <v>8157</v>
      </c>
      <c r="F2494" s="176" t="s">
        <v>8158</v>
      </c>
      <c r="G2494" s="177"/>
      <c r="H2494" s="177"/>
      <c r="I2494" s="176" t="s">
        <v>8142</v>
      </c>
      <c r="J2494" s="178">
        <v>86.138613861386133</v>
      </c>
      <c r="K2494" s="55">
        <v>11</v>
      </c>
      <c r="L2494" s="176" t="s">
        <v>8138</v>
      </c>
      <c r="M2494" s="176" t="s">
        <v>3186</v>
      </c>
      <c r="N2494" s="176" t="s">
        <v>5704</v>
      </c>
      <c r="O2494" s="56">
        <v>1</v>
      </c>
      <c r="P2494" s="176" t="s">
        <v>8139</v>
      </c>
    </row>
    <row r="2495" spans="1:16" ht="20.100000000000001" customHeight="1" x14ac:dyDescent="0.25">
      <c r="A2495" s="175">
        <v>2491</v>
      </c>
      <c r="B2495" s="176" t="s">
        <v>8105</v>
      </c>
      <c r="C2495" s="176" t="s">
        <v>8158</v>
      </c>
      <c r="D2495" s="175" t="s">
        <v>8156</v>
      </c>
      <c r="E2495" s="175" t="s">
        <v>8157</v>
      </c>
      <c r="F2495" s="176" t="s">
        <v>8158</v>
      </c>
      <c r="G2495" s="177"/>
      <c r="H2495" s="177"/>
      <c r="I2495" s="176" t="s">
        <v>8137</v>
      </c>
      <c r="J2495" s="178">
        <v>156.43564356435644</v>
      </c>
      <c r="K2495" s="55">
        <v>12</v>
      </c>
      <c r="L2495" s="176" t="s">
        <v>8138</v>
      </c>
      <c r="M2495" s="176" t="s">
        <v>3186</v>
      </c>
      <c r="N2495" s="176" t="s">
        <v>3173</v>
      </c>
      <c r="O2495" s="56">
        <v>1</v>
      </c>
      <c r="P2495" s="176" t="s">
        <v>8139</v>
      </c>
    </row>
    <row r="2496" spans="1:16" ht="20.100000000000001" customHeight="1" x14ac:dyDescent="0.25">
      <c r="A2496" s="175">
        <v>2492</v>
      </c>
      <c r="B2496" s="176" t="s">
        <v>8105</v>
      </c>
      <c r="C2496" s="176" t="s">
        <v>8158</v>
      </c>
      <c r="D2496" s="175" t="s">
        <v>8156</v>
      </c>
      <c r="E2496" s="175" t="s">
        <v>8157</v>
      </c>
      <c r="F2496" s="176" t="s">
        <v>8158</v>
      </c>
      <c r="G2496" s="177"/>
      <c r="H2496" s="177"/>
      <c r="I2496" s="176" t="s">
        <v>8137</v>
      </c>
      <c r="J2496" s="178">
        <v>80.198019801980195</v>
      </c>
      <c r="K2496" s="55">
        <v>12</v>
      </c>
      <c r="L2496" s="176" t="s">
        <v>8138</v>
      </c>
      <c r="M2496" s="176" t="s">
        <v>3186</v>
      </c>
      <c r="N2496" s="176" t="s">
        <v>3173</v>
      </c>
      <c r="O2496" s="56">
        <v>1</v>
      </c>
      <c r="P2496" s="176" t="s">
        <v>8139</v>
      </c>
    </row>
    <row r="2497" spans="1:16" ht="20.100000000000001" customHeight="1" x14ac:dyDescent="0.25">
      <c r="A2497" s="175">
        <v>2493</v>
      </c>
      <c r="B2497" s="176" t="s">
        <v>8105</v>
      </c>
      <c r="C2497" s="176" t="s">
        <v>8158</v>
      </c>
      <c r="D2497" s="175" t="s">
        <v>8156</v>
      </c>
      <c r="E2497" s="175" t="s">
        <v>8157</v>
      </c>
      <c r="F2497" s="176" t="s">
        <v>8158</v>
      </c>
      <c r="G2497" s="177"/>
      <c r="H2497" s="177"/>
      <c r="I2497" s="176" t="s">
        <v>8142</v>
      </c>
      <c r="J2497" s="178">
        <v>484.31372549019608</v>
      </c>
      <c r="K2497" s="55">
        <v>11</v>
      </c>
      <c r="L2497" s="176" t="s">
        <v>8138</v>
      </c>
      <c r="M2497" s="176" t="s">
        <v>3186</v>
      </c>
      <c r="N2497" s="176" t="s">
        <v>5704</v>
      </c>
      <c r="O2497" s="56">
        <v>1</v>
      </c>
      <c r="P2497" s="176" t="s">
        <v>8139</v>
      </c>
    </row>
    <row r="2498" spans="1:16" ht="20.100000000000001" customHeight="1" x14ac:dyDescent="0.25">
      <c r="A2498" s="175">
        <v>2494</v>
      </c>
      <c r="B2498" s="176" t="s">
        <v>8105</v>
      </c>
      <c r="C2498" s="176" t="s">
        <v>8158</v>
      </c>
      <c r="D2498" s="175" t="s">
        <v>8156</v>
      </c>
      <c r="E2498" s="175" t="s">
        <v>8157</v>
      </c>
      <c r="F2498" s="176" t="s">
        <v>8158</v>
      </c>
      <c r="G2498" s="177"/>
      <c r="H2498" s="177"/>
      <c r="I2498" s="176" t="s">
        <v>8137</v>
      </c>
      <c r="J2498" s="178">
        <v>479.41176470588232</v>
      </c>
      <c r="K2498" s="55">
        <v>12</v>
      </c>
      <c r="L2498" s="176" t="s">
        <v>8138</v>
      </c>
      <c r="M2498" s="176" t="s">
        <v>3186</v>
      </c>
      <c r="N2498" s="176" t="s">
        <v>3173</v>
      </c>
      <c r="O2498" s="56">
        <v>1</v>
      </c>
      <c r="P2498" s="176" t="s">
        <v>8139</v>
      </c>
    </row>
    <row r="2499" spans="1:16" ht="20.100000000000001" customHeight="1" x14ac:dyDescent="0.25">
      <c r="A2499" s="175">
        <v>2495</v>
      </c>
      <c r="B2499" s="176" t="s">
        <v>8105</v>
      </c>
      <c r="C2499" s="176" t="s">
        <v>8158</v>
      </c>
      <c r="D2499" s="175" t="s">
        <v>8156</v>
      </c>
      <c r="E2499" s="175" t="s">
        <v>8157</v>
      </c>
      <c r="F2499" s="176" t="s">
        <v>8158</v>
      </c>
      <c r="G2499" s="177"/>
      <c r="H2499" s="177"/>
      <c r="I2499" s="176" t="s">
        <v>8142</v>
      </c>
      <c r="J2499" s="178">
        <v>164.35643564356437</v>
      </c>
      <c r="K2499" s="55">
        <v>11</v>
      </c>
      <c r="L2499" s="176" t="s">
        <v>8138</v>
      </c>
      <c r="M2499" s="176" t="s">
        <v>3186</v>
      </c>
      <c r="N2499" s="176" t="s">
        <v>5704</v>
      </c>
      <c r="O2499" s="56">
        <v>1</v>
      </c>
      <c r="P2499" s="176" t="s">
        <v>8139</v>
      </c>
    </row>
    <row r="2500" spans="1:16" ht="20.100000000000001" customHeight="1" x14ac:dyDescent="0.25">
      <c r="A2500" s="175">
        <v>2496</v>
      </c>
      <c r="B2500" s="176" t="s">
        <v>8105</v>
      </c>
      <c r="C2500" s="176" t="s">
        <v>8158</v>
      </c>
      <c r="D2500" s="175" t="s">
        <v>8156</v>
      </c>
      <c r="E2500" s="175" t="s">
        <v>8157</v>
      </c>
      <c r="F2500" s="176" t="s">
        <v>8158</v>
      </c>
      <c r="G2500" s="177"/>
      <c r="H2500" s="177"/>
      <c r="I2500" s="176" t="s">
        <v>8137</v>
      </c>
      <c r="J2500" s="178">
        <v>488.23529411764707</v>
      </c>
      <c r="K2500" s="55">
        <v>12</v>
      </c>
      <c r="L2500" s="176" t="s">
        <v>8138</v>
      </c>
      <c r="M2500" s="176" t="s">
        <v>3186</v>
      </c>
      <c r="N2500" s="176" t="s">
        <v>3173</v>
      </c>
      <c r="O2500" s="56">
        <v>1</v>
      </c>
      <c r="P2500" s="176" t="s">
        <v>8139</v>
      </c>
    </row>
    <row r="2501" spans="1:16" ht="20.100000000000001" customHeight="1" x14ac:dyDescent="0.25">
      <c r="A2501" s="175">
        <v>2497</v>
      </c>
      <c r="B2501" s="176" t="s">
        <v>8105</v>
      </c>
      <c r="C2501" s="176" t="s">
        <v>8158</v>
      </c>
      <c r="D2501" s="175" t="s">
        <v>8156</v>
      </c>
      <c r="E2501" s="175" t="s">
        <v>8157</v>
      </c>
      <c r="F2501" s="176" t="s">
        <v>8158</v>
      </c>
      <c r="G2501" s="177"/>
      <c r="H2501" s="177"/>
      <c r="I2501" s="176" t="s">
        <v>8142</v>
      </c>
      <c r="J2501" s="178">
        <v>121.78217821782178</v>
      </c>
      <c r="K2501" s="55">
        <v>11</v>
      </c>
      <c r="L2501" s="176" t="s">
        <v>8138</v>
      </c>
      <c r="M2501" s="176" t="s">
        <v>3186</v>
      </c>
      <c r="N2501" s="176" t="s">
        <v>5704</v>
      </c>
      <c r="O2501" s="56">
        <v>1</v>
      </c>
      <c r="P2501" s="176" t="s">
        <v>8139</v>
      </c>
    </row>
    <row r="2502" spans="1:16" ht="20.100000000000001" customHeight="1" x14ac:dyDescent="0.25">
      <c r="A2502" s="175">
        <v>2498</v>
      </c>
      <c r="B2502" s="176" t="s">
        <v>8105</v>
      </c>
      <c r="C2502" s="176" t="s">
        <v>8158</v>
      </c>
      <c r="D2502" s="175" t="s">
        <v>8156</v>
      </c>
      <c r="E2502" s="175" t="s">
        <v>8157</v>
      </c>
      <c r="F2502" s="176" t="s">
        <v>8158</v>
      </c>
      <c r="G2502" s="177"/>
      <c r="H2502" s="177"/>
      <c r="I2502" s="176" t="s">
        <v>8137</v>
      </c>
      <c r="J2502" s="178">
        <v>72.277227722772281</v>
      </c>
      <c r="K2502" s="55">
        <v>12</v>
      </c>
      <c r="L2502" s="176" t="s">
        <v>8138</v>
      </c>
      <c r="M2502" s="176" t="s">
        <v>3186</v>
      </c>
      <c r="N2502" s="176" t="s">
        <v>3173</v>
      </c>
      <c r="O2502" s="56">
        <v>1</v>
      </c>
      <c r="P2502" s="176" t="s">
        <v>8139</v>
      </c>
    </row>
    <row r="2503" spans="1:16" ht="20.100000000000001" customHeight="1" x14ac:dyDescent="0.25">
      <c r="A2503" s="175">
        <v>2499</v>
      </c>
      <c r="B2503" s="176" t="s">
        <v>8105</v>
      </c>
      <c r="C2503" s="176" t="s">
        <v>8158</v>
      </c>
      <c r="D2503" s="175" t="s">
        <v>8156</v>
      </c>
      <c r="E2503" s="175" t="s">
        <v>8157</v>
      </c>
      <c r="F2503" s="176" t="s">
        <v>8158</v>
      </c>
      <c r="G2503" s="177"/>
      <c r="H2503" s="177"/>
      <c r="I2503" s="176" t="s">
        <v>8142</v>
      </c>
      <c r="J2503" s="178">
        <v>243.56435643564356</v>
      </c>
      <c r="K2503" s="55">
        <v>11</v>
      </c>
      <c r="L2503" s="176" t="s">
        <v>8138</v>
      </c>
      <c r="M2503" s="176" t="s">
        <v>3186</v>
      </c>
      <c r="N2503" s="176" t="s">
        <v>5704</v>
      </c>
      <c r="O2503" s="56">
        <v>1</v>
      </c>
      <c r="P2503" s="176" t="s">
        <v>8139</v>
      </c>
    </row>
    <row r="2504" spans="1:16" ht="20.100000000000001" customHeight="1" x14ac:dyDescent="0.25">
      <c r="A2504" s="175">
        <v>2500</v>
      </c>
      <c r="B2504" s="176" t="s">
        <v>8105</v>
      </c>
      <c r="C2504" s="176" t="s">
        <v>8158</v>
      </c>
      <c r="D2504" s="175" t="s">
        <v>8156</v>
      </c>
      <c r="E2504" s="175" t="s">
        <v>8157</v>
      </c>
      <c r="F2504" s="176" t="s">
        <v>8158</v>
      </c>
      <c r="G2504" s="177"/>
      <c r="H2504" s="177"/>
      <c r="I2504" s="176" t="s">
        <v>8137</v>
      </c>
      <c r="J2504" s="178">
        <v>38.613861386138616</v>
      </c>
      <c r="K2504" s="55">
        <v>12</v>
      </c>
      <c r="L2504" s="176" t="s">
        <v>8138</v>
      </c>
      <c r="M2504" s="176" t="s">
        <v>3186</v>
      </c>
      <c r="N2504" s="176" t="s">
        <v>3173</v>
      </c>
      <c r="O2504" s="56">
        <v>1</v>
      </c>
      <c r="P2504" s="176" t="s">
        <v>8139</v>
      </c>
    </row>
    <row r="2505" spans="1:16" ht="20.100000000000001" customHeight="1" x14ac:dyDescent="0.25">
      <c r="A2505" s="175">
        <v>2501</v>
      </c>
      <c r="B2505" s="176" t="s">
        <v>8105</v>
      </c>
      <c r="C2505" s="176" t="s">
        <v>8158</v>
      </c>
      <c r="D2505" s="175" t="s">
        <v>8156</v>
      </c>
      <c r="E2505" s="175" t="s">
        <v>8157</v>
      </c>
      <c r="F2505" s="176" t="s">
        <v>8158</v>
      </c>
      <c r="G2505" s="177"/>
      <c r="H2505" s="177"/>
      <c r="I2505" s="176" t="s">
        <v>8142</v>
      </c>
      <c r="J2505" s="178">
        <v>72.277227722772281</v>
      </c>
      <c r="K2505" s="55">
        <v>11</v>
      </c>
      <c r="L2505" s="176" t="s">
        <v>8138</v>
      </c>
      <c r="M2505" s="176" t="s">
        <v>3186</v>
      </c>
      <c r="N2505" s="176" t="s">
        <v>5704</v>
      </c>
      <c r="O2505" s="56">
        <v>1</v>
      </c>
      <c r="P2505" s="176" t="s">
        <v>8139</v>
      </c>
    </row>
    <row r="2506" spans="1:16" ht="20.100000000000001" customHeight="1" x14ac:dyDescent="0.25">
      <c r="A2506" s="175">
        <v>2502</v>
      </c>
      <c r="B2506" s="176" t="s">
        <v>8105</v>
      </c>
      <c r="C2506" s="176" t="s">
        <v>8158</v>
      </c>
      <c r="D2506" s="175" t="s">
        <v>8156</v>
      </c>
      <c r="E2506" s="175" t="s">
        <v>8157</v>
      </c>
      <c r="F2506" s="176" t="s">
        <v>8158</v>
      </c>
      <c r="G2506" s="177"/>
      <c r="H2506" s="177"/>
      <c r="I2506" s="176" t="s">
        <v>8137</v>
      </c>
      <c r="J2506" s="178">
        <v>40.594059405940591</v>
      </c>
      <c r="K2506" s="55">
        <v>12</v>
      </c>
      <c r="L2506" s="176" t="s">
        <v>8138</v>
      </c>
      <c r="M2506" s="176" t="s">
        <v>3186</v>
      </c>
      <c r="N2506" s="176" t="s">
        <v>3173</v>
      </c>
      <c r="O2506" s="56">
        <v>1</v>
      </c>
      <c r="P2506" s="176" t="s">
        <v>8139</v>
      </c>
    </row>
    <row r="2507" spans="1:16" ht="20.100000000000001" customHeight="1" x14ac:dyDescent="0.25">
      <c r="A2507" s="175">
        <v>2503</v>
      </c>
      <c r="B2507" s="176" t="s">
        <v>8105</v>
      </c>
      <c r="C2507" s="176" t="s">
        <v>8158</v>
      </c>
      <c r="D2507" s="175" t="s">
        <v>8156</v>
      </c>
      <c r="E2507" s="175" t="s">
        <v>8157</v>
      </c>
      <c r="F2507" s="176" t="s">
        <v>8158</v>
      </c>
      <c r="G2507" s="177"/>
      <c r="H2507" s="177"/>
      <c r="I2507" s="176" t="s">
        <v>8137</v>
      </c>
      <c r="J2507" s="178">
        <v>69.306930693069305</v>
      </c>
      <c r="K2507" s="55">
        <v>12</v>
      </c>
      <c r="L2507" s="176" t="s">
        <v>8138</v>
      </c>
      <c r="M2507" s="176" t="s">
        <v>3186</v>
      </c>
      <c r="N2507" s="176" t="s">
        <v>3173</v>
      </c>
      <c r="O2507" s="56">
        <v>1</v>
      </c>
      <c r="P2507" s="176" t="s">
        <v>8139</v>
      </c>
    </row>
    <row r="2508" spans="1:16" ht="20.100000000000001" customHeight="1" x14ac:dyDescent="0.25">
      <c r="A2508" s="175">
        <v>2504</v>
      </c>
      <c r="B2508" s="176" t="s">
        <v>8105</v>
      </c>
      <c r="C2508" s="176" t="s">
        <v>8158</v>
      </c>
      <c r="D2508" s="175" t="s">
        <v>8156</v>
      </c>
      <c r="E2508" s="175" t="s">
        <v>8157</v>
      </c>
      <c r="F2508" s="176" t="s">
        <v>8158</v>
      </c>
      <c r="G2508" s="177"/>
      <c r="H2508" s="177"/>
      <c r="I2508" s="176" t="s">
        <v>8137</v>
      </c>
      <c r="J2508" s="178">
        <v>76.237623762376231</v>
      </c>
      <c r="K2508" s="55">
        <v>12</v>
      </c>
      <c r="L2508" s="176" t="s">
        <v>8138</v>
      </c>
      <c r="M2508" s="176" t="s">
        <v>3186</v>
      </c>
      <c r="N2508" s="176" t="s">
        <v>3173</v>
      </c>
      <c r="O2508" s="56">
        <v>1</v>
      </c>
      <c r="P2508" s="176" t="s">
        <v>8139</v>
      </c>
    </row>
    <row r="2509" spans="1:16" ht="20.100000000000001" customHeight="1" x14ac:dyDescent="0.25">
      <c r="A2509" s="175">
        <v>2505</v>
      </c>
      <c r="B2509" s="176" t="s">
        <v>8105</v>
      </c>
      <c r="C2509" s="176" t="s">
        <v>8158</v>
      </c>
      <c r="D2509" s="175" t="s">
        <v>8156</v>
      </c>
      <c r="E2509" s="175" t="s">
        <v>8157</v>
      </c>
      <c r="F2509" s="176" t="s">
        <v>8158</v>
      </c>
      <c r="G2509" s="177"/>
      <c r="H2509" s="177"/>
      <c r="I2509" s="176" t="s">
        <v>8137</v>
      </c>
      <c r="J2509" s="178">
        <v>211.88118811881188</v>
      </c>
      <c r="K2509" s="55">
        <v>12</v>
      </c>
      <c r="L2509" s="176" t="s">
        <v>8138</v>
      </c>
      <c r="M2509" s="176" t="s">
        <v>8107</v>
      </c>
      <c r="N2509" s="176" t="s">
        <v>5846</v>
      </c>
      <c r="O2509" s="56">
        <v>1</v>
      </c>
      <c r="P2509" s="176" t="s">
        <v>8139</v>
      </c>
    </row>
    <row r="2510" spans="1:16" ht="20.100000000000001" customHeight="1" x14ac:dyDescent="0.25">
      <c r="A2510" s="175">
        <v>2506</v>
      </c>
      <c r="B2510" s="176" t="s">
        <v>8105</v>
      </c>
      <c r="C2510" s="176" t="s">
        <v>8158</v>
      </c>
      <c r="D2510" s="175" t="s">
        <v>8156</v>
      </c>
      <c r="E2510" s="175" t="s">
        <v>8157</v>
      </c>
      <c r="F2510" s="176" t="s">
        <v>8158</v>
      </c>
      <c r="G2510" s="177"/>
      <c r="H2510" s="177"/>
      <c r="I2510" s="176" t="s">
        <v>8137</v>
      </c>
      <c r="J2510" s="178">
        <v>267.32673267326732</v>
      </c>
      <c r="K2510" s="55">
        <v>12</v>
      </c>
      <c r="L2510" s="176" t="s">
        <v>8138</v>
      </c>
      <c r="M2510" s="176" t="s">
        <v>3186</v>
      </c>
      <c r="N2510" s="176" t="s">
        <v>3173</v>
      </c>
      <c r="O2510" s="56">
        <v>1</v>
      </c>
      <c r="P2510" s="176" t="s">
        <v>8139</v>
      </c>
    </row>
    <row r="2511" spans="1:16" ht="20.100000000000001" customHeight="1" x14ac:dyDescent="0.25">
      <c r="A2511" s="175">
        <v>2507</v>
      </c>
      <c r="B2511" s="176" t="s">
        <v>8105</v>
      </c>
      <c r="C2511" s="176" t="s">
        <v>8158</v>
      </c>
      <c r="D2511" s="175" t="s">
        <v>8156</v>
      </c>
      <c r="E2511" s="175" t="s">
        <v>8157</v>
      </c>
      <c r="F2511" s="176" t="s">
        <v>8158</v>
      </c>
      <c r="G2511" s="177"/>
      <c r="H2511" s="177"/>
      <c r="I2511" s="176" t="s">
        <v>8142</v>
      </c>
      <c r="J2511" s="178">
        <v>65.346534653465341</v>
      </c>
      <c r="K2511" s="55">
        <v>11</v>
      </c>
      <c r="L2511" s="176" t="s">
        <v>8138</v>
      </c>
      <c r="M2511" s="176" t="s">
        <v>3186</v>
      </c>
      <c r="N2511" s="176" t="s">
        <v>5704</v>
      </c>
      <c r="O2511" s="56">
        <v>1</v>
      </c>
      <c r="P2511" s="176" t="s">
        <v>8139</v>
      </c>
    </row>
    <row r="2512" spans="1:16" ht="20.100000000000001" customHeight="1" x14ac:dyDescent="0.25">
      <c r="A2512" s="175">
        <v>2508</v>
      </c>
      <c r="B2512" s="176" t="s">
        <v>8105</v>
      </c>
      <c r="C2512" s="176" t="s">
        <v>8158</v>
      </c>
      <c r="D2512" s="175" t="s">
        <v>8156</v>
      </c>
      <c r="E2512" s="175" t="s">
        <v>8157</v>
      </c>
      <c r="F2512" s="176" t="s">
        <v>8158</v>
      </c>
      <c r="G2512" s="177"/>
      <c r="H2512" s="177"/>
      <c r="I2512" s="176" t="s">
        <v>8137</v>
      </c>
      <c r="J2512" s="178">
        <v>126.73267326732673</v>
      </c>
      <c r="K2512" s="55">
        <v>12</v>
      </c>
      <c r="L2512" s="176" t="s">
        <v>8138</v>
      </c>
      <c r="M2512" s="176" t="s">
        <v>3186</v>
      </c>
      <c r="N2512" s="176" t="s">
        <v>3173</v>
      </c>
      <c r="O2512" s="56">
        <v>1</v>
      </c>
      <c r="P2512" s="176" t="s">
        <v>8139</v>
      </c>
    </row>
    <row r="2513" spans="1:16" ht="20.100000000000001" customHeight="1" x14ac:dyDescent="0.25">
      <c r="A2513" s="175">
        <v>2509</v>
      </c>
      <c r="B2513" s="176" t="s">
        <v>8105</v>
      </c>
      <c r="C2513" s="176" t="s">
        <v>8158</v>
      </c>
      <c r="D2513" s="175" t="s">
        <v>8156</v>
      </c>
      <c r="E2513" s="175" t="s">
        <v>8157</v>
      </c>
      <c r="F2513" s="176" t="s">
        <v>8158</v>
      </c>
      <c r="G2513" s="177"/>
      <c r="H2513" s="177"/>
      <c r="I2513" s="176" t="s">
        <v>8137</v>
      </c>
      <c r="J2513" s="178">
        <v>299.00990099009903</v>
      </c>
      <c r="K2513" s="55">
        <v>12</v>
      </c>
      <c r="L2513" s="176" t="s">
        <v>8138</v>
      </c>
      <c r="M2513" s="176" t="s">
        <v>8107</v>
      </c>
      <c r="N2513" s="176" t="s">
        <v>5846</v>
      </c>
      <c r="O2513" s="56">
        <v>1</v>
      </c>
      <c r="P2513" s="176" t="s">
        <v>8139</v>
      </c>
    </row>
    <row r="2514" spans="1:16" ht="20.100000000000001" customHeight="1" x14ac:dyDescent="0.25">
      <c r="A2514" s="175">
        <v>2510</v>
      </c>
      <c r="B2514" s="176" t="s">
        <v>8105</v>
      </c>
      <c r="C2514" s="176" t="s">
        <v>8158</v>
      </c>
      <c r="D2514" s="175" t="s">
        <v>8156</v>
      </c>
      <c r="E2514" s="175" t="s">
        <v>8157</v>
      </c>
      <c r="F2514" s="176" t="s">
        <v>8158</v>
      </c>
      <c r="G2514" s="177"/>
      <c r="H2514" s="177"/>
      <c r="I2514" s="176" t="s">
        <v>8137</v>
      </c>
      <c r="J2514" s="178">
        <v>204.95049504950495</v>
      </c>
      <c r="K2514" s="55">
        <v>12</v>
      </c>
      <c r="L2514" s="176" t="s">
        <v>8138</v>
      </c>
      <c r="M2514" s="176" t="s">
        <v>3186</v>
      </c>
      <c r="N2514" s="176" t="s">
        <v>3173</v>
      </c>
      <c r="O2514" s="56">
        <v>1</v>
      </c>
      <c r="P2514" s="176" t="s">
        <v>8139</v>
      </c>
    </row>
    <row r="2515" spans="1:16" ht="20.100000000000001" customHeight="1" x14ac:dyDescent="0.25">
      <c r="A2515" s="175">
        <v>2511</v>
      </c>
      <c r="B2515" s="176" t="s">
        <v>8105</v>
      </c>
      <c r="C2515" s="176" t="s">
        <v>8158</v>
      </c>
      <c r="D2515" s="175" t="s">
        <v>8156</v>
      </c>
      <c r="E2515" s="175" t="s">
        <v>8157</v>
      </c>
      <c r="F2515" s="176" t="s">
        <v>8158</v>
      </c>
      <c r="G2515" s="177"/>
      <c r="H2515" s="177"/>
      <c r="I2515" s="176" t="s">
        <v>8142</v>
      </c>
      <c r="J2515" s="178">
        <v>111.88118811881188</v>
      </c>
      <c r="K2515" s="55">
        <v>11</v>
      </c>
      <c r="L2515" s="176" t="s">
        <v>8138</v>
      </c>
      <c r="M2515" s="176" t="s">
        <v>3186</v>
      </c>
      <c r="N2515" s="176" t="s">
        <v>5704</v>
      </c>
      <c r="O2515" s="56">
        <v>1</v>
      </c>
      <c r="P2515" s="176" t="s">
        <v>8139</v>
      </c>
    </row>
    <row r="2516" spans="1:16" ht="20.100000000000001" customHeight="1" x14ac:dyDescent="0.25">
      <c r="A2516" s="175">
        <v>2512</v>
      </c>
      <c r="B2516" s="176" t="s">
        <v>8105</v>
      </c>
      <c r="C2516" s="176" t="s">
        <v>8158</v>
      </c>
      <c r="D2516" s="175" t="s">
        <v>8156</v>
      </c>
      <c r="E2516" s="175" t="s">
        <v>8157</v>
      </c>
      <c r="F2516" s="176" t="s">
        <v>8158</v>
      </c>
      <c r="G2516" s="177"/>
      <c r="H2516" s="177"/>
      <c r="I2516" s="176" t="s">
        <v>8137</v>
      </c>
      <c r="J2516" s="178">
        <v>168.31683168316832</v>
      </c>
      <c r="K2516" s="55">
        <v>12</v>
      </c>
      <c r="L2516" s="176" t="s">
        <v>8138</v>
      </c>
      <c r="M2516" s="176" t="s">
        <v>3186</v>
      </c>
      <c r="N2516" s="176" t="s">
        <v>3173</v>
      </c>
      <c r="O2516" s="56">
        <v>1</v>
      </c>
      <c r="P2516" s="176" t="s">
        <v>8139</v>
      </c>
    </row>
    <row r="2517" spans="1:16" ht="20.100000000000001" customHeight="1" x14ac:dyDescent="0.25">
      <c r="A2517" s="175">
        <v>2513</v>
      </c>
      <c r="B2517" s="176" t="s">
        <v>8105</v>
      </c>
      <c r="C2517" s="176" t="s">
        <v>8158</v>
      </c>
      <c r="D2517" s="175" t="s">
        <v>8156</v>
      </c>
      <c r="E2517" s="175" t="s">
        <v>8157</v>
      </c>
      <c r="F2517" s="176" t="s">
        <v>8158</v>
      </c>
      <c r="G2517" s="177"/>
      <c r="H2517" s="177"/>
      <c r="I2517" s="176" t="s">
        <v>8142</v>
      </c>
      <c r="J2517" s="178">
        <v>45.544554455445542</v>
      </c>
      <c r="K2517" s="55">
        <v>11</v>
      </c>
      <c r="L2517" s="176" t="s">
        <v>8138</v>
      </c>
      <c r="M2517" s="176" t="s">
        <v>3186</v>
      </c>
      <c r="N2517" s="176" t="s">
        <v>5704</v>
      </c>
      <c r="O2517" s="56">
        <v>1</v>
      </c>
      <c r="P2517" s="176" t="s">
        <v>8139</v>
      </c>
    </row>
    <row r="2518" spans="1:16" ht="20.100000000000001" customHeight="1" x14ac:dyDescent="0.25">
      <c r="A2518" s="175">
        <v>2514</v>
      </c>
      <c r="B2518" s="176" t="s">
        <v>8105</v>
      </c>
      <c r="C2518" s="176" t="s">
        <v>8158</v>
      </c>
      <c r="D2518" s="175" t="s">
        <v>8156</v>
      </c>
      <c r="E2518" s="175" t="s">
        <v>8157</v>
      </c>
      <c r="F2518" s="176" t="s">
        <v>8158</v>
      </c>
      <c r="G2518" s="177"/>
      <c r="H2518" s="177"/>
      <c r="I2518" s="176" t="s">
        <v>8142</v>
      </c>
      <c r="J2518" s="178">
        <v>175.24752475247524</v>
      </c>
      <c r="K2518" s="55">
        <v>11</v>
      </c>
      <c r="L2518" s="176" t="s">
        <v>8138</v>
      </c>
      <c r="M2518" s="176" t="s">
        <v>3186</v>
      </c>
      <c r="N2518" s="176" t="s">
        <v>5704</v>
      </c>
      <c r="O2518" s="56">
        <v>1</v>
      </c>
      <c r="P2518" s="176" t="s">
        <v>8139</v>
      </c>
    </row>
    <row r="2519" spans="1:16" ht="20.100000000000001" customHeight="1" x14ac:dyDescent="0.25">
      <c r="A2519" s="175">
        <v>2515</v>
      </c>
      <c r="B2519" s="176" t="s">
        <v>8105</v>
      </c>
      <c r="C2519" s="176" t="s">
        <v>8158</v>
      </c>
      <c r="D2519" s="175" t="s">
        <v>8156</v>
      </c>
      <c r="E2519" s="175" t="s">
        <v>8157</v>
      </c>
      <c r="F2519" s="176" t="s">
        <v>8158</v>
      </c>
      <c r="G2519" s="177"/>
      <c r="H2519" s="177"/>
      <c r="I2519" s="176" t="s">
        <v>8142</v>
      </c>
      <c r="J2519" s="178">
        <v>275.24752475247527</v>
      </c>
      <c r="K2519" s="55">
        <v>11</v>
      </c>
      <c r="L2519" s="176" t="s">
        <v>8138</v>
      </c>
      <c r="M2519" s="176" t="s">
        <v>3186</v>
      </c>
      <c r="N2519" s="176" t="s">
        <v>5704</v>
      </c>
      <c r="O2519" s="56">
        <v>1</v>
      </c>
      <c r="P2519" s="176" t="s">
        <v>8139</v>
      </c>
    </row>
    <row r="2520" spans="1:16" ht="20.100000000000001" customHeight="1" x14ac:dyDescent="0.25">
      <c r="A2520" s="175">
        <v>2516</v>
      </c>
      <c r="B2520" s="176" t="s">
        <v>8105</v>
      </c>
      <c r="C2520" s="176" t="s">
        <v>8158</v>
      </c>
      <c r="D2520" s="175" t="s">
        <v>8156</v>
      </c>
      <c r="E2520" s="175" t="s">
        <v>8157</v>
      </c>
      <c r="F2520" s="176" t="s">
        <v>8158</v>
      </c>
      <c r="G2520" s="177"/>
      <c r="H2520" s="177"/>
      <c r="I2520" s="176" t="s">
        <v>8142</v>
      </c>
      <c r="J2520" s="178">
        <v>76.237623762376231</v>
      </c>
      <c r="K2520" s="55">
        <v>11</v>
      </c>
      <c r="L2520" s="176" t="s">
        <v>8138</v>
      </c>
      <c r="M2520" s="176" t="s">
        <v>3186</v>
      </c>
      <c r="N2520" s="176" t="s">
        <v>5704</v>
      </c>
      <c r="O2520" s="56">
        <v>1</v>
      </c>
      <c r="P2520" s="176" t="s">
        <v>8139</v>
      </c>
    </row>
    <row r="2521" spans="1:16" ht="20.100000000000001" customHeight="1" x14ac:dyDescent="0.25">
      <c r="A2521" s="175">
        <v>2517</v>
      </c>
      <c r="B2521" s="176" t="s">
        <v>8105</v>
      </c>
      <c r="C2521" s="176" t="s">
        <v>8158</v>
      </c>
      <c r="D2521" s="175" t="s">
        <v>8156</v>
      </c>
      <c r="E2521" s="175" t="s">
        <v>8157</v>
      </c>
      <c r="F2521" s="176" t="s">
        <v>8158</v>
      </c>
      <c r="G2521" s="177"/>
      <c r="H2521" s="177"/>
      <c r="I2521" s="176" t="s">
        <v>8137</v>
      </c>
      <c r="J2521" s="178">
        <v>414.70588235294116</v>
      </c>
      <c r="K2521" s="55">
        <v>12</v>
      </c>
      <c r="L2521" s="176" t="s">
        <v>8138</v>
      </c>
      <c r="M2521" s="176" t="s">
        <v>3186</v>
      </c>
      <c r="N2521" s="176" t="s">
        <v>3173</v>
      </c>
      <c r="O2521" s="56">
        <v>1</v>
      </c>
      <c r="P2521" s="176" t="s">
        <v>8139</v>
      </c>
    </row>
    <row r="2522" spans="1:16" ht="20.100000000000001" customHeight="1" x14ac:dyDescent="0.25">
      <c r="A2522" s="175">
        <v>2518</v>
      </c>
      <c r="B2522" s="176" t="s">
        <v>8105</v>
      </c>
      <c r="C2522" s="176" t="s">
        <v>8158</v>
      </c>
      <c r="D2522" s="175" t="s">
        <v>8156</v>
      </c>
      <c r="E2522" s="175" t="s">
        <v>8157</v>
      </c>
      <c r="F2522" s="176" t="s">
        <v>8158</v>
      </c>
      <c r="G2522" s="177"/>
      <c r="H2522" s="177"/>
      <c r="I2522" s="176" t="s">
        <v>8142</v>
      </c>
      <c r="J2522" s="178">
        <v>239.60396039603961</v>
      </c>
      <c r="K2522" s="55">
        <v>11</v>
      </c>
      <c r="L2522" s="176" t="s">
        <v>8138</v>
      </c>
      <c r="M2522" s="176" t="s">
        <v>3186</v>
      </c>
      <c r="N2522" s="176" t="s">
        <v>5704</v>
      </c>
      <c r="O2522" s="56">
        <v>1</v>
      </c>
      <c r="P2522" s="176" t="s">
        <v>8139</v>
      </c>
    </row>
    <row r="2523" spans="1:16" ht="20.100000000000001" customHeight="1" x14ac:dyDescent="0.25">
      <c r="A2523" s="175">
        <v>2519</v>
      </c>
      <c r="B2523" s="176" t="s">
        <v>8105</v>
      </c>
      <c r="C2523" s="176" t="s">
        <v>8158</v>
      </c>
      <c r="D2523" s="175" t="s">
        <v>8156</v>
      </c>
      <c r="E2523" s="175" t="s">
        <v>8157</v>
      </c>
      <c r="F2523" s="176" t="s">
        <v>8158</v>
      </c>
      <c r="G2523" s="177"/>
      <c r="H2523" s="177"/>
      <c r="I2523" s="176" t="s">
        <v>8137</v>
      </c>
      <c r="J2523" s="178">
        <v>367.32673267326732</v>
      </c>
      <c r="K2523" s="55">
        <v>12</v>
      </c>
      <c r="L2523" s="176" t="s">
        <v>8138</v>
      </c>
      <c r="M2523" s="176" t="s">
        <v>3186</v>
      </c>
      <c r="N2523" s="176" t="s">
        <v>3173</v>
      </c>
      <c r="O2523" s="56">
        <v>1</v>
      </c>
      <c r="P2523" s="176" t="s">
        <v>8139</v>
      </c>
    </row>
    <row r="2524" spans="1:16" ht="20.100000000000001" customHeight="1" x14ac:dyDescent="0.25">
      <c r="A2524" s="175">
        <v>2520</v>
      </c>
      <c r="B2524" s="176" t="s">
        <v>8105</v>
      </c>
      <c r="C2524" s="176" t="s">
        <v>8158</v>
      </c>
      <c r="D2524" s="175" t="s">
        <v>8156</v>
      </c>
      <c r="E2524" s="175" t="s">
        <v>8157</v>
      </c>
      <c r="F2524" s="176" t="s">
        <v>8158</v>
      </c>
      <c r="G2524" s="177"/>
      <c r="H2524" s="177"/>
      <c r="I2524" s="176" t="s">
        <v>8142</v>
      </c>
      <c r="J2524" s="178">
        <v>161.38613861386139</v>
      </c>
      <c r="K2524" s="55">
        <v>11</v>
      </c>
      <c r="L2524" s="176" t="s">
        <v>8138</v>
      </c>
      <c r="M2524" s="176" t="s">
        <v>3186</v>
      </c>
      <c r="N2524" s="176" t="s">
        <v>5704</v>
      </c>
      <c r="O2524" s="56">
        <v>1</v>
      </c>
      <c r="P2524" s="176" t="s">
        <v>8139</v>
      </c>
    </row>
    <row r="2525" spans="1:16" ht="20.100000000000001" customHeight="1" x14ac:dyDescent="0.25">
      <c r="A2525" s="175">
        <v>2521</v>
      </c>
      <c r="B2525" s="176" t="s">
        <v>8105</v>
      </c>
      <c r="C2525" s="176" t="s">
        <v>8158</v>
      </c>
      <c r="D2525" s="175" t="s">
        <v>8156</v>
      </c>
      <c r="E2525" s="175" t="s">
        <v>8157</v>
      </c>
      <c r="F2525" s="176" t="s">
        <v>8158</v>
      </c>
      <c r="G2525" s="177"/>
      <c r="H2525" s="177"/>
      <c r="I2525" s="176" t="s">
        <v>8142</v>
      </c>
      <c r="J2525" s="178">
        <v>159.40594059405942</v>
      </c>
      <c r="K2525" s="55">
        <v>11</v>
      </c>
      <c r="L2525" s="176" t="s">
        <v>8138</v>
      </c>
      <c r="M2525" s="176" t="s">
        <v>3186</v>
      </c>
      <c r="N2525" s="176" t="s">
        <v>5704</v>
      </c>
      <c r="O2525" s="56">
        <v>1</v>
      </c>
      <c r="P2525" s="176" t="s">
        <v>8139</v>
      </c>
    </row>
    <row r="2526" spans="1:16" ht="20.100000000000001" customHeight="1" x14ac:dyDescent="0.25">
      <c r="A2526" s="175">
        <v>2522</v>
      </c>
      <c r="B2526" s="176" t="s">
        <v>8105</v>
      </c>
      <c r="C2526" s="176" t="s">
        <v>8158</v>
      </c>
      <c r="D2526" s="175" t="s">
        <v>8156</v>
      </c>
      <c r="E2526" s="175" t="s">
        <v>8157</v>
      </c>
      <c r="F2526" s="176" t="s">
        <v>8158</v>
      </c>
      <c r="G2526" s="177"/>
      <c r="H2526" s="177"/>
      <c r="I2526" s="176" t="s">
        <v>8142</v>
      </c>
      <c r="J2526" s="178">
        <v>125.74257425742574</v>
      </c>
      <c r="K2526" s="55">
        <v>11</v>
      </c>
      <c r="L2526" s="176" t="s">
        <v>8138</v>
      </c>
      <c r="M2526" s="176" t="s">
        <v>3186</v>
      </c>
      <c r="N2526" s="176" t="s">
        <v>5704</v>
      </c>
      <c r="O2526" s="56">
        <v>1</v>
      </c>
      <c r="P2526" s="176" t="s">
        <v>8139</v>
      </c>
    </row>
    <row r="2527" spans="1:16" ht="20.100000000000001" customHeight="1" x14ac:dyDescent="0.25">
      <c r="A2527" s="175">
        <v>2523</v>
      </c>
      <c r="B2527" s="176" t="s">
        <v>8105</v>
      </c>
      <c r="C2527" s="176" t="s">
        <v>8158</v>
      </c>
      <c r="D2527" s="175" t="s">
        <v>8156</v>
      </c>
      <c r="E2527" s="175" t="s">
        <v>8157</v>
      </c>
      <c r="F2527" s="176" t="s">
        <v>8158</v>
      </c>
      <c r="G2527" s="177"/>
      <c r="H2527" s="177"/>
      <c r="I2527" s="176" t="s">
        <v>8137</v>
      </c>
      <c r="J2527" s="178">
        <v>82.178217821782184</v>
      </c>
      <c r="K2527" s="55">
        <v>12</v>
      </c>
      <c r="L2527" s="176" t="s">
        <v>8138</v>
      </c>
      <c r="M2527" s="176" t="s">
        <v>3186</v>
      </c>
      <c r="N2527" s="176" t="s">
        <v>3173</v>
      </c>
      <c r="O2527" s="56">
        <v>1</v>
      </c>
      <c r="P2527" s="176" t="s">
        <v>8139</v>
      </c>
    </row>
    <row r="2528" spans="1:16" ht="20.100000000000001" customHeight="1" x14ac:dyDescent="0.25">
      <c r="A2528" s="175">
        <v>2524</v>
      </c>
      <c r="B2528" s="176" t="s">
        <v>8105</v>
      </c>
      <c r="C2528" s="176" t="s">
        <v>8158</v>
      </c>
      <c r="D2528" s="175" t="s">
        <v>8156</v>
      </c>
      <c r="E2528" s="175" t="s">
        <v>8157</v>
      </c>
      <c r="F2528" s="176" t="s">
        <v>8158</v>
      </c>
      <c r="G2528" s="177"/>
      <c r="H2528" s="177"/>
      <c r="I2528" s="176" t="s">
        <v>8142</v>
      </c>
      <c r="J2528" s="178">
        <v>30.693069306930692</v>
      </c>
      <c r="K2528" s="55">
        <v>11</v>
      </c>
      <c r="L2528" s="176" t="s">
        <v>8138</v>
      </c>
      <c r="M2528" s="176" t="s">
        <v>3186</v>
      </c>
      <c r="N2528" s="176" t="s">
        <v>5704</v>
      </c>
      <c r="O2528" s="56">
        <v>1</v>
      </c>
      <c r="P2528" s="176" t="s">
        <v>8139</v>
      </c>
    </row>
    <row r="2529" spans="1:16" ht="20.100000000000001" customHeight="1" x14ac:dyDescent="0.25">
      <c r="A2529" s="175">
        <v>2525</v>
      </c>
      <c r="B2529" s="176" t="s">
        <v>8105</v>
      </c>
      <c r="C2529" s="176" t="s">
        <v>8158</v>
      </c>
      <c r="D2529" s="175" t="s">
        <v>8156</v>
      </c>
      <c r="E2529" s="175" t="s">
        <v>8157</v>
      </c>
      <c r="F2529" s="176" t="s">
        <v>8158</v>
      </c>
      <c r="G2529" s="177"/>
      <c r="H2529" s="177"/>
      <c r="I2529" s="176" t="s">
        <v>8137</v>
      </c>
      <c r="J2529" s="178">
        <v>65.346534653465341</v>
      </c>
      <c r="K2529" s="55">
        <v>12</v>
      </c>
      <c r="L2529" s="176" t="s">
        <v>8138</v>
      </c>
      <c r="M2529" s="176" t="s">
        <v>3186</v>
      </c>
      <c r="N2529" s="176" t="s">
        <v>3173</v>
      </c>
      <c r="O2529" s="56">
        <v>1</v>
      </c>
      <c r="P2529" s="176" t="s">
        <v>8139</v>
      </c>
    </row>
    <row r="2530" spans="1:16" ht="20.100000000000001" customHeight="1" x14ac:dyDescent="0.25">
      <c r="A2530" s="175">
        <v>2526</v>
      </c>
      <c r="B2530" s="176" t="s">
        <v>8105</v>
      </c>
      <c r="C2530" s="176" t="s">
        <v>8158</v>
      </c>
      <c r="D2530" s="175" t="s">
        <v>8156</v>
      </c>
      <c r="E2530" s="175" t="s">
        <v>8157</v>
      </c>
      <c r="F2530" s="176" t="s">
        <v>8158</v>
      </c>
      <c r="G2530" s="177"/>
      <c r="H2530" s="177"/>
      <c r="I2530" s="176" t="s">
        <v>8137</v>
      </c>
      <c r="J2530" s="178">
        <v>14.851485148514852</v>
      </c>
      <c r="K2530" s="55">
        <v>12</v>
      </c>
      <c r="L2530" s="176" t="s">
        <v>8138</v>
      </c>
      <c r="M2530" s="176" t="s">
        <v>3186</v>
      </c>
      <c r="N2530" s="176" t="s">
        <v>3173</v>
      </c>
      <c r="O2530" s="56">
        <v>1</v>
      </c>
      <c r="P2530" s="176" t="s">
        <v>8139</v>
      </c>
    </row>
    <row r="2531" spans="1:16" ht="20.100000000000001" customHeight="1" x14ac:dyDescent="0.25">
      <c r="A2531" s="175">
        <v>2527</v>
      </c>
      <c r="B2531" s="176" t="s">
        <v>8105</v>
      </c>
      <c r="C2531" s="176" t="s">
        <v>8158</v>
      </c>
      <c r="D2531" s="175" t="s">
        <v>8156</v>
      </c>
      <c r="E2531" s="175" t="s">
        <v>8157</v>
      </c>
      <c r="F2531" s="176" t="s">
        <v>8158</v>
      </c>
      <c r="G2531" s="177"/>
      <c r="H2531" s="177"/>
      <c r="I2531" s="176" t="s">
        <v>8137</v>
      </c>
      <c r="J2531" s="178">
        <v>21.782178217821784</v>
      </c>
      <c r="K2531" s="55">
        <v>12</v>
      </c>
      <c r="L2531" s="176" t="s">
        <v>8138</v>
      </c>
      <c r="M2531" s="176" t="s">
        <v>3186</v>
      </c>
      <c r="N2531" s="176" t="s">
        <v>3173</v>
      </c>
      <c r="O2531" s="56">
        <v>1</v>
      </c>
      <c r="P2531" s="176" t="s">
        <v>8139</v>
      </c>
    </row>
    <row r="2532" spans="1:16" ht="20.100000000000001" customHeight="1" x14ac:dyDescent="0.25">
      <c r="A2532" s="175">
        <v>2528</v>
      </c>
      <c r="B2532" s="176" t="s">
        <v>8105</v>
      </c>
      <c r="C2532" s="176" t="s">
        <v>8158</v>
      </c>
      <c r="D2532" s="175" t="s">
        <v>8156</v>
      </c>
      <c r="E2532" s="175" t="s">
        <v>8157</v>
      </c>
      <c r="F2532" s="176" t="s">
        <v>8158</v>
      </c>
      <c r="G2532" s="177"/>
      <c r="H2532" s="177"/>
      <c r="I2532" s="176" t="s">
        <v>8137</v>
      </c>
      <c r="J2532" s="178">
        <v>43.564356435643568</v>
      </c>
      <c r="K2532" s="55">
        <v>13</v>
      </c>
      <c r="L2532" s="176" t="s">
        <v>8138</v>
      </c>
      <c r="M2532" s="176" t="s">
        <v>3186</v>
      </c>
      <c r="N2532" s="176" t="s">
        <v>3160</v>
      </c>
      <c r="O2532" s="56">
        <v>1</v>
      </c>
      <c r="P2532" s="176" t="s">
        <v>8139</v>
      </c>
    </row>
    <row r="2533" spans="1:16" ht="20.100000000000001" customHeight="1" x14ac:dyDescent="0.25">
      <c r="A2533" s="175">
        <v>2529</v>
      </c>
      <c r="B2533" s="176" t="s">
        <v>8105</v>
      </c>
      <c r="C2533" s="176" t="s">
        <v>8158</v>
      </c>
      <c r="D2533" s="175" t="s">
        <v>8156</v>
      </c>
      <c r="E2533" s="175" t="s">
        <v>8157</v>
      </c>
      <c r="F2533" s="176" t="s">
        <v>8158</v>
      </c>
      <c r="G2533" s="177"/>
      <c r="H2533" s="177"/>
      <c r="I2533" s="176" t="s">
        <v>8137</v>
      </c>
      <c r="J2533" s="178">
        <v>59.405940594059409</v>
      </c>
      <c r="K2533" s="55">
        <v>13</v>
      </c>
      <c r="L2533" s="176" t="s">
        <v>8138</v>
      </c>
      <c r="M2533" s="176" t="s">
        <v>3186</v>
      </c>
      <c r="N2533" s="176" t="s">
        <v>3160</v>
      </c>
      <c r="O2533" s="56">
        <v>1</v>
      </c>
      <c r="P2533" s="176" t="s">
        <v>8139</v>
      </c>
    </row>
    <row r="2534" spans="1:16" ht="20.100000000000001" customHeight="1" x14ac:dyDescent="0.25">
      <c r="A2534" s="175">
        <v>2530</v>
      </c>
      <c r="B2534" s="176" t="s">
        <v>8105</v>
      </c>
      <c r="C2534" s="176" t="s">
        <v>8158</v>
      </c>
      <c r="D2534" s="175" t="s">
        <v>8156</v>
      </c>
      <c r="E2534" s="175" t="s">
        <v>8157</v>
      </c>
      <c r="F2534" s="176" t="s">
        <v>8158</v>
      </c>
      <c r="G2534" s="177"/>
      <c r="H2534" s="177"/>
      <c r="I2534" s="176" t="s">
        <v>8137</v>
      </c>
      <c r="J2534" s="178">
        <v>92.079207920792072</v>
      </c>
      <c r="K2534" s="55">
        <v>13</v>
      </c>
      <c r="L2534" s="176" t="s">
        <v>8138</v>
      </c>
      <c r="M2534" s="176" t="s">
        <v>3186</v>
      </c>
      <c r="N2534" s="176" t="s">
        <v>3160</v>
      </c>
      <c r="O2534" s="56">
        <v>1</v>
      </c>
      <c r="P2534" s="176" t="s">
        <v>8139</v>
      </c>
    </row>
    <row r="2535" spans="1:16" ht="20.100000000000001" customHeight="1" x14ac:dyDescent="0.25">
      <c r="A2535" s="175">
        <v>2531</v>
      </c>
      <c r="B2535" s="176" t="s">
        <v>8105</v>
      </c>
      <c r="C2535" s="176" t="s">
        <v>8158</v>
      </c>
      <c r="D2535" s="175" t="s">
        <v>8156</v>
      </c>
      <c r="E2535" s="175" t="s">
        <v>8157</v>
      </c>
      <c r="F2535" s="176" t="s">
        <v>8158</v>
      </c>
      <c r="G2535" s="177"/>
      <c r="H2535" s="177"/>
      <c r="I2535" s="176" t="s">
        <v>8137</v>
      </c>
      <c r="J2535" s="178">
        <v>88.118811881188122</v>
      </c>
      <c r="K2535" s="55">
        <v>13</v>
      </c>
      <c r="L2535" s="176" t="s">
        <v>8138</v>
      </c>
      <c r="M2535" s="176" t="s">
        <v>3186</v>
      </c>
      <c r="N2535" s="176" t="s">
        <v>3160</v>
      </c>
      <c r="O2535" s="56">
        <v>1</v>
      </c>
      <c r="P2535" s="176" t="s">
        <v>8139</v>
      </c>
    </row>
    <row r="2536" spans="1:16" ht="20.100000000000001" customHeight="1" x14ac:dyDescent="0.25">
      <c r="A2536" s="175">
        <v>2532</v>
      </c>
      <c r="B2536" s="176" t="s">
        <v>8105</v>
      </c>
      <c r="C2536" s="176" t="s">
        <v>8158</v>
      </c>
      <c r="D2536" s="175" t="s">
        <v>8156</v>
      </c>
      <c r="E2536" s="175" t="s">
        <v>8157</v>
      </c>
      <c r="F2536" s="176" t="s">
        <v>8158</v>
      </c>
      <c r="G2536" s="177"/>
      <c r="H2536" s="177"/>
      <c r="I2536" s="176" t="s">
        <v>8137</v>
      </c>
      <c r="J2536" s="178">
        <v>93.069306930693074</v>
      </c>
      <c r="K2536" s="55">
        <v>13</v>
      </c>
      <c r="L2536" s="176" t="s">
        <v>8138</v>
      </c>
      <c r="M2536" s="176" t="s">
        <v>3186</v>
      </c>
      <c r="N2536" s="176" t="s">
        <v>3160</v>
      </c>
      <c r="O2536" s="56">
        <v>1</v>
      </c>
      <c r="P2536" s="176" t="s">
        <v>8139</v>
      </c>
    </row>
    <row r="2537" spans="1:16" ht="20.100000000000001" customHeight="1" x14ac:dyDescent="0.25">
      <c r="A2537" s="175">
        <v>2533</v>
      </c>
      <c r="B2537" s="176" t="s">
        <v>8105</v>
      </c>
      <c r="C2537" s="176" t="s">
        <v>8158</v>
      </c>
      <c r="D2537" s="175" t="s">
        <v>8156</v>
      </c>
      <c r="E2537" s="175" t="s">
        <v>8157</v>
      </c>
      <c r="F2537" s="176" t="s">
        <v>8158</v>
      </c>
      <c r="G2537" s="177"/>
      <c r="H2537" s="177"/>
      <c r="I2537" s="176" t="s">
        <v>8137</v>
      </c>
      <c r="J2537" s="178">
        <v>61.386138613861384</v>
      </c>
      <c r="K2537" s="55">
        <v>13</v>
      </c>
      <c r="L2537" s="176" t="s">
        <v>8138</v>
      </c>
      <c r="M2537" s="176" t="s">
        <v>3186</v>
      </c>
      <c r="N2537" s="176" t="s">
        <v>3160</v>
      </c>
      <c r="O2537" s="56">
        <v>1</v>
      </c>
      <c r="P2537" s="176" t="s">
        <v>8139</v>
      </c>
    </row>
    <row r="2538" spans="1:16" ht="20.100000000000001" customHeight="1" x14ac:dyDescent="0.25">
      <c r="A2538" s="175">
        <v>2534</v>
      </c>
      <c r="B2538" s="176" t="s">
        <v>8105</v>
      </c>
      <c r="C2538" s="176" t="s">
        <v>8158</v>
      </c>
      <c r="D2538" s="175" t="s">
        <v>8156</v>
      </c>
      <c r="E2538" s="175" t="s">
        <v>8157</v>
      </c>
      <c r="F2538" s="176" t="s">
        <v>8158</v>
      </c>
      <c r="G2538" s="177"/>
      <c r="H2538" s="177"/>
      <c r="I2538" s="176" t="s">
        <v>8137</v>
      </c>
      <c r="J2538" s="178">
        <v>9.9009900990099009</v>
      </c>
      <c r="K2538" s="55">
        <v>13</v>
      </c>
      <c r="L2538" s="176" t="s">
        <v>8138</v>
      </c>
      <c r="M2538" s="176" t="s">
        <v>3186</v>
      </c>
      <c r="N2538" s="176" t="s">
        <v>3160</v>
      </c>
      <c r="O2538" s="56">
        <v>1</v>
      </c>
      <c r="P2538" s="176" t="s">
        <v>8139</v>
      </c>
    </row>
    <row r="2539" spans="1:16" ht="20.100000000000001" customHeight="1" x14ac:dyDescent="0.25">
      <c r="A2539" s="175">
        <v>2535</v>
      </c>
      <c r="B2539" s="176" t="s">
        <v>8105</v>
      </c>
      <c r="C2539" s="176" t="s">
        <v>8158</v>
      </c>
      <c r="D2539" s="175" t="s">
        <v>8156</v>
      </c>
      <c r="E2539" s="175" t="s">
        <v>8157</v>
      </c>
      <c r="F2539" s="176" t="s">
        <v>8158</v>
      </c>
      <c r="G2539" s="177"/>
      <c r="H2539" s="177"/>
      <c r="I2539" s="176" t="s">
        <v>8137</v>
      </c>
      <c r="J2539" s="178">
        <v>39.6</v>
      </c>
      <c r="K2539" s="55">
        <v>13</v>
      </c>
      <c r="L2539" s="176" t="s">
        <v>8138</v>
      </c>
      <c r="M2539" s="176" t="s">
        <v>3186</v>
      </c>
      <c r="N2539" s="176" t="s">
        <v>3160</v>
      </c>
      <c r="O2539" s="56">
        <v>1</v>
      </c>
      <c r="P2539" s="176" t="s">
        <v>8139</v>
      </c>
    </row>
    <row r="2540" spans="1:16" ht="20.100000000000001" customHeight="1" x14ac:dyDescent="0.25">
      <c r="A2540" s="175">
        <v>2536</v>
      </c>
      <c r="B2540" s="176" t="s">
        <v>8105</v>
      </c>
      <c r="C2540" s="176" t="s">
        <v>8158</v>
      </c>
      <c r="D2540" s="175" t="s">
        <v>8156</v>
      </c>
      <c r="E2540" s="175" t="s">
        <v>8157</v>
      </c>
      <c r="F2540" s="176" t="s">
        <v>8158</v>
      </c>
      <c r="G2540" s="177"/>
      <c r="H2540" s="177"/>
      <c r="I2540" s="176" t="s">
        <v>8137</v>
      </c>
      <c r="J2540" s="178">
        <v>49.504950495049506</v>
      </c>
      <c r="K2540" s="55">
        <v>13</v>
      </c>
      <c r="L2540" s="176" t="s">
        <v>8138</v>
      </c>
      <c r="M2540" s="176" t="s">
        <v>3186</v>
      </c>
      <c r="N2540" s="176" t="s">
        <v>3160</v>
      </c>
      <c r="O2540" s="56">
        <v>1</v>
      </c>
      <c r="P2540" s="176" t="s">
        <v>8139</v>
      </c>
    </row>
    <row r="2541" spans="1:16" ht="20.100000000000001" customHeight="1" x14ac:dyDescent="0.25">
      <c r="A2541" s="175">
        <v>2537</v>
      </c>
      <c r="B2541" s="176" t="s">
        <v>8105</v>
      </c>
      <c r="C2541" s="176" t="s">
        <v>8158</v>
      </c>
      <c r="D2541" s="175" t="s">
        <v>8156</v>
      </c>
      <c r="E2541" s="175" t="s">
        <v>8157</v>
      </c>
      <c r="F2541" s="176" t="s">
        <v>8158</v>
      </c>
      <c r="G2541" s="177"/>
      <c r="H2541" s="177"/>
      <c r="I2541" s="176" t="s">
        <v>8137</v>
      </c>
      <c r="J2541" s="178">
        <v>33.663366336633665</v>
      </c>
      <c r="K2541" s="55">
        <v>13</v>
      </c>
      <c r="L2541" s="176" t="s">
        <v>8138</v>
      </c>
      <c r="M2541" s="176" t="s">
        <v>3186</v>
      </c>
      <c r="N2541" s="176" t="s">
        <v>3160</v>
      </c>
      <c r="O2541" s="56">
        <v>1</v>
      </c>
      <c r="P2541" s="176" t="s">
        <v>8139</v>
      </c>
    </row>
    <row r="2542" spans="1:16" ht="20.100000000000001" customHeight="1" x14ac:dyDescent="0.25">
      <c r="A2542" s="175">
        <v>2538</v>
      </c>
      <c r="B2542" s="176" t="s">
        <v>8105</v>
      </c>
      <c r="C2542" s="176" t="s">
        <v>8158</v>
      </c>
      <c r="D2542" s="175" t="s">
        <v>8156</v>
      </c>
      <c r="E2542" s="175" t="s">
        <v>8157</v>
      </c>
      <c r="F2542" s="176" t="s">
        <v>8158</v>
      </c>
      <c r="G2542" s="177"/>
      <c r="H2542" s="177"/>
      <c r="I2542" s="176" t="s">
        <v>8137</v>
      </c>
      <c r="J2542" s="178">
        <v>54.455445544554458</v>
      </c>
      <c r="K2542" s="55">
        <v>13</v>
      </c>
      <c r="L2542" s="176" t="s">
        <v>8138</v>
      </c>
      <c r="M2542" s="176" t="s">
        <v>3186</v>
      </c>
      <c r="N2542" s="176" t="s">
        <v>3160</v>
      </c>
      <c r="O2542" s="56">
        <v>1</v>
      </c>
      <c r="P2542" s="176" t="s">
        <v>8139</v>
      </c>
    </row>
    <row r="2543" spans="1:16" ht="20.100000000000001" customHeight="1" x14ac:dyDescent="0.25">
      <c r="A2543" s="175">
        <v>2539</v>
      </c>
      <c r="B2543" s="176" t="s">
        <v>8105</v>
      </c>
      <c r="C2543" s="176" t="s">
        <v>8158</v>
      </c>
      <c r="D2543" s="175" t="s">
        <v>8156</v>
      </c>
      <c r="E2543" s="175" t="s">
        <v>8157</v>
      </c>
      <c r="F2543" s="176" t="s">
        <v>8158</v>
      </c>
      <c r="G2543" s="177"/>
      <c r="H2543" s="177"/>
      <c r="I2543" s="176" t="s">
        <v>8137</v>
      </c>
      <c r="J2543" s="178">
        <v>12.871287128712872</v>
      </c>
      <c r="K2543" s="55">
        <v>13</v>
      </c>
      <c r="L2543" s="176" t="s">
        <v>8138</v>
      </c>
      <c r="M2543" s="176" t="s">
        <v>3186</v>
      </c>
      <c r="N2543" s="176" t="s">
        <v>3160</v>
      </c>
      <c r="O2543" s="56">
        <v>1</v>
      </c>
      <c r="P2543" s="176" t="s">
        <v>8139</v>
      </c>
    </row>
    <row r="2544" spans="1:16" ht="20.100000000000001" customHeight="1" x14ac:dyDescent="0.25">
      <c r="A2544" s="175">
        <v>2540</v>
      </c>
      <c r="B2544" s="176" t="s">
        <v>8105</v>
      </c>
      <c r="C2544" s="176" t="s">
        <v>8158</v>
      </c>
      <c r="D2544" s="175" t="s">
        <v>8156</v>
      </c>
      <c r="E2544" s="175" t="s">
        <v>8157</v>
      </c>
      <c r="F2544" s="176" t="s">
        <v>8158</v>
      </c>
      <c r="G2544" s="177"/>
      <c r="H2544" s="177"/>
      <c r="I2544" s="176" t="s">
        <v>8137</v>
      </c>
      <c r="J2544" s="178">
        <v>34.653465346534652</v>
      </c>
      <c r="K2544" s="55">
        <v>13</v>
      </c>
      <c r="L2544" s="176" t="s">
        <v>8138</v>
      </c>
      <c r="M2544" s="176" t="s">
        <v>3186</v>
      </c>
      <c r="N2544" s="176" t="s">
        <v>3160</v>
      </c>
      <c r="O2544" s="56">
        <v>1</v>
      </c>
      <c r="P2544" s="176" t="s">
        <v>8139</v>
      </c>
    </row>
    <row r="2545" spans="1:16" ht="20.100000000000001" customHeight="1" x14ac:dyDescent="0.25">
      <c r="A2545" s="175">
        <v>2541</v>
      </c>
      <c r="B2545" s="176" t="s">
        <v>8105</v>
      </c>
      <c r="C2545" s="176" t="s">
        <v>8158</v>
      </c>
      <c r="D2545" s="175" t="s">
        <v>8156</v>
      </c>
      <c r="E2545" s="175" t="s">
        <v>8157</v>
      </c>
      <c r="F2545" s="176" t="s">
        <v>8158</v>
      </c>
      <c r="G2545" s="177"/>
      <c r="H2545" s="177"/>
      <c r="I2545" s="176" t="s">
        <v>8142</v>
      </c>
      <c r="J2545" s="178">
        <v>205.94059405940595</v>
      </c>
      <c r="K2545" s="55">
        <v>11</v>
      </c>
      <c r="L2545" s="176" t="s">
        <v>8138</v>
      </c>
      <c r="M2545" s="176" t="s">
        <v>3186</v>
      </c>
      <c r="N2545" s="176" t="s">
        <v>5704</v>
      </c>
      <c r="O2545" s="56">
        <v>1</v>
      </c>
      <c r="P2545" s="176" t="s">
        <v>8139</v>
      </c>
    </row>
    <row r="2546" spans="1:16" ht="20.100000000000001" customHeight="1" x14ac:dyDescent="0.25">
      <c r="A2546" s="175">
        <v>2542</v>
      </c>
      <c r="B2546" s="176" t="s">
        <v>8105</v>
      </c>
      <c r="C2546" s="176" t="s">
        <v>8158</v>
      </c>
      <c r="D2546" s="175" t="s">
        <v>8156</v>
      </c>
      <c r="E2546" s="175" t="s">
        <v>8157</v>
      </c>
      <c r="F2546" s="176" t="s">
        <v>8158</v>
      </c>
      <c r="G2546" s="177"/>
      <c r="H2546" s="177"/>
      <c r="I2546" s="176" t="s">
        <v>8142</v>
      </c>
      <c r="J2546" s="178">
        <v>276.23762376237624</v>
      </c>
      <c r="K2546" s="55">
        <v>11</v>
      </c>
      <c r="L2546" s="176" t="s">
        <v>8138</v>
      </c>
      <c r="M2546" s="176" t="s">
        <v>3186</v>
      </c>
      <c r="N2546" s="176" t="s">
        <v>5704</v>
      </c>
      <c r="O2546" s="56">
        <v>1</v>
      </c>
      <c r="P2546" s="176" t="s">
        <v>8139</v>
      </c>
    </row>
    <row r="2547" spans="1:16" ht="20.100000000000001" customHeight="1" x14ac:dyDescent="0.25">
      <c r="A2547" s="175">
        <v>2543</v>
      </c>
      <c r="B2547" s="176" t="s">
        <v>8105</v>
      </c>
      <c r="C2547" s="176" t="s">
        <v>8158</v>
      </c>
      <c r="D2547" s="175" t="s">
        <v>8156</v>
      </c>
      <c r="E2547" s="175" t="s">
        <v>8157</v>
      </c>
      <c r="F2547" s="176" t="s">
        <v>8158</v>
      </c>
      <c r="G2547" s="177"/>
      <c r="H2547" s="177"/>
      <c r="I2547" s="176" t="s">
        <v>8142</v>
      </c>
      <c r="J2547" s="178">
        <v>105.94059405940594</v>
      </c>
      <c r="K2547" s="55">
        <v>11</v>
      </c>
      <c r="L2547" s="176" t="s">
        <v>8138</v>
      </c>
      <c r="M2547" s="176" t="s">
        <v>3186</v>
      </c>
      <c r="N2547" s="176" t="s">
        <v>5704</v>
      </c>
      <c r="O2547" s="56">
        <v>1</v>
      </c>
      <c r="P2547" s="176" t="s">
        <v>8139</v>
      </c>
    </row>
    <row r="2548" spans="1:16" ht="20.100000000000001" customHeight="1" x14ac:dyDescent="0.25">
      <c r="A2548" s="175">
        <v>2544</v>
      </c>
      <c r="B2548" s="176" t="s">
        <v>8105</v>
      </c>
      <c r="C2548" s="176" t="s">
        <v>8158</v>
      </c>
      <c r="D2548" s="175" t="s">
        <v>8156</v>
      </c>
      <c r="E2548" s="175" t="s">
        <v>8157</v>
      </c>
      <c r="F2548" s="176" t="s">
        <v>8158</v>
      </c>
      <c r="G2548" s="177"/>
      <c r="H2548" s="177"/>
      <c r="I2548" s="176" t="s">
        <v>8142</v>
      </c>
      <c r="J2548" s="178">
        <v>257.42574257425741</v>
      </c>
      <c r="K2548" s="55">
        <v>11</v>
      </c>
      <c r="L2548" s="176" t="s">
        <v>8138</v>
      </c>
      <c r="M2548" s="176" t="s">
        <v>3186</v>
      </c>
      <c r="N2548" s="176" t="s">
        <v>5704</v>
      </c>
      <c r="O2548" s="56">
        <v>1</v>
      </c>
      <c r="P2548" s="176" t="s">
        <v>8139</v>
      </c>
    </row>
    <row r="2549" spans="1:16" ht="20.100000000000001" customHeight="1" x14ac:dyDescent="0.25">
      <c r="A2549" s="175">
        <v>2545</v>
      </c>
      <c r="B2549" s="176" t="s">
        <v>8105</v>
      </c>
      <c r="C2549" s="176" t="s">
        <v>8158</v>
      </c>
      <c r="D2549" s="175" t="s">
        <v>8156</v>
      </c>
      <c r="E2549" s="175" t="s">
        <v>8157</v>
      </c>
      <c r="F2549" s="176" t="s">
        <v>8158</v>
      </c>
      <c r="G2549" s="177"/>
      <c r="H2549" s="177"/>
      <c r="I2549" s="176" t="s">
        <v>8142</v>
      </c>
      <c r="J2549" s="178">
        <v>128.71287128712871</v>
      </c>
      <c r="K2549" s="55">
        <v>11</v>
      </c>
      <c r="L2549" s="176" t="s">
        <v>8138</v>
      </c>
      <c r="M2549" s="176" t="s">
        <v>3186</v>
      </c>
      <c r="N2549" s="176" t="s">
        <v>5704</v>
      </c>
      <c r="O2549" s="56">
        <v>1</v>
      </c>
      <c r="P2549" s="176" t="s">
        <v>8139</v>
      </c>
    </row>
    <row r="2550" spans="1:16" ht="20.100000000000001" customHeight="1" x14ac:dyDescent="0.25">
      <c r="A2550" s="175">
        <v>2546</v>
      </c>
      <c r="B2550" s="176" t="s">
        <v>8105</v>
      </c>
      <c r="C2550" s="176" t="s">
        <v>8158</v>
      </c>
      <c r="D2550" s="175" t="s">
        <v>8156</v>
      </c>
      <c r="E2550" s="175" t="s">
        <v>8157</v>
      </c>
      <c r="F2550" s="176" t="s">
        <v>8158</v>
      </c>
      <c r="G2550" s="177"/>
      <c r="H2550" s="177"/>
      <c r="I2550" s="176" t="s">
        <v>8142</v>
      </c>
      <c r="J2550" s="178">
        <v>128.71287128712871</v>
      </c>
      <c r="K2550" s="55">
        <v>11</v>
      </c>
      <c r="L2550" s="176" t="s">
        <v>8138</v>
      </c>
      <c r="M2550" s="176" t="s">
        <v>3186</v>
      </c>
      <c r="N2550" s="176" t="s">
        <v>5704</v>
      </c>
      <c r="O2550" s="56">
        <v>1</v>
      </c>
      <c r="P2550" s="176" t="s">
        <v>8139</v>
      </c>
    </row>
    <row r="2551" spans="1:16" ht="20.100000000000001" customHeight="1" x14ac:dyDescent="0.25">
      <c r="A2551" s="175">
        <v>2547</v>
      </c>
      <c r="B2551" s="176" t="s">
        <v>8105</v>
      </c>
      <c r="C2551" s="176" t="s">
        <v>8158</v>
      </c>
      <c r="D2551" s="175" t="s">
        <v>8156</v>
      </c>
      <c r="E2551" s="175" t="s">
        <v>8157</v>
      </c>
      <c r="F2551" s="176" t="s">
        <v>8158</v>
      </c>
      <c r="G2551" s="177"/>
      <c r="H2551" s="177"/>
      <c r="I2551" s="176" t="s">
        <v>8142</v>
      </c>
      <c r="J2551" s="178">
        <v>74.257425742574256</v>
      </c>
      <c r="K2551" s="55">
        <v>11</v>
      </c>
      <c r="L2551" s="176" t="s">
        <v>8138</v>
      </c>
      <c r="M2551" s="176" t="s">
        <v>3186</v>
      </c>
      <c r="N2551" s="176" t="s">
        <v>5704</v>
      </c>
      <c r="O2551" s="56">
        <v>1</v>
      </c>
      <c r="P2551" s="176" t="s">
        <v>8139</v>
      </c>
    </row>
    <row r="2552" spans="1:16" ht="20.100000000000001" customHeight="1" x14ac:dyDescent="0.25">
      <c r="A2552" s="175">
        <v>2548</v>
      </c>
      <c r="B2552" s="176" t="s">
        <v>8105</v>
      </c>
      <c r="C2552" s="176" t="s">
        <v>8158</v>
      </c>
      <c r="D2552" s="175" t="s">
        <v>8156</v>
      </c>
      <c r="E2552" s="175" t="s">
        <v>8157</v>
      </c>
      <c r="F2552" s="176" t="s">
        <v>8158</v>
      </c>
      <c r="G2552" s="177"/>
      <c r="H2552" s="177"/>
      <c r="I2552" s="176" t="s">
        <v>8142</v>
      </c>
      <c r="J2552" s="178">
        <v>72.277227722772281</v>
      </c>
      <c r="K2552" s="55">
        <v>11</v>
      </c>
      <c r="L2552" s="176" t="s">
        <v>8138</v>
      </c>
      <c r="M2552" s="176" t="s">
        <v>3186</v>
      </c>
      <c r="N2552" s="176" t="s">
        <v>5704</v>
      </c>
      <c r="O2552" s="56">
        <v>1</v>
      </c>
      <c r="P2552" s="176" t="s">
        <v>8139</v>
      </c>
    </row>
    <row r="2553" spans="1:16" ht="20.100000000000001" customHeight="1" x14ac:dyDescent="0.25">
      <c r="A2553" s="175">
        <v>2549</v>
      </c>
      <c r="B2553" s="176" t="s">
        <v>8105</v>
      </c>
      <c r="C2553" s="176" t="s">
        <v>8158</v>
      </c>
      <c r="D2553" s="175" t="s">
        <v>8156</v>
      </c>
      <c r="E2553" s="175" t="s">
        <v>8157</v>
      </c>
      <c r="F2553" s="176" t="s">
        <v>8158</v>
      </c>
      <c r="G2553" s="177"/>
      <c r="H2553" s="177"/>
      <c r="I2553" s="176" t="s">
        <v>8142</v>
      </c>
      <c r="J2553" s="178">
        <v>145.54455445544554</v>
      </c>
      <c r="K2553" s="55">
        <v>11</v>
      </c>
      <c r="L2553" s="176" t="s">
        <v>8138</v>
      </c>
      <c r="M2553" s="176" t="s">
        <v>3186</v>
      </c>
      <c r="N2553" s="176" t="s">
        <v>5704</v>
      </c>
      <c r="O2553" s="56">
        <v>1</v>
      </c>
      <c r="P2553" s="176" t="s">
        <v>8139</v>
      </c>
    </row>
    <row r="2554" spans="1:16" ht="20.100000000000001" customHeight="1" x14ac:dyDescent="0.25">
      <c r="A2554" s="175">
        <v>2550</v>
      </c>
      <c r="B2554" s="176" t="s">
        <v>8105</v>
      </c>
      <c r="C2554" s="176" t="s">
        <v>8158</v>
      </c>
      <c r="D2554" s="175" t="s">
        <v>8156</v>
      </c>
      <c r="E2554" s="175" t="s">
        <v>8157</v>
      </c>
      <c r="F2554" s="176" t="s">
        <v>8158</v>
      </c>
      <c r="G2554" s="177"/>
      <c r="H2554" s="177"/>
      <c r="I2554" s="176" t="s">
        <v>8142</v>
      </c>
      <c r="J2554" s="178">
        <v>62.376237623762378</v>
      </c>
      <c r="K2554" s="55">
        <v>11</v>
      </c>
      <c r="L2554" s="176" t="s">
        <v>8138</v>
      </c>
      <c r="M2554" s="176" t="s">
        <v>3186</v>
      </c>
      <c r="N2554" s="176" t="s">
        <v>5704</v>
      </c>
      <c r="O2554" s="56">
        <v>1</v>
      </c>
      <c r="P2554" s="176" t="s">
        <v>8139</v>
      </c>
    </row>
    <row r="2555" spans="1:16" ht="20.100000000000001" customHeight="1" x14ac:dyDescent="0.25">
      <c r="A2555" s="175">
        <v>2551</v>
      </c>
      <c r="B2555" s="176" t="s">
        <v>8105</v>
      </c>
      <c r="C2555" s="176" t="s">
        <v>8158</v>
      </c>
      <c r="D2555" s="175" t="s">
        <v>8156</v>
      </c>
      <c r="E2555" s="175" t="s">
        <v>8157</v>
      </c>
      <c r="F2555" s="176" t="s">
        <v>8158</v>
      </c>
      <c r="G2555" s="177"/>
      <c r="H2555" s="177"/>
      <c r="I2555" s="176" t="s">
        <v>8142</v>
      </c>
      <c r="J2555" s="178">
        <v>286.13861386138615</v>
      </c>
      <c r="K2555" s="55">
        <v>11</v>
      </c>
      <c r="L2555" s="176" t="s">
        <v>8138</v>
      </c>
      <c r="M2555" s="176" t="s">
        <v>3186</v>
      </c>
      <c r="N2555" s="176" t="s">
        <v>5704</v>
      </c>
      <c r="O2555" s="56">
        <v>1</v>
      </c>
      <c r="P2555" s="176" t="s">
        <v>8139</v>
      </c>
    </row>
    <row r="2556" spans="1:16" ht="20.100000000000001" customHeight="1" x14ac:dyDescent="0.25">
      <c r="A2556" s="175">
        <v>2552</v>
      </c>
      <c r="B2556" s="176" t="s">
        <v>8105</v>
      </c>
      <c r="C2556" s="176" t="s">
        <v>8158</v>
      </c>
      <c r="D2556" s="175" t="s">
        <v>8156</v>
      </c>
      <c r="E2556" s="175" t="s">
        <v>8157</v>
      </c>
      <c r="F2556" s="176" t="s">
        <v>8158</v>
      </c>
      <c r="G2556" s="177"/>
      <c r="H2556" s="177"/>
      <c r="I2556" s="176" t="s">
        <v>8142</v>
      </c>
      <c r="J2556" s="178">
        <v>105.94059405940594</v>
      </c>
      <c r="K2556" s="55">
        <v>11</v>
      </c>
      <c r="L2556" s="176" t="s">
        <v>8138</v>
      </c>
      <c r="M2556" s="176" t="s">
        <v>3186</v>
      </c>
      <c r="N2556" s="176" t="s">
        <v>5704</v>
      </c>
      <c r="O2556" s="56">
        <v>1</v>
      </c>
      <c r="P2556" s="176" t="s">
        <v>8139</v>
      </c>
    </row>
    <row r="2557" spans="1:16" ht="20.100000000000001" customHeight="1" x14ac:dyDescent="0.25">
      <c r="A2557" s="175">
        <v>2553</v>
      </c>
      <c r="B2557" s="176" t="s">
        <v>8105</v>
      </c>
      <c r="C2557" s="176" t="s">
        <v>8158</v>
      </c>
      <c r="D2557" s="175" t="s">
        <v>8156</v>
      </c>
      <c r="E2557" s="175" t="s">
        <v>8157</v>
      </c>
      <c r="F2557" s="176" t="s">
        <v>8158</v>
      </c>
      <c r="G2557" s="177"/>
      <c r="H2557" s="177"/>
      <c r="I2557" s="176" t="s">
        <v>8142</v>
      </c>
      <c r="J2557" s="178">
        <v>92.079207920792072</v>
      </c>
      <c r="K2557" s="55">
        <v>11</v>
      </c>
      <c r="L2557" s="176" t="s">
        <v>8138</v>
      </c>
      <c r="M2557" s="176" t="s">
        <v>3186</v>
      </c>
      <c r="N2557" s="176" t="s">
        <v>5704</v>
      </c>
      <c r="O2557" s="56">
        <v>1</v>
      </c>
      <c r="P2557" s="176" t="s">
        <v>8139</v>
      </c>
    </row>
    <row r="2558" spans="1:16" ht="20.100000000000001" customHeight="1" x14ac:dyDescent="0.25">
      <c r="A2558" s="175">
        <v>2554</v>
      </c>
      <c r="B2558" s="176" t="s">
        <v>8105</v>
      </c>
      <c r="C2558" s="176" t="s">
        <v>8158</v>
      </c>
      <c r="D2558" s="175" t="s">
        <v>8156</v>
      </c>
      <c r="E2558" s="175" t="s">
        <v>8157</v>
      </c>
      <c r="F2558" s="176" t="s">
        <v>8158</v>
      </c>
      <c r="G2558" s="177"/>
      <c r="H2558" s="177"/>
      <c r="I2558" s="176" t="s">
        <v>8142</v>
      </c>
      <c r="J2558" s="178">
        <v>191.0891089108911</v>
      </c>
      <c r="K2558" s="55">
        <v>11</v>
      </c>
      <c r="L2558" s="176" t="s">
        <v>8138</v>
      </c>
      <c r="M2558" s="176" t="s">
        <v>3186</v>
      </c>
      <c r="N2558" s="176" t="s">
        <v>5704</v>
      </c>
      <c r="O2558" s="56">
        <v>1</v>
      </c>
      <c r="P2558" s="176" t="s">
        <v>8139</v>
      </c>
    </row>
    <row r="2559" spans="1:16" ht="20.100000000000001" customHeight="1" x14ac:dyDescent="0.25">
      <c r="A2559" s="175">
        <v>2555</v>
      </c>
      <c r="B2559" s="176" t="s">
        <v>8105</v>
      </c>
      <c r="C2559" s="176" t="s">
        <v>8158</v>
      </c>
      <c r="D2559" s="175" t="s">
        <v>8156</v>
      </c>
      <c r="E2559" s="175" t="s">
        <v>8157</v>
      </c>
      <c r="F2559" s="176" t="s">
        <v>8158</v>
      </c>
      <c r="G2559" s="177"/>
      <c r="H2559" s="177"/>
      <c r="I2559" s="176" t="s">
        <v>8142</v>
      </c>
      <c r="J2559" s="178">
        <v>415.68627450980392</v>
      </c>
      <c r="K2559" s="55">
        <v>11</v>
      </c>
      <c r="L2559" s="176" t="s">
        <v>8138</v>
      </c>
      <c r="M2559" s="176" t="s">
        <v>3186</v>
      </c>
      <c r="N2559" s="176" t="s">
        <v>5704</v>
      </c>
      <c r="O2559" s="56">
        <v>1</v>
      </c>
      <c r="P2559" s="176" t="s">
        <v>8139</v>
      </c>
    </row>
    <row r="2560" spans="1:16" ht="20.100000000000001" customHeight="1" x14ac:dyDescent="0.25">
      <c r="A2560" s="175">
        <v>2556</v>
      </c>
      <c r="B2560" s="176" t="s">
        <v>8105</v>
      </c>
      <c r="C2560" s="176" t="s">
        <v>8158</v>
      </c>
      <c r="D2560" s="175" t="s">
        <v>8156</v>
      </c>
      <c r="E2560" s="175" t="s">
        <v>8157</v>
      </c>
      <c r="F2560" s="176" t="s">
        <v>8158</v>
      </c>
      <c r="G2560" s="177"/>
      <c r="H2560" s="177"/>
      <c r="I2560" s="176" t="s">
        <v>8142</v>
      </c>
      <c r="J2560" s="178">
        <v>119.80198019801981</v>
      </c>
      <c r="K2560" s="55">
        <v>11</v>
      </c>
      <c r="L2560" s="176" t="s">
        <v>8138</v>
      </c>
      <c r="M2560" s="176" t="s">
        <v>3186</v>
      </c>
      <c r="N2560" s="176" t="s">
        <v>5704</v>
      </c>
      <c r="O2560" s="56">
        <v>1</v>
      </c>
      <c r="P2560" s="176" t="s">
        <v>8139</v>
      </c>
    </row>
    <row r="2561" spans="1:16" ht="20.100000000000001" customHeight="1" x14ac:dyDescent="0.25">
      <c r="A2561" s="175">
        <v>2557</v>
      </c>
      <c r="B2561" s="176" t="s">
        <v>8105</v>
      </c>
      <c r="C2561" s="176" t="s">
        <v>8158</v>
      </c>
      <c r="D2561" s="175" t="s">
        <v>8156</v>
      </c>
      <c r="E2561" s="175" t="s">
        <v>8157</v>
      </c>
      <c r="F2561" s="176" t="s">
        <v>8158</v>
      </c>
      <c r="G2561" s="177"/>
      <c r="H2561" s="177"/>
      <c r="I2561" s="176" t="s">
        <v>8142</v>
      </c>
      <c r="J2561" s="178">
        <v>101.98019801980197</v>
      </c>
      <c r="K2561" s="55">
        <v>11</v>
      </c>
      <c r="L2561" s="176" t="s">
        <v>8138</v>
      </c>
      <c r="M2561" s="176" t="s">
        <v>3186</v>
      </c>
      <c r="N2561" s="176" t="s">
        <v>5704</v>
      </c>
      <c r="O2561" s="56">
        <v>1</v>
      </c>
      <c r="P2561" s="176" t="s">
        <v>8139</v>
      </c>
    </row>
    <row r="2562" spans="1:16" ht="20.100000000000001" customHeight="1" x14ac:dyDescent="0.25">
      <c r="A2562" s="175">
        <v>2558</v>
      </c>
      <c r="B2562" s="176" t="s">
        <v>8105</v>
      </c>
      <c r="C2562" s="176" t="s">
        <v>8158</v>
      </c>
      <c r="D2562" s="175" t="s">
        <v>8156</v>
      </c>
      <c r="E2562" s="175" t="s">
        <v>8157</v>
      </c>
      <c r="F2562" s="176" t="s">
        <v>8158</v>
      </c>
      <c r="G2562" s="177"/>
      <c r="H2562" s="177"/>
      <c r="I2562" s="176" t="s">
        <v>8142</v>
      </c>
      <c r="J2562" s="178">
        <v>305.94059405940595</v>
      </c>
      <c r="K2562" s="55">
        <v>11</v>
      </c>
      <c r="L2562" s="176" t="s">
        <v>8138</v>
      </c>
      <c r="M2562" s="176" t="s">
        <v>3186</v>
      </c>
      <c r="N2562" s="176" t="s">
        <v>5704</v>
      </c>
      <c r="O2562" s="56">
        <v>1</v>
      </c>
      <c r="P2562" s="176" t="s">
        <v>8139</v>
      </c>
    </row>
    <row r="2563" spans="1:16" ht="20.100000000000001" customHeight="1" x14ac:dyDescent="0.25">
      <c r="A2563" s="175">
        <v>2559</v>
      </c>
      <c r="B2563" s="176" t="s">
        <v>8105</v>
      </c>
      <c r="C2563" s="176" t="s">
        <v>8158</v>
      </c>
      <c r="D2563" s="175" t="s">
        <v>8156</v>
      </c>
      <c r="E2563" s="175" t="s">
        <v>8157</v>
      </c>
      <c r="F2563" s="176" t="s">
        <v>8158</v>
      </c>
      <c r="G2563" s="177"/>
      <c r="H2563" s="177"/>
      <c r="I2563" s="176" t="s">
        <v>8137</v>
      </c>
      <c r="J2563" s="178">
        <v>39.6</v>
      </c>
      <c r="K2563" s="55">
        <v>12</v>
      </c>
      <c r="L2563" s="176" t="s">
        <v>8138</v>
      </c>
      <c r="M2563" s="176" t="s">
        <v>3186</v>
      </c>
      <c r="N2563" s="176" t="s">
        <v>3173</v>
      </c>
      <c r="O2563" s="56">
        <v>1</v>
      </c>
      <c r="P2563" s="176" t="s">
        <v>8139</v>
      </c>
    </row>
    <row r="2564" spans="1:16" ht="20.100000000000001" customHeight="1" x14ac:dyDescent="0.25">
      <c r="A2564" s="175">
        <v>2560</v>
      </c>
      <c r="B2564" s="176" t="s">
        <v>8105</v>
      </c>
      <c r="C2564" s="176" t="s">
        <v>8159</v>
      </c>
      <c r="D2564" s="175" t="s">
        <v>8152</v>
      </c>
      <c r="E2564" s="175" t="s">
        <v>8153</v>
      </c>
      <c r="F2564" s="176" t="s">
        <v>8159</v>
      </c>
      <c r="G2564" s="177"/>
      <c r="H2564" s="177"/>
      <c r="I2564" s="176" t="s">
        <v>8142</v>
      </c>
      <c r="J2564" s="178">
        <v>10.891089108910892</v>
      </c>
      <c r="K2564" s="55">
        <v>8</v>
      </c>
      <c r="L2564" s="176" t="s">
        <v>8138</v>
      </c>
      <c r="M2564" s="176" t="s">
        <v>3186</v>
      </c>
      <c r="N2564" s="179" t="s">
        <v>3172</v>
      </c>
      <c r="O2564" s="56">
        <v>2</v>
      </c>
      <c r="P2564" s="176" t="s">
        <v>8147</v>
      </c>
    </row>
    <row r="2565" spans="1:16" ht="20.100000000000001" customHeight="1" x14ac:dyDescent="0.25">
      <c r="A2565" s="175">
        <v>2561</v>
      </c>
      <c r="B2565" s="176" t="s">
        <v>8105</v>
      </c>
      <c r="C2565" s="176" t="s">
        <v>8159</v>
      </c>
      <c r="D2565" s="175" t="s">
        <v>8152</v>
      </c>
      <c r="E2565" s="175" t="s">
        <v>8153</v>
      </c>
      <c r="F2565" s="176" t="s">
        <v>8159</v>
      </c>
      <c r="G2565" s="177"/>
      <c r="H2565" s="177"/>
      <c r="I2565" s="176" t="s">
        <v>8142</v>
      </c>
      <c r="J2565" s="178">
        <v>63.366336633663366</v>
      </c>
      <c r="K2565" s="55">
        <v>8</v>
      </c>
      <c r="L2565" s="176" t="s">
        <v>8138</v>
      </c>
      <c r="M2565" s="176" t="s">
        <v>3186</v>
      </c>
      <c r="N2565" s="179" t="s">
        <v>3172</v>
      </c>
      <c r="O2565" s="56">
        <v>2</v>
      </c>
      <c r="P2565" s="176" t="s">
        <v>8147</v>
      </c>
    </row>
    <row r="2566" spans="1:16" ht="20.100000000000001" customHeight="1" x14ac:dyDescent="0.25">
      <c r="A2566" s="175">
        <v>2562</v>
      </c>
      <c r="B2566" s="176" t="s">
        <v>8105</v>
      </c>
      <c r="C2566" s="176" t="s">
        <v>8159</v>
      </c>
      <c r="D2566" s="175" t="s">
        <v>8152</v>
      </c>
      <c r="E2566" s="175" t="s">
        <v>8153</v>
      </c>
      <c r="F2566" s="176" t="s">
        <v>8159</v>
      </c>
      <c r="G2566" s="177"/>
      <c r="H2566" s="177"/>
      <c r="I2566" s="176" t="s">
        <v>8142</v>
      </c>
      <c r="J2566" s="178">
        <v>22.772277227722771</v>
      </c>
      <c r="K2566" s="55">
        <v>8</v>
      </c>
      <c r="L2566" s="176" t="s">
        <v>8138</v>
      </c>
      <c r="M2566" s="176" t="s">
        <v>3186</v>
      </c>
      <c r="N2566" s="179" t="s">
        <v>3172</v>
      </c>
      <c r="O2566" s="56">
        <v>2</v>
      </c>
      <c r="P2566" s="176" t="s">
        <v>8147</v>
      </c>
    </row>
    <row r="2567" spans="1:16" ht="20.100000000000001" customHeight="1" x14ac:dyDescent="0.25">
      <c r="A2567" s="175">
        <v>2563</v>
      </c>
      <c r="B2567" s="176" t="s">
        <v>8105</v>
      </c>
      <c r="C2567" s="176" t="s">
        <v>8159</v>
      </c>
      <c r="D2567" s="175" t="s">
        <v>8152</v>
      </c>
      <c r="E2567" s="175" t="s">
        <v>8153</v>
      </c>
      <c r="F2567" s="176" t="s">
        <v>8159</v>
      </c>
      <c r="G2567" s="177"/>
      <c r="H2567" s="177"/>
      <c r="I2567" s="176" t="s">
        <v>8142</v>
      </c>
      <c r="J2567" s="178">
        <v>37.623762376237622</v>
      </c>
      <c r="K2567" s="55">
        <v>8</v>
      </c>
      <c r="L2567" s="176" t="s">
        <v>8138</v>
      </c>
      <c r="M2567" s="176" t="s">
        <v>3186</v>
      </c>
      <c r="N2567" s="179" t="s">
        <v>3172</v>
      </c>
      <c r="O2567" s="56">
        <v>2</v>
      </c>
      <c r="P2567" s="176" t="s">
        <v>8147</v>
      </c>
    </row>
    <row r="2568" spans="1:16" ht="20.100000000000001" customHeight="1" x14ac:dyDescent="0.25">
      <c r="A2568" s="175">
        <v>2564</v>
      </c>
      <c r="B2568" s="176" t="s">
        <v>8105</v>
      </c>
      <c r="C2568" s="176" t="s">
        <v>8159</v>
      </c>
      <c r="D2568" s="175" t="s">
        <v>8152</v>
      </c>
      <c r="E2568" s="175" t="s">
        <v>8153</v>
      </c>
      <c r="F2568" s="176" t="s">
        <v>8159</v>
      </c>
      <c r="G2568" s="177"/>
      <c r="H2568" s="177"/>
      <c r="I2568" s="176" t="s">
        <v>8142</v>
      </c>
      <c r="J2568" s="178">
        <v>36.633663366336634</v>
      </c>
      <c r="K2568" s="55">
        <v>8</v>
      </c>
      <c r="L2568" s="176" t="s">
        <v>8138</v>
      </c>
      <c r="M2568" s="176" t="s">
        <v>3186</v>
      </c>
      <c r="N2568" s="179" t="s">
        <v>3172</v>
      </c>
      <c r="O2568" s="56">
        <v>2</v>
      </c>
      <c r="P2568" s="176" t="s">
        <v>8147</v>
      </c>
    </row>
    <row r="2569" spans="1:16" ht="20.100000000000001" customHeight="1" x14ac:dyDescent="0.25">
      <c r="A2569" s="175">
        <v>2565</v>
      </c>
      <c r="B2569" s="176" t="s">
        <v>8105</v>
      </c>
      <c r="C2569" s="176" t="s">
        <v>8159</v>
      </c>
      <c r="D2569" s="175" t="s">
        <v>8152</v>
      </c>
      <c r="E2569" s="175" t="s">
        <v>8153</v>
      </c>
      <c r="F2569" s="176" t="s">
        <v>8159</v>
      </c>
      <c r="G2569" s="177"/>
      <c r="H2569" s="177"/>
      <c r="I2569" s="176" t="s">
        <v>8142</v>
      </c>
      <c r="J2569" s="178">
        <v>38.613861386138616</v>
      </c>
      <c r="K2569" s="55">
        <v>8</v>
      </c>
      <c r="L2569" s="176" t="s">
        <v>8138</v>
      </c>
      <c r="M2569" s="176" t="s">
        <v>3186</v>
      </c>
      <c r="N2569" s="179" t="s">
        <v>3172</v>
      </c>
      <c r="O2569" s="56">
        <v>2</v>
      </c>
      <c r="P2569" s="176" t="s">
        <v>8147</v>
      </c>
    </row>
    <row r="2570" spans="1:16" ht="20.100000000000001" customHeight="1" x14ac:dyDescent="0.25">
      <c r="A2570" s="175">
        <v>2566</v>
      </c>
      <c r="B2570" s="176" t="s">
        <v>8105</v>
      </c>
      <c r="C2570" s="176" t="s">
        <v>8159</v>
      </c>
      <c r="D2570" s="175" t="s">
        <v>8152</v>
      </c>
      <c r="E2570" s="175" t="s">
        <v>8153</v>
      </c>
      <c r="F2570" s="176" t="s">
        <v>8159</v>
      </c>
      <c r="G2570" s="177"/>
      <c r="H2570" s="177"/>
      <c r="I2570" s="176" t="s">
        <v>8142</v>
      </c>
      <c r="J2570" s="178">
        <v>22.772277227722771</v>
      </c>
      <c r="K2570" s="55">
        <v>8</v>
      </c>
      <c r="L2570" s="176" t="s">
        <v>8138</v>
      </c>
      <c r="M2570" s="176" t="s">
        <v>3186</v>
      </c>
      <c r="N2570" s="179" t="s">
        <v>3172</v>
      </c>
      <c r="O2570" s="56">
        <v>2</v>
      </c>
      <c r="P2570" s="176" t="s">
        <v>8147</v>
      </c>
    </row>
    <row r="2571" spans="1:16" ht="20.100000000000001" customHeight="1" x14ac:dyDescent="0.25">
      <c r="A2571" s="175">
        <v>2567</v>
      </c>
      <c r="B2571" s="176" t="s">
        <v>8105</v>
      </c>
      <c r="C2571" s="176" t="s">
        <v>8159</v>
      </c>
      <c r="D2571" s="175" t="s">
        <v>8152</v>
      </c>
      <c r="E2571" s="175" t="s">
        <v>8153</v>
      </c>
      <c r="F2571" s="176" t="s">
        <v>8159</v>
      </c>
      <c r="G2571" s="177"/>
      <c r="H2571" s="177"/>
      <c r="I2571" s="176" t="s">
        <v>8142</v>
      </c>
      <c r="J2571" s="178">
        <v>14.851485148514852</v>
      </c>
      <c r="K2571" s="55">
        <v>8</v>
      </c>
      <c r="L2571" s="176" t="s">
        <v>8138</v>
      </c>
      <c r="M2571" s="176" t="s">
        <v>3186</v>
      </c>
      <c r="N2571" s="179" t="s">
        <v>3172</v>
      </c>
      <c r="O2571" s="56">
        <v>2</v>
      </c>
      <c r="P2571" s="176" t="s">
        <v>8147</v>
      </c>
    </row>
    <row r="2572" spans="1:16" ht="20.100000000000001" customHeight="1" x14ac:dyDescent="0.25">
      <c r="A2572" s="175">
        <v>2568</v>
      </c>
      <c r="B2572" s="176" t="s">
        <v>8105</v>
      </c>
      <c r="C2572" s="176" t="s">
        <v>8159</v>
      </c>
      <c r="D2572" s="175" t="s">
        <v>8152</v>
      </c>
      <c r="E2572" s="175" t="s">
        <v>8153</v>
      </c>
      <c r="F2572" s="176" t="s">
        <v>8159</v>
      </c>
      <c r="G2572" s="177"/>
      <c r="H2572" s="177"/>
      <c r="I2572" s="176" t="s">
        <v>8142</v>
      </c>
      <c r="J2572" s="178">
        <v>26.732673267326732</v>
      </c>
      <c r="K2572" s="55">
        <v>8</v>
      </c>
      <c r="L2572" s="176" t="s">
        <v>8138</v>
      </c>
      <c r="M2572" s="176" t="s">
        <v>3186</v>
      </c>
      <c r="N2572" s="179" t="s">
        <v>3172</v>
      </c>
      <c r="O2572" s="56">
        <v>2</v>
      </c>
      <c r="P2572" s="176" t="s">
        <v>8147</v>
      </c>
    </row>
    <row r="2573" spans="1:16" ht="20.100000000000001" customHeight="1" x14ac:dyDescent="0.25">
      <c r="A2573" s="175">
        <v>2569</v>
      </c>
      <c r="B2573" s="176" t="s">
        <v>8105</v>
      </c>
      <c r="C2573" s="176" t="s">
        <v>8159</v>
      </c>
      <c r="D2573" s="175" t="s">
        <v>8152</v>
      </c>
      <c r="E2573" s="175" t="s">
        <v>8153</v>
      </c>
      <c r="F2573" s="176" t="s">
        <v>8159</v>
      </c>
      <c r="G2573" s="177"/>
      <c r="H2573" s="177"/>
      <c r="I2573" s="176" t="s">
        <v>8142</v>
      </c>
      <c r="J2573" s="178">
        <v>22.772277227722771</v>
      </c>
      <c r="K2573" s="55">
        <v>8</v>
      </c>
      <c r="L2573" s="176" t="s">
        <v>8138</v>
      </c>
      <c r="M2573" s="176" t="s">
        <v>3186</v>
      </c>
      <c r="N2573" s="179" t="s">
        <v>3172</v>
      </c>
      <c r="O2573" s="56">
        <v>2</v>
      </c>
      <c r="P2573" s="176" t="s">
        <v>8147</v>
      </c>
    </row>
    <row r="2574" spans="1:16" ht="20.100000000000001" customHeight="1" x14ac:dyDescent="0.25">
      <c r="A2574" s="175">
        <v>2570</v>
      </c>
      <c r="B2574" s="176" t="s">
        <v>8105</v>
      </c>
      <c r="C2574" s="176" t="s">
        <v>8159</v>
      </c>
      <c r="D2574" s="175" t="s">
        <v>8152</v>
      </c>
      <c r="E2574" s="175" t="s">
        <v>8153</v>
      </c>
      <c r="F2574" s="176" t="s">
        <v>8159</v>
      </c>
      <c r="G2574" s="177"/>
      <c r="H2574" s="177"/>
      <c r="I2574" s="176" t="s">
        <v>8142</v>
      </c>
      <c r="J2574" s="178">
        <v>16.831683168316832</v>
      </c>
      <c r="K2574" s="55">
        <v>8</v>
      </c>
      <c r="L2574" s="176" t="s">
        <v>8138</v>
      </c>
      <c r="M2574" s="176" t="s">
        <v>3186</v>
      </c>
      <c r="N2574" s="179" t="s">
        <v>3172</v>
      </c>
      <c r="O2574" s="56">
        <v>2</v>
      </c>
      <c r="P2574" s="176" t="s">
        <v>8147</v>
      </c>
    </row>
    <row r="2575" spans="1:16" ht="20.100000000000001" customHeight="1" x14ac:dyDescent="0.25">
      <c r="A2575" s="175">
        <v>2571</v>
      </c>
      <c r="B2575" s="176" t="s">
        <v>8105</v>
      </c>
      <c r="C2575" s="176" t="s">
        <v>8159</v>
      </c>
      <c r="D2575" s="175" t="s">
        <v>8152</v>
      </c>
      <c r="E2575" s="175" t="s">
        <v>8153</v>
      </c>
      <c r="F2575" s="176" t="s">
        <v>8159</v>
      </c>
      <c r="G2575" s="177"/>
      <c r="H2575" s="177"/>
      <c r="I2575" s="176" t="s">
        <v>8142</v>
      </c>
      <c r="J2575" s="178">
        <v>22.772277227722771</v>
      </c>
      <c r="K2575" s="55">
        <v>8</v>
      </c>
      <c r="L2575" s="176" t="s">
        <v>8138</v>
      </c>
      <c r="M2575" s="176" t="s">
        <v>3186</v>
      </c>
      <c r="N2575" s="179" t="s">
        <v>3172</v>
      </c>
      <c r="O2575" s="56">
        <v>2</v>
      </c>
      <c r="P2575" s="176" t="s">
        <v>8147</v>
      </c>
    </row>
    <row r="2576" spans="1:16" ht="20.100000000000001" customHeight="1" x14ac:dyDescent="0.25">
      <c r="A2576" s="175">
        <v>2572</v>
      </c>
      <c r="B2576" s="176" t="s">
        <v>8105</v>
      </c>
      <c r="C2576" s="176" t="s">
        <v>8159</v>
      </c>
      <c r="D2576" s="175" t="s">
        <v>8152</v>
      </c>
      <c r="E2576" s="175" t="s">
        <v>8153</v>
      </c>
      <c r="F2576" s="176" t="s">
        <v>8159</v>
      </c>
      <c r="G2576" s="177"/>
      <c r="H2576" s="177"/>
      <c r="I2576" s="176" t="s">
        <v>8142</v>
      </c>
      <c r="J2576" s="178">
        <v>25.742574257425744</v>
      </c>
      <c r="K2576" s="55">
        <v>8</v>
      </c>
      <c r="L2576" s="176" t="s">
        <v>8138</v>
      </c>
      <c r="M2576" s="176" t="s">
        <v>3186</v>
      </c>
      <c r="N2576" s="179" t="s">
        <v>3172</v>
      </c>
      <c r="O2576" s="56">
        <v>2</v>
      </c>
      <c r="P2576" s="176" t="s">
        <v>8147</v>
      </c>
    </row>
    <row r="2577" spans="1:16" ht="20.100000000000001" customHeight="1" x14ac:dyDescent="0.25">
      <c r="A2577" s="175">
        <v>2573</v>
      </c>
      <c r="B2577" s="176" t="s">
        <v>8105</v>
      </c>
      <c r="C2577" s="176" t="s">
        <v>8159</v>
      </c>
      <c r="D2577" s="175" t="s">
        <v>8152</v>
      </c>
      <c r="E2577" s="175" t="s">
        <v>8153</v>
      </c>
      <c r="F2577" s="176" t="s">
        <v>8159</v>
      </c>
      <c r="G2577" s="177"/>
      <c r="H2577" s="177"/>
      <c r="I2577" s="176" t="s">
        <v>8142</v>
      </c>
      <c r="J2577" s="178">
        <v>10.891089108910892</v>
      </c>
      <c r="K2577" s="55">
        <v>8</v>
      </c>
      <c r="L2577" s="176" t="s">
        <v>8138</v>
      </c>
      <c r="M2577" s="176" t="s">
        <v>3186</v>
      </c>
      <c r="N2577" s="179" t="s">
        <v>3172</v>
      </c>
      <c r="O2577" s="56">
        <v>2</v>
      </c>
      <c r="P2577" s="176" t="s">
        <v>8147</v>
      </c>
    </row>
    <row r="2578" spans="1:16" ht="20.100000000000001" customHeight="1" x14ac:dyDescent="0.25">
      <c r="A2578" s="175">
        <v>2574</v>
      </c>
      <c r="B2578" s="176" t="s">
        <v>8105</v>
      </c>
      <c r="C2578" s="176" t="s">
        <v>8159</v>
      </c>
      <c r="D2578" s="175" t="s">
        <v>8152</v>
      </c>
      <c r="E2578" s="175" t="s">
        <v>8153</v>
      </c>
      <c r="F2578" s="176" t="s">
        <v>8159</v>
      </c>
      <c r="G2578" s="177"/>
      <c r="H2578" s="177"/>
      <c r="I2578" s="176" t="s">
        <v>8142</v>
      </c>
      <c r="J2578" s="178">
        <v>42.574257425742573</v>
      </c>
      <c r="K2578" s="55">
        <v>8</v>
      </c>
      <c r="L2578" s="176" t="s">
        <v>8138</v>
      </c>
      <c r="M2578" s="176" t="s">
        <v>3186</v>
      </c>
      <c r="N2578" s="179" t="s">
        <v>3172</v>
      </c>
      <c r="O2578" s="56">
        <v>2</v>
      </c>
      <c r="P2578" s="176" t="s">
        <v>8147</v>
      </c>
    </row>
    <row r="2579" spans="1:16" ht="20.100000000000001" customHeight="1" x14ac:dyDescent="0.25">
      <c r="A2579" s="175">
        <v>2575</v>
      </c>
      <c r="B2579" s="176" t="s">
        <v>8105</v>
      </c>
      <c r="C2579" s="176" t="s">
        <v>8159</v>
      </c>
      <c r="D2579" s="175" t="s">
        <v>8152</v>
      </c>
      <c r="E2579" s="175" t="s">
        <v>8153</v>
      </c>
      <c r="F2579" s="176" t="s">
        <v>8159</v>
      </c>
      <c r="G2579" s="177"/>
      <c r="H2579" s="177"/>
      <c r="I2579" s="176" t="s">
        <v>8142</v>
      </c>
      <c r="J2579" s="178">
        <v>31.683168316831683</v>
      </c>
      <c r="K2579" s="55">
        <v>8</v>
      </c>
      <c r="L2579" s="176" t="s">
        <v>8138</v>
      </c>
      <c r="M2579" s="176" t="s">
        <v>3186</v>
      </c>
      <c r="N2579" s="179" t="s">
        <v>3172</v>
      </c>
      <c r="O2579" s="56">
        <v>2</v>
      </c>
      <c r="P2579" s="176" t="s">
        <v>8147</v>
      </c>
    </row>
    <row r="2580" spans="1:16" ht="20.100000000000001" customHeight="1" x14ac:dyDescent="0.25">
      <c r="A2580" s="175">
        <v>2576</v>
      </c>
      <c r="B2580" s="176" t="s">
        <v>8105</v>
      </c>
      <c r="C2580" s="176" t="s">
        <v>8159</v>
      </c>
      <c r="D2580" s="175" t="s">
        <v>8152</v>
      </c>
      <c r="E2580" s="175" t="s">
        <v>8153</v>
      </c>
      <c r="F2580" s="176" t="s">
        <v>8159</v>
      </c>
      <c r="G2580" s="177"/>
      <c r="H2580" s="177"/>
      <c r="I2580" s="176" t="s">
        <v>8137</v>
      </c>
      <c r="J2580" s="178">
        <v>40.594059405940591</v>
      </c>
      <c r="K2580" s="55">
        <v>12</v>
      </c>
      <c r="L2580" s="176" t="s">
        <v>8138</v>
      </c>
      <c r="M2580" s="176" t="s">
        <v>3186</v>
      </c>
      <c r="N2580" s="176" t="s">
        <v>3173</v>
      </c>
      <c r="O2580" s="56">
        <v>2</v>
      </c>
      <c r="P2580" s="176" t="s">
        <v>8147</v>
      </c>
    </row>
    <row r="2581" spans="1:16" ht="20.100000000000001" customHeight="1" x14ac:dyDescent="0.25">
      <c r="A2581" s="175">
        <v>2577</v>
      </c>
      <c r="B2581" s="176" t="s">
        <v>8105</v>
      </c>
      <c r="C2581" s="176" t="s">
        <v>8159</v>
      </c>
      <c r="D2581" s="175" t="s">
        <v>8152</v>
      </c>
      <c r="E2581" s="175" t="s">
        <v>8153</v>
      </c>
      <c r="F2581" s="176" t="s">
        <v>8159</v>
      </c>
      <c r="G2581" s="177"/>
      <c r="H2581" s="177"/>
      <c r="I2581" s="176" t="s">
        <v>8142</v>
      </c>
      <c r="J2581" s="178">
        <v>31.683168316831683</v>
      </c>
      <c r="K2581" s="55">
        <v>8</v>
      </c>
      <c r="L2581" s="176" t="s">
        <v>8138</v>
      </c>
      <c r="M2581" s="176" t="s">
        <v>3186</v>
      </c>
      <c r="N2581" s="179" t="s">
        <v>3172</v>
      </c>
      <c r="O2581" s="56">
        <v>2</v>
      </c>
      <c r="P2581" s="176" t="s">
        <v>8147</v>
      </c>
    </row>
    <row r="2582" spans="1:16" ht="20.100000000000001" customHeight="1" x14ac:dyDescent="0.25">
      <c r="A2582" s="175">
        <v>2578</v>
      </c>
      <c r="B2582" s="176" t="s">
        <v>8105</v>
      </c>
      <c r="C2582" s="176" t="s">
        <v>8159</v>
      </c>
      <c r="D2582" s="175" t="s">
        <v>8152</v>
      </c>
      <c r="E2582" s="175" t="s">
        <v>8153</v>
      </c>
      <c r="F2582" s="176" t="s">
        <v>8159</v>
      </c>
      <c r="G2582" s="177"/>
      <c r="H2582" s="177"/>
      <c r="I2582" s="176" t="s">
        <v>8137</v>
      </c>
      <c r="J2582" s="178">
        <v>48.514851485148512</v>
      </c>
      <c r="K2582" s="55">
        <v>12</v>
      </c>
      <c r="L2582" s="176" t="s">
        <v>8138</v>
      </c>
      <c r="M2582" s="176" t="s">
        <v>3186</v>
      </c>
      <c r="N2582" s="176" t="s">
        <v>3173</v>
      </c>
      <c r="O2582" s="56">
        <v>1</v>
      </c>
      <c r="P2582" s="176" t="s">
        <v>8147</v>
      </c>
    </row>
    <row r="2583" spans="1:16" ht="20.100000000000001" customHeight="1" x14ac:dyDescent="0.25">
      <c r="A2583" s="175">
        <v>2579</v>
      </c>
      <c r="B2583" s="176" t="s">
        <v>8105</v>
      </c>
      <c r="C2583" s="176" t="s">
        <v>8159</v>
      </c>
      <c r="D2583" s="175" t="s">
        <v>8152</v>
      </c>
      <c r="E2583" s="175" t="s">
        <v>8153</v>
      </c>
      <c r="F2583" s="176" t="s">
        <v>8159</v>
      </c>
      <c r="G2583" s="177"/>
      <c r="H2583" s="177"/>
      <c r="I2583" s="176" t="s">
        <v>8137</v>
      </c>
      <c r="J2583" s="178">
        <v>72.277227722772281</v>
      </c>
      <c r="K2583" s="55">
        <v>12</v>
      </c>
      <c r="L2583" s="176" t="s">
        <v>8138</v>
      </c>
      <c r="M2583" s="176" t="s">
        <v>3186</v>
      </c>
      <c r="N2583" s="176" t="s">
        <v>3173</v>
      </c>
      <c r="O2583" s="56">
        <v>1</v>
      </c>
      <c r="P2583" s="176" t="s">
        <v>8147</v>
      </c>
    </row>
    <row r="2584" spans="1:16" ht="20.100000000000001" customHeight="1" x14ac:dyDescent="0.25">
      <c r="A2584" s="175">
        <v>2580</v>
      </c>
      <c r="B2584" s="176" t="s">
        <v>8105</v>
      </c>
      <c r="C2584" s="176" t="s">
        <v>8159</v>
      </c>
      <c r="D2584" s="175" t="s">
        <v>8152</v>
      </c>
      <c r="E2584" s="175" t="s">
        <v>8153</v>
      </c>
      <c r="F2584" s="176" t="s">
        <v>8159</v>
      </c>
      <c r="G2584" s="177"/>
      <c r="H2584" s="177"/>
      <c r="I2584" s="176" t="s">
        <v>8137</v>
      </c>
      <c r="J2584" s="178">
        <v>60.396039603960396</v>
      </c>
      <c r="K2584" s="55">
        <v>13</v>
      </c>
      <c r="L2584" s="176" t="s">
        <v>8138</v>
      </c>
      <c r="M2584" s="176" t="s">
        <v>3186</v>
      </c>
      <c r="N2584" s="176" t="s">
        <v>3160</v>
      </c>
      <c r="O2584" s="56">
        <v>1</v>
      </c>
      <c r="P2584" s="176" t="s">
        <v>8147</v>
      </c>
    </row>
    <row r="2585" spans="1:16" ht="20.100000000000001" customHeight="1" x14ac:dyDescent="0.25">
      <c r="A2585" s="175">
        <v>2581</v>
      </c>
      <c r="B2585" s="176" t="s">
        <v>8105</v>
      </c>
      <c r="C2585" s="176" t="s">
        <v>8159</v>
      </c>
      <c r="D2585" s="175" t="s">
        <v>8152</v>
      </c>
      <c r="E2585" s="175" t="s">
        <v>8153</v>
      </c>
      <c r="F2585" s="176" t="s">
        <v>8159</v>
      </c>
      <c r="G2585" s="177"/>
      <c r="H2585" s="177"/>
      <c r="I2585" s="176" t="s">
        <v>8137</v>
      </c>
      <c r="J2585" s="178">
        <v>46.534653465346537</v>
      </c>
      <c r="K2585" s="55">
        <v>13</v>
      </c>
      <c r="L2585" s="176" t="s">
        <v>8138</v>
      </c>
      <c r="M2585" s="176" t="s">
        <v>3186</v>
      </c>
      <c r="N2585" s="176" t="s">
        <v>3160</v>
      </c>
      <c r="O2585" s="56">
        <v>1</v>
      </c>
      <c r="P2585" s="176" t="s">
        <v>8147</v>
      </c>
    </row>
    <row r="2586" spans="1:16" ht="20.100000000000001" customHeight="1" x14ac:dyDescent="0.25">
      <c r="A2586" s="175">
        <v>2582</v>
      </c>
      <c r="B2586" s="176" t="s">
        <v>8105</v>
      </c>
      <c r="C2586" s="176" t="s">
        <v>8159</v>
      </c>
      <c r="D2586" s="175" t="s">
        <v>8152</v>
      </c>
      <c r="E2586" s="175" t="s">
        <v>8153</v>
      </c>
      <c r="F2586" s="176" t="s">
        <v>8159</v>
      </c>
      <c r="G2586" s="177"/>
      <c r="H2586" s="177"/>
      <c r="I2586" s="176" t="s">
        <v>8137</v>
      </c>
      <c r="J2586" s="178">
        <v>55.445544554455445</v>
      </c>
      <c r="K2586" s="55">
        <v>13</v>
      </c>
      <c r="L2586" s="176" t="s">
        <v>8138</v>
      </c>
      <c r="M2586" s="176" t="s">
        <v>3186</v>
      </c>
      <c r="N2586" s="176" t="s">
        <v>3160</v>
      </c>
      <c r="O2586" s="56">
        <v>1</v>
      </c>
      <c r="P2586" s="176" t="s">
        <v>8147</v>
      </c>
    </row>
    <row r="2587" spans="1:16" ht="20.100000000000001" customHeight="1" x14ac:dyDescent="0.25">
      <c r="A2587" s="175">
        <v>2583</v>
      </c>
      <c r="B2587" s="176" t="s">
        <v>8105</v>
      </c>
      <c r="C2587" s="176" t="s">
        <v>8159</v>
      </c>
      <c r="D2587" s="175" t="s">
        <v>8152</v>
      </c>
      <c r="E2587" s="175" t="s">
        <v>8153</v>
      </c>
      <c r="F2587" s="176" t="s">
        <v>8159</v>
      </c>
      <c r="G2587" s="177"/>
      <c r="H2587" s="177"/>
      <c r="I2587" s="176" t="s">
        <v>8137</v>
      </c>
      <c r="J2587" s="178">
        <v>54.455445544554458</v>
      </c>
      <c r="K2587" s="55">
        <v>13</v>
      </c>
      <c r="L2587" s="176" t="s">
        <v>8138</v>
      </c>
      <c r="M2587" s="176" t="s">
        <v>3186</v>
      </c>
      <c r="N2587" s="176" t="s">
        <v>3160</v>
      </c>
      <c r="O2587" s="56">
        <v>1</v>
      </c>
      <c r="P2587" s="176" t="s">
        <v>8147</v>
      </c>
    </row>
    <row r="2588" spans="1:16" ht="20.100000000000001" customHeight="1" x14ac:dyDescent="0.25">
      <c r="A2588" s="175">
        <v>2584</v>
      </c>
      <c r="B2588" s="176" t="s">
        <v>8105</v>
      </c>
      <c r="C2588" s="176" t="s">
        <v>8159</v>
      </c>
      <c r="D2588" s="175" t="s">
        <v>8152</v>
      </c>
      <c r="E2588" s="175" t="s">
        <v>8153</v>
      </c>
      <c r="F2588" s="176" t="s">
        <v>8159</v>
      </c>
      <c r="G2588" s="177"/>
      <c r="H2588" s="177"/>
      <c r="I2588" s="176" t="s">
        <v>8137</v>
      </c>
      <c r="J2588" s="178">
        <v>35.643564356435647</v>
      </c>
      <c r="K2588" s="55">
        <v>13</v>
      </c>
      <c r="L2588" s="176" t="s">
        <v>8138</v>
      </c>
      <c r="M2588" s="176" t="s">
        <v>3186</v>
      </c>
      <c r="N2588" s="176" t="s">
        <v>3160</v>
      </c>
      <c r="O2588" s="56">
        <v>1</v>
      </c>
      <c r="P2588" s="176" t="s">
        <v>8147</v>
      </c>
    </row>
    <row r="2589" spans="1:16" ht="20.100000000000001" customHeight="1" x14ac:dyDescent="0.25">
      <c r="A2589" s="175">
        <v>2585</v>
      </c>
      <c r="B2589" s="176" t="s">
        <v>8105</v>
      </c>
      <c r="C2589" s="176" t="s">
        <v>8159</v>
      </c>
      <c r="D2589" s="175" t="s">
        <v>8152</v>
      </c>
      <c r="E2589" s="175" t="s">
        <v>8153</v>
      </c>
      <c r="F2589" s="176" t="s">
        <v>8159</v>
      </c>
      <c r="G2589" s="177"/>
      <c r="H2589" s="177"/>
      <c r="I2589" s="176" t="s">
        <v>8137</v>
      </c>
      <c r="J2589" s="178">
        <v>45.544554455445542</v>
      </c>
      <c r="K2589" s="55">
        <v>13</v>
      </c>
      <c r="L2589" s="176" t="s">
        <v>8138</v>
      </c>
      <c r="M2589" s="176" t="s">
        <v>3186</v>
      </c>
      <c r="N2589" s="176" t="s">
        <v>3160</v>
      </c>
      <c r="O2589" s="56">
        <v>1</v>
      </c>
      <c r="P2589" s="176" t="s">
        <v>8147</v>
      </c>
    </row>
    <row r="2590" spans="1:16" ht="20.100000000000001" customHeight="1" x14ac:dyDescent="0.25">
      <c r="A2590" s="175">
        <v>2586</v>
      </c>
      <c r="B2590" s="176" t="s">
        <v>8105</v>
      </c>
      <c r="C2590" s="176" t="s">
        <v>8159</v>
      </c>
      <c r="D2590" s="175" t="s">
        <v>8152</v>
      </c>
      <c r="E2590" s="175" t="s">
        <v>8153</v>
      </c>
      <c r="F2590" s="176" t="s">
        <v>8159</v>
      </c>
      <c r="G2590" s="177"/>
      <c r="H2590" s="177"/>
      <c r="I2590" s="176" t="s">
        <v>8137</v>
      </c>
      <c r="J2590" s="178">
        <v>51.485148514851488</v>
      </c>
      <c r="K2590" s="55">
        <v>13</v>
      </c>
      <c r="L2590" s="176" t="s">
        <v>8138</v>
      </c>
      <c r="M2590" s="176" t="s">
        <v>3186</v>
      </c>
      <c r="N2590" s="176" t="s">
        <v>3160</v>
      </c>
      <c r="O2590" s="56">
        <v>1</v>
      </c>
      <c r="P2590" s="176" t="s">
        <v>8147</v>
      </c>
    </row>
    <row r="2591" spans="1:16" ht="20.100000000000001" customHeight="1" x14ac:dyDescent="0.25">
      <c r="A2591" s="175">
        <v>2587</v>
      </c>
      <c r="B2591" s="176" t="s">
        <v>8105</v>
      </c>
      <c r="C2591" s="176" t="s">
        <v>8159</v>
      </c>
      <c r="D2591" s="175" t="s">
        <v>8152</v>
      </c>
      <c r="E2591" s="175" t="s">
        <v>8153</v>
      </c>
      <c r="F2591" s="176" t="s">
        <v>8159</v>
      </c>
      <c r="G2591" s="177"/>
      <c r="H2591" s="177"/>
      <c r="I2591" s="176" t="s">
        <v>8137</v>
      </c>
      <c r="J2591" s="178">
        <v>38.613861386138616</v>
      </c>
      <c r="K2591" s="55">
        <v>13</v>
      </c>
      <c r="L2591" s="176" t="s">
        <v>8138</v>
      </c>
      <c r="M2591" s="176" t="s">
        <v>3186</v>
      </c>
      <c r="N2591" s="176" t="s">
        <v>3160</v>
      </c>
      <c r="O2591" s="56">
        <v>1</v>
      </c>
      <c r="P2591" s="176" t="s">
        <v>8147</v>
      </c>
    </row>
    <row r="2592" spans="1:16" ht="20.100000000000001" customHeight="1" x14ac:dyDescent="0.25">
      <c r="A2592" s="175">
        <v>2588</v>
      </c>
      <c r="B2592" s="176" t="s">
        <v>8105</v>
      </c>
      <c r="C2592" s="176" t="s">
        <v>8159</v>
      </c>
      <c r="D2592" s="175" t="s">
        <v>8152</v>
      </c>
      <c r="E2592" s="175" t="s">
        <v>8153</v>
      </c>
      <c r="F2592" s="176" t="s">
        <v>8159</v>
      </c>
      <c r="G2592" s="177"/>
      <c r="H2592" s="177"/>
      <c r="I2592" s="176" t="s">
        <v>8137</v>
      </c>
      <c r="J2592" s="178">
        <v>46.534653465346537</v>
      </c>
      <c r="K2592" s="55">
        <v>13</v>
      </c>
      <c r="L2592" s="176" t="s">
        <v>8138</v>
      </c>
      <c r="M2592" s="176" t="s">
        <v>3186</v>
      </c>
      <c r="N2592" s="176" t="s">
        <v>3160</v>
      </c>
      <c r="O2592" s="56">
        <v>1</v>
      </c>
      <c r="P2592" s="176" t="s">
        <v>8147</v>
      </c>
    </row>
    <row r="2593" spans="1:16" ht="20.100000000000001" customHeight="1" x14ac:dyDescent="0.25">
      <c r="A2593" s="175">
        <v>2589</v>
      </c>
      <c r="B2593" s="176" t="s">
        <v>8105</v>
      </c>
      <c r="C2593" s="176" t="s">
        <v>8159</v>
      </c>
      <c r="D2593" s="175" t="s">
        <v>8152</v>
      </c>
      <c r="E2593" s="175" t="s">
        <v>8153</v>
      </c>
      <c r="F2593" s="176" t="s">
        <v>8159</v>
      </c>
      <c r="G2593" s="177"/>
      <c r="H2593" s="177"/>
      <c r="I2593" s="176" t="s">
        <v>8137</v>
      </c>
      <c r="J2593" s="178">
        <v>30.693069306930692</v>
      </c>
      <c r="K2593" s="55">
        <v>13</v>
      </c>
      <c r="L2593" s="176" t="s">
        <v>8138</v>
      </c>
      <c r="M2593" s="176" t="s">
        <v>3186</v>
      </c>
      <c r="N2593" s="176" t="s">
        <v>3160</v>
      </c>
      <c r="O2593" s="56">
        <v>1</v>
      </c>
      <c r="P2593" s="176" t="s">
        <v>8147</v>
      </c>
    </row>
    <row r="2594" spans="1:16" ht="20.100000000000001" customHeight="1" x14ac:dyDescent="0.25">
      <c r="A2594" s="175">
        <v>2590</v>
      </c>
      <c r="B2594" s="176" t="s">
        <v>8105</v>
      </c>
      <c r="C2594" s="176" t="s">
        <v>8159</v>
      </c>
      <c r="D2594" s="175" t="s">
        <v>8152</v>
      </c>
      <c r="E2594" s="175" t="s">
        <v>8153</v>
      </c>
      <c r="F2594" s="176" t="s">
        <v>8159</v>
      </c>
      <c r="G2594" s="177"/>
      <c r="H2594" s="177"/>
      <c r="I2594" s="176" t="s">
        <v>8137</v>
      </c>
      <c r="J2594" s="178">
        <v>27.722772277227723</v>
      </c>
      <c r="K2594" s="55">
        <v>13</v>
      </c>
      <c r="L2594" s="176" t="s">
        <v>8138</v>
      </c>
      <c r="M2594" s="176" t="s">
        <v>3186</v>
      </c>
      <c r="N2594" s="176" t="s">
        <v>3160</v>
      </c>
      <c r="O2594" s="56">
        <v>1</v>
      </c>
      <c r="P2594" s="176" t="s">
        <v>8147</v>
      </c>
    </row>
    <row r="2595" spans="1:16" ht="20.100000000000001" customHeight="1" x14ac:dyDescent="0.25">
      <c r="A2595" s="175">
        <v>2591</v>
      </c>
      <c r="B2595" s="176" t="s">
        <v>8105</v>
      </c>
      <c r="C2595" s="176" t="s">
        <v>8159</v>
      </c>
      <c r="D2595" s="175" t="s">
        <v>8152</v>
      </c>
      <c r="E2595" s="175" t="s">
        <v>8153</v>
      </c>
      <c r="F2595" s="176" t="s">
        <v>8159</v>
      </c>
      <c r="G2595" s="177"/>
      <c r="H2595" s="177"/>
      <c r="I2595" s="176" t="s">
        <v>8137</v>
      </c>
      <c r="J2595" s="178">
        <v>60.396039603960396</v>
      </c>
      <c r="K2595" s="55">
        <v>13</v>
      </c>
      <c r="L2595" s="176" t="s">
        <v>8138</v>
      </c>
      <c r="M2595" s="176" t="s">
        <v>3186</v>
      </c>
      <c r="N2595" s="176" t="s">
        <v>3160</v>
      </c>
      <c r="O2595" s="56">
        <v>1</v>
      </c>
      <c r="P2595" s="176" t="s">
        <v>8147</v>
      </c>
    </row>
    <row r="2596" spans="1:16" ht="20.100000000000001" customHeight="1" x14ac:dyDescent="0.25">
      <c r="A2596" s="175">
        <v>2592</v>
      </c>
      <c r="B2596" s="176" t="s">
        <v>8105</v>
      </c>
      <c r="C2596" s="176" t="s">
        <v>8159</v>
      </c>
      <c r="D2596" s="175" t="s">
        <v>8152</v>
      </c>
      <c r="E2596" s="175" t="s">
        <v>8153</v>
      </c>
      <c r="F2596" s="176" t="s">
        <v>8159</v>
      </c>
      <c r="G2596" s="177"/>
      <c r="H2596" s="177"/>
      <c r="I2596" s="176" t="s">
        <v>8137</v>
      </c>
      <c r="J2596" s="178">
        <v>46.534653465346537</v>
      </c>
      <c r="K2596" s="55">
        <v>13</v>
      </c>
      <c r="L2596" s="176" t="s">
        <v>8138</v>
      </c>
      <c r="M2596" s="176" t="s">
        <v>3186</v>
      </c>
      <c r="N2596" s="176" t="s">
        <v>3160</v>
      </c>
      <c r="O2596" s="56">
        <v>1</v>
      </c>
      <c r="P2596" s="176" t="s">
        <v>8147</v>
      </c>
    </row>
    <row r="2597" spans="1:16" ht="20.100000000000001" customHeight="1" x14ac:dyDescent="0.25">
      <c r="A2597" s="175">
        <v>2593</v>
      </c>
      <c r="B2597" s="176" t="s">
        <v>8105</v>
      </c>
      <c r="C2597" s="176" t="s">
        <v>8159</v>
      </c>
      <c r="D2597" s="175" t="s">
        <v>8152</v>
      </c>
      <c r="E2597" s="175" t="s">
        <v>8153</v>
      </c>
      <c r="F2597" s="176" t="s">
        <v>8159</v>
      </c>
      <c r="G2597" s="177"/>
      <c r="H2597" s="177"/>
      <c r="I2597" s="176" t="s">
        <v>8137</v>
      </c>
      <c r="J2597" s="178">
        <v>50.495049504950494</v>
      </c>
      <c r="K2597" s="55">
        <v>13</v>
      </c>
      <c r="L2597" s="176" t="s">
        <v>8138</v>
      </c>
      <c r="M2597" s="176" t="s">
        <v>3186</v>
      </c>
      <c r="N2597" s="176" t="s">
        <v>3160</v>
      </c>
      <c r="O2597" s="56">
        <v>1</v>
      </c>
      <c r="P2597" s="176" t="s">
        <v>8147</v>
      </c>
    </row>
    <row r="2598" spans="1:16" ht="20.100000000000001" customHeight="1" x14ac:dyDescent="0.25">
      <c r="A2598" s="175">
        <v>2594</v>
      </c>
      <c r="B2598" s="176" t="s">
        <v>8105</v>
      </c>
      <c r="C2598" s="176" t="s">
        <v>8159</v>
      </c>
      <c r="D2598" s="175" t="s">
        <v>8152</v>
      </c>
      <c r="E2598" s="175" t="s">
        <v>8153</v>
      </c>
      <c r="F2598" s="176" t="s">
        <v>8159</v>
      </c>
      <c r="G2598" s="177"/>
      <c r="H2598" s="177"/>
      <c r="I2598" s="176" t="s">
        <v>8137</v>
      </c>
      <c r="J2598" s="178">
        <v>71.287128712871294</v>
      </c>
      <c r="K2598" s="55">
        <v>13</v>
      </c>
      <c r="L2598" s="176" t="s">
        <v>8138</v>
      </c>
      <c r="M2598" s="176" t="s">
        <v>3186</v>
      </c>
      <c r="N2598" s="176" t="s">
        <v>3160</v>
      </c>
      <c r="O2598" s="56">
        <v>1</v>
      </c>
      <c r="P2598" s="176" t="s">
        <v>8147</v>
      </c>
    </row>
    <row r="2599" spans="1:16" ht="20.100000000000001" customHeight="1" x14ac:dyDescent="0.25">
      <c r="A2599" s="175">
        <v>2595</v>
      </c>
      <c r="B2599" s="176" t="s">
        <v>8105</v>
      </c>
      <c r="C2599" s="176" t="s">
        <v>8159</v>
      </c>
      <c r="D2599" s="175" t="s">
        <v>8152</v>
      </c>
      <c r="E2599" s="175" t="s">
        <v>8153</v>
      </c>
      <c r="F2599" s="176" t="s">
        <v>8159</v>
      </c>
      <c r="G2599" s="177"/>
      <c r="H2599" s="177"/>
      <c r="I2599" s="176" t="s">
        <v>8137</v>
      </c>
      <c r="J2599" s="178">
        <v>47.524752475247524</v>
      </c>
      <c r="K2599" s="55">
        <v>13</v>
      </c>
      <c r="L2599" s="176" t="s">
        <v>8138</v>
      </c>
      <c r="M2599" s="176" t="s">
        <v>3186</v>
      </c>
      <c r="N2599" s="176" t="s">
        <v>3160</v>
      </c>
      <c r="O2599" s="56">
        <v>1</v>
      </c>
      <c r="P2599" s="176" t="s">
        <v>8147</v>
      </c>
    </row>
    <row r="2600" spans="1:16" ht="20.100000000000001" customHeight="1" x14ac:dyDescent="0.25">
      <c r="A2600" s="175">
        <v>2596</v>
      </c>
      <c r="B2600" s="176" t="s">
        <v>8105</v>
      </c>
      <c r="C2600" s="176" t="s">
        <v>8159</v>
      </c>
      <c r="D2600" s="175" t="s">
        <v>8152</v>
      </c>
      <c r="E2600" s="175" t="s">
        <v>8153</v>
      </c>
      <c r="F2600" s="176" t="s">
        <v>8159</v>
      </c>
      <c r="G2600" s="177"/>
      <c r="H2600" s="177"/>
      <c r="I2600" s="176" t="s">
        <v>8137</v>
      </c>
      <c r="J2600" s="178">
        <v>35.643564356435647</v>
      </c>
      <c r="K2600" s="55">
        <v>13</v>
      </c>
      <c r="L2600" s="176" t="s">
        <v>8138</v>
      </c>
      <c r="M2600" s="176" t="s">
        <v>3186</v>
      </c>
      <c r="N2600" s="176" t="s">
        <v>3160</v>
      </c>
      <c r="O2600" s="56">
        <v>1</v>
      </c>
      <c r="P2600" s="176" t="s">
        <v>8147</v>
      </c>
    </row>
    <row r="2601" spans="1:16" ht="20.100000000000001" customHeight="1" x14ac:dyDescent="0.25">
      <c r="A2601" s="175">
        <v>2597</v>
      </c>
      <c r="B2601" s="176" t="s">
        <v>8105</v>
      </c>
      <c r="C2601" s="176" t="s">
        <v>8159</v>
      </c>
      <c r="D2601" s="175" t="s">
        <v>8152</v>
      </c>
      <c r="E2601" s="175" t="s">
        <v>8153</v>
      </c>
      <c r="F2601" s="176" t="s">
        <v>8159</v>
      </c>
      <c r="G2601" s="177"/>
      <c r="H2601" s="177"/>
      <c r="I2601" s="176" t="s">
        <v>8137</v>
      </c>
      <c r="J2601" s="178">
        <v>21.782178217821784</v>
      </c>
      <c r="K2601" s="55">
        <v>13</v>
      </c>
      <c r="L2601" s="176" t="s">
        <v>8138</v>
      </c>
      <c r="M2601" s="176" t="s">
        <v>3186</v>
      </c>
      <c r="N2601" s="176" t="s">
        <v>3160</v>
      </c>
      <c r="O2601" s="56">
        <v>1</v>
      </c>
      <c r="P2601" s="176" t="s">
        <v>8147</v>
      </c>
    </row>
    <row r="2602" spans="1:16" ht="20.100000000000001" customHeight="1" x14ac:dyDescent="0.25">
      <c r="A2602" s="175">
        <v>2598</v>
      </c>
      <c r="B2602" s="176" t="s">
        <v>8105</v>
      </c>
      <c r="C2602" s="176" t="s">
        <v>8159</v>
      </c>
      <c r="D2602" s="175" t="s">
        <v>8152</v>
      </c>
      <c r="E2602" s="175" t="s">
        <v>8153</v>
      </c>
      <c r="F2602" s="176" t="s">
        <v>8159</v>
      </c>
      <c r="G2602" s="177"/>
      <c r="H2602" s="177"/>
      <c r="I2602" s="176" t="s">
        <v>8137</v>
      </c>
      <c r="J2602" s="178">
        <v>85.148514851485146</v>
      </c>
      <c r="K2602" s="55">
        <v>13</v>
      </c>
      <c r="L2602" s="176" t="s">
        <v>8138</v>
      </c>
      <c r="M2602" s="176" t="s">
        <v>3186</v>
      </c>
      <c r="N2602" s="176" t="s">
        <v>3160</v>
      </c>
      <c r="O2602" s="56">
        <v>1</v>
      </c>
      <c r="P2602" s="176" t="s">
        <v>8147</v>
      </c>
    </row>
    <row r="2603" spans="1:16" ht="20.100000000000001" customHeight="1" x14ac:dyDescent="0.25">
      <c r="A2603" s="175">
        <v>2599</v>
      </c>
      <c r="B2603" s="176" t="s">
        <v>8105</v>
      </c>
      <c r="C2603" s="176" t="s">
        <v>8159</v>
      </c>
      <c r="D2603" s="175" t="s">
        <v>8152</v>
      </c>
      <c r="E2603" s="175" t="s">
        <v>8153</v>
      </c>
      <c r="F2603" s="176" t="s">
        <v>8159</v>
      </c>
      <c r="G2603" s="177"/>
      <c r="H2603" s="177"/>
      <c r="I2603" s="176" t="s">
        <v>8137</v>
      </c>
      <c r="J2603" s="178">
        <v>68.316831683168317</v>
      </c>
      <c r="K2603" s="55">
        <v>13</v>
      </c>
      <c r="L2603" s="176" t="s">
        <v>8138</v>
      </c>
      <c r="M2603" s="176" t="s">
        <v>3186</v>
      </c>
      <c r="N2603" s="176" t="s">
        <v>3160</v>
      </c>
      <c r="O2603" s="56">
        <v>1</v>
      </c>
      <c r="P2603" s="176" t="s">
        <v>8147</v>
      </c>
    </row>
    <row r="2604" spans="1:16" ht="20.100000000000001" customHeight="1" x14ac:dyDescent="0.25">
      <c r="A2604" s="175">
        <v>2600</v>
      </c>
      <c r="B2604" s="176" t="s">
        <v>8105</v>
      </c>
      <c r="C2604" s="176" t="s">
        <v>8159</v>
      </c>
      <c r="D2604" s="175" t="s">
        <v>8152</v>
      </c>
      <c r="E2604" s="175" t="s">
        <v>8153</v>
      </c>
      <c r="F2604" s="176" t="s">
        <v>8159</v>
      </c>
      <c r="G2604" s="177"/>
      <c r="H2604" s="177"/>
      <c r="I2604" s="176" t="s">
        <v>8137</v>
      </c>
      <c r="J2604" s="178">
        <v>76.237623762376231</v>
      </c>
      <c r="K2604" s="55">
        <v>13</v>
      </c>
      <c r="L2604" s="176" t="s">
        <v>8138</v>
      </c>
      <c r="M2604" s="176" t="s">
        <v>3186</v>
      </c>
      <c r="N2604" s="176" t="s">
        <v>3160</v>
      </c>
      <c r="O2604" s="56">
        <v>1</v>
      </c>
      <c r="P2604" s="176" t="s">
        <v>8147</v>
      </c>
    </row>
    <row r="2605" spans="1:16" ht="20.100000000000001" customHeight="1" x14ac:dyDescent="0.25">
      <c r="A2605" s="175">
        <v>2601</v>
      </c>
      <c r="B2605" s="176" t="s">
        <v>8105</v>
      </c>
      <c r="C2605" s="176" t="s">
        <v>8159</v>
      </c>
      <c r="D2605" s="175" t="s">
        <v>8152</v>
      </c>
      <c r="E2605" s="175" t="s">
        <v>8153</v>
      </c>
      <c r="F2605" s="176" t="s">
        <v>8159</v>
      </c>
      <c r="G2605" s="177"/>
      <c r="H2605" s="177"/>
      <c r="I2605" s="176" t="s">
        <v>8137</v>
      </c>
      <c r="J2605" s="178">
        <v>66.336633663366342</v>
      </c>
      <c r="K2605" s="55">
        <v>13</v>
      </c>
      <c r="L2605" s="176" t="s">
        <v>8138</v>
      </c>
      <c r="M2605" s="176" t="s">
        <v>3186</v>
      </c>
      <c r="N2605" s="176" t="s">
        <v>3160</v>
      </c>
      <c r="O2605" s="56">
        <v>1</v>
      </c>
      <c r="P2605" s="176" t="s">
        <v>8147</v>
      </c>
    </row>
    <row r="2606" spans="1:16" ht="20.100000000000001" customHeight="1" x14ac:dyDescent="0.25">
      <c r="A2606" s="175">
        <v>2602</v>
      </c>
      <c r="B2606" s="176" t="s">
        <v>8105</v>
      </c>
      <c r="C2606" s="176" t="s">
        <v>8159</v>
      </c>
      <c r="D2606" s="175" t="s">
        <v>8152</v>
      </c>
      <c r="E2606" s="175" t="s">
        <v>8153</v>
      </c>
      <c r="F2606" s="176" t="s">
        <v>8159</v>
      </c>
      <c r="G2606" s="177"/>
      <c r="H2606" s="177"/>
      <c r="I2606" s="176" t="s">
        <v>8137</v>
      </c>
      <c r="J2606" s="178">
        <v>67.32673267326733</v>
      </c>
      <c r="K2606" s="55">
        <v>13</v>
      </c>
      <c r="L2606" s="176" t="s">
        <v>8138</v>
      </c>
      <c r="M2606" s="176" t="s">
        <v>3186</v>
      </c>
      <c r="N2606" s="176" t="s">
        <v>3160</v>
      </c>
      <c r="O2606" s="56">
        <v>1</v>
      </c>
      <c r="P2606" s="176" t="s">
        <v>8147</v>
      </c>
    </row>
    <row r="2607" spans="1:16" ht="20.100000000000001" customHeight="1" x14ac:dyDescent="0.25">
      <c r="A2607" s="175">
        <v>2603</v>
      </c>
      <c r="B2607" s="176" t="s">
        <v>8105</v>
      </c>
      <c r="C2607" s="176" t="s">
        <v>8159</v>
      </c>
      <c r="D2607" s="175" t="s">
        <v>8152</v>
      </c>
      <c r="E2607" s="175" t="s">
        <v>8153</v>
      </c>
      <c r="F2607" s="176" t="s">
        <v>8159</v>
      </c>
      <c r="G2607" s="177"/>
      <c r="H2607" s="177"/>
      <c r="I2607" s="176" t="s">
        <v>8137</v>
      </c>
      <c r="J2607" s="178">
        <v>61.386138613861384</v>
      </c>
      <c r="K2607" s="55">
        <v>13</v>
      </c>
      <c r="L2607" s="176" t="s">
        <v>8138</v>
      </c>
      <c r="M2607" s="176" t="s">
        <v>3186</v>
      </c>
      <c r="N2607" s="176" t="s">
        <v>3160</v>
      </c>
      <c r="O2607" s="56">
        <v>1</v>
      </c>
      <c r="P2607" s="176" t="s">
        <v>8147</v>
      </c>
    </row>
    <row r="2608" spans="1:16" ht="20.100000000000001" customHeight="1" x14ac:dyDescent="0.25">
      <c r="A2608" s="175">
        <v>2604</v>
      </c>
      <c r="B2608" s="176" t="s">
        <v>8105</v>
      </c>
      <c r="C2608" s="176" t="s">
        <v>8159</v>
      </c>
      <c r="D2608" s="175" t="s">
        <v>8152</v>
      </c>
      <c r="E2608" s="175" t="s">
        <v>8153</v>
      </c>
      <c r="F2608" s="176" t="s">
        <v>8159</v>
      </c>
      <c r="G2608" s="177"/>
      <c r="H2608" s="177"/>
      <c r="I2608" s="176" t="s">
        <v>8137</v>
      </c>
      <c r="J2608" s="178">
        <v>72.277227722772281</v>
      </c>
      <c r="K2608" s="55">
        <v>13</v>
      </c>
      <c r="L2608" s="176" t="s">
        <v>8138</v>
      </c>
      <c r="M2608" s="176" t="s">
        <v>3186</v>
      </c>
      <c r="N2608" s="176" t="s">
        <v>3160</v>
      </c>
      <c r="O2608" s="56">
        <v>1</v>
      </c>
      <c r="P2608" s="176" t="s">
        <v>8147</v>
      </c>
    </row>
    <row r="2609" spans="1:16" ht="20.100000000000001" customHeight="1" x14ac:dyDescent="0.25">
      <c r="A2609" s="175">
        <v>2605</v>
      </c>
      <c r="B2609" s="176" t="s">
        <v>8105</v>
      </c>
      <c r="C2609" s="176" t="s">
        <v>8159</v>
      </c>
      <c r="D2609" s="175" t="s">
        <v>8152</v>
      </c>
      <c r="E2609" s="175" t="s">
        <v>8153</v>
      </c>
      <c r="F2609" s="176" t="s">
        <v>8159</v>
      </c>
      <c r="G2609" s="177"/>
      <c r="H2609" s="177"/>
      <c r="I2609" s="176" t="s">
        <v>8137</v>
      </c>
      <c r="J2609" s="178">
        <v>55.445544554455445</v>
      </c>
      <c r="K2609" s="55">
        <v>13</v>
      </c>
      <c r="L2609" s="176" t="s">
        <v>8138</v>
      </c>
      <c r="M2609" s="176" t="s">
        <v>3186</v>
      </c>
      <c r="N2609" s="176" t="s">
        <v>3160</v>
      </c>
      <c r="O2609" s="56">
        <v>1</v>
      </c>
      <c r="P2609" s="176" t="s">
        <v>8147</v>
      </c>
    </row>
    <row r="2610" spans="1:16" ht="20.100000000000001" customHeight="1" x14ac:dyDescent="0.25">
      <c r="A2610" s="175">
        <v>2606</v>
      </c>
      <c r="B2610" s="176" t="s">
        <v>8105</v>
      </c>
      <c r="C2610" s="176" t="s">
        <v>8159</v>
      </c>
      <c r="D2610" s="175" t="s">
        <v>8152</v>
      </c>
      <c r="E2610" s="175" t="s">
        <v>8153</v>
      </c>
      <c r="F2610" s="176" t="s">
        <v>8159</v>
      </c>
      <c r="G2610" s="177"/>
      <c r="H2610" s="177"/>
      <c r="I2610" s="176" t="s">
        <v>8137</v>
      </c>
      <c r="J2610" s="178">
        <v>67.32673267326733</v>
      </c>
      <c r="K2610" s="55">
        <v>13</v>
      </c>
      <c r="L2610" s="176" t="s">
        <v>8138</v>
      </c>
      <c r="M2610" s="176" t="s">
        <v>3186</v>
      </c>
      <c r="N2610" s="176" t="s">
        <v>3160</v>
      </c>
      <c r="O2610" s="56">
        <v>1</v>
      </c>
      <c r="P2610" s="176" t="s">
        <v>8147</v>
      </c>
    </row>
    <row r="2611" spans="1:16" ht="20.100000000000001" customHeight="1" x14ac:dyDescent="0.25">
      <c r="A2611" s="175">
        <v>2607</v>
      </c>
      <c r="B2611" s="176" t="s">
        <v>8105</v>
      </c>
      <c r="C2611" s="176" t="s">
        <v>8159</v>
      </c>
      <c r="D2611" s="175" t="s">
        <v>8152</v>
      </c>
      <c r="E2611" s="175" t="s">
        <v>8153</v>
      </c>
      <c r="F2611" s="176" t="s">
        <v>8159</v>
      </c>
      <c r="G2611" s="177"/>
      <c r="H2611" s="177"/>
      <c r="I2611" s="176" t="s">
        <v>8137</v>
      </c>
      <c r="J2611" s="178">
        <v>53.465346534653463</v>
      </c>
      <c r="K2611" s="55">
        <v>13</v>
      </c>
      <c r="L2611" s="176" t="s">
        <v>8138</v>
      </c>
      <c r="M2611" s="176" t="s">
        <v>3186</v>
      </c>
      <c r="N2611" s="176" t="s">
        <v>3160</v>
      </c>
      <c r="O2611" s="56">
        <v>1</v>
      </c>
      <c r="P2611" s="176" t="s">
        <v>8147</v>
      </c>
    </row>
    <row r="2612" spans="1:16" ht="20.100000000000001" customHeight="1" x14ac:dyDescent="0.25">
      <c r="A2612" s="175">
        <v>2608</v>
      </c>
      <c r="B2612" s="176" t="s">
        <v>8105</v>
      </c>
      <c r="C2612" s="176" t="s">
        <v>8159</v>
      </c>
      <c r="D2612" s="175" t="s">
        <v>8152</v>
      </c>
      <c r="E2612" s="175" t="s">
        <v>8153</v>
      </c>
      <c r="F2612" s="176" t="s">
        <v>8159</v>
      </c>
      <c r="G2612" s="177"/>
      <c r="H2612" s="177"/>
      <c r="I2612" s="176" t="s">
        <v>8137</v>
      </c>
      <c r="J2612" s="178">
        <v>74.257425742574256</v>
      </c>
      <c r="K2612" s="55">
        <v>13</v>
      </c>
      <c r="L2612" s="176" t="s">
        <v>8138</v>
      </c>
      <c r="M2612" s="176" t="s">
        <v>3186</v>
      </c>
      <c r="N2612" s="176" t="s">
        <v>3160</v>
      </c>
      <c r="O2612" s="56">
        <v>1</v>
      </c>
      <c r="P2612" s="176" t="s">
        <v>8147</v>
      </c>
    </row>
    <row r="2613" spans="1:16" ht="20.100000000000001" customHeight="1" x14ac:dyDescent="0.25">
      <c r="A2613" s="175">
        <v>2609</v>
      </c>
      <c r="B2613" s="176" t="s">
        <v>8105</v>
      </c>
      <c r="C2613" s="176" t="s">
        <v>8159</v>
      </c>
      <c r="D2613" s="175" t="s">
        <v>8152</v>
      </c>
      <c r="E2613" s="175" t="s">
        <v>8153</v>
      </c>
      <c r="F2613" s="176" t="s">
        <v>8159</v>
      </c>
      <c r="G2613" s="177"/>
      <c r="H2613" s="177"/>
      <c r="I2613" s="176" t="s">
        <v>8137</v>
      </c>
      <c r="J2613" s="178">
        <v>90.099009900990097</v>
      </c>
      <c r="K2613" s="55">
        <v>13</v>
      </c>
      <c r="L2613" s="176" t="s">
        <v>8138</v>
      </c>
      <c r="M2613" s="176" t="s">
        <v>3186</v>
      </c>
      <c r="N2613" s="176" t="s">
        <v>3160</v>
      </c>
      <c r="O2613" s="56">
        <v>1</v>
      </c>
      <c r="P2613" s="176" t="s">
        <v>8147</v>
      </c>
    </row>
    <row r="2614" spans="1:16" ht="20.100000000000001" customHeight="1" x14ac:dyDescent="0.25">
      <c r="A2614" s="175">
        <v>2610</v>
      </c>
      <c r="B2614" s="176" t="s">
        <v>8105</v>
      </c>
      <c r="C2614" s="176" t="s">
        <v>8159</v>
      </c>
      <c r="D2614" s="175" t="s">
        <v>8152</v>
      </c>
      <c r="E2614" s="175" t="s">
        <v>8153</v>
      </c>
      <c r="F2614" s="176" t="s">
        <v>8159</v>
      </c>
      <c r="G2614" s="177"/>
      <c r="H2614" s="177"/>
      <c r="I2614" s="176" t="s">
        <v>8137</v>
      </c>
      <c r="J2614" s="178">
        <v>53.465346534653463</v>
      </c>
      <c r="K2614" s="55">
        <v>13</v>
      </c>
      <c r="L2614" s="176" t="s">
        <v>8138</v>
      </c>
      <c r="M2614" s="176" t="s">
        <v>3186</v>
      </c>
      <c r="N2614" s="176" t="s">
        <v>3160</v>
      </c>
      <c r="O2614" s="56">
        <v>1</v>
      </c>
      <c r="P2614" s="176" t="s">
        <v>8147</v>
      </c>
    </row>
    <row r="2615" spans="1:16" ht="20.100000000000001" customHeight="1" x14ac:dyDescent="0.25">
      <c r="A2615" s="175">
        <v>2611</v>
      </c>
      <c r="B2615" s="176" t="s">
        <v>8105</v>
      </c>
      <c r="C2615" s="176" t="s">
        <v>8159</v>
      </c>
      <c r="D2615" s="175" t="s">
        <v>8152</v>
      </c>
      <c r="E2615" s="175" t="s">
        <v>8153</v>
      </c>
      <c r="F2615" s="176" t="s">
        <v>8159</v>
      </c>
      <c r="G2615" s="177"/>
      <c r="H2615" s="177"/>
      <c r="I2615" s="176" t="s">
        <v>8137</v>
      </c>
      <c r="J2615" s="178">
        <v>117.82178217821782</v>
      </c>
      <c r="K2615" s="55">
        <v>13</v>
      </c>
      <c r="L2615" s="176" t="s">
        <v>8138</v>
      </c>
      <c r="M2615" s="176" t="s">
        <v>3186</v>
      </c>
      <c r="N2615" s="176" t="s">
        <v>3160</v>
      </c>
      <c r="O2615" s="56">
        <v>1</v>
      </c>
      <c r="P2615" s="176" t="s">
        <v>8147</v>
      </c>
    </row>
    <row r="2616" spans="1:16" ht="20.100000000000001" customHeight="1" x14ac:dyDescent="0.25">
      <c r="A2616" s="175">
        <v>2612</v>
      </c>
      <c r="B2616" s="176" t="s">
        <v>8105</v>
      </c>
      <c r="C2616" s="176" t="s">
        <v>8159</v>
      </c>
      <c r="D2616" s="175" t="s">
        <v>8152</v>
      </c>
      <c r="E2616" s="175" t="s">
        <v>8153</v>
      </c>
      <c r="F2616" s="176" t="s">
        <v>8159</v>
      </c>
      <c r="G2616" s="177"/>
      <c r="H2616" s="177"/>
      <c r="I2616" s="176" t="s">
        <v>8137</v>
      </c>
      <c r="J2616" s="178">
        <v>55.445544554455445</v>
      </c>
      <c r="K2616" s="55">
        <v>13</v>
      </c>
      <c r="L2616" s="176" t="s">
        <v>8138</v>
      </c>
      <c r="M2616" s="176" t="s">
        <v>3186</v>
      </c>
      <c r="N2616" s="176" t="s">
        <v>3160</v>
      </c>
      <c r="O2616" s="56">
        <v>1</v>
      </c>
      <c r="P2616" s="176" t="s">
        <v>8147</v>
      </c>
    </row>
    <row r="2617" spans="1:16" ht="20.100000000000001" customHeight="1" x14ac:dyDescent="0.25">
      <c r="A2617" s="175">
        <v>2613</v>
      </c>
      <c r="B2617" s="176" t="s">
        <v>8105</v>
      </c>
      <c r="C2617" s="176" t="s">
        <v>8159</v>
      </c>
      <c r="D2617" s="175" t="s">
        <v>8152</v>
      </c>
      <c r="E2617" s="175" t="s">
        <v>8153</v>
      </c>
      <c r="F2617" s="176" t="s">
        <v>8159</v>
      </c>
      <c r="G2617" s="177"/>
      <c r="H2617" s="177"/>
      <c r="I2617" s="176" t="s">
        <v>8137</v>
      </c>
      <c r="J2617" s="178">
        <v>47.524752475247524</v>
      </c>
      <c r="K2617" s="55">
        <v>13</v>
      </c>
      <c r="L2617" s="176" t="s">
        <v>8138</v>
      </c>
      <c r="M2617" s="176" t="s">
        <v>3186</v>
      </c>
      <c r="N2617" s="176" t="s">
        <v>3160</v>
      </c>
      <c r="O2617" s="56">
        <v>1</v>
      </c>
      <c r="P2617" s="176" t="s">
        <v>8147</v>
      </c>
    </row>
    <row r="2618" spans="1:16" ht="20.100000000000001" customHeight="1" x14ac:dyDescent="0.25">
      <c r="A2618" s="175">
        <v>2614</v>
      </c>
      <c r="B2618" s="176" t="s">
        <v>8105</v>
      </c>
      <c r="C2618" s="176" t="s">
        <v>8159</v>
      </c>
      <c r="D2618" s="175" t="s">
        <v>8152</v>
      </c>
      <c r="E2618" s="175" t="s">
        <v>8153</v>
      </c>
      <c r="F2618" s="176" t="s">
        <v>8159</v>
      </c>
      <c r="G2618" s="177"/>
      <c r="H2618" s="177"/>
      <c r="I2618" s="176" t="s">
        <v>8137</v>
      </c>
      <c r="J2618" s="178">
        <v>54.455445544554458</v>
      </c>
      <c r="K2618" s="55">
        <v>13</v>
      </c>
      <c r="L2618" s="176" t="s">
        <v>8138</v>
      </c>
      <c r="M2618" s="176" t="s">
        <v>3186</v>
      </c>
      <c r="N2618" s="176" t="s">
        <v>3160</v>
      </c>
      <c r="O2618" s="56">
        <v>1</v>
      </c>
      <c r="P2618" s="176" t="s">
        <v>8147</v>
      </c>
    </row>
    <row r="2619" spans="1:16" ht="20.100000000000001" customHeight="1" x14ac:dyDescent="0.25">
      <c r="A2619" s="175">
        <v>2615</v>
      </c>
      <c r="B2619" s="176" t="s">
        <v>8105</v>
      </c>
      <c r="C2619" s="176" t="s">
        <v>8159</v>
      </c>
      <c r="D2619" s="175" t="s">
        <v>8152</v>
      </c>
      <c r="E2619" s="175" t="s">
        <v>8153</v>
      </c>
      <c r="F2619" s="176" t="s">
        <v>8159</v>
      </c>
      <c r="G2619" s="177"/>
      <c r="H2619" s="177"/>
      <c r="I2619" s="176" t="s">
        <v>8137</v>
      </c>
      <c r="J2619" s="178">
        <v>52.475247524752476</v>
      </c>
      <c r="K2619" s="55">
        <v>13</v>
      </c>
      <c r="L2619" s="176" t="s">
        <v>8138</v>
      </c>
      <c r="M2619" s="176" t="s">
        <v>3186</v>
      </c>
      <c r="N2619" s="176" t="s">
        <v>3160</v>
      </c>
      <c r="O2619" s="56">
        <v>1</v>
      </c>
      <c r="P2619" s="176" t="s">
        <v>8147</v>
      </c>
    </row>
    <row r="2620" spans="1:16" ht="20.100000000000001" customHeight="1" x14ac:dyDescent="0.25">
      <c r="A2620" s="175">
        <v>2616</v>
      </c>
      <c r="B2620" s="176" t="s">
        <v>8105</v>
      </c>
      <c r="C2620" s="176" t="s">
        <v>8159</v>
      </c>
      <c r="D2620" s="175" t="s">
        <v>8152</v>
      </c>
      <c r="E2620" s="175" t="s">
        <v>8153</v>
      </c>
      <c r="F2620" s="176" t="s">
        <v>8159</v>
      </c>
      <c r="G2620" s="177"/>
      <c r="H2620" s="177"/>
      <c r="I2620" s="176" t="s">
        <v>8137</v>
      </c>
      <c r="J2620" s="178">
        <v>69.306930693069305</v>
      </c>
      <c r="K2620" s="55">
        <v>13</v>
      </c>
      <c r="L2620" s="176" t="s">
        <v>8138</v>
      </c>
      <c r="M2620" s="176" t="s">
        <v>3186</v>
      </c>
      <c r="N2620" s="176" t="s">
        <v>3160</v>
      </c>
      <c r="O2620" s="56">
        <v>1</v>
      </c>
      <c r="P2620" s="176" t="s">
        <v>8147</v>
      </c>
    </row>
    <row r="2621" spans="1:16" ht="20.100000000000001" customHeight="1" x14ac:dyDescent="0.25">
      <c r="A2621" s="175">
        <v>2617</v>
      </c>
      <c r="B2621" s="176" t="s">
        <v>8105</v>
      </c>
      <c r="C2621" s="176" t="s">
        <v>8159</v>
      </c>
      <c r="D2621" s="175" t="s">
        <v>8152</v>
      </c>
      <c r="E2621" s="175" t="s">
        <v>8153</v>
      </c>
      <c r="F2621" s="176" t="s">
        <v>8159</v>
      </c>
      <c r="G2621" s="177"/>
      <c r="H2621" s="177"/>
      <c r="I2621" s="176" t="s">
        <v>8137</v>
      </c>
      <c r="J2621" s="178">
        <v>60.396039603960396</v>
      </c>
      <c r="K2621" s="55">
        <v>13</v>
      </c>
      <c r="L2621" s="176" t="s">
        <v>8138</v>
      </c>
      <c r="M2621" s="176" t="s">
        <v>3186</v>
      </c>
      <c r="N2621" s="176" t="s">
        <v>3160</v>
      </c>
      <c r="O2621" s="56">
        <v>1</v>
      </c>
      <c r="P2621" s="176" t="s">
        <v>8147</v>
      </c>
    </row>
    <row r="2622" spans="1:16" ht="20.100000000000001" customHeight="1" x14ac:dyDescent="0.25">
      <c r="A2622" s="175">
        <v>2618</v>
      </c>
      <c r="B2622" s="176" t="s">
        <v>8105</v>
      </c>
      <c r="C2622" s="176" t="s">
        <v>8159</v>
      </c>
      <c r="D2622" s="175" t="s">
        <v>8152</v>
      </c>
      <c r="E2622" s="175" t="s">
        <v>8153</v>
      </c>
      <c r="F2622" s="176" t="s">
        <v>8159</v>
      </c>
      <c r="G2622" s="177"/>
      <c r="H2622" s="177"/>
      <c r="I2622" s="176" t="s">
        <v>8137</v>
      </c>
      <c r="J2622" s="178">
        <v>74.257425742574256</v>
      </c>
      <c r="K2622" s="55">
        <v>13</v>
      </c>
      <c r="L2622" s="176" t="s">
        <v>8138</v>
      </c>
      <c r="M2622" s="176" t="s">
        <v>3186</v>
      </c>
      <c r="N2622" s="176" t="s">
        <v>3160</v>
      </c>
      <c r="O2622" s="56">
        <v>1</v>
      </c>
      <c r="P2622" s="176" t="s">
        <v>8147</v>
      </c>
    </row>
    <row r="2623" spans="1:16" ht="20.100000000000001" customHeight="1" x14ac:dyDescent="0.25">
      <c r="A2623" s="175">
        <v>2619</v>
      </c>
      <c r="B2623" s="176" t="s">
        <v>8105</v>
      </c>
      <c r="C2623" s="176" t="s">
        <v>8159</v>
      </c>
      <c r="D2623" s="175" t="s">
        <v>8152</v>
      </c>
      <c r="E2623" s="175" t="s">
        <v>8153</v>
      </c>
      <c r="F2623" s="176" t="s">
        <v>8159</v>
      </c>
      <c r="G2623" s="177"/>
      <c r="H2623" s="177"/>
      <c r="I2623" s="176" t="s">
        <v>8137</v>
      </c>
      <c r="J2623" s="178">
        <v>78.21782178217822</v>
      </c>
      <c r="K2623" s="55">
        <v>13</v>
      </c>
      <c r="L2623" s="176" t="s">
        <v>8138</v>
      </c>
      <c r="M2623" s="176" t="s">
        <v>3186</v>
      </c>
      <c r="N2623" s="176" t="s">
        <v>3160</v>
      </c>
      <c r="O2623" s="56">
        <v>1</v>
      </c>
      <c r="P2623" s="176" t="s">
        <v>8147</v>
      </c>
    </row>
    <row r="2624" spans="1:16" ht="20.100000000000001" customHeight="1" x14ac:dyDescent="0.25">
      <c r="A2624" s="175">
        <v>2620</v>
      </c>
      <c r="B2624" s="176" t="s">
        <v>8105</v>
      </c>
      <c r="C2624" s="176" t="s">
        <v>8159</v>
      </c>
      <c r="D2624" s="175" t="s">
        <v>8152</v>
      </c>
      <c r="E2624" s="175" t="s">
        <v>8153</v>
      </c>
      <c r="F2624" s="176" t="s">
        <v>8159</v>
      </c>
      <c r="G2624" s="177"/>
      <c r="H2624" s="177"/>
      <c r="I2624" s="176" t="s">
        <v>8137</v>
      </c>
      <c r="J2624" s="178">
        <v>70.297029702970292</v>
      </c>
      <c r="K2624" s="55">
        <v>13</v>
      </c>
      <c r="L2624" s="176" t="s">
        <v>8138</v>
      </c>
      <c r="M2624" s="176" t="s">
        <v>3186</v>
      </c>
      <c r="N2624" s="176" t="s">
        <v>3160</v>
      </c>
      <c r="O2624" s="56">
        <v>1</v>
      </c>
      <c r="P2624" s="176" t="s">
        <v>8147</v>
      </c>
    </row>
    <row r="2625" spans="1:16" ht="20.100000000000001" customHeight="1" x14ac:dyDescent="0.25">
      <c r="A2625" s="175">
        <v>2621</v>
      </c>
      <c r="B2625" s="176" t="s">
        <v>8105</v>
      </c>
      <c r="C2625" s="176" t="s">
        <v>8159</v>
      </c>
      <c r="D2625" s="175" t="s">
        <v>8152</v>
      </c>
      <c r="E2625" s="175" t="s">
        <v>8153</v>
      </c>
      <c r="F2625" s="176" t="s">
        <v>8159</v>
      </c>
      <c r="G2625" s="177"/>
      <c r="H2625" s="177"/>
      <c r="I2625" s="176" t="s">
        <v>8137</v>
      </c>
      <c r="J2625" s="178">
        <v>41.584158415841586</v>
      </c>
      <c r="K2625" s="55">
        <v>13</v>
      </c>
      <c r="L2625" s="176" t="s">
        <v>8138</v>
      </c>
      <c r="M2625" s="176" t="s">
        <v>3186</v>
      </c>
      <c r="N2625" s="176" t="s">
        <v>3160</v>
      </c>
      <c r="O2625" s="56">
        <v>1</v>
      </c>
      <c r="P2625" s="176" t="s">
        <v>8147</v>
      </c>
    </row>
    <row r="2626" spans="1:16" ht="20.100000000000001" customHeight="1" x14ac:dyDescent="0.25">
      <c r="A2626" s="175">
        <v>2622</v>
      </c>
      <c r="B2626" s="176" t="s">
        <v>8105</v>
      </c>
      <c r="C2626" s="176" t="s">
        <v>8159</v>
      </c>
      <c r="D2626" s="175" t="s">
        <v>8152</v>
      </c>
      <c r="E2626" s="175" t="s">
        <v>8153</v>
      </c>
      <c r="F2626" s="176" t="s">
        <v>8159</v>
      </c>
      <c r="G2626" s="177"/>
      <c r="H2626" s="177"/>
      <c r="I2626" s="176" t="s">
        <v>8137</v>
      </c>
      <c r="J2626" s="178">
        <v>27.722772277227723</v>
      </c>
      <c r="K2626" s="55">
        <v>13</v>
      </c>
      <c r="L2626" s="176" t="s">
        <v>8138</v>
      </c>
      <c r="M2626" s="176" t="s">
        <v>3186</v>
      </c>
      <c r="N2626" s="176" t="s">
        <v>3160</v>
      </c>
      <c r="O2626" s="56">
        <v>1</v>
      </c>
      <c r="P2626" s="176" t="s">
        <v>8147</v>
      </c>
    </row>
    <row r="2627" spans="1:16" ht="20.100000000000001" customHeight="1" x14ac:dyDescent="0.25">
      <c r="A2627" s="175">
        <v>2623</v>
      </c>
      <c r="B2627" s="176" t="s">
        <v>8105</v>
      </c>
      <c r="C2627" s="176" t="s">
        <v>8159</v>
      </c>
      <c r="D2627" s="175" t="s">
        <v>8152</v>
      </c>
      <c r="E2627" s="175" t="s">
        <v>8153</v>
      </c>
      <c r="F2627" s="176" t="s">
        <v>8159</v>
      </c>
      <c r="G2627" s="177"/>
      <c r="H2627" s="177"/>
      <c r="I2627" s="176" t="s">
        <v>8137</v>
      </c>
      <c r="J2627" s="178">
        <v>93.069306930693074</v>
      </c>
      <c r="K2627" s="55">
        <v>13</v>
      </c>
      <c r="L2627" s="176" t="s">
        <v>8138</v>
      </c>
      <c r="M2627" s="176" t="s">
        <v>3186</v>
      </c>
      <c r="N2627" s="176" t="s">
        <v>3160</v>
      </c>
      <c r="O2627" s="56">
        <v>1</v>
      </c>
      <c r="P2627" s="176" t="s">
        <v>8147</v>
      </c>
    </row>
    <row r="2628" spans="1:16" ht="20.100000000000001" customHeight="1" x14ac:dyDescent="0.25">
      <c r="A2628" s="175">
        <v>2624</v>
      </c>
      <c r="B2628" s="176" t="s">
        <v>8105</v>
      </c>
      <c r="C2628" s="176" t="s">
        <v>8159</v>
      </c>
      <c r="D2628" s="175" t="s">
        <v>8152</v>
      </c>
      <c r="E2628" s="175" t="s">
        <v>8153</v>
      </c>
      <c r="F2628" s="176" t="s">
        <v>8159</v>
      </c>
      <c r="G2628" s="177"/>
      <c r="H2628" s="177"/>
      <c r="I2628" s="176" t="s">
        <v>8137</v>
      </c>
      <c r="J2628" s="178">
        <v>52.475247524752476</v>
      </c>
      <c r="K2628" s="55">
        <v>13</v>
      </c>
      <c r="L2628" s="176" t="s">
        <v>8138</v>
      </c>
      <c r="M2628" s="176" t="s">
        <v>3186</v>
      </c>
      <c r="N2628" s="176" t="s">
        <v>3160</v>
      </c>
      <c r="O2628" s="56">
        <v>1</v>
      </c>
      <c r="P2628" s="176" t="s">
        <v>8147</v>
      </c>
    </row>
    <row r="2629" spans="1:16" ht="20.100000000000001" customHeight="1" x14ac:dyDescent="0.25">
      <c r="A2629" s="175">
        <v>2625</v>
      </c>
      <c r="B2629" s="176" t="s">
        <v>8105</v>
      </c>
      <c r="C2629" s="176" t="s">
        <v>8159</v>
      </c>
      <c r="D2629" s="175" t="s">
        <v>8152</v>
      </c>
      <c r="E2629" s="175" t="s">
        <v>8153</v>
      </c>
      <c r="F2629" s="176" t="s">
        <v>8159</v>
      </c>
      <c r="G2629" s="177"/>
      <c r="H2629" s="177"/>
      <c r="I2629" s="176" t="s">
        <v>8137</v>
      </c>
      <c r="J2629" s="178">
        <v>44.554455445544555</v>
      </c>
      <c r="K2629" s="55">
        <v>13</v>
      </c>
      <c r="L2629" s="176" t="s">
        <v>8138</v>
      </c>
      <c r="M2629" s="176" t="s">
        <v>3186</v>
      </c>
      <c r="N2629" s="176" t="s">
        <v>3160</v>
      </c>
      <c r="O2629" s="56">
        <v>1</v>
      </c>
      <c r="P2629" s="176" t="s">
        <v>8147</v>
      </c>
    </row>
    <row r="2630" spans="1:16" ht="20.100000000000001" customHeight="1" x14ac:dyDescent="0.25">
      <c r="A2630" s="175">
        <v>2626</v>
      </c>
      <c r="B2630" s="176" t="s">
        <v>8105</v>
      </c>
      <c r="C2630" s="176" t="s">
        <v>8159</v>
      </c>
      <c r="D2630" s="175" t="s">
        <v>8152</v>
      </c>
      <c r="E2630" s="175" t="s">
        <v>8153</v>
      </c>
      <c r="F2630" s="176" t="s">
        <v>8159</v>
      </c>
      <c r="G2630" s="177"/>
      <c r="H2630" s="177"/>
      <c r="I2630" s="176" t="s">
        <v>8137</v>
      </c>
      <c r="J2630" s="178">
        <v>50.495049504950494</v>
      </c>
      <c r="K2630" s="55">
        <v>13</v>
      </c>
      <c r="L2630" s="176" t="s">
        <v>8138</v>
      </c>
      <c r="M2630" s="176" t="s">
        <v>3186</v>
      </c>
      <c r="N2630" s="176" t="s">
        <v>3160</v>
      </c>
      <c r="O2630" s="56">
        <v>1</v>
      </c>
      <c r="P2630" s="176" t="s">
        <v>8147</v>
      </c>
    </row>
    <row r="2631" spans="1:16" ht="20.100000000000001" customHeight="1" x14ac:dyDescent="0.25">
      <c r="A2631" s="175">
        <v>2627</v>
      </c>
      <c r="B2631" s="176" t="s">
        <v>8105</v>
      </c>
      <c r="C2631" s="176" t="s">
        <v>8159</v>
      </c>
      <c r="D2631" s="175" t="s">
        <v>8152</v>
      </c>
      <c r="E2631" s="175" t="s">
        <v>8153</v>
      </c>
      <c r="F2631" s="176" t="s">
        <v>8159</v>
      </c>
      <c r="G2631" s="177"/>
      <c r="H2631" s="177"/>
      <c r="I2631" s="176" t="s">
        <v>8137</v>
      </c>
      <c r="J2631" s="178">
        <v>69.306930693069305</v>
      </c>
      <c r="K2631" s="55">
        <v>13</v>
      </c>
      <c r="L2631" s="176" t="s">
        <v>8138</v>
      </c>
      <c r="M2631" s="176" t="s">
        <v>3186</v>
      </c>
      <c r="N2631" s="176" t="s">
        <v>3160</v>
      </c>
      <c r="O2631" s="56">
        <v>1</v>
      </c>
      <c r="P2631" s="176" t="s">
        <v>8147</v>
      </c>
    </row>
    <row r="2632" spans="1:16" ht="20.100000000000001" customHeight="1" x14ac:dyDescent="0.25">
      <c r="A2632" s="175">
        <v>2628</v>
      </c>
      <c r="B2632" s="176" t="s">
        <v>8105</v>
      </c>
      <c r="C2632" s="176" t="s">
        <v>8159</v>
      </c>
      <c r="D2632" s="175" t="s">
        <v>8152</v>
      </c>
      <c r="E2632" s="175" t="s">
        <v>8153</v>
      </c>
      <c r="F2632" s="176" t="s">
        <v>8159</v>
      </c>
      <c r="G2632" s="177"/>
      <c r="H2632" s="177"/>
      <c r="I2632" s="176" t="s">
        <v>8137</v>
      </c>
      <c r="J2632" s="178">
        <v>43.564356435643568</v>
      </c>
      <c r="K2632" s="55">
        <v>13</v>
      </c>
      <c r="L2632" s="176" t="s">
        <v>8138</v>
      </c>
      <c r="M2632" s="176" t="s">
        <v>3186</v>
      </c>
      <c r="N2632" s="176" t="s">
        <v>3160</v>
      </c>
      <c r="O2632" s="56">
        <v>1</v>
      </c>
      <c r="P2632" s="176" t="s">
        <v>8147</v>
      </c>
    </row>
    <row r="2633" spans="1:16" ht="20.100000000000001" customHeight="1" x14ac:dyDescent="0.25">
      <c r="A2633" s="175">
        <v>2629</v>
      </c>
      <c r="B2633" s="176" t="s">
        <v>8105</v>
      </c>
      <c r="C2633" s="176" t="s">
        <v>8159</v>
      </c>
      <c r="D2633" s="175" t="s">
        <v>8152</v>
      </c>
      <c r="E2633" s="175" t="s">
        <v>8153</v>
      </c>
      <c r="F2633" s="176" t="s">
        <v>8159</v>
      </c>
      <c r="G2633" s="177"/>
      <c r="H2633" s="177"/>
      <c r="I2633" s="176" t="s">
        <v>8137</v>
      </c>
      <c r="J2633" s="178">
        <v>73.267326732673268</v>
      </c>
      <c r="K2633" s="55">
        <v>13</v>
      </c>
      <c r="L2633" s="176" t="s">
        <v>8138</v>
      </c>
      <c r="M2633" s="176" t="s">
        <v>3186</v>
      </c>
      <c r="N2633" s="176" t="s">
        <v>3160</v>
      </c>
      <c r="O2633" s="56">
        <v>1</v>
      </c>
      <c r="P2633" s="176" t="s">
        <v>8147</v>
      </c>
    </row>
    <row r="2634" spans="1:16" ht="20.100000000000001" customHeight="1" x14ac:dyDescent="0.25">
      <c r="A2634" s="175">
        <v>2630</v>
      </c>
      <c r="B2634" s="176" t="s">
        <v>8105</v>
      </c>
      <c r="C2634" s="176" t="s">
        <v>8159</v>
      </c>
      <c r="D2634" s="175" t="s">
        <v>8152</v>
      </c>
      <c r="E2634" s="175" t="s">
        <v>8153</v>
      </c>
      <c r="F2634" s="176" t="s">
        <v>8159</v>
      </c>
      <c r="G2634" s="177"/>
      <c r="H2634" s="177"/>
      <c r="I2634" s="176" t="s">
        <v>8137</v>
      </c>
      <c r="J2634" s="178">
        <v>43.564356435643568</v>
      </c>
      <c r="K2634" s="55">
        <v>13</v>
      </c>
      <c r="L2634" s="176" t="s">
        <v>8138</v>
      </c>
      <c r="M2634" s="176" t="s">
        <v>3186</v>
      </c>
      <c r="N2634" s="176" t="s">
        <v>3160</v>
      </c>
      <c r="O2634" s="56">
        <v>1</v>
      </c>
      <c r="P2634" s="176" t="s">
        <v>8147</v>
      </c>
    </row>
    <row r="2635" spans="1:16" ht="20.100000000000001" customHeight="1" x14ac:dyDescent="0.25">
      <c r="A2635" s="175">
        <v>2631</v>
      </c>
      <c r="B2635" s="176" t="s">
        <v>8105</v>
      </c>
      <c r="C2635" s="176" t="s">
        <v>8159</v>
      </c>
      <c r="D2635" s="175" t="s">
        <v>8152</v>
      </c>
      <c r="E2635" s="175" t="s">
        <v>8153</v>
      </c>
      <c r="F2635" s="176" t="s">
        <v>8159</v>
      </c>
      <c r="G2635" s="177"/>
      <c r="H2635" s="177"/>
      <c r="I2635" s="176" t="s">
        <v>8137</v>
      </c>
      <c r="J2635" s="178">
        <v>76.237623762376231</v>
      </c>
      <c r="K2635" s="55">
        <v>13</v>
      </c>
      <c r="L2635" s="176" t="s">
        <v>8138</v>
      </c>
      <c r="M2635" s="176" t="s">
        <v>3186</v>
      </c>
      <c r="N2635" s="176" t="s">
        <v>3160</v>
      </c>
      <c r="O2635" s="56">
        <v>1</v>
      </c>
      <c r="P2635" s="176" t="s">
        <v>8147</v>
      </c>
    </row>
    <row r="2636" spans="1:16" ht="20.100000000000001" customHeight="1" x14ac:dyDescent="0.25">
      <c r="A2636" s="175">
        <v>2632</v>
      </c>
      <c r="B2636" s="176" t="s">
        <v>8105</v>
      </c>
      <c r="C2636" s="176" t="s">
        <v>8159</v>
      </c>
      <c r="D2636" s="175" t="s">
        <v>8152</v>
      </c>
      <c r="E2636" s="175" t="s">
        <v>8153</v>
      </c>
      <c r="F2636" s="176" t="s">
        <v>8159</v>
      </c>
      <c r="G2636" s="177"/>
      <c r="H2636" s="177"/>
      <c r="I2636" s="176" t="s">
        <v>8137</v>
      </c>
      <c r="J2636" s="178">
        <v>49.504950495049506</v>
      </c>
      <c r="K2636" s="55">
        <v>13</v>
      </c>
      <c r="L2636" s="176" t="s">
        <v>8138</v>
      </c>
      <c r="M2636" s="176" t="s">
        <v>3186</v>
      </c>
      <c r="N2636" s="176" t="s">
        <v>3160</v>
      </c>
      <c r="O2636" s="56">
        <v>1</v>
      </c>
      <c r="P2636" s="176" t="s">
        <v>8147</v>
      </c>
    </row>
    <row r="2637" spans="1:16" ht="20.100000000000001" customHeight="1" x14ac:dyDescent="0.25">
      <c r="A2637" s="175">
        <v>2633</v>
      </c>
      <c r="B2637" s="176" t="s">
        <v>8105</v>
      </c>
      <c r="C2637" s="176" t="s">
        <v>8159</v>
      </c>
      <c r="D2637" s="175" t="s">
        <v>8152</v>
      </c>
      <c r="E2637" s="175" t="s">
        <v>8153</v>
      </c>
      <c r="F2637" s="176" t="s">
        <v>8159</v>
      </c>
      <c r="G2637" s="177"/>
      <c r="H2637" s="177"/>
      <c r="I2637" s="176" t="s">
        <v>8137</v>
      </c>
      <c r="J2637" s="178">
        <v>33.663366336633665</v>
      </c>
      <c r="K2637" s="55">
        <v>13</v>
      </c>
      <c r="L2637" s="176" t="s">
        <v>8138</v>
      </c>
      <c r="M2637" s="176" t="s">
        <v>3186</v>
      </c>
      <c r="N2637" s="176" t="s">
        <v>3160</v>
      </c>
      <c r="O2637" s="56">
        <v>1</v>
      </c>
      <c r="P2637" s="176" t="s">
        <v>8147</v>
      </c>
    </row>
    <row r="2638" spans="1:16" ht="20.100000000000001" customHeight="1" x14ac:dyDescent="0.25">
      <c r="A2638" s="175">
        <v>2634</v>
      </c>
      <c r="B2638" s="176" t="s">
        <v>8105</v>
      </c>
      <c r="C2638" s="176" t="s">
        <v>8159</v>
      </c>
      <c r="D2638" s="175" t="s">
        <v>8152</v>
      </c>
      <c r="E2638" s="175" t="s">
        <v>8153</v>
      </c>
      <c r="F2638" s="176" t="s">
        <v>8159</v>
      </c>
      <c r="G2638" s="177"/>
      <c r="H2638" s="177"/>
      <c r="I2638" s="176" t="s">
        <v>8137</v>
      </c>
      <c r="J2638" s="178">
        <v>70.297029702970292</v>
      </c>
      <c r="K2638" s="55">
        <v>13</v>
      </c>
      <c r="L2638" s="176" t="s">
        <v>8138</v>
      </c>
      <c r="M2638" s="176" t="s">
        <v>3186</v>
      </c>
      <c r="N2638" s="176" t="s">
        <v>3160</v>
      </c>
      <c r="O2638" s="56">
        <v>1</v>
      </c>
      <c r="P2638" s="176" t="s">
        <v>8147</v>
      </c>
    </row>
    <row r="2639" spans="1:16" ht="20.100000000000001" customHeight="1" x14ac:dyDescent="0.25">
      <c r="A2639" s="175">
        <v>2635</v>
      </c>
      <c r="B2639" s="176" t="s">
        <v>8105</v>
      </c>
      <c r="C2639" s="176" t="s">
        <v>8159</v>
      </c>
      <c r="D2639" s="175" t="s">
        <v>8152</v>
      </c>
      <c r="E2639" s="175" t="s">
        <v>8153</v>
      </c>
      <c r="F2639" s="176" t="s">
        <v>8159</v>
      </c>
      <c r="G2639" s="177"/>
      <c r="H2639" s="177"/>
      <c r="I2639" s="176" t="s">
        <v>8137</v>
      </c>
      <c r="J2639" s="178">
        <v>59.405940594059409</v>
      </c>
      <c r="K2639" s="55">
        <v>13</v>
      </c>
      <c r="L2639" s="176" t="s">
        <v>8138</v>
      </c>
      <c r="M2639" s="176" t="s">
        <v>3186</v>
      </c>
      <c r="N2639" s="176" t="s">
        <v>3160</v>
      </c>
      <c r="O2639" s="56">
        <v>1</v>
      </c>
      <c r="P2639" s="176" t="s">
        <v>8147</v>
      </c>
    </row>
    <row r="2640" spans="1:16" ht="20.100000000000001" customHeight="1" x14ac:dyDescent="0.25">
      <c r="A2640" s="175">
        <v>2636</v>
      </c>
      <c r="B2640" s="176" t="s">
        <v>8105</v>
      </c>
      <c r="C2640" s="176" t="s">
        <v>8159</v>
      </c>
      <c r="D2640" s="175" t="s">
        <v>8152</v>
      </c>
      <c r="E2640" s="175" t="s">
        <v>8153</v>
      </c>
      <c r="F2640" s="176" t="s">
        <v>8159</v>
      </c>
      <c r="G2640" s="177"/>
      <c r="H2640" s="177"/>
      <c r="I2640" s="176" t="s">
        <v>8137</v>
      </c>
      <c r="J2640" s="178">
        <v>93.069306930693074</v>
      </c>
      <c r="K2640" s="55">
        <v>13</v>
      </c>
      <c r="L2640" s="176" t="s">
        <v>8138</v>
      </c>
      <c r="M2640" s="176" t="s">
        <v>3186</v>
      </c>
      <c r="N2640" s="176" t="s">
        <v>3160</v>
      </c>
      <c r="O2640" s="56">
        <v>1</v>
      </c>
      <c r="P2640" s="176" t="s">
        <v>8147</v>
      </c>
    </row>
    <row r="2641" spans="1:16" ht="20.100000000000001" customHeight="1" x14ac:dyDescent="0.25">
      <c r="A2641" s="175">
        <v>2637</v>
      </c>
      <c r="B2641" s="176" t="s">
        <v>8105</v>
      </c>
      <c r="C2641" s="176" t="s">
        <v>8159</v>
      </c>
      <c r="D2641" s="175" t="s">
        <v>8152</v>
      </c>
      <c r="E2641" s="175" t="s">
        <v>8153</v>
      </c>
      <c r="F2641" s="176" t="s">
        <v>8159</v>
      </c>
      <c r="G2641" s="177"/>
      <c r="H2641" s="177"/>
      <c r="I2641" s="176" t="s">
        <v>8137</v>
      </c>
      <c r="J2641" s="178">
        <v>167.32673267326732</v>
      </c>
      <c r="K2641" s="55">
        <v>13</v>
      </c>
      <c r="L2641" s="176" t="s">
        <v>8138</v>
      </c>
      <c r="M2641" s="176" t="s">
        <v>3186</v>
      </c>
      <c r="N2641" s="176" t="s">
        <v>3160</v>
      </c>
      <c r="O2641" s="56">
        <v>1</v>
      </c>
      <c r="P2641" s="176" t="s">
        <v>8147</v>
      </c>
    </row>
    <row r="2642" spans="1:16" ht="20.100000000000001" customHeight="1" x14ac:dyDescent="0.25">
      <c r="A2642" s="175">
        <v>2638</v>
      </c>
      <c r="B2642" s="176" t="s">
        <v>8105</v>
      </c>
      <c r="C2642" s="176" t="s">
        <v>8159</v>
      </c>
      <c r="D2642" s="175" t="s">
        <v>8152</v>
      </c>
      <c r="E2642" s="175" t="s">
        <v>8153</v>
      </c>
      <c r="F2642" s="176" t="s">
        <v>8159</v>
      </c>
      <c r="G2642" s="177"/>
      <c r="H2642" s="177"/>
      <c r="I2642" s="176" t="s">
        <v>8137</v>
      </c>
      <c r="J2642" s="178">
        <v>94.059405940594061</v>
      </c>
      <c r="K2642" s="55">
        <v>13</v>
      </c>
      <c r="L2642" s="176" t="s">
        <v>8138</v>
      </c>
      <c r="M2642" s="176" t="s">
        <v>3186</v>
      </c>
      <c r="N2642" s="176" t="s">
        <v>3160</v>
      </c>
      <c r="O2642" s="56">
        <v>1</v>
      </c>
      <c r="P2642" s="176" t="s">
        <v>8147</v>
      </c>
    </row>
    <row r="2643" spans="1:16" ht="20.100000000000001" customHeight="1" x14ac:dyDescent="0.25">
      <c r="A2643" s="175">
        <v>2639</v>
      </c>
      <c r="B2643" s="176" t="s">
        <v>8105</v>
      </c>
      <c r="C2643" s="176" t="s">
        <v>8159</v>
      </c>
      <c r="D2643" s="175" t="s">
        <v>8152</v>
      </c>
      <c r="E2643" s="175" t="s">
        <v>8153</v>
      </c>
      <c r="F2643" s="176" t="s">
        <v>8159</v>
      </c>
      <c r="G2643" s="177"/>
      <c r="H2643" s="177"/>
      <c r="I2643" s="176" t="s">
        <v>8137</v>
      </c>
      <c r="J2643" s="178">
        <v>159.40594059405942</v>
      </c>
      <c r="K2643" s="55">
        <v>13</v>
      </c>
      <c r="L2643" s="176" t="s">
        <v>8138</v>
      </c>
      <c r="M2643" s="176" t="s">
        <v>3186</v>
      </c>
      <c r="N2643" s="176" t="s">
        <v>3160</v>
      </c>
      <c r="O2643" s="56">
        <v>1</v>
      </c>
      <c r="P2643" s="176" t="s">
        <v>8147</v>
      </c>
    </row>
    <row r="2644" spans="1:16" ht="20.100000000000001" customHeight="1" x14ac:dyDescent="0.25">
      <c r="A2644" s="175">
        <v>2640</v>
      </c>
      <c r="B2644" s="176" t="s">
        <v>8105</v>
      </c>
      <c r="C2644" s="176" t="s">
        <v>8159</v>
      </c>
      <c r="D2644" s="175" t="s">
        <v>8152</v>
      </c>
      <c r="E2644" s="175" t="s">
        <v>8153</v>
      </c>
      <c r="F2644" s="176" t="s">
        <v>8159</v>
      </c>
      <c r="G2644" s="177"/>
      <c r="H2644" s="177"/>
      <c r="I2644" s="176" t="s">
        <v>8137</v>
      </c>
      <c r="J2644" s="178">
        <v>59.405940594059409</v>
      </c>
      <c r="K2644" s="55">
        <v>13</v>
      </c>
      <c r="L2644" s="176" t="s">
        <v>8138</v>
      </c>
      <c r="M2644" s="176" t="s">
        <v>3186</v>
      </c>
      <c r="N2644" s="176" t="s">
        <v>3160</v>
      </c>
      <c r="O2644" s="56">
        <v>1</v>
      </c>
      <c r="P2644" s="176" t="s">
        <v>8147</v>
      </c>
    </row>
    <row r="2645" spans="1:16" ht="20.100000000000001" customHeight="1" x14ac:dyDescent="0.25">
      <c r="A2645" s="175">
        <v>2641</v>
      </c>
      <c r="B2645" s="176" t="s">
        <v>8105</v>
      </c>
      <c r="C2645" s="176" t="s">
        <v>8159</v>
      </c>
      <c r="D2645" s="175" t="s">
        <v>8152</v>
      </c>
      <c r="E2645" s="175" t="s">
        <v>8153</v>
      </c>
      <c r="F2645" s="176" t="s">
        <v>8159</v>
      </c>
      <c r="G2645" s="177"/>
      <c r="H2645" s="177"/>
      <c r="I2645" s="176" t="s">
        <v>8137</v>
      </c>
      <c r="J2645" s="178">
        <v>73.267326732673268</v>
      </c>
      <c r="K2645" s="55">
        <v>14</v>
      </c>
      <c r="L2645" s="176" t="s">
        <v>8138</v>
      </c>
      <c r="M2645" s="176" t="s">
        <v>3186</v>
      </c>
      <c r="N2645" s="176" t="s">
        <v>5716</v>
      </c>
      <c r="O2645" s="56">
        <v>1</v>
      </c>
      <c r="P2645" s="176" t="s">
        <v>8147</v>
      </c>
    </row>
    <row r="2646" spans="1:16" ht="20.100000000000001" customHeight="1" x14ac:dyDescent="0.25">
      <c r="A2646" s="175">
        <v>2642</v>
      </c>
      <c r="B2646" s="176" t="s">
        <v>8105</v>
      </c>
      <c r="C2646" s="176" t="s">
        <v>8159</v>
      </c>
      <c r="D2646" s="175" t="s">
        <v>8152</v>
      </c>
      <c r="E2646" s="175" t="s">
        <v>8153</v>
      </c>
      <c r="F2646" s="176" t="s">
        <v>8159</v>
      </c>
      <c r="G2646" s="177"/>
      <c r="H2646" s="177"/>
      <c r="I2646" s="176" t="s">
        <v>8137</v>
      </c>
      <c r="J2646" s="178">
        <v>112.87128712871286</v>
      </c>
      <c r="K2646" s="55">
        <v>14</v>
      </c>
      <c r="L2646" s="176" t="s">
        <v>8138</v>
      </c>
      <c r="M2646" s="176" t="s">
        <v>3186</v>
      </c>
      <c r="N2646" s="176" t="s">
        <v>5716</v>
      </c>
      <c r="O2646" s="56">
        <v>1</v>
      </c>
      <c r="P2646" s="176" t="s">
        <v>8147</v>
      </c>
    </row>
    <row r="2647" spans="1:16" ht="20.100000000000001" customHeight="1" x14ac:dyDescent="0.25">
      <c r="A2647" s="175">
        <v>2643</v>
      </c>
      <c r="B2647" s="176" t="s">
        <v>8105</v>
      </c>
      <c r="C2647" s="176" t="s">
        <v>8159</v>
      </c>
      <c r="D2647" s="175" t="s">
        <v>8152</v>
      </c>
      <c r="E2647" s="175" t="s">
        <v>8153</v>
      </c>
      <c r="F2647" s="176" t="s">
        <v>8159</v>
      </c>
      <c r="G2647" s="177"/>
      <c r="H2647" s="177"/>
      <c r="I2647" s="176" t="s">
        <v>8137</v>
      </c>
      <c r="J2647" s="178">
        <v>75.247524752475243</v>
      </c>
      <c r="K2647" s="55">
        <v>13</v>
      </c>
      <c r="L2647" s="176" t="s">
        <v>8138</v>
      </c>
      <c r="M2647" s="176" t="s">
        <v>3186</v>
      </c>
      <c r="N2647" s="176" t="s">
        <v>3160</v>
      </c>
      <c r="O2647" s="56">
        <v>1</v>
      </c>
      <c r="P2647" s="176" t="s">
        <v>8147</v>
      </c>
    </row>
    <row r="2648" spans="1:16" ht="20.100000000000001" customHeight="1" x14ac:dyDescent="0.25">
      <c r="A2648" s="175">
        <v>2644</v>
      </c>
      <c r="B2648" s="176" t="s">
        <v>8105</v>
      </c>
      <c r="C2648" s="176" t="s">
        <v>8159</v>
      </c>
      <c r="D2648" s="175" t="s">
        <v>8152</v>
      </c>
      <c r="E2648" s="175" t="s">
        <v>8153</v>
      </c>
      <c r="F2648" s="176" t="s">
        <v>8159</v>
      </c>
      <c r="G2648" s="177"/>
      <c r="H2648" s="177"/>
      <c r="I2648" s="176" t="s">
        <v>8137</v>
      </c>
      <c r="J2648" s="178">
        <v>103.96039603960396</v>
      </c>
      <c r="K2648" s="55">
        <v>13</v>
      </c>
      <c r="L2648" s="176" t="s">
        <v>8138</v>
      </c>
      <c r="M2648" s="176" t="s">
        <v>3186</v>
      </c>
      <c r="N2648" s="176" t="s">
        <v>3160</v>
      </c>
      <c r="O2648" s="56">
        <v>1</v>
      </c>
      <c r="P2648" s="176" t="s">
        <v>8147</v>
      </c>
    </row>
    <row r="2649" spans="1:16" ht="20.100000000000001" customHeight="1" x14ac:dyDescent="0.25">
      <c r="A2649" s="175">
        <v>2645</v>
      </c>
      <c r="B2649" s="176" t="s">
        <v>8105</v>
      </c>
      <c r="C2649" s="176" t="s">
        <v>8159</v>
      </c>
      <c r="D2649" s="175" t="s">
        <v>8152</v>
      </c>
      <c r="E2649" s="175" t="s">
        <v>8153</v>
      </c>
      <c r="F2649" s="176" t="s">
        <v>8159</v>
      </c>
      <c r="G2649" s="177"/>
      <c r="H2649" s="177"/>
      <c r="I2649" s="176" t="s">
        <v>8137</v>
      </c>
      <c r="J2649" s="178">
        <v>85.148514851485146</v>
      </c>
      <c r="K2649" s="55">
        <v>13</v>
      </c>
      <c r="L2649" s="176" t="s">
        <v>8138</v>
      </c>
      <c r="M2649" s="176" t="s">
        <v>3186</v>
      </c>
      <c r="N2649" s="176" t="s">
        <v>3160</v>
      </c>
      <c r="O2649" s="56">
        <v>1</v>
      </c>
      <c r="P2649" s="176" t="s">
        <v>8147</v>
      </c>
    </row>
    <row r="2650" spans="1:16" ht="20.100000000000001" customHeight="1" x14ac:dyDescent="0.25">
      <c r="A2650" s="175">
        <v>2646</v>
      </c>
      <c r="B2650" s="176" t="s">
        <v>8105</v>
      </c>
      <c r="C2650" s="176" t="s">
        <v>8159</v>
      </c>
      <c r="D2650" s="175" t="s">
        <v>8152</v>
      </c>
      <c r="E2650" s="175" t="s">
        <v>8153</v>
      </c>
      <c r="F2650" s="176" t="s">
        <v>8159</v>
      </c>
      <c r="G2650" s="177"/>
      <c r="H2650" s="177"/>
      <c r="I2650" s="176" t="s">
        <v>8137</v>
      </c>
      <c r="J2650" s="178">
        <v>80.198019801980195</v>
      </c>
      <c r="K2650" s="55">
        <v>13</v>
      </c>
      <c r="L2650" s="176" t="s">
        <v>8138</v>
      </c>
      <c r="M2650" s="176" t="s">
        <v>3186</v>
      </c>
      <c r="N2650" s="176" t="s">
        <v>3160</v>
      </c>
      <c r="O2650" s="56">
        <v>1</v>
      </c>
      <c r="P2650" s="176" t="s">
        <v>8147</v>
      </c>
    </row>
    <row r="2651" spans="1:16" ht="20.100000000000001" customHeight="1" x14ac:dyDescent="0.25">
      <c r="A2651" s="175">
        <v>2647</v>
      </c>
      <c r="B2651" s="176" t="s">
        <v>8105</v>
      </c>
      <c r="C2651" s="176" t="s">
        <v>8159</v>
      </c>
      <c r="D2651" s="175" t="s">
        <v>8152</v>
      </c>
      <c r="E2651" s="175" t="s">
        <v>8153</v>
      </c>
      <c r="F2651" s="176" t="s">
        <v>8159</v>
      </c>
      <c r="G2651" s="177"/>
      <c r="H2651" s="177"/>
      <c r="I2651" s="176" t="s">
        <v>8137</v>
      </c>
      <c r="J2651" s="178">
        <v>107.92079207920791</v>
      </c>
      <c r="K2651" s="55">
        <v>13</v>
      </c>
      <c r="L2651" s="176" t="s">
        <v>8138</v>
      </c>
      <c r="M2651" s="176" t="s">
        <v>3186</v>
      </c>
      <c r="N2651" s="176" t="s">
        <v>3160</v>
      </c>
      <c r="O2651" s="56">
        <v>1</v>
      </c>
      <c r="P2651" s="176" t="s">
        <v>8147</v>
      </c>
    </row>
    <row r="2652" spans="1:16" ht="20.100000000000001" customHeight="1" x14ac:dyDescent="0.25">
      <c r="A2652" s="175">
        <v>2648</v>
      </c>
      <c r="B2652" s="176" t="s">
        <v>8105</v>
      </c>
      <c r="C2652" s="176" t="s">
        <v>8159</v>
      </c>
      <c r="D2652" s="175" t="s">
        <v>8152</v>
      </c>
      <c r="E2652" s="175" t="s">
        <v>8153</v>
      </c>
      <c r="F2652" s="176" t="s">
        <v>8159</v>
      </c>
      <c r="G2652" s="177"/>
      <c r="H2652" s="177"/>
      <c r="I2652" s="176" t="s">
        <v>8137</v>
      </c>
      <c r="J2652" s="178">
        <v>60.396039603960396</v>
      </c>
      <c r="K2652" s="55">
        <v>13</v>
      </c>
      <c r="L2652" s="176" t="s">
        <v>8138</v>
      </c>
      <c r="M2652" s="176" t="s">
        <v>3186</v>
      </c>
      <c r="N2652" s="176" t="s">
        <v>3160</v>
      </c>
      <c r="O2652" s="56">
        <v>1</v>
      </c>
      <c r="P2652" s="176" t="s">
        <v>8147</v>
      </c>
    </row>
    <row r="2653" spans="1:16" ht="20.100000000000001" customHeight="1" x14ac:dyDescent="0.25">
      <c r="A2653" s="175">
        <v>2649</v>
      </c>
      <c r="B2653" s="176" t="s">
        <v>8105</v>
      </c>
      <c r="C2653" s="176" t="s">
        <v>8159</v>
      </c>
      <c r="D2653" s="175" t="s">
        <v>8152</v>
      </c>
      <c r="E2653" s="175" t="s">
        <v>8153</v>
      </c>
      <c r="F2653" s="176" t="s">
        <v>8159</v>
      </c>
      <c r="G2653" s="177"/>
      <c r="H2653" s="177"/>
      <c r="I2653" s="176" t="s">
        <v>8137</v>
      </c>
      <c r="J2653" s="178">
        <v>155.44554455445544</v>
      </c>
      <c r="K2653" s="55">
        <v>13</v>
      </c>
      <c r="L2653" s="176" t="s">
        <v>8138</v>
      </c>
      <c r="M2653" s="176" t="s">
        <v>3186</v>
      </c>
      <c r="N2653" s="176" t="s">
        <v>3160</v>
      </c>
      <c r="O2653" s="56">
        <v>1</v>
      </c>
      <c r="P2653" s="176" t="s">
        <v>8147</v>
      </c>
    </row>
    <row r="2654" spans="1:16" ht="20.100000000000001" customHeight="1" x14ac:dyDescent="0.25">
      <c r="A2654" s="175">
        <v>2650</v>
      </c>
      <c r="B2654" s="176" t="s">
        <v>8105</v>
      </c>
      <c r="C2654" s="176" t="s">
        <v>8159</v>
      </c>
      <c r="D2654" s="175" t="s">
        <v>8152</v>
      </c>
      <c r="E2654" s="175" t="s">
        <v>8153</v>
      </c>
      <c r="F2654" s="176" t="s">
        <v>8159</v>
      </c>
      <c r="G2654" s="177"/>
      <c r="H2654" s="177"/>
      <c r="I2654" s="176" t="s">
        <v>8137</v>
      </c>
      <c r="J2654" s="178">
        <v>81.188118811881182</v>
      </c>
      <c r="K2654" s="55">
        <v>13</v>
      </c>
      <c r="L2654" s="176" t="s">
        <v>8138</v>
      </c>
      <c r="M2654" s="176" t="s">
        <v>3186</v>
      </c>
      <c r="N2654" s="176" t="s">
        <v>3160</v>
      </c>
      <c r="O2654" s="56">
        <v>1</v>
      </c>
      <c r="P2654" s="176" t="s">
        <v>8147</v>
      </c>
    </row>
    <row r="2655" spans="1:16" ht="20.100000000000001" customHeight="1" x14ac:dyDescent="0.25">
      <c r="A2655" s="175">
        <v>2651</v>
      </c>
      <c r="B2655" s="176" t="s">
        <v>8105</v>
      </c>
      <c r="C2655" s="176" t="s">
        <v>8159</v>
      </c>
      <c r="D2655" s="175" t="s">
        <v>8152</v>
      </c>
      <c r="E2655" s="175" t="s">
        <v>8153</v>
      </c>
      <c r="F2655" s="176" t="s">
        <v>8159</v>
      </c>
      <c r="G2655" s="177"/>
      <c r="H2655" s="177"/>
      <c r="I2655" s="176" t="s">
        <v>8137</v>
      </c>
      <c r="J2655" s="178">
        <v>92.079207920792072</v>
      </c>
      <c r="K2655" s="55">
        <v>13</v>
      </c>
      <c r="L2655" s="176" t="s">
        <v>8138</v>
      </c>
      <c r="M2655" s="176" t="s">
        <v>3186</v>
      </c>
      <c r="N2655" s="176" t="s">
        <v>3160</v>
      </c>
      <c r="O2655" s="56">
        <v>1</v>
      </c>
      <c r="P2655" s="176" t="s">
        <v>8147</v>
      </c>
    </row>
    <row r="2656" spans="1:16" ht="20.100000000000001" customHeight="1" x14ac:dyDescent="0.25">
      <c r="A2656" s="175">
        <v>2652</v>
      </c>
      <c r="B2656" s="176" t="s">
        <v>8105</v>
      </c>
      <c r="C2656" s="176" t="s">
        <v>8159</v>
      </c>
      <c r="D2656" s="175" t="s">
        <v>8152</v>
      </c>
      <c r="E2656" s="175" t="s">
        <v>8153</v>
      </c>
      <c r="F2656" s="176" t="s">
        <v>8159</v>
      </c>
      <c r="G2656" s="177"/>
      <c r="H2656" s="177"/>
      <c r="I2656" s="176" t="s">
        <v>8137</v>
      </c>
      <c r="J2656" s="178">
        <v>203.96039603960395</v>
      </c>
      <c r="K2656" s="55">
        <v>13</v>
      </c>
      <c r="L2656" s="176" t="s">
        <v>8138</v>
      </c>
      <c r="M2656" s="176" t="s">
        <v>3186</v>
      </c>
      <c r="N2656" s="176" t="s">
        <v>3160</v>
      </c>
      <c r="O2656" s="56">
        <v>1</v>
      </c>
      <c r="P2656" s="176" t="s">
        <v>8147</v>
      </c>
    </row>
    <row r="2657" spans="1:16" ht="20.100000000000001" customHeight="1" x14ac:dyDescent="0.25">
      <c r="A2657" s="175">
        <v>2653</v>
      </c>
      <c r="B2657" s="176" t="s">
        <v>8105</v>
      </c>
      <c r="C2657" s="176" t="s">
        <v>8159</v>
      </c>
      <c r="D2657" s="175" t="s">
        <v>8152</v>
      </c>
      <c r="E2657" s="175" t="s">
        <v>8153</v>
      </c>
      <c r="F2657" s="176" t="s">
        <v>8159</v>
      </c>
      <c r="G2657" s="177"/>
      <c r="H2657" s="177"/>
      <c r="I2657" s="176" t="s">
        <v>8137</v>
      </c>
      <c r="J2657" s="178">
        <v>213.86138613861385</v>
      </c>
      <c r="K2657" s="55">
        <v>13</v>
      </c>
      <c r="L2657" s="176" t="s">
        <v>8138</v>
      </c>
      <c r="M2657" s="176" t="s">
        <v>3186</v>
      </c>
      <c r="N2657" s="176" t="s">
        <v>3160</v>
      </c>
      <c r="O2657" s="56">
        <v>1</v>
      </c>
      <c r="P2657" s="176" t="s">
        <v>8147</v>
      </c>
    </row>
    <row r="2658" spans="1:16" ht="20.100000000000001" customHeight="1" x14ac:dyDescent="0.25">
      <c r="A2658" s="175">
        <v>2654</v>
      </c>
      <c r="B2658" s="176" t="s">
        <v>8105</v>
      </c>
      <c r="C2658" s="176" t="s">
        <v>8159</v>
      </c>
      <c r="D2658" s="175" t="s">
        <v>8152</v>
      </c>
      <c r="E2658" s="175" t="s">
        <v>8153</v>
      </c>
      <c r="F2658" s="176" t="s">
        <v>8159</v>
      </c>
      <c r="G2658" s="177"/>
      <c r="H2658" s="177"/>
      <c r="I2658" s="176" t="s">
        <v>8137</v>
      </c>
      <c r="J2658" s="178">
        <v>36.633663366336634</v>
      </c>
      <c r="K2658" s="55">
        <v>13</v>
      </c>
      <c r="L2658" s="176" t="s">
        <v>8138</v>
      </c>
      <c r="M2658" s="176" t="s">
        <v>3186</v>
      </c>
      <c r="N2658" s="176" t="s">
        <v>3160</v>
      </c>
      <c r="O2658" s="56">
        <v>1</v>
      </c>
      <c r="P2658" s="176" t="s">
        <v>8147</v>
      </c>
    </row>
    <row r="2659" spans="1:16" ht="20.100000000000001" customHeight="1" x14ac:dyDescent="0.25">
      <c r="A2659" s="175">
        <v>2655</v>
      </c>
      <c r="B2659" s="176" t="s">
        <v>8105</v>
      </c>
      <c r="C2659" s="176" t="s">
        <v>8159</v>
      </c>
      <c r="D2659" s="175" t="s">
        <v>8152</v>
      </c>
      <c r="E2659" s="175" t="s">
        <v>8153</v>
      </c>
      <c r="F2659" s="176" t="s">
        <v>8159</v>
      </c>
      <c r="G2659" s="177"/>
      <c r="H2659" s="177"/>
      <c r="I2659" s="176" t="s">
        <v>8137</v>
      </c>
      <c r="J2659" s="178">
        <v>52.475247524752476</v>
      </c>
      <c r="K2659" s="55">
        <v>13</v>
      </c>
      <c r="L2659" s="176" t="s">
        <v>8138</v>
      </c>
      <c r="M2659" s="176" t="s">
        <v>3186</v>
      </c>
      <c r="N2659" s="176" t="s">
        <v>3160</v>
      </c>
      <c r="O2659" s="56">
        <v>1</v>
      </c>
      <c r="P2659" s="176" t="s">
        <v>8147</v>
      </c>
    </row>
    <row r="2660" spans="1:16" ht="20.100000000000001" customHeight="1" x14ac:dyDescent="0.25">
      <c r="A2660" s="175">
        <v>2656</v>
      </c>
      <c r="B2660" s="176" t="s">
        <v>8105</v>
      </c>
      <c r="C2660" s="176" t="s">
        <v>8159</v>
      </c>
      <c r="D2660" s="175" t="s">
        <v>8152</v>
      </c>
      <c r="E2660" s="175" t="s">
        <v>8153</v>
      </c>
      <c r="F2660" s="176" t="s">
        <v>8159</v>
      </c>
      <c r="G2660" s="177"/>
      <c r="H2660" s="177"/>
      <c r="I2660" s="176" t="s">
        <v>8137</v>
      </c>
      <c r="J2660" s="178">
        <v>145.54455445544554</v>
      </c>
      <c r="K2660" s="55">
        <v>13</v>
      </c>
      <c r="L2660" s="176" t="s">
        <v>8138</v>
      </c>
      <c r="M2660" s="176" t="s">
        <v>3186</v>
      </c>
      <c r="N2660" s="176" t="s">
        <v>3160</v>
      </c>
      <c r="O2660" s="56">
        <v>1</v>
      </c>
      <c r="P2660" s="176" t="s">
        <v>8147</v>
      </c>
    </row>
    <row r="2661" spans="1:16" ht="20.100000000000001" customHeight="1" x14ac:dyDescent="0.25">
      <c r="A2661" s="175">
        <v>2657</v>
      </c>
      <c r="B2661" s="176" t="s">
        <v>8105</v>
      </c>
      <c r="C2661" s="176" t="s">
        <v>8159</v>
      </c>
      <c r="D2661" s="175" t="s">
        <v>8152</v>
      </c>
      <c r="E2661" s="175" t="s">
        <v>8153</v>
      </c>
      <c r="F2661" s="176" t="s">
        <v>8159</v>
      </c>
      <c r="G2661" s="177"/>
      <c r="H2661" s="177"/>
      <c r="I2661" s="176" t="s">
        <v>8137</v>
      </c>
      <c r="J2661" s="178">
        <v>158.41584158415841</v>
      </c>
      <c r="K2661" s="55">
        <v>13</v>
      </c>
      <c r="L2661" s="176" t="s">
        <v>8138</v>
      </c>
      <c r="M2661" s="176" t="s">
        <v>3186</v>
      </c>
      <c r="N2661" s="176" t="s">
        <v>3160</v>
      </c>
      <c r="O2661" s="56">
        <v>1</v>
      </c>
      <c r="P2661" s="176" t="s">
        <v>8147</v>
      </c>
    </row>
    <row r="2662" spans="1:16" ht="20.100000000000001" customHeight="1" x14ac:dyDescent="0.25">
      <c r="A2662" s="175">
        <v>2658</v>
      </c>
      <c r="B2662" s="176" t="s">
        <v>8105</v>
      </c>
      <c r="C2662" s="176" t="s">
        <v>8159</v>
      </c>
      <c r="D2662" s="175" t="s">
        <v>8152</v>
      </c>
      <c r="E2662" s="175" t="s">
        <v>8153</v>
      </c>
      <c r="F2662" s="176" t="s">
        <v>8159</v>
      </c>
      <c r="G2662" s="177"/>
      <c r="H2662" s="177"/>
      <c r="I2662" s="176" t="s">
        <v>8137</v>
      </c>
      <c r="J2662" s="178">
        <v>147.52475247524751</v>
      </c>
      <c r="K2662" s="55">
        <v>13</v>
      </c>
      <c r="L2662" s="176" t="s">
        <v>8138</v>
      </c>
      <c r="M2662" s="176" t="s">
        <v>3186</v>
      </c>
      <c r="N2662" s="176" t="s">
        <v>3160</v>
      </c>
      <c r="O2662" s="56">
        <v>1</v>
      </c>
      <c r="P2662" s="176" t="s">
        <v>8147</v>
      </c>
    </row>
    <row r="2663" spans="1:16" ht="20.100000000000001" customHeight="1" x14ac:dyDescent="0.25">
      <c r="A2663" s="175">
        <v>2659</v>
      </c>
      <c r="B2663" s="176" t="s">
        <v>8105</v>
      </c>
      <c r="C2663" s="176" t="s">
        <v>8159</v>
      </c>
      <c r="D2663" s="175" t="s">
        <v>8152</v>
      </c>
      <c r="E2663" s="175" t="s">
        <v>8153</v>
      </c>
      <c r="F2663" s="176" t="s">
        <v>8159</v>
      </c>
      <c r="G2663" s="177"/>
      <c r="H2663" s="177"/>
      <c r="I2663" s="176" t="s">
        <v>8137</v>
      </c>
      <c r="J2663" s="178">
        <v>109.9009900990099</v>
      </c>
      <c r="K2663" s="55">
        <v>13</v>
      </c>
      <c r="L2663" s="176" t="s">
        <v>8138</v>
      </c>
      <c r="M2663" s="176" t="s">
        <v>3186</v>
      </c>
      <c r="N2663" s="176" t="s">
        <v>3160</v>
      </c>
      <c r="O2663" s="56">
        <v>1</v>
      </c>
      <c r="P2663" s="176" t="s">
        <v>8147</v>
      </c>
    </row>
    <row r="2664" spans="1:16" ht="20.100000000000001" customHeight="1" x14ac:dyDescent="0.25">
      <c r="A2664" s="175">
        <v>2660</v>
      </c>
      <c r="B2664" s="176" t="s">
        <v>8105</v>
      </c>
      <c r="C2664" s="176" t="s">
        <v>8159</v>
      </c>
      <c r="D2664" s="175" t="s">
        <v>8152</v>
      </c>
      <c r="E2664" s="175" t="s">
        <v>8153</v>
      </c>
      <c r="F2664" s="176" t="s">
        <v>8159</v>
      </c>
      <c r="G2664" s="177"/>
      <c r="H2664" s="177"/>
      <c r="I2664" s="176" t="s">
        <v>8137</v>
      </c>
      <c r="J2664" s="178">
        <v>235.64356435643563</v>
      </c>
      <c r="K2664" s="55">
        <v>13</v>
      </c>
      <c r="L2664" s="176" t="s">
        <v>8138</v>
      </c>
      <c r="M2664" s="176" t="s">
        <v>3186</v>
      </c>
      <c r="N2664" s="176" t="s">
        <v>3160</v>
      </c>
      <c r="O2664" s="56">
        <v>1</v>
      </c>
      <c r="P2664" s="176" t="s">
        <v>8147</v>
      </c>
    </row>
    <row r="2665" spans="1:16" ht="20.100000000000001" customHeight="1" x14ac:dyDescent="0.25">
      <c r="A2665" s="175">
        <v>2661</v>
      </c>
      <c r="B2665" s="176" t="s">
        <v>8105</v>
      </c>
      <c r="C2665" s="176" t="s">
        <v>8159</v>
      </c>
      <c r="D2665" s="175" t="s">
        <v>8152</v>
      </c>
      <c r="E2665" s="175" t="s">
        <v>8153</v>
      </c>
      <c r="F2665" s="176" t="s">
        <v>8159</v>
      </c>
      <c r="G2665" s="177"/>
      <c r="H2665" s="177"/>
      <c r="I2665" s="176" t="s">
        <v>8137</v>
      </c>
      <c r="J2665" s="178">
        <v>67.32673267326733</v>
      </c>
      <c r="K2665" s="55">
        <v>13</v>
      </c>
      <c r="L2665" s="176" t="s">
        <v>8138</v>
      </c>
      <c r="M2665" s="176" t="s">
        <v>3186</v>
      </c>
      <c r="N2665" s="176" t="s">
        <v>3160</v>
      </c>
      <c r="O2665" s="56">
        <v>1</v>
      </c>
      <c r="P2665" s="176" t="s">
        <v>8147</v>
      </c>
    </row>
    <row r="2666" spans="1:16" ht="20.100000000000001" customHeight="1" x14ac:dyDescent="0.25">
      <c r="A2666" s="175">
        <v>2662</v>
      </c>
      <c r="B2666" s="176" t="s">
        <v>8105</v>
      </c>
      <c r="C2666" s="176" t="s">
        <v>8159</v>
      </c>
      <c r="D2666" s="175" t="s">
        <v>8152</v>
      </c>
      <c r="E2666" s="175" t="s">
        <v>8153</v>
      </c>
      <c r="F2666" s="176" t="s">
        <v>8159</v>
      </c>
      <c r="G2666" s="177"/>
      <c r="H2666" s="177"/>
      <c r="I2666" s="176" t="s">
        <v>8137</v>
      </c>
      <c r="J2666" s="178">
        <v>77.227722772277232</v>
      </c>
      <c r="K2666" s="55">
        <v>13</v>
      </c>
      <c r="L2666" s="176" t="s">
        <v>8138</v>
      </c>
      <c r="M2666" s="176" t="s">
        <v>3186</v>
      </c>
      <c r="N2666" s="176" t="s">
        <v>3160</v>
      </c>
      <c r="O2666" s="56">
        <v>1</v>
      </c>
      <c r="P2666" s="176" t="s">
        <v>8147</v>
      </c>
    </row>
    <row r="2667" spans="1:16" ht="20.100000000000001" customHeight="1" x14ac:dyDescent="0.25">
      <c r="A2667" s="175">
        <v>2663</v>
      </c>
      <c r="B2667" s="176" t="s">
        <v>8105</v>
      </c>
      <c r="C2667" s="176" t="s">
        <v>8159</v>
      </c>
      <c r="D2667" s="175" t="s">
        <v>8152</v>
      </c>
      <c r="E2667" s="175" t="s">
        <v>8153</v>
      </c>
      <c r="F2667" s="176" t="s">
        <v>8159</v>
      </c>
      <c r="G2667" s="177"/>
      <c r="H2667" s="177"/>
      <c r="I2667" s="176" t="s">
        <v>8137</v>
      </c>
      <c r="J2667" s="178">
        <v>21.782178217821784</v>
      </c>
      <c r="K2667" s="55">
        <v>13</v>
      </c>
      <c r="L2667" s="176" t="s">
        <v>8138</v>
      </c>
      <c r="M2667" s="176" t="s">
        <v>3186</v>
      </c>
      <c r="N2667" s="176" t="s">
        <v>3160</v>
      </c>
      <c r="O2667" s="56">
        <v>1</v>
      </c>
      <c r="P2667" s="176" t="s">
        <v>8147</v>
      </c>
    </row>
    <row r="2668" spans="1:16" ht="20.100000000000001" customHeight="1" x14ac:dyDescent="0.25">
      <c r="A2668" s="175">
        <v>2664</v>
      </c>
      <c r="B2668" s="176" t="s">
        <v>8105</v>
      </c>
      <c r="C2668" s="176" t="s">
        <v>8159</v>
      </c>
      <c r="D2668" s="175" t="s">
        <v>8152</v>
      </c>
      <c r="E2668" s="175" t="s">
        <v>8153</v>
      </c>
      <c r="F2668" s="176" t="s">
        <v>8159</v>
      </c>
      <c r="G2668" s="177"/>
      <c r="H2668" s="177"/>
      <c r="I2668" s="176" t="s">
        <v>8137</v>
      </c>
      <c r="J2668" s="178">
        <v>69.306930693069305</v>
      </c>
      <c r="K2668" s="55">
        <v>13</v>
      </c>
      <c r="L2668" s="176" t="s">
        <v>8138</v>
      </c>
      <c r="M2668" s="176" t="s">
        <v>3186</v>
      </c>
      <c r="N2668" s="176" t="s">
        <v>3160</v>
      </c>
      <c r="O2668" s="56">
        <v>1</v>
      </c>
      <c r="P2668" s="176" t="s">
        <v>8147</v>
      </c>
    </row>
    <row r="2669" spans="1:16" ht="20.100000000000001" customHeight="1" x14ac:dyDescent="0.25">
      <c r="A2669" s="175">
        <v>2665</v>
      </c>
      <c r="B2669" s="176" t="s">
        <v>8105</v>
      </c>
      <c r="C2669" s="176" t="s">
        <v>8159</v>
      </c>
      <c r="D2669" s="175" t="s">
        <v>8152</v>
      </c>
      <c r="E2669" s="175" t="s">
        <v>8153</v>
      </c>
      <c r="F2669" s="176" t="s">
        <v>8159</v>
      </c>
      <c r="G2669" s="177"/>
      <c r="H2669" s="177"/>
      <c r="I2669" s="176" t="s">
        <v>8137</v>
      </c>
      <c r="J2669" s="178">
        <v>43.564356435643568</v>
      </c>
      <c r="K2669" s="55">
        <v>13</v>
      </c>
      <c r="L2669" s="176" t="s">
        <v>8138</v>
      </c>
      <c r="M2669" s="176" t="s">
        <v>3186</v>
      </c>
      <c r="N2669" s="176" t="s">
        <v>3160</v>
      </c>
      <c r="O2669" s="56">
        <v>1</v>
      </c>
      <c r="P2669" s="176" t="s">
        <v>8147</v>
      </c>
    </row>
    <row r="2670" spans="1:16" ht="20.100000000000001" customHeight="1" x14ac:dyDescent="0.25">
      <c r="A2670" s="175">
        <v>2666</v>
      </c>
      <c r="B2670" s="176" t="s">
        <v>8105</v>
      </c>
      <c r="C2670" s="176" t="s">
        <v>8159</v>
      </c>
      <c r="D2670" s="175" t="s">
        <v>8152</v>
      </c>
      <c r="E2670" s="175" t="s">
        <v>8153</v>
      </c>
      <c r="F2670" s="176" t="s">
        <v>8159</v>
      </c>
      <c r="G2670" s="177"/>
      <c r="H2670" s="177"/>
      <c r="I2670" s="176" t="s">
        <v>8137</v>
      </c>
      <c r="J2670" s="178">
        <v>56.435643564356432</v>
      </c>
      <c r="K2670" s="55">
        <v>13</v>
      </c>
      <c r="L2670" s="176" t="s">
        <v>8138</v>
      </c>
      <c r="M2670" s="176" t="s">
        <v>3186</v>
      </c>
      <c r="N2670" s="176" t="s">
        <v>3160</v>
      </c>
      <c r="O2670" s="56">
        <v>1</v>
      </c>
      <c r="P2670" s="176" t="s">
        <v>8147</v>
      </c>
    </row>
    <row r="2671" spans="1:16" ht="20.100000000000001" customHeight="1" x14ac:dyDescent="0.25">
      <c r="A2671" s="175">
        <v>2667</v>
      </c>
      <c r="B2671" s="176" t="s">
        <v>8105</v>
      </c>
      <c r="C2671" s="176" t="s">
        <v>8159</v>
      </c>
      <c r="D2671" s="175" t="s">
        <v>8152</v>
      </c>
      <c r="E2671" s="175" t="s">
        <v>8153</v>
      </c>
      <c r="F2671" s="176" t="s">
        <v>8159</v>
      </c>
      <c r="G2671" s="177"/>
      <c r="H2671" s="177"/>
      <c r="I2671" s="176" t="s">
        <v>8137</v>
      </c>
      <c r="J2671" s="178">
        <v>91.089108910891085</v>
      </c>
      <c r="K2671" s="55">
        <v>13</v>
      </c>
      <c r="L2671" s="176" t="s">
        <v>8138</v>
      </c>
      <c r="M2671" s="176" t="s">
        <v>3186</v>
      </c>
      <c r="N2671" s="176" t="s">
        <v>3160</v>
      </c>
      <c r="O2671" s="56">
        <v>1</v>
      </c>
      <c r="P2671" s="176" t="s">
        <v>8147</v>
      </c>
    </row>
    <row r="2672" spans="1:16" ht="20.100000000000001" customHeight="1" x14ac:dyDescent="0.25">
      <c r="A2672" s="175">
        <v>2668</v>
      </c>
      <c r="B2672" s="176" t="s">
        <v>8105</v>
      </c>
      <c r="C2672" s="176" t="s">
        <v>8159</v>
      </c>
      <c r="D2672" s="175" t="s">
        <v>8152</v>
      </c>
      <c r="E2672" s="175" t="s">
        <v>8153</v>
      </c>
      <c r="F2672" s="176" t="s">
        <v>8159</v>
      </c>
      <c r="G2672" s="177"/>
      <c r="H2672" s="177"/>
      <c r="I2672" s="176" t="s">
        <v>8137</v>
      </c>
      <c r="J2672" s="178">
        <v>160.39603960396039</v>
      </c>
      <c r="K2672" s="55">
        <v>13</v>
      </c>
      <c r="L2672" s="176" t="s">
        <v>8138</v>
      </c>
      <c r="M2672" s="176" t="s">
        <v>3186</v>
      </c>
      <c r="N2672" s="176" t="s">
        <v>3160</v>
      </c>
      <c r="O2672" s="56">
        <v>1</v>
      </c>
      <c r="P2672" s="176" t="s">
        <v>8147</v>
      </c>
    </row>
    <row r="2673" spans="1:16" ht="20.100000000000001" customHeight="1" x14ac:dyDescent="0.25">
      <c r="A2673" s="175">
        <v>2669</v>
      </c>
      <c r="B2673" s="176" t="s">
        <v>8105</v>
      </c>
      <c r="C2673" s="176" t="s">
        <v>8159</v>
      </c>
      <c r="D2673" s="175" t="s">
        <v>8152</v>
      </c>
      <c r="E2673" s="175" t="s">
        <v>8153</v>
      </c>
      <c r="F2673" s="176" t="s">
        <v>8159</v>
      </c>
      <c r="G2673" s="177"/>
      <c r="H2673" s="177"/>
      <c r="I2673" s="176" t="s">
        <v>8137</v>
      </c>
      <c r="J2673" s="178">
        <v>19.801980198019802</v>
      </c>
      <c r="K2673" s="55">
        <v>13</v>
      </c>
      <c r="L2673" s="176" t="s">
        <v>8138</v>
      </c>
      <c r="M2673" s="176" t="s">
        <v>3186</v>
      </c>
      <c r="N2673" s="176" t="s">
        <v>3160</v>
      </c>
      <c r="O2673" s="56">
        <v>1</v>
      </c>
      <c r="P2673" s="176" t="s">
        <v>8147</v>
      </c>
    </row>
    <row r="2674" spans="1:16" ht="20.100000000000001" customHeight="1" x14ac:dyDescent="0.25">
      <c r="A2674" s="175">
        <v>2670</v>
      </c>
      <c r="B2674" s="176" t="s">
        <v>8105</v>
      </c>
      <c r="C2674" s="176" t="s">
        <v>8159</v>
      </c>
      <c r="D2674" s="175" t="s">
        <v>8152</v>
      </c>
      <c r="E2674" s="175" t="s">
        <v>8153</v>
      </c>
      <c r="F2674" s="176" t="s">
        <v>8159</v>
      </c>
      <c r="G2674" s="177"/>
      <c r="H2674" s="177"/>
      <c r="I2674" s="176" t="s">
        <v>8137</v>
      </c>
      <c r="J2674" s="178">
        <v>69.306930693069305</v>
      </c>
      <c r="K2674" s="55">
        <v>13</v>
      </c>
      <c r="L2674" s="176" t="s">
        <v>8138</v>
      </c>
      <c r="M2674" s="176" t="s">
        <v>3186</v>
      </c>
      <c r="N2674" s="176" t="s">
        <v>3160</v>
      </c>
      <c r="O2674" s="56">
        <v>1</v>
      </c>
      <c r="P2674" s="176" t="s">
        <v>8147</v>
      </c>
    </row>
    <row r="2675" spans="1:16" ht="20.100000000000001" customHeight="1" x14ac:dyDescent="0.25">
      <c r="A2675" s="175">
        <v>2671</v>
      </c>
      <c r="B2675" s="176" t="s">
        <v>8105</v>
      </c>
      <c r="C2675" s="176" t="s">
        <v>8159</v>
      </c>
      <c r="D2675" s="175" t="s">
        <v>8152</v>
      </c>
      <c r="E2675" s="175" t="s">
        <v>8153</v>
      </c>
      <c r="F2675" s="176" t="s">
        <v>8159</v>
      </c>
      <c r="G2675" s="177"/>
      <c r="H2675" s="177"/>
      <c r="I2675" s="176" t="s">
        <v>8137</v>
      </c>
      <c r="J2675" s="178">
        <v>216.83168316831683</v>
      </c>
      <c r="K2675" s="55">
        <v>13</v>
      </c>
      <c r="L2675" s="176" t="s">
        <v>8138</v>
      </c>
      <c r="M2675" s="176" t="s">
        <v>3186</v>
      </c>
      <c r="N2675" s="176" t="s">
        <v>3160</v>
      </c>
      <c r="O2675" s="56">
        <v>1</v>
      </c>
      <c r="P2675" s="176" t="s">
        <v>8147</v>
      </c>
    </row>
    <row r="2676" spans="1:16" ht="20.100000000000001" customHeight="1" x14ac:dyDescent="0.25">
      <c r="A2676" s="175">
        <v>2672</v>
      </c>
      <c r="B2676" s="176" t="s">
        <v>8105</v>
      </c>
      <c r="C2676" s="176" t="s">
        <v>8159</v>
      </c>
      <c r="D2676" s="175" t="s">
        <v>8152</v>
      </c>
      <c r="E2676" s="175" t="s">
        <v>8153</v>
      </c>
      <c r="F2676" s="176" t="s">
        <v>8159</v>
      </c>
      <c r="G2676" s="177"/>
      <c r="H2676" s="177"/>
      <c r="I2676" s="176" t="s">
        <v>8137</v>
      </c>
      <c r="J2676" s="178">
        <v>66.336633663366342</v>
      </c>
      <c r="K2676" s="55">
        <v>13</v>
      </c>
      <c r="L2676" s="176" t="s">
        <v>8138</v>
      </c>
      <c r="M2676" s="176" t="s">
        <v>3186</v>
      </c>
      <c r="N2676" s="176" t="s">
        <v>3160</v>
      </c>
      <c r="O2676" s="56">
        <v>1</v>
      </c>
      <c r="P2676" s="176" t="s">
        <v>8147</v>
      </c>
    </row>
    <row r="2677" spans="1:16" ht="20.100000000000001" customHeight="1" x14ac:dyDescent="0.25">
      <c r="A2677" s="175">
        <v>2673</v>
      </c>
      <c r="B2677" s="176" t="s">
        <v>8105</v>
      </c>
      <c r="C2677" s="176" t="s">
        <v>8159</v>
      </c>
      <c r="D2677" s="175" t="s">
        <v>8152</v>
      </c>
      <c r="E2677" s="175" t="s">
        <v>8153</v>
      </c>
      <c r="F2677" s="176" t="s">
        <v>8159</v>
      </c>
      <c r="G2677" s="177"/>
      <c r="H2677" s="177"/>
      <c r="I2677" s="176" t="s">
        <v>8137</v>
      </c>
      <c r="J2677" s="178">
        <v>46.534653465346537</v>
      </c>
      <c r="K2677" s="55">
        <v>13</v>
      </c>
      <c r="L2677" s="176" t="s">
        <v>8138</v>
      </c>
      <c r="M2677" s="176" t="s">
        <v>3186</v>
      </c>
      <c r="N2677" s="176" t="s">
        <v>3160</v>
      </c>
      <c r="O2677" s="56">
        <v>1</v>
      </c>
      <c r="P2677" s="176" t="s">
        <v>8147</v>
      </c>
    </row>
    <row r="2678" spans="1:16" ht="20.100000000000001" customHeight="1" x14ac:dyDescent="0.25">
      <c r="A2678" s="175">
        <v>2674</v>
      </c>
      <c r="B2678" s="176" t="s">
        <v>8105</v>
      </c>
      <c r="C2678" s="176" t="s">
        <v>8159</v>
      </c>
      <c r="D2678" s="175" t="s">
        <v>8152</v>
      </c>
      <c r="E2678" s="175" t="s">
        <v>8153</v>
      </c>
      <c r="F2678" s="176" t="s">
        <v>8159</v>
      </c>
      <c r="G2678" s="177"/>
      <c r="H2678" s="177"/>
      <c r="I2678" s="176" t="s">
        <v>8137</v>
      </c>
      <c r="J2678" s="178">
        <v>362.37623762376239</v>
      </c>
      <c r="K2678" s="55">
        <v>13</v>
      </c>
      <c r="L2678" s="176" t="s">
        <v>8138</v>
      </c>
      <c r="M2678" s="176" t="s">
        <v>3186</v>
      </c>
      <c r="N2678" s="176" t="s">
        <v>3160</v>
      </c>
      <c r="O2678" s="56">
        <v>1</v>
      </c>
      <c r="P2678" s="176" t="s">
        <v>8147</v>
      </c>
    </row>
    <row r="2679" spans="1:16" ht="20.100000000000001" customHeight="1" x14ac:dyDescent="0.25">
      <c r="A2679" s="175">
        <v>2675</v>
      </c>
      <c r="B2679" s="176" t="s">
        <v>8105</v>
      </c>
      <c r="C2679" s="176" t="s">
        <v>8159</v>
      </c>
      <c r="D2679" s="175" t="s">
        <v>8152</v>
      </c>
      <c r="E2679" s="175" t="s">
        <v>8153</v>
      </c>
      <c r="F2679" s="176" t="s">
        <v>8159</v>
      </c>
      <c r="G2679" s="177"/>
      <c r="H2679" s="177"/>
      <c r="I2679" s="176" t="s">
        <v>8137</v>
      </c>
      <c r="J2679" s="178">
        <v>74.257425742574256</v>
      </c>
      <c r="K2679" s="55">
        <v>13</v>
      </c>
      <c r="L2679" s="176" t="s">
        <v>8138</v>
      </c>
      <c r="M2679" s="176" t="s">
        <v>3186</v>
      </c>
      <c r="N2679" s="176" t="s">
        <v>3160</v>
      </c>
      <c r="O2679" s="56">
        <v>1</v>
      </c>
      <c r="P2679" s="176" t="s">
        <v>8147</v>
      </c>
    </row>
    <row r="2680" spans="1:16" ht="20.100000000000001" customHeight="1" x14ac:dyDescent="0.25">
      <c r="A2680" s="175">
        <v>2676</v>
      </c>
      <c r="B2680" s="176" t="s">
        <v>8105</v>
      </c>
      <c r="C2680" s="176" t="s">
        <v>8159</v>
      </c>
      <c r="D2680" s="175" t="s">
        <v>8152</v>
      </c>
      <c r="E2680" s="175" t="s">
        <v>8153</v>
      </c>
      <c r="F2680" s="176" t="s">
        <v>8159</v>
      </c>
      <c r="G2680" s="177"/>
      <c r="H2680" s="177"/>
      <c r="I2680" s="176" t="s">
        <v>8137</v>
      </c>
      <c r="J2680" s="178">
        <v>73.267326732673268</v>
      </c>
      <c r="K2680" s="55">
        <v>13</v>
      </c>
      <c r="L2680" s="176" t="s">
        <v>8138</v>
      </c>
      <c r="M2680" s="176" t="s">
        <v>3186</v>
      </c>
      <c r="N2680" s="176" t="s">
        <v>3160</v>
      </c>
      <c r="O2680" s="56">
        <v>1</v>
      </c>
      <c r="P2680" s="176" t="s">
        <v>8147</v>
      </c>
    </row>
    <row r="2681" spans="1:16" ht="20.100000000000001" customHeight="1" x14ac:dyDescent="0.25">
      <c r="A2681" s="175">
        <v>2677</v>
      </c>
      <c r="B2681" s="176" t="s">
        <v>8105</v>
      </c>
      <c r="C2681" s="176" t="s">
        <v>8159</v>
      </c>
      <c r="D2681" s="175" t="s">
        <v>8152</v>
      </c>
      <c r="E2681" s="175" t="s">
        <v>8153</v>
      </c>
      <c r="F2681" s="176" t="s">
        <v>8159</v>
      </c>
      <c r="G2681" s="177"/>
      <c r="H2681" s="177"/>
      <c r="I2681" s="176" t="s">
        <v>8137</v>
      </c>
      <c r="J2681" s="178">
        <v>156.43564356435644</v>
      </c>
      <c r="K2681" s="55">
        <v>13</v>
      </c>
      <c r="L2681" s="176" t="s">
        <v>8138</v>
      </c>
      <c r="M2681" s="176" t="s">
        <v>3186</v>
      </c>
      <c r="N2681" s="176" t="s">
        <v>3160</v>
      </c>
      <c r="O2681" s="56">
        <v>2</v>
      </c>
      <c r="P2681" s="176" t="s">
        <v>8147</v>
      </c>
    </row>
    <row r="2682" spans="1:16" ht="20.100000000000001" customHeight="1" x14ac:dyDescent="0.25">
      <c r="A2682" s="175">
        <v>2678</v>
      </c>
      <c r="B2682" s="176" t="s">
        <v>8105</v>
      </c>
      <c r="C2682" s="176" t="s">
        <v>8159</v>
      </c>
      <c r="D2682" s="175" t="s">
        <v>8152</v>
      </c>
      <c r="E2682" s="175" t="s">
        <v>8153</v>
      </c>
      <c r="F2682" s="176" t="s">
        <v>8159</v>
      </c>
      <c r="G2682" s="177"/>
      <c r="H2682" s="177"/>
      <c r="I2682" s="176" t="s">
        <v>8137</v>
      </c>
      <c r="J2682" s="178">
        <v>99.009900990099013</v>
      </c>
      <c r="K2682" s="55">
        <v>13</v>
      </c>
      <c r="L2682" s="176" t="s">
        <v>8138</v>
      </c>
      <c r="M2682" s="176" t="s">
        <v>3186</v>
      </c>
      <c r="N2682" s="176" t="s">
        <v>3160</v>
      </c>
      <c r="O2682" s="56">
        <v>1</v>
      </c>
      <c r="P2682" s="176" t="s">
        <v>8147</v>
      </c>
    </row>
    <row r="2683" spans="1:16" ht="20.100000000000001" customHeight="1" x14ac:dyDescent="0.25">
      <c r="A2683" s="175">
        <v>2679</v>
      </c>
      <c r="B2683" s="176" t="s">
        <v>8105</v>
      </c>
      <c r="C2683" s="176" t="s">
        <v>8159</v>
      </c>
      <c r="D2683" s="175" t="s">
        <v>8152</v>
      </c>
      <c r="E2683" s="175" t="s">
        <v>8153</v>
      </c>
      <c r="F2683" s="176" t="s">
        <v>8159</v>
      </c>
      <c r="G2683" s="177"/>
      <c r="H2683" s="177"/>
      <c r="I2683" s="176" t="s">
        <v>8137</v>
      </c>
      <c r="J2683" s="178">
        <v>177.22772277227722</v>
      </c>
      <c r="K2683" s="55">
        <v>13</v>
      </c>
      <c r="L2683" s="176" t="s">
        <v>8138</v>
      </c>
      <c r="M2683" s="176" t="s">
        <v>3186</v>
      </c>
      <c r="N2683" s="176" t="s">
        <v>3160</v>
      </c>
      <c r="O2683" s="56">
        <v>1</v>
      </c>
      <c r="P2683" s="176" t="s">
        <v>8147</v>
      </c>
    </row>
    <row r="2684" spans="1:16" ht="20.100000000000001" customHeight="1" x14ac:dyDescent="0.25">
      <c r="A2684" s="175">
        <v>2680</v>
      </c>
      <c r="B2684" s="176" t="s">
        <v>8105</v>
      </c>
      <c r="C2684" s="176" t="s">
        <v>8159</v>
      </c>
      <c r="D2684" s="175" t="s">
        <v>8152</v>
      </c>
      <c r="E2684" s="175" t="s">
        <v>8153</v>
      </c>
      <c r="F2684" s="176" t="s">
        <v>8159</v>
      </c>
      <c r="G2684" s="177"/>
      <c r="H2684" s="177"/>
      <c r="I2684" s="176" t="s">
        <v>8137</v>
      </c>
      <c r="J2684" s="178">
        <v>135.64356435643563</v>
      </c>
      <c r="K2684" s="55">
        <v>13</v>
      </c>
      <c r="L2684" s="176" t="s">
        <v>8138</v>
      </c>
      <c r="M2684" s="176" t="s">
        <v>3186</v>
      </c>
      <c r="N2684" s="176" t="s">
        <v>3160</v>
      </c>
      <c r="O2684" s="56">
        <v>1</v>
      </c>
      <c r="P2684" s="176" t="s">
        <v>8147</v>
      </c>
    </row>
    <row r="2685" spans="1:16" ht="20.100000000000001" customHeight="1" x14ac:dyDescent="0.25">
      <c r="A2685" s="175">
        <v>2681</v>
      </c>
      <c r="B2685" s="176" t="s">
        <v>8105</v>
      </c>
      <c r="C2685" s="176" t="s">
        <v>8159</v>
      </c>
      <c r="D2685" s="175" t="s">
        <v>8152</v>
      </c>
      <c r="E2685" s="175" t="s">
        <v>8153</v>
      </c>
      <c r="F2685" s="176" t="s">
        <v>8159</v>
      </c>
      <c r="G2685" s="177"/>
      <c r="H2685" s="177"/>
      <c r="I2685" s="176" t="s">
        <v>8137</v>
      </c>
      <c r="J2685" s="178">
        <v>129.70297029702971</v>
      </c>
      <c r="K2685" s="55">
        <v>13</v>
      </c>
      <c r="L2685" s="176" t="s">
        <v>8138</v>
      </c>
      <c r="M2685" s="176" t="s">
        <v>3186</v>
      </c>
      <c r="N2685" s="176" t="s">
        <v>3160</v>
      </c>
      <c r="O2685" s="56">
        <v>1</v>
      </c>
      <c r="P2685" s="176" t="s">
        <v>8147</v>
      </c>
    </row>
    <row r="2686" spans="1:16" ht="20.100000000000001" customHeight="1" x14ac:dyDescent="0.25">
      <c r="A2686" s="175">
        <v>2682</v>
      </c>
      <c r="B2686" s="176" t="s">
        <v>8105</v>
      </c>
      <c r="C2686" s="176" t="s">
        <v>8159</v>
      </c>
      <c r="D2686" s="175" t="s">
        <v>8152</v>
      </c>
      <c r="E2686" s="175" t="s">
        <v>8153</v>
      </c>
      <c r="F2686" s="176" t="s">
        <v>8159</v>
      </c>
      <c r="G2686" s="177"/>
      <c r="H2686" s="177"/>
      <c r="I2686" s="176" t="s">
        <v>8137</v>
      </c>
      <c r="J2686" s="178">
        <v>100</v>
      </c>
      <c r="K2686" s="55">
        <v>13</v>
      </c>
      <c r="L2686" s="176" t="s">
        <v>8138</v>
      </c>
      <c r="M2686" s="176" t="s">
        <v>3186</v>
      </c>
      <c r="N2686" s="176" t="s">
        <v>3160</v>
      </c>
      <c r="O2686" s="56">
        <v>1</v>
      </c>
      <c r="P2686" s="176" t="s">
        <v>8147</v>
      </c>
    </row>
    <row r="2687" spans="1:16" ht="20.100000000000001" customHeight="1" x14ac:dyDescent="0.25">
      <c r="A2687" s="175">
        <v>2683</v>
      </c>
      <c r="B2687" s="176" t="s">
        <v>8105</v>
      </c>
      <c r="C2687" s="176" t="s">
        <v>8159</v>
      </c>
      <c r="D2687" s="175" t="s">
        <v>8152</v>
      </c>
      <c r="E2687" s="175" t="s">
        <v>8153</v>
      </c>
      <c r="F2687" s="176" t="s">
        <v>8159</v>
      </c>
      <c r="G2687" s="177"/>
      <c r="H2687" s="177"/>
      <c r="I2687" s="176" t="s">
        <v>8137</v>
      </c>
      <c r="J2687" s="178">
        <v>268.31683168316829</v>
      </c>
      <c r="K2687" s="55">
        <v>13</v>
      </c>
      <c r="L2687" s="176" t="s">
        <v>8138</v>
      </c>
      <c r="M2687" s="176" t="s">
        <v>3186</v>
      </c>
      <c r="N2687" s="176" t="s">
        <v>3160</v>
      </c>
      <c r="O2687" s="56">
        <v>1</v>
      </c>
      <c r="P2687" s="176" t="s">
        <v>8147</v>
      </c>
    </row>
    <row r="2688" spans="1:16" ht="20.100000000000001" customHeight="1" x14ac:dyDescent="0.25">
      <c r="A2688" s="175">
        <v>2684</v>
      </c>
      <c r="B2688" s="176" t="s">
        <v>8105</v>
      </c>
      <c r="C2688" s="176" t="s">
        <v>8159</v>
      </c>
      <c r="D2688" s="175" t="s">
        <v>8152</v>
      </c>
      <c r="E2688" s="175" t="s">
        <v>8153</v>
      </c>
      <c r="F2688" s="176" t="s">
        <v>8159</v>
      </c>
      <c r="G2688" s="177"/>
      <c r="H2688" s="177"/>
      <c r="I2688" s="176" t="s">
        <v>8137</v>
      </c>
      <c r="J2688" s="178">
        <v>90.099009900990097</v>
      </c>
      <c r="K2688" s="55">
        <v>13</v>
      </c>
      <c r="L2688" s="176" t="s">
        <v>8138</v>
      </c>
      <c r="M2688" s="176" t="s">
        <v>3186</v>
      </c>
      <c r="N2688" s="176" t="s">
        <v>3160</v>
      </c>
      <c r="O2688" s="56">
        <v>1</v>
      </c>
      <c r="P2688" s="176" t="s">
        <v>8147</v>
      </c>
    </row>
    <row r="2689" spans="1:16" ht="20.100000000000001" customHeight="1" x14ac:dyDescent="0.25">
      <c r="A2689" s="175">
        <v>2685</v>
      </c>
      <c r="B2689" s="176" t="s">
        <v>8105</v>
      </c>
      <c r="C2689" s="176" t="s">
        <v>8159</v>
      </c>
      <c r="D2689" s="175" t="s">
        <v>8152</v>
      </c>
      <c r="E2689" s="175" t="s">
        <v>8153</v>
      </c>
      <c r="F2689" s="176" t="s">
        <v>8159</v>
      </c>
      <c r="G2689" s="177"/>
      <c r="H2689" s="177"/>
      <c r="I2689" s="176" t="s">
        <v>8137</v>
      </c>
      <c r="J2689" s="178">
        <v>35.643564356435647</v>
      </c>
      <c r="K2689" s="55">
        <v>13</v>
      </c>
      <c r="L2689" s="176" t="s">
        <v>8138</v>
      </c>
      <c r="M2689" s="176" t="s">
        <v>3186</v>
      </c>
      <c r="N2689" s="176" t="s">
        <v>3160</v>
      </c>
      <c r="O2689" s="56">
        <v>1</v>
      </c>
      <c r="P2689" s="176" t="s">
        <v>8147</v>
      </c>
    </row>
    <row r="2690" spans="1:16" ht="20.100000000000001" customHeight="1" x14ac:dyDescent="0.25">
      <c r="A2690" s="175">
        <v>2686</v>
      </c>
      <c r="B2690" s="176" t="s">
        <v>8105</v>
      </c>
      <c r="C2690" s="176" t="s">
        <v>8159</v>
      </c>
      <c r="D2690" s="175" t="s">
        <v>8152</v>
      </c>
      <c r="E2690" s="175" t="s">
        <v>8153</v>
      </c>
      <c r="F2690" s="176" t="s">
        <v>8159</v>
      </c>
      <c r="G2690" s="177"/>
      <c r="H2690" s="177"/>
      <c r="I2690" s="176" t="s">
        <v>8137</v>
      </c>
      <c r="J2690" s="178">
        <v>202.97029702970298</v>
      </c>
      <c r="K2690" s="55">
        <v>13</v>
      </c>
      <c r="L2690" s="176" t="s">
        <v>8138</v>
      </c>
      <c r="M2690" s="176" t="s">
        <v>3186</v>
      </c>
      <c r="N2690" s="176" t="s">
        <v>3160</v>
      </c>
      <c r="O2690" s="56">
        <v>1</v>
      </c>
      <c r="P2690" s="176" t="s">
        <v>8147</v>
      </c>
    </row>
    <row r="2691" spans="1:16" ht="20.100000000000001" customHeight="1" x14ac:dyDescent="0.25">
      <c r="A2691" s="175">
        <v>2687</v>
      </c>
      <c r="B2691" s="176" t="s">
        <v>8105</v>
      </c>
      <c r="C2691" s="176" t="s">
        <v>8159</v>
      </c>
      <c r="D2691" s="175" t="s">
        <v>8152</v>
      </c>
      <c r="E2691" s="175" t="s">
        <v>8153</v>
      </c>
      <c r="F2691" s="176" t="s">
        <v>8159</v>
      </c>
      <c r="G2691" s="177"/>
      <c r="H2691" s="177"/>
      <c r="I2691" s="176" t="s">
        <v>8137</v>
      </c>
      <c r="J2691" s="178">
        <v>66.336633663366342</v>
      </c>
      <c r="K2691" s="55">
        <v>13</v>
      </c>
      <c r="L2691" s="176" t="s">
        <v>8138</v>
      </c>
      <c r="M2691" s="176" t="s">
        <v>3186</v>
      </c>
      <c r="N2691" s="176" t="s">
        <v>3160</v>
      </c>
      <c r="O2691" s="56">
        <v>1</v>
      </c>
      <c r="P2691" s="176" t="s">
        <v>8147</v>
      </c>
    </row>
    <row r="2692" spans="1:16" ht="20.100000000000001" customHeight="1" x14ac:dyDescent="0.25">
      <c r="A2692" s="175">
        <v>2688</v>
      </c>
      <c r="B2692" s="176" t="s">
        <v>8105</v>
      </c>
      <c r="C2692" s="176" t="s">
        <v>8159</v>
      </c>
      <c r="D2692" s="175" t="s">
        <v>8152</v>
      </c>
      <c r="E2692" s="175" t="s">
        <v>8153</v>
      </c>
      <c r="F2692" s="176" t="s">
        <v>8159</v>
      </c>
      <c r="G2692" s="177"/>
      <c r="H2692" s="177"/>
      <c r="I2692" s="176" t="s">
        <v>8137</v>
      </c>
      <c r="J2692" s="178">
        <v>107.92079207920791</v>
      </c>
      <c r="K2692" s="55">
        <v>13</v>
      </c>
      <c r="L2692" s="176" t="s">
        <v>8138</v>
      </c>
      <c r="M2692" s="176" t="s">
        <v>3186</v>
      </c>
      <c r="N2692" s="176" t="s">
        <v>3160</v>
      </c>
      <c r="O2692" s="56">
        <v>1</v>
      </c>
      <c r="P2692" s="176" t="s">
        <v>8147</v>
      </c>
    </row>
    <row r="2693" spans="1:16" ht="20.100000000000001" customHeight="1" x14ac:dyDescent="0.25">
      <c r="A2693" s="175">
        <v>2689</v>
      </c>
      <c r="B2693" s="176" t="s">
        <v>8105</v>
      </c>
      <c r="C2693" s="176" t="s">
        <v>8159</v>
      </c>
      <c r="D2693" s="175" t="s">
        <v>8152</v>
      </c>
      <c r="E2693" s="175" t="s">
        <v>8153</v>
      </c>
      <c r="F2693" s="176" t="s">
        <v>8159</v>
      </c>
      <c r="G2693" s="177"/>
      <c r="H2693" s="177"/>
      <c r="I2693" s="176" t="s">
        <v>8137</v>
      </c>
      <c r="J2693" s="178">
        <v>261.38613861386136</v>
      </c>
      <c r="K2693" s="55">
        <v>13</v>
      </c>
      <c r="L2693" s="176" t="s">
        <v>8138</v>
      </c>
      <c r="M2693" s="176" t="s">
        <v>3186</v>
      </c>
      <c r="N2693" s="176" t="s">
        <v>3160</v>
      </c>
      <c r="O2693" s="56">
        <v>1</v>
      </c>
      <c r="P2693" s="176" t="s">
        <v>8147</v>
      </c>
    </row>
    <row r="2694" spans="1:16" ht="20.100000000000001" customHeight="1" x14ac:dyDescent="0.25">
      <c r="A2694" s="175">
        <v>2690</v>
      </c>
      <c r="B2694" s="176" t="s">
        <v>8105</v>
      </c>
      <c r="C2694" s="176" t="s">
        <v>8159</v>
      </c>
      <c r="D2694" s="175" t="s">
        <v>8152</v>
      </c>
      <c r="E2694" s="175" t="s">
        <v>8153</v>
      </c>
      <c r="F2694" s="176" t="s">
        <v>8159</v>
      </c>
      <c r="G2694" s="177"/>
      <c r="H2694" s="177"/>
      <c r="I2694" s="176" t="s">
        <v>8137</v>
      </c>
      <c r="J2694" s="178">
        <v>213.86138613861385</v>
      </c>
      <c r="K2694" s="55">
        <v>13</v>
      </c>
      <c r="L2694" s="176" t="s">
        <v>8138</v>
      </c>
      <c r="M2694" s="176" t="s">
        <v>3186</v>
      </c>
      <c r="N2694" s="176" t="s">
        <v>3160</v>
      </c>
      <c r="O2694" s="56">
        <v>1</v>
      </c>
      <c r="P2694" s="176" t="s">
        <v>8147</v>
      </c>
    </row>
    <row r="2695" spans="1:16" ht="20.100000000000001" customHeight="1" x14ac:dyDescent="0.25">
      <c r="A2695" s="175">
        <v>2691</v>
      </c>
      <c r="B2695" s="176" t="s">
        <v>8105</v>
      </c>
      <c r="C2695" s="176" t="s">
        <v>8159</v>
      </c>
      <c r="D2695" s="175" t="s">
        <v>8152</v>
      </c>
      <c r="E2695" s="175" t="s">
        <v>8153</v>
      </c>
      <c r="F2695" s="176" t="s">
        <v>8159</v>
      </c>
      <c r="G2695" s="177"/>
      <c r="H2695" s="177"/>
      <c r="I2695" s="176" t="s">
        <v>8137</v>
      </c>
      <c r="J2695" s="178">
        <v>226.73267326732673</v>
      </c>
      <c r="K2695" s="55">
        <v>13</v>
      </c>
      <c r="L2695" s="176" t="s">
        <v>8138</v>
      </c>
      <c r="M2695" s="176" t="s">
        <v>3186</v>
      </c>
      <c r="N2695" s="176" t="s">
        <v>3160</v>
      </c>
      <c r="O2695" s="56">
        <v>1</v>
      </c>
      <c r="P2695" s="176" t="s">
        <v>8147</v>
      </c>
    </row>
    <row r="2696" spans="1:16" ht="20.100000000000001" customHeight="1" x14ac:dyDescent="0.25">
      <c r="A2696" s="175">
        <v>2692</v>
      </c>
      <c r="B2696" s="176" t="s">
        <v>8105</v>
      </c>
      <c r="C2696" s="176" t="s">
        <v>8159</v>
      </c>
      <c r="D2696" s="175" t="s">
        <v>8152</v>
      </c>
      <c r="E2696" s="175" t="s">
        <v>8153</v>
      </c>
      <c r="F2696" s="176" t="s">
        <v>8159</v>
      </c>
      <c r="G2696" s="177"/>
      <c r="H2696" s="177"/>
      <c r="I2696" s="176" t="s">
        <v>8137</v>
      </c>
      <c r="J2696" s="178">
        <v>115.84158415841584</v>
      </c>
      <c r="K2696" s="55">
        <v>13</v>
      </c>
      <c r="L2696" s="176" t="s">
        <v>8138</v>
      </c>
      <c r="M2696" s="176" t="s">
        <v>3186</v>
      </c>
      <c r="N2696" s="176" t="s">
        <v>3160</v>
      </c>
      <c r="O2696" s="56">
        <v>1</v>
      </c>
      <c r="P2696" s="176" t="s">
        <v>8147</v>
      </c>
    </row>
    <row r="2697" spans="1:16" ht="20.100000000000001" customHeight="1" x14ac:dyDescent="0.25">
      <c r="A2697" s="175">
        <v>2693</v>
      </c>
      <c r="B2697" s="176" t="s">
        <v>8105</v>
      </c>
      <c r="C2697" s="176" t="s">
        <v>8159</v>
      </c>
      <c r="D2697" s="175" t="s">
        <v>8152</v>
      </c>
      <c r="E2697" s="175" t="s">
        <v>8153</v>
      </c>
      <c r="F2697" s="176" t="s">
        <v>8159</v>
      </c>
      <c r="G2697" s="177"/>
      <c r="H2697" s="177"/>
      <c r="I2697" s="176" t="s">
        <v>8137</v>
      </c>
      <c r="J2697" s="178">
        <v>214.85148514851485</v>
      </c>
      <c r="K2697" s="55">
        <v>13</v>
      </c>
      <c r="L2697" s="176" t="s">
        <v>8138</v>
      </c>
      <c r="M2697" s="176" t="s">
        <v>3186</v>
      </c>
      <c r="N2697" s="176" t="s">
        <v>3160</v>
      </c>
      <c r="O2697" s="56">
        <v>1</v>
      </c>
      <c r="P2697" s="176" t="s">
        <v>8147</v>
      </c>
    </row>
    <row r="2698" spans="1:16" ht="20.100000000000001" customHeight="1" x14ac:dyDescent="0.25">
      <c r="A2698" s="175">
        <v>2694</v>
      </c>
      <c r="B2698" s="176" t="s">
        <v>8105</v>
      </c>
      <c r="C2698" s="176" t="s">
        <v>8159</v>
      </c>
      <c r="D2698" s="175" t="s">
        <v>8152</v>
      </c>
      <c r="E2698" s="175" t="s">
        <v>8153</v>
      </c>
      <c r="F2698" s="176" t="s">
        <v>8159</v>
      </c>
      <c r="G2698" s="177"/>
      <c r="H2698" s="177"/>
      <c r="I2698" s="176" t="s">
        <v>8137</v>
      </c>
      <c r="J2698" s="178">
        <v>34.653465346534652</v>
      </c>
      <c r="K2698" s="55">
        <v>13</v>
      </c>
      <c r="L2698" s="176" t="s">
        <v>8138</v>
      </c>
      <c r="M2698" s="176" t="s">
        <v>3186</v>
      </c>
      <c r="N2698" s="176" t="s">
        <v>3160</v>
      </c>
      <c r="O2698" s="56">
        <v>1</v>
      </c>
      <c r="P2698" s="176" t="s">
        <v>8147</v>
      </c>
    </row>
    <row r="2699" spans="1:16" ht="20.100000000000001" customHeight="1" x14ac:dyDescent="0.25">
      <c r="A2699" s="175">
        <v>2695</v>
      </c>
      <c r="B2699" s="176" t="s">
        <v>8105</v>
      </c>
      <c r="C2699" s="176" t="s">
        <v>8159</v>
      </c>
      <c r="D2699" s="175" t="s">
        <v>8152</v>
      </c>
      <c r="E2699" s="175" t="s">
        <v>8153</v>
      </c>
      <c r="F2699" s="176" t="s">
        <v>8159</v>
      </c>
      <c r="G2699" s="177"/>
      <c r="H2699" s="177"/>
      <c r="I2699" s="176" t="s">
        <v>8137</v>
      </c>
      <c r="J2699" s="178">
        <v>73.267326732673268</v>
      </c>
      <c r="K2699" s="55">
        <v>13</v>
      </c>
      <c r="L2699" s="176" t="s">
        <v>8138</v>
      </c>
      <c r="M2699" s="176" t="s">
        <v>3186</v>
      </c>
      <c r="N2699" s="176" t="s">
        <v>3160</v>
      </c>
      <c r="O2699" s="56">
        <v>1</v>
      </c>
      <c r="P2699" s="176" t="s">
        <v>8147</v>
      </c>
    </row>
    <row r="2700" spans="1:16" ht="20.100000000000001" customHeight="1" x14ac:dyDescent="0.25">
      <c r="A2700" s="175">
        <v>2696</v>
      </c>
      <c r="B2700" s="176" t="s">
        <v>8105</v>
      </c>
      <c r="C2700" s="176" t="s">
        <v>8159</v>
      </c>
      <c r="D2700" s="175" t="s">
        <v>8152</v>
      </c>
      <c r="E2700" s="175" t="s">
        <v>8153</v>
      </c>
      <c r="F2700" s="176" t="s">
        <v>8159</v>
      </c>
      <c r="G2700" s="177"/>
      <c r="H2700" s="177"/>
      <c r="I2700" s="176" t="s">
        <v>8137</v>
      </c>
      <c r="J2700" s="178">
        <v>67.32673267326733</v>
      </c>
      <c r="K2700" s="55">
        <v>13</v>
      </c>
      <c r="L2700" s="176" t="s">
        <v>8138</v>
      </c>
      <c r="M2700" s="176" t="s">
        <v>3186</v>
      </c>
      <c r="N2700" s="176" t="s">
        <v>3160</v>
      </c>
      <c r="O2700" s="56">
        <v>1</v>
      </c>
      <c r="P2700" s="176" t="s">
        <v>8147</v>
      </c>
    </row>
    <row r="2701" spans="1:16" ht="20.100000000000001" customHeight="1" x14ac:dyDescent="0.25">
      <c r="A2701" s="175">
        <v>2697</v>
      </c>
      <c r="B2701" s="176" t="s">
        <v>8105</v>
      </c>
      <c r="C2701" s="176" t="s">
        <v>8159</v>
      </c>
      <c r="D2701" s="175" t="s">
        <v>8152</v>
      </c>
      <c r="E2701" s="175" t="s">
        <v>8153</v>
      </c>
      <c r="F2701" s="176" t="s">
        <v>8159</v>
      </c>
      <c r="G2701" s="177"/>
      <c r="H2701" s="177"/>
      <c r="I2701" s="176" t="s">
        <v>8137</v>
      </c>
      <c r="J2701" s="178">
        <v>90.099009900990097</v>
      </c>
      <c r="K2701" s="55">
        <v>13</v>
      </c>
      <c r="L2701" s="176" t="s">
        <v>8138</v>
      </c>
      <c r="M2701" s="176" t="s">
        <v>3186</v>
      </c>
      <c r="N2701" s="176" t="s">
        <v>3160</v>
      </c>
      <c r="O2701" s="56">
        <v>1</v>
      </c>
      <c r="P2701" s="176" t="s">
        <v>8147</v>
      </c>
    </row>
    <row r="2702" spans="1:16" ht="20.100000000000001" customHeight="1" x14ac:dyDescent="0.25">
      <c r="A2702" s="175">
        <v>2698</v>
      </c>
      <c r="B2702" s="176" t="s">
        <v>8105</v>
      </c>
      <c r="C2702" s="176" t="s">
        <v>8159</v>
      </c>
      <c r="D2702" s="175" t="s">
        <v>8152</v>
      </c>
      <c r="E2702" s="175" t="s">
        <v>8153</v>
      </c>
      <c r="F2702" s="176" t="s">
        <v>8159</v>
      </c>
      <c r="G2702" s="177"/>
      <c r="H2702" s="177"/>
      <c r="I2702" s="176" t="s">
        <v>8137</v>
      </c>
      <c r="J2702" s="178">
        <v>30.693069306930692</v>
      </c>
      <c r="K2702" s="55">
        <v>13</v>
      </c>
      <c r="L2702" s="176" t="s">
        <v>8138</v>
      </c>
      <c r="M2702" s="176" t="s">
        <v>3186</v>
      </c>
      <c r="N2702" s="176" t="s">
        <v>3160</v>
      </c>
      <c r="O2702" s="56">
        <v>1</v>
      </c>
      <c r="P2702" s="176" t="s">
        <v>8147</v>
      </c>
    </row>
    <row r="2703" spans="1:16" ht="20.100000000000001" customHeight="1" x14ac:dyDescent="0.25">
      <c r="A2703" s="175">
        <v>2699</v>
      </c>
      <c r="B2703" s="176" t="s">
        <v>8105</v>
      </c>
      <c r="C2703" s="176" t="s">
        <v>8159</v>
      </c>
      <c r="D2703" s="175" t="s">
        <v>8152</v>
      </c>
      <c r="E2703" s="175" t="s">
        <v>8153</v>
      </c>
      <c r="F2703" s="176" t="s">
        <v>8159</v>
      </c>
      <c r="G2703" s="177"/>
      <c r="H2703" s="177"/>
      <c r="I2703" s="176" t="s">
        <v>8137</v>
      </c>
      <c r="J2703" s="178">
        <v>40.594059405940591</v>
      </c>
      <c r="K2703" s="55">
        <v>13</v>
      </c>
      <c r="L2703" s="176" t="s">
        <v>8138</v>
      </c>
      <c r="M2703" s="176" t="s">
        <v>3186</v>
      </c>
      <c r="N2703" s="176" t="s">
        <v>3160</v>
      </c>
      <c r="O2703" s="56">
        <v>1</v>
      </c>
      <c r="P2703" s="176" t="s">
        <v>8147</v>
      </c>
    </row>
    <row r="2704" spans="1:16" ht="20.100000000000001" customHeight="1" x14ac:dyDescent="0.25">
      <c r="A2704" s="175">
        <v>2700</v>
      </c>
      <c r="B2704" s="176" t="s">
        <v>8105</v>
      </c>
      <c r="C2704" s="176" t="s">
        <v>8159</v>
      </c>
      <c r="D2704" s="175" t="s">
        <v>8152</v>
      </c>
      <c r="E2704" s="175" t="s">
        <v>8153</v>
      </c>
      <c r="F2704" s="176" t="s">
        <v>8159</v>
      </c>
      <c r="G2704" s="177"/>
      <c r="H2704" s="177"/>
      <c r="I2704" s="176" t="s">
        <v>8137</v>
      </c>
      <c r="J2704" s="178">
        <v>65.346534653465341</v>
      </c>
      <c r="K2704" s="55">
        <v>13</v>
      </c>
      <c r="L2704" s="176" t="s">
        <v>8138</v>
      </c>
      <c r="M2704" s="176" t="s">
        <v>3186</v>
      </c>
      <c r="N2704" s="176" t="s">
        <v>3160</v>
      </c>
      <c r="O2704" s="56">
        <v>1</v>
      </c>
      <c r="P2704" s="176" t="s">
        <v>8147</v>
      </c>
    </row>
    <row r="2705" spans="1:16" ht="20.100000000000001" customHeight="1" x14ac:dyDescent="0.25">
      <c r="A2705" s="175">
        <v>2701</v>
      </c>
      <c r="B2705" s="176" t="s">
        <v>8105</v>
      </c>
      <c r="C2705" s="176" t="s">
        <v>8159</v>
      </c>
      <c r="D2705" s="175" t="s">
        <v>8152</v>
      </c>
      <c r="E2705" s="175" t="s">
        <v>8153</v>
      </c>
      <c r="F2705" s="176" t="s">
        <v>8159</v>
      </c>
      <c r="G2705" s="177"/>
      <c r="H2705" s="177"/>
      <c r="I2705" s="176" t="s">
        <v>8137</v>
      </c>
      <c r="J2705" s="178">
        <v>59.405940594059409</v>
      </c>
      <c r="K2705" s="55">
        <v>13</v>
      </c>
      <c r="L2705" s="176" t="s">
        <v>8138</v>
      </c>
      <c r="M2705" s="176" t="s">
        <v>3186</v>
      </c>
      <c r="N2705" s="176" t="s">
        <v>3160</v>
      </c>
      <c r="O2705" s="56">
        <v>1</v>
      </c>
      <c r="P2705" s="176" t="s">
        <v>8147</v>
      </c>
    </row>
    <row r="2706" spans="1:16" ht="20.100000000000001" customHeight="1" x14ac:dyDescent="0.25">
      <c r="A2706" s="175">
        <v>2702</v>
      </c>
      <c r="B2706" s="176" t="s">
        <v>8105</v>
      </c>
      <c r="C2706" s="176" t="s">
        <v>8159</v>
      </c>
      <c r="D2706" s="175" t="s">
        <v>8152</v>
      </c>
      <c r="E2706" s="175" t="s">
        <v>8153</v>
      </c>
      <c r="F2706" s="176" t="s">
        <v>8159</v>
      </c>
      <c r="G2706" s="177"/>
      <c r="H2706" s="177"/>
      <c r="I2706" s="176" t="s">
        <v>8142</v>
      </c>
      <c r="J2706" s="178">
        <v>66.336633663366342</v>
      </c>
      <c r="K2706" s="55">
        <v>8</v>
      </c>
      <c r="L2706" s="176" t="s">
        <v>8138</v>
      </c>
      <c r="M2706" s="176" t="s">
        <v>3186</v>
      </c>
      <c r="N2706" s="179" t="s">
        <v>3172</v>
      </c>
      <c r="O2706" s="56">
        <v>1</v>
      </c>
      <c r="P2706" s="176" t="s">
        <v>8147</v>
      </c>
    </row>
    <row r="2707" spans="1:16" ht="20.100000000000001" customHeight="1" x14ac:dyDescent="0.25">
      <c r="A2707" s="175">
        <v>2703</v>
      </c>
      <c r="B2707" s="176" t="s">
        <v>8105</v>
      </c>
      <c r="C2707" s="176" t="s">
        <v>8159</v>
      </c>
      <c r="D2707" s="175" t="s">
        <v>8152</v>
      </c>
      <c r="E2707" s="175" t="s">
        <v>8153</v>
      </c>
      <c r="F2707" s="176" t="s">
        <v>8159</v>
      </c>
      <c r="G2707" s="177"/>
      <c r="H2707" s="177"/>
      <c r="I2707" s="176" t="s">
        <v>8137</v>
      </c>
      <c r="J2707" s="178">
        <v>58.415841584158414</v>
      </c>
      <c r="K2707" s="55">
        <v>13</v>
      </c>
      <c r="L2707" s="176" t="s">
        <v>8138</v>
      </c>
      <c r="M2707" s="176" t="s">
        <v>3186</v>
      </c>
      <c r="N2707" s="176" t="s">
        <v>3160</v>
      </c>
      <c r="O2707" s="56">
        <v>1</v>
      </c>
      <c r="P2707" s="176" t="s">
        <v>8147</v>
      </c>
    </row>
    <row r="2708" spans="1:16" ht="20.100000000000001" customHeight="1" x14ac:dyDescent="0.25">
      <c r="A2708" s="175">
        <v>2704</v>
      </c>
      <c r="B2708" s="176" t="s">
        <v>8105</v>
      </c>
      <c r="C2708" s="176" t="s">
        <v>8159</v>
      </c>
      <c r="D2708" s="175" t="s">
        <v>8152</v>
      </c>
      <c r="E2708" s="175" t="s">
        <v>8153</v>
      </c>
      <c r="F2708" s="176" t="s">
        <v>8159</v>
      </c>
      <c r="G2708" s="177"/>
      <c r="H2708" s="177"/>
      <c r="I2708" s="176" t="s">
        <v>8137</v>
      </c>
      <c r="J2708" s="178">
        <v>21.782178217821784</v>
      </c>
      <c r="K2708" s="55">
        <v>13</v>
      </c>
      <c r="L2708" s="176" t="s">
        <v>8138</v>
      </c>
      <c r="M2708" s="176" t="s">
        <v>3186</v>
      </c>
      <c r="N2708" s="176" t="s">
        <v>3160</v>
      </c>
      <c r="O2708" s="56">
        <v>1</v>
      </c>
      <c r="P2708" s="176" t="s">
        <v>8147</v>
      </c>
    </row>
    <row r="2709" spans="1:16" ht="20.100000000000001" customHeight="1" x14ac:dyDescent="0.25">
      <c r="A2709" s="175">
        <v>2705</v>
      </c>
      <c r="B2709" s="176" t="s">
        <v>8105</v>
      </c>
      <c r="C2709" s="176" t="s">
        <v>8159</v>
      </c>
      <c r="D2709" s="175" t="s">
        <v>8152</v>
      </c>
      <c r="E2709" s="175" t="s">
        <v>8153</v>
      </c>
      <c r="F2709" s="176" t="s">
        <v>8159</v>
      </c>
      <c r="G2709" s="177"/>
      <c r="H2709" s="177"/>
      <c r="I2709" s="176" t="s">
        <v>8137</v>
      </c>
      <c r="J2709" s="178">
        <v>89.10891089108911</v>
      </c>
      <c r="K2709" s="55">
        <v>13</v>
      </c>
      <c r="L2709" s="176" t="s">
        <v>8138</v>
      </c>
      <c r="M2709" s="176" t="s">
        <v>3186</v>
      </c>
      <c r="N2709" s="176" t="s">
        <v>3160</v>
      </c>
      <c r="O2709" s="56">
        <v>1</v>
      </c>
      <c r="P2709" s="176" t="s">
        <v>8147</v>
      </c>
    </row>
    <row r="2710" spans="1:16" ht="20.100000000000001" customHeight="1" x14ac:dyDescent="0.25">
      <c r="A2710" s="175">
        <v>2706</v>
      </c>
      <c r="B2710" s="176" t="s">
        <v>8105</v>
      </c>
      <c r="C2710" s="176" t="s">
        <v>8159</v>
      </c>
      <c r="D2710" s="175" t="s">
        <v>8152</v>
      </c>
      <c r="E2710" s="175" t="s">
        <v>8153</v>
      </c>
      <c r="F2710" s="176" t="s">
        <v>8159</v>
      </c>
      <c r="G2710" s="177"/>
      <c r="H2710" s="177"/>
      <c r="I2710" s="176" t="s">
        <v>8137</v>
      </c>
      <c r="J2710" s="178">
        <v>67.32673267326733</v>
      </c>
      <c r="K2710" s="55">
        <v>13</v>
      </c>
      <c r="L2710" s="176" t="s">
        <v>8138</v>
      </c>
      <c r="M2710" s="176" t="s">
        <v>3186</v>
      </c>
      <c r="N2710" s="176" t="s">
        <v>3160</v>
      </c>
      <c r="O2710" s="56">
        <v>1</v>
      </c>
      <c r="P2710" s="176" t="s">
        <v>8147</v>
      </c>
    </row>
    <row r="2711" spans="1:16" ht="20.100000000000001" customHeight="1" x14ac:dyDescent="0.25">
      <c r="A2711" s="175">
        <v>2707</v>
      </c>
      <c r="B2711" s="176" t="s">
        <v>8105</v>
      </c>
      <c r="C2711" s="176" t="s">
        <v>8159</v>
      </c>
      <c r="D2711" s="175" t="s">
        <v>8152</v>
      </c>
      <c r="E2711" s="175" t="s">
        <v>8153</v>
      </c>
      <c r="F2711" s="176" t="s">
        <v>8159</v>
      </c>
      <c r="G2711" s="177"/>
      <c r="H2711" s="177"/>
      <c r="I2711" s="176" t="s">
        <v>8137</v>
      </c>
      <c r="J2711" s="178">
        <v>204.95049504950495</v>
      </c>
      <c r="K2711" s="55">
        <v>13</v>
      </c>
      <c r="L2711" s="176" t="s">
        <v>8138</v>
      </c>
      <c r="M2711" s="176" t="s">
        <v>3186</v>
      </c>
      <c r="N2711" s="176" t="s">
        <v>3160</v>
      </c>
      <c r="O2711" s="56">
        <v>1</v>
      </c>
      <c r="P2711" s="176" t="s">
        <v>8147</v>
      </c>
    </row>
    <row r="2712" spans="1:16" ht="20.100000000000001" customHeight="1" x14ac:dyDescent="0.25">
      <c r="A2712" s="175">
        <v>2708</v>
      </c>
      <c r="B2712" s="176" t="s">
        <v>8105</v>
      </c>
      <c r="C2712" s="176" t="s">
        <v>8159</v>
      </c>
      <c r="D2712" s="175" t="s">
        <v>8152</v>
      </c>
      <c r="E2712" s="175" t="s">
        <v>8153</v>
      </c>
      <c r="F2712" s="176" t="s">
        <v>8159</v>
      </c>
      <c r="G2712" s="177"/>
      <c r="H2712" s="177"/>
      <c r="I2712" s="176" t="s">
        <v>8137</v>
      </c>
      <c r="J2712" s="178">
        <v>66.336633663366342</v>
      </c>
      <c r="K2712" s="55">
        <v>13</v>
      </c>
      <c r="L2712" s="176" t="s">
        <v>8138</v>
      </c>
      <c r="M2712" s="176" t="s">
        <v>3186</v>
      </c>
      <c r="N2712" s="176" t="s">
        <v>3160</v>
      </c>
      <c r="O2712" s="56">
        <v>1</v>
      </c>
      <c r="P2712" s="176" t="s">
        <v>8147</v>
      </c>
    </row>
    <row r="2713" spans="1:16" ht="20.100000000000001" customHeight="1" x14ac:dyDescent="0.25">
      <c r="A2713" s="175">
        <v>2709</v>
      </c>
      <c r="B2713" s="176" t="s">
        <v>8105</v>
      </c>
      <c r="C2713" s="176" t="s">
        <v>8159</v>
      </c>
      <c r="D2713" s="175" t="s">
        <v>8152</v>
      </c>
      <c r="E2713" s="175" t="s">
        <v>8153</v>
      </c>
      <c r="F2713" s="176" t="s">
        <v>8159</v>
      </c>
      <c r="G2713" s="177"/>
      <c r="H2713" s="177"/>
      <c r="I2713" s="176" t="s">
        <v>8137</v>
      </c>
      <c r="J2713" s="178">
        <v>50.495049504950494</v>
      </c>
      <c r="K2713" s="55">
        <v>13</v>
      </c>
      <c r="L2713" s="176" t="s">
        <v>8138</v>
      </c>
      <c r="M2713" s="176" t="s">
        <v>3186</v>
      </c>
      <c r="N2713" s="176" t="s">
        <v>3160</v>
      </c>
      <c r="O2713" s="56">
        <v>1</v>
      </c>
      <c r="P2713" s="176" t="s">
        <v>8147</v>
      </c>
    </row>
    <row r="2714" spans="1:16" ht="20.100000000000001" customHeight="1" x14ac:dyDescent="0.25">
      <c r="A2714" s="175">
        <v>2710</v>
      </c>
      <c r="B2714" s="176" t="s">
        <v>8105</v>
      </c>
      <c r="C2714" s="176" t="s">
        <v>8159</v>
      </c>
      <c r="D2714" s="175" t="s">
        <v>8152</v>
      </c>
      <c r="E2714" s="175" t="s">
        <v>8153</v>
      </c>
      <c r="F2714" s="176" t="s">
        <v>8159</v>
      </c>
      <c r="G2714" s="177"/>
      <c r="H2714" s="177"/>
      <c r="I2714" s="176" t="s">
        <v>8137</v>
      </c>
      <c r="J2714" s="178">
        <v>17.821782178217823</v>
      </c>
      <c r="K2714" s="55">
        <v>13</v>
      </c>
      <c r="L2714" s="176" t="s">
        <v>8138</v>
      </c>
      <c r="M2714" s="176" t="s">
        <v>3186</v>
      </c>
      <c r="N2714" s="176" t="s">
        <v>3160</v>
      </c>
      <c r="O2714" s="56">
        <v>1</v>
      </c>
      <c r="P2714" s="176" t="s">
        <v>8147</v>
      </c>
    </row>
    <row r="2715" spans="1:16" ht="20.100000000000001" customHeight="1" x14ac:dyDescent="0.25">
      <c r="A2715" s="175">
        <v>2711</v>
      </c>
      <c r="B2715" s="176" t="s">
        <v>8105</v>
      </c>
      <c r="C2715" s="176" t="s">
        <v>8159</v>
      </c>
      <c r="D2715" s="175" t="s">
        <v>8152</v>
      </c>
      <c r="E2715" s="175" t="s">
        <v>8153</v>
      </c>
      <c r="F2715" s="176" t="s">
        <v>8159</v>
      </c>
      <c r="G2715" s="177"/>
      <c r="H2715" s="177"/>
      <c r="I2715" s="176" t="s">
        <v>8137</v>
      </c>
      <c r="J2715" s="178">
        <v>57.425742574257427</v>
      </c>
      <c r="K2715" s="55">
        <v>13</v>
      </c>
      <c r="L2715" s="176" t="s">
        <v>8138</v>
      </c>
      <c r="M2715" s="176" t="s">
        <v>3186</v>
      </c>
      <c r="N2715" s="176" t="s">
        <v>3160</v>
      </c>
      <c r="O2715" s="56">
        <v>1</v>
      </c>
      <c r="P2715" s="176" t="s">
        <v>8147</v>
      </c>
    </row>
    <row r="2716" spans="1:16" ht="20.100000000000001" customHeight="1" x14ac:dyDescent="0.25">
      <c r="A2716" s="175">
        <v>2712</v>
      </c>
      <c r="B2716" s="176" t="s">
        <v>8105</v>
      </c>
      <c r="C2716" s="176" t="s">
        <v>8159</v>
      </c>
      <c r="D2716" s="175" t="s">
        <v>8152</v>
      </c>
      <c r="E2716" s="175" t="s">
        <v>8153</v>
      </c>
      <c r="F2716" s="176" t="s">
        <v>8159</v>
      </c>
      <c r="G2716" s="177"/>
      <c r="H2716" s="177"/>
      <c r="I2716" s="176" t="s">
        <v>8137</v>
      </c>
      <c r="J2716" s="178">
        <v>20.792079207920793</v>
      </c>
      <c r="K2716" s="55">
        <v>13</v>
      </c>
      <c r="L2716" s="176" t="s">
        <v>8138</v>
      </c>
      <c r="M2716" s="176" t="s">
        <v>3186</v>
      </c>
      <c r="N2716" s="176" t="s">
        <v>3160</v>
      </c>
      <c r="O2716" s="56">
        <v>1</v>
      </c>
      <c r="P2716" s="176" t="s">
        <v>8147</v>
      </c>
    </row>
    <row r="2717" spans="1:16" ht="20.100000000000001" customHeight="1" x14ac:dyDescent="0.25">
      <c r="A2717" s="175">
        <v>2713</v>
      </c>
      <c r="B2717" s="176" t="s">
        <v>8105</v>
      </c>
      <c r="C2717" s="176" t="s">
        <v>8159</v>
      </c>
      <c r="D2717" s="175" t="s">
        <v>8152</v>
      </c>
      <c r="E2717" s="175" t="s">
        <v>8153</v>
      </c>
      <c r="F2717" s="176" t="s">
        <v>8159</v>
      </c>
      <c r="G2717" s="177"/>
      <c r="H2717" s="177"/>
      <c r="I2717" s="176" t="s">
        <v>8137</v>
      </c>
      <c r="J2717" s="178">
        <v>100.99009900990099</v>
      </c>
      <c r="K2717" s="55">
        <v>13</v>
      </c>
      <c r="L2717" s="176" t="s">
        <v>8138</v>
      </c>
      <c r="M2717" s="176" t="s">
        <v>3186</v>
      </c>
      <c r="N2717" s="176" t="s">
        <v>3160</v>
      </c>
      <c r="O2717" s="56">
        <v>1</v>
      </c>
      <c r="P2717" s="176" t="s">
        <v>8147</v>
      </c>
    </row>
    <row r="2718" spans="1:16" ht="20.100000000000001" customHeight="1" x14ac:dyDescent="0.25">
      <c r="A2718" s="175">
        <v>2714</v>
      </c>
      <c r="B2718" s="176" t="s">
        <v>8105</v>
      </c>
      <c r="C2718" s="176" t="s">
        <v>8159</v>
      </c>
      <c r="D2718" s="175" t="s">
        <v>8152</v>
      </c>
      <c r="E2718" s="175" t="s">
        <v>8153</v>
      </c>
      <c r="F2718" s="176" t="s">
        <v>8159</v>
      </c>
      <c r="G2718" s="177"/>
      <c r="H2718" s="177"/>
      <c r="I2718" s="176" t="s">
        <v>8142</v>
      </c>
      <c r="J2718" s="178">
        <v>68.316831683168317</v>
      </c>
      <c r="K2718" s="55">
        <v>9</v>
      </c>
      <c r="L2718" s="176" t="s">
        <v>8138</v>
      </c>
      <c r="M2718" s="176" t="s">
        <v>3186</v>
      </c>
      <c r="N2718" s="180" t="s">
        <v>3168</v>
      </c>
      <c r="O2718" s="56">
        <v>1</v>
      </c>
      <c r="P2718" s="176" t="s">
        <v>8147</v>
      </c>
    </row>
    <row r="2719" spans="1:16" ht="20.100000000000001" customHeight="1" x14ac:dyDescent="0.25">
      <c r="A2719" s="175">
        <v>2715</v>
      </c>
      <c r="B2719" s="176" t="s">
        <v>8105</v>
      </c>
      <c r="C2719" s="176" t="s">
        <v>8159</v>
      </c>
      <c r="D2719" s="175" t="s">
        <v>8152</v>
      </c>
      <c r="E2719" s="175" t="s">
        <v>8153</v>
      </c>
      <c r="F2719" s="176" t="s">
        <v>8159</v>
      </c>
      <c r="G2719" s="177"/>
      <c r="H2719" s="177"/>
      <c r="I2719" s="176" t="s">
        <v>8142</v>
      </c>
      <c r="J2719" s="178">
        <v>74.257425742574256</v>
      </c>
      <c r="K2719" s="55">
        <v>9</v>
      </c>
      <c r="L2719" s="176" t="s">
        <v>8138</v>
      </c>
      <c r="M2719" s="176" t="s">
        <v>3186</v>
      </c>
      <c r="N2719" s="180" t="s">
        <v>3168</v>
      </c>
      <c r="O2719" s="56">
        <v>1</v>
      </c>
      <c r="P2719" s="176" t="s">
        <v>8147</v>
      </c>
    </row>
    <row r="2720" spans="1:16" ht="20.100000000000001" customHeight="1" x14ac:dyDescent="0.25">
      <c r="A2720" s="175">
        <v>2716</v>
      </c>
      <c r="B2720" s="176" t="s">
        <v>8105</v>
      </c>
      <c r="C2720" s="176" t="s">
        <v>8159</v>
      </c>
      <c r="D2720" s="175" t="s">
        <v>8152</v>
      </c>
      <c r="E2720" s="175" t="s">
        <v>8153</v>
      </c>
      <c r="F2720" s="176" t="s">
        <v>8159</v>
      </c>
      <c r="G2720" s="177"/>
      <c r="H2720" s="177"/>
      <c r="I2720" s="176" t="s">
        <v>8142</v>
      </c>
      <c r="J2720" s="178">
        <v>22.772277227722771</v>
      </c>
      <c r="K2720" s="55">
        <v>9</v>
      </c>
      <c r="L2720" s="176" t="s">
        <v>8138</v>
      </c>
      <c r="M2720" s="176" t="s">
        <v>3186</v>
      </c>
      <c r="N2720" s="180" t="s">
        <v>3168</v>
      </c>
      <c r="O2720" s="56">
        <v>1</v>
      </c>
      <c r="P2720" s="176" t="s">
        <v>8147</v>
      </c>
    </row>
    <row r="2721" spans="1:16" ht="20.100000000000001" customHeight="1" x14ac:dyDescent="0.25">
      <c r="A2721" s="175">
        <v>2717</v>
      </c>
      <c r="B2721" s="176" t="s">
        <v>8105</v>
      </c>
      <c r="C2721" s="176" t="s">
        <v>8159</v>
      </c>
      <c r="D2721" s="175" t="s">
        <v>8152</v>
      </c>
      <c r="E2721" s="175" t="s">
        <v>8153</v>
      </c>
      <c r="F2721" s="176" t="s">
        <v>8159</v>
      </c>
      <c r="G2721" s="177"/>
      <c r="H2721" s="177"/>
      <c r="I2721" s="176" t="s">
        <v>8137</v>
      </c>
      <c r="J2721" s="178">
        <v>33.663366336633665</v>
      </c>
      <c r="K2721" s="55">
        <v>13</v>
      </c>
      <c r="L2721" s="176" t="s">
        <v>8138</v>
      </c>
      <c r="M2721" s="176" t="s">
        <v>3186</v>
      </c>
      <c r="N2721" s="176" t="s">
        <v>3160</v>
      </c>
      <c r="O2721" s="56">
        <v>1</v>
      </c>
      <c r="P2721" s="176" t="s">
        <v>8147</v>
      </c>
    </row>
    <row r="2722" spans="1:16" ht="20.100000000000001" customHeight="1" x14ac:dyDescent="0.25">
      <c r="A2722" s="175">
        <v>2718</v>
      </c>
      <c r="B2722" s="176" t="s">
        <v>8105</v>
      </c>
      <c r="C2722" s="176" t="s">
        <v>8159</v>
      </c>
      <c r="D2722" s="175" t="s">
        <v>8152</v>
      </c>
      <c r="E2722" s="175" t="s">
        <v>8153</v>
      </c>
      <c r="F2722" s="176" t="s">
        <v>8159</v>
      </c>
      <c r="G2722" s="177"/>
      <c r="H2722" s="177"/>
      <c r="I2722" s="176" t="s">
        <v>8137</v>
      </c>
      <c r="J2722" s="178">
        <v>22.772277227722771</v>
      </c>
      <c r="K2722" s="55">
        <v>13</v>
      </c>
      <c r="L2722" s="176" t="s">
        <v>8138</v>
      </c>
      <c r="M2722" s="176" t="s">
        <v>3186</v>
      </c>
      <c r="N2722" s="176" t="s">
        <v>3160</v>
      </c>
      <c r="O2722" s="56">
        <v>1</v>
      </c>
      <c r="P2722" s="176" t="s">
        <v>8147</v>
      </c>
    </row>
    <row r="2723" spans="1:16" ht="20.100000000000001" customHeight="1" x14ac:dyDescent="0.25">
      <c r="A2723" s="175">
        <v>2719</v>
      </c>
      <c r="B2723" s="176" t="s">
        <v>8105</v>
      </c>
      <c r="C2723" s="176" t="s">
        <v>8159</v>
      </c>
      <c r="D2723" s="175" t="s">
        <v>8152</v>
      </c>
      <c r="E2723" s="175" t="s">
        <v>8153</v>
      </c>
      <c r="F2723" s="176" t="s">
        <v>8159</v>
      </c>
      <c r="G2723" s="177"/>
      <c r="H2723" s="177"/>
      <c r="I2723" s="176" t="s">
        <v>8137</v>
      </c>
      <c r="J2723" s="178">
        <v>52.475247524752476</v>
      </c>
      <c r="K2723" s="55">
        <v>13</v>
      </c>
      <c r="L2723" s="176" t="s">
        <v>8138</v>
      </c>
      <c r="M2723" s="176" t="s">
        <v>3186</v>
      </c>
      <c r="N2723" s="176" t="s">
        <v>3160</v>
      </c>
      <c r="O2723" s="56">
        <v>1</v>
      </c>
      <c r="P2723" s="176" t="s">
        <v>8147</v>
      </c>
    </row>
    <row r="2724" spans="1:16" ht="20.100000000000001" customHeight="1" x14ac:dyDescent="0.25">
      <c r="A2724" s="175">
        <v>2720</v>
      </c>
      <c r="B2724" s="176" t="s">
        <v>8105</v>
      </c>
      <c r="C2724" s="176" t="s">
        <v>8159</v>
      </c>
      <c r="D2724" s="175" t="s">
        <v>8152</v>
      </c>
      <c r="E2724" s="175" t="s">
        <v>8153</v>
      </c>
      <c r="F2724" s="176" t="s">
        <v>8159</v>
      </c>
      <c r="G2724" s="177"/>
      <c r="H2724" s="177"/>
      <c r="I2724" s="176" t="s">
        <v>8137</v>
      </c>
      <c r="J2724" s="178">
        <v>28.712871287128714</v>
      </c>
      <c r="K2724" s="55">
        <v>13</v>
      </c>
      <c r="L2724" s="176" t="s">
        <v>8138</v>
      </c>
      <c r="M2724" s="176" t="s">
        <v>3186</v>
      </c>
      <c r="N2724" s="176" t="s">
        <v>3160</v>
      </c>
      <c r="O2724" s="56">
        <v>1</v>
      </c>
      <c r="P2724" s="176" t="s">
        <v>8147</v>
      </c>
    </row>
    <row r="2725" spans="1:16" ht="20.100000000000001" customHeight="1" x14ac:dyDescent="0.25">
      <c r="A2725" s="175">
        <v>2721</v>
      </c>
      <c r="B2725" s="176" t="s">
        <v>8105</v>
      </c>
      <c r="C2725" s="176" t="s">
        <v>8159</v>
      </c>
      <c r="D2725" s="175" t="s">
        <v>8152</v>
      </c>
      <c r="E2725" s="175" t="s">
        <v>8153</v>
      </c>
      <c r="F2725" s="176" t="s">
        <v>8159</v>
      </c>
      <c r="G2725" s="177"/>
      <c r="H2725" s="177"/>
      <c r="I2725" s="176" t="s">
        <v>8137</v>
      </c>
      <c r="J2725" s="178">
        <v>90.099009900990097</v>
      </c>
      <c r="K2725" s="55">
        <v>13</v>
      </c>
      <c r="L2725" s="176" t="s">
        <v>8138</v>
      </c>
      <c r="M2725" s="176" t="s">
        <v>3186</v>
      </c>
      <c r="N2725" s="176" t="s">
        <v>3160</v>
      </c>
      <c r="O2725" s="56">
        <v>1</v>
      </c>
      <c r="P2725" s="176" t="s">
        <v>8147</v>
      </c>
    </row>
    <row r="2726" spans="1:16" ht="20.100000000000001" customHeight="1" x14ac:dyDescent="0.25">
      <c r="A2726" s="175">
        <v>2722</v>
      </c>
      <c r="B2726" s="176" t="s">
        <v>8105</v>
      </c>
      <c r="C2726" s="176" t="s">
        <v>8159</v>
      </c>
      <c r="D2726" s="175" t="s">
        <v>8152</v>
      </c>
      <c r="E2726" s="175" t="s">
        <v>8153</v>
      </c>
      <c r="F2726" s="176" t="s">
        <v>8159</v>
      </c>
      <c r="G2726" s="177"/>
      <c r="H2726" s="177"/>
      <c r="I2726" s="176" t="s">
        <v>8137</v>
      </c>
      <c r="J2726" s="178">
        <v>46.534653465346537</v>
      </c>
      <c r="K2726" s="55">
        <v>13</v>
      </c>
      <c r="L2726" s="176" t="s">
        <v>8138</v>
      </c>
      <c r="M2726" s="176" t="s">
        <v>3186</v>
      </c>
      <c r="N2726" s="176" t="s">
        <v>3160</v>
      </c>
      <c r="O2726" s="56">
        <v>1</v>
      </c>
      <c r="P2726" s="176" t="s">
        <v>8147</v>
      </c>
    </row>
    <row r="2727" spans="1:16" ht="20.100000000000001" customHeight="1" x14ac:dyDescent="0.25">
      <c r="A2727" s="175">
        <v>2723</v>
      </c>
      <c r="B2727" s="176" t="s">
        <v>8105</v>
      </c>
      <c r="C2727" s="176" t="s">
        <v>8159</v>
      </c>
      <c r="D2727" s="175" t="s">
        <v>8152</v>
      </c>
      <c r="E2727" s="175" t="s">
        <v>8153</v>
      </c>
      <c r="F2727" s="176" t="s">
        <v>8159</v>
      </c>
      <c r="G2727" s="177"/>
      <c r="H2727" s="177"/>
      <c r="I2727" s="176" t="s">
        <v>8137</v>
      </c>
      <c r="J2727" s="178">
        <v>67.32673267326733</v>
      </c>
      <c r="K2727" s="55">
        <v>13</v>
      </c>
      <c r="L2727" s="176" t="s">
        <v>8138</v>
      </c>
      <c r="M2727" s="176" t="s">
        <v>3186</v>
      </c>
      <c r="N2727" s="176" t="s">
        <v>3160</v>
      </c>
      <c r="O2727" s="56">
        <v>1</v>
      </c>
      <c r="P2727" s="176" t="s">
        <v>8147</v>
      </c>
    </row>
    <row r="2728" spans="1:16" ht="20.100000000000001" customHeight="1" x14ac:dyDescent="0.25">
      <c r="A2728" s="175">
        <v>2724</v>
      </c>
      <c r="B2728" s="176" t="s">
        <v>8105</v>
      </c>
      <c r="C2728" s="176" t="s">
        <v>8159</v>
      </c>
      <c r="D2728" s="175" t="s">
        <v>8152</v>
      </c>
      <c r="E2728" s="175" t="s">
        <v>8153</v>
      </c>
      <c r="F2728" s="176" t="s">
        <v>8159</v>
      </c>
      <c r="G2728" s="177"/>
      <c r="H2728" s="177"/>
      <c r="I2728" s="176" t="s">
        <v>8137</v>
      </c>
      <c r="J2728" s="178">
        <v>106.93069306930693</v>
      </c>
      <c r="K2728" s="55">
        <v>13</v>
      </c>
      <c r="L2728" s="176" t="s">
        <v>8138</v>
      </c>
      <c r="M2728" s="176" t="s">
        <v>3186</v>
      </c>
      <c r="N2728" s="176" t="s">
        <v>3160</v>
      </c>
      <c r="O2728" s="56">
        <v>1</v>
      </c>
      <c r="P2728" s="176" t="s">
        <v>8147</v>
      </c>
    </row>
    <row r="2729" spans="1:16" ht="20.100000000000001" customHeight="1" x14ac:dyDescent="0.25">
      <c r="A2729" s="175">
        <v>2725</v>
      </c>
      <c r="B2729" s="176" t="s">
        <v>8105</v>
      </c>
      <c r="C2729" s="176" t="s">
        <v>8159</v>
      </c>
      <c r="D2729" s="175" t="s">
        <v>8152</v>
      </c>
      <c r="E2729" s="175" t="s">
        <v>8153</v>
      </c>
      <c r="F2729" s="176" t="s">
        <v>8159</v>
      </c>
      <c r="G2729" s="177"/>
      <c r="H2729" s="177"/>
      <c r="I2729" s="176" t="s">
        <v>8137</v>
      </c>
      <c r="J2729" s="178">
        <v>132.67326732673268</v>
      </c>
      <c r="K2729" s="55">
        <v>13</v>
      </c>
      <c r="L2729" s="176" t="s">
        <v>8138</v>
      </c>
      <c r="M2729" s="176" t="s">
        <v>3186</v>
      </c>
      <c r="N2729" s="176" t="s">
        <v>3160</v>
      </c>
      <c r="O2729" s="56">
        <v>1</v>
      </c>
      <c r="P2729" s="176" t="s">
        <v>8147</v>
      </c>
    </row>
    <row r="2730" spans="1:16" ht="20.100000000000001" customHeight="1" x14ac:dyDescent="0.25">
      <c r="A2730" s="175">
        <v>2726</v>
      </c>
      <c r="B2730" s="176" t="s">
        <v>8105</v>
      </c>
      <c r="C2730" s="176" t="s">
        <v>8159</v>
      </c>
      <c r="D2730" s="175" t="s">
        <v>8152</v>
      </c>
      <c r="E2730" s="175" t="s">
        <v>8153</v>
      </c>
      <c r="F2730" s="176" t="s">
        <v>8159</v>
      </c>
      <c r="G2730" s="177"/>
      <c r="H2730" s="177"/>
      <c r="I2730" s="176" t="s">
        <v>8137</v>
      </c>
      <c r="J2730" s="178">
        <v>348.51485148514854</v>
      </c>
      <c r="K2730" s="55">
        <v>13</v>
      </c>
      <c r="L2730" s="176" t="s">
        <v>8138</v>
      </c>
      <c r="M2730" s="176" t="s">
        <v>3186</v>
      </c>
      <c r="N2730" s="176" t="s">
        <v>3160</v>
      </c>
      <c r="O2730" s="56">
        <v>1</v>
      </c>
      <c r="P2730" s="176" t="s">
        <v>8147</v>
      </c>
    </row>
    <row r="2731" spans="1:16" ht="20.100000000000001" customHeight="1" x14ac:dyDescent="0.25">
      <c r="A2731" s="175">
        <v>2727</v>
      </c>
      <c r="B2731" s="176" t="s">
        <v>8105</v>
      </c>
      <c r="C2731" s="176" t="s">
        <v>8159</v>
      </c>
      <c r="D2731" s="175" t="s">
        <v>8152</v>
      </c>
      <c r="E2731" s="175" t="s">
        <v>8153</v>
      </c>
      <c r="F2731" s="176" t="s">
        <v>8159</v>
      </c>
      <c r="G2731" s="177"/>
      <c r="H2731" s="177"/>
      <c r="I2731" s="176" t="s">
        <v>8137</v>
      </c>
      <c r="J2731" s="178">
        <v>203.96039603960395</v>
      </c>
      <c r="K2731" s="55">
        <v>12</v>
      </c>
      <c r="L2731" s="176" t="s">
        <v>8138</v>
      </c>
      <c r="M2731" s="176" t="s">
        <v>3186</v>
      </c>
      <c r="N2731" s="176" t="s">
        <v>3173</v>
      </c>
      <c r="O2731" s="56">
        <v>1</v>
      </c>
      <c r="P2731" s="176" t="s">
        <v>8147</v>
      </c>
    </row>
    <row r="2732" spans="1:16" ht="20.100000000000001" customHeight="1" x14ac:dyDescent="0.25">
      <c r="A2732" s="175">
        <v>2728</v>
      </c>
      <c r="B2732" s="176" t="s">
        <v>8105</v>
      </c>
      <c r="C2732" s="176" t="s">
        <v>8159</v>
      </c>
      <c r="D2732" s="175" t="s">
        <v>8152</v>
      </c>
      <c r="E2732" s="175" t="s">
        <v>8153</v>
      </c>
      <c r="F2732" s="176" t="s">
        <v>8159</v>
      </c>
      <c r="G2732" s="177"/>
      <c r="H2732" s="177"/>
      <c r="I2732" s="176" t="s">
        <v>8137</v>
      </c>
      <c r="J2732" s="178">
        <v>317.8217821782178</v>
      </c>
      <c r="K2732" s="55">
        <v>13</v>
      </c>
      <c r="L2732" s="176" t="s">
        <v>8138</v>
      </c>
      <c r="M2732" s="176" t="s">
        <v>3186</v>
      </c>
      <c r="N2732" s="176" t="s">
        <v>3160</v>
      </c>
      <c r="O2732" s="56">
        <v>1</v>
      </c>
      <c r="P2732" s="176" t="s">
        <v>8147</v>
      </c>
    </row>
    <row r="2733" spans="1:16" ht="20.100000000000001" customHeight="1" x14ac:dyDescent="0.25">
      <c r="A2733" s="175">
        <v>2729</v>
      </c>
      <c r="B2733" s="176" t="s">
        <v>8105</v>
      </c>
      <c r="C2733" s="176" t="s">
        <v>8159</v>
      </c>
      <c r="D2733" s="175" t="s">
        <v>8152</v>
      </c>
      <c r="E2733" s="175" t="s">
        <v>8153</v>
      </c>
      <c r="F2733" s="176" t="s">
        <v>8159</v>
      </c>
      <c r="G2733" s="177"/>
      <c r="H2733" s="177"/>
      <c r="I2733" s="176" t="s">
        <v>8137</v>
      </c>
      <c r="J2733" s="178">
        <v>262.37623762376239</v>
      </c>
      <c r="K2733" s="55">
        <v>12</v>
      </c>
      <c r="L2733" s="176" t="s">
        <v>8138</v>
      </c>
      <c r="M2733" s="176" t="s">
        <v>3186</v>
      </c>
      <c r="N2733" s="176" t="s">
        <v>3173</v>
      </c>
      <c r="O2733" s="56">
        <v>1</v>
      </c>
      <c r="P2733" s="176" t="s">
        <v>8147</v>
      </c>
    </row>
    <row r="2734" spans="1:16" ht="20.100000000000001" customHeight="1" x14ac:dyDescent="0.25">
      <c r="A2734" s="175">
        <v>2730</v>
      </c>
      <c r="B2734" s="176" t="s">
        <v>8105</v>
      </c>
      <c r="C2734" s="176" t="s">
        <v>8159</v>
      </c>
      <c r="D2734" s="175" t="s">
        <v>8152</v>
      </c>
      <c r="E2734" s="175" t="s">
        <v>8153</v>
      </c>
      <c r="F2734" s="176" t="s">
        <v>8159</v>
      </c>
      <c r="G2734" s="177"/>
      <c r="H2734" s="177"/>
      <c r="I2734" s="176" t="s">
        <v>8137</v>
      </c>
      <c r="J2734" s="178">
        <v>195.04950495049505</v>
      </c>
      <c r="K2734" s="55">
        <v>13</v>
      </c>
      <c r="L2734" s="176" t="s">
        <v>8138</v>
      </c>
      <c r="M2734" s="176" t="s">
        <v>3186</v>
      </c>
      <c r="N2734" s="176" t="s">
        <v>3160</v>
      </c>
      <c r="O2734" s="56">
        <v>1</v>
      </c>
      <c r="P2734" s="176" t="s">
        <v>8147</v>
      </c>
    </row>
    <row r="2735" spans="1:16" ht="20.100000000000001" customHeight="1" x14ac:dyDescent="0.25">
      <c r="A2735" s="175">
        <v>2731</v>
      </c>
      <c r="B2735" s="176" t="s">
        <v>8105</v>
      </c>
      <c r="C2735" s="176" t="s">
        <v>8159</v>
      </c>
      <c r="D2735" s="175" t="s">
        <v>8152</v>
      </c>
      <c r="E2735" s="175" t="s">
        <v>8153</v>
      </c>
      <c r="F2735" s="176" t="s">
        <v>8159</v>
      </c>
      <c r="G2735" s="177"/>
      <c r="H2735" s="177"/>
      <c r="I2735" s="176" t="s">
        <v>8137</v>
      </c>
      <c r="J2735" s="178">
        <v>417.64705882352939</v>
      </c>
      <c r="K2735" s="55">
        <v>12</v>
      </c>
      <c r="L2735" s="176" t="s">
        <v>8138</v>
      </c>
      <c r="M2735" s="176" t="s">
        <v>8107</v>
      </c>
      <c r="N2735" s="176" t="s">
        <v>5846</v>
      </c>
      <c r="O2735" s="56">
        <v>1</v>
      </c>
      <c r="P2735" s="176" t="s">
        <v>8147</v>
      </c>
    </row>
    <row r="2736" spans="1:16" ht="20.100000000000001" customHeight="1" x14ac:dyDescent="0.25">
      <c r="A2736" s="175">
        <v>2732</v>
      </c>
      <c r="B2736" s="176" t="s">
        <v>8105</v>
      </c>
      <c r="C2736" s="176" t="s">
        <v>8159</v>
      </c>
      <c r="D2736" s="175" t="s">
        <v>8152</v>
      </c>
      <c r="E2736" s="175" t="s">
        <v>8153</v>
      </c>
      <c r="F2736" s="176" t="s">
        <v>8159</v>
      </c>
      <c r="G2736" s="177"/>
      <c r="H2736" s="177"/>
      <c r="I2736" s="176" t="s">
        <v>8137</v>
      </c>
      <c r="J2736" s="178">
        <v>87.128712871287135</v>
      </c>
      <c r="K2736" s="55">
        <v>12</v>
      </c>
      <c r="L2736" s="176" t="s">
        <v>8138</v>
      </c>
      <c r="M2736" s="176" t="s">
        <v>8107</v>
      </c>
      <c r="N2736" s="176" t="s">
        <v>5846</v>
      </c>
      <c r="O2736" s="56">
        <v>1</v>
      </c>
      <c r="P2736" s="176" t="s">
        <v>8147</v>
      </c>
    </row>
    <row r="2737" spans="1:16" ht="20.100000000000001" customHeight="1" x14ac:dyDescent="0.25">
      <c r="A2737" s="175">
        <v>2733</v>
      </c>
      <c r="B2737" s="176" t="s">
        <v>8105</v>
      </c>
      <c r="C2737" s="176" t="s">
        <v>8159</v>
      </c>
      <c r="D2737" s="175" t="s">
        <v>8152</v>
      </c>
      <c r="E2737" s="175" t="s">
        <v>8153</v>
      </c>
      <c r="F2737" s="176" t="s">
        <v>8159</v>
      </c>
      <c r="G2737" s="177"/>
      <c r="H2737" s="177"/>
      <c r="I2737" s="176" t="s">
        <v>8137</v>
      </c>
      <c r="J2737" s="178">
        <v>59.405940594059409</v>
      </c>
      <c r="K2737" s="55">
        <v>12</v>
      </c>
      <c r="L2737" s="176" t="s">
        <v>8138</v>
      </c>
      <c r="M2737" s="176" t="s">
        <v>8107</v>
      </c>
      <c r="N2737" s="176" t="s">
        <v>5846</v>
      </c>
      <c r="O2737" s="56">
        <v>1</v>
      </c>
      <c r="P2737" s="176" t="s">
        <v>8147</v>
      </c>
    </row>
    <row r="2738" spans="1:16" ht="20.100000000000001" customHeight="1" x14ac:dyDescent="0.25">
      <c r="A2738" s="175">
        <v>2734</v>
      </c>
      <c r="B2738" s="176" t="s">
        <v>8105</v>
      </c>
      <c r="C2738" s="176" t="s">
        <v>8159</v>
      </c>
      <c r="D2738" s="175" t="s">
        <v>8152</v>
      </c>
      <c r="E2738" s="175" t="s">
        <v>8153</v>
      </c>
      <c r="F2738" s="176" t="s">
        <v>8159</v>
      </c>
      <c r="G2738" s="177"/>
      <c r="H2738" s="177"/>
      <c r="I2738" s="176" t="s">
        <v>8137</v>
      </c>
      <c r="J2738" s="178">
        <v>57.425742574257427</v>
      </c>
      <c r="K2738" s="55">
        <v>12</v>
      </c>
      <c r="L2738" s="176" t="s">
        <v>8138</v>
      </c>
      <c r="M2738" s="176" t="s">
        <v>8107</v>
      </c>
      <c r="N2738" s="176" t="s">
        <v>5846</v>
      </c>
      <c r="O2738" s="56">
        <v>1</v>
      </c>
      <c r="P2738" s="176" t="s">
        <v>8147</v>
      </c>
    </row>
    <row r="2739" spans="1:16" ht="20.100000000000001" customHeight="1" x14ac:dyDescent="0.25">
      <c r="A2739" s="175">
        <v>2735</v>
      </c>
      <c r="B2739" s="176" t="s">
        <v>8105</v>
      </c>
      <c r="C2739" s="176" t="s">
        <v>8159</v>
      </c>
      <c r="D2739" s="175" t="s">
        <v>8152</v>
      </c>
      <c r="E2739" s="175" t="s">
        <v>8153</v>
      </c>
      <c r="F2739" s="176" t="s">
        <v>8159</v>
      </c>
      <c r="G2739" s="177"/>
      <c r="H2739" s="177"/>
      <c r="I2739" s="176" t="s">
        <v>8137</v>
      </c>
      <c r="J2739" s="178">
        <v>85.148514851485146</v>
      </c>
      <c r="K2739" s="55">
        <v>12</v>
      </c>
      <c r="L2739" s="176" t="s">
        <v>8138</v>
      </c>
      <c r="M2739" s="176" t="s">
        <v>8107</v>
      </c>
      <c r="N2739" s="176" t="s">
        <v>5846</v>
      </c>
      <c r="O2739" s="56">
        <v>1</v>
      </c>
      <c r="P2739" s="176" t="s">
        <v>8147</v>
      </c>
    </row>
    <row r="2740" spans="1:16" ht="20.100000000000001" customHeight="1" x14ac:dyDescent="0.25">
      <c r="A2740" s="175">
        <v>2736</v>
      </c>
      <c r="B2740" s="176" t="s">
        <v>8105</v>
      </c>
      <c r="C2740" s="176" t="s">
        <v>8159</v>
      </c>
      <c r="D2740" s="175" t="s">
        <v>8152</v>
      </c>
      <c r="E2740" s="175" t="s">
        <v>8153</v>
      </c>
      <c r="F2740" s="176" t="s">
        <v>8159</v>
      </c>
      <c r="G2740" s="177"/>
      <c r="H2740" s="177"/>
      <c r="I2740" s="176" t="s">
        <v>8137</v>
      </c>
      <c r="J2740" s="178">
        <v>120.79207920792079</v>
      </c>
      <c r="K2740" s="55">
        <v>12</v>
      </c>
      <c r="L2740" s="176" t="s">
        <v>8138</v>
      </c>
      <c r="M2740" s="176" t="s">
        <v>8107</v>
      </c>
      <c r="N2740" s="176" t="s">
        <v>5846</v>
      </c>
      <c r="O2740" s="56">
        <v>1</v>
      </c>
      <c r="P2740" s="176" t="s">
        <v>8147</v>
      </c>
    </row>
    <row r="2741" spans="1:16" ht="20.100000000000001" customHeight="1" x14ac:dyDescent="0.25">
      <c r="A2741" s="175">
        <v>2737</v>
      </c>
      <c r="B2741" s="176" t="s">
        <v>8105</v>
      </c>
      <c r="C2741" s="176" t="s">
        <v>8159</v>
      </c>
      <c r="D2741" s="175" t="s">
        <v>8152</v>
      </c>
      <c r="E2741" s="175" t="s">
        <v>8153</v>
      </c>
      <c r="F2741" s="176" t="s">
        <v>8159</v>
      </c>
      <c r="G2741" s="177"/>
      <c r="H2741" s="177"/>
      <c r="I2741" s="176" t="s">
        <v>8137</v>
      </c>
      <c r="J2741" s="178">
        <v>90.099009900990097</v>
      </c>
      <c r="K2741" s="55">
        <v>12</v>
      </c>
      <c r="L2741" s="176" t="s">
        <v>8138</v>
      </c>
      <c r="M2741" s="176" t="s">
        <v>8107</v>
      </c>
      <c r="N2741" s="176" t="s">
        <v>5846</v>
      </c>
      <c r="O2741" s="56">
        <v>1</v>
      </c>
      <c r="P2741" s="176" t="s">
        <v>8147</v>
      </c>
    </row>
    <row r="2742" spans="1:16" ht="20.100000000000001" customHeight="1" x14ac:dyDescent="0.25">
      <c r="A2742" s="175">
        <v>2738</v>
      </c>
      <c r="B2742" s="176" t="s">
        <v>8105</v>
      </c>
      <c r="C2742" s="176" t="s">
        <v>8159</v>
      </c>
      <c r="D2742" s="175" t="s">
        <v>8152</v>
      </c>
      <c r="E2742" s="175" t="s">
        <v>8153</v>
      </c>
      <c r="F2742" s="176" t="s">
        <v>8159</v>
      </c>
      <c r="G2742" s="177"/>
      <c r="H2742" s="177"/>
      <c r="I2742" s="176" t="s">
        <v>8137</v>
      </c>
      <c r="J2742" s="178">
        <v>37.623762376237622</v>
      </c>
      <c r="K2742" s="55">
        <v>12</v>
      </c>
      <c r="L2742" s="176" t="s">
        <v>8138</v>
      </c>
      <c r="M2742" s="176" t="s">
        <v>8107</v>
      </c>
      <c r="N2742" s="176" t="s">
        <v>5846</v>
      </c>
      <c r="O2742" s="56">
        <v>1</v>
      </c>
      <c r="P2742" s="176" t="s">
        <v>8147</v>
      </c>
    </row>
    <row r="2743" spans="1:16" ht="20.100000000000001" customHeight="1" x14ac:dyDescent="0.25">
      <c r="A2743" s="175">
        <v>2739</v>
      </c>
      <c r="B2743" s="176" t="s">
        <v>8105</v>
      </c>
      <c r="C2743" s="176" t="s">
        <v>8159</v>
      </c>
      <c r="D2743" s="175" t="s">
        <v>8152</v>
      </c>
      <c r="E2743" s="175" t="s">
        <v>8153</v>
      </c>
      <c r="F2743" s="176" t="s">
        <v>8159</v>
      </c>
      <c r="G2743" s="177"/>
      <c r="H2743" s="177"/>
      <c r="I2743" s="176" t="s">
        <v>8137</v>
      </c>
      <c r="J2743" s="178">
        <v>230.69306930693068</v>
      </c>
      <c r="K2743" s="55">
        <v>12</v>
      </c>
      <c r="L2743" s="176" t="s">
        <v>8138</v>
      </c>
      <c r="M2743" s="176" t="s">
        <v>8107</v>
      </c>
      <c r="N2743" s="176" t="s">
        <v>5846</v>
      </c>
      <c r="O2743" s="56">
        <v>1</v>
      </c>
      <c r="P2743" s="176" t="s">
        <v>8147</v>
      </c>
    </row>
    <row r="2744" spans="1:16" ht="20.100000000000001" customHeight="1" x14ac:dyDescent="0.25">
      <c r="A2744" s="175">
        <v>2740</v>
      </c>
      <c r="B2744" s="176" t="s">
        <v>8105</v>
      </c>
      <c r="C2744" s="176" t="s">
        <v>8159</v>
      </c>
      <c r="D2744" s="175" t="s">
        <v>8152</v>
      </c>
      <c r="E2744" s="175" t="s">
        <v>8153</v>
      </c>
      <c r="F2744" s="176" t="s">
        <v>8159</v>
      </c>
      <c r="G2744" s="177"/>
      <c r="H2744" s="177"/>
      <c r="I2744" s="176" t="s">
        <v>8137</v>
      </c>
      <c r="J2744" s="178">
        <v>29.702970297029704</v>
      </c>
      <c r="K2744" s="55">
        <v>12</v>
      </c>
      <c r="L2744" s="176" t="s">
        <v>8138</v>
      </c>
      <c r="M2744" s="176" t="s">
        <v>8107</v>
      </c>
      <c r="N2744" s="176" t="s">
        <v>5846</v>
      </c>
      <c r="O2744" s="56">
        <v>1</v>
      </c>
      <c r="P2744" s="176" t="s">
        <v>8147</v>
      </c>
    </row>
    <row r="2745" spans="1:16" ht="20.100000000000001" customHeight="1" x14ac:dyDescent="0.25">
      <c r="A2745" s="175">
        <v>2741</v>
      </c>
      <c r="B2745" s="176" t="s">
        <v>8105</v>
      </c>
      <c r="C2745" s="176" t="s">
        <v>8159</v>
      </c>
      <c r="D2745" s="175" t="s">
        <v>8152</v>
      </c>
      <c r="E2745" s="175" t="s">
        <v>8153</v>
      </c>
      <c r="F2745" s="176" t="s">
        <v>8159</v>
      </c>
      <c r="G2745" s="177"/>
      <c r="H2745" s="177"/>
      <c r="I2745" s="176" t="s">
        <v>8137</v>
      </c>
      <c r="J2745" s="178">
        <v>173.26732673267327</v>
      </c>
      <c r="K2745" s="55">
        <v>12</v>
      </c>
      <c r="L2745" s="176" t="s">
        <v>8138</v>
      </c>
      <c r="M2745" s="176" t="s">
        <v>8107</v>
      </c>
      <c r="N2745" s="176" t="s">
        <v>5846</v>
      </c>
      <c r="O2745" s="56">
        <v>1</v>
      </c>
      <c r="P2745" s="176" t="s">
        <v>8147</v>
      </c>
    </row>
    <row r="2746" spans="1:16" ht="20.100000000000001" customHeight="1" x14ac:dyDescent="0.25">
      <c r="A2746" s="175">
        <v>2742</v>
      </c>
      <c r="B2746" s="176" t="s">
        <v>8105</v>
      </c>
      <c r="C2746" s="176" t="s">
        <v>8159</v>
      </c>
      <c r="D2746" s="175" t="s">
        <v>8152</v>
      </c>
      <c r="E2746" s="175" t="s">
        <v>8153</v>
      </c>
      <c r="F2746" s="176" t="s">
        <v>8159</v>
      </c>
      <c r="G2746" s="177"/>
      <c r="H2746" s="177"/>
      <c r="I2746" s="176" t="s">
        <v>8137</v>
      </c>
      <c r="J2746" s="178">
        <v>123.76237623762376</v>
      </c>
      <c r="K2746" s="55">
        <v>12</v>
      </c>
      <c r="L2746" s="176" t="s">
        <v>8138</v>
      </c>
      <c r="M2746" s="176" t="s">
        <v>8107</v>
      </c>
      <c r="N2746" s="176" t="s">
        <v>5846</v>
      </c>
      <c r="O2746" s="56">
        <v>1</v>
      </c>
      <c r="P2746" s="176" t="s">
        <v>8147</v>
      </c>
    </row>
    <row r="2747" spans="1:16" ht="20.100000000000001" customHeight="1" x14ac:dyDescent="0.25">
      <c r="A2747" s="175">
        <v>2743</v>
      </c>
      <c r="B2747" s="176" t="s">
        <v>8105</v>
      </c>
      <c r="C2747" s="176" t="s">
        <v>8159</v>
      </c>
      <c r="D2747" s="175" t="s">
        <v>8152</v>
      </c>
      <c r="E2747" s="175" t="s">
        <v>8153</v>
      </c>
      <c r="F2747" s="176" t="s">
        <v>8159</v>
      </c>
      <c r="G2747" s="177"/>
      <c r="H2747" s="177"/>
      <c r="I2747" s="176" t="s">
        <v>8137</v>
      </c>
      <c r="J2747" s="178">
        <v>324.75247524752473</v>
      </c>
      <c r="K2747" s="55">
        <v>12</v>
      </c>
      <c r="L2747" s="176" t="s">
        <v>8138</v>
      </c>
      <c r="M2747" s="176" t="s">
        <v>8107</v>
      </c>
      <c r="N2747" s="176" t="s">
        <v>5846</v>
      </c>
      <c r="O2747" s="56">
        <v>1</v>
      </c>
      <c r="P2747" s="176" t="s">
        <v>8147</v>
      </c>
    </row>
    <row r="2748" spans="1:16" ht="20.100000000000001" customHeight="1" x14ac:dyDescent="0.25">
      <c r="A2748" s="175">
        <v>2744</v>
      </c>
      <c r="B2748" s="176" t="s">
        <v>8105</v>
      </c>
      <c r="C2748" s="176" t="s">
        <v>8159</v>
      </c>
      <c r="D2748" s="175" t="s">
        <v>8152</v>
      </c>
      <c r="E2748" s="175" t="s">
        <v>8153</v>
      </c>
      <c r="F2748" s="176" t="s">
        <v>8159</v>
      </c>
      <c r="G2748" s="177"/>
      <c r="H2748" s="177"/>
      <c r="I2748" s="176" t="s">
        <v>8137</v>
      </c>
      <c r="J2748" s="178">
        <v>183.16831683168317</v>
      </c>
      <c r="K2748" s="55">
        <v>12</v>
      </c>
      <c r="L2748" s="176" t="s">
        <v>8138</v>
      </c>
      <c r="M2748" s="176" t="s">
        <v>8107</v>
      </c>
      <c r="N2748" s="176" t="s">
        <v>5846</v>
      </c>
      <c r="O2748" s="56">
        <v>1</v>
      </c>
      <c r="P2748" s="176" t="s">
        <v>8147</v>
      </c>
    </row>
    <row r="2749" spans="1:16" ht="20.100000000000001" customHeight="1" x14ac:dyDescent="0.25">
      <c r="A2749" s="175">
        <v>2745</v>
      </c>
      <c r="B2749" s="176" t="s">
        <v>8105</v>
      </c>
      <c r="C2749" s="176" t="s">
        <v>8159</v>
      </c>
      <c r="D2749" s="175" t="s">
        <v>8152</v>
      </c>
      <c r="E2749" s="175" t="s">
        <v>8153</v>
      </c>
      <c r="F2749" s="176" t="s">
        <v>8159</v>
      </c>
      <c r="G2749" s="177"/>
      <c r="H2749" s="177"/>
      <c r="I2749" s="176" t="s">
        <v>8137</v>
      </c>
      <c r="J2749" s="178">
        <v>396.03960396039605</v>
      </c>
      <c r="K2749" s="55">
        <v>12</v>
      </c>
      <c r="L2749" s="176" t="s">
        <v>8138</v>
      </c>
      <c r="M2749" s="176" t="s">
        <v>8107</v>
      </c>
      <c r="N2749" s="176" t="s">
        <v>5846</v>
      </c>
      <c r="O2749" s="56">
        <v>1</v>
      </c>
      <c r="P2749" s="176" t="s">
        <v>8147</v>
      </c>
    </row>
    <row r="2750" spans="1:16" ht="20.100000000000001" customHeight="1" x14ac:dyDescent="0.25">
      <c r="A2750" s="175">
        <v>2746</v>
      </c>
      <c r="B2750" s="176" t="s">
        <v>8105</v>
      </c>
      <c r="C2750" s="176" t="s">
        <v>8159</v>
      </c>
      <c r="D2750" s="175" t="s">
        <v>8152</v>
      </c>
      <c r="E2750" s="175" t="s">
        <v>8153</v>
      </c>
      <c r="F2750" s="176" t="s">
        <v>8159</v>
      </c>
      <c r="G2750" s="177"/>
      <c r="H2750" s="177"/>
      <c r="I2750" s="176" t="s">
        <v>8137</v>
      </c>
      <c r="J2750" s="178">
        <v>60.396039603960396</v>
      </c>
      <c r="K2750" s="55">
        <v>12</v>
      </c>
      <c r="L2750" s="176" t="s">
        <v>8138</v>
      </c>
      <c r="M2750" s="176" t="s">
        <v>8107</v>
      </c>
      <c r="N2750" s="176" t="s">
        <v>5846</v>
      </c>
      <c r="O2750" s="56">
        <v>1</v>
      </c>
      <c r="P2750" s="176" t="s">
        <v>8147</v>
      </c>
    </row>
    <row r="2751" spans="1:16" ht="20.100000000000001" customHeight="1" x14ac:dyDescent="0.25">
      <c r="A2751" s="175">
        <v>2747</v>
      </c>
      <c r="B2751" s="176" t="s">
        <v>8105</v>
      </c>
      <c r="C2751" s="176" t="s">
        <v>8159</v>
      </c>
      <c r="D2751" s="175" t="s">
        <v>8152</v>
      </c>
      <c r="E2751" s="175" t="s">
        <v>8153</v>
      </c>
      <c r="F2751" s="176" t="s">
        <v>8159</v>
      </c>
      <c r="G2751" s="177"/>
      <c r="H2751" s="177"/>
      <c r="I2751" s="176" t="s">
        <v>8137</v>
      </c>
      <c r="J2751" s="178">
        <v>297.02970297029702</v>
      </c>
      <c r="K2751" s="55">
        <v>12</v>
      </c>
      <c r="L2751" s="176" t="s">
        <v>8138</v>
      </c>
      <c r="M2751" s="176" t="s">
        <v>8107</v>
      </c>
      <c r="N2751" s="176" t="s">
        <v>5846</v>
      </c>
      <c r="O2751" s="56">
        <v>1</v>
      </c>
      <c r="P2751" s="176" t="s">
        <v>8147</v>
      </c>
    </row>
    <row r="2752" spans="1:16" ht="20.100000000000001" customHeight="1" x14ac:dyDescent="0.25">
      <c r="A2752" s="175">
        <v>2748</v>
      </c>
      <c r="B2752" s="176" t="s">
        <v>8105</v>
      </c>
      <c r="C2752" s="176" t="s">
        <v>8159</v>
      </c>
      <c r="D2752" s="175" t="s">
        <v>8152</v>
      </c>
      <c r="E2752" s="175" t="s">
        <v>8153</v>
      </c>
      <c r="F2752" s="176" t="s">
        <v>8159</v>
      </c>
      <c r="G2752" s="177"/>
      <c r="H2752" s="177"/>
      <c r="I2752" s="176" t="s">
        <v>8137</v>
      </c>
      <c r="J2752" s="178">
        <v>186.13861386138615</v>
      </c>
      <c r="K2752" s="55">
        <v>13</v>
      </c>
      <c r="L2752" s="176" t="s">
        <v>8138</v>
      </c>
      <c r="M2752" s="176" t="s">
        <v>3186</v>
      </c>
      <c r="N2752" s="176" t="s">
        <v>3160</v>
      </c>
      <c r="O2752" s="56">
        <v>1</v>
      </c>
      <c r="P2752" s="176" t="s">
        <v>8147</v>
      </c>
    </row>
    <row r="2753" spans="1:16" ht="20.100000000000001" customHeight="1" x14ac:dyDescent="0.25">
      <c r="A2753" s="175">
        <v>2749</v>
      </c>
      <c r="B2753" s="176" t="s">
        <v>8105</v>
      </c>
      <c r="C2753" s="176" t="s">
        <v>8159</v>
      </c>
      <c r="D2753" s="175" t="s">
        <v>8152</v>
      </c>
      <c r="E2753" s="175" t="s">
        <v>8153</v>
      </c>
      <c r="F2753" s="176" t="s">
        <v>8159</v>
      </c>
      <c r="G2753" s="177"/>
      <c r="H2753" s="177"/>
      <c r="I2753" s="176" t="s">
        <v>8137</v>
      </c>
      <c r="J2753" s="178">
        <v>401.96078431372547</v>
      </c>
      <c r="K2753" s="55">
        <v>13</v>
      </c>
      <c r="L2753" s="176" t="s">
        <v>8138</v>
      </c>
      <c r="M2753" s="176" t="s">
        <v>3186</v>
      </c>
      <c r="N2753" s="176" t="s">
        <v>3160</v>
      </c>
      <c r="O2753" s="56">
        <v>1</v>
      </c>
      <c r="P2753" s="176" t="s">
        <v>8147</v>
      </c>
    </row>
    <row r="2754" spans="1:16" ht="20.100000000000001" customHeight="1" x14ac:dyDescent="0.25">
      <c r="A2754" s="175">
        <v>2750</v>
      </c>
      <c r="B2754" s="176" t="s">
        <v>8105</v>
      </c>
      <c r="C2754" s="176" t="s">
        <v>8159</v>
      </c>
      <c r="D2754" s="175" t="s">
        <v>8152</v>
      </c>
      <c r="E2754" s="175" t="s">
        <v>8153</v>
      </c>
      <c r="F2754" s="176" t="s">
        <v>8159</v>
      </c>
      <c r="G2754" s="177"/>
      <c r="H2754" s="177"/>
      <c r="I2754" s="176" t="s">
        <v>8137</v>
      </c>
      <c r="J2754" s="178">
        <v>153.46534653465346</v>
      </c>
      <c r="K2754" s="55">
        <v>13</v>
      </c>
      <c r="L2754" s="176" t="s">
        <v>8138</v>
      </c>
      <c r="M2754" s="176" t="s">
        <v>3186</v>
      </c>
      <c r="N2754" s="176" t="s">
        <v>3160</v>
      </c>
      <c r="O2754" s="56">
        <v>1</v>
      </c>
      <c r="P2754" s="176" t="s">
        <v>8147</v>
      </c>
    </row>
    <row r="2755" spans="1:16" ht="20.100000000000001" customHeight="1" x14ac:dyDescent="0.25">
      <c r="A2755" s="175">
        <v>2751</v>
      </c>
      <c r="B2755" s="176" t="s">
        <v>8105</v>
      </c>
      <c r="C2755" s="176" t="s">
        <v>8159</v>
      </c>
      <c r="D2755" s="175" t="s">
        <v>8152</v>
      </c>
      <c r="E2755" s="175" t="s">
        <v>8153</v>
      </c>
      <c r="F2755" s="176" t="s">
        <v>8159</v>
      </c>
      <c r="G2755" s="177"/>
      <c r="H2755" s="177"/>
      <c r="I2755" s="176" t="s">
        <v>8137</v>
      </c>
      <c r="J2755" s="178">
        <v>119.80198019801981</v>
      </c>
      <c r="K2755" s="55">
        <v>13</v>
      </c>
      <c r="L2755" s="176" t="s">
        <v>8138</v>
      </c>
      <c r="M2755" s="176" t="s">
        <v>3186</v>
      </c>
      <c r="N2755" s="176" t="s">
        <v>3160</v>
      </c>
      <c r="O2755" s="56">
        <v>1</v>
      </c>
      <c r="P2755" s="176" t="s">
        <v>8147</v>
      </c>
    </row>
    <row r="2756" spans="1:16" ht="20.100000000000001" customHeight="1" x14ac:dyDescent="0.25">
      <c r="A2756" s="175">
        <v>2752</v>
      </c>
      <c r="B2756" s="176" t="s">
        <v>8105</v>
      </c>
      <c r="C2756" s="176" t="s">
        <v>8159</v>
      </c>
      <c r="D2756" s="175" t="s">
        <v>8152</v>
      </c>
      <c r="E2756" s="175" t="s">
        <v>8153</v>
      </c>
      <c r="F2756" s="176" t="s">
        <v>8159</v>
      </c>
      <c r="G2756" s="177"/>
      <c r="H2756" s="177"/>
      <c r="I2756" s="176" t="s">
        <v>8137</v>
      </c>
      <c r="J2756" s="178">
        <v>132.67326732673268</v>
      </c>
      <c r="K2756" s="55">
        <v>13</v>
      </c>
      <c r="L2756" s="176" t="s">
        <v>8138</v>
      </c>
      <c r="M2756" s="176" t="s">
        <v>3186</v>
      </c>
      <c r="N2756" s="176" t="s">
        <v>3160</v>
      </c>
      <c r="O2756" s="56">
        <v>1</v>
      </c>
      <c r="P2756" s="176" t="s">
        <v>8147</v>
      </c>
    </row>
    <row r="2757" spans="1:16" ht="20.100000000000001" customHeight="1" x14ac:dyDescent="0.25">
      <c r="A2757" s="175">
        <v>2753</v>
      </c>
      <c r="B2757" s="176" t="s">
        <v>8105</v>
      </c>
      <c r="C2757" s="176" t="s">
        <v>8159</v>
      </c>
      <c r="D2757" s="175" t="s">
        <v>8152</v>
      </c>
      <c r="E2757" s="175" t="s">
        <v>8153</v>
      </c>
      <c r="F2757" s="176" t="s">
        <v>8159</v>
      </c>
      <c r="G2757" s="177"/>
      <c r="H2757" s="177"/>
      <c r="I2757" s="176" t="s">
        <v>8137</v>
      </c>
      <c r="J2757" s="178">
        <v>232.67326732673268</v>
      </c>
      <c r="K2757" s="55">
        <v>13</v>
      </c>
      <c r="L2757" s="176" t="s">
        <v>8138</v>
      </c>
      <c r="M2757" s="176" t="s">
        <v>3186</v>
      </c>
      <c r="N2757" s="176" t="s">
        <v>3160</v>
      </c>
      <c r="O2757" s="56">
        <v>1</v>
      </c>
      <c r="P2757" s="176" t="s">
        <v>8147</v>
      </c>
    </row>
    <row r="2758" spans="1:16" ht="20.100000000000001" customHeight="1" x14ac:dyDescent="0.25">
      <c r="A2758" s="175">
        <v>2754</v>
      </c>
      <c r="B2758" s="176" t="s">
        <v>8105</v>
      </c>
      <c r="C2758" s="176" t="s">
        <v>8159</v>
      </c>
      <c r="D2758" s="175" t="s">
        <v>8152</v>
      </c>
      <c r="E2758" s="175" t="s">
        <v>8153</v>
      </c>
      <c r="F2758" s="176" t="s">
        <v>8159</v>
      </c>
      <c r="G2758" s="177"/>
      <c r="H2758" s="177"/>
      <c r="I2758" s="176" t="s">
        <v>8137</v>
      </c>
      <c r="J2758" s="178">
        <v>287.12871287128712</v>
      </c>
      <c r="K2758" s="55">
        <v>13</v>
      </c>
      <c r="L2758" s="176" t="s">
        <v>8138</v>
      </c>
      <c r="M2758" s="176" t="s">
        <v>3186</v>
      </c>
      <c r="N2758" s="176" t="s">
        <v>3160</v>
      </c>
      <c r="O2758" s="56">
        <v>1</v>
      </c>
      <c r="P2758" s="176" t="s">
        <v>8147</v>
      </c>
    </row>
    <row r="2759" spans="1:16" ht="20.100000000000001" customHeight="1" x14ac:dyDescent="0.25">
      <c r="A2759" s="175">
        <v>2755</v>
      </c>
      <c r="B2759" s="176" t="s">
        <v>8105</v>
      </c>
      <c r="C2759" s="176" t="s">
        <v>8159</v>
      </c>
      <c r="D2759" s="175" t="s">
        <v>8152</v>
      </c>
      <c r="E2759" s="175" t="s">
        <v>8153</v>
      </c>
      <c r="F2759" s="176" t="s">
        <v>8159</v>
      </c>
      <c r="G2759" s="177"/>
      <c r="H2759" s="177"/>
      <c r="I2759" s="176" t="s">
        <v>8137</v>
      </c>
      <c r="J2759" s="178">
        <v>45.544554455445542</v>
      </c>
      <c r="K2759" s="55">
        <v>13</v>
      </c>
      <c r="L2759" s="176" t="s">
        <v>8138</v>
      </c>
      <c r="M2759" s="176" t="s">
        <v>3186</v>
      </c>
      <c r="N2759" s="176" t="s">
        <v>3160</v>
      </c>
      <c r="O2759" s="56">
        <v>1</v>
      </c>
      <c r="P2759" s="176" t="s">
        <v>8147</v>
      </c>
    </row>
    <row r="2760" spans="1:16" ht="20.100000000000001" customHeight="1" x14ac:dyDescent="0.25">
      <c r="A2760" s="175">
        <v>2756</v>
      </c>
      <c r="B2760" s="176" t="s">
        <v>8105</v>
      </c>
      <c r="C2760" s="176" t="s">
        <v>8159</v>
      </c>
      <c r="D2760" s="175" t="s">
        <v>8152</v>
      </c>
      <c r="E2760" s="175" t="s">
        <v>8153</v>
      </c>
      <c r="F2760" s="176" t="s">
        <v>8159</v>
      </c>
      <c r="G2760" s="177"/>
      <c r="H2760" s="177"/>
      <c r="I2760" s="176" t="s">
        <v>8137</v>
      </c>
      <c r="J2760" s="178">
        <v>132.67326732673268</v>
      </c>
      <c r="K2760" s="55">
        <v>13</v>
      </c>
      <c r="L2760" s="176" t="s">
        <v>8138</v>
      </c>
      <c r="M2760" s="176" t="s">
        <v>3186</v>
      </c>
      <c r="N2760" s="176" t="s">
        <v>3160</v>
      </c>
      <c r="O2760" s="56">
        <v>1</v>
      </c>
      <c r="P2760" s="176" t="s">
        <v>8147</v>
      </c>
    </row>
    <row r="2761" spans="1:16" ht="20.100000000000001" customHeight="1" x14ac:dyDescent="0.25">
      <c r="A2761" s="175">
        <v>2757</v>
      </c>
      <c r="B2761" s="176" t="s">
        <v>8105</v>
      </c>
      <c r="C2761" s="176" t="s">
        <v>8159</v>
      </c>
      <c r="D2761" s="175" t="s">
        <v>8152</v>
      </c>
      <c r="E2761" s="175" t="s">
        <v>8153</v>
      </c>
      <c r="F2761" s="176" t="s">
        <v>8159</v>
      </c>
      <c r="G2761" s="177"/>
      <c r="H2761" s="177"/>
      <c r="I2761" s="176" t="s">
        <v>8137</v>
      </c>
      <c r="J2761" s="178">
        <v>293.06930693069307</v>
      </c>
      <c r="K2761" s="55">
        <v>13</v>
      </c>
      <c r="L2761" s="176" t="s">
        <v>8138</v>
      </c>
      <c r="M2761" s="176" t="s">
        <v>3186</v>
      </c>
      <c r="N2761" s="176" t="s">
        <v>3160</v>
      </c>
      <c r="O2761" s="56">
        <v>1</v>
      </c>
      <c r="P2761" s="176" t="s">
        <v>8147</v>
      </c>
    </row>
    <row r="2762" spans="1:16" ht="20.100000000000001" customHeight="1" x14ac:dyDescent="0.25">
      <c r="A2762" s="175">
        <v>2758</v>
      </c>
      <c r="B2762" s="176" t="s">
        <v>8105</v>
      </c>
      <c r="C2762" s="176" t="s">
        <v>8159</v>
      </c>
      <c r="D2762" s="175" t="s">
        <v>8152</v>
      </c>
      <c r="E2762" s="175" t="s">
        <v>8153</v>
      </c>
      <c r="F2762" s="176" t="s">
        <v>8159</v>
      </c>
      <c r="G2762" s="177"/>
      <c r="H2762" s="177"/>
      <c r="I2762" s="176" t="s">
        <v>8137</v>
      </c>
      <c r="J2762" s="178">
        <v>128.71287128712871</v>
      </c>
      <c r="K2762" s="55">
        <v>13</v>
      </c>
      <c r="L2762" s="176" t="s">
        <v>8138</v>
      </c>
      <c r="M2762" s="176" t="s">
        <v>3186</v>
      </c>
      <c r="N2762" s="176" t="s">
        <v>3160</v>
      </c>
      <c r="O2762" s="56">
        <v>1</v>
      </c>
      <c r="P2762" s="176" t="s">
        <v>8147</v>
      </c>
    </row>
    <row r="2763" spans="1:16" ht="20.100000000000001" customHeight="1" x14ac:dyDescent="0.25">
      <c r="A2763" s="175">
        <v>2759</v>
      </c>
      <c r="B2763" s="176" t="s">
        <v>8105</v>
      </c>
      <c r="C2763" s="176" t="s">
        <v>8159</v>
      </c>
      <c r="D2763" s="175" t="s">
        <v>8152</v>
      </c>
      <c r="E2763" s="175" t="s">
        <v>8153</v>
      </c>
      <c r="F2763" s="176" t="s">
        <v>8159</v>
      </c>
      <c r="G2763" s="177"/>
      <c r="H2763" s="177"/>
      <c r="I2763" s="176" t="s">
        <v>8137</v>
      </c>
      <c r="J2763" s="178">
        <v>122.77227722772277</v>
      </c>
      <c r="K2763" s="55">
        <v>13</v>
      </c>
      <c r="L2763" s="176" t="s">
        <v>8138</v>
      </c>
      <c r="M2763" s="176" t="s">
        <v>3186</v>
      </c>
      <c r="N2763" s="176" t="s">
        <v>3160</v>
      </c>
      <c r="O2763" s="56">
        <v>1</v>
      </c>
      <c r="P2763" s="176" t="s">
        <v>8147</v>
      </c>
    </row>
    <row r="2764" spans="1:16" ht="20.100000000000001" customHeight="1" x14ac:dyDescent="0.25">
      <c r="A2764" s="175">
        <v>2760</v>
      </c>
      <c r="B2764" s="176" t="s">
        <v>8105</v>
      </c>
      <c r="C2764" s="176" t="s">
        <v>8159</v>
      </c>
      <c r="D2764" s="175" t="s">
        <v>8152</v>
      </c>
      <c r="E2764" s="175" t="s">
        <v>8153</v>
      </c>
      <c r="F2764" s="176" t="s">
        <v>8159</v>
      </c>
      <c r="G2764" s="177"/>
      <c r="H2764" s="177"/>
      <c r="I2764" s="176" t="s">
        <v>8137</v>
      </c>
      <c r="J2764" s="178">
        <v>95.049504950495049</v>
      </c>
      <c r="K2764" s="55">
        <v>13</v>
      </c>
      <c r="L2764" s="176" t="s">
        <v>8138</v>
      </c>
      <c r="M2764" s="176" t="s">
        <v>3186</v>
      </c>
      <c r="N2764" s="176" t="s">
        <v>3160</v>
      </c>
      <c r="O2764" s="56">
        <v>1</v>
      </c>
      <c r="P2764" s="176" t="s">
        <v>8147</v>
      </c>
    </row>
    <row r="2765" spans="1:16" ht="20.100000000000001" customHeight="1" x14ac:dyDescent="0.25">
      <c r="A2765" s="175">
        <v>2761</v>
      </c>
      <c r="B2765" s="176" t="s">
        <v>8105</v>
      </c>
      <c r="C2765" s="176" t="s">
        <v>8159</v>
      </c>
      <c r="D2765" s="175" t="s">
        <v>8152</v>
      </c>
      <c r="E2765" s="175" t="s">
        <v>8153</v>
      </c>
      <c r="F2765" s="176" t="s">
        <v>8159</v>
      </c>
      <c r="G2765" s="177"/>
      <c r="H2765" s="177"/>
      <c r="I2765" s="176" t="s">
        <v>8137</v>
      </c>
      <c r="J2765" s="178">
        <v>79.207920792079207</v>
      </c>
      <c r="K2765" s="55">
        <v>13</v>
      </c>
      <c r="L2765" s="176" t="s">
        <v>8138</v>
      </c>
      <c r="M2765" s="176" t="s">
        <v>3186</v>
      </c>
      <c r="N2765" s="176" t="s">
        <v>3160</v>
      </c>
      <c r="O2765" s="56">
        <v>1</v>
      </c>
      <c r="P2765" s="176" t="s">
        <v>8147</v>
      </c>
    </row>
    <row r="2766" spans="1:16" ht="20.100000000000001" customHeight="1" x14ac:dyDescent="0.25">
      <c r="A2766" s="175">
        <v>2762</v>
      </c>
      <c r="B2766" s="176" t="s">
        <v>8105</v>
      </c>
      <c r="C2766" s="176" t="s">
        <v>8159</v>
      </c>
      <c r="D2766" s="175" t="s">
        <v>8152</v>
      </c>
      <c r="E2766" s="175" t="s">
        <v>8153</v>
      </c>
      <c r="F2766" s="176" t="s">
        <v>8159</v>
      </c>
      <c r="G2766" s="177"/>
      <c r="H2766" s="177"/>
      <c r="I2766" s="176" t="s">
        <v>8137</v>
      </c>
      <c r="J2766" s="178">
        <v>260.39603960396039</v>
      </c>
      <c r="K2766" s="55">
        <v>13</v>
      </c>
      <c r="L2766" s="176" t="s">
        <v>8138</v>
      </c>
      <c r="M2766" s="176" t="s">
        <v>3186</v>
      </c>
      <c r="N2766" s="176" t="s">
        <v>3160</v>
      </c>
      <c r="O2766" s="56">
        <v>1</v>
      </c>
      <c r="P2766" s="176" t="s">
        <v>8147</v>
      </c>
    </row>
    <row r="2767" spans="1:16" ht="20.100000000000001" customHeight="1" x14ac:dyDescent="0.25">
      <c r="A2767" s="175">
        <v>2763</v>
      </c>
      <c r="B2767" s="176" t="s">
        <v>8105</v>
      </c>
      <c r="C2767" s="176" t="s">
        <v>8159</v>
      </c>
      <c r="D2767" s="175" t="s">
        <v>8152</v>
      </c>
      <c r="E2767" s="175" t="s">
        <v>8153</v>
      </c>
      <c r="F2767" s="176" t="s">
        <v>8159</v>
      </c>
      <c r="G2767" s="177"/>
      <c r="H2767" s="177"/>
      <c r="I2767" s="176" t="s">
        <v>8137</v>
      </c>
      <c r="J2767" s="178">
        <v>195.04950495049505</v>
      </c>
      <c r="K2767" s="55">
        <v>13</v>
      </c>
      <c r="L2767" s="176" t="s">
        <v>8138</v>
      </c>
      <c r="M2767" s="176" t="s">
        <v>3186</v>
      </c>
      <c r="N2767" s="176" t="s">
        <v>3160</v>
      </c>
      <c r="O2767" s="56">
        <v>1</v>
      </c>
      <c r="P2767" s="176" t="s">
        <v>8147</v>
      </c>
    </row>
    <row r="2768" spans="1:16" ht="20.100000000000001" customHeight="1" x14ac:dyDescent="0.25">
      <c r="A2768" s="175">
        <v>2764</v>
      </c>
      <c r="B2768" s="176" t="s">
        <v>8105</v>
      </c>
      <c r="C2768" s="176" t="s">
        <v>8159</v>
      </c>
      <c r="D2768" s="175" t="s">
        <v>8152</v>
      </c>
      <c r="E2768" s="175" t="s">
        <v>8153</v>
      </c>
      <c r="F2768" s="176" t="s">
        <v>8159</v>
      </c>
      <c r="G2768" s="177"/>
      <c r="H2768" s="177"/>
      <c r="I2768" s="176" t="s">
        <v>8137</v>
      </c>
      <c r="J2768" s="178">
        <v>204.95049504950495</v>
      </c>
      <c r="K2768" s="55">
        <v>13</v>
      </c>
      <c r="L2768" s="176" t="s">
        <v>8138</v>
      </c>
      <c r="M2768" s="176" t="s">
        <v>3186</v>
      </c>
      <c r="N2768" s="176" t="s">
        <v>3160</v>
      </c>
      <c r="O2768" s="56">
        <v>1</v>
      </c>
      <c r="P2768" s="176" t="s">
        <v>8147</v>
      </c>
    </row>
    <row r="2769" spans="1:16" ht="20.100000000000001" customHeight="1" x14ac:dyDescent="0.25">
      <c r="A2769" s="175">
        <v>2765</v>
      </c>
      <c r="B2769" s="176" t="s">
        <v>8105</v>
      </c>
      <c r="C2769" s="176" t="s">
        <v>8159</v>
      </c>
      <c r="D2769" s="175" t="s">
        <v>8152</v>
      </c>
      <c r="E2769" s="175" t="s">
        <v>8153</v>
      </c>
      <c r="F2769" s="176" t="s">
        <v>8159</v>
      </c>
      <c r="G2769" s="177"/>
      <c r="H2769" s="177"/>
      <c r="I2769" s="176" t="s">
        <v>8137</v>
      </c>
      <c r="J2769" s="178">
        <v>86.138613861386133</v>
      </c>
      <c r="K2769" s="55">
        <v>13</v>
      </c>
      <c r="L2769" s="176" t="s">
        <v>8138</v>
      </c>
      <c r="M2769" s="176" t="s">
        <v>3186</v>
      </c>
      <c r="N2769" s="176" t="s">
        <v>3160</v>
      </c>
      <c r="O2769" s="56">
        <v>1</v>
      </c>
      <c r="P2769" s="176" t="s">
        <v>8147</v>
      </c>
    </row>
    <row r="2770" spans="1:16" ht="20.100000000000001" customHeight="1" x14ac:dyDescent="0.25">
      <c r="A2770" s="175">
        <v>2766</v>
      </c>
      <c r="B2770" s="176" t="s">
        <v>8105</v>
      </c>
      <c r="C2770" s="176" t="s">
        <v>8159</v>
      </c>
      <c r="D2770" s="175" t="s">
        <v>8152</v>
      </c>
      <c r="E2770" s="175" t="s">
        <v>8153</v>
      </c>
      <c r="F2770" s="176" t="s">
        <v>8159</v>
      </c>
      <c r="G2770" s="177"/>
      <c r="H2770" s="177"/>
      <c r="I2770" s="176" t="s">
        <v>8137</v>
      </c>
      <c r="J2770" s="178">
        <v>142.57425742574259</v>
      </c>
      <c r="K2770" s="55">
        <v>13</v>
      </c>
      <c r="L2770" s="176" t="s">
        <v>8138</v>
      </c>
      <c r="M2770" s="176" t="s">
        <v>3186</v>
      </c>
      <c r="N2770" s="176" t="s">
        <v>3160</v>
      </c>
      <c r="O2770" s="56">
        <v>1</v>
      </c>
      <c r="P2770" s="176" t="s">
        <v>8147</v>
      </c>
    </row>
    <row r="2771" spans="1:16" ht="20.100000000000001" customHeight="1" x14ac:dyDescent="0.25">
      <c r="A2771" s="175">
        <v>2767</v>
      </c>
      <c r="B2771" s="176" t="s">
        <v>8105</v>
      </c>
      <c r="C2771" s="176" t="s">
        <v>8159</v>
      </c>
      <c r="D2771" s="175" t="s">
        <v>8152</v>
      </c>
      <c r="E2771" s="175" t="s">
        <v>8153</v>
      </c>
      <c r="F2771" s="176" t="s">
        <v>8159</v>
      </c>
      <c r="G2771" s="177"/>
      <c r="H2771" s="177"/>
      <c r="I2771" s="176" t="s">
        <v>8137</v>
      </c>
      <c r="J2771" s="178">
        <v>219.80198019801981</v>
      </c>
      <c r="K2771" s="55">
        <v>13</v>
      </c>
      <c r="L2771" s="176" t="s">
        <v>8138</v>
      </c>
      <c r="M2771" s="176" t="s">
        <v>3186</v>
      </c>
      <c r="N2771" s="176" t="s">
        <v>3160</v>
      </c>
      <c r="O2771" s="56">
        <v>1</v>
      </c>
      <c r="P2771" s="176" t="s">
        <v>8147</v>
      </c>
    </row>
    <row r="2772" spans="1:16" ht="20.100000000000001" customHeight="1" x14ac:dyDescent="0.25">
      <c r="A2772" s="175">
        <v>2768</v>
      </c>
      <c r="B2772" s="176" t="s">
        <v>8105</v>
      </c>
      <c r="C2772" s="176" t="s">
        <v>8159</v>
      </c>
      <c r="D2772" s="175" t="s">
        <v>8152</v>
      </c>
      <c r="E2772" s="175" t="s">
        <v>8153</v>
      </c>
      <c r="F2772" s="176" t="s">
        <v>8159</v>
      </c>
      <c r="G2772" s="177"/>
      <c r="H2772" s="177"/>
      <c r="I2772" s="176" t="s">
        <v>8137</v>
      </c>
      <c r="J2772" s="178">
        <v>229.70297029702971</v>
      </c>
      <c r="K2772" s="55">
        <v>13</v>
      </c>
      <c r="L2772" s="176" t="s">
        <v>8138</v>
      </c>
      <c r="M2772" s="176" t="s">
        <v>3186</v>
      </c>
      <c r="N2772" s="176" t="s">
        <v>3160</v>
      </c>
      <c r="O2772" s="56">
        <v>1</v>
      </c>
      <c r="P2772" s="176" t="s">
        <v>8147</v>
      </c>
    </row>
    <row r="2773" spans="1:16" ht="20.100000000000001" customHeight="1" x14ac:dyDescent="0.25">
      <c r="A2773" s="175">
        <v>2769</v>
      </c>
      <c r="B2773" s="176" t="s">
        <v>8105</v>
      </c>
      <c r="C2773" s="176" t="s">
        <v>8159</v>
      </c>
      <c r="D2773" s="175" t="s">
        <v>8152</v>
      </c>
      <c r="E2773" s="175" t="s">
        <v>8153</v>
      </c>
      <c r="F2773" s="176" t="s">
        <v>8159</v>
      </c>
      <c r="G2773" s="177"/>
      <c r="H2773" s="177"/>
      <c r="I2773" s="176" t="s">
        <v>8137</v>
      </c>
      <c r="J2773" s="178">
        <v>258.41584158415839</v>
      </c>
      <c r="K2773" s="55">
        <v>13</v>
      </c>
      <c r="L2773" s="176" t="s">
        <v>8138</v>
      </c>
      <c r="M2773" s="176" t="s">
        <v>3186</v>
      </c>
      <c r="N2773" s="176" t="s">
        <v>3160</v>
      </c>
      <c r="O2773" s="56">
        <v>1</v>
      </c>
      <c r="P2773" s="176" t="s">
        <v>8147</v>
      </c>
    </row>
    <row r="2774" spans="1:16" ht="20.100000000000001" customHeight="1" x14ac:dyDescent="0.25">
      <c r="A2774" s="175">
        <v>2770</v>
      </c>
      <c r="B2774" s="176" t="s">
        <v>8105</v>
      </c>
      <c r="C2774" s="176" t="s">
        <v>8159</v>
      </c>
      <c r="D2774" s="175" t="s">
        <v>8152</v>
      </c>
      <c r="E2774" s="175" t="s">
        <v>8153</v>
      </c>
      <c r="F2774" s="176" t="s">
        <v>8159</v>
      </c>
      <c r="G2774" s="177"/>
      <c r="H2774" s="177"/>
      <c r="I2774" s="176" t="s">
        <v>8137</v>
      </c>
      <c r="J2774" s="178">
        <v>318.81188118811883</v>
      </c>
      <c r="K2774" s="55">
        <v>13</v>
      </c>
      <c r="L2774" s="176" t="s">
        <v>8138</v>
      </c>
      <c r="M2774" s="176" t="s">
        <v>3186</v>
      </c>
      <c r="N2774" s="176" t="s">
        <v>3160</v>
      </c>
      <c r="O2774" s="56">
        <v>1</v>
      </c>
      <c r="P2774" s="176" t="s">
        <v>8147</v>
      </c>
    </row>
    <row r="2775" spans="1:16" ht="20.100000000000001" customHeight="1" x14ac:dyDescent="0.25">
      <c r="A2775" s="175">
        <v>2771</v>
      </c>
      <c r="B2775" s="176" t="s">
        <v>8105</v>
      </c>
      <c r="C2775" s="176" t="s">
        <v>8159</v>
      </c>
      <c r="D2775" s="175" t="s">
        <v>8152</v>
      </c>
      <c r="E2775" s="175" t="s">
        <v>8153</v>
      </c>
      <c r="F2775" s="176" t="s">
        <v>8159</v>
      </c>
      <c r="G2775" s="177"/>
      <c r="H2775" s="177"/>
      <c r="I2775" s="176" t="s">
        <v>8137</v>
      </c>
      <c r="J2775" s="178">
        <v>88.118811881188122</v>
      </c>
      <c r="K2775" s="55">
        <v>13</v>
      </c>
      <c r="L2775" s="176" t="s">
        <v>8138</v>
      </c>
      <c r="M2775" s="176" t="s">
        <v>3186</v>
      </c>
      <c r="N2775" s="176" t="s">
        <v>3160</v>
      </c>
      <c r="O2775" s="56">
        <v>1</v>
      </c>
      <c r="P2775" s="176" t="s">
        <v>8147</v>
      </c>
    </row>
    <row r="2776" spans="1:16" ht="20.100000000000001" customHeight="1" x14ac:dyDescent="0.25">
      <c r="A2776" s="175">
        <v>2772</v>
      </c>
      <c r="B2776" s="176" t="s">
        <v>8105</v>
      </c>
      <c r="C2776" s="176" t="s">
        <v>8159</v>
      </c>
      <c r="D2776" s="175" t="s">
        <v>8152</v>
      </c>
      <c r="E2776" s="175" t="s">
        <v>8153</v>
      </c>
      <c r="F2776" s="176" t="s">
        <v>8159</v>
      </c>
      <c r="G2776" s="177"/>
      <c r="H2776" s="177"/>
      <c r="I2776" s="176" t="s">
        <v>8137</v>
      </c>
      <c r="J2776" s="178">
        <v>237.62376237623764</v>
      </c>
      <c r="K2776" s="55">
        <v>13</v>
      </c>
      <c r="L2776" s="176" t="s">
        <v>8138</v>
      </c>
      <c r="M2776" s="176" t="s">
        <v>3186</v>
      </c>
      <c r="N2776" s="176" t="s">
        <v>3160</v>
      </c>
      <c r="O2776" s="56">
        <v>1</v>
      </c>
      <c r="P2776" s="176" t="s">
        <v>8147</v>
      </c>
    </row>
    <row r="2777" spans="1:16" ht="20.100000000000001" customHeight="1" x14ac:dyDescent="0.25">
      <c r="A2777" s="175">
        <v>2773</v>
      </c>
      <c r="B2777" s="176" t="s">
        <v>8105</v>
      </c>
      <c r="C2777" s="176" t="s">
        <v>8159</v>
      </c>
      <c r="D2777" s="175" t="s">
        <v>8152</v>
      </c>
      <c r="E2777" s="175" t="s">
        <v>8153</v>
      </c>
      <c r="F2777" s="176" t="s">
        <v>8159</v>
      </c>
      <c r="G2777" s="177"/>
      <c r="H2777" s="177"/>
      <c r="I2777" s="176" t="s">
        <v>8137</v>
      </c>
      <c r="J2777" s="178">
        <v>291.08910891089107</v>
      </c>
      <c r="K2777" s="55">
        <v>13</v>
      </c>
      <c r="L2777" s="176" t="s">
        <v>8138</v>
      </c>
      <c r="M2777" s="176" t="s">
        <v>3186</v>
      </c>
      <c r="N2777" s="176" t="s">
        <v>3160</v>
      </c>
      <c r="O2777" s="56">
        <v>1</v>
      </c>
      <c r="P2777" s="176" t="s">
        <v>8147</v>
      </c>
    </row>
    <row r="2778" spans="1:16" ht="20.100000000000001" customHeight="1" x14ac:dyDescent="0.25">
      <c r="A2778" s="175">
        <v>2774</v>
      </c>
      <c r="B2778" s="176" t="s">
        <v>8105</v>
      </c>
      <c r="C2778" s="176" t="s">
        <v>8159</v>
      </c>
      <c r="D2778" s="175" t="s">
        <v>8152</v>
      </c>
      <c r="E2778" s="175" t="s">
        <v>8153</v>
      </c>
      <c r="F2778" s="176" t="s">
        <v>8159</v>
      </c>
      <c r="G2778" s="177"/>
      <c r="H2778" s="177"/>
      <c r="I2778" s="176" t="s">
        <v>8137</v>
      </c>
      <c r="J2778" s="178">
        <v>89.10891089108911</v>
      </c>
      <c r="K2778" s="55">
        <v>13</v>
      </c>
      <c r="L2778" s="176" t="s">
        <v>8138</v>
      </c>
      <c r="M2778" s="176" t="s">
        <v>3186</v>
      </c>
      <c r="N2778" s="176" t="s">
        <v>3160</v>
      </c>
      <c r="O2778" s="56">
        <v>1</v>
      </c>
      <c r="P2778" s="176" t="s">
        <v>8147</v>
      </c>
    </row>
    <row r="2779" spans="1:16" ht="20.100000000000001" customHeight="1" x14ac:dyDescent="0.25">
      <c r="A2779" s="175">
        <v>2775</v>
      </c>
      <c r="B2779" s="176" t="s">
        <v>8105</v>
      </c>
      <c r="C2779" s="176" t="s">
        <v>8159</v>
      </c>
      <c r="D2779" s="175" t="s">
        <v>8152</v>
      </c>
      <c r="E2779" s="175" t="s">
        <v>8153</v>
      </c>
      <c r="F2779" s="176" t="s">
        <v>8159</v>
      </c>
      <c r="G2779" s="177"/>
      <c r="H2779" s="177"/>
      <c r="I2779" s="176" t="s">
        <v>8137</v>
      </c>
      <c r="J2779" s="178">
        <v>162.37623762376236</v>
      </c>
      <c r="K2779" s="55">
        <v>13</v>
      </c>
      <c r="L2779" s="176" t="s">
        <v>8138</v>
      </c>
      <c r="M2779" s="176" t="s">
        <v>3186</v>
      </c>
      <c r="N2779" s="176" t="s">
        <v>3160</v>
      </c>
      <c r="O2779" s="56">
        <v>1</v>
      </c>
      <c r="P2779" s="176" t="s">
        <v>8147</v>
      </c>
    </row>
    <row r="2780" spans="1:16" ht="20.100000000000001" customHeight="1" x14ac:dyDescent="0.25">
      <c r="A2780" s="175">
        <v>2776</v>
      </c>
      <c r="B2780" s="176" t="s">
        <v>8105</v>
      </c>
      <c r="C2780" s="176" t="s">
        <v>8159</v>
      </c>
      <c r="D2780" s="175" t="s">
        <v>8152</v>
      </c>
      <c r="E2780" s="175" t="s">
        <v>8153</v>
      </c>
      <c r="F2780" s="176" t="s">
        <v>8159</v>
      </c>
      <c r="G2780" s="177"/>
      <c r="H2780" s="177"/>
      <c r="I2780" s="176" t="s">
        <v>8137</v>
      </c>
      <c r="J2780" s="178">
        <v>280.19801980198019</v>
      </c>
      <c r="K2780" s="55">
        <v>13</v>
      </c>
      <c r="L2780" s="176" t="s">
        <v>8138</v>
      </c>
      <c r="M2780" s="176" t="s">
        <v>3186</v>
      </c>
      <c r="N2780" s="176" t="s">
        <v>3160</v>
      </c>
      <c r="O2780" s="56">
        <v>1</v>
      </c>
      <c r="P2780" s="176" t="s">
        <v>8147</v>
      </c>
    </row>
    <row r="2781" spans="1:16" ht="20.100000000000001" customHeight="1" x14ac:dyDescent="0.25">
      <c r="A2781" s="175">
        <v>2777</v>
      </c>
      <c r="B2781" s="176" t="s">
        <v>8105</v>
      </c>
      <c r="C2781" s="176" t="s">
        <v>8159</v>
      </c>
      <c r="D2781" s="175" t="s">
        <v>8152</v>
      </c>
      <c r="E2781" s="175" t="s">
        <v>8153</v>
      </c>
      <c r="F2781" s="176" t="s">
        <v>8159</v>
      </c>
      <c r="G2781" s="177"/>
      <c r="H2781" s="177"/>
      <c r="I2781" s="176" t="s">
        <v>8137</v>
      </c>
      <c r="J2781" s="178">
        <v>100.99009900990099</v>
      </c>
      <c r="K2781" s="55">
        <v>13</v>
      </c>
      <c r="L2781" s="176" t="s">
        <v>8138</v>
      </c>
      <c r="M2781" s="176" t="s">
        <v>3186</v>
      </c>
      <c r="N2781" s="176" t="s">
        <v>3160</v>
      </c>
      <c r="O2781" s="56">
        <v>1</v>
      </c>
      <c r="P2781" s="176" t="s">
        <v>8147</v>
      </c>
    </row>
    <row r="2782" spans="1:16" ht="20.100000000000001" customHeight="1" x14ac:dyDescent="0.25">
      <c r="A2782" s="175">
        <v>2778</v>
      </c>
      <c r="B2782" s="176" t="s">
        <v>8105</v>
      </c>
      <c r="C2782" s="176" t="s">
        <v>8159</v>
      </c>
      <c r="D2782" s="175" t="s">
        <v>8152</v>
      </c>
      <c r="E2782" s="175" t="s">
        <v>8153</v>
      </c>
      <c r="F2782" s="176" t="s">
        <v>8159</v>
      </c>
      <c r="G2782" s="177"/>
      <c r="H2782" s="177"/>
      <c r="I2782" s="176" t="s">
        <v>8137</v>
      </c>
      <c r="J2782" s="178">
        <v>208.9108910891089</v>
      </c>
      <c r="K2782" s="55">
        <v>13</v>
      </c>
      <c r="L2782" s="176" t="s">
        <v>8138</v>
      </c>
      <c r="M2782" s="176" t="s">
        <v>3186</v>
      </c>
      <c r="N2782" s="176" t="s">
        <v>3160</v>
      </c>
      <c r="O2782" s="56">
        <v>1</v>
      </c>
      <c r="P2782" s="176" t="s">
        <v>8147</v>
      </c>
    </row>
    <row r="2783" spans="1:16" ht="20.100000000000001" customHeight="1" x14ac:dyDescent="0.25">
      <c r="A2783" s="175">
        <v>2779</v>
      </c>
      <c r="B2783" s="176" t="s">
        <v>8105</v>
      </c>
      <c r="C2783" s="176" t="s">
        <v>8159</v>
      </c>
      <c r="D2783" s="175" t="s">
        <v>8152</v>
      </c>
      <c r="E2783" s="175" t="s">
        <v>8153</v>
      </c>
      <c r="F2783" s="176" t="s">
        <v>8159</v>
      </c>
      <c r="G2783" s="177"/>
      <c r="H2783" s="177"/>
      <c r="I2783" s="176" t="s">
        <v>8137</v>
      </c>
      <c r="J2783" s="178">
        <v>232.67326732673268</v>
      </c>
      <c r="K2783" s="55">
        <v>13</v>
      </c>
      <c r="L2783" s="176" t="s">
        <v>8138</v>
      </c>
      <c r="M2783" s="176" t="s">
        <v>3186</v>
      </c>
      <c r="N2783" s="176" t="s">
        <v>3160</v>
      </c>
      <c r="O2783" s="56">
        <v>1</v>
      </c>
      <c r="P2783" s="176" t="s">
        <v>8147</v>
      </c>
    </row>
    <row r="2784" spans="1:16" ht="20.100000000000001" customHeight="1" x14ac:dyDescent="0.25">
      <c r="A2784" s="175">
        <v>2780</v>
      </c>
      <c r="B2784" s="176" t="s">
        <v>8105</v>
      </c>
      <c r="C2784" s="176" t="s">
        <v>8159</v>
      </c>
      <c r="D2784" s="175" t="s">
        <v>8152</v>
      </c>
      <c r="E2784" s="175" t="s">
        <v>8153</v>
      </c>
      <c r="F2784" s="176" t="s">
        <v>8159</v>
      </c>
      <c r="G2784" s="177"/>
      <c r="H2784" s="177"/>
      <c r="I2784" s="176" t="s">
        <v>8137</v>
      </c>
      <c r="J2784" s="178">
        <v>192.07920792079207</v>
      </c>
      <c r="K2784" s="55">
        <v>13</v>
      </c>
      <c r="L2784" s="176" t="s">
        <v>8138</v>
      </c>
      <c r="M2784" s="176" t="s">
        <v>3186</v>
      </c>
      <c r="N2784" s="176" t="s">
        <v>3160</v>
      </c>
      <c r="O2784" s="56">
        <v>1</v>
      </c>
      <c r="P2784" s="176" t="s">
        <v>8147</v>
      </c>
    </row>
    <row r="2785" spans="1:16" ht="20.100000000000001" customHeight="1" x14ac:dyDescent="0.25">
      <c r="A2785" s="175">
        <v>2781</v>
      </c>
      <c r="B2785" s="176" t="s">
        <v>8105</v>
      </c>
      <c r="C2785" s="176" t="s">
        <v>8159</v>
      </c>
      <c r="D2785" s="175" t="s">
        <v>8152</v>
      </c>
      <c r="E2785" s="175" t="s">
        <v>8153</v>
      </c>
      <c r="F2785" s="176" t="s">
        <v>8159</v>
      </c>
      <c r="G2785" s="177"/>
      <c r="H2785" s="177"/>
      <c r="I2785" s="176" t="s">
        <v>8137</v>
      </c>
      <c r="J2785" s="178">
        <v>136.63366336633663</v>
      </c>
      <c r="K2785" s="55">
        <v>12</v>
      </c>
      <c r="L2785" s="176" t="s">
        <v>8138</v>
      </c>
      <c r="M2785" s="176" t="s">
        <v>3186</v>
      </c>
      <c r="N2785" s="176" t="s">
        <v>3173</v>
      </c>
      <c r="O2785" s="56">
        <v>1</v>
      </c>
      <c r="P2785" s="176" t="s">
        <v>8147</v>
      </c>
    </row>
    <row r="2786" spans="1:16" ht="20.100000000000001" customHeight="1" x14ac:dyDescent="0.25">
      <c r="A2786" s="175">
        <v>2782</v>
      </c>
      <c r="B2786" s="176" t="s">
        <v>8105</v>
      </c>
      <c r="C2786" s="176" t="s">
        <v>8159</v>
      </c>
      <c r="D2786" s="175" t="s">
        <v>8152</v>
      </c>
      <c r="E2786" s="175" t="s">
        <v>8153</v>
      </c>
      <c r="F2786" s="176" t="s">
        <v>8159</v>
      </c>
      <c r="G2786" s="177"/>
      <c r="H2786" s="177"/>
      <c r="I2786" s="176" t="s">
        <v>8137</v>
      </c>
      <c r="J2786" s="178">
        <v>231.68316831683168</v>
      </c>
      <c r="K2786" s="55">
        <v>12</v>
      </c>
      <c r="L2786" s="176" t="s">
        <v>8138</v>
      </c>
      <c r="M2786" s="176" t="s">
        <v>3186</v>
      </c>
      <c r="N2786" s="176" t="s">
        <v>3173</v>
      </c>
      <c r="O2786" s="56">
        <v>1</v>
      </c>
      <c r="P2786" s="176" t="s">
        <v>8147</v>
      </c>
    </row>
    <row r="2787" spans="1:16" ht="20.100000000000001" customHeight="1" x14ac:dyDescent="0.25">
      <c r="A2787" s="175">
        <v>2783</v>
      </c>
      <c r="B2787" s="176" t="s">
        <v>8105</v>
      </c>
      <c r="C2787" s="176" t="s">
        <v>8159</v>
      </c>
      <c r="D2787" s="175" t="s">
        <v>8152</v>
      </c>
      <c r="E2787" s="175" t="s">
        <v>8153</v>
      </c>
      <c r="F2787" s="176" t="s">
        <v>8159</v>
      </c>
      <c r="G2787" s="177"/>
      <c r="H2787" s="177"/>
      <c r="I2787" s="176" t="s">
        <v>8137</v>
      </c>
      <c r="J2787" s="178">
        <v>374.25742574257424</v>
      </c>
      <c r="K2787" s="55">
        <v>12</v>
      </c>
      <c r="L2787" s="176" t="s">
        <v>8138</v>
      </c>
      <c r="M2787" s="176" t="s">
        <v>3186</v>
      </c>
      <c r="N2787" s="176" t="s">
        <v>3173</v>
      </c>
      <c r="O2787" s="56">
        <v>1</v>
      </c>
      <c r="P2787" s="176" t="s">
        <v>8147</v>
      </c>
    </row>
    <row r="2788" spans="1:16" ht="20.100000000000001" customHeight="1" x14ac:dyDescent="0.25">
      <c r="A2788" s="175">
        <v>2784</v>
      </c>
      <c r="B2788" s="176" t="s">
        <v>8105</v>
      </c>
      <c r="C2788" s="176" t="s">
        <v>8159</v>
      </c>
      <c r="D2788" s="175" t="s">
        <v>8152</v>
      </c>
      <c r="E2788" s="175" t="s">
        <v>8153</v>
      </c>
      <c r="F2788" s="176" t="s">
        <v>8159</v>
      </c>
      <c r="G2788" s="177"/>
      <c r="H2788" s="177"/>
      <c r="I2788" s="176" t="s">
        <v>8137</v>
      </c>
      <c r="J2788" s="178">
        <v>112.87128712871286</v>
      </c>
      <c r="K2788" s="55">
        <v>12</v>
      </c>
      <c r="L2788" s="176" t="s">
        <v>8138</v>
      </c>
      <c r="M2788" s="176" t="s">
        <v>3186</v>
      </c>
      <c r="N2788" s="176" t="s">
        <v>3173</v>
      </c>
      <c r="O2788" s="56">
        <v>1</v>
      </c>
      <c r="P2788" s="176" t="s">
        <v>8147</v>
      </c>
    </row>
    <row r="2789" spans="1:16" ht="20.100000000000001" customHeight="1" x14ac:dyDescent="0.25">
      <c r="A2789" s="175">
        <v>2785</v>
      </c>
      <c r="B2789" s="176" t="s">
        <v>8105</v>
      </c>
      <c r="C2789" s="176" t="s">
        <v>8159</v>
      </c>
      <c r="D2789" s="175" t="s">
        <v>8152</v>
      </c>
      <c r="E2789" s="175" t="s">
        <v>8153</v>
      </c>
      <c r="F2789" s="176" t="s">
        <v>8159</v>
      </c>
      <c r="G2789" s="177"/>
      <c r="H2789" s="177"/>
      <c r="I2789" s="176" t="s">
        <v>8137</v>
      </c>
      <c r="J2789" s="178">
        <v>156.43564356435644</v>
      </c>
      <c r="K2789" s="55">
        <v>12</v>
      </c>
      <c r="L2789" s="176" t="s">
        <v>8138</v>
      </c>
      <c r="M2789" s="176" t="s">
        <v>3186</v>
      </c>
      <c r="N2789" s="176" t="s">
        <v>3173</v>
      </c>
      <c r="O2789" s="56">
        <v>1</v>
      </c>
      <c r="P2789" s="176" t="s">
        <v>8147</v>
      </c>
    </row>
    <row r="2790" spans="1:16" ht="20.100000000000001" customHeight="1" x14ac:dyDescent="0.25">
      <c r="A2790" s="175">
        <v>2786</v>
      </c>
      <c r="B2790" s="176" t="s">
        <v>8105</v>
      </c>
      <c r="C2790" s="176" t="s">
        <v>8159</v>
      </c>
      <c r="D2790" s="175" t="s">
        <v>8152</v>
      </c>
      <c r="E2790" s="175" t="s">
        <v>8153</v>
      </c>
      <c r="F2790" s="176" t="s">
        <v>8159</v>
      </c>
      <c r="G2790" s="177"/>
      <c r="H2790" s="177"/>
      <c r="I2790" s="176" t="s">
        <v>8137</v>
      </c>
      <c r="J2790" s="178">
        <v>206.93069306930693</v>
      </c>
      <c r="K2790" s="55">
        <v>12</v>
      </c>
      <c r="L2790" s="176" t="s">
        <v>8138</v>
      </c>
      <c r="M2790" s="176" t="s">
        <v>3186</v>
      </c>
      <c r="N2790" s="176" t="s">
        <v>3173</v>
      </c>
      <c r="O2790" s="56">
        <v>1</v>
      </c>
      <c r="P2790" s="176" t="s">
        <v>8147</v>
      </c>
    </row>
    <row r="2791" spans="1:16" ht="20.100000000000001" customHeight="1" x14ac:dyDescent="0.25">
      <c r="A2791" s="175">
        <v>2787</v>
      </c>
      <c r="B2791" s="176" t="s">
        <v>8105</v>
      </c>
      <c r="C2791" s="176" t="s">
        <v>8159</v>
      </c>
      <c r="D2791" s="175" t="s">
        <v>8152</v>
      </c>
      <c r="E2791" s="175" t="s">
        <v>8153</v>
      </c>
      <c r="F2791" s="176" t="s">
        <v>8159</v>
      </c>
      <c r="G2791" s="177"/>
      <c r="H2791" s="177"/>
      <c r="I2791" s="176" t="s">
        <v>8137</v>
      </c>
      <c r="J2791" s="178">
        <v>493.13725490196077</v>
      </c>
      <c r="K2791" s="55">
        <v>12</v>
      </c>
      <c r="L2791" s="176" t="s">
        <v>8138</v>
      </c>
      <c r="M2791" s="176" t="s">
        <v>3186</v>
      </c>
      <c r="N2791" s="176" t="s">
        <v>3173</v>
      </c>
      <c r="O2791" s="56">
        <v>1</v>
      </c>
      <c r="P2791" s="176" t="s">
        <v>8147</v>
      </c>
    </row>
    <row r="2792" spans="1:16" ht="20.100000000000001" customHeight="1" x14ac:dyDescent="0.25">
      <c r="A2792" s="175">
        <v>2788</v>
      </c>
      <c r="B2792" s="176" t="s">
        <v>8105</v>
      </c>
      <c r="C2792" s="176" t="s">
        <v>8159</v>
      </c>
      <c r="D2792" s="175" t="s">
        <v>8152</v>
      </c>
      <c r="E2792" s="175" t="s">
        <v>8153</v>
      </c>
      <c r="F2792" s="176" t="s">
        <v>8159</v>
      </c>
      <c r="G2792" s="177"/>
      <c r="H2792" s="177"/>
      <c r="I2792" s="176" t="s">
        <v>8137</v>
      </c>
      <c r="J2792" s="178">
        <v>218.8118811881188</v>
      </c>
      <c r="K2792" s="55">
        <v>12</v>
      </c>
      <c r="L2792" s="176" t="s">
        <v>8138</v>
      </c>
      <c r="M2792" s="176" t="s">
        <v>3186</v>
      </c>
      <c r="N2792" s="176" t="s">
        <v>3173</v>
      </c>
      <c r="O2792" s="56">
        <v>1</v>
      </c>
      <c r="P2792" s="176" t="s">
        <v>8147</v>
      </c>
    </row>
    <row r="2793" spans="1:16" ht="20.100000000000001" customHeight="1" x14ac:dyDescent="0.25">
      <c r="A2793" s="175">
        <v>2789</v>
      </c>
      <c r="B2793" s="176" t="s">
        <v>8105</v>
      </c>
      <c r="C2793" s="176" t="s">
        <v>8159</v>
      </c>
      <c r="D2793" s="175" t="s">
        <v>8152</v>
      </c>
      <c r="E2793" s="175" t="s">
        <v>8153</v>
      </c>
      <c r="F2793" s="176" t="s">
        <v>8159</v>
      </c>
      <c r="G2793" s="177"/>
      <c r="H2793" s="177"/>
      <c r="I2793" s="176" t="s">
        <v>8137</v>
      </c>
      <c r="J2793" s="178">
        <v>178.21782178217822</v>
      </c>
      <c r="K2793" s="55">
        <v>12</v>
      </c>
      <c r="L2793" s="176" t="s">
        <v>8138</v>
      </c>
      <c r="M2793" s="176" t="s">
        <v>3186</v>
      </c>
      <c r="N2793" s="176" t="s">
        <v>3173</v>
      </c>
      <c r="O2793" s="56">
        <v>1</v>
      </c>
      <c r="P2793" s="176" t="s">
        <v>8147</v>
      </c>
    </row>
    <row r="2794" spans="1:16" ht="20.100000000000001" customHeight="1" x14ac:dyDescent="0.25">
      <c r="A2794" s="175">
        <v>2790</v>
      </c>
      <c r="B2794" s="176" t="s">
        <v>8105</v>
      </c>
      <c r="C2794" s="176" t="s">
        <v>8159</v>
      </c>
      <c r="D2794" s="175" t="s">
        <v>8152</v>
      </c>
      <c r="E2794" s="175" t="s">
        <v>8153</v>
      </c>
      <c r="F2794" s="176" t="s">
        <v>8159</v>
      </c>
      <c r="G2794" s="177"/>
      <c r="H2794" s="177"/>
      <c r="I2794" s="176" t="s">
        <v>8137</v>
      </c>
      <c r="J2794" s="178">
        <v>140.59405940594058</v>
      </c>
      <c r="K2794" s="55">
        <v>12</v>
      </c>
      <c r="L2794" s="176" t="s">
        <v>8138</v>
      </c>
      <c r="M2794" s="176" t="s">
        <v>3186</v>
      </c>
      <c r="N2794" s="176" t="s">
        <v>3173</v>
      </c>
      <c r="O2794" s="56">
        <v>1</v>
      </c>
      <c r="P2794" s="176" t="s">
        <v>8147</v>
      </c>
    </row>
    <row r="2795" spans="1:16" ht="20.100000000000001" customHeight="1" x14ac:dyDescent="0.25">
      <c r="A2795" s="175">
        <v>2791</v>
      </c>
      <c r="B2795" s="176" t="s">
        <v>8105</v>
      </c>
      <c r="C2795" s="176" t="s">
        <v>8159</v>
      </c>
      <c r="D2795" s="175" t="s">
        <v>8152</v>
      </c>
      <c r="E2795" s="175" t="s">
        <v>8153</v>
      </c>
      <c r="F2795" s="176" t="s">
        <v>8159</v>
      </c>
      <c r="G2795" s="177"/>
      <c r="H2795" s="177"/>
      <c r="I2795" s="176" t="s">
        <v>8137</v>
      </c>
      <c r="J2795" s="178">
        <v>155.44554455445544</v>
      </c>
      <c r="K2795" s="55">
        <v>12</v>
      </c>
      <c r="L2795" s="176" t="s">
        <v>8138</v>
      </c>
      <c r="M2795" s="176" t="s">
        <v>3186</v>
      </c>
      <c r="N2795" s="176" t="s">
        <v>3173</v>
      </c>
      <c r="O2795" s="56">
        <v>1</v>
      </c>
      <c r="P2795" s="176" t="s">
        <v>8147</v>
      </c>
    </row>
    <row r="2796" spans="1:16" ht="20.100000000000001" customHeight="1" x14ac:dyDescent="0.25">
      <c r="A2796" s="175">
        <v>2792</v>
      </c>
      <c r="B2796" s="176" t="s">
        <v>8105</v>
      </c>
      <c r="C2796" s="176" t="s">
        <v>8159</v>
      </c>
      <c r="D2796" s="175" t="s">
        <v>8152</v>
      </c>
      <c r="E2796" s="175" t="s">
        <v>8153</v>
      </c>
      <c r="F2796" s="176" t="s">
        <v>8159</v>
      </c>
      <c r="G2796" s="177"/>
      <c r="H2796" s="177"/>
      <c r="I2796" s="176" t="s">
        <v>8137</v>
      </c>
      <c r="J2796" s="178">
        <v>137.62376237623764</v>
      </c>
      <c r="K2796" s="55">
        <v>12</v>
      </c>
      <c r="L2796" s="176" t="s">
        <v>8138</v>
      </c>
      <c r="M2796" s="176" t="s">
        <v>3186</v>
      </c>
      <c r="N2796" s="176" t="s">
        <v>3173</v>
      </c>
      <c r="O2796" s="56">
        <v>1</v>
      </c>
      <c r="P2796" s="176" t="s">
        <v>8147</v>
      </c>
    </row>
    <row r="2797" spans="1:16" ht="20.100000000000001" customHeight="1" x14ac:dyDescent="0.25">
      <c r="A2797" s="175">
        <v>2793</v>
      </c>
      <c r="B2797" s="176" t="s">
        <v>8105</v>
      </c>
      <c r="C2797" s="176" t="s">
        <v>8159</v>
      </c>
      <c r="D2797" s="175" t="s">
        <v>8152</v>
      </c>
      <c r="E2797" s="175" t="s">
        <v>8153</v>
      </c>
      <c r="F2797" s="176" t="s">
        <v>8159</v>
      </c>
      <c r="G2797" s="177"/>
      <c r="H2797" s="177"/>
      <c r="I2797" s="176" t="s">
        <v>8137</v>
      </c>
      <c r="J2797" s="178">
        <v>171.28712871287129</v>
      </c>
      <c r="K2797" s="55">
        <v>12</v>
      </c>
      <c r="L2797" s="176" t="s">
        <v>8138</v>
      </c>
      <c r="M2797" s="176" t="s">
        <v>3186</v>
      </c>
      <c r="N2797" s="176" t="s">
        <v>3173</v>
      </c>
      <c r="O2797" s="56">
        <v>1</v>
      </c>
      <c r="P2797" s="176" t="s">
        <v>8147</v>
      </c>
    </row>
    <row r="2798" spans="1:16" ht="20.100000000000001" customHeight="1" x14ac:dyDescent="0.25">
      <c r="A2798" s="175">
        <v>2794</v>
      </c>
      <c r="B2798" s="176" t="s">
        <v>8105</v>
      </c>
      <c r="C2798" s="176" t="s">
        <v>8159</v>
      </c>
      <c r="D2798" s="175" t="s">
        <v>8152</v>
      </c>
      <c r="E2798" s="175" t="s">
        <v>8153</v>
      </c>
      <c r="F2798" s="176" t="s">
        <v>8159</v>
      </c>
      <c r="G2798" s="177"/>
      <c r="H2798" s="177"/>
      <c r="I2798" s="176" t="s">
        <v>8137</v>
      </c>
      <c r="J2798" s="178">
        <v>176.23762376237624</v>
      </c>
      <c r="K2798" s="55">
        <v>12</v>
      </c>
      <c r="L2798" s="176" t="s">
        <v>8138</v>
      </c>
      <c r="M2798" s="176" t="s">
        <v>3186</v>
      </c>
      <c r="N2798" s="176" t="s">
        <v>3173</v>
      </c>
      <c r="O2798" s="56">
        <v>1</v>
      </c>
      <c r="P2798" s="176" t="s">
        <v>8147</v>
      </c>
    </row>
    <row r="2799" spans="1:16" ht="20.100000000000001" customHeight="1" x14ac:dyDescent="0.25">
      <c r="A2799" s="175">
        <v>2795</v>
      </c>
      <c r="B2799" s="176" t="s">
        <v>8105</v>
      </c>
      <c r="C2799" s="176" t="s">
        <v>8159</v>
      </c>
      <c r="D2799" s="175" t="s">
        <v>8152</v>
      </c>
      <c r="E2799" s="175" t="s">
        <v>8153</v>
      </c>
      <c r="F2799" s="176" t="s">
        <v>8159</v>
      </c>
      <c r="G2799" s="177"/>
      <c r="H2799" s="177"/>
      <c r="I2799" s="176" t="s">
        <v>8137</v>
      </c>
      <c r="J2799" s="178">
        <v>552.94117647058818</v>
      </c>
      <c r="K2799" s="55">
        <v>12</v>
      </c>
      <c r="L2799" s="176" t="s">
        <v>8138</v>
      </c>
      <c r="M2799" s="176" t="s">
        <v>3186</v>
      </c>
      <c r="N2799" s="176" t="s">
        <v>3173</v>
      </c>
      <c r="O2799" s="56">
        <v>1</v>
      </c>
      <c r="P2799" s="176" t="s">
        <v>8147</v>
      </c>
    </row>
    <row r="2800" spans="1:16" ht="20.100000000000001" customHeight="1" x14ac:dyDescent="0.25">
      <c r="A2800" s="175">
        <v>2796</v>
      </c>
      <c r="B2800" s="176" t="s">
        <v>8105</v>
      </c>
      <c r="C2800" s="176" t="s">
        <v>8159</v>
      </c>
      <c r="D2800" s="175" t="s">
        <v>8152</v>
      </c>
      <c r="E2800" s="175" t="s">
        <v>8153</v>
      </c>
      <c r="F2800" s="176" t="s">
        <v>8159</v>
      </c>
      <c r="G2800" s="177"/>
      <c r="H2800" s="177"/>
      <c r="I2800" s="176" t="s">
        <v>8137</v>
      </c>
      <c r="J2800" s="178">
        <v>577.45098039215691</v>
      </c>
      <c r="K2800" s="55">
        <v>12</v>
      </c>
      <c r="L2800" s="176" t="s">
        <v>8138</v>
      </c>
      <c r="M2800" s="176" t="s">
        <v>3186</v>
      </c>
      <c r="N2800" s="176" t="s">
        <v>3173</v>
      </c>
      <c r="O2800" s="56">
        <v>1</v>
      </c>
      <c r="P2800" s="176" t="s">
        <v>8147</v>
      </c>
    </row>
    <row r="2801" spans="1:16" ht="20.100000000000001" customHeight="1" x14ac:dyDescent="0.25">
      <c r="A2801" s="175">
        <v>2797</v>
      </c>
      <c r="B2801" s="176" t="s">
        <v>8105</v>
      </c>
      <c r="C2801" s="176" t="s">
        <v>8159</v>
      </c>
      <c r="D2801" s="175" t="s">
        <v>8152</v>
      </c>
      <c r="E2801" s="175" t="s">
        <v>8153</v>
      </c>
      <c r="F2801" s="176" t="s">
        <v>8159</v>
      </c>
      <c r="G2801" s="177"/>
      <c r="H2801" s="177"/>
      <c r="I2801" s="176" t="s">
        <v>8137</v>
      </c>
      <c r="J2801" s="178">
        <v>100.99009900990099</v>
      </c>
      <c r="K2801" s="55">
        <v>13</v>
      </c>
      <c r="L2801" s="176" t="s">
        <v>8138</v>
      </c>
      <c r="M2801" s="176" t="s">
        <v>3186</v>
      </c>
      <c r="N2801" s="176" t="s">
        <v>3160</v>
      </c>
      <c r="O2801" s="56">
        <v>1</v>
      </c>
      <c r="P2801" s="176" t="s">
        <v>8147</v>
      </c>
    </row>
    <row r="2802" spans="1:16" ht="20.100000000000001" customHeight="1" x14ac:dyDescent="0.25">
      <c r="A2802" s="175">
        <v>2798</v>
      </c>
      <c r="B2802" s="176" t="s">
        <v>8105</v>
      </c>
      <c r="C2802" s="176" t="s">
        <v>8159</v>
      </c>
      <c r="D2802" s="175" t="s">
        <v>8152</v>
      </c>
      <c r="E2802" s="175" t="s">
        <v>8153</v>
      </c>
      <c r="F2802" s="176" t="s">
        <v>8159</v>
      </c>
      <c r="G2802" s="177"/>
      <c r="H2802" s="177"/>
      <c r="I2802" s="176" t="s">
        <v>8137</v>
      </c>
      <c r="J2802" s="178">
        <v>75.247524752475243</v>
      </c>
      <c r="K2802" s="55">
        <v>13</v>
      </c>
      <c r="L2802" s="176" t="s">
        <v>8138</v>
      </c>
      <c r="M2802" s="176" t="s">
        <v>3186</v>
      </c>
      <c r="N2802" s="176" t="s">
        <v>3160</v>
      </c>
      <c r="O2802" s="56">
        <v>1</v>
      </c>
      <c r="P2802" s="176" t="s">
        <v>8147</v>
      </c>
    </row>
    <row r="2803" spans="1:16" ht="20.100000000000001" customHeight="1" x14ac:dyDescent="0.25">
      <c r="A2803" s="175">
        <v>2799</v>
      </c>
      <c r="B2803" s="176" t="s">
        <v>8105</v>
      </c>
      <c r="C2803" s="176" t="s">
        <v>8159</v>
      </c>
      <c r="D2803" s="175" t="s">
        <v>8152</v>
      </c>
      <c r="E2803" s="175" t="s">
        <v>8153</v>
      </c>
      <c r="F2803" s="176" t="s">
        <v>8159</v>
      </c>
      <c r="G2803" s="177"/>
      <c r="H2803" s="177"/>
      <c r="I2803" s="176" t="s">
        <v>8137</v>
      </c>
      <c r="J2803" s="178">
        <v>180.19801980198019</v>
      </c>
      <c r="K2803" s="55">
        <v>13</v>
      </c>
      <c r="L2803" s="176" t="s">
        <v>8138</v>
      </c>
      <c r="M2803" s="176" t="s">
        <v>3186</v>
      </c>
      <c r="N2803" s="176" t="s">
        <v>3160</v>
      </c>
      <c r="O2803" s="56">
        <v>1</v>
      </c>
      <c r="P2803" s="176" t="s">
        <v>8147</v>
      </c>
    </row>
    <row r="2804" spans="1:16" ht="20.100000000000001" customHeight="1" x14ac:dyDescent="0.25">
      <c r="A2804" s="175">
        <v>2800</v>
      </c>
      <c r="B2804" s="176" t="s">
        <v>8105</v>
      </c>
      <c r="C2804" s="176" t="s">
        <v>8159</v>
      </c>
      <c r="D2804" s="175" t="s">
        <v>8152</v>
      </c>
      <c r="E2804" s="175" t="s">
        <v>8153</v>
      </c>
      <c r="F2804" s="176" t="s">
        <v>8159</v>
      </c>
      <c r="G2804" s="177"/>
      <c r="H2804" s="177"/>
      <c r="I2804" s="176" t="s">
        <v>8137</v>
      </c>
      <c r="J2804" s="178">
        <v>359.40594059405942</v>
      </c>
      <c r="K2804" s="55">
        <v>13</v>
      </c>
      <c r="L2804" s="176" t="s">
        <v>8138</v>
      </c>
      <c r="M2804" s="176" t="s">
        <v>3186</v>
      </c>
      <c r="N2804" s="176" t="s">
        <v>3160</v>
      </c>
      <c r="O2804" s="56">
        <v>1</v>
      </c>
      <c r="P2804" s="176" t="s">
        <v>8147</v>
      </c>
    </row>
    <row r="2805" spans="1:16" ht="20.100000000000001" customHeight="1" x14ac:dyDescent="0.25">
      <c r="A2805" s="175">
        <v>2801</v>
      </c>
      <c r="B2805" s="176" t="s">
        <v>8105</v>
      </c>
      <c r="C2805" s="176" t="s">
        <v>8159</v>
      </c>
      <c r="D2805" s="175" t="s">
        <v>8152</v>
      </c>
      <c r="E2805" s="175" t="s">
        <v>8153</v>
      </c>
      <c r="F2805" s="176" t="s">
        <v>8159</v>
      </c>
      <c r="G2805" s="177"/>
      <c r="H2805" s="177"/>
      <c r="I2805" s="176" t="s">
        <v>8137</v>
      </c>
      <c r="J2805" s="178">
        <v>395.04950495049502</v>
      </c>
      <c r="K2805" s="55">
        <v>12</v>
      </c>
      <c r="L2805" s="176" t="s">
        <v>8138</v>
      </c>
      <c r="M2805" s="176" t="s">
        <v>3186</v>
      </c>
      <c r="N2805" s="176" t="s">
        <v>3173</v>
      </c>
      <c r="O2805" s="56">
        <v>1</v>
      </c>
      <c r="P2805" s="176" t="s">
        <v>8147</v>
      </c>
    </row>
    <row r="2806" spans="1:16" ht="20.100000000000001" customHeight="1" x14ac:dyDescent="0.25">
      <c r="A2806" s="175">
        <v>2802</v>
      </c>
      <c r="B2806" s="176" t="s">
        <v>8105</v>
      </c>
      <c r="C2806" s="176" t="s">
        <v>8159</v>
      </c>
      <c r="D2806" s="175" t="s">
        <v>8152</v>
      </c>
      <c r="E2806" s="175" t="s">
        <v>8153</v>
      </c>
      <c r="F2806" s="176" t="s">
        <v>8159</v>
      </c>
      <c r="G2806" s="177"/>
      <c r="H2806" s="177"/>
      <c r="I2806" s="176" t="s">
        <v>8137</v>
      </c>
      <c r="J2806" s="178">
        <v>235.64356435643563</v>
      </c>
      <c r="K2806" s="55">
        <v>13</v>
      </c>
      <c r="L2806" s="176" t="s">
        <v>8138</v>
      </c>
      <c r="M2806" s="176" t="s">
        <v>3186</v>
      </c>
      <c r="N2806" s="176" t="s">
        <v>3160</v>
      </c>
      <c r="O2806" s="56">
        <v>1</v>
      </c>
      <c r="P2806" s="176" t="s">
        <v>8147</v>
      </c>
    </row>
    <row r="2807" spans="1:16" ht="20.100000000000001" customHeight="1" x14ac:dyDescent="0.25">
      <c r="A2807" s="175">
        <v>2803</v>
      </c>
      <c r="B2807" s="176" t="s">
        <v>8105</v>
      </c>
      <c r="C2807" s="176" t="s">
        <v>8159</v>
      </c>
      <c r="D2807" s="175" t="s">
        <v>8152</v>
      </c>
      <c r="E2807" s="175" t="s">
        <v>8153</v>
      </c>
      <c r="F2807" s="176" t="s">
        <v>8159</v>
      </c>
      <c r="G2807" s="177"/>
      <c r="H2807" s="177"/>
      <c r="I2807" s="176" t="s">
        <v>8137</v>
      </c>
      <c r="J2807" s="178">
        <v>197.02970297029702</v>
      </c>
      <c r="K2807" s="55">
        <v>12</v>
      </c>
      <c r="L2807" s="176" t="s">
        <v>8138</v>
      </c>
      <c r="M2807" s="176" t="s">
        <v>3186</v>
      </c>
      <c r="N2807" s="176" t="s">
        <v>3173</v>
      </c>
      <c r="O2807" s="56">
        <v>1</v>
      </c>
      <c r="P2807" s="176" t="s">
        <v>8147</v>
      </c>
    </row>
    <row r="2808" spans="1:16" ht="20.100000000000001" customHeight="1" x14ac:dyDescent="0.25">
      <c r="A2808" s="175">
        <v>2804</v>
      </c>
      <c r="B2808" s="176" t="s">
        <v>8105</v>
      </c>
      <c r="C2808" s="176" t="s">
        <v>8159</v>
      </c>
      <c r="D2808" s="175" t="s">
        <v>8152</v>
      </c>
      <c r="E2808" s="175" t="s">
        <v>8153</v>
      </c>
      <c r="F2808" s="176" t="s">
        <v>8159</v>
      </c>
      <c r="G2808" s="177"/>
      <c r="H2808" s="177"/>
      <c r="I2808" s="176" t="s">
        <v>8137</v>
      </c>
      <c r="J2808" s="178">
        <v>191.0891089108911</v>
      </c>
      <c r="K2808" s="55">
        <v>13</v>
      </c>
      <c r="L2808" s="176" t="s">
        <v>8138</v>
      </c>
      <c r="M2808" s="176" t="s">
        <v>3186</v>
      </c>
      <c r="N2808" s="176" t="s">
        <v>3160</v>
      </c>
      <c r="O2808" s="56">
        <v>1</v>
      </c>
      <c r="P2808" s="176" t="s">
        <v>8147</v>
      </c>
    </row>
    <row r="2809" spans="1:16" ht="20.100000000000001" customHeight="1" x14ac:dyDescent="0.25">
      <c r="A2809" s="175">
        <v>2805</v>
      </c>
      <c r="B2809" s="176" t="s">
        <v>8105</v>
      </c>
      <c r="C2809" s="176" t="s">
        <v>8159</v>
      </c>
      <c r="D2809" s="175" t="s">
        <v>8152</v>
      </c>
      <c r="E2809" s="175" t="s">
        <v>8153</v>
      </c>
      <c r="F2809" s="176" t="s">
        <v>8159</v>
      </c>
      <c r="G2809" s="177"/>
      <c r="H2809" s="177"/>
      <c r="I2809" s="176" t="s">
        <v>8137</v>
      </c>
      <c r="J2809" s="178">
        <v>287.12871287128712</v>
      </c>
      <c r="K2809" s="55">
        <v>13</v>
      </c>
      <c r="L2809" s="176" t="s">
        <v>8138</v>
      </c>
      <c r="M2809" s="176" t="s">
        <v>3186</v>
      </c>
      <c r="N2809" s="176" t="s">
        <v>3160</v>
      </c>
      <c r="O2809" s="56">
        <v>1</v>
      </c>
      <c r="P2809" s="176" t="s">
        <v>8147</v>
      </c>
    </row>
    <row r="2810" spans="1:16" ht="20.100000000000001" customHeight="1" x14ac:dyDescent="0.25">
      <c r="A2810" s="175">
        <v>2806</v>
      </c>
      <c r="B2810" s="176" t="s">
        <v>8105</v>
      </c>
      <c r="C2810" s="176" t="s">
        <v>8159</v>
      </c>
      <c r="D2810" s="175" t="s">
        <v>8152</v>
      </c>
      <c r="E2810" s="175" t="s">
        <v>8153</v>
      </c>
      <c r="F2810" s="176" t="s">
        <v>8159</v>
      </c>
      <c r="G2810" s="177"/>
      <c r="H2810" s="177"/>
      <c r="I2810" s="176" t="s">
        <v>8137</v>
      </c>
      <c r="J2810" s="178">
        <v>213.86138613861385</v>
      </c>
      <c r="K2810" s="55">
        <v>12</v>
      </c>
      <c r="L2810" s="176" t="s">
        <v>8138</v>
      </c>
      <c r="M2810" s="176" t="s">
        <v>3186</v>
      </c>
      <c r="N2810" s="176" t="s">
        <v>3173</v>
      </c>
      <c r="O2810" s="56">
        <v>1</v>
      </c>
      <c r="P2810" s="176" t="s">
        <v>8147</v>
      </c>
    </row>
    <row r="2811" spans="1:16" ht="20.100000000000001" customHeight="1" x14ac:dyDescent="0.25">
      <c r="A2811" s="175">
        <v>2807</v>
      </c>
      <c r="B2811" s="176" t="s">
        <v>8105</v>
      </c>
      <c r="C2811" s="176" t="s">
        <v>8159</v>
      </c>
      <c r="D2811" s="175" t="s">
        <v>8152</v>
      </c>
      <c r="E2811" s="175" t="s">
        <v>8153</v>
      </c>
      <c r="F2811" s="176" t="s">
        <v>8159</v>
      </c>
      <c r="G2811" s="177"/>
      <c r="H2811" s="177"/>
      <c r="I2811" s="176" t="s">
        <v>8137</v>
      </c>
      <c r="J2811" s="178">
        <v>118.81188118811882</v>
      </c>
      <c r="K2811" s="55">
        <v>12</v>
      </c>
      <c r="L2811" s="176" t="s">
        <v>8138</v>
      </c>
      <c r="M2811" s="176" t="s">
        <v>3186</v>
      </c>
      <c r="N2811" s="176" t="s">
        <v>3173</v>
      </c>
      <c r="O2811" s="56">
        <v>1</v>
      </c>
      <c r="P2811" s="176" t="s">
        <v>8147</v>
      </c>
    </row>
    <row r="2812" spans="1:16" ht="20.100000000000001" customHeight="1" x14ac:dyDescent="0.25">
      <c r="A2812" s="175">
        <v>2808</v>
      </c>
      <c r="B2812" s="176" t="s">
        <v>8105</v>
      </c>
      <c r="C2812" s="176" t="s">
        <v>8159</v>
      </c>
      <c r="D2812" s="175" t="s">
        <v>8152</v>
      </c>
      <c r="E2812" s="175" t="s">
        <v>8153</v>
      </c>
      <c r="F2812" s="176" t="s">
        <v>8159</v>
      </c>
      <c r="G2812" s="177"/>
      <c r="H2812" s="177"/>
      <c r="I2812" s="176" t="s">
        <v>8137</v>
      </c>
      <c r="J2812" s="178">
        <v>76.237623762376231</v>
      </c>
      <c r="K2812" s="55">
        <v>12</v>
      </c>
      <c r="L2812" s="176" t="s">
        <v>8138</v>
      </c>
      <c r="M2812" s="176" t="s">
        <v>3186</v>
      </c>
      <c r="N2812" s="176" t="s">
        <v>3173</v>
      </c>
      <c r="O2812" s="56">
        <v>1</v>
      </c>
      <c r="P2812" s="176" t="s">
        <v>8147</v>
      </c>
    </row>
    <row r="2813" spans="1:16" ht="20.100000000000001" customHeight="1" x14ac:dyDescent="0.25">
      <c r="A2813" s="175">
        <v>2809</v>
      </c>
      <c r="B2813" s="176" t="s">
        <v>8105</v>
      </c>
      <c r="C2813" s="176" t="s">
        <v>8159</v>
      </c>
      <c r="D2813" s="175" t="s">
        <v>8152</v>
      </c>
      <c r="E2813" s="175" t="s">
        <v>8153</v>
      </c>
      <c r="F2813" s="176" t="s">
        <v>8159</v>
      </c>
      <c r="G2813" s="177"/>
      <c r="H2813" s="177"/>
      <c r="I2813" s="176" t="s">
        <v>8137</v>
      </c>
      <c r="J2813" s="178">
        <v>164.35643564356437</v>
      </c>
      <c r="K2813" s="55">
        <v>12</v>
      </c>
      <c r="L2813" s="176" t="s">
        <v>8138</v>
      </c>
      <c r="M2813" s="176" t="s">
        <v>3186</v>
      </c>
      <c r="N2813" s="176" t="s">
        <v>3173</v>
      </c>
      <c r="O2813" s="56">
        <v>1</v>
      </c>
      <c r="P2813" s="176" t="s">
        <v>8147</v>
      </c>
    </row>
    <row r="2814" spans="1:16" ht="20.100000000000001" customHeight="1" x14ac:dyDescent="0.25">
      <c r="A2814" s="175">
        <v>2810</v>
      </c>
      <c r="B2814" s="176" t="s">
        <v>8105</v>
      </c>
      <c r="C2814" s="176" t="s">
        <v>8159</v>
      </c>
      <c r="D2814" s="175" t="s">
        <v>8152</v>
      </c>
      <c r="E2814" s="175" t="s">
        <v>8153</v>
      </c>
      <c r="F2814" s="176" t="s">
        <v>8159</v>
      </c>
      <c r="G2814" s="177"/>
      <c r="H2814" s="177"/>
      <c r="I2814" s="176" t="s">
        <v>8137</v>
      </c>
      <c r="J2814" s="178">
        <v>346.53465346534654</v>
      </c>
      <c r="K2814" s="55">
        <v>12</v>
      </c>
      <c r="L2814" s="176" t="s">
        <v>8138</v>
      </c>
      <c r="M2814" s="176" t="s">
        <v>3186</v>
      </c>
      <c r="N2814" s="176" t="s">
        <v>3173</v>
      </c>
      <c r="O2814" s="56">
        <v>1</v>
      </c>
      <c r="P2814" s="176" t="s">
        <v>8147</v>
      </c>
    </row>
    <row r="2815" spans="1:16" ht="20.100000000000001" customHeight="1" x14ac:dyDescent="0.25">
      <c r="A2815" s="175">
        <v>2811</v>
      </c>
      <c r="B2815" s="176" t="s">
        <v>8105</v>
      </c>
      <c r="C2815" s="176" t="s">
        <v>8159</v>
      </c>
      <c r="D2815" s="175" t="s">
        <v>8152</v>
      </c>
      <c r="E2815" s="175" t="s">
        <v>8153</v>
      </c>
      <c r="F2815" s="176" t="s">
        <v>8159</v>
      </c>
      <c r="G2815" s="177"/>
      <c r="H2815" s="177"/>
      <c r="I2815" s="176" t="s">
        <v>8137</v>
      </c>
      <c r="J2815" s="178">
        <v>120.79207920792079</v>
      </c>
      <c r="K2815" s="55">
        <v>12</v>
      </c>
      <c r="L2815" s="176" t="s">
        <v>8138</v>
      </c>
      <c r="M2815" s="176" t="s">
        <v>3186</v>
      </c>
      <c r="N2815" s="176" t="s">
        <v>3173</v>
      </c>
      <c r="O2815" s="56">
        <v>1</v>
      </c>
      <c r="P2815" s="176" t="s">
        <v>8147</v>
      </c>
    </row>
    <row r="2816" spans="1:16" ht="20.100000000000001" customHeight="1" x14ac:dyDescent="0.25">
      <c r="A2816" s="175">
        <v>2812</v>
      </c>
      <c r="B2816" s="176" t="s">
        <v>8105</v>
      </c>
      <c r="C2816" s="176" t="s">
        <v>8159</v>
      </c>
      <c r="D2816" s="175" t="s">
        <v>8152</v>
      </c>
      <c r="E2816" s="175" t="s">
        <v>8153</v>
      </c>
      <c r="F2816" s="176" t="s">
        <v>8159</v>
      </c>
      <c r="G2816" s="177"/>
      <c r="H2816" s="177"/>
      <c r="I2816" s="176" t="s">
        <v>8137</v>
      </c>
      <c r="J2816" s="178">
        <v>218.8118811881188</v>
      </c>
      <c r="K2816" s="55">
        <v>12</v>
      </c>
      <c r="L2816" s="176" t="s">
        <v>8138</v>
      </c>
      <c r="M2816" s="176" t="s">
        <v>3186</v>
      </c>
      <c r="N2816" s="176" t="s">
        <v>3173</v>
      </c>
      <c r="O2816" s="56">
        <v>1</v>
      </c>
      <c r="P2816" s="176" t="s">
        <v>8147</v>
      </c>
    </row>
    <row r="2817" spans="1:16" ht="20.100000000000001" customHeight="1" x14ac:dyDescent="0.25">
      <c r="A2817" s="175">
        <v>2813</v>
      </c>
      <c r="B2817" s="176" t="s">
        <v>8105</v>
      </c>
      <c r="C2817" s="176" t="s">
        <v>8159</v>
      </c>
      <c r="D2817" s="175" t="s">
        <v>8152</v>
      </c>
      <c r="E2817" s="175" t="s">
        <v>8153</v>
      </c>
      <c r="F2817" s="176" t="s">
        <v>8159</v>
      </c>
      <c r="G2817" s="177"/>
      <c r="H2817" s="177"/>
      <c r="I2817" s="176" t="s">
        <v>8137</v>
      </c>
      <c r="J2817" s="178">
        <v>390.0990099009901</v>
      </c>
      <c r="K2817" s="55">
        <v>12</v>
      </c>
      <c r="L2817" s="176" t="s">
        <v>8138</v>
      </c>
      <c r="M2817" s="176" t="s">
        <v>3186</v>
      </c>
      <c r="N2817" s="176" t="s">
        <v>3173</v>
      </c>
      <c r="O2817" s="56">
        <v>1</v>
      </c>
      <c r="P2817" s="176" t="s">
        <v>8147</v>
      </c>
    </row>
    <row r="2818" spans="1:16" ht="20.100000000000001" customHeight="1" x14ac:dyDescent="0.25">
      <c r="A2818" s="175">
        <v>2814</v>
      </c>
      <c r="B2818" s="176" t="s">
        <v>8105</v>
      </c>
      <c r="C2818" s="176" t="s">
        <v>8159</v>
      </c>
      <c r="D2818" s="175" t="s">
        <v>8152</v>
      </c>
      <c r="E2818" s="175" t="s">
        <v>8153</v>
      </c>
      <c r="F2818" s="176" t="s">
        <v>8159</v>
      </c>
      <c r="G2818" s="177"/>
      <c r="H2818" s="177"/>
      <c r="I2818" s="176" t="s">
        <v>8137</v>
      </c>
      <c r="J2818" s="178">
        <v>98.019801980198025</v>
      </c>
      <c r="K2818" s="55">
        <v>12</v>
      </c>
      <c r="L2818" s="176" t="s">
        <v>8138</v>
      </c>
      <c r="M2818" s="176" t="s">
        <v>3186</v>
      </c>
      <c r="N2818" s="176" t="s">
        <v>3173</v>
      </c>
      <c r="O2818" s="56">
        <v>1</v>
      </c>
      <c r="P2818" s="176" t="s">
        <v>8147</v>
      </c>
    </row>
    <row r="2819" spans="1:16" ht="20.100000000000001" customHeight="1" x14ac:dyDescent="0.25">
      <c r="A2819" s="175">
        <v>2815</v>
      </c>
      <c r="B2819" s="176" t="s">
        <v>8105</v>
      </c>
      <c r="C2819" s="176" t="s">
        <v>8159</v>
      </c>
      <c r="D2819" s="175" t="s">
        <v>8152</v>
      </c>
      <c r="E2819" s="175" t="s">
        <v>8153</v>
      </c>
      <c r="F2819" s="176" t="s">
        <v>8159</v>
      </c>
      <c r="G2819" s="177"/>
      <c r="H2819" s="177"/>
      <c r="I2819" s="176" t="s">
        <v>8137</v>
      </c>
      <c r="J2819" s="178">
        <v>431.37254901960785</v>
      </c>
      <c r="K2819" s="55">
        <v>12</v>
      </c>
      <c r="L2819" s="176" t="s">
        <v>8138</v>
      </c>
      <c r="M2819" s="176" t="s">
        <v>3186</v>
      </c>
      <c r="N2819" s="176" t="s">
        <v>3173</v>
      </c>
      <c r="O2819" s="56">
        <v>1</v>
      </c>
      <c r="P2819" s="176" t="s">
        <v>8147</v>
      </c>
    </row>
    <row r="2820" spans="1:16" ht="20.100000000000001" customHeight="1" x14ac:dyDescent="0.25">
      <c r="A2820" s="175">
        <v>2816</v>
      </c>
      <c r="B2820" s="176" t="s">
        <v>8105</v>
      </c>
      <c r="C2820" s="176" t="s">
        <v>8159</v>
      </c>
      <c r="D2820" s="175" t="s">
        <v>8152</v>
      </c>
      <c r="E2820" s="175" t="s">
        <v>8153</v>
      </c>
      <c r="F2820" s="176" t="s">
        <v>8159</v>
      </c>
      <c r="G2820" s="177"/>
      <c r="H2820" s="177"/>
      <c r="I2820" s="176" t="s">
        <v>8137</v>
      </c>
      <c r="J2820" s="178">
        <v>126.73267326732673</v>
      </c>
      <c r="K2820" s="55">
        <v>12</v>
      </c>
      <c r="L2820" s="176" t="s">
        <v>8138</v>
      </c>
      <c r="M2820" s="176" t="s">
        <v>3186</v>
      </c>
      <c r="N2820" s="176" t="s">
        <v>3173</v>
      </c>
      <c r="O2820" s="56">
        <v>1</v>
      </c>
      <c r="P2820" s="176" t="s">
        <v>8147</v>
      </c>
    </row>
    <row r="2821" spans="1:16" ht="20.100000000000001" customHeight="1" x14ac:dyDescent="0.25">
      <c r="A2821" s="175">
        <v>2817</v>
      </c>
      <c r="B2821" s="176" t="s">
        <v>8105</v>
      </c>
      <c r="C2821" s="176" t="s">
        <v>8159</v>
      </c>
      <c r="D2821" s="175" t="s">
        <v>8152</v>
      </c>
      <c r="E2821" s="175" t="s">
        <v>8153</v>
      </c>
      <c r="F2821" s="176" t="s">
        <v>8159</v>
      </c>
      <c r="G2821" s="177"/>
      <c r="H2821" s="177"/>
      <c r="I2821" s="176" t="s">
        <v>8137</v>
      </c>
      <c r="J2821" s="178">
        <v>297.02970297029702</v>
      </c>
      <c r="K2821" s="55">
        <v>12</v>
      </c>
      <c r="L2821" s="176" t="s">
        <v>8138</v>
      </c>
      <c r="M2821" s="176" t="s">
        <v>3186</v>
      </c>
      <c r="N2821" s="176" t="s">
        <v>3173</v>
      </c>
      <c r="O2821" s="56">
        <v>1</v>
      </c>
      <c r="P2821" s="176" t="s">
        <v>8147</v>
      </c>
    </row>
    <row r="2822" spans="1:16" ht="20.100000000000001" customHeight="1" x14ac:dyDescent="0.25">
      <c r="A2822" s="175">
        <v>2818</v>
      </c>
      <c r="B2822" s="176" t="s">
        <v>8105</v>
      </c>
      <c r="C2822" s="176" t="s">
        <v>8159</v>
      </c>
      <c r="D2822" s="175" t="s">
        <v>8152</v>
      </c>
      <c r="E2822" s="175" t="s">
        <v>8153</v>
      </c>
      <c r="F2822" s="176" t="s">
        <v>8159</v>
      </c>
      <c r="G2822" s="177"/>
      <c r="H2822" s="177"/>
      <c r="I2822" s="176" t="s">
        <v>8137</v>
      </c>
      <c r="J2822" s="178">
        <v>524.50980392156862</v>
      </c>
      <c r="K2822" s="55">
        <v>12</v>
      </c>
      <c r="L2822" s="176" t="s">
        <v>8138</v>
      </c>
      <c r="M2822" s="176" t="s">
        <v>3186</v>
      </c>
      <c r="N2822" s="176" t="s">
        <v>3173</v>
      </c>
      <c r="O2822" s="56">
        <v>1</v>
      </c>
      <c r="P2822" s="176" t="s">
        <v>8147</v>
      </c>
    </row>
    <row r="2823" spans="1:16" ht="20.100000000000001" customHeight="1" x14ac:dyDescent="0.25">
      <c r="A2823" s="175">
        <v>2819</v>
      </c>
      <c r="B2823" s="176" t="s">
        <v>8105</v>
      </c>
      <c r="C2823" s="176" t="s">
        <v>8159</v>
      </c>
      <c r="D2823" s="175" t="s">
        <v>8152</v>
      </c>
      <c r="E2823" s="175" t="s">
        <v>8153</v>
      </c>
      <c r="F2823" s="176" t="s">
        <v>8159</v>
      </c>
      <c r="G2823" s="177"/>
      <c r="H2823" s="177"/>
      <c r="I2823" s="176" t="s">
        <v>8137</v>
      </c>
      <c r="J2823" s="178">
        <v>357.42574257425741</v>
      </c>
      <c r="K2823" s="55">
        <v>12</v>
      </c>
      <c r="L2823" s="176" t="s">
        <v>8138</v>
      </c>
      <c r="M2823" s="176" t="s">
        <v>3186</v>
      </c>
      <c r="N2823" s="176" t="s">
        <v>3173</v>
      </c>
      <c r="O2823" s="56">
        <v>1</v>
      </c>
      <c r="P2823" s="176" t="s">
        <v>8147</v>
      </c>
    </row>
    <row r="2824" spans="1:16" ht="20.100000000000001" customHeight="1" x14ac:dyDescent="0.25">
      <c r="A2824" s="175">
        <v>2820</v>
      </c>
      <c r="B2824" s="176" t="s">
        <v>8105</v>
      </c>
      <c r="C2824" s="176" t="s">
        <v>8159</v>
      </c>
      <c r="D2824" s="175" t="s">
        <v>8152</v>
      </c>
      <c r="E2824" s="175" t="s">
        <v>8153</v>
      </c>
      <c r="F2824" s="176" t="s">
        <v>8159</v>
      </c>
      <c r="G2824" s="177"/>
      <c r="H2824" s="177"/>
      <c r="I2824" s="176" t="s">
        <v>8137</v>
      </c>
      <c r="J2824" s="178">
        <v>259.40594059405942</v>
      </c>
      <c r="K2824" s="55">
        <v>12</v>
      </c>
      <c r="L2824" s="176" t="s">
        <v>8138</v>
      </c>
      <c r="M2824" s="176" t="s">
        <v>3186</v>
      </c>
      <c r="N2824" s="176" t="s">
        <v>3173</v>
      </c>
      <c r="O2824" s="56">
        <v>1</v>
      </c>
      <c r="P2824" s="176" t="s">
        <v>8147</v>
      </c>
    </row>
    <row r="2825" spans="1:16" ht="20.100000000000001" customHeight="1" x14ac:dyDescent="0.25">
      <c r="A2825" s="175">
        <v>2821</v>
      </c>
      <c r="B2825" s="176" t="s">
        <v>8105</v>
      </c>
      <c r="C2825" s="176" t="s">
        <v>8159</v>
      </c>
      <c r="D2825" s="175" t="s">
        <v>8152</v>
      </c>
      <c r="E2825" s="175" t="s">
        <v>8153</v>
      </c>
      <c r="F2825" s="176" t="s">
        <v>8159</v>
      </c>
      <c r="G2825" s="177"/>
      <c r="H2825" s="177"/>
      <c r="I2825" s="176" t="s">
        <v>8137</v>
      </c>
      <c r="J2825" s="178">
        <v>214.85148514851485</v>
      </c>
      <c r="K2825" s="55">
        <v>12</v>
      </c>
      <c r="L2825" s="176" t="s">
        <v>8138</v>
      </c>
      <c r="M2825" s="176" t="s">
        <v>3186</v>
      </c>
      <c r="N2825" s="176" t="s">
        <v>3173</v>
      </c>
      <c r="O2825" s="56">
        <v>1</v>
      </c>
      <c r="P2825" s="176" t="s">
        <v>8147</v>
      </c>
    </row>
    <row r="2826" spans="1:16" ht="20.100000000000001" customHeight="1" x14ac:dyDescent="0.25">
      <c r="A2826" s="175">
        <v>2822</v>
      </c>
      <c r="B2826" s="176" t="s">
        <v>8105</v>
      </c>
      <c r="C2826" s="176" t="s">
        <v>8159</v>
      </c>
      <c r="D2826" s="175" t="s">
        <v>8152</v>
      </c>
      <c r="E2826" s="175" t="s">
        <v>8153</v>
      </c>
      <c r="F2826" s="176" t="s">
        <v>8159</v>
      </c>
      <c r="G2826" s="177"/>
      <c r="H2826" s="177"/>
      <c r="I2826" s="176" t="s">
        <v>8137</v>
      </c>
      <c r="J2826" s="178">
        <v>133.66336633663366</v>
      </c>
      <c r="K2826" s="55">
        <v>12</v>
      </c>
      <c r="L2826" s="176" t="s">
        <v>8138</v>
      </c>
      <c r="M2826" s="176" t="s">
        <v>3186</v>
      </c>
      <c r="N2826" s="176" t="s">
        <v>3173</v>
      </c>
      <c r="O2826" s="56">
        <v>1</v>
      </c>
      <c r="P2826" s="176" t="s">
        <v>8147</v>
      </c>
    </row>
    <row r="2827" spans="1:16" ht="20.100000000000001" customHeight="1" x14ac:dyDescent="0.25">
      <c r="A2827" s="175">
        <v>2823</v>
      </c>
      <c r="B2827" s="176" t="s">
        <v>8105</v>
      </c>
      <c r="C2827" s="176" t="s">
        <v>8159</v>
      </c>
      <c r="D2827" s="175" t="s">
        <v>8152</v>
      </c>
      <c r="E2827" s="175" t="s">
        <v>8153</v>
      </c>
      <c r="F2827" s="176" t="s">
        <v>8159</v>
      </c>
      <c r="G2827" s="177"/>
      <c r="H2827" s="177"/>
      <c r="I2827" s="176" t="s">
        <v>8137</v>
      </c>
      <c r="J2827" s="178">
        <v>83.168316831683171</v>
      </c>
      <c r="K2827" s="55">
        <v>12</v>
      </c>
      <c r="L2827" s="176" t="s">
        <v>8138</v>
      </c>
      <c r="M2827" s="176" t="s">
        <v>3186</v>
      </c>
      <c r="N2827" s="176" t="s">
        <v>3173</v>
      </c>
      <c r="O2827" s="56">
        <v>1</v>
      </c>
      <c r="P2827" s="176" t="s">
        <v>8147</v>
      </c>
    </row>
    <row r="2828" spans="1:16" ht="20.100000000000001" customHeight="1" x14ac:dyDescent="0.25">
      <c r="A2828" s="175">
        <v>2824</v>
      </c>
      <c r="B2828" s="176" t="s">
        <v>8105</v>
      </c>
      <c r="C2828" s="176" t="s">
        <v>8159</v>
      </c>
      <c r="D2828" s="175" t="s">
        <v>8152</v>
      </c>
      <c r="E2828" s="175" t="s">
        <v>8153</v>
      </c>
      <c r="F2828" s="176" t="s">
        <v>8159</v>
      </c>
      <c r="G2828" s="177"/>
      <c r="H2828" s="177"/>
      <c r="I2828" s="176" t="s">
        <v>8137</v>
      </c>
      <c r="J2828" s="178">
        <v>269.30693069306932</v>
      </c>
      <c r="K2828" s="55">
        <v>12</v>
      </c>
      <c r="L2828" s="176" t="s">
        <v>8138</v>
      </c>
      <c r="M2828" s="176" t="s">
        <v>3186</v>
      </c>
      <c r="N2828" s="176" t="s">
        <v>3173</v>
      </c>
      <c r="O2828" s="56">
        <v>1</v>
      </c>
      <c r="P2828" s="176" t="s">
        <v>8147</v>
      </c>
    </row>
    <row r="2829" spans="1:16" ht="20.100000000000001" customHeight="1" x14ac:dyDescent="0.25">
      <c r="A2829" s="175">
        <v>2825</v>
      </c>
      <c r="B2829" s="176" t="s">
        <v>8105</v>
      </c>
      <c r="C2829" s="176" t="s">
        <v>8159</v>
      </c>
      <c r="D2829" s="175" t="s">
        <v>8152</v>
      </c>
      <c r="E2829" s="175" t="s">
        <v>8153</v>
      </c>
      <c r="F2829" s="176" t="s">
        <v>8159</v>
      </c>
      <c r="G2829" s="177"/>
      <c r="H2829" s="177"/>
      <c r="I2829" s="176" t="s">
        <v>8137</v>
      </c>
      <c r="J2829" s="178">
        <v>58.415841584158414</v>
      </c>
      <c r="K2829" s="55">
        <v>12</v>
      </c>
      <c r="L2829" s="176" t="s">
        <v>8138</v>
      </c>
      <c r="M2829" s="176" t="s">
        <v>3186</v>
      </c>
      <c r="N2829" s="176" t="s">
        <v>3173</v>
      </c>
      <c r="O2829" s="56">
        <v>1</v>
      </c>
      <c r="P2829" s="176" t="s">
        <v>8147</v>
      </c>
    </row>
    <row r="2830" spans="1:16" ht="20.100000000000001" customHeight="1" x14ac:dyDescent="0.25">
      <c r="A2830" s="175">
        <v>2826</v>
      </c>
      <c r="B2830" s="176" t="s">
        <v>8105</v>
      </c>
      <c r="C2830" s="176" t="s">
        <v>8159</v>
      </c>
      <c r="D2830" s="175" t="s">
        <v>8152</v>
      </c>
      <c r="E2830" s="175" t="s">
        <v>8153</v>
      </c>
      <c r="F2830" s="176" t="s">
        <v>8159</v>
      </c>
      <c r="G2830" s="177"/>
      <c r="H2830" s="177"/>
      <c r="I2830" s="176" t="s">
        <v>8137</v>
      </c>
      <c r="J2830" s="178">
        <v>301.980198019802</v>
      </c>
      <c r="K2830" s="55">
        <v>12</v>
      </c>
      <c r="L2830" s="176" t="s">
        <v>8138</v>
      </c>
      <c r="M2830" s="176" t="s">
        <v>3186</v>
      </c>
      <c r="N2830" s="176" t="s">
        <v>3173</v>
      </c>
      <c r="O2830" s="56">
        <v>1</v>
      </c>
      <c r="P2830" s="176" t="s">
        <v>8147</v>
      </c>
    </row>
    <row r="2831" spans="1:16" ht="20.100000000000001" customHeight="1" x14ac:dyDescent="0.25">
      <c r="A2831" s="175">
        <v>2827</v>
      </c>
      <c r="B2831" s="176" t="s">
        <v>8105</v>
      </c>
      <c r="C2831" s="176" t="s">
        <v>8159</v>
      </c>
      <c r="D2831" s="175" t="s">
        <v>8152</v>
      </c>
      <c r="E2831" s="175" t="s">
        <v>8153</v>
      </c>
      <c r="F2831" s="176" t="s">
        <v>8159</v>
      </c>
      <c r="G2831" s="177"/>
      <c r="H2831" s="177"/>
      <c r="I2831" s="176" t="s">
        <v>8137</v>
      </c>
      <c r="J2831" s="178">
        <v>200.990099009901</v>
      </c>
      <c r="K2831" s="55">
        <v>13</v>
      </c>
      <c r="L2831" s="176" t="s">
        <v>8138</v>
      </c>
      <c r="M2831" s="176" t="s">
        <v>3186</v>
      </c>
      <c r="N2831" s="176" t="s">
        <v>3160</v>
      </c>
      <c r="O2831" s="56">
        <v>1</v>
      </c>
      <c r="P2831" s="176" t="s">
        <v>8147</v>
      </c>
    </row>
    <row r="2832" spans="1:16" ht="20.100000000000001" customHeight="1" x14ac:dyDescent="0.25">
      <c r="A2832" s="175">
        <v>2828</v>
      </c>
      <c r="B2832" s="176" t="s">
        <v>8105</v>
      </c>
      <c r="C2832" s="176" t="s">
        <v>8159</v>
      </c>
      <c r="D2832" s="175" t="s">
        <v>8152</v>
      </c>
      <c r="E2832" s="175" t="s">
        <v>8153</v>
      </c>
      <c r="F2832" s="176" t="s">
        <v>8159</v>
      </c>
      <c r="G2832" s="177"/>
      <c r="H2832" s="177"/>
      <c r="I2832" s="176" t="s">
        <v>8137</v>
      </c>
      <c r="J2832" s="178">
        <v>52.475247524752476</v>
      </c>
      <c r="K2832" s="55">
        <v>13</v>
      </c>
      <c r="L2832" s="176" t="s">
        <v>8138</v>
      </c>
      <c r="M2832" s="176" t="s">
        <v>3186</v>
      </c>
      <c r="N2832" s="176" t="s">
        <v>3160</v>
      </c>
      <c r="O2832" s="56">
        <v>1</v>
      </c>
      <c r="P2832" s="176" t="s">
        <v>8147</v>
      </c>
    </row>
    <row r="2833" spans="1:16" ht="20.100000000000001" customHeight="1" x14ac:dyDescent="0.25">
      <c r="A2833" s="175">
        <v>2829</v>
      </c>
      <c r="B2833" s="176" t="s">
        <v>8105</v>
      </c>
      <c r="C2833" s="176" t="s">
        <v>8159</v>
      </c>
      <c r="D2833" s="175" t="s">
        <v>8152</v>
      </c>
      <c r="E2833" s="175" t="s">
        <v>8153</v>
      </c>
      <c r="F2833" s="176" t="s">
        <v>8159</v>
      </c>
      <c r="G2833" s="177"/>
      <c r="H2833" s="177"/>
      <c r="I2833" s="176" t="s">
        <v>8137</v>
      </c>
      <c r="J2833" s="178">
        <v>315.84158415841586</v>
      </c>
      <c r="K2833" s="55">
        <v>13</v>
      </c>
      <c r="L2833" s="176" t="s">
        <v>8138</v>
      </c>
      <c r="M2833" s="176" t="s">
        <v>3186</v>
      </c>
      <c r="N2833" s="176" t="s">
        <v>3160</v>
      </c>
      <c r="O2833" s="56">
        <v>1</v>
      </c>
      <c r="P2833" s="176" t="s">
        <v>8147</v>
      </c>
    </row>
    <row r="2834" spans="1:16" ht="20.100000000000001" customHeight="1" x14ac:dyDescent="0.25">
      <c r="A2834" s="175">
        <v>2830</v>
      </c>
      <c r="B2834" s="176" t="s">
        <v>8105</v>
      </c>
      <c r="C2834" s="176" t="s">
        <v>8159</v>
      </c>
      <c r="D2834" s="175" t="s">
        <v>8152</v>
      </c>
      <c r="E2834" s="175" t="s">
        <v>8153</v>
      </c>
      <c r="F2834" s="176" t="s">
        <v>8159</v>
      </c>
      <c r="G2834" s="177"/>
      <c r="H2834" s="177"/>
      <c r="I2834" s="176" t="s">
        <v>8137</v>
      </c>
      <c r="J2834" s="178">
        <v>143.56435643564356</v>
      </c>
      <c r="K2834" s="55">
        <v>13</v>
      </c>
      <c r="L2834" s="176" t="s">
        <v>8138</v>
      </c>
      <c r="M2834" s="176" t="s">
        <v>3186</v>
      </c>
      <c r="N2834" s="176" t="s">
        <v>3160</v>
      </c>
      <c r="O2834" s="56">
        <v>1</v>
      </c>
      <c r="P2834" s="176" t="s">
        <v>8147</v>
      </c>
    </row>
    <row r="2835" spans="1:16" ht="20.100000000000001" customHeight="1" x14ac:dyDescent="0.25">
      <c r="A2835" s="175">
        <v>2831</v>
      </c>
      <c r="B2835" s="176" t="s">
        <v>8105</v>
      </c>
      <c r="C2835" s="176" t="s">
        <v>8159</v>
      </c>
      <c r="D2835" s="175" t="s">
        <v>8152</v>
      </c>
      <c r="E2835" s="175" t="s">
        <v>8153</v>
      </c>
      <c r="F2835" s="176" t="s">
        <v>8159</v>
      </c>
      <c r="G2835" s="177"/>
      <c r="H2835" s="177"/>
      <c r="I2835" s="176" t="s">
        <v>8137</v>
      </c>
      <c r="J2835" s="178">
        <v>138.61386138613861</v>
      </c>
      <c r="K2835" s="55">
        <v>13</v>
      </c>
      <c r="L2835" s="176" t="s">
        <v>8138</v>
      </c>
      <c r="M2835" s="176" t="s">
        <v>3186</v>
      </c>
      <c r="N2835" s="176" t="s">
        <v>3160</v>
      </c>
      <c r="O2835" s="56">
        <v>1</v>
      </c>
      <c r="P2835" s="176" t="s">
        <v>8147</v>
      </c>
    </row>
    <row r="2836" spans="1:16" ht="20.100000000000001" customHeight="1" x14ac:dyDescent="0.25">
      <c r="A2836" s="175">
        <v>2832</v>
      </c>
      <c r="B2836" s="176" t="s">
        <v>8105</v>
      </c>
      <c r="C2836" s="176" t="s">
        <v>8159</v>
      </c>
      <c r="D2836" s="175" t="s">
        <v>8152</v>
      </c>
      <c r="E2836" s="175" t="s">
        <v>8153</v>
      </c>
      <c r="F2836" s="176" t="s">
        <v>8159</v>
      </c>
      <c r="G2836" s="177"/>
      <c r="H2836" s="177"/>
      <c r="I2836" s="176" t="s">
        <v>8137</v>
      </c>
      <c r="J2836" s="178">
        <v>288.11881188118809</v>
      </c>
      <c r="K2836" s="55">
        <v>13</v>
      </c>
      <c r="L2836" s="176" t="s">
        <v>8138</v>
      </c>
      <c r="M2836" s="176" t="s">
        <v>3186</v>
      </c>
      <c r="N2836" s="176" t="s">
        <v>3160</v>
      </c>
      <c r="O2836" s="56">
        <v>1</v>
      </c>
      <c r="P2836" s="176" t="s">
        <v>8147</v>
      </c>
    </row>
    <row r="2837" spans="1:16" ht="20.100000000000001" customHeight="1" x14ac:dyDescent="0.25">
      <c r="A2837" s="175">
        <v>2833</v>
      </c>
      <c r="B2837" s="176" t="s">
        <v>8105</v>
      </c>
      <c r="C2837" s="176" t="s">
        <v>8159</v>
      </c>
      <c r="D2837" s="175" t="s">
        <v>8152</v>
      </c>
      <c r="E2837" s="175" t="s">
        <v>8153</v>
      </c>
      <c r="F2837" s="176" t="s">
        <v>8159</v>
      </c>
      <c r="G2837" s="177"/>
      <c r="H2837" s="177"/>
      <c r="I2837" s="176" t="s">
        <v>8137</v>
      </c>
      <c r="J2837" s="178">
        <v>532.35294117647061</v>
      </c>
      <c r="K2837" s="55">
        <v>13</v>
      </c>
      <c r="L2837" s="176" t="s">
        <v>8138</v>
      </c>
      <c r="M2837" s="176" t="s">
        <v>3186</v>
      </c>
      <c r="N2837" s="176" t="s">
        <v>3160</v>
      </c>
      <c r="O2837" s="56">
        <v>1</v>
      </c>
      <c r="P2837" s="176" t="s">
        <v>8147</v>
      </c>
    </row>
    <row r="2838" spans="1:16" ht="20.100000000000001" customHeight="1" x14ac:dyDescent="0.25">
      <c r="A2838" s="175">
        <v>2834</v>
      </c>
      <c r="B2838" s="176" t="s">
        <v>8105</v>
      </c>
      <c r="C2838" s="176" t="s">
        <v>8159</v>
      </c>
      <c r="D2838" s="175" t="s">
        <v>8152</v>
      </c>
      <c r="E2838" s="175" t="s">
        <v>8153</v>
      </c>
      <c r="F2838" s="176" t="s">
        <v>8159</v>
      </c>
      <c r="G2838" s="177"/>
      <c r="H2838" s="177"/>
      <c r="I2838" s="176" t="s">
        <v>8137</v>
      </c>
      <c r="J2838" s="178">
        <v>248.51485148514851</v>
      </c>
      <c r="K2838" s="55">
        <v>13</v>
      </c>
      <c r="L2838" s="176" t="s">
        <v>8138</v>
      </c>
      <c r="M2838" s="176" t="s">
        <v>3186</v>
      </c>
      <c r="N2838" s="176" t="s">
        <v>3160</v>
      </c>
      <c r="O2838" s="56">
        <v>1</v>
      </c>
      <c r="P2838" s="176" t="s">
        <v>8147</v>
      </c>
    </row>
    <row r="2839" spans="1:16" ht="20.100000000000001" customHeight="1" x14ac:dyDescent="0.25">
      <c r="A2839" s="175">
        <v>2835</v>
      </c>
      <c r="B2839" s="176" t="s">
        <v>8105</v>
      </c>
      <c r="C2839" s="176" t="s">
        <v>8159</v>
      </c>
      <c r="D2839" s="175" t="s">
        <v>8152</v>
      </c>
      <c r="E2839" s="175" t="s">
        <v>8153</v>
      </c>
      <c r="F2839" s="176" t="s">
        <v>8159</v>
      </c>
      <c r="G2839" s="177"/>
      <c r="H2839" s="177"/>
      <c r="I2839" s="176" t="s">
        <v>8137</v>
      </c>
      <c r="J2839" s="178">
        <v>39.603960396039604</v>
      </c>
      <c r="K2839" s="55">
        <v>13</v>
      </c>
      <c r="L2839" s="176" t="s">
        <v>8138</v>
      </c>
      <c r="M2839" s="176" t="s">
        <v>3186</v>
      </c>
      <c r="N2839" s="176" t="s">
        <v>3160</v>
      </c>
      <c r="O2839" s="56">
        <v>1</v>
      </c>
      <c r="P2839" s="176" t="s">
        <v>8147</v>
      </c>
    </row>
    <row r="2840" spans="1:16" ht="20.100000000000001" customHeight="1" x14ac:dyDescent="0.25">
      <c r="A2840" s="175">
        <v>2836</v>
      </c>
      <c r="B2840" s="176" t="s">
        <v>8105</v>
      </c>
      <c r="C2840" s="176" t="s">
        <v>8159</v>
      </c>
      <c r="D2840" s="175" t="s">
        <v>8152</v>
      </c>
      <c r="E2840" s="175" t="s">
        <v>8153</v>
      </c>
      <c r="F2840" s="176" t="s">
        <v>8159</v>
      </c>
      <c r="G2840" s="177"/>
      <c r="H2840" s="177"/>
      <c r="I2840" s="176" t="s">
        <v>8137</v>
      </c>
      <c r="J2840" s="178">
        <v>289.10891089108912</v>
      </c>
      <c r="K2840" s="55">
        <v>13</v>
      </c>
      <c r="L2840" s="176" t="s">
        <v>8138</v>
      </c>
      <c r="M2840" s="176" t="s">
        <v>3186</v>
      </c>
      <c r="N2840" s="176" t="s">
        <v>3160</v>
      </c>
      <c r="O2840" s="56">
        <v>1</v>
      </c>
      <c r="P2840" s="176" t="s">
        <v>8147</v>
      </c>
    </row>
    <row r="2841" spans="1:16" ht="20.100000000000001" customHeight="1" x14ac:dyDescent="0.25">
      <c r="A2841" s="175">
        <v>2837</v>
      </c>
      <c r="B2841" s="176" t="s">
        <v>8105</v>
      </c>
      <c r="C2841" s="176" t="s">
        <v>8159</v>
      </c>
      <c r="D2841" s="175" t="s">
        <v>8152</v>
      </c>
      <c r="E2841" s="175" t="s">
        <v>8153</v>
      </c>
      <c r="F2841" s="176" t="s">
        <v>8159</v>
      </c>
      <c r="G2841" s="177"/>
      <c r="H2841" s="177"/>
      <c r="I2841" s="176" t="s">
        <v>8137</v>
      </c>
      <c r="J2841" s="178">
        <v>85.148514851485146</v>
      </c>
      <c r="K2841" s="55">
        <v>13</v>
      </c>
      <c r="L2841" s="176" t="s">
        <v>8138</v>
      </c>
      <c r="M2841" s="176" t="s">
        <v>3186</v>
      </c>
      <c r="N2841" s="176" t="s">
        <v>3160</v>
      </c>
      <c r="O2841" s="56">
        <v>1</v>
      </c>
      <c r="P2841" s="176" t="s">
        <v>8147</v>
      </c>
    </row>
    <row r="2842" spans="1:16" ht="20.100000000000001" customHeight="1" x14ac:dyDescent="0.25">
      <c r="A2842" s="175">
        <v>2838</v>
      </c>
      <c r="B2842" s="176" t="s">
        <v>8105</v>
      </c>
      <c r="C2842" s="176" t="s">
        <v>8159</v>
      </c>
      <c r="D2842" s="175" t="s">
        <v>8152</v>
      </c>
      <c r="E2842" s="175" t="s">
        <v>8153</v>
      </c>
      <c r="F2842" s="176" t="s">
        <v>8159</v>
      </c>
      <c r="G2842" s="177"/>
      <c r="H2842" s="177"/>
      <c r="I2842" s="176" t="s">
        <v>8137</v>
      </c>
      <c r="J2842" s="178">
        <v>97.029702970297024</v>
      </c>
      <c r="K2842" s="55">
        <v>13</v>
      </c>
      <c r="L2842" s="176" t="s">
        <v>8138</v>
      </c>
      <c r="M2842" s="176" t="s">
        <v>3186</v>
      </c>
      <c r="N2842" s="176" t="s">
        <v>3160</v>
      </c>
      <c r="O2842" s="56">
        <v>1</v>
      </c>
      <c r="P2842" s="176" t="s">
        <v>8147</v>
      </c>
    </row>
    <row r="2843" spans="1:16" ht="20.100000000000001" customHeight="1" x14ac:dyDescent="0.25">
      <c r="A2843" s="175">
        <v>2839</v>
      </c>
      <c r="B2843" s="176" t="s">
        <v>8105</v>
      </c>
      <c r="C2843" s="176" t="s">
        <v>8159</v>
      </c>
      <c r="D2843" s="175" t="s">
        <v>8152</v>
      </c>
      <c r="E2843" s="175" t="s">
        <v>8153</v>
      </c>
      <c r="F2843" s="176" t="s">
        <v>8159</v>
      </c>
      <c r="G2843" s="177"/>
      <c r="H2843" s="177"/>
      <c r="I2843" s="176" t="s">
        <v>8137</v>
      </c>
      <c r="J2843" s="178">
        <v>108.91089108910892</v>
      </c>
      <c r="K2843" s="55">
        <v>13</v>
      </c>
      <c r="L2843" s="176" t="s">
        <v>8138</v>
      </c>
      <c r="M2843" s="176" t="s">
        <v>3186</v>
      </c>
      <c r="N2843" s="176" t="s">
        <v>3160</v>
      </c>
      <c r="O2843" s="56">
        <v>1</v>
      </c>
      <c r="P2843" s="176" t="s">
        <v>8147</v>
      </c>
    </row>
    <row r="2844" spans="1:16" ht="20.100000000000001" customHeight="1" x14ac:dyDescent="0.25">
      <c r="A2844" s="175">
        <v>2840</v>
      </c>
      <c r="B2844" s="176" t="s">
        <v>8105</v>
      </c>
      <c r="C2844" s="176" t="s">
        <v>8159</v>
      </c>
      <c r="D2844" s="175" t="s">
        <v>8152</v>
      </c>
      <c r="E2844" s="175" t="s">
        <v>8153</v>
      </c>
      <c r="F2844" s="176" t="s">
        <v>8159</v>
      </c>
      <c r="G2844" s="177"/>
      <c r="H2844" s="177"/>
      <c r="I2844" s="176" t="s">
        <v>8137</v>
      </c>
      <c r="J2844" s="178">
        <v>167.32673267326732</v>
      </c>
      <c r="K2844" s="55">
        <v>13</v>
      </c>
      <c r="L2844" s="176" t="s">
        <v>8138</v>
      </c>
      <c r="M2844" s="176" t="s">
        <v>3186</v>
      </c>
      <c r="N2844" s="176" t="s">
        <v>3160</v>
      </c>
      <c r="O2844" s="56">
        <v>1</v>
      </c>
      <c r="P2844" s="176" t="s">
        <v>8147</v>
      </c>
    </row>
    <row r="2845" spans="1:16" ht="20.100000000000001" customHeight="1" x14ac:dyDescent="0.25">
      <c r="A2845" s="175">
        <v>2841</v>
      </c>
      <c r="B2845" s="176" t="s">
        <v>8105</v>
      </c>
      <c r="C2845" s="176" t="s">
        <v>8159</v>
      </c>
      <c r="D2845" s="175" t="s">
        <v>8152</v>
      </c>
      <c r="E2845" s="175" t="s">
        <v>8153</v>
      </c>
      <c r="F2845" s="176" t="s">
        <v>8159</v>
      </c>
      <c r="G2845" s="177"/>
      <c r="H2845" s="177"/>
      <c r="I2845" s="176" t="s">
        <v>8137</v>
      </c>
      <c r="J2845" s="178">
        <v>50.495049504950494</v>
      </c>
      <c r="K2845" s="55">
        <v>13</v>
      </c>
      <c r="L2845" s="176" t="s">
        <v>8138</v>
      </c>
      <c r="M2845" s="176" t="s">
        <v>3186</v>
      </c>
      <c r="N2845" s="176" t="s">
        <v>3160</v>
      </c>
      <c r="O2845" s="56">
        <v>1</v>
      </c>
      <c r="P2845" s="176" t="s">
        <v>8147</v>
      </c>
    </row>
    <row r="2846" spans="1:16" ht="20.100000000000001" customHeight="1" x14ac:dyDescent="0.25">
      <c r="A2846" s="175">
        <v>2842</v>
      </c>
      <c r="B2846" s="176" t="s">
        <v>8105</v>
      </c>
      <c r="C2846" s="176" t="s">
        <v>8159</v>
      </c>
      <c r="D2846" s="175" t="s">
        <v>8152</v>
      </c>
      <c r="E2846" s="175" t="s">
        <v>8153</v>
      </c>
      <c r="F2846" s="176" t="s">
        <v>8159</v>
      </c>
      <c r="G2846" s="177"/>
      <c r="H2846" s="177"/>
      <c r="I2846" s="176" t="s">
        <v>8137</v>
      </c>
      <c r="J2846" s="178">
        <v>39.6</v>
      </c>
      <c r="K2846" s="55">
        <v>13</v>
      </c>
      <c r="L2846" s="176" t="s">
        <v>8138</v>
      </c>
      <c r="M2846" s="176" t="s">
        <v>3186</v>
      </c>
      <c r="N2846" s="176" t="s">
        <v>3160</v>
      </c>
      <c r="O2846" s="56">
        <v>1</v>
      </c>
      <c r="P2846" s="176" t="s">
        <v>8147</v>
      </c>
    </row>
    <row r="2847" spans="1:16" ht="20.100000000000001" customHeight="1" x14ac:dyDescent="0.25">
      <c r="A2847" s="175">
        <v>2843</v>
      </c>
      <c r="B2847" s="176" t="s">
        <v>8105</v>
      </c>
      <c r="C2847" s="176" t="s">
        <v>8159</v>
      </c>
      <c r="D2847" s="175" t="s">
        <v>8152</v>
      </c>
      <c r="E2847" s="175" t="s">
        <v>8153</v>
      </c>
      <c r="F2847" s="176" t="s">
        <v>8159</v>
      </c>
      <c r="G2847" s="177"/>
      <c r="H2847" s="177"/>
      <c r="I2847" s="176" t="s">
        <v>8137</v>
      </c>
      <c r="J2847" s="178">
        <v>48.514851485148512</v>
      </c>
      <c r="K2847" s="55">
        <v>12</v>
      </c>
      <c r="L2847" s="176" t="s">
        <v>8138</v>
      </c>
      <c r="M2847" s="176" t="s">
        <v>3186</v>
      </c>
      <c r="N2847" s="176" t="s">
        <v>3173</v>
      </c>
      <c r="O2847" s="56">
        <v>1</v>
      </c>
      <c r="P2847" s="176" t="s">
        <v>8147</v>
      </c>
    </row>
    <row r="2848" spans="1:16" ht="20.100000000000001" customHeight="1" x14ac:dyDescent="0.25">
      <c r="A2848" s="175">
        <v>2844</v>
      </c>
      <c r="B2848" s="176" t="s">
        <v>8105</v>
      </c>
      <c r="C2848" s="176" t="s">
        <v>8159</v>
      </c>
      <c r="D2848" s="175" t="s">
        <v>8152</v>
      </c>
      <c r="E2848" s="175" t="s">
        <v>8153</v>
      </c>
      <c r="F2848" s="176" t="s">
        <v>8159</v>
      </c>
      <c r="G2848" s="177"/>
      <c r="H2848" s="177"/>
      <c r="I2848" s="176" t="s">
        <v>8137</v>
      </c>
      <c r="J2848" s="178">
        <v>47.524752475247524</v>
      </c>
      <c r="K2848" s="55">
        <v>13</v>
      </c>
      <c r="L2848" s="176" t="s">
        <v>8138</v>
      </c>
      <c r="M2848" s="176" t="s">
        <v>3186</v>
      </c>
      <c r="N2848" s="176" t="s">
        <v>3160</v>
      </c>
      <c r="O2848" s="56">
        <v>1</v>
      </c>
      <c r="P2848" s="176" t="s">
        <v>8147</v>
      </c>
    </row>
    <row r="2849" spans="1:16" ht="20.100000000000001" customHeight="1" x14ac:dyDescent="0.25">
      <c r="A2849" s="175">
        <v>2845</v>
      </c>
      <c r="B2849" s="176" t="s">
        <v>8105</v>
      </c>
      <c r="C2849" s="176" t="s">
        <v>8159</v>
      </c>
      <c r="D2849" s="175" t="s">
        <v>8152</v>
      </c>
      <c r="E2849" s="175" t="s">
        <v>8153</v>
      </c>
      <c r="F2849" s="176" t="s">
        <v>8159</v>
      </c>
      <c r="G2849" s="177"/>
      <c r="H2849" s="177"/>
      <c r="I2849" s="176" t="s">
        <v>8137</v>
      </c>
      <c r="J2849" s="178">
        <v>76.237623762376231</v>
      </c>
      <c r="K2849" s="55">
        <v>13</v>
      </c>
      <c r="L2849" s="176" t="s">
        <v>8138</v>
      </c>
      <c r="M2849" s="176" t="s">
        <v>3186</v>
      </c>
      <c r="N2849" s="176" t="s">
        <v>3160</v>
      </c>
      <c r="O2849" s="56">
        <v>1</v>
      </c>
      <c r="P2849" s="176" t="s">
        <v>8147</v>
      </c>
    </row>
    <row r="2850" spans="1:16" ht="20.100000000000001" customHeight="1" x14ac:dyDescent="0.25">
      <c r="A2850" s="175">
        <v>2846</v>
      </c>
      <c r="B2850" s="176" t="s">
        <v>8105</v>
      </c>
      <c r="C2850" s="176" t="s">
        <v>8159</v>
      </c>
      <c r="D2850" s="175" t="s">
        <v>8152</v>
      </c>
      <c r="E2850" s="175" t="s">
        <v>8153</v>
      </c>
      <c r="F2850" s="176" t="s">
        <v>8159</v>
      </c>
      <c r="G2850" s="177"/>
      <c r="H2850" s="177"/>
      <c r="I2850" s="176" t="s">
        <v>8137</v>
      </c>
      <c r="J2850" s="178">
        <v>67.32673267326733</v>
      </c>
      <c r="K2850" s="55">
        <v>13</v>
      </c>
      <c r="L2850" s="176" t="s">
        <v>8138</v>
      </c>
      <c r="M2850" s="176" t="s">
        <v>3186</v>
      </c>
      <c r="N2850" s="176" t="s">
        <v>3160</v>
      </c>
      <c r="O2850" s="56">
        <v>1</v>
      </c>
      <c r="P2850" s="176" t="s">
        <v>8147</v>
      </c>
    </row>
    <row r="2851" spans="1:16" ht="20.100000000000001" customHeight="1" x14ac:dyDescent="0.25">
      <c r="A2851" s="175">
        <v>2847</v>
      </c>
      <c r="B2851" s="176" t="s">
        <v>8105</v>
      </c>
      <c r="C2851" s="176" t="s">
        <v>8159</v>
      </c>
      <c r="D2851" s="175" t="s">
        <v>8152</v>
      </c>
      <c r="E2851" s="175" t="s">
        <v>8153</v>
      </c>
      <c r="F2851" s="176" t="s">
        <v>8159</v>
      </c>
      <c r="G2851" s="177"/>
      <c r="H2851" s="177"/>
      <c r="I2851" s="176" t="s">
        <v>8137</v>
      </c>
      <c r="J2851" s="178">
        <v>27.722772277227723</v>
      </c>
      <c r="K2851" s="55">
        <v>13</v>
      </c>
      <c r="L2851" s="176" t="s">
        <v>8138</v>
      </c>
      <c r="M2851" s="176" t="s">
        <v>3186</v>
      </c>
      <c r="N2851" s="176" t="s">
        <v>3160</v>
      </c>
      <c r="O2851" s="56">
        <v>1</v>
      </c>
      <c r="P2851" s="176" t="s">
        <v>8147</v>
      </c>
    </row>
    <row r="2852" spans="1:16" ht="20.100000000000001" customHeight="1" x14ac:dyDescent="0.25">
      <c r="A2852" s="175">
        <v>2848</v>
      </c>
      <c r="B2852" s="176" t="s">
        <v>8105</v>
      </c>
      <c r="C2852" s="176" t="s">
        <v>8159</v>
      </c>
      <c r="D2852" s="175" t="s">
        <v>8152</v>
      </c>
      <c r="E2852" s="175" t="s">
        <v>8153</v>
      </c>
      <c r="F2852" s="176" t="s">
        <v>8159</v>
      </c>
      <c r="G2852" s="177"/>
      <c r="H2852" s="177"/>
      <c r="I2852" s="176" t="s">
        <v>8137</v>
      </c>
      <c r="J2852" s="178">
        <v>29.702970297029704</v>
      </c>
      <c r="K2852" s="55">
        <v>13</v>
      </c>
      <c r="L2852" s="176" t="s">
        <v>8138</v>
      </c>
      <c r="M2852" s="176" t="s">
        <v>3186</v>
      </c>
      <c r="N2852" s="176" t="s">
        <v>3160</v>
      </c>
      <c r="O2852" s="56">
        <v>1</v>
      </c>
      <c r="P2852" s="176" t="s">
        <v>8147</v>
      </c>
    </row>
    <row r="2853" spans="1:16" ht="20.100000000000001" customHeight="1" x14ac:dyDescent="0.25">
      <c r="A2853" s="175">
        <v>2849</v>
      </c>
      <c r="B2853" s="176" t="s">
        <v>8105</v>
      </c>
      <c r="C2853" s="176" t="s">
        <v>8159</v>
      </c>
      <c r="D2853" s="175" t="s">
        <v>8152</v>
      </c>
      <c r="E2853" s="175" t="s">
        <v>8153</v>
      </c>
      <c r="F2853" s="176" t="s">
        <v>8159</v>
      </c>
      <c r="G2853" s="177"/>
      <c r="H2853" s="177"/>
      <c r="I2853" s="176" t="s">
        <v>8137</v>
      </c>
      <c r="J2853" s="178">
        <v>23.762376237623762</v>
      </c>
      <c r="K2853" s="55">
        <v>13</v>
      </c>
      <c r="L2853" s="176" t="s">
        <v>8138</v>
      </c>
      <c r="M2853" s="176" t="s">
        <v>3186</v>
      </c>
      <c r="N2853" s="176" t="s">
        <v>3160</v>
      </c>
      <c r="O2853" s="56">
        <v>1</v>
      </c>
      <c r="P2853" s="176" t="s">
        <v>8147</v>
      </c>
    </row>
    <row r="2854" spans="1:16" ht="20.100000000000001" customHeight="1" x14ac:dyDescent="0.25">
      <c r="A2854" s="175">
        <v>2850</v>
      </c>
      <c r="B2854" s="176" t="s">
        <v>8105</v>
      </c>
      <c r="C2854" s="176" t="s">
        <v>8159</v>
      </c>
      <c r="D2854" s="175" t="s">
        <v>8152</v>
      </c>
      <c r="E2854" s="175" t="s">
        <v>8153</v>
      </c>
      <c r="F2854" s="176" t="s">
        <v>8159</v>
      </c>
      <c r="G2854" s="177"/>
      <c r="H2854" s="177"/>
      <c r="I2854" s="176" t="s">
        <v>8137</v>
      </c>
      <c r="J2854" s="178">
        <v>50.495049504950494</v>
      </c>
      <c r="K2854" s="55">
        <v>13</v>
      </c>
      <c r="L2854" s="176" t="s">
        <v>8138</v>
      </c>
      <c r="M2854" s="176" t="s">
        <v>3186</v>
      </c>
      <c r="N2854" s="176" t="s">
        <v>3160</v>
      </c>
      <c r="O2854" s="56">
        <v>1</v>
      </c>
      <c r="P2854" s="176" t="s">
        <v>8147</v>
      </c>
    </row>
    <row r="2855" spans="1:16" ht="20.100000000000001" customHeight="1" x14ac:dyDescent="0.25">
      <c r="A2855" s="175">
        <v>2851</v>
      </c>
      <c r="B2855" s="176" t="s">
        <v>8105</v>
      </c>
      <c r="C2855" s="176" t="s">
        <v>8159</v>
      </c>
      <c r="D2855" s="175" t="s">
        <v>8152</v>
      </c>
      <c r="E2855" s="175" t="s">
        <v>8153</v>
      </c>
      <c r="F2855" s="176" t="s">
        <v>8159</v>
      </c>
      <c r="G2855" s="177"/>
      <c r="H2855" s="177"/>
      <c r="I2855" s="176" t="s">
        <v>8137</v>
      </c>
      <c r="J2855" s="178">
        <v>65.346534653465341</v>
      </c>
      <c r="K2855" s="55">
        <v>13</v>
      </c>
      <c r="L2855" s="176" t="s">
        <v>8138</v>
      </c>
      <c r="M2855" s="176" t="s">
        <v>3186</v>
      </c>
      <c r="N2855" s="176" t="s">
        <v>3160</v>
      </c>
      <c r="O2855" s="56">
        <v>1</v>
      </c>
      <c r="P2855" s="176" t="s">
        <v>8147</v>
      </c>
    </row>
    <row r="2856" spans="1:16" ht="20.100000000000001" customHeight="1" x14ac:dyDescent="0.25">
      <c r="A2856" s="175">
        <v>2852</v>
      </c>
      <c r="B2856" s="176" t="s">
        <v>8105</v>
      </c>
      <c r="C2856" s="176" t="s">
        <v>8159</v>
      </c>
      <c r="D2856" s="175" t="s">
        <v>8152</v>
      </c>
      <c r="E2856" s="175" t="s">
        <v>8153</v>
      </c>
      <c r="F2856" s="176" t="s">
        <v>8159</v>
      </c>
      <c r="G2856" s="177"/>
      <c r="H2856" s="177"/>
      <c r="I2856" s="176" t="s">
        <v>8137</v>
      </c>
      <c r="J2856" s="178">
        <v>58.415841584158414</v>
      </c>
      <c r="K2856" s="55">
        <v>13</v>
      </c>
      <c r="L2856" s="176" t="s">
        <v>8138</v>
      </c>
      <c r="M2856" s="176" t="s">
        <v>3186</v>
      </c>
      <c r="N2856" s="176" t="s">
        <v>3160</v>
      </c>
      <c r="O2856" s="56">
        <v>1</v>
      </c>
      <c r="P2856" s="176" t="s">
        <v>8147</v>
      </c>
    </row>
    <row r="2857" spans="1:16" ht="20.100000000000001" customHeight="1" x14ac:dyDescent="0.25">
      <c r="A2857" s="175">
        <v>2853</v>
      </c>
      <c r="B2857" s="176" t="s">
        <v>8105</v>
      </c>
      <c r="C2857" s="176" t="s">
        <v>8159</v>
      </c>
      <c r="D2857" s="175" t="s">
        <v>8152</v>
      </c>
      <c r="E2857" s="175" t="s">
        <v>8153</v>
      </c>
      <c r="F2857" s="176" t="s">
        <v>8159</v>
      </c>
      <c r="G2857" s="177"/>
      <c r="H2857" s="177"/>
      <c r="I2857" s="176" t="s">
        <v>8137</v>
      </c>
      <c r="J2857" s="178">
        <v>65.346534653465341</v>
      </c>
      <c r="K2857" s="55">
        <v>13</v>
      </c>
      <c r="L2857" s="176" t="s">
        <v>8138</v>
      </c>
      <c r="M2857" s="176" t="s">
        <v>3186</v>
      </c>
      <c r="N2857" s="176" t="s">
        <v>3160</v>
      </c>
      <c r="O2857" s="56">
        <v>1</v>
      </c>
      <c r="P2857" s="176" t="s">
        <v>8147</v>
      </c>
    </row>
    <row r="2858" spans="1:16" ht="20.100000000000001" customHeight="1" x14ac:dyDescent="0.25">
      <c r="A2858" s="175">
        <v>2854</v>
      </c>
      <c r="B2858" s="176" t="s">
        <v>8105</v>
      </c>
      <c r="C2858" s="176" t="s">
        <v>8159</v>
      </c>
      <c r="D2858" s="175" t="s">
        <v>8152</v>
      </c>
      <c r="E2858" s="175" t="s">
        <v>8153</v>
      </c>
      <c r="F2858" s="176" t="s">
        <v>8159</v>
      </c>
      <c r="G2858" s="177"/>
      <c r="H2858" s="177"/>
      <c r="I2858" s="176" t="s">
        <v>8137</v>
      </c>
      <c r="J2858" s="178">
        <v>66.336633663366342</v>
      </c>
      <c r="K2858" s="55">
        <v>13</v>
      </c>
      <c r="L2858" s="176" t="s">
        <v>8138</v>
      </c>
      <c r="M2858" s="176" t="s">
        <v>3186</v>
      </c>
      <c r="N2858" s="176" t="s">
        <v>3160</v>
      </c>
      <c r="O2858" s="56">
        <v>1</v>
      </c>
      <c r="P2858" s="176" t="s">
        <v>8147</v>
      </c>
    </row>
    <row r="2859" spans="1:16" ht="20.100000000000001" customHeight="1" x14ac:dyDescent="0.25">
      <c r="A2859" s="175">
        <v>2855</v>
      </c>
      <c r="B2859" s="176" t="s">
        <v>8105</v>
      </c>
      <c r="C2859" s="176" t="s">
        <v>8159</v>
      </c>
      <c r="D2859" s="175" t="s">
        <v>8152</v>
      </c>
      <c r="E2859" s="175" t="s">
        <v>8153</v>
      </c>
      <c r="F2859" s="176" t="s">
        <v>8159</v>
      </c>
      <c r="G2859" s="177"/>
      <c r="H2859" s="177"/>
      <c r="I2859" s="176" t="s">
        <v>8137</v>
      </c>
      <c r="J2859" s="178">
        <v>72.277227722772281</v>
      </c>
      <c r="K2859" s="55">
        <v>13</v>
      </c>
      <c r="L2859" s="176" t="s">
        <v>8138</v>
      </c>
      <c r="M2859" s="176" t="s">
        <v>3186</v>
      </c>
      <c r="N2859" s="176" t="s">
        <v>3160</v>
      </c>
      <c r="O2859" s="56">
        <v>1</v>
      </c>
      <c r="P2859" s="176" t="s">
        <v>8147</v>
      </c>
    </row>
    <row r="2860" spans="1:16" ht="20.100000000000001" customHeight="1" x14ac:dyDescent="0.25">
      <c r="A2860" s="175">
        <v>2856</v>
      </c>
      <c r="B2860" s="176" t="s">
        <v>8105</v>
      </c>
      <c r="C2860" s="176" t="s">
        <v>8159</v>
      </c>
      <c r="D2860" s="175" t="s">
        <v>8152</v>
      </c>
      <c r="E2860" s="175" t="s">
        <v>8153</v>
      </c>
      <c r="F2860" s="176" t="s">
        <v>8159</v>
      </c>
      <c r="G2860" s="177"/>
      <c r="H2860" s="177"/>
      <c r="I2860" s="176" t="s">
        <v>8137</v>
      </c>
      <c r="J2860" s="178">
        <v>45.544554455445542</v>
      </c>
      <c r="K2860" s="55">
        <v>13</v>
      </c>
      <c r="L2860" s="176" t="s">
        <v>8138</v>
      </c>
      <c r="M2860" s="176" t="s">
        <v>3186</v>
      </c>
      <c r="N2860" s="176" t="s">
        <v>3160</v>
      </c>
      <c r="O2860" s="56">
        <v>1</v>
      </c>
      <c r="P2860" s="176" t="s">
        <v>8147</v>
      </c>
    </row>
    <row r="2861" spans="1:16" ht="20.100000000000001" customHeight="1" x14ac:dyDescent="0.25">
      <c r="A2861" s="175">
        <v>2857</v>
      </c>
      <c r="B2861" s="176" t="s">
        <v>8105</v>
      </c>
      <c r="C2861" s="176" t="s">
        <v>8159</v>
      </c>
      <c r="D2861" s="175" t="s">
        <v>8152</v>
      </c>
      <c r="E2861" s="175" t="s">
        <v>8153</v>
      </c>
      <c r="F2861" s="176" t="s">
        <v>8159</v>
      </c>
      <c r="G2861" s="177"/>
      <c r="H2861" s="177"/>
      <c r="I2861" s="176" t="s">
        <v>8137</v>
      </c>
      <c r="J2861" s="178">
        <v>31.683168316831683</v>
      </c>
      <c r="K2861" s="55">
        <v>13</v>
      </c>
      <c r="L2861" s="176" t="s">
        <v>8138</v>
      </c>
      <c r="M2861" s="176" t="s">
        <v>3186</v>
      </c>
      <c r="N2861" s="176" t="s">
        <v>3160</v>
      </c>
      <c r="O2861" s="56">
        <v>1</v>
      </c>
      <c r="P2861" s="176" t="s">
        <v>8147</v>
      </c>
    </row>
    <row r="2862" spans="1:16" ht="20.100000000000001" customHeight="1" x14ac:dyDescent="0.25">
      <c r="A2862" s="175">
        <v>2858</v>
      </c>
      <c r="B2862" s="176" t="s">
        <v>8105</v>
      </c>
      <c r="C2862" s="176" t="s">
        <v>8159</v>
      </c>
      <c r="D2862" s="175" t="s">
        <v>8152</v>
      </c>
      <c r="E2862" s="175" t="s">
        <v>8153</v>
      </c>
      <c r="F2862" s="176" t="s">
        <v>8159</v>
      </c>
      <c r="G2862" s="177"/>
      <c r="H2862" s="177"/>
      <c r="I2862" s="176" t="s">
        <v>8137</v>
      </c>
      <c r="J2862" s="178">
        <v>49.504950495049506</v>
      </c>
      <c r="K2862" s="55">
        <v>13</v>
      </c>
      <c r="L2862" s="176" t="s">
        <v>8138</v>
      </c>
      <c r="M2862" s="176" t="s">
        <v>3186</v>
      </c>
      <c r="N2862" s="176" t="s">
        <v>3160</v>
      </c>
      <c r="O2862" s="56">
        <v>1</v>
      </c>
      <c r="P2862" s="176" t="s">
        <v>8147</v>
      </c>
    </row>
    <row r="2863" spans="1:16" ht="20.100000000000001" customHeight="1" x14ac:dyDescent="0.25">
      <c r="A2863" s="175">
        <v>2859</v>
      </c>
      <c r="B2863" s="176" t="s">
        <v>8105</v>
      </c>
      <c r="C2863" s="176" t="s">
        <v>8159</v>
      </c>
      <c r="D2863" s="175" t="s">
        <v>8152</v>
      </c>
      <c r="E2863" s="175" t="s">
        <v>8153</v>
      </c>
      <c r="F2863" s="176" t="s">
        <v>8159</v>
      </c>
      <c r="G2863" s="177"/>
      <c r="H2863" s="177"/>
      <c r="I2863" s="176" t="s">
        <v>8137</v>
      </c>
      <c r="J2863" s="178">
        <v>57.425742574257427</v>
      </c>
      <c r="K2863" s="55">
        <v>13</v>
      </c>
      <c r="L2863" s="176" t="s">
        <v>8138</v>
      </c>
      <c r="M2863" s="176" t="s">
        <v>3186</v>
      </c>
      <c r="N2863" s="176" t="s">
        <v>3160</v>
      </c>
      <c r="O2863" s="56">
        <v>1</v>
      </c>
      <c r="P2863" s="176" t="s">
        <v>8147</v>
      </c>
    </row>
    <row r="2864" spans="1:16" ht="20.100000000000001" customHeight="1" x14ac:dyDescent="0.25">
      <c r="A2864" s="175">
        <v>2860</v>
      </c>
      <c r="B2864" s="176" t="s">
        <v>8105</v>
      </c>
      <c r="C2864" s="176" t="s">
        <v>8159</v>
      </c>
      <c r="D2864" s="175" t="s">
        <v>8152</v>
      </c>
      <c r="E2864" s="175" t="s">
        <v>8153</v>
      </c>
      <c r="F2864" s="176" t="s">
        <v>8159</v>
      </c>
      <c r="G2864" s="177"/>
      <c r="H2864" s="177"/>
      <c r="I2864" s="176" t="s">
        <v>8137</v>
      </c>
      <c r="J2864" s="178">
        <v>45.544554455445542</v>
      </c>
      <c r="K2864" s="55">
        <v>13</v>
      </c>
      <c r="L2864" s="176" t="s">
        <v>8138</v>
      </c>
      <c r="M2864" s="176" t="s">
        <v>3186</v>
      </c>
      <c r="N2864" s="176" t="s">
        <v>3160</v>
      </c>
      <c r="O2864" s="56">
        <v>1</v>
      </c>
      <c r="P2864" s="176" t="s">
        <v>8147</v>
      </c>
    </row>
    <row r="2865" spans="1:16" ht="20.100000000000001" customHeight="1" x14ac:dyDescent="0.25">
      <c r="A2865" s="175">
        <v>2861</v>
      </c>
      <c r="B2865" s="176" t="s">
        <v>8105</v>
      </c>
      <c r="C2865" s="176" t="s">
        <v>8159</v>
      </c>
      <c r="D2865" s="175" t="s">
        <v>8152</v>
      </c>
      <c r="E2865" s="175" t="s">
        <v>8153</v>
      </c>
      <c r="F2865" s="176" t="s">
        <v>8159</v>
      </c>
      <c r="G2865" s="177"/>
      <c r="H2865" s="177"/>
      <c r="I2865" s="176" t="s">
        <v>8137</v>
      </c>
      <c r="J2865" s="178">
        <v>60.396039603960396</v>
      </c>
      <c r="K2865" s="55">
        <v>13</v>
      </c>
      <c r="L2865" s="176" t="s">
        <v>8138</v>
      </c>
      <c r="M2865" s="176" t="s">
        <v>3186</v>
      </c>
      <c r="N2865" s="176" t="s">
        <v>3160</v>
      </c>
      <c r="O2865" s="56">
        <v>1</v>
      </c>
      <c r="P2865" s="176" t="s">
        <v>8147</v>
      </c>
    </row>
    <row r="2866" spans="1:16" ht="20.100000000000001" customHeight="1" x14ac:dyDescent="0.25">
      <c r="A2866" s="175">
        <v>2862</v>
      </c>
      <c r="B2866" s="176" t="s">
        <v>8105</v>
      </c>
      <c r="C2866" s="176" t="s">
        <v>8159</v>
      </c>
      <c r="D2866" s="175" t="s">
        <v>8152</v>
      </c>
      <c r="E2866" s="175" t="s">
        <v>8153</v>
      </c>
      <c r="F2866" s="176" t="s">
        <v>8159</v>
      </c>
      <c r="G2866" s="177"/>
      <c r="H2866" s="177"/>
      <c r="I2866" s="176" t="s">
        <v>8137</v>
      </c>
      <c r="J2866" s="178">
        <v>58.415841584158414</v>
      </c>
      <c r="K2866" s="55">
        <v>13</v>
      </c>
      <c r="L2866" s="176" t="s">
        <v>8138</v>
      </c>
      <c r="M2866" s="176" t="s">
        <v>3186</v>
      </c>
      <c r="N2866" s="176" t="s">
        <v>3160</v>
      </c>
      <c r="O2866" s="56">
        <v>1</v>
      </c>
      <c r="P2866" s="176" t="s">
        <v>8147</v>
      </c>
    </row>
    <row r="2867" spans="1:16" ht="20.100000000000001" customHeight="1" x14ac:dyDescent="0.25">
      <c r="A2867" s="175">
        <v>2863</v>
      </c>
      <c r="B2867" s="176" t="s">
        <v>8105</v>
      </c>
      <c r="C2867" s="176" t="s">
        <v>8159</v>
      </c>
      <c r="D2867" s="175" t="s">
        <v>8152</v>
      </c>
      <c r="E2867" s="175" t="s">
        <v>8153</v>
      </c>
      <c r="F2867" s="176" t="s">
        <v>8159</v>
      </c>
      <c r="G2867" s="177"/>
      <c r="H2867" s="177"/>
      <c r="I2867" s="176" t="s">
        <v>8137</v>
      </c>
      <c r="J2867" s="178">
        <v>74.257425742574256</v>
      </c>
      <c r="K2867" s="55">
        <v>13</v>
      </c>
      <c r="L2867" s="176" t="s">
        <v>8138</v>
      </c>
      <c r="M2867" s="176" t="s">
        <v>3186</v>
      </c>
      <c r="N2867" s="176" t="s">
        <v>3160</v>
      </c>
      <c r="O2867" s="56">
        <v>1</v>
      </c>
      <c r="P2867" s="176" t="s">
        <v>8147</v>
      </c>
    </row>
    <row r="2868" spans="1:16" ht="20.100000000000001" customHeight="1" x14ac:dyDescent="0.25">
      <c r="A2868" s="175">
        <v>2864</v>
      </c>
      <c r="B2868" s="176" t="s">
        <v>8105</v>
      </c>
      <c r="C2868" s="176" t="s">
        <v>8159</v>
      </c>
      <c r="D2868" s="175" t="s">
        <v>8152</v>
      </c>
      <c r="E2868" s="175" t="s">
        <v>8153</v>
      </c>
      <c r="F2868" s="176" t="s">
        <v>8159</v>
      </c>
      <c r="G2868" s="177"/>
      <c r="H2868" s="177"/>
      <c r="I2868" s="176" t="s">
        <v>8137</v>
      </c>
      <c r="J2868" s="178">
        <v>53.465346534653463</v>
      </c>
      <c r="K2868" s="55">
        <v>13</v>
      </c>
      <c r="L2868" s="176" t="s">
        <v>8138</v>
      </c>
      <c r="M2868" s="176" t="s">
        <v>3186</v>
      </c>
      <c r="N2868" s="176" t="s">
        <v>3160</v>
      </c>
      <c r="O2868" s="56">
        <v>1</v>
      </c>
      <c r="P2868" s="176" t="s">
        <v>8147</v>
      </c>
    </row>
    <row r="2869" spans="1:16" ht="20.100000000000001" customHeight="1" x14ac:dyDescent="0.25">
      <c r="A2869" s="175">
        <v>2865</v>
      </c>
      <c r="B2869" s="176" t="s">
        <v>8105</v>
      </c>
      <c r="C2869" s="176" t="s">
        <v>8159</v>
      </c>
      <c r="D2869" s="175" t="s">
        <v>8152</v>
      </c>
      <c r="E2869" s="175" t="s">
        <v>8153</v>
      </c>
      <c r="F2869" s="176" t="s">
        <v>8159</v>
      </c>
      <c r="G2869" s="177"/>
      <c r="H2869" s="177"/>
      <c r="I2869" s="176" t="s">
        <v>8137</v>
      </c>
      <c r="J2869" s="178">
        <v>36.633663366336634</v>
      </c>
      <c r="K2869" s="55">
        <v>13</v>
      </c>
      <c r="L2869" s="176" t="s">
        <v>8138</v>
      </c>
      <c r="M2869" s="176" t="s">
        <v>3186</v>
      </c>
      <c r="N2869" s="176" t="s">
        <v>3160</v>
      </c>
      <c r="O2869" s="56">
        <v>1</v>
      </c>
      <c r="P2869" s="176" t="s">
        <v>8147</v>
      </c>
    </row>
    <row r="2870" spans="1:16" ht="20.100000000000001" customHeight="1" x14ac:dyDescent="0.25">
      <c r="A2870" s="175">
        <v>2866</v>
      </c>
      <c r="B2870" s="176" t="s">
        <v>8105</v>
      </c>
      <c r="C2870" s="176" t="s">
        <v>8159</v>
      </c>
      <c r="D2870" s="175" t="s">
        <v>8152</v>
      </c>
      <c r="E2870" s="175" t="s">
        <v>8153</v>
      </c>
      <c r="F2870" s="176" t="s">
        <v>8159</v>
      </c>
      <c r="G2870" s="177"/>
      <c r="H2870" s="177"/>
      <c r="I2870" s="176" t="s">
        <v>8137</v>
      </c>
      <c r="J2870" s="178">
        <v>72.277227722772281</v>
      </c>
      <c r="K2870" s="55">
        <v>13</v>
      </c>
      <c r="L2870" s="176" t="s">
        <v>8138</v>
      </c>
      <c r="M2870" s="176" t="s">
        <v>3186</v>
      </c>
      <c r="N2870" s="176" t="s">
        <v>3160</v>
      </c>
      <c r="O2870" s="56">
        <v>1</v>
      </c>
      <c r="P2870" s="176" t="s">
        <v>8147</v>
      </c>
    </row>
    <row r="2871" spans="1:16" ht="20.100000000000001" customHeight="1" x14ac:dyDescent="0.25">
      <c r="A2871" s="175">
        <v>2867</v>
      </c>
      <c r="B2871" s="176" t="s">
        <v>8105</v>
      </c>
      <c r="C2871" s="176" t="s">
        <v>8159</v>
      </c>
      <c r="D2871" s="175" t="s">
        <v>8152</v>
      </c>
      <c r="E2871" s="175" t="s">
        <v>8153</v>
      </c>
      <c r="F2871" s="176" t="s">
        <v>8159</v>
      </c>
      <c r="G2871" s="177"/>
      <c r="H2871" s="177"/>
      <c r="I2871" s="176" t="s">
        <v>8137</v>
      </c>
      <c r="J2871" s="178">
        <v>30.693069306930692</v>
      </c>
      <c r="K2871" s="55">
        <v>13</v>
      </c>
      <c r="L2871" s="176" t="s">
        <v>8138</v>
      </c>
      <c r="M2871" s="176" t="s">
        <v>3186</v>
      </c>
      <c r="N2871" s="176" t="s">
        <v>3160</v>
      </c>
      <c r="O2871" s="56">
        <v>1</v>
      </c>
      <c r="P2871" s="176" t="s">
        <v>8147</v>
      </c>
    </row>
    <row r="2872" spans="1:16" ht="20.100000000000001" customHeight="1" x14ac:dyDescent="0.25">
      <c r="A2872" s="175">
        <v>2868</v>
      </c>
      <c r="B2872" s="176" t="s">
        <v>8105</v>
      </c>
      <c r="C2872" s="176" t="s">
        <v>8159</v>
      </c>
      <c r="D2872" s="175" t="s">
        <v>8152</v>
      </c>
      <c r="E2872" s="175" t="s">
        <v>8153</v>
      </c>
      <c r="F2872" s="176" t="s">
        <v>8159</v>
      </c>
      <c r="G2872" s="177"/>
      <c r="H2872" s="177"/>
      <c r="I2872" s="176" t="s">
        <v>8137</v>
      </c>
      <c r="J2872" s="178">
        <v>62.376237623762378</v>
      </c>
      <c r="K2872" s="55">
        <v>13</v>
      </c>
      <c r="L2872" s="176" t="s">
        <v>8138</v>
      </c>
      <c r="M2872" s="176" t="s">
        <v>3186</v>
      </c>
      <c r="N2872" s="176" t="s">
        <v>3160</v>
      </c>
      <c r="O2872" s="56">
        <v>1</v>
      </c>
      <c r="P2872" s="176" t="s">
        <v>8147</v>
      </c>
    </row>
    <row r="2873" spans="1:16" ht="20.100000000000001" customHeight="1" x14ac:dyDescent="0.25">
      <c r="A2873" s="175">
        <v>2869</v>
      </c>
      <c r="B2873" s="176" t="s">
        <v>8105</v>
      </c>
      <c r="C2873" s="176" t="s">
        <v>8159</v>
      </c>
      <c r="D2873" s="175" t="s">
        <v>8152</v>
      </c>
      <c r="E2873" s="175" t="s">
        <v>8153</v>
      </c>
      <c r="F2873" s="176" t="s">
        <v>8159</v>
      </c>
      <c r="G2873" s="177"/>
      <c r="H2873" s="177"/>
      <c r="I2873" s="176" t="s">
        <v>8137</v>
      </c>
      <c r="J2873" s="178">
        <v>57.425742574257427</v>
      </c>
      <c r="K2873" s="55">
        <v>13</v>
      </c>
      <c r="L2873" s="176" t="s">
        <v>8138</v>
      </c>
      <c r="M2873" s="176" t="s">
        <v>3186</v>
      </c>
      <c r="N2873" s="176" t="s">
        <v>3160</v>
      </c>
      <c r="O2873" s="56">
        <v>1</v>
      </c>
      <c r="P2873" s="176" t="s">
        <v>8147</v>
      </c>
    </row>
    <row r="2874" spans="1:16" ht="20.100000000000001" customHeight="1" x14ac:dyDescent="0.25">
      <c r="A2874" s="175">
        <v>2870</v>
      </c>
      <c r="B2874" s="176" t="s">
        <v>8105</v>
      </c>
      <c r="C2874" s="176" t="s">
        <v>8159</v>
      </c>
      <c r="D2874" s="175" t="s">
        <v>8152</v>
      </c>
      <c r="E2874" s="175" t="s">
        <v>8153</v>
      </c>
      <c r="F2874" s="176" t="s">
        <v>8159</v>
      </c>
      <c r="G2874" s="177"/>
      <c r="H2874" s="177"/>
      <c r="I2874" s="176" t="s">
        <v>8137</v>
      </c>
      <c r="J2874" s="178">
        <v>33.663366336633665</v>
      </c>
      <c r="K2874" s="55">
        <v>13</v>
      </c>
      <c r="L2874" s="176" t="s">
        <v>8138</v>
      </c>
      <c r="M2874" s="176" t="s">
        <v>3186</v>
      </c>
      <c r="N2874" s="176" t="s">
        <v>3160</v>
      </c>
      <c r="O2874" s="56">
        <v>1</v>
      </c>
      <c r="P2874" s="176" t="s">
        <v>8147</v>
      </c>
    </row>
    <row r="2875" spans="1:16" ht="20.100000000000001" customHeight="1" x14ac:dyDescent="0.25">
      <c r="A2875" s="175">
        <v>2871</v>
      </c>
      <c r="B2875" s="176" t="s">
        <v>8105</v>
      </c>
      <c r="C2875" s="176" t="s">
        <v>8159</v>
      </c>
      <c r="D2875" s="175" t="s">
        <v>8152</v>
      </c>
      <c r="E2875" s="175" t="s">
        <v>8153</v>
      </c>
      <c r="F2875" s="176" t="s">
        <v>8159</v>
      </c>
      <c r="G2875" s="177"/>
      <c r="H2875" s="177"/>
      <c r="I2875" s="176" t="s">
        <v>8142</v>
      </c>
      <c r="J2875" s="178">
        <v>14.851485148514852</v>
      </c>
      <c r="K2875" s="55">
        <v>11</v>
      </c>
      <c r="L2875" s="176" t="s">
        <v>8138</v>
      </c>
      <c r="M2875" s="176" t="s">
        <v>3186</v>
      </c>
      <c r="N2875" s="176" t="s">
        <v>5704</v>
      </c>
      <c r="O2875" s="56">
        <v>1</v>
      </c>
      <c r="P2875" s="176" t="s">
        <v>8147</v>
      </c>
    </row>
    <row r="2876" spans="1:16" ht="20.100000000000001" customHeight="1" x14ac:dyDescent="0.25">
      <c r="A2876" s="175">
        <v>2872</v>
      </c>
      <c r="B2876" s="176" t="s">
        <v>8105</v>
      </c>
      <c r="C2876" s="176" t="s">
        <v>8159</v>
      </c>
      <c r="D2876" s="175" t="s">
        <v>8152</v>
      </c>
      <c r="E2876" s="175" t="s">
        <v>8153</v>
      </c>
      <c r="F2876" s="176" t="s">
        <v>8159</v>
      </c>
      <c r="G2876" s="177"/>
      <c r="H2876" s="177"/>
      <c r="I2876" s="176" t="s">
        <v>8137</v>
      </c>
      <c r="J2876" s="178">
        <v>39.6</v>
      </c>
      <c r="K2876" s="55">
        <v>13</v>
      </c>
      <c r="L2876" s="176" t="s">
        <v>8138</v>
      </c>
      <c r="M2876" s="176" t="s">
        <v>3186</v>
      </c>
      <c r="N2876" s="176" t="s">
        <v>3160</v>
      </c>
      <c r="O2876" s="56">
        <v>1</v>
      </c>
      <c r="P2876" s="176" t="s">
        <v>8147</v>
      </c>
    </row>
    <row r="2877" spans="1:16" ht="20.100000000000001" customHeight="1" x14ac:dyDescent="0.25">
      <c r="A2877" s="175">
        <v>2873</v>
      </c>
      <c r="B2877" s="176" t="s">
        <v>8105</v>
      </c>
      <c r="C2877" s="176" t="s">
        <v>8159</v>
      </c>
      <c r="D2877" s="175" t="s">
        <v>8152</v>
      </c>
      <c r="E2877" s="175" t="s">
        <v>8153</v>
      </c>
      <c r="F2877" s="176" t="s">
        <v>8159</v>
      </c>
      <c r="G2877" s="177"/>
      <c r="H2877" s="177"/>
      <c r="I2877" s="176" t="s">
        <v>8137</v>
      </c>
      <c r="J2877" s="178">
        <v>59.405940594059409</v>
      </c>
      <c r="K2877" s="55">
        <v>13</v>
      </c>
      <c r="L2877" s="176" t="s">
        <v>8138</v>
      </c>
      <c r="M2877" s="176" t="s">
        <v>3186</v>
      </c>
      <c r="N2877" s="176" t="s">
        <v>3160</v>
      </c>
      <c r="O2877" s="56">
        <v>1</v>
      </c>
      <c r="P2877" s="176" t="s">
        <v>8147</v>
      </c>
    </row>
    <row r="2878" spans="1:16" ht="20.100000000000001" customHeight="1" x14ac:dyDescent="0.25">
      <c r="A2878" s="175">
        <v>2874</v>
      </c>
      <c r="B2878" s="176" t="s">
        <v>8105</v>
      </c>
      <c r="C2878" s="176" t="s">
        <v>8159</v>
      </c>
      <c r="D2878" s="175" t="s">
        <v>8152</v>
      </c>
      <c r="E2878" s="175" t="s">
        <v>8153</v>
      </c>
      <c r="F2878" s="176" t="s">
        <v>8159</v>
      </c>
      <c r="G2878" s="177"/>
      <c r="H2878" s="177"/>
      <c r="I2878" s="176" t="s">
        <v>8137</v>
      </c>
      <c r="J2878" s="178">
        <v>55.445544554455445</v>
      </c>
      <c r="K2878" s="55">
        <v>13</v>
      </c>
      <c r="L2878" s="176" t="s">
        <v>8138</v>
      </c>
      <c r="M2878" s="176" t="s">
        <v>3186</v>
      </c>
      <c r="N2878" s="176" t="s">
        <v>3160</v>
      </c>
      <c r="O2878" s="56">
        <v>1</v>
      </c>
      <c r="P2878" s="176" t="s">
        <v>8147</v>
      </c>
    </row>
    <row r="2879" spans="1:16" ht="20.100000000000001" customHeight="1" x14ac:dyDescent="0.25">
      <c r="A2879" s="175">
        <v>2875</v>
      </c>
      <c r="B2879" s="176" t="s">
        <v>8105</v>
      </c>
      <c r="C2879" s="176" t="s">
        <v>8159</v>
      </c>
      <c r="D2879" s="175" t="s">
        <v>8152</v>
      </c>
      <c r="E2879" s="175" t="s">
        <v>8153</v>
      </c>
      <c r="F2879" s="176" t="s">
        <v>8159</v>
      </c>
      <c r="G2879" s="177"/>
      <c r="H2879" s="177"/>
      <c r="I2879" s="176" t="s">
        <v>8137</v>
      </c>
      <c r="J2879" s="178">
        <v>11.881188118811881</v>
      </c>
      <c r="K2879" s="55">
        <v>13</v>
      </c>
      <c r="L2879" s="176" t="s">
        <v>8138</v>
      </c>
      <c r="M2879" s="176" t="s">
        <v>3186</v>
      </c>
      <c r="N2879" s="176" t="s">
        <v>3160</v>
      </c>
      <c r="O2879" s="56">
        <v>1</v>
      </c>
      <c r="P2879" s="176" t="s">
        <v>8147</v>
      </c>
    </row>
    <row r="2880" spans="1:16" ht="20.100000000000001" customHeight="1" x14ac:dyDescent="0.25">
      <c r="A2880" s="175">
        <v>2876</v>
      </c>
      <c r="B2880" s="176" t="s">
        <v>8105</v>
      </c>
      <c r="C2880" s="176" t="s">
        <v>8159</v>
      </c>
      <c r="D2880" s="175" t="s">
        <v>8152</v>
      </c>
      <c r="E2880" s="175" t="s">
        <v>8153</v>
      </c>
      <c r="F2880" s="176" t="s">
        <v>8159</v>
      </c>
      <c r="G2880" s="177"/>
      <c r="H2880" s="177"/>
      <c r="I2880" s="176" t="s">
        <v>8142</v>
      </c>
      <c r="J2880" s="178">
        <v>39.6</v>
      </c>
      <c r="K2880" s="55">
        <v>8</v>
      </c>
      <c r="L2880" s="176" t="s">
        <v>8138</v>
      </c>
      <c r="M2880" s="176" t="s">
        <v>3186</v>
      </c>
      <c r="N2880" s="179" t="s">
        <v>3172</v>
      </c>
      <c r="O2880" s="56">
        <v>1</v>
      </c>
      <c r="P2880" s="176" t="s">
        <v>8147</v>
      </c>
    </row>
    <row r="2881" spans="1:16" ht="20.100000000000001" customHeight="1" x14ac:dyDescent="0.25">
      <c r="A2881" s="175">
        <v>2877</v>
      </c>
      <c r="B2881" s="176" t="s">
        <v>8105</v>
      </c>
      <c r="C2881" s="176" t="s">
        <v>8159</v>
      </c>
      <c r="D2881" s="175" t="s">
        <v>8152</v>
      </c>
      <c r="E2881" s="175" t="s">
        <v>8153</v>
      </c>
      <c r="F2881" s="176" t="s">
        <v>8159</v>
      </c>
      <c r="G2881" s="177"/>
      <c r="H2881" s="177"/>
      <c r="I2881" s="176" t="s">
        <v>8137</v>
      </c>
      <c r="J2881" s="178">
        <v>64.356435643564353</v>
      </c>
      <c r="K2881" s="55">
        <v>12</v>
      </c>
      <c r="L2881" s="176" t="s">
        <v>8138</v>
      </c>
      <c r="M2881" s="176" t="s">
        <v>3186</v>
      </c>
      <c r="N2881" s="176" t="s">
        <v>3173</v>
      </c>
      <c r="O2881" s="56">
        <v>1</v>
      </c>
      <c r="P2881" s="176" t="s">
        <v>8147</v>
      </c>
    </row>
    <row r="2882" spans="1:16" ht="20.100000000000001" customHeight="1" x14ac:dyDescent="0.25">
      <c r="A2882" s="175">
        <v>2878</v>
      </c>
      <c r="B2882" s="176" t="s">
        <v>8105</v>
      </c>
      <c r="C2882" s="176" t="s">
        <v>8159</v>
      </c>
      <c r="D2882" s="175" t="s">
        <v>8152</v>
      </c>
      <c r="E2882" s="175" t="s">
        <v>8153</v>
      </c>
      <c r="F2882" s="176" t="s">
        <v>8159</v>
      </c>
      <c r="G2882" s="177"/>
      <c r="H2882" s="177"/>
      <c r="I2882" s="176" t="s">
        <v>8137</v>
      </c>
      <c r="J2882" s="178">
        <v>56.435643564356432</v>
      </c>
      <c r="K2882" s="55">
        <v>12</v>
      </c>
      <c r="L2882" s="176" t="s">
        <v>8138</v>
      </c>
      <c r="M2882" s="176" t="s">
        <v>3186</v>
      </c>
      <c r="N2882" s="176" t="s">
        <v>3173</v>
      </c>
      <c r="O2882" s="56">
        <v>1</v>
      </c>
      <c r="P2882" s="176" t="s">
        <v>8147</v>
      </c>
    </row>
    <row r="2883" spans="1:16" ht="20.100000000000001" customHeight="1" x14ac:dyDescent="0.25">
      <c r="A2883" s="175">
        <v>2879</v>
      </c>
      <c r="B2883" s="176" t="s">
        <v>8105</v>
      </c>
      <c r="C2883" s="176" t="s">
        <v>8159</v>
      </c>
      <c r="D2883" s="175" t="s">
        <v>8152</v>
      </c>
      <c r="E2883" s="175" t="s">
        <v>8153</v>
      </c>
      <c r="F2883" s="176" t="s">
        <v>8159</v>
      </c>
      <c r="G2883" s="177"/>
      <c r="H2883" s="177"/>
      <c r="I2883" s="176" t="s">
        <v>8137</v>
      </c>
      <c r="J2883" s="178">
        <v>56.435643564356432</v>
      </c>
      <c r="K2883" s="55">
        <v>12</v>
      </c>
      <c r="L2883" s="176" t="s">
        <v>8138</v>
      </c>
      <c r="M2883" s="176" t="s">
        <v>3186</v>
      </c>
      <c r="N2883" s="176" t="s">
        <v>3173</v>
      </c>
      <c r="O2883" s="56">
        <v>1</v>
      </c>
      <c r="P2883" s="176" t="s">
        <v>8147</v>
      </c>
    </row>
    <row r="2884" spans="1:16" ht="20.100000000000001" customHeight="1" x14ac:dyDescent="0.25">
      <c r="A2884" s="175">
        <v>2880</v>
      </c>
      <c r="B2884" s="176" t="s">
        <v>8105</v>
      </c>
      <c r="C2884" s="176" t="s">
        <v>8159</v>
      </c>
      <c r="D2884" s="175" t="s">
        <v>8152</v>
      </c>
      <c r="E2884" s="175" t="s">
        <v>8153</v>
      </c>
      <c r="F2884" s="176" t="s">
        <v>8159</v>
      </c>
      <c r="G2884" s="177"/>
      <c r="H2884" s="177"/>
      <c r="I2884" s="176" t="s">
        <v>8137</v>
      </c>
      <c r="J2884" s="178">
        <v>55.445544554455445</v>
      </c>
      <c r="K2884" s="55">
        <v>12</v>
      </c>
      <c r="L2884" s="176" t="s">
        <v>8138</v>
      </c>
      <c r="M2884" s="176" t="s">
        <v>3186</v>
      </c>
      <c r="N2884" s="176" t="s">
        <v>3173</v>
      </c>
      <c r="O2884" s="56">
        <v>1</v>
      </c>
      <c r="P2884" s="176" t="s">
        <v>8147</v>
      </c>
    </row>
    <row r="2885" spans="1:16" ht="20.100000000000001" customHeight="1" x14ac:dyDescent="0.25">
      <c r="A2885" s="175">
        <v>2881</v>
      </c>
      <c r="B2885" s="176" t="s">
        <v>8105</v>
      </c>
      <c r="C2885" s="176" t="s">
        <v>8159</v>
      </c>
      <c r="D2885" s="175" t="s">
        <v>8152</v>
      </c>
      <c r="E2885" s="175" t="s">
        <v>8153</v>
      </c>
      <c r="F2885" s="176" t="s">
        <v>8159</v>
      </c>
      <c r="G2885" s="177"/>
      <c r="H2885" s="177"/>
      <c r="I2885" s="176" t="s">
        <v>8137</v>
      </c>
      <c r="J2885" s="178">
        <v>58.415841584158414</v>
      </c>
      <c r="K2885" s="55">
        <v>12</v>
      </c>
      <c r="L2885" s="176" t="s">
        <v>8138</v>
      </c>
      <c r="M2885" s="176" t="s">
        <v>3186</v>
      </c>
      <c r="N2885" s="176" t="s">
        <v>3173</v>
      </c>
      <c r="O2885" s="56">
        <v>1</v>
      </c>
      <c r="P2885" s="176" t="s">
        <v>8147</v>
      </c>
    </row>
    <row r="2886" spans="1:16" ht="20.100000000000001" customHeight="1" x14ac:dyDescent="0.25">
      <c r="A2886" s="175">
        <v>2882</v>
      </c>
      <c r="B2886" s="176" t="s">
        <v>8105</v>
      </c>
      <c r="C2886" s="176" t="s">
        <v>8159</v>
      </c>
      <c r="D2886" s="175" t="s">
        <v>8152</v>
      </c>
      <c r="E2886" s="175" t="s">
        <v>8153</v>
      </c>
      <c r="F2886" s="176" t="s">
        <v>8159</v>
      </c>
      <c r="G2886" s="177"/>
      <c r="H2886" s="177"/>
      <c r="I2886" s="176" t="s">
        <v>8137</v>
      </c>
      <c r="J2886" s="178">
        <v>58.415841584158414</v>
      </c>
      <c r="K2886" s="55">
        <v>12</v>
      </c>
      <c r="L2886" s="176" t="s">
        <v>8138</v>
      </c>
      <c r="M2886" s="176" t="s">
        <v>3186</v>
      </c>
      <c r="N2886" s="176" t="s">
        <v>3173</v>
      </c>
      <c r="O2886" s="56">
        <v>1</v>
      </c>
      <c r="P2886" s="176" t="s">
        <v>8147</v>
      </c>
    </row>
    <row r="2887" spans="1:16" ht="20.100000000000001" customHeight="1" x14ac:dyDescent="0.25">
      <c r="A2887" s="175">
        <v>2883</v>
      </c>
      <c r="B2887" s="176" t="s">
        <v>8105</v>
      </c>
      <c r="C2887" s="176" t="s">
        <v>8159</v>
      </c>
      <c r="D2887" s="175" t="s">
        <v>8152</v>
      </c>
      <c r="E2887" s="175" t="s">
        <v>8153</v>
      </c>
      <c r="F2887" s="176" t="s">
        <v>8159</v>
      </c>
      <c r="G2887" s="177"/>
      <c r="H2887" s="177"/>
      <c r="I2887" s="176" t="s">
        <v>8137</v>
      </c>
      <c r="J2887" s="178">
        <v>14.851485148514852</v>
      </c>
      <c r="K2887" s="55">
        <v>12</v>
      </c>
      <c r="L2887" s="176" t="s">
        <v>8138</v>
      </c>
      <c r="M2887" s="176" t="s">
        <v>3186</v>
      </c>
      <c r="N2887" s="176" t="s">
        <v>3173</v>
      </c>
      <c r="O2887" s="56">
        <v>1</v>
      </c>
      <c r="P2887" s="176" t="s">
        <v>8147</v>
      </c>
    </row>
    <row r="2888" spans="1:16" ht="20.100000000000001" customHeight="1" x14ac:dyDescent="0.25">
      <c r="A2888" s="175">
        <v>2884</v>
      </c>
      <c r="B2888" s="176" t="s">
        <v>8105</v>
      </c>
      <c r="C2888" s="176" t="s">
        <v>8159</v>
      </c>
      <c r="D2888" s="175" t="s">
        <v>8152</v>
      </c>
      <c r="E2888" s="175" t="s">
        <v>8153</v>
      </c>
      <c r="F2888" s="176" t="s">
        <v>8159</v>
      </c>
      <c r="G2888" s="177"/>
      <c r="H2888" s="177"/>
      <c r="I2888" s="176" t="s">
        <v>8142</v>
      </c>
      <c r="J2888" s="178">
        <v>42.574257425742573</v>
      </c>
      <c r="K2888" s="55">
        <v>8</v>
      </c>
      <c r="L2888" s="176" t="s">
        <v>8138</v>
      </c>
      <c r="M2888" s="176" t="s">
        <v>3186</v>
      </c>
      <c r="N2888" s="179" t="s">
        <v>3172</v>
      </c>
      <c r="O2888" s="56">
        <v>1</v>
      </c>
      <c r="P2888" s="176" t="s">
        <v>8147</v>
      </c>
    </row>
    <row r="2889" spans="1:16" ht="20.100000000000001" customHeight="1" x14ac:dyDescent="0.25">
      <c r="A2889" s="175">
        <v>2885</v>
      </c>
      <c r="B2889" s="176" t="s">
        <v>8105</v>
      </c>
      <c r="C2889" s="176" t="s">
        <v>8159</v>
      </c>
      <c r="D2889" s="175" t="s">
        <v>8152</v>
      </c>
      <c r="E2889" s="175" t="s">
        <v>8153</v>
      </c>
      <c r="F2889" s="176" t="s">
        <v>8159</v>
      </c>
      <c r="G2889" s="177"/>
      <c r="H2889" s="177"/>
      <c r="I2889" s="176" t="s">
        <v>8142</v>
      </c>
      <c r="J2889" s="178">
        <v>29.702970297029704</v>
      </c>
      <c r="K2889" s="55">
        <v>8</v>
      </c>
      <c r="L2889" s="176" t="s">
        <v>8138</v>
      </c>
      <c r="M2889" s="176" t="s">
        <v>3186</v>
      </c>
      <c r="N2889" s="179" t="s">
        <v>3172</v>
      </c>
      <c r="O2889" s="56">
        <v>1</v>
      </c>
      <c r="P2889" s="176" t="s">
        <v>8147</v>
      </c>
    </row>
    <row r="2890" spans="1:16" ht="20.100000000000001" customHeight="1" x14ac:dyDescent="0.25">
      <c r="A2890" s="175">
        <v>2886</v>
      </c>
      <c r="B2890" s="176" t="s">
        <v>8105</v>
      </c>
      <c r="C2890" s="176" t="s">
        <v>8159</v>
      </c>
      <c r="D2890" s="175" t="s">
        <v>8152</v>
      </c>
      <c r="E2890" s="175" t="s">
        <v>8153</v>
      </c>
      <c r="F2890" s="176" t="s">
        <v>8159</v>
      </c>
      <c r="G2890" s="177"/>
      <c r="H2890" s="177"/>
      <c r="I2890" s="176" t="s">
        <v>8142</v>
      </c>
      <c r="J2890" s="178">
        <v>54.455445544554458</v>
      </c>
      <c r="K2890" s="55">
        <v>8</v>
      </c>
      <c r="L2890" s="176" t="s">
        <v>8138</v>
      </c>
      <c r="M2890" s="176" t="s">
        <v>3186</v>
      </c>
      <c r="N2890" s="179" t="s">
        <v>3172</v>
      </c>
      <c r="O2890" s="56">
        <v>1</v>
      </c>
      <c r="P2890" s="176" t="s">
        <v>8147</v>
      </c>
    </row>
    <row r="2891" spans="1:16" ht="20.100000000000001" customHeight="1" x14ac:dyDescent="0.25">
      <c r="A2891" s="175">
        <v>2887</v>
      </c>
      <c r="B2891" s="176" t="s">
        <v>8105</v>
      </c>
      <c r="C2891" s="176" t="s">
        <v>8159</v>
      </c>
      <c r="D2891" s="175" t="s">
        <v>8152</v>
      </c>
      <c r="E2891" s="175" t="s">
        <v>8153</v>
      </c>
      <c r="F2891" s="176" t="s">
        <v>8159</v>
      </c>
      <c r="G2891" s="177"/>
      <c r="H2891" s="177"/>
      <c r="I2891" s="176" t="s">
        <v>8142</v>
      </c>
      <c r="J2891" s="178">
        <v>30.693069306930692</v>
      </c>
      <c r="K2891" s="55">
        <v>8</v>
      </c>
      <c r="L2891" s="176" t="s">
        <v>8138</v>
      </c>
      <c r="M2891" s="176" t="s">
        <v>3186</v>
      </c>
      <c r="N2891" s="179" t="s">
        <v>3172</v>
      </c>
      <c r="O2891" s="56">
        <v>1</v>
      </c>
      <c r="P2891" s="176" t="s">
        <v>8147</v>
      </c>
    </row>
    <row r="2892" spans="1:16" ht="20.100000000000001" customHeight="1" x14ac:dyDescent="0.25">
      <c r="A2892" s="175">
        <v>2888</v>
      </c>
      <c r="B2892" s="176" t="s">
        <v>8105</v>
      </c>
      <c r="C2892" s="176" t="s">
        <v>8159</v>
      </c>
      <c r="D2892" s="175" t="s">
        <v>8152</v>
      </c>
      <c r="E2892" s="175" t="s">
        <v>8153</v>
      </c>
      <c r="F2892" s="176" t="s">
        <v>8159</v>
      </c>
      <c r="G2892" s="177"/>
      <c r="H2892" s="177"/>
      <c r="I2892" s="176" t="s">
        <v>8142</v>
      </c>
      <c r="J2892" s="178">
        <v>27.722772277227723</v>
      </c>
      <c r="K2892" s="55">
        <v>8</v>
      </c>
      <c r="L2892" s="176" t="s">
        <v>8138</v>
      </c>
      <c r="M2892" s="176" t="s">
        <v>3186</v>
      </c>
      <c r="N2892" s="179" t="s">
        <v>3172</v>
      </c>
      <c r="O2892" s="56">
        <v>1</v>
      </c>
      <c r="P2892" s="176" t="s">
        <v>8147</v>
      </c>
    </row>
    <row r="2893" spans="1:16" ht="20.100000000000001" customHeight="1" x14ac:dyDescent="0.25">
      <c r="A2893" s="175">
        <v>2889</v>
      </c>
      <c r="B2893" s="176" t="s">
        <v>8105</v>
      </c>
      <c r="C2893" s="176" t="s">
        <v>8159</v>
      </c>
      <c r="D2893" s="175" t="s">
        <v>8152</v>
      </c>
      <c r="E2893" s="175" t="s">
        <v>8153</v>
      </c>
      <c r="F2893" s="176" t="s">
        <v>8159</v>
      </c>
      <c r="G2893" s="177"/>
      <c r="H2893" s="177"/>
      <c r="I2893" s="176" t="s">
        <v>8142</v>
      </c>
      <c r="J2893" s="178">
        <v>39.603960396039604</v>
      </c>
      <c r="K2893" s="55">
        <v>8</v>
      </c>
      <c r="L2893" s="176" t="s">
        <v>8138</v>
      </c>
      <c r="M2893" s="176" t="s">
        <v>3186</v>
      </c>
      <c r="N2893" s="179" t="s">
        <v>3172</v>
      </c>
      <c r="O2893" s="56">
        <v>1</v>
      </c>
      <c r="P2893" s="176" t="s">
        <v>8147</v>
      </c>
    </row>
    <row r="2894" spans="1:16" ht="20.100000000000001" customHeight="1" x14ac:dyDescent="0.25">
      <c r="A2894" s="175">
        <v>2890</v>
      </c>
      <c r="B2894" s="176" t="s">
        <v>8105</v>
      </c>
      <c r="C2894" s="176" t="s">
        <v>8159</v>
      </c>
      <c r="D2894" s="175" t="s">
        <v>8152</v>
      </c>
      <c r="E2894" s="175" t="s">
        <v>8153</v>
      </c>
      <c r="F2894" s="176" t="s">
        <v>8159</v>
      </c>
      <c r="G2894" s="177"/>
      <c r="H2894" s="177"/>
      <c r="I2894" s="176" t="s">
        <v>8142</v>
      </c>
      <c r="J2894" s="178">
        <v>34.653465346534652</v>
      </c>
      <c r="K2894" s="55">
        <v>8</v>
      </c>
      <c r="L2894" s="176" t="s">
        <v>8138</v>
      </c>
      <c r="M2894" s="176" t="s">
        <v>3186</v>
      </c>
      <c r="N2894" s="179" t="s">
        <v>3172</v>
      </c>
      <c r="O2894" s="56">
        <v>1</v>
      </c>
      <c r="P2894" s="176" t="s">
        <v>8147</v>
      </c>
    </row>
    <row r="2895" spans="1:16" ht="20.100000000000001" customHeight="1" x14ac:dyDescent="0.25">
      <c r="A2895" s="175">
        <v>2891</v>
      </c>
      <c r="B2895" s="176" t="s">
        <v>8105</v>
      </c>
      <c r="C2895" s="176" t="s">
        <v>8159</v>
      </c>
      <c r="D2895" s="175" t="s">
        <v>8152</v>
      </c>
      <c r="E2895" s="175" t="s">
        <v>8153</v>
      </c>
      <c r="F2895" s="176" t="s">
        <v>8159</v>
      </c>
      <c r="G2895" s="177"/>
      <c r="H2895" s="177"/>
      <c r="I2895" s="176" t="s">
        <v>8142</v>
      </c>
      <c r="J2895" s="178">
        <v>40.594059405940591</v>
      </c>
      <c r="K2895" s="55">
        <v>8</v>
      </c>
      <c r="L2895" s="176" t="s">
        <v>8138</v>
      </c>
      <c r="M2895" s="176" t="s">
        <v>3186</v>
      </c>
      <c r="N2895" s="179" t="s">
        <v>3172</v>
      </c>
      <c r="O2895" s="56">
        <v>1</v>
      </c>
      <c r="P2895" s="176" t="s">
        <v>8147</v>
      </c>
    </row>
    <row r="2896" spans="1:16" ht="20.100000000000001" customHeight="1" x14ac:dyDescent="0.25">
      <c r="A2896" s="175">
        <v>2892</v>
      </c>
      <c r="B2896" s="176" t="s">
        <v>8105</v>
      </c>
      <c r="C2896" s="176" t="s">
        <v>8159</v>
      </c>
      <c r="D2896" s="175" t="s">
        <v>8152</v>
      </c>
      <c r="E2896" s="175" t="s">
        <v>8153</v>
      </c>
      <c r="F2896" s="176" t="s">
        <v>8159</v>
      </c>
      <c r="G2896" s="177"/>
      <c r="H2896" s="177"/>
      <c r="I2896" s="176" t="s">
        <v>8142</v>
      </c>
      <c r="J2896" s="178">
        <v>34.653465346534652</v>
      </c>
      <c r="K2896" s="55">
        <v>8</v>
      </c>
      <c r="L2896" s="176" t="s">
        <v>8138</v>
      </c>
      <c r="M2896" s="176" t="s">
        <v>3186</v>
      </c>
      <c r="N2896" s="179" t="s">
        <v>3172</v>
      </c>
      <c r="O2896" s="56">
        <v>1</v>
      </c>
      <c r="P2896" s="176" t="s">
        <v>8147</v>
      </c>
    </row>
    <row r="2897" spans="1:16" ht="20.100000000000001" customHeight="1" x14ac:dyDescent="0.25">
      <c r="A2897" s="175">
        <v>2893</v>
      </c>
      <c r="B2897" s="176" t="s">
        <v>8105</v>
      </c>
      <c r="C2897" s="176" t="s">
        <v>8159</v>
      </c>
      <c r="D2897" s="175" t="s">
        <v>8152</v>
      </c>
      <c r="E2897" s="175" t="s">
        <v>8153</v>
      </c>
      <c r="F2897" s="176" t="s">
        <v>8159</v>
      </c>
      <c r="G2897" s="177"/>
      <c r="H2897" s="177"/>
      <c r="I2897" s="176" t="s">
        <v>8142</v>
      </c>
      <c r="J2897" s="178">
        <v>35.643564356435647</v>
      </c>
      <c r="K2897" s="55">
        <v>8</v>
      </c>
      <c r="L2897" s="176" t="s">
        <v>8138</v>
      </c>
      <c r="M2897" s="176" t="s">
        <v>3186</v>
      </c>
      <c r="N2897" s="179" t="s">
        <v>3172</v>
      </c>
      <c r="O2897" s="56">
        <v>1</v>
      </c>
      <c r="P2897" s="176" t="s">
        <v>8147</v>
      </c>
    </row>
    <row r="2898" spans="1:16" ht="20.100000000000001" customHeight="1" x14ac:dyDescent="0.25">
      <c r="A2898" s="175">
        <v>2894</v>
      </c>
      <c r="B2898" s="176" t="s">
        <v>8105</v>
      </c>
      <c r="C2898" s="176" t="s">
        <v>8159</v>
      </c>
      <c r="D2898" s="175" t="s">
        <v>8152</v>
      </c>
      <c r="E2898" s="175" t="s">
        <v>8153</v>
      </c>
      <c r="F2898" s="176" t="s">
        <v>8159</v>
      </c>
      <c r="G2898" s="177"/>
      <c r="H2898" s="177"/>
      <c r="I2898" s="176" t="s">
        <v>8142</v>
      </c>
      <c r="J2898" s="178">
        <v>41.584158415841586</v>
      </c>
      <c r="K2898" s="55">
        <v>8</v>
      </c>
      <c r="L2898" s="176" t="s">
        <v>8138</v>
      </c>
      <c r="M2898" s="176" t="s">
        <v>3186</v>
      </c>
      <c r="N2898" s="179" t="s">
        <v>3172</v>
      </c>
      <c r="O2898" s="56">
        <v>1</v>
      </c>
      <c r="P2898" s="176" t="s">
        <v>8147</v>
      </c>
    </row>
    <row r="2899" spans="1:16" ht="20.100000000000001" customHeight="1" x14ac:dyDescent="0.25">
      <c r="A2899" s="175">
        <v>2895</v>
      </c>
      <c r="B2899" s="176" t="s">
        <v>8105</v>
      </c>
      <c r="C2899" s="176" t="s">
        <v>8159</v>
      </c>
      <c r="D2899" s="175" t="s">
        <v>8152</v>
      </c>
      <c r="E2899" s="175" t="s">
        <v>8153</v>
      </c>
      <c r="F2899" s="176" t="s">
        <v>8159</v>
      </c>
      <c r="G2899" s="177"/>
      <c r="H2899" s="177"/>
      <c r="I2899" s="176" t="s">
        <v>8137</v>
      </c>
      <c r="J2899" s="178">
        <v>21.782178217821784</v>
      </c>
      <c r="K2899" s="55">
        <v>13</v>
      </c>
      <c r="L2899" s="176" t="s">
        <v>8138</v>
      </c>
      <c r="M2899" s="176" t="s">
        <v>3186</v>
      </c>
      <c r="N2899" s="176" t="s">
        <v>3160</v>
      </c>
      <c r="O2899" s="56">
        <v>1</v>
      </c>
      <c r="P2899" s="176" t="s">
        <v>8147</v>
      </c>
    </row>
    <row r="2900" spans="1:16" ht="20.100000000000001" customHeight="1" x14ac:dyDescent="0.25">
      <c r="A2900" s="175">
        <v>2896</v>
      </c>
      <c r="B2900" s="176" t="s">
        <v>8105</v>
      </c>
      <c r="C2900" s="176" t="s">
        <v>8159</v>
      </c>
      <c r="D2900" s="175" t="s">
        <v>8152</v>
      </c>
      <c r="E2900" s="175" t="s">
        <v>8153</v>
      </c>
      <c r="F2900" s="176" t="s">
        <v>8159</v>
      </c>
      <c r="G2900" s="177"/>
      <c r="H2900" s="177"/>
      <c r="I2900" s="176" t="s">
        <v>8142</v>
      </c>
      <c r="J2900" s="178">
        <v>26.732673267326732</v>
      </c>
      <c r="K2900" s="55">
        <v>8</v>
      </c>
      <c r="L2900" s="176" t="s">
        <v>8138</v>
      </c>
      <c r="M2900" s="176" t="s">
        <v>3186</v>
      </c>
      <c r="N2900" s="179" t="s">
        <v>3172</v>
      </c>
      <c r="O2900" s="56">
        <v>1</v>
      </c>
      <c r="P2900" s="176" t="s">
        <v>8147</v>
      </c>
    </row>
    <row r="2901" spans="1:16" ht="20.100000000000001" customHeight="1" x14ac:dyDescent="0.25">
      <c r="A2901" s="175">
        <v>2897</v>
      </c>
      <c r="B2901" s="176" t="s">
        <v>8105</v>
      </c>
      <c r="C2901" s="176" t="s">
        <v>8159</v>
      </c>
      <c r="D2901" s="175" t="s">
        <v>8152</v>
      </c>
      <c r="E2901" s="175" t="s">
        <v>8153</v>
      </c>
      <c r="F2901" s="176" t="s">
        <v>8159</v>
      </c>
      <c r="G2901" s="177"/>
      <c r="H2901" s="177"/>
      <c r="I2901" s="176" t="s">
        <v>8137</v>
      </c>
      <c r="J2901" s="178">
        <v>32.67326732673267</v>
      </c>
      <c r="K2901" s="55">
        <v>13</v>
      </c>
      <c r="L2901" s="176" t="s">
        <v>8138</v>
      </c>
      <c r="M2901" s="176" t="s">
        <v>3186</v>
      </c>
      <c r="N2901" s="176" t="s">
        <v>3160</v>
      </c>
      <c r="O2901" s="56">
        <v>1</v>
      </c>
      <c r="P2901" s="176" t="s">
        <v>8147</v>
      </c>
    </row>
    <row r="2902" spans="1:16" ht="20.100000000000001" customHeight="1" x14ac:dyDescent="0.25">
      <c r="A2902" s="175">
        <v>2898</v>
      </c>
      <c r="B2902" s="176" t="s">
        <v>8105</v>
      </c>
      <c r="C2902" s="176" t="s">
        <v>8159</v>
      </c>
      <c r="D2902" s="175" t="s">
        <v>8152</v>
      </c>
      <c r="E2902" s="175" t="s">
        <v>8153</v>
      </c>
      <c r="F2902" s="176" t="s">
        <v>8159</v>
      </c>
      <c r="G2902" s="177"/>
      <c r="H2902" s="177"/>
      <c r="I2902" s="176" t="s">
        <v>8142</v>
      </c>
      <c r="J2902" s="178">
        <v>32.67326732673267</v>
      </c>
      <c r="K2902" s="55">
        <v>8</v>
      </c>
      <c r="L2902" s="176" t="s">
        <v>8138</v>
      </c>
      <c r="M2902" s="176" t="s">
        <v>3186</v>
      </c>
      <c r="N2902" s="179" t="s">
        <v>3172</v>
      </c>
      <c r="O2902" s="56">
        <v>1</v>
      </c>
      <c r="P2902" s="176" t="s">
        <v>8147</v>
      </c>
    </row>
    <row r="2903" spans="1:16" ht="20.100000000000001" customHeight="1" x14ac:dyDescent="0.25">
      <c r="A2903" s="175">
        <v>2899</v>
      </c>
      <c r="B2903" s="176" t="s">
        <v>8105</v>
      </c>
      <c r="C2903" s="176" t="s">
        <v>8159</v>
      </c>
      <c r="D2903" s="175" t="s">
        <v>8152</v>
      </c>
      <c r="E2903" s="175" t="s">
        <v>8153</v>
      </c>
      <c r="F2903" s="176" t="s">
        <v>8159</v>
      </c>
      <c r="G2903" s="177"/>
      <c r="H2903" s="177"/>
      <c r="I2903" s="176" t="s">
        <v>8137</v>
      </c>
      <c r="J2903" s="178">
        <v>58.415841584158414</v>
      </c>
      <c r="K2903" s="55">
        <v>13</v>
      </c>
      <c r="L2903" s="176" t="s">
        <v>8138</v>
      </c>
      <c r="M2903" s="176" t="s">
        <v>3186</v>
      </c>
      <c r="N2903" s="176" t="s">
        <v>3160</v>
      </c>
      <c r="O2903" s="56">
        <v>1</v>
      </c>
      <c r="P2903" s="176" t="s">
        <v>8147</v>
      </c>
    </row>
    <row r="2904" spans="1:16" ht="20.100000000000001" customHeight="1" x14ac:dyDescent="0.25">
      <c r="A2904" s="175">
        <v>2900</v>
      </c>
      <c r="B2904" s="176" t="s">
        <v>8105</v>
      </c>
      <c r="C2904" s="176" t="s">
        <v>8159</v>
      </c>
      <c r="D2904" s="175" t="s">
        <v>8152</v>
      </c>
      <c r="E2904" s="175" t="s">
        <v>8153</v>
      </c>
      <c r="F2904" s="176" t="s">
        <v>8159</v>
      </c>
      <c r="G2904" s="177"/>
      <c r="H2904" s="177"/>
      <c r="I2904" s="176" t="s">
        <v>8137</v>
      </c>
      <c r="J2904" s="178">
        <v>48.514851485148512</v>
      </c>
      <c r="K2904" s="55">
        <v>13</v>
      </c>
      <c r="L2904" s="176" t="s">
        <v>8138</v>
      </c>
      <c r="M2904" s="176" t="s">
        <v>3186</v>
      </c>
      <c r="N2904" s="176" t="s">
        <v>3160</v>
      </c>
      <c r="O2904" s="56">
        <v>1</v>
      </c>
      <c r="P2904" s="176" t="s">
        <v>8147</v>
      </c>
    </row>
    <row r="2905" spans="1:16" ht="20.100000000000001" customHeight="1" x14ac:dyDescent="0.25">
      <c r="A2905" s="175">
        <v>2901</v>
      </c>
      <c r="B2905" s="176" t="s">
        <v>8105</v>
      </c>
      <c r="C2905" s="176" t="s">
        <v>8159</v>
      </c>
      <c r="D2905" s="175" t="s">
        <v>8152</v>
      </c>
      <c r="E2905" s="175" t="s">
        <v>8153</v>
      </c>
      <c r="F2905" s="176" t="s">
        <v>8159</v>
      </c>
      <c r="G2905" s="177"/>
      <c r="H2905" s="177"/>
      <c r="I2905" s="176" t="s">
        <v>8142</v>
      </c>
      <c r="J2905" s="178">
        <v>27.722772277227723</v>
      </c>
      <c r="K2905" s="55">
        <v>8</v>
      </c>
      <c r="L2905" s="176" t="s">
        <v>8138</v>
      </c>
      <c r="M2905" s="176" t="s">
        <v>3186</v>
      </c>
      <c r="N2905" s="179" t="s">
        <v>3172</v>
      </c>
      <c r="O2905" s="56">
        <v>1</v>
      </c>
      <c r="P2905" s="176" t="s">
        <v>8147</v>
      </c>
    </row>
    <row r="2906" spans="1:16" ht="20.100000000000001" customHeight="1" x14ac:dyDescent="0.25">
      <c r="A2906" s="175">
        <v>2902</v>
      </c>
      <c r="B2906" s="176" t="s">
        <v>8105</v>
      </c>
      <c r="C2906" s="176" t="s">
        <v>8159</v>
      </c>
      <c r="D2906" s="175" t="s">
        <v>8152</v>
      </c>
      <c r="E2906" s="175" t="s">
        <v>8153</v>
      </c>
      <c r="F2906" s="176" t="s">
        <v>8159</v>
      </c>
      <c r="G2906" s="177"/>
      <c r="H2906" s="177"/>
      <c r="I2906" s="176" t="s">
        <v>8137</v>
      </c>
      <c r="J2906" s="178">
        <v>36.633663366336634</v>
      </c>
      <c r="K2906" s="55">
        <v>12</v>
      </c>
      <c r="L2906" s="176" t="s">
        <v>8138</v>
      </c>
      <c r="M2906" s="176" t="s">
        <v>3186</v>
      </c>
      <c r="N2906" s="176" t="s">
        <v>3173</v>
      </c>
      <c r="O2906" s="56">
        <v>1</v>
      </c>
      <c r="P2906" s="176" t="s">
        <v>8147</v>
      </c>
    </row>
    <row r="2907" spans="1:16" ht="20.100000000000001" customHeight="1" x14ac:dyDescent="0.25">
      <c r="A2907" s="175">
        <v>2903</v>
      </c>
      <c r="B2907" s="176" t="s">
        <v>8105</v>
      </c>
      <c r="C2907" s="176" t="s">
        <v>8159</v>
      </c>
      <c r="D2907" s="175" t="s">
        <v>8152</v>
      </c>
      <c r="E2907" s="175" t="s">
        <v>8153</v>
      </c>
      <c r="F2907" s="176" t="s">
        <v>8159</v>
      </c>
      <c r="G2907" s="177"/>
      <c r="H2907" s="177"/>
      <c r="I2907" s="176" t="s">
        <v>8142</v>
      </c>
      <c r="J2907" s="178">
        <v>27.722772277227723</v>
      </c>
      <c r="K2907" s="55">
        <v>8</v>
      </c>
      <c r="L2907" s="176" t="s">
        <v>8138</v>
      </c>
      <c r="M2907" s="176" t="s">
        <v>3186</v>
      </c>
      <c r="N2907" s="179" t="s">
        <v>3172</v>
      </c>
      <c r="O2907" s="56">
        <v>1</v>
      </c>
      <c r="P2907" s="176" t="s">
        <v>8147</v>
      </c>
    </row>
    <row r="2908" spans="1:16" ht="20.100000000000001" customHeight="1" x14ac:dyDescent="0.25">
      <c r="A2908" s="175">
        <v>2904</v>
      </c>
      <c r="B2908" s="176" t="s">
        <v>8105</v>
      </c>
      <c r="C2908" s="176" t="s">
        <v>8159</v>
      </c>
      <c r="D2908" s="175" t="s">
        <v>8152</v>
      </c>
      <c r="E2908" s="175" t="s">
        <v>8153</v>
      </c>
      <c r="F2908" s="176" t="s">
        <v>8159</v>
      </c>
      <c r="G2908" s="177"/>
      <c r="H2908" s="177"/>
      <c r="I2908" s="176" t="s">
        <v>8142</v>
      </c>
      <c r="J2908" s="178">
        <v>39.6</v>
      </c>
      <c r="K2908" s="55">
        <v>8</v>
      </c>
      <c r="L2908" s="176" t="s">
        <v>8138</v>
      </c>
      <c r="M2908" s="176" t="s">
        <v>3186</v>
      </c>
      <c r="N2908" s="179" t="s">
        <v>3172</v>
      </c>
      <c r="O2908" s="56">
        <v>1</v>
      </c>
      <c r="P2908" s="176" t="s">
        <v>8147</v>
      </c>
    </row>
    <row r="2909" spans="1:16" ht="20.100000000000001" customHeight="1" x14ac:dyDescent="0.25">
      <c r="A2909" s="175">
        <v>2905</v>
      </c>
      <c r="B2909" s="176" t="s">
        <v>8105</v>
      </c>
      <c r="C2909" s="176" t="s">
        <v>8159</v>
      </c>
      <c r="D2909" s="175" t="s">
        <v>8152</v>
      </c>
      <c r="E2909" s="175" t="s">
        <v>8153</v>
      </c>
      <c r="F2909" s="176" t="s">
        <v>8159</v>
      </c>
      <c r="G2909" s="177"/>
      <c r="H2909" s="177"/>
      <c r="I2909" s="176" t="s">
        <v>8142</v>
      </c>
      <c r="J2909" s="178">
        <v>33.663366336633665</v>
      </c>
      <c r="K2909" s="55">
        <v>8</v>
      </c>
      <c r="L2909" s="176" t="s">
        <v>8138</v>
      </c>
      <c r="M2909" s="176" t="s">
        <v>3186</v>
      </c>
      <c r="N2909" s="179" t="s">
        <v>3172</v>
      </c>
      <c r="O2909" s="56">
        <v>1</v>
      </c>
      <c r="P2909" s="176" t="s">
        <v>8147</v>
      </c>
    </row>
    <row r="2910" spans="1:16" ht="20.100000000000001" customHeight="1" x14ac:dyDescent="0.25">
      <c r="A2910" s="175">
        <v>2906</v>
      </c>
      <c r="B2910" s="176" t="s">
        <v>8105</v>
      </c>
      <c r="C2910" s="176" t="s">
        <v>8159</v>
      </c>
      <c r="D2910" s="175" t="s">
        <v>8152</v>
      </c>
      <c r="E2910" s="175" t="s">
        <v>8153</v>
      </c>
      <c r="F2910" s="176" t="s">
        <v>8159</v>
      </c>
      <c r="G2910" s="177"/>
      <c r="H2910" s="177"/>
      <c r="I2910" s="176" t="s">
        <v>8142</v>
      </c>
      <c r="J2910" s="178">
        <v>31.683168316831683</v>
      </c>
      <c r="K2910" s="55">
        <v>8</v>
      </c>
      <c r="L2910" s="176" t="s">
        <v>8138</v>
      </c>
      <c r="M2910" s="176" t="s">
        <v>3186</v>
      </c>
      <c r="N2910" s="179" t="s">
        <v>3172</v>
      </c>
      <c r="O2910" s="56">
        <v>1</v>
      </c>
      <c r="P2910" s="176" t="s">
        <v>8147</v>
      </c>
    </row>
    <row r="2911" spans="1:16" ht="20.100000000000001" customHeight="1" x14ac:dyDescent="0.25">
      <c r="A2911" s="175">
        <v>2907</v>
      </c>
      <c r="B2911" s="176" t="s">
        <v>8105</v>
      </c>
      <c r="C2911" s="176" t="s">
        <v>8159</v>
      </c>
      <c r="D2911" s="175" t="s">
        <v>8152</v>
      </c>
      <c r="E2911" s="175" t="s">
        <v>8153</v>
      </c>
      <c r="F2911" s="176" t="s">
        <v>8159</v>
      </c>
      <c r="G2911" s="177"/>
      <c r="H2911" s="177"/>
      <c r="I2911" s="176" t="s">
        <v>8142</v>
      </c>
      <c r="J2911" s="178">
        <v>31.683168316831683</v>
      </c>
      <c r="K2911" s="55">
        <v>8</v>
      </c>
      <c r="L2911" s="176" t="s">
        <v>8138</v>
      </c>
      <c r="M2911" s="176" t="s">
        <v>3186</v>
      </c>
      <c r="N2911" s="179" t="s">
        <v>3172</v>
      </c>
      <c r="O2911" s="56">
        <v>1</v>
      </c>
      <c r="P2911" s="176" t="s">
        <v>8147</v>
      </c>
    </row>
    <row r="2912" spans="1:16" ht="20.100000000000001" customHeight="1" x14ac:dyDescent="0.25">
      <c r="A2912" s="175">
        <v>2908</v>
      </c>
      <c r="B2912" s="176" t="s">
        <v>8105</v>
      </c>
      <c r="C2912" s="176" t="s">
        <v>8159</v>
      </c>
      <c r="D2912" s="175" t="s">
        <v>8152</v>
      </c>
      <c r="E2912" s="175" t="s">
        <v>8153</v>
      </c>
      <c r="F2912" s="176" t="s">
        <v>8159</v>
      </c>
      <c r="G2912" s="177"/>
      <c r="H2912" s="177"/>
      <c r="I2912" s="176" t="s">
        <v>8142</v>
      </c>
      <c r="J2912" s="178">
        <v>33.663366336633665</v>
      </c>
      <c r="K2912" s="55">
        <v>8</v>
      </c>
      <c r="L2912" s="176" t="s">
        <v>8138</v>
      </c>
      <c r="M2912" s="176" t="s">
        <v>3186</v>
      </c>
      <c r="N2912" s="179" t="s">
        <v>3172</v>
      </c>
      <c r="O2912" s="56">
        <v>1</v>
      </c>
      <c r="P2912" s="176" t="s">
        <v>8147</v>
      </c>
    </row>
    <row r="2913" spans="1:16" ht="20.100000000000001" customHeight="1" x14ac:dyDescent="0.25">
      <c r="A2913" s="175">
        <v>2909</v>
      </c>
      <c r="B2913" s="176" t="s">
        <v>8105</v>
      </c>
      <c r="C2913" s="176" t="s">
        <v>8159</v>
      </c>
      <c r="D2913" s="175" t="s">
        <v>8152</v>
      </c>
      <c r="E2913" s="175" t="s">
        <v>8153</v>
      </c>
      <c r="F2913" s="176" t="s">
        <v>8159</v>
      </c>
      <c r="G2913" s="177"/>
      <c r="H2913" s="177"/>
      <c r="I2913" s="176" t="s">
        <v>8142</v>
      </c>
      <c r="J2913" s="178">
        <v>35.643564356435647</v>
      </c>
      <c r="K2913" s="55">
        <v>8</v>
      </c>
      <c r="L2913" s="176" t="s">
        <v>8138</v>
      </c>
      <c r="M2913" s="176" t="s">
        <v>3186</v>
      </c>
      <c r="N2913" s="179" t="s">
        <v>3172</v>
      </c>
      <c r="O2913" s="56">
        <v>1</v>
      </c>
      <c r="P2913" s="176" t="s">
        <v>8147</v>
      </c>
    </row>
    <row r="2914" spans="1:16" ht="20.100000000000001" customHeight="1" x14ac:dyDescent="0.25">
      <c r="A2914" s="175">
        <v>2910</v>
      </c>
      <c r="B2914" s="176" t="s">
        <v>8105</v>
      </c>
      <c r="C2914" s="176" t="s">
        <v>8159</v>
      </c>
      <c r="D2914" s="175" t="s">
        <v>8152</v>
      </c>
      <c r="E2914" s="175" t="s">
        <v>8153</v>
      </c>
      <c r="F2914" s="176" t="s">
        <v>8159</v>
      </c>
      <c r="G2914" s="177"/>
      <c r="H2914" s="177"/>
      <c r="I2914" s="176" t="s">
        <v>8142</v>
      </c>
      <c r="J2914" s="178">
        <v>30.693069306930692</v>
      </c>
      <c r="K2914" s="55">
        <v>8</v>
      </c>
      <c r="L2914" s="176" t="s">
        <v>8138</v>
      </c>
      <c r="M2914" s="176" t="s">
        <v>3186</v>
      </c>
      <c r="N2914" s="179" t="s">
        <v>3172</v>
      </c>
      <c r="O2914" s="56">
        <v>1</v>
      </c>
      <c r="P2914" s="176" t="s">
        <v>8147</v>
      </c>
    </row>
    <row r="2915" spans="1:16" ht="20.100000000000001" customHeight="1" x14ac:dyDescent="0.25">
      <c r="A2915" s="175">
        <v>2911</v>
      </c>
      <c r="B2915" s="176" t="s">
        <v>8105</v>
      </c>
      <c r="C2915" s="176" t="s">
        <v>8159</v>
      </c>
      <c r="D2915" s="175" t="s">
        <v>8152</v>
      </c>
      <c r="E2915" s="175" t="s">
        <v>8153</v>
      </c>
      <c r="F2915" s="176" t="s">
        <v>8159</v>
      </c>
      <c r="G2915" s="177"/>
      <c r="H2915" s="177"/>
      <c r="I2915" s="176" t="s">
        <v>8142</v>
      </c>
      <c r="J2915" s="178">
        <v>39.603960396039604</v>
      </c>
      <c r="K2915" s="55">
        <v>8</v>
      </c>
      <c r="L2915" s="176" t="s">
        <v>8138</v>
      </c>
      <c r="M2915" s="176" t="s">
        <v>3186</v>
      </c>
      <c r="N2915" s="179" t="s">
        <v>3172</v>
      </c>
      <c r="O2915" s="56">
        <v>1</v>
      </c>
      <c r="P2915" s="176" t="s">
        <v>8147</v>
      </c>
    </row>
    <row r="2916" spans="1:16" ht="20.100000000000001" customHeight="1" x14ac:dyDescent="0.25">
      <c r="A2916" s="175">
        <v>2912</v>
      </c>
      <c r="B2916" s="176" t="s">
        <v>8105</v>
      </c>
      <c r="C2916" s="176" t="s">
        <v>8159</v>
      </c>
      <c r="D2916" s="175" t="s">
        <v>8152</v>
      </c>
      <c r="E2916" s="175" t="s">
        <v>8153</v>
      </c>
      <c r="F2916" s="176" t="s">
        <v>8159</v>
      </c>
      <c r="G2916" s="177"/>
      <c r="H2916" s="177"/>
      <c r="I2916" s="176" t="s">
        <v>8142</v>
      </c>
      <c r="J2916" s="178">
        <v>29.702970297029704</v>
      </c>
      <c r="K2916" s="55">
        <v>8</v>
      </c>
      <c r="L2916" s="176" t="s">
        <v>8138</v>
      </c>
      <c r="M2916" s="176" t="s">
        <v>3186</v>
      </c>
      <c r="N2916" s="179" t="s">
        <v>3172</v>
      </c>
      <c r="O2916" s="56">
        <v>1</v>
      </c>
      <c r="P2916" s="176" t="s">
        <v>8147</v>
      </c>
    </row>
    <row r="2917" spans="1:16" ht="20.100000000000001" customHeight="1" x14ac:dyDescent="0.25">
      <c r="A2917" s="175">
        <v>2913</v>
      </c>
      <c r="B2917" s="176" t="s">
        <v>8105</v>
      </c>
      <c r="C2917" s="176" t="s">
        <v>8159</v>
      </c>
      <c r="D2917" s="175" t="s">
        <v>8152</v>
      </c>
      <c r="E2917" s="175" t="s">
        <v>8153</v>
      </c>
      <c r="F2917" s="176" t="s">
        <v>8159</v>
      </c>
      <c r="G2917" s="177"/>
      <c r="H2917" s="177"/>
      <c r="I2917" s="176" t="s">
        <v>8142</v>
      </c>
      <c r="J2917" s="178">
        <v>36.633663366336634</v>
      </c>
      <c r="K2917" s="55">
        <v>8</v>
      </c>
      <c r="L2917" s="176" t="s">
        <v>8138</v>
      </c>
      <c r="M2917" s="176" t="s">
        <v>3186</v>
      </c>
      <c r="N2917" s="179" t="s">
        <v>3172</v>
      </c>
      <c r="O2917" s="56">
        <v>1</v>
      </c>
      <c r="P2917" s="176" t="s">
        <v>8147</v>
      </c>
    </row>
    <row r="2918" spans="1:16" ht="20.100000000000001" customHeight="1" x14ac:dyDescent="0.25">
      <c r="A2918" s="175">
        <v>2914</v>
      </c>
      <c r="B2918" s="176" t="s">
        <v>8105</v>
      </c>
      <c r="C2918" s="176" t="s">
        <v>8159</v>
      </c>
      <c r="D2918" s="175" t="s">
        <v>8152</v>
      </c>
      <c r="E2918" s="175" t="s">
        <v>8153</v>
      </c>
      <c r="F2918" s="176" t="s">
        <v>8159</v>
      </c>
      <c r="G2918" s="177"/>
      <c r="H2918" s="177"/>
      <c r="I2918" s="176" t="s">
        <v>8142</v>
      </c>
      <c r="J2918" s="178">
        <v>35.643564356435647</v>
      </c>
      <c r="K2918" s="55">
        <v>8</v>
      </c>
      <c r="L2918" s="176" t="s">
        <v>8138</v>
      </c>
      <c r="M2918" s="176" t="s">
        <v>3186</v>
      </c>
      <c r="N2918" s="179" t="s">
        <v>3172</v>
      </c>
      <c r="O2918" s="56">
        <v>1</v>
      </c>
      <c r="P2918" s="176" t="s">
        <v>8147</v>
      </c>
    </row>
    <row r="2919" spans="1:16" ht="20.100000000000001" customHeight="1" x14ac:dyDescent="0.25">
      <c r="A2919" s="175">
        <v>2915</v>
      </c>
      <c r="B2919" s="176" t="s">
        <v>8105</v>
      </c>
      <c r="C2919" s="176" t="s">
        <v>8159</v>
      </c>
      <c r="D2919" s="175" t="s">
        <v>8152</v>
      </c>
      <c r="E2919" s="175" t="s">
        <v>8153</v>
      </c>
      <c r="F2919" s="176" t="s">
        <v>8159</v>
      </c>
      <c r="G2919" s="177"/>
      <c r="H2919" s="177"/>
      <c r="I2919" s="176" t="s">
        <v>8142</v>
      </c>
      <c r="J2919" s="178">
        <v>33.663366336633665</v>
      </c>
      <c r="K2919" s="55">
        <v>8</v>
      </c>
      <c r="L2919" s="176" t="s">
        <v>8138</v>
      </c>
      <c r="M2919" s="176" t="s">
        <v>3186</v>
      </c>
      <c r="N2919" s="179" t="s">
        <v>3172</v>
      </c>
      <c r="O2919" s="56">
        <v>1</v>
      </c>
      <c r="P2919" s="176" t="s">
        <v>8147</v>
      </c>
    </row>
    <row r="2920" spans="1:16" ht="20.100000000000001" customHeight="1" x14ac:dyDescent="0.25">
      <c r="A2920" s="175">
        <v>2916</v>
      </c>
      <c r="B2920" s="176" t="s">
        <v>8105</v>
      </c>
      <c r="C2920" s="176" t="s">
        <v>8159</v>
      </c>
      <c r="D2920" s="175" t="s">
        <v>8152</v>
      </c>
      <c r="E2920" s="175" t="s">
        <v>8153</v>
      </c>
      <c r="F2920" s="176" t="s">
        <v>8159</v>
      </c>
      <c r="G2920" s="177"/>
      <c r="H2920" s="177"/>
      <c r="I2920" s="176" t="s">
        <v>8142</v>
      </c>
      <c r="J2920" s="178">
        <v>34.653465346534652</v>
      </c>
      <c r="K2920" s="55">
        <v>8</v>
      </c>
      <c r="L2920" s="176" t="s">
        <v>8138</v>
      </c>
      <c r="M2920" s="176" t="s">
        <v>3186</v>
      </c>
      <c r="N2920" s="179" t="s">
        <v>3172</v>
      </c>
      <c r="O2920" s="56">
        <v>1</v>
      </c>
      <c r="P2920" s="176" t="s">
        <v>8147</v>
      </c>
    </row>
    <row r="2921" spans="1:16" ht="20.100000000000001" customHeight="1" x14ac:dyDescent="0.25">
      <c r="A2921" s="175">
        <v>2917</v>
      </c>
      <c r="B2921" s="176" t="s">
        <v>8105</v>
      </c>
      <c r="C2921" s="176" t="s">
        <v>8159</v>
      </c>
      <c r="D2921" s="175" t="s">
        <v>8152</v>
      </c>
      <c r="E2921" s="175" t="s">
        <v>8153</v>
      </c>
      <c r="F2921" s="176" t="s">
        <v>8159</v>
      </c>
      <c r="G2921" s="177"/>
      <c r="H2921" s="177"/>
      <c r="I2921" s="176" t="s">
        <v>8142</v>
      </c>
      <c r="J2921" s="178">
        <v>34.653465346534652</v>
      </c>
      <c r="K2921" s="55">
        <v>8</v>
      </c>
      <c r="L2921" s="176" t="s">
        <v>8138</v>
      </c>
      <c r="M2921" s="176" t="s">
        <v>3186</v>
      </c>
      <c r="N2921" s="179" t="s">
        <v>3172</v>
      </c>
      <c r="O2921" s="56">
        <v>1</v>
      </c>
      <c r="P2921" s="176" t="s">
        <v>8147</v>
      </c>
    </row>
    <row r="2922" spans="1:16" ht="20.100000000000001" customHeight="1" x14ac:dyDescent="0.25">
      <c r="A2922" s="175">
        <v>2918</v>
      </c>
      <c r="B2922" s="176" t="s">
        <v>8105</v>
      </c>
      <c r="C2922" s="176" t="s">
        <v>8159</v>
      </c>
      <c r="D2922" s="175" t="s">
        <v>8152</v>
      </c>
      <c r="E2922" s="175" t="s">
        <v>8153</v>
      </c>
      <c r="F2922" s="176" t="s">
        <v>8159</v>
      </c>
      <c r="G2922" s="177"/>
      <c r="H2922" s="177"/>
      <c r="I2922" s="176" t="s">
        <v>8142</v>
      </c>
      <c r="J2922" s="178">
        <v>35.643564356435647</v>
      </c>
      <c r="K2922" s="55">
        <v>8</v>
      </c>
      <c r="L2922" s="176" t="s">
        <v>8138</v>
      </c>
      <c r="M2922" s="176" t="s">
        <v>3186</v>
      </c>
      <c r="N2922" s="179" t="s">
        <v>3172</v>
      </c>
      <c r="O2922" s="56">
        <v>1</v>
      </c>
      <c r="P2922" s="176" t="s">
        <v>8147</v>
      </c>
    </row>
    <row r="2923" spans="1:16" ht="20.100000000000001" customHeight="1" x14ac:dyDescent="0.25">
      <c r="A2923" s="175">
        <v>2919</v>
      </c>
      <c r="B2923" s="176" t="s">
        <v>8105</v>
      </c>
      <c r="C2923" s="176" t="s">
        <v>8159</v>
      </c>
      <c r="D2923" s="175" t="s">
        <v>8152</v>
      </c>
      <c r="E2923" s="175" t="s">
        <v>8153</v>
      </c>
      <c r="F2923" s="176" t="s">
        <v>8159</v>
      </c>
      <c r="G2923" s="177"/>
      <c r="H2923" s="177"/>
      <c r="I2923" s="176" t="s">
        <v>8142</v>
      </c>
      <c r="J2923" s="178">
        <v>34.653465346534652</v>
      </c>
      <c r="K2923" s="55">
        <v>8</v>
      </c>
      <c r="L2923" s="176" t="s">
        <v>8138</v>
      </c>
      <c r="M2923" s="176" t="s">
        <v>3186</v>
      </c>
      <c r="N2923" s="179" t="s">
        <v>3172</v>
      </c>
      <c r="O2923" s="56">
        <v>1</v>
      </c>
      <c r="P2923" s="176" t="s">
        <v>8147</v>
      </c>
    </row>
    <row r="2924" spans="1:16" ht="20.100000000000001" customHeight="1" x14ac:dyDescent="0.25">
      <c r="A2924" s="175">
        <v>2920</v>
      </c>
      <c r="B2924" s="176" t="s">
        <v>8105</v>
      </c>
      <c r="C2924" s="176" t="s">
        <v>8159</v>
      </c>
      <c r="D2924" s="175" t="s">
        <v>8152</v>
      </c>
      <c r="E2924" s="175" t="s">
        <v>8153</v>
      </c>
      <c r="F2924" s="176" t="s">
        <v>8159</v>
      </c>
      <c r="G2924" s="177"/>
      <c r="H2924" s="177"/>
      <c r="I2924" s="176" t="s">
        <v>8142</v>
      </c>
      <c r="J2924" s="178">
        <v>28.712871287128714</v>
      </c>
      <c r="K2924" s="55">
        <v>8</v>
      </c>
      <c r="L2924" s="176" t="s">
        <v>8138</v>
      </c>
      <c r="M2924" s="176" t="s">
        <v>3186</v>
      </c>
      <c r="N2924" s="179" t="s">
        <v>3172</v>
      </c>
      <c r="O2924" s="56">
        <v>1</v>
      </c>
      <c r="P2924" s="176" t="s">
        <v>8147</v>
      </c>
    </row>
    <row r="2925" spans="1:16" ht="20.100000000000001" customHeight="1" x14ac:dyDescent="0.25">
      <c r="A2925" s="175">
        <v>2921</v>
      </c>
      <c r="B2925" s="176" t="s">
        <v>8105</v>
      </c>
      <c r="C2925" s="176" t="s">
        <v>8159</v>
      </c>
      <c r="D2925" s="175" t="s">
        <v>8152</v>
      </c>
      <c r="E2925" s="175" t="s">
        <v>8153</v>
      </c>
      <c r="F2925" s="176" t="s">
        <v>8159</v>
      </c>
      <c r="G2925" s="177"/>
      <c r="H2925" s="177"/>
      <c r="I2925" s="176" t="s">
        <v>8142</v>
      </c>
      <c r="J2925" s="178">
        <v>39.6</v>
      </c>
      <c r="K2925" s="55">
        <v>8</v>
      </c>
      <c r="L2925" s="176" t="s">
        <v>8138</v>
      </c>
      <c r="M2925" s="176" t="s">
        <v>3186</v>
      </c>
      <c r="N2925" s="179" t="s">
        <v>3172</v>
      </c>
      <c r="O2925" s="56">
        <v>1</v>
      </c>
      <c r="P2925" s="176" t="s">
        <v>8147</v>
      </c>
    </row>
    <row r="2926" spans="1:16" ht="20.100000000000001" customHeight="1" x14ac:dyDescent="0.25">
      <c r="A2926" s="175">
        <v>2922</v>
      </c>
      <c r="B2926" s="176" t="s">
        <v>8105</v>
      </c>
      <c r="C2926" s="176" t="s">
        <v>8159</v>
      </c>
      <c r="D2926" s="175" t="s">
        <v>8152</v>
      </c>
      <c r="E2926" s="175" t="s">
        <v>8153</v>
      </c>
      <c r="F2926" s="176" t="s">
        <v>8159</v>
      </c>
      <c r="G2926" s="177"/>
      <c r="H2926" s="177"/>
      <c r="I2926" s="176" t="s">
        <v>8142</v>
      </c>
      <c r="J2926" s="178">
        <v>31.683168316831683</v>
      </c>
      <c r="K2926" s="55">
        <v>8</v>
      </c>
      <c r="L2926" s="176" t="s">
        <v>8138</v>
      </c>
      <c r="M2926" s="176" t="s">
        <v>3186</v>
      </c>
      <c r="N2926" s="179" t="s">
        <v>3172</v>
      </c>
      <c r="O2926" s="56">
        <v>1</v>
      </c>
      <c r="P2926" s="176" t="s">
        <v>8147</v>
      </c>
    </row>
    <row r="2927" spans="1:16" ht="20.100000000000001" customHeight="1" x14ac:dyDescent="0.25">
      <c r="A2927" s="175">
        <v>2923</v>
      </c>
      <c r="B2927" s="176" t="s">
        <v>8105</v>
      </c>
      <c r="C2927" s="176" t="s">
        <v>8159</v>
      </c>
      <c r="D2927" s="175" t="s">
        <v>8152</v>
      </c>
      <c r="E2927" s="175" t="s">
        <v>8153</v>
      </c>
      <c r="F2927" s="176" t="s">
        <v>8159</v>
      </c>
      <c r="G2927" s="177"/>
      <c r="H2927" s="177"/>
      <c r="I2927" s="176" t="s">
        <v>8142</v>
      </c>
      <c r="J2927" s="178">
        <v>37.623762376237622</v>
      </c>
      <c r="K2927" s="55">
        <v>8</v>
      </c>
      <c r="L2927" s="176" t="s">
        <v>8138</v>
      </c>
      <c r="M2927" s="176" t="s">
        <v>3186</v>
      </c>
      <c r="N2927" s="179" t="s">
        <v>3172</v>
      </c>
      <c r="O2927" s="56">
        <v>1</v>
      </c>
      <c r="P2927" s="176" t="s">
        <v>8147</v>
      </c>
    </row>
    <row r="2928" spans="1:16" ht="20.100000000000001" customHeight="1" x14ac:dyDescent="0.25">
      <c r="A2928" s="175">
        <v>2924</v>
      </c>
      <c r="B2928" s="176" t="s">
        <v>8105</v>
      </c>
      <c r="C2928" s="176" t="s">
        <v>8159</v>
      </c>
      <c r="D2928" s="175" t="s">
        <v>8152</v>
      </c>
      <c r="E2928" s="175" t="s">
        <v>8153</v>
      </c>
      <c r="F2928" s="176" t="s">
        <v>8159</v>
      </c>
      <c r="G2928" s="177"/>
      <c r="H2928" s="177"/>
      <c r="I2928" s="176" t="s">
        <v>8142</v>
      </c>
      <c r="J2928" s="178">
        <v>14.851485148514852</v>
      </c>
      <c r="K2928" s="55">
        <v>8</v>
      </c>
      <c r="L2928" s="176" t="s">
        <v>8138</v>
      </c>
      <c r="M2928" s="176" t="s">
        <v>3186</v>
      </c>
      <c r="N2928" s="179" t="s">
        <v>3172</v>
      </c>
      <c r="O2928" s="56">
        <v>1</v>
      </c>
      <c r="P2928" s="176" t="s">
        <v>8147</v>
      </c>
    </row>
    <row r="2929" spans="1:16" ht="20.100000000000001" customHeight="1" x14ac:dyDescent="0.25">
      <c r="A2929" s="175">
        <v>2925</v>
      </c>
      <c r="B2929" s="176" t="s">
        <v>8105</v>
      </c>
      <c r="C2929" s="176" t="s">
        <v>8159</v>
      </c>
      <c r="D2929" s="175" t="s">
        <v>8152</v>
      </c>
      <c r="E2929" s="175" t="s">
        <v>8153</v>
      </c>
      <c r="F2929" s="176" t="s">
        <v>8159</v>
      </c>
      <c r="G2929" s="177"/>
      <c r="H2929" s="177"/>
      <c r="I2929" s="176" t="s">
        <v>8142</v>
      </c>
      <c r="J2929" s="178">
        <v>17.821782178217823</v>
      </c>
      <c r="K2929" s="55">
        <v>8</v>
      </c>
      <c r="L2929" s="176" t="s">
        <v>8138</v>
      </c>
      <c r="M2929" s="176" t="s">
        <v>3186</v>
      </c>
      <c r="N2929" s="179" t="s">
        <v>3172</v>
      </c>
      <c r="O2929" s="56">
        <v>1</v>
      </c>
      <c r="P2929" s="176" t="s">
        <v>8145</v>
      </c>
    </row>
    <row r="2930" spans="1:16" ht="20.100000000000001" customHeight="1" x14ac:dyDescent="0.25">
      <c r="A2930" s="175">
        <v>2926</v>
      </c>
      <c r="B2930" s="176" t="s">
        <v>8105</v>
      </c>
      <c r="C2930" s="176" t="s">
        <v>8159</v>
      </c>
      <c r="D2930" s="175" t="s">
        <v>8152</v>
      </c>
      <c r="E2930" s="175" t="s">
        <v>8153</v>
      </c>
      <c r="F2930" s="176" t="s">
        <v>8159</v>
      </c>
      <c r="G2930" s="177"/>
      <c r="H2930" s="177"/>
      <c r="I2930" s="176" t="s">
        <v>8142</v>
      </c>
      <c r="J2930" s="178">
        <v>39.6</v>
      </c>
      <c r="K2930" s="55">
        <v>8</v>
      </c>
      <c r="L2930" s="176" t="s">
        <v>8138</v>
      </c>
      <c r="M2930" s="176" t="s">
        <v>3186</v>
      </c>
      <c r="N2930" s="179" t="s">
        <v>3172</v>
      </c>
      <c r="O2930" s="56">
        <v>1</v>
      </c>
      <c r="P2930" s="176" t="s">
        <v>8147</v>
      </c>
    </row>
    <row r="2931" spans="1:16" ht="20.100000000000001" customHeight="1" x14ac:dyDescent="0.25">
      <c r="A2931" s="175">
        <v>2927</v>
      </c>
      <c r="B2931" s="176" t="s">
        <v>8105</v>
      </c>
      <c r="C2931" s="176" t="s">
        <v>8160</v>
      </c>
      <c r="D2931" s="175" t="s">
        <v>8156</v>
      </c>
      <c r="E2931" s="175" t="s">
        <v>8157</v>
      </c>
      <c r="F2931" s="176" t="s">
        <v>8160</v>
      </c>
      <c r="G2931" s="177"/>
      <c r="H2931" s="177"/>
      <c r="I2931" s="176" t="s">
        <v>8137</v>
      </c>
      <c r="J2931" s="178">
        <v>358.41584158415839</v>
      </c>
      <c r="K2931" s="55">
        <v>12</v>
      </c>
      <c r="L2931" s="176" t="s">
        <v>8138</v>
      </c>
      <c r="M2931" s="176" t="s">
        <v>3186</v>
      </c>
      <c r="N2931" s="176" t="s">
        <v>3173</v>
      </c>
      <c r="O2931" s="56">
        <v>1</v>
      </c>
      <c r="P2931" s="176" t="s">
        <v>8139</v>
      </c>
    </row>
    <row r="2932" spans="1:16" ht="20.100000000000001" customHeight="1" x14ac:dyDescent="0.25">
      <c r="A2932" s="175">
        <v>2928</v>
      </c>
      <c r="B2932" s="176" t="s">
        <v>8105</v>
      </c>
      <c r="C2932" s="176" t="s">
        <v>8160</v>
      </c>
      <c r="D2932" s="175" t="s">
        <v>8156</v>
      </c>
      <c r="E2932" s="175" t="s">
        <v>8157</v>
      </c>
      <c r="F2932" s="176" t="s">
        <v>8160</v>
      </c>
      <c r="G2932" s="177"/>
      <c r="H2932" s="177"/>
      <c r="I2932" s="176" t="s">
        <v>8142</v>
      </c>
      <c r="J2932" s="178">
        <v>156.43564356435644</v>
      </c>
      <c r="K2932" s="55">
        <v>11</v>
      </c>
      <c r="L2932" s="176" t="s">
        <v>8138</v>
      </c>
      <c r="M2932" s="176" t="s">
        <v>3186</v>
      </c>
      <c r="N2932" s="176" t="s">
        <v>5704</v>
      </c>
      <c r="O2932" s="56">
        <v>1</v>
      </c>
      <c r="P2932" s="176" t="s">
        <v>8139</v>
      </c>
    </row>
    <row r="2933" spans="1:16" ht="20.100000000000001" customHeight="1" x14ac:dyDescent="0.25">
      <c r="A2933" s="175">
        <v>2929</v>
      </c>
      <c r="B2933" s="176" t="s">
        <v>8105</v>
      </c>
      <c r="C2933" s="176" t="s">
        <v>8160</v>
      </c>
      <c r="D2933" s="175" t="s">
        <v>8156</v>
      </c>
      <c r="E2933" s="175" t="s">
        <v>8157</v>
      </c>
      <c r="F2933" s="176" t="s">
        <v>8160</v>
      </c>
      <c r="G2933" s="177"/>
      <c r="H2933" s="177"/>
      <c r="I2933" s="176" t="s">
        <v>8137</v>
      </c>
      <c r="J2933" s="178">
        <v>628.43137254901956</v>
      </c>
      <c r="K2933" s="55">
        <v>12</v>
      </c>
      <c r="L2933" s="176" t="s">
        <v>8138</v>
      </c>
      <c r="M2933" s="176" t="s">
        <v>3186</v>
      </c>
      <c r="N2933" s="176" t="s">
        <v>3173</v>
      </c>
      <c r="O2933" s="56">
        <v>1</v>
      </c>
      <c r="P2933" s="176" t="s">
        <v>8139</v>
      </c>
    </row>
    <row r="2934" spans="1:16" ht="20.100000000000001" customHeight="1" x14ac:dyDescent="0.25">
      <c r="A2934" s="175">
        <v>2930</v>
      </c>
      <c r="B2934" s="176" t="s">
        <v>8105</v>
      </c>
      <c r="C2934" s="176" t="s">
        <v>8160</v>
      </c>
      <c r="D2934" s="175" t="s">
        <v>8156</v>
      </c>
      <c r="E2934" s="175" t="s">
        <v>8157</v>
      </c>
      <c r="F2934" s="176" t="s">
        <v>8160</v>
      </c>
      <c r="G2934" s="177"/>
      <c r="H2934" s="177"/>
      <c r="I2934" s="176" t="s">
        <v>8142</v>
      </c>
      <c r="J2934" s="178">
        <v>58.415841584158414</v>
      </c>
      <c r="K2934" s="55">
        <v>11</v>
      </c>
      <c r="L2934" s="176" t="s">
        <v>8138</v>
      </c>
      <c r="M2934" s="176" t="s">
        <v>3186</v>
      </c>
      <c r="N2934" s="176" t="s">
        <v>5704</v>
      </c>
      <c r="O2934" s="56">
        <v>1</v>
      </c>
      <c r="P2934" s="176" t="s">
        <v>8139</v>
      </c>
    </row>
    <row r="2935" spans="1:16" ht="20.100000000000001" customHeight="1" x14ac:dyDescent="0.25">
      <c r="A2935" s="175">
        <v>2931</v>
      </c>
      <c r="B2935" s="176" t="s">
        <v>8105</v>
      </c>
      <c r="C2935" s="176" t="s">
        <v>8160</v>
      </c>
      <c r="D2935" s="175" t="s">
        <v>8156</v>
      </c>
      <c r="E2935" s="175" t="s">
        <v>8157</v>
      </c>
      <c r="F2935" s="176" t="s">
        <v>8160</v>
      </c>
      <c r="G2935" s="177"/>
      <c r="H2935" s="177"/>
      <c r="I2935" s="176" t="s">
        <v>8137</v>
      </c>
      <c r="J2935" s="178">
        <v>76.237623762376231</v>
      </c>
      <c r="K2935" s="55">
        <v>12</v>
      </c>
      <c r="L2935" s="176" t="s">
        <v>8138</v>
      </c>
      <c r="M2935" s="176" t="s">
        <v>3186</v>
      </c>
      <c r="N2935" s="176" t="s">
        <v>3173</v>
      </c>
      <c r="O2935" s="56">
        <v>1</v>
      </c>
      <c r="P2935" s="176" t="s">
        <v>8139</v>
      </c>
    </row>
    <row r="2936" spans="1:16" ht="20.100000000000001" customHeight="1" x14ac:dyDescent="0.25">
      <c r="A2936" s="175">
        <v>2932</v>
      </c>
      <c r="B2936" s="176" t="s">
        <v>8105</v>
      </c>
      <c r="C2936" s="176" t="s">
        <v>8160</v>
      </c>
      <c r="D2936" s="175" t="s">
        <v>8156</v>
      </c>
      <c r="E2936" s="175" t="s">
        <v>8157</v>
      </c>
      <c r="F2936" s="176" t="s">
        <v>8160</v>
      </c>
      <c r="G2936" s="177"/>
      <c r="H2936" s="177"/>
      <c r="I2936" s="176" t="s">
        <v>8142</v>
      </c>
      <c r="J2936" s="178">
        <v>392.0792079207921</v>
      </c>
      <c r="K2936" s="55">
        <v>11</v>
      </c>
      <c r="L2936" s="176" t="s">
        <v>8138</v>
      </c>
      <c r="M2936" s="176" t="s">
        <v>3186</v>
      </c>
      <c r="N2936" s="176" t="s">
        <v>5704</v>
      </c>
      <c r="O2936" s="56">
        <v>1</v>
      </c>
      <c r="P2936" s="176" t="s">
        <v>8139</v>
      </c>
    </row>
    <row r="2937" spans="1:16" ht="20.100000000000001" customHeight="1" x14ac:dyDescent="0.25">
      <c r="A2937" s="175">
        <v>2933</v>
      </c>
      <c r="B2937" s="176" t="s">
        <v>8105</v>
      </c>
      <c r="C2937" s="176" t="s">
        <v>8160</v>
      </c>
      <c r="D2937" s="175" t="s">
        <v>8156</v>
      </c>
      <c r="E2937" s="175" t="s">
        <v>8157</v>
      </c>
      <c r="F2937" s="176" t="s">
        <v>8160</v>
      </c>
      <c r="G2937" s="177"/>
      <c r="H2937" s="177"/>
      <c r="I2937" s="176" t="s">
        <v>8137</v>
      </c>
      <c r="J2937" s="178">
        <v>101.98019801980197</v>
      </c>
      <c r="K2937" s="55">
        <v>12</v>
      </c>
      <c r="L2937" s="176" t="s">
        <v>8138</v>
      </c>
      <c r="M2937" s="176" t="s">
        <v>3186</v>
      </c>
      <c r="N2937" s="176" t="s">
        <v>3173</v>
      </c>
      <c r="O2937" s="56">
        <v>1</v>
      </c>
      <c r="P2937" s="176" t="s">
        <v>8139</v>
      </c>
    </row>
    <row r="2938" spans="1:16" ht="20.100000000000001" customHeight="1" x14ac:dyDescent="0.25">
      <c r="A2938" s="175">
        <v>2934</v>
      </c>
      <c r="B2938" s="176" t="s">
        <v>8105</v>
      </c>
      <c r="C2938" s="176" t="s">
        <v>8160</v>
      </c>
      <c r="D2938" s="175" t="s">
        <v>8156</v>
      </c>
      <c r="E2938" s="175" t="s">
        <v>8157</v>
      </c>
      <c r="F2938" s="176" t="s">
        <v>8160</v>
      </c>
      <c r="G2938" s="177"/>
      <c r="H2938" s="177"/>
      <c r="I2938" s="176" t="s">
        <v>8142</v>
      </c>
      <c r="J2938" s="178">
        <v>136.63366336633663</v>
      </c>
      <c r="K2938" s="55">
        <v>11</v>
      </c>
      <c r="L2938" s="176" t="s">
        <v>8138</v>
      </c>
      <c r="M2938" s="176" t="s">
        <v>3186</v>
      </c>
      <c r="N2938" s="176" t="s">
        <v>5704</v>
      </c>
      <c r="O2938" s="56">
        <v>1</v>
      </c>
      <c r="P2938" s="176" t="s">
        <v>8139</v>
      </c>
    </row>
    <row r="2939" spans="1:16" ht="20.100000000000001" customHeight="1" x14ac:dyDescent="0.25">
      <c r="A2939" s="175">
        <v>2935</v>
      </c>
      <c r="B2939" s="176" t="s">
        <v>8105</v>
      </c>
      <c r="C2939" s="176" t="s">
        <v>8160</v>
      </c>
      <c r="D2939" s="175" t="s">
        <v>8156</v>
      </c>
      <c r="E2939" s="175" t="s">
        <v>8157</v>
      </c>
      <c r="F2939" s="176" t="s">
        <v>8160</v>
      </c>
      <c r="G2939" s="177"/>
      <c r="H2939" s="177"/>
      <c r="I2939" s="176" t="s">
        <v>8142</v>
      </c>
      <c r="J2939" s="178">
        <v>81.188118811881182</v>
      </c>
      <c r="K2939" s="55">
        <v>11</v>
      </c>
      <c r="L2939" s="176" t="s">
        <v>8138</v>
      </c>
      <c r="M2939" s="176" t="s">
        <v>3186</v>
      </c>
      <c r="N2939" s="176" t="s">
        <v>5704</v>
      </c>
      <c r="O2939" s="56">
        <v>1</v>
      </c>
      <c r="P2939" s="176" t="s">
        <v>8139</v>
      </c>
    </row>
    <row r="2940" spans="1:16" ht="20.100000000000001" customHeight="1" x14ac:dyDescent="0.25">
      <c r="A2940" s="175">
        <v>2936</v>
      </c>
      <c r="B2940" s="176" t="s">
        <v>8105</v>
      </c>
      <c r="C2940" s="176" t="s">
        <v>8160</v>
      </c>
      <c r="D2940" s="175" t="s">
        <v>8156</v>
      </c>
      <c r="E2940" s="175" t="s">
        <v>8157</v>
      </c>
      <c r="F2940" s="176" t="s">
        <v>8160</v>
      </c>
      <c r="G2940" s="177"/>
      <c r="H2940" s="177"/>
      <c r="I2940" s="176" t="s">
        <v>8142</v>
      </c>
      <c r="J2940" s="178">
        <v>113.86138613861387</v>
      </c>
      <c r="K2940" s="55">
        <v>11</v>
      </c>
      <c r="L2940" s="176" t="s">
        <v>8138</v>
      </c>
      <c r="M2940" s="176" t="s">
        <v>3186</v>
      </c>
      <c r="N2940" s="176" t="s">
        <v>5704</v>
      </c>
      <c r="O2940" s="56">
        <v>1</v>
      </c>
      <c r="P2940" s="176" t="s">
        <v>8139</v>
      </c>
    </row>
    <row r="2941" spans="1:16" ht="20.100000000000001" customHeight="1" x14ac:dyDescent="0.25">
      <c r="A2941" s="175">
        <v>2937</v>
      </c>
      <c r="B2941" s="176" t="s">
        <v>8105</v>
      </c>
      <c r="C2941" s="176" t="s">
        <v>8160</v>
      </c>
      <c r="D2941" s="175" t="s">
        <v>8156</v>
      </c>
      <c r="E2941" s="175" t="s">
        <v>8157</v>
      </c>
      <c r="F2941" s="176" t="s">
        <v>8160</v>
      </c>
      <c r="G2941" s="177"/>
      <c r="H2941" s="177"/>
      <c r="I2941" s="176" t="s">
        <v>8137</v>
      </c>
      <c r="J2941" s="178">
        <v>51.485148514851488</v>
      </c>
      <c r="K2941" s="55">
        <v>12</v>
      </c>
      <c r="L2941" s="176" t="s">
        <v>8138</v>
      </c>
      <c r="M2941" s="176" t="s">
        <v>3186</v>
      </c>
      <c r="N2941" s="176" t="s">
        <v>3173</v>
      </c>
      <c r="O2941" s="56">
        <v>1</v>
      </c>
      <c r="P2941" s="176" t="s">
        <v>8139</v>
      </c>
    </row>
    <row r="2942" spans="1:16" ht="20.100000000000001" customHeight="1" x14ac:dyDescent="0.25">
      <c r="A2942" s="175">
        <v>2938</v>
      </c>
      <c r="B2942" s="176" t="s">
        <v>8105</v>
      </c>
      <c r="C2942" s="176" t="s">
        <v>8160</v>
      </c>
      <c r="D2942" s="175" t="s">
        <v>8156</v>
      </c>
      <c r="E2942" s="175" t="s">
        <v>8157</v>
      </c>
      <c r="F2942" s="176" t="s">
        <v>8160</v>
      </c>
      <c r="G2942" s="177"/>
      <c r="H2942" s="177"/>
      <c r="I2942" s="176" t="s">
        <v>8142</v>
      </c>
      <c r="J2942" s="178">
        <v>119.80198019801981</v>
      </c>
      <c r="K2942" s="55">
        <v>11</v>
      </c>
      <c r="L2942" s="176" t="s">
        <v>8138</v>
      </c>
      <c r="M2942" s="176" t="s">
        <v>3186</v>
      </c>
      <c r="N2942" s="176" t="s">
        <v>5704</v>
      </c>
      <c r="O2942" s="56">
        <v>1</v>
      </c>
      <c r="P2942" s="176" t="s">
        <v>8139</v>
      </c>
    </row>
    <row r="2943" spans="1:16" ht="20.100000000000001" customHeight="1" x14ac:dyDescent="0.25">
      <c r="A2943" s="175">
        <v>2939</v>
      </c>
      <c r="B2943" s="176" t="s">
        <v>8105</v>
      </c>
      <c r="C2943" s="176" t="s">
        <v>8160</v>
      </c>
      <c r="D2943" s="175" t="s">
        <v>8156</v>
      </c>
      <c r="E2943" s="175" t="s">
        <v>8157</v>
      </c>
      <c r="F2943" s="176" t="s">
        <v>8160</v>
      </c>
      <c r="G2943" s="177"/>
      <c r="H2943" s="177"/>
      <c r="I2943" s="176" t="s">
        <v>8142</v>
      </c>
      <c r="J2943" s="178">
        <v>346.53465346534654</v>
      </c>
      <c r="K2943" s="55">
        <v>11</v>
      </c>
      <c r="L2943" s="176" t="s">
        <v>8138</v>
      </c>
      <c r="M2943" s="176" t="s">
        <v>3186</v>
      </c>
      <c r="N2943" s="176" t="s">
        <v>5704</v>
      </c>
      <c r="O2943" s="56">
        <v>1</v>
      </c>
      <c r="P2943" s="176" t="s">
        <v>8139</v>
      </c>
    </row>
    <row r="2944" spans="1:16" ht="20.100000000000001" customHeight="1" x14ac:dyDescent="0.25">
      <c r="A2944" s="175">
        <v>2940</v>
      </c>
      <c r="B2944" s="176" t="s">
        <v>8105</v>
      </c>
      <c r="C2944" s="176" t="s">
        <v>8160</v>
      </c>
      <c r="D2944" s="175" t="s">
        <v>8156</v>
      </c>
      <c r="E2944" s="175" t="s">
        <v>8157</v>
      </c>
      <c r="F2944" s="176" t="s">
        <v>8160</v>
      </c>
      <c r="G2944" s="177"/>
      <c r="H2944" s="177"/>
      <c r="I2944" s="176" t="s">
        <v>8142</v>
      </c>
      <c r="J2944" s="178">
        <v>72.277227722772281</v>
      </c>
      <c r="K2944" s="55">
        <v>11</v>
      </c>
      <c r="L2944" s="176" t="s">
        <v>8138</v>
      </c>
      <c r="M2944" s="176" t="s">
        <v>3186</v>
      </c>
      <c r="N2944" s="176" t="s">
        <v>5704</v>
      </c>
      <c r="O2944" s="56">
        <v>1</v>
      </c>
      <c r="P2944" s="176" t="s">
        <v>8139</v>
      </c>
    </row>
    <row r="2945" spans="1:16" ht="20.100000000000001" customHeight="1" x14ac:dyDescent="0.25">
      <c r="A2945" s="175">
        <v>2941</v>
      </c>
      <c r="B2945" s="176" t="s">
        <v>8105</v>
      </c>
      <c r="C2945" s="176" t="s">
        <v>8160</v>
      </c>
      <c r="D2945" s="175" t="s">
        <v>8156</v>
      </c>
      <c r="E2945" s="175" t="s">
        <v>8157</v>
      </c>
      <c r="F2945" s="176" t="s">
        <v>8160</v>
      </c>
      <c r="G2945" s="177"/>
      <c r="H2945" s="177"/>
      <c r="I2945" s="176" t="s">
        <v>8142</v>
      </c>
      <c r="J2945" s="178">
        <v>315.84158415841586</v>
      </c>
      <c r="K2945" s="55">
        <v>11</v>
      </c>
      <c r="L2945" s="176" t="s">
        <v>8138</v>
      </c>
      <c r="M2945" s="176" t="s">
        <v>3186</v>
      </c>
      <c r="N2945" s="176" t="s">
        <v>5704</v>
      </c>
      <c r="O2945" s="56">
        <v>1</v>
      </c>
      <c r="P2945" s="176" t="s">
        <v>8139</v>
      </c>
    </row>
    <row r="2946" spans="1:16" ht="20.100000000000001" customHeight="1" x14ac:dyDescent="0.25">
      <c r="A2946" s="175">
        <v>2942</v>
      </c>
      <c r="B2946" s="176" t="s">
        <v>8105</v>
      </c>
      <c r="C2946" s="176" t="s">
        <v>8160</v>
      </c>
      <c r="D2946" s="175" t="s">
        <v>8156</v>
      </c>
      <c r="E2946" s="175" t="s">
        <v>8157</v>
      </c>
      <c r="F2946" s="176" t="s">
        <v>8160</v>
      </c>
      <c r="G2946" s="177"/>
      <c r="H2946" s="177"/>
      <c r="I2946" s="176" t="s">
        <v>8142</v>
      </c>
      <c r="J2946" s="178">
        <v>337.62376237623761</v>
      </c>
      <c r="K2946" s="55">
        <v>11</v>
      </c>
      <c r="L2946" s="176" t="s">
        <v>8138</v>
      </c>
      <c r="M2946" s="176" t="s">
        <v>3186</v>
      </c>
      <c r="N2946" s="176" t="s">
        <v>5704</v>
      </c>
      <c r="O2946" s="56">
        <v>1</v>
      </c>
      <c r="P2946" s="176" t="s">
        <v>8139</v>
      </c>
    </row>
    <row r="2947" spans="1:16" ht="20.100000000000001" customHeight="1" x14ac:dyDescent="0.25">
      <c r="A2947" s="175">
        <v>2943</v>
      </c>
      <c r="B2947" s="176" t="s">
        <v>8105</v>
      </c>
      <c r="C2947" s="176" t="s">
        <v>8160</v>
      </c>
      <c r="D2947" s="175" t="s">
        <v>8156</v>
      </c>
      <c r="E2947" s="175" t="s">
        <v>8157</v>
      </c>
      <c r="F2947" s="176" t="s">
        <v>8160</v>
      </c>
      <c r="G2947" s="177"/>
      <c r="H2947" s="177"/>
      <c r="I2947" s="176" t="s">
        <v>8137</v>
      </c>
      <c r="J2947" s="178">
        <v>132.67326732673268</v>
      </c>
      <c r="K2947" s="55">
        <v>12</v>
      </c>
      <c r="L2947" s="176" t="s">
        <v>8138</v>
      </c>
      <c r="M2947" s="176" t="s">
        <v>3186</v>
      </c>
      <c r="N2947" s="176" t="s">
        <v>3173</v>
      </c>
      <c r="O2947" s="56">
        <v>1</v>
      </c>
      <c r="P2947" s="176" t="s">
        <v>8139</v>
      </c>
    </row>
    <row r="2948" spans="1:16" ht="20.100000000000001" customHeight="1" x14ac:dyDescent="0.25">
      <c r="A2948" s="175">
        <v>2944</v>
      </c>
      <c r="B2948" s="176" t="s">
        <v>8105</v>
      </c>
      <c r="C2948" s="176" t="s">
        <v>8160</v>
      </c>
      <c r="D2948" s="175" t="s">
        <v>8156</v>
      </c>
      <c r="E2948" s="175" t="s">
        <v>8157</v>
      </c>
      <c r="F2948" s="176" t="s">
        <v>8160</v>
      </c>
      <c r="G2948" s="177"/>
      <c r="H2948" s="177"/>
      <c r="I2948" s="176" t="s">
        <v>8142</v>
      </c>
      <c r="J2948" s="178">
        <v>76.237623762376231</v>
      </c>
      <c r="K2948" s="55">
        <v>11</v>
      </c>
      <c r="L2948" s="176" t="s">
        <v>8138</v>
      </c>
      <c r="M2948" s="176" t="s">
        <v>3186</v>
      </c>
      <c r="N2948" s="176" t="s">
        <v>5704</v>
      </c>
      <c r="O2948" s="56">
        <v>1</v>
      </c>
      <c r="P2948" s="176" t="s">
        <v>8139</v>
      </c>
    </row>
    <row r="2949" spans="1:16" ht="20.100000000000001" customHeight="1" x14ac:dyDescent="0.25">
      <c r="A2949" s="175">
        <v>2945</v>
      </c>
      <c r="B2949" s="176" t="s">
        <v>8105</v>
      </c>
      <c r="C2949" s="176" t="s">
        <v>8160</v>
      </c>
      <c r="D2949" s="175" t="s">
        <v>8156</v>
      </c>
      <c r="E2949" s="175" t="s">
        <v>8157</v>
      </c>
      <c r="F2949" s="176" t="s">
        <v>8160</v>
      </c>
      <c r="G2949" s="177"/>
      <c r="H2949" s="177"/>
      <c r="I2949" s="176" t="s">
        <v>8137</v>
      </c>
      <c r="J2949" s="178">
        <v>212.87128712871288</v>
      </c>
      <c r="K2949" s="55">
        <v>12</v>
      </c>
      <c r="L2949" s="176" t="s">
        <v>8138</v>
      </c>
      <c r="M2949" s="176" t="s">
        <v>3186</v>
      </c>
      <c r="N2949" s="176" t="s">
        <v>3173</v>
      </c>
      <c r="O2949" s="56">
        <v>1</v>
      </c>
      <c r="P2949" s="176" t="s">
        <v>8139</v>
      </c>
    </row>
    <row r="2950" spans="1:16" ht="20.100000000000001" customHeight="1" x14ac:dyDescent="0.25">
      <c r="A2950" s="175">
        <v>2946</v>
      </c>
      <c r="B2950" s="176" t="s">
        <v>8105</v>
      </c>
      <c r="C2950" s="176" t="s">
        <v>8160</v>
      </c>
      <c r="D2950" s="175" t="s">
        <v>8156</v>
      </c>
      <c r="E2950" s="175" t="s">
        <v>8157</v>
      </c>
      <c r="F2950" s="176" t="s">
        <v>8160</v>
      </c>
      <c r="G2950" s="177"/>
      <c r="H2950" s="177"/>
      <c r="I2950" s="176" t="s">
        <v>8142</v>
      </c>
      <c r="J2950" s="178">
        <v>193.06930693069307</v>
      </c>
      <c r="K2950" s="55">
        <v>11</v>
      </c>
      <c r="L2950" s="176" t="s">
        <v>8138</v>
      </c>
      <c r="M2950" s="176" t="s">
        <v>3186</v>
      </c>
      <c r="N2950" s="176" t="s">
        <v>5704</v>
      </c>
      <c r="O2950" s="56">
        <v>1</v>
      </c>
      <c r="P2950" s="176" t="s">
        <v>8139</v>
      </c>
    </row>
    <row r="2951" spans="1:16" ht="20.100000000000001" customHeight="1" x14ac:dyDescent="0.25">
      <c r="A2951" s="175">
        <v>2947</v>
      </c>
      <c r="B2951" s="176" t="s">
        <v>8105</v>
      </c>
      <c r="C2951" s="176" t="s">
        <v>8160</v>
      </c>
      <c r="D2951" s="175" t="s">
        <v>8156</v>
      </c>
      <c r="E2951" s="175" t="s">
        <v>8157</v>
      </c>
      <c r="F2951" s="176" t="s">
        <v>8160</v>
      </c>
      <c r="G2951" s="177"/>
      <c r="H2951" s="177"/>
      <c r="I2951" s="176" t="s">
        <v>8137</v>
      </c>
      <c r="J2951" s="178">
        <v>78.21782178217822</v>
      </c>
      <c r="K2951" s="55">
        <v>12</v>
      </c>
      <c r="L2951" s="176" t="s">
        <v>8138</v>
      </c>
      <c r="M2951" s="176" t="s">
        <v>3186</v>
      </c>
      <c r="N2951" s="176" t="s">
        <v>3173</v>
      </c>
      <c r="O2951" s="56">
        <v>1</v>
      </c>
      <c r="P2951" s="176" t="s">
        <v>8139</v>
      </c>
    </row>
    <row r="2952" spans="1:16" ht="20.100000000000001" customHeight="1" x14ac:dyDescent="0.25">
      <c r="A2952" s="175">
        <v>2948</v>
      </c>
      <c r="B2952" s="176" t="s">
        <v>8105</v>
      </c>
      <c r="C2952" s="176" t="s">
        <v>8160</v>
      </c>
      <c r="D2952" s="175" t="s">
        <v>8156</v>
      </c>
      <c r="E2952" s="175" t="s">
        <v>8157</v>
      </c>
      <c r="F2952" s="176" t="s">
        <v>8160</v>
      </c>
      <c r="G2952" s="177"/>
      <c r="H2952" s="177"/>
      <c r="I2952" s="176" t="s">
        <v>8142</v>
      </c>
      <c r="J2952" s="178">
        <v>276.23762376237624</v>
      </c>
      <c r="K2952" s="55">
        <v>11</v>
      </c>
      <c r="L2952" s="176" t="s">
        <v>8138</v>
      </c>
      <c r="M2952" s="176" t="s">
        <v>3186</v>
      </c>
      <c r="N2952" s="176" t="s">
        <v>5704</v>
      </c>
      <c r="O2952" s="56">
        <v>1</v>
      </c>
      <c r="P2952" s="176" t="s">
        <v>8139</v>
      </c>
    </row>
    <row r="2953" spans="1:16" ht="20.100000000000001" customHeight="1" x14ac:dyDescent="0.25">
      <c r="A2953" s="175">
        <v>2949</v>
      </c>
      <c r="B2953" s="176" t="s">
        <v>8105</v>
      </c>
      <c r="C2953" s="176" t="s">
        <v>8160</v>
      </c>
      <c r="D2953" s="175" t="s">
        <v>8156</v>
      </c>
      <c r="E2953" s="175" t="s">
        <v>8157</v>
      </c>
      <c r="F2953" s="176" t="s">
        <v>8160</v>
      </c>
      <c r="G2953" s="177"/>
      <c r="H2953" s="177"/>
      <c r="I2953" s="176" t="s">
        <v>8137</v>
      </c>
      <c r="J2953" s="178">
        <v>160.39603960396039</v>
      </c>
      <c r="K2953" s="55">
        <v>12</v>
      </c>
      <c r="L2953" s="176" t="s">
        <v>8138</v>
      </c>
      <c r="M2953" s="176" t="s">
        <v>3186</v>
      </c>
      <c r="N2953" s="176" t="s">
        <v>3173</v>
      </c>
      <c r="O2953" s="56">
        <v>1</v>
      </c>
      <c r="P2953" s="176" t="s">
        <v>8139</v>
      </c>
    </row>
    <row r="2954" spans="1:16" ht="20.100000000000001" customHeight="1" x14ac:dyDescent="0.25">
      <c r="A2954" s="175">
        <v>2950</v>
      </c>
      <c r="B2954" s="176" t="s">
        <v>8105</v>
      </c>
      <c r="C2954" s="176" t="s">
        <v>8160</v>
      </c>
      <c r="D2954" s="175" t="s">
        <v>8156</v>
      </c>
      <c r="E2954" s="175" t="s">
        <v>8157</v>
      </c>
      <c r="F2954" s="176" t="s">
        <v>8160</v>
      </c>
      <c r="G2954" s="177"/>
      <c r="H2954" s="177"/>
      <c r="I2954" s="176" t="s">
        <v>8142</v>
      </c>
      <c r="J2954" s="178">
        <v>362.37623762376239</v>
      </c>
      <c r="K2954" s="55">
        <v>11</v>
      </c>
      <c r="L2954" s="176" t="s">
        <v>8138</v>
      </c>
      <c r="M2954" s="176" t="s">
        <v>3186</v>
      </c>
      <c r="N2954" s="176" t="s">
        <v>5704</v>
      </c>
      <c r="O2954" s="56">
        <v>1</v>
      </c>
      <c r="P2954" s="176" t="s">
        <v>8139</v>
      </c>
    </row>
    <row r="2955" spans="1:16" ht="20.100000000000001" customHeight="1" x14ac:dyDescent="0.25">
      <c r="A2955" s="175">
        <v>2951</v>
      </c>
      <c r="B2955" s="176" t="s">
        <v>8105</v>
      </c>
      <c r="C2955" s="176" t="s">
        <v>8160</v>
      </c>
      <c r="D2955" s="175" t="s">
        <v>8156</v>
      </c>
      <c r="E2955" s="175" t="s">
        <v>8157</v>
      </c>
      <c r="F2955" s="176" t="s">
        <v>8160</v>
      </c>
      <c r="G2955" s="177"/>
      <c r="H2955" s="177"/>
      <c r="I2955" s="176" t="s">
        <v>8137</v>
      </c>
      <c r="J2955" s="178">
        <v>151.48514851485149</v>
      </c>
      <c r="K2955" s="55">
        <v>12</v>
      </c>
      <c r="L2955" s="176" t="s">
        <v>8138</v>
      </c>
      <c r="M2955" s="176" t="s">
        <v>3186</v>
      </c>
      <c r="N2955" s="176" t="s">
        <v>3173</v>
      </c>
      <c r="O2955" s="56">
        <v>1</v>
      </c>
      <c r="P2955" s="176" t="s">
        <v>8139</v>
      </c>
    </row>
    <row r="2956" spans="1:16" ht="20.100000000000001" customHeight="1" x14ac:dyDescent="0.25">
      <c r="A2956" s="175">
        <v>2952</v>
      </c>
      <c r="B2956" s="176" t="s">
        <v>8105</v>
      </c>
      <c r="C2956" s="176" t="s">
        <v>8160</v>
      </c>
      <c r="D2956" s="175" t="s">
        <v>8156</v>
      </c>
      <c r="E2956" s="175" t="s">
        <v>8157</v>
      </c>
      <c r="F2956" s="176" t="s">
        <v>8160</v>
      </c>
      <c r="G2956" s="177"/>
      <c r="H2956" s="177"/>
      <c r="I2956" s="176" t="s">
        <v>8142</v>
      </c>
      <c r="J2956" s="178">
        <v>235.64356435643563</v>
      </c>
      <c r="K2956" s="55">
        <v>11</v>
      </c>
      <c r="L2956" s="176" t="s">
        <v>8138</v>
      </c>
      <c r="M2956" s="176" t="s">
        <v>3186</v>
      </c>
      <c r="N2956" s="176" t="s">
        <v>5704</v>
      </c>
      <c r="O2956" s="56">
        <v>1</v>
      </c>
      <c r="P2956" s="176" t="s">
        <v>8139</v>
      </c>
    </row>
    <row r="2957" spans="1:16" ht="20.100000000000001" customHeight="1" x14ac:dyDescent="0.25">
      <c r="A2957" s="175">
        <v>2953</v>
      </c>
      <c r="B2957" s="176" t="s">
        <v>8105</v>
      </c>
      <c r="C2957" s="176" t="s">
        <v>8160</v>
      </c>
      <c r="D2957" s="175" t="s">
        <v>8156</v>
      </c>
      <c r="E2957" s="175" t="s">
        <v>8157</v>
      </c>
      <c r="F2957" s="176" t="s">
        <v>8160</v>
      </c>
      <c r="G2957" s="177"/>
      <c r="H2957" s="177"/>
      <c r="I2957" s="176" t="s">
        <v>8137</v>
      </c>
      <c r="J2957" s="178">
        <v>111.88118811881188</v>
      </c>
      <c r="K2957" s="55">
        <v>12</v>
      </c>
      <c r="L2957" s="176" t="s">
        <v>8138</v>
      </c>
      <c r="M2957" s="176" t="s">
        <v>3186</v>
      </c>
      <c r="N2957" s="176" t="s">
        <v>3173</v>
      </c>
      <c r="O2957" s="56">
        <v>1</v>
      </c>
      <c r="P2957" s="176" t="s">
        <v>8139</v>
      </c>
    </row>
    <row r="2958" spans="1:16" ht="20.100000000000001" customHeight="1" x14ac:dyDescent="0.25">
      <c r="A2958" s="175">
        <v>2954</v>
      </c>
      <c r="B2958" s="176" t="s">
        <v>8105</v>
      </c>
      <c r="C2958" s="176" t="s">
        <v>8160</v>
      </c>
      <c r="D2958" s="175" t="s">
        <v>8156</v>
      </c>
      <c r="E2958" s="175" t="s">
        <v>8157</v>
      </c>
      <c r="F2958" s="176" t="s">
        <v>8160</v>
      </c>
      <c r="G2958" s="177"/>
      <c r="H2958" s="177"/>
      <c r="I2958" s="176" t="s">
        <v>8142</v>
      </c>
      <c r="J2958" s="178">
        <v>402.94117647058823</v>
      </c>
      <c r="K2958" s="55">
        <v>11</v>
      </c>
      <c r="L2958" s="176" t="s">
        <v>8138</v>
      </c>
      <c r="M2958" s="176" t="s">
        <v>3186</v>
      </c>
      <c r="N2958" s="176" t="s">
        <v>5704</v>
      </c>
      <c r="O2958" s="56">
        <v>1</v>
      </c>
      <c r="P2958" s="176" t="s">
        <v>8139</v>
      </c>
    </row>
    <row r="2959" spans="1:16" ht="20.100000000000001" customHeight="1" x14ac:dyDescent="0.25">
      <c r="A2959" s="175">
        <v>2955</v>
      </c>
      <c r="B2959" s="176" t="s">
        <v>8105</v>
      </c>
      <c r="C2959" s="176" t="s">
        <v>8160</v>
      </c>
      <c r="D2959" s="175" t="s">
        <v>8156</v>
      </c>
      <c r="E2959" s="175" t="s">
        <v>8157</v>
      </c>
      <c r="F2959" s="176" t="s">
        <v>8160</v>
      </c>
      <c r="G2959" s="177"/>
      <c r="H2959" s="177"/>
      <c r="I2959" s="176" t="s">
        <v>8137</v>
      </c>
      <c r="J2959" s="178">
        <v>170.29702970297029</v>
      </c>
      <c r="K2959" s="55">
        <v>12</v>
      </c>
      <c r="L2959" s="176" t="s">
        <v>8138</v>
      </c>
      <c r="M2959" s="176" t="s">
        <v>3186</v>
      </c>
      <c r="N2959" s="176" t="s">
        <v>3173</v>
      </c>
      <c r="O2959" s="56">
        <v>1</v>
      </c>
      <c r="P2959" s="176" t="s">
        <v>8139</v>
      </c>
    </row>
    <row r="2960" spans="1:16" ht="20.100000000000001" customHeight="1" x14ac:dyDescent="0.25">
      <c r="A2960" s="175">
        <v>2956</v>
      </c>
      <c r="B2960" s="176" t="s">
        <v>8105</v>
      </c>
      <c r="C2960" s="176" t="s">
        <v>8160</v>
      </c>
      <c r="D2960" s="175" t="s">
        <v>8156</v>
      </c>
      <c r="E2960" s="175" t="s">
        <v>8157</v>
      </c>
      <c r="F2960" s="176" t="s">
        <v>8160</v>
      </c>
      <c r="G2960" s="177"/>
      <c r="H2960" s="177"/>
      <c r="I2960" s="176" t="s">
        <v>8137</v>
      </c>
      <c r="J2960" s="178">
        <v>217.82178217821783</v>
      </c>
      <c r="K2960" s="55">
        <v>12</v>
      </c>
      <c r="L2960" s="176" t="s">
        <v>8138</v>
      </c>
      <c r="M2960" s="176" t="s">
        <v>8107</v>
      </c>
      <c r="N2960" s="176" t="s">
        <v>5846</v>
      </c>
      <c r="O2960" s="56">
        <v>1</v>
      </c>
      <c r="P2960" s="176" t="s">
        <v>8139</v>
      </c>
    </row>
    <row r="2961" spans="1:16" ht="20.100000000000001" customHeight="1" x14ac:dyDescent="0.25">
      <c r="A2961" s="175">
        <v>2957</v>
      </c>
      <c r="B2961" s="176" t="s">
        <v>8105</v>
      </c>
      <c r="C2961" s="176" t="s">
        <v>8160</v>
      </c>
      <c r="D2961" s="175" t="s">
        <v>8156</v>
      </c>
      <c r="E2961" s="175" t="s">
        <v>8157</v>
      </c>
      <c r="F2961" s="176" t="s">
        <v>8160</v>
      </c>
      <c r="G2961" s="177"/>
      <c r="H2961" s="177"/>
      <c r="I2961" s="176" t="s">
        <v>8137</v>
      </c>
      <c r="J2961" s="178">
        <v>305.94059405940595</v>
      </c>
      <c r="K2961" s="55">
        <v>12</v>
      </c>
      <c r="L2961" s="176" t="s">
        <v>8138</v>
      </c>
      <c r="M2961" s="176" t="s">
        <v>8107</v>
      </c>
      <c r="N2961" s="176" t="s">
        <v>5846</v>
      </c>
      <c r="O2961" s="56">
        <v>1</v>
      </c>
      <c r="P2961" s="176" t="s">
        <v>8139</v>
      </c>
    </row>
    <row r="2962" spans="1:16" ht="20.100000000000001" customHeight="1" x14ac:dyDescent="0.25">
      <c r="A2962" s="175">
        <v>2958</v>
      </c>
      <c r="B2962" s="176" t="s">
        <v>8105</v>
      </c>
      <c r="C2962" s="176" t="s">
        <v>8160</v>
      </c>
      <c r="D2962" s="175" t="s">
        <v>8156</v>
      </c>
      <c r="E2962" s="175" t="s">
        <v>8157</v>
      </c>
      <c r="F2962" s="176" t="s">
        <v>8160</v>
      </c>
      <c r="G2962" s="177"/>
      <c r="H2962" s="177"/>
      <c r="I2962" s="176" t="s">
        <v>8142</v>
      </c>
      <c r="J2962" s="178">
        <v>150.49504950495049</v>
      </c>
      <c r="K2962" s="55">
        <v>11</v>
      </c>
      <c r="L2962" s="176" t="s">
        <v>8138</v>
      </c>
      <c r="M2962" s="176" t="s">
        <v>3186</v>
      </c>
      <c r="N2962" s="176" t="s">
        <v>5704</v>
      </c>
      <c r="O2962" s="56">
        <v>1</v>
      </c>
      <c r="P2962" s="176" t="s">
        <v>8139</v>
      </c>
    </row>
    <row r="2963" spans="1:16" ht="20.100000000000001" customHeight="1" x14ac:dyDescent="0.25">
      <c r="A2963" s="175">
        <v>2959</v>
      </c>
      <c r="B2963" s="176" t="s">
        <v>8105</v>
      </c>
      <c r="C2963" s="176" t="s">
        <v>8160</v>
      </c>
      <c r="D2963" s="175" t="s">
        <v>8156</v>
      </c>
      <c r="E2963" s="175" t="s">
        <v>8157</v>
      </c>
      <c r="F2963" s="176" t="s">
        <v>8160</v>
      </c>
      <c r="G2963" s="177"/>
      <c r="H2963" s="177"/>
      <c r="I2963" s="176" t="s">
        <v>8137</v>
      </c>
      <c r="J2963" s="178">
        <v>55.445544554455445</v>
      </c>
      <c r="K2963" s="55">
        <v>12</v>
      </c>
      <c r="L2963" s="176" t="s">
        <v>8138</v>
      </c>
      <c r="M2963" s="176" t="s">
        <v>3186</v>
      </c>
      <c r="N2963" s="176" t="s">
        <v>3173</v>
      </c>
      <c r="O2963" s="56">
        <v>1</v>
      </c>
      <c r="P2963" s="176" t="s">
        <v>8139</v>
      </c>
    </row>
    <row r="2964" spans="1:16" ht="20.100000000000001" customHeight="1" x14ac:dyDescent="0.25">
      <c r="A2964" s="175">
        <v>2960</v>
      </c>
      <c r="B2964" s="176" t="s">
        <v>8105</v>
      </c>
      <c r="C2964" s="176" t="s">
        <v>8160</v>
      </c>
      <c r="D2964" s="175" t="s">
        <v>8156</v>
      </c>
      <c r="E2964" s="175" t="s">
        <v>8157</v>
      </c>
      <c r="F2964" s="176" t="s">
        <v>8160</v>
      </c>
      <c r="G2964" s="177"/>
      <c r="H2964" s="177"/>
      <c r="I2964" s="176" t="s">
        <v>8137</v>
      </c>
      <c r="J2964" s="178">
        <v>44.554455445544555</v>
      </c>
      <c r="K2964" s="55">
        <v>12</v>
      </c>
      <c r="L2964" s="176" t="s">
        <v>8138</v>
      </c>
      <c r="M2964" s="176" t="s">
        <v>3186</v>
      </c>
      <c r="N2964" s="176" t="s">
        <v>3173</v>
      </c>
      <c r="O2964" s="56">
        <v>1</v>
      </c>
      <c r="P2964" s="176" t="s">
        <v>8139</v>
      </c>
    </row>
    <row r="2965" spans="1:16" ht="20.100000000000001" customHeight="1" x14ac:dyDescent="0.25">
      <c r="A2965" s="175">
        <v>2961</v>
      </c>
      <c r="B2965" s="176" t="s">
        <v>8105</v>
      </c>
      <c r="C2965" s="176" t="s">
        <v>8160</v>
      </c>
      <c r="D2965" s="175" t="s">
        <v>8156</v>
      </c>
      <c r="E2965" s="175" t="s">
        <v>8157</v>
      </c>
      <c r="F2965" s="176" t="s">
        <v>8160</v>
      </c>
      <c r="G2965" s="177"/>
      <c r="H2965" s="177"/>
      <c r="I2965" s="176" t="s">
        <v>8137</v>
      </c>
      <c r="J2965" s="178">
        <v>132.67326732673268</v>
      </c>
      <c r="K2965" s="55">
        <v>12</v>
      </c>
      <c r="L2965" s="176" t="s">
        <v>8138</v>
      </c>
      <c r="M2965" s="176" t="s">
        <v>3186</v>
      </c>
      <c r="N2965" s="176" t="s">
        <v>3173</v>
      </c>
      <c r="O2965" s="56">
        <v>1</v>
      </c>
      <c r="P2965" s="176" t="s">
        <v>8139</v>
      </c>
    </row>
    <row r="2966" spans="1:16" ht="20.100000000000001" customHeight="1" x14ac:dyDescent="0.25">
      <c r="A2966" s="175">
        <v>2962</v>
      </c>
      <c r="B2966" s="176" t="s">
        <v>8105</v>
      </c>
      <c r="C2966" s="176" t="s">
        <v>8160</v>
      </c>
      <c r="D2966" s="175" t="s">
        <v>8156</v>
      </c>
      <c r="E2966" s="175" t="s">
        <v>8157</v>
      </c>
      <c r="F2966" s="176" t="s">
        <v>8160</v>
      </c>
      <c r="G2966" s="177"/>
      <c r="H2966" s="177"/>
      <c r="I2966" s="176" t="s">
        <v>8142</v>
      </c>
      <c r="J2966" s="178">
        <v>35.643564356435647</v>
      </c>
      <c r="K2966" s="55">
        <v>8</v>
      </c>
      <c r="L2966" s="176" t="s">
        <v>8138</v>
      </c>
      <c r="M2966" s="176" t="s">
        <v>3186</v>
      </c>
      <c r="N2966" s="179" t="s">
        <v>3172</v>
      </c>
      <c r="O2966" s="56">
        <v>1</v>
      </c>
      <c r="P2966" s="176" t="s">
        <v>8145</v>
      </c>
    </row>
    <row r="2967" spans="1:16" ht="20.100000000000001" customHeight="1" x14ac:dyDescent="0.25">
      <c r="A2967" s="175">
        <v>2963</v>
      </c>
      <c r="B2967" s="176" t="s">
        <v>8105</v>
      </c>
      <c r="C2967" s="176" t="s">
        <v>8160</v>
      </c>
      <c r="D2967" s="175" t="s">
        <v>8156</v>
      </c>
      <c r="E2967" s="175" t="s">
        <v>8157</v>
      </c>
      <c r="F2967" s="176" t="s">
        <v>8160</v>
      </c>
      <c r="G2967" s="177"/>
      <c r="H2967" s="177"/>
      <c r="I2967" s="176" t="s">
        <v>8137</v>
      </c>
      <c r="J2967" s="178">
        <v>35.643564356435647</v>
      </c>
      <c r="K2967" s="55">
        <v>12</v>
      </c>
      <c r="L2967" s="176" t="s">
        <v>8138</v>
      </c>
      <c r="M2967" s="176" t="s">
        <v>3186</v>
      </c>
      <c r="N2967" s="176" t="s">
        <v>3173</v>
      </c>
      <c r="O2967" s="56">
        <v>1</v>
      </c>
      <c r="P2967" s="176" t="s">
        <v>8145</v>
      </c>
    </row>
    <row r="2968" spans="1:16" ht="20.100000000000001" customHeight="1" x14ac:dyDescent="0.25">
      <c r="A2968" s="175">
        <v>2964</v>
      </c>
      <c r="B2968" s="176" t="s">
        <v>8105</v>
      </c>
      <c r="C2968" s="176" t="s">
        <v>8160</v>
      </c>
      <c r="D2968" s="175" t="s">
        <v>8156</v>
      </c>
      <c r="E2968" s="175" t="s">
        <v>8157</v>
      </c>
      <c r="F2968" s="176" t="s">
        <v>8160</v>
      </c>
      <c r="G2968" s="177"/>
      <c r="H2968" s="177"/>
      <c r="I2968" s="176" t="s">
        <v>8142</v>
      </c>
      <c r="J2968" s="178">
        <v>38.613861386138616</v>
      </c>
      <c r="K2968" s="55">
        <v>8</v>
      </c>
      <c r="L2968" s="176" t="s">
        <v>8138</v>
      </c>
      <c r="M2968" s="176" t="s">
        <v>3186</v>
      </c>
      <c r="N2968" s="179" t="s">
        <v>3172</v>
      </c>
      <c r="O2968" s="56">
        <v>1</v>
      </c>
      <c r="P2968" s="176" t="s">
        <v>8139</v>
      </c>
    </row>
    <row r="2969" spans="1:16" ht="20.100000000000001" customHeight="1" x14ac:dyDescent="0.25">
      <c r="A2969" s="175">
        <v>2965</v>
      </c>
      <c r="B2969" s="176" t="s">
        <v>8105</v>
      </c>
      <c r="C2969" s="176" t="s">
        <v>8160</v>
      </c>
      <c r="D2969" s="175" t="s">
        <v>8156</v>
      </c>
      <c r="E2969" s="175" t="s">
        <v>8157</v>
      </c>
      <c r="F2969" s="176" t="s">
        <v>8160</v>
      </c>
      <c r="G2969" s="177"/>
      <c r="H2969" s="177"/>
      <c r="I2969" s="176" t="s">
        <v>8142</v>
      </c>
      <c r="J2969" s="178">
        <v>33.663366336633665</v>
      </c>
      <c r="K2969" s="55">
        <v>8</v>
      </c>
      <c r="L2969" s="176" t="s">
        <v>8138</v>
      </c>
      <c r="M2969" s="176" t="s">
        <v>3186</v>
      </c>
      <c r="N2969" s="179" t="s">
        <v>3172</v>
      </c>
      <c r="O2969" s="56">
        <v>1</v>
      </c>
      <c r="P2969" s="176" t="s">
        <v>8139</v>
      </c>
    </row>
    <row r="2970" spans="1:16" ht="20.100000000000001" customHeight="1" x14ac:dyDescent="0.25">
      <c r="A2970" s="175">
        <v>2966</v>
      </c>
      <c r="B2970" s="176" t="s">
        <v>8105</v>
      </c>
      <c r="C2970" s="176" t="s">
        <v>8160</v>
      </c>
      <c r="D2970" s="175" t="s">
        <v>8156</v>
      </c>
      <c r="E2970" s="175" t="s">
        <v>8157</v>
      </c>
      <c r="F2970" s="176" t="s">
        <v>8160</v>
      </c>
      <c r="G2970" s="177"/>
      <c r="H2970" s="177"/>
      <c r="I2970" s="176" t="s">
        <v>8142</v>
      </c>
      <c r="J2970" s="178">
        <v>14.851485148514852</v>
      </c>
      <c r="K2970" s="55">
        <v>8</v>
      </c>
      <c r="L2970" s="176" t="s">
        <v>8138</v>
      </c>
      <c r="M2970" s="176" t="s">
        <v>3186</v>
      </c>
      <c r="N2970" s="179" t="s">
        <v>3172</v>
      </c>
      <c r="O2970" s="56">
        <v>1</v>
      </c>
      <c r="P2970" s="176" t="s">
        <v>8139</v>
      </c>
    </row>
    <row r="2971" spans="1:16" ht="20.100000000000001" customHeight="1" x14ac:dyDescent="0.25">
      <c r="A2971" s="175">
        <v>2967</v>
      </c>
      <c r="B2971" s="176" t="s">
        <v>8105</v>
      </c>
      <c r="C2971" s="176" t="s">
        <v>8160</v>
      </c>
      <c r="D2971" s="175" t="s">
        <v>8156</v>
      </c>
      <c r="E2971" s="175" t="s">
        <v>8157</v>
      </c>
      <c r="F2971" s="176" t="s">
        <v>8160</v>
      </c>
      <c r="G2971" s="177"/>
      <c r="H2971" s="177"/>
      <c r="I2971" s="176" t="s">
        <v>8142</v>
      </c>
      <c r="J2971" s="178">
        <v>27.722772277227723</v>
      </c>
      <c r="K2971" s="55">
        <v>8</v>
      </c>
      <c r="L2971" s="176" t="s">
        <v>8138</v>
      </c>
      <c r="M2971" s="176" t="s">
        <v>3186</v>
      </c>
      <c r="N2971" s="179" t="s">
        <v>3172</v>
      </c>
      <c r="O2971" s="56">
        <v>1</v>
      </c>
      <c r="P2971" s="176" t="s">
        <v>8139</v>
      </c>
    </row>
    <row r="2972" spans="1:16" ht="20.100000000000001" customHeight="1" x14ac:dyDescent="0.25">
      <c r="A2972" s="175">
        <v>2968</v>
      </c>
      <c r="B2972" s="176" t="s">
        <v>8105</v>
      </c>
      <c r="C2972" s="176" t="s">
        <v>8160</v>
      </c>
      <c r="D2972" s="175" t="s">
        <v>8156</v>
      </c>
      <c r="E2972" s="175" t="s">
        <v>8157</v>
      </c>
      <c r="F2972" s="176" t="s">
        <v>8160</v>
      </c>
      <c r="G2972" s="177"/>
      <c r="H2972" s="177"/>
      <c r="I2972" s="176" t="s">
        <v>8142</v>
      </c>
      <c r="J2972" s="178">
        <v>32.67326732673267</v>
      </c>
      <c r="K2972" s="55">
        <v>8</v>
      </c>
      <c r="L2972" s="176" t="s">
        <v>8138</v>
      </c>
      <c r="M2972" s="176" t="s">
        <v>3186</v>
      </c>
      <c r="N2972" s="179" t="s">
        <v>3172</v>
      </c>
      <c r="O2972" s="56">
        <v>1</v>
      </c>
      <c r="P2972" s="176" t="s">
        <v>8139</v>
      </c>
    </row>
    <row r="2973" spans="1:16" ht="20.100000000000001" customHeight="1" x14ac:dyDescent="0.25">
      <c r="A2973" s="175">
        <v>2969</v>
      </c>
      <c r="B2973" s="176" t="s">
        <v>8105</v>
      </c>
      <c r="C2973" s="176" t="s">
        <v>8160</v>
      </c>
      <c r="D2973" s="175" t="s">
        <v>8156</v>
      </c>
      <c r="E2973" s="175" t="s">
        <v>8157</v>
      </c>
      <c r="F2973" s="176" t="s">
        <v>8160</v>
      </c>
      <c r="G2973" s="177"/>
      <c r="H2973" s="177"/>
      <c r="I2973" s="176" t="s">
        <v>8142</v>
      </c>
      <c r="J2973" s="178">
        <v>26.732673267326732</v>
      </c>
      <c r="K2973" s="55">
        <v>8</v>
      </c>
      <c r="L2973" s="176" t="s">
        <v>8138</v>
      </c>
      <c r="M2973" s="176" t="s">
        <v>3186</v>
      </c>
      <c r="N2973" s="179" t="s">
        <v>3172</v>
      </c>
      <c r="O2973" s="56">
        <v>1</v>
      </c>
      <c r="P2973" s="176" t="s">
        <v>8139</v>
      </c>
    </row>
    <row r="2974" spans="1:16" ht="20.100000000000001" customHeight="1" x14ac:dyDescent="0.25">
      <c r="A2974" s="175">
        <v>2970</v>
      </c>
      <c r="B2974" s="176" t="s">
        <v>8105</v>
      </c>
      <c r="C2974" s="176" t="s">
        <v>8160</v>
      </c>
      <c r="D2974" s="175" t="s">
        <v>8156</v>
      </c>
      <c r="E2974" s="175" t="s">
        <v>8157</v>
      </c>
      <c r="F2974" s="176" t="s">
        <v>8160</v>
      </c>
      <c r="G2974" s="177"/>
      <c r="H2974" s="177"/>
      <c r="I2974" s="176" t="s">
        <v>8142</v>
      </c>
      <c r="J2974" s="178">
        <v>35.643564356435647</v>
      </c>
      <c r="K2974" s="55">
        <v>8</v>
      </c>
      <c r="L2974" s="176" t="s">
        <v>8138</v>
      </c>
      <c r="M2974" s="176" t="s">
        <v>3186</v>
      </c>
      <c r="N2974" s="179" t="s">
        <v>3172</v>
      </c>
      <c r="O2974" s="56">
        <v>1</v>
      </c>
      <c r="P2974" s="176" t="s">
        <v>8139</v>
      </c>
    </row>
    <row r="2975" spans="1:16" ht="20.100000000000001" customHeight="1" x14ac:dyDescent="0.25">
      <c r="A2975" s="175">
        <v>2971</v>
      </c>
      <c r="B2975" s="176" t="s">
        <v>8105</v>
      </c>
      <c r="C2975" s="176" t="s">
        <v>8160</v>
      </c>
      <c r="D2975" s="175" t="s">
        <v>8156</v>
      </c>
      <c r="E2975" s="175" t="s">
        <v>8157</v>
      </c>
      <c r="F2975" s="176" t="s">
        <v>8160</v>
      </c>
      <c r="G2975" s="177"/>
      <c r="H2975" s="177"/>
      <c r="I2975" s="176" t="s">
        <v>8142</v>
      </c>
      <c r="J2975" s="178">
        <v>39.603960396039604</v>
      </c>
      <c r="K2975" s="55">
        <v>8</v>
      </c>
      <c r="L2975" s="176" t="s">
        <v>8138</v>
      </c>
      <c r="M2975" s="176" t="s">
        <v>3186</v>
      </c>
      <c r="N2975" s="179" t="s">
        <v>3172</v>
      </c>
      <c r="O2975" s="56">
        <v>1</v>
      </c>
      <c r="P2975" s="176" t="s">
        <v>8139</v>
      </c>
    </row>
    <row r="2976" spans="1:16" ht="20.100000000000001" customHeight="1" x14ac:dyDescent="0.25">
      <c r="A2976" s="175">
        <v>2972</v>
      </c>
      <c r="B2976" s="176" t="s">
        <v>8105</v>
      </c>
      <c r="C2976" s="176" t="s">
        <v>8160</v>
      </c>
      <c r="D2976" s="175" t="s">
        <v>8156</v>
      </c>
      <c r="E2976" s="175" t="s">
        <v>8157</v>
      </c>
      <c r="F2976" s="176" t="s">
        <v>8160</v>
      </c>
      <c r="G2976" s="177"/>
      <c r="H2976" s="177"/>
      <c r="I2976" s="176" t="s">
        <v>8142</v>
      </c>
      <c r="J2976" s="178">
        <v>33.663366336633665</v>
      </c>
      <c r="K2976" s="55">
        <v>8</v>
      </c>
      <c r="L2976" s="176" t="s">
        <v>8138</v>
      </c>
      <c r="M2976" s="176" t="s">
        <v>3186</v>
      </c>
      <c r="N2976" s="179" t="s">
        <v>3172</v>
      </c>
      <c r="O2976" s="56">
        <v>1</v>
      </c>
      <c r="P2976" s="176" t="s">
        <v>8139</v>
      </c>
    </row>
    <row r="2977" spans="1:16" ht="20.100000000000001" customHeight="1" x14ac:dyDescent="0.25">
      <c r="A2977" s="175">
        <v>2973</v>
      </c>
      <c r="B2977" s="176" t="s">
        <v>8105</v>
      </c>
      <c r="C2977" s="176" t="s">
        <v>8160</v>
      </c>
      <c r="D2977" s="175" t="s">
        <v>8156</v>
      </c>
      <c r="E2977" s="175" t="s">
        <v>8157</v>
      </c>
      <c r="F2977" s="176" t="s">
        <v>8160</v>
      </c>
      <c r="G2977" s="177"/>
      <c r="H2977" s="177"/>
      <c r="I2977" s="176" t="s">
        <v>8142</v>
      </c>
      <c r="J2977" s="178">
        <v>34.653465346534652</v>
      </c>
      <c r="K2977" s="55">
        <v>8</v>
      </c>
      <c r="L2977" s="176" t="s">
        <v>8138</v>
      </c>
      <c r="M2977" s="176" t="s">
        <v>3186</v>
      </c>
      <c r="N2977" s="179" t="s">
        <v>3172</v>
      </c>
      <c r="O2977" s="56">
        <v>1</v>
      </c>
      <c r="P2977" s="176" t="s">
        <v>8139</v>
      </c>
    </row>
    <row r="2978" spans="1:16" ht="20.100000000000001" customHeight="1" x14ac:dyDescent="0.25">
      <c r="A2978" s="175">
        <v>2974</v>
      </c>
      <c r="B2978" s="176" t="s">
        <v>8105</v>
      </c>
      <c r="C2978" s="176" t="s">
        <v>8160</v>
      </c>
      <c r="D2978" s="175" t="s">
        <v>8156</v>
      </c>
      <c r="E2978" s="175" t="s">
        <v>8157</v>
      </c>
      <c r="F2978" s="176" t="s">
        <v>8160</v>
      </c>
      <c r="G2978" s="177"/>
      <c r="H2978" s="177"/>
      <c r="I2978" s="176" t="s">
        <v>8142</v>
      </c>
      <c r="J2978" s="178">
        <v>36.633663366336634</v>
      </c>
      <c r="K2978" s="55">
        <v>8</v>
      </c>
      <c r="L2978" s="176" t="s">
        <v>8138</v>
      </c>
      <c r="M2978" s="176" t="s">
        <v>3186</v>
      </c>
      <c r="N2978" s="179" t="s">
        <v>3172</v>
      </c>
      <c r="O2978" s="56">
        <v>1</v>
      </c>
      <c r="P2978" s="176" t="s">
        <v>8139</v>
      </c>
    </row>
    <row r="2979" spans="1:16" ht="20.100000000000001" customHeight="1" x14ac:dyDescent="0.25">
      <c r="A2979" s="175">
        <v>2975</v>
      </c>
      <c r="B2979" s="176" t="s">
        <v>8105</v>
      </c>
      <c r="C2979" s="176" t="s">
        <v>8160</v>
      </c>
      <c r="D2979" s="175" t="s">
        <v>8156</v>
      </c>
      <c r="E2979" s="175" t="s">
        <v>8157</v>
      </c>
      <c r="F2979" s="176" t="s">
        <v>8160</v>
      </c>
      <c r="G2979" s="177"/>
      <c r="H2979" s="177"/>
      <c r="I2979" s="176" t="s">
        <v>8142</v>
      </c>
      <c r="J2979" s="178">
        <v>21.782178217821784</v>
      </c>
      <c r="K2979" s="55">
        <v>8</v>
      </c>
      <c r="L2979" s="176" t="s">
        <v>8138</v>
      </c>
      <c r="M2979" s="176" t="s">
        <v>3186</v>
      </c>
      <c r="N2979" s="179" t="s">
        <v>3172</v>
      </c>
      <c r="O2979" s="56">
        <v>1</v>
      </c>
      <c r="P2979" s="176" t="s">
        <v>8139</v>
      </c>
    </row>
    <row r="2980" spans="1:16" ht="20.100000000000001" customHeight="1" x14ac:dyDescent="0.25">
      <c r="A2980" s="175">
        <v>2976</v>
      </c>
      <c r="B2980" s="176" t="s">
        <v>8105</v>
      </c>
      <c r="C2980" s="176" t="s">
        <v>8160</v>
      </c>
      <c r="D2980" s="175" t="s">
        <v>8156</v>
      </c>
      <c r="E2980" s="175" t="s">
        <v>8157</v>
      </c>
      <c r="F2980" s="176" t="s">
        <v>8160</v>
      </c>
      <c r="G2980" s="177"/>
      <c r="H2980" s="177"/>
      <c r="I2980" s="176" t="s">
        <v>8142</v>
      </c>
      <c r="J2980" s="178">
        <v>36.633663366336634</v>
      </c>
      <c r="K2980" s="55">
        <v>8</v>
      </c>
      <c r="L2980" s="176" t="s">
        <v>8138</v>
      </c>
      <c r="M2980" s="176" t="s">
        <v>3186</v>
      </c>
      <c r="N2980" s="179" t="s">
        <v>3172</v>
      </c>
      <c r="O2980" s="56">
        <v>1</v>
      </c>
      <c r="P2980" s="176" t="s">
        <v>8139</v>
      </c>
    </row>
    <row r="2981" spans="1:16" ht="20.100000000000001" customHeight="1" x14ac:dyDescent="0.25">
      <c r="A2981" s="175">
        <v>2977</v>
      </c>
      <c r="B2981" s="176" t="s">
        <v>8105</v>
      </c>
      <c r="C2981" s="176" t="s">
        <v>8160</v>
      </c>
      <c r="D2981" s="175" t="s">
        <v>8156</v>
      </c>
      <c r="E2981" s="175" t="s">
        <v>8157</v>
      </c>
      <c r="F2981" s="176" t="s">
        <v>8160</v>
      </c>
      <c r="G2981" s="177"/>
      <c r="H2981" s="177"/>
      <c r="I2981" s="176" t="s">
        <v>8142</v>
      </c>
      <c r="J2981" s="178">
        <v>27.722772277227723</v>
      </c>
      <c r="K2981" s="55">
        <v>8</v>
      </c>
      <c r="L2981" s="176" t="s">
        <v>8138</v>
      </c>
      <c r="M2981" s="176" t="s">
        <v>3186</v>
      </c>
      <c r="N2981" s="179" t="s">
        <v>3172</v>
      </c>
      <c r="O2981" s="56">
        <v>1</v>
      </c>
      <c r="P2981" s="176" t="s">
        <v>8139</v>
      </c>
    </row>
    <row r="2982" spans="1:16" ht="20.100000000000001" customHeight="1" x14ac:dyDescent="0.25">
      <c r="A2982" s="175">
        <v>2978</v>
      </c>
      <c r="B2982" s="176" t="s">
        <v>8105</v>
      </c>
      <c r="C2982" s="176" t="s">
        <v>8160</v>
      </c>
      <c r="D2982" s="175" t="s">
        <v>8156</v>
      </c>
      <c r="E2982" s="175" t="s">
        <v>8157</v>
      </c>
      <c r="F2982" s="176" t="s">
        <v>8160</v>
      </c>
      <c r="G2982" s="177"/>
      <c r="H2982" s="177"/>
      <c r="I2982" s="176" t="s">
        <v>8137</v>
      </c>
      <c r="J2982" s="178">
        <v>9.9009900990099009</v>
      </c>
      <c r="K2982" s="55">
        <v>12</v>
      </c>
      <c r="L2982" s="176" t="s">
        <v>8138</v>
      </c>
      <c r="M2982" s="176" t="s">
        <v>3186</v>
      </c>
      <c r="N2982" s="176" t="s">
        <v>3173</v>
      </c>
      <c r="O2982" s="56">
        <v>1</v>
      </c>
      <c r="P2982" s="176" t="s">
        <v>8139</v>
      </c>
    </row>
    <row r="2983" spans="1:16" ht="20.100000000000001" customHeight="1" x14ac:dyDescent="0.25">
      <c r="A2983" s="175">
        <v>2979</v>
      </c>
      <c r="B2983" s="176" t="s">
        <v>8105</v>
      </c>
      <c r="C2983" s="176" t="s">
        <v>8160</v>
      </c>
      <c r="D2983" s="175" t="s">
        <v>8156</v>
      </c>
      <c r="E2983" s="175" t="s">
        <v>8157</v>
      </c>
      <c r="F2983" s="176" t="s">
        <v>8160</v>
      </c>
      <c r="G2983" s="177"/>
      <c r="H2983" s="177"/>
      <c r="I2983" s="176" t="s">
        <v>8142</v>
      </c>
      <c r="J2983" s="178">
        <v>39.6</v>
      </c>
      <c r="K2983" s="55">
        <v>8</v>
      </c>
      <c r="L2983" s="176" t="s">
        <v>8138</v>
      </c>
      <c r="M2983" s="176" t="s">
        <v>3186</v>
      </c>
      <c r="N2983" s="179" t="s">
        <v>3172</v>
      </c>
      <c r="O2983" s="56">
        <v>1</v>
      </c>
      <c r="P2983" s="176" t="s">
        <v>8139</v>
      </c>
    </row>
    <row r="2984" spans="1:16" ht="20.100000000000001" customHeight="1" x14ac:dyDescent="0.25">
      <c r="A2984" s="175">
        <v>2980</v>
      </c>
      <c r="B2984" s="176" t="s">
        <v>8105</v>
      </c>
      <c r="C2984" s="176" t="s">
        <v>8160</v>
      </c>
      <c r="D2984" s="175" t="s">
        <v>8156</v>
      </c>
      <c r="E2984" s="175" t="s">
        <v>8157</v>
      </c>
      <c r="F2984" s="176" t="s">
        <v>8160</v>
      </c>
      <c r="G2984" s="177"/>
      <c r="H2984" s="177"/>
      <c r="I2984" s="176" t="s">
        <v>8142</v>
      </c>
      <c r="J2984" s="178">
        <v>15.841584158415841</v>
      </c>
      <c r="K2984" s="55">
        <v>8</v>
      </c>
      <c r="L2984" s="176" t="s">
        <v>8138</v>
      </c>
      <c r="M2984" s="176" t="s">
        <v>3186</v>
      </c>
      <c r="N2984" s="179" t="s">
        <v>3172</v>
      </c>
      <c r="O2984" s="56">
        <v>1</v>
      </c>
      <c r="P2984" s="176" t="s">
        <v>8139</v>
      </c>
    </row>
    <row r="2985" spans="1:16" ht="20.100000000000001" customHeight="1" x14ac:dyDescent="0.25">
      <c r="A2985" s="175">
        <v>2981</v>
      </c>
      <c r="B2985" s="176" t="s">
        <v>8105</v>
      </c>
      <c r="C2985" s="176" t="s">
        <v>8160</v>
      </c>
      <c r="D2985" s="175" t="s">
        <v>8156</v>
      </c>
      <c r="E2985" s="175" t="s">
        <v>8157</v>
      </c>
      <c r="F2985" s="176" t="s">
        <v>8160</v>
      </c>
      <c r="G2985" s="177"/>
      <c r="H2985" s="177"/>
      <c r="I2985" s="176" t="s">
        <v>8137</v>
      </c>
      <c r="J2985" s="178">
        <v>14.851485148514852</v>
      </c>
      <c r="K2985" s="55">
        <v>12</v>
      </c>
      <c r="L2985" s="176" t="s">
        <v>8138</v>
      </c>
      <c r="M2985" s="176" t="s">
        <v>3186</v>
      </c>
      <c r="N2985" s="176" t="s">
        <v>3173</v>
      </c>
      <c r="O2985" s="56">
        <v>1</v>
      </c>
      <c r="P2985" s="176" t="s">
        <v>8139</v>
      </c>
    </row>
    <row r="2986" spans="1:16" ht="20.100000000000001" customHeight="1" x14ac:dyDescent="0.25">
      <c r="A2986" s="175">
        <v>2982</v>
      </c>
      <c r="B2986" s="176" t="s">
        <v>8105</v>
      </c>
      <c r="C2986" s="176" t="s">
        <v>8160</v>
      </c>
      <c r="D2986" s="175" t="s">
        <v>8156</v>
      </c>
      <c r="E2986" s="175" t="s">
        <v>8157</v>
      </c>
      <c r="F2986" s="176" t="s">
        <v>8160</v>
      </c>
      <c r="G2986" s="177"/>
      <c r="H2986" s="177"/>
      <c r="I2986" s="176" t="s">
        <v>8137</v>
      </c>
      <c r="J2986" s="178">
        <v>41.584158415841586</v>
      </c>
      <c r="K2986" s="55">
        <v>12</v>
      </c>
      <c r="L2986" s="176" t="s">
        <v>8138</v>
      </c>
      <c r="M2986" s="176" t="s">
        <v>3186</v>
      </c>
      <c r="N2986" s="176" t="s">
        <v>3173</v>
      </c>
      <c r="O2986" s="56">
        <v>1</v>
      </c>
      <c r="P2986" s="176" t="s">
        <v>8139</v>
      </c>
    </row>
    <row r="2987" spans="1:16" ht="20.100000000000001" customHeight="1" x14ac:dyDescent="0.25">
      <c r="A2987" s="175">
        <v>2983</v>
      </c>
      <c r="B2987" s="176" t="s">
        <v>8105</v>
      </c>
      <c r="C2987" s="176" t="s">
        <v>8160</v>
      </c>
      <c r="D2987" s="175" t="s">
        <v>8156</v>
      </c>
      <c r="E2987" s="175" t="s">
        <v>8157</v>
      </c>
      <c r="F2987" s="176" t="s">
        <v>8160</v>
      </c>
      <c r="G2987" s="177"/>
      <c r="H2987" s="177"/>
      <c r="I2987" s="176" t="s">
        <v>8142</v>
      </c>
      <c r="J2987" s="178">
        <v>42.574257425742573</v>
      </c>
      <c r="K2987" s="55">
        <v>8</v>
      </c>
      <c r="L2987" s="176" t="s">
        <v>8138</v>
      </c>
      <c r="M2987" s="176" t="s">
        <v>3186</v>
      </c>
      <c r="N2987" s="179" t="s">
        <v>3172</v>
      </c>
      <c r="O2987" s="56">
        <v>1</v>
      </c>
      <c r="P2987" s="176" t="s">
        <v>8139</v>
      </c>
    </row>
    <row r="2988" spans="1:16" ht="20.100000000000001" customHeight="1" x14ac:dyDescent="0.25">
      <c r="A2988" s="175">
        <v>2984</v>
      </c>
      <c r="B2988" s="176" t="s">
        <v>8105</v>
      </c>
      <c r="C2988" s="176" t="s">
        <v>8160</v>
      </c>
      <c r="D2988" s="175" t="s">
        <v>8156</v>
      </c>
      <c r="E2988" s="175" t="s">
        <v>8157</v>
      </c>
      <c r="F2988" s="176" t="s">
        <v>8160</v>
      </c>
      <c r="G2988" s="177"/>
      <c r="H2988" s="177"/>
      <c r="I2988" s="176" t="s">
        <v>8142</v>
      </c>
      <c r="J2988" s="178">
        <v>35.643564356435647</v>
      </c>
      <c r="K2988" s="55">
        <v>8</v>
      </c>
      <c r="L2988" s="176" t="s">
        <v>8138</v>
      </c>
      <c r="M2988" s="176" t="s">
        <v>3186</v>
      </c>
      <c r="N2988" s="179" t="s">
        <v>3172</v>
      </c>
      <c r="O2988" s="56">
        <v>1</v>
      </c>
      <c r="P2988" s="176" t="s">
        <v>8139</v>
      </c>
    </row>
    <row r="2989" spans="1:16" ht="20.100000000000001" customHeight="1" x14ac:dyDescent="0.25">
      <c r="A2989" s="175">
        <v>2985</v>
      </c>
      <c r="B2989" s="176" t="s">
        <v>8105</v>
      </c>
      <c r="C2989" s="176" t="s">
        <v>8160</v>
      </c>
      <c r="D2989" s="175" t="s">
        <v>8156</v>
      </c>
      <c r="E2989" s="175" t="s">
        <v>8157</v>
      </c>
      <c r="F2989" s="176" t="s">
        <v>8160</v>
      </c>
      <c r="G2989" s="177"/>
      <c r="H2989" s="177"/>
      <c r="I2989" s="176" t="s">
        <v>8142</v>
      </c>
      <c r="J2989" s="178">
        <v>14.851485148514852</v>
      </c>
      <c r="K2989" s="55">
        <v>8</v>
      </c>
      <c r="L2989" s="176" t="s">
        <v>8138</v>
      </c>
      <c r="M2989" s="176" t="s">
        <v>3186</v>
      </c>
      <c r="N2989" s="179" t="s">
        <v>3172</v>
      </c>
      <c r="O2989" s="56">
        <v>1</v>
      </c>
      <c r="P2989" s="176" t="s">
        <v>8139</v>
      </c>
    </row>
    <row r="2990" spans="1:16" ht="20.100000000000001" customHeight="1" x14ac:dyDescent="0.25">
      <c r="A2990" s="175">
        <v>2986</v>
      </c>
      <c r="B2990" s="176" t="s">
        <v>8105</v>
      </c>
      <c r="C2990" s="176" t="s">
        <v>8160</v>
      </c>
      <c r="D2990" s="175" t="s">
        <v>8156</v>
      </c>
      <c r="E2990" s="175" t="s">
        <v>8157</v>
      </c>
      <c r="F2990" s="176" t="s">
        <v>8160</v>
      </c>
      <c r="G2990" s="177"/>
      <c r="H2990" s="177"/>
      <c r="I2990" s="176" t="s">
        <v>8142</v>
      </c>
      <c r="J2990" s="178">
        <v>39.6</v>
      </c>
      <c r="K2990" s="55">
        <v>8</v>
      </c>
      <c r="L2990" s="176" t="s">
        <v>8138</v>
      </c>
      <c r="M2990" s="176" t="s">
        <v>3186</v>
      </c>
      <c r="N2990" s="179" t="s">
        <v>3172</v>
      </c>
      <c r="O2990" s="56">
        <v>1</v>
      </c>
      <c r="P2990" s="176" t="s">
        <v>8139</v>
      </c>
    </row>
    <row r="2991" spans="1:16" ht="20.100000000000001" customHeight="1" x14ac:dyDescent="0.25">
      <c r="A2991" s="175">
        <v>2987</v>
      </c>
      <c r="B2991" s="176" t="s">
        <v>8105</v>
      </c>
      <c r="C2991" s="176" t="s">
        <v>8160</v>
      </c>
      <c r="D2991" s="175" t="s">
        <v>8156</v>
      </c>
      <c r="E2991" s="175" t="s">
        <v>8157</v>
      </c>
      <c r="F2991" s="176" t="s">
        <v>8160</v>
      </c>
      <c r="G2991" s="177"/>
      <c r="H2991" s="177"/>
      <c r="I2991" s="176" t="s">
        <v>8142</v>
      </c>
      <c r="J2991" s="178">
        <v>30.693069306930692</v>
      </c>
      <c r="K2991" s="55">
        <v>8</v>
      </c>
      <c r="L2991" s="176" t="s">
        <v>8138</v>
      </c>
      <c r="M2991" s="176" t="s">
        <v>3186</v>
      </c>
      <c r="N2991" s="179" t="s">
        <v>3172</v>
      </c>
      <c r="O2991" s="56">
        <v>1</v>
      </c>
      <c r="P2991" s="176" t="s">
        <v>8139</v>
      </c>
    </row>
    <row r="2992" spans="1:16" ht="20.100000000000001" customHeight="1" x14ac:dyDescent="0.25">
      <c r="A2992" s="175">
        <v>2988</v>
      </c>
      <c r="B2992" s="176" t="s">
        <v>8105</v>
      </c>
      <c r="C2992" s="176" t="s">
        <v>8160</v>
      </c>
      <c r="D2992" s="175" t="s">
        <v>8156</v>
      </c>
      <c r="E2992" s="175" t="s">
        <v>8157</v>
      </c>
      <c r="F2992" s="176" t="s">
        <v>8160</v>
      </c>
      <c r="G2992" s="177"/>
      <c r="H2992" s="177"/>
      <c r="I2992" s="176" t="s">
        <v>8142</v>
      </c>
      <c r="J2992" s="178">
        <v>44.554455445544555</v>
      </c>
      <c r="K2992" s="55">
        <v>8</v>
      </c>
      <c r="L2992" s="176" t="s">
        <v>8138</v>
      </c>
      <c r="M2992" s="176" t="s">
        <v>3186</v>
      </c>
      <c r="N2992" s="179" t="s">
        <v>3172</v>
      </c>
      <c r="O2992" s="56">
        <v>1</v>
      </c>
      <c r="P2992" s="176" t="s">
        <v>8139</v>
      </c>
    </row>
    <row r="2993" spans="1:16" ht="20.100000000000001" customHeight="1" x14ac:dyDescent="0.25">
      <c r="A2993" s="175">
        <v>2989</v>
      </c>
      <c r="B2993" s="176" t="s">
        <v>8105</v>
      </c>
      <c r="C2993" s="176" t="s">
        <v>8160</v>
      </c>
      <c r="D2993" s="175" t="s">
        <v>8156</v>
      </c>
      <c r="E2993" s="175" t="s">
        <v>8157</v>
      </c>
      <c r="F2993" s="176" t="s">
        <v>8160</v>
      </c>
      <c r="G2993" s="177"/>
      <c r="H2993" s="177"/>
      <c r="I2993" s="176" t="s">
        <v>8142</v>
      </c>
      <c r="J2993" s="178">
        <v>40.594059405940591</v>
      </c>
      <c r="K2993" s="55">
        <v>8</v>
      </c>
      <c r="L2993" s="176" t="s">
        <v>8138</v>
      </c>
      <c r="M2993" s="176" t="s">
        <v>3186</v>
      </c>
      <c r="N2993" s="179" t="s">
        <v>3172</v>
      </c>
      <c r="O2993" s="56">
        <v>1</v>
      </c>
      <c r="P2993" s="176" t="s">
        <v>8139</v>
      </c>
    </row>
    <row r="2994" spans="1:16" ht="20.100000000000001" customHeight="1" x14ac:dyDescent="0.25">
      <c r="A2994" s="175">
        <v>2990</v>
      </c>
      <c r="B2994" s="176" t="s">
        <v>8105</v>
      </c>
      <c r="C2994" s="176" t="s">
        <v>8160</v>
      </c>
      <c r="D2994" s="175" t="s">
        <v>8156</v>
      </c>
      <c r="E2994" s="175" t="s">
        <v>8157</v>
      </c>
      <c r="F2994" s="176" t="s">
        <v>8160</v>
      </c>
      <c r="G2994" s="177"/>
      <c r="H2994" s="177"/>
      <c r="I2994" s="176" t="s">
        <v>8142</v>
      </c>
      <c r="J2994" s="178">
        <v>38.613861386138616</v>
      </c>
      <c r="K2994" s="55">
        <v>8</v>
      </c>
      <c r="L2994" s="176" t="s">
        <v>8138</v>
      </c>
      <c r="M2994" s="176" t="s">
        <v>3186</v>
      </c>
      <c r="N2994" s="179" t="s">
        <v>3172</v>
      </c>
      <c r="O2994" s="56">
        <v>1</v>
      </c>
      <c r="P2994" s="176" t="s">
        <v>8139</v>
      </c>
    </row>
    <row r="2995" spans="1:16" ht="20.100000000000001" customHeight="1" x14ac:dyDescent="0.25">
      <c r="A2995" s="175">
        <v>2991</v>
      </c>
      <c r="B2995" s="176" t="s">
        <v>8105</v>
      </c>
      <c r="C2995" s="176" t="s">
        <v>8160</v>
      </c>
      <c r="D2995" s="175" t="s">
        <v>8156</v>
      </c>
      <c r="E2995" s="175" t="s">
        <v>8157</v>
      </c>
      <c r="F2995" s="176" t="s">
        <v>8160</v>
      </c>
      <c r="G2995" s="177"/>
      <c r="H2995" s="177"/>
      <c r="I2995" s="176" t="s">
        <v>8142</v>
      </c>
      <c r="J2995" s="178">
        <v>31.683168316831683</v>
      </c>
      <c r="K2995" s="55">
        <v>8</v>
      </c>
      <c r="L2995" s="176" t="s">
        <v>8138</v>
      </c>
      <c r="M2995" s="176" t="s">
        <v>3186</v>
      </c>
      <c r="N2995" s="179" t="s">
        <v>3172</v>
      </c>
      <c r="O2995" s="56">
        <v>1</v>
      </c>
      <c r="P2995" s="176" t="s">
        <v>8139</v>
      </c>
    </row>
    <row r="2996" spans="1:16" ht="20.100000000000001" customHeight="1" x14ac:dyDescent="0.25">
      <c r="A2996" s="175">
        <v>2992</v>
      </c>
      <c r="B2996" s="176" t="s">
        <v>8105</v>
      </c>
      <c r="C2996" s="176" t="s">
        <v>8160</v>
      </c>
      <c r="D2996" s="175" t="s">
        <v>8156</v>
      </c>
      <c r="E2996" s="175" t="s">
        <v>8157</v>
      </c>
      <c r="F2996" s="176" t="s">
        <v>8160</v>
      </c>
      <c r="G2996" s="177"/>
      <c r="H2996" s="177"/>
      <c r="I2996" s="176" t="s">
        <v>8142</v>
      </c>
      <c r="J2996" s="178">
        <v>26.732673267326732</v>
      </c>
      <c r="K2996" s="55">
        <v>8</v>
      </c>
      <c r="L2996" s="176" t="s">
        <v>8138</v>
      </c>
      <c r="M2996" s="176" t="s">
        <v>3186</v>
      </c>
      <c r="N2996" s="179" t="s">
        <v>3172</v>
      </c>
      <c r="O2996" s="56">
        <v>1</v>
      </c>
      <c r="P2996" s="176" t="s">
        <v>8139</v>
      </c>
    </row>
    <row r="2997" spans="1:16" ht="20.100000000000001" customHeight="1" x14ac:dyDescent="0.25">
      <c r="A2997" s="175">
        <v>2993</v>
      </c>
      <c r="B2997" s="176" t="s">
        <v>8105</v>
      </c>
      <c r="C2997" s="176" t="s">
        <v>8160</v>
      </c>
      <c r="D2997" s="175" t="s">
        <v>8156</v>
      </c>
      <c r="E2997" s="175" t="s">
        <v>8157</v>
      </c>
      <c r="F2997" s="176" t="s">
        <v>8160</v>
      </c>
      <c r="G2997" s="177"/>
      <c r="H2997" s="177"/>
      <c r="I2997" s="176" t="s">
        <v>8142</v>
      </c>
      <c r="J2997" s="178">
        <v>28.712871287128714</v>
      </c>
      <c r="K2997" s="55">
        <v>8</v>
      </c>
      <c r="L2997" s="176" t="s">
        <v>8138</v>
      </c>
      <c r="M2997" s="176" t="s">
        <v>3186</v>
      </c>
      <c r="N2997" s="179" t="s">
        <v>3172</v>
      </c>
      <c r="O2997" s="56">
        <v>1</v>
      </c>
      <c r="P2997" s="176" t="s">
        <v>8139</v>
      </c>
    </row>
    <row r="2998" spans="1:16" ht="20.100000000000001" customHeight="1" x14ac:dyDescent="0.25">
      <c r="A2998" s="175">
        <v>2994</v>
      </c>
      <c r="B2998" s="176" t="s">
        <v>8105</v>
      </c>
      <c r="C2998" s="176" t="s">
        <v>8160</v>
      </c>
      <c r="D2998" s="175" t="s">
        <v>8156</v>
      </c>
      <c r="E2998" s="175" t="s">
        <v>8157</v>
      </c>
      <c r="F2998" s="176" t="s">
        <v>8160</v>
      </c>
      <c r="G2998" s="177"/>
      <c r="H2998" s="177"/>
      <c r="I2998" s="176" t="s">
        <v>8142</v>
      </c>
      <c r="J2998" s="178">
        <v>18.811881188118811</v>
      </c>
      <c r="K2998" s="55">
        <v>8</v>
      </c>
      <c r="L2998" s="176" t="s">
        <v>8138</v>
      </c>
      <c r="M2998" s="176" t="s">
        <v>3186</v>
      </c>
      <c r="N2998" s="179" t="s">
        <v>3172</v>
      </c>
      <c r="O2998" s="56">
        <v>1</v>
      </c>
      <c r="P2998" s="176" t="s">
        <v>8139</v>
      </c>
    </row>
    <row r="2999" spans="1:16" ht="20.100000000000001" customHeight="1" x14ac:dyDescent="0.25">
      <c r="A2999" s="175">
        <v>2995</v>
      </c>
      <c r="B2999" s="176" t="s">
        <v>8105</v>
      </c>
      <c r="C2999" s="176" t="s">
        <v>8160</v>
      </c>
      <c r="D2999" s="175" t="s">
        <v>8156</v>
      </c>
      <c r="E2999" s="175" t="s">
        <v>8157</v>
      </c>
      <c r="F2999" s="176" t="s">
        <v>8160</v>
      </c>
      <c r="G2999" s="177"/>
      <c r="H2999" s="177"/>
      <c r="I2999" s="176" t="s">
        <v>8142</v>
      </c>
      <c r="J2999" s="178">
        <v>41.584158415841586</v>
      </c>
      <c r="K2999" s="55">
        <v>8</v>
      </c>
      <c r="L2999" s="176" t="s">
        <v>8138</v>
      </c>
      <c r="M2999" s="176" t="s">
        <v>3186</v>
      </c>
      <c r="N2999" s="179" t="s">
        <v>3172</v>
      </c>
      <c r="O2999" s="56">
        <v>1</v>
      </c>
      <c r="P2999" s="176" t="s">
        <v>8139</v>
      </c>
    </row>
    <row r="3000" spans="1:16" ht="20.100000000000001" customHeight="1" x14ac:dyDescent="0.25">
      <c r="A3000" s="175">
        <v>2996</v>
      </c>
      <c r="B3000" s="176" t="s">
        <v>8105</v>
      </c>
      <c r="C3000" s="176" t="s">
        <v>8160</v>
      </c>
      <c r="D3000" s="175" t="s">
        <v>8156</v>
      </c>
      <c r="E3000" s="175" t="s">
        <v>8157</v>
      </c>
      <c r="F3000" s="176" t="s">
        <v>8160</v>
      </c>
      <c r="G3000" s="177"/>
      <c r="H3000" s="177"/>
      <c r="I3000" s="176" t="s">
        <v>8142</v>
      </c>
      <c r="J3000" s="178">
        <v>25.742574257425744</v>
      </c>
      <c r="K3000" s="55">
        <v>8</v>
      </c>
      <c r="L3000" s="176" t="s">
        <v>8138</v>
      </c>
      <c r="M3000" s="176" t="s">
        <v>3186</v>
      </c>
      <c r="N3000" s="179" t="s">
        <v>3172</v>
      </c>
      <c r="O3000" s="56">
        <v>1</v>
      </c>
      <c r="P3000" s="176" t="s">
        <v>8139</v>
      </c>
    </row>
    <row r="3001" spans="1:16" ht="20.100000000000001" customHeight="1" x14ac:dyDescent="0.25">
      <c r="A3001" s="175">
        <v>2997</v>
      </c>
      <c r="B3001" s="176" t="s">
        <v>8105</v>
      </c>
      <c r="C3001" s="176" t="s">
        <v>8160</v>
      </c>
      <c r="D3001" s="175" t="s">
        <v>8156</v>
      </c>
      <c r="E3001" s="175" t="s">
        <v>8157</v>
      </c>
      <c r="F3001" s="176" t="s">
        <v>8160</v>
      </c>
      <c r="G3001" s="177"/>
      <c r="H3001" s="177"/>
      <c r="I3001" s="176" t="s">
        <v>8142</v>
      </c>
      <c r="J3001" s="178">
        <v>16.831683168316832</v>
      </c>
      <c r="K3001" s="55">
        <v>8</v>
      </c>
      <c r="L3001" s="176" t="s">
        <v>8138</v>
      </c>
      <c r="M3001" s="176" t="s">
        <v>3186</v>
      </c>
      <c r="N3001" s="179" t="s">
        <v>3172</v>
      </c>
      <c r="O3001" s="56">
        <v>1</v>
      </c>
      <c r="P3001" s="176" t="s">
        <v>8139</v>
      </c>
    </row>
    <row r="3002" spans="1:16" ht="20.100000000000001" customHeight="1" x14ac:dyDescent="0.25">
      <c r="A3002" s="175">
        <v>2998</v>
      </c>
      <c r="B3002" s="176" t="s">
        <v>8105</v>
      </c>
      <c r="C3002" s="176" t="s">
        <v>8160</v>
      </c>
      <c r="D3002" s="175" t="s">
        <v>8156</v>
      </c>
      <c r="E3002" s="175" t="s">
        <v>8157</v>
      </c>
      <c r="F3002" s="176" t="s">
        <v>8160</v>
      </c>
      <c r="G3002" s="177"/>
      <c r="H3002" s="177"/>
      <c r="I3002" s="176" t="s">
        <v>8142</v>
      </c>
      <c r="J3002" s="178">
        <v>4.9504950495049505</v>
      </c>
      <c r="K3002" s="55">
        <v>8</v>
      </c>
      <c r="L3002" s="176" t="s">
        <v>8138</v>
      </c>
      <c r="M3002" s="176" t="s">
        <v>3186</v>
      </c>
      <c r="N3002" s="179" t="s">
        <v>3172</v>
      </c>
      <c r="O3002" s="56">
        <v>1</v>
      </c>
      <c r="P3002" s="176" t="s">
        <v>8139</v>
      </c>
    </row>
    <row r="3003" spans="1:16" ht="20.100000000000001" customHeight="1" x14ac:dyDescent="0.25">
      <c r="A3003" s="175">
        <v>2999</v>
      </c>
      <c r="B3003" s="176" t="s">
        <v>8105</v>
      </c>
      <c r="C3003" s="176" t="s">
        <v>8160</v>
      </c>
      <c r="D3003" s="175" t="s">
        <v>8156</v>
      </c>
      <c r="E3003" s="175" t="s">
        <v>8157</v>
      </c>
      <c r="F3003" s="176" t="s">
        <v>8160</v>
      </c>
      <c r="G3003" s="177"/>
      <c r="H3003" s="177"/>
      <c r="I3003" s="176" t="s">
        <v>8142</v>
      </c>
      <c r="J3003" s="178">
        <v>39.6</v>
      </c>
      <c r="K3003" s="55">
        <v>8</v>
      </c>
      <c r="L3003" s="176" t="s">
        <v>8138</v>
      </c>
      <c r="M3003" s="176" t="s">
        <v>3186</v>
      </c>
      <c r="N3003" s="179" t="s">
        <v>3172</v>
      </c>
      <c r="O3003" s="56">
        <v>1</v>
      </c>
      <c r="P3003" s="176" t="s">
        <v>8139</v>
      </c>
    </row>
    <row r="3004" spans="1:16" ht="20.100000000000001" customHeight="1" x14ac:dyDescent="0.25">
      <c r="A3004" s="175">
        <v>3000</v>
      </c>
      <c r="B3004" s="176" t="s">
        <v>8105</v>
      </c>
      <c r="C3004" s="176" t="s">
        <v>8160</v>
      </c>
      <c r="D3004" s="175" t="s">
        <v>8156</v>
      </c>
      <c r="E3004" s="175" t="s">
        <v>8157</v>
      </c>
      <c r="F3004" s="176" t="s">
        <v>8160</v>
      </c>
      <c r="G3004" s="177"/>
      <c r="H3004" s="177"/>
      <c r="I3004" s="176" t="s">
        <v>8142</v>
      </c>
      <c r="J3004" s="178">
        <v>31.683168316831683</v>
      </c>
      <c r="K3004" s="55">
        <v>8</v>
      </c>
      <c r="L3004" s="176" t="s">
        <v>8138</v>
      </c>
      <c r="M3004" s="176" t="s">
        <v>3186</v>
      </c>
      <c r="N3004" s="179" t="s">
        <v>3172</v>
      </c>
      <c r="O3004" s="56">
        <v>1</v>
      </c>
      <c r="P3004" s="176" t="s">
        <v>8139</v>
      </c>
    </row>
    <row r="3005" spans="1:16" ht="20.100000000000001" customHeight="1" x14ac:dyDescent="0.25">
      <c r="A3005" s="175">
        <v>3001</v>
      </c>
      <c r="B3005" s="176" t="s">
        <v>8105</v>
      </c>
      <c r="C3005" s="176" t="s">
        <v>8160</v>
      </c>
      <c r="D3005" s="175" t="s">
        <v>8156</v>
      </c>
      <c r="E3005" s="175" t="s">
        <v>8157</v>
      </c>
      <c r="F3005" s="176" t="s">
        <v>8160</v>
      </c>
      <c r="G3005" s="177"/>
      <c r="H3005" s="177"/>
      <c r="I3005" s="176" t="s">
        <v>8142</v>
      </c>
      <c r="J3005" s="178">
        <v>4.9504950495049505</v>
      </c>
      <c r="K3005" s="55">
        <v>8</v>
      </c>
      <c r="L3005" s="176" t="s">
        <v>8138</v>
      </c>
      <c r="M3005" s="176" t="s">
        <v>3186</v>
      </c>
      <c r="N3005" s="179" t="s">
        <v>3172</v>
      </c>
      <c r="O3005" s="56">
        <v>1</v>
      </c>
      <c r="P3005" s="176" t="s">
        <v>8139</v>
      </c>
    </row>
    <row r="3006" spans="1:16" ht="20.100000000000001" customHeight="1" x14ac:dyDescent="0.25">
      <c r="A3006" s="175">
        <v>3002</v>
      </c>
      <c r="B3006" s="176" t="s">
        <v>8105</v>
      </c>
      <c r="C3006" s="176" t="s">
        <v>8160</v>
      </c>
      <c r="D3006" s="175" t="s">
        <v>8156</v>
      </c>
      <c r="E3006" s="175" t="s">
        <v>8157</v>
      </c>
      <c r="F3006" s="176" t="s">
        <v>8160</v>
      </c>
      <c r="G3006" s="177"/>
      <c r="H3006" s="177"/>
      <c r="I3006" s="176" t="s">
        <v>8142</v>
      </c>
      <c r="J3006" s="178">
        <v>39.6</v>
      </c>
      <c r="K3006" s="55">
        <v>8</v>
      </c>
      <c r="L3006" s="176" t="s">
        <v>8138</v>
      </c>
      <c r="M3006" s="176" t="s">
        <v>3186</v>
      </c>
      <c r="N3006" s="179" t="s">
        <v>3172</v>
      </c>
      <c r="O3006" s="56">
        <v>1</v>
      </c>
      <c r="P3006" s="176" t="s">
        <v>8139</v>
      </c>
    </row>
    <row r="3007" spans="1:16" ht="20.100000000000001" customHeight="1" x14ac:dyDescent="0.25">
      <c r="A3007" s="175">
        <v>3003</v>
      </c>
      <c r="B3007" s="176" t="s">
        <v>8105</v>
      </c>
      <c r="C3007" s="176" t="s">
        <v>8160</v>
      </c>
      <c r="D3007" s="175" t="s">
        <v>8156</v>
      </c>
      <c r="E3007" s="175" t="s">
        <v>8157</v>
      </c>
      <c r="F3007" s="176" t="s">
        <v>8160</v>
      </c>
      <c r="G3007" s="177"/>
      <c r="H3007" s="177"/>
      <c r="I3007" s="176" t="s">
        <v>8137</v>
      </c>
      <c r="J3007" s="178">
        <v>22.772277227722771</v>
      </c>
      <c r="K3007" s="55">
        <v>12</v>
      </c>
      <c r="L3007" s="176" t="s">
        <v>8138</v>
      </c>
      <c r="M3007" s="176" t="s">
        <v>3186</v>
      </c>
      <c r="N3007" s="176" t="s">
        <v>3173</v>
      </c>
      <c r="O3007" s="56">
        <v>1</v>
      </c>
      <c r="P3007" s="176" t="s">
        <v>8139</v>
      </c>
    </row>
    <row r="3008" spans="1:16" ht="20.100000000000001" customHeight="1" x14ac:dyDescent="0.25">
      <c r="A3008" s="175">
        <v>3004</v>
      </c>
      <c r="B3008" s="176" t="s">
        <v>8105</v>
      </c>
      <c r="C3008" s="176" t="s">
        <v>8160</v>
      </c>
      <c r="D3008" s="175" t="s">
        <v>8156</v>
      </c>
      <c r="E3008" s="175" t="s">
        <v>8157</v>
      </c>
      <c r="F3008" s="176" t="s">
        <v>8160</v>
      </c>
      <c r="G3008" s="177"/>
      <c r="H3008" s="177"/>
      <c r="I3008" s="176" t="s">
        <v>8142</v>
      </c>
      <c r="J3008" s="178">
        <v>28.712871287128714</v>
      </c>
      <c r="K3008" s="55">
        <v>8</v>
      </c>
      <c r="L3008" s="176" t="s">
        <v>8138</v>
      </c>
      <c r="M3008" s="176" t="s">
        <v>3186</v>
      </c>
      <c r="N3008" s="179" t="s">
        <v>3172</v>
      </c>
      <c r="O3008" s="56">
        <v>1</v>
      </c>
      <c r="P3008" s="176" t="s">
        <v>8139</v>
      </c>
    </row>
    <row r="3009" spans="1:16" ht="20.100000000000001" customHeight="1" x14ac:dyDescent="0.25">
      <c r="A3009" s="175">
        <v>3005</v>
      </c>
      <c r="B3009" s="176" t="s">
        <v>8105</v>
      </c>
      <c r="C3009" s="176" t="s">
        <v>8160</v>
      </c>
      <c r="D3009" s="175" t="s">
        <v>8156</v>
      </c>
      <c r="E3009" s="175" t="s">
        <v>8157</v>
      </c>
      <c r="F3009" s="176" t="s">
        <v>8160</v>
      </c>
      <c r="G3009" s="177"/>
      <c r="H3009" s="177"/>
      <c r="I3009" s="176" t="s">
        <v>8137</v>
      </c>
      <c r="J3009" s="178">
        <v>25.742574257425744</v>
      </c>
      <c r="K3009" s="55">
        <v>12</v>
      </c>
      <c r="L3009" s="176" t="s">
        <v>8138</v>
      </c>
      <c r="M3009" s="176" t="s">
        <v>3186</v>
      </c>
      <c r="N3009" s="176" t="s">
        <v>3173</v>
      </c>
      <c r="O3009" s="56">
        <v>1</v>
      </c>
      <c r="P3009" s="176" t="s">
        <v>8139</v>
      </c>
    </row>
    <row r="3010" spans="1:16" ht="20.100000000000001" customHeight="1" x14ac:dyDescent="0.25">
      <c r="A3010" s="175">
        <v>3006</v>
      </c>
      <c r="B3010" s="176" t="s">
        <v>8105</v>
      </c>
      <c r="C3010" s="176" t="s">
        <v>8160</v>
      </c>
      <c r="D3010" s="175" t="s">
        <v>8156</v>
      </c>
      <c r="E3010" s="175" t="s">
        <v>8157</v>
      </c>
      <c r="F3010" s="176" t="s">
        <v>8160</v>
      </c>
      <c r="G3010" s="177"/>
      <c r="H3010" s="177"/>
      <c r="I3010" s="176" t="s">
        <v>8137</v>
      </c>
      <c r="J3010" s="178">
        <v>18.811881188118811</v>
      </c>
      <c r="K3010" s="55">
        <v>12</v>
      </c>
      <c r="L3010" s="176" t="s">
        <v>8138</v>
      </c>
      <c r="M3010" s="176" t="s">
        <v>3186</v>
      </c>
      <c r="N3010" s="176" t="s">
        <v>3173</v>
      </c>
      <c r="O3010" s="56">
        <v>1</v>
      </c>
      <c r="P3010" s="176" t="s">
        <v>8139</v>
      </c>
    </row>
    <row r="3011" spans="1:16" ht="20.100000000000001" customHeight="1" x14ac:dyDescent="0.25">
      <c r="A3011" s="175">
        <v>3007</v>
      </c>
      <c r="B3011" s="176" t="s">
        <v>8105</v>
      </c>
      <c r="C3011" s="176" t="s">
        <v>8160</v>
      </c>
      <c r="D3011" s="175" t="s">
        <v>8156</v>
      </c>
      <c r="E3011" s="175" t="s">
        <v>8157</v>
      </c>
      <c r="F3011" s="176" t="s">
        <v>8160</v>
      </c>
      <c r="G3011" s="177"/>
      <c r="H3011" s="177"/>
      <c r="I3011" s="176" t="s">
        <v>8142</v>
      </c>
      <c r="J3011" s="178">
        <v>26.732673267326732</v>
      </c>
      <c r="K3011" s="55">
        <v>8</v>
      </c>
      <c r="L3011" s="176" t="s">
        <v>8138</v>
      </c>
      <c r="M3011" s="176" t="s">
        <v>3186</v>
      </c>
      <c r="N3011" s="179" t="s">
        <v>3172</v>
      </c>
      <c r="O3011" s="56">
        <v>1</v>
      </c>
      <c r="P3011" s="176" t="s">
        <v>8139</v>
      </c>
    </row>
    <row r="3012" spans="1:16" ht="20.100000000000001" customHeight="1" x14ac:dyDescent="0.25">
      <c r="A3012" s="175">
        <v>3008</v>
      </c>
      <c r="B3012" s="176" t="s">
        <v>8105</v>
      </c>
      <c r="C3012" s="176" t="s">
        <v>8160</v>
      </c>
      <c r="D3012" s="175" t="s">
        <v>8156</v>
      </c>
      <c r="E3012" s="175" t="s">
        <v>8157</v>
      </c>
      <c r="F3012" s="176" t="s">
        <v>8160</v>
      </c>
      <c r="G3012" s="177"/>
      <c r="H3012" s="177"/>
      <c r="I3012" s="176" t="s">
        <v>8137</v>
      </c>
      <c r="J3012" s="178">
        <v>40.594059405940591</v>
      </c>
      <c r="K3012" s="55">
        <v>12</v>
      </c>
      <c r="L3012" s="176" t="s">
        <v>8138</v>
      </c>
      <c r="M3012" s="176" t="s">
        <v>3186</v>
      </c>
      <c r="N3012" s="176" t="s">
        <v>3173</v>
      </c>
      <c r="O3012" s="56">
        <v>1</v>
      </c>
      <c r="P3012" s="176" t="s">
        <v>8139</v>
      </c>
    </row>
    <row r="3013" spans="1:16" ht="20.100000000000001" customHeight="1" x14ac:dyDescent="0.25">
      <c r="A3013" s="175">
        <v>3009</v>
      </c>
      <c r="B3013" s="176" t="s">
        <v>8105</v>
      </c>
      <c r="C3013" s="176" t="s">
        <v>8160</v>
      </c>
      <c r="D3013" s="175" t="s">
        <v>8156</v>
      </c>
      <c r="E3013" s="175" t="s">
        <v>8157</v>
      </c>
      <c r="F3013" s="176" t="s">
        <v>8160</v>
      </c>
      <c r="G3013" s="177"/>
      <c r="H3013" s="177"/>
      <c r="I3013" s="176" t="s">
        <v>8142</v>
      </c>
      <c r="J3013" s="178">
        <v>40.594059405940591</v>
      </c>
      <c r="K3013" s="55">
        <v>8</v>
      </c>
      <c r="L3013" s="176" t="s">
        <v>8138</v>
      </c>
      <c r="M3013" s="176" t="s">
        <v>3186</v>
      </c>
      <c r="N3013" s="179" t="s">
        <v>3172</v>
      </c>
      <c r="O3013" s="56">
        <v>1</v>
      </c>
      <c r="P3013" s="176" t="s">
        <v>8139</v>
      </c>
    </row>
    <row r="3014" spans="1:16" ht="20.100000000000001" customHeight="1" x14ac:dyDescent="0.25">
      <c r="A3014" s="175">
        <v>3010</v>
      </c>
      <c r="B3014" s="176" t="s">
        <v>8105</v>
      </c>
      <c r="C3014" s="176" t="s">
        <v>8160</v>
      </c>
      <c r="D3014" s="175" t="s">
        <v>8156</v>
      </c>
      <c r="E3014" s="175" t="s">
        <v>8157</v>
      </c>
      <c r="F3014" s="176" t="s">
        <v>8160</v>
      </c>
      <c r="G3014" s="177"/>
      <c r="H3014" s="177"/>
      <c r="I3014" s="176" t="s">
        <v>8137</v>
      </c>
      <c r="J3014" s="178">
        <v>27.722772277227723</v>
      </c>
      <c r="K3014" s="55">
        <v>12</v>
      </c>
      <c r="L3014" s="176" t="s">
        <v>8138</v>
      </c>
      <c r="M3014" s="176" t="s">
        <v>3186</v>
      </c>
      <c r="N3014" s="176" t="s">
        <v>3173</v>
      </c>
      <c r="O3014" s="56">
        <v>1</v>
      </c>
      <c r="P3014" s="176" t="s">
        <v>8139</v>
      </c>
    </row>
    <row r="3015" spans="1:16" ht="20.100000000000001" customHeight="1" x14ac:dyDescent="0.25">
      <c r="A3015" s="175">
        <v>3011</v>
      </c>
      <c r="B3015" s="176" t="s">
        <v>8105</v>
      </c>
      <c r="C3015" s="176" t="s">
        <v>8160</v>
      </c>
      <c r="D3015" s="175" t="s">
        <v>8156</v>
      </c>
      <c r="E3015" s="175" t="s">
        <v>8157</v>
      </c>
      <c r="F3015" s="176" t="s">
        <v>8160</v>
      </c>
      <c r="G3015" s="177"/>
      <c r="H3015" s="177"/>
      <c r="I3015" s="176" t="s">
        <v>8137</v>
      </c>
      <c r="J3015" s="178">
        <v>35.643564356435647</v>
      </c>
      <c r="K3015" s="55">
        <v>12</v>
      </c>
      <c r="L3015" s="176" t="s">
        <v>8138</v>
      </c>
      <c r="M3015" s="176" t="s">
        <v>3186</v>
      </c>
      <c r="N3015" s="176" t="s">
        <v>3173</v>
      </c>
      <c r="O3015" s="56">
        <v>1</v>
      </c>
      <c r="P3015" s="176" t="s">
        <v>8139</v>
      </c>
    </row>
    <row r="3016" spans="1:16" ht="20.100000000000001" customHeight="1" x14ac:dyDescent="0.25">
      <c r="A3016" s="175">
        <v>3012</v>
      </c>
      <c r="B3016" s="176" t="s">
        <v>8105</v>
      </c>
      <c r="C3016" s="176" t="s">
        <v>8160</v>
      </c>
      <c r="D3016" s="175" t="s">
        <v>8156</v>
      </c>
      <c r="E3016" s="175" t="s">
        <v>8157</v>
      </c>
      <c r="F3016" s="176" t="s">
        <v>8160</v>
      </c>
      <c r="G3016" s="177"/>
      <c r="H3016" s="177"/>
      <c r="I3016" s="176" t="s">
        <v>8137</v>
      </c>
      <c r="J3016" s="178">
        <v>28.712871287128714</v>
      </c>
      <c r="K3016" s="55">
        <v>12</v>
      </c>
      <c r="L3016" s="176" t="s">
        <v>8138</v>
      </c>
      <c r="M3016" s="176" t="s">
        <v>3186</v>
      </c>
      <c r="N3016" s="176" t="s">
        <v>3173</v>
      </c>
      <c r="O3016" s="56">
        <v>1</v>
      </c>
      <c r="P3016" s="176" t="s">
        <v>8139</v>
      </c>
    </row>
    <row r="3017" spans="1:16" ht="20.100000000000001" customHeight="1" x14ac:dyDescent="0.25">
      <c r="A3017" s="175">
        <v>3013</v>
      </c>
      <c r="B3017" s="176" t="s">
        <v>8105</v>
      </c>
      <c r="C3017" s="176" t="s">
        <v>8160</v>
      </c>
      <c r="D3017" s="175" t="s">
        <v>8156</v>
      </c>
      <c r="E3017" s="175" t="s">
        <v>8157</v>
      </c>
      <c r="F3017" s="176" t="s">
        <v>8160</v>
      </c>
      <c r="G3017" s="177"/>
      <c r="H3017" s="177"/>
      <c r="I3017" s="176" t="s">
        <v>8137</v>
      </c>
      <c r="J3017" s="178">
        <v>27.722772277227723</v>
      </c>
      <c r="K3017" s="55">
        <v>12</v>
      </c>
      <c r="L3017" s="176" t="s">
        <v>8138</v>
      </c>
      <c r="M3017" s="176" t="s">
        <v>3186</v>
      </c>
      <c r="N3017" s="176" t="s">
        <v>3173</v>
      </c>
      <c r="O3017" s="56">
        <v>1</v>
      </c>
      <c r="P3017" s="176" t="s">
        <v>8139</v>
      </c>
    </row>
    <row r="3018" spans="1:16" ht="20.100000000000001" customHeight="1" x14ac:dyDescent="0.25">
      <c r="A3018" s="175">
        <v>3014</v>
      </c>
      <c r="B3018" s="176" t="s">
        <v>8105</v>
      </c>
      <c r="C3018" s="176" t="s">
        <v>8160</v>
      </c>
      <c r="D3018" s="175" t="s">
        <v>8156</v>
      </c>
      <c r="E3018" s="175" t="s">
        <v>8157</v>
      </c>
      <c r="F3018" s="176" t="s">
        <v>8160</v>
      </c>
      <c r="G3018" s="177"/>
      <c r="H3018" s="177"/>
      <c r="I3018" s="176" t="s">
        <v>8137</v>
      </c>
      <c r="J3018" s="178">
        <v>14.851485148514852</v>
      </c>
      <c r="K3018" s="55">
        <v>12</v>
      </c>
      <c r="L3018" s="176" t="s">
        <v>8138</v>
      </c>
      <c r="M3018" s="176" t="s">
        <v>3186</v>
      </c>
      <c r="N3018" s="176" t="s">
        <v>3173</v>
      </c>
      <c r="O3018" s="56">
        <v>1</v>
      </c>
      <c r="P3018" s="176" t="s">
        <v>8139</v>
      </c>
    </row>
    <row r="3019" spans="1:16" ht="20.100000000000001" customHeight="1" x14ac:dyDescent="0.25">
      <c r="A3019" s="175">
        <v>3015</v>
      </c>
      <c r="B3019" s="176" t="s">
        <v>8105</v>
      </c>
      <c r="C3019" s="176" t="s">
        <v>8160</v>
      </c>
      <c r="D3019" s="175" t="s">
        <v>8156</v>
      </c>
      <c r="E3019" s="175" t="s">
        <v>8157</v>
      </c>
      <c r="F3019" s="176" t="s">
        <v>8160</v>
      </c>
      <c r="G3019" s="177"/>
      <c r="H3019" s="177"/>
      <c r="I3019" s="176" t="s">
        <v>8142</v>
      </c>
      <c r="J3019" s="178">
        <v>41.584158415841586</v>
      </c>
      <c r="K3019" s="55">
        <v>8</v>
      </c>
      <c r="L3019" s="176" t="s">
        <v>8138</v>
      </c>
      <c r="M3019" s="176" t="s">
        <v>3186</v>
      </c>
      <c r="N3019" s="179" t="s">
        <v>3172</v>
      </c>
      <c r="O3019" s="56">
        <v>1</v>
      </c>
      <c r="P3019" s="176" t="s">
        <v>8139</v>
      </c>
    </row>
    <row r="3020" spans="1:16" ht="20.100000000000001" customHeight="1" x14ac:dyDescent="0.25">
      <c r="A3020" s="175">
        <v>3016</v>
      </c>
      <c r="B3020" s="176" t="s">
        <v>8105</v>
      </c>
      <c r="C3020" s="176" t="s">
        <v>8160</v>
      </c>
      <c r="D3020" s="175" t="s">
        <v>8156</v>
      </c>
      <c r="E3020" s="175" t="s">
        <v>8157</v>
      </c>
      <c r="F3020" s="176" t="s">
        <v>8160</v>
      </c>
      <c r="G3020" s="177"/>
      <c r="H3020" s="177"/>
      <c r="I3020" s="176" t="s">
        <v>8142</v>
      </c>
      <c r="J3020" s="178">
        <v>26.732673267326732</v>
      </c>
      <c r="K3020" s="55">
        <v>8</v>
      </c>
      <c r="L3020" s="176" t="s">
        <v>8138</v>
      </c>
      <c r="M3020" s="176" t="s">
        <v>3186</v>
      </c>
      <c r="N3020" s="179" t="s">
        <v>3172</v>
      </c>
      <c r="O3020" s="56">
        <v>1</v>
      </c>
      <c r="P3020" s="176" t="s">
        <v>8139</v>
      </c>
    </row>
    <row r="3021" spans="1:16" ht="20.100000000000001" customHeight="1" x14ac:dyDescent="0.25">
      <c r="A3021" s="175">
        <v>3017</v>
      </c>
      <c r="B3021" s="176" t="s">
        <v>8105</v>
      </c>
      <c r="C3021" s="176" t="s">
        <v>8160</v>
      </c>
      <c r="D3021" s="175" t="s">
        <v>8156</v>
      </c>
      <c r="E3021" s="175" t="s">
        <v>8157</v>
      </c>
      <c r="F3021" s="176" t="s">
        <v>8160</v>
      </c>
      <c r="G3021" s="177"/>
      <c r="H3021" s="177"/>
      <c r="I3021" s="176" t="s">
        <v>8142</v>
      </c>
      <c r="J3021" s="178">
        <v>11.881188118811881</v>
      </c>
      <c r="K3021" s="55">
        <v>8</v>
      </c>
      <c r="L3021" s="176" t="s">
        <v>8138</v>
      </c>
      <c r="M3021" s="176" t="s">
        <v>3186</v>
      </c>
      <c r="N3021" s="179" t="s">
        <v>3172</v>
      </c>
      <c r="O3021" s="56">
        <v>1</v>
      </c>
      <c r="P3021" s="176" t="s">
        <v>8139</v>
      </c>
    </row>
    <row r="3022" spans="1:16" ht="20.100000000000001" customHeight="1" x14ac:dyDescent="0.25">
      <c r="A3022" s="175">
        <v>3018</v>
      </c>
      <c r="B3022" s="176" t="s">
        <v>8105</v>
      </c>
      <c r="C3022" s="176" t="s">
        <v>8161</v>
      </c>
      <c r="D3022" s="175" t="s">
        <v>8156</v>
      </c>
      <c r="E3022" s="175" t="s">
        <v>8157</v>
      </c>
      <c r="F3022" s="176" t="s">
        <v>8161</v>
      </c>
      <c r="G3022" s="177"/>
      <c r="H3022" s="177"/>
      <c r="I3022" s="176" t="s">
        <v>8137</v>
      </c>
      <c r="J3022" s="178">
        <v>546.07843137254906</v>
      </c>
      <c r="K3022" s="55">
        <v>12</v>
      </c>
      <c r="L3022" s="176" t="s">
        <v>8138</v>
      </c>
      <c r="M3022" s="176" t="s">
        <v>3186</v>
      </c>
      <c r="N3022" s="176" t="s">
        <v>3173</v>
      </c>
      <c r="O3022" s="56">
        <v>1</v>
      </c>
      <c r="P3022" s="176" t="s">
        <v>8147</v>
      </c>
    </row>
    <row r="3023" spans="1:16" ht="20.100000000000001" customHeight="1" x14ac:dyDescent="0.25">
      <c r="A3023" s="175">
        <v>3019</v>
      </c>
      <c r="B3023" s="176" t="s">
        <v>8105</v>
      </c>
      <c r="C3023" s="176" t="s">
        <v>8161</v>
      </c>
      <c r="D3023" s="175" t="s">
        <v>8156</v>
      </c>
      <c r="E3023" s="175" t="s">
        <v>8157</v>
      </c>
      <c r="F3023" s="176" t="s">
        <v>8161</v>
      </c>
      <c r="G3023" s="177"/>
      <c r="H3023" s="177"/>
      <c r="I3023" s="176" t="s">
        <v>8137</v>
      </c>
      <c r="J3023" s="178">
        <v>215.84158415841583</v>
      </c>
      <c r="K3023" s="55">
        <v>12</v>
      </c>
      <c r="L3023" s="176" t="s">
        <v>8138</v>
      </c>
      <c r="M3023" s="176" t="s">
        <v>3186</v>
      </c>
      <c r="N3023" s="176" t="s">
        <v>3173</v>
      </c>
      <c r="O3023" s="56">
        <v>1</v>
      </c>
      <c r="P3023" s="176" t="s">
        <v>8147</v>
      </c>
    </row>
    <row r="3024" spans="1:16" ht="20.100000000000001" customHeight="1" x14ac:dyDescent="0.25">
      <c r="A3024" s="175">
        <v>3020</v>
      </c>
      <c r="B3024" s="176" t="s">
        <v>8105</v>
      </c>
      <c r="C3024" s="176" t="s">
        <v>8161</v>
      </c>
      <c r="D3024" s="175" t="s">
        <v>8156</v>
      </c>
      <c r="E3024" s="175" t="s">
        <v>8157</v>
      </c>
      <c r="F3024" s="176" t="s">
        <v>8161</v>
      </c>
      <c r="G3024" s="177"/>
      <c r="H3024" s="177"/>
      <c r="I3024" s="176" t="s">
        <v>8137</v>
      </c>
      <c r="J3024" s="178">
        <v>61.386138613861384</v>
      </c>
      <c r="K3024" s="55">
        <v>12</v>
      </c>
      <c r="L3024" s="176" t="s">
        <v>8138</v>
      </c>
      <c r="M3024" s="176" t="s">
        <v>3186</v>
      </c>
      <c r="N3024" s="176" t="s">
        <v>3173</v>
      </c>
      <c r="O3024" s="56">
        <v>1</v>
      </c>
      <c r="P3024" s="176" t="s">
        <v>8147</v>
      </c>
    </row>
    <row r="3025" spans="1:16" ht="20.100000000000001" customHeight="1" x14ac:dyDescent="0.25">
      <c r="A3025" s="175">
        <v>3021</v>
      </c>
      <c r="B3025" s="176" t="s">
        <v>8105</v>
      </c>
      <c r="C3025" s="176" t="s">
        <v>8161</v>
      </c>
      <c r="D3025" s="175" t="s">
        <v>8156</v>
      </c>
      <c r="E3025" s="175" t="s">
        <v>8157</v>
      </c>
      <c r="F3025" s="176" t="s">
        <v>8161</v>
      </c>
      <c r="G3025" s="177"/>
      <c r="H3025" s="177"/>
      <c r="I3025" s="176" t="s">
        <v>8137</v>
      </c>
      <c r="J3025" s="178">
        <v>86.138613861386133</v>
      </c>
      <c r="K3025" s="55">
        <v>12</v>
      </c>
      <c r="L3025" s="176" t="s">
        <v>8138</v>
      </c>
      <c r="M3025" s="176" t="s">
        <v>3186</v>
      </c>
      <c r="N3025" s="176" t="s">
        <v>3173</v>
      </c>
      <c r="O3025" s="56">
        <v>1</v>
      </c>
      <c r="P3025" s="176" t="s">
        <v>8147</v>
      </c>
    </row>
    <row r="3026" spans="1:16" ht="20.100000000000001" customHeight="1" x14ac:dyDescent="0.25">
      <c r="A3026" s="175">
        <v>3022</v>
      </c>
      <c r="B3026" s="176" t="s">
        <v>8105</v>
      </c>
      <c r="C3026" s="176" t="s">
        <v>8161</v>
      </c>
      <c r="D3026" s="175" t="s">
        <v>8156</v>
      </c>
      <c r="E3026" s="175" t="s">
        <v>8157</v>
      </c>
      <c r="F3026" s="176" t="s">
        <v>8161</v>
      </c>
      <c r="G3026" s="177"/>
      <c r="H3026" s="177"/>
      <c r="I3026" s="176" t="s">
        <v>8137</v>
      </c>
      <c r="J3026" s="178">
        <v>129.70297029702971</v>
      </c>
      <c r="K3026" s="55">
        <v>12</v>
      </c>
      <c r="L3026" s="176" t="s">
        <v>8138</v>
      </c>
      <c r="M3026" s="176" t="s">
        <v>3186</v>
      </c>
      <c r="N3026" s="176" t="s">
        <v>3173</v>
      </c>
      <c r="O3026" s="56">
        <v>1</v>
      </c>
      <c r="P3026" s="176" t="s">
        <v>8147</v>
      </c>
    </row>
    <row r="3027" spans="1:16" ht="20.100000000000001" customHeight="1" x14ac:dyDescent="0.25">
      <c r="A3027" s="175">
        <v>3023</v>
      </c>
      <c r="B3027" s="176" t="s">
        <v>8105</v>
      </c>
      <c r="C3027" s="176" t="s">
        <v>8161</v>
      </c>
      <c r="D3027" s="175" t="s">
        <v>8156</v>
      </c>
      <c r="E3027" s="175" t="s">
        <v>8157</v>
      </c>
      <c r="F3027" s="176" t="s">
        <v>8161</v>
      </c>
      <c r="G3027" s="177"/>
      <c r="H3027" s="177"/>
      <c r="I3027" s="176" t="s">
        <v>8137</v>
      </c>
      <c r="J3027" s="178">
        <v>37.623762376237622</v>
      </c>
      <c r="K3027" s="55">
        <v>12</v>
      </c>
      <c r="L3027" s="176" t="s">
        <v>8138</v>
      </c>
      <c r="M3027" s="176" t="s">
        <v>3186</v>
      </c>
      <c r="N3027" s="176" t="s">
        <v>3173</v>
      </c>
      <c r="O3027" s="56">
        <v>1</v>
      </c>
      <c r="P3027" s="176" t="s">
        <v>8147</v>
      </c>
    </row>
    <row r="3028" spans="1:16" ht="20.100000000000001" customHeight="1" x14ac:dyDescent="0.25">
      <c r="A3028" s="175">
        <v>3024</v>
      </c>
      <c r="B3028" s="176" t="s">
        <v>8105</v>
      </c>
      <c r="C3028" s="176" t="s">
        <v>8161</v>
      </c>
      <c r="D3028" s="175" t="s">
        <v>8156</v>
      </c>
      <c r="E3028" s="175" t="s">
        <v>8157</v>
      </c>
      <c r="F3028" s="176" t="s">
        <v>8161</v>
      </c>
      <c r="G3028" s="177"/>
      <c r="H3028" s="177"/>
      <c r="I3028" s="176" t="s">
        <v>8137</v>
      </c>
      <c r="J3028" s="178">
        <v>160.39603960396039</v>
      </c>
      <c r="K3028" s="55">
        <v>12</v>
      </c>
      <c r="L3028" s="176" t="s">
        <v>8138</v>
      </c>
      <c r="M3028" s="176" t="s">
        <v>3186</v>
      </c>
      <c r="N3028" s="176" t="s">
        <v>3173</v>
      </c>
      <c r="O3028" s="56">
        <v>1</v>
      </c>
      <c r="P3028" s="176" t="s">
        <v>8147</v>
      </c>
    </row>
    <row r="3029" spans="1:16" ht="20.100000000000001" customHeight="1" x14ac:dyDescent="0.25">
      <c r="A3029" s="175">
        <v>3025</v>
      </c>
      <c r="B3029" s="176" t="s">
        <v>8105</v>
      </c>
      <c r="C3029" s="176" t="s">
        <v>8161</v>
      </c>
      <c r="D3029" s="175" t="s">
        <v>8156</v>
      </c>
      <c r="E3029" s="175" t="s">
        <v>8157</v>
      </c>
      <c r="F3029" s="176" t="s">
        <v>8161</v>
      </c>
      <c r="G3029" s="177"/>
      <c r="H3029" s="177"/>
      <c r="I3029" s="176" t="s">
        <v>8137</v>
      </c>
      <c r="J3029" s="178">
        <v>91.089108910891085</v>
      </c>
      <c r="K3029" s="55">
        <v>12</v>
      </c>
      <c r="L3029" s="176" t="s">
        <v>8138</v>
      </c>
      <c r="M3029" s="176" t="s">
        <v>3186</v>
      </c>
      <c r="N3029" s="176" t="s">
        <v>3173</v>
      </c>
      <c r="O3029" s="56">
        <v>1</v>
      </c>
      <c r="P3029" s="176" t="s">
        <v>8147</v>
      </c>
    </row>
    <row r="3030" spans="1:16" ht="20.100000000000001" customHeight="1" x14ac:dyDescent="0.25">
      <c r="A3030" s="175">
        <v>3026</v>
      </c>
      <c r="B3030" s="176" t="s">
        <v>8105</v>
      </c>
      <c r="C3030" s="176" t="s">
        <v>8161</v>
      </c>
      <c r="D3030" s="175" t="s">
        <v>8156</v>
      </c>
      <c r="E3030" s="175" t="s">
        <v>8157</v>
      </c>
      <c r="F3030" s="176" t="s">
        <v>8161</v>
      </c>
      <c r="G3030" s="177"/>
      <c r="H3030" s="177"/>
      <c r="I3030" s="176" t="s">
        <v>8137</v>
      </c>
      <c r="J3030" s="178">
        <v>82.178217821782184</v>
      </c>
      <c r="K3030" s="55">
        <v>12</v>
      </c>
      <c r="L3030" s="176" t="s">
        <v>8138</v>
      </c>
      <c r="M3030" s="176" t="s">
        <v>3186</v>
      </c>
      <c r="N3030" s="176" t="s">
        <v>3173</v>
      </c>
      <c r="O3030" s="56">
        <v>1</v>
      </c>
      <c r="P3030" s="176" t="s">
        <v>8147</v>
      </c>
    </row>
    <row r="3031" spans="1:16" ht="20.100000000000001" customHeight="1" x14ac:dyDescent="0.25">
      <c r="A3031" s="175">
        <v>3027</v>
      </c>
      <c r="B3031" s="176" t="s">
        <v>8105</v>
      </c>
      <c r="C3031" s="176" t="s">
        <v>8161</v>
      </c>
      <c r="D3031" s="175" t="s">
        <v>8156</v>
      </c>
      <c r="E3031" s="175" t="s">
        <v>8157</v>
      </c>
      <c r="F3031" s="176" t="s">
        <v>8161</v>
      </c>
      <c r="G3031" s="177"/>
      <c r="H3031" s="177"/>
      <c r="I3031" s="176" t="s">
        <v>8137</v>
      </c>
      <c r="J3031" s="178">
        <v>140.59405940594058</v>
      </c>
      <c r="K3031" s="55">
        <v>12</v>
      </c>
      <c r="L3031" s="176" t="s">
        <v>8138</v>
      </c>
      <c r="M3031" s="176" t="s">
        <v>3186</v>
      </c>
      <c r="N3031" s="176" t="s">
        <v>3173</v>
      </c>
      <c r="O3031" s="56">
        <v>1</v>
      </c>
      <c r="P3031" s="176" t="s">
        <v>8147</v>
      </c>
    </row>
    <row r="3032" spans="1:16" ht="20.100000000000001" customHeight="1" x14ac:dyDescent="0.25">
      <c r="A3032" s="175">
        <v>3028</v>
      </c>
      <c r="B3032" s="176" t="s">
        <v>8105</v>
      </c>
      <c r="C3032" s="176" t="s">
        <v>8161</v>
      </c>
      <c r="D3032" s="175" t="s">
        <v>8156</v>
      </c>
      <c r="E3032" s="175" t="s">
        <v>8157</v>
      </c>
      <c r="F3032" s="176" t="s">
        <v>8161</v>
      </c>
      <c r="G3032" s="177"/>
      <c r="H3032" s="177"/>
      <c r="I3032" s="176" t="s">
        <v>8137</v>
      </c>
      <c r="J3032" s="178">
        <v>101.98019801980197</v>
      </c>
      <c r="K3032" s="55">
        <v>12</v>
      </c>
      <c r="L3032" s="176" t="s">
        <v>8138</v>
      </c>
      <c r="M3032" s="176" t="s">
        <v>3186</v>
      </c>
      <c r="N3032" s="176" t="s">
        <v>3173</v>
      </c>
      <c r="O3032" s="56">
        <v>1</v>
      </c>
      <c r="P3032" s="176" t="s">
        <v>8147</v>
      </c>
    </row>
    <row r="3033" spans="1:16" ht="20.100000000000001" customHeight="1" x14ac:dyDescent="0.25">
      <c r="A3033" s="175">
        <v>3029</v>
      </c>
      <c r="B3033" s="176" t="s">
        <v>8105</v>
      </c>
      <c r="C3033" s="176" t="s">
        <v>8161</v>
      </c>
      <c r="D3033" s="175" t="s">
        <v>8156</v>
      </c>
      <c r="E3033" s="175" t="s">
        <v>8157</v>
      </c>
      <c r="F3033" s="176" t="s">
        <v>8161</v>
      </c>
      <c r="G3033" s="177"/>
      <c r="H3033" s="177"/>
      <c r="I3033" s="176" t="s">
        <v>8137</v>
      </c>
      <c r="J3033" s="178">
        <v>86.138613861386133</v>
      </c>
      <c r="K3033" s="55">
        <v>12</v>
      </c>
      <c r="L3033" s="176" t="s">
        <v>8138</v>
      </c>
      <c r="M3033" s="176" t="s">
        <v>3186</v>
      </c>
      <c r="N3033" s="176" t="s">
        <v>3173</v>
      </c>
      <c r="O3033" s="56">
        <v>1</v>
      </c>
      <c r="P3033" s="176" t="s">
        <v>8147</v>
      </c>
    </row>
    <row r="3034" spans="1:16" ht="20.100000000000001" customHeight="1" x14ac:dyDescent="0.25">
      <c r="A3034" s="175">
        <v>3030</v>
      </c>
      <c r="B3034" s="176" t="s">
        <v>8105</v>
      </c>
      <c r="C3034" s="176" t="s">
        <v>8161</v>
      </c>
      <c r="D3034" s="175" t="s">
        <v>8156</v>
      </c>
      <c r="E3034" s="175" t="s">
        <v>8157</v>
      </c>
      <c r="F3034" s="176" t="s">
        <v>8161</v>
      </c>
      <c r="G3034" s="177"/>
      <c r="H3034" s="177"/>
      <c r="I3034" s="176" t="s">
        <v>8137</v>
      </c>
      <c r="J3034" s="178">
        <v>163.36633663366337</v>
      </c>
      <c r="K3034" s="55">
        <v>12</v>
      </c>
      <c r="L3034" s="176" t="s">
        <v>8138</v>
      </c>
      <c r="M3034" s="176" t="s">
        <v>3186</v>
      </c>
      <c r="N3034" s="176" t="s">
        <v>3173</v>
      </c>
      <c r="O3034" s="56">
        <v>1</v>
      </c>
      <c r="P3034" s="176" t="s">
        <v>8147</v>
      </c>
    </row>
    <row r="3035" spans="1:16" ht="20.100000000000001" customHeight="1" x14ac:dyDescent="0.25">
      <c r="A3035" s="175">
        <v>3031</v>
      </c>
      <c r="B3035" s="176" t="s">
        <v>8105</v>
      </c>
      <c r="C3035" s="176" t="s">
        <v>8161</v>
      </c>
      <c r="D3035" s="175" t="s">
        <v>8156</v>
      </c>
      <c r="E3035" s="175" t="s">
        <v>8157</v>
      </c>
      <c r="F3035" s="176" t="s">
        <v>8161</v>
      </c>
      <c r="G3035" s="177"/>
      <c r="H3035" s="177"/>
      <c r="I3035" s="176" t="s">
        <v>8137</v>
      </c>
      <c r="J3035" s="178">
        <v>170.29702970297029</v>
      </c>
      <c r="K3035" s="55">
        <v>12</v>
      </c>
      <c r="L3035" s="176" t="s">
        <v>8138</v>
      </c>
      <c r="M3035" s="176" t="s">
        <v>3186</v>
      </c>
      <c r="N3035" s="176" t="s">
        <v>3173</v>
      </c>
      <c r="O3035" s="56">
        <v>1</v>
      </c>
      <c r="P3035" s="176" t="s">
        <v>8147</v>
      </c>
    </row>
    <row r="3036" spans="1:16" ht="20.100000000000001" customHeight="1" x14ac:dyDescent="0.25">
      <c r="A3036" s="175">
        <v>3032</v>
      </c>
      <c r="B3036" s="176" t="s">
        <v>8105</v>
      </c>
      <c r="C3036" s="176" t="s">
        <v>8161</v>
      </c>
      <c r="D3036" s="175" t="s">
        <v>8156</v>
      </c>
      <c r="E3036" s="175" t="s">
        <v>8157</v>
      </c>
      <c r="F3036" s="176" t="s">
        <v>8161</v>
      </c>
      <c r="G3036" s="177"/>
      <c r="H3036" s="177"/>
      <c r="I3036" s="176" t="s">
        <v>8137</v>
      </c>
      <c r="J3036" s="178">
        <v>159.40594059405942</v>
      </c>
      <c r="K3036" s="55">
        <v>12</v>
      </c>
      <c r="L3036" s="176" t="s">
        <v>8138</v>
      </c>
      <c r="M3036" s="176" t="s">
        <v>3186</v>
      </c>
      <c r="N3036" s="176" t="s">
        <v>3173</v>
      </c>
      <c r="O3036" s="56">
        <v>1</v>
      </c>
      <c r="P3036" s="176" t="s">
        <v>8147</v>
      </c>
    </row>
    <row r="3037" spans="1:16" ht="20.100000000000001" customHeight="1" x14ac:dyDescent="0.25">
      <c r="A3037" s="175">
        <v>3033</v>
      </c>
      <c r="B3037" s="176" t="s">
        <v>8105</v>
      </c>
      <c r="C3037" s="176" t="s">
        <v>8161</v>
      </c>
      <c r="D3037" s="175" t="s">
        <v>8156</v>
      </c>
      <c r="E3037" s="175" t="s">
        <v>8157</v>
      </c>
      <c r="F3037" s="176" t="s">
        <v>8161</v>
      </c>
      <c r="G3037" s="177"/>
      <c r="H3037" s="177"/>
      <c r="I3037" s="176" t="s">
        <v>8137</v>
      </c>
      <c r="J3037" s="178">
        <v>236.63366336633663</v>
      </c>
      <c r="K3037" s="55">
        <v>12</v>
      </c>
      <c r="L3037" s="176" t="s">
        <v>8138</v>
      </c>
      <c r="M3037" s="176" t="s">
        <v>3186</v>
      </c>
      <c r="N3037" s="176" t="s">
        <v>3173</v>
      </c>
      <c r="O3037" s="56">
        <v>1</v>
      </c>
      <c r="P3037" s="176" t="s">
        <v>8147</v>
      </c>
    </row>
    <row r="3038" spans="1:16" ht="20.100000000000001" customHeight="1" x14ac:dyDescent="0.25">
      <c r="A3038" s="175">
        <v>3034</v>
      </c>
      <c r="B3038" s="176" t="s">
        <v>8105</v>
      </c>
      <c r="C3038" s="176" t="s">
        <v>8161</v>
      </c>
      <c r="D3038" s="175" t="s">
        <v>8156</v>
      </c>
      <c r="E3038" s="175" t="s">
        <v>8157</v>
      </c>
      <c r="F3038" s="176" t="s">
        <v>8161</v>
      </c>
      <c r="G3038" s="177"/>
      <c r="H3038" s="177"/>
      <c r="I3038" s="176" t="s">
        <v>8137</v>
      </c>
      <c r="J3038" s="178">
        <v>157.42574257425741</v>
      </c>
      <c r="K3038" s="55">
        <v>12</v>
      </c>
      <c r="L3038" s="176" t="s">
        <v>8138</v>
      </c>
      <c r="M3038" s="176" t="s">
        <v>3186</v>
      </c>
      <c r="N3038" s="176" t="s">
        <v>3173</v>
      </c>
      <c r="O3038" s="56">
        <v>1</v>
      </c>
      <c r="P3038" s="176" t="s">
        <v>8147</v>
      </c>
    </row>
    <row r="3039" spans="1:16" ht="20.100000000000001" customHeight="1" x14ac:dyDescent="0.25">
      <c r="A3039" s="175">
        <v>3035</v>
      </c>
      <c r="B3039" s="176" t="s">
        <v>8105</v>
      </c>
      <c r="C3039" s="176" t="s">
        <v>8161</v>
      </c>
      <c r="D3039" s="175" t="s">
        <v>8156</v>
      </c>
      <c r="E3039" s="175" t="s">
        <v>8157</v>
      </c>
      <c r="F3039" s="176" t="s">
        <v>8161</v>
      </c>
      <c r="G3039" s="177"/>
      <c r="H3039" s="177"/>
      <c r="I3039" s="176" t="s">
        <v>8137</v>
      </c>
      <c r="J3039" s="178">
        <v>129.70297029702971</v>
      </c>
      <c r="K3039" s="55">
        <v>12</v>
      </c>
      <c r="L3039" s="176" t="s">
        <v>8138</v>
      </c>
      <c r="M3039" s="176" t="s">
        <v>3186</v>
      </c>
      <c r="N3039" s="176" t="s">
        <v>3173</v>
      </c>
      <c r="O3039" s="56">
        <v>1</v>
      </c>
      <c r="P3039" s="176" t="s">
        <v>8147</v>
      </c>
    </row>
    <row r="3040" spans="1:16" ht="20.100000000000001" customHeight="1" x14ac:dyDescent="0.25">
      <c r="A3040" s="175">
        <v>3036</v>
      </c>
      <c r="B3040" s="176" t="s">
        <v>8105</v>
      </c>
      <c r="C3040" s="176" t="s">
        <v>8161</v>
      </c>
      <c r="D3040" s="175" t="s">
        <v>8156</v>
      </c>
      <c r="E3040" s="175" t="s">
        <v>8157</v>
      </c>
      <c r="F3040" s="176" t="s">
        <v>8161</v>
      </c>
      <c r="G3040" s="177"/>
      <c r="H3040" s="177"/>
      <c r="I3040" s="176" t="s">
        <v>8137</v>
      </c>
      <c r="J3040" s="178">
        <v>49.504950495049506</v>
      </c>
      <c r="K3040" s="55">
        <v>12</v>
      </c>
      <c r="L3040" s="176" t="s">
        <v>8138</v>
      </c>
      <c r="M3040" s="176" t="s">
        <v>3186</v>
      </c>
      <c r="N3040" s="176" t="s">
        <v>3173</v>
      </c>
      <c r="O3040" s="56">
        <v>1</v>
      </c>
      <c r="P3040" s="176" t="s">
        <v>8147</v>
      </c>
    </row>
    <row r="3041" spans="1:16" ht="20.100000000000001" customHeight="1" x14ac:dyDescent="0.25">
      <c r="A3041" s="175">
        <v>3037</v>
      </c>
      <c r="B3041" s="176" t="s">
        <v>8105</v>
      </c>
      <c r="C3041" s="176" t="s">
        <v>8161</v>
      </c>
      <c r="D3041" s="175" t="s">
        <v>8156</v>
      </c>
      <c r="E3041" s="175" t="s">
        <v>8157</v>
      </c>
      <c r="F3041" s="176" t="s">
        <v>8161</v>
      </c>
      <c r="G3041" s="177"/>
      <c r="H3041" s="177"/>
      <c r="I3041" s="176" t="s">
        <v>8137</v>
      </c>
      <c r="J3041" s="178">
        <v>76.237623762376231</v>
      </c>
      <c r="K3041" s="55">
        <v>12</v>
      </c>
      <c r="L3041" s="176" t="s">
        <v>8138</v>
      </c>
      <c r="M3041" s="176" t="s">
        <v>3186</v>
      </c>
      <c r="N3041" s="176" t="s">
        <v>3173</v>
      </c>
      <c r="O3041" s="56">
        <v>1</v>
      </c>
      <c r="P3041" s="176" t="s">
        <v>8147</v>
      </c>
    </row>
    <row r="3042" spans="1:16" ht="20.100000000000001" customHeight="1" x14ac:dyDescent="0.25">
      <c r="A3042" s="175">
        <v>3038</v>
      </c>
      <c r="B3042" s="176" t="s">
        <v>8105</v>
      </c>
      <c r="C3042" s="176" t="s">
        <v>8161</v>
      </c>
      <c r="D3042" s="175" t="s">
        <v>8156</v>
      </c>
      <c r="E3042" s="175" t="s">
        <v>8157</v>
      </c>
      <c r="F3042" s="176" t="s">
        <v>8161</v>
      </c>
      <c r="G3042" s="177"/>
      <c r="H3042" s="177"/>
      <c r="I3042" s="176" t="s">
        <v>8137</v>
      </c>
      <c r="J3042" s="178">
        <v>247.52475247524751</v>
      </c>
      <c r="K3042" s="55">
        <v>12</v>
      </c>
      <c r="L3042" s="176" t="s">
        <v>8138</v>
      </c>
      <c r="M3042" s="176" t="s">
        <v>3186</v>
      </c>
      <c r="N3042" s="176" t="s">
        <v>3173</v>
      </c>
      <c r="O3042" s="56">
        <v>1</v>
      </c>
      <c r="P3042" s="176" t="s">
        <v>8147</v>
      </c>
    </row>
    <row r="3043" spans="1:16" ht="20.100000000000001" customHeight="1" x14ac:dyDescent="0.25">
      <c r="A3043" s="175">
        <v>3039</v>
      </c>
      <c r="B3043" s="176" t="s">
        <v>8105</v>
      </c>
      <c r="C3043" s="176" t="s">
        <v>8161</v>
      </c>
      <c r="D3043" s="175" t="s">
        <v>8156</v>
      </c>
      <c r="E3043" s="175" t="s">
        <v>8157</v>
      </c>
      <c r="F3043" s="176" t="s">
        <v>8161</v>
      </c>
      <c r="G3043" s="177"/>
      <c r="H3043" s="177"/>
      <c r="I3043" s="176" t="s">
        <v>8137</v>
      </c>
      <c r="J3043" s="178">
        <v>186.13861386138615</v>
      </c>
      <c r="K3043" s="55">
        <v>12</v>
      </c>
      <c r="L3043" s="176" t="s">
        <v>8138</v>
      </c>
      <c r="M3043" s="176" t="s">
        <v>3186</v>
      </c>
      <c r="N3043" s="176" t="s">
        <v>3173</v>
      </c>
      <c r="O3043" s="56">
        <v>1</v>
      </c>
      <c r="P3043" s="176" t="s">
        <v>8147</v>
      </c>
    </row>
    <row r="3044" spans="1:16" ht="20.100000000000001" customHeight="1" x14ac:dyDescent="0.25">
      <c r="A3044" s="175">
        <v>3040</v>
      </c>
      <c r="B3044" s="176" t="s">
        <v>8105</v>
      </c>
      <c r="C3044" s="176" t="s">
        <v>8161</v>
      </c>
      <c r="D3044" s="175" t="s">
        <v>8156</v>
      </c>
      <c r="E3044" s="175" t="s">
        <v>8157</v>
      </c>
      <c r="F3044" s="176" t="s">
        <v>8161</v>
      </c>
      <c r="G3044" s="177"/>
      <c r="H3044" s="177"/>
      <c r="I3044" s="176" t="s">
        <v>8137</v>
      </c>
      <c r="J3044" s="178">
        <v>175.24752475247524</v>
      </c>
      <c r="K3044" s="55">
        <v>12</v>
      </c>
      <c r="L3044" s="176" t="s">
        <v>8138</v>
      </c>
      <c r="M3044" s="176" t="s">
        <v>3186</v>
      </c>
      <c r="N3044" s="176" t="s">
        <v>3173</v>
      </c>
      <c r="O3044" s="56">
        <v>1</v>
      </c>
      <c r="P3044" s="176" t="s">
        <v>8147</v>
      </c>
    </row>
    <row r="3045" spans="1:16" ht="20.100000000000001" customHeight="1" x14ac:dyDescent="0.25">
      <c r="A3045" s="175">
        <v>3041</v>
      </c>
      <c r="B3045" s="176" t="s">
        <v>8105</v>
      </c>
      <c r="C3045" s="176" t="s">
        <v>8161</v>
      </c>
      <c r="D3045" s="175" t="s">
        <v>8156</v>
      </c>
      <c r="E3045" s="175" t="s">
        <v>8157</v>
      </c>
      <c r="F3045" s="176" t="s">
        <v>8161</v>
      </c>
      <c r="G3045" s="177"/>
      <c r="H3045" s="177"/>
      <c r="I3045" s="176" t="s">
        <v>8137</v>
      </c>
      <c r="J3045" s="178">
        <v>311.88118811881191</v>
      </c>
      <c r="K3045" s="55">
        <v>12</v>
      </c>
      <c r="L3045" s="176" t="s">
        <v>8138</v>
      </c>
      <c r="M3045" s="176" t="s">
        <v>3186</v>
      </c>
      <c r="N3045" s="176" t="s">
        <v>3173</v>
      </c>
      <c r="O3045" s="56">
        <v>1</v>
      </c>
      <c r="P3045" s="176" t="s">
        <v>8147</v>
      </c>
    </row>
    <row r="3046" spans="1:16" ht="20.100000000000001" customHeight="1" x14ac:dyDescent="0.25">
      <c r="A3046" s="175">
        <v>3042</v>
      </c>
      <c r="B3046" s="176" t="s">
        <v>8105</v>
      </c>
      <c r="C3046" s="176" t="s">
        <v>8161</v>
      </c>
      <c r="D3046" s="175" t="s">
        <v>8156</v>
      </c>
      <c r="E3046" s="175" t="s">
        <v>8157</v>
      </c>
      <c r="F3046" s="176" t="s">
        <v>8161</v>
      </c>
      <c r="G3046" s="177"/>
      <c r="H3046" s="177"/>
      <c r="I3046" s="176" t="s">
        <v>8137</v>
      </c>
      <c r="J3046" s="178">
        <v>31.683168316831683</v>
      </c>
      <c r="K3046" s="55">
        <v>12</v>
      </c>
      <c r="L3046" s="176" t="s">
        <v>8138</v>
      </c>
      <c r="M3046" s="176" t="s">
        <v>8107</v>
      </c>
      <c r="N3046" s="176" t="s">
        <v>5846</v>
      </c>
      <c r="O3046" s="56">
        <v>1</v>
      </c>
      <c r="P3046" s="176" t="s">
        <v>8147</v>
      </c>
    </row>
    <row r="3047" spans="1:16" ht="20.100000000000001" customHeight="1" x14ac:dyDescent="0.25">
      <c r="A3047" s="175">
        <v>3043</v>
      </c>
      <c r="B3047" s="176" t="s">
        <v>8105</v>
      </c>
      <c r="C3047" s="176" t="s">
        <v>8161</v>
      </c>
      <c r="D3047" s="175" t="s">
        <v>8156</v>
      </c>
      <c r="E3047" s="175" t="s">
        <v>8157</v>
      </c>
      <c r="F3047" s="176" t="s">
        <v>8161</v>
      </c>
      <c r="G3047" s="177"/>
      <c r="H3047" s="177"/>
      <c r="I3047" s="176" t="s">
        <v>8137</v>
      </c>
      <c r="J3047" s="178">
        <v>256.43564356435644</v>
      </c>
      <c r="K3047" s="55">
        <v>12</v>
      </c>
      <c r="L3047" s="176" t="s">
        <v>8138</v>
      </c>
      <c r="M3047" s="176" t="s">
        <v>8107</v>
      </c>
      <c r="N3047" s="176" t="s">
        <v>5846</v>
      </c>
      <c r="O3047" s="56">
        <v>1</v>
      </c>
      <c r="P3047" s="176" t="s">
        <v>8147</v>
      </c>
    </row>
    <row r="3048" spans="1:16" ht="20.100000000000001" customHeight="1" x14ac:dyDescent="0.25">
      <c r="A3048" s="175">
        <v>3044</v>
      </c>
      <c r="B3048" s="176" t="s">
        <v>8105</v>
      </c>
      <c r="C3048" s="176" t="s">
        <v>8161</v>
      </c>
      <c r="D3048" s="175" t="s">
        <v>8156</v>
      </c>
      <c r="E3048" s="175" t="s">
        <v>8157</v>
      </c>
      <c r="F3048" s="176" t="s">
        <v>8161</v>
      </c>
      <c r="G3048" s="177"/>
      <c r="H3048" s="177"/>
      <c r="I3048" s="176" t="s">
        <v>8137</v>
      </c>
      <c r="J3048" s="178">
        <v>262.37623762376239</v>
      </c>
      <c r="K3048" s="55">
        <v>12</v>
      </c>
      <c r="L3048" s="176" t="s">
        <v>8138</v>
      </c>
      <c r="M3048" s="176" t="s">
        <v>8107</v>
      </c>
      <c r="N3048" s="176" t="s">
        <v>5846</v>
      </c>
      <c r="O3048" s="56">
        <v>1</v>
      </c>
      <c r="P3048" s="176" t="s">
        <v>8147</v>
      </c>
    </row>
    <row r="3049" spans="1:16" ht="20.100000000000001" customHeight="1" x14ac:dyDescent="0.25">
      <c r="A3049" s="175">
        <v>3045</v>
      </c>
      <c r="B3049" s="176" t="s">
        <v>8105</v>
      </c>
      <c r="C3049" s="176" t="s">
        <v>8161</v>
      </c>
      <c r="D3049" s="175" t="s">
        <v>8156</v>
      </c>
      <c r="E3049" s="175" t="s">
        <v>8157</v>
      </c>
      <c r="F3049" s="176" t="s">
        <v>8161</v>
      </c>
      <c r="G3049" s="177"/>
      <c r="H3049" s="177"/>
      <c r="I3049" s="176" t="s">
        <v>8137</v>
      </c>
      <c r="J3049" s="178">
        <v>320.79207920792078</v>
      </c>
      <c r="K3049" s="55">
        <v>12</v>
      </c>
      <c r="L3049" s="176" t="s">
        <v>8138</v>
      </c>
      <c r="M3049" s="176" t="s">
        <v>8107</v>
      </c>
      <c r="N3049" s="176" t="s">
        <v>5846</v>
      </c>
      <c r="O3049" s="56">
        <v>1</v>
      </c>
      <c r="P3049" s="176" t="s">
        <v>8147</v>
      </c>
    </row>
    <row r="3050" spans="1:16" ht="20.100000000000001" customHeight="1" x14ac:dyDescent="0.25">
      <c r="A3050" s="175">
        <v>3046</v>
      </c>
      <c r="B3050" s="176" t="s">
        <v>8105</v>
      </c>
      <c r="C3050" s="176" t="s">
        <v>8161</v>
      </c>
      <c r="D3050" s="175" t="s">
        <v>8156</v>
      </c>
      <c r="E3050" s="175" t="s">
        <v>8157</v>
      </c>
      <c r="F3050" s="176" t="s">
        <v>8161</v>
      </c>
      <c r="G3050" s="177"/>
      <c r="H3050" s="177"/>
      <c r="I3050" s="176" t="s">
        <v>8137</v>
      </c>
      <c r="J3050" s="178">
        <v>250.49504950495049</v>
      </c>
      <c r="K3050" s="55">
        <v>12</v>
      </c>
      <c r="L3050" s="176" t="s">
        <v>8138</v>
      </c>
      <c r="M3050" s="176" t="s">
        <v>8107</v>
      </c>
      <c r="N3050" s="176" t="s">
        <v>5846</v>
      </c>
      <c r="O3050" s="56">
        <v>1</v>
      </c>
      <c r="P3050" s="176" t="s">
        <v>8147</v>
      </c>
    </row>
    <row r="3051" spans="1:16" ht="20.100000000000001" customHeight="1" x14ac:dyDescent="0.25">
      <c r="A3051" s="175">
        <v>3047</v>
      </c>
      <c r="B3051" s="176" t="s">
        <v>8105</v>
      </c>
      <c r="C3051" s="176" t="s">
        <v>8161</v>
      </c>
      <c r="D3051" s="175" t="s">
        <v>8156</v>
      </c>
      <c r="E3051" s="175" t="s">
        <v>8157</v>
      </c>
      <c r="F3051" s="176" t="s">
        <v>8161</v>
      </c>
      <c r="G3051" s="177"/>
      <c r="H3051" s="177"/>
      <c r="I3051" s="176" t="s">
        <v>8137</v>
      </c>
      <c r="J3051" s="178">
        <v>119.80198019801981</v>
      </c>
      <c r="K3051" s="55">
        <v>12</v>
      </c>
      <c r="L3051" s="176" t="s">
        <v>8138</v>
      </c>
      <c r="M3051" s="176" t="s">
        <v>8107</v>
      </c>
      <c r="N3051" s="176" t="s">
        <v>5846</v>
      </c>
      <c r="O3051" s="56">
        <v>1</v>
      </c>
      <c r="P3051" s="176" t="s">
        <v>8147</v>
      </c>
    </row>
    <row r="3052" spans="1:16" ht="20.100000000000001" customHeight="1" x14ac:dyDescent="0.25">
      <c r="A3052" s="175">
        <v>3048</v>
      </c>
      <c r="B3052" s="176" t="s">
        <v>8105</v>
      </c>
      <c r="C3052" s="176" t="s">
        <v>8161</v>
      </c>
      <c r="D3052" s="175" t="s">
        <v>8156</v>
      </c>
      <c r="E3052" s="175" t="s">
        <v>8157</v>
      </c>
      <c r="F3052" s="176" t="s">
        <v>8161</v>
      </c>
      <c r="G3052" s="177"/>
      <c r="H3052" s="177"/>
      <c r="I3052" s="176" t="s">
        <v>8137</v>
      </c>
      <c r="J3052" s="178">
        <v>251.48514851485149</v>
      </c>
      <c r="K3052" s="55">
        <v>12</v>
      </c>
      <c r="L3052" s="176" t="s">
        <v>8138</v>
      </c>
      <c r="M3052" s="176" t="s">
        <v>3186</v>
      </c>
      <c r="N3052" s="176" t="s">
        <v>3173</v>
      </c>
      <c r="O3052" s="56">
        <v>1</v>
      </c>
      <c r="P3052" s="176" t="s">
        <v>8147</v>
      </c>
    </row>
    <row r="3053" spans="1:16" ht="20.100000000000001" customHeight="1" x14ac:dyDescent="0.25">
      <c r="A3053" s="175">
        <v>3049</v>
      </c>
      <c r="B3053" s="176" t="s">
        <v>8105</v>
      </c>
      <c r="C3053" s="176" t="s">
        <v>8161</v>
      </c>
      <c r="D3053" s="175" t="s">
        <v>8156</v>
      </c>
      <c r="E3053" s="175" t="s">
        <v>8157</v>
      </c>
      <c r="F3053" s="176" t="s">
        <v>8161</v>
      </c>
      <c r="G3053" s="177"/>
      <c r="H3053" s="177"/>
      <c r="I3053" s="176" t="s">
        <v>8137</v>
      </c>
      <c r="J3053" s="178">
        <v>111.88118811881188</v>
      </c>
      <c r="K3053" s="55">
        <v>12</v>
      </c>
      <c r="L3053" s="176" t="s">
        <v>8138</v>
      </c>
      <c r="M3053" s="176" t="s">
        <v>3186</v>
      </c>
      <c r="N3053" s="176" t="s">
        <v>3173</v>
      </c>
      <c r="O3053" s="56">
        <v>1</v>
      </c>
      <c r="P3053" s="176" t="s">
        <v>8147</v>
      </c>
    </row>
    <row r="3054" spans="1:16" ht="20.100000000000001" customHeight="1" x14ac:dyDescent="0.25">
      <c r="A3054" s="175">
        <v>3050</v>
      </c>
      <c r="B3054" s="176" t="s">
        <v>8105</v>
      </c>
      <c r="C3054" s="176" t="s">
        <v>8161</v>
      </c>
      <c r="D3054" s="175" t="s">
        <v>8156</v>
      </c>
      <c r="E3054" s="175" t="s">
        <v>8157</v>
      </c>
      <c r="F3054" s="176" t="s">
        <v>8161</v>
      </c>
      <c r="G3054" s="177"/>
      <c r="H3054" s="177"/>
      <c r="I3054" s="176" t="s">
        <v>8137</v>
      </c>
      <c r="J3054" s="178">
        <v>126.73267326732673</v>
      </c>
      <c r="K3054" s="55">
        <v>12</v>
      </c>
      <c r="L3054" s="176" t="s">
        <v>8138</v>
      </c>
      <c r="M3054" s="176" t="s">
        <v>3186</v>
      </c>
      <c r="N3054" s="176" t="s">
        <v>3173</v>
      </c>
      <c r="O3054" s="56">
        <v>1</v>
      </c>
      <c r="P3054" s="176" t="s">
        <v>8147</v>
      </c>
    </row>
    <row r="3055" spans="1:16" ht="20.100000000000001" customHeight="1" x14ac:dyDescent="0.25">
      <c r="A3055" s="175">
        <v>3051</v>
      </c>
      <c r="B3055" s="176" t="s">
        <v>8105</v>
      </c>
      <c r="C3055" s="176" t="s">
        <v>8161</v>
      </c>
      <c r="D3055" s="175" t="s">
        <v>8156</v>
      </c>
      <c r="E3055" s="175" t="s">
        <v>8157</v>
      </c>
      <c r="F3055" s="176" t="s">
        <v>8161</v>
      </c>
      <c r="G3055" s="177"/>
      <c r="H3055" s="177"/>
      <c r="I3055" s="176" t="s">
        <v>8137</v>
      </c>
      <c r="J3055" s="178">
        <v>106.93069306930693</v>
      </c>
      <c r="K3055" s="55">
        <v>12</v>
      </c>
      <c r="L3055" s="176" t="s">
        <v>8138</v>
      </c>
      <c r="M3055" s="176" t="s">
        <v>3186</v>
      </c>
      <c r="N3055" s="176" t="s">
        <v>3173</v>
      </c>
      <c r="O3055" s="56">
        <v>1</v>
      </c>
      <c r="P3055" s="176" t="s">
        <v>8147</v>
      </c>
    </row>
    <row r="3056" spans="1:16" ht="20.100000000000001" customHeight="1" x14ac:dyDescent="0.25">
      <c r="A3056" s="175">
        <v>3052</v>
      </c>
      <c r="B3056" s="176" t="s">
        <v>8105</v>
      </c>
      <c r="C3056" s="176" t="s">
        <v>8161</v>
      </c>
      <c r="D3056" s="175" t="s">
        <v>8156</v>
      </c>
      <c r="E3056" s="175" t="s">
        <v>8157</v>
      </c>
      <c r="F3056" s="176" t="s">
        <v>8161</v>
      </c>
      <c r="G3056" s="177"/>
      <c r="H3056" s="177"/>
      <c r="I3056" s="176" t="s">
        <v>8137</v>
      </c>
      <c r="J3056" s="178">
        <v>85.148514851485146</v>
      </c>
      <c r="K3056" s="55">
        <v>12</v>
      </c>
      <c r="L3056" s="176" t="s">
        <v>8138</v>
      </c>
      <c r="M3056" s="176" t="s">
        <v>3186</v>
      </c>
      <c r="N3056" s="176" t="s">
        <v>3173</v>
      </c>
      <c r="O3056" s="56">
        <v>1</v>
      </c>
      <c r="P3056" s="176" t="s">
        <v>8147</v>
      </c>
    </row>
    <row r="3057" spans="1:16" ht="20.100000000000001" customHeight="1" x14ac:dyDescent="0.25">
      <c r="A3057" s="175">
        <v>3053</v>
      </c>
      <c r="B3057" s="176" t="s">
        <v>8105</v>
      </c>
      <c r="C3057" s="176" t="s">
        <v>8161</v>
      </c>
      <c r="D3057" s="175" t="s">
        <v>8156</v>
      </c>
      <c r="E3057" s="175" t="s">
        <v>8157</v>
      </c>
      <c r="F3057" s="176" t="s">
        <v>8161</v>
      </c>
      <c r="G3057" s="177"/>
      <c r="H3057" s="177"/>
      <c r="I3057" s="176" t="s">
        <v>8137</v>
      </c>
      <c r="J3057" s="178">
        <v>160.39603960396039</v>
      </c>
      <c r="K3057" s="55">
        <v>12</v>
      </c>
      <c r="L3057" s="176" t="s">
        <v>8138</v>
      </c>
      <c r="M3057" s="176" t="s">
        <v>3186</v>
      </c>
      <c r="N3057" s="176" t="s">
        <v>3173</v>
      </c>
      <c r="O3057" s="56">
        <v>1</v>
      </c>
      <c r="P3057" s="176" t="s">
        <v>8147</v>
      </c>
    </row>
    <row r="3058" spans="1:16" ht="20.100000000000001" customHeight="1" x14ac:dyDescent="0.25">
      <c r="A3058" s="175">
        <v>3054</v>
      </c>
      <c r="B3058" s="176" t="s">
        <v>8105</v>
      </c>
      <c r="C3058" s="176" t="s">
        <v>8161</v>
      </c>
      <c r="D3058" s="175" t="s">
        <v>8156</v>
      </c>
      <c r="E3058" s="175" t="s">
        <v>8157</v>
      </c>
      <c r="F3058" s="176" t="s">
        <v>8161</v>
      </c>
      <c r="G3058" s="177"/>
      <c r="H3058" s="177"/>
      <c r="I3058" s="176" t="s">
        <v>8137</v>
      </c>
      <c r="J3058" s="178">
        <v>643.13725490196077</v>
      </c>
      <c r="K3058" s="55">
        <v>12</v>
      </c>
      <c r="L3058" s="176" t="s">
        <v>8138</v>
      </c>
      <c r="M3058" s="176" t="s">
        <v>3186</v>
      </c>
      <c r="N3058" s="176" t="s">
        <v>3173</v>
      </c>
      <c r="O3058" s="56">
        <v>1</v>
      </c>
      <c r="P3058" s="176" t="s">
        <v>8147</v>
      </c>
    </row>
    <row r="3059" spans="1:16" ht="20.100000000000001" customHeight="1" x14ac:dyDescent="0.25">
      <c r="A3059" s="175">
        <v>3055</v>
      </c>
      <c r="B3059" s="176" t="s">
        <v>8105</v>
      </c>
      <c r="C3059" s="176" t="s">
        <v>8161</v>
      </c>
      <c r="D3059" s="175" t="s">
        <v>8156</v>
      </c>
      <c r="E3059" s="175" t="s">
        <v>8157</v>
      </c>
      <c r="F3059" s="176" t="s">
        <v>8161</v>
      </c>
      <c r="G3059" s="177"/>
      <c r="H3059" s="177"/>
      <c r="I3059" s="176" t="s">
        <v>8137</v>
      </c>
      <c r="J3059" s="178">
        <v>21.782178217821784</v>
      </c>
      <c r="K3059" s="55">
        <v>12</v>
      </c>
      <c r="L3059" s="176" t="s">
        <v>8138</v>
      </c>
      <c r="M3059" s="176" t="s">
        <v>3186</v>
      </c>
      <c r="N3059" s="176" t="s">
        <v>3173</v>
      </c>
      <c r="O3059" s="56">
        <v>1</v>
      </c>
      <c r="P3059" s="176" t="s">
        <v>8147</v>
      </c>
    </row>
    <row r="3060" spans="1:16" ht="20.100000000000001" customHeight="1" x14ac:dyDescent="0.25">
      <c r="A3060" s="175">
        <v>3056</v>
      </c>
      <c r="B3060" s="176" t="s">
        <v>8105</v>
      </c>
      <c r="C3060" s="176" t="s">
        <v>8161</v>
      </c>
      <c r="D3060" s="175" t="s">
        <v>8156</v>
      </c>
      <c r="E3060" s="175" t="s">
        <v>8157</v>
      </c>
      <c r="F3060" s="176" t="s">
        <v>8161</v>
      </c>
      <c r="G3060" s="177"/>
      <c r="H3060" s="177"/>
      <c r="I3060" s="176" t="s">
        <v>8137</v>
      </c>
      <c r="J3060" s="178">
        <v>48.514851485148512</v>
      </c>
      <c r="K3060" s="55">
        <v>12</v>
      </c>
      <c r="L3060" s="176" t="s">
        <v>8138</v>
      </c>
      <c r="M3060" s="176" t="s">
        <v>3186</v>
      </c>
      <c r="N3060" s="176" t="s">
        <v>3173</v>
      </c>
      <c r="O3060" s="56">
        <v>1</v>
      </c>
      <c r="P3060" s="176" t="s">
        <v>8147</v>
      </c>
    </row>
    <row r="3061" spans="1:16" ht="20.100000000000001" customHeight="1" x14ac:dyDescent="0.25">
      <c r="A3061" s="175">
        <v>3057</v>
      </c>
      <c r="B3061" s="176" t="s">
        <v>8105</v>
      </c>
      <c r="C3061" s="176" t="s">
        <v>8161</v>
      </c>
      <c r="D3061" s="175" t="s">
        <v>8156</v>
      </c>
      <c r="E3061" s="175" t="s">
        <v>8157</v>
      </c>
      <c r="F3061" s="176" t="s">
        <v>8161</v>
      </c>
      <c r="G3061" s="177"/>
      <c r="H3061" s="177"/>
      <c r="I3061" s="176" t="s">
        <v>8137</v>
      </c>
      <c r="J3061" s="178">
        <v>199.009900990099</v>
      </c>
      <c r="K3061" s="55">
        <v>12</v>
      </c>
      <c r="L3061" s="176" t="s">
        <v>8138</v>
      </c>
      <c r="M3061" s="176" t="s">
        <v>3186</v>
      </c>
      <c r="N3061" s="176" t="s">
        <v>3173</v>
      </c>
      <c r="O3061" s="56">
        <v>1</v>
      </c>
      <c r="P3061" s="176" t="s">
        <v>8147</v>
      </c>
    </row>
    <row r="3062" spans="1:16" ht="20.100000000000001" customHeight="1" x14ac:dyDescent="0.25">
      <c r="A3062" s="175">
        <v>3058</v>
      </c>
      <c r="B3062" s="176" t="s">
        <v>8105</v>
      </c>
      <c r="C3062" s="176" t="s">
        <v>8161</v>
      </c>
      <c r="D3062" s="175" t="s">
        <v>8156</v>
      </c>
      <c r="E3062" s="175" t="s">
        <v>8157</v>
      </c>
      <c r="F3062" s="176" t="s">
        <v>8161</v>
      </c>
      <c r="G3062" s="177"/>
      <c r="H3062" s="177"/>
      <c r="I3062" s="176" t="s">
        <v>8137</v>
      </c>
      <c r="J3062" s="178">
        <v>211.88118811881188</v>
      </c>
      <c r="K3062" s="55">
        <v>12</v>
      </c>
      <c r="L3062" s="176" t="s">
        <v>8138</v>
      </c>
      <c r="M3062" s="176" t="s">
        <v>3186</v>
      </c>
      <c r="N3062" s="176" t="s">
        <v>3173</v>
      </c>
      <c r="O3062" s="56">
        <v>1</v>
      </c>
      <c r="P3062" s="176" t="s">
        <v>8147</v>
      </c>
    </row>
    <row r="3063" spans="1:16" ht="20.100000000000001" customHeight="1" x14ac:dyDescent="0.25">
      <c r="A3063" s="175">
        <v>3059</v>
      </c>
      <c r="B3063" s="176" t="s">
        <v>8105</v>
      </c>
      <c r="C3063" s="176" t="s">
        <v>8161</v>
      </c>
      <c r="D3063" s="175" t="s">
        <v>8156</v>
      </c>
      <c r="E3063" s="175" t="s">
        <v>8157</v>
      </c>
      <c r="F3063" s="176" t="s">
        <v>8161</v>
      </c>
      <c r="G3063" s="177"/>
      <c r="H3063" s="177"/>
      <c r="I3063" s="176" t="s">
        <v>8137</v>
      </c>
      <c r="J3063" s="178">
        <v>290.0990099009901</v>
      </c>
      <c r="K3063" s="55">
        <v>12</v>
      </c>
      <c r="L3063" s="176" t="s">
        <v>8138</v>
      </c>
      <c r="M3063" s="176" t="s">
        <v>3186</v>
      </c>
      <c r="N3063" s="176" t="s">
        <v>3173</v>
      </c>
      <c r="O3063" s="56">
        <v>1</v>
      </c>
      <c r="P3063" s="176" t="s">
        <v>8147</v>
      </c>
    </row>
    <row r="3064" spans="1:16" ht="20.100000000000001" customHeight="1" x14ac:dyDescent="0.25">
      <c r="A3064" s="175">
        <v>3060</v>
      </c>
      <c r="B3064" s="176" t="s">
        <v>8105</v>
      </c>
      <c r="C3064" s="176" t="s">
        <v>8161</v>
      </c>
      <c r="D3064" s="175" t="s">
        <v>8156</v>
      </c>
      <c r="E3064" s="175" t="s">
        <v>8157</v>
      </c>
      <c r="F3064" s="176" t="s">
        <v>8161</v>
      </c>
      <c r="G3064" s="177"/>
      <c r="H3064" s="177"/>
      <c r="I3064" s="176" t="s">
        <v>8137</v>
      </c>
      <c r="J3064" s="178">
        <v>134.65346534653466</v>
      </c>
      <c r="K3064" s="55">
        <v>12</v>
      </c>
      <c r="L3064" s="176" t="s">
        <v>8138</v>
      </c>
      <c r="M3064" s="176" t="s">
        <v>3186</v>
      </c>
      <c r="N3064" s="176" t="s">
        <v>3173</v>
      </c>
      <c r="O3064" s="56">
        <v>1</v>
      </c>
      <c r="P3064" s="176" t="s">
        <v>8147</v>
      </c>
    </row>
    <row r="3065" spans="1:16" ht="20.100000000000001" customHeight="1" x14ac:dyDescent="0.25">
      <c r="A3065" s="175">
        <v>3061</v>
      </c>
      <c r="B3065" s="176" t="s">
        <v>8105</v>
      </c>
      <c r="C3065" s="176" t="s">
        <v>8161</v>
      </c>
      <c r="D3065" s="175" t="s">
        <v>8156</v>
      </c>
      <c r="E3065" s="175" t="s">
        <v>8157</v>
      </c>
      <c r="F3065" s="176" t="s">
        <v>8161</v>
      </c>
      <c r="G3065" s="177"/>
      <c r="H3065" s="177"/>
      <c r="I3065" s="176" t="s">
        <v>8137</v>
      </c>
      <c r="J3065" s="178">
        <v>80.198019801980195</v>
      </c>
      <c r="K3065" s="55">
        <v>12</v>
      </c>
      <c r="L3065" s="176" t="s">
        <v>8138</v>
      </c>
      <c r="M3065" s="176" t="s">
        <v>3186</v>
      </c>
      <c r="N3065" s="176" t="s">
        <v>3173</v>
      </c>
      <c r="O3065" s="56">
        <v>1</v>
      </c>
      <c r="P3065" s="176" t="s">
        <v>8147</v>
      </c>
    </row>
    <row r="3066" spans="1:16" ht="20.100000000000001" customHeight="1" x14ac:dyDescent="0.25">
      <c r="A3066" s="175">
        <v>3062</v>
      </c>
      <c r="B3066" s="176" t="s">
        <v>8105</v>
      </c>
      <c r="C3066" s="176" t="s">
        <v>8161</v>
      </c>
      <c r="D3066" s="175" t="s">
        <v>8156</v>
      </c>
      <c r="E3066" s="175" t="s">
        <v>8157</v>
      </c>
      <c r="F3066" s="176" t="s">
        <v>8161</v>
      </c>
      <c r="G3066" s="177"/>
      <c r="H3066" s="177"/>
      <c r="I3066" s="176" t="s">
        <v>8137</v>
      </c>
      <c r="J3066" s="178">
        <v>147.52475247524751</v>
      </c>
      <c r="K3066" s="55">
        <v>12</v>
      </c>
      <c r="L3066" s="176" t="s">
        <v>8138</v>
      </c>
      <c r="M3066" s="176" t="s">
        <v>3186</v>
      </c>
      <c r="N3066" s="176" t="s">
        <v>3173</v>
      </c>
      <c r="O3066" s="56">
        <v>1</v>
      </c>
      <c r="P3066" s="176" t="s">
        <v>8147</v>
      </c>
    </row>
    <row r="3067" spans="1:16" ht="20.100000000000001" customHeight="1" x14ac:dyDescent="0.25">
      <c r="A3067" s="175">
        <v>3063</v>
      </c>
      <c r="B3067" s="176" t="s">
        <v>8105</v>
      </c>
      <c r="C3067" s="176" t="s">
        <v>8161</v>
      </c>
      <c r="D3067" s="175" t="s">
        <v>8156</v>
      </c>
      <c r="E3067" s="175" t="s">
        <v>8157</v>
      </c>
      <c r="F3067" s="176" t="s">
        <v>8161</v>
      </c>
      <c r="G3067" s="177"/>
      <c r="H3067" s="177"/>
      <c r="I3067" s="176" t="s">
        <v>8137</v>
      </c>
      <c r="J3067" s="178">
        <v>155.44554455445544</v>
      </c>
      <c r="K3067" s="55">
        <v>12</v>
      </c>
      <c r="L3067" s="176" t="s">
        <v>8138</v>
      </c>
      <c r="M3067" s="176" t="s">
        <v>3186</v>
      </c>
      <c r="N3067" s="176" t="s">
        <v>3173</v>
      </c>
      <c r="O3067" s="56">
        <v>1</v>
      </c>
      <c r="P3067" s="176" t="s">
        <v>8147</v>
      </c>
    </row>
    <row r="3068" spans="1:16" ht="20.100000000000001" customHeight="1" x14ac:dyDescent="0.25">
      <c r="A3068" s="175">
        <v>3064</v>
      </c>
      <c r="B3068" s="176" t="s">
        <v>8105</v>
      </c>
      <c r="C3068" s="176" t="s">
        <v>8161</v>
      </c>
      <c r="D3068" s="175" t="s">
        <v>8156</v>
      </c>
      <c r="E3068" s="175" t="s">
        <v>8157</v>
      </c>
      <c r="F3068" s="176" t="s">
        <v>8161</v>
      </c>
      <c r="G3068" s="177"/>
      <c r="H3068" s="177"/>
      <c r="I3068" s="176" t="s">
        <v>8137</v>
      </c>
      <c r="J3068" s="178">
        <v>520.58823529411768</v>
      </c>
      <c r="K3068" s="55">
        <v>12</v>
      </c>
      <c r="L3068" s="176" t="s">
        <v>8138</v>
      </c>
      <c r="M3068" s="176" t="s">
        <v>3186</v>
      </c>
      <c r="N3068" s="176" t="s">
        <v>3173</v>
      </c>
      <c r="O3068" s="56">
        <v>1</v>
      </c>
      <c r="P3068" s="176" t="s">
        <v>8147</v>
      </c>
    </row>
    <row r="3069" spans="1:16" ht="20.100000000000001" customHeight="1" x14ac:dyDescent="0.25">
      <c r="A3069" s="175">
        <v>3065</v>
      </c>
      <c r="B3069" s="176" t="s">
        <v>8105</v>
      </c>
      <c r="C3069" s="176" t="s">
        <v>8161</v>
      </c>
      <c r="D3069" s="175" t="s">
        <v>8156</v>
      </c>
      <c r="E3069" s="175" t="s">
        <v>8157</v>
      </c>
      <c r="F3069" s="176" t="s">
        <v>8161</v>
      </c>
      <c r="G3069" s="177"/>
      <c r="H3069" s="177"/>
      <c r="I3069" s="176" t="s">
        <v>8137</v>
      </c>
      <c r="J3069" s="178">
        <v>231.68316831683168</v>
      </c>
      <c r="K3069" s="55">
        <v>12</v>
      </c>
      <c r="L3069" s="176" t="s">
        <v>8138</v>
      </c>
      <c r="M3069" s="176" t="s">
        <v>3186</v>
      </c>
      <c r="N3069" s="176" t="s">
        <v>3173</v>
      </c>
      <c r="O3069" s="56">
        <v>1</v>
      </c>
      <c r="P3069" s="176" t="s">
        <v>8147</v>
      </c>
    </row>
    <row r="3070" spans="1:16" ht="20.100000000000001" customHeight="1" x14ac:dyDescent="0.25">
      <c r="A3070" s="175">
        <v>3066</v>
      </c>
      <c r="B3070" s="176" t="s">
        <v>8105</v>
      </c>
      <c r="C3070" s="176" t="s">
        <v>8161</v>
      </c>
      <c r="D3070" s="175" t="s">
        <v>8156</v>
      </c>
      <c r="E3070" s="175" t="s">
        <v>8157</v>
      </c>
      <c r="F3070" s="176" t="s">
        <v>8161</v>
      </c>
      <c r="G3070" s="177"/>
      <c r="H3070" s="177"/>
      <c r="I3070" s="176" t="s">
        <v>8137</v>
      </c>
      <c r="J3070" s="178">
        <v>92.079207920792072</v>
      </c>
      <c r="K3070" s="55">
        <v>12</v>
      </c>
      <c r="L3070" s="176" t="s">
        <v>8138</v>
      </c>
      <c r="M3070" s="176" t="s">
        <v>3186</v>
      </c>
      <c r="N3070" s="176" t="s">
        <v>3173</v>
      </c>
      <c r="O3070" s="56">
        <v>1</v>
      </c>
      <c r="P3070" s="176" t="s">
        <v>8147</v>
      </c>
    </row>
    <row r="3071" spans="1:16" ht="20.100000000000001" customHeight="1" x14ac:dyDescent="0.25">
      <c r="A3071" s="175">
        <v>3067</v>
      </c>
      <c r="B3071" s="176" t="s">
        <v>8105</v>
      </c>
      <c r="C3071" s="176" t="s">
        <v>8161</v>
      </c>
      <c r="D3071" s="175" t="s">
        <v>8156</v>
      </c>
      <c r="E3071" s="175" t="s">
        <v>8157</v>
      </c>
      <c r="F3071" s="176" t="s">
        <v>8161</v>
      </c>
      <c r="G3071" s="177"/>
      <c r="H3071" s="177"/>
      <c r="I3071" s="176" t="s">
        <v>8137</v>
      </c>
      <c r="J3071" s="178">
        <v>113.86138613861387</v>
      </c>
      <c r="K3071" s="55">
        <v>12</v>
      </c>
      <c r="L3071" s="176" t="s">
        <v>8138</v>
      </c>
      <c r="M3071" s="176" t="s">
        <v>3186</v>
      </c>
      <c r="N3071" s="176" t="s">
        <v>3173</v>
      </c>
      <c r="O3071" s="56">
        <v>1</v>
      </c>
      <c r="P3071" s="176" t="s">
        <v>8147</v>
      </c>
    </row>
    <row r="3072" spans="1:16" ht="20.100000000000001" customHeight="1" x14ac:dyDescent="0.25">
      <c r="A3072" s="175">
        <v>3068</v>
      </c>
      <c r="B3072" s="176" t="s">
        <v>8105</v>
      </c>
      <c r="C3072" s="176" t="s">
        <v>8161</v>
      </c>
      <c r="D3072" s="175" t="s">
        <v>8156</v>
      </c>
      <c r="E3072" s="175" t="s">
        <v>8157</v>
      </c>
      <c r="F3072" s="176" t="s">
        <v>8161</v>
      </c>
      <c r="G3072" s="177"/>
      <c r="H3072" s="177"/>
      <c r="I3072" s="176" t="s">
        <v>8137</v>
      </c>
      <c r="J3072" s="178">
        <v>196.03960396039605</v>
      </c>
      <c r="K3072" s="55">
        <v>12</v>
      </c>
      <c r="L3072" s="176" t="s">
        <v>8138</v>
      </c>
      <c r="M3072" s="176" t="s">
        <v>3186</v>
      </c>
      <c r="N3072" s="176" t="s">
        <v>3173</v>
      </c>
      <c r="O3072" s="56">
        <v>1</v>
      </c>
      <c r="P3072" s="176" t="s">
        <v>8147</v>
      </c>
    </row>
    <row r="3073" spans="1:16" ht="20.100000000000001" customHeight="1" x14ac:dyDescent="0.25">
      <c r="A3073" s="175">
        <v>3069</v>
      </c>
      <c r="B3073" s="176" t="s">
        <v>8105</v>
      </c>
      <c r="C3073" s="176" t="s">
        <v>8161</v>
      </c>
      <c r="D3073" s="175" t="s">
        <v>8156</v>
      </c>
      <c r="E3073" s="175" t="s">
        <v>8157</v>
      </c>
      <c r="F3073" s="176" t="s">
        <v>8161</v>
      </c>
      <c r="G3073" s="177"/>
      <c r="H3073" s="177"/>
      <c r="I3073" s="176" t="s">
        <v>8137</v>
      </c>
      <c r="J3073" s="178">
        <v>199.009900990099</v>
      </c>
      <c r="K3073" s="55">
        <v>12</v>
      </c>
      <c r="L3073" s="176" t="s">
        <v>8138</v>
      </c>
      <c r="M3073" s="176" t="s">
        <v>3186</v>
      </c>
      <c r="N3073" s="176" t="s">
        <v>3173</v>
      </c>
      <c r="O3073" s="56">
        <v>1</v>
      </c>
      <c r="P3073" s="176" t="s">
        <v>8147</v>
      </c>
    </row>
    <row r="3074" spans="1:16" ht="20.100000000000001" customHeight="1" x14ac:dyDescent="0.25">
      <c r="A3074" s="175">
        <v>3070</v>
      </c>
      <c r="B3074" s="176" t="s">
        <v>8105</v>
      </c>
      <c r="C3074" s="176" t="s">
        <v>8161</v>
      </c>
      <c r="D3074" s="175" t="s">
        <v>8156</v>
      </c>
      <c r="E3074" s="175" t="s">
        <v>8157</v>
      </c>
      <c r="F3074" s="176" t="s">
        <v>8161</v>
      </c>
      <c r="G3074" s="177"/>
      <c r="H3074" s="177"/>
      <c r="I3074" s="176" t="s">
        <v>8137</v>
      </c>
      <c r="J3074" s="178">
        <v>132.67326732673268</v>
      </c>
      <c r="K3074" s="55">
        <v>12</v>
      </c>
      <c r="L3074" s="176" t="s">
        <v>8138</v>
      </c>
      <c r="M3074" s="176" t="s">
        <v>3186</v>
      </c>
      <c r="N3074" s="176" t="s">
        <v>3173</v>
      </c>
      <c r="O3074" s="56">
        <v>1</v>
      </c>
      <c r="P3074" s="176" t="s">
        <v>8147</v>
      </c>
    </row>
    <row r="3075" spans="1:16" ht="20.100000000000001" customHeight="1" x14ac:dyDescent="0.25">
      <c r="A3075" s="175">
        <v>3071</v>
      </c>
      <c r="B3075" s="176" t="s">
        <v>8105</v>
      </c>
      <c r="C3075" s="176" t="s">
        <v>8161</v>
      </c>
      <c r="D3075" s="175" t="s">
        <v>8156</v>
      </c>
      <c r="E3075" s="175" t="s">
        <v>8157</v>
      </c>
      <c r="F3075" s="176" t="s">
        <v>8161</v>
      </c>
      <c r="G3075" s="177"/>
      <c r="H3075" s="177"/>
      <c r="I3075" s="176" t="s">
        <v>8137</v>
      </c>
      <c r="J3075" s="178">
        <v>273.26732673267327</v>
      </c>
      <c r="K3075" s="55">
        <v>12</v>
      </c>
      <c r="L3075" s="176" t="s">
        <v>8138</v>
      </c>
      <c r="M3075" s="176" t="s">
        <v>3186</v>
      </c>
      <c r="N3075" s="176" t="s">
        <v>3173</v>
      </c>
      <c r="O3075" s="56">
        <v>1</v>
      </c>
      <c r="P3075" s="176" t="s">
        <v>8147</v>
      </c>
    </row>
    <row r="3076" spans="1:16" ht="20.100000000000001" customHeight="1" x14ac:dyDescent="0.25">
      <c r="A3076" s="175">
        <v>3072</v>
      </c>
      <c r="B3076" s="176" t="s">
        <v>8105</v>
      </c>
      <c r="C3076" s="176" t="s">
        <v>8161</v>
      </c>
      <c r="D3076" s="175" t="s">
        <v>8156</v>
      </c>
      <c r="E3076" s="175" t="s">
        <v>8157</v>
      </c>
      <c r="F3076" s="176" t="s">
        <v>8161</v>
      </c>
      <c r="G3076" s="177"/>
      <c r="H3076" s="177"/>
      <c r="I3076" s="176" t="s">
        <v>8137</v>
      </c>
      <c r="J3076" s="178">
        <v>61.386138613861384</v>
      </c>
      <c r="K3076" s="55">
        <v>12</v>
      </c>
      <c r="L3076" s="176" t="s">
        <v>8138</v>
      </c>
      <c r="M3076" s="176" t="s">
        <v>3186</v>
      </c>
      <c r="N3076" s="176" t="s">
        <v>3173</v>
      </c>
      <c r="O3076" s="56">
        <v>1</v>
      </c>
      <c r="P3076" s="176" t="s">
        <v>8147</v>
      </c>
    </row>
    <row r="3077" spans="1:16" ht="20.100000000000001" customHeight="1" x14ac:dyDescent="0.25">
      <c r="A3077" s="175">
        <v>3073</v>
      </c>
      <c r="B3077" s="176" t="s">
        <v>8105</v>
      </c>
      <c r="C3077" s="176" t="s">
        <v>8161</v>
      </c>
      <c r="D3077" s="175" t="s">
        <v>8156</v>
      </c>
      <c r="E3077" s="175" t="s">
        <v>8157</v>
      </c>
      <c r="F3077" s="176" t="s">
        <v>8161</v>
      </c>
      <c r="G3077" s="177"/>
      <c r="H3077" s="177"/>
      <c r="I3077" s="176" t="s">
        <v>8137</v>
      </c>
      <c r="J3077" s="178">
        <v>868.93203883495141</v>
      </c>
      <c r="K3077" s="55">
        <v>12</v>
      </c>
      <c r="L3077" s="176" t="s">
        <v>8138</v>
      </c>
      <c r="M3077" s="176" t="s">
        <v>3186</v>
      </c>
      <c r="N3077" s="176" t="s">
        <v>3173</v>
      </c>
      <c r="O3077" s="56">
        <v>1</v>
      </c>
      <c r="P3077" s="176" t="s">
        <v>8147</v>
      </c>
    </row>
    <row r="3078" spans="1:16" ht="20.100000000000001" customHeight="1" x14ac:dyDescent="0.25">
      <c r="A3078" s="175">
        <v>3074</v>
      </c>
      <c r="B3078" s="176" t="s">
        <v>8105</v>
      </c>
      <c r="C3078" s="176" t="s">
        <v>8161</v>
      </c>
      <c r="D3078" s="175" t="s">
        <v>8156</v>
      </c>
      <c r="E3078" s="175" t="s">
        <v>8157</v>
      </c>
      <c r="F3078" s="176" t="s">
        <v>8161</v>
      </c>
      <c r="G3078" s="177"/>
      <c r="H3078" s="177"/>
      <c r="I3078" s="176" t="s">
        <v>8137</v>
      </c>
      <c r="J3078" s="178">
        <v>254.45544554455446</v>
      </c>
      <c r="K3078" s="55">
        <v>12</v>
      </c>
      <c r="L3078" s="176" t="s">
        <v>8138</v>
      </c>
      <c r="M3078" s="176" t="s">
        <v>3186</v>
      </c>
      <c r="N3078" s="176" t="s">
        <v>3173</v>
      </c>
      <c r="O3078" s="56">
        <v>1</v>
      </c>
      <c r="P3078" s="176" t="s">
        <v>8147</v>
      </c>
    </row>
    <row r="3079" spans="1:16" ht="20.100000000000001" customHeight="1" x14ac:dyDescent="0.25">
      <c r="A3079" s="175">
        <v>3075</v>
      </c>
      <c r="B3079" s="176" t="s">
        <v>8105</v>
      </c>
      <c r="C3079" s="176" t="s">
        <v>8161</v>
      </c>
      <c r="D3079" s="175" t="s">
        <v>8156</v>
      </c>
      <c r="E3079" s="175" t="s">
        <v>8157</v>
      </c>
      <c r="F3079" s="176" t="s">
        <v>8161</v>
      </c>
      <c r="G3079" s="177"/>
      <c r="H3079" s="177"/>
      <c r="I3079" s="176" t="s">
        <v>8137</v>
      </c>
      <c r="J3079" s="178">
        <v>19.801980198019802</v>
      </c>
      <c r="K3079" s="55">
        <v>12</v>
      </c>
      <c r="L3079" s="176" t="s">
        <v>8138</v>
      </c>
      <c r="M3079" s="176" t="s">
        <v>3186</v>
      </c>
      <c r="N3079" s="176" t="s">
        <v>3173</v>
      </c>
      <c r="O3079" s="56">
        <v>1</v>
      </c>
      <c r="P3079" s="176" t="s">
        <v>8147</v>
      </c>
    </row>
    <row r="3080" spans="1:16" ht="20.100000000000001" customHeight="1" x14ac:dyDescent="0.25">
      <c r="A3080" s="175">
        <v>3076</v>
      </c>
      <c r="B3080" s="176" t="s">
        <v>8105</v>
      </c>
      <c r="C3080" s="176" t="s">
        <v>8161</v>
      </c>
      <c r="D3080" s="175" t="s">
        <v>8156</v>
      </c>
      <c r="E3080" s="175" t="s">
        <v>8157</v>
      </c>
      <c r="F3080" s="176" t="s">
        <v>8161</v>
      </c>
      <c r="G3080" s="177"/>
      <c r="H3080" s="177"/>
      <c r="I3080" s="176" t="s">
        <v>8137</v>
      </c>
      <c r="J3080" s="178">
        <v>148.51485148514851</v>
      </c>
      <c r="K3080" s="55">
        <v>12</v>
      </c>
      <c r="L3080" s="176" t="s">
        <v>8138</v>
      </c>
      <c r="M3080" s="176" t="s">
        <v>3186</v>
      </c>
      <c r="N3080" s="176" t="s">
        <v>3173</v>
      </c>
      <c r="O3080" s="56">
        <v>1</v>
      </c>
      <c r="P3080" s="176" t="s">
        <v>8147</v>
      </c>
    </row>
    <row r="3081" spans="1:16" ht="20.100000000000001" customHeight="1" x14ac:dyDescent="0.25">
      <c r="A3081" s="175">
        <v>3077</v>
      </c>
      <c r="B3081" s="176" t="s">
        <v>8105</v>
      </c>
      <c r="C3081" s="176" t="s">
        <v>8161</v>
      </c>
      <c r="D3081" s="175" t="s">
        <v>8156</v>
      </c>
      <c r="E3081" s="175" t="s">
        <v>8157</v>
      </c>
      <c r="F3081" s="176" t="s">
        <v>8161</v>
      </c>
      <c r="G3081" s="177"/>
      <c r="H3081" s="177"/>
      <c r="I3081" s="176" t="s">
        <v>8137</v>
      </c>
      <c r="J3081" s="178">
        <v>311.88118811881191</v>
      </c>
      <c r="K3081" s="55">
        <v>12</v>
      </c>
      <c r="L3081" s="176" t="s">
        <v>8138</v>
      </c>
      <c r="M3081" s="176" t="s">
        <v>3186</v>
      </c>
      <c r="N3081" s="176" t="s">
        <v>3173</v>
      </c>
      <c r="O3081" s="56">
        <v>1</v>
      </c>
      <c r="P3081" s="176" t="s">
        <v>8147</v>
      </c>
    </row>
    <row r="3082" spans="1:16" ht="20.100000000000001" customHeight="1" x14ac:dyDescent="0.25">
      <c r="A3082" s="175">
        <v>3078</v>
      </c>
      <c r="B3082" s="176" t="s">
        <v>8105</v>
      </c>
      <c r="C3082" s="176" t="s">
        <v>8161</v>
      </c>
      <c r="D3082" s="175" t="s">
        <v>8156</v>
      </c>
      <c r="E3082" s="175" t="s">
        <v>8157</v>
      </c>
      <c r="F3082" s="176" t="s">
        <v>8161</v>
      </c>
      <c r="G3082" s="177"/>
      <c r="H3082" s="177"/>
      <c r="I3082" s="176" t="s">
        <v>8137</v>
      </c>
      <c r="J3082" s="178">
        <v>285.14851485148517</v>
      </c>
      <c r="K3082" s="55">
        <v>12</v>
      </c>
      <c r="L3082" s="176" t="s">
        <v>8138</v>
      </c>
      <c r="M3082" s="176" t="s">
        <v>8107</v>
      </c>
      <c r="N3082" s="176" t="s">
        <v>5846</v>
      </c>
      <c r="O3082" s="56">
        <v>1</v>
      </c>
      <c r="P3082" s="176" t="s">
        <v>8147</v>
      </c>
    </row>
    <row r="3083" spans="1:16" ht="20.100000000000001" customHeight="1" x14ac:dyDescent="0.25">
      <c r="A3083" s="175">
        <v>3079</v>
      </c>
      <c r="B3083" s="176" t="s">
        <v>8105</v>
      </c>
      <c r="C3083" s="176" t="s">
        <v>8161</v>
      </c>
      <c r="D3083" s="175" t="s">
        <v>8156</v>
      </c>
      <c r="E3083" s="175" t="s">
        <v>8157</v>
      </c>
      <c r="F3083" s="176" t="s">
        <v>8161</v>
      </c>
      <c r="G3083" s="177"/>
      <c r="H3083" s="177"/>
      <c r="I3083" s="176" t="s">
        <v>8137</v>
      </c>
      <c r="J3083" s="178">
        <v>138.61386138613861</v>
      </c>
      <c r="K3083" s="55">
        <v>12</v>
      </c>
      <c r="L3083" s="176" t="s">
        <v>8138</v>
      </c>
      <c r="M3083" s="176" t="s">
        <v>8107</v>
      </c>
      <c r="N3083" s="176" t="s">
        <v>5846</v>
      </c>
      <c r="O3083" s="56">
        <v>1</v>
      </c>
      <c r="P3083" s="176" t="s">
        <v>8147</v>
      </c>
    </row>
    <row r="3084" spans="1:16" ht="20.100000000000001" customHeight="1" x14ac:dyDescent="0.25">
      <c r="A3084" s="175">
        <v>3080</v>
      </c>
      <c r="B3084" s="176" t="s">
        <v>8105</v>
      </c>
      <c r="C3084" s="176" t="s">
        <v>8161</v>
      </c>
      <c r="D3084" s="175" t="s">
        <v>8156</v>
      </c>
      <c r="E3084" s="175" t="s">
        <v>8157</v>
      </c>
      <c r="F3084" s="176" t="s">
        <v>8161</v>
      </c>
      <c r="G3084" s="177"/>
      <c r="H3084" s="177"/>
      <c r="I3084" s="176" t="s">
        <v>8137</v>
      </c>
      <c r="J3084" s="178">
        <v>345.54455445544556</v>
      </c>
      <c r="K3084" s="55">
        <v>12</v>
      </c>
      <c r="L3084" s="176" t="s">
        <v>8138</v>
      </c>
      <c r="M3084" s="176" t="s">
        <v>8107</v>
      </c>
      <c r="N3084" s="176" t="s">
        <v>5846</v>
      </c>
      <c r="O3084" s="56">
        <v>1</v>
      </c>
      <c r="P3084" s="176" t="s">
        <v>8147</v>
      </c>
    </row>
    <row r="3085" spans="1:16" ht="20.100000000000001" customHeight="1" x14ac:dyDescent="0.25">
      <c r="A3085" s="175">
        <v>3081</v>
      </c>
      <c r="B3085" s="176" t="s">
        <v>8105</v>
      </c>
      <c r="C3085" s="176" t="s">
        <v>8161</v>
      </c>
      <c r="D3085" s="175" t="s">
        <v>8156</v>
      </c>
      <c r="E3085" s="175" t="s">
        <v>8157</v>
      </c>
      <c r="F3085" s="176" t="s">
        <v>8161</v>
      </c>
      <c r="G3085" s="177"/>
      <c r="H3085" s="177"/>
      <c r="I3085" s="176" t="s">
        <v>8137</v>
      </c>
      <c r="J3085" s="178">
        <v>83.168316831683171</v>
      </c>
      <c r="K3085" s="55">
        <v>12</v>
      </c>
      <c r="L3085" s="176" t="s">
        <v>8138</v>
      </c>
      <c r="M3085" s="176" t="s">
        <v>3186</v>
      </c>
      <c r="N3085" s="176" t="s">
        <v>3173</v>
      </c>
      <c r="O3085" s="56">
        <v>1</v>
      </c>
      <c r="P3085" s="176" t="s">
        <v>8147</v>
      </c>
    </row>
    <row r="3086" spans="1:16" ht="20.100000000000001" customHeight="1" x14ac:dyDescent="0.25">
      <c r="A3086" s="175">
        <v>3082</v>
      </c>
      <c r="B3086" s="176" t="s">
        <v>8105</v>
      </c>
      <c r="C3086" s="176" t="s">
        <v>8161</v>
      </c>
      <c r="D3086" s="175" t="s">
        <v>8156</v>
      </c>
      <c r="E3086" s="175" t="s">
        <v>8157</v>
      </c>
      <c r="F3086" s="176" t="s">
        <v>8161</v>
      </c>
      <c r="G3086" s="177"/>
      <c r="H3086" s="177"/>
      <c r="I3086" s="176" t="s">
        <v>8142</v>
      </c>
      <c r="J3086" s="178">
        <v>121.78217821782178</v>
      </c>
      <c r="K3086" s="55">
        <v>11</v>
      </c>
      <c r="L3086" s="176" t="s">
        <v>8138</v>
      </c>
      <c r="M3086" s="176" t="s">
        <v>3186</v>
      </c>
      <c r="N3086" s="176" t="s">
        <v>5704</v>
      </c>
      <c r="O3086" s="56">
        <v>1</v>
      </c>
      <c r="P3086" s="176" t="s">
        <v>8147</v>
      </c>
    </row>
    <row r="3087" spans="1:16" ht="20.100000000000001" customHeight="1" x14ac:dyDescent="0.25">
      <c r="A3087" s="175">
        <v>3083</v>
      </c>
      <c r="B3087" s="176" t="s">
        <v>8105</v>
      </c>
      <c r="C3087" s="176" t="s">
        <v>8161</v>
      </c>
      <c r="D3087" s="175" t="s">
        <v>8156</v>
      </c>
      <c r="E3087" s="175" t="s">
        <v>8157</v>
      </c>
      <c r="F3087" s="176" t="s">
        <v>8161</v>
      </c>
      <c r="G3087" s="177"/>
      <c r="H3087" s="177"/>
      <c r="I3087" s="176" t="s">
        <v>8142</v>
      </c>
      <c r="J3087" s="178">
        <v>71.287128712871294</v>
      </c>
      <c r="K3087" s="55">
        <v>11</v>
      </c>
      <c r="L3087" s="176" t="s">
        <v>8138</v>
      </c>
      <c r="M3087" s="176" t="s">
        <v>3186</v>
      </c>
      <c r="N3087" s="176" t="s">
        <v>5704</v>
      </c>
      <c r="O3087" s="56">
        <v>1</v>
      </c>
      <c r="P3087" s="176" t="s">
        <v>8147</v>
      </c>
    </row>
    <row r="3088" spans="1:16" ht="20.100000000000001" customHeight="1" x14ac:dyDescent="0.25">
      <c r="A3088" s="175">
        <v>3084</v>
      </c>
      <c r="B3088" s="176" t="s">
        <v>8105</v>
      </c>
      <c r="C3088" s="176" t="s">
        <v>8161</v>
      </c>
      <c r="D3088" s="175" t="s">
        <v>8156</v>
      </c>
      <c r="E3088" s="175" t="s">
        <v>8157</v>
      </c>
      <c r="F3088" s="176" t="s">
        <v>8161</v>
      </c>
      <c r="G3088" s="177"/>
      <c r="H3088" s="177"/>
      <c r="I3088" s="176" t="s">
        <v>8137</v>
      </c>
      <c r="J3088" s="178">
        <v>155.44554455445544</v>
      </c>
      <c r="K3088" s="55">
        <v>12</v>
      </c>
      <c r="L3088" s="176" t="s">
        <v>8138</v>
      </c>
      <c r="M3088" s="176" t="s">
        <v>3186</v>
      </c>
      <c r="N3088" s="176" t="s">
        <v>3173</v>
      </c>
      <c r="O3088" s="56">
        <v>1</v>
      </c>
      <c r="P3088" s="176" t="s">
        <v>8147</v>
      </c>
    </row>
    <row r="3089" spans="1:16" ht="20.100000000000001" customHeight="1" x14ac:dyDescent="0.25">
      <c r="A3089" s="175">
        <v>3085</v>
      </c>
      <c r="B3089" s="176" t="s">
        <v>8105</v>
      </c>
      <c r="C3089" s="176" t="s">
        <v>8161</v>
      </c>
      <c r="D3089" s="175" t="s">
        <v>8156</v>
      </c>
      <c r="E3089" s="175" t="s">
        <v>8157</v>
      </c>
      <c r="F3089" s="176" t="s">
        <v>8161</v>
      </c>
      <c r="G3089" s="177"/>
      <c r="H3089" s="177"/>
      <c r="I3089" s="176" t="s">
        <v>8142</v>
      </c>
      <c r="J3089" s="178">
        <v>20.792079207920793</v>
      </c>
      <c r="K3089" s="55">
        <v>9</v>
      </c>
      <c r="L3089" s="176" t="s">
        <v>8138</v>
      </c>
      <c r="M3089" s="176" t="s">
        <v>3186</v>
      </c>
      <c r="N3089" s="180" t="s">
        <v>3168</v>
      </c>
      <c r="O3089" s="56">
        <v>1</v>
      </c>
      <c r="P3089" s="176" t="s">
        <v>8147</v>
      </c>
    </row>
    <row r="3090" spans="1:16" ht="20.100000000000001" customHeight="1" x14ac:dyDescent="0.25">
      <c r="A3090" s="175">
        <v>3086</v>
      </c>
      <c r="B3090" s="176" t="s">
        <v>8105</v>
      </c>
      <c r="C3090" s="176" t="s">
        <v>8161</v>
      </c>
      <c r="D3090" s="175" t="s">
        <v>8156</v>
      </c>
      <c r="E3090" s="175" t="s">
        <v>8157</v>
      </c>
      <c r="F3090" s="176" t="s">
        <v>8161</v>
      </c>
      <c r="G3090" s="177"/>
      <c r="H3090" s="177"/>
      <c r="I3090" s="176" t="s">
        <v>8142</v>
      </c>
      <c r="J3090" s="178">
        <v>49.504950495049506</v>
      </c>
      <c r="K3090" s="55">
        <v>9</v>
      </c>
      <c r="L3090" s="176" t="s">
        <v>8138</v>
      </c>
      <c r="M3090" s="176" t="s">
        <v>3186</v>
      </c>
      <c r="N3090" s="180" t="s">
        <v>3168</v>
      </c>
      <c r="O3090" s="56">
        <v>1</v>
      </c>
      <c r="P3090" s="176" t="s">
        <v>8147</v>
      </c>
    </row>
    <row r="3091" spans="1:16" ht="20.100000000000001" customHeight="1" x14ac:dyDescent="0.25">
      <c r="A3091" s="175">
        <v>3087</v>
      </c>
      <c r="B3091" s="176" t="s">
        <v>8105</v>
      </c>
      <c r="C3091" s="176" t="s">
        <v>8161</v>
      </c>
      <c r="D3091" s="175" t="s">
        <v>8156</v>
      </c>
      <c r="E3091" s="175" t="s">
        <v>8157</v>
      </c>
      <c r="F3091" s="176" t="s">
        <v>8161</v>
      </c>
      <c r="G3091" s="177"/>
      <c r="H3091" s="177"/>
      <c r="I3091" s="176" t="s">
        <v>8142</v>
      </c>
      <c r="J3091" s="178">
        <v>18.811881188118811</v>
      </c>
      <c r="K3091" s="55">
        <v>9</v>
      </c>
      <c r="L3091" s="176" t="s">
        <v>8138</v>
      </c>
      <c r="M3091" s="176" t="s">
        <v>3186</v>
      </c>
      <c r="N3091" s="180" t="s">
        <v>3168</v>
      </c>
      <c r="O3091" s="56">
        <v>1</v>
      </c>
      <c r="P3091" s="176" t="s">
        <v>8147</v>
      </c>
    </row>
    <row r="3092" spans="1:16" ht="20.100000000000001" customHeight="1" x14ac:dyDescent="0.25">
      <c r="A3092" s="175">
        <v>3088</v>
      </c>
      <c r="B3092" s="176" t="s">
        <v>8105</v>
      </c>
      <c r="C3092" s="176" t="s">
        <v>8161</v>
      </c>
      <c r="D3092" s="175" t="s">
        <v>8156</v>
      </c>
      <c r="E3092" s="175" t="s">
        <v>8157</v>
      </c>
      <c r="F3092" s="176" t="s">
        <v>8161</v>
      </c>
      <c r="G3092" s="177"/>
      <c r="H3092" s="177"/>
      <c r="I3092" s="176" t="s">
        <v>8142</v>
      </c>
      <c r="J3092" s="178">
        <v>31.683168316831683</v>
      </c>
      <c r="K3092" s="55">
        <v>9</v>
      </c>
      <c r="L3092" s="176" t="s">
        <v>8138</v>
      </c>
      <c r="M3092" s="176" t="s">
        <v>3186</v>
      </c>
      <c r="N3092" s="180" t="s">
        <v>3168</v>
      </c>
      <c r="O3092" s="56">
        <v>1</v>
      </c>
      <c r="P3092" s="176" t="s">
        <v>8147</v>
      </c>
    </row>
    <row r="3093" spans="1:16" ht="20.100000000000001" customHeight="1" x14ac:dyDescent="0.25">
      <c r="A3093" s="175">
        <v>3089</v>
      </c>
      <c r="B3093" s="176" t="s">
        <v>8105</v>
      </c>
      <c r="C3093" s="176" t="s">
        <v>8161</v>
      </c>
      <c r="D3093" s="175" t="s">
        <v>8156</v>
      </c>
      <c r="E3093" s="175" t="s">
        <v>8157</v>
      </c>
      <c r="F3093" s="176" t="s">
        <v>8161</v>
      </c>
      <c r="G3093" s="177"/>
      <c r="H3093" s="177"/>
      <c r="I3093" s="176" t="s">
        <v>8142</v>
      </c>
      <c r="J3093" s="178">
        <v>27.722772277227723</v>
      </c>
      <c r="K3093" s="55">
        <v>9</v>
      </c>
      <c r="L3093" s="176" t="s">
        <v>8138</v>
      </c>
      <c r="M3093" s="176" t="s">
        <v>3186</v>
      </c>
      <c r="N3093" s="180" t="s">
        <v>3168</v>
      </c>
      <c r="O3093" s="56">
        <v>1</v>
      </c>
      <c r="P3093" s="176" t="s">
        <v>8147</v>
      </c>
    </row>
    <row r="3094" spans="1:16" ht="20.100000000000001" customHeight="1" x14ac:dyDescent="0.25">
      <c r="A3094" s="175">
        <v>3090</v>
      </c>
      <c r="B3094" s="176" t="s">
        <v>8105</v>
      </c>
      <c r="C3094" s="176" t="s">
        <v>8161</v>
      </c>
      <c r="D3094" s="175" t="s">
        <v>8156</v>
      </c>
      <c r="E3094" s="175" t="s">
        <v>8157</v>
      </c>
      <c r="F3094" s="176" t="s">
        <v>8161</v>
      </c>
      <c r="G3094" s="177"/>
      <c r="H3094" s="177"/>
      <c r="I3094" s="176" t="s">
        <v>8142</v>
      </c>
      <c r="J3094" s="178">
        <v>25.742574257425744</v>
      </c>
      <c r="K3094" s="55">
        <v>9</v>
      </c>
      <c r="L3094" s="176" t="s">
        <v>8138</v>
      </c>
      <c r="M3094" s="176" t="s">
        <v>3186</v>
      </c>
      <c r="N3094" s="180" t="s">
        <v>3168</v>
      </c>
      <c r="O3094" s="56">
        <v>1</v>
      </c>
      <c r="P3094" s="176" t="s">
        <v>8147</v>
      </c>
    </row>
    <row r="3095" spans="1:16" ht="20.100000000000001" customHeight="1" x14ac:dyDescent="0.25">
      <c r="A3095" s="175">
        <v>3091</v>
      </c>
      <c r="B3095" s="176" t="s">
        <v>8105</v>
      </c>
      <c r="C3095" s="176" t="s">
        <v>8161</v>
      </c>
      <c r="D3095" s="175" t="s">
        <v>8156</v>
      </c>
      <c r="E3095" s="175" t="s">
        <v>8157</v>
      </c>
      <c r="F3095" s="176" t="s">
        <v>8161</v>
      </c>
      <c r="G3095" s="177"/>
      <c r="H3095" s="177"/>
      <c r="I3095" s="176" t="s">
        <v>8142</v>
      </c>
      <c r="J3095" s="178">
        <v>26.732673267326732</v>
      </c>
      <c r="K3095" s="55">
        <v>9</v>
      </c>
      <c r="L3095" s="176" t="s">
        <v>8138</v>
      </c>
      <c r="M3095" s="176" t="s">
        <v>3186</v>
      </c>
      <c r="N3095" s="180" t="s">
        <v>3168</v>
      </c>
      <c r="O3095" s="56">
        <v>1</v>
      </c>
      <c r="P3095" s="176" t="s">
        <v>8147</v>
      </c>
    </row>
    <row r="3096" spans="1:16" ht="20.100000000000001" customHeight="1" x14ac:dyDescent="0.25">
      <c r="A3096" s="175">
        <v>3092</v>
      </c>
      <c r="B3096" s="176" t="s">
        <v>8105</v>
      </c>
      <c r="C3096" s="176" t="s">
        <v>8161</v>
      </c>
      <c r="D3096" s="175" t="s">
        <v>8156</v>
      </c>
      <c r="E3096" s="175" t="s">
        <v>8157</v>
      </c>
      <c r="F3096" s="176" t="s">
        <v>8161</v>
      </c>
      <c r="G3096" s="177"/>
      <c r="H3096" s="177"/>
      <c r="I3096" s="176" t="s">
        <v>8142</v>
      </c>
      <c r="J3096" s="178">
        <v>17.821782178217823</v>
      </c>
      <c r="K3096" s="55">
        <v>9</v>
      </c>
      <c r="L3096" s="176" t="s">
        <v>8138</v>
      </c>
      <c r="M3096" s="176" t="s">
        <v>3186</v>
      </c>
      <c r="N3096" s="180" t="s">
        <v>3168</v>
      </c>
      <c r="O3096" s="56">
        <v>1</v>
      </c>
      <c r="P3096" s="176" t="s">
        <v>8147</v>
      </c>
    </row>
    <row r="3097" spans="1:16" ht="20.100000000000001" customHeight="1" x14ac:dyDescent="0.25">
      <c r="A3097" s="175">
        <v>3093</v>
      </c>
      <c r="B3097" s="176" t="s">
        <v>8105</v>
      </c>
      <c r="C3097" s="176" t="s">
        <v>8161</v>
      </c>
      <c r="D3097" s="175" t="s">
        <v>8156</v>
      </c>
      <c r="E3097" s="175" t="s">
        <v>8157</v>
      </c>
      <c r="F3097" s="176" t="s">
        <v>8161</v>
      </c>
      <c r="G3097" s="177"/>
      <c r="H3097" s="177"/>
      <c r="I3097" s="176" t="s">
        <v>8142</v>
      </c>
      <c r="J3097" s="178">
        <v>25.742574257425744</v>
      </c>
      <c r="K3097" s="55">
        <v>9</v>
      </c>
      <c r="L3097" s="176" t="s">
        <v>8138</v>
      </c>
      <c r="M3097" s="176" t="s">
        <v>3186</v>
      </c>
      <c r="N3097" s="180" t="s">
        <v>3168</v>
      </c>
      <c r="O3097" s="56">
        <v>1</v>
      </c>
      <c r="P3097" s="176" t="s">
        <v>8147</v>
      </c>
    </row>
    <row r="3098" spans="1:16" ht="20.100000000000001" customHeight="1" x14ac:dyDescent="0.25">
      <c r="A3098" s="175">
        <v>3094</v>
      </c>
      <c r="B3098" s="176" t="s">
        <v>8105</v>
      </c>
      <c r="C3098" s="176" t="s">
        <v>8161</v>
      </c>
      <c r="D3098" s="175" t="s">
        <v>8156</v>
      </c>
      <c r="E3098" s="175" t="s">
        <v>8157</v>
      </c>
      <c r="F3098" s="176" t="s">
        <v>8161</v>
      </c>
      <c r="G3098" s="177"/>
      <c r="H3098" s="177"/>
      <c r="I3098" s="176" t="s">
        <v>8142</v>
      </c>
      <c r="J3098" s="178">
        <v>29.702970297029704</v>
      </c>
      <c r="K3098" s="55">
        <v>9</v>
      </c>
      <c r="L3098" s="176" t="s">
        <v>8138</v>
      </c>
      <c r="M3098" s="176" t="s">
        <v>3186</v>
      </c>
      <c r="N3098" s="180" t="s">
        <v>3168</v>
      </c>
      <c r="O3098" s="56">
        <v>1</v>
      </c>
      <c r="P3098" s="176" t="s">
        <v>8147</v>
      </c>
    </row>
    <row r="3099" spans="1:16" ht="20.100000000000001" customHeight="1" x14ac:dyDescent="0.25">
      <c r="A3099" s="175">
        <v>3095</v>
      </c>
      <c r="B3099" s="176" t="s">
        <v>8105</v>
      </c>
      <c r="C3099" s="176" t="s">
        <v>8161</v>
      </c>
      <c r="D3099" s="175" t="s">
        <v>8156</v>
      </c>
      <c r="E3099" s="175" t="s">
        <v>8157</v>
      </c>
      <c r="F3099" s="176" t="s">
        <v>8161</v>
      </c>
      <c r="G3099" s="177"/>
      <c r="H3099" s="177"/>
      <c r="I3099" s="176" t="s">
        <v>8142</v>
      </c>
      <c r="J3099" s="178">
        <v>30.693069306930692</v>
      </c>
      <c r="K3099" s="55">
        <v>9</v>
      </c>
      <c r="L3099" s="176" t="s">
        <v>8138</v>
      </c>
      <c r="M3099" s="176" t="s">
        <v>3186</v>
      </c>
      <c r="N3099" s="180" t="s">
        <v>3168</v>
      </c>
      <c r="O3099" s="56">
        <v>1</v>
      </c>
      <c r="P3099" s="176" t="s">
        <v>8147</v>
      </c>
    </row>
    <row r="3100" spans="1:16" ht="20.100000000000001" customHeight="1" x14ac:dyDescent="0.25">
      <c r="A3100" s="175">
        <v>3096</v>
      </c>
      <c r="B3100" s="176" t="s">
        <v>8105</v>
      </c>
      <c r="C3100" s="176" t="s">
        <v>8161</v>
      </c>
      <c r="D3100" s="175" t="s">
        <v>8156</v>
      </c>
      <c r="E3100" s="175" t="s">
        <v>8157</v>
      </c>
      <c r="F3100" s="176" t="s">
        <v>8161</v>
      </c>
      <c r="G3100" s="177"/>
      <c r="H3100" s="177"/>
      <c r="I3100" s="176" t="s">
        <v>8142</v>
      </c>
      <c r="J3100" s="178">
        <v>41.584158415841586</v>
      </c>
      <c r="K3100" s="55">
        <v>9</v>
      </c>
      <c r="L3100" s="176" t="s">
        <v>8138</v>
      </c>
      <c r="M3100" s="176" t="s">
        <v>3186</v>
      </c>
      <c r="N3100" s="180" t="s">
        <v>3168</v>
      </c>
      <c r="O3100" s="56">
        <v>1</v>
      </c>
      <c r="P3100" s="176" t="s">
        <v>8147</v>
      </c>
    </row>
    <row r="3101" spans="1:16" ht="20.100000000000001" customHeight="1" x14ac:dyDescent="0.25">
      <c r="A3101" s="175">
        <v>3097</v>
      </c>
      <c r="B3101" s="176" t="s">
        <v>8105</v>
      </c>
      <c r="C3101" s="176" t="s">
        <v>8161</v>
      </c>
      <c r="D3101" s="175" t="s">
        <v>8156</v>
      </c>
      <c r="E3101" s="175" t="s">
        <v>8157</v>
      </c>
      <c r="F3101" s="176" t="s">
        <v>8161</v>
      </c>
      <c r="G3101" s="177"/>
      <c r="H3101" s="177"/>
      <c r="I3101" s="176" t="s">
        <v>8137</v>
      </c>
      <c r="J3101" s="178">
        <v>31.683168316831683</v>
      </c>
      <c r="K3101" s="55">
        <v>12</v>
      </c>
      <c r="L3101" s="176" t="s">
        <v>8138</v>
      </c>
      <c r="M3101" s="176" t="s">
        <v>3186</v>
      </c>
      <c r="N3101" s="176" t="s">
        <v>3173</v>
      </c>
      <c r="O3101" s="56">
        <v>1</v>
      </c>
      <c r="P3101" s="176" t="s">
        <v>8147</v>
      </c>
    </row>
    <row r="3102" spans="1:16" ht="20.100000000000001" customHeight="1" x14ac:dyDescent="0.25">
      <c r="A3102" s="175">
        <v>3098</v>
      </c>
      <c r="B3102" s="176" t="s">
        <v>8105</v>
      </c>
      <c r="C3102" s="176" t="s">
        <v>8161</v>
      </c>
      <c r="D3102" s="175" t="s">
        <v>8156</v>
      </c>
      <c r="E3102" s="175" t="s">
        <v>8157</v>
      </c>
      <c r="F3102" s="176" t="s">
        <v>8161</v>
      </c>
      <c r="G3102" s="177"/>
      <c r="H3102" s="177"/>
      <c r="I3102" s="176" t="s">
        <v>8137</v>
      </c>
      <c r="J3102" s="178">
        <v>30.693069306930692</v>
      </c>
      <c r="K3102" s="55">
        <v>12</v>
      </c>
      <c r="L3102" s="176" t="s">
        <v>8138</v>
      </c>
      <c r="M3102" s="176" t="s">
        <v>3186</v>
      </c>
      <c r="N3102" s="176" t="s">
        <v>3173</v>
      </c>
      <c r="O3102" s="56">
        <v>1</v>
      </c>
      <c r="P3102" s="176" t="s">
        <v>8147</v>
      </c>
    </row>
    <row r="3103" spans="1:16" ht="20.100000000000001" customHeight="1" x14ac:dyDescent="0.25">
      <c r="A3103" s="175">
        <v>3099</v>
      </c>
      <c r="B3103" s="176" t="s">
        <v>8105</v>
      </c>
      <c r="C3103" s="176" t="s">
        <v>8161</v>
      </c>
      <c r="D3103" s="175" t="s">
        <v>8156</v>
      </c>
      <c r="E3103" s="175" t="s">
        <v>8157</v>
      </c>
      <c r="F3103" s="176" t="s">
        <v>8161</v>
      </c>
      <c r="G3103" s="177"/>
      <c r="H3103" s="177"/>
      <c r="I3103" s="176" t="s">
        <v>8137</v>
      </c>
      <c r="J3103" s="178">
        <v>30.693069306930692</v>
      </c>
      <c r="K3103" s="55">
        <v>12</v>
      </c>
      <c r="L3103" s="176" t="s">
        <v>8138</v>
      </c>
      <c r="M3103" s="176" t="s">
        <v>3186</v>
      </c>
      <c r="N3103" s="176" t="s">
        <v>3173</v>
      </c>
      <c r="O3103" s="56">
        <v>1</v>
      </c>
      <c r="P3103" s="176" t="s">
        <v>8147</v>
      </c>
    </row>
    <row r="3104" spans="1:16" ht="20.100000000000001" customHeight="1" x14ac:dyDescent="0.25">
      <c r="A3104" s="175">
        <v>3100</v>
      </c>
      <c r="B3104" s="176" t="s">
        <v>8105</v>
      </c>
      <c r="C3104" s="176" t="s">
        <v>8161</v>
      </c>
      <c r="D3104" s="175" t="s">
        <v>8156</v>
      </c>
      <c r="E3104" s="175" t="s">
        <v>8157</v>
      </c>
      <c r="F3104" s="176" t="s">
        <v>8161</v>
      </c>
      <c r="G3104" s="177"/>
      <c r="H3104" s="177"/>
      <c r="I3104" s="176" t="s">
        <v>8137</v>
      </c>
      <c r="J3104" s="178">
        <v>25.742574257425744</v>
      </c>
      <c r="K3104" s="55">
        <v>12</v>
      </c>
      <c r="L3104" s="176" t="s">
        <v>8138</v>
      </c>
      <c r="M3104" s="176" t="s">
        <v>3186</v>
      </c>
      <c r="N3104" s="176" t="s">
        <v>3173</v>
      </c>
      <c r="O3104" s="56">
        <v>1</v>
      </c>
      <c r="P3104" s="176" t="s">
        <v>8147</v>
      </c>
    </row>
    <row r="3105" spans="1:16" ht="20.100000000000001" customHeight="1" x14ac:dyDescent="0.25">
      <c r="A3105" s="175">
        <v>3101</v>
      </c>
      <c r="B3105" s="176" t="s">
        <v>8105</v>
      </c>
      <c r="C3105" s="176" t="s">
        <v>8161</v>
      </c>
      <c r="D3105" s="175" t="s">
        <v>8156</v>
      </c>
      <c r="E3105" s="175" t="s">
        <v>8157</v>
      </c>
      <c r="F3105" s="176" t="s">
        <v>8161</v>
      </c>
      <c r="G3105" s="177"/>
      <c r="H3105" s="177"/>
      <c r="I3105" s="176" t="s">
        <v>8137</v>
      </c>
      <c r="J3105" s="178">
        <v>24.752475247524753</v>
      </c>
      <c r="K3105" s="55">
        <v>12</v>
      </c>
      <c r="L3105" s="176" t="s">
        <v>8138</v>
      </c>
      <c r="M3105" s="176" t="s">
        <v>3186</v>
      </c>
      <c r="N3105" s="176" t="s">
        <v>3173</v>
      </c>
      <c r="O3105" s="56">
        <v>1</v>
      </c>
      <c r="P3105" s="176" t="s">
        <v>8147</v>
      </c>
    </row>
    <row r="3106" spans="1:16" ht="20.100000000000001" customHeight="1" x14ac:dyDescent="0.25">
      <c r="A3106" s="175">
        <v>3102</v>
      </c>
      <c r="B3106" s="176" t="s">
        <v>8105</v>
      </c>
      <c r="C3106" s="176" t="s">
        <v>8161</v>
      </c>
      <c r="D3106" s="175" t="s">
        <v>8156</v>
      </c>
      <c r="E3106" s="175" t="s">
        <v>8157</v>
      </c>
      <c r="F3106" s="176" t="s">
        <v>8161</v>
      </c>
      <c r="G3106" s="177"/>
      <c r="H3106" s="177"/>
      <c r="I3106" s="176" t="s">
        <v>8137</v>
      </c>
      <c r="J3106" s="178">
        <v>33.663366336633665</v>
      </c>
      <c r="K3106" s="55">
        <v>12</v>
      </c>
      <c r="L3106" s="176" t="s">
        <v>8138</v>
      </c>
      <c r="M3106" s="176" t="s">
        <v>3186</v>
      </c>
      <c r="N3106" s="176" t="s">
        <v>3173</v>
      </c>
      <c r="O3106" s="56">
        <v>1</v>
      </c>
      <c r="P3106" s="176" t="s">
        <v>8147</v>
      </c>
    </row>
    <row r="3107" spans="1:16" ht="20.100000000000001" customHeight="1" x14ac:dyDescent="0.25">
      <c r="A3107" s="175">
        <v>3103</v>
      </c>
      <c r="B3107" s="176" t="s">
        <v>8105</v>
      </c>
      <c r="C3107" s="176" t="s">
        <v>8161</v>
      </c>
      <c r="D3107" s="175" t="s">
        <v>8156</v>
      </c>
      <c r="E3107" s="175" t="s">
        <v>8157</v>
      </c>
      <c r="F3107" s="176" t="s">
        <v>8161</v>
      </c>
      <c r="G3107" s="177"/>
      <c r="H3107" s="177"/>
      <c r="I3107" s="176" t="s">
        <v>8137</v>
      </c>
      <c r="J3107" s="178">
        <v>35.643564356435647</v>
      </c>
      <c r="K3107" s="55">
        <v>12</v>
      </c>
      <c r="L3107" s="176" t="s">
        <v>8138</v>
      </c>
      <c r="M3107" s="176" t="s">
        <v>3186</v>
      </c>
      <c r="N3107" s="176" t="s">
        <v>3173</v>
      </c>
      <c r="O3107" s="56">
        <v>1</v>
      </c>
      <c r="P3107" s="176" t="s">
        <v>8147</v>
      </c>
    </row>
    <row r="3108" spans="1:16" ht="20.100000000000001" customHeight="1" x14ac:dyDescent="0.25">
      <c r="A3108" s="175">
        <v>3104</v>
      </c>
      <c r="B3108" s="176" t="s">
        <v>8105</v>
      </c>
      <c r="C3108" s="176" t="s">
        <v>8161</v>
      </c>
      <c r="D3108" s="175" t="s">
        <v>8156</v>
      </c>
      <c r="E3108" s="175" t="s">
        <v>8157</v>
      </c>
      <c r="F3108" s="176" t="s">
        <v>8161</v>
      </c>
      <c r="G3108" s="177"/>
      <c r="H3108" s="177"/>
      <c r="I3108" s="176" t="s">
        <v>8137</v>
      </c>
      <c r="J3108" s="178">
        <v>37.623762376237622</v>
      </c>
      <c r="K3108" s="55">
        <v>12</v>
      </c>
      <c r="L3108" s="176" t="s">
        <v>8138</v>
      </c>
      <c r="M3108" s="176" t="s">
        <v>3186</v>
      </c>
      <c r="N3108" s="176" t="s">
        <v>3173</v>
      </c>
      <c r="O3108" s="56">
        <v>1</v>
      </c>
      <c r="P3108" s="176" t="s">
        <v>8147</v>
      </c>
    </row>
    <row r="3109" spans="1:16" ht="20.100000000000001" customHeight="1" x14ac:dyDescent="0.25">
      <c r="A3109" s="175">
        <v>3105</v>
      </c>
      <c r="B3109" s="176" t="s">
        <v>8105</v>
      </c>
      <c r="C3109" s="176" t="s">
        <v>8161</v>
      </c>
      <c r="D3109" s="175" t="s">
        <v>8156</v>
      </c>
      <c r="E3109" s="175" t="s">
        <v>8157</v>
      </c>
      <c r="F3109" s="176" t="s">
        <v>8161</v>
      </c>
      <c r="G3109" s="177"/>
      <c r="H3109" s="177"/>
      <c r="I3109" s="176" t="s">
        <v>8137</v>
      </c>
      <c r="J3109" s="178">
        <v>30.693069306930692</v>
      </c>
      <c r="K3109" s="55">
        <v>12</v>
      </c>
      <c r="L3109" s="176" t="s">
        <v>8138</v>
      </c>
      <c r="M3109" s="176" t="s">
        <v>3186</v>
      </c>
      <c r="N3109" s="176" t="s">
        <v>3173</v>
      </c>
      <c r="O3109" s="56">
        <v>1</v>
      </c>
      <c r="P3109" s="176" t="s">
        <v>8147</v>
      </c>
    </row>
    <row r="3110" spans="1:16" ht="20.100000000000001" customHeight="1" x14ac:dyDescent="0.25">
      <c r="A3110" s="175">
        <v>3106</v>
      </c>
      <c r="B3110" s="176" t="s">
        <v>8105</v>
      </c>
      <c r="C3110" s="176" t="s">
        <v>8161</v>
      </c>
      <c r="D3110" s="175" t="s">
        <v>8156</v>
      </c>
      <c r="E3110" s="175" t="s">
        <v>8157</v>
      </c>
      <c r="F3110" s="176" t="s">
        <v>8161</v>
      </c>
      <c r="G3110" s="177"/>
      <c r="H3110" s="177"/>
      <c r="I3110" s="176" t="s">
        <v>8137</v>
      </c>
      <c r="J3110" s="178">
        <v>26.732673267326732</v>
      </c>
      <c r="K3110" s="55">
        <v>12</v>
      </c>
      <c r="L3110" s="176" t="s">
        <v>8138</v>
      </c>
      <c r="M3110" s="176" t="s">
        <v>3186</v>
      </c>
      <c r="N3110" s="176" t="s">
        <v>3173</v>
      </c>
      <c r="O3110" s="56">
        <v>1</v>
      </c>
      <c r="P3110" s="176" t="s">
        <v>8147</v>
      </c>
    </row>
    <row r="3111" spans="1:16" ht="20.100000000000001" customHeight="1" x14ac:dyDescent="0.25">
      <c r="A3111" s="175">
        <v>3107</v>
      </c>
      <c r="B3111" s="176" t="s">
        <v>8105</v>
      </c>
      <c r="C3111" s="176" t="s">
        <v>8161</v>
      </c>
      <c r="D3111" s="175" t="s">
        <v>8156</v>
      </c>
      <c r="E3111" s="175" t="s">
        <v>8157</v>
      </c>
      <c r="F3111" s="176" t="s">
        <v>8161</v>
      </c>
      <c r="G3111" s="177"/>
      <c r="H3111" s="177"/>
      <c r="I3111" s="176" t="s">
        <v>8137</v>
      </c>
      <c r="J3111" s="178">
        <v>6.9306930693069306</v>
      </c>
      <c r="K3111" s="55">
        <v>12</v>
      </c>
      <c r="L3111" s="176" t="s">
        <v>8138</v>
      </c>
      <c r="M3111" s="176" t="s">
        <v>3186</v>
      </c>
      <c r="N3111" s="176" t="s">
        <v>3173</v>
      </c>
      <c r="O3111" s="56">
        <v>1</v>
      </c>
      <c r="P3111" s="176" t="s">
        <v>8147</v>
      </c>
    </row>
    <row r="3112" spans="1:16" ht="20.100000000000001" customHeight="1" x14ac:dyDescent="0.25">
      <c r="A3112" s="175">
        <v>3108</v>
      </c>
      <c r="B3112" s="176" t="s">
        <v>8105</v>
      </c>
      <c r="C3112" s="176" t="s">
        <v>8161</v>
      </c>
      <c r="D3112" s="175" t="s">
        <v>8156</v>
      </c>
      <c r="E3112" s="175" t="s">
        <v>8157</v>
      </c>
      <c r="F3112" s="176" t="s">
        <v>8161</v>
      </c>
      <c r="G3112" s="177"/>
      <c r="H3112" s="177"/>
      <c r="I3112" s="176" t="s">
        <v>8137</v>
      </c>
      <c r="J3112" s="178">
        <v>26.732673267326732</v>
      </c>
      <c r="K3112" s="55">
        <v>12</v>
      </c>
      <c r="L3112" s="176" t="s">
        <v>8138</v>
      </c>
      <c r="M3112" s="176" t="s">
        <v>3186</v>
      </c>
      <c r="N3112" s="176" t="s">
        <v>3173</v>
      </c>
      <c r="O3112" s="56">
        <v>1</v>
      </c>
      <c r="P3112" s="176" t="s">
        <v>8147</v>
      </c>
    </row>
    <row r="3113" spans="1:16" ht="20.100000000000001" customHeight="1" x14ac:dyDescent="0.25">
      <c r="A3113" s="175">
        <v>3109</v>
      </c>
      <c r="B3113" s="176" t="s">
        <v>8105</v>
      </c>
      <c r="C3113" s="176" t="s">
        <v>8161</v>
      </c>
      <c r="D3113" s="175" t="s">
        <v>8156</v>
      </c>
      <c r="E3113" s="175" t="s">
        <v>8157</v>
      </c>
      <c r="F3113" s="176" t="s">
        <v>8161</v>
      </c>
      <c r="G3113" s="177"/>
      <c r="H3113" s="177"/>
      <c r="I3113" s="176" t="s">
        <v>8137</v>
      </c>
      <c r="J3113" s="178">
        <v>42.574257425742573</v>
      </c>
      <c r="K3113" s="55">
        <v>12</v>
      </c>
      <c r="L3113" s="176" t="s">
        <v>8138</v>
      </c>
      <c r="M3113" s="176" t="s">
        <v>3186</v>
      </c>
      <c r="N3113" s="176" t="s">
        <v>3173</v>
      </c>
      <c r="O3113" s="56">
        <v>1</v>
      </c>
      <c r="P3113" s="176" t="s">
        <v>8147</v>
      </c>
    </row>
    <row r="3114" spans="1:16" ht="20.100000000000001" customHeight="1" x14ac:dyDescent="0.25">
      <c r="A3114" s="175">
        <v>3110</v>
      </c>
      <c r="B3114" s="176" t="s">
        <v>8105</v>
      </c>
      <c r="C3114" s="176" t="s">
        <v>8161</v>
      </c>
      <c r="D3114" s="175" t="s">
        <v>8156</v>
      </c>
      <c r="E3114" s="175" t="s">
        <v>8157</v>
      </c>
      <c r="F3114" s="176" t="s">
        <v>8161</v>
      </c>
      <c r="G3114" s="177"/>
      <c r="H3114" s="177"/>
      <c r="I3114" s="176" t="s">
        <v>8137</v>
      </c>
      <c r="J3114" s="178">
        <v>12.871287128712872</v>
      </c>
      <c r="K3114" s="55">
        <v>12</v>
      </c>
      <c r="L3114" s="176" t="s">
        <v>8138</v>
      </c>
      <c r="M3114" s="176" t="s">
        <v>3186</v>
      </c>
      <c r="N3114" s="176" t="s">
        <v>3173</v>
      </c>
      <c r="O3114" s="56">
        <v>1</v>
      </c>
      <c r="P3114" s="176" t="s">
        <v>8147</v>
      </c>
    </row>
    <row r="3115" spans="1:16" ht="20.100000000000001" customHeight="1" x14ac:dyDescent="0.25">
      <c r="A3115" s="175">
        <v>3111</v>
      </c>
      <c r="B3115" s="176" t="s">
        <v>8105</v>
      </c>
      <c r="C3115" s="176" t="s">
        <v>8161</v>
      </c>
      <c r="D3115" s="175" t="s">
        <v>8156</v>
      </c>
      <c r="E3115" s="175" t="s">
        <v>8157</v>
      </c>
      <c r="F3115" s="176" t="s">
        <v>8161</v>
      </c>
      <c r="G3115" s="177"/>
      <c r="H3115" s="177"/>
      <c r="I3115" s="176" t="s">
        <v>8142</v>
      </c>
      <c r="J3115" s="178">
        <v>25.742574257425744</v>
      </c>
      <c r="K3115" s="55">
        <v>9</v>
      </c>
      <c r="L3115" s="176" t="s">
        <v>8138</v>
      </c>
      <c r="M3115" s="176" t="s">
        <v>3186</v>
      </c>
      <c r="N3115" s="180" t="s">
        <v>3168</v>
      </c>
      <c r="O3115" s="56">
        <v>1</v>
      </c>
      <c r="P3115" s="176" t="s">
        <v>8147</v>
      </c>
    </row>
    <row r="3116" spans="1:16" ht="20.100000000000001" customHeight="1" x14ac:dyDescent="0.25">
      <c r="A3116" s="175">
        <v>3112</v>
      </c>
      <c r="B3116" s="176" t="s">
        <v>8105</v>
      </c>
      <c r="C3116" s="176" t="s">
        <v>8161</v>
      </c>
      <c r="D3116" s="175" t="s">
        <v>8156</v>
      </c>
      <c r="E3116" s="175" t="s">
        <v>8157</v>
      </c>
      <c r="F3116" s="176" t="s">
        <v>8161</v>
      </c>
      <c r="G3116" s="177"/>
      <c r="H3116" s="177"/>
      <c r="I3116" s="176" t="s">
        <v>8142</v>
      </c>
      <c r="J3116" s="178">
        <v>29.702970297029704</v>
      </c>
      <c r="K3116" s="55">
        <v>9</v>
      </c>
      <c r="L3116" s="176" t="s">
        <v>8138</v>
      </c>
      <c r="M3116" s="176" t="s">
        <v>3186</v>
      </c>
      <c r="N3116" s="180" t="s">
        <v>3168</v>
      </c>
      <c r="O3116" s="56">
        <v>1</v>
      </c>
      <c r="P3116" s="176" t="s">
        <v>8147</v>
      </c>
    </row>
    <row r="3117" spans="1:16" ht="20.100000000000001" customHeight="1" x14ac:dyDescent="0.25">
      <c r="A3117" s="175">
        <v>3113</v>
      </c>
      <c r="B3117" s="176" t="s">
        <v>8105</v>
      </c>
      <c r="C3117" s="176" t="s">
        <v>8161</v>
      </c>
      <c r="D3117" s="175" t="s">
        <v>8156</v>
      </c>
      <c r="E3117" s="175" t="s">
        <v>8157</v>
      </c>
      <c r="F3117" s="176" t="s">
        <v>8161</v>
      </c>
      <c r="G3117" s="177"/>
      <c r="H3117" s="177"/>
      <c r="I3117" s="176" t="s">
        <v>8137</v>
      </c>
      <c r="J3117" s="178">
        <v>21.782178217821784</v>
      </c>
      <c r="K3117" s="55">
        <v>12</v>
      </c>
      <c r="L3117" s="176" t="s">
        <v>8138</v>
      </c>
      <c r="M3117" s="176" t="s">
        <v>3186</v>
      </c>
      <c r="N3117" s="176" t="s">
        <v>3173</v>
      </c>
      <c r="O3117" s="56">
        <v>1</v>
      </c>
      <c r="P3117" s="176" t="s">
        <v>8147</v>
      </c>
    </row>
    <row r="3118" spans="1:16" ht="20.100000000000001" customHeight="1" x14ac:dyDescent="0.25">
      <c r="A3118" s="175">
        <v>3114</v>
      </c>
      <c r="B3118" s="176" t="s">
        <v>8105</v>
      </c>
      <c r="C3118" s="176" t="s">
        <v>8161</v>
      </c>
      <c r="D3118" s="175" t="s">
        <v>8156</v>
      </c>
      <c r="E3118" s="175" t="s">
        <v>8157</v>
      </c>
      <c r="F3118" s="176" t="s">
        <v>8161</v>
      </c>
      <c r="G3118" s="177"/>
      <c r="H3118" s="177"/>
      <c r="I3118" s="176" t="s">
        <v>8142</v>
      </c>
      <c r="J3118" s="178">
        <v>39.603960396039604</v>
      </c>
      <c r="K3118" s="55">
        <v>9</v>
      </c>
      <c r="L3118" s="176" t="s">
        <v>8138</v>
      </c>
      <c r="M3118" s="176" t="s">
        <v>3186</v>
      </c>
      <c r="N3118" s="180" t="s">
        <v>3168</v>
      </c>
      <c r="O3118" s="56">
        <v>1</v>
      </c>
      <c r="P3118" s="176" t="s">
        <v>8147</v>
      </c>
    </row>
    <row r="3119" spans="1:16" ht="20.100000000000001" customHeight="1" x14ac:dyDescent="0.25">
      <c r="A3119" s="175">
        <v>3115</v>
      </c>
      <c r="B3119" s="176" t="s">
        <v>8105</v>
      </c>
      <c r="C3119" s="176" t="s">
        <v>8161</v>
      </c>
      <c r="D3119" s="175" t="s">
        <v>8156</v>
      </c>
      <c r="E3119" s="175" t="s">
        <v>8157</v>
      </c>
      <c r="F3119" s="176" t="s">
        <v>8161</v>
      </c>
      <c r="G3119" s="177"/>
      <c r="H3119" s="177"/>
      <c r="I3119" s="176" t="s">
        <v>8142</v>
      </c>
      <c r="J3119" s="178">
        <v>40.594059405940591</v>
      </c>
      <c r="K3119" s="55">
        <v>9</v>
      </c>
      <c r="L3119" s="176" t="s">
        <v>8138</v>
      </c>
      <c r="M3119" s="176" t="s">
        <v>3186</v>
      </c>
      <c r="N3119" s="180" t="s">
        <v>3168</v>
      </c>
      <c r="O3119" s="56">
        <v>1</v>
      </c>
      <c r="P3119" s="176" t="s">
        <v>8147</v>
      </c>
    </row>
    <row r="3120" spans="1:16" ht="20.100000000000001" customHeight="1" x14ac:dyDescent="0.25">
      <c r="A3120" s="175">
        <v>3116</v>
      </c>
      <c r="B3120" s="176" t="s">
        <v>8105</v>
      </c>
      <c r="C3120" s="176" t="s">
        <v>8161</v>
      </c>
      <c r="D3120" s="175" t="s">
        <v>8156</v>
      </c>
      <c r="E3120" s="175" t="s">
        <v>8157</v>
      </c>
      <c r="F3120" s="176" t="s">
        <v>8161</v>
      </c>
      <c r="G3120" s="177"/>
      <c r="H3120" s="177"/>
      <c r="I3120" s="176" t="s">
        <v>8142</v>
      </c>
      <c r="J3120" s="178">
        <v>21.782178217821784</v>
      </c>
      <c r="K3120" s="55">
        <v>9</v>
      </c>
      <c r="L3120" s="176" t="s">
        <v>8138</v>
      </c>
      <c r="M3120" s="176" t="s">
        <v>3186</v>
      </c>
      <c r="N3120" s="180" t="s">
        <v>3168</v>
      </c>
      <c r="O3120" s="56">
        <v>1</v>
      </c>
      <c r="P3120" s="176" t="s">
        <v>8147</v>
      </c>
    </row>
    <row r="3121" spans="1:16" ht="20.100000000000001" customHeight="1" x14ac:dyDescent="0.25">
      <c r="A3121" s="175">
        <v>3117</v>
      </c>
      <c r="B3121" s="176" t="s">
        <v>8105</v>
      </c>
      <c r="C3121" s="176" t="s">
        <v>8161</v>
      </c>
      <c r="D3121" s="175" t="s">
        <v>8156</v>
      </c>
      <c r="E3121" s="175" t="s">
        <v>8157</v>
      </c>
      <c r="F3121" s="176" t="s">
        <v>8161</v>
      </c>
      <c r="G3121" s="177"/>
      <c r="H3121" s="177"/>
      <c r="I3121" s="176" t="s">
        <v>8142</v>
      </c>
      <c r="J3121" s="178">
        <v>15.841584158415841</v>
      </c>
      <c r="K3121" s="55">
        <v>9</v>
      </c>
      <c r="L3121" s="176" t="s">
        <v>8138</v>
      </c>
      <c r="M3121" s="176" t="s">
        <v>3186</v>
      </c>
      <c r="N3121" s="180" t="s">
        <v>3168</v>
      </c>
      <c r="O3121" s="56">
        <v>1</v>
      </c>
      <c r="P3121" s="176" t="s">
        <v>8147</v>
      </c>
    </row>
    <row r="3122" spans="1:16" ht="20.100000000000001" customHeight="1" x14ac:dyDescent="0.25">
      <c r="A3122" s="175">
        <v>3118</v>
      </c>
      <c r="B3122" s="176" t="s">
        <v>8105</v>
      </c>
      <c r="C3122" s="176" t="s">
        <v>8161</v>
      </c>
      <c r="D3122" s="175" t="s">
        <v>8156</v>
      </c>
      <c r="E3122" s="175" t="s">
        <v>8157</v>
      </c>
      <c r="F3122" s="176" t="s">
        <v>8161</v>
      </c>
      <c r="G3122" s="177"/>
      <c r="H3122" s="177"/>
      <c r="I3122" s="176" t="s">
        <v>8142</v>
      </c>
      <c r="J3122" s="178">
        <v>31.683168316831683</v>
      </c>
      <c r="K3122" s="55">
        <v>9</v>
      </c>
      <c r="L3122" s="176" t="s">
        <v>8138</v>
      </c>
      <c r="M3122" s="176" t="s">
        <v>3186</v>
      </c>
      <c r="N3122" s="180" t="s">
        <v>3168</v>
      </c>
      <c r="O3122" s="56">
        <v>1</v>
      </c>
      <c r="P3122" s="176" t="s">
        <v>8147</v>
      </c>
    </row>
    <row r="3123" spans="1:16" ht="20.100000000000001" customHeight="1" x14ac:dyDescent="0.25">
      <c r="A3123" s="175">
        <v>3119</v>
      </c>
      <c r="B3123" s="176" t="s">
        <v>8105</v>
      </c>
      <c r="C3123" s="176" t="s">
        <v>8161</v>
      </c>
      <c r="D3123" s="175" t="s">
        <v>8156</v>
      </c>
      <c r="E3123" s="175" t="s">
        <v>8157</v>
      </c>
      <c r="F3123" s="176" t="s">
        <v>8161</v>
      </c>
      <c r="G3123" s="177"/>
      <c r="H3123" s="177"/>
      <c r="I3123" s="176" t="s">
        <v>8142</v>
      </c>
      <c r="J3123" s="178">
        <v>25.742574257425744</v>
      </c>
      <c r="K3123" s="55">
        <v>9</v>
      </c>
      <c r="L3123" s="176" t="s">
        <v>8138</v>
      </c>
      <c r="M3123" s="176" t="s">
        <v>3186</v>
      </c>
      <c r="N3123" s="180" t="s">
        <v>3168</v>
      </c>
      <c r="O3123" s="56">
        <v>1</v>
      </c>
      <c r="P3123" s="176" t="s">
        <v>8147</v>
      </c>
    </row>
    <row r="3124" spans="1:16" ht="20.100000000000001" customHeight="1" x14ac:dyDescent="0.25">
      <c r="A3124" s="175">
        <v>3120</v>
      </c>
      <c r="B3124" s="176" t="s">
        <v>8105</v>
      </c>
      <c r="C3124" s="176" t="s">
        <v>8161</v>
      </c>
      <c r="D3124" s="175" t="s">
        <v>8156</v>
      </c>
      <c r="E3124" s="175" t="s">
        <v>8157</v>
      </c>
      <c r="F3124" s="176" t="s">
        <v>8161</v>
      </c>
      <c r="G3124" s="177"/>
      <c r="H3124" s="177"/>
      <c r="I3124" s="176" t="s">
        <v>8142</v>
      </c>
      <c r="J3124" s="178">
        <v>17.821782178217823</v>
      </c>
      <c r="K3124" s="55">
        <v>8</v>
      </c>
      <c r="L3124" s="176" t="s">
        <v>8138</v>
      </c>
      <c r="M3124" s="176" t="s">
        <v>3186</v>
      </c>
      <c r="N3124" s="179" t="s">
        <v>3172</v>
      </c>
      <c r="O3124" s="56">
        <v>1</v>
      </c>
      <c r="P3124" s="176" t="s">
        <v>8147</v>
      </c>
    </row>
    <row r="3125" spans="1:16" ht="20.100000000000001" customHeight="1" x14ac:dyDescent="0.25">
      <c r="A3125" s="175">
        <v>3121</v>
      </c>
      <c r="B3125" s="176" t="s">
        <v>8105</v>
      </c>
      <c r="C3125" s="176" t="s">
        <v>8161</v>
      </c>
      <c r="D3125" s="175" t="s">
        <v>8156</v>
      </c>
      <c r="E3125" s="175" t="s">
        <v>8157</v>
      </c>
      <c r="F3125" s="176" t="s">
        <v>8161</v>
      </c>
      <c r="G3125" s="177"/>
      <c r="H3125" s="177"/>
      <c r="I3125" s="176" t="s">
        <v>8142</v>
      </c>
      <c r="J3125" s="178">
        <v>19.801980198019802</v>
      </c>
      <c r="K3125" s="55">
        <v>8</v>
      </c>
      <c r="L3125" s="176" t="s">
        <v>8138</v>
      </c>
      <c r="M3125" s="176" t="s">
        <v>3186</v>
      </c>
      <c r="N3125" s="179" t="s">
        <v>3172</v>
      </c>
      <c r="O3125" s="56">
        <v>1</v>
      </c>
      <c r="P3125" s="176" t="s">
        <v>8147</v>
      </c>
    </row>
    <row r="3126" spans="1:16" ht="20.100000000000001" customHeight="1" x14ac:dyDescent="0.25">
      <c r="A3126" s="175">
        <v>3122</v>
      </c>
      <c r="B3126" s="176" t="s">
        <v>8105</v>
      </c>
      <c r="C3126" s="176" t="s">
        <v>8161</v>
      </c>
      <c r="D3126" s="175" t="s">
        <v>8156</v>
      </c>
      <c r="E3126" s="175" t="s">
        <v>8157</v>
      </c>
      <c r="F3126" s="176" t="s">
        <v>8161</v>
      </c>
      <c r="G3126" s="177"/>
      <c r="H3126" s="177"/>
      <c r="I3126" s="176" t="s">
        <v>8142</v>
      </c>
      <c r="J3126" s="178">
        <v>39.6</v>
      </c>
      <c r="K3126" s="55">
        <v>8</v>
      </c>
      <c r="L3126" s="176" t="s">
        <v>8138</v>
      </c>
      <c r="M3126" s="176" t="s">
        <v>3186</v>
      </c>
      <c r="N3126" s="179" t="s">
        <v>3172</v>
      </c>
      <c r="O3126" s="56">
        <v>1</v>
      </c>
      <c r="P3126" s="176" t="s">
        <v>8147</v>
      </c>
    </row>
    <row r="3127" spans="1:16" ht="20.100000000000001" customHeight="1" x14ac:dyDescent="0.25">
      <c r="A3127" s="175">
        <v>3123</v>
      </c>
      <c r="B3127" s="176" t="s">
        <v>8105</v>
      </c>
      <c r="C3127" s="176" t="s">
        <v>8161</v>
      </c>
      <c r="D3127" s="175" t="s">
        <v>8156</v>
      </c>
      <c r="E3127" s="175" t="s">
        <v>8157</v>
      </c>
      <c r="F3127" s="176" t="s">
        <v>8161</v>
      </c>
      <c r="G3127" s="177"/>
      <c r="H3127" s="177"/>
      <c r="I3127" s="176" t="s">
        <v>8142</v>
      </c>
      <c r="J3127" s="178">
        <v>25.742574257425744</v>
      </c>
      <c r="K3127" s="55">
        <v>8</v>
      </c>
      <c r="L3127" s="176" t="s">
        <v>8138</v>
      </c>
      <c r="M3127" s="176" t="s">
        <v>3186</v>
      </c>
      <c r="N3127" s="179" t="s">
        <v>3172</v>
      </c>
      <c r="O3127" s="56">
        <v>1</v>
      </c>
      <c r="P3127" s="176" t="s">
        <v>8147</v>
      </c>
    </row>
    <row r="3128" spans="1:16" ht="20.100000000000001" customHeight="1" x14ac:dyDescent="0.25">
      <c r="A3128" s="175">
        <v>3124</v>
      </c>
      <c r="B3128" s="176" t="s">
        <v>8105</v>
      </c>
      <c r="C3128" s="176" t="s">
        <v>8161</v>
      </c>
      <c r="D3128" s="175" t="s">
        <v>8156</v>
      </c>
      <c r="E3128" s="175" t="s">
        <v>8157</v>
      </c>
      <c r="F3128" s="176" t="s">
        <v>8161</v>
      </c>
      <c r="G3128" s="177"/>
      <c r="H3128" s="177"/>
      <c r="I3128" s="176" t="s">
        <v>8142</v>
      </c>
      <c r="J3128" s="178">
        <v>21.782178217821784</v>
      </c>
      <c r="K3128" s="55">
        <v>8</v>
      </c>
      <c r="L3128" s="176" t="s">
        <v>8138</v>
      </c>
      <c r="M3128" s="176" t="s">
        <v>3186</v>
      </c>
      <c r="N3128" s="179" t="s">
        <v>3172</v>
      </c>
      <c r="O3128" s="56">
        <v>1</v>
      </c>
      <c r="P3128" s="176" t="s">
        <v>8147</v>
      </c>
    </row>
    <row r="3129" spans="1:16" ht="20.100000000000001" customHeight="1" x14ac:dyDescent="0.25">
      <c r="A3129" s="175">
        <v>3125</v>
      </c>
      <c r="B3129" s="176" t="s">
        <v>8105</v>
      </c>
      <c r="C3129" s="176" t="s">
        <v>8161</v>
      </c>
      <c r="D3129" s="175" t="s">
        <v>8156</v>
      </c>
      <c r="E3129" s="175" t="s">
        <v>8157</v>
      </c>
      <c r="F3129" s="176" t="s">
        <v>8161</v>
      </c>
      <c r="G3129" s="177"/>
      <c r="H3129" s="177"/>
      <c r="I3129" s="176" t="s">
        <v>8142</v>
      </c>
      <c r="J3129" s="178">
        <v>16.831683168316832</v>
      </c>
      <c r="K3129" s="55">
        <v>8</v>
      </c>
      <c r="L3129" s="176" t="s">
        <v>8138</v>
      </c>
      <c r="M3129" s="176" t="s">
        <v>3186</v>
      </c>
      <c r="N3129" s="179" t="s">
        <v>3172</v>
      </c>
      <c r="O3129" s="56">
        <v>1</v>
      </c>
      <c r="P3129" s="176" t="s">
        <v>8147</v>
      </c>
    </row>
    <row r="3130" spans="1:16" ht="20.100000000000001" customHeight="1" x14ac:dyDescent="0.25">
      <c r="A3130" s="175">
        <v>3126</v>
      </c>
      <c r="B3130" s="176" t="s">
        <v>8105</v>
      </c>
      <c r="C3130" s="176" t="s">
        <v>8162</v>
      </c>
      <c r="D3130" s="175" t="s">
        <v>8163</v>
      </c>
      <c r="E3130" s="175" t="s">
        <v>8163</v>
      </c>
      <c r="F3130" s="176" t="s">
        <v>8162</v>
      </c>
      <c r="G3130" s="177"/>
      <c r="H3130" s="177"/>
      <c r="I3130" s="176" t="s">
        <v>8137</v>
      </c>
      <c r="J3130" s="178">
        <v>49</v>
      </c>
      <c r="K3130" s="55">
        <v>12</v>
      </c>
      <c r="L3130" s="176" t="s">
        <v>8138</v>
      </c>
      <c r="M3130" s="176" t="s">
        <v>3186</v>
      </c>
      <c r="N3130" s="176" t="s">
        <v>3173</v>
      </c>
      <c r="O3130" s="56">
        <v>1</v>
      </c>
      <c r="P3130" s="176" t="s">
        <v>8139</v>
      </c>
    </row>
    <row r="3131" spans="1:16" ht="20.100000000000001" customHeight="1" x14ac:dyDescent="0.25">
      <c r="A3131" s="175">
        <v>3127</v>
      </c>
      <c r="B3131" s="176" t="s">
        <v>8105</v>
      </c>
      <c r="C3131" s="176" t="s">
        <v>8162</v>
      </c>
      <c r="D3131" s="175" t="s">
        <v>8163</v>
      </c>
      <c r="E3131" s="175" t="s">
        <v>8163</v>
      </c>
      <c r="F3131" s="176" t="s">
        <v>8162</v>
      </c>
      <c r="G3131" s="177"/>
      <c r="H3131" s="177"/>
      <c r="I3131" s="176" t="s">
        <v>8137</v>
      </c>
      <c r="J3131" s="178">
        <v>170.3122010549568</v>
      </c>
      <c r="K3131" s="55">
        <v>12</v>
      </c>
      <c r="L3131" s="176" t="s">
        <v>8138</v>
      </c>
      <c r="M3131" s="176" t="s">
        <v>3186</v>
      </c>
      <c r="N3131" s="176" t="s">
        <v>3173</v>
      </c>
      <c r="O3131" s="56">
        <v>1</v>
      </c>
      <c r="P3131" s="176" t="s">
        <v>8139</v>
      </c>
    </row>
    <row r="3132" spans="1:16" ht="20.100000000000001" customHeight="1" x14ac:dyDescent="0.25">
      <c r="A3132" s="175">
        <v>3128</v>
      </c>
      <c r="B3132" s="176" t="s">
        <v>8105</v>
      </c>
      <c r="C3132" s="176" t="s">
        <v>8162</v>
      </c>
      <c r="D3132" s="175" t="s">
        <v>8163</v>
      </c>
      <c r="E3132" s="175" t="s">
        <v>8163</v>
      </c>
      <c r="F3132" s="176" t="s">
        <v>8162</v>
      </c>
      <c r="G3132" s="177"/>
      <c r="H3132" s="177"/>
      <c r="I3132" s="176" t="s">
        <v>8137</v>
      </c>
      <c r="J3132" s="178">
        <v>114.02541395486743</v>
      </c>
      <c r="K3132" s="55">
        <v>12</v>
      </c>
      <c r="L3132" s="176" t="s">
        <v>8138</v>
      </c>
      <c r="M3132" s="176" t="s">
        <v>3186</v>
      </c>
      <c r="N3132" s="176" t="s">
        <v>3173</v>
      </c>
      <c r="O3132" s="56">
        <v>1</v>
      </c>
      <c r="P3132" s="176" t="s">
        <v>8139</v>
      </c>
    </row>
    <row r="3133" spans="1:16" ht="20.100000000000001" customHeight="1" x14ac:dyDescent="0.25">
      <c r="A3133" s="175">
        <v>3129</v>
      </c>
      <c r="B3133" s="176" t="s">
        <v>8105</v>
      </c>
      <c r="C3133" s="176" t="s">
        <v>8162</v>
      </c>
      <c r="D3133" s="175" t="s">
        <v>8163</v>
      </c>
      <c r="E3133" s="175" t="s">
        <v>8163</v>
      </c>
      <c r="F3133" s="176" t="s">
        <v>8162</v>
      </c>
      <c r="G3133" s="177"/>
      <c r="H3133" s="177"/>
      <c r="I3133" s="176" t="s">
        <v>8137</v>
      </c>
      <c r="J3133" s="178">
        <v>73.342850269502563</v>
      </c>
      <c r="K3133" s="55">
        <v>12</v>
      </c>
      <c r="L3133" s="176" t="s">
        <v>8138</v>
      </c>
      <c r="M3133" s="176" t="s">
        <v>3186</v>
      </c>
      <c r="N3133" s="176" t="s">
        <v>3173</v>
      </c>
      <c r="O3133" s="56">
        <v>1</v>
      </c>
      <c r="P3133" s="176" t="s">
        <v>8139</v>
      </c>
    </row>
    <row r="3134" spans="1:16" ht="20.100000000000001" customHeight="1" x14ac:dyDescent="0.25">
      <c r="A3134" s="175">
        <v>3130</v>
      </c>
      <c r="B3134" s="176" t="s">
        <v>8105</v>
      </c>
      <c r="C3134" s="176" t="s">
        <v>8162</v>
      </c>
      <c r="D3134" s="175" t="s">
        <v>8163</v>
      </c>
      <c r="E3134" s="175" t="s">
        <v>8163</v>
      </c>
      <c r="F3134" s="176" t="s">
        <v>8162</v>
      </c>
      <c r="G3134" s="177"/>
      <c r="H3134" s="177"/>
      <c r="I3134" s="176" t="s">
        <v>8137</v>
      </c>
      <c r="J3134" s="178">
        <v>138.21675090606058</v>
      </c>
      <c r="K3134" s="55">
        <v>12</v>
      </c>
      <c r="L3134" s="176" t="s">
        <v>8138</v>
      </c>
      <c r="M3134" s="176" t="s">
        <v>3186</v>
      </c>
      <c r="N3134" s="176" t="s">
        <v>3173</v>
      </c>
      <c r="O3134" s="56">
        <v>1</v>
      </c>
      <c r="P3134" s="176" t="s">
        <v>8139</v>
      </c>
    </row>
    <row r="3135" spans="1:16" ht="20.100000000000001" customHeight="1" x14ac:dyDescent="0.25">
      <c r="A3135" s="175">
        <v>3131</v>
      </c>
      <c r="B3135" s="176" t="s">
        <v>8105</v>
      </c>
      <c r="C3135" s="176" t="s">
        <v>8162</v>
      </c>
      <c r="D3135" s="175" t="s">
        <v>8163</v>
      </c>
      <c r="E3135" s="175" t="s">
        <v>8163</v>
      </c>
      <c r="F3135" s="176" t="s">
        <v>8162</v>
      </c>
      <c r="G3135" s="177"/>
      <c r="H3135" s="177"/>
      <c r="I3135" s="176" t="s">
        <v>8137</v>
      </c>
      <c r="J3135" s="178">
        <v>292.6867991766627</v>
      </c>
      <c r="K3135" s="55">
        <v>12</v>
      </c>
      <c r="L3135" s="176" t="s">
        <v>8138</v>
      </c>
      <c r="M3135" s="176" t="s">
        <v>3186</v>
      </c>
      <c r="N3135" s="176" t="s">
        <v>3173</v>
      </c>
      <c r="O3135" s="56">
        <v>1</v>
      </c>
      <c r="P3135" s="176" t="s">
        <v>8139</v>
      </c>
    </row>
    <row r="3136" spans="1:16" ht="20.100000000000001" customHeight="1" x14ac:dyDescent="0.25">
      <c r="A3136" s="175">
        <v>3132</v>
      </c>
      <c r="B3136" s="176" t="s">
        <v>8105</v>
      </c>
      <c r="C3136" s="176" t="s">
        <v>8162</v>
      </c>
      <c r="D3136" s="175" t="s">
        <v>8163</v>
      </c>
      <c r="E3136" s="175" t="s">
        <v>8163</v>
      </c>
      <c r="F3136" s="176" t="s">
        <v>8162</v>
      </c>
      <c r="G3136" s="177"/>
      <c r="H3136" s="177"/>
      <c r="I3136" s="176" t="s">
        <v>8137</v>
      </c>
      <c r="J3136" s="178">
        <v>43.130172613076901</v>
      </c>
      <c r="K3136" s="55">
        <v>12</v>
      </c>
      <c r="L3136" s="176" t="s">
        <v>8138</v>
      </c>
      <c r="M3136" s="176" t="s">
        <v>3186</v>
      </c>
      <c r="N3136" s="176" t="s">
        <v>3173</v>
      </c>
      <c r="O3136" s="56">
        <v>1</v>
      </c>
      <c r="P3136" s="176" t="s">
        <v>8139</v>
      </c>
    </row>
    <row r="3137" spans="1:16" ht="20.100000000000001" customHeight="1" x14ac:dyDescent="0.25">
      <c r="A3137" s="175">
        <v>3133</v>
      </c>
      <c r="B3137" s="176" t="s">
        <v>8105</v>
      </c>
      <c r="C3137" s="176" t="s">
        <v>8162</v>
      </c>
      <c r="D3137" s="175" t="s">
        <v>8163</v>
      </c>
      <c r="E3137" s="175" t="s">
        <v>8163</v>
      </c>
      <c r="F3137" s="176" t="s">
        <v>8162</v>
      </c>
      <c r="G3137" s="177"/>
      <c r="H3137" s="177"/>
      <c r="I3137" s="176" t="s">
        <v>8137</v>
      </c>
      <c r="J3137" s="178">
        <v>216</v>
      </c>
      <c r="K3137" s="55">
        <v>12</v>
      </c>
      <c r="L3137" s="176" t="s">
        <v>8138</v>
      </c>
      <c r="M3137" s="176" t="s">
        <v>3186</v>
      </c>
      <c r="N3137" s="176" t="s">
        <v>3173</v>
      </c>
      <c r="O3137" s="56">
        <v>1</v>
      </c>
      <c r="P3137" s="176" t="s">
        <v>8139</v>
      </c>
    </row>
    <row r="3138" spans="1:16" ht="20.100000000000001" customHeight="1" x14ac:dyDescent="0.25">
      <c r="A3138" s="175">
        <v>3134</v>
      </c>
      <c r="B3138" s="176" t="s">
        <v>8105</v>
      </c>
      <c r="C3138" s="176" t="s">
        <v>8162</v>
      </c>
      <c r="D3138" s="175" t="s">
        <v>8163</v>
      </c>
      <c r="E3138" s="175" t="s">
        <v>8163</v>
      </c>
      <c r="F3138" s="176" t="s">
        <v>8162</v>
      </c>
      <c r="G3138" s="177"/>
      <c r="H3138" s="177"/>
      <c r="I3138" s="176" t="s">
        <v>8137</v>
      </c>
      <c r="J3138" s="178">
        <v>212.30102827231474</v>
      </c>
      <c r="K3138" s="55">
        <v>12</v>
      </c>
      <c r="L3138" s="176" t="s">
        <v>8138</v>
      </c>
      <c r="M3138" s="176" t="s">
        <v>3186</v>
      </c>
      <c r="N3138" s="176" t="s">
        <v>3173</v>
      </c>
      <c r="O3138" s="56">
        <v>1</v>
      </c>
      <c r="P3138" s="176" t="s">
        <v>8139</v>
      </c>
    </row>
    <row r="3139" spans="1:16" ht="20.100000000000001" customHeight="1" x14ac:dyDescent="0.25">
      <c r="A3139" s="175">
        <v>3135</v>
      </c>
      <c r="B3139" s="176" t="s">
        <v>8105</v>
      </c>
      <c r="C3139" s="176" t="s">
        <v>8162</v>
      </c>
      <c r="D3139" s="175" t="s">
        <v>8163</v>
      </c>
      <c r="E3139" s="175" t="s">
        <v>8163</v>
      </c>
      <c r="F3139" s="176" t="s">
        <v>8162</v>
      </c>
      <c r="G3139" s="177"/>
      <c r="H3139" s="177"/>
      <c r="I3139" s="176" t="s">
        <v>8137</v>
      </c>
      <c r="J3139" s="178">
        <v>181</v>
      </c>
      <c r="K3139" s="55">
        <v>12</v>
      </c>
      <c r="L3139" s="176" t="s">
        <v>8138</v>
      </c>
      <c r="M3139" s="176" t="s">
        <v>3186</v>
      </c>
      <c r="N3139" s="176" t="s">
        <v>3173</v>
      </c>
      <c r="O3139" s="56">
        <v>1</v>
      </c>
      <c r="P3139" s="176" t="s">
        <v>8139</v>
      </c>
    </row>
    <row r="3140" spans="1:16" ht="20.100000000000001" customHeight="1" x14ac:dyDescent="0.25">
      <c r="A3140" s="175">
        <v>3136</v>
      </c>
      <c r="B3140" s="176" t="s">
        <v>8105</v>
      </c>
      <c r="C3140" s="176" t="s">
        <v>8162</v>
      </c>
      <c r="D3140" s="175" t="s">
        <v>8163</v>
      </c>
      <c r="E3140" s="175" t="s">
        <v>8163</v>
      </c>
      <c r="F3140" s="176" t="s">
        <v>8162</v>
      </c>
      <c r="G3140" s="177"/>
      <c r="H3140" s="177"/>
      <c r="I3140" s="176" t="s">
        <v>8137</v>
      </c>
      <c r="J3140" s="178">
        <v>106</v>
      </c>
      <c r="K3140" s="55">
        <v>12</v>
      </c>
      <c r="L3140" s="176" t="s">
        <v>8138</v>
      </c>
      <c r="M3140" s="176" t="s">
        <v>3186</v>
      </c>
      <c r="N3140" s="176" t="s">
        <v>3173</v>
      </c>
      <c r="O3140" s="56">
        <v>1</v>
      </c>
      <c r="P3140" s="176" t="s">
        <v>8139</v>
      </c>
    </row>
    <row r="3141" spans="1:16" ht="20.100000000000001" customHeight="1" x14ac:dyDescent="0.25">
      <c r="A3141" s="175">
        <v>3137</v>
      </c>
      <c r="B3141" s="176" t="s">
        <v>8105</v>
      </c>
      <c r="C3141" s="176" t="s">
        <v>8162</v>
      </c>
      <c r="D3141" s="175" t="s">
        <v>8163</v>
      </c>
      <c r="E3141" s="175" t="s">
        <v>8163</v>
      </c>
      <c r="F3141" s="176" t="s">
        <v>8162</v>
      </c>
      <c r="G3141" s="177"/>
      <c r="H3141" s="177"/>
      <c r="I3141" s="176" t="s">
        <v>8137</v>
      </c>
      <c r="J3141" s="178">
        <v>149.01648598988879</v>
      </c>
      <c r="K3141" s="55">
        <v>12</v>
      </c>
      <c r="L3141" s="176" t="s">
        <v>8138</v>
      </c>
      <c r="M3141" s="176" t="s">
        <v>3186</v>
      </c>
      <c r="N3141" s="176" t="s">
        <v>3173</v>
      </c>
      <c r="O3141" s="56">
        <v>1</v>
      </c>
      <c r="P3141" s="176" t="s">
        <v>8139</v>
      </c>
    </row>
    <row r="3142" spans="1:16" ht="20.100000000000001" customHeight="1" x14ac:dyDescent="0.25">
      <c r="A3142" s="175">
        <v>3138</v>
      </c>
      <c r="B3142" s="176" t="s">
        <v>8105</v>
      </c>
      <c r="C3142" s="176" t="s">
        <v>8162</v>
      </c>
      <c r="D3142" s="175" t="s">
        <v>8163</v>
      </c>
      <c r="E3142" s="175" t="s">
        <v>8163</v>
      </c>
      <c r="F3142" s="176" t="s">
        <v>8162</v>
      </c>
      <c r="G3142" s="177"/>
      <c r="H3142" s="177"/>
      <c r="I3142" s="176" t="s">
        <v>8137</v>
      </c>
      <c r="J3142" s="178">
        <v>194.00303212269648</v>
      </c>
      <c r="K3142" s="55">
        <v>12</v>
      </c>
      <c r="L3142" s="176" t="s">
        <v>8138</v>
      </c>
      <c r="M3142" s="176" t="s">
        <v>3186</v>
      </c>
      <c r="N3142" s="176" t="s">
        <v>3173</v>
      </c>
      <c r="O3142" s="56">
        <v>1</v>
      </c>
      <c r="P3142" s="176" t="s">
        <v>8139</v>
      </c>
    </row>
    <row r="3143" spans="1:16" ht="20.100000000000001" customHeight="1" x14ac:dyDescent="0.25">
      <c r="A3143" s="175">
        <v>3139</v>
      </c>
      <c r="B3143" s="176" t="s">
        <v>8105</v>
      </c>
      <c r="C3143" s="176" t="s">
        <v>8162</v>
      </c>
      <c r="D3143" s="175" t="s">
        <v>8163</v>
      </c>
      <c r="E3143" s="175" t="s">
        <v>8163</v>
      </c>
      <c r="F3143" s="176" t="s">
        <v>8162</v>
      </c>
      <c r="G3143" s="177"/>
      <c r="H3143" s="177"/>
      <c r="I3143" s="176" t="s">
        <v>8137</v>
      </c>
      <c r="J3143" s="178">
        <v>297</v>
      </c>
      <c r="K3143" s="55">
        <v>12</v>
      </c>
      <c r="L3143" s="176" t="s">
        <v>8138</v>
      </c>
      <c r="M3143" s="176" t="s">
        <v>3186</v>
      </c>
      <c r="N3143" s="176" t="s">
        <v>3173</v>
      </c>
      <c r="O3143" s="56">
        <v>1</v>
      </c>
      <c r="P3143" s="176" t="s">
        <v>8139</v>
      </c>
    </row>
    <row r="3144" spans="1:16" ht="20.100000000000001" customHeight="1" x14ac:dyDescent="0.25">
      <c r="A3144" s="175">
        <v>3140</v>
      </c>
      <c r="B3144" s="176" t="s">
        <v>8105</v>
      </c>
      <c r="C3144" s="176" t="s">
        <v>8162</v>
      </c>
      <c r="D3144" s="175" t="s">
        <v>8163</v>
      </c>
      <c r="E3144" s="175" t="s">
        <v>8163</v>
      </c>
      <c r="F3144" s="176" t="s">
        <v>8162</v>
      </c>
      <c r="G3144" s="177"/>
      <c r="H3144" s="177"/>
      <c r="I3144" s="176" t="s">
        <v>8137</v>
      </c>
      <c r="J3144" s="178">
        <v>77</v>
      </c>
      <c r="K3144" s="55">
        <v>12</v>
      </c>
      <c r="L3144" s="176" t="s">
        <v>8138</v>
      </c>
      <c r="M3144" s="176" t="s">
        <v>3186</v>
      </c>
      <c r="N3144" s="176" t="s">
        <v>3173</v>
      </c>
      <c r="O3144" s="56">
        <v>1</v>
      </c>
      <c r="P3144" s="176" t="s">
        <v>8139</v>
      </c>
    </row>
    <row r="3145" spans="1:16" ht="20.100000000000001" customHeight="1" x14ac:dyDescent="0.25">
      <c r="A3145" s="175">
        <v>3141</v>
      </c>
      <c r="B3145" s="176" t="s">
        <v>8105</v>
      </c>
      <c r="C3145" s="176" t="s">
        <v>8162</v>
      </c>
      <c r="D3145" s="175" t="s">
        <v>8163</v>
      </c>
      <c r="E3145" s="175" t="s">
        <v>8163</v>
      </c>
      <c r="F3145" s="176" t="s">
        <v>8162</v>
      </c>
      <c r="G3145" s="177"/>
      <c r="H3145" s="177"/>
      <c r="I3145" s="176" t="s">
        <v>8137</v>
      </c>
      <c r="J3145" s="178">
        <v>63</v>
      </c>
      <c r="K3145" s="55">
        <v>12</v>
      </c>
      <c r="L3145" s="176" t="s">
        <v>8138</v>
      </c>
      <c r="M3145" s="176" t="s">
        <v>3186</v>
      </c>
      <c r="N3145" s="176" t="s">
        <v>3173</v>
      </c>
      <c r="O3145" s="56">
        <v>1</v>
      </c>
      <c r="P3145" s="176" t="s">
        <v>8139</v>
      </c>
    </row>
    <row r="3146" spans="1:16" ht="20.100000000000001" customHeight="1" x14ac:dyDescent="0.25">
      <c r="A3146" s="175">
        <v>3142</v>
      </c>
      <c r="B3146" s="176" t="s">
        <v>8105</v>
      </c>
      <c r="C3146" s="176" t="s">
        <v>8162</v>
      </c>
      <c r="D3146" s="175" t="s">
        <v>8163</v>
      </c>
      <c r="E3146" s="175" t="s">
        <v>8163</v>
      </c>
      <c r="F3146" s="176" t="s">
        <v>8162</v>
      </c>
      <c r="G3146" s="177"/>
      <c r="H3146" s="177"/>
      <c r="I3146" s="176" t="s">
        <v>8142</v>
      </c>
      <c r="J3146" s="178">
        <v>85.150678499879447</v>
      </c>
      <c r="K3146" s="55">
        <v>8</v>
      </c>
      <c r="L3146" s="176" t="s">
        <v>8138</v>
      </c>
      <c r="M3146" s="176" t="s">
        <v>3186</v>
      </c>
      <c r="N3146" s="179" t="s">
        <v>3172</v>
      </c>
      <c r="O3146" s="56">
        <v>1</v>
      </c>
      <c r="P3146" s="176" t="s">
        <v>8139</v>
      </c>
    </row>
    <row r="3147" spans="1:16" ht="20.100000000000001" customHeight="1" x14ac:dyDescent="0.25">
      <c r="A3147" s="175">
        <v>3143</v>
      </c>
      <c r="B3147" s="176" t="s">
        <v>8105</v>
      </c>
      <c r="C3147" s="176" t="s">
        <v>8162</v>
      </c>
      <c r="D3147" s="175" t="s">
        <v>8163</v>
      </c>
      <c r="E3147" s="175" t="s">
        <v>8163</v>
      </c>
      <c r="F3147" s="176" t="s">
        <v>8162</v>
      </c>
      <c r="G3147" s="177"/>
      <c r="H3147" s="177"/>
      <c r="I3147" s="176" t="s">
        <v>8142</v>
      </c>
      <c r="J3147" s="178">
        <v>30</v>
      </c>
      <c r="K3147" s="55">
        <v>8</v>
      </c>
      <c r="L3147" s="176" t="s">
        <v>8138</v>
      </c>
      <c r="M3147" s="176" t="s">
        <v>3186</v>
      </c>
      <c r="N3147" s="179" t="s">
        <v>3172</v>
      </c>
      <c r="O3147" s="56">
        <v>1</v>
      </c>
      <c r="P3147" s="176" t="s">
        <v>8139</v>
      </c>
    </row>
    <row r="3148" spans="1:16" ht="20.100000000000001" customHeight="1" x14ac:dyDescent="0.25">
      <c r="A3148" s="175">
        <v>3144</v>
      </c>
      <c r="B3148" s="176" t="s">
        <v>8105</v>
      </c>
      <c r="C3148" s="176" t="s">
        <v>8162</v>
      </c>
      <c r="D3148" s="175" t="s">
        <v>8163</v>
      </c>
      <c r="E3148" s="175" t="s">
        <v>8163</v>
      </c>
      <c r="F3148" s="176" t="s">
        <v>8162</v>
      </c>
      <c r="G3148" s="177"/>
      <c r="H3148" s="177"/>
      <c r="I3148" s="176" t="s">
        <v>8142</v>
      </c>
      <c r="J3148" s="178">
        <v>94.097082444691651</v>
      </c>
      <c r="K3148" s="55">
        <v>8</v>
      </c>
      <c r="L3148" s="176" t="s">
        <v>8138</v>
      </c>
      <c r="M3148" s="176" t="s">
        <v>3186</v>
      </c>
      <c r="N3148" s="179" t="s">
        <v>3172</v>
      </c>
      <c r="O3148" s="56">
        <v>1</v>
      </c>
      <c r="P3148" s="176" t="s">
        <v>8139</v>
      </c>
    </row>
    <row r="3149" spans="1:16" ht="20.100000000000001" customHeight="1" x14ac:dyDescent="0.25">
      <c r="A3149" s="175">
        <v>3145</v>
      </c>
      <c r="B3149" s="176" t="s">
        <v>8105</v>
      </c>
      <c r="C3149" s="176" t="s">
        <v>8162</v>
      </c>
      <c r="D3149" s="175" t="s">
        <v>8163</v>
      </c>
      <c r="E3149" s="175" t="s">
        <v>8163</v>
      </c>
      <c r="F3149" s="176" t="s">
        <v>8162</v>
      </c>
      <c r="G3149" s="177"/>
      <c r="H3149" s="177"/>
      <c r="I3149" s="176" t="s">
        <v>8142</v>
      </c>
      <c r="J3149" s="178">
        <v>56</v>
      </c>
      <c r="K3149" s="55">
        <v>8</v>
      </c>
      <c r="L3149" s="176" t="s">
        <v>8138</v>
      </c>
      <c r="M3149" s="176" t="s">
        <v>3186</v>
      </c>
      <c r="N3149" s="179" t="s">
        <v>3172</v>
      </c>
      <c r="O3149" s="56">
        <v>1</v>
      </c>
      <c r="P3149" s="176" t="s">
        <v>8139</v>
      </c>
    </row>
    <row r="3150" spans="1:16" ht="20.100000000000001" customHeight="1" x14ac:dyDescent="0.25">
      <c r="A3150" s="175">
        <v>3146</v>
      </c>
      <c r="B3150" s="176" t="s">
        <v>8105</v>
      </c>
      <c r="C3150" s="176" t="s">
        <v>8162</v>
      </c>
      <c r="D3150" s="175" t="s">
        <v>8163</v>
      </c>
      <c r="E3150" s="175" t="s">
        <v>8163</v>
      </c>
      <c r="F3150" s="176" t="s">
        <v>8162</v>
      </c>
      <c r="G3150" s="177"/>
      <c r="H3150" s="177"/>
      <c r="I3150" s="176" t="s">
        <v>8142</v>
      </c>
      <c r="J3150" s="178">
        <v>55</v>
      </c>
      <c r="K3150" s="55">
        <v>8</v>
      </c>
      <c r="L3150" s="176" t="s">
        <v>8138</v>
      </c>
      <c r="M3150" s="176" t="s">
        <v>3186</v>
      </c>
      <c r="N3150" s="179" t="s">
        <v>3172</v>
      </c>
      <c r="O3150" s="56">
        <v>1</v>
      </c>
      <c r="P3150" s="176" t="s">
        <v>8139</v>
      </c>
    </row>
    <row r="3151" spans="1:16" ht="20.100000000000001" customHeight="1" x14ac:dyDescent="0.25">
      <c r="A3151" s="175">
        <v>3147</v>
      </c>
      <c r="B3151" s="176" t="s">
        <v>8105</v>
      </c>
      <c r="C3151" s="176" t="s">
        <v>8162</v>
      </c>
      <c r="D3151" s="175" t="s">
        <v>8163</v>
      </c>
      <c r="E3151" s="175" t="s">
        <v>8163</v>
      </c>
      <c r="F3151" s="176" t="s">
        <v>8162</v>
      </c>
      <c r="G3151" s="177"/>
      <c r="H3151" s="177"/>
      <c r="I3151" s="176" t="s">
        <v>8142</v>
      </c>
      <c r="J3151" s="178">
        <v>73</v>
      </c>
      <c r="K3151" s="55">
        <v>8</v>
      </c>
      <c r="L3151" s="176" t="s">
        <v>8138</v>
      </c>
      <c r="M3151" s="176" t="s">
        <v>3186</v>
      </c>
      <c r="N3151" s="179" t="s">
        <v>3172</v>
      </c>
      <c r="O3151" s="56">
        <v>1</v>
      </c>
      <c r="P3151" s="176" t="s">
        <v>8139</v>
      </c>
    </row>
    <row r="3152" spans="1:16" ht="20.100000000000001" customHeight="1" x14ac:dyDescent="0.25">
      <c r="A3152" s="175">
        <v>3148</v>
      </c>
      <c r="B3152" s="176" t="s">
        <v>8105</v>
      </c>
      <c r="C3152" s="176" t="s">
        <v>8162</v>
      </c>
      <c r="D3152" s="175" t="s">
        <v>8163</v>
      </c>
      <c r="E3152" s="175" t="s">
        <v>8163</v>
      </c>
      <c r="F3152" s="176" t="s">
        <v>8162</v>
      </c>
      <c r="G3152" s="177"/>
      <c r="H3152" s="177"/>
      <c r="I3152" s="176" t="s">
        <v>8142</v>
      </c>
      <c r="J3152" s="178">
        <v>39.872706507563578</v>
      </c>
      <c r="K3152" s="55">
        <v>8</v>
      </c>
      <c r="L3152" s="176" t="s">
        <v>8138</v>
      </c>
      <c r="M3152" s="176" t="s">
        <v>3186</v>
      </c>
      <c r="N3152" s="179" t="s">
        <v>3172</v>
      </c>
      <c r="O3152" s="56">
        <v>1</v>
      </c>
      <c r="P3152" s="176" t="s">
        <v>8139</v>
      </c>
    </row>
    <row r="3153" spans="1:16" ht="20.100000000000001" customHeight="1" x14ac:dyDescent="0.25">
      <c r="A3153" s="175">
        <v>3149</v>
      </c>
      <c r="B3153" s="176" t="s">
        <v>8105</v>
      </c>
      <c r="C3153" s="176" t="s">
        <v>8162</v>
      </c>
      <c r="D3153" s="175" t="s">
        <v>8163</v>
      </c>
      <c r="E3153" s="175" t="s">
        <v>8163</v>
      </c>
      <c r="F3153" s="176" t="s">
        <v>8162</v>
      </c>
      <c r="G3153" s="177"/>
      <c r="H3153" s="177"/>
      <c r="I3153" s="176" t="s">
        <v>8142</v>
      </c>
      <c r="J3153" s="178">
        <v>72</v>
      </c>
      <c r="K3153" s="55">
        <v>8</v>
      </c>
      <c r="L3153" s="176" t="s">
        <v>8138</v>
      </c>
      <c r="M3153" s="176" t="s">
        <v>3186</v>
      </c>
      <c r="N3153" s="179" t="s">
        <v>3172</v>
      </c>
      <c r="O3153" s="56">
        <v>1</v>
      </c>
      <c r="P3153" s="176" t="s">
        <v>8139</v>
      </c>
    </row>
    <row r="3154" spans="1:16" ht="20.100000000000001" customHeight="1" x14ac:dyDescent="0.25">
      <c r="A3154" s="175">
        <v>3150</v>
      </c>
      <c r="B3154" s="176" t="s">
        <v>8105</v>
      </c>
      <c r="C3154" s="176" t="s">
        <v>8162</v>
      </c>
      <c r="D3154" s="175" t="s">
        <v>8163</v>
      </c>
      <c r="E3154" s="175" t="s">
        <v>8163</v>
      </c>
      <c r="F3154" s="176" t="s">
        <v>8162</v>
      </c>
      <c r="G3154" s="177"/>
      <c r="H3154" s="177"/>
      <c r="I3154" s="176" t="s">
        <v>8142</v>
      </c>
      <c r="J3154" s="178">
        <v>43</v>
      </c>
      <c r="K3154" s="55">
        <v>8</v>
      </c>
      <c r="L3154" s="176" t="s">
        <v>8138</v>
      </c>
      <c r="M3154" s="176" t="s">
        <v>3186</v>
      </c>
      <c r="N3154" s="179" t="s">
        <v>3172</v>
      </c>
      <c r="O3154" s="56">
        <v>1</v>
      </c>
      <c r="P3154" s="176" t="s">
        <v>8139</v>
      </c>
    </row>
    <row r="3155" spans="1:16" ht="20.100000000000001" customHeight="1" x14ac:dyDescent="0.25">
      <c r="A3155" s="175">
        <v>3151</v>
      </c>
      <c r="B3155" s="176" t="s">
        <v>8105</v>
      </c>
      <c r="C3155" s="176" t="s">
        <v>8162</v>
      </c>
      <c r="D3155" s="175" t="s">
        <v>8163</v>
      </c>
      <c r="E3155" s="175" t="s">
        <v>8163</v>
      </c>
      <c r="F3155" s="176" t="s">
        <v>8162</v>
      </c>
      <c r="G3155" s="177"/>
      <c r="H3155" s="177"/>
      <c r="I3155" s="176" t="s">
        <v>8142</v>
      </c>
      <c r="J3155" s="178">
        <v>154</v>
      </c>
      <c r="K3155" s="55">
        <v>8</v>
      </c>
      <c r="L3155" s="176" t="s">
        <v>8138</v>
      </c>
      <c r="M3155" s="176" t="s">
        <v>3186</v>
      </c>
      <c r="N3155" s="179" t="s">
        <v>3172</v>
      </c>
      <c r="O3155" s="56">
        <v>1</v>
      </c>
      <c r="P3155" s="176" t="s">
        <v>8139</v>
      </c>
    </row>
    <row r="3156" spans="1:16" ht="20.100000000000001" customHeight="1" x14ac:dyDescent="0.25">
      <c r="A3156" s="175">
        <v>3152</v>
      </c>
      <c r="B3156" s="176" t="s">
        <v>8105</v>
      </c>
      <c r="C3156" s="176" t="s">
        <v>8162</v>
      </c>
      <c r="D3156" s="175" t="s">
        <v>8163</v>
      </c>
      <c r="E3156" s="175" t="s">
        <v>8163</v>
      </c>
      <c r="F3156" s="176" t="s">
        <v>8162</v>
      </c>
      <c r="G3156" s="177"/>
      <c r="H3156" s="177"/>
      <c r="I3156" s="176" t="s">
        <v>8142</v>
      </c>
      <c r="J3156" s="178">
        <v>25</v>
      </c>
      <c r="K3156" s="55">
        <v>8</v>
      </c>
      <c r="L3156" s="176" t="s">
        <v>8138</v>
      </c>
      <c r="M3156" s="176" t="s">
        <v>3186</v>
      </c>
      <c r="N3156" s="179" t="s">
        <v>3172</v>
      </c>
      <c r="O3156" s="56">
        <v>1</v>
      </c>
      <c r="P3156" s="176" t="s">
        <v>8139</v>
      </c>
    </row>
    <row r="3157" spans="1:16" ht="20.100000000000001" customHeight="1" x14ac:dyDescent="0.25">
      <c r="A3157" s="175">
        <v>3153</v>
      </c>
      <c r="B3157" s="176" t="s">
        <v>8105</v>
      </c>
      <c r="C3157" s="176" t="s">
        <v>8162</v>
      </c>
      <c r="D3157" s="175" t="s">
        <v>8163</v>
      </c>
      <c r="E3157" s="175" t="s">
        <v>8163</v>
      </c>
      <c r="F3157" s="176" t="s">
        <v>8162</v>
      </c>
      <c r="G3157" s="177"/>
      <c r="H3157" s="177"/>
      <c r="I3157" s="176" t="s">
        <v>8142</v>
      </c>
      <c r="J3157" s="178">
        <v>74</v>
      </c>
      <c r="K3157" s="55">
        <v>8</v>
      </c>
      <c r="L3157" s="176" t="s">
        <v>8138</v>
      </c>
      <c r="M3157" s="176" t="s">
        <v>3186</v>
      </c>
      <c r="N3157" s="179" t="s">
        <v>3172</v>
      </c>
      <c r="O3157" s="56">
        <v>1</v>
      </c>
      <c r="P3157" s="176" t="s">
        <v>8139</v>
      </c>
    </row>
    <row r="3158" spans="1:16" ht="20.100000000000001" customHeight="1" x14ac:dyDescent="0.25">
      <c r="A3158" s="175">
        <v>3154</v>
      </c>
      <c r="B3158" s="176" t="s">
        <v>8105</v>
      </c>
      <c r="C3158" s="176" t="s">
        <v>8162</v>
      </c>
      <c r="D3158" s="175" t="s">
        <v>8163</v>
      </c>
      <c r="E3158" s="175" t="s">
        <v>8163</v>
      </c>
      <c r="F3158" s="176" t="s">
        <v>8162</v>
      </c>
      <c r="G3158" s="177"/>
      <c r="H3158" s="177"/>
      <c r="I3158" s="176" t="s">
        <v>8142</v>
      </c>
      <c r="J3158" s="178">
        <v>32</v>
      </c>
      <c r="K3158" s="55">
        <v>8</v>
      </c>
      <c r="L3158" s="176" t="s">
        <v>8138</v>
      </c>
      <c r="M3158" s="176" t="s">
        <v>3186</v>
      </c>
      <c r="N3158" s="179" t="s">
        <v>3172</v>
      </c>
      <c r="O3158" s="56">
        <v>1</v>
      </c>
      <c r="P3158" s="176" t="s">
        <v>8139</v>
      </c>
    </row>
    <row r="3159" spans="1:16" ht="20.100000000000001" customHeight="1" x14ac:dyDescent="0.25">
      <c r="A3159" s="175">
        <v>3155</v>
      </c>
      <c r="B3159" s="176" t="s">
        <v>8105</v>
      </c>
      <c r="C3159" s="176" t="s">
        <v>8162</v>
      </c>
      <c r="D3159" s="175" t="s">
        <v>8163</v>
      </c>
      <c r="E3159" s="175" t="s">
        <v>8163</v>
      </c>
      <c r="F3159" s="176" t="s">
        <v>8162</v>
      </c>
      <c r="G3159" s="177"/>
      <c r="H3159" s="177"/>
      <c r="I3159" s="176" t="s">
        <v>8142</v>
      </c>
      <c r="J3159" s="178">
        <v>6</v>
      </c>
      <c r="K3159" s="55">
        <v>8</v>
      </c>
      <c r="L3159" s="176" t="s">
        <v>8138</v>
      </c>
      <c r="M3159" s="176" t="s">
        <v>3186</v>
      </c>
      <c r="N3159" s="179" t="s">
        <v>3172</v>
      </c>
      <c r="O3159" s="56">
        <v>1</v>
      </c>
      <c r="P3159" s="176" t="s">
        <v>8139</v>
      </c>
    </row>
    <row r="3160" spans="1:16" ht="20.100000000000001" customHeight="1" x14ac:dyDescent="0.25">
      <c r="A3160" s="175">
        <v>3156</v>
      </c>
      <c r="B3160" s="176" t="s">
        <v>8105</v>
      </c>
      <c r="C3160" s="176" t="s">
        <v>8164</v>
      </c>
      <c r="D3160" s="175" t="s">
        <v>8165</v>
      </c>
      <c r="E3160" s="175" t="s">
        <v>8165</v>
      </c>
      <c r="F3160" s="176" t="s">
        <v>8164</v>
      </c>
      <c r="G3160" s="177"/>
      <c r="H3160" s="177"/>
      <c r="I3160" s="176" t="s">
        <v>8140</v>
      </c>
      <c r="J3160" s="178">
        <v>436.44304903507998</v>
      </c>
      <c r="K3160" s="55">
        <v>20</v>
      </c>
      <c r="L3160" s="176" t="s">
        <v>8103</v>
      </c>
      <c r="M3160" s="176" t="s">
        <v>8108</v>
      </c>
      <c r="N3160" s="176" t="s">
        <v>8166</v>
      </c>
      <c r="O3160" s="56">
        <v>1</v>
      </c>
      <c r="P3160" s="176" t="s">
        <v>8139</v>
      </c>
    </row>
    <row r="3161" spans="1:16" ht="20.100000000000001" customHeight="1" x14ac:dyDescent="0.25">
      <c r="A3161" s="175">
        <v>3157</v>
      </c>
      <c r="B3161" s="176" t="s">
        <v>8105</v>
      </c>
      <c r="C3161" s="176" t="s">
        <v>8164</v>
      </c>
      <c r="D3161" s="175" t="s">
        <v>8165</v>
      </c>
      <c r="E3161" s="175" t="s">
        <v>8165</v>
      </c>
      <c r="F3161" s="176" t="s">
        <v>8164</v>
      </c>
      <c r="G3161" s="177"/>
      <c r="H3161" s="177"/>
      <c r="I3161" s="176" t="s">
        <v>8140</v>
      </c>
      <c r="J3161" s="178">
        <v>970</v>
      </c>
      <c r="K3161" s="55">
        <v>20</v>
      </c>
      <c r="L3161" s="176" t="s">
        <v>8103</v>
      </c>
      <c r="M3161" s="176" t="s">
        <v>8108</v>
      </c>
      <c r="N3161" s="176" t="s">
        <v>8166</v>
      </c>
      <c r="O3161" s="56">
        <v>1</v>
      </c>
      <c r="P3161" s="176" t="s">
        <v>8139</v>
      </c>
    </row>
    <row r="3162" spans="1:16" ht="20.100000000000001" customHeight="1" x14ac:dyDescent="0.25">
      <c r="A3162" s="175">
        <v>3158</v>
      </c>
      <c r="B3162" s="176" t="s">
        <v>8105</v>
      </c>
      <c r="C3162" s="176" t="s">
        <v>8164</v>
      </c>
      <c r="D3162" s="175" t="s">
        <v>8165</v>
      </c>
      <c r="E3162" s="175" t="s">
        <v>8165</v>
      </c>
      <c r="F3162" s="176" t="s">
        <v>8164</v>
      </c>
      <c r="G3162" s="177"/>
      <c r="H3162" s="177"/>
      <c r="I3162" s="176" t="s">
        <v>8140</v>
      </c>
      <c r="J3162" s="178">
        <v>1004</v>
      </c>
      <c r="K3162" s="55">
        <v>20</v>
      </c>
      <c r="L3162" s="176" t="s">
        <v>8103</v>
      </c>
      <c r="M3162" s="176" t="s">
        <v>8108</v>
      </c>
      <c r="N3162" s="176" t="s">
        <v>8166</v>
      </c>
      <c r="O3162" s="56">
        <v>1</v>
      </c>
      <c r="P3162" s="176" t="s">
        <v>8139</v>
      </c>
    </row>
    <row r="3163" spans="1:16" ht="20.100000000000001" customHeight="1" x14ac:dyDescent="0.25">
      <c r="A3163" s="175">
        <v>3159</v>
      </c>
      <c r="B3163" s="176" t="s">
        <v>8105</v>
      </c>
      <c r="C3163" s="176" t="s">
        <v>8164</v>
      </c>
      <c r="D3163" s="175" t="s">
        <v>8165</v>
      </c>
      <c r="E3163" s="175" t="s">
        <v>8165</v>
      </c>
      <c r="F3163" s="176" t="s">
        <v>8164</v>
      </c>
      <c r="G3163" s="177"/>
      <c r="H3163" s="177"/>
      <c r="I3163" s="176" t="s">
        <v>8140</v>
      </c>
      <c r="J3163" s="178">
        <v>530</v>
      </c>
      <c r="K3163" s="55">
        <v>20</v>
      </c>
      <c r="L3163" s="176" t="s">
        <v>8103</v>
      </c>
      <c r="M3163" s="176" t="s">
        <v>8108</v>
      </c>
      <c r="N3163" s="176" t="s">
        <v>8166</v>
      </c>
      <c r="O3163" s="56">
        <v>1</v>
      </c>
      <c r="P3163" s="176" t="s">
        <v>8139</v>
      </c>
    </row>
    <row r="3164" spans="1:16" ht="20.100000000000001" customHeight="1" x14ac:dyDescent="0.25">
      <c r="A3164" s="175">
        <v>3160</v>
      </c>
      <c r="B3164" s="176" t="s">
        <v>8105</v>
      </c>
      <c r="C3164" s="176" t="s">
        <v>8164</v>
      </c>
      <c r="D3164" s="175" t="s">
        <v>8165</v>
      </c>
      <c r="E3164" s="175" t="s">
        <v>8165</v>
      </c>
      <c r="F3164" s="176" t="s">
        <v>8164</v>
      </c>
      <c r="G3164" s="177"/>
      <c r="H3164" s="177"/>
      <c r="I3164" s="176" t="s">
        <v>8140</v>
      </c>
      <c r="J3164" s="178">
        <v>296.23266345664962</v>
      </c>
      <c r="K3164" s="55">
        <v>20</v>
      </c>
      <c r="L3164" s="176" t="s">
        <v>8103</v>
      </c>
      <c r="M3164" s="176" t="s">
        <v>8108</v>
      </c>
      <c r="N3164" s="176" t="s">
        <v>8166</v>
      </c>
      <c r="O3164" s="56">
        <v>1</v>
      </c>
      <c r="P3164" s="176" t="s">
        <v>8139</v>
      </c>
    </row>
    <row r="3165" spans="1:16" ht="20.100000000000001" customHeight="1" x14ac:dyDescent="0.25">
      <c r="A3165" s="175">
        <v>3161</v>
      </c>
      <c r="B3165" s="176" t="s">
        <v>8105</v>
      </c>
      <c r="C3165" s="176" t="s">
        <v>8164</v>
      </c>
      <c r="D3165" s="175" t="s">
        <v>8165</v>
      </c>
      <c r="E3165" s="175" t="s">
        <v>8165</v>
      </c>
      <c r="F3165" s="176" t="s">
        <v>8164</v>
      </c>
      <c r="G3165" s="177"/>
      <c r="H3165" s="177"/>
      <c r="I3165" s="176" t="s">
        <v>8140</v>
      </c>
      <c r="J3165" s="178">
        <v>152.06232354485226</v>
      </c>
      <c r="K3165" s="55">
        <v>20</v>
      </c>
      <c r="L3165" s="176" t="s">
        <v>8103</v>
      </c>
      <c r="M3165" s="176" t="s">
        <v>8108</v>
      </c>
      <c r="N3165" s="176" t="s">
        <v>8166</v>
      </c>
      <c r="O3165" s="56">
        <v>1</v>
      </c>
      <c r="P3165" s="176" t="s">
        <v>8139</v>
      </c>
    </row>
    <row r="3166" spans="1:16" ht="20.100000000000001" customHeight="1" x14ac:dyDescent="0.25">
      <c r="A3166" s="175">
        <v>3162</v>
      </c>
      <c r="B3166" s="176" t="s">
        <v>8105</v>
      </c>
      <c r="C3166" s="176" t="s">
        <v>8164</v>
      </c>
      <c r="D3166" s="175" t="s">
        <v>8165</v>
      </c>
      <c r="E3166" s="175" t="s">
        <v>8165</v>
      </c>
      <c r="F3166" s="176" t="s">
        <v>8164</v>
      </c>
      <c r="G3166" s="177"/>
      <c r="H3166" s="177"/>
      <c r="I3166" s="176" t="s">
        <v>8140</v>
      </c>
      <c r="J3166" s="178">
        <v>198.89193337063853</v>
      </c>
      <c r="K3166" s="55">
        <v>20</v>
      </c>
      <c r="L3166" s="176" t="s">
        <v>8103</v>
      </c>
      <c r="M3166" s="176" t="s">
        <v>8108</v>
      </c>
      <c r="N3166" s="176" t="s">
        <v>8166</v>
      </c>
      <c r="O3166" s="56">
        <v>1</v>
      </c>
      <c r="P3166" s="176" t="s">
        <v>8139</v>
      </c>
    </row>
    <row r="3167" spans="1:16" ht="20.100000000000001" customHeight="1" x14ac:dyDescent="0.25">
      <c r="A3167" s="175">
        <v>3163</v>
      </c>
      <c r="B3167" s="176" t="s">
        <v>8105</v>
      </c>
      <c r="C3167" s="176" t="s">
        <v>8164</v>
      </c>
      <c r="D3167" s="175" t="s">
        <v>8165</v>
      </c>
      <c r="E3167" s="175" t="s">
        <v>8165</v>
      </c>
      <c r="F3167" s="176" t="s">
        <v>8164</v>
      </c>
      <c r="G3167" s="177"/>
      <c r="H3167" s="177"/>
      <c r="I3167" s="176" t="s">
        <v>8140</v>
      </c>
      <c r="J3167" s="178">
        <v>239.39085120389544</v>
      </c>
      <c r="K3167" s="55">
        <v>20</v>
      </c>
      <c r="L3167" s="176" t="s">
        <v>8103</v>
      </c>
      <c r="M3167" s="176" t="s">
        <v>8108</v>
      </c>
      <c r="N3167" s="176" t="s">
        <v>8166</v>
      </c>
      <c r="O3167" s="56">
        <v>1</v>
      </c>
      <c r="P3167" s="176" t="s">
        <v>8139</v>
      </c>
    </row>
    <row r="3168" spans="1:16" ht="20.100000000000001" customHeight="1" x14ac:dyDescent="0.25">
      <c r="A3168" s="175">
        <v>3164</v>
      </c>
      <c r="B3168" s="176" t="s">
        <v>8105</v>
      </c>
      <c r="C3168" s="176" t="s">
        <v>8164</v>
      </c>
      <c r="D3168" s="175" t="s">
        <v>8165</v>
      </c>
      <c r="E3168" s="175" t="s">
        <v>8165</v>
      </c>
      <c r="F3168" s="176" t="s">
        <v>8164</v>
      </c>
      <c r="G3168" s="177"/>
      <c r="H3168" s="177"/>
      <c r="I3168" s="176" t="s">
        <v>8140</v>
      </c>
      <c r="J3168" s="178">
        <v>415.03129889586455</v>
      </c>
      <c r="K3168" s="55">
        <v>20</v>
      </c>
      <c r="L3168" s="176" t="s">
        <v>8103</v>
      </c>
      <c r="M3168" s="176" t="s">
        <v>8108</v>
      </c>
      <c r="N3168" s="176" t="s">
        <v>8166</v>
      </c>
      <c r="O3168" s="56">
        <v>1</v>
      </c>
      <c r="P3168" s="176" t="s">
        <v>8139</v>
      </c>
    </row>
    <row r="3169" spans="1:16" ht="20.100000000000001" customHeight="1" x14ac:dyDescent="0.25">
      <c r="A3169" s="175">
        <v>3165</v>
      </c>
      <c r="B3169" s="176" t="s">
        <v>8105</v>
      </c>
      <c r="C3169" s="176" t="s">
        <v>8164</v>
      </c>
      <c r="D3169" s="175" t="s">
        <v>8165</v>
      </c>
      <c r="E3169" s="175" t="s">
        <v>8165</v>
      </c>
      <c r="F3169" s="176" t="s">
        <v>8164</v>
      </c>
      <c r="G3169" s="177"/>
      <c r="H3169" s="177"/>
      <c r="I3169" s="176" t="s">
        <v>8140</v>
      </c>
      <c r="J3169" s="178">
        <v>400.3005086064087</v>
      </c>
      <c r="K3169" s="55">
        <v>20</v>
      </c>
      <c r="L3169" s="176" t="s">
        <v>8103</v>
      </c>
      <c r="M3169" s="176" t="s">
        <v>8108</v>
      </c>
      <c r="N3169" s="176" t="s">
        <v>8166</v>
      </c>
      <c r="O3169" s="56">
        <v>1</v>
      </c>
      <c r="P3169" s="176" t="s">
        <v>8139</v>
      </c>
    </row>
    <row r="3170" spans="1:16" ht="20.100000000000001" customHeight="1" x14ac:dyDescent="0.25">
      <c r="A3170" s="175">
        <v>3166</v>
      </c>
      <c r="B3170" s="176" t="s">
        <v>8105</v>
      </c>
      <c r="C3170" s="176" t="s">
        <v>8164</v>
      </c>
      <c r="D3170" s="175" t="s">
        <v>8165</v>
      </c>
      <c r="E3170" s="175" t="s">
        <v>8165</v>
      </c>
      <c r="F3170" s="176" t="s">
        <v>8164</v>
      </c>
      <c r="G3170" s="177"/>
      <c r="H3170" s="177"/>
      <c r="I3170" s="176" t="s">
        <v>8140</v>
      </c>
      <c r="J3170" s="178">
        <v>296.56008316799802</v>
      </c>
      <c r="K3170" s="55">
        <v>20</v>
      </c>
      <c r="L3170" s="176" t="s">
        <v>8103</v>
      </c>
      <c r="M3170" s="176" t="s">
        <v>8108</v>
      </c>
      <c r="N3170" s="176" t="s">
        <v>8166</v>
      </c>
      <c r="O3170" s="56">
        <v>1</v>
      </c>
      <c r="P3170" s="176" t="s">
        <v>8139</v>
      </c>
    </row>
    <row r="3171" spans="1:16" ht="20.100000000000001" customHeight="1" x14ac:dyDescent="0.25">
      <c r="A3171" s="175">
        <v>3167</v>
      </c>
      <c r="B3171" s="176" t="s">
        <v>8105</v>
      </c>
      <c r="C3171" s="176" t="s">
        <v>8164</v>
      </c>
      <c r="D3171" s="175" t="s">
        <v>8165</v>
      </c>
      <c r="E3171" s="175" t="s">
        <v>8165</v>
      </c>
      <c r="F3171" s="176" t="s">
        <v>8164</v>
      </c>
      <c r="G3171" s="177"/>
      <c r="H3171" s="177"/>
      <c r="I3171" s="176" t="s">
        <v>8140</v>
      </c>
      <c r="J3171" s="178">
        <v>145.33770213054839</v>
      </c>
      <c r="K3171" s="55">
        <v>20</v>
      </c>
      <c r="L3171" s="176" t="s">
        <v>8103</v>
      </c>
      <c r="M3171" s="176" t="s">
        <v>8108</v>
      </c>
      <c r="N3171" s="176" t="s">
        <v>8166</v>
      </c>
      <c r="O3171" s="56">
        <v>1</v>
      </c>
      <c r="P3171" s="176" t="s">
        <v>8139</v>
      </c>
    </row>
    <row r="3172" spans="1:16" ht="20.100000000000001" customHeight="1" x14ac:dyDescent="0.25">
      <c r="A3172" s="175">
        <v>3168</v>
      </c>
      <c r="B3172" s="176" t="s">
        <v>8105</v>
      </c>
      <c r="C3172" s="176" t="s">
        <v>8164</v>
      </c>
      <c r="D3172" s="175" t="s">
        <v>8165</v>
      </c>
      <c r="E3172" s="175" t="s">
        <v>8165</v>
      </c>
      <c r="F3172" s="176" t="s">
        <v>8164</v>
      </c>
      <c r="G3172" s="177"/>
      <c r="H3172" s="177"/>
      <c r="I3172" s="176" t="s">
        <v>8140</v>
      </c>
      <c r="J3172" s="178">
        <v>384.57919766603237</v>
      </c>
      <c r="K3172" s="55">
        <v>20</v>
      </c>
      <c r="L3172" s="176" t="s">
        <v>8103</v>
      </c>
      <c r="M3172" s="176" t="s">
        <v>8108</v>
      </c>
      <c r="N3172" s="176" t="s">
        <v>8166</v>
      </c>
      <c r="O3172" s="56">
        <v>1</v>
      </c>
      <c r="P3172" s="176" t="s">
        <v>8139</v>
      </c>
    </row>
    <row r="3173" spans="1:16" ht="20.100000000000001" customHeight="1" x14ac:dyDescent="0.25">
      <c r="A3173" s="175">
        <v>3169</v>
      </c>
      <c r="B3173" s="176" t="s">
        <v>8105</v>
      </c>
      <c r="C3173" s="176" t="s">
        <v>8164</v>
      </c>
      <c r="D3173" s="175" t="s">
        <v>8165</v>
      </c>
      <c r="E3173" s="175" t="s">
        <v>8165</v>
      </c>
      <c r="F3173" s="176" t="s">
        <v>8164</v>
      </c>
      <c r="G3173" s="177"/>
      <c r="H3173" s="177"/>
      <c r="I3173" s="176" t="s">
        <v>8140</v>
      </c>
      <c r="J3173" s="178">
        <v>94.973021424303099</v>
      </c>
      <c r="K3173" s="55">
        <v>20</v>
      </c>
      <c r="L3173" s="176" t="s">
        <v>8103</v>
      </c>
      <c r="M3173" s="176" t="s">
        <v>8108</v>
      </c>
      <c r="N3173" s="176" t="s">
        <v>8166</v>
      </c>
      <c r="O3173" s="56">
        <v>1</v>
      </c>
      <c r="P3173" s="176" t="s">
        <v>8139</v>
      </c>
    </row>
    <row r="3174" spans="1:16" ht="20.100000000000001" customHeight="1" x14ac:dyDescent="0.25">
      <c r="A3174" s="175">
        <v>3170</v>
      </c>
      <c r="B3174" s="176" t="s">
        <v>8105</v>
      </c>
      <c r="C3174" s="176" t="s">
        <v>8164</v>
      </c>
      <c r="D3174" s="175" t="s">
        <v>8165</v>
      </c>
      <c r="E3174" s="175" t="s">
        <v>8165</v>
      </c>
      <c r="F3174" s="176" t="s">
        <v>8164</v>
      </c>
      <c r="G3174" s="177"/>
      <c r="H3174" s="177"/>
      <c r="I3174" s="176" t="s">
        <v>8140</v>
      </c>
      <c r="J3174" s="178">
        <v>192.95252722285841</v>
      </c>
      <c r="K3174" s="55">
        <v>20</v>
      </c>
      <c r="L3174" s="176" t="s">
        <v>8103</v>
      </c>
      <c r="M3174" s="176" t="s">
        <v>8108</v>
      </c>
      <c r="N3174" s="176" t="s">
        <v>8166</v>
      </c>
      <c r="O3174" s="56">
        <v>1</v>
      </c>
      <c r="P3174" s="176" t="s">
        <v>8139</v>
      </c>
    </row>
    <row r="3175" spans="1:16" ht="20.100000000000001" customHeight="1" x14ac:dyDescent="0.25">
      <c r="A3175" s="175">
        <v>3171</v>
      </c>
      <c r="B3175" s="176" t="s">
        <v>8105</v>
      </c>
      <c r="C3175" s="176" t="s">
        <v>8164</v>
      </c>
      <c r="D3175" s="175" t="s">
        <v>8165</v>
      </c>
      <c r="E3175" s="175" t="s">
        <v>8165</v>
      </c>
      <c r="F3175" s="176" t="s">
        <v>8164</v>
      </c>
      <c r="G3175" s="177"/>
      <c r="H3175" s="177"/>
      <c r="I3175" s="176" t="s">
        <v>8140</v>
      </c>
      <c r="J3175" s="178">
        <v>488.90929793181459</v>
      </c>
      <c r="K3175" s="55">
        <v>20</v>
      </c>
      <c r="L3175" s="176" t="s">
        <v>8103</v>
      </c>
      <c r="M3175" s="176" t="s">
        <v>8108</v>
      </c>
      <c r="N3175" s="176" t="s">
        <v>8166</v>
      </c>
      <c r="O3175" s="56">
        <v>1</v>
      </c>
      <c r="P3175" s="176" t="s">
        <v>8139</v>
      </c>
    </row>
    <row r="3176" spans="1:16" ht="20.100000000000001" customHeight="1" x14ac:dyDescent="0.25">
      <c r="A3176" s="175">
        <v>3172</v>
      </c>
      <c r="B3176" s="176" t="s">
        <v>8105</v>
      </c>
      <c r="C3176" s="176" t="s">
        <v>8164</v>
      </c>
      <c r="D3176" s="175" t="s">
        <v>8165</v>
      </c>
      <c r="E3176" s="175" t="s">
        <v>8165</v>
      </c>
      <c r="F3176" s="176" t="s">
        <v>8164</v>
      </c>
      <c r="G3176" s="177"/>
      <c r="H3176" s="177"/>
      <c r="I3176" s="176" t="s">
        <v>8140</v>
      </c>
      <c r="J3176" s="178">
        <v>425</v>
      </c>
      <c r="K3176" s="55">
        <v>20</v>
      </c>
      <c r="L3176" s="176" t="s">
        <v>8103</v>
      </c>
      <c r="M3176" s="176" t="s">
        <v>8108</v>
      </c>
      <c r="N3176" s="176" t="s">
        <v>8166</v>
      </c>
      <c r="O3176" s="56">
        <v>1</v>
      </c>
      <c r="P3176" s="176" t="s">
        <v>8139</v>
      </c>
    </row>
    <row r="3177" spans="1:16" ht="20.100000000000001" customHeight="1" x14ac:dyDescent="0.25">
      <c r="A3177" s="175">
        <v>3173</v>
      </c>
      <c r="B3177" s="176" t="s">
        <v>8105</v>
      </c>
      <c r="C3177" s="176" t="s">
        <v>8164</v>
      </c>
      <c r="D3177" s="175" t="s">
        <v>8165</v>
      </c>
      <c r="E3177" s="175" t="s">
        <v>8165</v>
      </c>
      <c r="F3177" s="176" t="s">
        <v>8164</v>
      </c>
      <c r="G3177" s="177"/>
      <c r="H3177" s="177"/>
      <c r="I3177" s="176" t="s">
        <v>8140</v>
      </c>
      <c r="J3177" s="178">
        <v>150</v>
      </c>
      <c r="K3177" s="55">
        <v>20</v>
      </c>
      <c r="L3177" s="176" t="s">
        <v>8103</v>
      </c>
      <c r="M3177" s="176" t="s">
        <v>8108</v>
      </c>
      <c r="N3177" s="176" t="s">
        <v>8166</v>
      </c>
      <c r="O3177" s="56">
        <v>1</v>
      </c>
      <c r="P3177" s="176" t="s">
        <v>8139</v>
      </c>
    </row>
    <row r="3178" spans="1:16" ht="20.100000000000001" customHeight="1" x14ac:dyDescent="0.25">
      <c r="A3178" s="175">
        <v>3174</v>
      </c>
      <c r="B3178" s="176" t="s">
        <v>8105</v>
      </c>
      <c r="C3178" s="176" t="s">
        <v>8164</v>
      </c>
      <c r="D3178" s="175" t="s">
        <v>8165</v>
      </c>
      <c r="E3178" s="175" t="s">
        <v>8165</v>
      </c>
      <c r="F3178" s="176" t="s">
        <v>8164</v>
      </c>
      <c r="G3178" s="177"/>
      <c r="H3178" s="177"/>
      <c r="I3178" s="176" t="s">
        <v>8140</v>
      </c>
      <c r="J3178" s="178">
        <v>286.66196739920963</v>
      </c>
      <c r="K3178" s="55">
        <v>20</v>
      </c>
      <c r="L3178" s="176" t="s">
        <v>8103</v>
      </c>
      <c r="M3178" s="176" t="s">
        <v>8108</v>
      </c>
      <c r="N3178" s="176" t="s">
        <v>8166</v>
      </c>
      <c r="O3178" s="56">
        <v>1</v>
      </c>
      <c r="P3178" s="176" t="s">
        <v>8139</v>
      </c>
    </row>
    <row r="3179" spans="1:16" ht="20.100000000000001" customHeight="1" x14ac:dyDescent="0.25">
      <c r="A3179" s="175">
        <v>3175</v>
      </c>
      <c r="B3179" s="176" t="s">
        <v>8105</v>
      </c>
      <c r="C3179" s="176" t="s">
        <v>8164</v>
      </c>
      <c r="D3179" s="175" t="s">
        <v>8165</v>
      </c>
      <c r="E3179" s="175" t="s">
        <v>8165</v>
      </c>
      <c r="F3179" s="176" t="s">
        <v>8164</v>
      </c>
      <c r="G3179" s="177"/>
      <c r="H3179" s="177"/>
      <c r="I3179" s="176" t="s">
        <v>8140</v>
      </c>
      <c r="J3179" s="178">
        <v>381</v>
      </c>
      <c r="K3179" s="55">
        <v>20</v>
      </c>
      <c r="L3179" s="176" t="s">
        <v>8103</v>
      </c>
      <c r="M3179" s="176" t="s">
        <v>8108</v>
      </c>
      <c r="N3179" s="176" t="s">
        <v>8166</v>
      </c>
      <c r="O3179" s="56">
        <v>1</v>
      </c>
      <c r="P3179" s="176" t="s">
        <v>8139</v>
      </c>
    </row>
    <row r="3180" spans="1:16" ht="20.100000000000001" customHeight="1" x14ac:dyDescent="0.25">
      <c r="A3180" s="175">
        <v>3176</v>
      </c>
      <c r="B3180" s="176" t="s">
        <v>8105</v>
      </c>
      <c r="C3180" s="176" t="s">
        <v>8164</v>
      </c>
      <c r="D3180" s="175" t="s">
        <v>8165</v>
      </c>
      <c r="E3180" s="175" t="s">
        <v>8165</v>
      </c>
      <c r="F3180" s="176" t="s">
        <v>8164</v>
      </c>
      <c r="G3180" s="177"/>
      <c r="H3180" s="177"/>
      <c r="I3180" s="176" t="s">
        <v>8140</v>
      </c>
      <c r="J3180" s="178">
        <v>309</v>
      </c>
      <c r="K3180" s="55">
        <v>20</v>
      </c>
      <c r="L3180" s="176" t="s">
        <v>8103</v>
      </c>
      <c r="M3180" s="176" t="s">
        <v>8108</v>
      </c>
      <c r="N3180" s="176" t="s">
        <v>8166</v>
      </c>
      <c r="O3180" s="56">
        <v>1</v>
      </c>
      <c r="P3180" s="176" t="s">
        <v>8139</v>
      </c>
    </row>
    <row r="3181" spans="1:16" ht="20.100000000000001" customHeight="1" x14ac:dyDescent="0.25">
      <c r="A3181" s="175">
        <v>3177</v>
      </c>
      <c r="B3181" s="176" t="s">
        <v>8105</v>
      </c>
      <c r="C3181" s="176" t="s">
        <v>8164</v>
      </c>
      <c r="D3181" s="175" t="s">
        <v>8165</v>
      </c>
      <c r="E3181" s="175" t="s">
        <v>8165</v>
      </c>
      <c r="F3181" s="176" t="s">
        <v>8164</v>
      </c>
      <c r="G3181" s="177"/>
      <c r="H3181" s="177"/>
      <c r="I3181" s="176" t="s">
        <v>8140</v>
      </c>
      <c r="J3181" s="178">
        <v>619</v>
      </c>
      <c r="K3181" s="55">
        <v>20</v>
      </c>
      <c r="L3181" s="176" t="s">
        <v>8103</v>
      </c>
      <c r="M3181" s="176" t="s">
        <v>8108</v>
      </c>
      <c r="N3181" s="176" t="s">
        <v>8166</v>
      </c>
      <c r="O3181" s="56">
        <v>1</v>
      </c>
      <c r="P3181" s="176" t="s">
        <v>8139</v>
      </c>
    </row>
    <row r="3182" spans="1:16" ht="20.100000000000001" customHeight="1" x14ac:dyDescent="0.25">
      <c r="A3182" s="175">
        <v>3178</v>
      </c>
      <c r="B3182" s="176" t="s">
        <v>8105</v>
      </c>
      <c r="C3182" s="176" t="s">
        <v>8164</v>
      </c>
      <c r="D3182" s="175" t="s">
        <v>8165</v>
      </c>
      <c r="E3182" s="175" t="s">
        <v>8165</v>
      </c>
      <c r="F3182" s="176" t="s">
        <v>8164</v>
      </c>
      <c r="G3182" s="177"/>
      <c r="H3182" s="177"/>
      <c r="I3182" s="176" t="s">
        <v>8140</v>
      </c>
      <c r="J3182" s="178">
        <v>251</v>
      </c>
      <c r="K3182" s="55">
        <v>20</v>
      </c>
      <c r="L3182" s="176" t="s">
        <v>8103</v>
      </c>
      <c r="M3182" s="176" t="s">
        <v>8108</v>
      </c>
      <c r="N3182" s="176" t="s">
        <v>8166</v>
      </c>
      <c r="O3182" s="56">
        <v>1</v>
      </c>
      <c r="P3182" s="176" t="s">
        <v>8139</v>
      </c>
    </row>
    <row r="3183" spans="1:16" ht="20.100000000000001" customHeight="1" x14ac:dyDescent="0.25">
      <c r="A3183" s="175">
        <v>3179</v>
      </c>
      <c r="B3183" s="176" t="s">
        <v>8105</v>
      </c>
      <c r="C3183" s="176" t="s">
        <v>8164</v>
      </c>
      <c r="D3183" s="175" t="s">
        <v>8165</v>
      </c>
      <c r="E3183" s="175" t="s">
        <v>8165</v>
      </c>
      <c r="F3183" s="176" t="s">
        <v>8164</v>
      </c>
      <c r="G3183" s="177"/>
      <c r="H3183" s="177"/>
      <c r="I3183" s="176" t="s">
        <v>8140</v>
      </c>
      <c r="J3183" s="178">
        <v>549.25241788040341</v>
      </c>
      <c r="K3183" s="55">
        <v>20</v>
      </c>
      <c r="L3183" s="176" t="s">
        <v>8103</v>
      </c>
      <c r="M3183" s="176" t="s">
        <v>8108</v>
      </c>
      <c r="N3183" s="176" t="s">
        <v>8166</v>
      </c>
      <c r="O3183" s="56">
        <v>1</v>
      </c>
      <c r="P3183" s="176" t="s">
        <v>8139</v>
      </c>
    </row>
    <row r="3184" spans="1:16" ht="20.100000000000001" customHeight="1" x14ac:dyDescent="0.25">
      <c r="A3184" s="175">
        <v>3180</v>
      </c>
      <c r="B3184" s="176" t="s">
        <v>8105</v>
      </c>
      <c r="C3184" s="176" t="s">
        <v>8164</v>
      </c>
      <c r="D3184" s="175" t="s">
        <v>8165</v>
      </c>
      <c r="E3184" s="175" t="s">
        <v>8165</v>
      </c>
      <c r="F3184" s="176" t="s">
        <v>8164</v>
      </c>
      <c r="G3184" s="177"/>
      <c r="H3184" s="177"/>
      <c r="I3184" s="176" t="s">
        <v>8140</v>
      </c>
      <c r="J3184" s="178">
        <v>607</v>
      </c>
      <c r="K3184" s="55">
        <v>20</v>
      </c>
      <c r="L3184" s="176" t="s">
        <v>8103</v>
      </c>
      <c r="M3184" s="176" t="s">
        <v>8108</v>
      </c>
      <c r="N3184" s="176" t="s">
        <v>8166</v>
      </c>
      <c r="O3184" s="56">
        <v>1</v>
      </c>
      <c r="P3184" s="176" t="s">
        <v>8139</v>
      </c>
    </row>
    <row r="3185" spans="1:16" ht="20.100000000000001" customHeight="1" x14ac:dyDescent="0.25">
      <c r="A3185" s="175">
        <v>3181</v>
      </c>
      <c r="B3185" s="176" t="s">
        <v>8105</v>
      </c>
      <c r="C3185" s="176" t="s">
        <v>8164</v>
      </c>
      <c r="D3185" s="175" t="s">
        <v>8165</v>
      </c>
      <c r="E3185" s="175" t="s">
        <v>8165</v>
      </c>
      <c r="F3185" s="176" t="s">
        <v>8164</v>
      </c>
      <c r="G3185" s="177"/>
      <c r="H3185" s="177"/>
      <c r="I3185" s="176" t="s">
        <v>8140</v>
      </c>
      <c r="J3185" s="178">
        <v>384</v>
      </c>
      <c r="K3185" s="55">
        <v>20</v>
      </c>
      <c r="L3185" s="176" t="s">
        <v>8103</v>
      </c>
      <c r="M3185" s="176" t="s">
        <v>8108</v>
      </c>
      <c r="N3185" s="176" t="s">
        <v>8166</v>
      </c>
      <c r="O3185" s="56">
        <v>1</v>
      </c>
      <c r="P3185" s="176" t="s">
        <v>8139</v>
      </c>
    </row>
    <row r="3186" spans="1:16" ht="20.100000000000001" customHeight="1" x14ac:dyDescent="0.25">
      <c r="A3186" s="175">
        <v>3182</v>
      </c>
      <c r="B3186" s="176" t="s">
        <v>8105</v>
      </c>
      <c r="C3186" s="176" t="s">
        <v>8164</v>
      </c>
      <c r="D3186" s="175" t="s">
        <v>8165</v>
      </c>
      <c r="E3186" s="175" t="s">
        <v>8165</v>
      </c>
      <c r="F3186" s="176" t="s">
        <v>8164</v>
      </c>
      <c r="G3186" s="177"/>
      <c r="H3186" s="177"/>
      <c r="I3186" s="176" t="s">
        <v>8140</v>
      </c>
      <c r="J3186" s="178">
        <v>274.32840297027144</v>
      </c>
      <c r="K3186" s="55">
        <v>20</v>
      </c>
      <c r="L3186" s="176" t="s">
        <v>8103</v>
      </c>
      <c r="M3186" s="176" t="s">
        <v>8108</v>
      </c>
      <c r="N3186" s="176" t="s">
        <v>8166</v>
      </c>
      <c r="O3186" s="56">
        <v>1</v>
      </c>
      <c r="P3186" s="176" t="s">
        <v>8139</v>
      </c>
    </row>
    <row r="3187" spans="1:16" ht="20.100000000000001" customHeight="1" x14ac:dyDescent="0.25">
      <c r="A3187" s="175">
        <v>3183</v>
      </c>
      <c r="B3187" s="176" t="s">
        <v>8105</v>
      </c>
      <c r="C3187" s="176" t="s">
        <v>8164</v>
      </c>
      <c r="D3187" s="175" t="s">
        <v>8165</v>
      </c>
      <c r="E3187" s="175" t="s">
        <v>8165</v>
      </c>
      <c r="F3187" s="176" t="s">
        <v>8164</v>
      </c>
      <c r="G3187" s="177"/>
      <c r="H3187" s="177"/>
      <c r="I3187" s="176" t="s">
        <v>8140</v>
      </c>
      <c r="J3187" s="178">
        <v>753</v>
      </c>
      <c r="K3187" s="55">
        <v>20</v>
      </c>
      <c r="L3187" s="176" t="s">
        <v>8103</v>
      </c>
      <c r="M3187" s="176" t="s">
        <v>8108</v>
      </c>
      <c r="N3187" s="176" t="s">
        <v>8166</v>
      </c>
      <c r="O3187" s="56">
        <v>1</v>
      </c>
      <c r="P3187" s="176" t="s">
        <v>8139</v>
      </c>
    </row>
    <row r="3188" spans="1:16" ht="20.100000000000001" customHeight="1" x14ac:dyDescent="0.25">
      <c r="A3188" s="175">
        <v>3184</v>
      </c>
      <c r="B3188" s="176" t="s">
        <v>8105</v>
      </c>
      <c r="C3188" s="176" t="s">
        <v>8164</v>
      </c>
      <c r="D3188" s="175" t="s">
        <v>8165</v>
      </c>
      <c r="E3188" s="175" t="s">
        <v>8165</v>
      </c>
      <c r="F3188" s="176" t="s">
        <v>8164</v>
      </c>
      <c r="G3188" s="177"/>
      <c r="H3188" s="177"/>
      <c r="I3188" s="176" t="s">
        <v>8140</v>
      </c>
      <c r="J3188" s="178">
        <v>263</v>
      </c>
      <c r="K3188" s="55">
        <v>20</v>
      </c>
      <c r="L3188" s="176" t="s">
        <v>8103</v>
      </c>
      <c r="M3188" s="176" t="s">
        <v>8108</v>
      </c>
      <c r="N3188" s="176" t="s">
        <v>8166</v>
      </c>
      <c r="O3188" s="56">
        <v>1</v>
      </c>
      <c r="P3188" s="176" t="s">
        <v>8139</v>
      </c>
    </row>
    <row r="3189" spans="1:16" ht="20.100000000000001" customHeight="1" x14ac:dyDescent="0.25">
      <c r="A3189" s="175">
        <v>3185</v>
      </c>
      <c r="B3189" s="176" t="s">
        <v>8105</v>
      </c>
      <c r="C3189" s="176" t="s">
        <v>8164</v>
      </c>
      <c r="D3189" s="175" t="s">
        <v>8165</v>
      </c>
      <c r="E3189" s="175" t="s">
        <v>8165</v>
      </c>
      <c r="F3189" s="176" t="s">
        <v>8164</v>
      </c>
      <c r="G3189" s="177"/>
      <c r="H3189" s="177"/>
      <c r="I3189" s="176" t="s">
        <v>8140</v>
      </c>
      <c r="J3189" s="178">
        <v>843.98535456179411</v>
      </c>
      <c r="K3189" s="55">
        <v>20</v>
      </c>
      <c r="L3189" s="176" t="s">
        <v>8103</v>
      </c>
      <c r="M3189" s="176" t="s">
        <v>8108</v>
      </c>
      <c r="N3189" s="176" t="s">
        <v>8166</v>
      </c>
      <c r="O3189" s="56">
        <v>1</v>
      </c>
      <c r="P3189" s="176" t="s">
        <v>8139</v>
      </c>
    </row>
    <row r="3190" spans="1:16" ht="20.100000000000001" customHeight="1" x14ac:dyDescent="0.25">
      <c r="A3190" s="175">
        <v>3186</v>
      </c>
      <c r="B3190" s="176" t="s">
        <v>8105</v>
      </c>
      <c r="C3190" s="176" t="s">
        <v>8164</v>
      </c>
      <c r="D3190" s="175" t="s">
        <v>8165</v>
      </c>
      <c r="E3190" s="175" t="s">
        <v>8165</v>
      </c>
      <c r="F3190" s="176" t="s">
        <v>8164</v>
      </c>
      <c r="G3190" s="177"/>
      <c r="H3190" s="177"/>
      <c r="I3190" s="176" t="s">
        <v>8140</v>
      </c>
      <c r="J3190" s="178">
        <v>249.40565061123425</v>
      </c>
      <c r="K3190" s="55">
        <v>20</v>
      </c>
      <c r="L3190" s="176" t="s">
        <v>8103</v>
      </c>
      <c r="M3190" s="176" t="s">
        <v>8108</v>
      </c>
      <c r="N3190" s="176" t="s">
        <v>8166</v>
      </c>
      <c r="O3190" s="56">
        <v>1</v>
      </c>
      <c r="P3190" s="176" t="s">
        <v>8139</v>
      </c>
    </row>
    <row r="3191" spans="1:16" ht="20.100000000000001" customHeight="1" x14ac:dyDescent="0.25">
      <c r="A3191" s="175">
        <v>3187</v>
      </c>
      <c r="B3191" s="176" t="s">
        <v>8105</v>
      </c>
      <c r="C3191" s="176" t="s">
        <v>8164</v>
      </c>
      <c r="D3191" s="175" t="s">
        <v>8165</v>
      </c>
      <c r="E3191" s="175" t="s">
        <v>8165</v>
      </c>
      <c r="F3191" s="176" t="s">
        <v>8164</v>
      </c>
      <c r="G3191" s="177"/>
      <c r="H3191" s="177"/>
      <c r="I3191" s="176" t="s">
        <v>8140</v>
      </c>
      <c r="J3191" s="178">
        <v>413</v>
      </c>
      <c r="K3191" s="55">
        <v>20</v>
      </c>
      <c r="L3191" s="176" t="s">
        <v>8103</v>
      </c>
      <c r="M3191" s="176" t="s">
        <v>8108</v>
      </c>
      <c r="N3191" s="176" t="s">
        <v>8166</v>
      </c>
      <c r="O3191" s="56">
        <v>1</v>
      </c>
      <c r="P3191" s="176" t="s">
        <v>8139</v>
      </c>
    </row>
    <row r="3192" spans="1:16" ht="20.100000000000001" customHeight="1" x14ac:dyDescent="0.25">
      <c r="A3192" s="175">
        <v>3188</v>
      </c>
      <c r="B3192" s="176" t="s">
        <v>8105</v>
      </c>
      <c r="C3192" s="176" t="s">
        <v>8164</v>
      </c>
      <c r="D3192" s="175" t="s">
        <v>8165</v>
      </c>
      <c r="E3192" s="175" t="s">
        <v>8165</v>
      </c>
      <c r="F3192" s="176" t="s">
        <v>8164</v>
      </c>
      <c r="G3192" s="177"/>
      <c r="H3192" s="177"/>
      <c r="I3192" s="176" t="s">
        <v>8140</v>
      </c>
      <c r="J3192" s="178">
        <v>264.81092983381222</v>
      </c>
      <c r="K3192" s="55">
        <v>20</v>
      </c>
      <c r="L3192" s="176" t="s">
        <v>8103</v>
      </c>
      <c r="M3192" s="176" t="s">
        <v>8108</v>
      </c>
      <c r="N3192" s="176" t="s">
        <v>8166</v>
      </c>
      <c r="O3192" s="56">
        <v>1</v>
      </c>
      <c r="P3192" s="176" t="s">
        <v>8145</v>
      </c>
    </row>
    <row r="3193" spans="1:16" ht="20.100000000000001" customHeight="1" x14ac:dyDescent="0.25">
      <c r="A3193" s="175">
        <v>3189</v>
      </c>
      <c r="B3193" s="176" t="s">
        <v>8105</v>
      </c>
      <c r="C3193" s="176" t="s">
        <v>8164</v>
      </c>
      <c r="D3193" s="175" t="s">
        <v>8165</v>
      </c>
      <c r="E3193" s="175" t="s">
        <v>8165</v>
      </c>
      <c r="F3193" s="176" t="s">
        <v>8164</v>
      </c>
      <c r="G3193" s="177"/>
      <c r="H3193" s="177"/>
      <c r="I3193" s="176" t="s">
        <v>8140</v>
      </c>
      <c r="J3193" s="178">
        <v>420.26353967849423</v>
      </c>
      <c r="K3193" s="55">
        <v>20</v>
      </c>
      <c r="L3193" s="176" t="s">
        <v>8103</v>
      </c>
      <c r="M3193" s="176" t="s">
        <v>8108</v>
      </c>
      <c r="N3193" s="176" t="s">
        <v>8166</v>
      </c>
      <c r="O3193" s="56">
        <v>1</v>
      </c>
      <c r="P3193" s="176" t="s">
        <v>8139</v>
      </c>
    </row>
    <row r="3194" spans="1:16" ht="20.100000000000001" customHeight="1" x14ac:dyDescent="0.25">
      <c r="A3194" s="175">
        <v>3190</v>
      </c>
      <c r="B3194" s="176" t="s">
        <v>8105</v>
      </c>
      <c r="C3194" s="176" t="s">
        <v>8164</v>
      </c>
      <c r="D3194" s="175" t="s">
        <v>8165</v>
      </c>
      <c r="E3194" s="175" t="s">
        <v>8165</v>
      </c>
      <c r="F3194" s="176" t="s">
        <v>8164</v>
      </c>
      <c r="G3194" s="177"/>
      <c r="H3194" s="177"/>
      <c r="I3194" s="176" t="s">
        <v>8140</v>
      </c>
      <c r="J3194" s="178">
        <v>252.99137418533951</v>
      </c>
      <c r="K3194" s="55">
        <v>20</v>
      </c>
      <c r="L3194" s="176" t="s">
        <v>8103</v>
      </c>
      <c r="M3194" s="176" t="s">
        <v>8108</v>
      </c>
      <c r="N3194" s="176" t="s">
        <v>8166</v>
      </c>
      <c r="O3194" s="56">
        <v>1</v>
      </c>
      <c r="P3194" s="176" t="s">
        <v>8139</v>
      </c>
    </row>
    <row r="3195" spans="1:16" ht="20.100000000000001" customHeight="1" x14ac:dyDescent="0.25">
      <c r="A3195" s="175">
        <v>3191</v>
      </c>
      <c r="B3195" s="176" t="s">
        <v>8105</v>
      </c>
      <c r="C3195" s="176" t="s">
        <v>8164</v>
      </c>
      <c r="D3195" s="175" t="s">
        <v>8165</v>
      </c>
      <c r="E3195" s="175" t="s">
        <v>8165</v>
      </c>
      <c r="F3195" s="176" t="s">
        <v>8164</v>
      </c>
      <c r="G3195" s="177"/>
      <c r="H3195" s="177"/>
      <c r="I3195" s="176" t="s">
        <v>8140</v>
      </c>
      <c r="J3195" s="178">
        <v>435</v>
      </c>
      <c r="K3195" s="55">
        <v>20</v>
      </c>
      <c r="L3195" s="176" t="s">
        <v>8103</v>
      </c>
      <c r="M3195" s="176" t="s">
        <v>8108</v>
      </c>
      <c r="N3195" s="176" t="s">
        <v>8166</v>
      </c>
      <c r="O3195" s="56">
        <v>1</v>
      </c>
      <c r="P3195" s="176" t="s">
        <v>8139</v>
      </c>
    </row>
    <row r="3196" spans="1:16" ht="20.100000000000001" customHeight="1" x14ac:dyDescent="0.25">
      <c r="A3196" s="175">
        <v>3192</v>
      </c>
      <c r="B3196" s="176" t="s">
        <v>8105</v>
      </c>
      <c r="C3196" s="176" t="s">
        <v>8164</v>
      </c>
      <c r="D3196" s="175" t="s">
        <v>8165</v>
      </c>
      <c r="E3196" s="175" t="s">
        <v>8165</v>
      </c>
      <c r="F3196" s="176" t="s">
        <v>8164</v>
      </c>
      <c r="G3196" s="177"/>
      <c r="H3196" s="177"/>
      <c r="I3196" s="176" t="s">
        <v>8137</v>
      </c>
      <c r="J3196" s="178">
        <v>290</v>
      </c>
      <c r="K3196" s="55">
        <v>12</v>
      </c>
      <c r="L3196" s="176" t="s">
        <v>8138</v>
      </c>
      <c r="M3196" s="176" t="s">
        <v>3186</v>
      </c>
      <c r="N3196" s="176" t="s">
        <v>3173</v>
      </c>
      <c r="O3196" s="56">
        <v>1</v>
      </c>
      <c r="P3196" s="176" t="s">
        <v>8139</v>
      </c>
    </row>
    <row r="3197" spans="1:16" ht="20.100000000000001" customHeight="1" x14ac:dyDescent="0.25">
      <c r="A3197" s="175">
        <v>3193</v>
      </c>
      <c r="B3197" s="176" t="s">
        <v>8105</v>
      </c>
      <c r="C3197" s="176" t="s">
        <v>8164</v>
      </c>
      <c r="D3197" s="175" t="s">
        <v>8165</v>
      </c>
      <c r="E3197" s="175" t="s">
        <v>8165</v>
      </c>
      <c r="F3197" s="176" t="s">
        <v>8164</v>
      </c>
      <c r="G3197" s="177"/>
      <c r="H3197" s="177"/>
      <c r="I3197" s="176" t="s">
        <v>8140</v>
      </c>
      <c r="J3197" s="178">
        <v>239</v>
      </c>
      <c r="K3197" s="55">
        <v>20</v>
      </c>
      <c r="L3197" s="176" t="s">
        <v>8103</v>
      </c>
      <c r="M3197" s="176" t="s">
        <v>8108</v>
      </c>
      <c r="N3197" s="176" t="s">
        <v>8166</v>
      </c>
      <c r="O3197" s="56">
        <v>1</v>
      </c>
      <c r="P3197" s="176" t="s">
        <v>8139</v>
      </c>
    </row>
    <row r="3198" spans="1:16" ht="20.100000000000001" customHeight="1" x14ac:dyDescent="0.25">
      <c r="A3198" s="175">
        <v>3194</v>
      </c>
      <c r="B3198" s="176" t="s">
        <v>8105</v>
      </c>
      <c r="C3198" s="176" t="s">
        <v>8164</v>
      </c>
      <c r="D3198" s="175" t="s">
        <v>8165</v>
      </c>
      <c r="E3198" s="175" t="s">
        <v>8165</v>
      </c>
      <c r="F3198" s="176" t="s">
        <v>8164</v>
      </c>
      <c r="G3198" s="177"/>
      <c r="H3198" s="177"/>
      <c r="I3198" s="176" t="s">
        <v>8140</v>
      </c>
      <c r="J3198" s="178">
        <v>506</v>
      </c>
      <c r="K3198" s="55">
        <v>20</v>
      </c>
      <c r="L3198" s="176" t="s">
        <v>8103</v>
      </c>
      <c r="M3198" s="176" t="s">
        <v>8108</v>
      </c>
      <c r="N3198" s="176" t="s">
        <v>8166</v>
      </c>
      <c r="O3198" s="56">
        <v>1</v>
      </c>
      <c r="P3198" s="176" t="s">
        <v>8139</v>
      </c>
    </row>
    <row r="3199" spans="1:16" ht="20.100000000000001" customHeight="1" x14ac:dyDescent="0.25">
      <c r="A3199" s="175">
        <v>3195</v>
      </c>
      <c r="B3199" s="176" t="s">
        <v>8105</v>
      </c>
      <c r="C3199" s="176" t="s">
        <v>8164</v>
      </c>
      <c r="D3199" s="175" t="s">
        <v>8165</v>
      </c>
      <c r="E3199" s="175" t="s">
        <v>8165</v>
      </c>
      <c r="F3199" s="176" t="s">
        <v>8164</v>
      </c>
      <c r="G3199" s="177"/>
      <c r="H3199" s="177"/>
      <c r="I3199" s="176" t="s">
        <v>8140</v>
      </c>
      <c r="J3199" s="178">
        <v>91.512416731281746</v>
      </c>
      <c r="K3199" s="55">
        <v>20</v>
      </c>
      <c r="L3199" s="176" t="s">
        <v>8103</v>
      </c>
      <c r="M3199" s="176" t="s">
        <v>8108</v>
      </c>
      <c r="N3199" s="176" t="s">
        <v>8166</v>
      </c>
      <c r="O3199" s="56">
        <v>1</v>
      </c>
      <c r="P3199" s="176" t="s">
        <v>8139</v>
      </c>
    </row>
    <row r="3200" spans="1:16" ht="20.100000000000001" customHeight="1" x14ac:dyDescent="0.25">
      <c r="A3200" s="175">
        <v>3196</v>
      </c>
      <c r="B3200" s="176" t="s">
        <v>8105</v>
      </c>
      <c r="C3200" s="176" t="s">
        <v>8164</v>
      </c>
      <c r="D3200" s="175" t="s">
        <v>8165</v>
      </c>
      <c r="E3200" s="175" t="s">
        <v>8165</v>
      </c>
      <c r="F3200" s="176" t="s">
        <v>8164</v>
      </c>
      <c r="G3200" s="177"/>
      <c r="H3200" s="177"/>
      <c r="I3200" s="176" t="s">
        <v>8140</v>
      </c>
      <c r="J3200" s="178">
        <v>271.74239604097141</v>
      </c>
      <c r="K3200" s="55">
        <v>20</v>
      </c>
      <c r="L3200" s="176" t="s">
        <v>8103</v>
      </c>
      <c r="M3200" s="176" t="s">
        <v>8108</v>
      </c>
      <c r="N3200" s="176" t="s">
        <v>8166</v>
      </c>
      <c r="O3200" s="56">
        <v>1</v>
      </c>
      <c r="P3200" s="176" t="s">
        <v>8139</v>
      </c>
    </row>
    <row r="3201" spans="1:16" ht="20.100000000000001" customHeight="1" x14ac:dyDescent="0.25">
      <c r="A3201" s="175">
        <v>3197</v>
      </c>
      <c r="B3201" s="176" t="s">
        <v>8105</v>
      </c>
      <c r="C3201" s="176" t="s">
        <v>8164</v>
      </c>
      <c r="D3201" s="175" t="s">
        <v>8165</v>
      </c>
      <c r="E3201" s="175" t="s">
        <v>8165</v>
      </c>
      <c r="F3201" s="176" t="s">
        <v>8164</v>
      </c>
      <c r="G3201" s="177"/>
      <c r="H3201" s="177"/>
      <c r="I3201" s="176" t="s">
        <v>8140</v>
      </c>
      <c r="J3201" s="178">
        <v>768</v>
      </c>
      <c r="K3201" s="55">
        <v>20</v>
      </c>
      <c r="L3201" s="176" t="s">
        <v>8103</v>
      </c>
      <c r="M3201" s="176" t="s">
        <v>8108</v>
      </c>
      <c r="N3201" s="176" t="s">
        <v>8166</v>
      </c>
      <c r="O3201" s="56">
        <v>1</v>
      </c>
      <c r="P3201" s="176" t="s">
        <v>8139</v>
      </c>
    </row>
    <row r="3202" spans="1:16" ht="20.100000000000001" customHeight="1" x14ac:dyDescent="0.25">
      <c r="A3202" s="175">
        <v>3198</v>
      </c>
      <c r="B3202" s="176" t="s">
        <v>8105</v>
      </c>
      <c r="C3202" s="176" t="s">
        <v>8164</v>
      </c>
      <c r="D3202" s="175" t="s">
        <v>8165</v>
      </c>
      <c r="E3202" s="175" t="s">
        <v>8165</v>
      </c>
      <c r="F3202" s="176" t="s">
        <v>8164</v>
      </c>
      <c r="G3202" s="177"/>
      <c r="H3202" s="177"/>
      <c r="I3202" s="176" t="s">
        <v>8140</v>
      </c>
      <c r="J3202" s="178">
        <v>388.35829568487026</v>
      </c>
      <c r="K3202" s="55">
        <v>20</v>
      </c>
      <c r="L3202" s="176" t="s">
        <v>8103</v>
      </c>
      <c r="M3202" s="176" t="s">
        <v>8108</v>
      </c>
      <c r="N3202" s="176" t="s">
        <v>8166</v>
      </c>
      <c r="O3202" s="56">
        <v>1</v>
      </c>
      <c r="P3202" s="176" t="s">
        <v>8139</v>
      </c>
    </row>
    <row r="3203" spans="1:16" ht="20.100000000000001" customHeight="1" x14ac:dyDescent="0.25">
      <c r="A3203" s="175">
        <v>3199</v>
      </c>
      <c r="B3203" s="176" t="s">
        <v>8105</v>
      </c>
      <c r="C3203" s="176" t="s">
        <v>8164</v>
      </c>
      <c r="D3203" s="175" t="s">
        <v>8165</v>
      </c>
      <c r="E3203" s="175" t="s">
        <v>8165</v>
      </c>
      <c r="F3203" s="176" t="s">
        <v>8164</v>
      </c>
      <c r="G3203" s="177"/>
      <c r="H3203" s="177"/>
      <c r="I3203" s="176" t="s">
        <v>8140</v>
      </c>
      <c r="J3203" s="178">
        <v>265.61901936956394</v>
      </c>
      <c r="K3203" s="55">
        <v>20</v>
      </c>
      <c r="L3203" s="176" t="s">
        <v>8103</v>
      </c>
      <c r="M3203" s="176" t="s">
        <v>8108</v>
      </c>
      <c r="N3203" s="176" t="s">
        <v>8166</v>
      </c>
      <c r="O3203" s="56">
        <v>1</v>
      </c>
      <c r="P3203" s="176" t="s">
        <v>8139</v>
      </c>
    </row>
    <row r="3204" spans="1:16" ht="20.100000000000001" customHeight="1" x14ac:dyDescent="0.25">
      <c r="A3204" s="175">
        <v>3200</v>
      </c>
      <c r="B3204" s="176" t="s">
        <v>8105</v>
      </c>
      <c r="C3204" s="176" t="s">
        <v>8164</v>
      </c>
      <c r="D3204" s="175" t="s">
        <v>8165</v>
      </c>
      <c r="E3204" s="175" t="s">
        <v>8165</v>
      </c>
      <c r="F3204" s="176" t="s">
        <v>8164</v>
      </c>
      <c r="G3204" s="177"/>
      <c r="H3204" s="177"/>
      <c r="I3204" s="176" t="s">
        <v>8140</v>
      </c>
      <c r="J3204" s="178">
        <v>988.39430549737153</v>
      </c>
      <c r="K3204" s="55">
        <v>20</v>
      </c>
      <c r="L3204" s="176" t="s">
        <v>8103</v>
      </c>
      <c r="M3204" s="176" t="s">
        <v>8108</v>
      </c>
      <c r="N3204" s="176" t="s">
        <v>8166</v>
      </c>
      <c r="O3204" s="56">
        <v>1</v>
      </c>
      <c r="P3204" s="176" t="s">
        <v>8139</v>
      </c>
    </row>
    <row r="3205" spans="1:16" ht="20.100000000000001" customHeight="1" x14ac:dyDescent="0.25">
      <c r="A3205" s="175">
        <v>3201</v>
      </c>
      <c r="B3205" s="176" t="s">
        <v>8105</v>
      </c>
      <c r="C3205" s="176" t="s">
        <v>8164</v>
      </c>
      <c r="D3205" s="175" t="s">
        <v>8165</v>
      </c>
      <c r="E3205" s="175" t="s">
        <v>8165</v>
      </c>
      <c r="F3205" s="176" t="s">
        <v>8164</v>
      </c>
      <c r="G3205" s="177"/>
      <c r="H3205" s="177"/>
      <c r="I3205" s="176" t="s">
        <v>8140</v>
      </c>
      <c r="J3205" s="178">
        <v>663.08769226587845</v>
      </c>
      <c r="K3205" s="55">
        <v>20</v>
      </c>
      <c r="L3205" s="176" t="s">
        <v>8103</v>
      </c>
      <c r="M3205" s="176" t="s">
        <v>8108</v>
      </c>
      <c r="N3205" s="176" t="s">
        <v>8166</v>
      </c>
      <c r="O3205" s="56">
        <v>1</v>
      </c>
      <c r="P3205" s="176" t="s">
        <v>8139</v>
      </c>
    </row>
    <row r="3206" spans="1:16" ht="20.100000000000001" customHeight="1" x14ac:dyDescent="0.25">
      <c r="A3206" s="175">
        <v>3202</v>
      </c>
      <c r="B3206" s="176" t="s">
        <v>8105</v>
      </c>
      <c r="C3206" s="176" t="s">
        <v>8164</v>
      </c>
      <c r="D3206" s="175" t="s">
        <v>8165</v>
      </c>
      <c r="E3206" s="175" t="s">
        <v>8165</v>
      </c>
      <c r="F3206" s="176" t="s">
        <v>8164</v>
      </c>
      <c r="G3206" s="177"/>
      <c r="H3206" s="177"/>
      <c r="I3206" s="176" t="s">
        <v>8140</v>
      </c>
      <c r="J3206" s="178">
        <v>167.80306542505053</v>
      </c>
      <c r="K3206" s="55">
        <v>20</v>
      </c>
      <c r="L3206" s="176" t="s">
        <v>8103</v>
      </c>
      <c r="M3206" s="176" t="s">
        <v>8108</v>
      </c>
      <c r="N3206" s="176" t="s">
        <v>8166</v>
      </c>
      <c r="O3206" s="56">
        <v>1</v>
      </c>
      <c r="P3206" s="176" t="s">
        <v>8139</v>
      </c>
    </row>
    <row r="3207" spans="1:16" ht="20.100000000000001" customHeight="1" x14ac:dyDescent="0.25">
      <c r="A3207" s="175">
        <v>3203</v>
      </c>
      <c r="B3207" s="176" t="s">
        <v>8105</v>
      </c>
      <c r="C3207" s="176" t="s">
        <v>8164</v>
      </c>
      <c r="D3207" s="175" t="s">
        <v>8165</v>
      </c>
      <c r="E3207" s="175" t="s">
        <v>8165</v>
      </c>
      <c r="F3207" s="176" t="s">
        <v>8164</v>
      </c>
      <c r="G3207" s="177"/>
      <c r="H3207" s="177"/>
      <c r="I3207" s="176" t="s">
        <v>8140</v>
      </c>
      <c r="J3207" s="178">
        <v>300.7452896971422</v>
      </c>
      <c r="K3207" s="55">
        <v>20</v>
      </c>
      <c r="L3207" s="176" t="s">
        <v>8103</v>
      </c>
      <c r="M3207" s="176" t="s">
        <v>8108</v>
      </c>
      <c r="N3207" s="176" t="s">
        <v>8166</v>
      </c>
      <c r="O3207" s="56">
        <v>1</v>
      </c>
      <c r="P3207" s="176" t="s">
        <v>8139</v>
      </c>
    </row>
    <row r="3208" spans="1:16" ht="20.100000000000001" customHeight="1" x14ac:dyDescent="0.25">
      <c r="A3208" s="175">
        <v>3204</v>
      </c>
      <c r="B3208" s="176" t="s">
        <v>8105</v>
      </c>
      <c r="C3208" s="176" t="s">
        <v>8164</v>
      </c>
      <c r="D3208" s="175" t="s">
        <v>8165</v>
      </c>
      <c r="E3208" s="175" t="s">
        <v>8165</v>
      </c>
      <c r="F3208" s="176" t="s">
        <v>8164</v>
      </c>
      <c r="G3208" s="177"/>
      <c r="H3208" s="177"/>
      <c r="I3208" s="176" t="s">
        <v>8140</v>
      </c>
      <c r="J3208" s="178">
        <v>706.45225483917545</v>
      </c>
      <c r="K3208" s="55">
        <v>20</v>
      </c>
      <c r="L3208" s="176" t="s">
        <v>8103</v>
      </c>
      <c r="M3208" s="176" t="s">
        <v>8108</v>
      </c>
      <c r="N3208" s="176" t="s">
        <v>8166</v>
      </c>
      <c r="O3208" s="56">
        <v>1</v>
      </c>
      <c r="P3208" s="176" t="s">
        <v>8139</v>
      </c>
    </row>
    <row r="3209" spans="1:16" ht="20.100000000000001" customHeight="1" x14ac:dyDescent="0.25">
      <c r="A3209" s="175">
        <v>3205</v>
      </c>
      <c r="B3209" s="176" t="s">
        <v>8105</v>
      </c>
      <c r="C3209" s="176" t="s">
        <v>8164</v>
      </c>
      <c r="D3209" s="175" t="s">
        <v>8165</v>
      </c>
      <c r="E3209" s="175" t="s">
        <v>8165</v>
      </c>
      <c r="F3209" s="176" t="s">
        <v>8164</v>
      </c>
      <c r="G3209" s="177"/>
      <c r="H3209" s="177"/>
      <c r="I3209" s="176" t="s">
        <v>8140</v>
      </c>
      <c r="J3209" s="178">
        <v>241.71163770342019</v>
      </c>
      <c r="K3209" s="55">
        <v>20</v>
      </c>
      <c r="L3209" s="176" t="s">
        <v>8103</v>
      </c>
      <c r="M3209" s="176" t="s">
        <v>8108</v>
      </c>
      <c r="N3209" s="176" t="s">
        <v>8166</v>
      </c>
      <c r="O3209" s="56">
        <v>1</v>
      </c>
      <c r="P3209" s="176" t="s">
        <v>8139</v>
      </c>
    </row>
    <row r="3210" spans="1:16" ht="20.100000000000001" customHeight="1" x14ac:dyDescent="0.25">
      <c r="A3210" s="175">
        <v>3206</v>
      </c>
      <c r="B3210" s="176" t="s">
        <v>8105</v>
      </c>
      <c r="C3210" s="176" t="s">
        <v>8164</v>
      </c>
      <c r="D3210" s="175" t="s">
        <v>8165</v>
      </c>
      <c r="E3210" s="175" t="s">
        <v>8165</v>
      </c>
      <c r="F3210" s="176" t="s">
        <v>8164</v>
      </c>
      <c r="G3210" s="177"/>
      <c r="H3210" s="177"/>
      <c r="I3210" s="176" t="s">
        <v>8140</v>
      </c>
      <c r="J3210" s="178">
        <v>717.47840006552769</v>
      </c>
      <c r="K3210" s="55">
        <v>20</v>
      </c>
      <c r="L3210" s="176" t="s">
        <v>8103</v>
      </c>
      <c r="M3210" s="176" t="s">
        <v>8108</v>
      </c>
      <c r="N3210" s="176" t="s">
        <v>8166</v>
      </c>
      <c r="O3210" s="56">
        <v>1</v>
      </c>
      <c r="P3210" s="176" t="s">
        <v>8139</v>
      </c>
    </row>
    <row r="3211" spans="1:16" ht="20.100000000000001" customHeight="1" x14ac:dyDescent="0.25">
      <c r="A3211" s="175">
        <v>3207</v>
      </c>
      <c r="B3211" s="176" t="s">
        <v>8105</v>
      </c>
      <c r="C3211" s="176" t="s">
        <v>8164</v>
      </c>
      <c r="D3211" s="175" t="s">
        <v>8165</v>
      </c>
      <c r="E3211" s="175" t="s">
        <v>8165</v>
      </c>
      <c r="F3211" s="176" t="s">
        <v>8164</v>
      </c>
      <c r="G3211" s="177"/>
      <c r="H3211" s="177"/>
      <c r="I3211" s="176" t="s">
        <v>8140</v>
      </c>
      <c r="J3211" s="178">
        <v>67.907866621335046</v>
      </c>
      <c r="K3211" s="55">
        <v>20</v>
      </c>
      <c r="L3211" s="176" t="s">
        <v>8103</v>
      </c>
      <c r="M3211" s="176" t="s">
        <v>8108</v>
      </c>
      <c r="N3211" s="176" t="s">
        <v>8166</v>
      </c>
      <c r="O3211" s="56">
        <v>1</v>
      </c>
      <c r="P3211" s="176" t="s">
        <v>8139</v>
      </c>
    </row>
    <row r="3212" spans="1:16" ht="20.100000000000001" customHeight="1" x14ac:dyDescent="0.25">
      <c r="A3212" s="175">
        <v>3208</v>
      </c>
      <c r="B3212" s="176" t="s">
        <v>8105</v>
      </c>
      <c r="C3212" s="176" t="s">
        <v>8164</v>
      </c>
      <c r="D3212" s="175" t="s">
        <v>8165</v>
      </c>
      <c r="E3212" s="175" t="s">
        <v>8165</v>
      </c>
      <c r="F3212" s="176" t="s">
        <v>8164</v>
      </c>
      <c r="G3212" s="177"/>
      <c r="H3212" s="177"/>
      <c r="I3212" s="176" t="s">
        <v>8140</v>
      </c>
      <c r="J3212" s="178">
        <v>993.18476262130639</v>
      </c>
      <c r="K3212" s="55">
        <v>20</v>
      </c>
      <c r="L3212" s="176" t="s">
        <v>8103</v>
      </c>
      <c r="M3212" s="176" t="s">
        <v>8108</v>
      </c>
      <c r="N3212" s="176" t="s">
        <v>8166</v>
      </c>
      <c r="O3212" s="56">
        <v>1</v>
      </c>
      <c r="P3212" s="176" t="s">
        <v>8139</v>
      </c>
    </row>
    <row r="3213" spans="1:16" ht="20.100000000000001" customHeight="1" x14ac:dyDescent="0.25">
      <c r="A3213" s="175">
        <v>3209</v>
      </c>
      <c r="B3213" s="176" t="s">
        <v>8105</v>
      </c>
      <c r="C3213" s="176" t="s">
        <v>8164</v>
      </c>
      <c r="D3213" s="175" t="s">
        <v>8165</v>
      </c>
      <c r="E3213" s="175" t="s">
        <v>8165</v>
      </c>
      <c r="F3213" s="176" t="s">
        <v>8164</v>
      </c>
      <c r="G3213" s="177"/>
      <c r="H3213" s="177"/>
      <c r="I3213" s="176" t="s">
        <v>8140</v>
      </c>
      <c r="J3213" s="178">
        <v>255.58508466054039</v>
      </c>
      <c r="K3213" s="55">
        <v>20</v>
      </c>
      <c r="L3213" s="176" t="s">
        <v>8103</v>
      </c>
      <c r="M3213" s="176" t="s">
        <v>8108</v>
      </c>
      <c r="N3213" s="176" t="s">
        <v>8166</v>
      </c>
      <c r="O3213" s="56">
        <v>1</v>
      </c>
      <c r="P3213" s="176" t="s">
        <v>8139</v>
      </c>
    </row>
    <row r="3214" spans="1:16" ht="20.100000000000001" customHeight="1" x14ac:dyDescent="0.25">
      <c r="A3214" s="175">
        <v>3210</v>
      </c>
      <c r="B3214" s="176" t="s">
        <v>8105</v>
      </c>
      <c r="C3214" s="176" t="s">
        <v>8164</v>
      </c>
      <c r="D3214" s="175" t="s">
        <v>8165</v>
      </c>
      <c r="E3214" s="175" t="s">
        <v>8165</v>
      </c>
      <c r="F3214" s="176" t="s">
        <v>8164</v>
      </c>
      <c r="G3214" s="177"/>
      <c r="H3214" s="177"/>
      <c r="I3214" s="176" t="s">
        <v>8140</v>
      </c>
      <c r="J3214" s="178">
        <v>345.35309744714817</v>
      </c>
      <c r="K3214" s="55">
        <v>20</v>
      </c>
      <c r="L3214" s="176" t="s">
        <v>8103</v>
      </c>
      <c r="M3214" s="176" t="s">
        <v>8108</v>
      </c>
      <c r="N3214" s="176" t="s">
        <v>8166</v>
      </c>
      <c r="O3214" s="56">
        <v>1</v>
      </c>
      <c r="P3214" s="176" t="s">
        <v>8139</v>
      </c>
    </row>
    <row r="3215" spans="1:16" ht="20.100000000000001" customHeight="1" x14ac:dyDescent="0.25">
      <c r="A3215" s="175">
        <v>3211</v>
      </c>
      <c r="B3215" s="176" t="s">
        <v>8105</v>
      </c>
      <c r="C3215" s="176" t="s">
        <v>8164</v>
      </c>
      <c r="D3215" s="175" t="s">
        <v>8165</v>
      </c>
      <c r="E3215" s="175" t="s">
        <v>8165</v>
      </c>
      <c r="F3215" s="176" t="s">
        <v>8164</v>
      </c>
      <c r="G3215" s="177"/>
      <c r="H3215" s="177"/>
      <c r="I3215" s="176" t="s">
        <v>8140</v>
      </c>
      <c r="J3215" s="178">
        <v>391.2351495210483</v>
      </c>
      <c r="K3215" s="55">
        <v>20</v>
      </c>
      <c r="L3215" s="176" t="s">
        <v>8103</v>
      </c>
      <c r="M3215" s="176" t="s">
        <v>8108</v>
      </c>
      <c r="N3215" s="176" t="s">
        <v>8166</v>
      </c>
      <c r="O3215" s="56">
        <v>1</v>
      </c>
      <c r="P3215" s="176" t="s">
        <v>8139</v>
      </c>
    </row>
    <row r="3216" spans="1:16" ht="20.100000000000001" customHeight="1" x14ac:dyDescent="0.25">
      <c r="A3216" s="175">
        <v>3212</v>
      </c>
      <c r="B3216" s="176" t="s">
        <v>8105</v>
      </c>
      <c r="C3216" s="176" t="s">
        <v>8164</v>
      </c>
      <c r="D3216" s="175" t="s">
        <v>8165</v>
      </c>
      <c r="E3216" s="175" t="s">
        <v>8165</v>
      </c>
      <c r="F3216" s="176" t="s">
        <v>8164</v>
      </c>
      <c r="G3216" s="177"/>
      <c r="H3216" s="177"/>
      <c r="I3216" s="176" t="s">
        <v>8140</v>
      </c>
      <c r="J3216" s="178">
        <v>427.24202877824297</v>
      </c>
      <c r="K3216" s="55">
        <v>20</v>
      </c>
      <c r="L3216" s="176" t="s">
        <v>8103</v>
      </c>
      <c r="M3216" s="176" t="s">
        <v>8108</v>
      </c>
      <c r="N3216" s="176" t="s">
        <v>8166</v>
      </c>
      <c r="O3216" s="56">
        <v>1</v>
      </c>
      <c r="P3216" s="176" t="s">
        <v>8139</v>
      </c>
    </row>
    <row r="3217" spans="1:16" ht="20.100000000000001" customHeight="1" x14ac:dyDescent="0.25">
      <c r="A3217" s="175">
        <v>3213</v>
      </c>
      <c r="B3217" s="176" t="s">
        <v>8105</v>
      </c>
      <c r="C3217" s="176" t="s">
        <v>8164</v>
      </c>
      <c r="D3217" s="175" t="s">
        <v>8165</v>
      </c>
      <c r="E3217" s="175" t="s">
        <v>8165</v>
      </c>
      <c r="F3217" s="176" t="s">
        <v>8164</v>
      </c>
      <c r="G3217" s="177"/>
      <c r="H3217" s="177"/>
      <c r="I3217" s="176" t="s">
        <v>8140</v>
      </c>
      <c r="J3217" s="178">
        <v>312.40509282505332</v>
      </c>
      <c r="K3217" s="55">
        <v>20</v>
      </c>
      <c r="L3217" s="176" t="s">
        <v>8103</v>
      </c>
      <c r="M3217" s="176" t="s">
        <v>8108</v>
      </c>
      <c r="N3217" s="176" t="s">
        <v>8166</v>
      </c>
      <c r="O3217" s="56">
        <v>1</v>
      </c>
      <c r="P3217" s="176" t="s">
        <v>8139</v>
      </c>
    </row>
    <row r="3218" spans="1:16" ht="20.100000000000001" customHeight="1" x14ac:dyDescent="0.25">
      <c r="A3218" s="175">
        <v>3214</v>
      </c>
      <c r="B3218" s="176" t="s">
        <v>8105</v>
      </c>
      <c r="C3218" s="176" t="s">
        <v>8164</v>
      </c>
      <c r="D3218" s="175" t="s">
        <v>8165</v>
      </c>
      <c r="E3218" s="175" t="s">
        <v>8165</v>
      </c>
      <c r="F3218" s="176" t="s">
        <v>8164</v>
      </c>
      <c r="G3218" s="177"/>
      <c r="H3218" s="177"/>
      <c r="I3218" s="176" t="s">
        <v>8140</v>
      </c>
      <c r="J3218" s="178">
        <v>153.20261746823729</v>
      </c>
      <c r="K3218" s="55">
        <v>20</v>
      </c>
      <c r="L3218" s="176" t="s">
        <v>8103</v>
      </c>
      <c r="M3218" s="176" t="s">
        <v>8108</v>
      </c>
      <c r="N3218" s="176" t="s">
        <v>8166</v>
      </c>
      <c r="O3218" s="56">
        <v>1</v>
      </c>
      <c r="P3218" s="176" t="s">
        <v>8139</v>
      </c>
    </row>
    <row r="3219" spans="1:16" ht="20.100000000000001" customHeight="1" x14ac:dyDescent="0.25">
      <c r="A3219" s="175">
        <v>3215</v>
      </c>
      <c r="B3219" s="176" t="s">
        <v>8105</v>
      </c>
      <c r="C3219" s="176" t="s">
        <v>8164</v>
      </c>
      <c r="D3219" s="175" t="s">
        <v>8165</v>
      </c>
      <c r="E3219" s="175" t="s">
        <v>8165</v>
      </c>
      <c r="F3219" s="176" t="s">
        <v>8164</v>
      </c>
      <c r="G3219" s="177"/>
      <c r="H3219" s="177"/>
      <c r="I3219" s="176" t="s">
        <v>8140</v>
      </c>
      <c r="J3219" s="178">
        <v>474.90770150858572</v>
      </c>
      <c r="K3219" s="55">
        <v>20</v>
      </c>
      <c r="L3219" s="176" t="s">
        <v>8103</v>
      </c>
      <c r="M3219" s="176" t="s">
        <v>8108</v>
      </c>
      <c r="N3219" s="176" t="s">
        <v>8166</v>
      </c>
      <c r="O3219" s="56">
        <v>1</v>
      </c>
      <c r="P3219" s="176" t="s">
        <v>8139</v>
      </c>
    </row>
    <row r="3220" spans="1:16" ht="20.100000000000001" customHeight="1" x14ac:dyDescent="0.25">
      <c r="A3220" s="175">
        <v>3216</v>
      </c>
      <c r="B3220" s="176" t="s">
        <v>8105</v>
      </c>
      <c r="C3220" s="176" t="s">
        <v>8164</v>
      </c>
      <c r="D3220" s="175" t="s">
        <v>8165</v>
      </c>
      <c r="E3220" s="175" t="s">
        <v>8165</v>
      </c>
      <c r="F3220" s="176" t="s">
        <v>8164</v>
      </c>
      <c r="G3220" s="177"/>
      <c r="H3220" s="177"/>
      <c r="I3220" s="176" t="s">
        <v>8140</v>
      </c>
      <c r="J3220" s="178">
        <v>732.27894317095434</v>
      </c>
      <c r="K3220" s="55">
        <v>20</v>
      </c>
      <c r="L3220" s="176" t="s">
        <v>8103</v>
      </c>
      <c r="M3220" s="176" t="s">
        <v>8108</v>
      </c>
      <c r="N3220" s="176" t="s">
        <v>8166</v>
      </c>
      <c r="O3220" s="56">
        <v>1</v>
      </c>
      <c r="P3220" s="176" t="s">
        <v>8139</v>
      </c>
    </row>
    <row r="3221" spans="1:16" ht="20.100000000000001" customHeight="1" x14ac:dyDescent="0.25">
      <c r="A3221" s="175">
        <v>3217</v>
      </c>
      <c r="B3221" s="176" t="s">
        <v>8105</v>
      </c>
      <c r="C3221" s="176" t="s">
        <v>8164</v>
      </c>
      <c r="D3221" s="175" t="s">
        <v>8165</v>
      </c>
      <c r="E3221" s="175" t="s">
        <v>8165</v>
      </c>
      <c r="F3221" s="176" t="s">
        <v>8164</v>
      </c>
      <c r="G3221" s="177"/>
      <c r="H3221" s="177"/>
      <c r="I3221" s="176" t="s">
        <v>8140</v>
      </c>
      <c r="J3221" s="178">
        <v>177.37708430549102</v>
      </c>
      <c r="K3221" s="55">
        <v>20</v>
      </c>
      <c r="L3221" s="176" t="s">
        <v>8103</v>
      </c>
      <c r="M3221" s="176" t="s">
        <v>8108</v>
      </c>
      <c r="N3221" s="176" t="s">
        <v>8166</v>
      </c>
      <c r="O3221" s="56">
        <v>1</v>
      </c>
      <c r="P3221" s="176" t="s">
        <v>8139</v>
      </c>
    </row>
    <row r="3222" spans="1:16" ht="20.100000000000001" customHeight="1" x14ac:dyDescent="0.25">
      <c r="A3222" s="175">
        <v>3218</v>
      </c>
      <c r="B3222" s="176" t="s">
        <v>8105</v>
      </c>
      <c r="C3222" s="176" t="s">
        <v>8164</v>
      </c>
      <c r="D3222" s="175" t="s">
        <v>8165</v>
      </c>
      <c r="E3222" s="175" t="s">
        <v>8165</v>
      </c>
      <c r="F3222" s="176" t="s">
        <v>8164</v>
      </c>
      <c r="G3222" s="177"/>
      <c r="H3222" s="177"/>
      <c r="I3222" s="176" t="s">
        <v>8140</v>
      </c>
      <c r="J3222" s="178">
        <v>401.57291638820976</v>
      </c>
      <c r="K3222" s="55">
        <v>20</v>
      </c>
      <c r="L3222" s="176" t="s">
        <v>8103</v>
      </c>
      <c r="M3222" s="176" t="s">
        <v>8108</v>
      </c>
      <c r="N3222" s="176" t="s">
        <v>8166</v>
      </c>
      <c r="O3222" s="56">
        <v>1</v>
      </c>
      <c r="P3222" s="176" t="s">
        <v>8139</v>
      </c>
    </row>
    <row r="3223" spans="1:16" ht="20.100000000000001" customHeight="1" x14ac:dyDescent="0.25">
      <c r="A3223" s="175">
        <v>3219</v>
      </c>
      <c r="B3223" s="176" t="s">
        <v>8105</v>
      </c>
      <c r="C3223" s="176" t="s">
        <v>8164</v>
      </c>
      <c r="D3223" s="175" t="s">
        <v>8165</v>
      </c>
      <c r="E3223" s="175" t="s">
        <v>8165</v>
      </c>
      <c r="F3223" s="176" t="s">
        <v>8164</v>
      </c>
      <c r="G3223" s="177"/>
      <c r="H3223" s="177"/>
      <c r="I3223" s="176" t="s">
        <v>8140</v>
      </c>
      <c r="J3223" s="178">
        <v>440.65243808875806</v>
      </c>
      <c r="K3223" s="55">
        <v>20</v>
      </c>
      <c r="L3223" s="176" t="s">
        <v>8103</v>
      </c>
      <c r="M3223" s="176" t="s">
        <v>8108</v>
      </c>
      <c r="N3223" s="176" t="s">
        <v>8166</v>
      </c>
      <c r="O3223" s="56">
        <v>1</v>
      </c>
      <c r="P3223" s="176" t="s">
        <v>8139</v>
      </c>
    </row>
    <row r="3224" spans="1:16" ht="20.100000000000001" customHeight="1" x14ac:dyDescent="0.25">
      <c r="A3224" s="175">
        <v>3220</v>
      </c>
      <c r="B3224" s="176" t="s">
        <v>8105</v>
      </c>
      <c r="C3224" s="176" t="s">
        <v>8164</v>
      </c>
      <c r="D3224" s="175" t="s">
        <v>8165</v>
      </c>
      <c r="E3224" s="175" t="s">
        <v>8165</v>
      </c>
      <c r="F3224" s="176" t="s">
        <v>8164</v>
      </c>
      <c r="G3224" s="177"/>
      <c r="H3224" s="177"/>
      <c r="I3224" s="176" t="s">
        <v>8140</v>
      </c>
      <c r="J3224" s="178">
        <v>987.86333532590641</v>
      </c>
      <c r="K3224" s="55">
        <v>20</v>
      </c>
      <c r="L3224" s="176" t="s">
        <v>8103</v>
      </c>
      <c r="M3224" s="176" t="s">
        <v>8108</v>
      </c>
      <c r="N3224" s="176" t="s">
        <v>8166</v>
      </c>
      <c r="O3224" s="56">
        <v>1</v>
      </c>
      <c r="P3224" s="176" t="s">
        <v>8139</v>
      </c>
    </row>
    <row r="3225" spans="1:16" ht="20.100000000000001" customHeight="1" x14ac:dyDescent="0.25">
      <c r="A3225" s="175">
        <v>3221</v>
      </c>
      <c r="B3225" s="176" t="s">
        <v>8105</v>
      </c>
      <c r="C3225" s="176" t="s">
        <v>8164</v>
      </c>
      <c r="D3225" s="175" t="s">
        <v>8165</v>
      </c>
      <c r="E3225" s="175" t="s">
        <v>8165</v>
      </c>
      <c r="F3225" s="176" t="s">
        <v>8164</v>
      </c>
      <c r="G3225" s="177"/>
      <c r="H3225" s="177"/>
      <c r="I3225" s="176" t="s">
        <v>8140</v>
      </c>
      <c r="J3225" s="178">
        <v>219.87689841742284</v>
      </c>
      <c r="K3225" s="55">
        <v>20</v>
      </c>
      <c r="L3225" s="176" t="s">
        <v>8103</v>
      </c>
      <c r="M3225" s="176" t="s">
        <v>8108</v>
      </c>
      <c r="N3225" s="176" t="s">
        <v>8166</v>
      </c>
      <c r="O3225" s="56">
        <v>1</v>
      </c>
      <c r="P3225" s="176" t="s">
        <v>8139</v>
      </c>
    </row>
    <row r="3226" spans="1:16" ht="20.100000000000001" customHeight="1" x14ac:dyDescent="0.25">
      <c r="A3226" s="175">
        <v>3222</v>
      </c>
      <c r="B3226" s="176" t="s">
        <v>8105</v>
      </c>
      <c r="C3226" s="176" t="s">
        <v>8164</v>
      </c>
      <c r="D3226" s="175" t="s">
        <v>8165</v>
      </c>
      <c r="E3226" s="175" t="s">
        <v>8165</v>
      </c>
      <c r="F3226" s="176" t="s">
        <v>8164</v>
      </c>
      <c r="G3226" s="177"/>
      <c r="H3226" s="177"/>
      <c r="I3226" s="176" t="s">
        <v>8140</v>
      </c>
      <c r="J3226" s="178">
        <v>655.94139729514825</v>
      </c>
      <c r="K3226" s="55">
        <v>20</v>
      </c>
      <c r="L3226" s="176" t="s">
        <v>8103</v>
      </c>
      <c r="M3226" s="176" t="s">
        <v>8108</v>
      </c>
      <c r="N3226" s="176" t="s">
        <v>8166</v>
      </c>
      <c r="O3226" s="56">
        <v>1</v>
      </c>
      <c r="P3226" s="176" t="s">
        <v>8139</v>
      </c>
    </row>
    <row r="3227" spans="1:16" ht="20.100000000000001" customHeight="1" x14ac:dyDescent="0.25">
      <c r="A3227" s="175">
        <v>3223</v>
      </c>
      <c r="B3227" s="176" t="s">
        <v>8105</v>
      </c>
      <c r="C3227" s="176" t="s">
        <v>8164</v>
      </c>
      <c r="D3227" s="175" t="s">
        <v>8165</v>
      </c>
      <c r="E3227" s="175" t="s">
        <v>8165</v>
      </c>
      <c r="F3227" s="176" t="s">
        <v>8164</v>
      </c>
      <c r="G3227" s="177"/>
      <c r="H3227" s="177"/>
      <c r="I3227" s="176" t="s">
        <v>8140</v>
      </c>
      <c r="J3227" s="178">
        <v>181.36217045648738</v>
      </c>
      <c r="K3227" s="55">
        <v>20</v>
      </c>
      <c r="L3227" s="176" t="s">
        <v>8103</v>
      </c>
      <c r="M3227" s="176" t="s">
        <v>8108</v>
      </c>
      <c r="N3227" s="176" t="s">
        <v>8166</v>
      </c>
      <c r="O3227" s="56">
        <v>1</v>
      </c>
      <c r="P3227" s="176" t="s">
        <v>8139</v>
      </c>
    </row>
    <row r="3228" spans="1:16" ht="20.100000000000001" customHeight="1" x14ac:dyDescent="0.25">
      <c r="A3228" s="175">
        <v>3224</v>
      </c>
      <c r="B3228" s="176" t="s">
        <v>8105</v>
      </c>
      <c r="C3228" s="176" t="s">
        <v>8164</v>
      </c>
      <c r="D3228" s="175" t="s">
        <v>8165</v>
      </c>
      <c r="E3228" s="175" t="s">
        <v>8165</v>
      </c>
      <c r="F3228" s="176" t="s">
        <v>8164</v>
      </c>
      <c r="G3228" s="177"/>
      <c r="H3228" s="177"/>
      <c r="I3228" s="176" t="s">
        <v>8140</v>
      </c>
      <c r="J3228" s="178">
        <v>113.20483324312234</v>
      </c>
      <c r="K3228" s="55">
        <v>20</v>
      </c>
      <c r="L3228" s="176" t="s">
        <v>8103</v>
      </c>
      <c r="M3228" s="176" t="s">
        <v>8108</v>
      </c>
      <c r="N3228" s="176" t="s">
        <v>8166</v>
      </c>
      <c r="O3228" s="56">
        <v>1</v>
      </c>
      <c r="P3228" s="176" t="s">
        <v>8139</v>
      </c>
    </row>
    <row r="3229" spans="1:16" ht="20.100000000000001" customHeight="1" x14ac:dyDescent="0.25">
      <c r="A3229" s="175">
        <v>3225</v>
      </c>
      <c r="B3229" s="176" t="s">
        <v>8105</v>
      </c>
      <c r="C3229" s="176" t="s">
        <v>8164</v>
      </c>
      <c r="D3229" s="175" t="s">
        <v>8165</v>
      </c>
      <c r="E3229" s="175" t="s">
        <v>8165</v>
      </c>
      <c r="F3229" s="176" t="s">
        <v>8164</v>
      </c>
      <c r="G3229" s="177"/>
      <c r="H3229" s="177"/>
      <c r="I3229" s="176" t="s">
        <v>8140</v>
      </c>
      <c r="J3229" s="178">
        <v>227.01824388818113</v>
      </c>
      <c r="K3229" s="55">
        <v>20</v>
      </c>
      <c r="L3229" s="176" t="s">
        <v>8103</v>
      </c>
      <c r="M3229" s="176" t="s">
        <v>8108</v>
      </c>
      <c r="N3229" s="176" t="s">
        <v>8166</v>
      </c>
      <c r="O3229" s="56">
        <v>1</v>
      </c>
      <c r="P3229" s="176" t="s">
        <v>8139</v>
      </c>
    </row>
    <row r="3230" spans="1:16" ht="20.100000000000001" customHeight="1" x14ac:dyDescent="0.25">
      <c r="A3230" s="175">
        <v>3226</v>
      </c>
      <c r="B3230" s="176" t="s">
        <v>8105</v>
      </c>
      <c r="C3230" s="176" t="s">
        <v>8164</v>
      </c>
      <c r="D3230" s="175" t="s">
        <v>8165</v>
      </c>
      <c r="E3230" s="175" t="s">
        <v>8165</v>
      </c>
      <c r="F3230" s="176" t="s">
        <v>8164</v>
      </c>
      <c r="G3230" s="177"/>
      <c r="H3230" s="177"/>
      <c r="I3230" s="176" t="s">
        <v>8140</v>
      </c>
      <c r="J3230" s="178">
        <v>871.81901118675046</v>
      </c>
      <c r="K3230" s="55">
        <v>20</v>
      </c>
      <c r="L3230" s="176" t="s">
        <v>8103</v>
      </c>
      <c r="M3230" s="176" t="s">
        <v>8108</v>
      </c>
      <c r="N3230" s="176" t="s">
        <v>8166</v>
      </c>
      <c r="O3230" s="56">
        <v>1</v>
      </c>
      <c r="P3230" s="176" t="s">
        <v>8139</v>
      </c>
    </row>
    <row r="3231" spans="1:16" ht="20.100000000000001" customHeight="1" x14ac:dyDescent="0.25">
      <c r="A3231" s="175">
        <v>3227</v>
      </c>
      <c r="B3231" s="176" t="s">
        <v>8105</v>
      </c>
      <c r="C3231" s="176" t="s">
        <v>8164</v>
      </c>
      <c r="D3231" s="175" t="s">
        <v>8165</v>
      </c>
      <c r="E3231" s="175" t="s">
        <v>8165</v>
      </c>
      <c r="F3231" s="176" t="s">
        <v>8164</v>
      </c>
      <c r="G3231" s="177"/>
      <c r="H3231" s="177"/>
      <c r="I3231" s="176" t="s">
        <v>8140</v>
      </c>
      <c r="J3231" s="178">
        <v>103.86861458425537</v>
      </c>
      <c r="K3231" s="55">
        <v>20</v>
      </c>
      <c r="L3231" s="176" t="s">
        <v>8103</v>
      </c>
      <c r="M3231" s="176" t="s">
        <v>8108</v>
      </c>
      <c r="N3231" s="176" t="s">
        <v>8166</v>
      </c>
      <c r="O3231" s="56">
        <v>1</v>
      </c>
      <c r="P3231" s="176" t="s">
        <v>8139</v>
      </c>
    </row>
    <row r="3232" spans="1:16" ht="20.100000000000001" customHeight="1" x14ac:dyDescent="0.25">
      <c r="A3232" s="175">
        <v>3228</v>
      </c>
      <c r="B3232" s="176" t="s">
        <v>8105</v>
      </c>
      <c r="C3232" s="176" t="s">
        <v>8164</v>
      </c>
      <c r="D3232" s="175" t="s">
        <v>8165</v>
      </c>
      <c r="E3232" s="175" t="s">
        <v>8165</v>
      </c>
      <c r="F3232" s="176" t="s">
        <v>8164</v>
      </c>
      <c r="G3232" s="177"/>
      <c r="H3232" s="177"/>
      <c r="I3232" s="176" t="s">
        <v>8140</v>
      </c>
      <c r="J3232" s="178">
        <v>409.22392170068593</v>
      </c>
      <c r="K3232" s="55">
        <v>20</v>
      </c>
      <c r="L3232" s="176" t="s">
        <v>8103</v>
      </c>
      <c r="M3232" s="176" t="s">
        <v>8108</v>
      </c>
      <c r="N3232" s="176" t="s">
        <v>8166</v>
      </c>
      <c r="O3232" s="56">
        <v>1</v>
      </c>
      <c r="P3232" s="176" t="s">
        <v>8139</v>
      </c>
    </row>
    <row r="3233" spans="1:16" ht="20.100000000000001" customHeight="1" x14ac:dyDescent="0.25">
      <c r="A3233" s="175">
        <v>3229</v>
      </c>
      <c r="B3233" s="176" t="s">
        <v>8105</v>
      </c>
      <c r="C3233" s="176" t="s">
        <v>8164</v>
      </c>
      <c r="D3233" s="175" t="s">
        <v>8165</v>
      </c>
      <c r="E3233" s="175" t="s">
        <v>8165</v>
      </c>
      <c r="F3233" s="176" t="s">
        <v>8164</v>
      </c>
      <c r="G3233" s="177"/>
      <c r="H3233" s="177"/>
      <c r="I3233" s="176" t="s">
        <v>8140</v>
      </c>
      <c r="J3233" s="178">
        <v>254.9536369356606</v>
      </c>
      <c r="K3233" s="55">
        <v>20</v>
      </c>
      <c r="L3233" s="176" t="s">
        <v>8103</v>
      </c>
      <c r="M3233" s="176" t="s">
        <v>8108</v>
      </c>
      <c r="N3233" s="176" t="s">
        <v>8166</v>
      </c>
      <c r="O3233" s="56">
        <v>1</v>
      </c>
      <c r="P3233" s="176" t="s">
        <v>8145</v>
      </c>
    </row>
    <row r="3234" spans="1:16" ht="20.100000000000001" customHeight="1" x14ac:dyDescent="0.25">
      <c r="A3234" s="175">
        <v>3230</v>
      </c>
      <c r="B3234" s="176" t="s">
        <v>8105</v>
      </c>
      <c r="C3234" s="176" t="s">
        <v>8164</v>
      </c>
      <c r="D3234" s="175" t="s">
        <v>8165</v>
      </c>
      <c r="E3234" s="175" t="s">
        <v>8165</v>
      </c>
      <c r="F3234" s="176" t="s">
        <v>8164</v>
      </c>
      <c r="G3234" s="177"/>
      <c r="H3234" s="177"/>
      <c r="I3234" s="176" t="s">
        <v>8140</v>
      </c>
      <c r="J3234" s="178">
        <v>266.6024990622729</v>
      </c>
      <c r="K3234" s="55">
        <v>20</v>
      </c>
      <c r="L3234" s="176" t="s">
        <v>8103</v>
      </c>
      <c r="M3234" s="176" t="s">
        <v>8108</v>
      </c>
      <c r="N3234" s="176" t="s">
        <v>8166</v>
      </c>
      <c r="O3234" s="56">
        <v>1</v>
      </c>
      <c r="P3234" s="176" t="s">
        <v>8145</v>
      </c>
    </row>
    <row r="3235" spans="1:16" ht="20.100000000000001" customHeight="1" x14ac:dyDescent="0.25">
      <c r="A3235" s="175">
        <v>3231</v>
      </c>
      <c r="B3235" s="176" t="s">
        <v>8105</v>
      </c>
      <c r="C3235" s="176" t="s">
        <v>8164</v>
      </c>
      <c r="D3235" s="175" t="s">
        <v>8165</v>
      </c>
      <c r="E3235" s="175" t="s">
        <v>8165</v>
      </c>
      <c r="F3235" s="176" t="s">
        <v>8164</v>
      </c>
      <c r="G3235" s="177"/>
      <c r="H3235" s="177"/>
      <c r="I3235" s="176" t="s">
        <v>8140</v>
      </c>
      <c r="J3235" s="178">
        <v>667.17870475943562</v>
      </c>
      <c r="K3235" s="55">
        <v>20</v>
      </c>
      <c r="L3235" s="176" t="s">
        <v>8103</v>
      </c>
      <c r="M3235" s="176" t="s">
        <v>8108</v>
      </c>
      <c r="N3235" s="176" t="s">
        <v>8166</v>
      </c>
      <c r="O3235" s="56">
        <v>1</v>
      </c>
      <c r="P3235" s="176" t="s">
        <v>8145</v>
      </c>
    </row>
    <row r="3236" spans="1:16" ht="20.100000000000001" customHeight="1" x14ac:dyDescent="0.25">
      <c r="A3236" s="175">
        <v>3232</v>
      </c>
      <c r="B3236" s="176" t="s">
        <v>8105</v>
      </c>
      <c r="C3236" s="176" t="s">
        <v>8164</v>
      </c>
      <c r="D3236" s="175" t="s">
        <v>8165</v>
      </c>
      <c r="E3236" s="175" t="s">
        <v>8165</v>
      </c>
      <c r="F3236" s="176" t="s">
        <v>8164</v>
      </c>
      <c r="G3236" s="177"/>
      <c r="H3236" s="177"/>
      <c r="I3236" s="176" t="s">
        <v>8140</v>
      </c>
      <c r="J3236" s="178">
        <v>363.6430978787875</v>
      </c>
      <c r="K3236" s="55">
        <v>20</v>
      </c>
      <c r="L3236" s="176" t="s">
        <v>8103</v>
      </c>
      <c r="M3236" s="176" t="s">
        <v>8108</v>
      </c>
      <c r="N3236" s="176" t="s">
        <v>8166</v>
      </c>
      <c r="O3236" s="56">
        <v>1</v>
      </c>
      <c r="P3236" s="176" t="s">
        <v>8145</v>
      </c>
    </row>
    <row r="3237" spans="1:16" ht="20.100000000000001" customHeight="1" x14ac:dyDescent="0.25">
      <c r="A3237" s="175">
        <v>3233</v>
      </c>
      <c r="B3237" s="176" t="s">
        <v>8105</v>
      </c>
      <c r="C3237" s="176" t="s">
        <v>8164</v>
      </c>
      <c r="D3237" s="175" t="s">
        <v>8165</v>
      </c>
      <c r="E3237" s="175" t="s">
        <v>8165</v>
      </c>
      <c r="F3237" s="176" t="s">
        <v>8164</v>
      </c>
      <c r="G3237" s="177"/>
      <c r="H3237" s="177"/>
      <c r="I3237" s="176" t="s">
        <v>8140</v>
      </c>
      <c r="J3237" s="178">
        <v>846.85057043752954</v>
      </c>
      <c r="K3237" s="55">
        <v>20</v>
      </c>
      <c r="L3237" s="176" t="s">
        <v>8103</v>
      </c>
      <c r="M3237" s="176" t="s">
        <v>8108</v>
      </c>
      <c r="N3237" s="176" t="s">
        <v>8166</v>
      </c>
      <c r="O3237" s="56">
        <v>1</v>
      </c>
      <c r="P3237" s="176" t="s">
        <v>8145</v>
      </c>
    </row>
    <row r="3238" spans="1:16" ht="20.100000000000001" customHeight="1" x14ac:dyDescent="0.25">
      <c r="A3238" s="175">
        <v>3234</v>
      </c>
      <c r="B3238" s="176" t="s">
        <v>8105</v>
      </c>
      <c r="C3238" s="176" t="s">
        <v>8164</v>
      </c>
      <c r="D3238" s="175" t="s">
        <v>8165</v>
      </c>
      <c r="E3238" s="175" t="s">
        <v>8165</v>
      </c>
      <c r="F3238" s="176" t="s">
        <v>8164</v>
      </c>
      <c r="G3238" s="177"/>
      <c r="H3238" s="177"/>
      <c r="I3238" s="176" t="s">
        <v>8140</v>
      </c>
      <c r="J3238" s="178">
        <v>358.72966792208069</v>
      </c>
      <c r="K3238" s="55">
        <v>20</v>
      </c>
      <c r="L3238" s="176" t="s">
        <v>8103</v>
      </c>
      <c r="M3238" s="176" t="s">
        <v>8108</v>
      </c>
      <c r="N3238" s="176" t="s">
        <v>8166</v>
      </c>
      <c r="O3238" s="56">
        <v>1</v>
      </c>
      <c r="P3238" s="176" t="s">
        <v>8145</v>
      </c>
    </row>
    <row r="3239" spans="1:16" ht="20.100000000000001" customHeight="1" x14ac:dyDescent="0.25">
      <c r="A3239" s="175">
        <v>3235</v>
      </c>
      <c r="B3239" s="176" t="s">
        <v>8105</v>
      </c>
      <c r="C3239" s="176" t="s">
        <v>8164</v>
      </c>
      <c r="D3239" s="175" t="s">
        <v>8165</v>
      </c>
      <c r="E3239" s="175" t="s">
        <v>8165</v>
      </c>
      <c r="F3239" s="176" t="s">
        <v>8164</v>
      </c>
      <c r="G3239" s="177"/>
      <c r="H3239" s="177"/>
      <c r="I3239" s="176" t="s">
        <v>8140</v>
      </c>
      <c r="J3239" s="178">
        <v>1065.3565550545004</v>
      </c>
      <c r="K3239" s="55">
        <v>20</v>
      </c>
      <c r="L3239" s="176" t="s">
        <v>8103</v>
      </c>
      <c r="M3239" s="176" t="s">
        <v>8108</v>
      </c>
      <c r="N3239" s="176" t="s">
        <v>8166</v>
      </c>
      <c r="O3239" s="56">
        <v>1</v>
      </c>
      <c r="P3239" s="176" t="s">
        <v>8145</v>
      </c>
    </row>
    <row r="3240" spans="1:16" ht="20.100000000000001" customHeight="1" x14ac:dyDescent="0.25">
      <c r="A3240" s="175">
        <v>3236</v>
      </c>
      <c r="B3240" s="176" t="s">
        <v>8105</v>
      </c>
      <c r="C3240" s="176" t="s">
        <v>8164</v>
      </c>
      <c r="D3240" s="175" t="s">
        <v>8165</v>
      </c>
      <c r="E3240" s="175" t="s">
        <v>8165</v>
      </c>
      <c r="F3240" s="176" t="s">
        <v>8164</v>
      </c>
      <c r="G3240" s="177"/>
      <c r="H3240" s="177"/>
      <c r="I3240" s="176" t="s">
        <v>8140</v>
      </c>
      <c r="J3240" s="178">
        <v>891.34589838163549</v>
      </c>
      <c r="K3240" s="55">
        <v>20</v>
      </c>
      <c r="L3240" s="176" t="s">
        <v>8103</v>
      </c>
      <c r="M3240" s="176" t="s">
        <v>8108</v>
      </c>
      <c r="N3240" s="176" t="s">
        <v>8166</v>
      </c>
      <c r="O3240" s="56">
        <v>1</v>
      </c>
      <c r="P3240" s="176" t="s">
        <v>8145</v>
      </c>
    </row>
    <row r="3241" spans="1:16" ht="20.100000000000001" customHeight="1" x14ac:dyDescent="0.25">
      <c r="A3241" s="175">
        <v>3237</v>
      </c>
      <c r="B3241" s="176" t="s">
        <v>8105</v>
      </c>
      <c r="C3241" s="176" t="s">
        <v>8164</v>
      </c>
      <c r="D3241" s="175" t="s">
        <v>8165</v>
      </c>
      <c r="E3241" s="175" t="s">
        <v>8165</v>
      </c>
      <c r="F3241" s="176" t="s">
        <v>8164</v>
      </c>
      <c r="G3241" s="177"/>
      <c r="H3241" s="177"/>
      <c r="I3241" s="176" t="s">
        <v>8140</v>
      </c>
      <c r="J3241" s="178">
        <v>262.74461883740383</v>
      </c>
      <c r="K3241" s="55">
        <v>20</v>
      </c>
      <c r="L3241" s="176" t="s">
        <v>8103</v>
      </c>
      <c r="M3241" s="176" t="s">
        <v>8108</v>
      </c>
      <c r="N3241" s="176" t="s">
        <v>8166</v>
      </c>
      <c r="O3241" s="56">
        <v>1</v>
      </c>
      <c r="P3241" s="176" t="s">
        <v>8139</v>
      </c>
    </row>
    <row r="3242" spans="1:16" ht="20.100000000000001" customHeight="1" x14ac:dyDescent="0.25">
      <c r="A3242" s="175">
        <v>3238</v>
      </c>
      <c r="B3242" s="176" t="s">
        <v>8105</v>
      </c>
      <c r="C3242" s="176" t="s">
        <v>8164</v>
      </c>
      <c r="D3242" s="175" t="s">
        <v>8165</v>
      </c>
      <c r="E3242" s="175" t="s">
        <v>8165</v>
      </c>
      <c r="F3242" s="176" t="s">
        <v>8164</v>
      </c>
      <c r="G3242" s="177"/>
      <c r="H3242" s="177"/>
      <c r="I3242" s="176" t="s">
        <v>8140</v>
      </c>
      <c r="J3242" s="178">
        <v>484.41307291407094</v>
      </c>
      <c r="K3242" s="55">
        <v>20</v>
      </c>
      <c r="L3242" s="176" t="s">
        <v>8103</v>
      </c>
      <c r="M3242" s="176" t="s">
        <v>8108</v>
      </c>
      <c r="N3242" s="176" t="s">
        <v>8166</v>
      </c>
      <c r="O3242" s="56">
        <v>1</v>
      </c>
      <c r="P3242" s="176" t="s">
        <v>8139</v>
      </c>
    </row>
    <row r="3243" spans="1:16" ht="20.100000000000001" customHeight="1" x14ac:dyDescent="0.25">
      <c r="A3243" s="175">
        <v>3239</v>
      </c>
      <c r="B3243" s="176" t="s">
        <v>8105</v>
      </c>
      <c r="C3243" s="176" t="s">
        <v>8164</v>
      </c>
      <c r="D3243" s="175" t="s">
        <v>8165</v>
      </c>
      <c r="E3243" s="175" t="s">
        <v>8165</v>
      </c>
      <c r="F3243" s="176" t="s">
        <v>8164</v>
      </c>
      <c r="G3243" s="177"/>
      <c r="H3243" s="177"/>
      <c r="I3243" s="176" t="s">
        <v>8140</v>
      </c>
      <c r="J3243" s="178">
        <v>787.18593519212538</v>
      </c>
      <c r="K3243" s="55">
        <v>20</v>
      </c>
      <c r="L3243" s="176" t="s">
        <v>8103</v>
      </c>
      <c r="M3243" s="176" t="s">
        <v>8108</v>
      </c>
      <c r="N3243" s="176" t="s">
        <v>8166</v>
      </c>
      <c r="O3243" s="56">
        <v>1</v>
      </c>
      <c r="P3243" s="176" t="s">
        <v>8139</v>
      </c>
    </row>
    <row r="3244" spans="1:16" ht="20.100000000000001" customHeight="1" x14ac:dyDescent="0.25">
      <c r="A3244" s="175">
        <v>3240</v>
      </c>
      <c r="B3244" s="176" t="s">
        <v>8105</v>
      </c>
      <c r="C3244" s="176" t="s">
        <v>8164</v>
      </c>
      <c r="D3244" s="175" t="s">
        <v>8165</v>
      </c>
      <c r="E3244" s="175" t="s">
        <v>8165</v>
      </c>
      <c r="F3244" s="176" t="s">
        <v>8164</v>
      </c>
      <c r="G3244" s="177"/>
      <c r="H3244" s="177"/>
      <c r="I3244" s="176" t="s">
        <v>8140</v>
      </c>
      <c r="J3244" s="178">
        <v>265.50959251980214</v>
      </c>
      <c r="K3244" s="55">
        <v>20</v>
      </c>
      <c r="L3244" s="176" t="s">
        <v>8103</v>
      </c>
      <c r="M3244" s="176" t="s">
        <v>8108</v>
      </c>
      <c r="N3244" s="176" t="s">
        <v>8166</v>
      </c>
      <c r="O3244" s="56">
        <v>1</v>
      </c>
      <c r="P3244" s="176" t="s">
        <v>8139</v>
      </c>
    </row>
    <row r="3245" spans="1:16" ht="20.100000000000001" customHeight="1" x14ac:dyDescent="0.25">
      <c r="A3245" s="175">
        <v>3241</v>
      </c>
      <c r="B3245" s="176" t="s">
        <v>8105</v>
      </c>
      <c r="C3245" s="176" t="s">
        <v>8164</v>
      </c>
      <c r="D3245" s="175" t="s">
        <v>8165</v>
      </c>
      <c r="E3245" s="175" t="s">
        <v>8165</v>
      </c>
      <c r="F3245" s="176" t="s">
        <v>8164</v>
      </c>
      <c r="G3245" s="177"/>
      <c r="H3245" s="177"/>
      <c r="I3245" s="176" t="s">
        <v>8140</v>
      </c>
      <c r="J3245" s="178">
        <v>349.98594987388208</v>
      </c>
      <c r="K3245" s="55">
        <v>20</v>
      </c>
      <c r="L3245" s="176" t="s">
        <v>8103</v>
      </c>
      <c r="M3245" s="176" t="s">
        <v>8108</v>
      </c>
      <c r="N3245" s="176" t="s">
        <v>8166</v>
      </c>
      <c r="O3245" s="56">
        <v>1</v>
      </c>
      <c r="P3245" s="176" t="s">
        <v>8139</v>
      </c>
    </row>
    <row r="3246" spans="1:16" ht="20.100000000000001" customHeight="1" x14ac:dyDescent="0.25">
      <c r="A3246" s="175">
        <v>3242</v>
      </c>
      <c r="B3246" s="176" t="s">
        <v>8105</v>
      </c>
      <c r="C3246" s="176" t="s">
        <v>8164</v>
      </c>
      <c r="D3246" s="175" t="s">
        <v>8165</v>
      </c>
      <c r="E3246" s="175" t="s">
        <v>8165</v>
      </c>
      <c r="F3246" s="176" t="s">
        <v>8164</v>
      </c>
      <c r="G3246" s="177"/>
      <c r="H3246" s="177"/>
      <c r="I3246" s="176" t="s">
        <v>8140</v>
      </c>
      <c r="J3246" s="178">
        <v>506.9770667098054</v>
      </c>
      <c r="K3246" s="55">
        <v>20</v>
      </c>
      <c r="L3246" s="176" t="s">
        <v>8103</v>
      </c>
      <c r="M3246" s="176" t="s">
        <v>8108</v>
      </c>
      <c r="N3246" s="176" t="s">
        <v>8166</v>
      </c>
      <c r="O3246" s="56">
        <v>1</v>
      </c>
      <c r="P3246" s="176" t="s">
        <v>8139</v>
      </c>
    </row>
    <row r="3247" spans="1:16" ht="20.100000000000001" customHeight="1" x14ac:dyDescent="0.25">
      <c r="A3247" s="175">
        <v>3243</v>
      </c>
      <c r="B3247" s="176" t="s">
        <v>8105</v>
      </c>
      <c r="C3247" s="176" t="s">
        <v>8164</v>
      </c>
      <c r="D3247" s="175" t="s">
        <v>8165</v>
      </c>
      <c r="E3247" s="175" t="s">
        <v>8165</v>
      </c>
      <c r="F3247" s="176" t="s">
        <v>8164</v>
      </c>
      <c r="G3247" s="177"/>
      <c r="H3247" s="177"/>
      <c r="I3247" s="176" t="s">
        <v>8140</v>
      </c>
      <c r="J3247" s="178">
        <v>632.39318033370319</v>
      </c>
      <c r="K3247" s="55">
        <v>20</v>
      </c>
      <c r="L3247" s="176" t="s">
        <v>8103</v>
      </c>
      <c r="M3247" s="176" t="s">
        <v>8108</v>
      </c>
      <c r="N3247" s="176" t="s">
        <v>8166</v>
      </c>
      <c r="O3247" s="56">
        <v>1</v>
      </c>
      <c r="P3247" s="176" t="s">
        <v>8139</v>
      </c>
    </row>
    <row r="3248" spans="1:16" ht="20.100000000000001" customHeight="1" x14ac:dyDescent="0.25">
      <c r="A3248" s="175">
        <v>3244</v>
      </c>
      <c r="B3248" s="176" t="s">
        <v>8105</v>
      </c>
      <c r="C3248" s="176" t="s">
        <v>8164</v>
      </c>
      <c r="D3248" s="175" t="s">
        <v>8165</v>
      </c>
      <c r="E3248" s="175" t="s">
        <v>8165</v>
      </c>
      <c r="F3248" s="176" t="s">
        <v>8164</v>
      </c>
      <c r="G3248" s="177"/>
      <c r="H3248" s="177"/>
      <c r="I3248" s="176" t="s">
        <v>8140</v>
      </c>
      <c r="J3248" s="178">
        <v>489.76563790961404</v>
      </c>
      <c r="K3248" s="55">
        <v>20</v>
      </c>
      <c r="L3248" s="176" t="s">
        <v>8103</v>
      </c>
      <c r="M3248" s="176" t="s">
        <v>8108</v>
      </c>
      <c r="N3248" s="176" t="s">
        <v>8166</v>
      </c>
      <c r="O3248" s="56">
        <v>1</v>
      </c>
      <c r="P3248" s="176" t="s">
        <v>8139</v>
      </c>
    </row>
    <row r="3249" spans="1:16" ht="20.100000000000001" customHeight="1" x14ac:dyDescent="0.25">
      <c r="A3249" s="175">
        <v>3245</v>
      </c>
      <c r="B3249" s="176" t="s">
        <v>8105</v>
      </c>
      <c r="C3249" s="176" t="s">
        <v>8164</v>
      </c>
      <c r="D3249" s="175" t="s">
        <v>8165</v>
      </c>
      <c r="E3249" s="175" t="s">
        <v>8165</v>
      </c>
      <c r="F3249" s="176" t="s">
        <v>8164</v>
      </c>
      <c r="G3249" s="177"/>
      <c r="H3249" s="177"/>
      <c r="I3249" s="176" t="s">
        <v>8140</v>
      </c>
      <c r="J3249" s="178">
        <v>289.68540133452137</v>
      </c>
      <c r="K3249" s="55">
        <v>20</v>
      </c>
      <c r="L3249" s="176" t="s">
        <v>8103</v>
      </c>
      <c r="M3249" s="176" t="s">
        <v>8108</v>
      </c>
      <c r="N3249" s="176" t="s">
        <v>8166</v>
      </c>
      <c r="O3249" s="56">
        <v>1</v>
      </c>
      <c r="P3249" s="176" t="s">
        <v>8139</v>
      </c>
    </row>
    <row r="3250" spans="1:16" ht="20.100000000000001" customHeight="1" x14ac:dyDescent="0.25">
      <c r="A3250" s="175">
        <v>3246</v>
      </c>
      <c r="B3250" s="176" t="s">
        <v>8105</v>
      </c>
      <c r="C3250" s="176" t="s">
        <v>8164</v>
      </c>
      <c r="D3250" s="175" t="s">
        <v>8165</v>
      </c>
      <c r="E3250" s="175" t="s">
        <v>8165</v>
      </c>
      <c r="F3250" s="176" t="s">
        <v>8164</v>
      </c>
      <c r="G3250" s="177"/>
      <c r="H3250" s="177"/>
      <c r="I3250" s="176" t="s">
        <v>8140</v>
      </c>
      <c r="J3250" s="178">
        <v>548.76824841184373</v>
      </c>
      <c r="K3250" s="55">
        <v>20</v>
      </c>
      <c r="L3250" s="176" t="s">
        <v>8103</v>
      </c>
      <c r="M3250" s="176" t="s">
        <v>8108</v>
      </c>
      <c r="N3250" s="176" t="s">
        <v>8166</v>
      </c>
      <c r="O3250" s="56">
        <v>1</v>
      </c>
      <c r="P3250" s="176" t="s">
        <v>8139</v>
      </c>
    </row>
    <row r="3251" spans="1:16" ht="20.100000000000001" customHeight="1" x14ac:dyDescent="0.25">
      <c r="A3251" s="175">
        <v>3247</v>
      </c>
      <c r="B3251" s="176" t="s">
        <v>8105</v>
      </c>
      <c r="C3251" s="176" t="s">
        <v>8164</v>
      </c>
      <c r="D3251" s="175" t="s">
        <v>8165</v>
      </c>
      <c r="E3251" s="175" t="s">
        <v>8165</v>
      </c>
      <c r="F3251" s="176" t="s">
        <v>8164</v>
      </c>
      <c r="G3251" s="177"/>
      <c r="H3251" s="177"/>
      <c r="I3251" s="176" t="s">
        <v>8140</v>
      </c>
      <c r="J3251" s="178">
        <v>415.24059103763045</v>
      </c>
      <c r="K3251" s="55">
        <v>20</v>
      </c>
      <c r="L3251" s="176" t="s">
        <v>8103</v>
      </c>
      <c r="M3251" s="176" t="s">
        <v>8108</v>
      </c>
      <c r="N3251" s="176" t="s">
        <v>8166</v>
      </c>
      <c r="O3251" s="56">
        <v>1</v>
      </c>
      <c r="P3251" s="176" t="s">
        <v>8139</v>
      </c>
    </row>
    <row r="3252" spans="1:16" ht="20.100000000000001" customHeight="1" x14ac:dyDescent="0.25">
      <c r="A3252" s="175">
        <v>3248</v>
      </c>
      <c r="B3252" s="176" t="s">
        <v>8105</v>
      </c>
      <c r="C3252" s="176" t="s">
        <v>8164</v>
      </c>
      <c r="D3252" s="175" t="s">
        <v>8165</v>
      </c>
      <c r="E3252" s="175" t="s">
        <v>8165</v>
      </c>
      <c r="F3252" s="176" t="s">
        <v>8164</v>
      </c>
      <c r="G3252" s="177"/>
      <c r="H3252" s="177"/>
      <c r="I3252" s="176" t="s">
        <v>8140</v>
      </c>
      <c r="J3252" s="178">
        <v>493.28131674591259</v>
      </c>
      <c r="K3252" s="55">
        <v>20</v>
      </c>
      <c r="L3252" s="176" t="s">
        <v>8103</v>
      </c>
      <c r="M3252" s="176" t="s">
        <v>8108</v>
      </c>
      <c r="N3252" s="176" t="s">
        <v>8166</v>
      </c>
      <c r="O3252" s="56">
        <v>1</v>
      </c>
      <c r="P3252" s="176" t="s">
        <v>8139</v>
      </c>
    </row>
    <row r="3253" spans="1:16" ht="20.100000000000001" customHeight="1" x14ac:dyDescent="0.25">
      <c r="A3253" s="175">
        <v>3249</v>
      </c>
      <c r="B3253" s="176" t="s">
        <v>8105</v>
      </c>
      <c r="C3253" s="176" t="s">
        <v>8164</v>
      </c>
      <c r="D3253" s="175" t="s">
        <v>8165</v>
      </c>
      <c r="E3253" s="175" t="s">
        <v>8165</v>
      </c>
      <c r="F3253" s="176" t="s">
        <v>8164</v>
      </c>
      <c r="G3253" s="177"/>
      <c r="H3253" s="177"/>
      <c r="I3253" s="176" t="s">
        <v>8140</v>
      </c>
      <c r="J3253" s="178">
        <v>236.08076528539013</v>
      </c>
      <c r="K3253" s="55">
        <v>20</v>
      </c>
      <c r="L3253" s="176" t="s">
        <v>8103</v>
      </c>
      <c r="M3253" s="176" t="s">
        <v>8108</v>
      </c>
      <c r="N3253" s="176" t="s">
        <v>8166</v>
      </c>
      <c r="O3253" s="56">
        <v>1</v>
      </c>
      <c r="P3253" s="176" t="s">
        <v>8139</v>
      </c>
    </row>
    <row r="3254" spans="1:16" ht="20.100000000000001" customHeight="1" x14ac:dyDescent="0.25">
      <c r="A3254" s="175">
        <v>3250</v>
      </c>
      <c r="B3254" s="176" t="s">
        <v>8105</v>
      </c>
      <c r="C3254" s="176" t="s">
        <v>8164</v>
      </c>
      <c r="D3254" s="175" t="s">
        <v>8165</v>
      </c>
      <c r="E3254" s="175" t="s">
        <v>8165</v>
      </c>
      <c r="F3254" s="176" t="s">
        <v>8164</v>
      </c>
      <c r="G3254" s="177"/>
      <c r="H3254" s="177"/>
      <c r="I3254" s="176" t="s">
        <v>8140</v>
      </c>
      <c r="J3254" s="178">
        <v>908.7002667994451</v>
      </c>
      <c r="K3254" s="55">
        <v>20</v>
      </c>
      <c r="L3254" s="176" t="s">
        <v>8103</v>
      </c>
      <c r="M3254" s="176" t="s">
        <v>8108</v>
      </c>
      <c r="N3254" s="176" t="s">
        <v>8166</v>
      </c>
      <c r="O3254" s="56">
        <v>1</v>
      </c>
      <c r="P3254" s="176" t="s">
        <v>8139</v>
      </c>
    </row>
    <row r="3255" spans="1:16" ht="20.100000000000001" customHeight="1" x14ac:dyDescent="0.25">
      <c r="A3255" s="175">
        <v>3251</v>
      </c>
      <c r="B3255" s="176" t="s">
        <v>8105</v>
      </c>
      <c r="C3255" s="176" t="s">
        <v>8164</v>
      </c>
      <c r="D3255" s="175" t="s">
        <v>8165</v>
      </c>
      <c r="E3255" s="175" t="s">
        <v>8165</v>
      </c>
      <c r="F3255" s="176" t="s">
        <v>8164</v>
      </c>
      <c r="G3255" s="177"/>
      <c r="H3255" s="177"/>
      <c r="I3255" s="176" t="s">
        <v>8140</v>
      </c>
      <c r="J3255" s="178">
        <v>675.9092124611534</v>
      </c>
      <c r="K3255" s="55">
        <v>20</v>
      </c>
      <c r="L3255" s="176" t="s">
        <v>8103</v>
      </c>
      <c r="M3255" s="176" t="s">
        <v>8108</v>
      </c>
      <c r="N3255" s="176" t="s">
        <v>8166</v>
      </c>
      <c r="O3255" s="56">
        <v>1</v>
      </c>
      <c r="P3255" s="176" t="s">
        <v>8139</v>
      </c>
    </row>
    <row r="3256" spans="1:16" ht="20.100000000000001" customHeight="1" x14ac:dyDescent="0.25">
      <c r="A3256" s="175">
        <v>3252</v>
      </c>
      <c r="B3256" s="176" t="s">
        <v>8105</v>
      </c>
      <c r="C3256" s="176" t="s">
        <v>8164</v>
      </c>
      <c r="D3256" s="175" t="s">
        <v>8165</v>
      </c>
      <c r="E3256" s="175" t="s">
        <v>8165</v>
      </c>
      <c r="F3256" s="176" t="s">
        <v>8164</v>
      </c>
      <c r="G3256" s="177"/>
      <c r="H3256" s="177"/>
      <c r="I3256" s="176" t="s">
        <v>8140</v>
      </c>
      <c r="J3256" s="178">
        <v>176.86582354310676</v>
      </c>
      <c r="K3256" s="55">
        <v>20</v>
      </c>
      <c r="L3256" s="176" t="s">
        <v>8103</v>
      </c>
      <c r="M3256" s="176" t="s">
        <v>8108</v>
      </c>
      <c r="N3256" s="176" t="s">
        <v>8166</v>
      </c>
      <c r="O3256" s="56">
        <v>1</v>
      </c>
      <c r="P3256" s="176" t="s">
        <v>8139</v>
      </c>
    </row>
    <row r="3257" spans="1:16" ht="20.100000000000001" customHeight="1" x14ac:dyDescent="0.25">
      <c r="A3257" s="175">
        <v>3253</v>
      </c>
      <c r="B3257" s="176" t="s">
        <v>8105</v>
      </c>
      <c r="C3257" s="176" t="s">
        <v>8164</v>
      </c>
      <c r="D3257" s="175" t="s">
        <v>8165</v>
      </c>
      <c r="E3257" s="175" t="s">
        <v>8165</v>
      </c>
      <c r="F3257" s="176" t="s">
        <v>8164</v>
      </c>
      <c r="G3257" s="177"/>
      <c r="H3257" s="177"/>
      <c r="I3257" s="176" t="s">
        <v>8140</v>
      </c>
      <c r="J3257" s="178">
        <v>711.39576319720106</v>
      </c>
      <c r="K3257" s="55">
        <v>20</v>
      </c>
      <c r="L3257" s="176" t="s">
        <v>8103</v>
      </c>
      <c r="M3257" s="176" t="s">
        <v>8108</v>
      </c>
      <c r="N3257" s="176" t="s">
        <v>8166</v>
      </c>
      <c r="O3257" s="56">
        <v>1</v>
      </c>
      <c r="P3257" s="176" t="s">
        <v>8139</v>
      </c>
    </row>
    <row r="3258" spans="1:16" ht="20.100000000000001" customHeight="1" x14ac:dyDescent="0.25">
      <c r="A3258" s="175">
        <v>3254</v>
      </c>
      <c r="B3258" s="176" t="s">
        <v>8105</v>
      </c>
      <c r="C3258" s="176" t="s">
        <v>8164</v>
      </c>
      <c r="D3258" s="175" t="s">
        <v>8165</v>
      </c>
      <c r="E3258" s="175" t="s">
        <v>8165</v>
      </c>
      <c r="F3258" s="176" t="s">
        <v>8164</v>
      </c>
      <c r="G3258" s="177"/>
      <c r="H3258" s="177"/>
      <c r="I3258" s="176" t="s">
        <v>8140</v>
      </c>
      <c r="J3258" s="178">
        <v>312.22389722685995</v>
      </c>
      <c r="K3258" s="55">
        <v>20</v>
      </c>
      <c r="L3258" s="176" t="s">
        <v>8103</v>
      </c>
      <c r="M3258" s="176" t="s">
        <v>8108</v>
      </c>
      <c r="N3258" s="176" t="s">
        <v>8166</v>
      </c>
      <c r="O3258" s="56">
        <v>1</v>
      </c>
      <c r="P3258" s="176" t="s">
        <v>8139</v>
      </c>
    </row>
    <row r="3259" spans="1:16" ht="20.100000000000001" customHeight="1" x14ac:dyDescent="0.25">
      <c r="A3259" s="175">
        <v>3255</v>
      </c>
      <c r="B3259" s="176" t="s">
        <v>8105</v>
      </c>
      <c r="C3259" s="176" t="s">
        <v>8164</v>
      </c>
      <c r="D3259" s="175" t="s">
        <v>8165</v>
      </c>
      <c r="E3259" s="175" t="s">
        <v>8165</v>
      </c>
      <c r="F3259" s="176" t="s">
        <v>8164</v>
      </c>
      <c r="G3259" s="177"/>
      <c r="H3259" s="177"/>
      <c r="I3259" s="176" t="s">
        <v>8140</v>
      </c>
      <c r="J3259" s="178">
        <v>530.59986623668931</v>
      </c>
      <c r="K3259" s="55">
        <v>20</v>
      </c>
      <c r="L3259" s="176" t="s">
        <v>8103</v>
      </c>
      <c r="M3259" s="176" t="s">
        <v>8108</v>
      </c>
      <c r="N3259" s="176" t="s">
        <v>8166</v>
      </c>
      <c r="O3259" s="56">
        <v>1</v>
      </c>
      <c r="P3259" s="176" t="s">
        <v>8139</v>
      </c>
    </row>
    <row r="3260" spans="1:16" ht="20.100000000000001" customHeight="1" x14ac:dyDescent="0.25">
      <c r="A3260" s="175">
        <v>3256</v>
      </c>
      <c r="B3260" s="176" t="s">
        <v>8105</v>
      </c>
      <c r="C3260" s="176" t="s">
        <v>8164</v>
      </c>
      <c r="D3260" s="175" t="s">
        <v>8165</v>
      </c>
      <c r="E3260" s="175" t="s">
        <v>8165</v>
      </c>
      <c r="F3260" s="176" t="s">
        <v>8164</v>
      </c>
      <c r="G3260" s="177"/>
      <c r="H3260" s="177"/>
      <c r="I3260" s="176" t="s">
        <v>8140</v>
      </c>
      <c r="J3260" s="178">
        <v>617.49517795666361</v>
      </c>
      <c r="K3260" s="55">
        <v>20</v>
      </c>
      <c r="L3260" s="176" t="s">
        <v>8103</v>
      </c>
      <c r="M3260" s="176" t="s">
        <v>8108</v>
      </c>
      <c r="N3260" s="176" t="s">
        <v>8166</v>
      </c>
      <c r="O3260" s="56">
        <v>1</v>
      </c>
      <c r="P3260" s="176" t="s">
        <v>8139</v>
      </c>
    </row>
    <row r="3261" spans="1:16" ht="20.100000000000001" customHeight="1" x14ac:dyDescent="0.25">
      <c r="A3261" s="175">
        <v>3257</v>
      </c>
      <c r="B3261" s="176" t="s">
        <v>8105</v>
      </c>
      <c r="C3261" s="176" t="s">
        <v>8164</v>
      </c>
      <c r="D3261" s="175" t="s">
        <v>8165</v>
      </c>
      <c r="E3261" s="175" t="s">
        <v>8165</v>
      </c>
      <c r="F3261" s="176" t="s">
        <v>8164</v>
      </c>
      <c r="G3261" s="177"/>
      <c r="H3261" s="177"/>
      <c r="I3261" s="176" t="s">
        <v>8140</v>
      </c>
      <c r="J3261" s="178">
        <v>449.98806785312485</v>
      </c>
      <c r="K3261" s="55">
        <v>20</v>
      </c>
      <c r="L3261" s="176" t="s">
        <v>8103</v>
      </c>
      <c r="M3261" s="176" t="s">
        <v>8108</v>
      </c>
      <c r="N3261" s="176" t="s">
        <v>8166</v>
      </c>
      <c r="O3261" s="56">
        <v>1</v>
      </c>
      <c r="P3261" s="176" t="s">
        <v>8139</v>
      </c>
    </row>
    <row r="3262" spans="1:16" ht="20.100000000000001" customHeight="1" x14ac:dyDescent="0.25">
      <c r="A3262" s="175">
        <v>3258</v>
      </c>
      <c r="B3262" s="176" t="s">
        <v>8105</v>
      </c>
      <c r="C3262" s="176" t="s">
        <v>8164</v>
      </c>
      <c r="D3262" s="175" t="s">
        <v>8165</v>
      </c>
      <c r="E3262" s="175" t="s">
        <v>8165</v>
      </c>
      <c r="F3262" s="176" t="s">
        <v>8164</v>
      </c>
      <c r="G3262" s="177"/>
      <c r="H3262" s="177"/>
      <c r="I3262" s="176" t="s">
        <v>8140</v>
      </c>
      <c r="J3262" s="178">
        <v>416.37782012452379</v>
      </c>
      <c r="K3262" s="55">
        <v>20</v>
      </c>
      <c r="L3262" s="176" t="s">
        <v>8103</v>
      </c>
      <c r="M3262" s="176" t="s">
        <v>8108</v>
      </c>
      <c r="N3262" s="176" t="s">
        <v>8166</v>
      </c>
      <c r="O3262" s="56">
        <v>1</v>
      </c>
      <c r="P3262" s="176" t="s">
        <v>8139</v>
      </c>
    </row>
    <row r="3263" spans="1:16" ht="20.100000000000001" customHeight="1" x14ac:dyDescent="0.25">
      <c r="A3263" s="175">
        <v>3259</v>
      </c>
      <c r="B3263" s="176" t="s">
        <v>8105</v>
      </c>
      <c r="C3263" s="176" t="s">
        <v>8164</v>
      </c>
      <c r="D3263" s="175" t="s">
        <v>8165</v>
      </c>
      <c r="E3263" s="175" t="s">
        <v>8165</v>
      </c>
      <c r="F3263" s="176" t="s">
        <v>8164</v>
      </c>
      <c r="G3263" s="177"/>
      <c r="H3263" s="177"/>
      <c r="I3263" s="176" t="s">
        <v>8140</v>
      </c>
      <c r="J3263" s="178">
        <v>284.25861152574765</v>
      </c>
      <c r="K3263" s="55">
        <v>20</v>
      </c>
      <c r="L3263" s="176" t="s">
        <v>8103</v>
      </c>
      <c r="M3263" s="176" t="s">
        <v>8108</v>
      </c>
      <c r="N3263" s="176" t="s">
        <v>8166</v>
      </c>
      <c r="O3263" s="56">
        <v>1</v>
      </c>
      <c r="P3263" s="176" t="s">
        <v>8139</v>
      </c>
    </row>
    <row r="3264" spans="1:16" ht="20.100000000000001" customHeight="1" x14ac:dyDescent="0.25">
      <c r="A3264" s="175">
        <v>3260</v>
      </c>
      <c r="B3264" s="176" t="s">
        <v>8105</v>
      </c>
      <c r="C3264" s="176" t="s">
        <v>8164</v>
      </c>
      <c r="D3264" s="175" t="s">
        <v>8165</v>
      </c>
      <c r="E3264" s="175" t="s">
        <v>8165</v>
      </c>
      <c r="F3264" s="176" t="s">
        <v>8164</v>
      </c>
      <c r="G3264" s="177"/>
      <c r="H3264" s="177"/>
      <c r="I3264" s="176" t="s">
        <v>8140</v>
      </c>
      <c r="J3264" s="178">
        <v>744.67608146457451</v>
      </c>
      <c r="K3264" s="55">
        <v>20</v>
      </c>
      <c r="L3264" s="176" t="s">
        <v>8103</v>
      </c>
      <c r="M3264" s="176" t="s">
        <v>8108</v>
      </c>
      <c r="N3264" s="176" t="s">
        <v>8166</v>
      </c>
      <c r="O3264" s="56">
        <v>1</v>
      </c>
      <c r="P3264" s="176" t="s">
        <v>8139</v>
      </c>
    </row>
    <row r="3265" spans="1:16" ht="20.100000000000001" customHeight="1" x14ac:dyDescent="0.25">
      <c r="A3265" s="175">
        <v>3261</v>
      </c>
      <c r="B3265" s="176" t="s">
        <v>8105</v>
      </c>
      <c r="C3265" s="176" t="s">
        <v>8164</v>
      </c>
      <c r="D3265" s="175" t="s">
        <v>8165</v>
      </c>
      <c r="E3265" s="175" t="s">
        <v>8165</v>
      </c>
      <c r="F3265" s="176" t="s">
        <v>8164</v>
      </c>
      <c r="G3265" s="177"/>
      <c r="H3265" s="177"/>
      <c r="I3265" s="176" t="s">
        <v>8140</v>
      </c>
      <c r="J3265" s="178">
        <v>996.95087585238184</v>
      </c>
      <c r="K3265" s="55">
        <v>20</v>
      </c>
      <c r="L3265" s="176" t="s">
        <v>8103</v>
      </c>
      <c r="M3265" s="176" t="s">
        <v>8108</v>
      </c>
      <c r="N3265" s="176" t="s">
        <v>8166</v>
      </c>
      <c r="O3265" s="56">
        <v>1</v>
      </c>
      <c r="P3265" s="176" t="s">
        <v>8139</v>
      </c>
    </row>
    <row r="3266" spans="1:16" ht="20.100000000000001" customHeight="1" x14ac:dyDescent="0.25">
      <c r="A3266" s="175">
        <v>3262</v>
      </c>
      <c r="B3266" s="176" t="s">
        <v>8105</v>
      </c>
      <c r="C3266" s="176" t="s">
        <v>8164</v>
      </c>
      <c r="D3266" s="175" t="s">
        <v>8165</v>
      </c>
      <c r="E3266" s="175" t="s">
        <v>8165</v>
      </c>
      <c r="F3266" s="176" t="s">
        <v>8164</v>
      </c>
      <c r="G3266" s="177"/>
      <c r="H3266" s="177"/>
      <c r="I3266" s="176" t="s">
        <v>8140</v>
      </c>
      <c r="J3266" s="178">
        <v>169.35050371611459</v>
      </c>
      <c r="K3266" s="55">
        <v>20</v>
      </c>
      <c r="L3266" s="176" t="s">
        <v>8103</v>
      </c>
      <c r="M3266" s="176" t="s">
        <v>8108</v>
      </c>
      <c r="N3266" s="176" t="s">
        <v>8166</v>
      </c>
      <c r="O3266" s="56">
        <v>1</v>
      </c>
      <c r="P3266" s="176" t="s">
        <v>8139</v>
      </c>
    </row>
    <row r="3267" spans="1:16" ht="20.100000000000001" customHeight="1" x14ac:dyDescent="0.25">
      <c r="A3267" s="175">
        <v>3263</v>
      </c>
      <c r="B3267" s="176" t="s">
        <v>8105</v>
      </c>
      <c r="C3267" s="176" t="s">
        <v>8164</v>
      </c>
      <c r="D3267" s="175" t="s">
        <v>8165</v>
      </c>
      <c r="E3267" s="175" t="s">
        <v>8165</v>
      </c>
      <c r="F3267" s="176" t="s">
        <v>8164</v>
      </c>
      <c r="G3267" s="177"/>
      <c r="H3267" s="177"/>
      <c r="I3267" s="176" t="s">
        <v>8140</v>
      </c>
      <c r="J3267" s="178">
        <v>201.34107116389848</v>
      </c>
      <c r="K3267" s="55">
        <v>20</v>
      </c>
      <c r="L3267" s="176" t="s">
        <v>8103</v>
      </c>
      <c r="M3267" s="176" t="s">
        <v>8108</v>
      </c>
      <c r="N3267" s="176" t="s">
        <v>8166</v>
      </c>
      <c r="O3267" s="56">
        <v>1</v>
      </c>
      <c r="P3267" s="176" t="s">
        <v>8139</v>
      </c>
    </row>
    <row r="3268" spans="1:16" ht="20.100000000000001" customHeight="1" x14ac:dyDescent="0.25">
      <c r="A3268" s="175">
        <v>3264</v>
      </c>
      <c r="B3268" s="176" t="s">
        <v>8105</v>
      </c>
      <c r="C3268" s="176" t="s">
        <v>8164</v>
      </c>
      <c r="D3268" s="175" t="s">
        <v>8165</v>
      </c>
      <c r="E3268" s="175" t="s">
        <v>8165</v>
      </c>
      <c r="F3268" s="176" t="s">
        <v>8164</v>
      </c>
      <c r="G3268" s="177"/>
      <c r="H3268" s="177"/>
      <c r="I3268" s="176" t="s">
        <v>8140</v>
      </c>
      <c r="J3268" s="178">
        <v>412.61872936868428</v>
      </c>
      <c r="K3268" s="55">
        <v>20</v>
      </c>
      <c r="L3268" s="176" t="s">
        <v>8103</v>
      </c>
      <c r="M3268" s="176" t="s">
        <v>8108</v>
      </c>
      <c r="N3268" s="176" t="s">
        <v>8166</v>
      </c>
      <c r="O3268" s="56">
        <v>1</v>
      </c>
      <c r="P3268" s="176" t="s">
        <v>8139</v>
      </c>
    </row>
    <row r="3269" spans="1:16" ht="20.100000000000001" customHeight="1" x14ac:dyDescent="0.25">
      <c r="A3269" s="175">
        <v>3265</v>
      </c>
      <c r="B3269" s="176" t="s">
        <v>8105</v>
      </c>
      <c r="C3269" s="176" t="s">
        <v>8164</v>
      </c>
      <c r="D3269" s="175" t="s">
        <v>8165</v>
      </c>
      <c r="E3269" s="175" t="s">
        <v>8165</v>
      </c>
      <c r="F3269" s="176" t="s">
        <v>8164</v>
      </c>
      <c r="G3269" s="177"/>
      <c r="H3269" s="177"/>
      <c r="I3269" s="176" t="s">
        <v>8140</v>
      </c>
      <c r="J3269" s="178">
        <v>683.17943765303403</v>
      </c>
      <c r="K3269" s="55">
        <v>20</v>
      </c>
      <c r="L3269" s="176" t="s">
        <v>8103</v>
      </c>
      <c r="M3269" s="176" t="s">
        <v>8108</v>
      </c>
      <c r="N3269" s="176" t="s">
        <v>8166</v>
      </c>
      <c r="O3269" s="56">
        <v>1</v>
      </c>
      <c r="P3269" s="176" t="s">
        <v>8139</v>
      </c>
    </row>
    <row r="3270" spans="1:16" ht="20.100000000000001" customHeight="1" x14ac:dyDescent="0.25">
      <c r="A3270" s="175">
        <v>3266</v>
      </c>
      <c r="B3270" s="176" t="s">
        <v>8105</v>
      </c>
      <c r="C3270" s="176" t="s">
        <v>8164</v>
      </c>
      <c r="D3270" s="175" t="s">
        <v>8165</v>
      </c>
      <c r="E3270" s="175" t="s">
        <v>8165</v>
      </c>
      <c r="F3270" s="176" t="s">
        <v>8164</v>
      </c>
      <c r="G3270" s="177"/>
      <c r="H3270" s="177"/>
      <c r="I3270" s="176" t="s">
        <v>8140</v>
      </c>
      <c r="J3270" s="178">
        <v>704.04486507644219</v>
      </c>
      <c r="K3270" s="55">
        <v>20</v>
      </c>
      <c r="L3270" s="176" t="s">
        <v>8103</v>
      </c>
      <c r="M3270" s="176" t="s">
        <v>8108</v>
      </c>
      <c r="N3270" s="176" t="s">
        <v>8166</v>
      </c>
      <c r="O3270" s="56">
        <v>1</v>
      </c>
      <c r="P3270" s="176" t="s">
        <v>8139</v>
      </c>
    </row>
    <row r="3271" spans="1:16" ht="20.100000000000001" customHeight="1" x14ac:dyDescent="0.25">
      <c r="A3271" s="175">
        <v>3267</v>
      </c>
      <c r="B3271" s="176" t="s">
        <v>8105</v>
      </c>
      <c r="C3271" s="176" t="s">
        <v>8164</v>
      </c>
      <c r="D3271" s="175" t="s">
        <v>8165</v>
      </c>
      <c r="E3271" s="175" t="s">
        <v>8165</v>
      </c>
      <c r="F3271" s="176" t="s">
        <v>8164</v>
      </c>
      <c r="G3271" s="177"/>
      <c r="H3271" s="177"/>
      <c r="I3271" s="176" t="s">
        <v>8140</v>
      </c>
      <c r="J3271" s="178">
        <v>208.46347336625945</v>
      </c>
      <c r="K3271" s="55">
        <v>20</v>
      </c>
      <c r="L3271" s="176" t="s">
        <v>8103</v>
      </c>
      <c r="M3271" s="176" t="s">
        <v>8108</v>
      </c>
      <c r="N3271" s="176" t="s">
        <v>8166</v>
      </c>
      <c r="O3271" s="56">
        <v>1</v>
      </c>
      <c r="P3271" s="176" t="s">
        <v>8139</v>
      </c>
    </row>
    <row r="3272" spans="1:16" ht="20.100000000000001" customHeight="1" x14ac:dyDescent="0.25">
      <c r="A3272" s="175">
        <v>3268</v>
      </c>
      <c r="B3272" s="176" t="s">
        <v>8105</v>
      </c>
      <c r="C3272" s="176" t="s">
        <v>8164</v>
      </c>
      <c r="D3272" s="175" t="s">
        <v>8165</v>
      </c>
      <c r="E3272" s="175" t="s">
        <v>8165</v>
      </c>
      <c r="F3272" s="176" t="s">
        <v>8164</v>
      </c>
      <c r="G3272" s="177"/>
      <c r="H3272" s="177"/>
      <c r="I3272" s="176" t="s">
        <v>8140</v>
      </c>
      <c r="J3272" s="178">
        <v>240.178343877711</v>
      </c>
      <c r="K3272" s="55">
        <v>20</v>
      </c>
      <c r="L3272" s="176" t="s">
        <v>8103</v>
      </c>
      <c r="M3272" s="176" t="s">
        <v>8108</v>
      </c>
      <c r="N3272" s="176" t="s">
        <v>8166</v>
      </c>
      <c r="O3272" s="56">
        <v>1</v>
      </c>
      <c r="P3272" s="176" t="s">
        <v>8139</v>
      </c>
    </row>
    <row r="3273" spans="1:16" ht="20.100000000000001" customHeight="1" x14ac:dyDescent="0.25">
      <c r="A3273" s="175">
        <v>3269</v>
      </c>
      <c r="B3273" s="176" t="s">
        <v>8105</v>
      </c>
      <c r="C3273" s="176" t="s">
        <v>8164</v>
      </c>
      <c r="D3273" s="175" t="s">
        <v>8165</v>
      </c>
      <c r="E3273" s="175" t="s">
        <v>8165</v>
      </c>
      <c r="F3273" s="176" t="s">
        <v>8164</v>
      </c>
      <c r="G3273" s="177"/>
      <c r="H3273" s="177"/>
      <c r="I3273" s="176" t="s">
        <v>8140</v>
      </c>
      <c r="J3273" s="178">
        <v>1013.9786285859283</v>
      </c>
      <c r="K3273" s="55">
        <v>20</v>
      </c>
      <c r="L3273" s="176" t="s">
        <v>8103</v>
      </c>
      <c r="M3273" s="176" t="s">
        <v>8108</v>
      </c>
      <c r="N3273" s="176" t="s">
        <v>8166</v>
      </c>
      <c r="O3273" s="56">
        <v>1</v>
      </c>
      <c r="P3273" s="176" t="s">
        <v>8139</v>
      </c>
    </row>
    <row r="3274" spans="1:16" ht="20.100000000000001" customHeight="1" x14ac:dyDescent="0.25">
      <c r="A3274" s="175">
        <v>3270</v>
      </c>
      <c r="B3274" s="176" t="s">
        <v>8105</v>
      </c>
      <c r="C3274" s="176" t="s">
        <v>8164</v>
      </c>
      <c r="D3274" s="175" t="s">
        <v>8165</v>
      </c>
      <c r="E3274" s="175" t="s">
        <v>8165</v>
      </c>
      <c r="F3274" s="176" t="s">
        <v>8164</v>
      </c>
      <c r="G3274" s="177"/>
      <c r="H3274" s="177"/>
      <c r="I3274" s="176" t="s">
        <v>8140</v>
      </c>
      <c r="J3274" s="178">
        <v>265.82010465762573</v>
      </c>
      <c r="K3274" s="55">
        <v>20</v>
      </c>
      <c r="L3274" s="176" t="s">
        <v>8103</v>
      </c>
      <c r="M3274" s="176" t="s">
        <v>8108</v>
      </c>
      <c r="N3274" s="176" t="s">
        <v>8166</v>
      </c>
      <c r="O3274" s="56">
        <v>1</v>
      </c>
      <c r="P3274" s="176" t="s">
        <v>8139</v>
      </c>
    </row>
    <row r="3275" spans="1:16" ht="20.100000000000001" customHeight="1" x14ac:dyDescent="0.25">
      <c r="A3275" s="175">
        <v>3271</v>
      </c>
      <c r="B3275" s="176" t="s">
        <v>8105</v>
      </c>
      <c r="C3275" s="176" t="s">
        <v>8164</v>
      </c>
      <c r="D3275" s="175" t="s">
        <v>8165</v>
      </c>
      <c r="E3275" s="175" t="s">
        <v>8165</v>
      </c>
      <c r="F3275" s="176" t="s">
        <v>8164</v>
      </c>
      <c r="G3275" s="177"/>
      <c r="H3275" s="177"/>
      <c r="I3275" s="176" t="s">
        <v>8140</v>
      </c>
      <c r="J3275" s="178">
        <v>292.71660520005258</v>
      </c>
      <c r="K3275" s="55">
        <v>20</v>
      </c>
      <c r="L3275" s="176" t="s">
        <v>8103</v>
      </c>
      <c r="M3275" s="176" t="s">
        <v>8108</v>
      </c>
      <c r="N3275" s="176" t="s">
        <v>8166</v>
      </c>
      <c r="O3275" s="56">
        <v>1</v>
      </c>
      <c r="P3275" s="176" t="s">
        <v>8145</v>
      </c>
    </row>
    <row r="3276" spans="1:16" ht="20.100000000000001" customHeight="1" x14ac:dyDescent="0.25">
      <c r="A3276" s="175">
        <v>3272</v>
      </c>
      <c r="B3276" s="176" t="s">
        <v>8105</v>
      </c>
      <c r="C3276" s="176" t="s">
        <v>8164</v>
      </c>
      <c r="D3276" s="175" t="s">
        <v>8165</v>
      </c>
      <c r="E3276" s="175" t="s">
        <v>8165</v>
      </c>
      <c r="F3276" s="176" t="s">
        <v>8164</v>
      </c>
      <c r="G3276" s="177"/>
      <c r="H3276" s="177"/>
      <c r="I3276" s="176" t="s">
        <v>8140</v>
      </c>
      <c r="J3276" s="178">
        <v>389.39600603023911</v>
      </c>
      <c r="K3276" s="55">
        <v>20</v>
      </c>
      <c r="L3276" s="176" t="s">
        <v>8103</v>
      </c>
      <c r="M3276" s="176" t="s">
        <v>8108</v>
      </c>
      <c r="N3276" s="176" t="s">
        <v>8166</v>
      </c>
      <c r="O3276" s="56">
        <v>1</v>
      </c>
      <c r="P3276" s="176" t="s">
        <v>8145</v>
      </c>
    </row>
    <row r="3277" spans="1:16" ht="20.100000000000001" customHeight="1" x14ac:dyDescent="0.25">
      <c r="A3277" s="175">
        <v>3273</v>
      </c>
      <c r="B3277" s="176" t="s">
        <v>8105</v>
      </c>
      <c r="C3277" s="176" t="s">
        <v>8164</v>
      </c>
      <c r="D3277" s="175" t="s">
        <v>8165</v>
      </c>
      <c r="E3277" s="175" t="s">
        <v>8165</v>
      </c>
      <c r="F3277" s="176" t="s">
        <v>8164</v>
      </c>
      <c r="G3277" s="177"/>
      <c r="H3277" s="177"/>
      <c r="I3277" s="176" t="s">
        <v>8140</v>
      </c>
      <c r="J3277" s="178">
        <v>369.57667410869198</v>
      </c>
      <c r="K3277" s="55">
        <v>20</v>
      </c>
      <c r="L3277" s="176" t="s">
        <v>8103</v>
      </c>
      <c r="M3277" s="176" t="s">
        <v>8108</v>
      </c>
      <c r="N3277" s="176" t="s">
        <v>8166</v>
      </c>
      <c r="O3277" s="56">
        <v>1</v>
      </c>
      <c r="P3277" s="176" t="s">
        <v>8139</v>
      </c>
    </row>
    <row r="3278" spans="1:16" ht="20.100000000000001" customHeight="1" x14ac:dyDescent="0.25">
      <c r="A3278" s="175">
        <v>3274</v>
      </c>
      <c r="B3278" s="176" t="s">
        <v>8105</v>
      </c>
      <c r="C3278" s="176" t="s">
        <v>8164</v>
      </c>
      <c r="D3278" s="175" t="s">
        <v>8165</v>
      </c>
      <c r="E3278" s="175" t="s">
        <v>8165</v>
      </c>
      <c r="F3278" s="176" t="s">
        <v>8164</v>
      </c>
      <c r="G3278" s="177"/>
      <c r="H3278" s="177"/>
      <c r="I3278" s="176" t="s">
        <v>8140</v>
      </c>
      <c r="J3278" s="178">
        <v>538.9112537793053</v>
      </c>
      <c r="K3278" s="55">
        <v>20</v>
      </c>
      <c r="L3278" s="176" t="s">
        <v>8103</v>
      </c>
      <c r="M3278" s="176" t="s">
        <v>8108</v>
      </c>
      <c r="N3278" s="176" t="s">
        <v>8166</v>
      </c>
      <c r="O3278" s="56">
        <v>1</v>
      </c>
      <c r="P3278" s="176" t="s">
        <v>8145</v>
      </c>
    </row>
    <row r="3279" spans="1:16" ht="20.100000000000001" customHeight="1" x14ac:dyDescent="0.25">
      <c r="A3279" s="175">
        <v>3275</v>
      </c>
      <c r="B3279" s="176" t="s">
        <v>8105</v>
      </c>
      <c r="C3279" s="176" t="s">
        <v>8164</v>
      </c>
      <c r="D3279" s="175" t="s">
        <v>8165</v>
      </c>
      <c r="E3279" s="175" t="s">
        <v>8165</v>
      </c>
      <c r="F3279" s="176" t="s">
        <v>8164</v>
      </c>
      <c r="G3279" s="177"/>
      <c r="H3279" s="177"/>
      <c r="I3279" s="176" t="s">
        <v>8140</v>
      </c>
      <c r="J3279" s="178">
        <v>528.80445680518096</v>
      </c>
      <c r="K3279" s="55">
        <v>20</v>
      </c>
      <c r="L3279" s="176" t="s">
        <v>8103</v>
      </c>
      <c r="M3279" s="176" t="s">
        <v>8108</v>
      </c>
      <c r="N3279" s="176" t="s">
        <v>8166</v>
      </c>
      <c r="O3279" s="56">
        <v>1</v>
      </c>
      <c r="P3279" s="176" t="s">
        <v>8139</v>
      </c>
    </row>
    <row r="3280" spans="1:16" ht="20.100000000000001" customHeight="1" x14ac:dyDescent="0.25">
      <c r="A3280" s="175">
        <v>3276</v>
      </c>
      <c r="B3280" s="176" t="s">
        <v>8105</v>
      </c>
      <c r="C3280" s="176" t="s">
        <v>8164</v>
      </c>
      <c r="D3280" s="175" t="s">
        <v>8165</v>
      </c>
      <c r="E3280" s="175" t="s">
        <v>8165</v>
      </c>
      <c r="F3280" s="176" t="s">
        <v>8164</v>
      </c>
      <c r="G3280" s="177"/>
      <c r="H3280" s="177"/>
      <c r="I3280" s="176" t="s">
        <v>8140</v>
      </c>
      <c r="J3280" s="178">
        <v>358.41010859224781</v>
      </c>
      <c r="K3280" s="55">
        <v>20</v>
      </c>
      <c r="L3280" s="176" t="s">
        <v>8103</v>
      </c>
      <c r="M3280" s="176" t="s">
        <v>8108</v>
      </c>
      <c r="N3280" s="176" t="s">
        <v>8166</v>
      </c>
      <c r="O3280" s="56">
        <v>1</v>
      </c>
      <c r="P3280" s="176" t="s">
        <v>8145</v>
      </c>
    </row>
    <row r="3281" spans="1:16" ht="20.100000000000001" customHeight="1" x14ac:dyDescent="0.25">
      <c r="A3281" s="175">
        <v>3277</v>
      </c>
      <c r="B3281" s="176" t="s">
        <v>8105</v>
      </c>
      <c r="C3281" s="176" t="s">
        <v>8164</v>
      </c>
      <c r="D3281" s="175" t="s">
        <v>8165</v>
      </c>
      <c r="E3281" s="175" t="s">
        <v>8165</v>
      </c>
      <c r="F3281" s="176" t="s">
        <v>8164</v>
      </c>
      <c r="G3281" s="177"/>
      <c r="H3281" s="177"/>
      <c r="I3281" s="176" t="s">
        <v>8140</v>
      </c>
      <c r="J3281" s="178">
        <v>1045.3663224276165</v>
      </c>
      <c r="K3281" s="55">
        <v>20</v>
      </c>
      <c r="L3281" s="176" t="s">
        <v>8103</v>
      </c>
      <c r="M3281" s="176" t="s">
        <v>8108</v>
      </c>
      <c r="N3281" s="176" t="s">
        <v>8166</v>
      </c>
      <c r="O3281" s="56">
        <v>1</v>
      </c>
      <c r="P3281" s="176" t="s">
        <v>8139</v>
      </c>
    </row>
    <row r="3282" spans="1:16" ht="20.100000000000001" customHeight="1" x14ac:dyDescent="0.25">
      <c r="A3282" s="175">
        <v>3278</v>
      </c>
      <c r="B3282" s="176" t="s">
        <v>8105</v>
      </c>
      <c r="C3282" s="176" t="s">
        <v>8164</v>
      </c>
      <c r="D3282" s="175" t="s">
        <v>8165</v>
      </c>
      <c r="E3282" s="175" t="s">
        <v>8165</v>
      </c>
      <c r="F3282" s="176" t="s">
        <v>8164</v>
      </c>
      <c r="G3282" s="177"/>
      <c r="H3282" s="177"/>
      <c r="I3282" s="176" t="s">
        <v>8140</v>
      </c>
      <c r="J3282" s="178">
        <v>352.89310034174832</v>
      </c>
      <c r="K3282" s="55">
        <v>20</v>
      </c>
      <c r="L3282" s="176" t="s">
        <v>8103</v>
      </c>
      <c r="M3282" s="176" t="s">
        <v>8108</v>
      </c>
      <c r="N3282" s="176" t="s">
        <v>8166</v>
      </c>
      <c r="O3282" s="56">
        <v>1</v>
      </c>
      <c r="P3282" s="176" t="s">
        <v>8139</v>
      </c>
    </row>
    <row r="3283" spans="1:16" ht="20.100000000000001" customHeight="1" x14ac:dyDescent="0.25">
      <c r="A3283" s="175">
        <v>3279</v>
      </c>
      <c r="B3283" s="176" t="s">
        <v>8105</v>
      </c>
      <c r="C3283" s="176" t="s">
        <v>8164</v>
      </c>
      <c r="D3283" s="175" t="s">
        <v>8165</v>
      </c>
      <c r="E3283" s="175" t="s">
        <v>8165</v>
      </c>
      <c r="F3283" s="176" t="s">
        <v>8164</v>
      </c>
      <c r="G3283" s="177"/>
      <c r="H3283" s="177"/>
      <c r="I3283" s="176" t="s">
        <v>8140</v>
      </c>
      <c r="J3283" s="178">
        <v>225.84039076531428</v>
      </c>
      <c r="K3283" s="55">
        <v>20</v>
      </c>
      <c r="L3283" s="176" t="s">
        <v>8103</v>
      </c>
      <c r="M3283" s="176" t="s">
        <v>8108</v>
      </c>
      <c r="N3283" s="176" t="s">
        <v>8166</v>
      </c>
      <c r="O3283" s="56">
        <v>1</v>
      </c>
      <c r="P3283" s="176" t="s">
        <v>8139</v>
      </c>
    </row>
    <row r="3284" spans="1:16" ht="20.100000000000001" customHeight="1" x14ac:dyDescent="0.25">
      <c r="A3284" s="175">
        <v>3280</v>
      </c>
      <c r="B3284" s="176" t="s">
        <v>8105</v>
      </c>
      <c r="C3284" s="176" t="s">
        <v>8164</v>
      </c>
      <c r="D3284" s="175" t="s">
        <v>8165</v>
      </c>
      <c r="E3284" s="175" t="s">
        <v>8165</v>
      </c>
      <c r="F3284" s="176" t="s">
        <v>8164</v>
      </c>
      <c r="G3284" s="177"/>
      <c r="H3284" s="177"/>
      <c r="I3284" s="176" t="s">
        <v>8140</v>
      </c>
      <c r="J3284" s="178">
        <v>536.26832578091432</v>
      </c>
      <c r="K3284" s="55">
        <v>20</v>
      </c>
      <c r="L3284" s="176" t="s">
        <v>8103</v>
      </c>
      <c r="M3284" s="176" t="s">
        <v>8108</v>
      </c>
      <c r="N3284" s="176" t="s">
        <v>8166</v>
      </c>
      <c r="O3284" s="56">
        <v>1</v>
      </c>
      <c r="P3284" s="176" t="s">
        <v>8139</v>
      </c>
    </row>
    <row r="3285" spans="1:16" ht="20.100000000000001" customHeight="1" x14ac:dyDescent="0.25">
      <c r="A3285" s="175">
        <v>3281</v>
      </c>
      <c r="B3285" s="176" t="s">
        <v>8105</v>
      </c>
      <c r="C3285" s="176" t="s">
        <v>8164</v>
      </c>
      <c r="D3285" s="175" t="s">
        <v>8165</v>
      </c>
      <c r="E3285" s="175" t="s">
        <v>8165</v>
      </c>
      <c r="F3285" s="176" t="s">
        <v>8164</v>
      </c>
      <c r="G3285" s="177"/>
      <c r="H3285" s="177"/>
      <c r="I3285" s="176" t="s">
        <v>8140</v>
      </c>
      <c r="J3285" s="178">
        <v>188.61220997869233</v>
      </c>
      <c r="K3285" s="55">
        <v>20</v>
      </c>
      <c r="L3285" s="176" t="s">
        <v>8103</v>
      </c>
      <c r="M3285" s="176" t="s">
        <v>8108</v>
      </c>
      <c r="N3285" s="176" t="s">
        <v>8166</v>
      </c>
      <c r="O3285" s="56">
        <v>1</v>
      </c>
      <c r="P3285" s="176" t="s">
        <v>8139</v>
      </c>
    </row>
    <row r="3286" spans="1:16" ht="20.100000000000001" customHeight="1" x14ac:dyDescent="0.25">
      <c r="A3286" s="175">
        <v>3282</v>
      </c>
      <c r="B3286" s="176" t="s">
        <v>8105</v>
      </c>
      <c r="C3286" s="176" t="s">
        <v>8164</v>
      </c>
      <c r="D3286" s="175" t="s">
        <v>8165</v>
      </c>
      <c r="E3286" s="175" t="s">
        <v>8165</v>
      </c>
      <c r="F3286" s="176" t="s">
        <v>8164</v>
      </c>
      <c r="G3286" s="177"/>
      <c r="H3286" s="177"/>
      <c r="I3286" s="176" t="s">
        <v>8140</v>
      </c>
      <c r="J3286" s="178">
        <v>1010.4563822452835</v>
      </c>
      <c r="K3286" s="55">
        <v>20</v>
      </c>
      <c r="L3286" s="176" t="s">
        <v>8103</v>
      </c>
      <c r="M3286" s="176" t="s">
        <v>8108</v>
      </c>
      <c r="N3286" s="176" t="s">
        <v>8166</v>
      </c>
      <c r="O3286" s="56">
        <v>1</v>
      </c>
      <c r="P3286" s="176" t="s">
        <v>8139</v>
      </c>
    </row>
    <row r="3287" spans="1:16" ht="20.100000000000001" customHeight="1" x14ac:dyDescent="0.25">
      <c r="A3287" s="175">
        <v>3283</v>
      </c>
      <c r="B3287" s="176" t="s">
        <v>8105</v>
      </c>
      <c r="C3287" s="176" t="s">
        <v>8164</v>
      </c>
      <c r="D3287" s="175" t="s">
        <v>8165</v>
      </c>
      <c r="E3287" s="175" t="s">
        <v>8165</v>
      </c>
      <c r="F3287" s="176" t="s">
        <v>8164</v>
      </c>
      <c r="G3287" s="177"/>
      <c r="H3287" s="177"/>
      <c r="I3287" s="176" t="s">
        <v>8140</v>
      </c>
      <c r="J3287" s="178">
        <v>1179.1594043948458</v>
      </c>
      <c r="K3287" s="55">
        <v>20</v>
      </c>
      <c r="L3287" s="176" t="s">
        <v>8103</v>
      </c>
      <c r="M3287" s="176" t="s">
        <v>8108</v>
      </c>
      <c r="N3287" s="176" t="s">
        <v>8166</v>
      </c>
      <c r="O3287" s="56">
        <v>1</v>
      </c>
      <c r="P3287" s="176" t="s">
        <v>8139</v>
      </c>
    </row>
    <row r="3288" spans="1:16" ht="20.100000000000001" customHeight="1" x14ac:dyDescent="0.25">
      <c r="A3288" s="175">
        <v>3284</v>
      </c>
      <c r="B3288" s="176" t="s">
        <v>8105</v>
      </c>
      <c r="C3288" s="176" t="s">
        <v>8164</v>
      </c>
      <c r="D3288" s="175" t="s">
        <v>8165</v>
      </c>
      <c r="E3288" s="175" t="s">
        <v>8165</v>
      </c>
      <c r="F3288" s="176" t="s">
        <v>8164</v>
      </c>
      <c r="G3288" s="177"/>
      <c r="H3288" s="177"/>
      <c r="I3288" s="176" t="s">
        <v>8140</v>
      </c>
      <c r="J3288" s="178">
        <v>360.5423680290944</v>
      </c>
      <c r="K3288" s="55">
        <v>20</v>
      </c>
      <c r="L3288" s="176" t="s">
        <v>8103</v>
      </c>
      <c r="M3288" s="176" t="s">
        <v>8108</v>
      </c>
      <c r="N3288" s="176" t="s">
        <v>8166</v>
      </c>
      <c r="O3288" s="56">
        <v>1</v>
      </c>
      <c r="P3288" s="176" t="s">
        <v>8139</v>
      </c>
    </row>
    <row r="3289" spans="1:16" ht="20.100000000000001" customHeight="1" x14ac:dyDescent="0.25">
      <c r="A3289" s="175">
        <v>3285</v>
      </c>
      <c r="B3289" s="176" t="s">
        <v>8105</v>
      </c>
      <c r="C3289" s="176" t="s">
        <v>8164</v>
      </c>
      <c r="D3289" s="175" t="s">
        <v>8165</v>
      </c>
      <c r="E3289" s="175" t="s">
        <v>8165</v>
      </c>
      <c r="F3289" s="176" t="s">
        <v>8164</v>
      </c>
      <c r="G3289" s="177"/>
      <c r="H3289" s="177"/>
      <c r="I3289" s="176" t="s">
        <v>8140</v>
      </c>
      <c r="J3289" s="178">
        <v>602.28771415448068</v>
      </c>
      <c r="K3289" s="55">
        <v>20</v>
      </c>
      <c r="L3289" s="176" t="s">
        <v>8103</v>
      </c>
      <c r="M3289" s="176" t="s">
        <v>8108</v>
      </c>
      <c r="N3289" s="176" t="s">
        <v>8166</v>
      </c>
      <c r="O3289" s="56">
        <v>1</v>
      </c>
      <c r="P3289" s="176" t="s">
        <v>8139</v>
      </c>
    </row>
    <row r="3290" spans="1:16" ht="20.100000000000001" customHeight="1" x14ac:dyDescent="0.25">
      <c r="A3290" s="175">
        <v>3286</v>
      </c>
      <c r="B3290" s="176" t="s">
        <v>8105</v>
      </c>
      <c r="C3290" s="176" t="s">
        <v>8164</v>
      </c>
      <c r="D3290" s="175" t="s">
        <v>8165</v>
      </c>
      <c r="E3290" s="175" t="s">
        <v>8165</v>
      </c>
      <c r="F3290" s="176" t="s">
        <v>8164</v>
      </c>
      <c r="G3290" s="177"/>
      <c r="H3290" s="177"/>
      <c r="I3290" s="176" t="s">
        <v>8140</v>
      </c>
      <c r="J3290" s="178">
        <v>478.48087171904751</v>
      </c>
      <c r="K3290" s="55">
        <v>20</v>
      </c>
      <c r="L3290" s="176" t="s">
        <v>8103</v>
      </c>
      <c r="M3290" s="176" t="s">
        <v>8108</v>
      </c>
      <c r="N3290" s="176" t="s">
        <v>8166</v>
      </c>
      <c r="O3290" s="56">
        <v>1</v>
      </c>
      <c r="P3290" s="176" t="s">
        <v>8139</v>
      </c>
    </row>
    <row r="3291" spans="1:16" ht="20.100000000000001" customHeight="1" x14ac:dyDescent="0.25">
      <c r="A3291" s="175">
        <v>3287</v>
      </c>
      <c r="B3291" s="176" t="s">
        <v>8105</v>
      </c>
      <c r="C3291" s="176" t="s">
        <v>8164</v>
      </c>
      <c r="D3291" s="175" t="s">
        <v>8165</v>
      </c>
      <c r="E3291" s="175" t="s">
        <v>8165</v>
      </c>
      <c r="F3291" s="176" t="s">
        <v>8164</v>
      </c>
      <c r="G3291" s="177"/>
      <c r="H3291" s="177"/>
      <c r="I3291" s="176" t="s">
        <v>8140</v>
      </c>
      <c r="J3291" s="178">
        <v>227.50774559337049</v>
      </c>
      <c r="K3291" s="55">
        <v>20</v>
      </c>
      <c r="L3291" s="176" t="s">
        <v>8103</v>
      </c>
      <c r="M3291" s="176" t="s">
        <v>8108</v>
      </c>
      <c r="N3291" s="176" t="s">
        <v>8166</v>
      </c>
      <c r="O3291" s="56">
        <v>1</v>
      </c>
      <c r="P3291" s="176" t="s">
        <v>8139</v>
      </c>
    </row>
    <row r="3292" spans="1:16" ht="20.100000000000001" customHeight="1" x14ac:dyDescent="0.25">
      <c r="A3292" s="175">
        <v>3288</v>
      </c>
      <c r="B3292" s="176" t="s">
        <v>8105</v>
      </c>
      <c r="C3292" s="176" t="s">
        <v>8164</v>
      </c>
      <c r="D3292" s="175" t="s">
        <v>8165</v>
      </c>
      <c r="E3292" s="175" t="s">
        <v>8165</v>
      </c>
      <c r="F3292" s="176" t="s">
        <v>8164</v>
      </c>
      <c r="G3292" s="177"/>
      <c r="H3292" s="177"/>
      <c r="I3292" s="176" t="s">
        <v>8140</v>
      </c>
      <c r="J3292" s="178">
        <v>193.65957381940828</v>
      </c>
      <c r="K3292" s="55">
        <v>20</v>
      </c>
      <c r="L3292" s="176" t="s">
        <v>8103</v>
      </c>
      <c r="M3292" s="176" t="s">
        <v>8108</v>
      </c>
      <c r="N3292" s="176" t="s">
        <v>8166</v>
      </c>
      <c r="O3292" s="56">
        <v>1</v>
      </c>
      <c r="P3292" s="176" t="s">
        <v>8139</v>
      </c>
    </row>
    <row r="3293" spans="1:16" ht="20.100000000000001" customHeight="1" x14ac:dyDescent="0.25">
      <c r="A3293" s="175">
        <v>3289</v>
      </c>
      <c r="B3293" s="176" t="s">
        <v>8105</v>
      </c>
      <c r="C3293" s="176" t="s">
        <v>8164</v>
      </c>
      <c r="D3293" s="175" t="s">
        <v>8165</v>
      </c>
      <c r="E3293" s="175" t="s">
        <v>8165</v>
      </c>
      <c r="F3293" s="176" t="s">
        <v>8164</v>
      </c>
      <c r="G3293" s="177"/>
      <c r="H3293" s="177"/>
      <c r="I3293" s="176" t="s">
        <v>8140</v>
      </c>
      <c r="J3293" s="178">
        <v>297.40845396548593</v>
      </c>
      <c r="K3293" s="55">
        <v>20</v>
      </c>
      <c r="L3293" s="176" t="s">
        <v>8103</v>
      </c>
      <c r="M3293" s="176" t="s">
        <v>8108</v>
      </c>
      <c r="N3293" s="176" t="s">
        <v>8166</v>
      </c>
      <c r="O3293" s="56">
        <v>1</v>
      </c>
      <c r="P3293" s="176" t="s">
        <v>8139</v>
      </c>
    </row>
    <row r="3294" spans="1:16" ht="20.100000000000001" customHeight="1" x14ac:dyDescent="0.25">
      <c r="A3294" s="175">
        <v>3290</v>
      </c>
      <c r="B3294" s="176" t="s">
        <v>8105</v>
      </c>
      <c r="C3294" s="176" t="s">
        <v>8164</v>
      </c>
      <c r="D3294" s="175" t="s">
        <v>8165</v>
      </c>
      <c r="E3294" s="175" t="s">
        <v>8165</v>
      </c>
      <c r="F3294" s="176" t="s">
        <v>8164</v>
      </c>
      <c r="G3294" s="177"/>
      <c r="H3294" s="177"/>
      <c r="I3294" s="176" t="s">
        <v>8140</v>
      </c>
      <c r="J3294" s="178">
        <v>352.33914665531245</v>
      </c>
      <c r="K3294" s="55">
        <v>20</v>
      </c>
      <c r="L3294" s="176" t="s">
        <v>8103</v>
      </c>
      <c r="M3294" s="176" t="s">
        <v>8108</v>
      </c>
      <c r="N3294" s="176" t="s">
        <v>8166</v>
      </c>
      <c r="O3294" s="56">
        <v>1</v>
      </c>
      <c r="P3294" s="176" t="s">
        <v>8139</v>
      </c>
    </row>
    <row r="3295" spans="1:16" ht="20.100000000000001" customHeight="1" x14ac:dyDescent="0.25">
      <c r="A3295" s="175">
        <v>3291</v>
      </c>
      <c r="B3295" s="176" t="s">
        <v>8105</v>
      </c>
      <c r="C3295" s="176" t="s">
        <v>8164</v>
      </c>
      <c r="D3295" s="175" t="s">
        <v>8165</v>
      </c>
      <c r="E3295" s="175" t="s">
        <v>8165</v>
      </c>
      <c r="F3295" s="176" t="s">
        <v>8164</v>
      </c>
      <c r="G3295" s="177"/>
      <c r="H3295" s="177"/>
      <c r="I3295" s="176" t="s">
        <v>8140</v>
      </c>
      <c r="J3295" s="178">
        <v>556.42348792998973</v>
      </c>
      <c r="K3295" s="55">
        <v>20</v>
      </c>
      <c r="L3295" s="176" t="s">
        <v>8103</v>
      </c>
      <c r="M3295" s="176" t="s">
        <v>8108</v>
      </c>
      <c r="N3295" s="176" t="s">
        <v>8166</v>
      </c>
      <c r="O3295" s="56">
        <v>1</v>
      </c>
      <c r="P3295" s="176" t="s">
        <v>8139</v>
      </c>
    </row>
    <row r="3296" spans="1:16" ht="20.100000000000001" customHeight="1" x14ac:dyDescent="0.25">
      <c r="A3296" s="175">
        <v>3292</v>
      </c>
      <c r="B3296" s="176" t="s">
        <v>8105</v>
      </c>
      <c r="C3296" s="176" t="s">
        <v>8164</v>
      </c>
      <c r="D3296" s="175" t="s">
        <v>8165</v>
      </c>
      <c r="E3296" s="175" t="s">
        <v>8165</v>
      </c>
      <c r="F3296" s="176" t="s">
        <v>8164</v>
      </c>
      <c r="G3296" s="177"/>
      <c r="H3296" s="177"/>
      <c r="I3296" s="176" t="s">
        <v>8140</v>
      </c>
      <c r="J3296" s="178">
        <v>209.62713951172253</v>
      </c>
      <c r="K3296" s="55">
        <v>20</v>
      </c>
      <c r="L3296" s="176" t="s">
        <v>8103</v>
      </c>
      <c r="M3296" s="176" t="s">
        <v>8108</v>
      </c>
      <c r="N3296" s="176" t="s">
        <v>8166</v>
      </c>
      <c r="O3296" s="56">
        <v>1</v>
      </c>
      <c r="P3296" s="176" t="s">
        <v>8139</v>
      </c>
    </row>
    <row r="3297" spans="1:16" ht="20.100000000000001" customHeight="1" x14ac:dyDescent="0.25">
      <c r="A3297" s="175">
        <v>3293</v>
      </c>
      <c r="B3297" s="176" t="s">
        <v>8105</v>
      </c>
      <c r="C3297" s="176" t="s">
        <v>8164</v>
      </c>
      <c r="D3297" s="175" t="s">
        <v>8165</v>
      </c>
      <c r="E3297" s="175" t="s">
        <v>8165</v>
      </c>
      <c r="F3297" s="176" t="s">
        <v>8164</v>
      </c>
      <c r="G3297" s="177"/>
      <c r="H3297" s="177"/>
      <c r="I3297" s="176" t="s">
        <v>8140</v>
      </c>
      <c r="J3297" s="178">
        <v>379.50242533395186</v>
      </c>
      <c r="K3297" s="55">
        <v>20</v>
      </c>
      <c r="L3297" s="176" t="s">
        <v>8103</v>
      </c>
      <c r="M3297" s="176" t="s">
        <v>8108</v>
      </c>
      <c r="N3297" s="176" t="s">
        <v>8166</v>
      </c>
      <c r="O3297" s="56">
        <v>1</v>
      </c>
      <c r="P3297" s="176" t="s">
        <v>8139</v>
      </c>
    </row>
    <row r="3298" spans="1:16" ht="20.100000000000001" customHeight="1" x14ac:dyDescent="0.25">
      <c r="A3298" s="175">
        <v>3294</v>
      </c>
      <c r="B3298" s="176" t="s">
        <v>8105</v>
      </c>
      <c r="C3298" s="176" t="s">
        <v>8164</v>
      </c>
      <c r="D3298" s="175" t="s">
        <v>8165</v>
      </c>
      <c r="E3298" s="175" t="s">
        <v>8165</v>
      </c>
      <c r="F3298" s="176" t="s">
        <v>8164</v>
      </c>
      <c r="G3298" s="177"/>
      <c r="H3298" s="177"/>
      <c r="I3298" s="176" t="s">
        <v>8140</v>
      </c>
      <c r="J3298" s="178">
        <v>569.69502015376531</v>
      </c>
      <c r="K3298" s="55">
        <v>20</v>
      </c>
      <c r="L3298" s="176" t="s">
        <v>8103</v>
      </c>
      <c r="M3298" s="176" t="s">
        <v>8108</v>
      </c>
      <c r="N3298" s="176" t="s">
        <v>8166</v>
      </c>
      <c r="O3298" s="56">
        <v>1</v>
      </c>
      <c r="P3298" s="176" t="s">
        <v>8139</v>
      </c>
    </row>
    <row r="3299" spans="1:16" ht="20.100000000000001" customHeight="1" x14ac:dyDescent="0.25">
      <c r="A3299" s="175">
        <v>3295</v>
      </c>
      <c r="B3299" s="176" t="s">
        <v>8105</v>
      </c>
      <c r="C3299" s="176" t="s">
        <v>8164</v>
      </c>
      <c r="D3299" s="175" t="s">
        <v>8165</v>
      </c>
      <c r="E3299" s="175" t="s">
        <v>8165</v>
      </c>
      <c r="F3299" s="176" t="s">
        <v>8164</v>
      </c>
      <c r="G3299" s="177"/>
      <c r="H3299" s="177"/>
      <c r="I3299" s="176" t="s">
        <v>8140</v>
      </c>
      <c r="J3299" s="178">
        <v>696.585770966327</v>
      </c>
      <c r="K3299" s="55">
        <v>20</v>
      </c>
      <c r="L3299" s="176" t="s">
        <v>8103</v>
      </c>
      <c r="M3299" s="176" t="s">
        <v>8108</v>
      </c>
      <c r="N3299" s="176" t="s">
        <v>8166</v>
      </c>
      <c r="O3299" s="56">
        <v>1</v>
      </c>
      <c r="P3299" s="176" t="s">
        <v>8139</v>
      </c>
    </row>
    <row r="3300" spans="1:16" ht="20.100000000000001" customHeight="1" x14ac:dyDescent="0.25">
      <c r="A3300" s="175">
        <v>3296</v>
      </c>
      <c r="B3300" s="176" t="s">
        <v>8105</v>
      </c>
      <c r="C3300" s="176" t="s">
        <v>8164</v>
      </c>
      <c r="D3300" s="175" t="s">
        <v>8165</v>
      </c>
      <c r="E3300" s="175" t="s">
        <v>8165</v>
      </c>
      <c r="F3300" s="176" t="s">
        <v>8164</v>
      </c>
      <c r="G3300" s="177"/>
      <c r="H3300" s="177"/>
      <c r="I3300" s="176" t="s">
        <v>8140</v>
      </c>
      <c r="J3300" s="178">
        <v>160.86738672852584</v>
      </c>
      <c r="K3300" s="55">
        <v>20</v>
      </c>
      <c r="L3300" s="176" t="s">
        <v>8103</v>
      </c>
      <c r="M3300" s="176" t="s">
        <v>8108</v>
      </c>
      <c r="N3300" s="176" t="s">
        <v>8166</v>
      </c>
      <c r="O3300" s="56">
        <v>1</v>
      </c>
      <c r="P3300" s="176" t="s">
        <v>8139</v>
      </c>
    </row>
    <row r="3301" spans="1:16" ht="20.100000000000001" customHeight="1" x14ac:dyDescent="0.25">
      <c r="A3301" s="175">
        <v>3297</v>
      </c>
      <c r="B3301" s="176" t="s">
        <v>8105</v>
      </c>
      <c r="C3301" s="176" t="s">
        <v>8164</v>
      </c>
      <c r="D3301" s="175" t="s">
        <v>8165</v>
      </c>
      <c r="E3301" s="175" t="s">
        <v>8165</v>
      </c>
      <c r="F3301" s="176" t="s">
        <v>8164</v>
      </c>
      <c r="G3301" s="177"/>
      <c r="H3301" s="177"/>
      <c r="I3301" s="176" t="s">
        <v>8140</v>
      </c>
      <c r="J3301" s="178">
        <v>432.46905138329214</v>
      </c>
      <c r="K3301" s="55">
        <v>20</v>
      </c>
      <c r="L3301" s="176" t="s">
        <v>8103</v>
      </c>
      <c r="M3301" s="176" t="s">
        <v>8108</v>
      </c>
      <c r="N3301" s="176" t="s">
        <v>8166</v>
      </c>
      <c r="O3301" s="56">
        <v>1</v>
      </c>
      <c r="P3301" s="176" t="s">
        <v>8139</v>
      </c>
    </row>
    <row r="3302" spans="1:16" ht="20.100000000000001" customHeight="1" x14ac:dyDescent="0.25">
      <c r="A3302" s="175">
        <v>3298</v>
      </c>
      <c r="B3302" s="176" t="s">
        <v>8105</v>
      </c>
      <c r="C3302" s="176" t="s">
        <v>8164</v>
      </c>
      <c r="D3302" s="175" t="s">
        <v>8165</v>
      </c>
      <c r="E3302" s="175" t="s">
        <v>8165</v>
      </c>
      <c r="F3302" s="176" t="s">
        <v>8164</v>
      </c>
      <c r="G3302" s="177"/>
      <c r="H3302" s="177"/>
      <c r="I3302" s="176" t="s">
        <v>8140</v>
      </c>
      <c r="J3302" s="178">
        <v>274.85043972526336</v>
      </c>
      <c r="K3302" s="55">
        <v>20</v>
      </c>
      <c r="L3302" s="176" t="s">
        <v>8103</v>
      </c>
      <c r="M3302" s="176" t="s">
        <v>8108</v>
      </c>
      <c r="N3302" s="176" t="s">
        <v>8166</v>
      </c>
      <c r="O3302" s="56">
        <v>1</v>
      </c>
      <c r="P3302" s="176" t="s">
        <v>8139</v>
      </c>
    </row>
    <row r="3303" spans="1:16" ht="20.100000000000001" customHeight="1" x14ac:dyDescent="0.25">
      <c r="A3303" s="175">
        <v>3299</v>
      </c>
      <c r="B3303" s="176" t="s">
        <v>8105</v>
      </c>
      <c r="C3303" s="176" t="s">
        <v>8164</v>
      </c>
      <c r="D3303" s="175" t="s">
        <v>8165</v>
      </c>
      <c r="E3303" s="175" t="s">
        <v>8165</v>
      </c>
      <c r="F3303" s="176" t="s">
        <v>8164</v>
      </c>
      <c r="G3303" s="177"/>
      <c r="H3303" s="177"/>
      <c r="I3303" s="176" t="s">
        <v>8140</v>
      </c>
      <c r="J3303" s="178">
        <v>377.30968968447809</v>
      </c>
      <c r="K3303" s="55">
        <v>20</v>
      </c>
      <c r="L3303" s="176" t="s">
        <v>8103</v>
      </c>
      <c r="M3303" s="176" t="s">
        <v>8108</v>
      </c>
      <c r="N3303" s="176" t="s">
        <v>8166</v>
      </c>
      <c r="O3303" s="56">
        <v>1</v>
      </c>
      <c r="P3303" s="176" t="s">
        <v>8139</v>
      </c>
    </row>
    <row r="3304" spans="1:16" ht="20.100000000000001" customHeight="1" x14ac:dyDescent="0.25">
      <c r="A3304" s="175">
        <v>3300</v>
      </c>
      <c r="B3304" s="176" t="s">
        <v>8105</v>
      </c>
      <c r="C3304" s="176" t="s">
        <v>8164</v>
      </c>
      <c r="D3304" s="175" t="s">
        <v>8165</v>
      </c>
      <c r="E3304" s="175" t="s">
        <v>8165</v>
      </c>
      <c r="F3304" s="176" t="s">
        <v>8164</v>
      </c>
      <c r="G3304" s="177"/>
      <c r="H3304" s="177"/>
      <c r="I3304" s="176" t="s">
        <v>8140</v>
      </c>
      <c r="J3304" s="178">
        <v>631.00846188487708</v>
      </c>
      <c r="K3304" s="55">
        <v>20</v>
      </c>
      <c r="L3304" s="176" t="s">
        <v>8103</v>
      </c>
      <c r="M3304" s="176" t="s">
        <v>8108</v>
      </c>
      <c r="N3304" s="176" t="s">
        <v>8166</v>
      </c>
      <c r="O3304" s="56">
        <v>1</v>
      </c>
      <c r="P3304" s="176" t="s">
        <v>8139</v>
      </c>
    </row>
    <row r="3305" spans="1:16" ht="20.100000000000001" customHeight="1" x14ac:dyDescent="0.25">
      <c r="A3305" s="175">
        <v>3301</v>
      </c>
      <c r="B3305" s="176" t="s">
        <v>8105</v>
      </c>
      <c r="C3305" s="176" t="s">
        <v>8164</v>
      </c>
      <c r="D3305" s="175" t="s">
        <v>8165</v>
      </c>
      <c r="E3305" s="175" t="s">
        <v>8165</v>
      </c>
      <c r="F3305" s="176" t="s">
        <v>8164</v>
      </c>
      <c r="G3305" s="177"/>
      <c r="H3305" s="177"/>
      <c r="I3305" s="176" t="s">
        <v>8140</v>
      </c>
      <c r="J3305" s="178">
        <v>370.43878133948266</v>
      </c>
      <c r="K3305" s="55">
        <v>20</v>
      </c>
      <c r="L3305" s="176" t="s">
        <v>8103</v>
      </c>
      <c r="M3305" s="176" t="s">
        <v>8108</v>
      </c>
      <c r="N3305" s="176" t="s">
        <v>8166</v>
      </c>
      <c r="O3305" s="56">
        <v>1</v>
      </c>
      <c r="P3305" s="176" t="s">
        <v>8139</v>
      </c>
    </row>
    <row r="3306" spans="1:16" ht="20.100000000000001" customHeight="1" x14ac:dyDescent="0.25">
      <c r="A3306" s="175">
        <v>3302</v>
      </c>
      <c r="B3306" s="176" t="s">
        <v>8105</v>
      </c>
      <c r="C3306" s="176" t="s">
        <v>8164</v>
      </c>
      <c r="D3306" s="175" t="s">
        <v>8165</v>
      </c>
      <c r="E3306" s="175" t="s">
        <v>8165</v>
      </c>
      <c r="F3306" s="176" t="s">
        <v>8164</v>
      </c>
      <c r="G3306" s="177"/>
      <c r="H3306" s="177"/>
      <c r="I3306" s="176" t="s">
        <v>8140</v>
      </c>
      <c r="J3306" s="178">
        <v>776.0429846898387</v>
      </c>
      <c r="K3306" s="55">
        <v>20</v>
      </c>
      <c r="L3306" s="176" t="s">
        <v>8103</v>
      </c>
      <c r="M3306" s="176" t="s">
        <v>8108</v>
      </c>
      <c r="N3306" s="176" t="s">
        <v>8166</v>
      </c>
      <c r="O3306" s="56">
        <v>1</v>
      </c>
      <c r="P3306" s="176" t="s">
        <v>8139</v>
      </c>
    </row>
    <row r="3307" spans="1:16" ht="20.100000000000001" customHeight="1" x14ac:dyDescent="0.25">
      <c r="A3307" s="175">
        <v>3303</v>
      </c>
      <c r="B3307" s="176" t="s">
        <v>8105</v>
      </c>
      <c r="C3307" s="176" t="s">
        <v>8164</v>
      </c>
      <c r="D3307" s="175" t="s">
        <v>8165</v>
      </c>
      <c r="E3307" s="175" t="s">
        <v>8165</v>
      </c>
      <c r="F3307" s="176" t="s">
        <v>8164</v>
      </c>
      <c r="G3307" s="177"/>
      <c r="H3307" s="177"/>
      <c r="I3307" s="176" t="s">
        <v>8140</v>
      </c>
      <c r="J3307" s="178">
        <v>487.87780393184994</v>
      </c>
      <c r="K3307" s="55">
        <v>20</v>
      </c>
      <c r="L3307" s="176" t="s">
        <v>8103</v>
      </c>
      <c r="M3307" s="176" t="s">
        <v>8108</v>
      </c>
      <c r="N3307" s="176" t="s">
        <v>8166</v>
      </c>
      <c r="O3307" s="56">
        <v>1</v>
      </c>
      <c r="P3307" s="176" t="s">
        <v>8139</v>
      </c>
    </row>
    <row r="3308" spans="1:16" ht="20.100000000000001" customHeight="1" x14ac:dyDescent="0.25">
      <c r="A3308" s="175">
        <v>3304</v>
      </c>
      <c r="B3308" s="176" t="s">
        <v>8105</v>
      </c>
      <c r="C3308" s="176" t="s">
        <v>8164</v>
      </c>
      <c r="D3308" s="175" t="s">
        <v>8165</v>
      </c>
      <c r="E3308" s="175" t="s">
        <v>8165</v>
      </c>
      <c r="F3308" s="176" t="s">
        <v>8164</v>
      </c>
      <c r="G3308" s="177"/>
      <c r="H3308" s="177"/>
      <c r="I3308" s="176" t="s">
        <v>8140</v>
      </c>
      <c r="J3308" s="178">
        <v>239.60392473055316</v>
      </c>
      <c r="K3308" s="55">
        <v>20</v>
      </c>
      <c r="L3308" s="176" t="s">
        <v>8103</v>
      </c>
      <c r="M3308" s="176" t="s">
        <v>8108</v>
      </c>
      <c r="N3308" s="176" t="s">
        <v>8166</v>
      </c>
      <c r="O3308" s="56">
        <v>1</v>
      </c>
      <c r="P3308" s="176" t="s">
        <v>8139</v>
      </c>
    </row>
    <row r="3309" spans="1:16" ht="20.100000000000001" customHeight="1" x14ac:dyDescent="0.25">
      <c r="A3309" s="175">
        <v>3305</v>
      </c>
      <c r="B3309" s="176" t="s">
        <v>8105</v>
      </c>
      <c r="C3309" s="176" t="s">
        <v>8164</v>
      </c>
      <c r="D3309" s="175" t="s">
        <v>8165</v>
      </c>
      <c r="E3309" s="175" t="s">
        <v>8165</v>
      </c>
      <c r="F3309" s="176" t="s">
        <v>8164</v>
      </c>
      <c r="G3309" s="177"/>
      <c r="H3309" s="177"/>
      <c r="I3309" s="176" t="s">
        <v>8140</v>
      </c>
      <c r="J3309" s="178">
        <v>216.35578909682508</v>
      </c>
      <c r="K3309" s="55">
        <v>20</v>
      </c>
      <c r="L3309" s="176" t="s">
        <v>8103</v>
      </c>
      <c r="M3309" s="176" t="s">
        <v>8108</v>
      </c>
      <c r="N3309" s="176" t="s">
        <v>8166</v>
      </c>
      <c r="O3309" s="56">
        <v>1</v>
      </c>
      <c r="P3309" s="176" t="s">
        <v>8139</v>
      </c>
    </row>
    <row r="3310" spans="1:16" ht="20.100000000000001" customHeight="1" x14ac:dyDescent="0.25">
      <c r="A3310" s="175">
        <v>3306</v>
      </c>
      <c r="B3310" s="176" t="s">
        <v>8105</v>
      </c>
      <c r="C3310" s="176" t="s">
        <v>8164</v>
      </c>
      <c r="D3310" s="175" t="s">
        <v>8165</v>
      </c>
      <c r="E3310" s="175" t="s">
        <v>8165</v>
      </c>
      <c r="F3310" s="176" t="s">
        <v>8164</v>
      </c>
      <c r="G3310" s="177"/>
      <c r="H3310" s="177"/>
      <c r="I3310" s="176" t="s">
        <v>8140</v>
      </c>
      <c r="J3310" s="178">
        <v>439.68111448738262</v>
      </c>
      <c r="K3310" s="55">
        <v>20</v>
      </c>
      <c r="L3310" s="176" t="s">
        <v>8103</v>
      </c>
      <c r="M3310" s="176" t="s">
        <v>8108</v>
      </c>
      <c r="N3310" s="176" t="s">
        <v>8166</v>
      </c>
      <c r="O3310" s="56">
        <v>1</v>
      </c>
      <c r="P3310" s="176" t="s">
        <v>8139</v>
      </c>
    </row>
    <row r="3311" spans="1:16" ht="20.100000000000001" customHeight="1" x14ac:dyDescent="0.25">
      <c r="A3311" s="175">
        <v>3307</v>
      </c>
      <c r="B3311" s="176" t="s">
        <v>8105</v>
      </c>
      <c r="C3311" s="176" t="s">
        <v>8164</v>
      </c>
      <c r="D3311" s="175" t="s">
        <v>8165</v>
      </c>
      <c r="E3311" s="175" t="s">
        <v>8165</v>
      </c>
      <c r="F3311" s="176" t="s">
        <v>8164</v>
      </c>
      <c r="G3311" s="177"/>
      <c r="H3311" s="177"/>
      <c r="I3311" s="176" t="s">
        <v>8140</v>
      </c>
      <c r="J3311" s="178">
        <v>280.93705010984428</v>
      </c>
      <c r="K3311" s="55">
        <v>20</v>
      </c>
      <c r="L3311" s="176" t="s">
        <v>8103</v>
      </c>
      <c r="M3311" s="176" t="s">
        <v>8108</v>
      </c>
      <c r="N3311" s="176" t="s">
        <v>8166</v>
      </c>
      <c r="O3311" s="56">
        <v>1</v>
      </c>
      <c r="P3311" s="176" t="s">
        <v>8139</v>
      </c>
    </row>
    <row r="3312" spans="1:16" ht="20.100000000000001" customHeight="1" x14ac:dyDescent="0.25">
      <c r="A3312" s="175">
        <v>3308</v>
      </c>
      <c r="B3312" s="176" t="s">
        <v>8105</v>
      </c>
      <c r="C3312" s="176" t="s">
        <v>8164</v>
      </c>
      <c r="D3312" s="175" t="s">
        <v>8165</v>
      </c>
      <c r="E3312" s="175" t="s">
        <v>8165</v>
      </c>
      <c r="F3312" s="176" t="s">
        <v>8164</v>
      </c>
      <c r="G3312" s="177"/>
      <c r="H3312" s="177"/>
      <c r="I3312" s="176" t="s">
        <v>8140</v>
      </c>
      <c r="J3312" s="178">
        <v>497.96385847458066</v>
      </c>
      <c r="K3312" s="55">
        <v>20</v>
      </c>
      <c r="L3312" s="176" t="s">
        <v>8103</v>
      </c>
      <c r="M3312" s="176" t="s">
        <v>8108</v>
      </c>
      <c r="N3312" s="176" t="s">
        <v>8166</v>
      </c>
      <c r="O3312" s="56">
        <v>1</v>
      </c>
      <c r="P3312" s="176" t="s">
        <v>8139</v>
      </c>
    </row>
    <row r="3313" spans="1:16" ht="20.100000000000001" customHeight="1" x14ac:dyDescent="0.25">
      <c r="A3313" s="175">
        <v>3309</v>
      </c>
      <c r="B3313" s="176" t="s">
        <v>8105</v>
      </c>
      <c r="C3313" s="176" t="s">
        <v>8164</v>
      </c>
      <c r="D3313" s="175" t="s">
        <v>8165</v>
      </c>
      <c r="E3313" s="175" t="s">
        <v>8165</v>
      </c>
      <c r="F3313" s="176" t="s">
        <v>8164</v>
      </c>
      <c r="G3313" s="177"/>
      <c r="H3313" s="177"/>
      <c r="I3313" s="176" t="s">
        <v>8140</v>
      </c>
      <c r="J3313" s="178">
        <v>762.79516564866208</v>
      </c>
      <c r="K3313" s="55">
        <v>20</v>
      </c>
      <c r="L3313" s="176" t="s">
        <v>8103</v>
      </c>
      <c r="M3313" s="176" t="s">
        <v>8108</v>
      </c>
      <c r="N3313" s="176" t="s">
        <v>8166</v>
      </c>
      <c r="O3313" s="56">
        <v>1</v>
      </c>
      <c r="P3313" s="176" t="s">
        <v>8139</v>
      </c>
    </row>
    <row r="3314" spans="1:16" ht="20.100000000000001" customHeight="1" x14ac:dyDescent="0.25">
      <c r="A3314" s="175">
        <v>3310</v>
      </c>
      <c r="B3314" s="176" t="s">
        <v>8105</v>
      </c>
      <c r="C3314" s="176" t="s">
        <v>8167</v>
      </c>
      <c r="D3314" s="175" t="s">
        <v>8165</v>
      </c>
      <c r="E3314" s="175" t="s">
        <v>8165</v>
      </c>
      <c r="F3314" s="176" t="s">
        <v>8167</v>
      </c>
      <c r="G3314" s="177"/>
      <c r="H3314" s="177"/>
      <c r="I3314" s="176" t="s">
        <v>8137</v>
      </c>
      <c r="J3314" s="178">
        <v>390</v>
      </c>
      <c r="K3314" s="55">
        <v>12</v>
      </c>
      <c r="L3314" s="176" t="s">
        <v>8138</v>
      </c>
      <c r="M3314" s="176" t="s">
        <v>3186</v>
      </c>
      <c r="N3314" s="176" t="s">
        <v>3173</v>
      </c>
      <c r="O3314" s="56">
        <v>1</v>
      </c>
      <c r="P3314" s="176" t="s">
        <v>8168</v>
      </c>
    </row>
    <row r="3315" spans="1:16" ht="20.100000000000001" customHeight="1" x14ac:dyDescent="0.25">
      <c r="A3315" s="175">
        <v>3311</v>
      </c>
      <c r="B3315" s="176" t="s">
        <v>8105</v>
      </c>
      <c r="C3315" s="176" t="s">
        <v>8167</v>
      </c>
      <c r="D3315" s="175" t="s">
        <v>8165</v>
      </c>
      <c r="E3315" s="175" t="s">
        <v>8165</v>
      </c>
      <c r="F3315" s="176" t="s">
        <v>8167</v>
      </c>
      <c r="G3315" s="177"/>
      <c r="H3315" s="177"/>
      <c r="I3315" s="176" t="s">
        <v>8137</v>
      </c>
      <c r="J3315" s="178">
        <v>235</v>
      </c>
      <c r="K3315" s="55">
        <v>12</v>
      </c>
      <c r="L3315" s="176" t="s">
        <v>8138</v>
      </c>
      <c r="M3315" s="176" t="s">
        <v>3186</v>
      </c>
      <c r="N3315" s="176" t="s">
        <v>3173</v>
      </c>
      <c r="O3315" s="56">
        <v>1</v>
      </c>
      <c r="P3315" s="176" t="s">
        <v>8139</v>
      </c>
    </row>
    <row r="3316" spans="1:16" ht="20.100000000000001" customHeight="1" x14ac:dyDescent="0.25">
      <c r="A3316" s="175">
        <v>3312</v>
      </c>
      <c r="B3316" s="176" t="s">
        <v>8105</v>
      </c>
      <c r="C3316" s="176" t="s">
        <v>8167</v>
      </c>
      <c r="D3316" s="175" t="s">
        <v>8165</v>
      </c>
      <c r="E3316" s="175" t="s">
        <v>8165</v>
      </c>
      <c r="F3316" s="176" t="s">
        <v>8167</v>
      </c>
      <c r="G3316" s="177"/>
      <c r="H3316" s="177"/>
      <c r="I3316" s="176" t="s">
        <v>8137</v>
      </c>
      <c r="J3316" s="178">
        <v>29</v>
      </c>
      <c r="K3316" s="55">
        <v>12</v>
      </c>
      <c r="L3316" s="176" t="s">
        <v>8138</v>
      </c>
      <c r="M3316" s="176" t="s">
        <v>3186</v>
      </c>
      <c r="N3316" s="176" t="s">
        <v>3173</v>
      </c>
      <c r="O3316" s="56">
        <v>1</v>
      </c>
      <c r="P3316" s="176" t="s">
        <v>8139</v>
      </c>
    </row>
    <row r="3317" spans="1:16" ht="20.100000000000001" customHeight="1" x14ac:dyDescent="0.25">
      <c r="A3317" s="175">
        <v>3313</v>
      </c>
      <c r="B3317" s="176" t="s">
        <v>8105</v>
      </c>
      <c r="C3317" s="176" t="s">
        <v>8167</v>
      </c>
      <c r="D3317" s="175" t="s">
        <v>8165</v>
      </c>
      <c r="E3317" s="175" t="s">
        <v>8165</v>
      </c>
      <c r="F3317" s="176" t="s">
        <v>8167</v>
      </c>
      <c r="G3317" s="177"/>
      <c r="H3317" s="177"/>
      <c r="I3317" s="176" t="s">
        <v>8137</v>
      </c>
      <c r="J3317" s="178">
        <v>100</v>
      </c>
      <c r="K3317" s="55">
        <v>12</v>
      </c>
      <c r="L3317" s="176" t="s">
        <v>8138</v>
      </c>
      <c r="M3317" s="176" t="s">
        <v>3186</v>
      </c>
      <c r="N3317" s="176" t="s">
        <v>3173</v>
      </c>
      <c r="O3317" s="56">
        <v>1</v>
      </c>
      <c r="P3317" s="176" t="s">
        <v>8139</v>
      </c>
    </row>
    <row r="3318" spans="1:16" ht="20.100000000000001" customHeight="1" x14ac:dyDescent="0.25">
      <c r="A3318" s="175">
        <v>3314</v>
      </c>
      <c r="B3318" s="176" t="s">
        <v>8105</v>
      </c>
      <c r="C3318" s="176" t="s">
        <v>8167</v>
      </c>
      <c r="D3318" s="175" t="s">
        <v>8165</v>
      </c>
      <c r="E3318" s="175" t="s">
        <v>8165</v>
      </c>
      <c r="F3318" s="176" t="s">
        <v>8167</v>
      </c>
      <c r="G3318" s="177"/>
      <c r="H3318" s="177"/>
      <c r="I3318" s="176" t="s">
        <v>8137</v>
      </c>
      <c r="J3318" s="178">
        <v>24</v>
      </c>
      <c r="K3318" s="55">
        <v>12</v>
      </c>
      <c r="L3318" s="176" t="s">
        <v>8138</v>
      </c>
      <c r="M3318" s="176" t="s">
        <v>3186</v>
      </c>
      <c r="N3318" s="176" t="s">
        <v>3173</v>
      </c>
      <c r="O3318" s="56">
        <v>1</v>
      </c>
      <c r="P3318" s="176" t="s">
        <v>8139</v>
      </c>
    </row>
    <row r="3319" spans="1:16" ht="20.100000000000001" customHeight="1" x14ac:dyDescent="0.25">
      <c r="A3319" s="175">
        <v>3315</v>
      </c>
      <c r="B3319" s="176" t="s">
        <v>8105</v>
      </c>
      <c r="C3319" s="176" t="s">
        <v>8169</v>
      </c>
      <c r="D3319" s="175" t="s">
        <v>8170</v>
      </c>
      <c r="E3319" s="175" t="s">
        <v>8171</v>
      </c>
      <c r="F3319" s="176" t="s">
        <v>8169</v>
      </c>
      <c r="G3319" s="177"/>
      <c r="H3319" s="177"/>
      <c r="I3319" s="176" t="s">
        <v>8140</v>
      </c>
      <c r="J3319" s="178">
        <v>210.77803568041747</v>
      </c>
      <c r="K3319" s="55">
        <v>20</v>
      </c>
      <c r="L3319" s="176" t="s">
        <v>8103</v>
      </c>
      <c r="M3319" s="176" t="s">
        <v>8108</v>
      </c>
      <c r="N3319" s="176" t="s">
        <v>8166</v>
      </c>
      <c r="O3319" s="56">
        <v>1</v>
      </c>
      <c r="P3319" s="176" t="s">
        <v>8139</v>
      </c>
    </row>
    <row r="3320" spans="1:16" ht="20.100000000000001" customHeight="1" x14ac:dyDescent="0.25">
      <c r="A3320" s="175">
        <v>3316</v>
      </c>
      <c r="B3320" s="176" t="s">
        <v>8105</v>
      </c>
      <c r="C3320" s="176" t="s">
        <v>8169</v>
      </c>
      <c r="D3320" s="175" t="s">
        <v>8170</v>
      </c>
      <c r="E3320" s="175" t="s">
        <v>8171</v>
      </c>
      <c r="F3320" s="176" t="s">
        <v>8169</v>
      </c>
      <c r="G3320" s="177"/>
      <c r="H3320" s="177"/>
      <c r="I3320" s="176" t="s">
        <v>8140</v>
      </c>
      <c r="J3320" s="178">
        <v>617.50679159079561</v>
      </c>
      <c r="K3320" s="55">
        <v>20</v>
      </c>
      <c r="L3320" s="176" t="s">
        <v>8103</v>
      </c>
      <c r="M3320" s="176" t="s">
        <v>8108</v>
      </c>
      <c r="N3320" s="176" t="s">
        <v>8166</v>
      </c>
      <c r="O3320" s="56">
        <v>1</v>
      </c>
      <c r="P3320" s="176" t="s">
        <v>8139</v>
      </c>
    </row>
    <row r="3321" spans="1:16" ht="20.100000000000001" customHeight="1" x14ac:dyDescent="0.25">
      <c r="A3321" s="175">
        <v>3317</v>
      </c>
      <c r="B3321" s="176" t="s">
        <v>8105</v>
      </c>
      <c r="C3321" s="176" t="s">
        <v>8169</v>
      </c>
      <c r="D3321" s="175" t="s">
        <v>8170</v>
      </c>
      <c r="E3321" s="175" t="s">
        <v>8171</v>
      </c>
      <c r="F3321" s="176" t="s">
        <v>8169</v>
      </c>
      <c r="G3321" s="177"/>
      <c r="H3321" s="177"/>
      <c r="I3321" s="176" t="s">
        <v>8140</v>
      </c>
      <c r="J3321" s="178">
        <v>290.57905460048073</v>
      </c>
      <c r="K3321" s="55">
        <v>20</v>
      </c>
      <c r="L3321" s="176" t="s">
        <v>8103</v>
      </c>
      <c r="M3321" s="176" t="s">
        <v>8108</v>
      </c>
      <c r="N3321" s="176" t="s">
        <v>8166</v>
      </c>
      <c r="O3321" s="56">
        <v>1</v>
      </c>
      <c r="P3321" s="176" t="s">
        <v>8139</v>
      </c>
    </row>
    <row r="3322" spans="1:16" ht="20.100000000000001" customHeight="1" x14ac:dyDescent="0.25">
      <c r="A3322" s="175">
        <v>3318</v>
      </c>
      <c r="B3322" s="176" t="s">
        <v>8105</v>
      </c>
      <c r="C3322" s="176" t="s">
        <v>8169</v>
      </c>
      <c r="D3322" s="175" t="s">
        <v>8170</v>
      </c>
      <c r="E3322" s="175" t="s">
        <v>8171</v>
      </c>
      <c r="F3322" s="176" t="s">
        <v>8169</v>
      </c>
      <c r="G3322" s="177"/>
      <c r="H3322" s="177"/>
      <c r="I3322" s="176" t="s">
        <v>8140</v>
      </c>
      <c r="J3322" s="178">
        <v>322.05120559171593</v>
      </c>
      <c r="K3322" s="55">
        <v>20</v>
      </c>
      <c r="L3322" s="176" t="s">
        <v>8103</v>
      </c>
      <c r="M3322" s="176" t="s">
        <v>8108</v>
      </c>
      <c r="N3322" s="176" t="s">
        <v>8166</v>
      </c>
      <c r="O3322" s="56">
        <v>1</v>
      </c>
      <c r="P3322" s="176" t="s">
        <v>8139</v>
      </c>
    </row>
    <row r="3323" spans="1:16" ht="20.100000000000001" customHeight="1" x14ac:dyDescent="0.25">
      <c r="A3323" s="175">
        <v>3319</v>
      </c>
      <c r="B3323" s="176" t="s">
        <v>8105</v>
      </c>
      <c r="C3323" s="176" t="s">
        <v>8169</v>
      </c>
      <c r="D3323" s="175" t="s">
        <v>8170</v>
      </c>
      <c r="E3323" s="175" t="s">
        <v>8171</v>
      </c>
      <c r="F3323" s="176" t="s">
        <v>8169</v>
      </c>
      <c r="G3323" s="177"/>
      <c r="H3323" s="177"/>
      <c r="I3323" s="176" t="s">
        <v>8140</v>
      </c>
      <c r="J3323" s="178">
        <v>299.90361468489294</v>
      </c>
      <c r="K3323" s="55">
        <v>20</v>
      </c>
      <c r="L3323" s="176" t="s">
        <v>8103</v>
      </c>
      <c r="M3323" s="176" t="s">
        <v>8108</v>
      </c>
      <c r="N3323" s="176" t="s">
        <v>8166</v>
      </c>
      <c r="O3323" s="56">
        <v>1</v>
      </c>
      <c r="P3323" s="176" t="s">
        <v>8139</v>
      </c>
    </row>
    <row r="3324" spans="1:16" ht="20.100000000000001" customHeight="1" x14ac:dyDescent="0.25">
      <c r="A3324" s="175">
        <v>3320</v>
      </c>
      <c r="B3324" s="176" t="s">
        <v>8105</v>
      </c>
      <c r="C3324" s="176" t="s">
        <v>8169</v>
      </c>
      <c r="D3324" s="175" t="s">
        <v>8170</v>
      </c>
      <c r="E3324" s="175" t="s">
        <v>8171</v>
      </c>
      <c r="F3324" s="176" t="s">
        <v>8169</v>
      </c>
      <c r="G3324" s="177"/>
      <c r="H3324" s="177"/>
      <c r="I3324" s="176" t="s">
        <v>8140</v>
      </c>
      <c r="J3324" s="178">
        <v>212.97523015931449</v>
      </c>
      <c r="K3324" s="55">
        <v>20</v>
      </c>
      <c r="L3324" s="176" t="s">
        <v>8103</v>
      </c>
      <c r="M3324" s="176" t="s">
        <v>8108</v>
      </c>
      <c r="N3324" s="176" t="s">
        <v>8166</v>
      </c>
      <c r="O3324" s="56">
        <v>1</v>
      </c>
      <c r="P3324" s="176" t="s">
        <v>8139</v>
      </c>
    </row>
    <row r="3325" spans="1:16" ht="20.100000000000001" customHeight="1" x14ac:dyDescent="0.25">
      <c r="A3325" s="175">
        <v>3321</v>
      </c>
      <c r="B3325" s="176" t="s">
        <v>8105</v>
      </c>
      <c r="C3325" s="176" t="s">
        <v>8169</v>
      </c>
      <c r="D3325" s="175" t="s">
        <v>8170</v>
      </c>
      <c r="E3325" s="175" t="s">
        <v>8171</v>
      </c>
      <c r="F3325" s="176" t="s">
        <v>8169</v>
      </c>
      <c r="G3325" s="177"/>
      <c r="H3325" s="177"/>
      <c r="I3325" s="176" t="s">
        <v>8140</v>
      </c>
      <c r="J3325" s="178">
        <v>287.55130312857847</v>
      </c>
      <c r="K3325" s="55">
        <v>20</v>
      </c>
      <c r="L3325" s="176" t="s">
        <v>8103</v>
      </c>
      <c r="M3325" s="176" t="s">
        <v>8108</v>
      </c>
      <c r="N3325" s="176" t="s">
        <v>8166</v>
      </c>
      <c r="O3325" s="56">
        <v>1</v>
      </c>
      <c r="P3325" s="176" t="s">
        <v>8139</v>
      </c>
    </row>
    <row r="3326" spans="1:16" ht="20.100000000000001" customHeight="1" x14ac:dyDescent="0.25">
      <c r="A3326" s="175">
        <v>3322</v>
      </c>
      <c r="B3326" s="176" t="s">
        <v>8105</v>
      </c>
      <c r="C3326" s="176" t="s">
        <v>8169</v>
      </c>
      <c r="D3326" s="175" t="s">
        <v>8170</v>
      </c>
      <c r="E3326" s="175" t="s">
        <v>8171</v>
      </c>
      <c r="F3326" s="176" t="s">
        <v>8169</v>
      </c>
      <c r="G3326" s="177"/>
      <c r="H3326" s="177"/>
      <c r="I3326" s="176" t="s">
        <v>8140</v>
      </c>
      <c r="J3326" s="178">
        <v>551.89377957489751</v>
      </c>
      <c r="K3326" s="55">
        <v>20</v>
      </c>
      <c r="L3326" s="176" t="s">
        <v>8103</v>
      </c>
      <c r="M3326" s="176" t="s">
        <v>8108</v>
      </c>
      <c r="N3326" s="176" t="s">
        <v>8166</v>
      </c>
      <c r="O3326" s="56">
        <v>1</v>
      </c>
      <c r="P3326" s="176" t="s">
        <v>8139</v>
      </c>
    </row>
    <row r="3327" spans="1:16" ht="20.100000000000001" customHeight="1" x14ac:dyDescent="0.25">
      <c r="A3327" s="175">
        <v>3323</v>
      </c>
      <c r="B3327" s="176" t="s">
        <v>8105</v>
      </c>
      <c r="C3327" s="176" t="s">
        <v>8169</v>
      </c>
      <c r="D3327" s="175" t="s">
        <v>8170</v>
      </c>
      <c r="E3327" s="175" t="s">
        <v>8171</v>
      </c>
      <c r="F3327" s="176" t="s">
        <v>8169</v>
      </c>
      <c r="G3327" s="177"/>
      <c r="H3327" s="177"/>
      <c r="I3327" s="176" t="s">
        <v>8140</v>
      </c>
      <c r="J3327" s="178">
        <v>584.10539626093953</v>
      </c>
      <c r="K3327" s="55">
        <v>20</v>
      </c>
      <c r="L3327" s="176" t="s">
        <v>8103</v>
      </c>
      <c r="M3327" s="176" t="s">
        <v>8108</v>
      </c>
      <c r="N3327" s="176" t="s">
        <v>8166</v>
      </c>
      <c r="O3327" s="56">
        <v>1</v>
      </c>
      <c r="P3327" s="176" t="s">
        <v>8139</v>
      </c>
    </row>
    <row r="3328" spans="1:16" ht="20.100000000000001" customHeight="1" x14ac:dyDescent="0.25">
      <c r="A3328" s="175">
        <v>3324</v>
      </c>
      <c r="B3328" s="176" t="s">
        <v>8105</v>
      </c>
      <c r="C3328" s="176" t="s">
        <v>8169</v>
      </c>
      <c r="D3328" s="175" t="s">
        <v>8170</v>
      </c>
      <c r="E3328" s="175" t="s">
        <v>8171</v>
      </c>
      <c r="F3328" s="176" t="s">
        <v>8169</v>
      </c>
      <c r="G3328" s="177"/>
      <c r="H3328" s="177"/>
      <c r="I3328" s="176" t="s">
        <v>8140</v>
      </c>
      <c r="J3328" s="178">
        <v>276.54304441148935</v>
      </c>
      <c r="K3328" s="55">
        <v>20</v>
      </c>
      <c r="L3328" s="176" t="s">
        <v>8103</v>
      </c>
      <c r="M3328" s="176" t="s">
        <v>8108</v>
      </c>
      <c r="N3328" s="176" t="s">
        <v>8166</v>
      </c>
      <c r="O3328" s="56">
        <v>1</v>
      </c>
      <c r="P3328" s="176" t="s">
        <v>8139</v>
      </c>
    </row>
    <row r="3329" spans="1:16" ht="20.100000000000001" customHeight="1" x14ac:dyDescent="0.25">
      <c r="A3329" s="175">
        <v>3325</v>
      </c>
      <c r="B3329" s="176" t="s">
        <v>8105</v>
      </c>
      <c r="C3329" s="176" t="s">
        <v>8169</v>
      </c>
      <c r="D3329" s="175" t="s">
        <v>8170</v>
      </c>
      <c r="E3329" s="175" t="s">
        <v>8171</v>
      </c>
      <c r="F3329" s="176" t="s">
        <v>8169</v>
      </c>
      <c r="G3329" s="177"/>
      <c r="H3329" s="177"/>
      <c r="I3329" s="176" t="s">
        <v>8140</v>
      </c>
      <c r="J3329" s="178">
        <v>910.40073316773874</v>
      </c>
      <c r="K3329" s="55">
        <v>20</v>
      </c>
      <c r="L3329" s="176" t="s">
        <v>8103</v>
      </c>
      <c r="M3329" s="176" t="s">
        <v>8108</v>
      </c>
      <c r="N3329" s="176" t="s">
        <v>8166</v>
      </c>
      <c r="O3329" s="56">
        <v>1</v>
      </c>
      <c r="P3329" s="176" t="s">
        <v>8139</v>
      </c>
    </row>
    <row r="3330" spans="1:16" ht="20.100000000000001" customHeight="1" x14ac:dyDescent="0.25">
      <c r="A3330" s="175">
        <v>3326</v>
      </c>
      <c r="B3330" s="176" t="s">
        <v>8105</v>
      </c>
      <c r="C3330" s="176" t="s">
        <v>8169</v>
      </c>
      <c r="D3330" s="175" t="s">
        <v>8170</v>
      </c>
      <c r="E3330" s="175" t="s">
        <v>8171</v>
      </c>
      <c r="F3330" s="176" t="s">
        <v>8169</v>
      </c>
      <c r="G3330" s="177"/>
      <c r="H3330" s="177"/>
      <c r="I3330" s="176" t="s">
        <v>8140</v>
      </c>
      <c r="J3330" s="178">
        <v>469.73517143076634</v>
      </c>
      <c r="K3330" s="55">
        <v>20</v>
      </c>
      <c r="L3330" s="176" t="s">
        <v>8103</v>
      </c>
      <c r="M3330" s="176" t="s">
        <v>8108</v>
      </c>
      <c r="N3330" s="176" t="s">
        <v>8166</v>
      </c>
      <c r="O3330" s="56">
        <v>1</v>
      </c>
      <c r="P3330" s="176" t="s">
        <v>8139</v>
      </c>
    </row>
    <row r="3331" spans="1:16" ht="20.100000000000001" customHeight="1" x14ac:dyDescent="0.25">
      <c r="A3331" s="175">
        <v>3327</v>
      </c>
      <c r="B3331" s="176" t="s">
        <v>8105</v>
      </c>
      <c r="C3331" s="176" t="s">
        <v>8169</v>
      </c>
      <c r="D3331" s="175" t="s">
        <v>8170</v>
      </c>
      <c r="E3331" s="175" t="s">
        <v>8171</v>
      </c>
      <c r="F3331" s="176" t="s">
        <v>8169</v>
      </c>
      <c r="G3331" s="177"/>
      <c r="H3331" s="177"/>
      <c r="I3331" s="176" t="s">
        <v>8140</v>
      </c>
      <c r="J3331" s="178">
        <v>226.02524130701158</v>
      </c>
      <c r="K3331" s="55">
        <v>20</v>
      </c>
      <c r="L3331" s="176" t="s">
        <v>8103</v>
      </c>
      <c r="M3331" s="176" t="s">
        <v>8108</v>
      </c>
      <c r="N3331" s="176" t="s">
        <v>8166</v>
      </c>
      <c r="O3331" s="56">
        <v>1</v>
      </c>
      <c r="P3331" s="176" t="s">
        <v>8139</v>
      </c>
    </row>
    <row r="3332" spans="1:16" ht="20.100000000000001" customHeight="1" x14ac:dyDescent="0.25">
      <c r="A3332" s="175">
        <v>3328</v>
      </c>
      <c r="B3332" s="176" t="s">
        <v>8105</v>
      </c>
      <c r="C3332" s="176" t="s">
        <v>8169</v>
      </c>
      <c r="D3332" s="175" t="s">
        <v>8170</v>
      </c>
      <c r="E3332" s="175" t="s">
        <v>8171</v>
      </c>
      <c r="F3332" s="176" t="s">
        <v>8169</v>
      </c>
      <c r="G3332" s="177"/>
      <c r="H3332" s="177"/>
      <c r="I3332" s="176" t="s">
        <v>8140</v>
      </c>
      <c r="J3332" s="178">
        <v>457.41620935723506</v>
      </c>
      <c r="K3332" s="55">
        <v>20</v>
      </c>
      <c r="L3332" s="176" t="s">
        <v>8103</v>
      </c>
      <c r="M3332" s="176" t="s">
        <v>8108</v>
      </c>
      <c r="N3332" s="176" t="s">
        <v>8166</v>
      </c>
      <c r="O3332" s="56">
        <v>1</v>
      </c>
      <c r="P3332" s="176" t="s">
        <v>8139</v>
      </c>
    </row>
    <row r="3333" spans="1:16" ht="20.100000000000001" customHeight="1" x14ac:dyDescent="0.25">
      <c r="A3333" s="175">
        <v>3329</v>
      </c>
      <c r="B3333" s="176" t="s">
        <v>8105</v>
      </c>
      <c r="C3333" s="176" t="s">
        <v>8169</v>
      </c>
      <c r="D3333" s="175" t="s">
        <v>8170</v>
      </c>
      <c r="E3333" s="175" t="s">
        <v>8171</v>
      </c>
      <c r="F3333" s="176" t="s">
        <v>8169</v>
      </c>
      <c r="G3333" s="177"/>
      <c r="H3333" s="177"/>
      <c r="I3333" s="176" t="s">
        <v>8140</v>
      </c>
      <c r="J3333" s="178">
        <v>264.21376595477125</v>
      </c>
      <c r="K3333" s="55">
        <v>20</v>
      </c>
      <c r="L3333" s="176" t="s">
        <v>8103</v>
      </c>
      <c r="M3333" s="176" t="s">
        <v>8108</v>
      </c>
      <c r="N3333" s="176" t="s">
        <v>8166</v>
      </c>
      <c r="O3333" s="56">
        <v>1</v>
      </c>
      <c r="P3333" s="176" t="s">
        <v>8139</v>
      </c>
    </row>
    <row r="3334" spans="1:16" ht="20.100000000000001" customHeight="1" x14ac:dyDescent="0.25">
      <c r="A3334" s="175">
        <v>3330</v>
      </c>
      <c r="B3334" s="176" t="s">
        <v>8105</v>
      </c>
      <c r="C3334" s="176" t="s">
        <v>8169</v>
      </c>
      <c r="D3334" s="175" t="s">
        <v>8170</v>
      </c>
      <c r="E3334" s="175" t="s">
        <v>8171</v>
      </c>
      <c r="F3334" s="176" t="s">
        <v>8169</v>
      </c>
      <c r="G3334" s="177"/>
      <c r="H3334" s="177"/>
      <c r="I3334" s="176" t="s">
        <v>8140</v>
      </c>
      <c r="J3334" s="178">
        <v>544.67799496129942</v>
      </c>
      <c r="K3334" s="55">
        <v>20</v>
      </c>
      <c r="L3334" s="176" t="s">
        <v>8103</v>
      </c>
      <c r="M3334" s="176" t="s">
        <v>8108</v>
      </c>
      <c r="N3334" s="176" t="s">
        <v>8166</v>
      </c>
      <c r="O3334" s="56">
        <v>1</v>
      </c>
      <c r="P3334" s="176" t="s">
        <v>8145</v>
      </c>
    </row>
    <row r="3335" spans="1:16" ht="20.100000000000001" customHeight="1" x14ac:dyDescent="0.25">
      <c r="A3335" s="175">
        <v>3331</v>
      </c>
      <c r="B3335" s="176" t="s">
        <v>8105</v>
      </c>
      <c r="C3335" s="176" t="s">
        <v>8169</v>
      </c>
      <c r="D3335" s="175" t="s">
        <v>8170</v>
      </c>
      <c r="E3335" s="175" t="s">
        <v>8171</v>
      </c>
      <c r="F3335" s="176" t="s">
        <v>8169</v>
      </c>
      <c r="G3335" s="177"/>
      <c r="H3335" s="177"/>
      <c r="I3335" s="176" t="s">
        <v>8140</v>
      </c>
      <c r="J3335" s="178">
        <v>650.39200570224352</v>
      </c>
      <c r="K3335" s="55">
        <v>20</v>
      </c>
      <c r="L3335" s="176" t="s">
        <v>8103</v>
      </c>
      <c r="M3335" s="176" t="s">
        <v>8108</v>
      </c>
      <c r="N3335" s="176" t="s">
        <v>8166</v>
      </c>
      <c r="O3335" s="56">
        <v>1</v>
      </c>
      <c r="P3335" s="176" t="s">
        <v>8145</v>
      </c>
    </row>
    <row r="3336" spans="1:16" ht="20.100000000000001" customHeight="1" x14ac:dyDescent="0.25">
      <c r="A3336" s="175">
        <v>3332</v>
      </c>
      <c r="B3336" s="176" t="s">
        <v>8105</v>
      </c>
      <c r="C3336" s="176" t="s">
        <v>8169</v>
      </c>
      <c r="D3336" s="175" t="s">
        <v>8170</v>
      </c>
      <c r="E3336" s="175" t="s">
        <v>8171</v>
      </c>
      <c r="F3336" s="176" t="s">
        <v>8169</v>
      </c>
      <c r="G3336" s="177"/>
      <c r="H3336" s="177"/>
      <c r="I3336" s="176" t="s">
        <v>8140</v>
      </c>
      <c r="J3336" s="178">
        <v>201.5253940880929</v>
      </c>
      <c r="K3336" s="55">
        <v>20</v>
      </c>
      <c r="L3336" s="176" t="s">
        <v>8103</v>
      </c>
      <c r="M3336" s="176" t="s">
        <v>8108</v>
      </c>
      <c r="N3336" s="176" t="s">
        <v>8166</v>
      </c>
      <c r="O3336" s="56">
        <v>1</v>
      </c>
      <c r="P3336" s="176" t="s">
        <v>8145</v>
      </c>
    </row>
    <row r="3337" spans="1:16" ht="20.100000000000001" customHeight="1" x14ac:dyDescent="0.25">
      <c r="A3337" s="175">
        <v>3333</v>
      </c>
      <c r="B3337" s="176" t="s">
        <v>8105</v>
      </c>
      <c r="C3337" s="176" t="s">
        <v>8169</v>
      </c>
      <c r="D3337" s="175" t="s">
        <v>8170</v>
      </c>
      <c r="E3337" s="175" t="s">
        <v>8171</v>
      </c>
      <c r="F3337" s="176" t="s">
        <v>8169</v>
      </c>
      <c r="G3337" s="177"/>
      <c r="H3337" s="177"/>
      <c r="I3337" s="176" t="s">
        <v>8140</v>
      </c>
      <c r="J3337" s="178">
        <v>257.34885868586753</v>
      </c>
      <c r="K3337" s="55">
        <v>20</v>
      </c>
      <c r="L3337" s="176" t="s">
        <v>8103</v>
      </c>
      <c r="M3337" s="176" t="s">
        <v>8108</v>
      </c>
      <c r="N3337" s="176" t="s">
        <v>8166</v>
      </c>
      <c r="O3337" s="56">
        <v>1</v>
      </c>
      <c r="P3337" s="176" t="s">
        <v>8145</v>
      </c>
    </row>
    <row r="3338" spans="1:16" ht="20.100000000000001" customHeight="1" x14ac:dyDescent="0.25">
      <c r="A3338" s="175">
        <v>3334</v>
      </c>
      <c r="B3338" s="176" t="s">
        <v>8105</v>
      </c>
      <c r="C3338" s="176" t="s">
        <v>8169</v>
      </c>
      <c r="D3338" s="175" t="s">
        <v>8170</v>
      </c>
      <c r="E3338" s="175" t="s">
        <v>8171</v>
      </c>
      <c r="F3338" s="176" t="s">
        <v>8169</v>
      </c>
      <c r="G3338" s="177"/>
      <c r="H3338" s="177"/>
      <c r="I3338" s="176" t="s">
        <v>8140</v>
      </c>
      <c r="J3338" s="178">
        <v>134.93671896075003</v>
      </c>
      <c r="K3338" s="55">
        <v>20</v>
      </c>
      <c r="L3338" s="176" t="s">
        <v>8103</v>
      </c>
      <c r="M3338" s="176" t="s">
        <v>8108</v>
      </c>
      <c r="N3338" s="176" t="s">
        <v>8166</v>
      </c>
      <c r="O3338" s="56">
        <v>1</v>
      </c>
      <c r="P3338" s="176" t="s">
        <v>8145</v>
      </c>
    </row>
    <row r="3339" spans="1:16" ht="20.100000000000001" customHeight="1" x14ac:dyDescent="0.25">
      <c r="A3339" s="175">
        <v>3335</v>
      </c>
      <c r="B3339" s="176" t="s">
        <v>8105</v>
      </c>
      <c r="C3339" s="176" t="s">
        <v>8169</v>
      </c>
      <c r="D3339" s="175" t="s">
        <v>8170</v>
      </c>
      <c r="E3339" s="175" t="s">
        <v>8171</v>
      </c>
      <c r="F3339" s="176" t="s">
        <v>8169</v>
      </c>
      <c r="G3339" s="177"/>
      <c r="H3339" s="177"/>
      <c r="I3339" s="176" t="s">
        <v>8140</v>
      </c>
      <c r="J3339" s="178">
        <v>326.65298759890607</v>
      </c>
      <c r="K3339" s="55">
        <v>20</v>
      </c>
      <c r="L3339" s="176" t="s">
        <v>8103</v>
      </c>
      <c r="M3339" s="176" t="s">
        <v>8108</v>
      </c>
      <c r="N3339" s="176" t="s">
        <v>8166</v>
      </c>
      <c r="O3339" s="56">
        <v>1</v>
      </c>
      <c r="P3339" s="176" t="s">
        <v>8139</v>
      </c>
    </row>
    <row r="3340" spans="1:16" ht="20.100000000000001" customHeight="1" x14ac:dyDescent="0.25">
      <c r="A3340" s="175">
        <v>3336</v>
      </c>
      <c r="B3340" s="176" t="s">
        <v>8105</v>
      </c>
      <c r="C3340" s="176" t="s">
        <v>8169</v>
      </c>
      <c r="D3340" s="175" t="s">
        <v>8170</v>
      </c>
      <c r="E3340" s="175" t="s">
        <v>8171</v>
      </c>
      <c r="F3340" s="176" t="s">
        <v>8169</v>
      </c>
      <c r="G3340" s="177"/>
      <c r="H3340" s="177"/>
      <c r="I3340" s="176" t="s">
        <v>8140</v>
      </c>
      <c r="J3340" s="178">
        <v>1070.2107714504191</v>
      </c>
      <c r="K3340" s="55">
        <v>20</v>
      </c>
      <c r="L3340" s="176" t="s">
        <v>8103</v>
      </c>
      <c r="M3340" s="176" t="s">
        <v>8108</v>
      </c>
      <c r="N3340" s="176" t="s">
        <v>8166</v>
      </c>
      <c r="O3340" s="56">
        <v>1</v>
      </c>
      <c r="P3340" s="176" t="s">
        <v>8145</v>
      </c>
    </row>
    <row r="3341" spans="1:16" ht="20.100000000000001" customHeight="1" x14ac:dyDescent="0.25">
      <c r="A3341" s="175">
        <v>3337</v>
      </c>
      <c r="B3341" s="176" t="s">
        <v>8105</v>
      </c>
      <c r="C3341" s="176" t="s">
        <v>8169</v>
      </c>
      <c r="D3341" s="175" t="s">
        <v>8170</v>
      </c>
      <c r="E3341" s="175" t="s">
        <v>8171</v>
      </c>
      <c r="F3341" s="176" t="s">
        <v>8169</v>
      </c>
      <c r="G3341" s="177"/>
      <c r="H3341" s="177"/>
      <c r="I3341" s="176" t="s">
        <v>8140</v>
      </c>
      <c r="J3341" s="178">
        <v>189.89705798139067</v>
      </c>
      <c r="K3341" s="55">
        <v>20</v>
      </c>
      <c r="L3341" s="176" t="s">
        <v>8103</v>
      </c>
      <c r="M3341" s="176" t="s">
        <v>8108</v>
      </c>
      <c r="N3341" s="176" t="s">
        <v>8166</v>
      </c>
      <c r="O3341" s="56">
        <v>1</v>
      </c>
      <c r="P3341" s="176" t="s">
        <v>8139</v>
      </c>
    </row>
    <row r="3342" spans="1:16" ht="20.100000000000001" customHeight="1" x14ac:dyDescent="0.25">
      <c r="A3342" s="175">
        <v>3338</v>
      </c>
      <c r="B3342" s="176" t="s">
        <v>8105</v>
      </c>
      <c r="C3342" s="176" t="s">
        <v>8169</v>
      </c>
      <c r="D3342" s="175" t="s">
        <v>8170</v>
      </c>
      <c r="E3342" s="175" t="s">
        <v>8171</v>
      </c>
      <c r="F3342" s="176" t="s">
        <v>8169</v>
      </c>
      <c r="G3342" s="177"/>
      <c r="H3342" s="177"/>
      <c r="I3342" s="176" t="s">
        <v>8140</v>
      </c>
      <c r="J3342" s="178">
        <v>280.10249929822982</v>
      </c>
      <c r="K3342" s="55">
        <v>20</v>
      </c>
      <c r="L3342" s="176" t="s">
        <v>8103</v>
      </c>
      <c r="M3342" s="176" t="s">
        <v>8108</v>
      </c>
      <c r="N3342" s="176" t="s">
        <v>8166</v>
      </c>
      <c r="O3342" s="56">
        <v>1</v>
      </c>
      <c r="P3342" s="176" t="s">
        <v>8139</v>
      </c>
    </row>
    <row r="3343" spans="1:16" ht="20.100000000000001" customHeight="1" x14ac:dyDescent="0.25">
      <c r="A3343" s="175">
        <v>3339</v>
      </c>
      <c r="B3343" s="176" t="s">
        <v>8105</v>
      </c>
      <c r="C3343" s="176" t="s">
        <v>8169</v>
      </c>
      <c r="D3343" s="175" t="s">
        <v>8170</v>
      </c>
      <c r="E3343" s="175" t="s">
        <v>8171</v>
      </c>
      <c r="F3343" s="176" t="s">
        <v>8169</v>
      </c>
      <c r="G3343" s="177"/>
      <c r="H3343" s="177"/>
      <c r="I3343" s="176" t="s">
        <v>8140</v>
      </c>
      <c r="J3343" s="178">
        <v>554.63186941213291</v>
      </c>
      <c r="K3343" s="55">
        <v>20</v>
      </c>
      <c r="L3343" s="176" t="s">
        <v>8103</v>
      </c>
      <c r="M3343" s="176" t="s">
        <v>8108</v>
      </c>
      <c r="N3343" s="176" t="s">
        <v>8166</v>
      </c>
      <c r="O3343" s="56">
        <v>1</v>
      </c>
      <c r="P3343" s="176" t="s">
        <v>8139</v>
      </c>
    </row>
    <row r="3344" spans="1:16" ht="20.100000000000001" customHeight="1" x14ac:dyDescent="0.25">
      <c r="A3344" s="175">
        <v>3340</v>
      </c>
      <c r="B3344" s="176" t="s">
        <v>8105</v>
      </c>
      <c r="C3344" s="176" t="s">
        <v>8169</v>
      </c>
      <c r="D3344" s="175" t="s">
        <v>8170</v>
      </c>
      <c r="E3344" s="175" t="s">
        <v>8171</v>
      </c>
      <c r="F3344" s="176" t="s">
        <v>8169</v>
      </c>
      <c r="G3344" s="177"/>
      <c r="H3344" s="177"/>
      <c r="I3344" s="176" t="s">
        <v>8140</v>
      </c>
      <c r="J3344" s="178">
        <v>456.91538813858983</v>
      </c>
      <c r="K3344" s="55">
        <v>20</v>
      </c>
      <c r="L3344" s="176" t="s">
        <v>8103</v>
      </c>
      <c r="M3344" s="176" t="s">
        <v>8108</v>
      </c>
      <c r="N3344" s="176" t="s">
        <v>8166</v>
      </c>
      <c r="O3344" s="56">
        <v>1</v>
      </c>
      <c r="P3344" s="176" t="s">
        <v>8139</v>
      </c>
    </row>
    <row r="3345" spans="1:16" ht="20.100000000000001" customHeight="1" x14ac:dyDescent="0.25">
      <c r="A3345" s="175">
        <v>3341</v>
      </c>
      <c r="B3345" s="176" t="s">
        <v>8105</v>
      </c>
      <c r="C3345" s="176" t="s">
        <v>8169</v>
      </c>
      <c r="D3345" s="175" t="s">
        <v>8170</v>
      </c>
      <c r="E3345" s="175" t="s">
        <v>8171</v>
      </c>
      <c r="F3345" s="176" t="s">
        <v>8169</v>
      </c>
      <c r="G3345" s="177"/>
      <c r="H3345" s="177"/>
      <c r="I3345" s="176" t="s">
        <v>8140</v>
      </c>
      <c r="J3345" s="178">
        <v>591.25929461368833</v>
      </c>
      <c r="K3345" s="55">
        <v>20</v>
      </c>
      <c r="L3345" s="176" t="s">
        <v>8103</v>
      </c>
      <c r="M3345" s="176" t="s">
        <v>8108</v>
      </c>
      <c r="N3345" s="176" t="s">
        <v>8166</v>
      </c>
      <c r="O3345" s="56">
        <v>1</v>
      </c>
      <c r="P3345" s="176" t="s">
        <v>8139</v>
      </c>
    </row>
    <row r="3346" spans="1:16" ht="20.100000000000001" customHeight="1" x14ac:dyDescent="0.25">
      <c r="A3346" s="175">
        <v>3342</v>
      </c>
      <c r="B3346" s="176" t="s">
        <v>8105</v>
      </c>
      <c r="C3346" s="176" t="s">
        <v>8169</v>
      </c>
      <c r="D3346" s="175" t="s">
        <v>8170</v>
      </c>
      <c r="E3346" s="175" t="s">
        <v>8171</v>
      </c>
      <c r="F3346" s="176" t="s">
        <v>8169</v>
      </c>
      <c r="G3346" s="177"/>
      <c r="H3346" s="177"/>
      <c r="I3346" s="176" t="s">
        <v>8140</v>
      </c>
      <c r="J3346" s="178">
        <v>269.20685288730914</v>
      </c>
      <c r="K3346" s="55">
        <v>20</v>
      </c>
      <c r="L3346" s="176" t="s">
        <v>8103</v>
      </c>
      <c r="M3346" s="176" t="s">
        <v>8108</v>
      </c>
      <c r="N3346" s="176" t="s">
        <v>8166</v>
      </c>
      <c r="O3346" s="56">
        <v>1</v>
      </c>
      <c r="P3346" s="176" t="s">
        <v>8139</v>
      </c>
    </row>
    <row r="3347" spans="1:16" ht="20.100000000000001" customHeight="1" x14ac:dyDescent="0.25">
      <c r="A3347" s="175">
        <v>3343</v>
      </c>
      <c r="B3347" s="176" t="s">
        <v>8105</v>
      </c>
      <c r="C3347" s="176" t="s">
        <v>8169</v>
      </c>
      <c r="D3347" s="175" t="s">
        <v>8170</v>
      </c>
      <c r="E3347" s="175" t="s">
        <v>8171</v>
      </c>
      <c r="F3347" s="176" t="s">
        <v>8169</v>
      </c>
      <c r="G3347" s="177"/>
      <c r="H3347" s="177"/>
      <c r="I3347" s="176" t="s">
        <v>8140</v>
      </c>
      <c r="J3347" s="178">
        <v>915.65796745935381</v>
      </c>
      <c r="K3347" s="55">
        <v>20</v>
      </c>
      <c r="L3347" s="176" t="s">
        <v>8103</v>
      </c>
      <c r="M3347" s="176" t="s">
        <v>8108</v>
      </c>
      <c r="N3347" s="176" t="s">
        <v>8166</v>
      </c>
      <c r="O3347" s="56">
        <v>1</v>
      </c>
      <c r="P3347" s="176" t="s">
        <v>8139</v>
      </c>
    </row>
    <row r="3348" spans="1:16" ht="20.100000000000001" customHeight="1" x14ac:dyDescent="0.25">
      <c r="A3348" s="175">
        <v>3344</v>
      </c>
      <c r="B3348" s="176" t="s">
        <v>8105</v>
      </c>
      <c r="C3348" s="176" t="s">
        <v>8169</v>
      </c>
      <c r="D3348" s="175" t="s">
        <v>8170</v>
      </c>
      <c r="E3348" s="175" t="s">
        <v>8171</v>
      </c>
      <c r="F3348" s="176" t="s">
        <v>8169</v>
      </c>
      <c r="G3348" s="177"/>
      <c r="H3348" s="177"/>
      <c r="I3348" s="176" t="s">
        <v>8140</v>
      </c>
      <c r="J3348" s="178">
        <v>62.973117318933234</v>
      </c>
      <c r="K3348" s="55">
        <v>20</v>
      </c>
      <c r="L3348" s="176" t="s">
        <v>8103</v>
      </c>
      <c r="M3348" s="176" t="s">
        <v>8108</v>
      </c>
      <c r="N3348" s="176" t="s">
        <v>8166</v>
      </c>
      <c r="O3348" s="56">
        <v>1</v>
      </c>
      <c r="P3348" s="176" t="s">
        <v>8139</v>
      </c>
    </row>
    <row r="3349" spans="1:16" ht="20.100000000000001" customHeight="1" x14ac:dyDescent="0.25">
      <c r="A3349" s="175">
        <v>3345</v>
      </c>
      <c r="B3349" s="176" t="s">
        <v>8105</v>
      </c>
      <c r="C3349" s="176" t="s">
        <v>8169</v>
      </c>
      <c r="D3349" s="175" t="s">
        <v>8170</v>
      </c>
      <c r="E3349" s="175" t="s">
        <v>8171</v>
      </c>
      <c r="F3349" s="176" t="s">
        <v>8169</v>
      </c>
      <c r="G3349" s="177"/>
      <c r="H3349" s="177"/>
      <c r="I3349" s="176" t="s">
        <v>8140</v>
      </c>
      <c r="J3349" s="178">
        <v>331.57141689881729</v>
      </c>
      <c r="K3349" s="55">
        <v>20</v>
      </c>
      <c r="L3349" s="176" t="s">
        <v>8103</v>
      </c>
      <c r="M3349" s="176" t="s">
        <v>8108</v>
      </c>
      <c r="N3349" s="176" t="s">
        <v>8166</v>
      </c>
      <c r="O3349" s="56">
        <v>1</v>
      </c>
      <c r="P3349" s="176" t="s">
        <v>8139</v>
      </c>
    </row>
    <row r="3350" spans="1:16" ht="20.100000000000001" customHeight="1" x14ac:dyDescent="0.25">
      <c r="A3350" s="175">
        <v>3346</v>
      </c>
      <c r="B3350" s="176" t="s">
        <v>8105</v>
      </c>
      <c r="C3350" s="176" t="s">
        <v>8169</v>
      </c>
      <c r="D3350" s="175" t="s">
        <v>8170</v>
      </c>
      <c r="E3350" s="175" t="s">
        <v>8171</v>
      </c>
      <c r="F3350" s="176" t="s">
        <v>8169</v>
      </c>
      <c r="G3350" s="177"/>
      <c r="H3350" s="177"/>
      <c r="I3350" s="176" t="s">
        <v>8140</v>
      </c>
      <c r="J3350" s="178">
        <v>1068.3812482466619</v>
      </c>
      <c r="K3350" s="55">
        <v>20</v>
      </c>
      <c r="L3350" s="176" t="s">
        <v>8103</v>
      </c>
      <c r="M3350" s="176" t="s">
        <v>8108</v>
      </c>
      <c r="N3350" s="176" t="s">
        <v>8166</v>
      </c>
      <c r="O3350" s="56">
        <v>1</v>
      </c>
      <c r="P3350" s="176" t="s">
        <v>8139</v>
      </c>
    </row>
    <row r="3351" spans="1:16" ht="20.100000000000001" customHeight="1" x14ac:dyDescent="0.25">
      <c r="A3351" s="175">
        <v>3347</v>
      </c>
      <c r="B3351" s="176" t="s">
        <v>8105</v>
      </c>
      <c r="C3351" s="176" t="s">
        <v>8169</v>
      </c>
      <c r="D3351" s="175" t="s">
        <v>8170</v>
      </c>
      <c r="E3351" s="175" t="s">
        <v>8171</v>
      </c>
      <c r="F3351" s="176" t="s">
        <v>8169</v>
      </c>
      <c r="G3351" s="177"/>
      <c r="H3351" s="177"/>
      <c r="I3351" s="176" t="s">
        <v>8140</v>
      </c>
      <c r="J3351" s="178">
        <v>346.03534943943765</v>
      </c>
      <c r="K3351" s="55">
        <v>20</v>
      </c>
      <c r="L3351" s="176" t="s">
        <v>8103</v>
      </c>
      <c r="M3351" s="176" t="s">
        <v>8108</v>
      </c>
      <c r="N3351" s="176" t="s">
        <v>8166</v>
      </c>
      <c r="O3351" s="56">
        <v>1</v>
      </c>
      <c r="P3351" s="176" t="s">
        <v>8139</v>
      </c>
    </row>
    <row r="3352" spans="1:16" ht="20.100000000000001" customHeight="1" x14ac:dyDescent="0.25">
      <c r="A3352" s="175">
        <v>3348</v>
      </c>
      <c r="B3352" s="176" t="s">
        <v>8105</v>
      </c>
      <c r="C3352" s="176" t="s">
        <v>8169</v>
      </c>
      <c r="D3352" s="175" t="s">
        <v>8170</v>
      </c>
      <c r="E3352" s="175" t="s">
        <v>8171</v>
      </c>
      <c r="F3352" s="176" t="s">
        <v>8169</v>
      </c>
      <c r="G3352" s="177"/>
      <c r="H3352" s="177"/>
      <c r="I3352" s="176" t="s">
        <v>8140</v>
      </c>
      <c r="J3352" s="178">
        <v>314.0748166979065</v>
      </c>
      <c r="K3352" s="55">
        <v>20</v>
      </c>
      <c r="L3352" s="176" t="s">
        <v>8103</v>
      </c>
      <c r="M3352" s="176" t="s">
        <v>8108</v>
      </c>
      <c r="N3352" s="176" t="s">
        <v>8166</v>
      </c>
      <c r="O3352" s="56">
        <v>1</v>
      </c>
      <c r="P3352" s="176" t="s">
        <v>8139</v>
      </c>
    </row>
    <row r="3353" spans="1:16" ht="20.100000000000001" customHeight="1" x14ac:dyDescent="0.25">
      <c r="A3353" s="175">
        <v>3349</v>
      </c>
      <c r="B3353" s="176" t="s">
        <v>8105</v>
      </c>
      <c r="C3353" s="176" t="s">
        <v>8169</v>
      </c>
      <c r="D3353" s="175" t="s">
        <v>8170</v>
      </c>
      <c r="E3353" s="175" t="s">
        <v>8171</v>
      </c>
      <c r="F3353" s="176" t="s">
        <v>8169</v>
      </c>
      <c r="G3353" s="177"/>
      <c r="H3353" s="177"/>
      <c r="I3353" s="176" t="s">
        <v>8140</v>
      </c>
      <c r="J3353" s="178">
        <v>545.24042931907252</v>
      </c>
      <c r="K3353" s="55">
        <v>20</v>
      </c>
      <c r="L3353" s="176" t="s">
        <v>8103</v>
      </c>
      <c r="M3353" s="176" t="s">
        <v>8108</v>
      </c>
      <c r="N3353" s="176" t="s">
        <v>8166</v>
      </c>
      <c r="O3353" s="56">
        <v>1</v>
      </c>
      <c r="P3353" s="176" t="s">
        <v>8139</v>
      </c>
    </row>
    <row r="3354" spans="1:16" ht="20.100000000000001" customHeight="1" x14ac:dyDescent="0.25">
      <c r="A3354" s="175">
        <v>3350</v>
      </c>
      <c r="B3354" s="176" t="s">
        <v>8105</v>
      </c>
      <c r="C3354" s="176" t="s">
        <v>8169</v>
      </c>
      <c r="D3354" s="175" t="s">
        <v>8170</v>
      </c>
      <c r="E3354" s="175" t="s">
        <v>8171</v>
      </c>
      <c r="F3354" s="176" t="s">
        <v>8169</v>
      </c>
      <c r="G3354" s="177"/>
      <c r="H3354" s="177"/>
      <c r="I3354" s="176" t="s">
        <v>8140</v>
      </c>
      <c r="J3354" s="178">
        <v>509.46090605590427</v>
      </c>
      <c r="K3354" s="55">
        <v>20</v>
      </c>
      <c r="L3354" s="176" t="s">
        <v>8103</v>
      </c>
      <c r="M3354" s="176" t="s">
        <v>8108</v>
      </c>
      <c r="N3354" s="176" t="s">
        <v>8166</v>
      </c>
      <c r="O3354" s="56">
        <v>1</v>
      </c>
      <c r="P3354" s="176" t="s">
        <v>8139</v>
      </c>
    </row>
    <row r="3355" spans="1:16" ht="20.100000000000001" customHeight="1" x14ac:dyDescent="0.25">
      <c r="A3355" s="175">
        <v>3351</v>
      </c>
      <c r="B3355" s="176" t="s">
        <v>8105</v>
      </c>
      <c r="C3355" s="176" t="s">
        <v>8169</v>
      </c>
      <c r="D3355" s="175" t="s">
        <v>8170</v>
      </c>
      <c r="E3355" s="175" t="s">
        <v>8171</v>
      </c>
      <c r="F3355" s="176" t="s">
        <v>8169</v>
      </c>
      <c r="G3355" s="177"/>
      <c r="H3355" s="177"/>
      <c r="I3355" s="176" t="s">
        <v>8140</v>
      </c>
      <c r="J3355" s="178">
        <v>323.42873953827331</v>
      </c>
      <c r="K3355" s="55">
        <v>20</v>
      </c>
      <c r="L3355" s="176" t="s">
        <v>8103</v>
      </c>
      <c r="M3355" s="176" t="s">
        <v>8108</v>
      </c>
      <c r="N3355" s="176" t="s">
        <v>8166</v>
      </c>
      <c r="O3355" s="56">
        <v>1</v>
      </c>
      <c r="P3355" s="176" t="s">
        <v>8139</v>
      </c>
    </row>
    <row r="3356" spans="1:16" ht="20.100000000000001" customHeight="1" x14ac:dyDescent="0.25">
      <c r="A3356" s="175">
        <v>3352</v>
      </c>
      <c r="B3356" s="176" t="s">
        <v>8105</v>
      </c>
      <c r="C3356" s="176" t="s">
        <v>8169</v>
      </c>
      <c r="D3356" s="175" t="s">
        <v>8170</v>
      </c>
      <c r="E3356" s="175" t="s">
        <v>8171</v>
      </c>
      <c r="F3356" s="176" t="s">
        <v>8169</v>
      </c>
      <c r="G3356" s="177"/>
      <c r="H3356" s="177"/>
      <c r="I3356" s="176" t="s">
        <v>8140</v>
      </c>
      <c r="J3356" s="178">
        <v>406.65704175910332</v>
      </c>
      <c r="K3356" s="55">
        <v>20</v>
      </c>
      <c r="L3356" s="176" t="s">
        <v>8103</v>
      </c>
      <c r="M3356" s="176" t="s">
        <v>8108</v>
      </c>
      <c r="N3356" s="176" t="s">
        <v>8166</v>
      </c>
      <c r="O3356" s="56">
        <v>1</v>
      </c>
      <c r="P3356" s="176" t="s">
        <v>8139</v>
      </c>
    </row>
    <row r="3357" spans="1:16" ht="20.100000000000001" customHeight="1" x14ac:dyDescent="0.25">
      <c r="A3357" s="175">
        <v>3353</v>
      </c>
      <c r="B3357" s="176" t="s">
        <v>8105</v>
      </c>
      <c r="C3357" s="176" t="s">
        <v>8169</v>
      </c>
      <c r="D3357" s="175" t="s">
        <v>8170</v>
      </c>
      <c r="E3357" s="175" t="s">
        <v>8171</v>
      </c>
      <c r="F3357" s="176" t="s">
        <v>8169</v>
      </c>
      <c r="G3357" s="177"/>
      <c r="H3357" s="177"/>
      <c r="I3357" s="176" t="s">
        <v>8140</v>
      </c>
      <c r="J3357" s="178">
        <v>448.96043502355832</v>
      </c>
      <c r="K3357" s="55">
        <v>20</v>
      </c>
      <c r="L3357" s="176" t="s">
        <v>8103</v>
      </c>
      <c r="M3357" s="176" t="s">
        <v>8108</v>
      </c>
      <c r="N3357" s="176" t="s">
        <v>8166</v>
      </c>
      <c r="O3357" s="56">
        <v>1</v>
      </c>
      <c r="P3357" s="176" t="s">
        <v>8139</v>
      </c>
    </row>
    <row r="3358" spans="1:16" ht="20.100000000000001" customHeight="1" x14ac:dyDescent="0.25">
      <c r="A3358" s="175">
        <v>3354</v>
      </c>
      <c r="B3358" s="176" t="s">
        <v>8105</v>
      </c>
      <c r="C3358" s="176" t="s">
        <v>8169</v>
      </c>
      <c r="D3358" s="175" t="s">
        <v>8170</v>
      </c>
      <c r="E3358" s="175" t="s">
        <v>8171</v>
      </c>
      <c r="F3358" s="176" t="s">
        <v>8169</v>
      </c>
      <c r="G3358" s="177"/>
      <c r="H3358" s="177"/>
      <c r="I3358" s="176" t="s">
        <v>8140</v>
      </c>
      <c r="J3358" s="178">
        <v>484.50410729327842</v>
      </c>
      <c r="K3358" s="55">
        <v>20</v>
      </c>
      <c r="L3358" s="176" t="s">
        <v>8103</v>
      </c>
      <c r="M3358" s="176" t="s">
        <v>8108</v>
      </c>
      <c r="N3358" s="176" t="s">
        <v>8166</v>
      </c>
      <c r="O3358" s="56">
        <v>1</v>
      </c>
      <c r="P3358" s="176" t="s">
        <v>8139</v>
      </c>
    </row>
    <row r="3359" spans="1:16" ht="20.100000000000001" customHeight="1" x14ac:dyDescent="0.25">
      <c r="A3359" s="175">
        <v>3355</v>
      </c>
      <c r="B3359" s="176" t="s">
        <v>8105</v>
      </c>
      <c r="C3359" s="176" t="s">
        <v>8169</v>
      </c>
      <c r="D3359" s="175" t="s">
        <v>8170</v>
      </c>
      <c r="E3359" s="175" t="s">
        <v>8171</v>
      </c>
      <c r="F3359" s="176" t="s">
        <v>8169</v>
      </c>
      <c r="G3359" s="177"/>
      <c r="H3359" s="177"/>
      <c r="I3359" s="176" t="s">
        <v>8140</v>
      </c>
      <c r="J3359" s="178">
        <v>302.81628200078137</v>
      </c>
      <c r="K3359" s="55">
        <v>20</v>
      </c>
      <c r="L3359" s="176" t="s">
        <v>8103</v>
      </c>
      <c r="M3359" s="176" t="s">
        <v>8108</v>
      </c>
      <c r="N3359" s="176" t="s">
        <v>8166</v>
      </c>
      <c r="O3359" s="56">
        <v>1</v>
      </c>
      <c r="P3359" s="176" t="s">
        <v>8139</v>
      </c>
    </row>
    <row r="3360" spans="1:16" ht="20.100000000000001" customHeight="1" x14ac:dyDescent="0.25">
      <c r="A3360" s="175">
        <v>3356</v>
      </c>
      <c r="B3360" s="176" t="s">
        <v>8105</v>
      </c>
      <c r="C3360" s="176" t="s">
        <v>8169</v>
      </c>
      <c r="D3360" s="175" t="s">
        <v>8170</v>
      </c>
      <c r="E3360" s="175" t="s">
        <v>8171</v>
      </c>
      <c r="F3360" s="176" t="s">
        <v>8169</v>
      </c>
      <c r="G3360" s="177"/>
      <c r="H3360" s="177"/>
      <c r="I3360" s="176" t="s">
        <v>8140</v>
      </c>
      <c r="J3360" s="178">
        <v>350.25094490152151</v>
      </c>
      <c r="K3360" s="55">
        <v>20</v>
      </c>
      <c r="L3360" s="176" t="s">
        <v>8103</v>
      </c>
      <c r="M3360" s="176" t="s">
        <v>8108</v>
      </c>
      <c r="N3360" s="176" t="s">
        <v>8166</v>
      </c>
      <c r="O3360" s="56">
        <v>1</v>
      </c>
      <c r="P3360" s="176" t="s">
        <v>8139</v>
      </c>
    </row>
    <row r="3361" spans="1:16" ht="20.100000000000001" customHeight="1" x14ac:dyDescent="0.25">
      <c r="A3361" s="175">
        <v>3357</v>
      </c>
      <c r="B3361" s="176" t="s">
        <v>8105</v>
      </c>
      <c r="C3361" s="176" t="s">
        <v>8169</v>
      </c>
      <c r="D3361" s="175" t="s">
        <v>8170</v>
      </c>
      <c r="E3361" s="175" t="s">
        <v>8171</v>
      </c>
      <c r="F3361" s="176" t="s">
        <v>8169</v>
      </c>
      <c r="G3361" s="177"/>
      <c r="H3361" s="177"/>
      <c r="I3361" s="176" t="s">
        <v>8140</v>
      </c>
      <c r="J3361" s="178">
        <v>494.47394196103909</v>
      </c>
      <c r="K3361" s="55">
        <v>20</v>
      </c>
      <c r="L3361" s="176" t="s">
        <v>8103</v>
      </c>
      <c r="M3361" s="176" t="s">
        <v>8108</v>
      </c>
      <c r="N3361" s="176" t="s">
        <v>8166</v>
      </c>
      <c r="O3361" s="56">
        <v>1</v>
      </c>
      <c r="P3361" s="176" t="s">
        <v>8139</v>
      </c>
    </row>
    <row r="3362" spans="1:16" ht="20.100000000000001" customHeight="1" x14ac:dyDescent="0.25">
      <c r="A3362" s="175">
        <v>3358</v>
      </c>
      <c r="B3362" s="176" t="s">
        <v>8105</v>
      </c>
      <c r="C3362" s="176" t="s">
        <v>8169</v>
      </c>
      <c r="D3362" s="175" t="s">
        <v>8170</v>
      </c>
      <c r="E3362" s="175" t="s">
        <v>8171</v>
      </c>
      <c r="F3362" s="176" t="s">
        <v>8169</v>
      </c>
      <c r="G3362" s="177"/>
      <c r="H3362" s="177"/>
      <c r="I3362" s="176" t="s">
        <v>8140</v>
      </c>
      <c r="J3362" s="178">
        <v>399.30668854697706</v>
      </c>
      <c r="K3362" s="55">
        <v>20</v>
      </c>
      <c r="L3362" s="176" t="s">
        <v>8103</v>
      </c>
      <c r="M3362" s="176" t="s">
        <v>8108</v>
      </c>
      <c r="N3362" s="176" t="s">
        <v>8166</v>
      </c>
      <c r="O3362" s="56">
        <v>1</v>
      </c>
      <c r="P3362" s="176" t="s">
        <v>8139</v>
      </c>
    </row>
    <row r="3363" spans="1:16" ht="20.100000000000001" customHeight="1" x14ac:dyDescent="0.25">
      <c r="A3363" s="175">
        <v>3359</v>
      </c>
      <c r="B3363" s="176" t="s">
        <v>8105</v>
      </c>
      <c r="C3363" s="176" t="s">
        <v>8169</v>
      </c>
      <c r="D3363" s="175" t="s">
        <v>8170</v>
      </c>
      <c r="E3363" s="175" t="s">
        <v>8171</v>
      </c>
      <c r="F3363" s="176" t="s">
        <v>8169</v>
      </c>
      <c r="G3363" s="177"/>
      <c r="H3363" s="177"/>
      <c r="I3363" s="176" t="s">
        <v>8140</v>
      </c>
      <c r="J3363" s="178">
        <v>150.672635516041</v>
      </c>
      <c r="K3363" s="55">
        <v>20</v>
      </c>
      <c r="L3363" s="176" t="s">
        <v>8103</v>
      </c>
      <c r="M3363" s="176" t="s">
        <v>8108</v>
      </c>
      <c r="N3363" s="176" t="s">
        <v>8166</v>
      </c>
      <c r="O3363" s="56">
        <v>1</v>
      </c>
      <c r="P3363" s="176" t="s">
        <v>8139</v>
      </c>
    </row>
    <row r="3364" spans="1:16" ht="20.100000000000001" customHeight="1" x14ac:dyDescent="0.25">
      <c r="A3364" s="175">
        <v>3360</v>
      </c>
      <c r="B3364" s="176" t="s">
        <v>8105</v>
      </c>
      <c r="C3364" s="176" t="s">
        <v>8169</v>
      </c>
      <c r="D3364" s="175" t="s">
        <v>8170</v>
      </c>
      <c r="E3364" s="175" t="s">
        <v>8171</v>
      </c>
      <c r="F3364" s="176" t="s">
        <v>8169</v>
      </c>
      <c r="G3364" s="177"/>
      <c r="H3364" s="177"/>
      <c r="I3364" s="176" t="s">
        <v>8140</v>
      </c>
      <c r="J3364" s="178">
        <v>369.94833120395583</v>
      </c>
      <c r="K3364" s="55">
        <v>20</v>
      </c>
      <c r="L3364" s="176" t="s">
        <v>8103</v>
      </c>
      <c r="M3364" s="176" t="s">
        <v>8108</v>
      </c>
      <c r="N3364" s="176" t="s">
        <v>8166</v>
      </c>
      <c r="O3364" s="56">
        <v>1</v>
      </c>
      <c r="P3364" s="176" t="s">
        <v>8139</v>
      </c>
    </row>
    <row r="3365" spans="1:16" ht="20.100000000000001" customHeight="1" x14ac:dyDescent="0.25">
      <c r="A3365" s="175">
        <v>3361</v>
      </c>
      <c r="B3365" s="176" t="s">
        <v>8105</v>
      </c>
      <c r="C3365" s="176" t="s">
        <v>8169</v>
      </c>
      <c r="D3365" s="175" t="s">
        <v>8170</v>
      </c>
      <c r="E3365" s="175" t="s">
        <v>8171</v>
      </c>
      <c r="F3365" s="176" t="s">
        <v>8169</v>
      </c>
      <c r="G3365" s="177"/>
      <c r="H3365" s="177"/>
      <c r="I3365" s="176" t="s">
        <v>8140</v>
      </c>
      <c r="J3365" s="178">
        <v>473.52872956464836</v>
      </c>
      <c r="K3365" s="55">
        <v>20</v>
      </c>
      <c r="L3365" s="176" t="s">
        <v>8103</v>
      </c>
      <c r="M3365" s="176" t="s">
        <v>8108</v>
      </c>
      <c r="N3365" s="176" t="s">
        <v>8166</v>
      </c>
      <c r="O3365" s="56">
        <v>1</v>
      </c>
      <c r="P3365" s="176" t="s">
        <v>8139</v>
      </c>
    </row>
    <row r="3366" spans="1:16" ht="20.100000000000001" customHeight="1" x14ac:dyDescent="0.25">
      <c r="A3366" s="175">
        <v>3362</v>
      </c>
      <c r="B3366" s="176" t="s">
        <v>8105</v>
      </c>
      <c r="C3366" s="176" t="s">
        <v>8169</v>
      </c>
      <c r="D3366" s="175" t="s">
        <v>8170</v>
      </c>
      <c r="E3366" s="175" t="s">
        <v>8171</v>
      </c>
      <c r="F3366" s="176" t="s">
        <v>8169</v>
      </c>
      <c r="G3366" s="177"/>
      <c r="H3366" s="177"/>
      <c r="I3366" s="176" t="s">
        <v>8140</v>
      </c>
      <c r="J3366" s="178">
        <v>439</v>
      </c>
      <c r="K3366" s="55">
        <v>20</v>
      </c>
      <c r="L3366" s="176" t="s">
        <v>8103</v>
      </c>
      <c r="M3366" s="176" t="s">
        <v>8108</v>
      </c>
      <c r="N3366" s="176" t="s">
        <v>8166</v>
      </c>
      <c r="O3366" s="56">
        <v>1</v>
      </c>
      <c r="P3366" s="176" t="s">
        <v>8139</v>
      </c>
    </row>
    <row r="3367" spans="1:16" ht="20.100000000000001" customHeight="1" x14ac:dyDescent="0.25">
      <c r="A3367" s="175">
        <v>3363</v>
      </c>
      <c r="B3367" s="176" t="s">
        <v>8105</v>
      </c>
      <c r="C3367" s="176" t="s">
        <v>8169</v>
      </c>
      <c r="D3367" s="175" t="s">
        <v>8170</v>
      </c>
      <c r="E3367" s="175" t="s">
        <v>8171</v>
      </c>
      <c r="F3367" s="176" t="s">
        <v>8169</v>
      </c>
      <c r="G3367" s="177"/>
      <c r="H3367" s="177"/>
      <c r="I3367" s="176" t="s">
        <v>8140</v>
      </c>
      <c r="J3367" s="178">
        <v>340</v>
      </c>
      <c r="K3367" s="55">
        <v>20</v>
      </c>
      <c r="L3367" s="176" t="s">
        <v>8103</v>
      </c>
      <c r="M3367" s="176" t="s">
        <v>8108</v>
      </c>
      <c r="N3367" s="176" t="s">
        <v>8166</v>
      </c>
      <c r="O3367" s="56">
        <v>1</v>
      </c>
      <c r="P3367" s="176" t="s">
        <v>8139</v>
      </c>
    </row>
    <row r="3368" spans="1:16" ht="20.100000000000001" customHeight="1" x14ac:dyDescent="0.25">
      <c r="A3368" s="175">
        <v>3364</v>
      </c>
      <c r="B3368" s="176" t="s">
        <v>8105</v>
      </c>
      <c r="C3368" s="176" t="s">
        <v>8169</v>
      </c>
      <c r="D3368" s="175" t="s">
        <v>8170</v>
      </c>
      <c r="E3368" s="175" t="s">
        <v>8171</v>
      </c>
      <c r="F3368" s="176" t="s">
        <v>8169</v>
      </c>
      <c r="G3368" s="177"/>
      <c r="H3368" s="177"/>
      <c r="I3368" s="176" t="s">
        <v>8140</v>
      </c>
      <c r="J3368" s="178">
        <v>72</v>
      </c>
      <c r="K3368" s="55">
        <v>20</v>
      </c>
      <c r="L3368" s="176" t="s">
        <v>8103</v>
      </c>
      <c r="M3368" s="176" t="s">
        <v>8108</v>
      </c>
      <c r="N3368" s="176" t="s">
        <v>8166</v>
      </c>
      <c r="O3368" s="56">
        <v>1</v>
      </c>
      <c r="P3368" s="176" t="s">
        <v>8139</v>
      </c>
    </row>
    <row r="3369" spans="1:16" ht="20.100000000000001" customHeight="1" x14ac:dyDescent="0.25">
      <c r="A3369" s="175">
        <v>3365</v>
      </c>
      <c r="B3369" s="176" t="s">
        <v>8105</v>
      </c>
      <c r="C3369" s="176" t="s">
        <v>8169</v>
      </c>
      <c r="D3369" s="175" t="s">
        <v>8170</v>
      </c>
      <c r="E3369" s="175" t="s">
        <v>8171</v>
      </c>
      <c r="F3369" s="176" t="s">
        <v>8169</v>
      </c>
      <c r="G3369" s="177"/>
      <c r="H3369" s="177"/>
      <c r="I3369" s="176" t="s">
        <v>8140</v>
      </c>
      <c r="J3369" s="178">
        <v>793</v>
      </c>
      <c r="K3369" s="55">
        <v>20</v>
      </c>
      <c r="L3369" s="176" t="s">
        <v>8103</v>
      </c>
      <c r="M3369" s="176" t="s">
        <v>8108</v>
      </c>
      <c r="N3369" s="176" t="s">
        <v>8166</v>
      </c>
      <c r="O3369" s="56">
        <v>1</v>
      </c>
      <c r="P3369" s="176" t="s">
        <v>8139</v>
      </c>
    </row>
    <row r="3370" spans="1:16" ht="20.100000000000001" customHeight="1" x14ac:dyDescent="0.25">
      <c r="A3370" s="175">
        <v>3366</v>
      </c>
      <c r="B3370" s="176" t="s">
        <v>8105</v>
      </c>
      <c r="C3370" s="176" t="s">
        <v>8169</v>
      </c>
      <c r="D3370" s="175" t="s">
        <v>8170</v>
      </c>
      <c r="E3370" s="175" t="s">
        <v>8171</v>
      </c>
      <c r="F3370" s="176" t="s">
        <v>8169</v>
      </c>
      <c r="G3370" s="177"/>
      <c r="H3370" s="177"/>
      <c r="I3370" s="176" t="s">
        <v>8140</v>
      </c>
      <c r="J3370" s="178">
        <v>450</v>
      </c>
      <c r="K3370" s="55">
        <v>20</v>
      </c>
      <c r="L3370" s="176" t="s">
        <v>8103</v>
      </c>
      <c r="M3370" s="176" t="s">
        <v>8108</v>
      </c>
      <c r="N3370" s="176" t="s">
        <v>8166</v>
      </c>
      <c r="O3370" s="56">
        <v>1</v>
      </c>
      <c r="P3370" s="176" t="s">
        <v>8139</v>
      </c>
    </row>
    <row r="3371" spans="1:16" ht="20.100000000000001" customHeight="1" x14ac:dyDescent="0.25">
      <c r="A3371" s="175">
        <v>3367</v>
      </c>
      <c r="B3371" s="176" t="s">
        <v>8105</v>
      </c>
      <c r="C3371" s="176" t="s">
        <v>8169</v>
      </c>
      <c r="D3371" s="175" t="s">
        <v>8170</v>
      </c>
      <c r="E3371" s="175" t="s">
        <v>8171</v>
      </c>
      <c r="F3371" s="176" t="s">
        <v>8169</v>
      </c>
      <c r="G3371" s="177"/>
      <c r="H3371" s="177"/>
      <c r="I3371" s="176" t="s">
        <v>8140</v>
      </c>
      <c r="J3371" s="178">
        <v>480</v>
      </c>
      <c r="K3371" s="55">
        <v>20</v>
      </c>
      <c r="L3371" s="176" t="s">
        <v>8103</v>
      </c>
      <c r="M3371" s="176" t="s">
        <v>8108</v>
      </c>
      <c r="N3371" s="176" t="s">
        <v>8166</v>
      </c>
      <c r="O3371" s="56">
        <v>1</v>
      </c>
      <c r="P3371" s="176" t="s">
        <v>8139</v>
      </c>
    </row>
    <row r="3372" spans="1:16" ht="20.100000000000001" customHeight="1" x14ac:dyDescent="0.25">
      <c r="A3372" s="175">
        <v>3368</v>
      </c>
      <c r="B3372" s="176" t="s">
        <v>8105</v>
      </c>
      <c r="C3372" s="176" t="s">
        <v>8169</v>
      </c>
      <c r="D3372" s="175" t="s">
        <v>8170</v>
      </c>
      <c r="E3372" s="175" t="s">
        <v>8171</v>
      </c>
      <c r="F3372" s="176" t="s">
        <v>8169</v>
      </c>
      <c r="G3372" s="177"/>
      <c r="H3372" s="177"/>
      <c r="I3372" s="176" t="s">
        <v>8140</v>
      </c>
      <c r="J3372" s="178">
        <v>466.23028974673161</v>
      </c>
      <c r="K3372" s="55">
        <v>20</v>
      </c>
      <c r="L3372" s="176" t="s">
        <v>8103</v>
      </c>
      <c r="M3372" s="176" t="s">
        <v>8108</v>
      </c>
      <c r="N3372" s="176" t="s">
        <v>8166</v>
      </c>
      <c r="O3372" s="56">
        <v>1</v>
      </c>
      <c r="P3372" s="176" t="s">
        <v>8139</v>
      </c>
    </row>
    <row r="3373" spans="1:16" ht="20.100000000000001" customHeight="1" x14ac:dyDescent="0.25">
      <c r="A3373" s="175">
        <v>3369</v>
      </c>
      <c r="B3373" s="176" t="s">
        <v>8105</v>
      </c>
      <c r="C3373" s="176" t="s">
        <v>8169</v>
      </c>
      <c r="D3373" s="175" t="s">
        <v>8170</v>
      </c>
      <c r="E3373" s="175" t="s">
        <v>8171</v>
      </c>
      <c r="F3373" s="176" t="s">
        <v>8169</v>
      </c>
      <c r="G3373" s="177"/>
      <c r="H3373" s="177"/>
      <c r="I3373" s="176" t="s">
        <v>8140</v>
      </c>
      <c r="J3373" s="178">
        <v>297</v>
      </c>
      <c r="K3373" s="55">
        <v>20</v>
      </c>
      <c r="L3373" s="176" t="s">
        <v>8103</v>
      </c>
      <c r="M3373" s="176" t="s">
        <v>8108</v>
      </c>
      <c r="N3373" s="176" t="s">
        <v>8166</v>
      </c>
      <c r="O3373" s="56">
        <v>1</v>
      </c>
      <c r="P3373" s="176" t="s">
        <v>8139</v>
      </c>
    </row>
    <row r="3374" spans="1:16" ht="20.100000000000001" customHeight="1" x14ac:dyDescent="0.25">
      <c r="A3374" s="175">
        <v>3370</v>
      </c>
      <c r="B3374" s="176" t="s">
        <v>8105</v>
      </c>
      <c r="C3374" s="176" t="s">
        <v>8169</v>
      </c>
      <c r="D3374" s="175" t="s">
        <v>8170</v>
      </c>
      <c r="E3374" s="175" t="s">
        <v>8171</v>
      </c>
      <c r="F3374" s="176" t="s">
        <v>8169</v>
      </c>
      <c r="G3374" s="177"/>
      <c r="H3374" s="177"/>
      <c r="I3374" s="176" t="s">
        <v>8140</v>
      </c>
      <c r="J3374" s="178">
        <v>353</v>
      </c>
      <c r="K3374" s="55">
        <v>20</v>
      </c>
      <c r="L3374" s="176" t="s">
        <v>8103</v>
      </c>
      <c r="M3374" s="176" t="s">
        <v>8108</v>
      </c>
      <c r="N3374" s="176" t="s">
        <v>8166</v>
      </c>
      <c r="O3374" s="56">
        <v>1</v>
      </c>
      <c r="P3374" s="176" t="s">
        <v>8139</v>
      </c>
    </row>
    <row r="3375" spans="1:16" ht="20.100000000000001" customHeight="1" x14ac:dyDescent="0.25">
      <c r="A3375" s="175">
        <v>3371</v>
      </c>
      <c r="B3375" s="176" t="s">
        <v>8105</v>
      </c>
      <c r="C3375" s="176" t="s">
        <v>8169</v>
      </c>
      <c r="D3375" s="175" t="s">
        <v>8170</v>
      </c>
      <c r="E3375" s="175" t="s">
        <v>8171</v>
      </c>
      <c r="F3375" s="176" t="s">
        <v>8169</v>
      </c>
      <c r="G3375" s="177"/>
      <c r="H3375" s="177"/>
      <c r="I3375" s="176" t="s">
        <v>8140</v>
      </c>
      <c r="J3375" s="178">
        <v>715</v>
      </c>
      <c r="K3375" s="55">
        <v>20</v>
      </c>
      <c r="L3375" s="176" t="s">
        <v>8103</v>
      </c>
      <c r="M3375" s="176" t="s">
        <v>8108</v>
      </c>
      <c r="N3375" s="176" t="s">
        <v>8166</v>
      </c>
      <c r="O3375" s="56">
        <v>1</v>
      </c>
      <c r="P3375" s="176" t="s">
        <v>8139</v>
      </c>
    </row>
    <row r="3376" spans="1:16" ht="20.100000000000001" customHeight="1" x14ac:dyDescent="0.25">
      <c r="A3376" s="175">
        <v>3372</v>
      </c>
      <c r="B3376" s="176" t="s">
        <v>8105</v>
      </c>
      <c r="C3376" s="176" t="s">
        <v>8169</v>
      </c>
      <c r="D3376" s="175" t="s">
        <v>8170</v>
      </c>
      <c r="E3376" s="175" t="s">
        <v>8171</v>
      </c>
      <c r="F3376" s="176" t="s">
        <v>8169</v>
      </c>
      <c r="G3376" s="177"/>
      <c r="H3376" s="177"/>
      <c r="I3376" s="176" t="s">
        <v>8140</v>
      </c>
      <c r="J3376" s="178">
        <v>509</v>
      </c>
      <c r="K3376" s="55">
        <v>20</v>
      </c>
      <c r="L3376" s="176" t="s">
        <v>8103</v>
      </c>
      <c r="M3376" s="176" t="s">
        <v>8108</v>
      </c>
      <c r="N3376" s="176" t="s">
        <v>8166</v>
      </c>
      <c r="O3376" s="56">
        <v>1</v>
      </c>
      <c r="P3376" s="176" t="s">
        <v>8139</v>
      </c>
    </row>
    <row r="3377" spans="1:16" ht="20.100000000000001" customHeight="1" x14ac:dyDescent="0.25">
      <c r="A3377" s="175">
        <v>3373</v>
      </c>
      <c r="B3377" s="176" t="s">
        <v>8105</v>
      </c>
      <c r="C3377" s="176" t="s">
        <v>8169</v>
      </c>
      <c r="D3377" s="175" t="s">
        <v>8170</v>
      </c>
      <c r="E3377" s="175" t="s">
        <v>8171</v>
      </c>
      <c r="F3377" s="176" t="s">
        <v>8169</v>
      </c>
      <c r="G3377" s="177"/>
      <c r="H3377" s="177"/>
      <c r="I3377" s="176" t="s">
        <v>8140</v>
      </c>
      <c r="J3377" s="178">
        <v>512</v>
      </c>
      <c r="K3377" s="55">
        <v>20</v>
      </c>
      <c r="L3377" s="176" t="s">
        <v>8103</v>
      </c>
      <c r="M3377" s="176" t="s">
        <v>8108</v>
      </c>
      <c r="N3377" s="176" t="s">
        <v>8166</v>
      </c>
      <c r="O3377" s="56">
        <v>1</v>
      </c>
      <c r="P3377" s="176" t="s">
        <v>8139</v>
      </c>
    </row>
    <row r="3378" spans="1:16" ht="20.100000000000001" customHeight="1" x14ac:dyDescent="0.25">
      <c r="A3378" s="175">
        <v>3374</v>
      </c>
      <c r="B3378" s="176" t="s">
        <v>8105</v>
      </c>
      <c r="C3378" s="176" t="s">
        <v>8169</v>
      </c>
      <c r="D3378" s="175" t="s">
        <v>8170</v>
      </c>
      <c r="E3378" s="175" t="s">
        <v>8171</v>
      </c>
      <c r="F3378" s="176" t="s">
        <v>8169</v>
      </c>
      <c r="G3378" s="177"/>
      <c r="H3378" s="177"/>
      <c r="I3378" s="176" t="s">
        <v>8140</v>
      </c>
      <c r="J3378" s="178">
        <v>245</v>
      </c>
      <c r="K3378" s="55">
        <v>20</v>
      </c>
      <c r="L3378" s="176" t="s">
        <v>8103</v>
      </c>
      <c r="M3378" s="176" t="s">
        <v>8108</v>
      </c>
      <c r="N3378" s="176" t="s">
        <v>8166</v>
      </c>
      <c r="O3378" s="56">
        <v>1</v>
      </c>
      <c r="P3378" s="176" t="s">
        <v>8139</v>
      </c>
    </row>
    <row r="3379" spans="1:16" ht="20.100000000000001" customHeight="1" x14ac:dyDescent="0.25">
      <c r="A3379" s="175">
        <v>3375</v>
      </c>
      <c r="B3379" s="176" t="s">
        <v>8105</v>
      </c>
      <c r="C3379" s="176" t="s">
        <v>8169</v>
      </c>
      <c r="D3379" s="175" t="s">
        <v>8170</v>
      </c>
      <c r="E3379" s="175" t="s">
        <v>8171</v>
      </c>
      <c r="F3379" s="176" t="s">
        <v>8169</v>
      </c>
      <c r="G3379" s="177"/>
      <c r="H3379" s="177"/>
      <c r="I3379" s="176" t="s">
        <v>8140</v>
      </c>
      <c r="J3379" s="178">
        <v>706</v>
      </c>
      <c r="K3379" s="55">
        <v>20</v>
      </c>
      <c r="L3379" s="176" t="s">
        <v>8103</v>
      </c>
      <c r="M3379" s="176" t="s">
        <v>8108</v>
      </c>
      <c r="N3379" s="176" t="s">
        <v>8166</v>
      </c>
      <c r="O3379" s="56">
        <v>1</v>
      </c>
      <c r="P3379" s="176" t="s">
        <v>8139</v>
      </c>
    </row>
    <row r="3380" spans="1:16" ht="20.100000000000001" customHeight="1" x14ac:dyDescent="0.25">
      <c r="A3380" s="175">
        <v>3376</v>
      </c>
      <c r="B3380" s="176" t="s">
        <v>8105</v>
      </c>
      <c r="C3380" s="176" t="s">
        <v>8169</v>
      </c>
      <c r="D3380" s="175" t="s">
        <v>8170</v>
      </c>
      <c r="E3380" s="175" t="s">
        <v>8171</v>
      </c>
      <c r="F3380" s="176" t="s">
        <v>8169</v>
      </c>
      <c r="G3380" s="177"/>
      <c r="H3380" s="177"/>
      <c r="I3380" s="176" t="s">
        <v>8140</v>
      </c>
      <c r="J3380" s="178">
        <v>304</v>
      </c>
      <c r="K3380" s="55">
        <v>20</v>
      </c>
      <c r="L3380" s="176" t="s">
        <v>8103</v>
      </c>
      <c r="M3380" s="176" t="s">
        <v>8108</v>
      </c>
      <c r="N3380" s="176" t="s">
        <v>8166</v>
      </c>
      <c r="O3380" s="56">
        <v>1</v>
      </c>
      <c r="P3380" s="176" t="s">
        <v>8139</v>
      </c>
    </row>
    <row r="3381" spans="1:16" ht="20.100000000000001" customHeight="1" x14ac:dyDescent="0.25">
      <c r="A3381" s="175">
        <v>3377</v>
      </c>
      <c r="B3381" s="176" t="s">
        <v>8105</v>
      </c>
      <c r="C3381" s="176" t="s">
        <v>8169</v>
      </c>
      <c r="D3381" s="175" t="s">
        <v>8170</v>
      </c>
      <c r="E3381" s="175" t="s">
        <v>8171</v>
      </c>
      <c r="F3381" s="176" t="s">
        <v>8169</v>
      </c>
      <c r="G3381" s="177"/>
      <c r="H3381" s="177"/>
      <c r="I3381" s="176" t="s">
        <v>8140</v>
      </c>
      <c r="J3381" s="178">
        <v>98</v>
      </c>
      <c r="K3381" s="55">
        <v>20</v>
      </c>
      <c r="L3381" s="176" t="s">
        <v>8103</v>
      </c>
      <c r="M3381" s="176" t="s">
        <v>8108</v>
      </c>
      <c r="N3381" s="176" t="s">
        <v>8166</v>
      </c>
      <c r="O3381" s="56">
        <v>1</v>
      </c>
      <c r="P3381" s="176" t="s">
        <v>8139</v>
      </c>
    </row>
    <row r="3382" spans="1:16" ht="20.100000000000001" customHeight="1" x14ac:dyDescent="0.25">
      <c r="A3382" s="175">
        <v>3378</v>
      </c>
      <c r="B3382" s="176" t="s">
        <v>8105</v>
      </c>
      <c r="C3382" s="176" t="s">
        <v>8169</v>
      </c>
      <c r="D3382" s="175" t="s">
        <v>8170</v>
      </c>
      <c r="E3382" s="175" t="s">
        <v>8171</v>
      </c>
      <c r="F3382" s="176" t="s">
        <v>8169</v>
      </c>
      <c r="G3382" s="177"/>
      <c r="H3382" s="177"/>
      <c r="I3382" s="176" t="s">
        <v>8142</v>
      </c>
      <c r="J3382" s="178">
        <v>37</v>
      </c>
      <c r="K3382" s="55">
        <v>8</v>
      </c>
      <c r="L3382" s="176" t="s">
        <v>8138</v>
      </c>
      <c r="M3382" s="176" t="s">
        <v>3186</v>
      </c>
      <c r="N3382" s="179" t="s">
        <v>3172</v>
      </c>
      <c r="O3382" s="56">
        <v>1</v>
      </c>
      <c r="P3382" s="176" t="s">
        <v>8139</v>
      </c>
    </row>
    <row r="3383" spans="1:16" ht="20.100000000000001" customHeight="1" x14ac:dyDescent="0.25">
      <c r="A3383" s="175">
        <v>3379</v>
      </c>
      <c r="B3383" s="176" t="s">
        <v>8105</v>
      </c>
      <c r="C3383" s="176" t="s">
        <v>8169</v>
      </c>
      <c r="D3383" s="175" t="s">
        <v>8170</v>
      </c>
      <c r="E3383" s="175" t="s">
        <v>8171</v>
      </c>
      <c r="F3383" s="176" t="s">
        <v>8169</v>
      </c>
      <c r="G3383" s="177"/>
      <c r="H3383" s="177"/>
      <c r="I3383" s="176" t="s">
        <v>8142</v>
      </c>
      <c r="J3383" s="178">
        <v>35</v>
      </c>
      <c r="K3383" s="55">
        <v>8</v>
      </c>
      <c r="L3383" s="176" t="s">
        <v>8138</v>
      </c>
      <c r="M3383" s="176" t="s">
        <v>3186</v>
      </c>
      <c r="N3383" s="179" t="s">
        <v>3172</v>
      </c>
      <c r="O3383" s="56">
        <v>1</v>
      </c>
      <c r="P3383" s="176" t="s">
        <v>8139</v>
      </c>
    </row>
    <row r="3384" spans="1:16" ht="20.100000000000001" customHeight="1" x14ac:dyDescent="0.25">
      <c r="A3384" s="175">
        <v>3380</v>
      </c>
      <c r="B3384" s="176" t="s">
        <v>8105</v>
      </c>
      <c r="C3384" s="176" t="s">
        <v>8169</v>
      </c>
      <c r="D3384" s="175" t="s">
        <v>8170</v>
      </c>
      <c r="E3384" s="175" t="s">
        <v>8171</v>
      </c>
      <c r="F3384" s="176" t="s">
        <v>8169</v>
      </c>
      <c r="G3384" s="177"/>
      <c r="H3384" s="177"/>
      <c r="I3384" s="176" t="s">
        <v>8142</v>
      </c>
      <c r="J3384" s="178">
        <v>40</v>
      </c>
      <c r="K3384" s="55">
        <v>8</v>
      </c>
      <c r="L3384" s="176" t="s">
        <v>8138</v>
      </c>
      <c r="M3384" s="176" t="s">
        <v>3186</v>
      </c>
      <c r="N3384" s="179" t="s">
        <v>3172</v>
      </c>
      <c r="O3384" s="56">
        <v>1</v>
      </c>
      <c r="P3384" s="176" t="s">
        <v>8139</v>
      </c>
    </row>
    <row r="3385" spans="1:16" ht="20.100000000000001" customHeight="1" x14ac:dyDescent="0.25">
      <c r="A3385" s="175">
        <v>3381</v>
      </c>
      <c r="B3385" s="176" t="s">
        <v>8105</v>
      </c>
      <c r="C3385" s="176" t="s">
        <v>8169</v>
      </c>
      <c r="D3385" s="175" t="s">
        <v>8170</v>
      </c>
      <c r="E3385" s="175" t="s">
        <v>8171</v>
      </c>
      <c r="F3385" s="176" t="s">
        <v>8169</v>
      </c>
      <c r="G3385" s="177"/>
      <c r="H3385" s="177"/>
      <c r="I3385" s="176" t="s">
        <v>8142</v>
      </c>
      <c r="J3385" s="178">
        <v>7</v>
      </c>
      <c r="K3385" s="55">
        <v>8</v>
      </c>
      <c r="L3385" s="176" t="s">
        <v>8138</v>
      </c>
      <c r="M3385" s="176" t="s">
        <v>3186</v>
      </c>
      <c r="N3385" s="179" t="s">
        <v>3172</v>
      </c>
      <c r="O3385" s="56">
        <v>1</v>
      </c>
      <c r="P3385" s="176" t="s">
        <v>8139</v>
      </c>
    </row>
    <row r="3386" spans="1:16" ht="20.100000000000001" customHeight="1" x14ac:dyDescent="0.25">
      <c r="A3386" s="175">
        <v>3382</v>
      </c>
      <c r="B3386" s="176" t="s">
        <v>8105</v>
      </c>
      <c r="C3386" s="176" t="s">
        <v>8169</v>
      </c>
      <c r="D3386" s="175" t="s">
        <v>8170</v>
      </c>
      <c r="E3386" s="175" t="s">
        <v>8171</v>
      </c>
      <c r="F3386" s="176" t="s">
        <v>8169</v>
      </c>
      <c r="G3386" s="177"/>
      <c r="H3386" s="177"/>
      <c r="I3386" s="176" t="s">
        <v>8140</v>
      </c>
      <c r="J3386" s="178">
        <v>500.47524515015419</v>
      </c>
      <c r="K3386" s="55">
        <v>20</v>
      </c>
      <c r="L3386" s="176" t="s">
        <v>8103</v>
      </c>
      <c r="M3386" s="176" t="s">
        <v>8108</v>
      </c>
      <c r="N3386" s="176" t="s">
        <v>8166</v>
      </c>
      <c r="O3386" s="56">
        <v>1</v>
      </c>
      <c r="P3386" s="176" t="s">
        <v>8139</v>
      </c>
    </row>
    <row r="3387" spans="1:16" ht="20.100000000000001" customHeight="1" x14ac:dyDescent="0.25">
      <c r="A3387" s="175">
        <v>3383</v>
      </c>
      <c r="B3387" s="176" t="s">
        <v>8105</v>
      </c>
      <c r="C3387" s="176" t="s">
        <v>8169</v>
      </c>
      <c r="D3387" s="175" t="s">
        <v>8170</v>
      </c>
      <c r="E3387" s="175" t="s">
        <v>8171</v>
      </c>
      <c r="F3387" s="176" t="s">
        <v>8169</v>
      </c>
      <c r="G3387" s="177"/>
      <c r="H3387" s="177"/>
      <c r="I3387" s="176" t="s">
        <v>8140</v>
      </c>
      <c r="J3387" s="178">
        <v>266</v>
      </c>
      <c r="K3387" s="55">
        <v>20</v>
      </c>
      <c r="L3387" s="176" t="s">
        <v>8103</v>
      </c>
      <c r="M3387" s="176" t="s">
        <v>8108</v>
      </c>
      <c r="N3387" s="176" t="s">
        <v>8166</v>
      </c>
      <c r="O3387" s="56">
        <v>1</v>
      </c>
      <c r="P3387" s="176" t="s">
        <v>8139</v>
      </c>
    </row>
    <row r="3388" spans="1:16" ht="20.100000000000001" customHeight="1" x14ac:dyDescent="0.25">
      <c r="A3388" s="175">
        <v>3384</v>
      </c>
      <c r="B3388" s="176" t="s">
        <v>8105</v>
      </c>
      <c r="C3388" s="176" t="s">
        <v>8169</v>
      </c>
      <c r="D3388" s="175" t="s">
        <v>8170</v>
      </c>
      <c r="E3388" s="175" t="s">
        <v>8171</v>
      </c>
      <c r="F3388" s="176" t="s">
        <v>8169</v>
      </c>
      <c r="G3388" s="177"/>
      <c r="H3388" s="177"/>
      <c r="I3388" s="176" t="s">
        <v>8140</v>
      </c>
      <c r="J3388" s="178">
        <v>552</v>
      </c>
      <c r="K3388" s="55">
        <v>20</v>
      </c>
      <c r="L3388" s="176" t="s">
        <v>8103</v>
      </c>
      <c r="M3388" s="176" t="s">
        <v>8108</v>
      </c>
      <c r="N3388" s="176" t="s">
        <v>8166</v>
      </c>
      <c r="O3388" s="56">
        <v>1</v>
      </c>
      <c r="P3388" s="176" t="s">
        <v>8139</v>
      </c>
    </row>
    <row r="3389" spans="1:16" ht="20.100000000000001" customHeight="1" x14ac:dyDescent="0.25">
      <c r="A3389" s="175">
        <v>3385</v>
      </c>
      <c r="B3389" s="176" t="s">
        <v>8105</v>
      </c>
      <c r="C3389" s="176" t="s">
        <v>8169</v>
      </c>
      <c r="D3389" s="175" t="s">
        <v>8170</v>
      </c>
      <c r="E3389" s="175" t="s">
        <v>8171</v>
      </c>
      <c r="F3389" s="176" t="s">
        <v>8169</v>
      </c>
      <c r="G3389" s="177"/>
      <c r="H3389" s="177"/>
      <c r="I3389" s="176" t="s">
        <v>8137</v>
      </c>
      <c r="J3389" s="178">
        <v>137</v>
      </c>
      <c r="K3389" s="55">
        <v>15</v>
      </c>
      <c r="L3389" s="176" t="s">
        <v>8138</v>
      </c>
      <c r="M3389" s="176" t="s">
        <v>3186</v>
      </c>
      <c r="N3389" s="176" t="s">
        <v>5722</v>
      </c>
      <c r="O3389" s="56">
        <v>1</v>
      </c>
      <c r="P3389" s="176" t="s">
        <v>8139</v>
      </c>
    </row>
    <row r="3390" spans="1:16" ht="20.100000000000001" customHeight="1" x14ac:dyDescent="0.25">
      <c r="A3390" s="175">
        <v>3386</v>
      </c>
      <c r="B3390" s="176" t="s">
        <v>8105</v>
      </c>
      <c r="C3390" s="176" t="s">
        <v>8169</v>
      </c>
      <c r="D3390" s="175" t="s">
        <v>8170</v>
      </c>
      <c r="E3390" s="175" t="s">
        <v>8171</v>
      </c>
      <c r="F3390" s="176" t="s">
        <v>8169</v>
      </c>
      <c r="G3390" s="177"/>
      <c r="H3390" s="177"/>
      <c r="I3390" s="176" t="s">
        <v>8140</v>
      </c>
      <c r="J3390" s="178">
        <v>135.38803431150885</v>
      </c>
      <c r="K3390" s="55">
        <v>20</v>
      </c>
      <c r="L3390" s="176" t="s">
        <v>8103</v>
      </c>
      <c r="M3390" s="176" t="s">
        <v>8108</v>
      </c>
      <c r="N3390" s="176" t="s">
        <v>8166</v>
      </c>
      <c r="O3390" s="56">
        <v>1</v>
      </c>
      <c r="P3390" s="176" t="s">
        <v>8139</v>
      </c>
    </row>
    <row r="3391" spans="1:16" ht="20.100000000000001" customHeight="1" x14ac:dyDescent="0.25">
      <c r="A3391" s="175">
        <v>3387</v>
      </c>
      <c r="B3391" s="176" t="s">
        <v>8105</v>
      </c>
      <c r="C3391" s="176" t="s">
        <v>8169</v>
      </c>
      <c r="D3391" s="175" t="s">
        <v>8170</v>
      </c>
      <c r="E3391" s="175" t="s">
        <v>8171</v>
      </c>
      <c r="F3391" s="176" t="s">
        <v>8169</v>
      </c>
      <c r="G3391" s="177"/>
      <c r="H3391" s="177"/>
      <c r="I3391" s="176" t="s">
        <v>8140</v>
      </c>
      <c r="J3391" s="178">
        <v>473.20523623768383</v>
      </c>
      <c r="K3391" s="55">
        <v>20</v>
      </c>
      <c r="L3391" s="176" t="s">
        <v>8103</v>
      </c>
      <c r="M3391" s="176" t="s">
        <v>8108</v>
      </c>
      <c r="N3391" s="176" t="s">
        <v>8166</v>
      </c>
      <c r="O3391" s="56">
        <v>1</v>
      </c>
      <c r="P3391" s="176" t="s">
        <v>8139</v>
      </c>
    </row>
    <row r="3392" spans="1:16" ht="20.100000000000001" customHeight="1" x14ac:dyDescent="0.25">
      <c r="A3392" s="175">
        <v>3388</v>
      </c>
      <c r="B3392" s="176" t="s">
        <v>8105</v>
      </c>
      <c r="C3392" s="176" t="s">
        <v>8169</v>
      </c>
      <c r="D3392" s="175" t="s">
        <v>8170</v>
      </c>
      <c r="E3392" s="175" t="s">
        <v>8171</v>
      </c>
      <c r="F3392" s="176" t="s">
        <v>8169</v>
      </c>
      <c r="G3392" s="177"/>
      <c r="H3392" s="177"/>
      <c r="I3392" s="176" t="s">
        <v>8140</v>
      </c>
      <c r="J3392" s="178">
        <v>723</v>
      </c>
      <c r="K3392" s="55">
        <v>20</v>
      </c>
      <c r="L3392" s="176" t="s">
        <v>8103</v>
      </c>
      <c r="M3392" s="176" t="s">
        <v>8108</v>
      </c>
      <c r="N3392" s="176" t="s">
        <v>8166</v>
      </c>
      <c r="O3392" s="56">
        <v>1</v>
      </c>
      <c r="P3392" s="176" t="s">
        <v>8139</v>
      </c>
    </row>
    <row r="3393" spans="1:16" ht="20.100000000000001" customHeight="1" x14ac:dyDescent="0.25">
      <c r="A3393" s="175">
        <v>3389</v>
      </c>
      <c r="B3393" s="176" t="s">
        <v>8105</v>
      </c>
      <c r="C3393" s="176" t="s">
        <v>8169</v>
      </c>
      <c r="D3393" s="175" t="s">
        <v>8170</v>
      </c>
      <c r="E3393" s="175" t="s">
        <v>8171</v>
      </c>
      <c r="F3393" s="176" t="s">
        <v>8169</v>
      </c>
      <c r="G3393" s="177"/>
      <c r="H3393" s="177"/>
      <c r="I3393" s="176" t="s">
        <v>8140</v>
      </c>
      <c r="J3393" s="178">
        <v>61</v>
      </c>
      <c r="K3393" s="55">
        <v>20</v>
      </c>
      <c r="L3393" s="176" t="s">
        <v>8103</v>
      </c>
      <c r="M3393" s="176" t="s">
        <v>8108</v>
      </c>
      <c r="N3393" s="176" t="s">
        <v>8166</v>
      </c>
      <c r="O3393" s="56">
        <v>1</v>
      </c>
      <c r="P3393" s="176" t="s">
        <v>8139</v>
      </c>
    </row>
    <row r="3394" spans="1:16" ht="20.100000000000001" customHeight="1" x14ac:dyDescent="0.25">
      <c r="A3394" s="175">
        <v>3390</v>
      </c>
      <c r="B3394" s="176" t="s">
        <v>8105</v>
      </c>
      <c r="C3394" s="176" t="s">
        <v>8169</v>
      </c>
      <c r="D3394" s="175" t="s">
        <v>8170</v>
      </c>
      <c r="E3394" s="175" t="s">
        <v>8171</v>
      </c>
      <c r="F3394" s="176" t="s">
        <v>8169</v>
      </c>
      <c r="G3394" s="177"/>
      <c r="H3394" s="177"/>
      <c r="I3394" s="176" t="s">
        <v>8140</v>
      </c>
      <c r="J3394" s="178">
        <v>939</v>
      </c>
      <c r="K3394" s="55">
        <v>20</v>
      </c>
      <c r="L3394" s="176" t="s">
        <v>8103</v>
      </c>
      <c r="M3394" s="176" t="s">
        <v>8108</v>
      </c>
      <c r="N3394" s="176" t="s">
        <v>8166</v>
      </c>
      <c r="O3394" s="56">
        <v>1</v>
      </c>
      <c r="P3394" s="176" t="s">
        <v>8139</v>
      </c>
    </row>
    <row r="3395" spans="1:16" ht="20.100000000000001" customHeight="1" x14ac:dyDescent="0.25">
      <c r="A3395" s="175">
        <v>3391</v>
      </c>
      <c r="B3395" s="176" t="s">
        <v>8105</v>
      </c>
      <c r="C3395" s="176" t="s">
        <v>8169</v>
      </c>
      <c r="D3395" s="175" t="s">
        <v>8170</v>
      </c>
      <c r="E3395" s="175" t="s">
        <v>8171</v>
      </c>
      <c r="F3395" s="176" t="s">
        <v>8169</v>
      </c>
      <c r="G3395" s="177"/>
      <c r="H3395" s="177"/>
      <c r="I3395" s="176" t="s">
        <v>8140</v>
      </c>
      <c r="J3395" s="178">
        <v>217.93468369188147</v>
      </c>
      <c r="K3395" s="55">
        <v>20</v>
      </c>
      <c r="L3395" s="176" t="s">
        <v>8103</v>
      </c>
      <c r="M3395" s="176" t="s">
        <v>8108</v>
      </c>
      <c r="N3395" s="176" t="s">
        <v>8166</v>
      </c>
      <c r="O3395" s="56">
        <v>1</v>
      </c>
      <c r="P3395" s="176" t="s">
        <v>8139</v>
      </c>
    </row>
    <row r="3396" spans="1:16" ht="20.100000000000001" customHeight="1" x14ac:dyDescent="0.25">
      <c r="A3396" s="175">
        <v>3392</v>
      </c>
      <c r="B3396" s="176" t="s">
        <v>8105</v>
      </c>
      <c r="C3396" s="176" t="s">
        <v>8169</v>
      </c>
      <c r="D3396" s="175" t="s">
        <v>8170</v>
      </c>
      <c r="E3396" s="175" t="s">
        <v>8171</v>
      </c>
      <c r="F3396" s="176" t="s">
        <v>8169</v>
      </c>
      <c r="G3396" s="177"/>
      <c r="H3396" s="177"/>
      <c r="I3396" s="176" t="s">
        <v>8140</v>
      </c>
      <c r="J3396" s="178">
        <v>551.69030047748333</v>
      </c>
      <c r="K3396" s="55">
        <v>20</v>
      </c>
      <c r="L3396" s="176" t="s">
        <v>8103</v>
      </c>
      <c r="M3396" s="176" t="s">
        <v>8108</v>
      </c>
      <c r="N3396" s="176" t="s">
        <v>8166</v>
      </c>
      <c r="O3396" s="56">
        <v>1</v>
      </c>
      <c r="P3396" s="176" t="s">
        <v>8139</v>
      </c>
    </row>
    <row r="3397" spans="1:16" ht="20.100000000000001" customHeight="1" x14ac:dyDescent="0.25">
      <c r="A3397" s="175">
        <v>3393</v>
      </c>
      <c r="B3397" s="176" t="s">
        <v>8105</v>
      </c>
      <c r="C3397" s="176" t="s">
        <v>8169</v>
      </c>
      <c r="D3397" s="175" t="s">
        <v>8170</v>
      </c>
      <c r="E3397" s="175" t="s">
        <v>8171</v>
      </c>
      <c r="F3397" s="176" t="s">
        <v>8169</v>
      </c>
      <c r="G3397" s="177"/>
      <c r="H3397" s="177"/>
      <c r="I3397" s="176" t="s">
        <v>8140</v>
      </c>
      <c r="J3397" s="178">
        <v>443</v>
      </c>
      <c r="K3397" s="55">
        <v>20</v>
      </c>
      <c r="L3397" s="176" t="s">
        <v>8103</v>
      </c>
      <c r="M3397" s="176" t="s">
        <v>8108</v>
      </c>
      <c r="N3397" s="176" t="s">
        <v>8166</v>
      </c>
      <c r="O3397" s="56">
        <v>1</v>
      </c>
      <c r="P3397" s="176" t="s">
        <v>8139</v>
      </c>
    </row>
    <row r="3398" spans="1:16" ht="20.100000000000001" customHeight="1" x14ac:dyDescent="0.25">
      <c r="A3398" s="175">
        <v>3394</v>
      </c>
      <c r="B3398" s="176" t="s">
        <v>8105</v>
      </c>
      <c r="C3398" s="176" t="s">
        <v>8169</v>
      </c>
      <c r="D3398" s="175" t="s">
        <v>8170</v>
      </c>
      <c r="E3398" s="175" t="s">
        <v>8171</v>
      </c>
      <c r="F3398" s="176" t="s">
        <v>8169</v>
      </c>
      <c r="G3398" s="177"/>
      <c r="H3398" s="177"/>
      <c r="I3398" s="176" t="s">
        <v>8140</v>
      </c>
      <c r="J3398" s="178">
        <v>753</v>
      </c>
      <c r="K3398" s="55">
        <v>20</v>
      </c>
      <c r="L3398" s="176" t="s">
        <v>8103</v>
      </c>
      <c r="M3398" s="176" t="s">
        <v>8108</v>
      </c>
      <c r="N3398" s="176" t="s">
        <v>8166</v>
      </c>
      <c r="O3398" s="56">
        <v>1</v>
      </c>
      <c r="P3398" s="176" t="s">
        <v>8139</v>
      </c>
    </row>
    <row r="3399" spans="1:16" ht="20.100000000000001" customHeight="1" x14ac:dyDescent="0.25">
      <c r="A3399" s="175">
        <v>3395</v>
      </c>
      <c r="B3399" s="176" t="s">
        <v>8105</v>
      </c>
      <c r="C3399" s="176" t="s">
        <v>8169</v>
      </c>
      <c r="D3399" s="175" t="s">
        <v>8170</v>
      </c>
      <c r="E3399" s="175" t="s">
        <v>8171</v>
      </c>
      <c r="F3399" s="176" t="s">
        <v>8169</v>
      </c>
      <c r="G3399" s="177"/>
      <c r="H3399" s="177"/>
      <c r="I3399" s="176" t="s">
        <v>8140</v>
      </c>
      <c r="J3399" s="178">
        <v>378.13187918188333</v>
      </c>
      <c r="K3399" s="55">
        <v>20</v>
      </c>
      <c r="L3399" s="176" t="s">
        <v>8103</v>
      </c>
      <c r="M3399" s="176" t="s">
        <v>8108</v>
      </c>
      <c r="N3399" s="176" t="s">
        <v>8166</v>
      </c>
      <c r="O3399" s="56">
        <v>1</v>
      </c>
      <c r="P3399" s="176" t="s">
        <v>8139</v>
      </c>
    </row>
    <row r="3400" spans="1:16" ht="20.100000000000001" customHeight="1" x14ac:dyDescent="0.25">
      <c r="A3400" s="175">
        <v>3396</v>
      </c>
      <c r="B3400" s="176" t="s">
        <v>8105</v>
      </c>
      <c r="C3400" s="176" t="s">
        <v>8169</v>
      </c>
      <c r="D3400" s="175" t="s">
        <v>8170</v>
      </c>
      <c r="E3400" s="175" t="s">
        <v>8171</v>
      </c>
      <c r="F3400" s="176" t="s">
        <v>8169</v>
      </c>
      <c r="G3400" s="177"/>
      <c r="H3400" s="177"/>
      <c r="I3400" s="176" t="s">
        <v>8140</v>
      </c>
      <c r="J3400" s="178">
        <v>39.6</v>
      </c>
      <c r="K3400" s="55">
        <v>20</v>
      </c>
      <c r="L3400" s="176" t="s">
        <v>8103</v>
      </c>
      <c r="M3400" s="176" t="s">
        <v>8108</v>
      </c>
      <c r="N3400" s="176" t="s">
        <v>8166</v>
      </c>
      <c r="O3400" s="56">
        <v>1</v>
      </c>
      <c r="P3400" s="176" t="s">
        <v>8139</v>
      </c>
    </row>
    <row r="3401" spans="1:16" ht="20.100000000000001" customHeight="1" x14ac:dyDescent="0.25">
      <c r="A3401" s="175">
        <v>3397</v>
      </c>
      <c r="B3401" s="176" t="s">
        <v>8105</v>
      </c>
      <c r="C3401" s="176" t="s">
        <v>8172</v>
      </c>
      <c r="D3401" s="175" t="s">
        <v>8163</v>
      </c>
      <c r="E3401" s="175" t="s">
        <v>8163</v>
      </c>
      <c r="F3401" s="176" t="s">
        <v>8172</v>
      </c>
      <c r="G3401" s="177"/>
      <c r="H3401" s="177"/>
      <c r="I3401" s="176" t="s">
        <v>8142</v>
      </c>
      <c r="J3401" s="178">
        <v>33.75</v>
      </c>
      <c r="K3401" s="55">
        <v>9</v>
      </c>
      <c r="L3401" s="176" t="s">
        <v>8138</v>
      </c>
      <c r="M3401" s="176" t="s">
        <v>3186</v>
      </c>
      <c r="N3401" s="180" t="s">
        <v>3168</v>
      </c>
      <c r="O3401" s="56">
        <v>1</v>
      </c>
      <c r="P3401" s="176" t="s">
        <v>8139</v>
      </c>
    </row>
    <row r="3402" spans="1:16" ht="20.100000000000001" customHeight="1" x14ac:dyDescent="0.25">
      <c r="A3402" s="175">
        <v>3398</v>
      </c>
      <c r="B3402" s="176" t="s">
        <v>8105</v>
      </c>
      <c r="C3402" s="176" t="s">
        <v>8172</v>
      </c>
      <c r="D3402" s="175" t="s">
        <v>8163</v>
      </c>
      <c r="E3402" s="175" t="s">
        <v>8163</v>
      </c>
      <c r="F3402" s="176" t="s">
        <v>8172</v>
      </c>
      <c r="G3402" s="177"/>
      <c r="H3402" s="177"/>
      <c r="I3402" s="176" t="s">
        <v>8137</v>
      </c>
      <c r="J3402" s="178">
        <v>68.569999999999993</v>
      </c>
      <c r="K3402" s="55">
        <v>13</v>
      </c>
      <c r="L3402" s="176" t="s">
        <v>8138</v>
      </c>
      <c r="M3402" s="176" t="s">
        <v>3186</v>
      </c>
      <c r="N3402" s="176" t="s">
        <v>3160</v>
      </c>
      <c r="O3402" s="56">
        <v>1</v>
      </c>
      <c r="P3402" s="176" t="s">
        <v>8139</v>
      </c>
    </row>
    <row r="3403" spans="1:16" ht="20.100000000000001" customHeight="1" x14ac:dyDescent="0.25">
      <c r="A3403" s="175">
        <v>3399</v>
      </c>
      <c r="B3403" s="176" t="s">
        <v>8105</v>
      </c>
      <c r="C3403" s="176" t="s">
        <v>8172</v>
      </c>
      <c r="D3403" s="175" t="s">
        <v>8163</v>
      </c>
      <c r="E3403" s="175" t="s">
        <v>8163</v>
      </c>
      <c r="F3403" s="176" t="s">
        <v>8172</v>
      </c>
      <c r="G3403" s="177"/>
      <c r="H3403" s="177"/>
      <c r="I3403" s="176" t="s">
        <v>8137</v>
      </c>
      <c r="J3403" s="178">
        <v>27.72</v>
      </c>
      <c r="K3403" s="55">
        <v>13</v>
      </c>
      <c r="L3403" s="176" t="s">
        <v>8138</v>
      </c>
      <c r="M3403" s="176" t="s">
        <v>3186</v>
      </c>
      <c r="N3403" s="176" t="s">
        <v>3160</v>
      </c>
      <c r="O3403" s="56">
        <v>1</v>
      </c>
      <c r="P3403" s="176" t="s">
        <v>8139</v>
      </c>
    </row>
    <row r="3404" spans="1:16" ht="20.100000000000001" customHeight="1" x14ac:dyDescent="0.25">
      <c r="A3404" s="175">
        <v>3400</v>
      </c>
      <c r="B3404" s="176" t="s">
        <v>8105</v>
      </c>
      <c r="C3404" s="176" t="s">
        <v>8172</v>
      </c>
      <c r="D3404" s="175" t="s">
        <v>8163</v>
      </c>
      <c r="E3404" s="175" t="s">
        <v>8163</v>
      </c>
      <c r="F3404" s="176" t="s">
        <v>8172</v>
      </c>
      <c r="G3404" s="177"/>
      <c r="H3404" s="177"/>
      <c r="I3404" s="176" t="s">
        <v>8137</v>
      </c>
      <c r="J3404" s="178">
        <v>106.64</v>
      </c>
      <c r="K3404" s="55">
        <v>13</v>
      </c>
      <c r="L3404" s="176" t="s">
        <v>8138</v>
      </c>
      <c r="M3404" s="176" t="s">
        <v>3186</v>
      </c>
      <c r="N3404" s="176" t="s">
        <v>3160</v>
      </c>
      <c r="O3404" s="56">
        <v>1</v>
      </c>
      <c r="P3404" s="176" t="s">
        <v>8139</v>
      </c>
    </row>
    <row r="3405" spans="1:16" ht="20.100000000000001" customHeight="1" x14ac:dyDescent="0.25">
      <c r="A3405" s="175">
        <v>3401</v>
      </c>
      <c r="B3405" s="176" t="s">
        <v>8105</v>
      </c>
      <c r="C3405" s="176" t="s">
        <v>8172</v>
      </c>
      <c r="D3405" s="175" t="s">
        <v>8163</v>
      </c>
      <c r="E3405" s="175" t="s">
        <v>8163</v>
      </c>
      <c r="F3405" s="176" t="s">
        <v>8172</v>
      </c>
      <c r="G3405" s="177"/>
      <c r="H3405" s="177"/>
      <c r="I3405" s="176" t="s">
        <v>8137</v>
      </c>
      <c r="J3405" s="178">
        <v>38.549999999999997</v>
      </c>
      <c r="K3405" s="55">
        <v>13</v>
      </c>
      <c r="L3405" s="176" t="s">
        <v>8138</v>
      </c>
      <c r="M3405" s="176" t="s">
        <v>3186</v>
      </c>
      <c r="N3405" s="176" t="s">
        <v>3160</v>
      </c>
      <c r="O3405" s="56">
        <v>1</v>
      </c>
      <c r="P3405" s="176" t="s">
        <v>8139</v>
      </c>
    </row>
    <row r="3406" spans="1:16" ht="20.100000000000001" customHeight="1" x14ac:dyDescent="0.25">
      <c r="A3406" s="175">
        <v>3402</v>
      </c>
      <c r="B3406" s="176" t="s">
        <v>8105</v>
      </c>
      <c r="C3406" s="176" t="s">
        <v>8172</v>
      </c>
      <c r="D3406" s="175" t="s">
        <v>8163</v>
      </c>
      <c r="E3406" s="175" t="s">
        <v>8163</v>
      </c>
      <c r="F3406" s="176" t="s">
        <v>8172</v>
      </c>
      <c r="G3406" s="177"/>
      <c r="H3406" s="177"/>
      <c r="I3406" s="176" t="s">
        <v>8137</v>
      </c>
      <c r="J3406" s="178">
        <v>93</v>
      </c>
      <c r="K3406" s="55">
        <v>13</v>
      </c>
      <c r="L3406" s="176" t="s">
        <v>8138</v>
      </c>
      <c r="M3406" s="176" t="s">
        <v>3186</v>
      </c>
      <c r="N3406" s="176" t="s">
        <v>3160</v>
      </c>
      <c r="O3406" s="56">
        <v>1</v>
      </c>
      <c r="P3406" s="176" t="s">
        <v>8139</v>
      </c>
    </row>
    <row r="3407" spans="1:16" ht="20.100000000000001" customHeight="1" x14ac:dyDescent="0.25">
      <c r="A3407" s="175">
        <v>3403</v>
      </c>
      <c r="B3407" s="176" t="s">
        <v>8105</v>
      </c>
      <c r="C3407" s="176" t="s">
        <v>8172</v>
      </c>
      <c r="D3407" s="175" t="s">
        <v>8163</v>
      </c>
      <c r="E3407" s="175" t="s">
        <v>8163</v>
      </c>
      <c r="F3407" s="176" t="s">
        <v>8172</v>
      </c>
      <c r="G3407" s="177"/>
      <c r="H3407" s="177"/>
      <c r="I3407" s="176" t="s">
        <v>8137</v>
      </c>
      <c r="J3407" s="178">
        <v>84</v>
      </c>
      <c r="K3407" s="55">
        <v>13</v>
      </c>
      <c r="L3407" s="176" t="s">
        <v>8138</v>
      </c>
      <c r="M3407" s="176" t="s">
        <v>3186</v>
      </c>
      <c r="N3407" s="176" t="s">
        <v>3160</v>
      </c>
      <c r="O3407" s="56">
        <v>1</v>
      </c>
      <c r="P3407" s="176" t="s">
        <v>8139</v>
      </c>
    </row>
    <row r="3408" spans="1:16" ht="20.100000000000001" customHeight="1" x14ac:dyDescent="0.25">
      <c r="A3408" s="175">
        <v>3404</v>
      </c>
      <c r="B3408" s="176" t="s">
        <v>8105</v>
      </c>
      <c r="C3408" s="176" t="s">
        <v>8172</v>
      </c>
      <c r="D3408" s="175" t="s">
        <v>8163</v>
      </c>
      <c r="E3408" s="175" t="s">
        <v>8163</v>
      </c>
      <c r="F3408" s="176" t="s">
        <v>8172</v>
      </c>
      <c r="G3408" s="177"/>
      <c r="H3408" s="177"/>
      <c r="I3408" s="176" t="s">
        <v>8137</v>
      </c>
      <c r="J3408" s="178">
        <v>28</v>
      </c>
      <c r="K3408" s="55">
        <v>13</v>
      </c>
      <c r="L3408" s="176" t="s">
        <v>8138</v>
      </c>
      <c r="M3408" s="176" t="s">
        <v>3186</v>
      </c>
      <c r="N3408" s="176" t="s">
        <v>3160</v>
      </c>
      <c r="O3408" s="56">
        <v>1</v>
      </c>
      <c r="P3408" s="176" t="s">
        <v>8139</v>
      </c>
    </row>
    <row r="3409" spans="1:16" ht="20.100000000000001" customHeight="1" x14ac:dyDescent="0.25">
      <c r="A3409" s="175">
        <v>3405</v>
      </c>
      <c r="B3409" s="176" t="s">
        <v>8105</v>
      </c>
      <c r="C3409" s="176" t="s">
        <v>8172</v>
      </c>
      <c r="D3409" s="175" t="s">
        <v>8163</v>
      </c>
      <c r="E3409" s="175" t="s">
        <v>8163</v>
      </c>
      <c r="F3409" s="176" t="s">
        <v>8172</v>
      </c>
      <c r="G3409" s="177"/>
      <c r="H3409" s="177"/>
      <c r="I3409" s="176" t="s">
        <v>8137</v>
      </c>
      <c r="J3409" s="178">
        <v>120.36</v>
      </c>
      <c r="K3409" s="55">
        <v>13</v>
      </c>
      <c r="L3409" s="176" t="s">
        <v>8138</v>
      </c>
      <c r="M3409" s="176" t="s">
        <v>3186</v>
      </c>
      <c r="N3409" s="176" t="s">
        <v>3160</v>
      </c>
      <c r="O3409" s="56">
        <v>1</v>
      </c>
      <c r="P3409" s="176" t="s">
        <v>8139</v>
      </c>
    </row>
    <row r="3410" spans="1:16" ht="20.100000000000001" customHeight="1" x14ac:dyDescent="0.25">
      <c r="A3410" s="175">
        <v>3406</v>
      </c>
      <c r="B3410" s="176" t="s">
        <v>8105</v>
      </c>
      <c r="C3410" s="176" t="s">
        <v>8172</v>
      </c>
      <c r="D3410" s="175" t="s">
        <v>8163</v>
      </c>
      <c r="E3410" s="175" t="s">
        <v>8163</v>
      </c>
      <c r="F3410" s="176" t="s">
        <v>8172</v>
      </c>
      <c r="G3410" s="177"/>
      <c r="H3410" s="177"/>
      <c r="I3410" s="176" t="s">
        <v>8137</v>
      </c>
      <c r="J3410" s="178">
        <v>69</v>
      </c>
      <c r="K3410" s="55">
        <v>13</v>
      </c>
      <c r="L3410" s="176" t="s">
        <v>8138</v>
      </c>
      <c r="M3410" s="176" t="s">
        <v>3186</v>
      </c>
      <c r="N3410" s="176" t="s">
        <v>3160</v>
      </c>
      <c r="O3410" s="56">
        <v>1</v>
      </c>
      <c r="P3410" s="176" t="s">
        <v>8139</v>
      </c>
    </row>
    <row r="3411" spans="1:16" ht="20.100000000000001" customHeight="1" x14ac:dyDescent="0.25">
      <c r="A3411" s="175">
        <v>3407</v>
      </c>
      <c r="B3411" s="176" t="s">
        <v>8105</v>
      </c>
      <c r="C3411" s="176" t="s">
        <v>8172</v>
      </c>
      <c r="D3411" s="175" t="s">
        <v>8163</v>
      </c>
      <c r="E3411" s="175" t="s">
        <v>8163</v>
      </c>
      <c r="F3411" s="176" t="s">
        <v>8172</v>
      </c>
      <c r="G3411" s="177"/>
      <c r="H3411" s="177"/>
      <c r="I3411" s="176" t="s">
        <v>8137</v>
      </c>
      <c r="J3411" s="178">
        <v>67</v>
      </c>
      <c r="K3411" s="55">
        <v>13</v>
      </c>
      <c r="L3411" s="176" t="s">
        <v>8138</v>
      </c>
      <c r="M3411" s="176" t="s">
        <v>3186</v>
      </c>
      <c r="N3411" s="176" t="s">
        <v>3160</v>
      </c>
      <c r="O3411" s="56">
        <v>1</v>
      </c>
      <c r="P3411" s="176" t="s">
        <v>8139</v>
      </c>
    </row>
    <row r="3412" spans="1:16" ht="20.100000000000001" customHeight="1" x14ac:dyDescent="0.25">
      <c r="A3412" s="175">
        <v>3408</v>
      </c>
      <c r="B3412" s="176" t="s">
        <v>8105</v>
      </c>
      <c r="C3412" s="176" t="s">
        <v>8172</v>
      </c>
      <c r="D3412" s="175" t="s">
        <v>8163</v>
      </c>
      <c r="E3412" s="175" t="s">
        <v>8163</v>
      </c>
      <c r="F3412" s="176" t="s">
        <v>8172</v>
      </c>
      <c r="G3412" s="177"/>
      <c r="H3412" s="177"/>
      <c r="I3412" s="176" t="s">
        <v>8137</v>
      </c>
      <c r="J3412" s="178">
        <v>70</v>
      </c>
      <c r="K3412" s="55">
        <v>13</v>
      </c>
      <c r="L3412" s="176" t="s">
        <v>8138</v>
      </c>
      <c r="M3412" s="176" t="s">
        <v>3186</v>
      </c>
      <c r="N3412" s="176" t="s">
        <v>3160</v>
      </c>
      <c r="O3412" s="56">
        <v>1</v>
      </c>
      <c r="P3412" s="176" t="s">
        <v>8139</v>
      </c>
    </row>
    <row r="3413" spans="1:16" ht="20.100000000000001" customHeight="1" x14ac:dyDescent="0.25">
      <c r="A3413" s="175">
        <v>3409</v>
      </c>
      <c r="B3413" s="176" t="s">
        <v>8105</v>
      </c>
      <c r="C3413" s="176" t="s">
        <v>8172</v>
      </c>
      <c r="D3413" s="175" t="s">
        <v>8163</v>
      </c>
      <c r="E3413" s="175" t="s">
        <v>8163</v>
      </c>
      <c r="F3413" s="176" t="s">
        <v>8172</v>
      </c>
      <c r="G3413" s="177"/>
      <c r="H3413" s="177"/>
      <c r="I3413" s="176" t="s">
        <v>8137</v>
      </c>
      <c r="J3413" s="178">
        <v>69</v>
      </c>
      <c r="K3413" s="55">
        <v>13</v>
      </c>
      <c r="L3413" s="176" t="s">
        <v>8138</v>
      </c>
      <c r="M3413" s="176" t="s">
        <v>3186</v>
      </c>
      <c r="N3413" s="176" t="s">
        <v>3160</v>
      </c>
      <c r="O3413" s="56">
        <v>1</v>
      </c>
      <c r="P3413" s="176" t="s">
        <v>8139</v>
      </c>
    </row>
    <row r="3414" spans="1:16" ht="20.100000000000001" customHeight="1" x14ac:dyDescent="0.25">
      <c r="A3414" s="175">
        <v>3410</v>
      </c>
      <c r="B3414" s="176" t="s">
        <v>8105</v>
      </c>
      <c r="C3414" s="176" t="s">
        <v>8172</v>
      </c>
      <c r="D3414" s="175" t="s">
        <v>8163</v>
      </c>
      <c r="E3414" s="175" t="s">
        <v>8163</v>
      </c>
      <c r="F3414" s="176" t="s">
        <v>8172</v>
      </c>
      <c r="G3414" s="177"/>
      <c r="H3414" s="177"/>
      <c r="I3414" s="176" t="s">
        <v>8137</v>
      </c>
      <c r="J3414" s="178">
        <v>56</v>
      </c>
      <c r="K3414" s="55">
        <v>13</v>
      </c>
      <c r="L3414" s="176" t="s">
        <v>8138</v>
      </c>
      <c r="M3414" s="176" t="s">
        <v>3186</v>
      </c>
      <c r="N3414" s="176" t="s">
        <v>3160</v>
      </c>
      <c r="O3414" s="56">
        <v>1</v>
      </c>
      <c r="P3414" s="176" t="s">
        <v>8139</v>
      </c>
    </row>
    <row r="3415" spans="1:16" ht="20.100000000000001" customHeight="1" x14ac:dyDescent="0.25">
      <c r="A3415" s="175">
        <v>3411</v>
      </c>
      <c r="B3415" s="176" t="s">
        <v>8105</v>
      </c>
      <c r="C3415" s="176" t="s">
        <v>8172</v>
      </c>
      <c r="D3415" s="175" t="s">
        <v>8163</v>
      </c>
      <c r="E3415" s="175" t="s">
        <v>8163</v>
      </c>
      <c r="F3415" s="176" t="s">
        <v>8172</v>
      </c>
      <c r="G3415" s="177"/>
      <c r="H3415" s="177"/>
      <c r="I3415" s="176" t="s">
        <v>8137</v>
      </c>
      <c r="J3415" s="178">
        <v>20</v>
      </c>
      <c r="K3415" s="55">
        <v>13</v>
      </c>
      <c r="L3415" s="176" t="s">
        <v>8138</v>
      </c>
      <c r="M3415" s="176" t="s">
        <v>3186</v>
      </c>
      <c r="N3415" s="176" t="s">
        <v>3160</v>
      </c>
      <c r="O3415" s="56">
        <v>1</v>
      </c>
      <c r="P3415" s="176" t="s">
        <v>8139</v>
      </c>
    </row>
    <row r="3416" spans="1:16" ht="20.100000000000001" customHeight="1" x14ac:dyDescent="0.25">
      <c r="A3416" s="175">
        <v>3412</v>
      </c>
      <c r="B3416" s="176" t="s">
        <v>8105</v>
      </c>
      <c r="C3416" s="176" t="s">
        <v>8172</v>
      </c>
      <c r="D3416" s="175" t="s">
        <v>8163</v>
      </c>
      <c r="E3416" s="175" t="s">
        <v>8163</v>
      </c>
      <c r="F3416" s="176" t="s">
        <v>8172</v>
      </c>
      <c r="G3416" s="177"/>
      <c r="H3416" s="177"/>
      <c r="I3416" s="176" t="s">
        <v>8137</v>
      </c>
      <c r="J3416" s="178">
        <v>85</v>
      </c>
      <c r="K3416" s="55">
        <v>13</v>
      </c>
      <c r="L3416" s="176" t="s">
        <v>8138</v>
      </c>
      <c r="M3416" s="176" t="s">
        <v>3186</v>
      </c>
      <c r="N3416" s="176" t="s">
        <v>3160</v>
      </c>
      <c r="O3416" s="56">
        <v>1</v>
      </c>
      <c r="P3416" s="176" t="s">
        <v>8139</v>
      </c>
    </row>
    <row r="3417" spans="1:16" ht="20.100000000000001" customHeight="1" x14ac:dyDescent="0.25">
      <c r="A3417" s="175">
        <v>3413</v>
      </c>
      <c r="B3417" s="176" t="s">
        <v>8105</v>
      </c>
      <c r="C3417" s="176" t="s">
        <v>8172</v>
      </c>
      <c r="D3417" s="175" t="s">
        <v>8163</v>
      </c>
      <c r="E3417" s="175" t="s">
        <v>8163</v>
      </c>
      <c r="F3417" s="176" t="s">
        <v>8172</v>
      </c>
      <c r="G3417" s="177"/>
      <c r="H3417" s="177"/>
      <c r="I3417" s="176" t="s">
        <v>8137</v>
      </c>
      <c r="J3417" s="178">
        <v>61</v>
      </c>
      <c r="K3417" s="55">
        <v>13</v>
      </c>
      <c r="L3417" s="176" t="s">
        <v>8138</v>
      </c>
      <c r="M3417" s="176" t="s">
        <v>3186</v>
      </c>
      <c r="N3417" s="176" t="s">
        <v>3160</v>
      </c>
      <c r="O3417" s="56">
        <v>1</v>
      </c>
      <c r="P3417" s="176" t="s">
        <v>8139</v>
      </c>
    </row>
    <row r="3418" spans="1:16" ht="20.100000000000001" customHeight="1" x14ac:dyDescent="0.25">
      <c r="A3418" s="175">
        <v>3414</v>
      </c>
      <c r="B3418" s="176" t="s">
        <v>8105</v>
      </c>
      <c r="C3418" s="176" t="s">
        <v>8172</v>
      </c>
      <c r="D3418" s="175" t="s">
        <v>8163</v>
      </c>
      <c r="E3418" s="175" t="s">
        <v>8163</v>
      </c>
      <c r="F3418" s="176" t="s">
        <v>8172</v>
      </c>
      <c r="G3418" s="177"/>
      <c r="H3418" s="177"/>
      <c r="I3418" s="176" t="s">
        <v>8137</v>
      </c>
      <c r="J3418" s="178">
        <v>90</v>
      </c>
      <c r="K3418" s="55">
        <v>13</v>
      </c>
      <c r="L3418" s="176" t="s">
        <v>8138</v>
      </c>
      <c r="M3418" s="176" t="s">
        <v>3186</v>
      </c>
      <c r="N3418" s="176" t="s">
        <v>3160</v>
      </c>
      <c r="O3418" s="56">
        <v>1</v>
      </c>
      <c r="P3418" s="176" t="s">
        <v>8139</v>
      </c>
    </row>
    <row r="3419" spans="1:16" ht="20.100000000000001" customHeight="1" x14ac:dyDescent="0.25">
      <c r="A3419" s="175">
        <v>3415</v>
      </c>
      <c r="B3419" s="176" t="s">
        <v>8105</v>
      </c>
      <c r="C3419" s="176" t="s">
        <v>8172</v>
      </c>
      <c r="D3419" s="175" t="s">
        <v>8163</v>
      </c>
      <c r="E3419" s="175" t="s">
        <v>8163</v>
      </c>
      <c r="F3419" s="176" t="s">
        <v>8172</v>
      </c>
      <c r="G3419" s="177"/>
      <c r="H3419" s="177"/>
      <c r="I3419" s="176" t="s">
        <v>8137</v>
      </c>
      <c r="J3419" s="178">
        <v>68</v>
      </c>
      <c r="K3419" s="55">
        <v>13</v>
      </c>
      <c r="L3419" s="176" t="s">
        <v>8138</v>
      </c>
      <c r="M3419" s="176" t="s">
        <v>3186</v>
      </c>
      <c r="N3419" s="176" t="s">
        <v>3160</v>
      </c>
      <c r="O3419" s="56">
        <v>1</v>
      </c>
      <c r="P3419" s="176" t="s">
        <v>8139</v>
      </c>
    </row>
    <row r="3420" spans="1:16" ht="20.100000000000001" customHeight="1" x14ac:dyDescent="0.25">
      <c r="A3420" s="175">
        <v>3416</v>
      </c>
      <c r="B3420" s="176" t="s">
        <v>8105</v>
      </c>
      <c r="C3420" s="176" t="s">
        <v>8172</v>
      </c>
      <c r="D3420" s="175" t="s">
        <v>8163</v>
      </c>
      <c r="E3420" s="175" t="s">
        <v>8163</v>
      </c>
      <c r="F3420" s="176" t="s">
        <v>8172</v>
      </c>
      <c r="G3420" s="177"/>
      <c r="H3420" s="177"/>
      <c r="I3420" s="176" t="s">
        <v>8137</v>
      </c>
      <c r="J3420" s="178">
        <v>56</v>
      </c>
      <c r="K3420" s="55">
        <v>13</v>
      </c>
      <c r="L3420" s="176" t="s">
        <v>8138</v>
      </c>
      <c r="M3420" s="176" t="s">
        <v>3186</v>
      </c>
      <c r="N3420" s="176" t="s">
        <v>3160</v>
      </c>
      <c r="O3420" s="56">
        <v>1</v>
      </c>
      <c r="P3420" s="176" t="s">
        <v>8139</v>
      </c>
    </row>
    <row r="3421" spans="1:16" ht="20.100000000000001" customHeight="1" x14ac:dyDescent="0.25">
      <c r="A3421" s="175">
        <v>3417</v>
      </c>
      <c r="B3421" s="176" t="s">
        <v>8105</v>
      </c>
      <c r="C3421" s="176" t="s">
        <v>8172</v>
      </c>
      <c r="D3421" s="175" t="s">
        <v>8163</v>
      </c>
      <c r="E3421" s="175" t="s">
        <v>8163</v>
      </c>
      <c r="F3421" s="176" t="s">
        <v>8172</v>
      </c>
      <c r="G3421" s="177"/>
      <c r="H3421" s="177"/>
      <c r="I3421" s="176" t="s">
        <v>8137</v>
      </c>
      <c r="J3421" s="178">
        <v>54.26</v>
      </c>
      <c r="K3421" s="55">
        <v>13</v>
      </c>
      <c r="L3421" s="176" t="s">
        <v>8138</v>
      </c>
      <c r="M3421" s="176" t="s">
        <v>3186</v>
      </c>
      <c r="N3421" s="176" t="s">
        <v>3160</v>
      </c>
      <c r="O3421" s="56">
        <v>1</v>
      </c>
      <c r="P3421" s="176" t="s">
        <v>8139</v>
      </c>
    </row>
    <row r="3422" spans="1:16" ht="20.100000000000001" customHeight="1" x14ac:dyDescent="0.25">
      <c r="A3422" s="175">
        <v>3418</v>
      </c>
      <c r="B3422" s="176" t="s">
        <v>8105</v>
      </c>
      <c r="C3422" s="176" t="s">
        <v>8172</v>
      </c>
      <c r="D3422" s="175" t="s">
        <v>8163</v>
      </c>
      <c r="E3422" s="175" t="s">
        <v>8163</v>
      </c>
      <c r="F3422" s="176" t="s">
        <v>8172</v>
      </c>
      <c r="G3422" s="177"/>
      <c r="H3422" s="177"/>
      <c r="I3422" s="176" t="s">
        <v>8137</v>
      </c>
      <c r="J3422" s="178">
        <v>60</v>
      </c>
      <c r="K3422" s="55">
        <v>13</v>
      </c>
      <c r="L3422" s="176" t="s">
        <v>8138</v>
      </c>
      <c r="M3422" s="176" t="s">
        <v>3186</v>
      </c>
      <c r="N3422" s="176" t="s">
        <v>3160</v>
      </c>
      <c r="O3422" s="56">
        <v>1</v>
      </c>
      <c r="P3422" s="176" t="s">
        <v>8139</v>
      </c>
    </row>
    <row r="3423" spans="1:16" ht="20.100000000000001" customHeight="1" x14ac:dyDescent="0.25">
      <c r="A3423" s="175">
        <v>3419</v>
      </c>
      <c r="B3423" s="176" t="s">
        <v>8105</v>
      </c>
      <c r="C3423" s="176" t="s">
        <v>8172</v>
      </c>
      <c r="D3423" s="175" t="s">
        <v>8163</v>
      </c>
      <c r="E3423" s="175" t="s">
        <v>8163</v>
      </c>
      <c r="F3423" s="176" t="s">
        <v>8172</v>
      </c>
      <c r="G3423" s="177"/>
      <c r="H3423" s="177"/>
      <c r="I3423" s="176" t="s">
        <v>8137</v>
      </c>
      <c r="J3423" s="178">
        <v>42.75</v>
      </c>
      <c r="K3423" s="55">
        <v>13</v>
      </c>
      <c r="L3423" s="176" t="s">
        <v>8138</v>
      </c>
      <c r="M3423" s="176" t="s">
        <v>3186</v>
      </c>
      <c r="N3423" s="176" t="s">
        <v>3160</v>
      </c>
      <c r="O3423" s="56">
        <v>1</v>
      </c>
      <c r="P3423" s="176" t="s">
        <v>8139</v>
      </c>
    </row>
    <row r="3424" spans="1:16" ht="20.100000000000001" customHeight="1" x14ac:dyDescent="0.25">
      <c r="A3424" s="175">
        <v>3420</v>
      </c>
      <c r="B3424" s="176" t="s">
        <v>8105</v>
      </c>
      <c r="C3424" s="176" t="s">
        <v>8172</v>
      </c>
      <c r="D3424" s="175" t="s">
        <v>8163</v>
      </c>
      <c r="E3424" s="175" t="s">
        <v>8163</v>
      </c>
      <c r="F3424" s="176" t="s">
        <v>8172</v>
      </c>
      <c r="G3424" s="177"/>
      <c r="H3424" s="177"/>
      <c r="I3424" s="176" t="s">
        <v>8137</v>
      </c>
      <c r="J3424" s="178">
        <v>35</v>
      </c>
      <c r="K3424" s="55">
        <v>13</v>
      </c>
      <c r="L3424" s="176" t="s">
        <v>8138</v>
      </c>
      <c r="M3424" s="176" t="s">
        <v>3186</v>
      </c>
      <c r="N3424" s="176" t="s">
        <v>3160</v>
      </c>
      <c r="O3424" s="56">
        <v>1</v>
      </c>
      <c r="P3424" s="176" t="s">
        <v>8139</v>
      </c>
    </row>
    <row r="3425" spans="1:16" ht="20.100000000000001" customHeight="1" x14ac:dyDescent="0.25">
      <c r="A3425" s="175">
        <v>3421</v>
      </c>
      <c r="B3425" s="176" t="s">
        <v>8105</v>
      </c>
      <c r="C3425" s="176" t="s">
        <v>8172</v>
      </c>
      <c r="D3425" s="175" t="s">
        <v>8163</v>
      </c>
      <c r="E3425" s="175" t="s">
        <v>8163</v>
      </c>
      <c r="F3425" s="176" t="s">
        <v>8172</v>
      </c>
      <c r="G3425" s="177"/>
      <c r="H3425" s="177"/>
      <c r="I3425" s="176" t="s">
        <v>8137</v>
      </c>
      <c r="J3425" s="178">
        <v>73.599999999999994</v>
      </c>
      <c r="K3425" s="55">
        <v>13</v>
      </c>
      <c r="L3425" s="176" t="s">
        <v>8138</v>
      </c>
      <c r="M3425" s="176" t="s">
        <v>3186</v>
      </c>
      <c r="N3425" s="176" t="s">
        <v>3160</v>
      </c>
      <c r="O3425" s="56">
        <v>1</v>
      </c>
      <c r="P3425" s="176" t="s">
        <v>8139</v>
      </c>
    </row>
    <row r="3426" spans="1:16" ht="20.100000000000001" customHeight="1" x14ac:dyDescent="0.25">
      <c r="A3426" s="175">
        <v>3422</v>
      </c>
      <c r="B3426" s="176" t="s">
        <v>8105</v>
      </c>
      <c r="C3426" s="176" t="s">
        <v>8172</v>
      </c>
      <c r="D3426" s="175" t="s">
        <v>8163</v>
      </c>
      <c r="E3426" s="175" t="s">
        <v>8163</v>
      </c>
      <c r="F3426" s="176" t="s">
        <v>8172</v>
      </c>
      <c r="G3426" s="177"/>
      <c r="H3426" s="177"/>
      <c r="I3426" s="176" t="s">
        <v>8137</v>
      </c>
      <c r="J3426" s="178">
        <v>84</v>
      </c>
      <c r="K3426" s="55">
        <v>13</v>
      </c>
      <c r="L3426" s="176" t="s">
        <v>8138</v>
      </c>
      <c r="M3426" s="176" t="s">
        <v>3186</v>
      </c>
      <c r="N3426" s="176" t="s">
        <v>3160</v>
      </c>
      <c r="O3426" s="56">
        <v>1</v>
      </c>
      <c r="P3426" s="176" t="s">
        <v>8139</v>
      </c>
    </row>
    <row r="3427" spans="1:16" ht="20.100000000000001" customHeight="1" x14ac:dyDescent="0.25">
      <c r="A3427" s="175">
        <v>3423</v>
      </c>
      <c r="B3427" s="176" t="s">
        <v>8105</v>
      </c>
      <c r="C3427" s="176" t="s">
        <v>8172</v>
      </c>
      <c r="D3427" s="175" t="s">
        <v>8163</v>
      </c>
      <c r="E3427" s="175" t="s">
        <v>8163</v>
      </c>
      <c r="F3427" s="176" t="s">
        <v>8172</v>
      </c>
      <c r="G3427" s="177"/>
      <c r="H3427" s="177"/>
      <c r="I3427" s="176" t="s">
        <v>8137</v>
      </c>
      <c r="J3427" s="178">
        <v>74</v>
      </c>
      <c r="K3427" s="55">
        <v>13</v>
      </c>
      <c r="L3427" s="176" t="s">
        <v>8138</v>
      </c>
      <c r="M3427" s="176" t="s">
        <v>3186</v>
      </c>
      <c r="N3427" s="176" t="s">
        <v>3160</v>
      </c>
      <c r="O3427" s="56">
        <v>1</v>
      </c>
      <c r="P3427" s="176" t="s">
        <v>8139</v>
      </c>
    </row>
    <row r="3428" spans="1:16" ht="20.100000000000001" customHeight="1" x14ac:dyDescent="0.25">
      <c r="A3428" s="175">
        <v>3424</v>
      </c>
      <c r="B3428" s="176" t="s">
        <v>8105</v>
      </c>
      <c r="C3428" s="176" t="s">
        <v>8172</v>
      </c>
      <c r="D3428" s="175" t="s">
        <v>8163</v>
      </c>
      <c r="E3428" s="175" t="s">
        <v>8163</v>
      </c>
      <c r="F3428" s="176" t="s">
        <v>8172</v>
      </c>
      <c r="G3428" s="177"/>
      <c r="H3428" s="177"/>
      <c r="I3428" s="176" t="s">
        <v>8137</v>
      </c>
      <c r="J3428" s="178">
        <v>60.81</v>
      </c>
      <c r="K3428" s="55">
        <v>13</v>
      </c>
      <c r="L3428" s="176" t="s">
        <v>8138</v>
      </c>
      <c r="M3428" s="176" t="s">
        <v>3186</v>
      </c>
      <c r="N3428" s="176" t="s">
        <v>3160</v>
      </c>
      <c r="O3428" s="56">
        <v>1</v>
      </c>
      <c r="P3428" s="176" t="s">
        <v>8139</v>
      </c>
    </row>
    <row r="3429" spans="1:16" ht="20.100000000000001" customHeight="1" x14ac:dyDescent="0.25">
      <c r="A3429" s="175">
        <v>3425</v>
      </c>
      <c r="B3429" s="176" t="s">
        <v>8105</v>
      </c>
      <c r="C3429" s="176" t="s">
        <v>8172</v>
      </c>
      <c r="D3429" s="175" t="s">
        <v>8163</v>
      </c>
      <c r="E3429" s="175" t="s">
        <v>8163</v>
      </c>
      <c r="F3429" s="176" t="s">
        <v>8172</v>
      </c>
      <c r="G3429" s="177"/>
      <c r="H3429" s="177"/>
      <c r="I3429" s="176" t="s">
        <v>8137</v>
      </c>
      <c r="J3429" s="178">
        <v>68.89</v>
      </c>
      <c r="K3429" s="55">
        <v>13</v>
      </c>
      <c r="L3429" s="176" t="s">
        <v>8138</v>
      </c>
      <c r="M3429" s="176" t="s">
        <v>3186</v>
      </c>
      <c r="N3429" s="176" t="s">
        <v>3160</v>
      </c>
      <c r="O3429" s="56">
        <v>1</v>
      </c>
      <c r="P3429" s="176" t="s">
        <v>8139</v>
      </c>
    </row>
    <row r="3430" spans="1:16" ht="20.100000000000001" customHeight="1" x14ac:dyDescent="0.25">
      <c r="A3430" s="175">
        <v>3426</v>
      </c>
      <c r="B3430" s="176" t="s">
        <v>8105</v>
      </c>
      <c r="C3430" s="176" t="s">
        <v>8172</v>
      </c>
      <c r="D3430" s="175" t="s">
        <v>8163</v>
      </c>
      <c r="E3430" s="175" t="s">
        <v>8163</v>
      </c>
      <c r="F3430" s="176" t="s">
        <v>8172</v>
      </c>
      <c r="G3430" s="177"/>
      <c r="H3430" s="177"/>
      <c r="I3430" s="176" t="s">
        <v>8137</v>
      </c>
      <c r="J3430" s="178">
        <v>47.62</v>
      </c>
      <c r="K3430" s="55">
        <v>13</v>
      </c>
      <c r="L3430" s="176" t="s">
        <v>8138</v>
      </c>
      <c r="M3430" s="176" t="s">
        <v>3186</v>
      </c>
      <c r="N3430" s="176" t="s">
        <v>3160</v>
      </c>
      <c r="O3430" s="56">
        <v>1</v>
      </c>
      <c r="P3430" s="176" t="s">
        <v>8139</v>
      </c>
    </row>
    <row r="3431" spans="1:16" ht="20.100000000000001" customHeight="1" x14ac:dyDescent="0.25">
      <c r="A3431" s="175">
        <v>3427</v>
      </c>
      <c r="B3431" s="176" t="s">
        <v>8105</v>
      </c>
      <c r="C3431" s="176" t="s">
        <v>8172</v>
      </c>
      <c r="D3431" s="175" t="s">
        <v>8163</v>
      </c>
      <c r="E3431" s="175" t="s">
        <v>8163</v>
      </c>
      <c r="F3431" s="176" t="s">
        <v>8172</v>
      </c>
      <c r="G3431" s="177"/>
      <c r="H3431" s="177"/>
      <c r="I3431" s="176" t="s">
        <v>8137</v>
      </c>
      <c r="J3431" s="178">
        <v>63.48</v>
      </c>
      <c r="K3431" s="55">
        <v>13</v>
      </c>
      <c r="L3431" s="176" t="s">
        <v>8138</v>
      </c>
      <c r="M3431" s="176" t="s">
        <v>3186</v>
      </c>
      <c r="N3431" s="176" t="s">
        <v>3160</v>
      </c>
      <c r="O3431" s="56">
        <v>1</v>
      </c>
      <c r="P3431" s="176" t="s">
        <v>8139</v>
      </c>
    </row>
    <row r="3432" spans="1:16" ht="20.100000000000001" customHeight="1" x14ac:dyDescent="0.25">
      <c r="A3432" s="175">
        <v>3428</v>
      </c>
      <c r="B3432" s="176" t="s">
        <v>8105</v>
      </c>
      <c r="C3432" s="176" t="s">
        <v>8172</v>
      </c>
      <c r="D3432" s="175" t="s">
        <v>8163</v>
      </c>
      <c r="E3432" s="175" t="s">
        <v>8163</v>
      </c>
      <c r="F3432" s="176" t="s">
        <v>8172</v>
      </c>
      <c r="G3432" s="177"/>
      <c r="H3432" s="177"/>
      <c r="I3432" s="176" t="s">
        <v>8137</v>
      </c>
      <c r="J3432" s="178">
        <v>63</v>
      </c>
      <c r="K3432" s="55">
        <v>13</v>
      </c>
      <c r="L3432" s="176" t="s">
        <v>8138</v>
      </c>
      <c r="M3432" s="176" t="s">
        <v>3186</v>
      </c>
      <c r="N3432" s="176" t="s">
        <v>3160</v>
      </c>
      <c r="O3432" s="56">
        <v>1</v>
      </c>
      <c r="P3432" s="176" t="s">
        <v>8139</v>
      </c>
    </row>
    <row r="3433" spans="1:16" ht="20.100000000000001" customHeight="1" x14ac:dyDescent="0.25">
      <c r="A3433" s="175">
        <v>3429</v>
      </c>
      <c r="B3433" s="176" t="s">
        <v>8105</v>
      </c>
      <c r="C3433" s="176" t="s">
        <v>8172</v>
      </c>
      <c r="D3433" s="175" t="s">
        <v>8163</v>
      </c>
      <c r="E3433" s="175" t="s">
        <v>8163</v>
      </c>
      <c r="F3433" s="176" t="s">
        <v>8172</v>
      </c>
      <c r="G3433" s="177"/>
      <c r="H3433" s="177"/>
      <c r="I3433" s="176" t="s">
        <v>8137</v>
      </c>
      <c r="J3433" s="178">
        <v>42.68</v>
      </c>
      <c r="K3433" s="55">
        <v>13</v>
      </c>
      <c r="L3433" s="176" t="s">
        <v>8138</v>
      </c>
      <c r="M3433" s="176" t="s">
        <v>3186</v>
      </c>
      <c r="N3433" s="176" t="s">
        <v>3160</v>
      </c>
      <c r="O3433" s="56">
        <v>1</v>
      </c>
      <c r="P3433" s="176" t="s">
        <v>8139</v>
      </c>
    </row>
    <row r="3434" spans="1:16" ht="20.100000000000001" customHeight="1" x14ac:dyDescent="0.25">
      <c r="A3434" s="175">
        <v>3430</v>
      </c>
      <c r="B3434" s="176" t="s">
        <v>8105</v>
      </c>
      <c r="C3434" s="176" t="s">
        <v>8172</v>
      </c>
      <c r="D3434" s="175" t="s">
        <v>8163</v>
      </c>
      <c r="E3434" s="175" t="s">
        <v>8163</v>
      </c>
      <c r="F3434" s="176" t="s">
        <v>8172</v>
      </c>
      <c r="G3434" s="177"/>
      <c r="H3434" s="177"/>
      <c r="I3434" s="176" t="s">
        <v>8137</v>
      </c>
      <c r="J3434" s="178">
        <v>67</v>
      </c>
      <c r="K3434" s="55">
        <v>13</v>
      </c>
      <c r="L3434" s="176" t="s">
        <v>8138</v>
      </c>
      <c r="M3434" s="176" t="s">
        <v>3186</v>
      </c>
      <c r="N3434" s="176" t="s">
        <v>3160</v>
      </c>
      <c r="O3434" s="56">
        <v>1</v>
      </c>
      <c r="P3434" s="176" t="s">
        <v>8139</v>
      </c>
    </row>
    <row r="3435" spans="1:16" ht="20.100000000000001" customHeight="1" x14ac:dyDescent="0.25">
      <c r="A3435" s="175">
        <v>3431</v>
      </c>
      <c r="B3435" s="176" t="s">
        <v>8105</v>
      </c>
      <c r="C3435" s="176" t="s">
        <v>8172</v>
      </c>
      <c r="D3435" s="175" t="s">
        <v>8163</v>
      </c>
      <c r="E3435" s="175" t="s">
        <v>8163</v>
      </c>
      <c r="F3435" s="176" t="s">
        <v>8172</v>
      </c>
      <c r="G3435" s="177"/>
      <c r="H3435" s="177"/>
      <c r="I3435" s="176" t="s">
        <v>8137</v>
      </c>
      <c r="J3435" s="178">
        <v>71.55</v>
      </c>
      <c r="K3435" s="55">
        <v>13</v>
      </c>
      <c r="L3435" s="176" t="s">
        <v>8138</v>
      </c>
      <c r="M3435" s="176" t="s">
        <v>3186</v>
      </c>
      <c r="N3435" s="176" t="s">
        <v>3160</v>
      </c>
      <c r="O3435" s="56">
        <v>1</v>
      </c>
      <c r="P3435" s="176" t="s">
        <v>8139</v>
      </c>
    </row>
    <row r="3436" spans="1:16" ht="20.100000000000001" customHeight="1" x14ac:dyDescent="0.25">
      <c r="A3436" s="175">
        <v>3432</v>
      </c>
      <c r="B3436" s="176" t="s">
        <v>8105</v>
      </c>
      <c r="C3436" s="176" t="s">
        <v>8172</v>
      </c>
      <c r="D3436" s="175" t="s">
        <v>8163</v>
      </c>
      <c r="E3436" s="175" t="s">
        <v>8163</v>
      </c>
      <c r="F3436" s="176" t="s">
        <v>8172</v>
      </c>
      <c r="G3436" s="177"/>
      <c r="H3436" s="177"/>
      <c r="I3436" s="176" t="s">
        <v>8137</v>
      </c>
      <c r="J3436" s="178">
        <v>37.700000000000003</v>
      </c>
      <c r="K3436" s="55">
        <v>13</v>
      </c>
      <c r="L3436" s="176" t="s">
        <v>8138</v>
      </c>
      <c r="M3436" s="176" t="s">
        <v>3186</v>
      </c>
      <c r="N3436" s="176" t="s">
        <v>3160</v>
      </c>
      <c r="O3436" s="56">
        <v>1</v>
      </c>
      <c r="P3436" s="176" t="s">
        <v>8139</v>
      </c>
    </row>
    <row r="3437" spans="1:16" ht="20.100000000000001" customHeight="1" x14ac:dyDescent="0.25">
      <c r="A3437" s="175">
        <v>3433</v>
      </c>
      <c r="B3437" s="176" t="s">
        <v>8105</v>
      </c>
      <c r="C3437" s="176" t="s">
        <v>8172</v>
      </c>
      <c r="D3437" s="175" t="s">
        <v>8163</v>
      </c>
      <c r="E3437" s="175" t="s">
        <v>8163</v>
      </c>
      <c r="F3437" s="176" t="s">
        <v>8172</v>
      </c>
      <c r="G3437" s="177"/>
      <c r="H3437" s="177"/>
      <c r="I3437" s="176" t="s">
        <v>8137</v>
      </c>
      <c r="J3437" s="178">
        <v>61.3</v>
      </c>
      <c r="K3437" s="55">
        <v>13</v>
      </c>
      <c r="L3437" s="176" t="s">
        <v>8138</v>
      </c>
      <c r="M3437" s="176" t="s">
        <v>3186</v>
      </c>
      <c r="N3437" s="176" t="s">
        <v>3160</v>
      </c>
      <c r="O3437" s="56">
        <v>1</v>
      </c>
      <c r="P3437" s="176" t="s">
        <v>8139</v>
      </c>
    </row>
    <row r="3438" spans="1:16" ht="20.100000000000001" customHeight="1" x14ac:dyDescent="0.25">
      <c r="A3438" s="175">
        <v>3434</v>
      </c>
      <c r="B3438" s="176" t="s">
        <v>8105</v>
      </c>
      <c r="C3438" s="176" t="s">
        <v>8172</v>
      </c>
      <c r="D3438" s="175" t="s">
        <v>8163</v>
      </c>
      <c r="E3438" s="175" t="s">
        <v>8163</v>
      </c>
      <c r="F3438" s="176" t="s">
        <v>8172</v>
      </c>
      <c r="G3438" s="177"/>
      <c r="H3438" s="177"/>
      <c r="I3438" s="176" t="s">
        <v>8137</v>
      </c>
      <c r="J3438" s="178">
        <v>59</v>
      </c>
      <c r="K3438" s="55">
        <v>13</v>
      </c>
      <c r="L3438" s="176" t="s">
        <v>8138</v>
      </c>
      <c r="M3438" s="176" t="s">
        <v>3186</v>
      </c>
      <c r="N3438" s="176" t="s">
        <v>3160</v>
      </c>
      <c r="O3438" s="56">
        <v>1</v>
      </c>
      <c r="P3438" s="176" t="s">
        <v>8139</v>
      </c>
    </row>
    <row r="3439" spans="1:16" ht="20.100000000000001" customHeight="1" x14ac:dyDescent="0.25">
      <c r="A3439" s="175">
        <v>3435</v>
      </c>
      <c r="B3439" s="176" t="s">
        <v>8105</v>
      </c>
      <c r="C3439" s="176" t="s">
        <v>8172</v>
      </c>
      <c r="D3439" s="175" t="s">
        <v>8163</v>
      </c>
      <c r="E3439" s="175" t="s">
        <v>8163</v>
      </c>
      <c r="F3439" s="176" t="s">
        <v>8172</v>
      </c>
      <c r="G3439" s="177"/>
      <c r="H3439" s="177"/>
      <c r="I3439" s="176" t="s">
        <v>8137</v>
      </c>
      <c r="J3439" s="178">
        <v>24.49</v>
      </c>
      <c r="K3439" s="55">
        <v>13</v>
      </c>
      <c r="L3439" s="176" t="s">
        <v>8138</v>
      </c>
      <c r="M3439" s="176" t="s">
        <v>3186</v>
      </c>
      <c r="N3439" s="176" t="s">
        <v>3160</v>
      </c>
      <c r="O3439" s="56">
        <v>1</v>
      </c>
      <c r="P3439" s="176" t="s">
        <v>8139</v>
      </c>
    </row>
    <row r="3440" spans="1:16" ht="20.100000000000001" customHeight="1" x14ac:dyDescent="0.25">
      <c r="A3440" s="175">
        <v>3436</v>
      </c>
      <c r="B3440" s="176" t="s">
        <v>8105</v>
      </c>
      <c r="C3440" s="176" t="s">
        <v>8172</v>
      </c>
      <c r="D3440" s="175" t="s">
        <v>8163</v>
      </c>
      <c r="E3440" s="175" t="s">
        <v>8163</v>
      </c>
      <c r="F3440" s="176" t="s">
        <v>8172</v>
      </c>
      <c r="G3440" s="177"/>
      <c r="H3440" s="177"/>
      <c r="I3440" s="176" t="s">
        <v>8137</v>
      </c>
      <c r="J3440" s="178">
        <v>29.63</v>
      </c>
      <c r="K3440" s="55">
        <v>13</v>
      </c>
      <c r="L3440" s="176" t="s">
        <v>8138</v>
      </c>
      <c r="M3440" s="176" t="s">
        <v>3186</v>
      </c>
      <c r="N3440" s="176" t="s">
        <v>3160</v>
      </c>
      <c r="O3440" s="56">
        <v>1</v>
      </c>
      <c r="P3440" s="176" t="s">
        <v>8139</v>
      </c>
    </row>
    <row r="3441" spans="1:16" ht="20.100000000000001" customHeight="1" x14ac:dyDescent="0.25">
      <c r="A3441" s="175">
        <v>3437</v>
      </c>
      <c r="B3441" s="176" t="s">
        <v>8105</v>
      </c>
      <c r="C3441" s="176" t="s">
        <v>8172</v>
      </c>
      <c r="D3441" s="175" t="s">
        <v>8163</v>
      </c>
      <c r="E3441" s="175" t="s">
        <v>8163</v>
      </c>
      <c r="F3441" s="176" t="s">
        <v>8172</v>
      </c>
      <c r="G3441" s="177"/>
      <c r="H3441" s="177"/>
      <c r="I3441" s="176" t="s">
        <v>8137</v>
      </c>
      <c r="J3441" s="178">
        <v>54</v>
      </c>
      <c r="K3441" s="55">
        <v>13</v>
      </c>
      <c r="L3441" s="176" t="s">
        <v>8138</v>
      </c>
      <c r="M3441" s="176" t="s">
        <v>3186</v>
      </c>
      <c r="N3441" s="176" t="s">
        <v>3160</v>
      </c>
      <c r="O3441" s="56">
        <v>1</v>
      </c>
      <c r="P3441" s="176" t="s">
        <v>8139</v>
      </c>
    </row>
    <row r="3442" spans="1:16" ht="20.100000000000001" customHeight="1" x14ac:dyDescent="0.25">
      <c r="A3442" s="175">
        <v>3438</v>
      </c>
      <c r="B3442" s="176" t="s">
        <v>8105</v>
      </c>
      <c r="C3442" s="176" t="s">
        <v>8172</v>
      </c>
      <c r="D3442" s="175" t="s">
        <v>8163</v>
      </c>
      <c r="E3442" s="175" t="s">
        <v>8163</v>
      </c>
      <c r="F3442" s="176" t="s">
        <v>8172</v>
      </c>
      <c r="G3442" s="177"/>
      <c r="H3442" s="177"/>
      <c r="I3442" s="176" t="s">
        <v>8137</v>
      </c>
      <c r="J3442" s="178">
        <v>58</v>
      </c>
      <c r="K3442" s="55">
        <v>13</v>
      </c>
      <c r="L3442" s="176" t="s">
        <v>8138</v>
      </c>
      <c r="M3442" s="176" t="s">
        <v>3186</v>
      </c>
      <c r="N3442" s="176" t="s">
        <v>3160</v>
      </c>
      <c r="O3442" s="56">
        <v>1</v>
      </c>
      <c r="P3442" s="176" t="s">
        <v>8139</v>
      </c>
    </row>
    <row r="3443" spans="1:16" ht="20.100000000000001" customHeight="1" x14ac:dyDescent="0.25">
      <c r="A3443" s="175">
        <v>3439</v>
      </c>
      <c r="B3443" s="176" t="s">
        <v>8105</v>
      </c>
      <c r="C3443" s="176" t="s">
        <v>8172</v>
      </c>
      <c r="D3443" s="175" t="s">
        <v>8163</v>
      </c>
      <c r="E3443" s="175" t="s">
        <v>8163</v>
      </c>
      <c r="F3443" s="176" t="s">
        <v>8172</v>
      </c>
      <c r="G3443" s="177"/>
      <c r="H3443" s="177"/>
      <c r="I3443" s="176" t="s">
        <v>8137</v>
      </c>
      <c r="J3443" s="178">
        <v>61.4</v>
      </c>
      <c r="K3443" s="55">
        <v>13</v>
      </c>
      <c r="L3443" s="176" t="s">
        <v>8138</v>
      </c>
      <c r="M3443" s="176" t="s">
        <v>3186</v>
      </c>
      <c r="N3443" s="176" t="s">
        <v>3160</v>
      </c>
      <c r="O3443" s="56">
        <v>1</v>
      </c>
      <c r="P3443" s="176" t="s">
        <v>8139</v>
      </c>
    </row>
    <row r="3444" spans="1:16" ht="20.100000000000001" customHeight="1" x14ac:dyDescent="0.25">
      <c r="A3444" s="175">
        <v>3440</v>
      </c>
      <c r="B3444" s="176" t="s">
        <v>8105</v>
      </c>
      <c r="C3444" s="176" t="s">
        <v>8172</v>
      </c>
      <c r="D3444" s="175" t="s">
        <v>8163</v>
      </c>
      <c r="E3444" s="175" t="s">
        <v>8163</v>
      </c>
      <c r="F3444" s="176" t="s">
        <v>8172</v>
      </c>
      <c r="G3444" s="177"/>
      <c r="H3444" s="177"/>
      <c r="I3444" s="176" t="s">
        <v>8137</v>
      </c>
      <c r="J3444" s="178">
        <v>54.88</v>
      </c>
      <c r="K3444" s="55">
        <v>13</v>
      </c>
      <c r="L3444" s="176" t="s">
        <v>8138</v>
      </c>
      <c r="M3444" s="176" t="s">
        <v>3186</v>
      </c>
      <c r="N3444" s="176" t="s">
        <v>3160</v>
      </c>
      <c r="O3444" s="56">
        <v>1</v>
      </c>
      <c r="P3444" s="176" t="s">
        <v>8139</v>
      </c>
    </row>
    <row r="3445" spans="1:16" ht="20.100000000000001" customHeight="1" x14ac:dyDescent="0.25">
      <c r="A3445" s="175">
        <v>3441</v>
      </c>
      <c r="B3445" s="176" t="s">
        <v>8105</v>
      </c>
      <c r="C3445" s="176" t="s">
        <v>8172</v>
      </c>
      <c r="D3445" s="175" t="s">
        <v>8163</v>
      </c>
      <c r="E3445" s="175" t="s">
        <v>8163</v>
      </c>
      <c r="F3445" s="176" t="s">
        <v>8172</v>
      </c>
      <c r="G3445" s="177"/>
      <c r="H3445" s="177"/>
      <c r="I3445" s="176" t="s">
        <v>8137</v>
      </c>
      <c r="J3445" s="178">
        <v>78.58</v>
      </c>
      <c r="K3445" s="55">
        <v>13</v>
      </c>
      <c r="L3445" s="176" t="s">
        <v>8138</v>
      </c>
      <c r="M3445" s="176" t="s">
        <v>3186</v>
      </c>
      <c r="N3445" s="176" t="s">
        <v>3160</v>
      </c>
      <c r="O3445" s="56">
        <v>1</v>
      </c>
      <c r="P3445" s="176" t="s">
        <v>8139</v>
      </c>
    </row>
    <row r="3446" spans="1:16" ht="20.100000000000001" customHeight="1" x14ac:dyDescent="0.25">
      <c r="A3446" s="175">
        <v>3442</v>
      </c>
      <c r="B3446" s="176" t="s">
        <v>8105</v>
      </c>
      <c r="C3446" s="176" t="s">
        <v>8172</v>
      </c>
      <c r="D3446" s="175" t="s">
        <v>8163</v>
      </c>
      <c r="E3446" s="175" t="s">
        <v>8163</v>
      </c>
      <c r="F3446" s="176" t="s">
        <v>8172</v>
      </c>
      <c r="G3446" s="177"/>
      <c r="H3446" s="177"/>
      <c r="I3446" s="176" t="s">
        <v>8137</v>
      </c>
      <c r="J3446" s="178">
        <v>70.72</v>
      </c>
      <c r="K3446" s="55">
        <v>13</v>
      </c>
      <c r="L3446" s="176" t="s">
        <v>8138</v>
      </c>
      <c r="M3446" s="176" t="s">
        <v>3186</v>
      </c>
      <c r="N3446" s="176" t="s">
        <v>3160</v>
      </c>
      <c r="O3446" s="56">
        <v>1</v>
      </c>
      <c r="P3446" s="176" t="s">
        <v>8139</v>
      </c>
    </row>
    <row r="3447" spans="1:16" ht="20.100000000000001" customHeight="1" x14ac:dyDescent="0.25">
      <c r="A3447" s="175">
        <v>3443</v>
      </c>
      <c r="B3447" s="176" t="s">
        <v>8105</v>
      </c>
      <c r="C3447" s="176" t="s">
        <v>8172</v>
      </c>
      <c r="D3447" s="175" t="s">
        <v>8163</v>
      </c>
      <c r="E3447" s="175" t="s">
        <v>8163</v>
      </c>
      <c r="F3447" s="176" t="s">
        <v>8172</v>
      </c>
      <c r="G3447" s="177"/>
      <c r="H3447" s="177"/>
      <c r="I3447" s="176" t="s">
        <v>8137</v>
      </c>
      <c r="J3447" s="178">
        <v>72.55</v>
      </c>
      <c r="K3447" s="55">
        <v>13</v>
      </c>
      <c r="L3447" s="176" t="s">
        <v>8138</v>
      </c>
      <c r="M3447" s="176" t="s">
        <v>3186</v>
      </c>
      <c r="N3447" s="176" t="s">
        <v>3160</v>
      </c>
      <c r="O3447" s="56">
        <v>1</v>
      </c>
      <c r="P3447" s="176" t="s">
        <v>8139</v>
      </c>
    </row>
    <row r="3448" spans="1:16" ht="20.100000000000001" customHeight="1" x14ac:dyDescent="0.25">
      <c r="A3448" s="175">
        <v>3444</v>
      </c>
      <c r="B3448" s="176" t="s">
        <v>8105</v>
      </c>
      <c r="C3448" s="176" t="s">
        <v>8172</v>
      </c>
      <c r="D3448" s="175" t="s">
        <v>8163</v>
      </c>
      <c r="E3448" s="175" t="s">
        <v>8163</v>
      </c>
      <c r="F3448" s="176" t="s">
        <v>8172</v>
      </c>
      <c r="G3448" s="177"/>
      <c r="H3448" s="177"/>
      <c r="I3448" s="176" t="s">
        <v>8137</v>
      </c>
      <c r="J3448" s="178">
        <v>70.25</v>
      </c>
      <c r="K3448" s="55">
        <v>13</v>
      </c>
      <c r="L3448" s="176" t="s">
        <v>8138</v>
      </c>
      <c r="M3448" s="176" t="s">
        <v>3186</v>
      </c>
      <c r="N3448" s="176" t="s">
        <v>3160</v>
      </c>
      <c r="O3448" s="56">
        <v>1</v>
      </c>
      <c r="P3448" s="176" t="s">
        <v>8139</v>
      </c>
    </row>
    <row r="3449" spans="1:16" ht="20.100000000000001" customHeight="1" x14ac:dyDescent="0.25">
      <c r="A3449" s="175">
        <v>3445</v>
      </c>
      <c r="B3449" s="176" t="s">
        <v>8105</v>
      </c>
      <c r="C3449" s="176" t="s">
        <v>8172</v>
      </c>
      <c r="D3449" s="175" t="s">
        <v>8163</v>
      </c>
      <c r="E3449" s="175" t="s">
        <v>8163</v>
      </c>
      <c r="F3449" s="176" t="s">
        <v>8172</v>
      </c>
      <c r="G3449" s="177"/>
      <c r="H3449" s="177"/>
      <c r="I3449" s="176" t="s">
        <v>8137</v>
      </c>
      <c r="J3449" s="178">
        <v>18.3</v>
      </c>
      <c r="K3449" s="55">
        <v>13</v>
      </c>
      <c r="L3449" s="176" t="s">
        <v>8138</v>
      </c>
      <c r="M3449" s="176" t="s">
        <v>3186</v>
      </c>
      <c r="N3449" s="176" t="s">
        <v>3160</v>
      </c>
      <c r="O3449" s="56">
        <v>1</v>
      </c>
      <c r="P3449" s="176" t="s">
        <v>8139</v>
      </c>
    </row>
    <row r="3450" spans="1:16" ht="20.100000000000001" customHeight="1" x14ac:dyDescent="0.25">
      <c r="A3450" s="175">
        <v>3446</v>
      </c>
      <c r="B3450" s="176" t="s">
        <v>8105</v>
      </c>
      <c r="C3450" s="176" t="s">
        <v>8172</v>
      </c>
      <c r="D3450" s="175" t="s">
        <v>8163</v>
      </c>
      <c r="E3450" s="175" t="s">
        <v>8163</v>
      </c>
      <c r="F3450" s="176" t="s">
        <v>8172</v>
      </c>
      <c r="G3450" s="177"/>
      <c r="H3450" s="177"/>
      <c r="I3450" s="176" t="s">
        <v>8137</v>
      </c>
      <c r="J3450" s="178">
        <v>171.23</v>
      </c>
      <c r="K3450" s="55">
        <v>13</v>
      </c>
      <c r="L3450" s="176" t="s">
        <v>8138</v>
      </c>
      <c r="M3450" s="176" t="s">
        <v>3186</v>
      </c>
      <c r="N3450" s="176" t="s">
        <v>3160</v>
      </c>
      <c r="O3450" s="56">
        <v>1</v>
      </c>
      <c r="P3450" s="176" t="s">
        <v>8139</v>
      </c>
    </row>
    <row r="3451" spans="1:16" ht="20.100000000000001" customHeight="1" x14ac:dyDescent="0.25">
      <c r="A3451" s="175">
        <v>3447</v>
      </c>
      <c r="B3451" s="176" t="s">
        <v>8105</v>
      </c>
      <c r="C3451" s="176" t="s">
        <v>8173</v>
      </c>
      <c r="D3451" s="175" t="s">
        <v>8163</v>
      </c>
      <c r="E3451" s="175" t="s">
        <v>8163</v>
      </c>
      <c r="F3451" s="176" t="s">
        <v>8173</v>
      </c>
      <c r="G3451" s="177"/>
      <c r="H3451" s="177"/>
      <c r="I3451" s="176" t="s">
        <v>8140</v>
      </c>
      <c r="J3451" s="178">
        <v>681.44379268038097</v>
      </c>
      <c r="K3451" s="55">
        <v>20</v>
      </c>
      <c r="L3451" s="176" t="s">
        <v>8103</v>
      </c>
      <c r="M3451" s="176" t="s">
        <v>8174</v>
      </c>
      <c r="N3451" s="176" t="s">
        <v>8175</v>
      </c>
      <c r="O3451" s="56">
        <v>1</v>
      </c>
      <c r="P3451" s="176" t="s">
        <v>8139</v>
      </c>
    </row>
    <row r="3452" spans="1:16" ht="20.100000000000001" customHeight="1" x14ac:dyDescent="0.25">
      <c r="A3452" s="175">
        <v>3448</v>
      </c>
      <c r="B3452" s="176" t="s">
        <v>8105</v>
      </c>
      <c r="C3452" s="176" t="s">
        <v>8173</v>
      </c>
      <c r="D3452" s="175" t="s">
        <v>8163</v>
      </c>
      <c r="E3452" s="175" t="s">
        <v>8163</v>
      </c>
      <c r="F3452" s="176" t="s">
        <v>8173</v>
      </c>
      <c r="G3452" s="177"/>
      <c r="H3452" s="177"/>
      <c r="I3452" s="176" t="s">
        <v>8140</v>
      </c>
      <c r="J3452" s="178">
        <v>222.50035531348712</v>
      </c>
      <c r="K3452" s="55">
        <v>20</v>
      </c>
      <c r="L3452" s="176" t="s">
        <v>8103</v>
      </c>
      <c r="M3452" s="176" t="s">
        <v>8174</v>
      </c>
      <c r="N3452" s="176" t="s">
        <v>8176</v>
      </c>
      <c r="O3452" s="56">
        <v>1</v>
      </c>
      <c r="P3452" s="176" t="s">
        <v>8139</v>
      </c>
    </row>
    <row r="3453" spans="1:16" ht="20.100000000000001" customHeight="1" x14ac:dyDescent="0.25">
      <c r="A3453" s="175">
        <v>3449</v>
      </c>
      <c r="B3453" s="176" t="s">
        <v>8105</v>
      </c>
      <c r="C3453" s="176" t="s">
        <v>8173</v>
      </c>
      <c r="D3453" s="175" t="s">
        <v>8163</v>
      </c>
      <c r="E3453" s="175" t="s">
        <v>8163</v>
      </c>
      <c r="F3453" s="176" t="s">
        <v>8173</v>
      </c>
      <c r="G3453" s="177"/>
      <c r="H3453" s="177"/>
      <c r="I3453" s="176" t="s">
        <v>8140</v>
      </c>
      <c r="J3453" s="178">
        <v>577.58174656751305</v>
      </c>
      <c r="K3453" s="55">
        <v>20</v>
      </c>
      <c r="L3453" s="176" t="s">
        <v>8103</v>
      </c>
      <c r="M3453" s="176" t="s">
        <v>8174</v>
      </c>
      <c r="N3453" s="176" t="s">
        <v>8177</v>
      </c>
      <c r="O3453" s="56">
        <v>1</v>
      </c>
      <c r="P3453" s="176" t="s">
        <v>8139</v>
      </c>
    </row>
    <row r="3454" spans="1:16" ht="20.100000000000001" customHeight="1" x14ac:dyDescent="0.25">
      <c r="A3454" s="175">
        <v>3450</v>
      </c>
      <c r="B3454" s="176" t="s">
        <v>8105</v>
      </c>
      <c r="C3454" s="176" t="s">
        <v>8173</v>
      </c>
      <c r="D3454" s="175" t="s">
        <v>8163</v>
      </c>
      <c r="E3454" s="175" t="s">
        <v>8163</v>
      </c>
      <c r="F3454" s="176" t="s">
        <v>8173</v>
      </c>
      <c r="G3454" s="177"/>
      <c r="H3454" s="177"/>
      <c r="I3454" s="176" t="s">
        <v>8140</v>
      </c>
      <c r="J3454" s="178">
        <v>307.43094553626514</v>
      </c>
      <c r="K3454" s="55">
        <v>20</v>
      </c>
      <c r="L3454" s="176" t="s">
        <v>8103</v>
      </c>
      <c r="M3454" s="176" t="s">
        <v>8174</v>
      </c>
      <c r="N3454" s="176" t="s">
        <v>8178</v>
      </c>
      <c r="O3454" s="56">
        <v>1</v>
      </c>
      <c r="P3454" s="176" t="s">
        <v>8139</v>
      </c>
    </row>
    <row r="3455" spans="1:16" ht="20.100000000000001" customHeight="1" x14ac:dyDescent="0.25">
      <c r="A3455" s="175">
        <v>3451</v>
      </c>
      <c r="B3455" s="176" t="s">
        <v>8105</v>
      </c>
      <c r="C3455" s="176" t="s">
        <v>8173</v>
      </c>
      <c r="D3455" s="175" t="s">
        <v>8163</v>
      </c>
      <c r="E3455" s="175" t="s">
        <v>8163</v>
      </c>
      <c r="F3455" s="176" t="s">
        <v>8173</v>
      </c>
      <c r="G3455" s="177"/>
      <c r="H3455" s="177"/>
      <c r="I3455" s="176" t="s">
        <v>8140</v>
      </c>
      <c r="J3455" s="178">
        <v>384.53095161239253</v>
      </c>
      <c r="K3455" s="55">
        <v>20</v>
      </c>
      <c r="L3455" s="176" t="s">
        <v>8103</v>
      </c>
      <c r="M3455" s="176" t="s">
        <v>8174</v>
      </c>
      <c r="N3455" s="176" t="s">
        <v>8179</v>
      </c>
      <c r="O3455" s="56">
        <v>1</v>
      </c>
      <c r="P3455" s="176" t="s">
        <v>8139</v>
      </c>
    </row>
    <row r="3456" spans="1:16" ht="20.100000000000001" customHeight="1" x14ac:dyDescent="0.25">
      <c r="A3456" s="175">
        <v>3452</v>
      </c>
      <c r="B3456" s="176" t="s">
        <v>8105</v>
      </c>
      <c r="C3456" s="176" t="s">
        <v>8173</v>
      </c>
      <c r="D3456" s="175" t="s">
        <v>8163</v>
      </c>
      <c r="E3456" s="175" t="s">
        <v>8163</v>
      </c>
      <c r="F3456" s="176" t="s">
        <v>8173</v>
      </c>
      <c r="G3456" s="177"/>
      <c r="H3456" s="177"/>
      <c r="I3456" s="176" t="s">
        <v>8140</v>
      </c>
      <c r="J3456" s="178">
        <v>231.98039544088621</v>
      </c>
      <c r="K3456" s="55">
        <v>20</v>
      </c>
      <c r="L3456" s="176" t="s">
        <v>8103</v>
      </c>
      <c r="M3456" s="176" t="s">
        <v>8174</v>
      </c>
      <c r="N3456" s="176" t="s">
        <v>8175</v>
      </c>
      <c r="O3456" s="56">
        <v>1</v>
      </c>
      <c r="P3456" s="176" t="s">
        <v>8139</v>
      </c>
    </row>
    <row r="3457" spans="1:16" ht="20.100000000000001" customHeight="1" x14ac:dyDescent="0.25">
      <c r="A3457" s="175">
        <v>3453</v>
      </c>
      <c r="B3457" s="176" t="s">
        <v>8105</v>
      </c>
      <c r="C3457" s="176" t="s">
        <v>8173</v>
      </c>
      <c r="D3457" s="175" t="s">
        <v>8163</v>
      </c>
      <c r="E3457" s="175" t="s">
        <v>8163</v>
      </c>
      <c r="F3457" s="176" t="s">
        <v>8173</v>
      </c>
      <c r="G3457" s="177"/>
      <c r="H3457" s="177"/>
      <c r="I3457" s="176" t="s">
        <v>8140</v>
      </c>
      <c r="J3457" s="178">
        <v>385.89811984085537</v>
      </c>
      <c r="K3457" s="55">
        <v>20</v>
      </c>
      <c r="L3457" s="176" t="s">
        <v>8103</v>
      </c>
      <c r="M3457" s="176" t="s">
        <v>8174</v>
      </c>
      <c r="N3457" s="176" t="s">
        <v>8180</v>
      </c>
      <c r="O3457" s="56">
        <v>1</v>
      </c>
      <c r="P3457" s="176" t="s">
        <v>8139</v>
      </c>
    </row>
    <row r="3458" spans="1:16" ht="20.100000000000001" customHeight="1" x14ac:dyDescent="0.25">
      <c r="A3458" s="175">
        <v>3454</v>
      </c>
      <c r="B3458" s="176" t="s">
        <v>8105</v>
      </c>
      <c r="C3458" s="176" t="s">
        <v>8173</v>
      </c>
      <c r="D3458" s="175" t="s">
        <v>8163</v>
      </c>
      <c r="E3458" s="175" t="s">
        <v>8163</v>
      </c>
      <c r="F3458" s="176" t="s">
        <v>8173</v>
      </c>
      <c r="G3458" s="177"/>
      <c r="H3458" s="177"/>
      <c r="I3458" s="176" t="s">
        <v>8140</v>
      </c>
      <c r="J3458" s="178">
        <v>219.55375200735699</v>
      </c>
      <c r="K3458" s="55">
        <v>20</v>
      </c>
      <c r="L3458" s="176" t="s">
        <v>8103</v>
      </c>
      <c r="M3458" s="176" t="s">
        <v>8174</v>
      </c>
      <c r="N3458" s="176" t="s">
        <v>8180</v>
      </c>
      <c r="O3458" s="56">
        <v>1</v>
      </c>
      <c r="P3458" s="176" t="s">
        <v>8139</v>
      </c>
    </row>
    <row r="3459" spans="1:16" ht="20.100000000000001" customHeight="1" x14ac:dyDescent="0.25">
      <c r="A3459" s="175">
        <v>3455</v>
      </c>
      <c r="B3459" s="176" t="s">
        <v>8105</v>
      </c>
      <c r="C3459" s="176" t="s">
        <v>8173</v>
      </c>
      <c r="D3459" s="175" t="s">
        <v>8163</v>
      </c>
      <c r="E3459" s="175" t="s">
        <v>8163</v>
      </c>
      <c r="F3459" s="176" t="s">
        <v>8173</v>
      </c>
      <c r="G3459" s="177"/>
      <c r="H3459" s="177"/>
      <c r="I3459" s="176" t="s">
        <v>8140</v>
      </c>
      <c r="J3459" s="178">
        <v>320.45370256941868</v>
      </c>
      <c r="K3459" s="55">
        <v>20</v>
      </c>
      <c r="L3459" s="176" t="s">
        <v>8103</v>
      </c>
      <c r="M3459" s="176" t="s">
        <v>8174</v>
      </c>
      <c r="N3459" s="176" t="s">
        <v>8180</v>
      </c>
      <c r="O3459" s="56">
        <v>1</v>
      </c>
      <c r="P3459" s="176" t="s">
        <v>8139</v>
      </c>
    </row>
    <row r="3460" spans="1:16" ht="20.100000000000001" customHeight="1" x14ac:dyDescent="0.25">
      <c r="A3460" s="175">
        <v>3456</v>
      </c>
      <c r="B3460" s="176" t="s">
        <v>8105</v>
      </c>
      <c r="C3460" s="176" t="s">
        <v>8173</v>
      </c>
      <c r="D3460" s="175" t="s">
        <v>8163</v>
      </c>
      <c r="E3460" s="175" t="s">
        <v>8163</v>
      </c>
      <c r="F3460" s="176" t="s">
        <v>8173</v>
      </c>
      <c r="G3460" s="177"/>
      <c r="H3460" s="177"/>
      <c r="I3460" s="176" t="s">
        <v>8140</v>
      </c>
      <c r="J3460" s="178">
        <v>188.88255470205451</v>
      </c>
      <c r="K3460" s="55">
        <v>20</v>
      </c>
      <c r="L3460" s="176" t="s">
        <v>8103</v>
      </c>
      <c r="M3460" s="176" t="s">
        <v>8174</v>
      </c>
      <c r="N3460" s="176" t="s">
        <v>8175</v>
      </c>
      <c r="O3460" s="56">
        <v>1</v>
      </c>
      <c r="P3460" s="176" t="s">
        <v>8139</v>
      </c>
    </row>
    <row r="3461" spans="1:16" ht="20.100000000000001" customHeight="1" x14ac:dyDescent="0.25">
      <c r="A3461" s="175">
        <v>3457</v>
      </c>
      <c r="B3461" s="176" t="s">
        <v>8105</v>
      </c>
      <c r="C3461" s="176" t="s">
        <v>8173</v>
      </c>
      <c r="D3461" s="175" t="s">
        <v>8163</v>
      </c>
      <c r="E3461" s="175" t="s">
        <v>8163</v>
      </c>
      <c r="F3461" s="176" t="s">
        <v>8173</v>
      </c>
      <c r="G3461" s="177"/>
      <c r="H3461" s="177"/>
      <c r="I3461" s="176" t="s">
        <v>8140</v>
      </c>
      <c r="J3461" s="178">
        <v>64</v>
      </c>
      <c r="K3461" s="55">
        <v>20</v>
      </c>
      <c r="L3461" s="176" t="s">
        <v>8103</v>
      </c>
      <c r="M3461" s="176" t="s">
        <v>8174</v>
      </c>
      <c r="N3461" s="176" t="s">
        <v>8175</v>
      </c>
      <c r="O3461" s="56">
        <v>1</v>
      </c>
      <c r="P3461" s="176" t="s">
        <v>8139</v>
      </c>
    </row>
    <row r="3462" spans="1:16" ht="20.100000000000001" customHeight="1" x14ac:dyDescent="0.25">
      <c r="A3462" s="175">
        <v>3458</v>
      </c>
      <c r="B3462" s="176" t="s">
        <v>8105</v>
      </c>
      <c r="C3462" s="176" t="s">
        <v>8173</v>
      </c>
      <c r="D3462" s="175" t="s">
        <v>8163</v>
      </c>
      <c r="E3462" s="175" t="s">
        <v>8163</v>
      </c>
      <c r="F3462" s="176" t="s">
        <v>8173</v>
      </c>
      <c r="G3462" s="177"/>
      <c r="H3462" s="177"/>
      <c r="I3462" s="176" t="s">
        <v>8137</v>
      </c>
      <c r="J3462" s="178">
        <v>100</v>
      </c>
      <c r="K3462" s="55">
        <v>15</v>
      </c>
      <c r="L3462" s="176" t="s">
        <v>8138</v>
      </c>
      <c r="M3462" s="176" t="s">
        <v>3186</v>
      </c>
      <c r="N3462" s="176" t="s">
        <v>5722</v>
      </c>
      <c r="O3462" s="56">
        <v>1</v>
      </c>
      <c r="P3462" s="176" t="s">
        <v>8139</v>
      </c>
    </row>
    <row r="3463" spans="1:16" ht="20.100000000000001" customHeight="1" x14ac:dyDescent="0.25">
      <c r="A3463" s="175">
        <v>3459</v>
      </c>
      <c r="B3463" s="176" t="s">
        <v>8105</v>
      </c>
      <c r="C3463" s="176" t="s">
        <v>8173</v>
      </c>
      <c r="D3463" s="175" t="s">
        <v>8163</v>
      </c>
      <c r="E3463" s="175" t="s">
        <v>8163</v>
      </c>
      <c r="F3463" s="176" t="s">
        <v>8173</v>
      </c>
      <c r="G3463" s="177"/>
      <c r="H3463" s="177"/>
      <c r="I3463" s="176" t="s">
        <v>8137</v>
      </c>
      <c r="J3463" s="178">
        <v>24</v>
      </c>
      <c r="K3463" s="55">
        <v>15</v>
      </c>
      <c r="L3463" s="176" t="s">
        <v>8138</v>
      </c>
      <c r="M3463" s="176" t="s">
        <v>3186</v>
      </c>
      <c r="N3463" s="176" t="s">
        <v>5722</v>
      </c>
      <c r="O3463" s="56">
        <v>1</v>
      </c>
      <c r="P3463" s="176" t="s">
        <v>8139</v>
      </c>
    </row>
    <row r="3464" spans="1:16" ht="20.100000000000001" customHeight="1" x14ac:dyDescent="0.25">
      <c r="A3464" s="175">
        <v>3460</v>
      </c>
      <c r="B3464" s="176" t="s">
        <v>8105</v>
      </c>
      <c r="C3464" s="176" t="s">
        <v>8173</v>
      </c>
      <c r="D3464" s="175" t="s">
        <v>8163</v>
      </c>
      <c r="E3464" s="175" t="s">
        <v>8163</v>
      </c>
      <c r="F3464" s="176" t="s">
        <v>8173</v>
      </c>
      <c r="G3464" s="177"/>
      <c r="H3464" s="177"/>
      <c r="I3464" s="176" t="s">
        <v>8142</v>
      </c>
      <c r="J3464" s="178">
        <v>41</v>
      </c>
      <c r="K3464" s="55">
        <v>9</v>
      </c>
      <c r="L3464" s="176" t="s">
        <v>8138</v>
      </c>
      <c r="M3464" s="176" t="s">
        <v>3186</v>
      </c>
      <c r="N3464" s="180" t="s">
        <v>3168</v>
      </c>
      <c r="O3464" s="56">
        <v>1</v>
      </c>
      <c r="P3464" s="176" t="s">
        <v>8139</v>
      </c>
    </row>
    <row r="3465" spans="1:16" ht="20.100000000000001" customHeight="1" x14ac:dyDescent="0.25">
      <c r="A3465" s="175">
        <v>3461</v>
      </c>
      <c r="B3465" s="176" t="s">
        <v>8105</v>
      </c>
      <c r="C3465" s="176" t="s">
        <v>8173</v>
      </c>
      <c r="D3465" s="175" t="s">
        <v>8163</v>
      </c>
      <c r="E3465" s="175" t="s">
        <v>8163</v>
      </c>
      <c r="F3465" s="176" t="s">
        <v>8173</v>
      </c>
      <c r="G3465" s="177"/>
      <c r="H3465" s="177"/>
      <c r="I3465" s="176" t="s">
        <v>8142</v>
      </c>
      <c r="J3465" s="178">
        <v>29</v>
      </c>
      <c r="K3465" s="55">
        <v>9</v>
      </c>
      <c r="L3465" s="176" t="s">
        <v>8138</v>
      </c>
      <c r="M3465" s="176" t="s">
        <v>3186</v>
      </c>
      <c r="N3465" s="180" t="s">
        <v>3168</v>
      </c>
      <c r="O3465" s="56">
        <v>1</v>
      </c>
      <c r="P3465" s="176" t="s">
        <v>8139</v>
      </c>
    </row>
    <row r="3466" spans="1:16" ht="20.100000000000001" customHeight="1" x14ac:dyDescent="0.25">
      <c r="A3466" s="175">
        <v>3462</v>
      </c>
      <c r="B3466" s="176" t="s">
        <v>8105</v>
      </c>
      <c r="C3466" s="176" t="s">
        <v>8173</v>
      </c>
      <c r="D3466" s="175" t="s">
        <v>8163</v>
      </c>
      <c r="E3466" s="175" t="s">
        <v>8163</v>
      </c>
      <c r="F3466" s="176" t="s">
        <v>8173</v>
      </c>
      <c r="G3466" s="177"/>
      <c r="H3466" s="177"/>
      <c r="I3466" s="176" t="s">
        <v>8142</v>
      </c>
      <c r="J3466" s="178">
        <v>50</v>
      </c>
      <c r="K3466" s="55">
        <v>9</v>
      </c>
      <c r="L3466" s="176" t="s">
        <v>8138</v>
      </c>
      <c r="M3466" s="176" t="s">
        <v>3186</v>
      </c>
      <c r="N3466" s="180" t="s">
        <v>3168</v>
      </c>
      <c r="O3466" s="56">
        <v>1</v>
      </c>
      <c r="P3466" s="176" t="s">
        <v>8139</v>
      </c>
    </row>
    <row r="3467" spans="1:16" ht="20.100000000000001" customHeight="1" x14ac:dyDescent="0.25">
      <c r="A3467" s="175">
        <v>3463</v>
      </c>
      <c r="B3467" s="176" t="s">
        <v>8105</v>
      </c>
      <c r="C3467" s="176" t="s">
        <v>8173</v>
      </c>
      <c r="D3467" s="175" t="s">
        <v>8163</v>
      </c>
      <c r="E3467" s="175" t="s">
        <v>8163</v>
      </c>
      <c r="F3467" s="176" t="s">
        <v>8173</v>
      </c>
      <c r="G3467" s="177"/>
      <c r="H3467" s="177"/>
      <c r="I3467" s="176" t="s">
        <v>8142</v>
      </c>
      <c r="J3467" s="178">
        <v>67</v>
      </c>
      <c r="K3467" s="55">
        <v>9</v>
      </c>
      <c r="L3467" s="176" t="s">
        <v>8138</v>
      </c>
      <c r="M3467" s="176" t="s">
        <v>3186</v>
      </c>
      <c r="N3467" s="180" t="s">
        <v>3168</v>
      </c>
      <c r="O3467" s="56">
        <v>1</v>
      </c>
      <c r="P3467" s="176" t="s">
        <v>8139</v>
      </c>
    </row>
    <row r="3468" spans="1:16" ht="20.100000000000001" customHeight="1" x14ac:dyDescent="0.25">
      <c r="A3468" s="175">
        <v>3464</v>
      </c>
      <c r="B3468" s="176" t="s">
        <v>8105</v>
      </c>
      <c r="C3468" s="176" t="s">
        <v>8173</v>
      </c>
      <c r="D3468" s="175" t="s">
        <v>8163</v>
      </c>
      <c r="E3468" s="175" t="s">
        <v>8163</v>
      </c>
      <c r="F3468" s="176" t="s">
        <v>8173</v>
      </c>
      <c r="G3468" s="177"/>
      <c r="H3468" s="177"/>
      <c r="I3468" s="176" t="s">
        <v>8142</v>
      </c>
      <c r="J3468" s="178">
        <v>49</v>
      </c>
      <c r="K3468" s="55">
        <v>9</v>
      </c>
      <c r="L3468" s="176" t="s">
        <v>8138</v>
      </c>
      <c r="M3468" s="176" t="s">
        <v>3186</v>
      </c>
      <c r="N3468" s="180" t="s">
        <v>3168</v>
      </c>
      <c r="O3468" s="56">
        <v>1</v>
      </c>
      <c r="P3468" s="176" t="s">
        <v>8139</v>
      </c>
    </row>
    <row r="3469" spans="1:16" ht="20.100000000000001" customHeight="1" x14ac:dyDescent="0.25">
      <c r="A3469" s="175">
        <v>3465</v>
      </c>
      <c r="B3469" s="176" t="s">
        <v>8105</v>
      </c>
      <c r="C3469" s="176" t="s">
        <v>8173</v>
      </c>
      <c r="D3469" s="175" t="s">
        <v>8163</v>
      </c>
      <c r="E3469" s="175" t="s">
        <v>8163</v>
      </c>
      <c r="F3469" s="176" t="s">
        <v>8173</v>
      </c>
      <c r="G3469" s="177"/>
      <c r="H3469" s="177"/>
      <c r="I3469" s="176" t="s">
        <v>8142</v>
      </c>
      <c r="J3469" s="178">
        <v>34</v>
      </c>
      <c r="K3469" s="55">
        <v>9</v>
      </c>
      <c r="L3469" s="176" t="s">
        <v>8138</v>
      </c>
      <c r="M3469" s="176" t="s">
        <v>3186</v>
      </c>
      <c r="N3469" s="180" t="s">
        <v>3168</v>
      </c>
      <c r="O3469" s="56">
        <v>1</v>
      </c>
      <c r="P3469" s="176" t="s">
        <v>8139</v>
      </c>
    </row>
    <row r="3470" spans="1:16" ht="20.100000000000001" customHeight="1" x14ac:dyDescent="0.25">
      <c r="A3470" s="175">
        <v>3466</v>
      </c>
      <c r="B3470" s="176" t="s">
        <v>8105</v>
      </c>
      <c r="C3470" s="176" t="s">
        <v>8173</v>
      </c>
      <c r="D3470" s="175" t="s">
        <v>8163</v>
      </c>
      <c r="E3470" s="175" t="s">
        <v>8163</v>
      </c>
      <c r="F3470" s="176" t="s">
        <v>8173</v>
      </c>
      <c r="G3470" s="177"/>
      <c r="H3470" s="177"/>
      <c r="I3470" s="176" t="s">
        <v>8142</v>
      </c>
      <c r="J3470" s="178">
        <v>90</v>
      </c>
      <c r="K3470" s="55">
        <v>9</v>
      </c>
      <c r="L3470" s="176" t="s">
        <v>8138</v>
      </c>
      <c r="M3470" s="176" t="s">
        <v>3186</v>
      </c>
      <c r="N3470" s="180" t="s">
        <v>3168</v>
      </c>
      <c r="O3470" s="56">
        <v>1</v>
      </c>
      <c r="P3470" s="176" t="s">
        <v>8139</v>
      </c>
    </row>
    <row r="3471" spans="1:16" ht="20.100000000000001" customHeight="1" x14ac:dyDescent="0.25">
      <c r="A3471" s="175">
        <v>3467</v>
      </c>
      <c r="B3471" s="176" t="s">
        <v>8105</v>
      </c>
      <c r="C3471" s="176" t="s">
        <v>8173</v>
      </c>
      <c r="D3471" s="175" t="s">
        <v>8163</v>
      </c>
      <c r="E3471" s="175" t="s">
        <v>8163</v>
      </c>
      <c r="F3471" s="176" t="s">
        <v>8173</v>
      </c>
      <c r="G3471" s="177"/>
      <c r="H3471" s="177"/>
      <c r="I3471" s="176" t="s">
        <v>8142</v>
      </c>
      <c r="J3471" s="178">
        <v>60</v>
      </c>
      <c r="K3471" s="55">
        <v>9</v>
      </c>
      <c r="L3471" s="176" t="s">
        <v>8138</v>
      </c>
      <c r="M3471" s="176" t="s">
        <v>3186</v>
      </c>
      <c r="N3471" s="180" t="s">
        <v>3168</v>
      </c>
      <c r="O3471" s="56">
        <v>1</v>
      </c>
      <c r="P3471" s="176" t="s">
        <v>8139</v>
      </c>
    </row>
    <row r="3472" spans="1:16" ht="20.100000000000001" customHeight="1" x14ac:dyDescent="0.25">
      <c r="A3472" s="175">
        <v>3468</v>
      </c>
      <c r="B3472" s="176" t="s">
        <v>8105</v>
      </c>
      <c r="C3472" s="176" t="s">
        <v>8173</v>
      </c>
      <c r="D3472" s="175" t="s">
        <v>8163</v>
      </c>
      <c r="E3472" s="175" t="s">
        <v>8163</v>
      </c>
      <c r="F3472" s="176" t="s">
        <v>8173</v>
      </c>
      <c r="G3472" s="177"/>
      <c r="H3472" s="177"/>
      <c r="I3472" s="176" t="s">
        <v>8142</v>
      </c>
      <c r="J3472" s="178">
        <v>39</v>
      </c>
      <c r="K3472" s="55">
        <v>9</v>
      </c>
      <c r="L3472" s="176" t="s">
        <v>8138</v>
      </c>
      <c r="M3472" s="176" t="s">
        <v>3186</v>
      </c>
      <c r="N3472" s="180" t="s">
        <v>3168</v>
      </c>
      <c r="O3472" s="56">
        <v>1</v>
      </c>
      <c r="P3472" s="176" t="s">
        <v>8139</v>
      </c>
    </row>
    <row r="3473" spans="1:16" ht="20.100000000000001" customHeight="1" x14ac:dyDescent="0.25">
      <c r="A3473" s="175">
        <v>3469</v>
      </c>
      <c r="B3473" s="176" t="s">
        <v>8105</v>
      </c>
      <c r="C3473" s="176" t="s">
        <v>8173</v>
      </c>
      <c r="D3473" s="175" t="s">
        <v>8163</v>
      </c>
      <c r="E3473" s="175" t="s">
        <v>8163</v>
      </c>
      <c r="F3473" s="176" t="s">
        <v>8173</v>
      </c>
      <c r="G3473" s="177"/>
      <c r="H3473" s="177"/>
      <c r="I3473" s="176" t="s">
        <v>8142</v>
      </c>
      <c r="J3473" s="178">
        <v>47</v>
      </c>
      <c r="K3473" s="55">
        <v>9</v>
      </c>
      <c r="L3473" s="176" t="s">
        <v>8138</v>
      </c>
      <c r="M3473" s="176" t="s">
        <v>3186</v>
      </c>
      <c r="N3473" s="180" t="s">
        <v>3168</v>
      </c>
      <c r="O3473" s="56">
        <v>1</v>
      </c>
      <c r="P3473" s="176" t="s">
        <v>8139</v>
      </c>
    </row>
    <row r="3474" spans="1:16" ht="20.100000000000001" customHeight="1" x14ac:dyDescent="0.25">
      <c r="A3474" s="175">
        <v>3470</v>
      </c>
      <c r="B3474" s="176" t="s">
        <v>8105</v>
      </c>
      <c r="C3474" s="176" t="s">
        <v>8173</v>
      </c>
      <c r="D3474" s="175" t="s">
        <v>8163</v>
      </c>
      <c r="E3474" s="175" t="s">
        <v>8163</v>
      </c>
      <c r="F3474" s="176" t="s">
        <v>8173</v>
      </c>
      <c r="G3474" s="177"/>
      <c r="H3474" s="177"/>
      <c r="I3474" s="176" t="s">
        <v>8137</v>
      </c>
      <c r="J3474" s="178">
        <v>150</v>
      </c>
      <c r="K3474" s="55">
        <v>13</v>
      </c>
      <c r="L3474" s="176" t="s">
        <v>8138</v>
      </c>
      <c r="M3474" s="176" t="s">
        <v>3186</v>
      </c>
      <c r="N3474" s="176" t="s">
        <v>3160</v>
      </c>
      <c r="O3474" s="56">
        <v>1</v>
      </c>
      <c r="P3474" s="176" t="s">
        <v>8139</v>
      </c>
    </row>
    <row r="3475" spans="1:16" ht="20.100000000000001" customHeight="1" x14ac:dyDescent="0.25">
      <c r="A3475" s="175">
        <v>3471</v>
      </c>
      <c r="B3475" s="176" t="s">
        <v>8105</v>
      </c>
      <c r="C3475" s="176" t="s">
        <v>8173</v>
      </c>
      <c r="D3475" s="175" t="s">
        <v>8163</v>
      </c>
      <c r="E3475" s="175" t="s">
        <v>8163</v>
      </c>
      <c r="F3475" s="176" t="s">
        <v>8173</v>
      </c>
      <c r="G3475" s="177"/>
      <c r="H3475" s="177"/>
      <c r="I3475" s="176" t="s">
        <v>8137</v>
      </c>
      <c r="J3475" s="178">
        <v>150</v>
      </c>
      <c r="K3475" s="55">
        <v>13</v>
      </c>
      <c r="L3475" s="176" t="s">
        <v>8138</v>
      </c>
      <c r="M3475" s="176" t="s">
        <v>3186</v>
      </c>
      <c r="N3475" s="176" t="s">
        <v>3160</v>
      </c>
      <c r="O3475" s="56">
        <v>1</v>
      </c>
      <c r="P3475" s="176" t="s">
        <v>8139</v>
      </c>
    </row>
    <row r="3476" spans="1:16" ht="20.100000000000001" customHeight="1" x14ac:dyDescent="0.25">
      <c r="A3476" s="175">
        <v>3472</v>
      </c>
      <c r="B3476" s="176" t="s">
        <v>8105</v>
      </c>
      <c r="C3476" s="176" t="s">
        <v>8173</v>
      </c>
      <c r="D3476" s="175" t="s">
        <v>8163</v>
      </c>
      <c r="E3476" s="175" t="s">
        <v>8163</v>
      </c>
      <c r="F3476" s="176" t="s">
        <v>8173</v>
      </c>
      <c r="G3476" s="177"/>
      <c r="H3476" s="177"/>
      <c r="I3476" s="176" t="s">
        <v>8137</v>
      </c>
      <c r="J3476" s="178">
        <v>76</v>
      </c>
      <c r="K3476" s="55">
        <v>13</v>
      </c>
      <c r="L3476" s="176" t="s">
        <v>8138</v>
      </c>
      <c r="M3476" s="176" t="s">
        <v>3186</v>
      </c>
      <c r="N3476" s="176" t="s">
        <v>3160</v>
      </c>
      <c r="O3476" s="56">
        <v>1</v>
      </c>
      <c r="P3476" s="176" t="s">
        <v>8139</v>
      </c>
    </row>
    <row r="3477" spans="1:16" ht="20.100000000000001" customHeight="1" x14ac:dyDescent="0.25">
      <c r="A3477" s="175">
        <v>3473</v>
      </c>
      <c r="B3477" s="176" t="s">
        <v>8105</v>
      </c>
      <c r="C3477" s="176" t="s">
        <v>8173</v>
      </c>
      <c r="D3477" s="175" t="s">
        <v>8163</v>
      </c>
      <c r="E3477" s="175" t="s">
        <v>8163</v>
      </c>
      <c r="F3477" s="176" t="s">
        <v>8173</v>
      </c>
      <c r="G3477" s="177"/>
      <c r="H3477" s="177"/>
      <c r="I3477" s="176" t="s">
        <v>8137</v>
      </c>
      <c r="J3477" s="178">
        <v>78</v>
      </c>
      <c r="K3477" s="55">
        <v>13</v>
      </c>
      <c r="L3477" s="176" t="s">
        <v>8138</v>
      </c>
      <c r="M3477" s="176" t="s">
        <v>3186</v>
      </c>
      <c r="N3477" s="176" t="s">
        <v>3160</v>
      </c>
      <c r="O3477" s="56">
        <v>1</v>
      </c>
      <c r="P3477" s="176" t="s">
        <v>8139</v>
      </c>
    </row>
    <row r="3478" spans="1:16" ht="20.100000000000001" customHeight="1" x14ac:dyDescent="0.25">
      <c r="A3478" s="175">
        <v>3474</v>
      </c>
      <c r="B3478" s="176" t="s">
        <v>8105</v>
      </c>
      <c r="C3478" s="176" t="s">
        <v>8173</v>
      </c>
      <c r="D3478" s="175" t="s">
        <v>8163</v>
      </c>
      <c r="E3478" s="175" t="s">
        <v>8163</v>
      </c>
      <c r="F3478" s="176" t="s">
        <v>8173</v>
      </c>
      <c r="G3478" s="177"/>
      <c r="H3478" s="177"/>
      <c r="I3478" s="176" t="s">
        <v>8137</v>
      </c>
      <c r="J3478" s="178">
        <v>179</v>
      </c>
      <c r="K3478" s="55">
        <v>13</v>
      </c>
      <c r="L3478" s="176" t="s">
        <v>8138</v>
      </c>
      <c r="M3478" s="176" t="s">
        <v>3186</v>
      </c>
      <c r="N3478" s="176" t="s">
        <v>3160</v>
      </c>
      <c r="O3478" s="56">
        <v>1</v>
      </c>
      <c r="P3478" s="176" t="s">
        <v>8139</v>
      </c>
    </row>
    <row r="3479" spans="1:16" ht="20.100000000000001" customHeight="1" x14ac:dyDescent="0.25">
      <c r="A3479" s="175">
        <v>3475</v>
      </c>
      <c r="B3479" s="176" t="s">
        <v>8105</v>
      </c>
      <c r="C3479" s="176" t="s">
        <v>8173</v>
      </c>
      <c r="D3479" s="175" t="s">
        <v>8163</v>
      </c>
      <c r="E3479" s="175" t="s">
        <v>8163</v>
      </c>
      <c r="F3479" s="176" t="s">
        <v>8173</v>
      </c>
      <c r="G3479" s="177"/>
      <c r="H3479" s="177"/>
      <c r="I3479" s="176" t="s">
        <v>8137</v>
      </c>
      <c r="J3479" s="178">
        <v>78</v>
      </c>
      <c r="K3479" s="55">
        <v>13</v>
      </c>
      <c r="L3479" s="176" t="s">
        <v>8138</v>
      </c>
      <c r="M3479" s="176" t="s">
        <v>3186</v>
      </c>
      <c r="N3479" s="176" t="s">
        <v>3160</v>
      </c>
      <c r="O3479" s="56">
        <v>1</v>
      </c>
      <c r="P3479" s="176" t="s">
        <v>8139</v>
      </c>
    </row>
    <row r="3480" spans="1:16" ht="20.100000000000001" customHeight="1" x14ac:dyDescent="0.25">
      <c r="A3480" s="175">
        <v>3476</v>
      </c>
      <c r="B3480" s="176" t="s">
        <v>8105</v>
      </c>
      <c r="C3480" s="176" t="s">
        <v>8173</v>
      </c>
      <c r="D3480" s="175" t="s">
        <v>8163</v>
      </c>
      <c r="E3480" s="175" t="s">
        <v>8163</v>
      </c>
      <c r="F3480" s="176" t="s">
        <v>8173</v>
      </c>
      <c r="G3480" s="177"/>
      <c r="H3480" s="177"/>
      <c r="I3480" s="176" t="s">
        <v>8137</v>
      </c>
      <c r="J3480" s="178">
        <v>77</v>
      </c>
      <c r="K3480" s="55">
        <v>13</v>
      </c>
      <c r="L3480" s="176" t="s">
        <v>8138</v>
      </c>
      <c r="M3480" s="176" t="s">
        <v>3186</v>
      </c>
      <c r="N3480" s="176" t="s">
        <v>3160</v>
      </c>
      <c r="O3480" s="56">
        <v>1</v>
      </c>
      <c r="P3480" s="176" t="s">
        <v>8139</v>
      </c>
    </row>
    <row r="3481" spans="1:16" ht="20.100000000000001" customHeight="1" x14ac:dyDescent="0.25">
      <c r="A3481" s="175">
        <v>3477</v>
      </c>
      <c r="B3481" s="176" t="s">
        <v>8105</v>
      </c>
      <c r="C3481" s="176" t="s">
        <v>8173</v>
      </c>
      <c r="D3481" s="175" t="s">
        <v>8163</v>
      </c>
      <c r="E3481" s="175" t="s">
        <v>8163</v>
      </c>
      <c r="F3481" s="176" t="s">
        <v>8173</v>
      </c>
      <c r="G3481" s="177"/>
      <c r="H3481" s="177"/>
      <c r="I3481" s="176" t="s">
        <v>8137</v>
      </c>
      <c r="J3481" s="178">
        <v>16</v>
      </c>
      <c r="K3481" s="55">
        <v>13</v>
      </c>
      <c r="L3481" s="176" t="s">
        <v>8138</v>
      </c>
      <c r="M3481" s="176" t="s">
        <v>3186</v>
      </c>
      <c r="N3481" s="176" t="s">
        <v>3160</v>
      </c>
      <c r="O3481" s="56">
        <v>1</v>
      </c>
      <c r="P3481" s="176" t="s">
        <v>8139</v>
      </c>
    </row>
    <row r="3482" spans="1:16" ht="20.100000000000001" customHeight="1" x14ac:dyDescent="0.25">
      <c r="A3482" s="175">
        <v>3478</v>
      </c>
      <c r="B3482" s="176" t="s">
        <v>8105</v>
      </c>
      <c r="C3482" s="176" t="s">
        <v>8173</v>
      </c>
      <c r="D3482" s="175" t="s">
        <v>8163</v>
      </c>
      <c r="E3482" s="175" t="s">
        <v>8163</v>
      </c>
      <c r="F3482" s="176" t="s">
        <v>8173</v>
      </c>
      <c r="G3482" s="177"/>
      <c r="H3482" s="177"/>
      <c r="I3482" s="176" t="s">
        <v>8137</v>
      </c>
      <c r="J3482" s="178">
        <v>32</v>
      </c>
      <c r="K3482" s="55">
        <v>13</v>
      </c>
      <c r="L3482" s="176" t="s">
        <v>8138</v>
      </c>
      <c r="M3482" s="176" t="s">
        <v>3186</v>
      </c>
      <c r="N3482" s="176" t="s">
        <v>3160</v>
      </c>
      <c r="O3482" s="56">
        <v>1</v>
      </c>
      <c r="P3482" s="176" t="s">
        <v>8139</v>
      </c>
    </row>
    <row r="3483" spans="1:16" ht="20.100000000000001" customHeight="1" x14ac:dyDescent="0.25">
      <c r="A3483" s="175">
        <v>3479</v>
      </c>
      <c r="B3483" s="176" t="s">
        <v>8105</v>
      </c>
      <c r="C3483" s="176" t="s">
        <v>8173</v>
      </c>
      <c r="D3483" s="175" t="s">
        <v>8163</v>
      </c>
      <c r="E3483" s="175" t="s">
        <v>8163</v>
      </c>
      <c r="F3483" s="176" t="s">
        <v>8173</v>
      </c>
      <c r="G3483" s="177"/>
      <c r="H3483" s="177"/>
      <c r="I3483" s="176" t="s">
        <v>8142</v>
      </c>
      <c r="J3483" s="178">
        <v>35</v>
      </c>
      <c r="K3483" s="55">
        <v>8</v>
      </c>
      <c r="L3483" s="176" t="s">
        <v>8138</v>
      </c>
      <c r="M3483" s="176" t="s">
        <v>3186</v>
      </c>
      <c r="N3483" s="179" t="s">
        <v>3172</v>
      </c>
      <c r="O3483" s="56">
        <v>1</v>
      </c>
      <c r="P3483" s="176" t="s">
        <v>8139</v>
      </c>
    </row>
    <row r="3484" spans="1:16" ht="20.100000000000001" customHeight="1" x14ac:dyDescent="0.25">
      <c r="A3484" s="175">
        <v>3480</v>
      </c>
      <c r="B3484" s="176" t="s">
        <v>8105</v>
      </c>
      <c r="C3484" s="176" t="s">
        <v>8173</v>
      </c>
      <c r="D3484" s="175" t="s">
        <v>8163</v>
      </c>
      <c r="E3484" s="175" t="s">
        <v>8163</v>
      </c>
      <c r="F3484" s="176" t="s">
        <v>8173</v>
      </c>
      <c r="G3484" s="177"/>
      <c r="H3484" s="177"/>
      <c r="I3484" s="176" t="s">
        <v>8142</v>
      </c>
      <c r="J3484" s="178">
        <v>29</v>
      </c>
      <c r="K3484" s="55">
        <v>8</v>
      </c>
      <c r="L3484" s="176" t="s">
        <v>8138</v>
      </c>
      <c r="M3484" s="176" t="s">
        <v>3186</v>
      </c>
      <c r="N3484" s="179" t="s">
        <v>3172</v>
      </c>
      <c r="O3484" s="56">
        <v>1</v>
      </c>
      <c r="P3484" s="176" t="s">
        <v>8139</v>
      </c>
    </row>
    <row r="3485" spans="1:16" ht="20.100000000000001" customHeight="1" x14ac:dyDescent="0.25">
      <c r="A3485" s="175">
        <v>3481</v>
      </c>
      <c r="B3485" s="176" t="s">
        <v>8105</v>
      </c>
      <c r="C3485" s="176" t="s">
        <v>8173</v>
      </c>
      <c r="D3485" s="175" t="s">
        <v>8163</v>
      </c>
      <c r="E3485" s="175" t="s">
        <v>8163</v>
      </c>
      <c r="F3485" s="176" t="s">
        <v>8173</v>
      </c>
      <c r="G3485" s="177"/>
      <c r="H3485" s="177"/>
      <c r="I3485" s="176" t="s">
        <v>8137</v>
      </c>
      <c r="J3485" s="178">
        <v>27</v>
      </c>
      <c r="K3485" s="55">
        <v>13</v>
      </c>
      <c r="L3485" s="176" t="s">
        <v>8138</v>
      </c>
      <c r="M3485" s="176" t="s">
        <v>3186</v>
      </c>
      <c r="N3485" s="176" t="s">
        <v>3160</v>
      </c>
      <c r="O3485" s="56">
        <v>1</v>
      </c>
      <c r="P3485" s="176" t="s">
        <v>8139</v>
      </c>
    </row>
    <row r="3486" spans="1:16" ht="20.100000000000001" customHeight="1" x14ac:dyDescent="0.25">
      <c r="A3486" s="175">
        <v>3482</v>
      </c>
      <c r="B3486" s="176" t="s">
        <v>8105</v>
      </c>
      <c r="C3486" s="176" t="s">
        <v>8173</v>
      </c>
      <c r="D3486" s="175" t="s">
        <v>8163</v>
      </c>
      <c r="E3486" s="175" t="s">
        <v>8163</v>
      </c>
      <c r="F3486" s="176" t="s">
        <v>8173</v>
      </c>
      <c r="G3486" s="177"/>
      <c r="H3486" s="177"/>
      <c r="I3486" s="176" t="s">
        <v>8137</v>
      </c>
      <c r="J3486" s="178">
        <v>26</v>
      </c>
      <c r="K3486" s="55">
        <v>13</v>
      </c>
      <c r="L3486" s="176" t="s">
        <v>8138</v>
      </c>
      <c r="M3486" s="176" t="s">
        <v>3186</v>
      </c>
      <c r="N3486" s="176" t="s">
        <v>3160</v>
      </c>
      <c r="O3486" s="56">
        <v>1</v>
      </c>
      <c r="P3486" s="176" t="s">
        <v>8139</v>
      </c>
    </row>
    <row r="3487" spans="1:16" ht="20.100000000000001" customHeight="1" x14ac:dyDescent="0.25">
      <c r="A3487" s="175">
        <v>3483</v>
      </c>
      <c r="B3487" s="176" t="s">
        <v>8105</v>
      </c>
      <c r="C3487" s="176" t="s">
        <v>8173</v>
      </c>
      <c r="D3487" s="175" t="s">
        <v>8163</v>
      </c>
      <c r="E3487" s="175" t="s">
        <v>8163</v>
      </c>
      <c r="F3487" s="176" t="s">
        <v>8173</v>
      </c>
      <c r="G3487" s="177"/>
      <c r="H3487" s="177"/>
      <c r="I3487" s="176" t="s">
        <v>8142</v>
      </c>
      <c r="J3487" s="178">
        <v>46</v>
      </c>
      <c r="K3487" s="55">
        <v>8</v>
      </c>
      <c r="L3487" s="176" t="s">
        <v>8138</v>
      </c>
      <c r="M3487" s="176" t="s">
        <v>3186</v>
      </c>
      <c r="N3487" s="179" t="s">
        <v>3172</v>
      </c>
      <c r="O3487" s="56">
        <v>1</v>
      </c>
      <c r="P3487" s="176" t="s">
        <v>8139</v>
      </c>
    </row>
    <row r="3488" spans="1:16" ht="20.100000000000001" customHeight="1" x14ac:dyDescent="0.25">
      <c r="A3488" s="175">
        <v>3484</v>
      </c>
      <c r="B3488" s="176" t="s">
        <v>8105</v>
      </c>
      <c r="C3488" s="176" t="s">
        <v>8173</v>
      </c>
      <c r="D3488" s="175" t="s">
        <v>8163</v>
      </c>
      <c r="E3488" s="175" t="s">
        <v>8163</v>
      </c>
      <c r="F3488" s="176" t="s">
        <v>8173</v>
      </c>
      <c r="G3488" s="177"/>
      <c r="H3488" s="177"/>
      <c r="I3488" s="176" t="s">
        <v>8142</v>
      </c>
      <c r="J3488" s="178">
        <v>39.6</v>
      </c>
      <c r="K3488" s="55">
        <v>8</v>
      </c>
      <c r="L3488" s="176" t="s">
        <v>8138</v>
      </c>
      <c r="M3488" s="176" t="s">
        <v>3186</v>
      </c>
      <c r="N3488" s="179" t="s">
        <v>3172</v>
      </c>
      <c r="O3488" s="56">
        <v>1</v>
      </c>
      <c r="P3488" s="176" t="s">
        <v>8139</v>
      </c>
    </row>
    <row r="3489" spans="1:16" ht="20.100000000000001" customHeight="1" x14ac:dyDescent="0.25">
      <c r="A3489" s="175">
        <v>3485</v>
      </c>
      <c r="B3489" s="176" t="s">
        <v>8105</v>
      </c>
      <c r="C3489" s="176" t="s">
        <v>8181</v>
      </c>
      <c r="D3489" s="175" t="s">
        <v>8170</v>
      </c>
      <c r="E3489" s="175" t="s">
        <v>8171</v>
      </c>
      <c r="F3489" s="176" t="s">
        <v>8181</v>
      </c>
      <c r="G3489" s="177"/>
      <c r="H3489" s="177"/>
      <c r="I3489" s="176" t="s">
        <v>8140</v>
      </c>
      <c r="J3489" s="178">
        <v>481.54300000000001</v>
      </c>
      <c r="K3489" s="55">
        <v>20</v>
      </c>
      <c r="L3489" s="176" t="s">
        <v>8103</v>
      </c>
      <c r="M3489" s="176" t="s">
        <v>8108</v>
      </c>
      <c r="N3489" s="176" t="s">
        <v>8175</v>
      </c>
      <c r="O3489" s="56">
        <v>1</v>
      </c>
      <c r="P3489" s="176" t="s">
        <v>8139</v>
      </c>
    </row>
    <row r="3490" spans="1:16" ht="20.100000000000001" customHeight="1" x14ac:dyDescent="0.25">
      <c r="A3490" s="175">
        <v>3486</v>
      </c>
      <c r="B3490" s="176" t="s">
        <v>8105</v>
      </c>
      <c r="C3490" s="176" t="s">
        <v>8181</v>
      </c>
      <c r="D3490" s="175" t="s">
        <v>8170</v>
      </c>
      <c r="E3490" s="175" t="s">
        <v>8171</v>
      </c>
      <c r="F3490" s="176" t="s">
        <v>8181</v>
      </c>
      <c r="G3490" s="177"/>
      <c r="H3490" s="177"/>
      <c r="I3490" s="176" t="s">
        <v>8140</v>
      </c>
      <c r="J3490" s="178">
        <v>107.157</v>
      </c>
      <c r="K3490" s="55">
        <v>20</v>
      </c>
      <c r="L3490" s="176" t="s">
        <v>8103</v>
      </c>
      <c r="M3490" s="176" t="s">
        <v>8108</v>
      </c>
      <c r="N3490" s="176" t="s">
        <v>8178</v>
      </c>
      <c r="O3490" s="56">
        <v>1</v>
      </c>
      <c r="P3490" s="176" t="s">
        <v>8139</v>
      </c>
    </row>
    <row r="3491" spans="1:16" ht="20.100000000000001" customHeight="1" x14ac:dyDescent="0.25">
      <c r="A3491" s="175">
        <v>3487</v>
      </c>
      <c r="B3491" s="176" t="s">
        <v>8105</v>
      </c>
      <c r="C3491" s="176" t="s">
        <v>8181</v>
      </c>
      <c r="D3491" s="175" t="s">
        <v>8170</v>
      </c>
      <c r="E3491" s="175" t="s">
        <v>8171</v>
      </c>
      <c r="F3491" s="176" t="s">
        <v>8181</v>
      </c>
      <c r="G3491" s="177"/>
      <c r="H3491" s="177"/>
      <c r="I3491" s="176" t="s">
        <v>8140</v>
      </c>
      <c r="J3491" s="178">
        <v>340.31900000000002</v>
      </c>
      <c r="K3491" s="55">
        <v>20</v>
      </c>
      <c r="L3491" s="176" t="s">
        <v>8103</v>
      </c>
      <c r="M3491" s="176" t="s">
        <v>8108</v>
      </c>
      <c r="N3491" s="176" t="s">
        <v>8175</v>
      </c>
      <c r="O3491" s="56">
        <v>1</v>
      </c>
      <c r="P3491" s="176" t="s">
        <v>8139</v>
      </c>
    </row>
    <row r="3492" spans="1:16" ht="20.100000000000001" customHeight="1" x14ac:dyDescent="0.25">
      <c r="A3492" s="175">
        <v>3488</v>
      </c>
      <c r="B3492" s="176" t="s">
        <v>8105</v>
      </c>
      <c r="C3492" s="176" t="s">
        <v>8181</v>
      </c>
      <c r="D3492" s="175" t="s">
        <v>8170</v>
      </c>
      <c r="E3492" s="175" t="s">
        <v>8171</v>
      </c>
      <c r="F3492" s="176" t="s">
        <v>8181</v>
      </c>
      <c r="G3492" s="177"/>
      <c r="H3492" s="177"/>
      <c r="I3492" s="176" t="s">
        <v>8140</v>
      </c>
      <c r="J3492" s="178">
        <v>517.66</v>
      </c>
      <c r="K3492" s="55">
        <v>20</v>
      </c>
      <c r="L3492" s="176" t="s">
        <v>8103</v>
      </c>
      <c r="M3492" s="176" t="s">
        <v>8108</v>
      </c>
      <c r="N3492" s="176" t="s">
        <v>8175</v>
      </c>
      <c r="O3492" s="56">
        <v>1</v>
      </c>
      <c r="P3492" s="176" t="s">
        <v>8139</v>
      </c>
    </row>
    <row r="3493" spans="1:16" ht="20.100000000000001" customHeight="1" x14ac:dyDescent="0.25">
      <c r="A3493" s="175">
        <v>3489</v>
      </c>
      <c r="B3493" s="176" t="s">
        <v>8105</v>
      </c>
      <c r="C3493" s="176" t="s">
        <v>8181</v>
      </c>
      <c r="D3493" s="175" t="s">
        <v>8170</v>
      </c>
      <c r="E3493" s="175" t="s">
        <v>8171</v>
      </c>
      <c r="F3493" s="176" t="s">
        <v>8181</v>
      </c>
      <c r="G3493" s="177"/>
      <c r="H3493" s="177"/>
      <c r="I3493" s="176" t="s">
        <v>8140</v>
      </c>
      <c r="J3493" s="178">
        <v>830.02200000000005</v>
      </c>
      <c r="K3493" s="55">
        <v>20</v>
      </c>
      <c r="L3493" s="176" t="s">
        <v>8103</v>
      </c>
      <c r="M3493" s="176" t="s">
        <v>8108</v>
      </c>
      <c r="N3493" s="176" t="s">
        <v>8176</v>
      </c>
      <c r="O3493" s="56">
        <v>1</v>
      </c>
      <c r="P3493" s="176" t="s">
        <v>8139</v>
      </c>
    </row>
    <row r="3494" spans="1:16" ht="20.100000000000001" customHeight="1" x14ac:dyDescent="0.25">
      <c r="A3494" s="175">
        <v>3490</v>
      </c>
      <c r="B3494" s="176" t="s">
        <v>8105</v>
      </c>
      <c r="C3494" s="176" t="s">
        <v>8181</v>
      </c>
      <c r="D3494" s="175" t="s">
        <v>8170</v>
      </c>
      <c r="E3494" s="175" t="s">
        <v>8171</v>
      </c>
      <c r="F3494" s="176" t="s">
        <v>8181</v>
      </c>
      <c r="G3494" s="177"/>
      <c r="H3494" s="177"/>
      <c r="I3494" s="176" t="s">
        <v>8140</v>
      </c>
      <c r="J3494" s="178">
        <v>166.15</v>
      </c>
      <c r="K3494" s="55">
        <v>20</v>
      </c>
      <c r="L3494" s="176" t="s">
        <v>8103</v>
      </c>
      <c r="M3494" s="176" t="s">
        <v>8108</v>
      </c>
      <c r="N3494" s="176" t="s">
        <v>8176</v>
      </c>
      <c r="O3494" s="56">
        <v>1</v>
      </c>
      <c r="P3494" s="176" t="s">
        <v>8139</v>
      </c>
    </row>
    <row r="3495" spans="1:16" ht="20.100000000000001" customHeight="1" x14ac:dyDescent="0.25">
      <c r="A3495" s="175">
        <v>3491</v>
      </c>
      <c r="B3495" s="176" t="s">
        <v>8105</v>
      </c>
      <c r="C3495" s="176" t="s">
        <v>8181</v>
      </c>
      <c r="D3495" s="175" t="s">
        <v>8170</v>
      </c>
      <c r="E3495" s="175" t="s">
        <v>8171</v>
      </c>
      <c r="F3495" s="176" t="s">
        <v>8181</v>
      </c>
      <c r="G3495" s="177"/>
      <c r="H3495" s="177"/>
      <c r="I3495" s="176" t="s">
        <v>8140</v>
      </c>
      <c r="J3495" s="178">
        <v>684.41899999999998</v>
      </c>
      <c r="K3495" s="55">
        <v>20</v>
      </c>
      <c r="L3495" s="176" t="s">
        <v>8103</v>
      </c>
      <c r="M3495" s="176" t="s">
        <v>8108</v>
      </c>
      <c r="N3495" s="176" t="s">
        <v>8176</v>
      </c>
      <c r="O3495" s="56">
        <v>1</v>
      </c>
      <c r="P3495" s="176" t="s">
        <v>8139</v>
      </c>
    </row>
    <row r="3496" spans="1:16" ht="20.100000000000001" customHeight="1" x14ac:dyDescent="0.25">
      <c r="A3496" s="175">
        <v>3492</v>
      </c>
      <c r="B3496" s="176" t="s">
        <v>8105</v>
      </c>
      <c r="C3496" s="176" t="s">
        <v>8181</v>
      </c>
      <c r="D3496" s="175" t="s">
        <v>8170</v>
      </c>
      <c r="E3496" s="175" t="s">
        <v>8171</v>
      </c>
      <c r="F3496" s="176" t="s">
        <v>8181</v>
      </c>
      <c r="G3496" s="177"/>
      <c r="H3496" s="177"/>
      <c r="I3496" s="176" t="s">
        <v>8140</v>
      </c>
      <c r="J3496" s="178">
        <v>241.65799999999999</v>
      </c>
      <c r="K3496" s="55">
        <v>20</v>
      </c>
      <c r="L3496" s="176" t="s">
        <v>8103</v>
      </c>
      <c r="M3496" s="176" t="s">
        <v>8108</v>
      </c>
      <c r="N3496" s="176" t="s">
        <v>8176</v>
      </c>
      <c r="O3496" s="56">
        <v>1</v>
      </c>
      <c r="P3496" s="176" t="s">
        <v>8139</v>
      </c>
    </row>
    <row r="3497" spans="1:16" ht="20.100000000000001" customHeight="1" x14ac:dyDescent="0.25">
      <c r="A3497" s="175">
        <v>3493</v>
      </c>
      <c r="B3497" s="176" t="s">
        <v>8105</v>
      </c>
      <c r="C3497" s="176" t="s">
        <v>8181</v>
      </c>
      <c r="D3497" s="175" t="s">
        <v>8170</v>
      </c>
      <c r="E3497" s="175" t="s">
        <v>8171</v>
      </c>
      <c r="F3497" s="176" t="s">
        <v>8181</v>
      </c>
      <c r="G3497" s="177"/>
      <c r="H3497" s="177"/>
      <c r="I3497" s="176" t="s">
        <v>8140</v>
      </c>
      <c r="J3497" s="178">
        <v>241.29</v>
      </c>
      <c r="K3497" s="55">
        <v>20</v>
      </c>
      <c r="L3497" s="176" t="s">
        <v>8103</v>
      </c>
      <c r="M3497" s="176" t="s">
        <v>8108</v>
      </c>
      <c r="N3497" s="176" t="s">
        <v>8176</v>
      </c>
      <c r="O3497" s="56">
        <v>1</v>
      </c>
      <c r="P3497" s="176" t="s">
        <v>8139</v>
      </c>
    </row>
    <row r="3498" spans="1:16" ht="20.100000000000001" customHeight="1" x14ac:dyDescent="0.25">
      <c r="A3498" s="175">
        <v>3494</v>
      </c>
      <c r="B3498" s="176" t="s">
        <v>8105</v>
      </c>
      <c r="C3498" s="176" t="s">
        <v>8181</v>
      </c>
      <c r="D3498" s="175" t="s">
        <v>8170</v>
      </c>
      <c r="E3498" s="175" t="s">
        <v>8171</v>
      </c>
      <c r="F3498" s="176" t="s">
        <v>8181</v>
      </c>
      <c r="G3498" s="177"/>
      <c r="H3498" s="177"/>
      <c r="I3498" s="176" t="s">
        <v>8140</v>
      </c>
      <c r="J3498" s="178">
        <v>375.55700000000002</v>
      </c>
      <c r="K3498" s="55">
        <v>20</v>
      </c>
      <c r="L3498" s="176" t="s">
        <v>8103</v>
      </c>
      <c r="M3498" s="176" t="s">
        <v>8108</v>
      </c>
      <c r="N3498" s="176" t="s">
        <v>8179</v>
      </c>
      <c r="O3498" s="56">
        <v>1</v>
      </c>
      <c r="P3498" s="176" t="s">
        <v>8139</v>
      </c>
    </row>
    <row r="3499" spans="1:16" ht="20.100000000000001" customHeight="1" x14ac:dyDescent="0.25">
      <c r="A3499" s="175">
        <v>3495</v>
      </c>
      <c r="B3499" s="176" t="s">
        <v>8105</v>
      </c>
      <c r="C3499" s="176" t="s">
        <v>8181</v>
      </c>
      <c r="D3499" s="175" t="s">
        <v>8170</v>
      </c>
      <c r="E3499" s="175" t="s">
        <v>8171</v>
      </c>
      <c r="F3499" s="176" t="s">
        <v>8181</v>
      </c>
      <c r="G3499" s="177"/>
      <c r="H3499" s="177"/>
      <c r="I3499" s="176" t="s">
        <v>8140</v>
      </c>
      <c r="J3499" s="178">
        <v>414.75</v>
      </c>
      <c r="K3499" s="55">
        <v>20</v>
      </c>
      <c r="L3499" s="176" t="s">
        <v>8103</v>
      </c>
      <c r="M3499" s="176" t="s">
        <v>8108</v>
      </c>
      <c r="N3499" s="176" t="s">
        <v>8182</v>
      </c>
      <c r="O3499" s="56">
        <v>1</v>
      </c>
      <c r="P3499" s="176" t="s">
        <v>8139</v>
      </c>
    </row>
    <row r="3500" spans="1:16" ht="20.100000000000001" customHeight="1" x14ac:dyDescent="0.25">
      <c r="A3500" s="175">
        <v>3496</v>
      </c>
      <c r="B3500" s="176" t="s">
        <v>8105</v>
      </c>
      <c r="C3500" s="176" t="s">
        <v>8181</v>
      </c>
      <c r="D3500" s="175" t="s">
        <v>8170</v>
      </c>
      <c r="E3500" s="175" t="s">
        <v>8171</v>
      </c>
      <c r="F3500" s="176" t="s">
        <v>8181</v>
      </c>
      <c r="G3500" s="177"/>
      <c r="H3500" s="177"/>
      <c r="I3500" s="176" t="s">
        <v>8140</v>
      </c>
      <c r="J3500" s="178">
        <v>270.84300000000002</v>
      </c>
      <c r="K3500" s="55">
        <v>20</v>
      </c>
      <c r="L3500" s="176" t="s">
        <v>8103</v>
      </c>
      <c r="M3500" s="176" t="s">
        <v>8108</v>
      </c>
      <c r="N3500" s="176" t="s">
        <v>8176</v>
      </c>
      <c r="O3500" s="56">
        <v>1</v>
      </c>
      <c r="P3500" s="176" t="s">
        <v>8139</v>
      </c>
    </row>
    <row r="3501" spans="1:16" ht="20.100000000000001" customHeight="1" x14ac:dyDescent="0.25">
      <c r="A3501" s="175">
        <v>3497</v>
      </c>
      <c r="B3501" s="176" t="s">
        <v>8105</v>
      </c>
      <c r="C3501" s="176" t="s">
        <v>8181</v>
      </c>
      <c r="D3501" s="175" t="s">
        <v>8170</v>
      </c>
      <c r="E3501" s="175" t="s">
        <v>8171</v>
      </c>
      <c r="F3501" s="176" t="s">
        <v>8181</v>
      </c>
      <c r="G3501" s="177"/>
      <c r="H3501" s="177"/>
      <c r="I3501" s="176" t="s">
        <v>8140</v>
      </c>
      <c r="J3501" s="178">
        <v>343.572</v>
      </c>
      <c r="K3501" s="55">
        <v>20</v>
      </c>
      <c r="L3501" s="176" t="s">
        <v>8103</v>
      </c>
      <c r="M3501" s="176" t="s">
        <v>8108</v>
      </c>
      <c r="N3501" s="176" t="s">
        <v>8175</v>
      </c>
      <c r="O3501" s="56">
        <v>1</v>
      </c>
      <c r="P3501" s="176" t="s">
        <v>8139</v>
      </c>
    </row>
    <row r="3502" spans="1:16" ht="20.100000000000001" customHeight="1" x14ac:dyDescent="0.25">
      <c r="A3502" s="175">
        <v>3498</v>
      </c>
      <c r="B3502" s="176" t="s">
        <v>8105</v>
      </c>
      <c r="C3502" s="176" t="s">
        <v>8181</v>
      </c>
      <c r="D3502" s="175" t="s">
        <v>8170</v>
      </c>
      <c r="E3502" s="175" t="s">
        <v>8171</v>
      </c>
      <c r="F3502" s="176" t="s">
        <v>8181</v>
      </c>
      <c r="G3502" s="177"/>
      <c r="H3502" s="177"/>
      <c r="I3502" s="176" t="s">
        <v>8140</v>
      </c>
      <c r="J3502" s="178">
        <v>386.42200000000003</v>
      </c>
      <c r="K3502" s="55">
        <v>20</v>
      </c>
      <c r="L3502" s="176" t="s">
        <v>8103</v>
      </c>
      <c r="M3502" s="176" t="s">
        <v>8108</v>
      </c>
      <c r="N3502" s="176" t="s">
        <v>8178</v>
      </c>
      <c r="O3502" s="56">
        <v>1</v>
      </c>
      <c r="P3502" s="176" t="s">
        <v>8139</v>
      </c>
    </row>
    <row r="3503" spans="1:16" ht="20.100000000000001" customHeight="1" x14ac:dyDescent="0.25">
      <c r="A3503" s="175">
        <v>3499</v>
      </c>
      <c r="B3503" s="176" t="s">
        <v>8105</v>
      </c>
      <c r="C3503" s="176" t="s">
        <v>8181</v>
      </c>
      <c r="D3503" s="175" t="s">
        <v>8170</v>
      </c>
      <c r="E3503" s="175" t="s">
        <v>8171</v>
      </c>
      <c r="F3503" s="176" t="s">
        <v>8181</v>
      </c>
      <c r="G3503" s="177"/>
      <c r="H3503" s="177"/>
      <c r="I3503" s="176" t="s">
        <v>8140</v>
      </c>
      <c r="J3503" s="178">
        <v>187.42699999999999</v>
      </c>
      <c r="K3503" s="55">
        <v>20</v>
      </c>
      <c r="L3503" s="176" t="s">
        <v>8103</v>
      </c>
      <c r="M3503" s="176" t="s">
        <v>8108</v>
      </c>
      <c r="N3503" s="176" t="s">
        <v>8176</v>
      </c>
      <c r="O3503" s="56">
        <v>1</v>
      </c>
      <c r="P3503" s="176" t="s">
        <v>8139</v>
      </c>
    </row>
    <row r="3504" spans="1:16" ht="20.100000000000001" customHeight="1" x14ac:dyDescent="0.25">
      <c r="A3504" s="175">
        <v>3500</v>
      </c>
      <c r="B3504" s="176" t="s">
        <v>8105</v>
      </c>
      <c r="C3504" s="176" t="s">
        <v>8181</v>
      </c>
      <c r="D3504" s="175" t="s">
        <v>8170</v>
      </c>
      <c r="E3504" s="175" t="s">
        <v>8171</v>
      </c>
      <c r="F3504" s="176" t="s">
        <v>8181</v>
      </c>
      <c r="G3504" s="177"/>
      <c r="H3504" s="177"/>
      <c r="I3504" s="176" t="s">
        <v>8140</v>
      </c>
      <c r="J3504" s="178">
        <v>134.22300000000001</v>
      </c>
      <c r="K3504" s="55">
        <v>20</v>
      </c>
      <c r="L3504" s="176" t="s">
        <v>8103</v>
      </c>
      <c r="M3504" s="176" t="s">
        <v>8108</v>
      </c>
      <c r="N3504" s="176" t="s">
        <v>8180</v>
      </c>
      <c r="O3504" s="56">
        <v>1</v>
      </c>
      <c r="P3504" s="176" t="s">
        <v>8139</v>
      </c>
    </row>
    <row r="3505" spans="1:16" ht="20.100000000000001" customHeight="1" x14ac:dyDescent="0.25">
      <c r="A3505" s="175">
        <v>3501</v>
      </c>
      <c r="B3505" s="176" t="s">
        <v>8105</v>
      </c>
      <c r="C3505" s="176" t="s">
        <v>8181</v>
      </c>
      <c r="D3505" s="175" t="s">
        <v>8170</v>
      </c>
      <c r="E3505" s="175" t="s">
        <v>8171</v>
      </c>
      <c r="F3505" s="176" t="s">
        <v>8181</v>
      </c>
      <c r="G3505" s="177"/>
      <c r="H3505" s="177"/>
      <c r="I3505" s="176" t="s">
        <v>8140</v>
      </c>
      <c r="J3505" s="178">
        <v>472.53</v>
      </c>
      <c r="K3505" s="55">
        <v>20</v>
      </c>
      <c r="L3505" s="176" t="s">
        <v>8103</v>
      </c>
      <c r="M3505" s="176" t="s">
        <v>8108</v>
      </c>
      <c r="N3505" s="176" t="s">
        <v>8177</v>
      </c>
      <c r="O3505" s="56">
        <v>1</v>
      </c>
      <c r="P3505" s="176" t="s">
        <v>8139</v>
      </c>
    </row>
    <row r="3506" spans="1:16" ht="20.100000000000001" customHeight="1" x14ac:dyDescent="0.25">
      <c r="A3506" s="175">
        <v>3502</v>
      </c>
      <c r="B3506" s="176" t="s">
        <v>8105</v>
      </c>
      <c r="C3506" s="176" t="s">
        <v>8181</v>
      </c>
      <c r="D3506" s="175" t="s">
        <v>8170</v>
      </c>
      <c r="E3506" s="175" t="s">
        <v>8171</v>
      </c>
      <c r="F3506" s="176" t="s">
        <v>8181</v>
      </c>
      <c r="G3506" s="177"/>
      <c r="H3506" s="177"/>
      <c r="I3506" s="176" t="s">
        <v>8140</v>
      </c>
      <c r="J3506" s="178">
        <v>164.71199999999999</v>
      </c>
      <c r="K3506" s="55">
        <v>20</v>
      </c>
      <c r="L3506" s="176" t="s">
        <v>8103</v>
      </c>
      <c r="M3506" s="176" t="s">
        <v>8108</v>
      </c>
      <c r="N3506" s="176" t="s">
        <v>8175</v>
      </c>
      <c r="O3506" s="56">
        <v>1</v>
      </c>
      <c r="P3506" s="176" t="s">
        <v>8139</v>
      </c>
    </row>
    <row r="3507" spans="1:16" ht="20.100000000000001" customHeight="1" x14ac:dyDescent="0.25">
      <c r="A3507" s="175">
        <v>3503</v>
      </c>
      <c r="B3507" s="176" t="s">
        <v>8105</v>
      </c>
      <c r="C3507" s="176" t="s">
        <v>8181</v>
      </c>
      <c r="D3507" s="175" t="s">
        <v>8170</v>
      </c>
      <c r="E3507" s="175" t="s">
        <v>8171</v>
      </c>
      <c r="F3507" s="176" t="s">
        <v>8181</v>
      </c>
      <c r="G3507" s="177"/>
      <c r="H3507" s="177"/>
      <c r="I3507" s="176" t="s">
        <v>8140</v>
      </c>
      <c r="J3507" s="178">
        <v>313.39299999999997</v>
      </c>
      <c r="K3507" s="55">
        <v>20</v>
      </c>
      <c r="L3507" s="176" t="s">
        <v>8103</v>
      </c>
      <c r="M3507" s="176" t="s">
        <v>8108</v>
      </c>
      <c r="N3507" s="176" t="s">
        <v>8175</v>
      </c>
      <c r="O3507" s="56">
        <v>1</v>
      </c>
      <c r="P3507" s="176" t="s">
        <v>8139</v>
      </c>
    </row>
    <row r="3508" spans="1:16" ht="20.100000000000001" customHeight="1" x14ac:dyDescent="0.25">
      <c r="A3508" s="175">
        <v>3504</v>
      </c>
      <c r="B3508" s="176" t="s">
        <v>8105</v>
      </c>
      <c r="C3508" s="176" t="s">
        <v>8181</v>
      </c>
      <c r="D3508" s="175" t="s">
        <v>8170</v>
      </c>
      <c r="E3508" s="175" t="s">
        <v>8171</v>
      </c>
      <c r="F3508" s="176" t="s">
        <v>8181</v>
      </c>
      <c r="G3508" s="177"/>
      <c r="H3508" s="177"/>
      <c r="I3508" s="176" t="s">
        <v>8140</v>
      </c>
      <c r="J3508" s="178">
        <v>778.947</v>
      </c>
      <c r="K3508" s="55">
        <v>20</v>
      </c>
      <c r="L3508" s="176" t="s">
        <v>8103</v>
      </c>
      <c r="M3508" s="176" t="s">
        <v>8108</v>
      </c>
      <c r="N3508" s="176" t="s">
        <v>8175</v>
      </c>
      <c r="O3508" s="56">
        <v>1</v>
      </c>
      <c r="P3508" s="176" t="s">
        <v>8139</v>
      </c>
    </row>
    <row r="3509" spans="1:16" ht="20.100000000000001" customHeight="1" x14ac:dyDescent="0.25">
      <c r="A3509" s="175">
        <v>3505</v>
      </c>
      <c r="B3509" s="176" t="s">
        <v>8105</v>
      </c>
      <c r="C3509" s="176" t="s">
        <v>8181</v>
      </c>
      <c r="D3509" s="175" t="s">
        <v>8170</v>
      </c>
      <c r="E3509" s="175" t="s">
        <v>8171</v>
      </c>
      <c r="F3509" s="176" t="s">
        <v>8181</v>
      </c>
      <c r="G3509" s="177"/>
      <c r="H3509" s="177"/>
      <c r="I3509" s="176" t="s">
        <v>8140</v>
      </c>
      <c r="J3509" s="178">
        <v>269.52600000000001</v>
      </c>
      <c r="K3509" s="55">
        <v>20</v>
      </c>
      <c r="L3509" s="176" t="s">
        <v>8103</v>
      </c>
      <c r="M3509" s="176" t="s">
        <v>8108</v>
      </c>
      <c r="N3509" s="176" t="s">
        <v>8176</v>
      </c>
      <c r="O3509" s="56">
        <v>1</v>
      </c>
      <c r="P3509" s="176" t="s">
        <v>8139</v>
      </c>
    </row>
    <row r="3510" spans="1:16" ht="20.100000000000001" customHeight="1" x14ac:dyDescent="0.25">
      <c r="A3510" s="175">
        <v>3506</v>
      </c>
      <c r="B3510" s="176" t="s">
        <v>8105</v>
      </c>
      <c r="C3510" s="176" t="s">
        <v>8181</v>
      </c>
      <c r="D3510" s="175" t="s">
        <v>8170</v>
      </c>
      <c r="E3510" s="175" t="s">
        <v>8171</v>
      </c>
      <c r="F3510" s="176" t="s">
        <v>8181</v>
      </c>
      <c r="G3510" s="177"/>
      <c r="H3510" s="177"/>
      <c r="I3510" s="176" t="s">
        <v>8140</v>
      </c>
      <c r="J3510" s="178">
        <v>145.38900000000001</v>
      </c>
      <c r="K3510" s="55">
        <v>20</v>
      </c>
      <c r="L3510" s="176" t="s">
        <v>8103</v>
      </c>
      <c r="M3510" s="176" t="s">
        <v>8108</v>
      </c>
      <c r="N3510" s="176" t="s">
        <v>8176</v>
      </c>
      <c r="O3510" s="56">
        <v>1</v>
      </c>
      <c r="P3510" s="176" t="s">
        <v>8139</v>
      </c>
    </row>
    <row r="3511" spans="1:16" ht="20.100000000000001" customHeight="1" x14ac:dyDescent="0.25">
      <c r="A3511" s="175">
        <v>3507</v>
      </c>
      <c r="B3511" s="176" t="s">
        <v>8105</v>
      </c>
      <c r="C3511" s="176" t="s">
        <v>8181</v>
      </c>
      <c r="D3511" s="175" t="s">
        <v>8170</v>
      </c>
      <c r="E3511" s="175" t="s">
        <v>8171</v>
      </c>
      <c r="F3511" s="176" t="s">
        <v>8181</v>
      </c>
      <c r="G3511" s="177"/>
      <c r="H3511" s="177"/>
      <c r="I3511" s="176" t="s">
        <v>8140</v>
      </c>
      <c r="J3511" s="178">
        <v>331.12200000000001</v>
      </c>
      <c r="K3511" s="55">
        <v>20</v>
      </c>
      <c r="L3511" s="176" t="s">
        <v>8103</v>
      </c>
      <c r="M3511" s="176" t="s">
        <v>8108</v>
      </c>
      <c r="N3511" s="176" t="s">
        <v>8183</v>
      </c>
      <c r="O3511" s="56">
        <v>1</v>
      </c>
      <c r="P3511" s="176" t="s">
        <v>8139</v>
      </c>
    </row>
    <row r="3512" spans="1:16" ht="20.100000000000001" customHeight="1" x14ac:dyDescent="0.25">
      <c r="A3512" s="175">
        <v>3508</v>
      </c>
      <c r="B3512" s="176" t="s">
        <v>8105</v>
      </c>
      <c r="C3512" s="176" t="s">
        <v>8181</v>
      </c>
      <c r="D3512" s="175" t="s">
        <v>8170</v>
      </c>
      <c r="E3512" s="175" t="s">
        <v>8171</v>
      </c>
      <c r="F3512" s="176" t="s">
        <v>8181</v>
      </c>
      <c r="G3512" s="177"/>
      <c r="H3512" s="177"/>
      <c r="I3512" s="176" t="s">
        <v>8140</v>
      </c>
      <c r="J3512" s="178">
        <v>992.03899999999999</v>
      </c>
      <c r="K3512" s="55">
        <v>20</v>
      </c>
      <c r="L3512" s="176" t="s">
        <v>8103</v>
      </c>
      <c r="M3512" s="176" t="s">
        <v>8108</v>
      </c>
      <c r="N3512" s="176" t="s">
        <v>8184</v>
      </c>
      <c r="O3512" s="56">
        <v>1</v>
      </c>
      <c r="P3512" s="176" t="s">
        <v>8139</v>
      </c>
    </row>
    <row r="3513" spans="1:16" ht="20.100000000000001" customHeight="1" x14ac:dyDescent="0.25">
      <c r="A3513" s="175">
        <v>3509</v>
      </c>
      <c r="B3513" s="176" t="s">
        <v>8105</v>
      </c>
      <c r="C3513" s="176" t="s">
        <v>8181</v>
      </c>
      <c r="D3513" s="175" t="s">
        <v>8170</v>
      </c>
      <c r="E3513" s="175" t="s">
        <v>8171</v>
      </c>
      <c r="F3513" s="176" t="s">
        <v>8181</v>
      </c>
      <c r="G3513" s="177"/>
      <c r="H3513" s="177"/>
      <c r="I3513" s="176" t="s">
        <v>8140</v>
      </c>
      <c r="J3513" s="178">
        <v>423.04199999999997</v>
      </c>
      <c r="K3513" s="55">
        <v>20</v>
      </c>
      <c r="L3513" s="176" t="s">
        <v>8103</v>
      </c>
      <c r="M3513" s="176" t="s">
        <v>8108</v>
      </c>
      <c r="N3513" s="176" t="s">
        <v>8182</v>
      </c>
      <c r="O3513" s="56">
        <v>1</v>
      </c>
      <c r="P3513" s="176" t="s">
        <v>8139</v>
      </c>
    </row>
    <row r="3514" spans="1:16" ht="20.100000000000001" customHeight="1" x14ac:dyDescent="0.25">
      <c r="A3514" s="175">
        <v>3510</v>
      </c>
      <c r="B3514" s="176" t="s">
        <v>8105</v>
      </c>
      <c r="C3514" s="176" t="s">
        <v>8181</v>
      </c>
      <c r="D3514" s="175" t="s">
        <v>8170</v>
      </c>
      <c r="E3514" s="175" t="s">
        <v>8171</v>
      </c>
      <c r="F3514" s="176" t="s">
        <v>8181</v>
      </c>
      <c r="G3514" s="177"/>
      <c r="H3514" s="177"/>
      <c r="I3514" s="176" t="s">
        <v>8140</v>
      </c>
      <c r="J3514" s="178">
        <v>39.6</v>
      </c>
      <c r="K3514" s="55">
        <v>20</v>
      </c>
      <c r="L3514" s="176" t="s">
        <v>8103</v>
      </c>
      <c r="M3514" s="176" t="s">
        <v>8108</v>
      </c>
      <c r="N3514" s="176" t="s">
        <v>8177</v>
      </c>
      <c r="O3514" s="56">
        <v>1</v>
      </c>
      <c r="P3514" s="176" t="s">
        <v>8139</v>
      </c>
    </row>
    <row r="3515" spans="1:16" ht="20.100000000000001" customHeight="1" x14ac:dyDescent="0.25">
      <c r="A3515" s="175">
        <v>3511</v>
      </c>
      <c r="B3515" s="176" t="s">
        <v>8105</v>
      </c>
      <c r="C3515" s="176" t="s">
        <v>8185</v>
      </c>
      <c r="D3515" s="175" t="s">
        <v>8152</v>
      </c>
      <c r="E3515" s="175" t="s">
        <v>8153</v>
      </c>
      <c r="F3515" s="176" t="s">
        <v>8185</v>
      </c>
      <c r="G3515" s="177"/>
      <c r="H3515" s="177"/>
      <c r="I3515" s="176" t="s">
        <v>8137</v>
      </c>
      <c r="J3515" s="178">
        <v>65</v>
      </c>
      <c r="K3515" s="55">
        <v>12</v>
      </c>
      <c r="L3515" s="176" t="s">
        <v>8138</v>
      </c>
      <c r="M3515" s="176" t="s">
        <v>8107</v>
      </c>
      <c r="N3515" s="176" t="s">
        <v>5846</v>
      </c>
      <c r="O3515" s="56">
        <v>1</v>
      </c>
      <c r="P3515" s="176" t="s">
        <v>8139</v>
      </c>
    </row>
    <row r="3516" spans="1:16" ht="20.100000000000001" customHeight="1" x14ac:dyDescent="0.25">
      <c r="A3516" s="175">
        <v>3512</v>
      </c>
      <c r="B3516" s="176" t="s">
        <v>8105</v>
      </c>
      <c r="C3516" s="176" t="s">
        <v>8185</v>
      </c>
      <c r="D3516" s="175" t="s">
        <v>8152</v>
      </c>
      <c r="E3516" s="175" t="s">
        <v>8153</v>
      </c>
      <c r="F3516" s="176" t="s">
        <v>8185</v>
      </c>
      <c r="G3516" s="177"/>
      <c r="H3516" s="177"/>
      <c r="I3516" s="176" t="s">
        <v>8137</v>
      </c>
      <c r="J3516" s="178">
        <v>80</v>
      </c>
      <c r="K3516" s="55">
        <v>12</v>
      </c>
      <c r="L3516" s="176" t="s">
        <v>8138</v>
      </c>
      <c r="M3516" s="176" t="s">
        <v>8107</v>
      </c>
      <c r="N3516" s="176" t="s">
        <v>5846</v>
      </c>
      <c r="O3516" s="56">
        <v>1</v>
      </c>
      <c r="P3516" s="176" t="s">
        <v>8139</v>
      </c>
    </row>
    <row r="3517" spans="1:16" ht="20.100000000000001" customHeight="1" x14ac:dyDescent="0.25">
      <c r="A3517" s="175">
        <v>3513</v>
      </c>
      <c r="B3517" s="176" t="s">
        <v>8105</v>
      </c>
      <c r="C3517" s="176" t="s">
        <v>8185</v>
      </c>
      <c r="D3517" s="175" t="s">
        <v>8152</v>
      </c>
      <c r="E3517" s="175" t="s">
        <v>8153</v>
      </c>
      <c r="F3517" s="176" t="s">
        <v>8185</v>
      </c>
      <c r="G3517" s="177"/>
      <c r="H3517" s="177"/>
      <c r="I3517" s="176" t="s">
        <v>8137</v>
      </c>
      <c r="J3517" s="178">
        <v>50</v>
      </c>
      <c r="K3517" s="55">
        <v>12</v>
      </c>
      <c r="L3517" s="176" t="s">
        <v>8138</v>
      </c>
      <c r="M3517" s="176" t="s">
        <v>8107</v>
      </c>
      <c r="N3517" s="176" t="s">
        <v>5846</v>
      </c>
      <c r="O3517" s="56">
        <v>1</v>
      </c>
      <c r="P3517" s="176" t="s">
        <v>8139</v>
      </c>
    </row>
    <row r="3518" spans="1:16" ht="20.100000000000001" customHeight="1" x14ac:dyDescent="0.25">
      <c r="A3518" s="175">
        <v>3514</v>
      </c>
      <c r="B3518" s="176" t="s">
        <v>8105</v>
      </c>
      <c r="C3518" s="176" t="s">
        <v>8185</v>
      </c>
      <c r="D3518" s="175" t="s">
        <v>8152</v>
      </c>
      <c r="E3518" s="175" t="s">
        <v>8153</v>
      </c>
      <c r="F3518" s="176" t="s">
        <v>8185</v>
      </c>
      <c r="G3518" s="177"/>
      <c r="H3518" s="177"/>
      <c r="I3518" s="176" t="s">
        <v>8137</v>
      </c>
      <c r="J3518" s="178">
        <v>45</v>
      </c>
      <c r="K3518" s="55">
        <v>12</v>
      </c>
      <c r="L3518" s="176" t="s">
        <v>8138</v>
      </c>
      <c r="M3518" s="176" t="s">
        <v>8107</v>
      </c>
      <c r="N3518" s="176" t="s">
        <v>5846</v>
      </c>
      <c r="O3518" s="56">
        <v>1</v>
      </c>
      <c r="P3518" s="176" t="s">
        <v>8139</v>
      </c>
    </row>
    <row r="3519" spans="1:16" ht="20.100000000000001" customHeight="1" x14ac:dyDescent="0.25">
      <c r="A3519" s="175">
        <v>3515</v>
      </c>
      <c r="B3519" s="176" t="s">
        <v>8105</v>
      </c>
      <c r="C3519" s="176" t="s">
        <v>8185</v>
      </c>
      <c r="D3519" s="175" t="s">
        <v>8152</v>
      </c>
      <c r="E3519" s="175" t="s">
        <v>8153</v>
      </c>
      <c r="F3519" s="176" t="s">
        <v>8185</v>
      </c>
      <c r="G3519" s="177"/>
      <c r="H3519" s="177"/>
      <c r="I3519" s="176" t="s">
        <v>8137</v>
      </c>
      <c r="J3519" s="178">
        <v>30</v>
      </c>
      <c r="K3519" s="55">
        <v>12</v>
      </c>
      <c r="L3519" s="176" t="s">
        <v>8138</v>
      </c>
      <c r="M3519" s="176" t="s">
        <v>8107</v>
      </c>
      <c r="N3519" s="176" t="s">
        <v>5846</v>
      </c>
      <c r="O3519" s="56">
        <v>1</v>
      </c>
      <c r="P3519" s="176" t="s">
        <v>8139</v>
      </c>
    </row>
    <row r="3520" spans="1:16" ht="20.100000000000001" customHeight="1" x14ac:dyDescent="0.25">
      <c r="A3520" s="175">
        <v>3516</v>
      </c>
      <c r="B3520" s="176" t="s">
        <v>8105</v>
      </c>
      <c r="C3520" s="176" t="s">
        <v>8185</v>
      </c>
      <c r="D3520" s="175" t="s">
        <v>8152</v>
      </c>
      <c r="E3520" s="175" t="s">
        <v>8153</v>
      </c>
      <c r="F3520" s="176" t="s">
        <v>8185</v>
      </c>
      <c r="G3520" s="177"/>
      <c r="H3520" s="177"/>
      <c r="I3520" s="176" t="s">
        <v>8142</v>
      </c>
      <c r="J3520" s="178">
        <v>33.421549934136806</v>
      </c>
      <c r="K3520" s="55">
        <v>8</v>
      </c>
      <c r="L3520" s="176" t="s">
        <v>8138</v>
      </c>
      <c r="M3520" s="176" t="s">
        <v>8107</v>
      </c>
      <c r="N3520" s="180" t="s">
        <v>5812</v>
      </c>
      <c r="O3520" s="56">
        <v>1</v>
      </c>
      <c r="P3520" s="176" t="s">
        <v>8139</v>
      </c>
    </row>
    <row r="3521" spans="1:16" ht="20.100000000000001" customHeight="1" x14ac:dyDescent="0.25">
      <c r="A3521" s="175">
        <v>3517</v>
      </c>
      <c r="B3521" s="176" t="s">
        <v>8105</v>
      </c>
      <c r="C3521" s="176" t="s">
        <v>8185</v>
      </c>
      <c r="D3521" s="175" t="s">
        <v>8152</v>
      </c>
      <c r="E3521" s="175" t="s">
        <v>8153</v>
      </c>
      <c r="F3521" s="176" t="s">
        <v>8185</v>
      </c>
      <c r="G3521" s="177"/>
      <c r="H3521" s="177"/>
      <c r="I3521" s="176" t="s">
        <v>8142</v>
      </c>
      <c r="J3521" s="178">
        <v>25</v>
      </c>
      <c r="K3521" s="55">
        <v>8</v>
      </c>
      <c r="L3521" s="176" t="s">
        <v>8138</v>
      </c>
      <c r="M3521" s="176" t="s">
        <v>8107</v>
      </c>
      <c r="N3521" s="180" t="s">
        <v>5812</v>
      </c>
      <c r="O3521" s="56">
        <v>1</v>
      </c>
      <c r="P3521" s="176" t="s">
        <v>8139</v>
      </c>
    </row>
    <row r="3522" spans="1:16" ht="20.100000000000001" customHeight="1" x14ac:dyDescent="0.25">
      <c r="A3522" s="175">
        <v>3518</v>
      </c>
      <c r="B3522" s="176" t="s">
        <v>8105</v>
      </c>
      <c r="C3522" s="176" t="s">
        <v>8185</v>
      </c>
      <c r="D3522" s="175" t="s">
        <v>8152</v>
      </c>
      <c r="E3522" s="175" t="s">
        <v>8153</v>
      </c>
      <c r="F3522" s="176" t="s">
        <v>8185</v>
      </c>
      <c r="G3522" s="177"/>
      <c r="H3522" s="177"/>
      <c r="I3522" s="176" t="s">
        <v>8142</v>
      </c>
      <c r="J3522" s="178">
        <v>33.421549934136806</v>
      </c>
      <c r="K3522" s="55">
        <v>8</v>
      </c>
      <c r="L3522" s="176" t="s">
        <v>8138</v>
      </c>
      <c r="M3522" s="176" t="s">
        <v>8107</v>
      </c>
      <c r="N3522" s="180" t="s">
        <v>5812</v>
      </c>
      <c r="O3522" s="56">
        <v>1</v>
      </c>
      <c r="P3522" s="176" t="s">
        <v>8139</v>
      </c>
    </row>
    <row r="3523" spans="1:16" ht="20.100000000000001" customHeight="1" x14ac:dyDescent="0.25">
      <c r="A3523" s="175">
        <v>3519</v>
      </c>
      <c r="B3523" s="176" t="s">
        <v>8105</v>
      </c>
      <c r="C3523" s="176" t="s">
        <v>8185</v>
      </c>
      <c r="D3523" s="175" t="s">
        <v>8152</v>
      </c>
      <c r="E3523" s="175" t="s">
        <v>8153</v>
      </c>
      <c r="F3523" s="176" t="s">
        <v>8185</v>
      </c>
      <c r="G3523" s="177"/>
      <c r="H3523" s="177"/>
      <c r="I3523" s="176" t="s">
        <v>8142</v>
      </c>
      <c r="J3523" s="178">
        <v>28</v>
      </c>
      <c r="K3523" s="55">
        <v>8</v>
      </c>
      <c r="L3523" s="176" t="s">
        <v>8138</v>
      </c>
      <c r="M3523" s="176" t="s">
        <v>3186</v>
      </c>
      <c r="N3523" s="179" t="s">
        <v>3172</v>
      </c>
      <c r="O3523" s="56">
        <v>1</v>
      </c>
      <c r="P3523" s="176" t="s">
        <v>8139</v>
      </c>
    </row>
    <row r="3524" spans="1:16" ht="20.100000000000001" customHeight="1" x14ac:dyDescent="0.25">
      <c r="A3524" s="175">
        <v>3520</v>
      </c>
      <c r="B3524" s="176" t="s">
        <v>8105</v>
      </c>
      <c r="C3524" s="176" t="s">
        <v>8186</v>
      </c>
      <c r="D3524" s="175" t="s">
        <v>8170</v>
      </c>
      <c r="E3524" s="175" t="s">
        <v>8171</v>
      </c>
      <c r="F3524" s="176" t="s">
        <v>8186</v>
      </c>
      <c r="G3524" s="177"/>
      <c r="H3524" s="177"/>
      <c r="I3524" s="176" t="s">
        <v>8137</v>
      </c>
      <c r="J3524" s="178">
        <v>50</v>
      </c>
      <c r="K3524" s="55">
        <v>12</v>
      </c>
      <c r="L3524" s="176" t="s">
        <v>8138</v>
      </c>
      <c r="M3524" s="176" t="s">
        <v>8107</v>
      </c>
      <c r="N3524" s="176" t="s">
        <v>5846</v>
      </c>
      <c r="O3524" s="56">
        <v>1</v>
      </c>
      <c r="P3524" s="176" t="s">
        <v>8139</v>
      </c>
    </row>
    <row r="3525" spans="1:16" ht="20.100000000000001" customHeight="1" x14ac:dyDescent="0.25">
      <c r="A3525" s="175">
        <v>3521</v>
      </c>
      <c r="B3525" s="176" t="s">
        <v>8105</v>
      </c>
      <c r="C3525" s="176" t="s">
        <v>8186</v>
      </c>
      <c r="D3525" s="175" t="s">
        <v>8170</v>
      </c>
      <c r="E3525" s="175" t="s">
        <v>8171</v>
      </c>
      <c r="F3525" s="176" t="s">
        <v>8186</v>
      </c>
      <c r="G3525" s="177"/>
      <c r="H3525" s="177"/>
      <c r="I3525" s="176" t="s">
        <v>8142</v>
      </c>
      <c r="J3525" s="178">
        <v>21</v>
      </c>
      <c r="K3525" s="55">
        <v>8</v>
      </c>
      <c r="L3525" s="176" t="s">
        <v>8138</v>
      </c>
      <c r="M3525" s="176" t="s">
        <v>3186</v>
      </c>
      <c r="N3525" s="179" t="s">
        <v>3172</v>
      </c>
      <c r="O3525" s="56">
        <v>1</v>
      </c>
      <c r="P3525" s="176" t="s">
        <v>8145</v>
      </c>
    </row>
    <row r="3526" spans="1:16" ht="20.100000000000001" customHeight="1" x14ac:dyDescent="0.25">
      <c r="A3526" s="175">
        <v>3522</v>
      </c>
      <c r="B3526" s="176" t="s">
        <v>8105</v>
      </c>
      <c r="C3526" s="176" t="s">
        <v>8186</v>
      </c>
      <c r="D3526" s="175" t="s">
        <v>8170</v>
      </c>
      <c r="E3526" s="175" t="s">
        <v>8171</v>
      </c>
      <c r="F3526" s="176" t="s">
        <v>8186</v>
      </c>
      <c r="G3526" s="177"/>
      <c r="H3526" s="177"/>
      <c r="I3526" s="176" t="s">
        <v>8142</v>
      </c>
      <c r="J3526" s="178">
        <v>25</v>
      </c>
      <c r="K3526" s="55">
        <v>8</v>
      </c>
      <c r="L3526" s="176" t="s">
        <v>8138</v>
      </c>
      <c r="M3526" s="176" t="s">
        <v>3186</v>
      </c>
      <c r="N3526" s="179" t="s">
        <v>3172</v>
      </c>
      <c r="O3526" s="56">
        <v>1</v>
      </c>
      <c r="P3526" s="176" t="s">
        <v>8145</v>
      </c>
    </row>
    <row r="3527" spans="1:16" ht="20.100000000000001" customHeight="1" x14ac:dyDescent="0.25">
      <c r="A3527" s="175">
        <v>3523</v>
      </c>
      <c r="B3527" s="176" t="s">
        <v>8105</v>
      </c>
      <c r="C3527" s="176" t="s">
        <v>8186</v>
      </c>
      <c r="D3527" s="175" t="s">
        <v>8170</v>
      </c>
      <c r="E3527" s="175" t="s">
        <v>8171</v>
      </c>
      <c r="F3527" s="176" t="s">
        <v>8186</v>
      </c>
      <c r="G3527" s="177"/>
      <c r="H3527" s="177"/>
      <c r="I3527" s="176" t="s">
        <v>8142</v>
      </c>
      <c r="J3527" s="178">
        <v>41</v>
      </c>
      <c r="K3527" s="55">
        <v>8</v>
      </c>
      <c r="L3527" s="176" t="s">
        <v>8138</v>
      </c>
      <c r="M3527" s="176" t="s">
        <v>3186</v>
      </c>
      <c r="N3527" s="179" t="s">
        <v>3172</v>
      </c>
      <c r="O3527" s="56">
        <v>1</v>
      </c>
      <c r="P3527" s="176" t="s">
        <v>8145</v>
      </c>
    </row>
    <row r="3528" spans="1:16" ht="20.100000000000001" customHeight="1" x14ac:dyDescent="0.25">
      <c r="A3528" s="175">
        <v>3524</v>
      </c>
      <c r="B3528" s="176" t="s">
        <v>8105</v>
      </c>
      <c r="C3528" s="176" t="s">
        <v>8186</v>
      </c>
      <c r="D3528" s="175" t="s">
        <v>8170</v>
      </c>
      <c r="E3528" s="175" t="s">
        <v>8171</v>
      </c>
      <c r="F3528" s="176" t="s">
        <v>8186</v>
      </c>
      <c r="G3528" s="177"/>
      <c r="H3528" s="177"/>
      <c r="I3528" s="176" t="s">
        <v>8142</v>
      </c>
      <c r="J3528" s="178">
        <v>7</v>
      </c>
      <c r="K3528" s="55">
        <v>8</v>
      </c>
      <c r="L3528" s="176" t="s">
        <v>8138</v>
      </c>
      <c r="M3528" s="176" t="s">
        <v>3186</v>
      </c>
      <c r="N3528" s="179" t="s">
        <v>3172</v>
      </c>
      <c r="O3528" s="56">
        <v>1</v>
      </c>
      <c r="P3528" s="176" t="s">
        <v>8139</v>
      </c>
    </row>
    <row r="3529" spans="1:16" ht="20.100000000000001" customHeight="1" x14ac:dyDescent="0.25">
      <c r="A3529" s="175">
        <v>3525</v>
      </c>
      <c r="B3529" s="176" t="s">
        <v>8105</v>
      </c>
      <c r="C3529" s="176" t="s">
        <v>8187</v>
      </c>
      <c r="D3529" s="175" t="s">
        <v>8152</v>
      </c>
      <c r="E3529" s="175" t="s">
        <v>8153</v>
      </c>
      <c r="F3529" s="176" t="s">
        <v>8187</v>
      </c>
      <c r="G3529" s="177"/>
      <c r="H3529" s="177"/>
      <c r="I3529" s="176" t="s">
        <v>8137</v>
      </c>
      <c r="J3529" s="178">
        <v>149</v>
      </c>
      <c r="K3529" s="55">
        <v>12</v>
      </c>
      <c r="L3529" s="176" t="s">
        <v>8138</v>
      </c>
      <c r="M3529" s="176" t="s">
        <v>3186</v>
      </c>
      <c r="N3529" s="176" t="s">
        <v>3173</v>
      </c>
      <c r="O3529" s="56">
        <v>1</v>
      </c>
      <c r="P3529" s="176" t="s">
        <v>8139</v>
      </c>
    </row>
    <row r="3530" spans="1:16" ht="20.100000000000001" customHeight="1" x14ac:dyDescent="0.25">
      <c r="A3530" s="175">
        <v>3526</v>
      </c>
      <c r="B3530" s="176" t="s">
        <v>8105</v>
      </c>
      <c r="C3530" s="176" t="s">
        <v>8187</v>
      </c>
      <c r="D3530" s="175" t="s">
        <v>8152</v>
      </c>
      <c r="E3530" s="175" t="s">
        <v>8153</v>
      </c>
      <c r="F3530" s="176" t="s">
        <v>8187</v>
      </c>
      <c r="G3530" s="177"/>
      <c r="H3530" s="177"/>
      <c r="I3530" s="176" t="s">
        <v>8137</v>
      </c>
      <c r="J3530" s="178">
        <v>580</v>
      </c>
      <c r="K3530" s="55">
        <v>12</v>
      </c>
      <c r="L3530" s="176" t="s">
        <v>8138</v>
      </c>
      <c r="M3530" s="176" t="s">
        <v>8107</v>
      </c>
      <c r="N3530" s="176" t="s">
        <v>5846</v>
      </c>
      <c r="O3530" s="56">
        <v>1</v>
      </c>
      <c r="P3530" s="176" t="s">
        <v>8139</v>
      </c>
    </row>
    <row r="3531" spans="1:16" ht="20.100000000000001" customHeight="1" x14ac:dyDescent="0.25">
      <c r="A3531" s="175">
        <v>3527</v>
      </c>
      <c r="B3531" s="176" t="s">
        <v>8105</v>
      </c>
      <c r="C3531" s="176" t="s">
        <v>8187</v>
      </c>
      <c r="D3531" s="175" t="s">
        <v>8152</v>
      </c>
      <c r="E3531" s="175" t="s">
        <v>8153</v>
      </c>
      <c r="F3531" s="176" t="s">
        <v>8187</v>
      </c>
      <c r="G3531" s="177"/>
      <c r="H3531" s="177"/>
      <c r="I3531" s="176" t="s">
        <v>8137</v>
      </c>
      <c r="J3531" s="178">
        <v>113</v>
      </c>
      <c r="K3531" s="55">
        <v>12</v>
      </c>
      <c r="L3531" s="176" t="s">
        <v>8138</v>
      </c>
      <c r="M3531" s="176" t="s">
        <v>8107</v>
      </c>
      <c r="N3531" s="176" t="s">
        <v>5846</v>
      </c>
      <c r="O3531" s="56">
        <v>1</v>
      </c>
      <c r="P3531" s="176" t="s">
        <v>8139</v>
      </c>
    </row>
    <row r="3532" spans="1:16" ht="20.100000000000001" customHeight="1" x14ac:dyDescent="0.25">
      <c r="A3532" s="175">
        <v>3528</v>
      </c>
      <c r="B3532" s="176" t="s">
        <v>8105</v>
      </c>
      <c r="C3532" s="176" t="s">
        <v>8187</v>
      </c>
      <c r="D3532" s="175" t="s">
        <v>8152</v>
      </c>
      <c r="E3532" s="175" t="s">
        <v>8153</v>
      </c>
      <c r="F3532" s="176" t="s">
        <v>8187</v>
      </c>
      <c r="G3532" s="177"/>
      <c r="H3532" s="177"/>
      <c r="I3532" s="176" t="s">
        <v>8140</v>
      </c>
      <c r="J3532" s="178">
        <v>470</v>
      </c>
      <c r="K3532" s="55">
        <v>20</v>
      </c>
      <c r="L3532" s="176" t="s">
        <v>8103</v>
      </c>
      <c r="M3532" s="176" t="s">
        <v>8108</v>
      </c>
      <c r="N3532" s="176" t="s">
        <v>8188</v>
      </c>
      <c r="O3532" s="56">
        <v>1</v>
      </c>
      <c r="P3532" s="176" t="s">
        <v>8139</v>
      </c>
    </row>
    <row r="3533" spans="1:16" ht="20.100000000000001" customHeight="1" x14ac:dyDescent="0.25">
      <c r="A3533" s="175">
        <v>3529</v>
      </c>
      <c r="B3533" s="176" t="s">
        <v>8105</v>
      </c>
      <c r="C3533" s="176" t="s">
        <v>8187</v>
      </c>
      <c r="D3533" s="175" t="s">
        <v>8152</v>
      </c>
      <c r="E3533" s="175" t="s">
        <v>8153</v>
      </c>
      <c r="F3533" s="176" t="s">
        <v>8187</v>
      </c>
      <c r="G3533" s="177"/>
      <c r="H3533" s="177"/>
      <c r="I3533" s="176" t="s">
        <v>8140</v>
      </c>
      <c r="J3533" s="178">
        <v>465</v>
      </c>
      <c r="K3533" s="55">
        <v>20</v>
      </c>
      <c r="L3533" s="176" t="s">
        <v>8103</v>
      </c>
      <c r="M3533" s="176" t="s">
        <v>8108</v>
      </c>
      <c r="N3533" s="176" t="s">
        <v>8175</v>
      </c>
      <c r="O3533" s="56">
        <v>1</v>
      </c>
      <c r="P3533" s="176" t="s">
        <v>8139</v>
      </c>
    </row>
    <row r="3534" spans="1:16" ht="20.100000000000001" customHeight="1" x14ac:dyDescent="0.25">
      <c r="A3534" s="175">
        <v>3530</v>
      </c>
      <c r="B3534" s="176" t="s">
        <v>8105</v>
      </c>
      <c r="C3534" s="176" t="s">
        <v>8187</v>
      </c>
      <c r="D3534" s="175" t="s">
        <v>8152</v>
      </c>
      <c r="E3534" s="175" t="s">
        <v>8153</v>
      </c>
      <c r="F3534" s="176" t="s">
        <v>8187</v>
      </c>
      <c r="G3534" s="177"/>
      <c r="H3534" s="177"/>
      <c r="I3534" s="176" t="s">
        <v>8140</v>
      </c>
      <c r="J3534" s="178">
        <v>161.14899937635357</v>
      </c>
      <c r="K3534" s="55">
        <v>20</v>
      </c>
      <c r="L3534" s="176" t="s">
        <v>8103</v>
      </c>
      <c r="M3534" s="176" t="s">
        <v>8108</v>
      </c>
      <c r="N3534" s="176" t="s">
        <v>8184</v>
      </c>
      <c r="O3534" s="56">
        <v>1</v>
      </c>
      <c r="P3534" s="176" t="s">
        <v>8139</v>
      </c>
    </row>
    <row r="3535" spans="1:16" ht="20.100000000000001" customHeight="1" x14ac:dyDescent="0.25">
      <c r="A3535" s="175">
        <v>3531</v>
      </c>
      <c r="B3535" s="176" t="s">
        <v>8105</v>
      </c>
      <c r="C3535" s="176" t="s">
        <v>8187</v>
      </c>
      <c r="D3535" s="175" t="s">
        <v>8152</v>
      </c>
      <c r="E3535" s="175" t="s">
        <v>8153</v>
      </c>
      <c r="F3535" s="176" t="s">
        <v>8187</v>
      </c>
      <c r="G3535" s="177"/>
      <c r="H3535" s="177"/>
      <c r="I3535" s="176" t="s">
        <v>8140</v>
      </c>
      <c r="J3535" s="178">
        <v>417.32121920650047</v>
      </c>
      <c r="K3535" s="55">
        <v>20</v>
      </c>
      <c r="L3535" s="176" t="s">
        <v>8103</v>
      </c>
      <c r="M3535" s="176" t="s">
        <v>8108</v>
      </c>
      <c r="N3535" s="176" t="s">
        <v>8180</v>
      </c>
      <c r="O3535" s="56">
        <v>1</v>
      </c>
      <c r="P3535" s="176" t="s">
        <v>8139</v>
      </c>
    </row>
    <row r="3536" spans="1:16" ht="20.100000000000001" customHeight="1" x14ac:dyDescent="0.25">
      <c r="A3536" s="175">
        <v>3532</v>
      </c>
      <c r="B3536" s="176" t="s">
        <v>8105</v>
      </c>
      <c r="C3536" s="176" t="s">
        <v>8187</v>
      </c>
      <c r="D3536" s="175" t="s">
        <v>8152</v>
      </c>
      <c r="E3536" s="175" t="s">
        <v>8153</v>
      </c>
      <c r="F3536" s="176" t="s">
        <v>8187</v>
      </c>
      <c r="G3536" s="177"/>
      <c r="H3536" s="177"/>
      <c r="I3536" s="176" t="s">
        <v>8140</v>
      </c>
      <c r="J3536" s="178">
        <v>540</v>
      </c>
      <c r="K3536" s="55">
        <v>20</v>
      </c>
      <c r="L3536" s="176" t="s">
        <v>8103</v>
      </c>
      <c r="M3536" s="176" t="s">
        <v>8108</v>
      </c>
      <c r="N3536" s="176" t="s">
        <v>8177</v>
      </c>
      <c r="O3536" s="56">
        <v>1</v>
      </c>
      <c r="P3536" s="176" t="s">
        <v>8139</v>
      </c>
    </row>
    <row r="3537" spans="1:16" ht="20.100000000000001" customHeight="1" x14ac:dyDescent="0.25">
      <c r="A3537" s="175">
        <v>3533</v>
      </c>
      <c r="B3537" s="176" t="s">
        <v>8105</v>
      </c>
      <c r="C3537" s="176" t="s">
        <v>8187</v>
      </c>
      <c r="D3537" s="175" t="s">
        <v>8152</v>
      </c>
      <c r="E3537" s="175" t="s">
        <v>8153</v>
      </c>
      <c r="F3537" s="176" t="s">
        <v>8187</v>
      </c>
      <c r="G3537" s="177"/>
      <c r="H3537" s="177"/>
      <c r="I3537" s="176" t="s">
        <v>8140</v>
      </c>
      <c r="J3537" s="178">
        <v>475</v>
      </c>
      <c r="K3537" s="55">
        <v>20</v>
      </c>
      <c r="L3537" s="176" t="s">
        <v>8103</v>
      </c>
      <c r="M3537" s="176" t="s">
        <v>8108</v>
      </c>
      <c r="N3537" s="176" t="s">
        <v>8175</v>
      </c>
      <c r="O3537" s="56">
        <v>1</v>
      </c>
      <c r="P3537" s="176" t="s">
        <v>8139</v>
      </c>
    </row>
    <row r="3538" spans="1:16" ht="20.100000000000001" customHeight="1" x14ac:dyDescent="0.25">
      <c r="A3538" s="175">
        <v>3534</v>
      </c>
      <c r="B3538" s="176" t="s">
        <v>8105</v>
      </c>
      <c r="C3538" s="176" t="s">
        <v>8187</v>
      </c>
      <c r="D3538" s="175" t="s">
        <v>8152</v>
      </c>
      <c r="E3538" s="175" t="s">
        <v>8153</v>
      </c>
      <c r="F3538" s="176" t="s">
        <v>8187</v>
      </c>
      <c r="G3538" s="177"/>
      <c r="H3538" s="177"/>
      <c r="I3538" s="176" t="s">
        <v>8140</v>
      </c>
      <c r="J3538" s="178">
        <v>694</v>
      </c>
      <c r="K3538" s="55">
        <v>20</v>
      </c>
      <c r="L3538" s="176" t="s">
        <v>8103</v>
      </c>
      <c r="M3538" s="176" t="s">
        <v>8108</v>
      </c>
      <c r="N3538" s="176" t="s">
        <v>8184</v>
      </c>
      <c r="O3538" s="56">
        <v>1</v>
      </c>
      <c r="P3538" s="176" t="s">
        <v>8139</v>
      </c>
    </row>
    <row r="3539" spans="1:16" ht="20.100000000000001" customHeight="1" x14ac:dyDescent="0.25">
      <c r="A3539" s="175">
        <v>3535</v>
      </c>
      <c r="B3539" s="176" t="s">
        <v>8105</v>
      </c>
      <c r="C3539" s="176" t="s">
        <v>8187</v>
      </c>
      <c r="D3539" s="175" t="s">
        <v>8152</v>
      </c>
      <c r="E3539" s="175" t="s">
        <v>8153</v>
      </c>
      <c r="F3539" s="176" t="s">
        <v>8187</v>
      </c>
      <c r="G3539" s="177"/>
      <c r="H3539" s="177"/>
      <c r="I3539" s="176" t="s">
        <v>8140</v>
      </c>
      <c r="J3539" s="178">
        <v>267.2546856463415</v>
      </c>
      <c r="K3539" s="55">
        <v>20</v>
      </c>
      <c r="L3539" s="176" t="s">
        <v>8103</v>
      </c>
      <c r="M3539" s="176" t="s">
        <v>8108</v>
      </c>
      <c r="N3539" s="176" t="s">
        <v>8175</v>
      </c>
      <c r="O3539" s="56">
        <v>1</v>
      </c>
      <c r="P3539" s="176" t="s">
        <v>8139</v>
      </c>
    </row>
    <row r="3540" spans="1:16" ht="20.100000000000001" customHeight="1" x14ac:dyDescent="0.25">
      <c r="A3540" s="175">
        <v>3536</v>
      </c>
      <c r="B3540" s="176" t="s">
        <v>8105</v>
      </c>
      <c r="C3540" s="176" t="s">
        <v>8187</v>
      </c>
      <c r="D3540" s="175" t="s">
        <v>8152</v>
      </c>
      <c r="E3540" s="175" t="s">
        <v>8153</v>
      </c>
      <c r="F3540" s="176" t="s">
        <v>8187</v>
      </c>
      <c r="G3540" s="177"/>
      <c r="H3540" s="177"/>
      <c r="I3540" s="176" t="s">
        <v>8140</v>
      </c>
      <c r="J3540" s="178">
        <v>280</v>
      </c>
      <c r="K3540" s="55">
        <v>20</v>
      </c>
      <c r="L3540" s="176" t="s">
        <v>8103</v>
      </c>
      <c r="M3540" s="176" t="s">
        <v>8108</v>
      </c>
      <c r="N3540" s="176" t="s">
        <v>8175</v>
      </c>
      <c r="O3540" s="56">
        <v>1</v>
      </c>
      <c r="P3540" s="176" t="s">
        <v>8139</v>
      </c>
    </row>
    <row r="3541" spans="1:16" ht="20.100000000000001" customHeight="1" x14ac:dyDescent="0.25">
      <c r="A3541" s="175">
        <v>3537</v>
      </c>
      <c r="B3541" s="176" t="s">
        <v>8105</v>
      </c>
      <c r="C3541" s="176" t="s">
        <v>8187</v>
      </c>
      <c r="D3541" s="175" t="s">
        <v>8152</v>
      </c>
      <c r="E3541" s="175" t="s">
        <v>8153</v>
      </c>
      <c r="F3541" s="176" t="s">
        <v>8187</v>
      </c>
      <c r="G3541" s="177"/>
      <c r="H3541" s="177"/>
      <c r="I3541" s="176" t="s">
        <v>8140</v>
      </c>
      <c r="J3541" s="178">
        <v>195.49424543960367</v>
      </c>
      <c r="K3541" s="55">
        <v>20</v>
      </c>
      <c r="L3541" s="176" t="s">
        <v>8103</v>
      </c>
      <c r="M3541" s="176" t="s">
        <v>8108</v>
      </c>
      <c r="N3541" s="176" t="s">
        <v>8175</v>
      </c>
      <c r="O3541" s="56">
        <v>1</v>
      </c>
      <c r="P3541" s="176" t="s">
        <v>8139</v>
      </c>
    </row>
    <row r="3542" spans="1:16" ht="20.100000000000001" customHeight="1" x14ac:dyDescent="0.25">
      <c r="A3542" s="175">
        <v>3538</v>
      </c>
      <c r="B3542" s="176" t="s">
        <v>8105</v>
      </c>
      <c r="C3542" s="176" t="s">
        <v>8187</v>
      </c>
      <c r="D3542" s="175" t="s">
        <v>8152</v>
      </c>
      <c r="E3542" s="175" t="s">
        <v>8153</v>
      </c>
      <c r="F3542" s="176" t="s">
        <v>8187</v>
      </c>
      <c r="G3542" s="177"/>
      <c r="H3542" s="177"/>
      <c r="I3542" s="176" t="s">
        <v>8140</v>
      </c>
      <c r="J3542" s="178">
        <v>414.36698710201324</v>
      </c>
      <c r="K3542" s="55">
        <v>20</v>
      </c>
      <c r="L3542" s="176" t="s">
        <v>8103</v>
      </c>
      <c r="M3542" s="176" t="s">
        <v>8108</v>
      </c>
      <c r="N3542" s="176" t="s">
        <v>8182</v>
      </c>
      <c r="O3542" s="56">
        <v>1</v>
      </c>
      <c r="P3542" s="176" t="s">
        <v>8139</v>
      </c>
    </row>
    <row r="3543" spans="1:16" ht="20.100000000000001" customHeight="1" x14ac:dyDescent="0.25">
      <c r="A3543" s="175">
        <v>3539</v>
      </c>
      <c r="B3543" s="176" t="s">
        <v>8105</v>
      </c>
      <c r="C3543" s="176" t="s">
        <v>8187</v>
      </c>
      <c r="D3543" s="175" t="s">
        <v>8152</v>
      </c>
      <c r="E3543" s="175" t="s">
        <v>8153</v>
      </c>
      <c r="F3543" s="176" t="s">
        <v>8187</v>
      </c>
      <c r="G3543" s="177"/>
      <c r="H3543" s="177"/>
      <c r="I3543" s="176" t="s">
        <v>8140</v>
      </c>
      <c r="J3543" s="178">
        <v>270</v>
      </c>
      <c r="K3543" s="55">
        <v>20</v>
      </c>
      <c r="L3543" s="176" t="s">
        <v>8103</v>
      </c>
      <c r="M3543" s="176" t="s">
        <v>8108</v>
      </c>
      <c r="N3543" s="176" t="s">
        <v>8184</v>
      </c>
      <c r="O3543" s="56">
        <v>1</v>
      </c>
      <c r="P3543" s="176" t="s">
        <v>8139</v>
      </c>
    </row>
    <row r="3544" spans="1:16" ht="20.100000000000001" customHeight="1" x14ac:dyDescent="0.25">
      <c r="A3544" s="175">
        <v>3540</v>
      </c>
      <c r="B3544" s="176" t="s">
        <v>8105</v>
      </c>
      <c r="C3544" s="176" t="s">
        <v>8187</v>
      </c>
      <c r="D3544" s="175" t="s">
        <v>8152</v>
      </c>
      <c r="E3544" s="175" t="s">
        <v>8153</v>
      </c>
      <c r="F3544" s="176" t="s">
        <v>8187</v>
      </c>
      <c r="G3544" s="177"/>
      <c r="H3544" s="177"/>
      <c r="I3544" s="176" t="s">
        <v>8140</v>
      </c>
      <c r="J3544" s="178">
        <v>409</v>
      </c>
      <c r="K3544" s="55">
        <v>20</v>
      </c>
      <c r="L3544" s="176" t="s">
        <v>8103</v>
      </c>
      <c r="M3544" s="176" t="s">
        <v>8108</v>
      </c>
      <c r="N3544" s="176" t="s">
        <v>8175</v>
      </c>
      <c r="O3544" s="56">
        <v>1</v>
      </c>
      <c r="P3544" s="176" t="s">
        <v>8139</v>
      </c>
    </row>
    <row r="3545" spans="1:16" ht="20.100000000000001" customHeight="1" x14ac:dyDescent="0.25">
      <c r="A3545" s="175">
        <v>3541</v>
      </c>
      <c r="B3545" s="176" t="s">
        <v>8105</v>
      </c>
      <c r="C3545" s="176" t="s">
        <v>8187</v>
      </c>
      <c r="D3545" s="175" t="s">
        <v>8152</v>
      </c>
      <c r="E3545" s="175" t="s">
        <v>8153</v>
      </c>
      <c r="F3545" s="176" t="s">
        <v>8187</v>
      </c>
      <c r="G3545" s="177"/>
      <c r="H3545" s="177"/>
      <c r="I3545" s="176" t="s">
        <v>8140</v>
      </c>
      <c r="J3545" s="178">
        <v>307.5613759885984</v>
      </c>
      <c r="K3545" s="55">
        <v>20</v>
      </c>
      <c r="L3545" s="176" t="s">
        <v>8103</v>
      </c>
      <c r="M3545" s="176" t="s">
        <v>8108</v>
      </c>
      <c r="N3545" s="176" t="s">
        <v>8182</v>
      </c>
      <c r="O3545" s="56">
        <v>1</v>
      </c>
      <c r="P3545" s="176" t="s">
        <v>8139</v>
      </c>
    </row>
    <row r="3546" spans="1:16" ht="20.100000000000001" customHeight="1" x14ac:dyDescent="0.25">
      <c r="A3546" s="175">
        <v>3542</v>
      </c>
      <c r="B3546" s="176" t="s">
        <v>8105</v>
      </c>
      <c r="C3546" s="176" t="s">
        <v>8187</v>
      </c>
      <c r="D3546" s="175" t="s">
        <v>8152</v>
      </c>
      <c r="E3546" s="175" t="s">
        <v>8153</v>
      </c>
      <c r="F3546" s="176" t="s">
        <v>8187</v>
      </c>
      <c r="G3546" s="177"/>
      <c r="H3546" s="177"/>
      <c r="I3546" s="176" t="s">
        <v>8140</v>
      </c>
      <c r="J3546" s="178">
        <v>491</v>
      </c>
      <c r="K3546" s="55">
        <v>20</v>
      </c>
      <c r="L3546" s="176" t="s">
        <v>8103</v>
      </c>
      <c r="M3546" s="176" t="s">
        <v>8108</v>
      </c>
      <c r="N3546" s="176" t="s">
        <v>8176</v>
      </c>
      <c r="O3546" s="56">
        <v>1</v>
      </c>
      <c r="P3546" s="176" t="s">
        <v>8139</v>
      </c>
    </row>
    <row r="3547" spans="1:16" ht="20.100000000000001" customHeight="1" x14ac:dyDescent="0.25">
      <c r="A3547" s="175">
        <v>3543</v>
      </c>
      <c r="B3547" s="176" t="s">
        <v>8105</v>
      </c>
      <c r="C3547" s="176" t="s">
        <v>8187</v>
      </c>
      <c r="D3547" s="175" t="s">
        <v>8152</v>
      </c>
      <c r="E3547" s="175" t="s">
        <v>8153</v>
      </c>
      <c r="F3547" s="176" t="s">
        <v>8187</v>
      </c>
      <c r="G3547" s="177"/>
      <c r="H3547" s="177"/>
      <c r="I3547" s="176" t="s">
        <v>8140</v>
      </c>
      <c r="J3547" s="178">
        <v>540</v>
      </c>
      <c r="K3547" s="55">
        <v>20</v>
      </c>
      <c r="L3547" s="176" t="s">
        <v>8103</v>
      </c>
      <c r="M3547" s="176" t="s">
        <v>8108</v>
      </c>
      <c r="N3547" s="176" t="s">
        <v>8182</v>
      </c>
      <c r="O3547" s="56">
        <v>1</v>
      </c>
      <c r="P3547" s="176" t="s">
        <v>8139</v>
      </c>
    </row>
    <row r="3548" spans="1:16" ht="20.100000000000001" customHeight="1" x14ac:dyDescent="0.25">
      <c r="A3548" s="175">
        <v>3544</v>
      </c>
      <c r="B3548" s="176" t="s">
        <v>8105</v>
      </c>
      <c r="C3548" s="176" t="s">
        <v>8187</v>
      </c>
      <c r="D3548" s="175" t="s">
        <v>8152</v>
      </c>
      <c r="E3548" s="175" t="s">
        <v>8153</v>
      </c>
      <c r="F3548" s="176" t="s">
        <v>8187</v>
      </c>
      <c r="G3548" s="177"/>
      <c r="H3548" s="177"/>
      <c r="I3548" s="176" t="s">
        <v>8140</v>
      </c>
      <c r="J3548" s="178">
        <v>222.71281956816046</v>
      </c>
      <c r="K3548" s="55">
        <v>20</v>
      </c>
      <c r="L3548" s="176" t="s">
        <v>8103</v>
      </c>
      <c r="M3548" s="176" t="s">
        <v>8108</v>
      </c>
      <c r="N3548" s="176" t="s">
        <v>8176</v>
      </c>
      <c r="O3548" s="56">
        <v>1</v>
      </c>
      <c r="P3548" s="176" t="s">
        <v>8139</v>
      </c>
    </row>
    <row r="3549" spans="1:16" ht="20.100000000000001" customHeight="1" x14ac:dyDescent="0.25">
      <c r="A3549" s="175">
        <v>3545</v>
      </c>
      <c r="B3549" s="176" t="s">
        <v>8105</v>
      </c>
      <c r="C3549" s="176" t="s">
        <v>8187</v>
      </c>
      <c r="D3549" s="175" t="s">
        <v>8152</v>
      </c>
      <c r="E3549" s="175" t="s">
        <v>8153</v>
      </c>
      <c r="F3549" s="176" t="s">
        <v>8187</v>
      </c>
      <c r="G3549" s="177"/>
      <c r="H3549" s="177"/>
      <c r="I3549" s="176" t="s">
        <v>8140</v>
      </c>
      <c r="J3549" s="178">
        <v>635</v>
      </c>
      <c r="K3549" s="55">
        <v>20</v>
      </c>
      <c r="L3549" s="176" t="s">
        <v>8103</v>
      </c>
      <c r="M3549" s="176" t="s">
        <v>8108</v>
      </c>
      <c r="N3549" s="176" t="s">
        <v>8176</v>
      </c>
      <c r="O3549" s="56">
        <v>1</v>
      </c>
      <c r="P3549" s="176" t="s">
        <v>8139</v>
      </c>
    </row>
    <row r="3550" spans="1:16" ht="20.100000000000001" customHeight="1" x14ac:dyDescent="0.25">
      <c r="A3550" s="175">
        <v>3546</v>
      </c>
      <c r="B3550" s="176" t="s">
        <v>8105</v>
      </c>
      <c r="C3550" s="176" t="s">
        <v>8187</v>
      </c>
      <c r="D3550" s="175" t="s">
        <v>8152</v>
      </c>
      <c r="E3550" s="175" t="s">
        <v>8153</v>
      </c>
      <c r="F3550" s="176" t="s">
        <v>8187</v>
      </c>
      <c r="G3550" s="177"/>
      <c r="H3550" s="177"/>
      <c r="I3550" s="176" t="s">
        <v>8140</v>
      </c>
      <c r="J3550" s="178">
        <v>305.6550343115585</v>
      </c>
      <c r="K3550" s="55">
        <v>20</v>
      </c>
      <c r="L3550" s="176" t="s">
        <v>8103</v>
      </c>
      <c r="M3550" s="176" t="s">
        <v>8108</v>
      </c>
      <c r="N3550" s="176" t="s">
        <v>8176</v>
      </c>
      <c r="O3550" s="56">
        <v>1</v>
      </c>
      <c r="P3550" s="176" t="s">
        <v>8139</v>
      </c>
    </row>
    <row r="3551" spans="1:16" ht="20.100000000000001" customHeight="1" x14ac:dyDescent="0.25">
      <c r="A3551" s="175">
        <v>3547</v>
      </c>
      <c r="B3551" s="176" t="s">
        <v>8105</v>
      </c>
      <c r="C3551" s="176" t="s">
        <v>8187</v>
      </c>
      <c r="D3551" s="175" t="s">
        <v>8152</v>
      </c>
      <c r="E3551" s="175" t="s">
        <v>8153</v>
      </c>
      <c r="F3551" s="176" t="s">
        <v>8187</v>
      </c>
      <c r="G3551" s="177"/>
      <c r="H3551" s="177"/>
      <c r="I3551" s="176" t="s">
        <v>8140</v>
      </c>
      <c r="J3551" s="178">
        <v>649.5544626896193</v>
      </c>
      <c r="K3551" s="55">
        <v>20</v>
      </c>
      <c r="L3551" s="176" t="s">
        <v>8103</v>
      </c>
      <c r="M3551" s="176" t="s">
        <v>8108</v>
      </c>
      <c r="N3551" s="176" t="s">
        <v>8175</v>
      </c>
      <c r="O3551" s="56">
        <v>1</v>
      </c>
      <c r="P3551" s="176" t="s">
        <v>8139</v>
      </c>
    </row>
    <row r="3552" spans="1:16" ht="20.100000000000001" customHeight="1" x14ac:dyDescent="0.25">
      <c r="A3552" s="175">
        <v>3548</v>
      </c>
      <c r="B3552" s="176" t="s">
        <v>8105</v>
      </c>
      <c r="C3552" s="176" t="s">
        <v>8187</v>
      </c>
      <c r="D3552" s="175" t="s">
        <v>8152</v>
      </c>
      <c r="E3552" s="175" t="s">
        <v>8153</v>
      </c>
      <c r="F3552" s="176" t="s">
        <v>8187</v>
      </c>
      <c r="G3552" s="177"/>
      <c r="H3552" s="177"/>
      <c r="I3552" s="176" t="s">
        <v>8140</v>
      </c>
      <c r="J3552" s="178">
        <v>272</v>
      </c>
      <c r="K3552" s="55">
        <v>20</v>
      </c>
      <c r="L3552" s="176" t="s">
        <v>8103</v>
      </c>
      <c r="M3552" s="176" t="s">
        <v>8108</v>
      </c>
      <c r="N3552" s="176" t="s">
        <v>8175</v>
      </c>
      <c r="O3552" s="56">
        <v>1</v>
      </c>
      <c r="P3552" s="176" t="s">
        <v>8139</v>
      </c>
    </row>
    <row r="3553" spans="1:16" ht="20.100000000000001" customHeight="1" x14ac:dyDescent="0.25">
      <c r="A3553" s="175">
        <v>3549</v>
      </c>
      <c r="B3553" s="176" t="s">
        <v>8105</v>
      </c>
      <c r="C3553" s="176" t="s">
        <v>8187</v>
      </c>
      <c r="D3553" s="175" t="s">
        <v>8152</v>
      </c>
      <c r="E3553" s="175" t="s">
        <v>8153</v>
      </c>
      <c r="F3553" s="176" t="s">
        <v>8187</v>
      </c>
      <c r="G3553" s="177"/>
      <c r="H3553" s="177"/>
      <c r="I3553" s="176" t="s">
        <v>8140</v>
      </c>
      <c r="J3553" s="178">
        <v>398</v>
      </c>
      <c r="K3553" s="55">
        <v>20</v>
      </c>
      <c r="L3553" s="176" t="s">
        <v>8103</v>
      </c>
      <c r="M3553" s="176" t="s">
        <v>8108</v>
      </c>
      <c r="N3553" s="176" t="s">
        <v>8175</v>
      </c>
      <c r="O3553" s="56">
        <v>1</v>
      </c>
      <c r="P3553" s="176" t="s">
        <v>8139</v>
      </c>
    </row>
    <row r="3554" spans="1:16" ht="20.100000000000001" customHeight="1" x14ac:dyDescent="0.25">
      <c r="A3554" s="175">
        <v>3550</v>
      </c>
      <c r="B3554" s="176" t="s">
        <v>8105</v>
      </c>
      <c r="C3554" s="176" t="s">
        <v>8187</v>
      </c>
      <c r="D3554" s="175" t="s">
        <v>8152</v>
      </c>
      <c r="E3554" s="175" t="s">
        <v>8153</v>
      </c>
      <c r="F3554" s="176" t="s">
        <v>8187</v>
      </c>
      <c r="G3554" s="177"/>
      <c r="H3554" s="177"/>
      <c r="I3554" s="176" t="s">
        <v>8137</v>
      </c>
      <c r="J3554" s="178">
        <v>90</v>
      </c>
      <c r="K3554" s="55">
        <v>12</v>
      </c>
      <c r="L3554" s="176" t="s">
        <v>8138</v>
      </c>
      <c r="M3554" s="176" t="s">
        <v>3186</v>
      </c>
      <c r="N3554" s="176" t="s">
        <v>3173</v>
      </c>
      <c r="O3554" s="56">
        <v>1</v>
      </c>
      <c r="P3554" s="176" t="s">
        <v>8139</v>
      </c>
    </row>
    <row r="3555" spans="1:16" ht="20.100000000000001" customHeight="1" x14ac:dyDescent="0.25">
      <c r="A3555" s="175">
        <v>3551</v>
      </c>
      <c r="B3555" s="176" t="s">
        <v>8105</v>
      </c>
      <c r="C3555" s="176" t="s">
        <v>8187</v>
      </c>
      <c r="D3555" s="175" t="s">
        <v>8152</v>
      </c>
      <c r="E3555" s="175" t="s">
        <v>8153</v>
      </c>
      <c r="F3555" s="176" t="s">
        <v>8187</v>
      </c>
      <c r="G3555" s="177"/>
      <c r="H3555" s="177"/>
      <c r="I3555" s="176" t="s">
        <v>8137</v>
      </c>
      <c r="J3555" s="178">
        <v>280</v>
      </c>
      <c r="K3555" s="55">
        <v>12</v>
      </c>
      <c r="L3555" s="176" t="s">
        <v>8138</v>
      </c>
      <c r="M3555" s="176" t="s">
        <v>3186</v>
      </c>
      <c r="N3555" s="176" t="s">
        <v>3173</v>
      </c>
      <c r="O3555" s="56">
        <v>1</v>
      </c>
      <c r="P3555" s="176" t="s">
        <v>8139</v>
      </c>
    </row>
    <row r="3556" spans="1:16" ht="20.100000000000001" customHeight="1" x14ac:dyDescent="0.25">
      <c r="A3556" s="175">
        <v>3552</v>
      </c>
      <c r="B3556" s="176" t="s">
        <v>8105</v>
      </c>
      <c r="C3556" s="176" t="s">
        <v>8187</v>
      </c>
      <c r="D3556" s="175" t="s">
        <v>8152</v>
      </c>
      <c r="E3556" s="175" t="s">
        <v>8153</v>
      </c>
      <c r="F3556" s="176" t="s">
        <v>8187</v>
      </c>
      <c r="G3556" s="177"/>
      <c r="H3556" s="177"/>
      <c r="I3556" s="176" t="s">
        <v>8140</v>
      </c>
      <c r="J3556" s="178">
        <v>255</v>
      </c>
      <c r="K3556" s="55">
        <v>20</v>
      </c>
      <c r="L3556" s="176" t="s">
        <v>8103</v>
      </c>
      <c r="M3556" s="176" t="s">
        <v>8108</v>
      </c>
      <c r="N3556" s="176" t="s">
        <v>8184</v>
      </c>
      <c r="O3556" s="56">
        <v>1</v>
      </c>
      <c r="P3556" s="176" t="s">
        <v>8139</v>
      </c>
    </row>
    <row r="3557" spans="1:16" ht="20.100000000000001" customHeight="1" x14ac:dyDescent="0.25">
      <c r="A3557" s="175">
        <v>3553</v>
      </c>
      <c r="B3557" s="176" t="s">
        <v>8105</v>
      </c>
      <c r="C3557" s="176" t="s">
        <v>8187</v>
      </c>
      <c r="D3557" s="175" t="s">
        <v>8152</v>
      </c>
      <c r="E3557" s="175" t="s">
        <v>8153</v>
      </c>
      <c r="F3557" s="176" t="s">
        <v>8187</v>
      </c>
      <c r="G3557" s="177"/>
      <c r="H3557" s="177"/>
      <c r="I3557" s="176" t="s">
        <v>8140</v>
      </c>
      <c r="J3557" s="178">
        <v>728.54173552376369</v>
      </c>
      <c r="K3557" s="55">
        <v>20</v>
      </c>
      <c r="L3557" s="176" t="s">
        <v>8103</v>
      </c>
      <c r="M3557" s="176" t="s">
        <v>8108</v>
      </c>
      <c r="N3557" s="176" t="s">
        <v>8176</v>
      </c>
      <c r="O3557" s="56">
        <v>1</v>
      </c>
      <c r="P3557" s="176" t="s">
        <v>8139</v>
      </c>
    </row>
    <row r="3558" spans="1:16" ht="20.100000000000001" customHeight="1" x14ac:dyDescent="0.25">
      <c r="A3558" s="175">
        <v>3554</v>
      </c>
      <c r="B3558" s="176" t="s">
        <v>8105</v>
      </c>
      <c r="C3558" s="176" t="s">
        <v>8187</v>
      </c>
      <c r="D3558" s="175" t="s">
        <v>8152</v>
      </c>
      <c r="E3558" s="175" t="s">
        <v>8153</v>
      </c>
      <c r="F3558" s="176" t="s">
        <v>8187</v>
      </c>
      <c r="G3558" s="177"/>
      <c r="H3558" s="177"/>
      <c r="I3558" s="176" t="s">
        <v>8140</v>
      </c>
      <c r="J3558" s="178">
        <v>699.92280488640029</v>
      </c>
      <c r="K3558" s="55">
        <v>20</v>
      </c>
      <c r="L3558" s="176" t="s">
        <v>8103</v>
      </c>
      <c r="M3558" s="176" t="s">
        <v>8108</v>
      </c>
      <c r="N3558" s="176" t="s">
        <v>8176</v>
      </c>
      <c r="O3558" s="56">
        <v>1</v>
      </c>
      <c r="P3558" s="176" t="s">
        <v>8139</v>
      </c>
    </row>
    <row r="3559" spans="1:16" ht="20.100000000000001" customHeight="1" x14ac:dyDescent="0.25">
      <c r="A3559" s="175">
        <v>3555</v>
      </c>
      <c r="B3559" s="176" t="s">
        <v>8105</v>
      </c>
      <c r="C3559" s="176" t="s">
        <v>8187</v>
      </c>
      <c r="D3559" s="175" t="s">
        <v>8152</v>
      </c>
      <c r="E3559" s="175" t="s">
        <v>8153</v>
      </c>
      <c r="F3559" s="176" t="s">
        <v>8187</v>
      </c>
      <c r="G3559" s="177"/>
      <c r="H3559" s="177"/>
      <c r="I3559" s="176" t="s">
        <v>8140</v>
      </c>
      <c r="J3559" s="178">
        <v>372.39226629993271</v>
      </c>
      <c r="K3559" s="55">
        <v>20</v>
      </c>
      <c r="L3559" s="176" t="s">
        <v>8103</v>
      </c>
      <c r="M3559" s="176" t="s">
        <v>8108</v>
      </c>
      <c r="N3559" s="176" t="s">
        <v>8177</v>
      </c>
      <c r="O3559" s="56">
        <v>1</v>
      </c>
      <c r="P3559" s="176" t="s">
        <v>8139</v>
      </c>
    </row>
    <row r="3560" spans="1:16" ht="20.100000000000001" customHeight="1" x14ac:dyDescent="0.25">
      <c r="A3560" s="175">
        <v>3556</v>
      </c>
      <c r="B3560" s="176" t="s">
        <v>8105</v>
      </c>
      <c r="C3560" s="176" t="s">
        <v>8187</v>
      </c>
      <c r="D3560" s="175" t="s">
        <v>8152</v>
      </c>
      <c r="E3560" s="175" t="s">
        <v>8153</v>
      </c>
      <c r="F3560" s="176" t="s">
        <v>8187</v>
      </c>
      <c r="G3560" s="177"/>
      <c r="H3560" s="177"/>
      <c r="I3560" s="176" t="s">
        <v>8140</v>
      </c>
      <c r="J3560" s="178">
        <v>121.74148840895198</v>
      </c>
      <c r="K3560" s="55">
        <v>20</v>
      </c>
      <c r="L3560" s="176" t="s">
        <v>8103</v>
      </c>
      <c r="M3560" s="176" t="s">
        <v>8108</v>
      </c>
      <c r="N3560" s="176" t="s">
        <v>8177</v>
      </c>
      <c r="O3560" s="56">
        <v>1</v>
      </c>
      <c r="P3560" s="176" t="s">
        <v>8139</v>
      </c>
    </row>
    <row r="3561" spans="1:16" ht="20.100000000000001" customHeight="1" x14ac:dyDescent="0.25">
      <c r="A3561" s="175">
        <v>3557</v>
      </c>
      <c r="B3561" s="176" t="s">
        <v>8105</v>
      </c>
      <c r="C3561" s="176" t="s">
        <v>8187</v>
      </c>
      <c r="D3561" s="175" t="s">
        <v>8152</v>
      </c>
      <c r="E3561" s="175" t="s">
        <v>8153</v>
      </c>
      <c r="F3561" s="176" t="s">
        <v>8187</v>
      </c>
      <c r="G3561" s="177"/>
      <c r="H3561" s="177"/>
      <c r="I3561" s="176" t="s">
        <v>8140</v>
      </c>
      <c r="J3561" s="178">
        <v>330.55109136103187</v>
      </c>
      <c r="K3561" s="55">
        <v>20</v>
      </c>
      <c r="L3561" s="176" t="s">
        <v>8103</v>
      </c>
      <c r="M3561" s="176" t="s">
        <v>8108</v>
      </c>
      <c r="N3561" s="176" t="s">
        <v>8182</v>
      </c>
      <c r="O3561" s="56">
        <v>1</v>
      </c>
      <c r="P3561" s="176" t="s">
        <v>8139</v>
      </c>
    </row>
    <row r="3562" spans="1:16" ht="20.100000000000001" customHeight="1" x14ac:dyDescent="0.25">
      <c r="A3562" s="175">
        <v>3558</v>
      </c>
      <c r="B3562" s="176" t="s">
        <v>8105</v>
      </c>
      <c r="C3562" s="176" t="s">
        <v>8187</v>
      </c>
      <c r="D3562" s="175" t="s">
        <v>8152</v>
      </c>
      <c r="E3562" s="175" t="s">
        <v>8153</v>
      </c>
      <c r="F3562" s="176" t="s">
        <v>8187</v>
      </c>
      <c r="G3562" s="177"/>
      <c r="H3562" s="177"/>
      <c r="I3562" s="176" t="s">
        <v>8140</v>
      </c>
      <c r="J3562" s="178">
        <v>350</v>
      </c>
      <c r="K3562" s="55">
        <v>20</v>
      </c>
      <c r="L3562" s="176" t="s">
        <v>8103</v>
      </c>
      <c r="M3562" s="176" t="s">
        <v>8108</v>
      </c>
      <c r="N3562" s="176" t="s">
        <v>8189</v>
      </c>
      <c r="O3562" s="56">
        <v>1</v>
      </c>
      <c r="P3562" s="176" t="s">
        <v>8139</v>
      </c>
    </row>
    <row r="3563" spans="1:16" ht="20.100000000000001" customHeight="1" x14ac:dyDescent="0.25">
      <c r="A3563" s="175">
        <v>3559</v>
      </c>
      <c r="B3563" s="176" t="s">
        <v>8105</v>
      </c>
      <c r="C3563" s="176" t="s">
        <v>8187</v>
      </c>
      <c r="D3563" s="175" t="s">
        <v>8152</v>
      </c>
      <c r="E3563" s="175" t="s">
        <v>8153</v>
      </c>
      <c r="F3563" s="176" t="s">
        <v>8187</v>
      </c>
      <c r="G3563" s="177"/>
      <c r="H3563" s="177"/>
      <c r="I3563" s="176" t="s">
        <v>8140</v>
      </c>
      <c r="J3563" s="178">
        <v>39.6</v>
      </c>
      <c r="K3563" s="55">
        <v>20</v>
      </c>
      <c r="L3563" s="176" t="s">
        <v>8103</v>
      </c>
      <c r="M3563" s="176" t="s">
        <v>8108</v>
      </c>
      <c r="N3563" s="176" t="s">
        <v>8175</v>
      </c>
      <c r="O3563" s="56">
        <v>1</v>
      </c>
      <c r="P3563" s="176" t="s">
        <v>8139</v>
      </c>
    </row>
    <row r="3564" spans="1:16" ht="20.100000000000001" customHeight="1" x14ac:dyDescent="0.25">
      <c r="A3564" s="175">
        <v>3560</v>
      </c>
      <c r="B3564" s="176" t="s">
        <v>8190</v>
      </c>
      <c r="C3564" s="176" t="s">
        <v>8191</v>
      </c>
      <c r="D3564" s="176" t="s">
        <v>8134</v>
      </c>
      <c r="E3564" s="176" t="s">
        <v>8136</v>
      </c>
      <c r="F3564" s="176" t="s">
        <v>8191</v>
      </c>
      <c r="G3564" s="177"/>
      <c r="H3564" s="177"/>
      <c r="I3564" s="176" t="s">
        <v>8142</v>
      </c>
      <c r="J3564" s="178">
        <v>35.643564356435647</v>
      </c>
      <c r="K3564" s="55">
        <v>9</v>
      </c>
      <c r="L3564" s="176" t="s">
        <v>8138</v>
      </c>
      <c r="M3564" s="176" t="s">
        <v>3186</v>
      </c>
      <c r="N3564" s="180" t="s">
        <v>3168</v>
      </c>
      <c r="O3564" s="56">
        <v>1</v>
      </c>
      <c r="P3564" s="176" t="s">
        <v>8139</v>
      </c>
    </row>
    <row r="3565" spans="1:16" ht="20.100000000000001" customHeight="1" x14ac:dyDescent="0.25">
      <c r="A3565" s="175">
        <v>3561</v>
      </c>
      <c r="B3565" s="176" t="s">
        <v>8190</v>
      </c>
      <c r="C3565" s="176" t="s">
        <v>8191</v>
      </c>
      <c r="D3565" s="176" t="s">
        <v>8134</v>
      </c>
      <c r="E3565" s="176" t="s">
        <v>8136</v>
      </c>
      <c r="F3565" s="176" t="s">
        <v>8191</v>
      </c>
      <c r="G3565" s="177"/>
      <c r="H3565" s="177"/>
      <c r="I3565" s="176" t="s">
        <v>8142</v>
      </c>
      <c r="J3565" s="178">
        <v>36.633663366336634</v>
      </c>
      <c r="K3565" s="55">
        <v>9</v>
      </c>
      <c r="L3565" s="176" t="s">
        <v>8138</v>
      </c>
      <c r="M3565" s="176" t="s">
        <v>3186</v>
      </c>
      <c r="N3565" s="180" t="s">
        <v>3168</v>
      </c>
      <c r="O3565" s="56">
        <v>1</v>
      </c>
      <c r="P3565" s="176" t="s">
        <v>8139</v>
      </c>
    </row>
    <row r="3566" spans="1:16" ht="20.100000000000001" customHeight="1" x14ac:dyDescent="0.25">
      <c r="A3566" s="175">
        <v>3562</v>
      </c>
      <c r="B3566" s="176" t="s">
        <v>8190</v>
      </c>
      <c r="C3566" s="176" t="s">
        <v>8191</v>
      </c>
      <c r="D3566" s="176" t="s">
        <v>8134</v>
      </c>
      <c r="E3566" s="176" t="s">
        <v>8136</v>
      </c>
      <c r="F3566" s="176" t="s">
        <v>8191</v>
      </c>
      <c r="G3566" s="177"/>
      <c r="H3566" s="177"/>
      <c r="I3566" s="176" t="s">
        <v>8142</v>
      </c>
      <c r="J3566" s="178">
        <v>33.663366336633665</v>
      </c>
      <c r="K3566" s="55">
        <v>9</v>
      </c>
      <c r="L3566" s="176" t="s">
        <v>8138</v>
      </c>
      <c r="M3566" s="176" t="s">
        <v>3186</v>
      </c>
      <c r="N3566" s="180" t="s">
        <v>3168</v>
      </c>
      <c r="O3566" s="56">
        <v>1</v>
      </c>
      <c r="P3566" s="176" t="s">
        <v>8139</v>
      </c>
    </row>
    <row r="3567" spans="1:16" ht="20.100000000000001" customHeight="1" x14ac:dyDescent="0.25">
      <c r="A3567" s="175">
        <v>3563</v>
      </c>
      <c r="B3567" s="176" t="s">
        <v>8190</v>
      </c>
      <c r="C3567" s="176" t="s">
        <v>8191</v>
      </c>
      <c r="D3567" s="176" t="s">
        <v>8134</v>
      </c>
      <c r="E3567" s="176" t="s">
        <v>8136</v>
      </c>
      <c r="F3567" s="176" t="s">
        <v>8191</v>
      </c>
      <c r="G3567" s="177"/>
      <c r="H3567" s="177"/>
      <c r="I3567" s="176" t="s">
        <v>8142</v>
      </c>
      <c r="J3567" s="178">
        <v>41.584158415841586</v>
      </c>
      <c r="K3567" s="55">
        <v>9</v>
      </c>
      <c r="L3567" s="176" t="s">
        <v>8138</v>
      </c>
      <c r="M3567" s="176" t="s">
        <v>3186</v>
      </c>
      <c r="N3567" s="180" t="s">
        <v>3168</v>
      </c>
      <c r="O3567" s="56">
        <v>1</v>
      </c>
      <c r="P3567" s="176" t="s">
        <v>8145</v>
      </c>
    </row>
    <row r="3568" spans="1:16" ht="20.100000000000001" customHeight="1" x14ac:dyDescent="0.25">
      <c r="A3568" s="175">
        <v>3564</v>
      </c>
      <c r="B3568" s="176" t="s">
        <v>8190</v>
      </c>
      <c r="C3568" s="176" t="s">
        <v>8191</v>
      </c>
      <c r="D3568" s="176" t="s">
        <v>8134</v>
      </c>
      <c r="E3568" s="176" t="s">
        <v>8136</v>
      </c>
      <c r="F3568" s="176" t="s">
        <v>8191</v>
      </c>
      <c r="G3568" s="177"/>
      <c r="H3568" s="177"/>
      <c r="I3568" s="176" t="s">
        <v>8142</v>
      </c>
      <c r="J3568" s="178">
        <v>36.633663366336634</v>
      </c>
      <c r="K3568" s="55">
        <v>9</v>
      </c>
      <c r="L3568" s="176" t="s">
        <v>8138</v>
      </c>
      <c r="M3568" s="176" t="s">
        <v>3186</v>
      </c>
      <c r="N3568" s="180" t="s">
        <v>3168</v>
      </c>
      <c r="O3568" s="56">
        <v>1</v>
      </c>
      <c r="P3568" s="176" t="s">
        <v>8145</v>
      </c>
    </row>
    <row r="3569" spans="1:16" ht="20.100000000000001" customHeight="1" x14ac:dyDescent="0.25">
      <c r="A3569" s="175">
        <v>3565</v>
      </c>
      <c r="B3569" s="176" t="s">
        <v>8190</v>
      </c>
      <c r="C3569" s="176" t="s">
        <v>8191</v>
      </c>
      <c r="D3569" s="176" t="s">
        <v>8134</v>
      </c>
      <c r="E3569" s="176" t="s">
        <v>8136</v>
      </c>
      <c r="F3569" s="176" t="s">
        <v>8191</v>
      </c>
      <c r="G3569" s="177"/>
      <c r="H3569" s="177"/>
      <c r="I3569" s="176" t="s">
        <v>8142</v>
      </c>
      <c r="J3569" s="178">
        <v>42.574257425742573</v>
      </c>
      <c r="K3569" s="55">
        <v>9</v>
      </c>
      <c r="L3569" s="176" t="s">
        <v>8138</v>
      </c>
      <c r="M3569" s="176" t="s">
        <v>3186</v>
      </c>
      <c r="N3569" s="180" t="s">
        <v>3168</v>
      </c>
      <c r="O3569" s="56">
        <v>1</v>
      </c>
      <c r="P3569" s="176" t="s">
        <v>8139</v>
      </c>
    </row>
    <row r="3570" spans="1:16" ht="20.100000000000001" customHeight="1" x14ac:dyDescent="0.25">
      <c r="A3570" s="175">
        <v>3566</v>
      </c>
      <c r="B3570" s="176" t="s">
        <v>8190</v>
      </c>
      <c r="C3570" s="176" t="s">
        <v>8191</v>
      </c>
      <c r="D3570" s="176" t="s">
        <v>8134</v>
      </c>
      <c r="E3570" s="176" t="s">
        <v>8136</v>
      </c>
      <c r="F3570" s="176" t="s">
        <v>8191</v>
      </c>
      <c r="G3570" s="177"/>
      <c r="H3570" s="177"/>
      <c r="I3570" s="176" t="s">
        <v>8142</v>
      </c>
      <c r="J3570" s="178">
        <v>29.702970297029704</v>
      </c>
      <c r="K3570" s="55">
        <v>9</v>
      </c>
      <c r="L3570" s="176" t="s">
        <v>8138</v>
      </c>
      <c r="M3570" s="176" t="s">
        <v>3186</v>
      </c>
      <c r="N3570" s="180" t="s">
        <v>3168</v>
      </c>
      <c r="O3570" s="56">
        <v>1</v>
      </c>
      <c r="P3570" s="176" t="s">
        <v>8145</v>
      </c>
    </row>
    <row r="3571" spans="1:16" ht="20.100000000000001" customHeight="1" x14ac:dyDescent="0.25">
      <c r="A3571" s="175">
        <v>3567</v>
      </c>
      <c r="B3571" s="176" t="s">
        <v>8190</v>
      </c>
      <c r="C3571" s="176" t="s">
        <v>8191</v>
      </c>
      <c r="D3571" s="176" t="s">
        <v>8134</v>
      </c>
      <c r="E3571" s="176" t="s">
        <v>8136</v>
      </c>
      <c r="F3571" s="176" t="s">
        <v>8191</v>
      </c>
      <c r="G3571" s="177"/>
      <c r="H3571" s="177"/>
      <c r="I3571" s="176" t="s">
        <v>8142</v>
      </c>
      <c r="J3571" s="178">
        <v>31.683168316831683</v>
      </c>
      <c r="K3571" s="55">
        <v>9</v>
      </c>
      <c r="L3571" s="176" t="s">
        <v>8138</v>
      </c>
      <c r="M3571" s="176" t="s">
        <v>3186</v>
      </c>
      <c r="N3571" s="180" t="s">
        <v>3168</v>
      </c>
      <c r="O3571" s="56">
        <v>1</v>
      </c>
      <c r="P3571" s="176" t="s">
        <v>8139</v>
      </c>
    </row>
    <row r="3572" spans="1:16" ht="20.100000000000001" customHeight="1" x14ac:dyDescent="0.25">
      <c r="A3572" s="175">
        <v>3568</v>
      </c>
      <c r="B3572" s="176" t="s">
        <v>8190</v>
      </c>
      <c r="C3572" s="176" t="s">
        <v>8191</v>
      </c>
      <c r="D3572" s="176" t="s">
        <v>8134</v>
      </c>
      <c r="E3572" s="176" t="s">
        <v>8136</v>
      </c>
      <c r="F3572" s="176" t="s">
        <v>8191</v>
      </c>
      <c r="G3572" s="177"/>
      <c r="H3572" s="177"/>
      <c r="I3572" s="176" t="s">
        <v>8142</v>
      </c>
      <c r="J3572" s="178">
        <v>39.6</v>
      </c>
      <c r="K3572" s="55">
        <v>9</v>
      </c>
      <c r="L3572" s="176" t="s">
        <v>8138</v>
      </c>
      <c r="M3572" s="176" t="s">
        <v>3186</v>
      </c>
      <c r="N3572" s="180" t="s">
        <v>3168</v>
      </c>
      <c r="O3572" s="56">
        <v>1</v>
      </c>
      <c r="P3572" s="176" t="s">
        <v>8145</v>
      </c>
    </row>
    <row r="3573" spans="1:16" ht="20.100000000000001" customHeight="1" x14ac:dyDescent="0.25">
      <c r="A3573" s="175">
        <v>3569</v>
      </c>
      <c r="B3573" s="176" t="s">
        <v>8190</v>
      </c>
      <c r="C3573" s="176" t="s">
        <v>8191</v>
      </c>
      <c r="D3573" s="176" t="s">
        <v>8134</v>
      </c>
      <c r="E3573" s="176" t="s">
        <v>8136</v>
      </c>
      <c r="F3573" s="176" t="s">
        <v>8191</v>
      </c>
      <c r="G3573" s="177"/>
      <c r="H3573" s="177"/>
      <c r="I3573" s="176" t="s">
        <v>8137</v>
      </c>
      <c r="J3573" s="178">
        <v>26.732673267326732</v>
      </c>
      <c r="K3573" s="55">
        <v>13</v>
      </c>
      <c r="L3573" s="176" t="s">
        <v>8138</v>
      </c>
      <c r="M3573" s="176" t="s">
        <v>3186</v>
      </c>
      <c r="N3573" s="176" t="s">
        <v>3160</v>
      </c>
      <c r="O3573" s="56">
        <v>1</v>
      </c>
      <c r="P3573" s="176" t="s">
        <v>8145</v>
      </c>
    </row>
    <row r="3574" spans="1:16" ht="20.100000000000001" customHeight="1" x14ac:dyDescent="0.25">
      <c r="A3574" s="175">
        <v>3570</v>
      </c>
      <c r="B3574" s="176" t="s">
        <v>8190</v>
      </c>
      <c r="C3574" s="176" t="s">
        <v>8191</v>
      </c>
      <c r="D3574" s="176" t="s">
        <v>8134</v>
      </c>
      <c r="E3574" s="176" t="s">
        <v>8136</v>
      </c>
      <c r="F3574" s="176" t="s">
        <v>8191</v>
      </c>
      <c r="G3574" s="177"/>
      <c r="H3574" s="177"/>
      <c r="I3574" s="176" t="s">
        <v>8137</v>
      </c>
      <c r="J3574" s="178">
        <v>29.702970297029704</v>
      </c>
      <c r="K3574" s="55">
        <v>13</v>
      </c>
      <c r="L3574" s="176" t="s">
        <v>8138</v>
      </c>
      <c r="M3574" s="176" t="s">
        <v>3186</v>
      </c>
      <c r="N3574" s="176" t="s">
        <v>3160</v>
      </c>
      <c r="O3574" s="56">
        <v>1</v>
      </c>
      <c r="P3574" s="176" t="s">
        <v>8139</v>
      </c>
    </row>
    <row r="3575" spans="1:16" ht="20.100000000000001" customHeight="1" x14ac:dyDescent="0.25">
      <c r="A3575" s="175">
        <v>3571</v>
      </c>
      <c r="B3575" s="176" t="s">
        <v>8190</v>
      </c>
      <c r="C3575" s="176" t="s">
        <v>8191</v>
      </c>
      <c r="D3575" s="176" t="s">
        <v>8134</v>
      </c>
      <c r="E3575" s="176" t="s">
        <v>8136</v>
      </c>
      <c r="F3575" s="176" t="s">
        <v>8191</v>
      </c>
      <c r="G3575" s="177"/>
      <c r="H3575" s="177"/>
      <c r="I3575" s="176" t="s">
        <v>8137</v>
      </c>
      <c r="J3575" s="178">
        <v>30.693069306930692</v>
      </c>
      <c r="K3575" s="55">
        <v>13</v>
      </c>
      <c r="L3575" s="176" t="s">
        <v>8138</v>
      </c>
      <c r="M3575" s="176" t="s">
        <v>3186</v>
      </c>
      <c r="N3575" s="176" t="s">
        <v>3160</v>
      </c>
      <c r="O3575" s="56">
        <v>1</v>
      </c>
      <c r="P3575" s="176" t="s">
        <v>8145</v>
      </c>
    </row>
    <row r="3576" spans="1:16" ht="20.100000000000001" customHeight="1" x14ac:dyDescent="0.25">
      <c r="A3576" s="175">
        <v>3572</v>
      </c>
      <c r="B3576" s="176" t="s">
        <v>8190</v>
      </c>
      <c r="C3576" s="176" t="s">
        <v>8191</v>
      </c>
      <c r="D3576" s="176" t="s">
        <v>8134</v>
      </c>
      <c r="E3576" s="176" t="s">
        <v>8136</v>
      </c>
      <c r="F3576" s="176" t="s">
        <v>8191</v>
      </c>
      <c r="G3576" s="177"/>
      <c r="H3576" s="177"/>
      <c r="I3576" s="176" t="s">
        <v>8137</v>
      </c>
      <c r="J3576" s="178">
        <v>37.623762376237622</v>
      </c>
      <c r="K3576" s="55">
        <v>13</v>
      </c>
      <c r="L3576" s="176" t="s">
        <v>8138</v>
      </c>
      <c r="M3576" s="176" t="s">
        <v>3186</v>
      </c>
      <c r="N3576" s="176" t="s">
        <v>3160</v>
      </c>
      <c r="O3576" s="56">
        <v>1</v>
      </c>
      <c r="P3576" s="176" t="s">
        <v>8139</v>
      </c>
    </row>
    <row r="3577" spans="1:16" ht="20.100000000000001" customHeight="1" x14ac:dyDescent="0.25">
      <c r="A3577" s="175">
        <v>3573</v>
      </c>
      <c r="B3577" s="176" t="s">
        <v>8190</v>
      </c>
      <c r="C3577" s="176" t="s">
        <v>8191</v>
      </c>
      <c r="D3577" s="176" t="s">
        <v>8134</v>
      </c>
      <c r="E3577" s="176" t="s">
        <v>8136</v>
      </c>
      <c r="F3577" s="176" t="s">
        <v>8191</v>
      </c>
      <c r="G3577" s="177"/>
      <c r="H3577" s="177"/>
      <c r="I3577" s="176" t="s">
        <v>8137</v>
      </c>
      <c r="J3577" s="178">
        <v>34.653465346534652</v>
      </c>
      <c r="K3577" s="55">
        <v>13</v>
      </c>
      <c r="L3577" s="176" t="s">
        <v>8138</v>
      </c>
      <c r="M3577" s="176" t="s">
        <v>3186</v>
      </c>
      <c r="N3577" s="176" t="s">
        <v>3160</v>
      </c>
      <c r="O3577" s="56">
        <v>1</v>
      </c>
      <c r="P3577" s="176" t="s">
        <v>8145</v>
      </c>
    </row>
    <row r="3578" spans="1:16" ht="20.100000000000001" customHeight="1" x14ac:dyDescent="0.25">
      <c r="A3578" s="175">
        <v>3574</v>
      </c>
      <c r="B3578" s="176" t="s">
        <v>8190</v>
      </c>
      <c r="C3578" s="176" t="s">
        <v>8191</v>
      </c>
      <c r="D3578" s="176" t="s">
        <v>8134</v>
      </c>
      <c r="E3578" s="176" t="s">
        <v>8136</v>
      </c>
      <c r="F3578" s="176" t="s">
        <v>8191</v>
      </c>
      <c r="G3578" s="177"/>
      <c r="H3578" s="177"/>
      <c r="I3578" s="176" t="s">
        <v>8137</v>
      </c>
      <c r="J3578" s="178">
        <v>37.623762376237622</v>
      </c>
      <c r="K3578" s="55">
        <v>13</v>
      </c>
      <c r="L3578" s="176" t="s">
        <v>8138</v>
      </c>
      <c r="M3578" s="176" t="s">
        <v>3186</v>
      </c>
      <c r="N3578" s="176" t="s">
        <v>3160</v>
      </c>
      <c r="O3578" s="56">
        <v>1</v>
      </c>
      <c r="P3578" s="176" t="s">
        <v>8145</v>
      </c>
    </row>
    <row r="3579" spans="1:16" ht="20.100000000000001" customHeight="1" x14ac:dyDescent="0.25">
      <c r="A3579" s="175">
        <v>3575</v>
      </c>
      <c r="B3579" s="176" t="s">
        <v>8190</v>
      </c>
      <c r="C3579" s="176" t="s">
        <v>8191</v>
      </c>
      <c r="D3579" s="176" t="s">
        <v>8134</v>
      </c>
      <c r="E3579" s="176" t="s">
        <v>8136</v>
      </c>
      <c r="F3579" s="176" t="s">
        <v>8191</v>
      </c>
      <c r="G3579" s="177"/>
      <c r="H3579" s="177"/>
      <c r="I3579" s="176" t="s">
        <v>8137</v>
      </c>
      <c r="J3579" s="178">
        <v>33.663366336633665</v>
      </c>
      <c r="K3579" s="55">
        <v>13</v>
      </c>
      <c r="L3579" s="176" t="s">
        <v>8138</v>
      </c>
      <c r="M3579" s="176" t="s">
        <v>3186</v>
      </c>
      <c r="N3579" s="176" t="s">
        <v>3160</v>
      </c>
      <c r="O3579" s="56">
        <v>1</v>
      </c>
      <c r="P3579" s="176" t="s">
        <v>8145</v>
      </c>
    </row>
    <row r="3580" spans="1:16" ht="20.100000000000001" customHeight="1" x14ac:dyDescent="0.25">
      <c r="A3580" s="175">
        <v>3576</v>
      </c>
      <c r="B3580" s="176" t="s">
        <v>8190</v>
      </c>
      <c r="C3580" s="176" t="s">
        <v>8191</v>
      </c>
      <c r="D3580" s="176" t="s">
        <v>8134</v>
      </c>
      <c r="E3580" s="176" t="s">
        <v>8136</v>
      </c>
      <c r="F3580" s="176" t="s">
        <v>8191</v>
      </c>
      <c r="G3580" s="177"/>
      <c r="H3580" s="177"/>
      <c r="I3580" s="176" t="s">
        <v>8137</v>
      </c>
      <c r="J3580" s="178">
        <v>39.6</v>
      </c>
      <c r="K3580" s="55">
        <v>13</v>
      </c>
      <c r="L3580" s="176" t="s">
        <v>8138</v>
      </c>
      <c r="M3580" s="176" t="s">
        <v>3186</v>
      </c>
      <c r="N3580" s="176" t="s">
        <v>3160</v>
      </c>
      <c r="O3580" s="56">
        <v>1</v>
      </c>
      <c r="P3580" s="176" t="s">
        <v>8145</v>
      </c>
    </row>
    <row r="3581" spans="1:16" ht="20.100000000000001" customHeight="1" x14ac:dyDescent="0.25">
      <c r="A3581" s="175">
        <v>3577</v>
      </c>
      <c r="B3581" s="176" t="s">
        <v>8190</v>
      </c>
      <c r="C3581" s="176" t="s">
        <v>8191</v>
      </c>
      <c r="D3581" s="176" t="s">
        <v>8134</v>
      </c>
      <c r="E3581" s="176" t="s">
        <v>8136</v>
      </c>
      <c r="F3581" s="176" t="s">
        <v>8191</v>
      </c>
      <c r="G3581" s="177"/>
      <c r="H3581" s="177"/>
      <c r="I3581" s="176" t="s">
        <v>8137</v>
      </c>
      <c r="J3581" s="178">
        <v>41.584158415841586</v>
      </c>
      <c r="K3581" s="55">
        <v>13</v>
      </c>
      <c r="L3581" s="176" t="s">
        <v>8138</v>
      </c>
      <c r="M3581" s="176" t="s">
        <v>3186</v>
      </c>
      <c r="N3581" s="176" t="s">
        <v>3160</v>
      </c>
      <c r="O3581" s="56">
        <v>1</v>
      </c>
      <c r="P3581" s="176" t="s">
        <v>8139</v>
      </c>
    </row>
    <row r="3582" spans="1:16" ht="20.100000000000001" customHeight="1" x14ac:dyDescent="0.25">
      <c r="A3582" s="175">
        <v>3578</v>
      </c>
      <c r="B3582" s="176" t="s">
        <v>8190</v>
      </c>
      <c r="C3582" s="176" t="s">
        <v>8191</v>
      </c>
      <c r="D3582" s="176" t="s">
        <v>8134</v>
      </c>
      <c r="E3582" s="176" t="s">
        <v>8136</v>
      </c>
      <c r="F3582" s="176" t="s">
        <v>8191</v>
      </c>
      <c r="G3582" s="177"/>
      <c r="H3582" s="177"/>
      <c r="I3582" s="176" t="s">
        <v>8137</v>
      </c>
      <c r="J3582" s="178">
        <v>32.67326732673267</v>
      </c>
      <c r="K3582" s="55">
        <v>13</v>
      </c>
      <c r="L3582" s="176" t="s">
        <v>8138</v>
      </c>
      <c r="M3582" s="176" t="s">
        <v>3186</v>
      </c>
      <c r="N3582" s="176" t="s">
        <v>3160</v>
      </c>
      <c r="O3582" s="56">
        <v>1</v>
      </c>
      <c r="P3582" s="176" t="s">
        <v>8145</v>
      </c>
    </row>
    <row r="3583" spans="1:16" ht="20.100000000000001" customHeight="1" x14ac:dyDescent="0.25">
      <c r="A3583" s="175">
        <v>3579</v>
      </c>
      <c r="B3583" s="176" t="s">
        <v>8190</v>
      </c>
      <c r="C3583" s="176" t="s">
        <v>8191</v>
      </c>
      <c r="D3583" s="176" t="s">
        <v>8134</v>
      </c>
      <c r="E3583" s="176" t="s">
        <v>8136</v>
      </c>
      <c r="F3583" s="176" t="s">
        <v>8191</v>
      </c>
      <c r="G3583" s="177"/>
      <c r="H3583" s="177"/>
      <c r="I3583" s="176" t="s">
        <v>8137</v>
      </c>
      <c r="J3583" s="178">
        <v>25.742574257425744</v>
      </c>
      <c r="K3583" s="55">
        <v>13</v>
      </c>
      <c r="L3583" s="176" t="s">
        <v>8138</v>
      </c>
      <c r="M3583" s="176" t="s">
        <v>3186</v>
      </c>
      <c r="N3583" s="176" t="s">
        <v>3160</v>
      </c>
      <c r="O3583" s="56">
        <v>1</v>
      </c>
      <c r="P3583" s="176" t="s">
        <v>8145</v>
      </c>
    </row>
    <row r="3584" spans="1:16" ht="20.100000000000001" customHeight="1" x14ac:dyDescent="0.25">
      <c r="A3584" s="175">
        <v>3580</v>
      </c>
      <c r="B3584" s="176" t="s">
        <v>8190</v>
      </c>
      <c r="C3584" s="176" t="s">
        <v>8191</v>
      </c>
      <c r="D3584" s="176" t="s">
        <v>8134</v>
      </c>
      <c r="E3584" s="176" t="s">
        <v>8136</v>
      </c>
      <c r="F3584" s="176" t="s">
        <v>8191</v>
      </c>
      <c r="G3584" s="177"/>
      <c r="H3584" s="177"/>
      <c r="I3584" s="176" t="s">
        <v>8137</v>
      </c>
      <c r="J3584" s="178">
        <v>28.712871287128714</v>
      </c>
      <c r="K3584" s="55">
        <v>13</v>
      </c>
      <c r="L3584" s="176" t="s">
        <v>8138</v>
      </c>
      <c r="M3584" s="176" t="s">
        <v>3186</v>
      </c>
      <c r="N3584" s="176" t="s">
        <v>3160</v>
      </c>
      <c r="O3584" s="56">
        <v>1</v>
      </c>
      <c r="P3584" s="176" t="s">
        <v>8145</v>
      </c>
    </row>
    <row r="3585" spans="1:16" ht="20.100000000000001" customHeight="1" x14ac:dyDescent="0.25">
      <c r="A3585" s="175">
        <v>3581</v>
      </c>
      <c r="B3585" s="176" t="s">
        <v>8190</v>
      </c>
      <c r="C3585" s="176" t="s">
        <v>8191</v>
      </c>
      <c r="D3585" s="176" t="s">
        <v>8134</v>
      </c>
      <c r="E3585" s="176" t="s">
        <v>8136</v>
      </c>
      <c r="F3585" s="176" t="s">
        <v>8191</v>
      </c>
      <c r="G3585" s="177"/>
      <c r="H3585" s="177"/>
      <c r="I3585" s="176" t="s">
        <v>8137</v>
      </c>
      <c r="J3585" s="178">
        <v>21.782178217821784</v>
      </c>
      <c r="K3585" s="55">
        <v>13</v>
      </c>
      <c r="L3585" s="176" t="s">
        <v>8138</v>
      </c>
      <c r="M3585" s="176" t="s">
        <v>3186</v>
      </c>
      <c r="N3585" s="176" t="s">
        <v>3160</v>
      </c>
      <c r="O3585" s="56">
        <v>1</v>
      </c>
      <c r="P3585" s="176" t="s">
        <v>8145</v>
      </c>
    </row>
    <row r="3586" spans="1:16" ht="20.100000000000001" customHeight="1" x14ac:dyDescent="0.25">
      <c r="A3586" s="175">
        <v>3582</v>
      </c>
      <c r="B3586" s="176" t="s">
        <v>8190</v>
      </c>
      <c r="C3586" s="176" t="s">
        <v>8191</v>
      </c>
      <c r="D3586" s="176" t="s">
        <v>8134</v>
      </c>
      <c r="E3586" s="176" t="s">
        <v>8136</v>
      </c>
      <c r="F3586" s="176" t="s">
        <v>8191</v>
      </c>
      <c r="G3586" s="177"/>
      <c r="H3586" s="177"/>
      <c r="I3586" s="176" t="s">
        <v>8137</v>
      </c>
      <c r="J3586" s="178">
        <v>38.613861386138616</v>
      </c>
      <c r="K3586" s="55">
        <v>13</v>
      </c>
      <c r="L3586" s="176" t="s">
        <v>8138</v>
      </c>
      <c r="M3586" s="176" t="s">
        <v>3186</v>
      </c>
      <c r="N3586" s="176" t="s">
        <v>3160</v>
      </c>
      <c r="O3586" s="56">
        <v>1</v>
      </c>
      <c r="P3586" s="176" t="s">
        <v>8145</v>
      </c>
    </row>
    <row r="3587" spans="1:16" ht="20.100000000000001" customHeight="1" x14ac:dyDescent="0.25">
      <c r="A3587" s="175">
        <v>3583</v>
      </c>
      <c r="B3587" s="176" t="s">
        <v>8190</v>
      </c>
      <c r="C3587" s="176" t="s">
        <v>8191</v>
      </c>
      <c r="D3587" s="176" t="s">
        <v>8134</v>
      </c>
      <c r="E3587" s="176" t="s">
        <v>8136</v>
      </c>
      <c r="F3587" s="176" t="s">
        <v>8191</v>
      </c>
      <c r="G3587" s="177"/>
      <c r="H3587" s="177"/>
      <c r="I3587" s="176" t="s">
        <v>8137</v>
      </c>
      <c r="J3587" s="178">
        <v>25.742574257425744</v>
      </c>
      <c r="K3587" s="55">
        <v>13</v>
      </c>
      <c r="L3587" s="176" t="s">
        <v>8138</v>
      </c>
      <c r="M3587" s="176" t="s">
        <v>3186</v>
      </c>
      <c r="N3587" s="176" t="s">
        <v>3160</v>
      </c>
      <c r="O3587" s="56">
        <v>1</v>
      </c>
      <c r="P3587" s="176" t="s">
        <v>8145</v>
      </c>
    </row>
    <row r="3588" spans="1:16" ht="20.100000000000001" customHeight="1" x14ac:dyDescent="0.25">
      <c r="A3588" s="175">
        <v>3584</v>
      </c>
      <c r="B3588" s="176" t="s">
        <v>8190</v>
      </c>
      <c r="C3588" s="176" t="s">
        <v>8191</v>
      </c>
      <c r="D3588" s="176" t="s">
        <v>8134</v>
      </c>
      <c r="E3588" s="176" t="s">
        <v>8136</v>
      </c>
      <c r="F3588" s="176" t="s">
        <v>8191</v>
      </c>
      <c r="G3588" s="177"/>
      <c r="H3588" s="177"/>
      <c r="I3588" s="176" t="s">
        <v>8137</v>
      </c>
      <c r="J3588" s="178">
        <v>21.782178217821784</v>
      </c>
      <c r="K3588" s="55">
        <v>13</v>
      </c>
      <c r="L3588" s="176" t="s">
        <v>8138</v>
      </c>
      <c r="M3588" s="176" t="s">
        <v>3186</v>
      </c>
      <c r="N3588" s="176" t="s">
        <v>3160</v>
      </c>
      <c r="O3588" s="56">
        <v>1</v>
      </c>
      <c r="P3588" s="176" t="s">
        <v>8145</v>
      </c>
    </row>
    <row r="3589" spans="1:16" ht="20.100000000000001" customHeight="1" x14ac:dyDescent="0.25">
      <c r="A3589" s="175">
        <v>3585</v>
      </c>
      <c r="B3589" s="176" t="s">
        <v>8190</v>
      </c>
      <c r="C3589" s="176" t="s">
        <v>8191</v>
      </c>
      <c r="D3589" s="176" t="s">
        <v>8134</v>
      </c>
      <c r="E3589" s="176" t="s">
        <v>8136</v>
      </c>
      <c r="F3589" s="176" t="s">
        <v>8191</v>
      </c>
      <c r="G3589" s="177"/>
      <c r="H3589" s="177"/>
      <c r="I3589" s="176" t="s">
        <v>8137</v>
      </c>
      <c r="J3589" s="178">
        <v>50.495049504950494</v>
      </c>
      <c r="K3589" s="55">
        <v>13</v>
      </c>
      <c r="L3589" s="176" t="s">
        <v>8138</v>
      </c>
      <c r="M3589" s="176" t="s">
        <v>3186</v>
      </c>
      <c r="N3589" s="176" t="s">
        <v>3160</v>
      </c>
      <c r="O3589" s="56">
        <v>1</v>
      </c>
      <c r="P3589" s="176" t="s">
        <v>8145</v>
      </c>
    </row>
    <row r="3590" spans="1:16" ht="20.100000000000001" customHeight="1" x14ac:dyDescent="0.25">
      <c r="A3590" s="175">
        <v>3586</v>
      </c>
      <c r="B3590" s="176" t="s">
        <v>8190</v>
      </c>
      <c r="C3590" s="176" t="s">
        <v>8191</v>
      </c>
      <c r="D3590" s="176" t="s">
        <v>8134</v>
      </c>
      <c r="E3590" s="176" t="s">
        <v>8136</v>
      </c>
      <c r="F3590" s="176" t="s">
        <v>8191</v>
      </c>
      <c r="G3590" s="177"/>
      <c r="H3590" s="177"/>
      <c r="I3590" s="176" t="s">
        <v>8137</v>
      </c>
      <c r="J3590" s="178">
        <v>65.346534653465341</v>
      </c>
      <c r="K3590" s="55">
        <v>13</v>
      </c>
      <c r="L3590" s="176" t="s">
        <v>8138</v>
      </c>
      <c r="M3590" s="176" t="s">
        <v>3186</v>
      </c>
      <c r="N3590" s="176" t="s">
        <v>3160</v>
      </c>
      <c r="O3590" s="56">
        <v>1</v>
      </c>
      <c r="P3590" s="176" t="s">
        <v>8145</v>
      </c>
    </row>
    <row r="3591" spans="1:16" ht="20.100000000000001" customHeight="1" x14ac:dyDescent="0.25">
      <c r="A3591" s="175">
        <v>3587</v>
      </c>
      <c r="B3591" s="176" t="s">
        <v>8190</v>
      </c>
      <c r="C3591" s="176" t="s">
        <v>8191</v>
      </c>
      <c r="D3591" s="176" t="s">
        <v>8134</v>
      </c>
      <c r="E3591" s="176" t="s">
        <v>8136</v>
      </c>
      <c r="F3591" s="176" t="s">
        <v>8191</v>
      </c>
      <c r="G3591" s="177"/>
      <c r="H3591" s="177"/>
      <c r="I3591" s="176" t="s">
        <v>8137</v>
      </c>
      <c r="J3591" s="178">
        <v>62.376237623762378</v>
      </c>
      <c r="K3591" s="55">
        <v>13</v>
      </c>
      <c r="L3591" s="176" t="s">
        <v>8138</v>
      </c>
      <c r="M3591" s="176" t="s">
        <v>3186</v>
      </c>
      <c r="N3591" s="176" t="s">
        <v>3160</v>
      </c>
      <c r="O3591" s="56">
        <v>1</v>
      </c>
      <c r="P3591" s="176" t="s">
        <v>8145</v>
      </c>
    </row>
    <row r="3592" spans="1:16" ht="20.100000000000001" customHeight="1" x14ac:dyDescent="0.25">
      <c r="A3592" s="175">
        <v>3588</v>
      </c>
      <c r="B3592" s="176" t="s">
        <v>8190</v>
      </c>
      <c r="C3592" s="176" t="s">
        <v>8191</v>
      </c>
      <c r="D3592" s="176" t="s">
        <v>8134</v>
      </c>
      <c r="E3592" s="176" t="s">
        <v>8136</v>
      </c>
      <c r="F3592" s="176" t="s">
        <v>8191</v>
      </c>
      <c r="G3592" s="177"/>
      <c r="H3592" s="177"/>
      <c r="I3592" s="176" t="s">
        <v>8137</v>
      </c>
      <c r="J3592" s="178">
        <v>22.772277227722771</v>
      </c>
      <c r="K3592" s="55">
        <v>13</v>
      </c>
      <c r="L3592" s="176" t="s">
        <v>8138</v>
      </c>
      <c r="M3592" s="176" t="s">
        <v>3186</v>
      </c>
      <c r="N3592" s="176" t="s">
        <v>3160</v>
      </c>
      <c r="O3592" s="56">
        <v>1</v>
      </c>
      <c r="P3592" s="176" t="s">
        <v>8145</v>
      </c>
    </row>
    <row r="3593" spans="1:16" ht="20.100000000000001" customHeight="1" x14ac:dyDescent="0.25">
      <c r="A3593" s="175">
        <v>3589</v>
      </c>
      <c r="B3593" s="176" t="s">
        <v>8190</v>
      </c>
      <c r="C3593" s="176" t="s">
        <v>8191</v>
      </c>
      <c r="D3593" s="176" t="s">
        <v>8134</v>
      </c>
      <c r="E3593" s="176" t="s">
        <v>8136</v>
      </c>
      <c r="F3593" s="176" t="s">
        <v>8191</v>
      </c>
      <c r="G3593" s="177"/>
      <c r="H3593" s="177"/>
      <c r="I3593" s="176" t="s">
        <v>8137</v>
      </c>
      <c r="J3593" s="178">
        <v>80.198019801980195</v>
      </c>
      <c r="K3593" s="55">
        <v>13</v>
      </c>
      <c r="L3593" s="176" t="s">
        <v>8138</v>
      </c>
      <c r="M3593" s="176" t="s">
        <v>3186</v>
      </c>
      <c r="N3593" s="176" t="s">
        <v>3160</v>
      </c>
      <c r="O3593" s="56">
        <v>1</v>
      </c>
      <c r="P3593" s="176" t="s">
        <v>8145</v>
      </c>
    </row>
    <row r="3594" spans="1:16" ht="20.100000000000001" customHeight="1" x14ac:dyDescent="0.25">
      <c r="A3594" s="175">
        <v>3590</v>
      </c>
      <c r="B3594" s="176" t="s">
        <v>8190</v>
      </c>
      <c r="C3594" s="176" t="s">
        <v>8191</v>
      </c>
      <c r="D3594" s="176" t="s">
        <v>8134</v>
      </c>
      <c r="E3594" s="176" t="s">
        <v>8136</v>
      </c>
      <c r="F3594" s="176" t="s">
        <v>8191</v>
      </c>
      <c r="G3594" s="177"/>
      <c r="H3594" s="177"/>
      <c r="I3594" s="176" t="s">
        <v>8137</v>
      </c>
      <c r="J3594" s="178">
        <v>79.207920792079207</v>
      </c>
      <c r="K3594" s="55">
        <v>13</v>
      </c>
      <c r="L3594" s="176" t="s">
        <v>8138</v>
      </c>
      <c r="M3594" s="176" t="s">
        <v>3186</v>
      </c>
      <c r="N3594" s="176" t="s">
        <v>3160</v>
      </c>
      <c r="O3594" s="56">
        <v>1</v>
      </c>
      <c r="P3594" s="176" t="s">
        <v>8145</v>
      </c>
    </row>
    <row r="3595" spans="1:16" ht="20.100000000000001" customHeight="1" x14ac:dyDescent="0.25">
      <c r="A3595" s="175">
        <v>3591</v>
      </c>
      <c r="B3595" s="176" t="s">
        <v>8190</v>
      </c>
      <c r="C3595" s="176" t="s">
        <v>8191</v>
      </c>
      <c r="D3595" s="176" t="s">
        <v>8134</v>
      </c>
      <c r="E3595" s="176" t="s">
        <v>8136</v>
      </c>
      <c r="F3595" s="176" t="s">
        <v>8191</v>
      </c>
      <c r="G3595" s="177"/>
      <c r="H3595" s="177"/>
      <c r="I3595" s="176" t="s">
        <v>8137</v>
      </c>
      <c r="J3595" s="178">
        <v>82.178217821782184</v>
      </c>
      <c r="K3595" s="55">
        <v>13</v>
      </c>
      <c r="L3595" s="176" t="s">
        <v>8138</v>
      </c>
      <c r="M3595" s="176" t="s">
        <v>3186</v>
      </c>
      <c r="N3595" s="176" t="s">
        <v>3160</v>
      </c>
      <c r="O3595" s="56">
        <v>1</v>
      </c>
      <c r="P3595" s="176" t="s">
        <v>8145</v>
      </c>
    </row>
    <row r="3596" spans="1:16" ht="20.100000000000001" customHeight="1" x14ac:dyDescent="0.25">
      <c r="A3596" s="175">
        <v>3592</v>
      </c>
      <c r="B3596" s="176" t="s">
        <v>8190</v>
      </c>
      <c r="C3596" s="176" t="s">
        <v>8191</v>
      </c>
      <c r="D3596" s="176" t="s">
        <v>8134</v>
      </c>
      <c r="E3596" s="176" t="s">
        <v>8136</v>
      </c>
      <c r="F3596" s="176" t="s">
        <v>8191</v>
      </c>
      <c r="G3596" s="177"/>
      <c r="H3596" s="177"/>
      <c r="I3596" s="176" t="s">
        <v>8137</v>
      </c>
      <c r="J3596" s="178">
        <v>26.732673267326732</v>
      </c>
      <c r="K3596" s="55">
        <v>13</v>
      </c>
      <c r="L3596" s="176" t="s">
        <v>8138</v>
      </c>
      <c r="M3596" s="176" t="s">
        <v>3186</v>
      </c>
      <c r="N3596" s="176" t="s">
        <v>3160</v>
      </c>
      <c r="O3596" s="56">
        <v>1</v>
      </c>
      <c r="P3596" s="176" t="s">
        <v>8145</v>
      </c>
    </row>
    <row r="3597" spans="1:16" ht="20.100000000000001" customHeight="1" x14ac:dyDescent="0.25">
      <c r="A3597" s="175">
        <v>3593</v>
      </c>
      <c r="B3597" s="176" t="s">
        <v>8190</v>
      </c>
      <c r="C3597" s="176" t="s">
        <v>8191</v>
      </c>
      <c r="D3597" s="176" t="s">
        <v>8134</v>
      </c>
      <c r="E3597" s="176" t="s">
        <v>8136</v>
      </c>
      <c r="F3597" s="176" t="s">
        <v>8191</v>
      </c>
      <c r="G3597" s="177"/>
      <c r="H3597" s="177"/>
      <c r="I3597" s="176" t="s">
        <v>8137</v>
      </c>
      <c r="J3597" s="178">
        <v>115.84158415841584</v>
      </c>
      <c r="K3597" s="55">
        <v>13</v>
      </c>
      <c r="L3597" s="176" t="s">
        <v>8138</v>
      </c>
      <c r="M3597" s="176" t="s">
        <v>3186</v>
      </c>
      <c r="N3597" s="176" t="s">
        <v>3160</v>
      </c>
      <c r="O3597" s="56">
        <v>1</v>
      </c>
      <c r="P3597" s="176" t="s">
        <v>8145</v>
      </c>
    </row>
    <row r="3598" spans="1:16" ht="20.100000000000001" customHeight="1" x14ac:dyDescent="0.25">
      <c r="A3598" s="175">
        <v>3594</v>
      </c>
      <c r="B3598" s="176" t="s">
        <v>8190</v>
      </c>
      <c r="C3598" s="176" t="s">
        <v>8191</v>
      </c>
      <c r="D3598" s="176" t="s">
        <v>8134</v>
      </c>
      <c r="E3598" s="176" t="s">
        <v>8136</v>
      </c>
      <c r="F3598" s="176" t="s">
        <v>8191</v>
      </c>
      <c r="G3598" s="177"/>
      <c r="H3598" s="177"/>
      <c r="I3598" s="176" t="s">
        <v>8137</v>
      </c>
      <c r="J3598" s="178">
        <v>113.86138613861387</v>
      </c>
      <c r="K3598" s="55">
        <v>13</v>
      </c>
      <c r="L3598" s="176" t="s">
        <v>8138</v>
      </c>
      <c r="M3598" s="176" t="s">
        <v>3186</v>
      </c>
      <c r="N3598" s="176" t="s">
        <v>3160</v>
      </c>
      <c r="O3598" s="56">
        <v>1</v>
      </c>
      <c r="P3598" s="176" t="s">
        <v>8145</v>
      </c>
    </row>
    <row r="3599" spans="1:16" ht="20.100000000000001" customHeight="1" x14ac:dyDescent="0.25">
      <c r="A3599" s="175">
        <v>3595</v>
      </c>
      <c r="B3599" s="176" t="s">
        <v>8190</v>
      </c>
      <c r="C3599" s="176" t="s">
        <v>8191</v>
      </c>
      <c r="D3599" s="176" t="s">
        <v>8134</v>
      </c>
      <c r="E3599" s="176" t="s">
        <v>8136</v>
      </c>
      <c r="F3599" s="176" t="s">
        <v>8191</v>
      </c>
      <c r="G3599" s="177"/>
      <c r="H3599" s="177"/>
      <c r="I3599" s="176" t="s">
        <v>8137</v>
      </c>
      <c r="J3599" s="178">
        <v>122.77227722772277</v>
      </c>
      <c r="K3599" s="55">
        <v>13</v>
      </c>
      <c r="L3599" s="176" t="s">
        <v>8138</v>
      </c>
      <c r="M3599" s="176" t="s">
        <v>3186</v>
      </c>
      <c r="N3599" s="176" t="s">
        <v>3160</v>
      </c>
      <c r="O3599" s="56">
        <v>1</v>
      </c>
      <c r="P3599" s="176" t="s">
        <v>8145</v>
      </c>
    </row>
    <row r="3600" spans="1:16" ht="20.100000000000001" customHeight="1" x14ac:dyDescent="0.25">
      <c r="A3600" s="175">
        <v>3596</v>
      </c>
      <c r="B3600" s="176" t="s">
        <v>8190</v>
      </c>
      <c r="C3600" s="176" t="s">
        <v>8191</v>
      </c>
      <c r="D3600" s="176" t="s">
        <v>8134</v>
      </c>
      <c r="E3600" s="176" t="s">
        <v>8136</v>
      </c>
      <c r="F3600" s="176" t="s">
        <v>8191</v>
      </c>
      <c r="G3600" s="177"/>
      <c r="H3600" s="177"/>
      <c r="I3600" s="176" t="s">
        <v>8137</v>
      </c>
      <c r="J3600" s="178">
        <v>128.71287128712871</v>
      </c>
      <c r="K3600" s="55">
        <v>13</v>
      </c>
      <c r="L3600" s="176" t="s">
        <v>8138</v>
      </c>
      <c r="M3600" s="176" t="s">
        <v>3186</v>
      </c>
      <c r="N3600" s="176" t="s">
        <v>3160</v>
      </c>
      <c r="O3600" s="56">
        <v>1</v>
      </c>
      <c r="P3600" s="176" t="s">
        <v>8145</v>
      </c>
    </row>
    <row r="3601" spans="1:16" ht="20.100000000000001" customHeight="1" x14ac:dyDescent="0.25">
      <c r="A3601" s="175">
        <v>3597</v>
      </c>
      <c r="B3601" s="176" t="s">
        <v>8190</v>
      </c>
      <c r="C3601" s="176" t="s">
        <v>8191</v>
      </c>
      <c r="D3601" s="176" t="s">
        <v>8134</v>
      </c>
      <c r="E3601" s="176" t="s">
        <v>8136</v>
      </c>
      <c r="F3601" s="176" t="s">
        <v>8191</v>
      </c>
      <c r="G3601" s="177"/>
      <c r="H3601" s="177"/>
      <c r="I3601" s="176" t="s">
        <v>8137</v>
      </c>
      <c r="J3601" s="178">
        <v>131.68316831683168</v>
      </c>
      <c r="K3601" s="55">
        <v>13</v>
      </c>
      <c r="L3601" s="176" t="s">
        <v>8138</v>
      </c>
      <c r="M3601" s="176" t="s">
        <v>3186</v>
      </c>
      <c r="N3601" s="176" t="s">
        <v>3160</v>
      </c>
      <c r="O3601" s="56">
        <v>1</v>
      </c>
      <c r="P3601" s="176" t="s">
        <v>8145</v>
      </c>
    </row>
    <row r="3602" spans="1:16" ht="20.100000000000001" customHeight="1" x14ac:dyDescent="0.25">
      <c r="A3602" s="175">
        <v>3598</v>
      </c>
      <c r="B3602" s="176" t="s">
        <v>8190</v>
      </c>
      <c r="C3602" s="176" t="s">
        <v>8191</v>
      </c>
      <c r="D3602" s="176" t="s">
        <v>8134</v>
      </c>
      <c r="E3602" s="176" t="s">
        <v>8136</v>
      </c>
      <c r="F3602" s="176" t="s">
        <v>8191</v>
      </c>
      <c r="G3602" s="177"/>
      <c r="H3602" s="177"/>
      <c r="I3602" s="176" t="s">
        <v>8137</v>
      </c>
      <c r="J3602" s="178">
        <v>123.76237623762376</v>
      </c>
      <c r="K3602" s="55">
        <v>13</v>
      </c>
      <c r="L3602" s="176" t="s">
        <v>8138</v>
      </c>
      <c r="M3602" s="176" t="s">
        <v>3186</v>
      </c>
      <c r="N3602" s="176" t="s">
        <v>3160</v>
      </c>
      <c r="O3602" s="56">
        <v>1</v>
      </c>
      <c r="P3602" s="176" t="s">
        <v>8145</v>
      </c>
    </row>
    <row r="3603" spans="1:16" ht="20.100000000000001" customHeight="1" x14ac:dyDescent="0.25">
      <c r="A3603" s="175">
        <v>3599</v>
      </c>
      <c r="B3603" s="176" t="s">
        <v>8190</v>
      </c>
      <c r="C3603" s="176" t="s">
        <v>8191</v>
      </c>
      <c r="D3603" s="176" t="s">
        <v>8134</v>
      </c>
      <c r="E3603" s="176" t="s">
        <v>8136</v>
      </c>
      <c r="F3603" s="176" t="s">
        <v>8191</v>
      </c>
      <c r="G3603" s="177"/>
      <c r="H3603" s="177"/>
      <c r="I3603" s="176" t="s">
        <v>8137</v>
      </c>
      <c r="J3603" s="178">
        <v>130.69306930693068</v>
      </c>
      <c r="K3603" s="55">
        <v>13</v>
      </c>
      <c r="L3603" s="176" t="s">
        <v>8138</v>
      </c>
      <c r="M3603" s="176" t="s">
        <v>3186</v>
      </c>
      <c r="N3603" s="176" t="s">
        <v>3160</v>
      </c>
      <c r="O3603" s="56">
        <v>1</v>
      </c>
      <c r="P3603" s="176" t="s">
        <v>8145</v>
      </c>
    </row>
    <row r="3604" spans="1:16" ht="20.100000000000001" customHeight="1" x14ac:dyDescent="0.25">
      <c r="A3604" s="175">
        <v>3600</v>
      </c>
      <c r="B3604" s="176" t="s">
        <v>8190</v>
      </c>
      <c r="C3604" s="176" t="s">
        <v>8191</v>
      </c>
      <c r="D3604" s="176" t="s">
        <v>8134</v>
      </c>
      <c r="E3604" s="176" t="s">
        <v>8136</v>
      </c>
      <c r="F3604" s="176" t="s">
        <v>8191</v>
      </c>
      <c r="G3604" s="177"/>
      <c r="H3604" s="177"/>
      <c r="I3604" s="176" t="s">
        <v>8137</v>
      </c>
      <c r="J3604" s="178">
        <v>116.83168316831683</v>
      </c>
      <c r="K3604" s="55">
        <v>13</v>
      </c>
      <c r="L3604" s="176" t="s">
        <v>8138</v>
      </c>
      <c r="M3604" s="176" t="s">
        <v>3186</v>
      </c>
      <c r="N3604" s="176" t="s">
        <v>3160</v>
      </c>
      <c r="O3604" s="56">
        <v>1</v>
      </c>
      <c r="P3604" s="176" t="s">
        <v>8145</v>
      </c>
    </row>
    <row r="3605" spans="1:16" ht="20.100000000000001" customHeight="1" x14ac:dyDescent="0.25">
      <c r="A3605" s="175">
        <v>3601</v>
      </c>
      <c r="B3605" s="176" t="s">
        <v>8190</v>
      </c>
      <c r="C3605" s="176" t="s">
        <v>8191</v>
      </c>
      <c r="D3605" s="176" t="s">
        <v>8134</v>
      </c>
      <c r="E3605" s="176" t="s">
        <v>8136</v>
      </c>
      <c r="F3605" s="176" t="s">
        <v>8191</v>
      </c>
      <c r="G3605" s="177"/>
      <c r="H3605" s="177"/>
      <c r="I3605" s="176" t="s">
        <v>8137</v>
      </c>
      <c r="J3605" s="178">
        <v>132.67326732673268</v>
      </c>
      <c r="K3605" s="55">
        <v>13</v>
      </c>
      <c r="L3605" s="176" t="s">
        <v>8138</v>
      </c>
      <c r="M3605" s="176" t="s">
        <v>3186</v>
      </c>
      <c r="N3605" s="176" t="s">
        <v>3160</v>
      </c>
      <c r="O3605" s="56">
        <v>1</v>
      </c>
      <c r="P3605" s="176" t="s">
        <v>8145</v>
      </c>
    </row>
    <row r="3606" spans="1:16" ht="20.100000000000001" customHeight="1" x14ac:dyDescent="0.25">
      <c r="A3606" s="175">
        <v>3602</v>
      </c>
      <c r="B3606" s="176" t="s">
        <v>8190</v>
      </c>
      <c r="C3606" s="176" t="s">
        <v>8191</v>
      </c>
      <c r="D3606" s="176" t="s">
        <v>8134</v>
      </c>
      <c r="E3606" s="176" t="s">
        <v>8136</v>
      </c>
      <c r="F3606" s="176" t="s">
        <v>8191</v>
      </c>
      <c r="G3606" s="177"/>
      <c r="H3606" s="177"/>
      <c r="I3606" s="176" t="s">
        <v>8137</v>
      </c>
      <c r="J3606" s="178">
        <v>111.88118811881188</v>
      </c>
      <c r="K3606" s="55">
        <v>13</v>
      </c>
      <c r="L3606" s="176" t="s">
        <v>8138</v>
      </c>
      <c r="M3606" s="176" t="s">
        <v>3186</v>
      </c>
      <c r="N3606" s="176" t="s">
        <v>3160</v>
      </c>
      <c r="O3606" s="56">
        <v>1</v>
      </c>
      <c r="P3606" s="176" t="s">
        <v>8145</v>
      </c>
    </row>
    <row r="3607" spans="1:16" ht="20.100000000000001" customHeight="1" x14ac:dyDescent="0.25">
      <c r="A3607" s="175">
        <v>3603</v>
      </c>
      <c r="B3607" s="176" t="s">
        <v>8190</v>
      </c>
      <c r="C3607" s="176" t="s">
        <v>8191</v>
      </c>
      <c r="D3607" s="176" t="s">
        <v>8134</v>
      </c>
      <c r="E3607" s="176" t="s">
        <v>8136</v>
      </c>
      <c r="F3607" s="176" t="s">
        <v>8191</v>
      </c>
      <c r="G3607" s="177"/>
      <c r="H3607" s="177"/>
      <c r="I3607" s="176" t="s">
        <v>8137</v>
      </c>
      <c r="J3607" s="178">
        <v>113.86138613861387</v>
      </c>
      <c r="K3607" s="55">
        <v>13</v>
      </c>
      <c r="L3607" s="176" t="s">
        <v>8138</v>
      </c>
      <c r="M3607" s="176" t="s">
        <v>3186</v>
      </c>
      <c r="N3607" s="176" t="s">
        <v>3160</v>
      </c>
      <c r="O3607" s="56">
        <v>1</v>
      </c>
      <c r="P3607" s="176" t="s">
        <v>8145</v>
      </c>
    </row>
    <row r="3608" spans="1:16" ht="20.100000000000001" customHeight="1" x14ac:dyDescent="0.25">
      <c r="A3608" s="175">
        <v>3604</v>
      </c>
      <c r="B3608" s="176" t="s">
        <v>8190</v>
      </c>
      <c r="C3608" s="176" t="s">
        <v>8191</v>
      </c>
      <c r="D3608" s="176" t="s">
        <v>8134</v>
      </c>
      <c r="E3608" s="176" t="s">
        <v>8136</v>
      </c>
      <c r="F3608" s="176" t="s">
        <v>8191</v>
      </c>
      <c r="G3608" s="177"/>
      <c r="H3608" s="177"/>
      <c r="I3608" s="176" t="s">
        <v>8137</v>
      </c>
      <c r="J3608" s="178">
        <v>110.89108910891089</v>
      </c>
      <c r="K3608" s="55">
        <v>13</v>
      </c>
      <c r="L3608" s="176" t="s">
        <v>8138</v>
      </c>
      <c r="M3608" s="176" t="s">
        <v>3186</v>
      </c>
      <c r="N3608" s="176" t="s">
        <v>3160</v>
      </c>
      <c r="O3608" s="56">
        <v>1</v>
      </c>
      <c r="P3608" s="176" t="s">
        <v>8145</v>
      </c>
    </row>
    <row r="3609" spans="1:16" ht="20.100000000000001" customHeight="1" x14ac:dyDescent="0.25">
      <c r="A3609" s="175">
        <v>3605</v>
      </c>
      <c r="B3609" s="176" t="s">
        <v>8190</v>
      </c>
      <c r="C3609" s="176" t="s">
        <v>8191</v>
      </c>
      <c r="D3609" s="176" t="s">
        <v>8134</v>
      </c>
      <c r="E3609" s="176" t="s">
        <v>8136</v>
      </c>
      <c r="F3609" s="176" t="s">
        <v>8191</v>
      </c>
      <c r="G3609" s="177"/>
      <c r="H3609" s="177"/>
      <c r="I3609" s="176" t="s">
        <v>8137</v>
      </c>
      <c r="J3609" s="178">
        <v>128.71287128712871</v>
      </c>
      <c r="K3609" s="55">
        <v>13</v>
      </c>
      <c r="L3609" s="176" t="s">
        <v>8138</v>
      </c>
      <c r="M3609" s="176" t="s">
        <v>3186</v>
      </c>
      <c r="N3609" s="176" t="s">
        <v>3160</v>
      </c>
      <c r="O3609" s="56">
        <v>1</v>
      </c>
      <c r="P3609" s="176" t="s">
        <v>8145</v>
      </c>
    </row>
    <row r="3610" spans="1:16" ht="20.100000000000001" customHeight="1" x14ac:dyDescent="0.25">
      <c r="A3610" s="175">
        <v>3606</v>
      </c>
      <c r="B3610" s="176" t="s">
        <v>8190</v>
      </c>
      <c r="C3610" s="176" t="s">
        <v>8191</v>
      </c>
      <c r="D3610" s="176" t="s">
        <v>8134</v>
      </c>
      <c r="E3610" s="176" t="s">
        <v>8136</v>
      </c>
      <c r="F3610" s="176" t="s">
        <v>8191</v>
      </c>
      <c r="G3610" s="177"/>
      <c r="H3610" s="177"/>
      <c r="I3610" s="176" t="s">
        <v>8137</v>
      </c>
      <c r="J3610" s="178">
        <v>123.76237623762376</v>
      </c>
      <c r="K3610" s="55">
        <v>13</v>
      </c>
      <c r="L3610" s="176" t="s">
        <v>8138</v>
      </c>
      <c r="M3610" s="176" t="s">
        <v>3186</v>
      </c>
      <c r="N3610" s="176" t="s">
        <v>3160</v>
      </c>
      <c r="O3610" s="56">
        <v>1</v>
      </c>
      <c r="P3610" s="176" t="s">
        <v>8145</v>
      </c>
    </row>
    <row r="3611" spans="1:16" ht="20.100000000000001" customHeight="1" x14ac:dyDescent="0.25">
      <c r="A3611" s="175">
        <v>3607</v>
      </c>
      <c r="B3611" s="176" t="s">
        <v>8190</v>
      </c>
      <c r="C3611" s="176" t="s">
        <v>8191</v>
      </c>
      <c r="D3611" s="176" t="s">
        <v>8134</v>
      </c>
      <c r="E3611" s="176" t="s">
        <v>8136</v>
      </c>
      <c r="F3611" s="176" t="s">
        <v>8191</v>
      </c>
      <c r="G3611" s="177"/>
      <c r="H3611" s="177"/>
      <c r="I3611" s="176" t="s">
        <v>8137</v>
      </c>
      <c r="J3611" s="178">
        <v>133.66336633663366</v>
      </c>
      <c r="K3611" s="55">
        <v>13</v>
      </c>
      <c r="L3611" s="176" t="s">
        <v>8138</v>
      </c>
      <c r="M3611" s="176" t="s">
        <v>3186</v>
      </c>
      <c r="N3611" s="176" t="s">
        <v>3160</v>
      </c>
      <c r="O3611" s="56">
        <v>1</v>
      </c>
      <c r="P3611" s="176" t="s">
        <v>8145</v>
      </c>
    </row>
    <row r="3612" spans="1:16" ht="20.100000000000001" customHeight="1" x14ac:dyDescent="0.25">
      <c r="A3612" s="175">
        <v>3608</v>
      </c>
      <c r="B3612" s="176" t="s">
        <v>8190</v>
      </c>
      <c r="C3612" s="176" t="s">
        <v>8191</v>
      </c>
      <c r="D3612" s="176" t="s">
        <v>8134</v>
      </c>
      <c r="E3612" s="176" t="s">
        <v>8136</v>
      </c>
      <c r="F3612" s="176" t="s">
        <v>8191</v>
      </c>
      <c r="G3612" s="177"/>
      <c r="H3612" s="177"/>
      <c r="I3612" s="176" t="s">
        <v>8137</v>
      </c>
      <c r="J3612" s="178">
        <v>138.61386138613861</v>
      </c>
      <c r="K3612" s="55">
        <v>13</v>
      </c>
      <c r="L3612" s="176" t="s">
        <v>8138</v>
      </c>
      <c r="M3612" s="176" t="s">
        <v>3186</v>
      </c>
      <c r="N3612" s="176" t="s">
        <v>3160</v>
      </c>
      <c r="O3612" s="56">
        <v>1</v>
      </c>
      <c r="P3612" s="176" t="s">
        <v>8145</v>
      </c>
    </row>
    <row r="3613" spans="1:16" ht="20.100000000000001" customHeight="1" x14ac:dyDescent="0.25">
      <c r="A3613" s="175">
        <v>3609</v>
      </c>
      <c r="B3613" s="176" t="s">
        <v>8190</v>
      </c>
      <c r="C3613" s="176" t="s">
        <v>8191</v>
      </c>
      <c r="D3613" s="176" t="s">
        <v>8134</v>
      </c>
      <c r="E3613" s="176" t="s">
        <v>8136</v>
      </c>
      <c r="F3613" s="176" t="s">
        <v>8191</v>
      </c>
      <c r="G3613" s="177"/>
      <c r="H3613" s="177"/>
      <c r="I3613" s="176" t="s">
        <v>8137</v>
      </c>
      <c r="J3613" s="178">
        <v>151.48514851485149</v>
      </c>
      <c r="K3613" s="55">
        <v>13</v>
      </c>
      <c r="L3613" s="176" t="s">
        <v>8138</v>
      </c>
      <c r="M3613" s="176" t="s">
        <v>3186</v>
      </c>
      <c r="N3613" s="176" t="s">
        <v>3160</v>
      </c>
      <c r="O3613" s="56">
        <v>1</v>
      </c>
      <c r="P3613" s="176" t="s">
        <v>8145</v>
      </c>
    </row>
    <row r="3614" spans="1:16" ht="20.100000000000001" customHeight="1" x14ac:dyDescent="0.25">
      <c r="A3614" s="175">
        <v>3610</v>
      </c>
      <c r="B3614" s="176" t="s">
        <v>8190</v>
      </c>
      <c r="C3614" s="176" t="s">
        <v>8191</v>
      </c>
      <c r="D3614" s="176" t="s">
        <v>8134</v>
      </c>
      <c r="E3614" s="176" t="s">
        <v>8136</v>
      </c>
      <c r="F3614" s="176" t="s">
        <v>8191</v>
      </c>
      <c r="G3614" s="177"/>
      <c r="H3614" s="177"/>
      <c r="I3614" s="176" t="s">
        <v>8137</v>
      </c>
      <c r="J3614" s="178">
        <v>62.376237623762378</v>
      </c>
      <c r="K3614" s="55">
        <v>13</v>
      </c>
      <c r="L3614" s="176" t="s">
        <v>8138</v>
      </c>
      <c r="M3614" s="176" t="s">
        <v>3186</v>
      </c>
      <c r="N3614" s="176" t="s">
        <v>3160</v>
      </c>
      <c r="O3614" s="56">
        <v>1</v>
      </c>
      <c r="P3614" s="176" t="s">
        <v>8145</v>
      </c>
    </row>
    <row r="3615" spans="1:16" ht="20.100000000000001" customHeight="1" x14ac:dyDescent="0.25">
      <c r="A3615" s="175">
        <v>3611</v>
      </c>
      <c r="B3615" s="176" t="s">
        <v>8190</v>
      </c>
      <c r="C3615" s="176" t="s">
        <v>8191</v>
      </c>
      <c r="D3615" s="176" t="s">
        <v>8134</v>
      </c>
      <c r="E3615" s="176" t="s">
        <v>8136</v>
      </c>
      <c r="F3615" s="176" t="s">
        <v>8191</v>
      </c>
      <c r="G3615" s="177"/>
      <c r="H3615" s="177"/>
      <c r="I3615" s="176" t="s">
        <v>8137</v>
      </c>
      <c r="J3615" s="178">
        <v>144.55445544554456</v>
      </c>
      <c r="K3615" s="55">
        <v>13</v>
      </c>
      <c r="L3615" s="176" t="s">
        <v>8138</v>
      </c>
      <c r="M3615" s="176" t="s">
        <v>3186</v>
      </c>
      <c r="N3615" s="176" t="s">
        <v>3160</v>
      </c>
      <c r="O3615" s="56">
        <v>1</v>
      </c>
      <c r="P3615" s="176" t="s">
        <v>8145</v>
      </c>
    </row>
    <row r="3616" spans="1:16" ht="20.100000000000001" customHeight="1" x14ac:dyDescent="0.25">
      <c r="A3616" s="175">
        <v>3612</v>
      </c>
      <c r="B3616" s="176" t="s">
        <v>8190</v>
      </c>
      <c r="C3616" s="176" t="s">
        <v>8191</v>
      </c>
      <c r="D3616" s="176" t="s">
        <v>8134</v>
      </c>
      <c r="E3616" s="176" t="s">
        <v>8136</v>
      </c>
      <c r="F3616" s="176" t="s">
        <v>8191</v>
      </c>
      <c r="G3616" s="177"/>
      <c r="H3616" s="177"/>
      <c r="I3616" s="176" t="s">
        <v>8137</v>
      </c>
      <c r="J3616" s="178">
        <v>149.50495049504951</v>
      </c>
      <c r="K3616" s="55">
        <v>13</v>
      </c>
      <c r="L3616" s="176" t="s">
        <v>8138</v>
      </c>
      <c r="M3616" s="176" t="s">
        <v>3186</v>
      </c>
      <c r="N3616" s="176" t="s">
        <v>3160</v>
      </c>
      <c r="O3616" s="56">
        <v>1</v>
      </c>
      <c r="P3616" s="176" t="s">
        <v>8145</v>
      </c>
    </row>
    <row r="3617" spans="1:16" ht="20.100000000000001" customHeight="1" x14ac:dyDescent="0.25">
      <c r="A3617" s="175">
        <v>3613</v>
      </c>
      <c r="B3617" s="176" t="s">
        <v>8190</v>
      </c>
      <c r="C3617" s="176" t="s">
        <v>8191</v>
      </c>
      <c r="D3617" s="176" t="s">
        <v>8134</v>
      </c>
      <c r="E3617" s="176" t="s">
        <v>8136</v>
      </c>
      <c r="F3617" s="176" t="s">
        <v>8191</v>
      </c>
      <c r="G3617" s="177"/>
      <c r="H3617" s="177"/>
      <c r="I3617" s="176" t="s">
        <v>8137</v>
      </c>
      <c r="J3617" s="178">
        <v>149.50495049504951</v>
      </c>
      <c r="K3617" s="55">
        <v>13</v>
      </c>
      <c r="L3617" s="176" t="s">
        <v>8138</v>
      </c>
      <c r="M3617" s="176" t="s">
        <v>3186</v>
      </c>
      <c r="N3617" s="176" t="s">
        <v>3160</v>
      </c>
      <c r="O3617" s="56">
        <v>1</v>
      </c>
      <c r="P3617" s="176" t="s">
        <v>8139</v>
      </c>
    </row>
    <row r="3618" spans="1:16" ht="20.100000000000001" customHeight="1" x14ac:dyDescent="0.25">
      <c r="A3618" s="175">
        <v>3614</v>
      </c>
      <c r="B3618" s="176" t="s">
        <v>8190</v>
      </c>
      <c r="C3618" s="176" t="s">
        <v>8191</v>
      </c>
      <c r="D3618" s="176" t="s">
        <v>8134</v>
      </c>
      <c r="E3618" s="176" t="s">
        <v>8136</v>
      </c>
      <c r="F3618" s="176" t="s">
        <v>8191</v>
      </c>
      <c r="G3618" s="177"/>
      <c r="H3618" s="177"/>
      <c r="I3618" s="176" t="s">
        <v>8137</v>
      </c>
      <c r="J3618" s="178">
        <v>151.48514851485149</v>
      </c>
      <c r="K3618" s="55">
        <v>13</v>
      </c>
      <c r="L3618" s="176" t="s">
        <v>8138</v>
      </c>
      <c r="M3618" s="176" t="s">
        <v>3186</v>
      </c>
      <c r="N3618" s="176" t="s">
        <v>3160</v>
      </c>
      <c r="O3618" s="56">
        <v>1</v>
      </c>
      <c r="P3618" s="176" t="s">
        <v>8139</v>
      </c>
    </row>
    <row r="3619" spans="1:16" ht="20.100000000000001" customHeight="1" x14ac:dyDescent="0.25">
      <c r="A3619" s="175">
        <v>3615</v>
      </c>
      <c r="B3619" s="176" t="s">
        <v>8190</v>
      </c>
      <c r="C3619" s="176" t="s">
        <v>8191</v>
      </c>
      <c r="D3619" s="176" t="s">
        <v>8134</v>
      </c>
      <c r="E3619" s="176" t="s">
        <v>8136</v>
      </c>
      <c r="F3619" s="176" t="s">
        <v>8191</v>
      </c>
      <c r="G3619" s="177"/>
      <c r="H3619" s="177"/>
      <c r="I3619" s="176" t="s">
        <v>8137</v>
      </c>
      <c r="J3619" s="178">
        <v>139.60396039603961</v>
      </c>
      <c r="K3619" s="55">
        <v>13</v>
      </c>
      <c r="L3619" s="176" t="s">
        <v>8138</v>
      </c>
      <c r="M3619" s="176" t="s">
        <v>3186</v>
      </c>
      <c r="N3619" s="176" t="s">
        <v>3160</v>
      </c>
      <c r="O3619" s="56">
        <v>1</v>
      </c>
      <c r="P3619" s="176" t="s">
        <v>8139</v>
      </c>
    </row>
    <row r="3620" spans="1:16" ht="20.100000000000001" customHeight="1" x14ac:dyDescent="0.25">
      <c r="A3620" s="175">
        <v>3616</v>
      </c>
      <c r="B3620" s="176" t="s">
        <v>8190</v>
      </c>
      <c r="C3620" s="176" t="s">
        <v>8191</v>
      </c>
      <c r="D3620" s="176" t="s">
        <v>8134</v>
      </c>
      <c r="E3620" s="176" t="s">
        <v>8136</v>
      </c>
      <c r="F3620" s="176" t="s">
        <v>8191</v>
      </c>
      <c r="G3620" s="177"/>
      <c r="H3620" s="177"/>
      <c r="I3620" s="176" t="s">
        <v>8137</v>
      </c>
      <c r="J3620" s="178">
        <v>124.75247524752476</v>
      </c>
      <c r="K3620" s="55">
        <v>13</v>
      </c>
      <c r="L3620" s="176" t="s">
        <v>8138</v>
      </c>
      <c r="M3620" s="176" t="s">
        <v>3186</v>
      </c>
      <c r="N3620" s="176" t="s">
        <v>3160</v>
      </c>
      <c r="O3620" s="56">
        <v>1</v>
      </c>
      <c r="P3620" s="176" t="s">
        <v>8139</v>
      </c>
    </row>
    <row r="3621" spans="1:16" ht="20.100000000000001" customHeight="1" x14ac:dyDescent="0.25">
      <c r="A3621" s="175">
        <v>3617</v>
      </c>
      <c r="B3621" s="176" t="s">
        <v>8190</v>
      </c>
      <c r="C3621" s="176" t="s">
        <v>8191</v>
      </c>
      <c r="D3621" s="176" t="s">
        <v>8134</v>
      </c>
      <c r="E3621" s="176" t="s">
        <v>8136</v>
      </c>
      <c r="F3621" s="176" t="s">
        <v>8191</v>
      </c>
      <c r="G3621" s="177"/>
      <c r="H3621" s="177"/>
      <c r="I3621" s="176" t="s">
        <v>8137</v>
      </c>
      <c r="J3621" s="178">
        <v>120.79207920792079</v>
      </c>
      <c r="K3621" s="55">
        <v>13</v>
      </c>
      <c r="L3621" s="176" t="s">
        <v>8138</v>
      </c>
      <c r="M3621" s="176" t="s">
        <v>3186</v>
      </c>
      <c r="N3621" s="176" t="s">
        <v>3160</v>
      </c>
      <c r="O3621" s="56">
        <v>1</v>
      </c>
      <c r="P3621" s="176" t="s">
        <v>8139</v>
      </c>
    </row>
    <row r="3622" spans="1:16" ht="20.100000000000001" customHeight="1" x14ac:dyDescent="0.25">
      <c r="A3622" s="175">
        <v>3618</v>
      </c>
      <c r="B3622" s="176" t="s">
        <v>8190</v>
      </c>
      <c r="C3622" s="176" t="s">
        <v>8191</v>
      </c>
      <c r="D3622" s="176" t="s">
        <v>8134</v>
      </c>
      <c r="E3622" s="176" t="s">
        <v>8136</v>
      </c>
      <c r="F3622" s="176" t="s">
        <v>8191</v>
      </c>
      <c r="G3622" s="177"/>
      <c r="H3622" s="177"/>
      <c r="I3622" s="176" t="s">
        <v>8137</v>
      </c>
      <c r="J3622" s="178">
        <v>67.32673267326733</v>
      </c>
      <c r="K3622" s="55">
        <v>13</v>
      </c>
      <c r="L3622" s="176" t="s">
        <v>8138</v>
      </c>
      <c r="M3622" s="176" t="s">
        <v>3186</v>
      </c>
      <c r="N3622" s="176" t="s">
        <v>3160</v>
      </c>
      <c r="O3622" s="56">
        <v>1</v>
      </c>
      <c r="P3622" s="176" t="s">
        <v>8139</v>
      </c>
    </row>
    <row r="3623" spans="1:16" ht="20.100000000000001" customHeight="1" x14ac:dyDescent="0.25">
      <c r="A3623" s="175">
        <v>3619</v>
      </c>
      <c r="B3623" s="176" t="s">
        <v>8190</v>
      </c>
      <c r="C3623" s="176" t="s">
        <v>8191</v>
      </c>
      <c r="D3623" s="176" t="s">
        <v>8134</v>
      </c>
      <c r="E3623" s="176" t="s">
        <v>8136</v>
      </c>
      <c r="F3623" s="176" t="s">
        <v>8191</v>
      </c>
      <c r="G3623" s="177"/>
      <c r="H3623" s="177"/>
      <c r="I3623" s="176" t="s">
        <v>8137</v>
      </c>
      <c r="J3623" s="178">
        <v>123.76237623762376</v>
      </c>
      <c r="K3623" s="55">
        <v>13</v>
      </c>
      <c r="L3623" s="176" t="s">
        <v>8138</v>
      </c>
      <c r="M3623" s="176" t="s">
        <v>3186</v>
      </c>
      <c r="N3623" s="176" t="s">
        <v>3160</v>
      </c>
      <c r="O3623" s="56">
        <v>1</v>
      </c>
      <c r="P3623" s="176" t="s">
        <v>8139</v>
      </c>
    </row>
    <row r="3624" spans="1:16" ht="20.100000000000001" customHeight="1" x14ac:dyDescent="0.25">
      <c r="A3624" s="175">
        <v>3620</v>
      </c>
      <c r="B3624" s="176" t="s">
        <v>8190</v>
      </c>
      <c r="C3624" s="176" t="s">
        <v>8191</v>
      </c>
      <c r="D3624" s="176" t="s">
        <v>8134</v>
      </c>
      <c r="E3624" s="176" t="s">
        <v>8136</v>
      </c>
      <c r="F3624" s="176" t="s">
        <v>8191</v>
      </c>
      <c r="G3624" s="177"/>
      <c r="H3624" s="177"/>
      <c r="I3624" s="176" t="s">
        <v>8137</v>
      </c>
      <c r="J3624" s="178">
        <v>134.65346534653466</v>
      </c>
      <c r="K3624" s="55">
        <v>12</v>
      </c>
      <c r="L3624" s="176" t="s">
        <v>8138</v>
      </c>
      <c r="M3624" s="176" t="s">
        <v>3186</v>
      </c>
      <c r="N3624" s="176" t="s">
        <v>3173</v>
      </c>
      <c r="O3624" s="56">
        <v>1</v>
      </c>
      <c r="P3624" s="176" t="s">
        <v>8139</v>
      </c>
    </row>
    <row r="3625" spans="1:16" ht="20.100000000000001" customHeight="1" x14ac:dyDescent="0.25">
      <c r="A3625" s="175">
        <v>3621</v>
      </c>
      <c r="B3625" s="176" t="s">
        <v>8190</v>
      </c>
      <c r="C3625" s="176" t="s">
        <v>8191</v>
      </c>
      <c r="D3625" s="176" t="s">
        <v>8134</v>
      </c>
      <c r="E3625" s="176" t="s">
        <v>8136</v>
      </c>
      <c r="F3625" s="176" t="s">
        <v>8191</v>
      </c>
      <c r="G3625" s="177"/>
      <c r="H3625" s="177"/>
      <c r="I3625" s="176" t="s">
        <v>8137</v>
      </c>
      <c r="J3625" s="178">
        <v>143.56435643564356</v>
      </c>
      <c r="K3625" s="55">
        <v>12</v>
      </c>
      <c r="L3625" s="176" t="s">
        <v>8138</v>
      </c>
      <c r="M3625" s="176" t="s">
        <v>3186</v>
      </c>
      <c r="N3625" s="176" t="s">
        <v>3173</v>
      </c>
      <c r="O3625" s="56">
        <v>1</v>
      </c>
      <c r="P3625" s="176" t="s">
        <v>8139</v>
      </c>
    </row>
    <row r="3626" spans="1:16" ht="20.100000000000001" customHeight="1" x14ac:dyDescent="0.25">
      <c r="A3626" s="175">
        <v>3622</v>
      </c>
      <c r="B3626" s="176" t="s">
        <v>8190</v>
      </c>
      <c r="C3626" s="176" t="s">
        <v>8191</v>
      </c>
      <c r="D3626" s="176" t="s">
        <v>8134</v>
      </c>
      <c r="E3626" s="176" t="s">
        <v>8136</v>
      </c>
      <c r="F3626" s="176" t="s">
        <v>8191</v>
      </c>
      <c r="G3626" s="177"/>
      <c r="H3626" s="177"/>
      <c r="I3626" s="176" t="s">
        <v>8137</v>
      </c>
      <c r="J3626" s="178">
        <v>140.59405940594058</v>
      </c>
      <c r="K3626" s="55">
        <v>12</v>
      </c>
      <c r="L3626" s="176" t="s">
        <v>8138</v>
      </c>
      <c r="M3626" s="176" t="s">
        <v>3186</v>
      </c>
      <c r="N3626" s="176" t="s">
        <v>3173</v>
      </c>
      <c r="O3626" s="56">
        <v>1</v>
      </c>
      <c r="P3626" s="176" t="s">
        <v>8139</v>
      </c>
    </row>
    <row r="3627" spans="1:16" ht="20.100000000000001" customHeight="1" x14ac:dyDescent="0.25">
      <c r="A3627" s="175">
        <v>3623</v>
      </c>
      <c r="B3627" s="176" t="s">
        <v>8190</v>
      </c>
      <c r="C3627" s="176" t="s">
        <v>8191</v>
      </c>
      <c r="D3627" s="176" t="s">
        <v>8134</v>
      </c>
      <c r="E3627" s="176" t="s">
        <v>8136</v>
      </c>
      <c r="F3627" s="176" t="s">
        <v>8191</v>
      </c>
      <c r="G3627" s="177"/>
      <c r="H3627" s="177"/>
      <c r="I3627" s="176" t="s">
        <v>8137</v>
      </c>
      <c r="J3627" s="178">
        <v>137.62376237623764</v>
      </c>
      <c r="K3627" s="55">
        <v>12</v>
      </c>
      <c r="L3627" s="176" t="s">
        <v>8138</v>
      </c>
      <c r="M3627" s="176" t="s">
        <v>3186</v>
      </c>
      <c r="N3627" s="176" t="s">
        <v>3173</v>
      </c>
      <c r="O3627" s="56">
        <v>1</v>
      </c>
      <c r="P3627" s="176" t="s">
        <v>8139</v>
      </c>
    </row>
    <row r="3628" spans="1:16" ht="20.100000000000001" customHeight="1" x14ac:dyDescent="0.25">
      <c r="A3628" s="175">
        <v>3624</v>
      </c>
      <c r="B3628" s="176" t="s">
        <v>8190</v>
      </c>
      <c r="C3628" s="176" t="s">
        <v>8191</v>
      </c>
      <c r="D3628" s="176" t="s">
        <v>8134</v>
      </c>
      <c r="E3628" s="176" t="s">
        <v>8136</v>
      </c>
      <c r="F3628" s="176" t="s">
        <v>8191</v>
      </c>
      <c r="G3628" s="177"/>
      <c r="H3628" s="177"/>
      <c r="I3628" s="176" t="s">
        <v>8137</v>
      </c>
      <c r="J3628" s="178">
        <v>129.70297029702971</v>
      </c>
      <c r="K3628" s="55">
        <v>12</v>
      </c>
      <c r="L3628" s="176" t="s">
        <v>8138</v>
      </c>
      <c r="M3628" s="176" t="s">
        <v>3186</v>
      </c>
      <c r="N3628" s="176" t="s">
        <v>3173</v>
      </c>
      <c r="O3628" s="56">
        <v>1</v>
      </c>
      <c r="P3628" s="176" t="s">
        <v>8139</v>
      </c>
    </row>
    <row r="3629" spans="1:16" ht="20.100000000000001" customHeight="1" x14ac:dyDescent="0.25">
      <c r="A3629" s="175">
        <v>3625</v>
      </c>
      <c r="B3629" s="176" t="s">
        <v>8190</v>
      </c>
      <c r="C3629" s="176" t="s">
        <v>8191</v>
      </c>
      <c r="D3629" s="176" t="s">
        <v>8134</v>
      </c>
      <c r="E3629" s="176" t="s">
        <v>8136</v>
      </c>
      <c r="F3629" s="176" t="s">
        <v>8191</v>
      </c>
      <c r="G3629" s="177"/>
      <c r="H3629" s="177"/>
      <c r="I3629" s="176" t="s">
        <v>8137</v>
      </c>
      <c r="J3629" s="178">
        <v>138.61386138613861</v>
      </c>
      <c r="K3629" s="55">
        <v>12</v>
      </c>
      <c r="L3629" s="176" t="s">
        <v>8138</v>
      </c>
      <c r="M3629" s="176" t="s">
        <v>3186</v>
      </c>
      <c r="N3629" s="176" t="s">
        <v>3173</v>
      </c>
      <c r="O3629" s="56">
        <v>1</v>
      </c>
      <c r="P3629" s="176" t="s">
        <v>8139</v>
      </c>
    </row>
    <row r="3630" spans="1:16" ht="20.100000000000001" customHeight="1" x14ac:dyDescent="0.25">
      <c r="A3630" s="175">
        <v>3626</v>
      </c>
      <c r="B3630" s="176" t="s">
        <v>8190</v>
      </c>
      <c r="C3630" s="176" t="s">
        <v>8191</v>
      </c>
      <c r="D3630" s="176" t="s">
        <v>8134</v>
      </c>
      <c r="E3630" s="176" t="s">
        <v>8136</v>
      </c>
      <c r="F3630" s="176" t="s">
        <v>8191</v>
      </c>
      <c r="G3630" s="177"/>
      <c r="H3630" s="177"/>
      <c r="I3630" s="176" t="s">
        <v>8142</v>
      </c>
      <c r="J3630" s="178">
        <v>104.95049504950495</v>
      </c>
      <c r="K3630" s="55">
        <v>11</v>
      </c>
      <c r="L3630" s="176" t="s">
        <v>8138</v>
      </c>
      <c r="M3630" s="176" t="s">
        <v>3186</v>
      </c>
      <c r="N3630" s="176" t="s">
        <v>5704</v>
      </c>
      <c r="O3630" s="56">
        <v>1</v>
      </c>
      <c r="P3630" s="176" t="s">
        <v>8139</v>
      </c>
    </row>
    <row r="3631" spans="1:16" ht="20.100000000000001" customHeight="1" x14ac:dyDescent="0.25">
      <c r="A3631" s="175">
        <v>3627</v>
      </c>
      <c r="B3631" s="176" t="s">
        <v>8190</v>
      </c>
      <c r="C3631" s="176" t="s">
        <v>8191</v>
      </c>
      <c r="D3631" s="176" t="s">
        <v>8134</v>
      </c>
      <c r="E3631" s="176" t="s">
        <v>8136</v>
      </c>
      <c r="F3631" s="176" t="s">
        <v>8191</v>
      </c>
      <c r="G3631" s="177"/>
      <c r="H3631" s="177"/>
      <c r="I3631" s="176" t="s">
        <v>8142</v>
      </c>
      <c r="J3631" s="178">
        <v>94.059405940594061</v>
      </c>
      <c r="K3631" s="55">
        <v>11</v>
      </c>
      <c r="L3631" s="176" t="s">
        <v>8138</v>
      </c>
      <c r="M3631" s="176" t="s">
        <v>3186</v>
      </c>
      <c r="N3631" s="176" t="s">
        <v>5704</v>
      </c>
      <c r="O3631" s="56">
        <v>1</v>
      </c>
      <c r="P3631" s="176" t="s">
        <v>8139</v>
      </c>
    </row>
    <row r="3632" spans="1:16" ht="20.100000000000001" customHeight="1" x14ac:dyDescent="0.25">
      <c r="A3632" s="175">
        <v>3628</v>
      </c>
      <c r="B3632" s="176" t="s">
        <v>8190</v>
      </c>
      <c r="C3632" s="176" t="s">
        <v>8191</v>
      </c>
      <c r="D3632" s="176" t="s">
        <v>8134</v>
      </c>
      <c r="E3632" s="176" t="s">
        <v>8136</v>
      </c>
      <c r="F3632" s="176" t="s">
        <v>8191</v>
      </c>
      <c r="G3632" s="177"/>
      <c r="H3632" s="177"/>
      <c r="I3632" s="176" t="s">
        <v>8137</v>
      </c>
      <c r="J3632" s="178">
        <v>186.13861386138615</v>
      </c>
      <c r="K3632" s="55">
        <v>12</v>
      </c>
      <c r="L3632" s="176" t="s">
        <v>8138</v>
      </c>
      <c r="M3632" s="176" t="s">
        <v>3186</v>
      </c>
      <c r="N3632" s="176" t="s">
        <v>3173</v>
      </c>
      <c r="O3632" s="56">
        <v>1</v>
      </c>
      <c r="P3632" s="176" t="s">
        <v>8139</v>
      </c>
    </row>
    <row r="3633" spans="1:16" ht="20.100000000000001" customHeight="1" x14ac:dyDescent="0.25">
      <c r="A3633" s="175">
        <v>3629</v>
      </c>
      <c r="B3633" s="176" t="s">
        <v>8190</v>
      </c>
      <c r="C3633" s="176" t="s">
        <v>8191</v>
      </c>
      <c r="D3633" s="176" t="s">
        <v>8134</v>
      </c>
      <c r="E3633" s="176" t="s">
        <v>8136</v>
      </c>
      <c r="F3633" s="176" t="s">
        <v>8191</v>
      </c>
      <c r="G3633" s="177"/>
      <c r="H3633" s="177"/>
      <c r="I3633" s="176" t="s">
        <v>8137</v>
      </c>
      <c r="J3633" s="178">
        <v>80.198019801980195</v>
      </c>
      <c r="K3633" s="55">
        <v>12</v>
      </c>
      <c r="L3633" s="176" t="s">
        <v>8138</v>
      </c>
      <c r="M3633" s="176" t="s">
        <v>3186</v>
      </c>
      <c r="N3633" s="176" t="s">
        <v>3173</v>
      </c>
      <c r="O3633" s="56">
        <v>1</v>
      </c>
      <c r="P3633" s="176" t="s">
        <v>8139</v>
      </c>
    </row>
    <row r="3634" spans="1:16" ht="20.100000000000001" customHeight="1" x14ac:dyDescent="0.25">
      <c r="A3634" s="175">
        <v>3630</v>
      </c>
      <c r="B3634" s="176" t="s">
        <v>8190</v>
      </c>
      <c r="C3634" s="176" t="s">
        <v>8191</v>
      </c>
      <c r="D3634" s="176" t="s">
        <v>8134</v>
      </c>
      <c r="E3634" s="176" t="s">
        <v>8136</v>
      </c>
      <c r="F3634" s="176" t="s">
        <v>8191</v>
      </c>
      <c r="G3634" s="177"/>
      <c r="H3634" s="177"/>
      <c r="I3634" s="176" t="s">
        <v>8137</v>
      </c>
      <c r="J3634" s="178">
        <v>113.86138613861387</v>
      </c>
      <c r="K3634" s="55">
        <v>12</v>
      </c>
      <c r="L3634" s="176" t="s">
        <v>8138</v>
      </c>
      <c r="M3634" s="176" t="s">
        <v>3186</v>
      </c>
      <c r="N3634" s="176" t="s">
        <v>3173</v>
      </c>
      <c r="O3634" s="56">
        <v>1</v>
      </c>
      <c r="P3634" s="176" t="s">
        <v>8139</v>
      </c>
    </row>
    <row r="3635" spans="1:16" ht="20.100000000000001" customHeight="1" x14ac:dyDescent="0.25">
      <c r="A3635" s="175">
        <v>3631</v>
      </c>
      <c r="B3635" s="176" t="s">
        <v>8190</v>
      </c>
      <c r="C3635" s="176" t="s">
        <v>8191</v>
      </c>
      <c r="D3635" s="176" t="s">
        <v>8134</v>
      </c>
      <c r="E3635" s="176" t="s">
        <v>8136</v>
      </c>
      <c r="F3635" s="176" t="s">
        <v>8191</v>
      </c>
      <c r="G3635" s="177"/>
      <c r="H3635" s="177"/>
      <c r="I3635" s="176" t="s">
        <v>8137</v>
      </c>
      <c r="J3635" s="178">
        <v>100</v>
      </c>
      <c r="K3635" s="55">
        <v>12</v>
      </c>
      <c r="L3635" s="176" t="s">
        <v>8138</v>
      </c>
      <c r="M3635" s="176" t="s">
        <v>3186</v>
      </c>
      <c r="N3635" s="176" t="s">
        <v>3173</v>
      </c>
      <c r="O3635" s="56">
        <v>1</v>
      </c>
      <c r="P3635" s="176" t="s">
        <v>8139</v>
      </c>
    </row>
    <row r="3636" spans="1:16" ht="20.100000000000001" customHeight="1" x14ac:dyDescent="0.25">
      <c r="A3636" s="175">
        <v>3632</v>
      </c>
      <c r="B3636" s="176" t="s">
        <v>8190</v>
      </c>
      <c r="C3636" s="176" t="s">
        <v>8191</v>
      </c>
      <c r="D3636" s="176" t="s">
        <v>8134</v>
      </c>
      <c r="E3636" s="176" t="s">
        <v>8136</v>
      </c>
      <c r="F3636" s="176" t="s">
        <v>8191</v>
      </c>
      <c r="G3636" s="177"/>
      <c r="H3636" s="177"/>
      <c r="I3636" s="176" t="s">
        <v>8137</v>
      </c>
      <c r="J3636" s="178">
        <v>233.66336633663366</v>
      </c>
      <c r="K3636" s="55">
        <v>12</v>
      </c>
      <c r="L3636" s="176" t="s">
        <v>8138</v>
      </c>
      <c r="M3636" s="176" t="s">
        <v>3186</v>
      </c>
      <c r="N3636" s="176" t="s">
        <v>3173</v>
      </c>
      <c r="O3636" s="56">
        <v>1</v>
      </c>
      <c r="P3636" s="176" t="s">
        <v>8139</v>
      </c>
    </row>
    <row r="3637" spans="1:16" ht="20.100000000000001" customHeight="1" x14ac:dyDescent="0.25">
      <c r="A3637" s="175">
        <v>3633</v>
      </c>
      <c r="B3637" s="176" t="s">
        <v>8190</v>
      </c>
      <c r="C3637" s="176" t="s">
        <v>8191</v>
      </c>
      <c r="D3637" s="176" t="s">
        <v>8134</v>
      </c>
      <c r="E3637" s="176" t="s">
        <v>8136</v>
      </c>
      <c r="F3637" s="176" t="s">
        <v>8191</v>
      </c>
      <c r="G3637" s="177"/>
      <c r="H3637" s="177"/>
      <c r="I3637" s="176" t="s">
        <v>8137</v>
      </c>
      <c r="J3637" s="178">
        <v>49.504950495049506</v>
      </c>
      <c r="K3637" s="55">
        <v>12</v>
      </c>
      <c r="L3637" s="176" t="s">
        <v>8138</v>
      </c>
      <c r="M3637" s="176" t="s">
        <v>3186</v>
      </c>
      <c r="N3637" s="176" t="s">
        <v>3173</v>
      </c>
      <c r="O3637" s="56">
        <v>1</v>
      </c>
      <c r="P3637" s="176" t="s">
        <v>8139</v>
      </c>
    </row>
    <row r="3638" spans="1:16" ht="20.100000000000001" customHeight="1" x14ac:dyDescent="0.25">
      <c r="A3638" s="175">
        <v>3634</v>
      </c>
      <c r="B3638" s="176" t="s">
        <v>8190</v>
      </c>
      <c r="C3638" s="176" t="s">
        <v>8191</v>
      </c>
      <c r="D3638" s="176" t="s">
        <v>8134</v>
      </c>
      <c r="E3638" s="176" t="s">
        <v>8136</v>
      </c>
      <c r="F3638" s="176" t="s">
        <v>8191</v>
      </c>
      <c r="G3638" s="177"/>
      <c r="H3638" s="177"/>
      <c r="I3638" s="176" t="s">
        <v>8137</v>
      </c>
      <c r="J3638" s="178">
        <v>129.70297029702971</v>
      </c>
      <c r="K3638" s="55">
        <v>12</v>
      </c>
      <c r="L3638" s="176" t="s">
        <v>8138</v>
      </c>
      <c r="M3638" s="176" t="s">
        <v>3186</v>
      </c>
      <c r="N3638" s="176" t="s">
        <v>3173</v>
      </c>
      <c r="O3638" s="56">
        <v>1</v>
      </c>
      <c r="P3638" s="176" t="s">
        <v>8139</v>
      </c>
    </row>
    <row r="3639" spans="1:16" ht="20.100000000000001" customHeight="1" x14ac:dyDescent="0.25">
      <c r="A3639" s="175">
        <v>3635</v>
      </c>
      <c r="B3639" s="176" t="s">
        <v>8190</v>
      </c>
      <c r="C3639" s="176" t="s">
        <v>8191</v>
      </c>
      <c r="D3639" s="176" t="s">
        <v>8134</v>
      </c>
      <c r="E3639" s="176" t="s">
        <v>8136</v>
      </c>
      <c r="F3639" s="176" t="s">
        <v>8191</v>
      </c>
      <c r="G3639" s="177"/>
      <c r="H3639" s="177"/>
      <c r="I3639" s="176" t="s">
        <v>8137</v>
      </c>
      <c r="J3639" s="178">
        <v>171.28712871287129</v>
      </c>
      <c r="K3639" s="55">
        <v>12</v>
      </c>
      <c r="L3639" s="176" t="s">
        <v>8138</v>
      </c>
      <c r="M3639" s="176" t="s">
        <v>3186</v>
      </c>
      <c r="N3639" s="176" t="s">
        <v>3173</v>
      </c>
      <c r="O3639" s="56">
        <v>1</v>
      </c>
      <c r="P3639" s="176" t="s">
        <v>8139</v>
      </c>
    </row>
    <row r="3640" spans="1:16" ht="20.100000000000001" customHeight="1" x14ac:dyDescent="0.25">
      <c r="A3640" s="175">
        <v>3636</v>
      </c>
      <c r="B3640" s="176" t="s">
        <v>8190</v>
      </c>
      <c r="C3640" s="176" t="s">
        <v>8191</v>
      </c>
      <c r="D3640" s="176" t="s">
        <v>8134</v>
      </c>
      <c r="E3640" s="176" t="s">
        <v>8136</v>
      </c>
      <c r="F3640" s="176" t="s">
        <v>8191</v>
      </c>
      <c r="G3640" s="177"/>
      <c r="H3640" s="177"/>
      <c r="I3640" s="176" t="s">
        <v>8137</v>
      </c>
      <c r="J3640" s="178">
        <v>298.019801980198</v>
      </c>
      <c r="K3640" s="55">
        <v>12</v>
      </c>
      <c r="L3640" s="176" t="s">
        <v>8138</v>
      </c>
      <c r="M3640" s="176" t="s">
        <v>3186</v>
      </c>
      <c r="N3640" s="176" t="s">
        <v>3173</v>
      </c>
      <c r="O3640" s="56">
        <v>1</v>
      </c>
      <c r="P3640" s="176" t="s">
        <v>8168</v>
      </c>
    </row>
    <row r="3641" spans="1:16" ht="20.100000000000001" customHeight="1" x14ac:dyDescent="0.25">
      <c r="A3641" s="175">
        <v>3637</v>
      </c>
      <c r="B3641" s="176" t="s">
        <v>8190</v>
      </c>
      <c r="C3641" s="176" t="s">
        <v>8191</v>
      </c>
      <c r="D3641" s="176" t="s">
        <v>8134</v>
      </c>
      <c r="E3641" s="176" t="s">
        <v>8136</v>
      </c>
      <c r="F3641" s="176" t="s">
        <v>8191</v>
      </c>
      <c r="G3641" s="177"/>
      <c r="H3641" s="177"/>
      <c r="I3641" s="176" t="s">
        <v>8137</v>
      </c>
      <c r="J3641" s="178">
        <v>297.02970297029702</v>
      </c>
      <c r="K3641" s="55">
        <v>12</v>
      </c>
      <c r="L3641" s="176" t="s">
        <v>8138</v>
      </c>
      <c r="M3641" s="176" t="s">
        <v>3186</v>
      </c>
      <c r="N3641" s="176" t="s">
        <v>3173</v>
      </c>
      <c r="O3641" s="56">
        <v>1</v>
      </c>
      <c r="P3641" s="176" t="s">
        <v>8139</v>
      </c>
    </row>
    <row r="3642" spans="1:16" ht="20.100000000000001" customHeight="1" x14ac:dyDescent="0.25">
      <c r="A3642" s="175">
        <v>3638</v>
      </c>
      <c r="B3642" s="176" t="s">
        <v>8190</v>
      </c>
      <c r="C3642" s="176" t="s">
        <v>8191</v>
      </c>
      <c r="D3642" s="176" t="s">
        <v>8134</v>
      </c>
      <c r="E3642" s="176" t="s">
        <v>8136</v>
      </c>
      <c r="F3642" s="176" t="s">
        <v>8191</v>
      </c>
      <c r="G3642" s="177"/>
      <c r="H3642" s="177"/>
      <c r="I3642" s="176" t="s">
        <v>8137</v>
      </c>
      <c r="J3642" s="178">
        <v>204.95049504950495</v>
      </c>
      <c r="K3642" s="55">
        <v>12</v>
      </c>
      <c r="L3642" s="176" t="s">
        <v>8138</v>
      </c>
      <c r="M3642" s="176" t="s">
        <v>3186</v>
      </c>
      <c r="N3642" s="176" t="s">
        <v>3173</v>
      </c>
      <c r="O3642" s="56">
        <v>1</v>
      </c>
      <c r="P3642" s="176" t="s">
        <v>8139</v>
      </c>
    </row>
    <row r="3643" spans="1:16" ht="20.100000000000001" customHeight="1" x14ac:dyDescent="0.25">
      <c r="A3643" s="175">
        <v>3639</v>
      </c>
      <c r="B3643" s="176" t="s">
        <v>8190</v>
      </c>
      <c r="C3643" s="176" t="s">
        <v>8191</v>
      </c>
      <c r="D3643" s="176" t="s">
        <v>8134</v>
      </c>
      <c r="E3643" s="176" t="s">
        <v>8136</v>
      </c>
      <c r="F3643" s="176" t="s">
        <v>8191</v>
      </c>
      <c r="G3643" s="177"/>
      <c r="H3643" s="177"/>
      <c r="I3643" s="176" t="s">
        <v>8137</v>
      </c>
      <c r="J3643" s="178">
        <v>152.47524752475246</v>
      </c>
      <c r="K3643" s="55">
        <v>12</v>
      </c>
      <c r="L3643" s="176" t="s">
        <v>8138</v>
      </c>
      <c r="M3643" s="176" t="s">
        <v>3186</v>
      </c>
      <c r="N3643" s="176" t="s">
        <v>3173</v>
      </c>
      <c r="O3643" s="56">
        <v>1</v>
      </c>
      <c r="P3643" s="176" t="s">
        <v>8139</v>
      </c>
    </row>
    <row r="3644" spans="1:16" ht="20.100000000000001" customHeight="1" x14ac:dyDescent="0.25">
      <c r="A3644" s="175">
        <v>3640</v>
      </c>
      <c r="B3644" s="176" t="s">
        <v>8190</v>
      </c>
      <c r="C3644" s="176" t="s">
        <v>8191</v>
      </c>
      <c r="D3644" s="176" t="s">
        <v>8134</v>
      </c>
      <c r="E3644" s="176" t="s">
        <v>8136</v>
      </c>
      <c r="F3644" s="176" t="s">
        <v>8191</v>
      </c>
      <c r="G3644" s="177"/>
      <c r="H3644" s="177"/>
      <c r="I3644" s="176" t="s">
        <v>8137</v>
      </c>
      <c r="J3644" s="178">
        <v>200</v>
      </c>
      <c r="K3644" s="55">
        <v>13</v>
      </c>
      <c r="L3644" s="176" t="s">
        <v>8138</v>
      </c>
      <c r="M3644" s="176" t="s">
        <v>3186</v>
      </c>
      <c r="N3644" s="176" t="s">
        <v>3160</v>
      </c>
      <c r="O3644" s="56">
        <v>1</v>
      </c>
      <c r="P3644" s="176" t="s">
        <v>8139</v>
      </c>
    </row>
    <row r="3645" spans="1:16" ht="20.100000000000001" customHeight="1" x14ac:dyDescent="0.25">
      <c r="A3645" s="175">
        <v>3641</v>
      </c>
      <c r="B3645" s="176" t="s">
        <v>8190</v>
      </c>
      <c r="C3645" s="176" t="s">
        <v>8191</v>
      </c>
      <c r="D3645" s="176" t="s">
        <v>8134</v>
      </c>
      <c r="E3645" s="176" t="s">
        <v>8136</v>
      </c>
      <c r="F3645" s="176" t="s">
        <v>8191</v>
      </c>
      <c r="G3645" s="177"/>
      <c r="H3645" s="177"/>
      <c r="I3645" s="176" t="s">
        <v>8137</v>
      </c>
      <c r="J3645" s="178">
        <v>124.75247524752476</v>
      </c>
      <c r="K3645" s="55">
        <v>13</v>
      </c>
      <c r="L3645" s="176" t="s">
        <v>8138</v>
      </c>
      <c r="M3645" s="176" t="s">
        <v>3186</v>
      </c>
      <c r="N3645" s="176" t="s">
        <v>3160</v>
      </c>
      <c r="O3645" s="56">
        <v>1</v>
      </c>
      <c r="P3645" s="176" t="s">
        <v>8139</v>
      </c>
    </row>
    <row r="3646" spans="1:16" ht="20.100000000000001" customHeight="1" x14ac:dyDescent="0.25">
      <c r="A3646" s="175">
        <v>3642</v>
      </c>
      <c r="B3646" s="176" t="s">
        <v>8190</v>
      </c>
      <c r="C3646" s="176" t="s">
        <v>8191</v>
      </c>
      <c r="D3646" s="176" t="s">
        <v>8134</v>
      </c>
      <c r="E3646" s="176" t="s">
        <v>8136</v>
      </c>
      <c r="F3646" s="176" t="s">
        <v>8191</v>
      </c>
      <c r="G3646" s="177"/>
      <c r="H3646" s="177"/>
      <c r="I3646" s="176" t="s">
        <v>8137</v>
      </c>
      <c r="J3646" s="178">
        <v>138.61386138613861</v>
      </c>
      <c r="K3646" s="55">
        <v>12</v>
      </c>
      <c r="L3646" s="176" t="s">
        <v>8138</v>
      </c>
      <c r="M3646" s="176" t="s">
        <v>3186</v>
      </c>
      <c r="N3646" s="176" t="s">
        <v>3173</v>
      </c>
      <c r="O3646" s="56">
        <v>1</v>
      </c>
      <c r="P3646" s="176" t="s">
        <v>8139</v>
      </c>
    </row>
    <row r="3647" spans="1:16" ht="20.100000000000001" customHeight="1" x14ac:dyDescent="0.25">
      <c r="A3647" s="175">
        <v>3643</v>
      </c>
      <c r="B3647" s="176" t="s">
        <v>8190</v>
      </c>
      <c r="C3647" s="176" t="s">
        <v>8191</v>
      </c>
      <c r="D3647" s="176" t="s">
        <v>8134</v>
      </c>
      <c r="E3647" s="176" t="s">
        <v>8136</v>
      </c>
      <c r="F3647" s="176" t="s">
        <v>8191</v>
      </c>
      <c r="G3647" s="177"/>
      <c r="H3647" s="177"/>
      <c r="I3647" s="176" t="s">
        <v>8137</v>
      </c>
      <c r="J3647" s="178">
        <v>203.96039603960395</v>
      </c>
      <c r="K3647" s="55">
        <v>12</v>
      </c>
      <c r="L3647" s="176" t="s">
        <v>8138</v>
      </c>
      <c r="M3647" s="176" t="s">
        <v>3186</v>
      </c>
      <c r="N3647" s="176" t="s">
        <v>3173</v>
      </c>
      <c r="O3647" s="56">
        <v>1</v>
      </c>
      <c r="P3647" s="176" t="s">
        <v>8139</v>
      </c>
    </row>
    <row r="3648" spans="1:16" ht="20.100000000000001" customHeight="1" x14ac:dyDescent="0.25">
      <c r="A3648" s="175">
        <v>3644</v>
      </c>
      <c r="B3648" s="176" t="s">
        <v>8190</v>
      </c>
      <c r="C3648" s="176" t="s">
        <v>8191</v>
      </c>
      <c r="D3648" s="176" t="s">
        <v>8134</v>
      </c>
      <c r="E3648" s="176" t="s">
        <v>8136</v>
      </c>
      <c r="F3648" s="176" t="s">
        <v>8191</v>
      </c>
      <c r="G3648" s="177"/>
      <c r="H3648" s="177"/>
      <c r="I3648" s="176" t="s">
        <v>8137</v>
      </c>
      <c r="J3648" s="178">
        <v>309.9009900990099</v>
      </c>
      <c r="K3648" s="55">
        <v>12</v>
      </c>
      <c r="L3648" s="176" t="s">
        <v>8138</v>
      </c>
      <c r="M3648" s="176" t="s">
        <v>3186</v>
      </c>
      <c r="N3648" s="176" t="s">
        <v>3173</v>
      </c>
      <c r="O3648" s="56">
        <v>1</v>
      </c>
      <c r="P3648" s="176" t="s">
        <v>8139</v>
      </c>
    </row>
    <row r="3649" spans="1:16" ht="20.100000000000001" customHeight="1" x14ac:dyDescent="0.25">
      <c r="A3649" s="175">
        <v>3645</v>
      </c>
      <c r="B3649" s="176" t="s">
        <v>8190</v>
      </c>
      <c r="C3649" s="176" t="s">
        <v>8191</v>
      </c>
      <c r="D3649" s="176" t="s">
        <v>8134</v>
      </c>
      <c r="E3649" s="176" t="s">
        <v>8136</v>
      </c>
      <c r="F3649" s="176" t="s">
        <v>8191</v>
      </c>
      <c r="G3649" s="177"/>
      <c r="H3649" s="177"/>
      <c r="I3649" s="176" t="s">
        <v>8137</v>
      </c>
      <c r="J3649" s="178">
        <v>99.009900990099013</v>
      </c>
      <c r="K3649" s="55">
        <v>12</v>
      </c>
      <c r="L3649" s="176" t="s">
        <v>8138</v>
      </c>
      <c r="M3649" s="176" t="s">
        <v>3186</v>
      </c>
      <c r="N3649" s="176" t="s">
        <v>3173</v>
      </c>
      <c r="O3649" s="56">
        <v>1</v>
      </c>
      <c r="P3649" s="176" t="s">
        <v>8139</v>
      </c>
    </row>
    <row r="3650" spans="1:16" ht="20.100000000000001" customHeight="1" x14ac:dyDescent="0.25">
      <c r="A3650" s="175">
        <v>3646</v>
      </c>
      <c r="B3650" s="176" t="s">
        <v>8190</v>
      </c>
      <c r="C3650" s="176" t="s">
        <v>8191</v>
      </c>
      <c r="D3650" s="176" t="s">
        <v>8134</v>
      </c>
      <c r="E3650" s="176" t="s">
        <v>8136</v>
      </c>
      <c r="F3650" s="176" t="s">
        <v>8191</v>
      </c>
      <c r="G3650" s="177"/>
      <c r="H3650" s="177"/>
      <c r="I3650" s="176" t="s">
        <v>8137</v>
      </c>
      <c r="J3650" s="178">
        <v>153.46534653465346</v>
      </c>
      <c r="K3650" s="55">
        <v>12</v>
      </c>
      <c r="L3650" s="176" t="s">
        <v>8138</v>
      </c>
      <c r="M3650" s="176" t="s">
        <v>3186</v>
      </c>
      <c r="N3650" s="176" t="s">
        <v>3173</v>
      </c>
      <c r="O3650" s="56">
        <v>1</v>
      </c>
      <c r="P3650" s="176" t="s">
        <v>8139</v>
      </c>
    </row>
    <row r="3651" spans="1:16" ht="20.100000000000001" customHeight="1" x14ac:dyDescent="0.25">
      <c r="A3651" s="175">
        <v>3647</v>
      </c>
      <c r="B3651" s="176" t="s">
        <v>8190</v>
      </c>
      <c r="C3651" s="176" t="s">
        <v>8191</v>
      </c>
      <c r="D3651" s="176" t="s">
        <v>8134</v>
      </c>
      <c r="E3651" s="176" t="s">
        <v>8136</v>
      </c>
      <c r="F3651" s="176" t="s">
        <v>8191</v>
      </c>
      <c r="G3651" s="177"/>
      <c r="H3651" s="177"/>
      <c r="I3651" s="176" t="s">
        <v>8137</v>
      </c>
      <c r="J3651" s="178">
        <v>150.49504950495049</v>
      </c>
      <c r="K3651" s="55">
        <v>12</v>
      </c>
      <c r="L3651" s="176" t="s">
        <v>8138</v>
      </c>
      <c r="M3651" s="176" t="s">
        <v>3186</v>
      </c>
      <c r="N3651" s="176" t="s">
        <v>3173</v>
      </c>
      <c r="O3651" s="56">
        <v>1</v>
      </c>
      <c r="P3651" s="176" t="s">
        <v>8139</v>
      </c>
    </row>
    <row r="3652" spans="1:16" ht="20.100000000000001" customHeight="1" x14ac:dyDescent="0.25">
      <c r="A3652" s="175">
        <v>3648</v>
      </c>
      <c r="B3652" s="176" t="s">
        <v>8190</v>
      </c>
      <c r="C3652" s="176" t="s">
        <v>8191</v>
      </c>
      <c r="D3652" s="176" t="s">
        <v>8134</v>
      </c>
      <c r="E3652" s="176" t="s">
        <v>8136</v>
      </c>
      <c r="F3652" s="176" t="s">
        <v>8191</v>
      </c>
      <c r="G3652" s="177"/>
      <c r="H3652" s="177"/>
      <c r="I3652" s="176" t="s">
        <v>8137</v>
      </c>
      <c r="J3652" s="178">
        <v>98.019801980198025</v>
      </c>
      <c r="K3652" s="55">
        <v>12</v>
      </c>
      <c r="L3652" s="176" t="s">
        <v>8138</v>
      </c>
      <c r="M3652" s="176" t="s">
        <v>3186</v>
      </c>
      <c r="N3652" s="176" t="s">
        <v>3173</v>
      </c>
      <c r="O3652" s="56">
        <v>1</v>
      </c>
      <c r="P3652" s="176" t="s">
        <v>8139</v>
      </c>
    </row>
    <row r="3653" spans="1:16" ht="20.100000000000001" customHeight="1" x14ac:dyDescent="0.25">
      <c r="A3653" s="175">
        <v>3649</v>
      </c>
      <c r="B3653" s="176" t="s">
        <v>8190</v>
      </c>
      <c r="C3653" s="176" t="s">
        <v>8191</v>
      </c>
      <c r="D3653" s="176" t="s">
        <v>8134</v>
      </c>
      <c r="E3653" s="176" t="s">
        <v>8136</v>
      </c>
      <c r="F3653" s="176" t="s">
        <v>8191</v>
      </c>
      <c r="G3653" s="177"/>
      <c r="H3653" s="177"/>
      <c r="I3653" s="176" t="s">
        <v>8137</v>
      </c>
      <c r="J3653" s="178">
        <v>157.42574257425741</v>
      </c>
      <c r="K3653" s="55">
        <v>12</v>
      </c>
      <c r="L3653" s="176" t="s">
        <v>8138</v>
      </c>
      <c r="M3653" s="176" t="s">
        <v>3186</v>
      </c>
      <c r="N3653" s="176" t="s">
        <v>3173</v>
      </c>
      <c r="O3653" s="56">
        <v>1</v>
      </c>
      <c r="P3653" s="176" t="s">
        <v>8139</v>
      </c>
    </row>
    <row r="3654" spans="1:16" ht="20.100000000000001" customHeight="1" x14ac:dyDescent="0.25">
      <c r="A3654" s="175">
        <v>3650</v>
      </c>
      <c r="B3654" s="176" t="s">
        <v>8190</v>
      </c>
      <c r="C3654" s="176" t="s">
        <v>8191</v>
      </c>
      <c r="D3654" s="176" t="s">
        <v>8134</v>
      </c>
      <c r="E3654" s="176" t="s">
        <v>8136</v>
      </c>
      <c r="F3654" s="176" t="s">
        <v>8191</v>
      </c>
      <c r="G3654" s="177"/>
      <c r="H3654" s="177"/>
      <c r="I3654" s="176" t="s">
        <v>8137</v>
      </c>
      <c r="J3654" s="178">
        <v>158.41584158415841</v>
      </c>
      <c r="K3654" s="55">
        <v>12</v>
      </c>
      <c r="L3654" s="176" t="s">
        <v>8138</v>
      </c>
      <c r="M3654" s="176" t="s">
        <v>3186</v>
      </c>
      <c r="N3654" s="176" t="s">
        <v>3173</v>
      </c>
      <c r="O3654" s="56">
        <v>1</v>
      </c>
      <c r="P3654" s="176" t="s">
        <v>8139</v>
      </c>
    </row>
    <row r="3655" spans="1:16" ht="20.100000000000001" customHeight="1" x14ac:dyDescent="0.25">
      <c r="A3655" s="175">
        <v>3651</v>
      </c>
      <c r="B3655" s="176" t="s">
        <v>8190</v>
      </c>
      <c r="C3655" s="176" t="s">
        <v>8191</v>
      </c>
      <c r="D3655" s="176" t="s">
        <v>8134</v>
      </c>
      <c r="E3655" s="176" t="s">
        <v>8136</v>
      </c>
      <c r="F3655" s="176" t="s">
        <v>8191</v>
      </c>
      <c r="G3655" s="177"/>
      <c r="H3655" s="177"/>
      <c r="I3655" s="176" t="s">
        <v>8137</v>
      </c>
      <c r="J3655" s="178">
        <v>157.42574257425741</v>
      </c>
      <c r="K3655" s="55">
        <v>12</v>
      </c>
      <c r="L3655" s="176" t="s">
        <v>8138</v>
      </c>
      <c r="M3655" s="176" t="s">
        <v>3186</v>
      </c>
      <c r="N3655" s="176" t="s">
        <v>3173</v>
      </c>
      <c r="O3655" s="56">
        <v>1</v>
      </c>
      <c r="P3655" s="176" t="s">
        <v>8139</v>
      </c>
    </row>
    <row r="3656" spans="1:16" ht="20.100000000000001" customHeight="1" x14ac:dyDescent="0.25">
      <c r="A3656" s="175">
        <v>3652</v>
      </c>
      <c r="B3656" s="176" t="s">
        <v>8190</v>
      </c>
      <c r="C3656" s="176" t="s">
        <v>8191</v>
      </c>
      <c r="D3656" s="176" t="s">
        <v>8134</v>
      </c>
      <c r="E3656" s="176" t="s">
        <v>8136</v>
      </c>
      <c r="F3656" s="176" t="s">
        <v>8191</v>
      </c>
      <c r="G3656" s="177"/>
      <c r="H3656" s="177"/>
      <c r="I3656" s="176" t="s">
        <v>8137</v>
      </c>
      <c r="J3656" s="178">
        <v>155.44554455445544</v>
      </c>
      <c r="K3656" s="55">
        <v>12</v>
      </c>
      <c r="L3656" s="176" t="s">
        <v>8138</v>
      </c>
      <c r="M3656" s="176" t="s">
        <v>3186</v>
      </c>
      <c r="N3656" s="176" t="s">
        <v>3173</v>
      </c>
      <c r="O3656" s="56">
        <v>1</v>
      </c>
      <c r="P3656" s="176" t="s">
        <v>8139</v>
      </c>
    </row>
    <row r="3657" spans="1:16" ht="20.100000000000001" customHeight="1" x14ac:dyDescent="0.25">
      <c r="A3657" s="175">
        <v>3653</v>
      </c>
      <c r="B3657" s="176" t="s">
        <v>8190</v>
      </c>
      <c r="C3657" s="176" t="s">
        <v>8191</v>
      </c>
      <c r="D3657" s="176" t="s">
        <v>8134</v>
      </c>
      <c r="E3657" s="176" t="s">
        <v>8136</v>
      </c>
      <c r="F3657" s="176" t="s">
        <v>8191</v>
      </c>
      <c r="G3657" s="177"/>
      <c r="H3657" s="177"/>
      <c r="I3657" s="176" t="s">
        <v>8137</v>
      </c>
      <c r="J3657" s="178">
        <v>159.40594059405942</v>
      </c>
      <c r="K3657" s="55">
        <v>12</v>
      </c>
      <c r="L3657" s="176" t="s">
        <v>8138</v>
      </c>
      <c r="M3657" s="176" t="s">
        <v>3186</v>
      </c>
      <c r="N3657" s="176" t="s">
        <v>3173</v>
      </c>
      <c r="O3657" s="56">
        <v>1</v>
      </c>
      <c r="P3657" s="176" t="s">
        <v>8139</v>
      </c>
    </row>
    <row r="3658" spans="1:16" ht="20.100000000000001" customHeight="1" x14ac:dyDescent="0.25">
      <c r="A3658" s="175">
        <v>3654</v>
      </c>
      <c r="B3658" s="176" t="s">
        <v>8190</v>
      </c>
      <c r="C3658" s="176" t="s">
        <v>8191</v>
      </c>
      <c r="D3658" s="176" t="s">
        <v>8134</v>
      </c>
      <c r="E3658" s="176" t="s">
        <v>8136</v>
      </c>
      <c r="F3658" s="176" t="s">
        <v>8191</v>
      </c>
      <c r="G3658" s="177"/>
      <c r="H3658" s="177"/>
      <c r="I3658" s="176" t="s">
        <v>8137</v>
      </c>
      <c r="J3658" s="178">
        <v>154.45544554455446</v>
      </c>
      <c r="K3658" s="55">
        <v>12</v>
      </c>
      <c r="L3658" s="176" t="s">
        <v>8138</v>
      </c>
      <c r="M3658" s="176" t="s">
        <v>3186</v>
      </c>
      <c r="N3658" s="176" t="s">
        <v>3173</v>
      </c>
      <c r="O3658" s="56">
        <v>1</v>
      </c>
      <c r="P3658" s="176" t="s">
        <v>8168</v>
      </c>
    </row>
    <row r="3659" spans="1:16" ht="20.100000000000001" customHeight="1" x14ac:dyDescent="0.25">
      <c r="A3659" s="175">
        <v>3655</v>
      </c>
      <c r="B3659" s="176" t="s">
        <v>8190</v>
      </c>
      <c r="C3659" s="176" t="s">
        <v>8191</v>
      </c>
      <c r="D3659" s="176" t="s">
        <v>8134</v>
      </c>
      <c r="E3659" s="176" t="s">
        <v>8136</v>
      </c>
      <c r="F3659" s="176" t="s">
        <v>8191</v>
      </c>
      <c r="G3659" s="177"/>
      <c r="H3659" s="177"/>
      <c r="I3659" s="176" t="s">
        <v>8137</v>
      </c>
      <c r="J3659" s="178">
        <v>159.40594059405942</v>
      </c>
      <c r="K3659" s="55">
        <v>12</v>
      </c>
      <c r="L3659" s="176" t="s">
        <v>8138</v>
      </c>
      <c r="M3659" s="176" t="s">
        <v>3186</v>
      </c>
      <c r="N3659" s="176" t="s">
        <v>3173</v>
      </c>
      <c r="O3659" s="56">
        <v>1</v>
      </c>
      <c r="P3659" s="176" t="s">
        <v>8139</v>
      </c>
    </row>
    <row r="3660" spans="1:16" ht="20.100000000000001" customHeight="1" x14ac:dyDescent="0.25">
      <c r="A3660" s="175">
        <v>3656</v>
      </c>
      <c r="B3660" s="176" t="s">
        <v>8190</v>
      </c>
      <c r="C3660" s="176" t="s">
        <v>8191</v>
      </c>
      <c r="D3660" s="176" t="s">
        <v>8134</v>
      </c>
      <c r="E3660" s="176" t="s">
        <v>8136</v>
      </c>
      <c r="F3660" s="176" t="s">
        <v>8191</v>
      </c>
      <c r="G3660" s="177"/>
      <c r="H3660" s="177"/>
      <c r="I3660" s="176" t="s">
        <v>8137</v>
      </c>
      <c r="J3660" s="178">
        <v>160.39603960396039</v>
      </c>
      <c r="K3660" s="55">
        <v>12</v>
      </c>
      <c r="L3660" s="176" t="s">
        <v>8138</v>
      </c>
      <c r="M3660" s="176" t="s">
        <v>3186</v>
      </c>
      <c r="N3660" s="176" t="s">
        <v>3173</v>
      </c>
      <c r="O3660" s="56">
        <v>1</v>
      </c>
      <c r="P3660" s="176" t="s">
        <v>8139</v>
      </c>
    </row>
    <row r="3661" spans="1:16" ht="20.100000000000001" customHeight="1" x14ac:dyDescent="0.25">
      <c r="A3661" s="175">
        <v>3657</v>
      </c>
      <c r="B3661" s="176" t="s">
        <v>8190</v>
      </c>
      <c r="C3661" s="176" t="s">
        <v>8191</v>
      </c>
      <c r="D3661" s="176" t="s">
        <v>8134</v>
      </c>
      <c r="E3661" s="176" t="s">
        <v>8136</v>
      </c>
      <c r="F3661" s="176" t="s">
        <v>8191</v>
      </c>
      <c r="G3661" s="177"/>
      <c r="H3661" s="177"/>
      <c r="I3661" s="176" t="s">
        <v>8137</v>
      </c>
      <c r="J3661" s="178">
        <v>171.28712871287129</v>
      </c>
      <c r="K3661" s="55">
        <v>12</v>
      </c>
      <c r="L3661" s="176" t="s">
        <v>8138</v>
      </c>
      <c r="M3661" s="176" t="s">
        <v>3186</v>
      </c>
      <c r="N3661" s="176" t="s">
        <v>3173</v>
      </c>
      <c r="O3661" s="56">
        <v>1</v>
      </c>
      <c r="P3661" s="176" t="s">
        <v>8139</v>
      </c>
    </row>
    <row r="3662" spans="1:16" ht="20.100000000000001" customHeight="1" x14ac:dyDescent="0.25">
      <c r="A3662" s="175">
        <v>3658</v>
      </c>
      <c r="B3662" s="176" t="s">
        <v>8190</v>
      </c>
      <c r="C3662" s="176" t="s">
        <v>8191</v>
      </c>
      <c r="D3662" s="176" t="s">
        <v>8134</v>
      </c>
      <c r="E3662" s="176" t="s">
        <v>8136</v>
      </c>
      <c r="F3662" s="176" t="s">
        <v>8191</v>
      </c>
      <c r="G3662" s="177"/>
      <c r="H3662" s="177"/>
      <c r="I3662" s="176" t="s">
        <v>8137</v>
      </c>
      <c r="J3662" s="178">
        <v>147.52475247524751</v>
      </c>
      <c r="K3662" s="55">
        <v>12</v>
      </c>
      <c r="L3662" s="176" t="s">
        <v>8138</v>
      </c>
      <c r="M3662" s="176" t="s">
        <v>3186</v>
      </c>
      <c r="N3662" s="176" t="s">
        <v>3173</v>
      </c>
      <c r="O3662" s="56">
        <v>1</v>
      </c>
      <c r="P3662" s="176" t="s">
        <v>8168</v>
      </c>
    </row>
    <row r="3663" spans="1:16" ht="20.100000000000001" customHeight="1" x14ac:dyDescent="0.25">
      <c r="A3663" s="175">
        <v>3659</v>
      </c>
      <c r="B3663" s="176" t="s">
        <v>8190</v>
      </c>
      <c r="C3663" s="176" t="s">
        <v>8191</v>
      </c>
      <c r="D3663" s="176" t="s">
        <v>8134</v>
      </c>
      <c r="E3663" s="176" t="s">
        <v>8136</v>
      </c>
      <c r="F3663" s="176" t="s">
        <v>8191</v>
      </c>
      <c r="G3663" s="177"/>
      <c r="H3663" s="177"/>
      <c r="I3663" s="176" t="s">
        <v>8137</v>
      </c>
      <c r="J3663" s="178">
        <v>153.46534653465346</v>
      </c>
      <c r="K3663" s="55">
        <v>12</v>
      </c>
      <c r="L3663" s="176" t="s">
        <v>8138</v>
      </c>
      <c r="M3663" s="176" t="s">
        <v>3186</v>
      </c>
      <c r="N3663" s="176" t="s">
        <v>3173</v>
      </c>
      <c r="O3663" s="56">
        <v>1</v>
      </c>
      <c r="P3663" s="176" t="s">
        <v>8168</v>
      </c>
    </row>
    <row r="3664" spans="1:16" ht="20.100000000000001" customHeight="1" x14ac:dyDescent="0.25">
      <c r="A3664" s="175">
        <v>3660</v>
      </c>
      <c r="B3664" s="176" t="s">
        <v>8190</v>
      </c>
      <c r="C3664" s="176" t="s">
        <v>8191</v>
      </c>
      <c r="D3664" s="176" t="s">
        <v>8134</v>
      </c>
      <c r="E3664" s="176" t="s">
        <v>8136</v>
      </c>
      <c r="F3664" s="176" t="s">
        <v>8191</v>
      </c>
      <c r="G3664" s="177"/>
      <c r="H3664" s="177"/>
      <c r="I3664" s="176" t="s">
        <v>8137</v>
      </c>
      <c r="J3664" s="178">
        <v>153.46534653465346</v>
      </c>
      <c r="K3664" s="55">
        <v>12</v>
      </c>
      <c r="L3664" s="176" t="s">
        <v>8138</v>
      </c>
      <c r="M3664" s="176" t="s">
        <v>3186</v>
      </c>
      <c r="N3664" s="176" t="s">
        <v>3173</v>
      </c>
      <c r="O3664" s="56">
        <v>1</v>
      </c>
      <c r="P3664" s="176" t="s">
        <v>8168</v>
      </c>
    </row>
    <row r="3665" spans="1:16" ht="20.100000000000001" customHeight="1" x14ac:dyDescent="0.25">
      <c r="A3665" s="175">
        <v>3661</v>
      </c>
      <c r="B3665" s="176" t="s">
        <v>8190</v>
      </c>
      <c r="C3665" s="176" t="s">
        <v>8191</v>
      </c>
      <c r="D3665" s="176" t="s">
        <v>8134</v>
      </c>
      <c r="E3665" s="176" t="s">
        <v>8136</v>
      </c>
      <c r="F3665" s="176" t="s">
        <v>8191</v>
      </c>
      <c r="G3665" s="177"/>
      <c r="H3665" s="177"/>
      <c r="I3665" s="176" t="s">
        <v>8137</v>
      </c>
      <c r="J3665" s="178">
        <v>151.48514851485149</v>
      </c>
      <c r="K3665" s="55">
        <v>12</v>
      </c>
      <c r="L3665" s="176" t="s">
        <v>8138</v>
      </c>
      <c r="M3665" s="176" t="s">
        <v>3186</v>
      </c>
      <c r="N3665" s="176" t="s">
        <v>3173</v>
      </c>
      <c r="O3665" s="56">
        <v>1</v>
      </c>
      <c r="P3665" s="176" t="s">
        <v>8168</v>
      </c>
    </row>
    <row r="3666" spans="1:16" ht="20.100000000000001" customHeight="1" x14ac:dyDescent="0.25">
      <c r="A3666" s="175">
        <v>3662</v>
      </c>
      <c r="B3666" s="176" t="s">
        <v>8190</v>
      </c>
      <c r="C3666" s="176" t="s">
        <v>8191</v>
      </c>
      <c r="D3666" s="176" t="s">
        <v>8134</v>
      </c>
      <c r="E3666" s="176" t="s">
        <v>8136</v>
      </c>
      <c r="F3666" s="176" t="s">
        <v>8191</v>
      </c>
      <c r="G3666" s="177"/>
      <c r="H3666" s="177"/>
      <c r="I3666" s="176" t="s">
        <v>8137</v>
      </c>
      <c r="J3666" s="178">
        <v>148.51485148514851</v>
      </c>
      <c r="K3666" s="55">
        <v>12</v>
      </c>
      <c r="L3666" s="176" t="s">
        <v>8138</v>
      </c>
      <c r="M3666" s="176" t="s">
        <v>3186</v>
      </c>
      <c r="N3666" s="176" t="s">
        <v>3173</v>
      </c>
      <c r="O3666" s="56">
        <v>1</v>
      </c>
      <c r="P3666" s="176" t="s">
        <v>8168</v>
      </c>
    </row>
    <row r="3667" spans="1:16" ht="20.100000000000001" customHeight="1" x14ac:dyDescent="0.25">
      <c r="A3667" s="175">
        <v>3663</v>
      </c>
      <c r="B3667" s="176" t="s">
        <v>8190</v>
      </c>
      <c r="C3667" s="176" t="s">
        <v>8191</v>
      </c>
      <c r="D3667" s="176" t="s">
        <v>8134</v>
      </c>
      <c r="E3667" s="176" t="s">
        <v>8136</v>
      </c>
      <c r="F3667" s="176" t="s">
        <v>8191</v>
      </c>
      <c r="G3667" s="177"/>
      <c r="H3667" s="177"/>
      <c r="I3667" s="176" t="s">
        <v>8137</v>
      </c>
      <c r="J3667" s="178">
        <v>147.52475247524751</v>
      </c>
      <c r="K3667" s="55">
        <v>12</v>
      </c>
      <c r="L3667" s="176" t="s">
        <v>8138</v>
      </c>
      <c r="M3667" s="176" t="s">
        <v>3186</v>
      </c>
      <c r="N3667" s="176" t="s">
        <v>3173</v>
      </c>
      <c r="O3667" s="56">
        <v>1</v>
      </c>
      <c r="P3667" s="176" t="s">
        <v>8139</v>
      </c>
    </row>
    <row r="3668" spans="1:16" ht="20.100000000000001" customHeight="1" x14ac:dyDescent="0.25">
      <c r="A3668" s="175">
        <v>3664</v>
      </c>
      <c r="B3668" s="176" t="s">
        <v>8190</v>
      </c>
      <c r="C3668" s="176" t="s">
        <v>8191</v>
      </c>
      <c r="D3668" s="176" t="s">
        <v>8134</v>
      </c>
      <c r="E3668" s="176" t="s">
        <v>8136</v>
      </c>
      <c r="F3668" s="176" t="s">
        <v>8191</v>
      </c>
      <c r="G3668" s="177"/>
      <c r="H3668" s="177"/>
      <c r="I3668" s="176" t="s">
        <v>8137</v>
      </c>
      <c r="J3668" s="178">
        <v>90.099009900990097</v>
      </c>
      <c r="K3668" s="55">
        <v>12</v>
      </c>
      <c r="L3668" s="176" t="s">
        <v>8138</v>
      </c>
      <c r="M3668" s="176" t="s">
        <v>3186</v>
      </c>
      <c r="N3668" s="176" t="s">
        <v>3173</v>
      </c>
      <c r="O3668" s="56">
        <v>3</v>
      </c>
      <c r="P3668" s="176" t="s">
        <v>8168</v>
      </c>
    </row>
    <row r="3669" spans="1:16" ht="20.100000000000001" customHeight="1" x14ac:dyDescent="0.25">
      <c r="A3669" s="175">
        <v>3665</v>
      </c>
      <c r="B3669" s="176" t="s">
        <v>8190</v>
      </c>
      <c r="C3669" s="176" t="s">
        <v>8191</v>
      </c>
      <c r="D3669" s="176" t="s">
        <v>8134</v>
      </c>
      <c r="E3669" s="176" t="s">
        <v>8136</v>
      </c>
      <c r="F3669" s="176" t="s">
        <v>8191</v>
      </c>
      <c r="G3669" s="177"/>
      <c r="H3669" s="177"/>
      <c r="I3669" s="176" t="s">
        <v>8137</v>
      </c>
      <c r="J3669" s="178">
        <v>97.029702970297024</v>
      </c>
      <c r="K3669" s="55">
        <v>12</v>
      </c>
      <c r="L3669" s="176" t="s">
        <v>8138</v>
      </c>
      <c r="M3669" s="176" t="s">
        <v>3186</v>
      </c>
      <c r="N3669" s="176" t="s">
        <v>3173</v>
      </c>
      <c r="O3669" s="56">
        <v>1</v>
      </c>
      <c r="P3669" s="176" t="s">
        <v>8139</v>
      </c>
    </row>
    <row r="3670" spans="1:16" ht="20.100000000000001" customHeight="1" x14ac:dyDescent="0.25">
      <c r="A3670" s="175">
        <v>3666</v>
      </c>
      <c r="B3670" s="176" t="s">
        <v>8190</v>
      </c>
      <c r="C3670" s="176" t="s">
        <v>8191</v>
      </c>
      <c r="D3670" s="176" t="s">
        <v>8134</v>
      </c>
      <c r="E3670" s="176" t="s">
        <v>8136</v>
      </c>
      <c r="F3670" s="176" t="s">
        <v>8191</v>
      </c>
      <c r="G3670" s="177"/>
      <c r="H3670" s="177"/>
      <c r="I3670" s="176" t="s">
        <v>8137</v>
      </c>
      <c r="J3670" s="178">
        <v>153.46534653465346</v>
      </c>
      <c r="K3670" s="55">
        <v>12</v>
      </c>
      <c r="L3670" s="176" t="s">
        <v>8138</v>
      </c>
      <c r="M3670" s="176" t="s">
        <v>3186</v>
      </c>
      <c r="N3670" s="176" t="s">
        <v>3173</v>
      </c>
      <c r="O3670" s="56">
        <v>1</v>
      </c>
      <c r="P3670" s="176" t="s">
        <v>8139</v>
      </c>
    </row>
    <row r="3671" spans="1:16" ht="20.100000000000001" customHeight="1" x14ac:dyDescent="0.25">
      <c r="A3671" s="175">
        <v>3667</v>
      </c>
      <c r="B3671" s="176" t="s">
        <v>8190</v>
      </c>
      <c r="C3671" s="176" t="s">
        <v>8191</v>
      </c>
      <c r="D3671" s="176" t="s">
        <v>8134</v>
      </c>
      <c r="E3671" s="176" t="s">
        <v>8136</v>
      </c>
      <c r="F3671" s="176" t="s">
        <v>8191</v>
      </c>
      <c r="G3671" s="177"/>
      <c r="H3671" s="177"/>
      <c r="I3671" s="176" t="s">
        <v>8137</v>
      </c>
      <c r="J3671" s="178">
        <v>110.89108910891089</v>
      </c>
      <c r="K3671" s="55">
        <v>12</v>
      </c>
      <c r="L3671" s="176" t="s">
        <v>8138</v>
      </c>
      <c r="M3671" s="176" t="s">
        <v>3186</v>
      </c>
      <c r="N3671" s="176" t="s">
        <v>3173</v>
      </c>
      <c r="O3671" s="56">
        <v>2</v>
      </c>
      <c r="P3671" s="176" t="s">
        <v>8139</v>
      </c>
    </row>
    <row r="3672" spans="1:16" ht="20.100000000000001" customHeight="1" x14ac:dyDescent="0.25">
      <c r="A3672" s="175">
        <v>3668</v>
      </c>
      <c r="B3672" s="176" t="s">
        <v>8190</v>
      </c>
      <c r="C3672" s="176" t="s">
        <v>8191</v>
      </c>
      <c r="D3672" s="176" t="s">
        <v>8134</v>
      </c>
      <c r="E3672" s="176" t="s">
        <v>8136</v>
      </c>
      <c r="F3672" s="176" t="s">
        <v>8191</v>
      </c>
      <c r="G3672" s="177"/>
      <c r="H3672" s="177"/>
      <c r="I3672" s="176" t="s">
        <v>8137</v>
      </c>
      <c r="J3672" s="178">
        <v>100.99009900990099</v>
      </c>
      <c r="K3672" s="55">
        <v>12</v>
      </c>
      <c r="L3672" s="176" t="s">
        <v>8138</v>
      </c>
      <c r="M3672" s="176" t="s">
        <v>3186</v>
      </c>
      <c r="N3672" s="176" t="s">
        <v>3173</v>
      </c>
      <c r="O3672" s="56">
        <v>3</v>
      </c>
      <c r="P3672" s="176" t="s">
        <v>8139</v>
      </c>
    </row>
    <row r="3673" spans="1:16" ht="20.100000000000001" customHeight="1" x14ac:dyDescent="0.25">
      <c r="A3673" s="175">
        <v>3669</v>
      </c>
      <c r="B3673" s="176" t="s">
        <v>8190</v>
      </c>
      <c r="C3673" s="176" t="s">
        <v>8191</v>
      </c>
      <c r="D3673" s="176" t="s">
        <v>8134</v>
      </c>
      <c r="E3673" s="176" t="s">
        <v>8136</v>
      </c>
      <c r="F3673" s="176" t="s">
        <v>8191</v>
      </c>
      <c r="G3673" s="177"/>
      <c r="H3673" s="177"/>
      <c r="I3673" s="176" t="s">
        <v>8137</v>
      </c>
      <c r="J3673" s="178">
        <v>103.96039603960396</v>
      </c>
      <c r="K3673" s="55">
        <v>12</v>
      </c>
      <c r="L3673" s="176" t="s">
        <v>8138</v>
      </c>
      <c r="M3673" s="176" t="s">
        <v>3186</v>
      </c>
      <c r="N3673" s="176" t="s">
        <v>3173</v>
      </c>
      <c r="O3673" s="56">
        <v>3</v>
      </c>
      <c r="P3673" s="176" t="s">
        <v>8139</v>
      </c>
    </row>
    <row r="3674" spans="1:16" ht="20.100000000000001" customHeight="1" x14ac:dyDescent="0.25">
      <c r="A3674" s="175">
        <v>3670</v>
      </c>
      <c r="B3674" s="176" t="s">
        <v>8190</v>
      </c>
      <c r="C3674" s="176" t="s">
        <v>8191</v>
      </c>
      <c r="D3674" s="176" t="s">
        <v>8134</v>
      </c>
      <c r="E3674" s="176" t="s">
        <v>8136</v>
      </c>
      <c r="F3674" s="176" t="s">
        <v>8191</v>
      </c>
      <c r="G3674" s="177"/>
      <c r="H3674" s="177"/>
      <c r="I3674" s="176" t="s">
        <v>8137</v>
      </c>
      <c r="J3674" s="178">
        <v>101.98019801980197</v>
      </c>
      <c r="K3674" s="55">
        <v>12</v>
      </c>
      <c r="L3674" s="176" t="s">
        <v>8138</v>
      </c>
      <c r="M3674" s="176" t="s">
        <v>3186</v>
      </c>
      <c r="N3674" s="176" t="s">
        <v>3173</v>
      </c>
      <c r="O3674" s="56">
        <v>2</v>
      </c>
      <c r="P3674" s="176" t="s">
        <v>8139</v>
      </c>
    </row>
    <row r="3675" spans="1:16" ht="20.100000000000001" customHeight="1" x14ac:dyDescent="0.25">
      <c r="A3675" s="175">
        <v>3671</v>
      </c>
      <c r="B3675" s="176" t="s">
        <v>8190</v>
      </c>
      <c r="C3675" s="176" t="s">
        <v>8191</v>
      </c>
      <c r="D3675" s="176" t="s">
        <v>8134</v>
      </c>
      <c r="E3675" s="176" t="s">
        <v>8136</v>
      </c>
      <c r="F3675" s="176" t="s">
        <v>8191</v>
      </c>
      <c r="G3675" s="177"/>
      <c r="H3675" s="177"/>
      <c r="I3675" s="176" t="s">
        <v>8137</v>
      </c>
      <c r="J3675" s="178">
        <v>100</v>
      </c>
      <c r="K3675" s="55">
        <v>12</v>
      </c>
      <c r="L3675" s="176" t="s">
        <v>8138</v>
      </c>
      <c r="M3675" s="176" t="s">
        <v>3186</v>
      </c>
      <c r="N3675" s="176" t="s">
        <v>3173</v>
      </c>
      <c r="O3675" s="56">
        <v>2</v>
      </c>
      <c r="P3675" s="176" t="s">
        <v>8139</v>
      </c>
    </row>
    <row r="3676" spans="1:16" ht="20.100000000000001" customHeight="1" x14ac:dyDescent="0.25">
      <c r="A3676" s="175">
        <v>3672</v>
      </c>
      <c r="B3676" s="176" t="s">
        <v>8190</v>
      </c>
      <c r="C3676" s="176" t="s">
        <v>8191</v>
      </c>
      <c r="D3676" s="176" t="s">
        <v>8134</v>
      </c>
      <c r="E3676" s="176" t="s">
        <v>8136</v>
      </c>
      <c r="F3676" s="176" t="s">
        <v>8191</v>
      </c>
      <c r="G3676" s="177"/>
      <c r="H3676" s="177"/>
      <c r="I3676" s="176" t="s">
        <v>8137</v>
      </c>
      <c r="J3676" s="178">
        <v>103.96039603960396</v>
      </c>
      <c r="K3676" s="55">
        <v>12</v>
      </c>
      <c r="L3676" s="176" t="s">
        <v>8138</v>
      </c>
      <c r="M3676" s="176" t="s">
        <v>3186</v>
      </c>
      <c r="N3676" s="176" t="s">
        <v>3173</v>
      </c>
      <c r="O3676" s="56">
        <v>1</v>
      </c>
      <c r="P3676" s="176" t="s">
        <v>8139</v>
      </c>
    </row>
    <row r="3677" spans="1:16" ht="20.100000000000001" customHeight="1" x14ac:dyDescent="0.25">
      <c r="A3677" s="175">
        <v>3673</v>
      </c>
      <c r="B3677" s="176" t="s">
        <v>8190</v>
      </c>
      <c r="C3677" s="176" t="s">
        <v>8191</v>
      </c>
      <c r="D3677" s="176" t="s">
        <v>8134</v>
      </c>
      <c r="E3677" s="176" t="s">
        <v>8136</v>
      </c>
      <c r="F3677" s="176" t="s">
        <v>8191</v>
      </c>
      <c r="G3677" s="177"/>
      <c r="H3677" s="177"/>
      <c r="I3677" s="176" t="s">
        <v>8137</v>
      </c>
      <c r="J3677" s="178">
        <v>101.98019801980197</v>
      </c>
      <c r="K3677" s="55">
        <v>12</v>
      </c>
      <c r="L3677" s="176" t="s">
        <v>8138</v>
      </c>
      <c r="M3677" s="176" t="s">
        <v>3186</v>
      </c>
      <c r="N3677" s="176" t="s">
        <v>3173</v>
      </c>
      <c r="O3677" s="56">
        <v>1</v>
      </c>
      <c r="P3677" s="176" t="s">
        <v>8139</v>
      </c>
    </row>
    <row r="3678" spans="1:16" ht="20.100000000000001" customHeight="1" x14ac:dyDescent="0.25">
      <c r="A3678" s="175">
        <v>3674</v>
      </c>
      <c r="B3678" s="176" t="s">
        <v>8190</v>
      </c>
      <c r="C3678" s="176" t="s">
        <v>8191</v>
      </c>
      <c r="D3678" s="176" t="s">
        <v>8134</v>
      </c>
      <c r="E3678" s="176" t="s">
        <v>8136</v>
      </c>
      <c r="F3678" s="176" t="s">
        <v>8191</v>
      </c>
      <c r="G3678" s="177"/>
      <c r="H3678" s="177"/>
      <c r="I3678" s="176" t="s">
        <v>8137</v>
      </c>
      <c r="J3678" s="178">
        <v>104.95049504950495</v>
      </c>
      <c r="K3678" s="55">
        <v>12</v>
      </c>
      <c r="L3678" s="176" t="s">
        <v>8138</v>
      </c>
      <c r="M3678" s="176" t="s">
        <v>3186</v>
      </c>
      <c r="N3678" s="176" t="s">
        <v>3173</v>
      </c>
      <c r="O3678" s="56">
        <v>1</v>
      </c>
      <c r="P3678" s="176" t="s">
        <v>8139</v>
      </c>
    </row>
    <row r="3679" spans="1:16" ht="20.100000000000001" customHeight="1" x14ac:dyDescent="0.25">
      <c r="A3679" s="175">
        <v>3675</v>
      </c>
      <c r="B3679" s="176" t="s">
        <v>8190</v>
      </c>
      <c r="C3679" s="176" t="s">
        <v>8191</v>
      </c>
      <c r="D3679" s="176" t="s">
        <v>8134</v>
      </c>
      <c r="E3679" s="176" t="s">
        <v>8136</v>
      </c>
      <c r="F3679" s="176" t="s">
        <v>8191</v>
      </c>
      <c r="G3679" s="177"/>
      <c r="H3679" s="177"/>
      <c r="I3679" s="176" t="s">
        <v>8137</v>
      </c>
      <c r="J3679" s="178">
        <v>103.96039603960396</v>
      </c>
      <c r="K3679" s="55">
        <v>12</v>
      </c>
      <c r="L3679" s="176" t="s">
        <v>8138</v>
      </c>
      <c r="M3679" s="176" t="s">
        <v>3186</v>
      </c>
      <c r="N3679" s="176" t="s">
        <v>3173</v>
      </c>
      <c r="O3679" s="56">
        <v>1</v>
      </c>
      <c r="P3679" s="176" t="s">
        <v>8139</v>
      </c>
    </row>
    <row r="3680" spans="1:16" ht="20.100000000000001" customHeight="1" x14ac:dyDescent="0.25">
      <c r="A3680" s="175">
        <v>3676</v>
      </c>
      <c r="B3680" s="176" t="s">
        <v>8190</v>
      </c>
      <c r="C3680" s="176" t="s">
        <v>8191</v>
      </c>
      <c r="D3680" s="176" t="s">
        <v>8134</v>
      </c>
      <c r="E3680" s="176" t="s">
        <v>8136</v>
      </c>
      <c r="F3680" s="176" t="s">
        <v>8191</v>
      </c>
      <c r="G3680" s="177"/>
      <c r="H3680" s="177"/>
      <c r="I3680" s="176" t="s">
        <v>8137</v>
      </c>
      <c r="J3680" s="178">
        <v>100</v>
      </c>
      <c r="K3680" s="55">
        <v>12</v>
      </c>
      <c r="L3680" s="176" t="s">
        <v>8138</v>
      </c>
      <c r="M3680" s="176" t="s">
        <v>3186</v>
      </c>
      <c r="N3680" s="176" t="s">
        <v>3173</v>
      </c>
      <c r="O3680" s="56">
        <v>1</v>
      </c>
      <c r="P3680" s="176" t="s">
        <v>8139</v>
      </c>
    </row>
    <row r="3681" spans="1:16" ht="20.100000000000001" customHeight="1" x14ac:dyDescent="0.25">
      <c r="A3681" s="175">
        <v>3677</v>
      </c>
      <c r="B3681" s="176" t="s">
        <v>8190</v>
      </c>
      <c r="C3681" s="176" t="s">
        <v>8191</v>
      </c>
      <c r="D3681" s="176" t="s">
        <v>8134</v>
      </c>
      <c r="E3681" s="176" t="s">
        <v>8136</v>
      </c>
      <c r="F3681" s="176" t="s">
        <v>8191</v>
      </c>
      <c r="G3681" s="177"/>
      <c r="H3681" s="177"/>
      <c r="I3681" s="176" t="s">
        <v>8137</v>
      </c>
      <c r="J3681" s="178">
        <v>103.96039603960396</v>
      </c>
      <c r="K3681" s="55">
        <v>12</v>
      </c>
      <c r="L3681" s="176" t="s">
        <v>8138</v>
      </c>
      <c r="M3681" s="176" t="s">
        <v>3186</v>
      </c>
      <c r="N3681" s="176" t="s">
        <v>3173</v>
      </c>
      <c r="O3681" s="56">
        <v>2</v>
      </c>
      <c r="P3681" s="176" t="s">
        <v>8139</v>
      </c>
    </row>
    <row r="3682" spans="1:16" ht="20.100000000000001" customHeight="1" x14ac:dyDescent="0.25">
      <c r="A3682" s="175">
        <v>3678</v>
      </c>
      <c r="B3682" s="176" t="s">
        <v>8190</v>
      </c>
      <c r="C3682" s="176" t="s">
        <v>8191</v>
      </c>
      <c r="D3682" s="176" t="s">
        <v>8134</v>
      </c>
      <c r="E3682" s="176" t="s">
        <v>8136</v>
      </c>
      <c r="F3682" s="176" t="s">
        <v>8191</v>
      </c>
      <c r="G3682" s="177"/>
      <c r="H3682" s="177"/>
      <c r="I3682" s="176" t="s">
        <v>8137</v>
      </c>
      <c r="J3682" s="178">
        <v>101.98019801980197</v>
      </c>
      <c r="K3682" s="55">
        <v>12</v>
      </c>
      <c r="L3682" s="176" t="s">
        <v>8138</v>
      </c>
      <c r="M3682" s="176" t="s">
        <v>3186</v>
      </c>
      <c r="N3682" s="176" t="s">
        <v>3173</v>
      </c>
      <c r="O3682" s="56">
        <v>1</v>
      </c>
      <c r="P3682" s="176" t="s">
        <v>8139</v>
      </c>
    </row>
    <row r="3683" spans="1:16" ht="20.100000000000001" customHeight="1" x14ac:dyDescent="0.25">
      <c r="A3683" s="175">
        <v>3679</v>
      </c>
      <c r="B3683" s="176" t="s">
        <v>8190</v>
      </c>
      <c r="C3683" s="176" t="s">
        <v>8191</v>
      </c>
      <c r="D3683" s="176" t="s">
        <v>8134</v>
      </c>
      <c r="E3683" s="176" t="s">
        <v>8136</v>
      </c>
      <c r="F3683" s="176" t="s">
        <v>8191</v>
      </c>
      <c r="G3683" s="177"/>
      <c r="H3683" s="177"/>
      <c r="I3683" s="176" t="s">
        <v>8137</v>
      </c>
      <c r="J3683" s="178">
        <v>100</v>
      </c>
      <c r="K3683" s="55">
        <v>12</v>
      </c>
      <c r="L3683" s="176" t="s">
        <v>8138</v>
      </c>
      <c r="M3683" s="176" t="s">
        <v>3186</v>
      </c>
      <c r="N3683" s="176" t="s">
        <v>3173</v>
      </c>
      <c r="O3683" s="56">
        <v>1</v>
      </c>
      <c r="P3683" s="176" t="s">
        <v>8139</v>
      </c>
    </row>
    <row r="3684" spans="1:16" ht="20.100000000000001" customHeight="1" x14ac:dyDescent="0.25">
      <c r="A3684" s="175">
        <v>3680</v>
      </c>
      <c r="B3684" s="176" t="s">
        <v>8190</v>
      </c>
      <c r="C3684" s="176" t="s">
        <v>8191</v>
      </c>
      <c r="D3684" s="176" t="s">
        <v>8134</v>
      </c>
      <c r="E3684" s="176" t="s">
        <v>8136</v>
      </c>
      <c r="F3684" s="176" t="s">
        <v>8191</v>
      </c>
      <c r="G3684" s="177"/>
      <c r="H3684" s="177"/>
      <c r="I3684" s="176" t="s">
        <v>8137</v>
      </c>
      <c r="J3684" s="178">
        <v>101.98019801980197</v>
      </c>
      <c r="K3684" s="55">
        <v>12</v>
      </c>
      <c r="L3684" s="176" t="s">
        <v>8138</v>
      </c>
      <c r="M3684" s="176" t="s">
        <v>3186</v>
      </c>
      <c r="N3684" s="176" t="s">
        <v>3173</v>
      </c>
      <c r="O3684" s="56">
        <v>1</v>
      </c>
      <c r="P3684" s="176" t="s">
        <v>8139</v>
      </c>
    </row>
    <row r="3685" spans="1:16" ht="20.100000000000001" customHeight="1" x14ac:dyDescent="0.25">
      <c r="A3685" s="175">
        <v>3681</v>
      </c>
      <c r="B3685" s="176" t="s">
        <v>8190</v>
      </c>
      <c r="C3685" s="176" t="s">
        <v>8191</v>
      </c>
      <c r="D3685" s="176" t="s">
        <v>8134</v>
      </c>
      <c r="E3685" s="176" t="s">
        <v>8136</v>
      </c>
      <c r="F3685" s="176" t="s">
        <v>8191</v>
      </c>
      <c r="G3685" s="177"/>
      <c r="H3685" s="177"/>
      <c r="I3685" s="176" t="s">
        <v>8137</v>
      </c>
      <c r="J3685" s="178">
        <v>95.049504950495049</v>
      </c>
      <c r="K3685" s="55">
        <v>12</v>
      </c>
      <c r="L3685" s="176" t="s">
        <v>8138</v>
      </c>
      <c r="M3685" s="176" t="s">
        <v>3186</v>
      </c>
      <c r="N3685" s="176" t="s">
        <v>3173</v>
      </c>
      <c r="O3685" s="56">
        <v>1</v>
      </c>
      <c r="P3685" s="176" t="s">
        <v>8139</v>
      </c>
    </row>
    <row r="3686" spans="1:16" ht="20.100000000000001" customHeight="1" x14ac:dyDescent="0.25">
      <c r="A3686" s="175">
        <v>3682</v>
      </c>
      <c r="B3686" s="176" t="s">
        <v>8190</v>
      </c>
      <c r="C3686" s="176" t="s">
        <v>8191</v>
      </c>
      <c r="D3686" s="176" t="s">
        <v>8134</v>
      </c>
      <c r="E3686" s="176" t="s">
        <v>8136</v>
      </c>
      <c r="F3686" s="176" t="s">
        <v>8191</v>
      </c>
      <c r="G3686" s="177"/>
      <c r="H3686" s="177"/>
      <c r="I3686" s="176" t="s">
        <v>8137</v>
      </c>
      <c r="J3686" s="178">
        <v>156.43564356435644</v>
      </c>
      <c r="K3686" s="55">
        <v>12</v>
      </c>
      <c r="L3686" s="176" t="s">
        <v>8138</v>
      </c>
      <c r="M3686" s="176" t="s">
        <v>3186</v>
      </c>
      <c r="N3686" s="176" t="s">
        <v>3173</v>
      </c>
      <c r="O3686" s="56">
        <v>1</v>
      </c>
      <c r="P3686" s="176" t="s">
        <v>8139</v>
      </c>
    </row>
    <row r="3687" spans="1:16" ht="20.100000000000001" customHeight="1" x14ac:dyDescent="0.25">
      <c r="A3687" s="175">
        <v>3683</v>
      </c>
      <c r="B3687" s="176" t="s">
        <v>8190</v>
      </c>
      <c r="C3687" s="176" t="s">
        <v>8191</v>
      </c>
      <c r="D3687" s="176" t="s">
        <v>8134</v>
      </c>
      <c r="E3687" s="176" t="s">
        <v>8136</v>
      </c>
      <c r="F3687" s="176" t="s">
        <v>8191</v>
      </c>
      <c r="G3687" s="177"/>
      <c r="H3687" s="177"/>
      <c r="I3687" s="176" t="s">
        <v>8137</v>
      </c>
      <c r="J3687" s="178">
        <v>154.45544554455446</v>
      </c>
      <c r="K3687" s="55">
        <v>12</v>
      </c>
      <c r="L3687" s="176" t="s">
        <v>8138</v>
      </c>
      <c r="M3687" s="176" t="s">
        <v>3186</v>
      </c>
      <c r="N3687" s="176" t="s">
        <v>3173</v>
      </c>
      <c r="O3687" s="56">
        <v>1</v>
      </c>
      <c r="P3687" s="176" t="s">
        <v>8168</v>
      </c>
    </row>
    <row r="3688" spans="1:16" ht="20.100000000000001" customHeight="1" x14ac:dyDescent="0.25">
      <c r="A3688" s="175">
        <v>3684</v>
      </c>
      <c r="B3688" s="176" t="s">
        <v>8190</v>
      </c>
      <c r="C3688" s="176" t="s">
        <v>8191</v>
      </c>
      <c r="D3688" s="176" t="s">
        <v>8134</v>
      </c>
      <c r="E3688" s="176" t="s">
        <v>8136</v>
      </c>
      <c r="F3688" s="176" t="s">
        <v>8191</v>
      </c>
      <c r="G3688" s="177"/>
      <c r="H3688" s="177"/>
      <c r="I3688" s="176" t="s">
        <v>8137</v>
      </c>
      <c r="J3688" s="178">
        <v>157.42574257425741</v>
      </c>
      <c r="K3688" s="55">
        <v>12</v>
      </c>
      <c r="L3688" s="176" t="s">
        <v>8138</v>
      </c>
      <c r="M3688" s="176" t="s">
        <v>3186</v>
      </c>
      <c r="N3688" s="176" t="s">
        <v>3173</v>
      </c>
      <c r="O3688" s="56">
        <v>1</v>
      </c>
      <c r="P3688" s="176" t="s">
        <v>8168</v>
      </c>
    </row>
    <row r="3689" spans="1:16" ht="20.100000000000001" customHeight="1" x14ac:dyDescent="0.25">
      <c r="A3689" s="175">
        <v>3685</v>
      </c>
      <c r="B3689" s="176" t="s">
        <v>8190</v>
      </c>
      <c r="C3689" s="176" t="s">
        <v>8191</v>
      </c>
      <c r="D3689" s="176" t="s">
        <v>8134</v>
      </c>
      <c r="E3689" s="176" t="s">
        <v>8136</v>
      </c>
      <c r="F3689" s="176" t="s">
        <v>8191</v>
      </c>
      <c r="G3689" s="177"/>
      <c r="H3689" s="177"/>
      <c r="I3689" s="176" t="s">
        <v>8137</v>
      </c>
      <c r="J3689" s="178">
        <v>151.48514851485149</v>
      </c>
      <c r="K3689" s="55">
        <v>12</v>
      </c>
      <c r="L3689" s="176" t="s">
        <v>8138</v>
      </c>
      <c r="M3689" s="176" t="s">
        <v>3186</v>
      </c>
      <c r="N3689" s="176" t="s">
        <v>3173</v>
      </c>
      <c r="O3689" s="56">
        <v>1</v>
      </c>
      <c r="P3689" s="176" t="s">
        <v>8168</v>
      </c>
    </row>
    <row r="3690" spans="1:16" ht="20.100000000000001" customHeight="1" x14ac:dyDescent="0.25">
      <c r="A3690" s="175">
        <v>3686</v>
      </c>
      <c r="B3690" s="176" t="s">
        <v>8190</v>
      </c>
      <c r="C3690" s="176" t="s">
        <v>8191</v>
      </c>
      <c r="D3690" s="176" t="s">
        <v>8134</v>
      </c>
      <c r="E3690" s="176" t="s">
        <v>8136</v>
      </c>
      <c r="F3690" s="176" t="s">
        <v>8191</v>
      </c>
      <c r="G3690" s="177"/>
      <c r="H3690" s="177"/>
      <c r="I3690" s="176" t="s">
        <v>8137</v>
      </c>
      <c r="J3690" s="178">
        <v>157.42574257425741</v>
      </c>
      <c r="K3690" s="55">
        <v>12</v>
      </c>
      <c r="L3690" s="176" t="s">
        <v>8138</v>
      </c>
      <c r="M3690" s="176" t="s">
        <v>3186</v>
      </c>
      <c r="N3690" s="176" t="s">
        <v>3173</v>
      </c>
      <c r="O3690" s="56">
        <v>1</v>
      </c>
      <c r="P3690" s="176" t="s">
        <v>8168</v>
      </c>
    </row>
    <row r="3691" spans="1:16" ht="20.100000000000001" customHeight="1" x14ac:dyDescent="0.25">
      <c r="A3691" s="175">
        <v>3687</v>
      </c>
      <c r="B3691" s="176" t="s">
        <v>8190</v>
      </c>
      <c r="C3691" s="176" t="s">
        <v>8191</v>
      </c>
      <c r="D3691" s="176" t="s">
        <v>8134</v>
      </c>
      <c r="E3691" s="176" t="s">
        <v>8136</v>
      </c>
      <c r="F3691" s="176" t="s">
        <v>8191</v>
      </c>
      <c r="G3691" s="177"/>
      <c r="H3691" s="177"/>
      <c r="I3691" s="176" t="s">
        <v>8137</v>
      </c>
      <c r="J3691" s="178">
        <v>150.49504950495049</v>
      </c>
      <c r="K3691" s="55">
        <v>12</v>
      </c>
      <c r="L3691" s="176" t="s">
        <v>8138</v>
      </c>
      <c r="M3691" s="176" t="s">
        <v>3186</v>
      </c>
      <c r="N3691" s="176" t="s">
        <v>3173</v>
      </c>
      <c r="O3691" s="56">
        <v>1</v>
      </c>
      <c r="P3691" s="176" t="s">
        <v>8168</v>
      </c>
    </row>
    <row r="3692" spans="1:16" ht="20.100000000000001" customHeight="1" x14ac:dyDescent="0.25">
      <c r="A3692" s="175">
        <v>3688</v>
      </c>
      <c r="B3692" s="176" t="s">
        <v>8190</v>
      </c>
      <c r="C3692" s="176" t="s">
        <v>8191</v>
      </c>
      <c r="D3692" s="176" t="s">
        <v>8134</v>
      </c>
      <c r="E3692" s="176" t="s">
        <v>8136</v>
      </c>
      <c r="F3692" s="176" t="s">
        <v>8191</v>
      </c>
      <c r="G3692" s="177"/>
      <c r="H3692" s="177"/>
      <c r="I3692" s="176" t="s">
        <v>8137</v>
      </c>
      <c r="J3692" s="178">
        <v>154.45544554455446</v>
      </c>
      <c r="K3692" s="55">
        <v>12</v>
      </c>
      <c r="L3692" s="176" t="s">
        <v>8138</v>
      </c>
      <c r="M3692" s="176" t="s">
        <v>3186</v>
      </c>
      <c r="N3692" s="176" t="s">
        <v>3173</v>
      </c>
      <c r="O3692" s="56">
        <v>1</v>
      </c>
      <c r="P3692" s="176" t="s">
        <v>8168</v>
      </c>
    </row>
    <row r="3693" spans="1:16" ht="20.100000000000001" customHeight="1" x14ac:dyDescent="0.25">
      <c r="A3693" s="175">
        <v>3689</v>
      </c>
      <c r="B3693" s="176" t="s">
        <v>8190</v>
      </c>
      <c r="C3693" s="176" t="s">
        <v>8191</v>
      </c>
      <c r="D3693" s="176" t="s">
        <v>8134</v>
      </c>
      <c r="E3693" s="176" t="s">
        <v>8136</v>
      </c>
      <c r="F3693" s="176" t="s">
        <v>8191</v>
      </c>
      <c r="G3693" s="177"/>
      <c r="H3693" s="177"/>
      <c r="I3693" s="176" t="s">
        <v>8137</v>
      </c>
      <c r="J3693" s="178">
        <v>148.51485148514851</v>
      </c>
      <c r="K3693" s="55">
        <v>12</v>
      </c>
      <c r="L3693" s="176" t="s">
        <v>8138</v>
      </c>
      <c r="M3693" s="176" t="s">
        <v>3186</v>
      </c>
      <c r="N3693" s="176" t="s">
        <v>3173</v>
      </c>
      <c r="O3693" s="56">
        <v>1</v>
      </c>
      <c r="P3693" s="176" t="s">
        <v>8168</v>
      </c>
    </row>
    <row r="3694" spans="1:16" ht="20.100000000000001" customHeight="1" x14ac:dyDescent="0.25">
      <c r="A3694" s="175">
        <v>3690</v>
      </c>
      <c r="B3694" s="176" t="s">
        <v>8190</v>
      </c>
      <c r="C3694" s="176" t="s">
        <v>8191</v>
      </c>
      <c r="D3694" s="176" t="s">
        <v>8134</v>
      </c>
      <c r="E3694" s="176" t="s">
        <v>8136</v>
      </c>
      <c r="F3694" s="176" t="s">
        <v>8191</v>
      </c>
      <c r="G3694" s="177"/>
      <c r="H3694" s="177"/>
      <c r="I3694" s="176" t="s">
        <v>8137</v>
      </c>
      <c r="J3694" s="178">
        <v>153.46534653465346</v>
      </c>
      <c r="K3694" s="55">
        <v>12</v>
      </c>
      <c r="L3694" s="176" t="s">
        <v>8138</v>
      </c>
      <c r="M3694" s="176" t="s">
        <v>3186</v>
      </c>
      <c r="N3694" s="176" t="s">
        <v>3173</v>
      </c>
      <c r="O3694" s="56">
        <v>1</v>
      </c>
      <c r="P3694" s="176" t="s">
        <v>8168</v>
      </c>
    </row>
    <row r="3695" spans="1:16" ht="20.100000000000001" customHeight="1" x14ac:dyDescent="0.25">
      <c r="A3695" s="175">
        <v>3691</v>
      </c>
      <c r="B3695" s="176" t="s">
        <v>8190</v>
      </c>
      <c r="C3695" s="176" t="s">
        <v>8191</v>
      </c>
      <c r="D3695" s="176" t="s">
        <v>8134</v>
      </c>
      <c r="E3695" s="176" t="s">
        <v>8136</v>
      </c>
      <c r="F3695" s="176" t="s">
        <v>8191</v>
      </c>
      <c r="G3695" s="177"/>
      <c r="H3695" s="177"/>
      <c r="I3695" s="176" t="s">
        <v>8137</v>
      </c>
      <c r="J3695" s="178">
        <v>153.46534653465346</v>
      </c>
      <c r="K3695" s="55">
        <v>12</v>
      </c>
      <c r="L3695" s="176" t="s">
        <v>8138</v>
      </c>
      <c r="M3695" s="176" t="s">
        <v>3186</v>
      </c>
      <c r="N3695" s="176" t="s">
        <v>3173</v>
      </c>
      <c r="O3695" s="56">
        <v>1</v>
      </c>
      <c r="P3695" s="176" t="s">
        <v>8168</v>
      </c>
    </row>
    <row r="3696" spans="1:16" ht="20.100000000000001" customHeight="1" x14ac:dyDescent="0.25">
      <c r="A3696" s="175">
        <v>3692</v>
      </c>
      <c r="B3696" s="176" t="s">
        <v>8190</v>
      </c>
      <c r="C3696" s="176" t="s">
        <v>8191</v>
      </c>
      <c r="D3696" s="176" t="s">
        <v>8134</v>
      </c>
      <c r="E3696" s="176" t="s">
        <v>8136</v>
      </c>
      <c r="F3696" s="176" t="s">
        <v>8191</v>
      </c>
      <c r="G3696" s="177"/>
      <c r="H3696" s="177"/>
      <c r="I3696" s="176" t="s">
        <v>8137</v>
      </c>
      <c r="J3696" s="178">
        <v>110.89108910891089</v>
      </c>
      <c r="K3696" s="55">
        <v>12</v>
      </c>
      <c r="L3696" s="176" t="s">
        <v>8138</v>
      </c>
      <c r="M3696" s="176" t="s">
        <v>3186</v>
      </c>
      <c r="N3696" s="176" t="s">
        <v>3173</v>
      </c>
      <c r="O3696" s="56">
        <v>1</v>
      </c>
      <c r="P3696" s="176" t="s">
        <v>8139</v>
      </c>
    </row>
    <row r="3697" spans="1:16" ht="20.100000000000001" customHeight="1" x14ac:dyDescent="0.25">
      <c r="A3697" s="175">
        <v>3693</v>
      </c>
      <c r="B3697" s="176" t="s">
        <v>8190</v>
      </c>
      <c r="C3697" s="176" t="s">
        <v>8191</v>
      </c>
      <c r="D3697" s="176" t="s">
        <v>8134</v>
      </c>
      <c r="E3697" s="176" t="s">
        <v>8136</v>
      </c>
      <c r="F3697" s="176" t="s">
        <v>8191</v>
      </c>
      <c r="G3697" s="177"/>
      <c r="H3697" s="177"/>
      <c r="I3697" s="176" t="s">
        <v>8137</v>
      </c>
      <c r="J3697" s="178">
        <v>107.92079207920791</v>
      </c>
      <c r="K3697" s="55">
        <v>12</v>
      </c>
      <c r="L3697" s="176" t="s">
        <v>8138</v>
      </c>
      <c r="M3697" s="176" t="s">
        <v>3186</v>
      </c>
      <c r="N3697" s="176" t="s">
        <v>3173</v>
      </c>
      <c r="O3697" s="56">
        <v>1</v>
      </c>
      <c r="P3697" s="176" t="s">
        <v>8139</v>
      </c>
    </row>
    <row r="3698" spans="1:16" ht="20.100000000000001" customHeight="1" x14ac:dyDescent="0.25">
      <c r="A3698" s="175">
        <v>3694</v>
      </c>
      <c r="B3698" s="176" t="s">
        <v>8190</v>
      </c>
      <c r="C3698" s="176" t="s">
        <v>8191</v>
      </c>
      <c r="D3698" s="176" t="s">
        <v>8134</v>
      </c>
      <c r="E3698" s="176" t="s">
        <v>8136</v>
      </c>
      <c r="F3698" s="176" t="s">
        <v>8191</v>
      </c>
      <c r="G3698" s="177"/>
      <c r="H3698" s="177"/>
      <c r="I3698" s="176" t="s">
        <v>8137</v>
      </c>
      <c r="J3698" s="178">
        <v>97.029702970297024</v>
      </c>
      <c r="K3698" s="55">
        <v>12</v>
      </c>
      <c r="L3698" s="176" t="s">
        <v>8138</v>
      </c>
      <c r="M3698" s="176" t="s">
        <v>3186</v>
      </c>
      <c r="N3698" s="176" t="s">
        <v>3173</v>
      </c>
      <c r="O3698" s="56">
        <v>1</v>
      </c>
      <c r="P3698" s="176" t="s">
        <v>8168</v>
      </c>
    </row>
    <row r="3699" spans="1:16" ht="20.100000000000001" customHeight="1" x14ac:dyDescent="0.25">
      <c r="A3699" s="175">
        <v>3695</v>
      </c>
      <c r="B3699" s="176" t="s">
        <v>8190</v>
      </c>
      <c r="C3699" s="176" t="s">
        <v>8191</v>
      </c>
      <c r="D3699" s="176" t="s">
        <v>8134</v>
      </c>
      <c r="E3699" s="176" t="s">
        <v>8136</v>
      </c>
      <c r="F3699" s="176" t="s">
        <v>8191</v>
      </c>
      <c r="G3699" s="177"/>
      <c r="H3699" s="177"/>
      <c r="I3699" s="176" t="s">
        <v>8137</v>
      </c>
      <c r="J3699" s="178">
        <v>119.80198019801981</v>
      </c>
      <c r="K3699" s="55">
        <v>12</v>
      </c>
      <c r="L3699" s="176" t="s">
        <v>8138</v>
      </c>
      <c r="M3699" s="176" t="s">
        <v>3186</v>
      </c>
      <c r="N3699" s="176" t="s">
        <v>3173</v>
      </c>
      <c r="O3699" s="56">
        <v>1</v>
      </c>
      <c r="P3699" s="176" t="s">
        <v>8168</v>
      </c>
    </row>
    <row r="3700" spans="1:16" ht="20.100000000000001" customHeight="1" x14ac:dyDescent="0.25">
      <c r="A3700" s="175">
        <v>3696</v>
      </c>
      <c r="B3700" s="176" t="s">
        <v>8190</v>
      </c>
      <c r="C3700" s="176" t="s">
        <v>8191</v>
      </c>
      <c r="D3700" s="176" t="s">
        <v>8134</v>
      </c>
      <c r="E3700" s="176" t="s">
        <v>8136</v>
      </c>
      <c r="F3700" s="176" t="s">
        <v>8191</v>
      </c>
      <c r="G3700" s="177"/>
      <c r="H3700" s="177"/>
      <c r="I3700" s="176" t="s">
        <v>8137</v>
      </c>
      <c r="J3700" s="178">
        <v>128.71287128712871</v>
      </c>
      <c r="K3700" s="55">
        <v>12</v>
      </c>
      <c r="L3700" s="176" t="s">
        <v>8138</v>
      </c>
      <c r="M3700" s="176" t="s">
        <v>3186</v>
      </c>
      <c r="N3700" s="176" t="s">
        <v>3173</v>
      </c>
      <c r="O3700" s="56">
        <v>1</v>
      </c>
      <c r="P3700" s="176" t="s">
        <v>8168</v>
      </c>
    </row>
    <row r="3701" spans="1:16" ht="20.100000000000001" customHeight="1" x14ac:dyDescent="0.25">
      <c r="A3701" s="175">
        <v>3697</v>
      </c>
      <c r="B3701" s="176" t="s">
        <v>8190</v>
      </c>
      <c r="C3701" s="176" t="s">
        <v>8191</v>
      </c>
      <c r="D3701" s="176" t="s">
        <v>8134</v>
      </c>
      <c r="E3701" s="176" t="s">
        <v>8136</v>
      </c>
      <c r="F3701" s="176" t="s">
        <v>8191</v>
      </c>
      <c r="G3701" s="177"/>
      <c r="H3701" s="177"/>
      <c r="I3701" s="176" t="s">
        <v>8137</v>
      </c>
      <c r="J3701" s="178">
        <v>122.77227722772277</v>
      </c>
      <c r="K3701" s="55">
        <v>12</v>
      </c>
      <c r="L3701" s="176" t="s">
        <v>8138</v>
      </c>
      <c r="M3701" s="176" t="s">
        <v>3186</v>
      </c>
      <c r="N3701" s="176" t="s">
        <v>3173</v>
      </c>
      <c r="O3701" s="56">
        <v>1</v>
      </c>
      <c r="P3701" s="176" t="s">
        <v>8139</v>
      </c>
    </row>
    <row r="3702" spans="1:16" ht="20.100000000000001" customHeight="1" x14ac:dyDescent="0.25">
      <c r="A3702" s="175">
        <v>3698</v>
      </c>
      <c r="B3702" s="176" t="s">
        <v>8190</v>
      </c>
      <c r="C3702" s="176" t="s">
        <v>8191</v>
      </c>
      <c r="D3702" s="176" t="s">
        <v>8134</v>
      </c>
      <c r="E3702" s="176" t="s">
        <v>8136</v>
      </c>
      <c r="F3702" s="176" t="s">
        <v>8191</v>
      </c>
      <c r="G3702" s="177"/>
      <c r="H3702" s="177"/>
      <c r="I3702" s="176" t="s">
        <v>8137</v>
      </c>
      <c r="J3702" s="178">
        <v>94.059405940594061</v>
      </c>
      <c r="K3702" s="55">
        <v>12</v>
      </c>
      <c r="L3702" s="176" t="s">
        <v>8138</v>
      </c>
      <c r="M3702" s="176" t="s">
        <v>3186</v>
      </c>
      <c r="N3702" s="176" t="s">
        <v>3173</v>
      </c>
      <c r="O3702" s="56">
        <v>1</v>
      </c>
      <c r="P3702" s="176" t="s">
        <v>8139</v>
      </c>
    </row>
    <row r="3703" spans="1:16" ht="20.100000000000001" customHeight="1" x14ac:dyDescent="0.25">
      <c r="A3703" s="175">
        <v>3699</v>
      </c>
      <c r="B3703" s="176" t="s">
        <v>8190</v>
      </c>
      <c r="C3703" s="176" t="s">
        <v>8191</v>
      </c>
      <c r="D3703" s="176" t="s">
        <v>8134</v>
      </c>
      <c r="E3703" s="176" t="s">
        <v>8136</v>
      </c>
      <c r="F3703" s="176" t="s">
        <v>8191</v>
      </c>
      <c r="G3703" s="177"/>
      <c r="H3703" s="177"/>
      <c r="I3703" s="176" t="s">
        <v>8137</v>
      </c>
      <c r="J3703" s="178">
        <v>88.118811881188122</v>
      </c>
      <c r="K3703" s="55">
        <v>12</v>
      </c>
      <c r="L3703" s="176" t="s">
        <v>8138</v>
      </c>
      <c r="M3703" s="176" t="s">
        <v>3186</v>
      </c>
      <c r="N3703" s="176" t="s">
        <v>3173</v>
      </c>
      <c r="O3703" s="56">
        <v>1</v>
      </c>
      <c r="P3703" s="176" t="s">
        <v>8139</v>
      </c>
    </row>
    <row r="3704" spans="1:16" ht="20.100000000000001" customHeight="1" x14ac:dyDescent="0.25">
      <c r="A3704" s="175">
        <v>3700</v>
      </c>
      <c r="B3704" s="176" t="s">
        <v>8190</v>
      </c>
      <c r="C3704" s="176" t="s">
        <v>8191</v>
      </c>
      <c r="D3704" s="176" t="s">
        <v>8134</v>
      </c>
      <c r="E3704" s="176" t="s">
        <v>8136</v>
      </c>
      <c r="F3704" s="176" t="s">
        <v>8191</v>
      </c>
      <c r="G3704" s="177"/>
      <c r="H3704" s="177"/>
      <c r="I3704" s="176" t="s">
        <v>8137</v>
      </c>
      <c r="J3704" s="178">
        <v>110.89108910891089</v>
      </c>
      <c r="K3704" s="55">
        <v>12</v>
      </c>
      <c r="L3704" s="176" t="s">
        <v>8138</v>
      </c>
      <c r="M3704" s="176" t="s">
        <v>3186</v>
      </c>
      <c r="N3704" s="176" t="s">
        <v>3173</v>
      </c>
      <c r="O3704" s="56">
        <v>1</v>
      </c>
      <c r="P3704" s="176" t="s">
        <v>8139</v>
      </c>
    </row>
    <row r="3705" spans="1:16" ht="20.100000000000001" customHeight="1" x14ac:dyDescent="0.25">
      <c r="A3705" s="175">
        <v>3701</v>
      </c>
      <c r="B3705" s="176" t="s">
        <v>8190</v>
      </c>
      <c r="C3705" s="176" t="s">
        <v>8191</v>
      </c>
      <c r="D3705" s="176" t="s">
        <v>8134</v>
      </c>
      <c r="E3705" s="176" t="s">
        <v>8136</v>
      </c>
      <c r="F3705" s="176" t="s">
        <v>8191</v>
      </c>
      <c r="G3705" s="177"/>
      <c r="H3705" s="177"/>
      <c r="I3705" s="176" t="s">
        <v>8137</v>
      </c>
      <c r="J3705" s="178">
        <v>101.98019801980197</v>
      </c>
      <c r="K3705" s="55">
        <v>12</v>
      </c>
      <c r="L3705" s="176" t="s">
        <v>8138</v>
      </c>
      <c r="M3705" s="176" t="s">
        <v>3186</v>
      </c>
      <c r="N3705" s="176" t="s">
        <v>3173</v>
      </c>
      <c r="O3705" s="56">
        <v>1</v>
      </c>
      <c r="P3705" s="176" t="s">
        <v>8139</v>
      </c>
    </row>
    <row r="3706" spans="1:16" ht="20.100000000000001" customHeight="1" x14ac:dyDescent="0.25">
      <c r="A3706" s="175">
        <v>3702</v>
      </c>
      <c r="B3706" s="176" t="s">
        <v>8190</v>
      </c>
      <c r="C3706" s="176" t="s">
        <v>8191</v>
      </c>
      <c r="D3706" s="176" t="s">
        <v>8134</v>
      </c>
      <c r="E3706" s="176" t="s">
        <v>8136</v>
      </c>
      <c r="F3706" s="176" t="s">
        <v>8191</v>
      </c>
      <c r="G3706" s="177"/>
      <c r="H3706" s="177"/>
      <c r="I3706" s="176" t="s">
        <v>8137</v>
      </c>
      <c r="J3706" s="178">
        <v>112.87128712871286</v>
      </c>
      <c r="K3706" s="55">
        <v>12</v>
      </c>
      <c r="L3706" s="176" t="s">
        <v>8138</v>
      </c>
      <c r="M3706" s="176" t="s">
        <v>3186</v>
      </c>
      <c r="N3706" s="176" t="s">
        <v>3173</v>
      </c>
      <c r="O3706" s="56">
        <v>1</v>
      </c>
      <c r="P3706" s="176" t="s">
        <v>8168</v>
      </c>
    </row>
    <row r="3707" spans="1:16" ht="20.100000000000001" customHeight="1" x14ac:dyDescent="0.25">
      <c r="A3707" s="175">
        <v>3703</v>
      </c>
      <c r="B3707" s="176" t="s">
        <v>8190</v>
      </c>
      <c r="C3707" s="176" t="s">
        <v>8191</v>
      </c>
      <c r="D3707" s="176" t="s">
        <v>8134</v>
      </c>
      <c r="E3707" s="176" t="s">
        <v>8136</v>
      </c>
      <c r="F3707" s="176" t="s">
        <v>8191</v>
      </c>
      <c r="G3707" s="177"/>
      <c r="H3707" s="177"/>
      <c r="I3707" s="176" t="s">
        <v>8137</v>
      </c>
      <c r="J3707" s="178">
        <v>105.94059405940594</v>
      </c>
      <c r="K3707" s="55">
        <v>12</v>
      </c>
      <c r="L3707" s="176" t="s">
        <v>8138</v>
      </c>
      <c r="M3707" s="176" t="s">
        <v>3186</v>
      </c>
      <c r="N3707" s="176" t="s">
        <v>3173</v>
      </c>
      <c r="O3707" s="56">
        <v>1</v>
      </c>
      <c r="P3707" s="176" t="s">
        <v>8139</v>
      </c>
    </row>
    <row r="3708" spans="1:16" ht="20.100000000000001" customHeight="1" x14ac:dyDescent="0.25">
      <c r="A3708" s="175">
        <v>3704</v>
      </c>
      <c r="B3708" s="176" t="s">
        <v>8190</v>
      </c>
      <c r="C3708" s="176" t="s">
        <v>8191</v>
      </c>
      <c r="D3708" s="176" t="s">
        <v>8134</v>
      </c>
      <c r="E3708" s="176" t="s">
        <v>8136</v>
      </c>
      <c r="F3708" s="176" t="s">
        <v>8191</v>
      </c>
      <c r="G3708" s="177"/>
      <c r="H3708" s="177"/>
      <c r="I3708" s="176" t="s">
        <v>8137</v>
      </c>
      <c r="J3708" s="178">
        <v>103.96039603960396</v>
      </c>
      <c r="K3708" s="55">
        <v>12</v>
      </c>
      <c r="L3708" s="176" t="s">
        <v>8138</v>
      </c>
      <c r="M3708" s="176" t="s">
        <v>3186</v>
      </c>
      <c r="N3708" s="176" t="s">
        <v>3173</v>
      </c>
      <c r="O3708" s="56">
        <v>1</v>
      </c>
      <c r="P3708" s="176" t="s">
        <v>8139</v>
      </c>
    </row>
    <row r="3709" spans="1:16" ht="20.100000000000001" customHeight="1" x14ac:dyDescent="0.25">
      <c r="A3709" s="175">
        <v>3705</v>
      </c>
      <c r="B3709" s="176" t="s">
        <v>8190</v>
      </c>
      <c r="C3709" s="176" t="s">
        <v>8191</v>
      </c>
      <c r="D3709" s="176" t="s">
        <v>8134</v>
      </c>
      <c r="E3709" s="176" t="s">
        <v>8136</v>
      </c>
      <c r="F3709" s="176" t="s">
        <v>8191</v>
      </c>
      <c r="G3709" s="177"/>
      <c r="H3709" s="177"/>
      <c r="I3709" s="176" t="s">
        <v>8137</v>
      </c>
      <c r="J3709" s="178">
        <v>111.88118811881188</v>
      </c>
      <c r="K3709" s="55">
        <v>12</v>
      </c>
      <c r="L3709" s="176" t="s">
        <v>8138</v>
      </c>
      <c r="M3709" s="176" t="s">
        <v>3186</v>
      </c>
      <c r="N3709" s="176" t="s">
        <v>3173</v>
      </c>
      <c r="O3709" s="56">
        <v>1</v>
      </c>
      <c r="P3709" s="176" t="s">
        <v>8139</v>
      </c>
    </row>
    <row r="3710" spans="1:16" ht="20.100000000000001" customHeight="1" x14ac:dyDescent="0.25">
      <c r="A3710" s="175">
        <v>3706</v>
      </c>
      <c r="B3710" s="176" t="s">
        <v>8190</v>
      </c>
      <c r="C3710" s="176" t="s">
        <v>8191</v>
      </c>
      <c r="D3710" s="176" t="s">
        <v>8134</v>
      </c>
      <c r="E3710" s="176" t="s">
        <v>8136</v>
      </c>
      <c r="F3710" s="176" t="s">
        <v>8191</v>
      </c>
      <c r="G3710" s="177"/>
      <c r="H3710" s="177"/>
      <c r="I3710" s="176" t="s">
        <v>8137</v>
      </c>
      <c r="J3710" s="178">
        <v>162.37623762376236</v>
      </c>
      <c r="K3710" s="55">
        <v>12</v>
      </c>
      <c r="L3710" s="176" t="s">
        <v>8138</v>
      </c>
      <c r="M3710" s="176" t="s">
        <v>3186</v>
      </c>
      <c r="N3710" s="176" t="s">
        <v>3173</v>
      </c>
      <c r="O3710" s="56">
        <v>1</v>
      </c>
      <c r="P3710" s="176" t="s">
        <v>8139</v>
      </c>
    </row>
    <row r="3711" spans="1:16" ht="20.100000000000001" customHeight="1" x14ac:dyDescent="0.25">
      <c r="A3711" s="175">
        <v>3707</v>
      </c>
      <c r="B3711" s="176" t="s">
        <v>8190</v>
      </c>
      <c r="C3711" s="176" t="s">
        <v>8191</v>
      </c>
      <c r="D3711" s="176" t="s">
        <v>8134</v>
      </c>
      <c r="E3711" s="176" t="s">
        <v>8136</v>
      </c>
      <c r="F3711" s="176" t="s">
        <v>8191</v>
      </c>
      <c r="G3711" s="177"/>
      <c r="H3711" s="177"/>
      <c r="I3711" s="176" t="s">
        <v>8137</v>
      </c>
      <c r="J3711" s="178">
        <v>153.46534653465346</v>
      </c>
      <c r="K3711" s="55">
        <v>12</v>
      </c>
      <c r="L3711" s="176" t="s">
        <v>8138</v>
      </c>
      <c r="M3711" s="176" t="s">
        <v>3186</v>
      </c>
      <c r="N3711" s="176" t="s">
        <v>3173</v>
      </c>
      <c r="O3711" s="56">
        <v>1</v>
      </c>
      <c r="P3711" s="176" t="s">
        <v>8139</v>
      </c>
    </row>
    <row r="3712" spans="1:16" ht="20.100000000000001" customHeight="1" x14ac:dyDescent="0.25">
      <c r="A3712" s="175">
        <v>3708</v>
      </c>
      <c r="B3712" s="176" t="s">
        <v>8190</v>
      </c>
      <c r="C3712" s="176" t="s">
        <v>8191</v>
      </c>
      <c r="D3712" s="176" t="s">
        <v>8134</v>
      </c>
      <c r="E3712" s="176" t="s">
        <v>8136</v>
      </c>
      <c r="F3712" s="176" t="s">
        <v>8191</v>
      </c>
      <c r="G3712" s="177"/>
      <c r="H3712" s="177"/>
      <c r="I3712" s="176" t="s">
        <v>8137</v>
      </c>
      <c r="J3712" s="178">
        <v>147.52475247524751</v>
      </c>
      <c r="K3712" s="55">
        <v>12</v>
      </c>
      <c r="L3712" s="176" t="s">
        <v>8138</v>
      </c>
      <c r="M3712" s="176" t="s">
        <v>3186</v>
      </c>
      <c r="N3712" s="176" t="s">
        <v>3173</v>
      </c>
      <c r="O3712" s="56">
        <v>1</v>
      </c>
      <c r="P3712" s="176" t="s">
        <v>8139</v>
      </c>
    </row>
    <row r="3713" spans="1:16" ht="20.100000000000001" customHeight="1" x14ac:dyDescent="0.25">
      <c r="A3713" s="175">
        <v>3709</v>
      </c>
      <c r="B3713" s="176" t="s">
        <v>8190</v>
      </c>
      <c r="C3713" s="176" t="s">
        <v>8191</v>
      </c>
      <c r="D3713" s="176" t="s">
        <v>8134</v>
      </c>
      <c r="E3713" s="176" t="s">
        <v>8136</v>
      </c>
      <c r="F3713" s="176" t="s">
        <v>8191</v>
      </c>
      <c r="G3713" s="177"/>
      <c r="H3713" s="177"/>
      <c r="I3713" s="176" t="s">
        <v>8137</v>
      </c>
      <c r="J3713" s="178">
        <v>156.43564356435644</v>
      </c>
      <c r="K3713" s="55">
        <v>12</v>
      </c>
      <c r="L3713" s="176" t="s">
        <v>8138</v>
      </c>
      <c r="M3713" s="176" t="s">
        <v>3186</v>
      </c>
      <c r="N3713" s="176" t="s">
        <v>3173</v>
      </c>
      <c r="O3713" s="56">
        <v>1</v>
      </c>
      <c r="P3713" s="176" t="s">
        <v>8139</v>
      </c>
    </row>
    <row r="3714" spans="1:16" ht="20.100000000000001" customHeight="1" x14ac:dyDescent="0.25">
      <c r="A3714" s="175">
        <v>3710</v>
      </c>
      <c r="B3714" s="176" t="s">
        <v>8190</v>
      </c>
      <c r="C3714" s="176" t="s">
        <v>8191</v>
      </c>
      <c r="D3714" s="176" t="s">
        <v>8134</v>
      </c>
      <c r="E3714" s="176" t="s">
        <v>8136</v>
      </c>
      <c r="F3714" s="176" t="s">
        <v>8191</v>
      </c>
      <c r="G3714" s="177"/>
      <c r="H3714" s="177"/>
      <c r="I3714" s="176" t="s">
        <v>8137</v>
      </c>
      <c r="J3714" s="178">
        <v>149.50495049504951</v>
      </c>
      <c r="K3714" s="55">
        <v>12</v>
      </c>
      <c r="L3714" s="176" t="s">
        <v>8138</v>
      </c>
      <c r="M3714" s="176" t="s">
        <v>3186</v>
      </c>
      <c r="N3714" s="176" t="s">
        <v>3173</v>
      </c>
      <c r="O3714" s="56">
        <v>1</v>
      </c>
      <c r="P3714" s="176" t="s">
        <v>8139</v>
      </c>
    </row>
    <row r="3715" spans="1:16" ht="20.100000000000001" customHeight="1" x14ac:dyDescent="0.25">
      <c r="A3715" s="175">
        <v>3711</v>
      </c>
      <c r="B3715" s="176" t="s">
        <v>8190</v>
      </c>
      <c r="C3715" s="176" t="s">
        <v>8191</v>
      </c>
      <c r="D3715" s="176" t="s">
        <v>8134</v>
      </c>
      <c r="E3715" s="176" t="s">
        <v>8136</v>
      </c>
      <c r="F3715" s="176" t="s">
        <v>8191</v>
      </c>
      <c r="G3715" s="177"/>
      <c r="H3715" s="177"/>
      <c r="I3715" s="176" t="s">
        <v>8137</v>
      </c>
      <c r="J3715" s="178">
        <v>165.34653465346534</v>
      </c>
      <c r="K3715" s="55">
        <v>12</v>
      </c>
      <c r="L3715" s="176" t="s">
        <v>8138</v>
      </c>
      <c r="M3715" s="176" t="s">
        <v>3186</v>
      </c>
      <c r="N3715" s="176" t="s">
        <v>3173</v>
      </c>
      <c r="O3715" s="56">
        <v>1</v>
      </c>
      <c r="P3715" s="176" t="s">
        <v>8139</v>
      </c>
    </row>
    <row r="3716" spans="1:16" ht="20.100000000000001" customHeight="1" x14ac:dyDescent="0.25">
      <c r="A3716" s="175">
        <v>3712</v>
      </c>
      <c r="B3716" s="176" t="s">
        <v>8190</v>
      </c>
      <c r="C3716" s="176" t="s">
        <v>8191</v>
      </c>
      <c r="D3716" s="176" t="s">
        <v>8134</v>
      </c>
      <c r="E3716" s="176" t="s">
        <v>8136</v>
      </c>
      <c r="F3716" s="176" t="s">
        <v>8191</v>
      </c>
      <c r="G3716" s="177"/>
      <c r="H3716" s="177"/>
      <c r="I3716" s="176" t="s">
        <v>8137</v>
      </c>
      <c r="J3716" s="178">
        <v>158.41584158415841</v>
      </c>
      <c r="K3716" s="55">
        <v>12</v>
      </c>
      <c r="L3716" s="176" t="s">
        <v>8138</v>
      </c>
      <c r="M3716" s="176" t="s">
        <v>3186</v>
      </c>
      <c r="N3716" s="176" t="s">
        <v>3173</v>
      </c>
      <c r="O3716" s="56">
        <v>1</v>
      </c>
      <c r="P3716" s="176" t="s">
        <v>8139</v>
      </c>
    </row>
    <row r="3717" spans="1:16" ht="20.100000000000001" customHeight="1" x14ac:dyDescent="0.25">
      <c r="A3717" s="175">
        <v>3713</v>
      </c>
      <c r="B3717" s="176" t="s">
        <v>8190</v>
      </c>
      <c r="C3717" s="176" t="s">
        <v>8191</v>
      </c>
      <c r="D3717" s="176" t="s">
        <v>8134</v>
      </c>
      <c r="E3717" s="176" t="s">
        <v>8136</v>
      </c>
      <c r="F3717" s="176" t="s">
        <v>8191</v>
      </c>
      <c r="G3717" s="177"/>
      <c r="H3717" s="177"/>
      <c r="I3717" s="176" t="s">
        <v>8137</v>
      </c>
      <c r="J3717" s="178">
        <v>156.43564356435644</v>
      </c>
      <c r="K3717" s="55">
        <v>12</v>
      </c>
      <c r="L3717" s="176" t="s">
        <v>8138</v>
      </c>
      <c r="M3717" s="176" t="s">
        <v>3186</v>
      </c>
      <c r="N3717" s="176" t="s">
        <v>3173</v>
      </c>
      <c r="O3717" s="56">
        <v>1</v>
      </c>
      <c r="P3717" s="176" t="s">
        <v>8139</v>
      </c>
    </row>
    <row r="3718" spans="1:16" ht="20.100000000000001" customHeight="1" x14ac:dyDescent="0.25">
      <c r="A3718" s="175">
        <v>3714</v>
      </c>
      <c r="B3718" s="176" t="s">
        <v>8190</v>
      </c>
      <c r="C3718" s="176" t="s">
        <v>8191</v>
      </c>
      <c r="D3718" s="176" t="s">
        <v>8134</v>
      </c>
      <c r="E3718" s="176" t="s">
        <v>8136</v>
      </c>
      <c r="F3718" s="176" t="s">
        <v>8191</v>
      </c>
      <c r="G3718" s="177"/>
      <c r="H3718" s="177"/>
      <c r="I3718" s="176" t="s">
        <v>8137</v>
      </c>
      <c r="J3718" s="178">
        <v>146.53465346534654</v>
      </c>
      <c r="K3718" s="55">
        <v>12</v>
      </c>
      <c r="L3718" s="176" t="s">
        <v>8138</v>
      </c>
      <c r="M3718" s="176" t="s">
        <v>3186</v>
      </c>
      <c r="N3718" s="176" t="s">
        <v>3173</v>
      </c>
      <c r="O3718" s="56">
        <v>1</v>
      </c>
      <c r="P3718" s="176" t="s">
        <v>8139</v>
      </c>
    </row>
    <row r="3719" spans="1:16" ht="20.100000000000001" customHeight="1" x14ac:dyDescent="0.25">
      <c r="A3719" s="175">
        <v>3715</v>
      </c>
      <c r="B3719" s="176" t="s">
        <v>8190</v>
      </c>
      <c r="C3719" s="176" t="s">
        <v>8191</v>
      </c>
      <c r="D3719" s="176" t="s">
        <v>8134</v>
      </c>
      <c r="E3719" s="176" t="s">
        <v>8136</v>
      </c>
      <c r="F3719" s="176" t="s">
        <v>8191</v>
      </c>
      <c r="G3719" s="177"/>
      <c r="H3719" s="177"/>
      <c r="I3719" s="176" t="s">
        <v>8137</v>
      </c>
      <c r="J3719" s="178">
        <v>159.40594059405942</v>
      </c>
      <c r="K3719" s="55">
        <v>12</v>
      </c>
      <c r="L3719" s="176" t="s">
        <v>8138</v>
      </c>
      <c r="M3719" s="176" t="s">
        <v>3186</v>
      </c>
      <c r="N3719" s="176" t="s">
        <v>3173</v>
      </c>
      <c r="O3719" s="56">
        <v>1</v>
      </c>
      <c r="P3719" s="176" t="s">
        <v>8139</v>
      </c>
    </row>
    <row r="3720" spans="1:16" ht="20.100000000000001" customHeight="1" x14ac:dyDescent="0.25">
      <c r="A3720" s="175">
        <v>3716</v>
      </c>
      <c r="B3720" s="176" t="s">
        <v>8190</v>
      </c>
      <c r="C3720" s="176" t="s">
        <v>8191</v>
      </c>
      <c r="D3720" s="176" t="s">
        <v>8134</v>
      </c>
      <c r="E3720" s="176" t="s">
        <v>8136</v>
      </c>
      <c r="F3720" s="176" t="s">
        <v>8191</v>
      </c>
      <c r="G3720" s="177"/>
      <c r="H3720" s="177"/>
      <c r="I3720" s="176" t="s">
        <v>8137</v>
      </c>
      <c r="J3720" s="178">
        <v>160.39603960396039</v>
      </c>
      <c r="K3720" s="55">
        <v>12</v>
      </c>
      <c r="L3720" s="176" t="s">
        <v>8138</v>
      </c>
      <c r="M3720" s="176" t="s">
        <v>3186</v>
      </c>
      <c r="N3720" s="176" t="s">
        <v>3173</v>
      </c>
      <c r="O3720" s="56">
        <v>1</v>
      </c>
      <c r="P3720" s="176" t="s">
        <v>8139</v>
      </c>
    </row>
    <row r="3721" spans="1:16" ht="20.100000000000001" customHeight="1" x14ac:dyDescent="0.25">
      <c r="A3721" s="175">
        <v>3717</v>
      </c>
      <c r="B3721" s="176" t="s">
        <v>8190</v>
      </c>
      <c r="C3721" s="176" t="s">
        <v>8191</v>
      </c>
      <c r="D3721" s="176" t="s">
        <v>8134</v>
      </c>
      <c r="E3721" s="176" t="s">
        <v>8136</v>
      </c>
      <c r="F3721" s="176" t="s">
        <v>8191</v>
      </c>
      <c r="G3721" s="177"/>
      <c r="H3721" s="177"/>
      <c r="I3721" s="176" t="s">
        <v>8137</v>
      </c>
      <c r="J3721" s="178">
        <v>178.21782178217822</v>
      </c>
      <c r="K3721" s="55">
        <v>12</v>
      </c>
      <c r="L3721" s="176" t="s">
        <v>8138</v>
      </c>
      <c r="M3721" s="176" t="s">
        <v>3186</v>
      </c>
      <c r="N3721" s="176" t="s">
        <v>3173</v>
      </c>
      <c r="O3721" s="56">
        <v>1</v>
      </c>
      <c r="P3721" s="176" t="s">
        <v>8139</v>
      </c>
    </row>
    <row r="3722" spans="1:16" ht="20.100000000000001" customHeight="1" x14ac:dyDescent="0.25">
      <c r="A3722" s="175">
        <v>3718</v>
      </c>
      <c r="B3722" s="176" t="s">
        <v>8190</v>
      </c>
      <c r="C3722" s="176" t="s">
        <v>8191</v>
      </c>
      <c r="D3722" s="176" t="s">
        <v>8134</v>
      </c>
      <c r="E3722" s="176" t="s">
        <v>8136</v>
      </c>
      <c r="F3722" s="176" t="s">
        <v>8191</v>
      </c>
      <c r="G3722" s="177"/>
      <c r="H3722" s="177"/>
      <c r="I3722" s="176" t="s">
        <v>8137</v>
      </c>
      <c r="J3722" s="178">
        <v>148.51485148514851</v>
      </c>
      <c r="K3722" s="55">
        <v>12</v>
      </c>
      <c r="L3722" s="176" t="s">
        <v>8138</v>
      </c>
      <c r="M3722" s="176" t="s">
        <v>3186</v>
      </c>
      <c r="N3722" s="176" t="s">
        <v>3173</v>
      </c>
      <c r="O3722" s="56">
        <v>1</v>
      </c>
      <c r="P3722" s="176" t="s">
        <v>8139</v>
      </c>
    </row>
    <row r="3723" spans="1:16" ht="20.100000000000001" customHeight="1" x14ac:dyDescent="0.25">
      <c r="A3723" s="175">
        <v>3719</v>
      </c>
      <c r="B3723" s="176" t="s">
        <v>8190</v>
      </c>
      <c r="C3723" s="176" t="s">
        <v>8191</v>
      </c>
      <c r="D3723" s="176" t="s">
        <v>8134</v>
      </c>
      <c r="E3723" s="176" t="s">
        <v>8136</v>
      </c>
      <c r="F3723" s="176" t="s">
        <v>8191</v>
      </c>
      <c r="G3723" s="177"/>
      <c r="H3723" s="177"/>
      <c r="I3723" s="176" t="s">
        <v>8137</v>
      </c>
      <c r="J3723" s="178">
        <v>136.63366336633663</v>
      </c>
      <c r="K3723" s="55">
        <v>12</v>
      </c>
      <c r="L3723" s="176" t="s">
        <v>8138</v>
      </c>
      <c r="M3723" s="176" t="s">
        <v>3186</v>
      </c>
      <c r="N3723" s="176" t="s">
        <v>3173</v>
      </c>
      <c r="O3723" s="56">
        <v>1</v>
      </c>
      <c r="P3723" s="176" t="s">
        <v>8139</v>
      </c>
    </row>
    <row r="3724" spans="1:16" ht="20.100000000000001" customHeight="1" x14ac:dyDescent="0.25">
      <c r="A3724" s="175">
        <v>3720</v>
      </c>
      <c r="B3724" s="176" t="s">
        <v>8190</v>
      </c>
      <c r="C3724" s="176" t="s">
        <v>8191</v>
      </c>
      <c r="D3724" s="176" t="s">
        <v>8134</v>
      </c>
      <c r="E3724" s="176" t="s">
        <v>8136</v>
      </c>
      <c r="F3724" s="176" t="s">
        <v>8191</v>
      </c>
      <c r="G3724" s="177"/>
      <c r="H3724" s="177"/>
      <c r="I3724" s="176" t="s">
        <v>8137</v>
      </c>
      <c r="J3724" s="178">
        <v>76.237623762376231</v>
      </c>
      <c r="K3724" s="55">
        <v>12</v>
      </c>
      <c r="L3724" s="176" t="s">
        <v>8138</v>
      </c>
      <c r="M3724" s="176" t="s">
        <v>3186</v>
      </c>
      <c r="N3724" s="176" t="s">
        <v>3173</v>
      </c>
      <c r="O3724" s="56">
        <v>1</v>
      </c>
      <c r="P3724" s="176" t="s">
        <v>8139</v>
      </c>
    </row>
    <row r="3725" spans="1:16" ht="20.100000000000001" customHeight="1" x14ac:dyDescent="0.25">
      <c r="A3725" s="175">
        <v>3721</v>
      </c>
      <c r="B3725" s="176" t="s">
        <v>8190</v>
      </c>
      <c r="C3725" s="176" t="s">
        <v>8191</v>
      </c>
      <c r="D3725" s="176" t="s">
        <v>8134</v>
      </c>
      <c r="E3725" s="176" t="s">
        <v>8136</v>
      </c>
      <c r="F3725" s="176" t="s">
        <v>8191</v>
      </c>
      <c r="G3725" s="177"/>
      <c r="H3725" s="177"/>
      <c r="I3725" s="176" t="s">
        <v>8137</v>
      </c>
      <c r="J3725" s="178">
        <v>110.89108910891089</v>
      </c>
      <c r="K3725" s="55">
        <v>12</v>
      </c>
      <c r="L3725" s="176" t="s">
        <v>8138</v>
      </c>
      <c r="M3725" s="176" t="s">
        <v>3186</v>
      </c>
      <c r="N3725" s="176" t="s">
        <v>3173</v>
      </c>
      <c r="O3725" s="56">
        <v>1</v>
      </c>
      <c r="P3725" s="176" t="s">
        <v>8139</v>
      </c>
    </row>
    <row r="3726" spans="1:16" ht="20.100000000000001" customHeight="1" x14ac:dyDescent="0.25">
      <c r="A3726" s="175">
        <v>3722</v>
      </c>
      <c r="B3726" s="176" t="s">
        <v>8190</v>
      </c>
      <c r="C3726" s="176" t="s">
        <v>8191</v>
      </c>
      <c r="D3726" s="176" t="s">
        <v>8134</v>
      </c>
      <c r="E3726" s="176" t="s">
        <v>8136</v>
      </c>
      <c r="F3726" s="176" t="s">
        <v>8191</v>
      </c>
      <c r="G3726" s="177"/>
      <c r="H3726" s="177"/>
      <c r="I3726" s="176" t="s">
        <v>8137</v>
      </c>
      <c r="J3726" s="178">
        <v>100</v>
      </c>
      <c r="K3726" s="55">
        <v>12</v>
      </c>
      <c r="L3726" s="176" t="s">
        <v>8138</v>
      </c>
      <c r="M3726" s="176" t="s">
        <v>3186</v>
      </c>
      <c r="N3726" s="176" t="s">
        <v>3173</v>
      </c>
      <c r="O3726" s="56">
        <v>1</v>
      </c>
      <c r="P3726" s="176" t="s">
        <v>8139</v>
      </c>
    </row>
    <row r="3727" spans="1:16" ht="20.100000000000001" customHeight="1" x14ac:dyDescent="0.25">
      <c r="A3727" s="175">
        <v>3723</v>
      </c>
      <c r="B3727" s="176" t="s">
        <v>8190</v>
      </c>
      <c r="C3727" s="176" t="s">
        <v>8191</v>
      </c>
      <c r="D3727" s="176" t="s">
        <v>8134</v>
      </c>
      <c r="E3727" s="176" t="s">
        <v>8136</v>
      </c>
      <c r="F3727" s="176" t="s">
        <v>8191</v>
      </c>
      <c r="G3727" s="177"/>
      <c r="H3727" s="177"/>
      <c r="I3727" s="176" t="s">
        <v>8137</v>
      </c>
      <c r="J3727" s="178">
        <v>103.96039603960396</v>
      </c>
      <c r="K3727" s="55">
        <v>12</v>
      </c>
      <c r="L3727" s="176" t="s">
        <v>8138</v>
      </c>
      <c r="M3727" s="176" t="s">
        <v>3186</v>
      </c>
      <c r="N3727" s="176" t="s">
        <v>3173</v>
      </c>
      <c r="O3727" s="56">
        <v>1</v>
      </c>
      <c r="P3727" s="176" t="s">
        <v>8139</v>
      </c>
    </row>
    <row r="3728" spans="1:16" ht="20.100000000000001" customHeight="1" x14ac:dyDescent="0.25">
      <c r="A3728" s="175">
        <v>3724</v>
      </c>
      <c r="B3728" s="176" t="s">
        <v>8190</v>
      </c>
      <c r="C3728" s="176" t="s">
        <v>8191</v>
      </c>
      <c r="D3728" s="176" t="s">
        <v>8134</v>
      </c>
      <c r="E3728" s="176" t="s">
        <v>8136</v>
      </c>
      <c r="F3728" s="176" t="s">
        <v>8191</v>
      </c>
      <c r="G3728" s="177"/>
      <c r="H3728" s="177"/>
      <c r="I3728" s="176" t="s">
        <v>8137</v>
      </c>
      <c r="J3728" s="178">
        <v>126.73267326732673</v>
      </c>
      <c r="K3728" s="55">
        <v>12</v>
      </c>
      <c r="L3728" s="176" t="s">
        <v>8138</v>
      </c>
      <c r="M3728" s="176" t="s">
        <v>3186</v>
      </c>
      <c r="N3728" s="176" t="s">
        <v>3173</v>
      </c>
      <c r="O3728" s="56">
        <v>1</v>
      </c>
      <c r="P3728" s="176" t="s">
        <v>8139</v>
      </c>
    </row>
    <row r="3729" spans="1:16" ht="20.100000000000001" customHeight="1" x14ac:dyDescent="0.25">
      <c r="A3729" s="175">
        <v>3725</v>
      </c>
      <c r="B3729" s="176" t="s">
        <v>8190</v>
      </c>
      <c r="C3729" s="176" t="s">
        <v>8191</v>
      </c>
      <c r="D3729" s="176" t="s">
        <v>8134</v>
      </c>
      <c r="E3729" s="176" t="s">
        <v>8136</v>
      </c>
      <c r="F3729" s="176" t="s">
        <v>8191</v>
      </c>
      <c r="G3729" s="177"/>
      <c r="H3729" s="177"/>
      <c r="I3729" s="176" t="s">
        <v>8137</v>
      </c>
      <c r="J3729" s="178">
        <v>105.94059405940594</v>
      </c>
      <c r="K3729" s="55">
        <v>12</v>
      </c>
      <c r="L3729" s="176" t="s">
        <v>8138</v>
      </c>
      <c r="M3729" s="176" t="s">
        <v>3186</v>
      </c>
      <c r="N3729" s="176" t="s">
        <v>3173</v>
      </c>
      <c r="O3729" s="56">
        <v>1</v>
      </c>
      <c r="P3729" s="176" t="s">
        <v>8139</v>
      </c>
    </row>
    <row r="3730" spans="1:16" ht="20.100000000000001" customHeight="1" x14ac:dyDescent="0.25">
      <c r="A3730" s="175">
        <v>3726</v>
      </c>
      <c r="B3730" s="176" t="s">
        <v>8190</v>
      </c>
      <c r="C3730" s="176" t="s">
        <v>8191</v>
      </c>
      <c r="D3730" s="176" t="s">
        <v>8134</v>
      </c>
      <c r="E3730" s="176" t="s">
        <v>8136</v>
      </c>
      <c r="F3730" s="176" t="s">
        <v>8191</v>
      </c>
      <c r="G3730" s="177"/>
      <c r="H3730" s="177"/>
      <c r="I3730" s="176" t="s">
        <v>8137</v>
      </c>
      <c r="J3730" s="178">
        <v>122.77227722772277</v>
      </c>
      <c r="K3730" s="55">
        <v>12</v>
      </c>
      <c r="L3730" s="176" t="s">
        <v>8138</v>
      </c>
      <c r="M3730" s="176" t="s">
        <v>3186</v>
      </c>
      <c r="N3730" s="176" t="s">
        <v>3173</v>
      </c>
      <c r="O3730" s="56">
        <v>1</v>
      </c>
      <c r="P3730" s="176" t="s">
        <v>8139</v>
      </c>
    </row>
    <row r="3731" spans="1:16" ht="20.100000000000001" customHeight="1" x14ac:dyDescent="0.25">
      <c r="A3731" s="175">
        <v>3727</v>
      </c>
      <c r="B3731" s="176" t="s">
        <v>8190</v>
      </c>
      <c r="C3731" s="176" t="s">
        <v>8191</v>
      </c>
      <c r="D3731" s="176" t="s">
        <v>8134</v>
      </c>
      <c r="E3731" s="176" t="s">
        <v>8136</v>
      </c>
      <c r="F3731" s="176" t="s">
        <v>8191</v>
      </c>
      <c r="G3731" s="177"/>
      <c r="H3731" s="177"/>
      <c r="I3731" s="176" t="s">
        <v>8137</v>
      </c>
      <c r="J3731" s="178">
        <v>128.71287128712871</v>
      </c>
      <c r="K3731" s="55">
        <v>12</v>
      </c>
      <c r="L3731" s="176" t="s">
        <v>8138</v>
      </c>
      <c r="M3731" s="176" t="s">
        <v>3186</v>
      </c>
      <c r="N3731" s="176" t="s">
        <v>3173</v>
      </c>
      <c r="O3731" s="56">
        <v>1</v>
      </c>
      <c r="P3731" s="176" t="s">
        <v>8139</v>
      </c>
    </row>
    <row r="3732" spans="1:16" ht="20.100000000000001" customHeight="1" x14ac:dyDescent="0.25">
      <c r="A3732" s="175">
        <v>3728</v>
      </c>
      <c r="B3732" s="176" t="s">
        <v>8190</v>
      </c>
      <c r="C3732" s="176" t="s">
        <v>8191</v>
      </c>
      <c r="D3732" s="176" t="s">
        <v>8134</v>
      </c>
      <c r="E3732" s="176" t="s">
        <v>8136</v>
      </c>
      <c r="F3732" s="176" t="s">
        <v>8191</v>
      </c>
      <c r="G3732" s="177"/>
      <c r="H3732" s="177"/>
      <c r="I3732" s="176" t="s">
        <v>8137</v>
      </c>
      <c r="J3732" s="178">
        <v>110.89108910891089</v>
      </c>
      <c r="K3732" s="55">
        <v>12</v>
      </c>
      <c r="L3732" s="176" t="s">
        <v>8138</v>
      </c>
      <c r="M3732" s="176" t="s">
        <v>3186</v>
      </c>
      <c r="N3732" s="176" t="s">
        <v>3173</v>
      </c>
      <c r="O3732" s="56">
        <v>1</v>
      </c>
      <c r="P3732" s="176" t="s">
        <v>8139</v>
      </c>
    </row>
    <row r="3733" spans="1:16" ht="20.100000000000001" customHeight="1" x14ac:dyDescent="0.25">
      <c r="A3733" s="175">
        <v>3729</v>
      </c>
      <c r="B3733" s="176" t="s">
        <v>8190</v>
      </c>
      <c r="C3733" s="176" t="s">
        <v>8191</v>
      </c>
      <c r="D3733" s="176" t="s">
        <v>8134</v>
      </c>
      <c r="E3733" s="176" t="s">
        <v>8136</v>
      </c>
      <c r="F3733" s="176" t="s">
        <v>8191</v>
      </c>
      <c r="G3733" s="177"/>
      <c r="H3733" s="177"/>
      <c r="I3733" s="176" t="s">
        <v>8137</v>
      </c>
      <c r="J3733" s="178">
        <v>107.92079207920791</v>
      </c>
      <c r="K3733" s="55">
        <v>12</v>
      </c>
      <c r="L3733" s="176" t="s">
        <v>8138</v>
      </c>
      <c r="M3733" s="176" t="s">
        <v>3186</v>
      </c>
      <c r="N3733" s="176" t="s">
        <v>3173</v>
      </c>
      <c r="O3733" s="56">
        <v>1</v>
      </c>
      <c r="P3733" s="176" t="s">
        <v>8139</v>
      </c>
    </row>
    <row r="3734" spans="1:16" ht="20.100000000000001" customHeight="1" x14ac:dyDescent="0.25">
      <c r="A3734" s="175">
        <v>3730</v>
      </c>
      <c r="B3734" s="176" t="s">
        <v>8190</v>
      </c>
      <c r="C3734" s="176" t="s">
        <v>8191</v>
      </c>
      <c r="D3734" s="176" t="s">
        <v>8134</v>
      </c>
      <c r="E3734" s="176" t="s">
        <v>8136</v>
      </c>
      <c r="F3734" s="176" t="s">
        <v>8191</v>
      </c>
      <c r="G3734" s="177"/>
      <c r="H3734" s="177"/>
      <c r="I3734" s="176" t="s">
        <v>8137</v>
      </c>
      <c r="J3734" s="178">
        <v>124.75247524752476</v>
      </c>
      <c r="K3734" s="55">
        <v>12</v>
      </c>
      <c r="L3734" s="176" t="s">
        <v>8138</v>
      </c>
      <c r="M3734" s="176" t="s">
        <v>3186</v>
      </c>
      <c r="N3734" s="176" t="s">
        <v>3173</v>
      </c>
      <c r="O3734" s="56">
        <v>1</v>
      </c>
      <c r="P3734" s="176" t="s">
        <v>8139</v>
      </c>
    </row>
    <row r="3735" spans="1:16" ht="20.100000000000001" customHeight="1" x14ac:dyDescent="0.25">
      <c r="A3735" s="175">
        <v>3731</v>
      </c>
      <c r="B3735" s="176" t="s">
        <v>8190</v>
      </c>
      <c r="C3735" s="176" t="s">
        <v>8191</v>
      </c>
      <c r="D3735" s="176" t="s">
        <v>8134</v>
      </c>
      <c r="E3735" s="176" t="s">
        <v>8136</v>
      </c>
      <c r="F3735" s="176" t="s">
        <v>8191</v>
      </c>
      <c r="G3735" s="177"/>
      <c r="H3735" s="177"/>
      <c r="I3735" s="176" t="s">
        <v>8137</v>
      </c>
      <c r="J3735" s="178">
        <v>168.31683168316832</v>
      </c>
      <c r="K3735" s="55">
        <v>12</v>
      </c>
      <c r="L3735" s="176" t="s">
        <v>8138</v>
      </c>
      <c r="M3735" s="176" t="s">
        <v>3186</v>
      </c>
      <c r="N3735" s="176" t="s">
        <v>3173</v>
      </c>
      <c r="O3735" s="56">
        <v>1</v>
      </c>
      <c r="P3735" s="176" t="s">
        <v>8139</v>
      </c>
    </row>
    <row r="3736" spans="1:16" ht="20.100000000000001" customHeight="1" x14ac:dyDescent="0.25">
      <c r="A3736" s="175">
        <v>3732</v>
      </c>
      <c r="B3736" s="176" t="s">
        <v>8190</v>
      </c>
      <c r="C3736" s="176" t="s">
        <v>8191</v>
      </c>
      <c r="D3736" s="176" t="s">
        <v>8134</v>
      </c>
      <c r="E3736" s="176" t="s">
        <v>8136</v>
      </c>
      <c r="F3736" s="176" t="s">
        <v>8191</v>
      </c>
      <c r="G3736" s="177"/>
      <c r="H3736" s="177"/>
      <c r="I3736" s="176" t="s">
        <v>8137</v>
      </c>
      <c r="J3736" s="178">
        <v>164.35643564356437</v>
      </c>
      <c r="K3736" s="55">
        <v>12</v>
      </c>
      <c r="L3736" s="176" t="s">
        <v>8138</v>
      </c>
      <c r="M3736" s="176" t="s">
        <v>3186</v>
      </c>
      <c r="N3736" s="176" t="s">
        <v>3173</v>
      </c>
      <c r="O3736" s="56">
        <v>1</v>
      </c>
      <c r="P3736" s="176" t="s">
        <v>8139</v>
      </c>
    </row>
    <row r="3737" spans="1:16" ht="20.100000000000001" customHeight="1" x14ac:dyDescent="0.25">
      <c r="A3737" s="175">
        <v>3733</v>
      </c>
      <c r="B3737" s="176" t="s">
        <v>8190</v>
      </c>
      <c r="C3737" s="176" t="s">
        <v>8191</v>
      </c>
      <c r="D3737" s="176" t="s">
        <v>8134</v>
      </c>
      <c r="E3737" s="176" t="s">
        <v>8136</v>
      </c>
      <c r="F3737" s="176" t="s">
        <v>8191</v>
      </c>
      <c r="G3737" s="177"/>
      <c r="H3737" s="177"/>
      <c r="I3737" s="176" t="s">
        <v>8137</v>
      </c>
      <c r="J3737" s="178">
        <v>165.34653465346534</v>
      </c>
      <c r="K3737" s="55">
        <v>12</v>
      </c>
      <c r="L3737" s="176" t="s">
        <v>8138</v>
      </c>
      <c r="M3737" s="176" t="s">
        <v>3186</v>
      </c>
      <c r="N3737" s="176" t="s">
        <v>3173</v>
      </c>
      <c r="O3737" s="56">
        <v>1</v>
      </c>
      <c r="P3737" s="176" t="s">
        <v>8139</v>
      </c>
    </row>
    <row r="3738" spans="1:16" ht="20.100000000000001" customHeight="1" x14ac:dyDescent="0.25">
      <c r="A3738" s="175">
        <v>3734</v>
      </c>
      <c r="B3738" s="176" t="s">
        <v>8190</v>
      </c>
      <c r="C3738" s="176" t="s">
        <v>8191</v>
      </c>
      <c r="D3738" s="176" t="s">
        <v>8134</v>
      </c>
      <c r="E3738" s="176" t="s">
        <v>8136</v>
      </c>
      <c r="F3738" s="176" t="s">
        <v>8191</v>
      </c>
      <c r="G3738" s="177"/>
      <c r="H3738" s="177"/>
      <c r="I3738" s="176" t="s">
        <v>8137</v>
      </c>
      <c r="J3738" s="178">
        <v>156.43564356435644</v>
      </c>
      <c r="K3738" s="55">
        <v>12</v>
      </c>
      <c r="L3738" s="176" t="s">
        <v>8138</v>
      </c>
      <c r="M3738" s="176" t="s">
        <v>3186</v>
      </c>
      <c r="N3738" s="176" t="s">
        <v>3173</v>
      </c>
      <c r="O3738" s="56">
        <v>1</v>
      </c>
      <c r="P3738" s="176" t="s">
        <v>8139</v>
      </c>
    </row>
    <row r="3739" spans="1:16" ht="20.100000000000001" customHeight="1" x14ac:dyDescent="0.25">
      <c r="A3739" s="175">
        <v>3735</v>
      </c>
      <c r="B3739" s="176" t="s">
        <v>8190</v>
      </c>
      <c r="C3739" s="176" t="s">
        <v>8191</v>
      </c>
      <c r="D3739" s="176" t="s">
        <v>8134</v>
      </c>
      <c r="E3739" s="176" t="s">
        <v>8136</v>
      </c>
      <c r="F3739" s="176" t="s">
        <v>8191</v>
      </c>
      <c r="G3739" s="177"/>
      <c r="H3739" s="177"/>
      <c r="I3739" s="176" t="s">
        <v>8137</v>
      </c>
      <c r="J3739" s="178">
        <v>169.30693069306932</v>
      </c>
      <c r="K3739" s="55">
        <v>12</v>
      </c>
      <c r="L3739" s="176" t="s">
        <v>8138</v>
      </c>
      <c r="M3739" s="176" t="s">
        <v>3186</v>
      </c>
      <c r="N3739" s="176" t="s">
        <v>3173</v>
      </c>
      <c r="O3739" s="56">
        <v>1</v>
      </c>
      <c r="P3739" s="176" t="s">
        <v>8139</v>
      </c>
    </row>
    <row r="3740" spans="1:16" ht="20.100000000000001" customHeight="1" x14ac:dyDescent="0.25">
      <c r="A3740" s="175">
        <v>3736</v>
      </c>
      <c r="B3740" s="176" t="s">
        <v>8190</v>
      </c>
      <c r="C3740" s="176" t="s">
        <v>8191</v>
      </c>
      <c r="D3740" s="176" t="s">
        <v>8134</v>
      </c>
      <c r="E3740" s="176" t="s">
        <v>8136</v>
      </c>
      <c r="F3740" s="176" t="s">
        <v>8191</v>
      </c>
      <c r="G3740" s="177"/>
      <c r="H3740" s="177"/>
      <c r="I3740" s="176" t="s">
        <v>8137</v>
      </c>
      <c r="J3740" s="178">
        <v>160.39603960396039</v>
      </c>
      <c r="K3740" s="55">
        <v>12</v>
      </c>
      <c r="L3740" s="176" t="s">
        <v>8138</v>
      </c>
      <c r="M3740" s="176" t="s">
        <v>3186</v>
      </c>
      <c r="N3740" s="176" t="s">
        <v>3173</v>
      </c>
      <c r="O3740" s="56">
        <v>1</v>
      </c>
      <c r="P3740" s="176" t="s">
        <v>8139</v>
      </c>
    </row>
    <row r="3741" spans="1:16" ht="20.100000000000001" customHeight="1" x14ac:dyDescent="0.25">
      <c r="A3741" s="175">
        <v>3737</v>
      </c>
      <c r="B3741" s="176" t="s">
        <v>8190</v>
      </c>
      <c r="C3741" s="176" t="s">
        <v>8191</v>
      </c>
      <c r="D3741" s="176" t="s">
        <v>8134</v>
      </c>
      <c r="E3741" s="176" t="s">
        <v>8136</v>
      </c>
      <c r="F3741" s="176" t="s">
        <v>8191</v>
      </c>
      <c r="G3741" s="177"/>
      <c r="H3741" s="177"/>
      <c r="I3741" s="176" t="s">
        <v>8137</v>
      </c>
      <c r="J3741" s="178">
        <v>107.92079207920791</v>
      </c>
      <c r="K3741" s="55">
        <v>12</v>
      </c>
      <c r="L3741" s="176" t="s">
        <v>8138</v>
      </c>
      <c r="M3741" s="176" t="s">
        <v>3186</v>
      </c>
      <c r="N3741" s="176" t="s">
        <v>3173</v>
      </c>
      <c r="O3741" s="56">
        <v>1</v>
      </c>
      <c r="P3741" s="176" t="s">
        <v>8139</v>
      </c>
    </row>
    <row r="3742" spans="1:16" ht="20.100000000000001" customHeight="1" x14ac:dyDescent="0.25">
      <c r="A3742" s="175">
        <v>3738</v>
      </c>
      <c r="B3742" s="176" t="s">
        <v>8190</v>
      </c>
      <c r="C3742" s="176" t="s">
        <v>8191</v>
      </c>
      <c r="D3742" s="176" t="s">
        <v>8134</v>
      </c>
      <c r="E3742" s="176" t="s">
        <v>8136</v>
      </c>
      <c r="F3742" s="176" t="s">
        <v>8191</v>
      </c>
      <c r="G3742" s="177"/>
      <c r="H3742" s="177"/>
      <c r="I3742" s="176" t="s">
        <v>8137</v>
      </c>
      <c r="J3742" s="178">
        <v>225.74257425742573</v>
      </c>
      <c r="K3742" s="55">
        <v>12</v>
      </c>
      <c r="L3742" s="176" t="s">
        <v>8138</v>
      </c>
      <c r="M3742" s="176" t="s">
        <v>3186</v>
      </c>
      <c r="N3742" s="176" t="s">
        <v>3173</v>
      </c>
      <c r="O3742" s="56">
        <v>1</v>
      </c>
      <c r="P3742" s="176" t="s">
        <v>8139</v>
      </c>
    </row>
    <row r="3743" spans="1:16" ht="20.100000000000001" customHeight="1" x14ac:dyDescent="0.25">
      <c r="A3743" s="175">
        <v>3739</v>
      </c>
      <c r="B3743" s="176" t="s">
        <v>8190</v>
      </c>
      <c r="C3743" s="176" t="s">
        <v>8191</v>
      </c>
      <c r="D3743" s="176" t="s">
        <v>8134</v>
      </c>
      <c r="E3743" s="176" t="s">
        <v>8136</v>
      </c>
      <c r="F3743" s="176" t="s">
        <v>8191</v>
      </c>
      <c r="G3743" s="177"/>
      <c r="H3743" s="177"/>
      <c r="I3743" s="176" t="s">
        <v>8137</v>
      </c>
      <c r="J3743" s="178">
        <v>161.38613861386139</v>
      </c>
      <c r="K3743" s="55">
        <v>12</v>
      </c>
      <c r="L3743" s="176" t="s">
        <v>8138</v>
      </c>
      <c r="M3743" s="176" t="s">
        <v>3186</v>
      </c>
      <c r="N3743" s="176" t="s">
        <v>3173</v>
      </c>
      <c r="O3743" s="56">
        <v>1</v>
      </c>
      <c r="P3743" s="176" t="s">
        <v>8139</v>
      </c>
    </row>
    <row r="3744" spans="1:16" ht="20.100000000000001" customHeight="1" x14ac:dyDescent="0.25">
      <c r="A3744" s="175">
        <v>3740</v>
      </c>
      <c r="B3744" s="176" t="s">
        <v>8190</v>
      </c>
      <c r="C3744" s="176" t="s">
        <v>8191</v>
      </c>
      <c r="D3744" s="176" t="s">
        <v>8134</v>
      </c>
      <c r="E3744" s="176" t="s">
        <v>8136</v>
      </c>
      <c r="F3744" s="176" t="s">
        <v>8191</v>
      </c>
      <c r="G3744" s="177"/>
      <c r="H3744" s="177"/>
      <c r="I3744" s="176" t="s">
        <v>8137</v>
      </c>
      <c r="J3744" s="178">
        <v>166.33663366336634</v>
      </c>
      <c r="K3744" s="55">
        <v>12</v>
      </c>
      <c r="L3744" s="176" t="s">
        <v>8138</v>
      </c>
      <c r="M3744" s="176" t="s">
        <v>3186</v>
      </c>
      <c r="N3744" s="176" t="s">
        <v>3173</v>
      </c>
      <c r="O3744" s="56">
        <v>1</v>
      </c>
      <c r="P3744" s="176" t="s">
        <v>8139</v>
      </c>
    </row>
    <row r="3745" spans="1:16" ht="20.100000000000001" customHeight="1" x14ac:dyDescent="0.25">
      <c r="A3745" s="175">
        <v>3741</v>
      </c>
      <c r="B3745" s="176" t="s">
        <v>8190</v>
      </c>
      <c r="C3745" s="176" t="s">
        <v>8191</v>
      </c>
      <c r="D3745" s="176" t="s">
        <v>8134</v>
      </c>
      <c r="E3745" s="176" t="s">
        <v>8136</v>
      </c>
      <c r="F3745" s="176" t="s">
        <v>8191</v>
      </c>
      <c r="G3745" s="177"/>
      <c r="H3745" s="177"/>
      <c r="I3745" s="176" t="s">
        <v>8137</v>
      </c>
      <c r="J3745" s="178">
        <v>171.28712871287129</v>
      </c>
      <c r="K3745" s="55">
        <v>12</v>
      </c>
      <c r="L3745" s="176" t="s">
        <v>8138</v>
      </c>
      <c r="M3745" s="176" t="s">
        <v>3186</v>
      </c>
      <c r="N3745" s="176" t="s">
        <v>3173</v>
      </c>
      <c r="O3745" s="56">
        <v>1</v>
      </c>
      <c r="P3745" s="176" t="s">
        <v>8139</v>
      </c>
    </row>
    <row r="3746" spans="1:16" ht="20.100000000000001" customHeight="1" x14ac:dyDescent="0.25">
      <c r="A3746" s="175">
        <v>3742</v>
      </c>
      <c r="B3746" s="176" t="s">
        <v>8190</v>
      </c>
      <c r="C3746" s="176" t="s">
        <v>8191</v>
      </c>
      <c r="D3746" s="176" t="s">
        <v>8134</v>
      </c>
      <c r="E3746" s="176" t="s">
        <v>8136</v>
      </c>
      <c r="F3746" s="176" t="s">
        <v>8191</v>
      </c>
      <c r="G3746" s="177"/>
      <c r="H3746" s="177"/>
      <c r="I3746" s="176" t="s">
        <v>8137</v>
      </c>
      <c r="J3746" s="178">
        <v>160.39603960396039</v>
      </c>
      <c r="K3746" s="55">
        <v>12</v>
      </c>
      <c r="L3746" s="176" t="s">
        <v>8138</v>
      </c>
      <c r="M3746" s="176" t="s">
        <v>3186</v>
      </c>
      <c r="N3746" s="176" t="s">
        <v>3173</v>
      </c>
      <c r="O3746" s="56">
        <v>1</v>
      </c>
      <c r="P3746" s="176" t="s">
        <v>8139</v>
      </c>
    </row>
    <row r="3747" spans="1:16" ht="20.100000000000001" customHeight="1" x14ac:dyDescent="0.25">
      <c r="A3747" s="175">
        <v>3743</v>
      </c>
      <c r="B3747" s="176" t="s">
        <v>8190</v>
      </c>
      <c r="C3747" s="176" t="s">
        <v>8191</v>
      </c>
      <c r="D3747" s="176" t="s">
        <v>8134</v>
      </c>
      <c r="E3747" s="176" t="s">
        <v>8136</v>
      </c>
      <c r="F3747" s="176" t="s">
        <v>8191</v>
      </c>
      <c r="G3747" s="177"/>
      <c r="H3747" s="177"/>
      <c r="I3747" s="176" t="s">
        <v>8137</v>
      </c>
      <c r="J3747" s="178">
        <v>164.35643564356437</v>
      </c>
      <c r="K3747" s="55">
        <v>12</v>
      </c>
      <c r="L3747" s="176" t="s">
        <v>8138</v>
      </c>
      <c r="M3747" s="176" t="s">
        <v>3186</v>
      </c>
      <c r="N3747" s="176" t="s">
        <v>3173</v>
      </c>
      <c r="O3747" s="56">
        <v>1</v>
      </c>
      <c r="P3747" s="176" t="s">
        <v>8139</v>
      </c>
    </row>
    <row r="3748" spans="1:16" ht="20.100000000000001" customHeight="1" x14ac:dyDescent="0.25">
      <c r="A3748" s="175">
        <v>3744</v>
      </c>
      <c r="B3748" s="176" t="s">
        <v>8190</v>
      </c>
      <c r="C3748" s="176" t="s">
        <v>8191</v>
      </c>
      <c r="D3748" s="176" t="s">
        <v>8134</v>
      </c>
      <c r="E3748" s="176" t="s">
        <v>8136</v>
      </c>
      <c r="F3748" s="176" t="s">
        <v>8191</v>
      </c>
      <c r="G3748" s="177"/>
      <c r="H3748" s="177"/>
      <c r="I3748" s="176" t="s">
        <v>8137</v>
      </c>
      <c r="J3748" s="178">
        <v>165.34653465346534</v>
      </c>
      <c r="K3748" s="55">
        <v>12</v>
      </c>
      <c r="L3748" s="176" t="s">
        <v>8138</v>
      </c>
      <c r="M3748" s="176" t="s">
        <v>3186</v>
      </c>
      <c r="N3748" s="176" t="s">
        <v>3173</v>
      </c>
      <c r="O3748" s="56">
        <v>1</v>
      </c>
      <c r="P3748" s="176" t="s">
        <v>8139</v>
      </c>
    </row>
    <row r="3749" spans="1:16" ht="20.100000000000001" customHeight="1" x14ac:dyDescent="0.25">
      <c r="A3749" s="175">
        <v>3745</v>
      </c>
      <c r="B3749" s="176" t="s">
        <v>8190</v>
      </c>
      <c r="C3749" s="176" t="s">
        <v>8191</v>
      </c>
      <c r="D3749" s="176" t="s">
        <v>8134</v>
      </c>
      <c r="E3749" s="176" t="s">
        <v>8136</v>
      </c>
      <c r="F3749" s="176" t="s">
        <v>8191</v>
      </c>
      <c r="G3749" s="177"/>
      <c r="H3749" s="177"/>
      <c r="I3749" s="176" t="s">
        <v>8137</v>
      </c>
      <c r="J3749" s="178">
        <v>167.32673267326732</v>
      </c>
      <c r="K3749" s="55">
        <v>12</v>
      </c>
      <c r="L3749" s="176" t="s">
        <v>8138</v>
      </c>
      <c r="M3749" s="176" t="s">
        <v>3186</v>
      </c>
      <c r="N3749" s="176" t="s">
        <v>3173</v>
      </c>
      <c r="O3749" s="56">
        <v>1</v>
      </c>
      <c r="P3749" s="176" t="s">
        <v>8139</v>
      </c>
    </row>
    <row r="3750" spans="1:16" ht="20.100000000000001" customHeight="1" x14ac:dyDescent="0.25">
      <c r="A3750" s="175">
        <v>3746</v>
      </c>
      <c r="B3750" s="176" t="s">
        <v>8190</v>
      </c>
      <c r="C3750" s="176" t="s">
        <v>8191</v>
      </c>
      <c r="D3750" s="176" t="s">
        <v>8134</v>
      </c>
      <c r="E3750" s="176" t="s">
        <v>8136</v>
      </c>
      <c r="F3750" s="176" t="s">
        <v>8191</v>
      </c>
      <c r="G3750" s="177"/>
      <c r="H3750" s="177"/>
      <c r="I3750" s="176" t="s">
        <v>8137</v>
      </c>
      <c r="J3750" s="178">
        <v>167.32673267326732</v>
      </c>
      <c r="K3750" s="55">
        <v>12</v>
      </c>
      <c r="L3750" s="176" t="s">
        <v>8138</v>
      </c>
      <c r="M3750" s="176" t="s">
        <v>3186</v>
      </c>
      <c r="N3750" s="176" t="s">
        <v>3173</v>
      </c>
      <c r="O3750" s="56">
        <v>1</v>
      </c>
      <c r="P3750" s="176" t="s">
        <v>8139</v>
      </c>
    </row>
    <row r="3751" spans="1:16" ht="20.100000000000001" customHeight="1" x14ac:dyDescent="0.25">
      <c r="A3751" s="175">
        <v>3747</v>
      </c>
      <c r="B3751" s="176" t="s">
        <v>8190</v>
      </c>
      <c r="C3751" s="176" t="s">
        <v>8191</v>
      </c>
      <c r="D3751" s="176" t="s">
        <v>8134</v>
      </c>
      <c r="E3751" s="176" t="s">
        <v>8136</v>
      </c>
      <c r="F3751" s="176" t="s">
        <v>8191</v>
      </c>
      <c r="G3751" s="177"/>
      <c r="H3751" s="177"/>
      <c r="I3751" s="176" t="s">
        <v>8137</v>
      </c>
      <c r="J3751" s="178">
        <v>162.37623762376236</v>
      </c>
      <c r="K3751" s="55">
        <v>12</v>
      </c>
      <c r="L3751" s="176" t="s">
        <v>8138</v>
      </c>
      <c r="M3751" s="176" t="s">
        <v>3186</v>
      </c>
      <c r="N3751" s="176" t="s">
        <v>3173</v>
      </c>
      <c r="O3751" s="56">
        <v>1</v>
      </c>
      <c r="P3751" s="176" t="s">
        <v>8139</v>
      </c>
    </row>
    <row r="3752" spans="1:16" ht="20.100000000000001" customHeight="1" x14ac:dyDescent="0.25">
      <c r="A3752" s="175">
        <v>3748</v>
      </c>
      <c r="B3752" s="176" t="s">
        <v>8190</v>
      </c>
      <c r="C3752" s="176" t="s">
        <v>8191</v>
      </c>
      <c r="D3752" s="176" t="s">
        <v>8134</v>
      </c>
      <c r="E3752" s="176" t="s">
        <v>8136</v>
      </c>
      <c r="F3752" s="176" t="s">
        <v>8191</v>
      </c>
      <c r="G3752" s="177"/>
      <c r="H3752" s="177"/>
      <c r="I3752" s="176" t="s">
        <v>8137</v>
      </c>
      <c r="J3752" s="178">
        <v>111.88118811881188</v>
      </c>
      <c r="K3752" s="55">
        <v>12</v>
      </c>
      <c r="L3752" s="176" t="s">
        <v>8138</v>
      </c>
      <c r="M3752" s="176" t="s">
        <v>3186</v>
      </c>
      <c r="N3752" s="176" t="s">
        <v>3173</v>
      </c>
      <c r="O3752" s="56">
        <v>1</v>
      </c>
      <c r="P3752" s="176" t="s">
        <v>8139</v>
      </c>
    </row>
    <row r="3753" spans="1:16" ht="20.100000000000001" customHeight="1" x14ac:dyDescent="0.25">
      <c r="A3753" s="175">
        <v>3749</v>
      </c>
      <c r="B3753" s="176" t="s">
        <v>8190</v>
      </c>
      <c r="C3753" s="176" t="s">
        <v>8191</v>
      </c>
      <c r="D3753" s="176" t="s">
        <v>8134</v>
      </c>
      <c r="E3753" s="176" t="s">
        <v>8136</v>
      </c>
      <c r="F3753" s="176" t="s">
        <v>8191</v>
      </c>
      <c r="G3753" s="177"/>
      <c r="H3753" s="177"/>
      <c r="I3753" s="176" t="s">
        <v>8137</v>
      </c>
      <c r="J3753" s="178">
        <v>103.96039603960396</v>
      </c>
      <c r="K3753" s="55">
        <v>12</v>
      </c>
      <c r="L3753" s="176" t="s">
        <v>8138</v>
      </c>
      <c r="M3753" s="176" t="s">
        <v>3186</v>
      </c>
      <c r="N3753" s="176" t="s">
        <v>3173</v>
      </c>
      <c r="O3753" s="56">
        <v>1</v>
      </c>
      <c r="P3753" s="176" t="s">
        <v>8139</v>
      </c>
    </row>
    <row r="3754" spans="1:16" ht="20.100000000000001" customHeight="1" x14ac:dyDescent="0.25">
      <c r="A3754" s="175">
        <v>3750</v>
      </c>
      <c r="B3754" s="176" t="s">
        <v>8190</v>
      </c>
      <c r="C3754" s="176" t="s">
        <v>8191</v>
      </c>
      <c r="D3754" s="176" t="s">
        <v>8134</v>
      </c>
      <c r="E3754" s="176" t="s">
        <v>8136</v>
      </c>
      <c r="F3754" s="176" t="s">
        <v>8191</v>
      </c>
      <c r="G3754" s="177"/>
      <c r="H3754" s="177"/>
      <c r="I3754" s="176" t="s">
        <v>8137</v>
      </c>
      <c r="J3754" s="178">
        <v>119.80198019801981</v>
      </c>
      <c r="K3754" s="55">
        <v>12</v>
      </c>
      <c r="L3754" s="176" t="s">
        <v>8138</v>
      </c>
      <c r="M3754" s="176" t="s">
        <v>3186</v>
      </c>
      <c r="N3754" s="176" t="s">
        <v>3173</v>
      </c>
      <c r="O3754" s="56">
        <v>1</v>
      </c>
      <c r="P3754" s="176" t="s">
        <v>8139</v>
      </c>
    </row>
    <row r="3755" spans="1:16" ht="20.100000000000001" customHeight="1" x14ac:dyDescent="0.25">
      <c r="A3755" s="175">
        <v>3751</v>
      </c>
      <c r="B3755" s="176" t="s">
        <v>8190</v>
      </c>
      <c r="C3755" s="176" t="s">
        <v>8191</v>
      </c>
      <c r="D3755" s="176" t="s">
        <v>8134</v>
      </c>
      <c r="E3755" s="176" t="s">
        <v>8136</v>
      </c>
      <c r="F3755" s="176" t="s">
        <v>8191</v>
      </c>
      <c r="G3755" s="177"/>
      <c r="H3755" s="177"/>
      <c r="I3755" s="176" t="s">
        <v>8137</v>
      </c>
      <c r="J3755" s="178">
        <v>121.78217821782178</v>
      </c>
      <c r="K3755" s="55">
        <v>12</v>
      </c>
      <c r="L3755" s="176" t="s">
        <v>8138</v>
      </c>
      <c r="M3755" s="176" t="s">
        <v>3186</v>
      </c>
      <c r="N3755" s="176" t="s">
        <v>3173</v>
      </c>
      <c r="O3755" s="56">
        <v>1</v>
      </c>
      <c r="P3755" s="176" t="s">
        <v>8139</v>
      </c>
    </row>
    <row r="3756" spans="1:16" ht="20.100000000000001" customHeight="1" x14ac:dyDescent="0.25">
      <c r="A3756" s="175">
        <v>3752</v>
      </c>
      <c r="B3756" s="176" t="s">
        <v>8190</v>
      </c>
      <c r="C3756" s="176" t="s">
        <v>8191</v>
      </c>
      <c r="D3756" s="176" t="s">
        <v>8134</v>
      </c>
      <c r="E3756" s="176" t="s">
        <v>8136</v>
      </c>
      <c r="F3756" s="176" t="s">
        <v>8191</v>
      </c>
      <c r="G3756" s="177"/>
      <c r="H3756" s="177"/>
      <c r="I3756" s="176" t="s">
        <v>8137</v>
      </c>
      <c r="J3756" s="178">
        <v>100.99009900990099</v>
      </c>
      <c r="K3756" s="55">
        <v>12</v>
      </c>
      <c r="L3756" s="176" t="s">
        <v>8138</v>
      </c>
      <c r="M3756" s="176" t="s">
        <v>3186</v>
      </c>
      <c r="N3756" s="176" t="s">
        <v>3173</v>
      </c>
      <c r="O3756" s="56">
        <v>1</v>
      </c>
      <c r="P3756" s="176" t="s">
        <v>8139</v>
      </c>
    </row>
    <row r="3757" spans="1:16" ht="20.100000000000001" customHeight="1" x14ac:dyDescent="0.25">
      <c r="A3757" s="175">
        <v>3753</v>
      </c>
      <c r="B3757" s="176" t="s">
        <v>8190</v>
      </c>
      <c r="C3757" s="176" t="s">
        <v>8191</v>
      </c>
      <c r="D3757" s="176" t="s">
        <v>8134</v>
      </c>
      <c r="E3757" s="176" t="s">
        <v>8136</v>
      </c>
      <c r="F3757" s="176" t="s">
        <v>8191</v>
      </c>
      <c r="G3757" s="177"/>
      <c r="H3757" s="177"/>
      <c r="I3757" s="176" t="s">
        <v>8137</v>
      </c>
      <c r="J3757" s="178">
        <v>69.306930693069305</v>
      </c>
      <c r="K3757" s="55">
        <v>12</v>
      </c>
      <c r="L3757" s="176" t="s">
        <v>8138</v>
      </c>
      <c r="M3757" s="176" t="s">
        <v>3186</v>
      </c>
      <c r="N3757" s="176" t="s">
        <v>3173</v>
      </c>
      <c r="O3757" s="56">
        <v>1</v>
      </c>
      <c r="P3757" s="176" t="s">
        <v>8139</v>
      </c>
    </row>
    <row r="3758" spans="1:16" ht="20.100000000000001" customHeight="1" x14ac:dyDescent="0.25">
      <c r="A3758" s="175">
        <v>3754</v>
      </c>
      <c r="B3758" s="176" t="s">
        <v>8190</v>
      </c>
      <c r="C3758" s="176" t="s">
        <v>8191</v>
      </c>
      <c r="D3758" s="176" t="s">
        <v>8134</v>
      </c>
      <c r="E3758" s="176" t="s">
        <v>8136</v>
      </c>
      <c r="F3758" s="176" t="s">
        <v>8191</v>
      </c>
      <c r="G3758" s="177"/>
      <c r="H3758" s="177"/>
      <c r="I3758" s="176" t="s">
        <v>8137</v>
      </c>
      <c r="J3758" s="178">
        <v>98.019801980198025</v>
      </c>
      <c r="K3758" s="55">
        <v>12</v>
      </c>
      <c r="L3758" s="176" t="s">
        <v>8138</v>
      </c>
      <c r="M3758" s="176" t="s">
        <v>3186</v>
      </c>
      <c r="N3758" s="176" t="s">
        <v>3173</v>
      </c>
      <c r="O3758" s="56">
        <v>1</v>
      </c>
      <c r="P3758" s="176" t="s">
        <v>8139</v>
      </c>
    </row>
    <row r="3759" spans="1:16" ht="20.100000000000001" customHeight="1" x14ac:dyDescent="0.25">
      <c r="A3759" s="175">
        <v>3755</v>
      </c>
      <c r="B3759" s="176" t="s">
        <v>8190</v>
      </c>
      <c r="C3759" s="176" t="s">
        <v>8191</v>
      </c>
      <c r="D3759" s="176" t="s">
        <v>8134</v>
      </c>
      <c r="E3759" s="176" t="s">
        <v>8136</v>
      </c>
      <c r="F3759" s="176" t="s">
        <v>8191</v>
      </c>
      <c r="G3759" s="177"/>
      <c r="H3759" s="177"/>
      <c r="I3759" s="176" t="s">
        <v>8137</v>
      </c>
      <c r="J3759" s="178">
        <v>150.49504950495049</v>
      </c>
      <c r="K3759" s="55">
        <v>12</v>
      </c>
      <c r="L3759" s="176" t="s">
        <v>8138</v>
      </c>
      <c r="M3759" s="176" t="s">
        <v>3186</v>
      </c>
      <c r="N3759" s="176" t="s">
        <v>3173</v>
      </c>
      <c r="O3759" s="56">
        <v>1</v>
      </c>
      <c r="P3759" s="176" t="s">
        <v>8139</v>
      </c>
    </row>
    <row r="3760" spans="1:16" ht="20.100000000000001" customHeight="1" x14ac:dyDescent="0.25">
      <c r="A3760" s="175">
        <v>3756</v>
      </c>
      <c r="B3760" s="176" t="s">
        <v>8190</v>
      </c>
      <c r="C3760" s="176" t="s">
        <v>8191</v>
      </c>
      <c r="D3760" s="176" t="s">
        <v>8134</v>
      </c>
      <c r="E3760" s="176" t="s">
        <v>8136</v>
      </c>
      <c r="F3760" s="176" t="s">
        <v>8191</v>
      </c>
      <c r="G3760" s="177"/>
      <c r="H3760" s="177"/>
      <c r="I3760" s="176" t="s">
        <v>8137</v>
      </c>
      <c r="J3760" s="178">
        <v>110.89108910891089</v>
      </c>
      <c r="K3760" s="55">
        <v>12</v>
      </c>
      <c r="L3760" s="176" t="s">
        <v>8138</v>
      </c>
      <c r="M3760" s="176" t="s">
        <v>3186</v>
      </c>
      <c r="N3760" s="176" t="s">
        <v>3173</v>
      </c>
      <c r="O3760" s="56">
        <v>1</v>
      </c>
      <c r="P3760" s="176" t="s">
        <v>8139</v>
      </c>
    </row>
    <row r="3761" spans="1:16" ht="20.100000000000001" customHeight="1" x14ac:dyDescent="0.25">
      <c r="A3761" s="175">
        <v>3757</v>
      </c>
      <c r="B3761" s="176" t="s">
        <v>8190</v>
      </c>
      <c r="C3761" s="176" t="s">
        <v>8191</v>
      </c>
      <c r="D3761" s="176" t="s">
        <v>8134</v>
      </c>
      <c r="E3761" s="176" t="s">
        <v>8136</v>
      </c>
      <c r="F3761" s="176" t="s">
        <v>8191</v>
      </c>
      <c r="G3761" s="177"/>
      <c r="H3761" s="177"/>
      <c r="I3761" s="176" t="s">
        <v>8137</v>
      </c>
      <c r="J3761" s="178">
        <v>113.86138613861387</v>
      </c>
      <c r="K3761" s="55">
        <v>12</v>
      </c>
      <c r="L3761" s="176" t="s">
        <v>8138</v>
      </c>
      <c r="M3761" s="176" t="s">
        <v>3186</v>
      </c>
      <c r="N3761" s="176" t="s">
        <v>3173</v>
      </c>
      <c r="O3761" s="56">
        <v>1</v>
      </c>
      <c r="P3761" s="176" t="s">
        <v>8139</v>
      </c>
    </row>
    <row r="3762" spans="1:16" ht="20.100000000000001" customHeight="1" x14ac:dyDescent="0.25">
      <c r="A3762" s="175">
        <v>3758</v>
      </c>
      <c r="B3762" s="176" t="s">
        <v>8190</v>
      </c>
      <c r="C3762" s="176" t="s">
        <v>8191</v>
      </c>
      <c r="D3762" s="176" t="s">
        <v>8134</v>
      </c>
      <c r="E3762" s="176" t="s">
        <v>8136</v>
      </c>
      <c r="F3762" s="176" t="s">
        <v>8191</v>
      </c>
      <c r="G3762" s="177"/>
      <c r="H3762" s="177"/>
      <c r="I3762" s="176" t="s">
        <v>8137</v>
      </c>
      <c r="J3762" s="178">
        <v>97.029702970297024</v>
      </c>
      <c r="K3762" s="55">
        <v>12</v>
      </c>
      <c r="L3762" s="176" t="s">
        <v>8138</v>
      </c>
      <c r="M3762" s="176" t="s">
        <v>3186</v>
      </c>
      <c r="N3762" s="176" t="s">
        <v>3173</v>
      </c>
      <c r="O3762" s="56">
        <v>1</v>
      </c>
      <c r="P3762" s="176" t="s">
        <v>8139</v>
      </c>
    </row>
    <row r="3763" spans="1:16" ht="20.100000000000001" customHeight="1" x14ac:dyDescent="0.25">
      <c r="A3763" s="175">
        <v>3759</v>
      </c>
      <c r="B3763" s="176" t="s">
        <v>8190</v>
      </c>
      <c r="C3763" s="176" t="s">
        <v>8191</v>
      </c>
      <c r="D3763" s="176" t="s">
        <v>8134</v>
      </c>
      <c r="E3763" s="176" t="s">
        <v>8136</v>
      </c>
      <c r="F3763" s="176" t="s">
        <v>8191</v>
      </c>
      <c r="G3763" s="177"/>
      <c r="H3763" s="177"/>
      <c r="I3763" s="176" t="s">
        <v>8137</v>
      </c>
      <c r="J3763" s="178">
        <v>164.35643564356437</v>
      </c>
      <c r="K3763" s="55">
        <v>12</v>
      </c>
      <c r="L3763" s="176" t="s">
        <v>8138</v>
      </c>
      <c r="M3763" s="176" t="s">
        <v>3186</v>
      </c>
      <c r="N3763" s="176" t="s">
        <v>3173</v>
      </c>
      <c r="O3763" s="56">
        <v>1</v>
      </c>
      <c r="P3763" s="176" t="s">
        <v>8139</v>
      </c>
    </row>
    <row r="3764" spans="1:16" ht="20.100000000000001" customHeight="1" x14ac:dyDescent="0.25">
      <c r="A3764" s="175">
        <v>3760</v>
      </c>
      <c r="B3764" s="176" t="s">
        <v>8190</v>
      </c>
      <c r="C3764" s="176" t="s">
        <v>8191</v>
      </c>
      <c r="D3764" s="176" t="s">
        <v>8134</v>
      </c>
      <c r="E3764" s="176" t="s">
        <v>8136</v>
      </c>
      <c r="F3764" s="176" t="s">
        <v>8191</v>
      </c>
      <c r="G3764" s="177"/>
      <c r="H3764" s="177"/>
      <c r="I3764" s="176" t="s">
        <v>8137</v>
      </c>
      <c r="J3764" s="178">
        <v>161.38613861386139</v>
      </c>
      <c r="K3764" s="55">
        <v>12</v>
      </c>
      <c r="L3764" s="176" t="s">
        <v>8138</v>
      </c>
      <c r="M3764" s="176" t="s">
        <v>3186</v>
      </c>
      <c r="N3764" s="176" t="s">
        <v>3173</v>
      </c>
      <c r="O3764" s="56">
        <v>1</v>
      </c>
      <c r="P3764" s="176" t="s">
        <v>8139</v>
      </c>
    </row>
    <row r="3765" spans="1:16" ht="20.100000000000001" customHeight="1" x14ac:dyDescent="0.25">
      <c r="A3765" s="175">
        <v>3761</v>
      </c>
      <c r="B3765" s="176" t="s">
        <v>8190</v>
      </c>
      <c r="C3765" s="176" t="s">
        <v>8191</v>
      </c>
      <c r="D3765" s="176" t="s">
        <v>8134</v>
      </c>
      <c r="E3765" s="176" t="s">
        <v>8136</v>
      </c>
      <c r="F3765" s="176" t="s">
        <v>8191</v>
      </c>
      <c r="G3765" s="177"/>
      <c r="H3765" s="177"/>
      <c r="I3765" s="176" t="s">
        <v>8137</v>
      </c>
      <c r="J3765" s="178">
        <v>160.39603960396039</v>
      </c>
      <c r="K3765" s="55">
        <v>12</v>
      </c>
      <c r="L3765" s="176" t="s">
        <v>8138</v>
      </c>
      <c r="M3765" s="176" t="s">
        <v>3186</v>
      </c>
      <c r="N3765" s="176" t="s">
        <v>3173</v>
      </c>
      <c r="O3765" s="56">
        <v>1</v>
      </c>
      <c r="P3765" s="176" t="s">
        <v>8139</v>
      </c>
    </row>
    <row r="3766" spans="1:16" ht="20.100000000000001" customHeight="1" x14ac:dyDescent="0.25">
      <c r="A3766" s="175">
        <v>3762</v>
      </c>
      <c r="B3766" s="176" t="s">
        <v>8190</v>
      </c>
      <c r="C3766" s="176" t="s">
        <v>8191</v>
      </c>
      <c r="D3766" s="176" t="s">
        <v>8134</v>
      </c>
      <c r="E3766" s="176" t="s">
        <v>8136</v>
      </c>
      <c r="F3766" s="176" t="s">
        <v>8191</v>
      </c>
      <c r="G3766" s="177"/>
      <c r="H3766" s="177"/>
      <c r="I3766" s="176" t="s">
        <v>8137</v>
      </c>
      <c r="J3766" s="178">
        <v>161.38613861386139</v>
      </c>
      <c r="K3766" s="55">
        <v>12</v>
      </c>
      <c r="L3766" s="176" t="s">
        <v>8138</v>
      </c>
      <c r="M3766" s="176" t="s">
        <v>3186</v>
      </c>
      <c r="N3766" s="176" t="s">
        <v>3173</v>
      </c>
      <c r="O3766" s="56">
        <v>1</v>
      </c>
      <c r="P3766" s="176" t="s">
        <v>8139</v>
      </c>
    </row>
    <row r="3767" spans="1:16" ht="20.100000000000001" customHeight="1" x14ac:dyDescent="0.25">
      <c r="A3767" s="175">
        <v>3763</v>
      </c>
      <c r="B3767" s="176" t="s">
        <v>8190</v>
      </c>
      <c r="C3767" s="176" t="s">
        <v>8191</v>
      </c>
      <c r="D3767" s="176" t="s">
        <v>8134</v>
      </c>
      <c r="E3767" s="176" t="s">
        <v>8136</v>
      </c>
      <c r="F3767" s="176" t="s">
        <v>8191</v>
      </c>
      <c r="G3767" s="177"/>
      <c r="H3767" s="177"/>
      <c r="I3767" s="176" t="s">
        <v>8137</v>
      </c>
      <c r="J3767" s="178">
        <v>161.38613861386139</v>
      </c>
      <c r="K3767" s="55">
        <v>12</v>
      </c>
      <c r="L3767" s="176" t="s">
        <v>8138</v>
      </c>
      <c r="M3767" s="176" t="s">
        <v>3186</v>
      </c>
      <c r="N3767" s="176" t="s">
        <v>3173</v>
      </c>
      <c r="O3767" s="56">
        <v>1</v>
      </c>
      <c r="P3767" s="176" t="s">
        <v>8139</v>
      </c>
    </row>
    <row r="3768" spans="1:16" ht="20.100000000000001" customHeight="1" x14ac:dyDescent="0.25">
      <c r="A3768" s="175">
        <v>3764</v>
      </c>
      <c r="B3768" s="176" t="s">
        <v>8190</v>
      </c>
      <c r="C3768" s="176" t="s">
        <v>8191</v>
      </c>
      <c r="D3768" s="176" t="s">
        <v>8134</v>
      </c>
      <c r="E3768" s="176" t="s">
        <v>8136</v>
      </c>
      <c r="F3768" s="176" t="s">
        <v>8191</v>
      </c>
      <c r="G3768" s="177"/>
      <c r="H3768" s="177"/>
      <c r="I3768" s="176" t="s">
        <v>8137</v>
      </c>
      <c r="J3768" s="178">
        <v>160.39603960396039</v>
      </c>
      <c r="K3768" s="55">
        <v>12</v>
      </c>
      <c r="L3768" s="176" t="s">
        <v>8138</v>
      </c>
      <c r="M3768" s="176" t="s">
        <v>3186</v>
      </c>
      <c r="N3768" s="176" t="s">
        <v>3173</v>
      </c>
      <c r="O3768" s="56">
        <v>1</v>
      </c>
      <c r="P3768" s="176" t="s">
        <v>8139</v>
      </c>
    </row>
    <row r="3769" spans="1:16" ht="20.100000000000001" customHeight="1" x14ac:dyDescent="0.25">
      <c r="A3769" s="175">
        <v>3765</v>
      </c>
      <c r="B3769" s="176" t="s">
        <v>8190</v>
      </c>
      <c r="C3769" s="176" t="s">
        <v>8191</v>
      </c>
      <c r="D3769" s="176" t="s">
        <v>8134</v>
      </c>
      <c r="E3769" s="176" t="s">
        <v>8136</v>
      </c>
      <c r="F3769" s="176" t="s">
        <v>8191</v>
      </c>
      <c r="G3769" s="177"/>
      <c r="H3769" s="177"/>
      <c r="I3769" s="176" t="s">
        <v>8137</v>
      </c>
      <c r="J3769" s="178">
        <v>162.37623762376236</v>
      </c>
      <c r="K3769" s="55">
        <v>12</v>
      </c>
      <c r="L3769" s="176" t="s">
        <v>8138</v>
      </c>
      <c r="M3769" s="176" t="s">
        <v>3186</v>
      </c>
      <c r="N3769" s="176" t="s">
        <v>3173</v>
      </c>
      <c r="O3769" s="56">
        <v>1</v>
      </c>
      <c r="P3769" s="176" t="s">
        <v>8139</v>
      </c>
    </row>
    <row r="3770" spans="1:16" ht="20.100000000000001" customHeight="1" x14ac:dyDescent="0.25">
      <c r="A3770" s="175">
        <v>3766</v>
      </c>
      <c r="B3770" s="176" t="s">
        <v>8190</v>
      </c>
      <c r="C3770" s="176" t="s">
        <v>8191</v>
      </c>
      <c r="D3770" s="176" t="s">
        <v>8134</v>
      </c>
      <c r="E3770" s="176" t="s">
        <v>8136</v>
      </c>
      <c r="F3770" s="176" t="s">
        <v>8191</v>
      </c>
      <c r="G3770" s="177"/>
      <c r="H3770" s="177"/>
      <c r="I3770" s="176" t="s">
        <v>8137</v>
      </c>
      <c r="J3770" s="178">
        <v>158.41584158415841</v>
      </c>
      <c r="K3770" s="55">
        <v>12</v>
      </c>
      <c r="L3770" s="176" t="s">
        <v>8138</v>
      </c>
      <c r="M3770" s="176" t="s">
        <v>3186</v>
      </c>
      <c r="N3770" s="176" t="s">
        <v>3173</v>
      </c>
      <c r="O3770" s="56">
        <v>1</v>
      </c>
      <c r="P3770" s="176" t="s">
        <v>8139</v>
      </c>
    </row>
    <row r="3771" spans="1:16" ht="20.100000000000001" customHeight="1" x14ac:dyDescent="0.25">
      <c r="A3771" s="175">
        <v>3767</v>
      </c>
      <c r="B3771" s="176" t="s">
        <v>8190</v>
      </c>
      <c r="C3771" s="176" t="s">
        <v>8191</v>
      </c>
      <c r="D3771" s="176" t="s">
        <v>8134</v>
      </c>
      <c r="E3771" s="176" t="s">
        <v>8136</v>
      </c>
      <c r="F3771" s="176" t="s">
        <v>8191</v>
      </c>
      <c r="G3771" s="177"/>
      <c r="H3771" s="177"/>
      <c r="I3771" s="176" t="s">
        <v>8137</v>
      </c>
      <c r="J3771" s="178">
        <v>161.38613861386139</v>
      </c>
      <c r="K3771" s="55">
        <v>12</v>
      </c>
      <c r="L3771" s="176" t="s">
        <v>8138</v>
      </c>
      <c r="M3771" s="176" t="s">
        <v>3186</v>
      </c>
      <c r="N3771" s="176" t="s">
        <v>3173</v>
      </c>
      <c r="O3771" s="56">
        <v>1</v>
      </c>
      <c r="P3771" s="176" t="s">
        <v>8139</v>
      </c>
    </row>
    <row r="3772" spans="1:16" ht="20.100000000000001" customHeight="1" x14ac:dyDescent="0.25">
      <c r="A3772" s="175">
        <v>3768</v>
      </c>
      <c r="B3772" s="176" t="s">
        <v>8190</v>
      </c>
      <c r="C3772" s="176" t="s">
        <v>8191</v>
      </c>
      <c r="D3772" s="176" t="s">
        <v>8134</v>
      </c>
      <c r="E3772" s="176" t="s">
        <v>8136</v>
      </c>
      <c r="F3772" s="176" t="s">
        <v>8191</v>
      </c>
      <c r="G3772" s="177"/>
      <c r="H3772" s="177"/>
      <c r="I3772" s="176" t="s">
        <v>8137</v>
      </c>
      <c r="J3772" s="178">
        <v>151.48514851485149</v>
      </c>
      <c r="K3772" s="55">
        <v>12</v>
      </c>
      <c r="L3772" s="176" t="s">
        <v>8138</v>
      </c>
      <c r="M3772" s="176" t="s">
        <v>3186</v>
      </c>
      <c r="N3772" s="176" t="s">
        <v>3173</v>
      </c>
      <c r="O3772" s="56">
        <v>1</v>
      </c>
      <c r="P3772" s="176" t="s">
        <v>8139</v>
      </c>
    </row>
    <row r="3773" spans="1:16" ht="20.100000000000001" customHeight="1" x14ac:dyDescent="0.25">
      <c r="A3773" s="175">
        <v>3769</v>
      </c>
      <c r="B3773" s="176" t="s">
        <v>8190</v>
      </c>
      <c r="C3773" s="176" t="s">
        <v>8191</v>
      </c>
      <c r="D3773" s="176" t="s">
        <v>8134</v>
      </c>
      <c r="E3773" s="176" t="s">
        <v>8136</v>
      </c>
      <c r="F3773" s="176" t="s">
        <v>8191</v>
      </c>
      <c r="G3773" s="177"/>
      <c r="H3773" s="177"/>
      <c r="I3773" s="176" t="s">
        <v>8137</v>
      </c>
      <c r="J3773" s="178">
        <v>107.92079207920791</v>
      </c>
      <c r="K3773" s="55">
        <v>12</v>
      </c>
      <c r="L3773" s="176" t="s">
        <v>8138</v>
      </c>
      <c r="M3773" s="176" t="s">
        <v>3186</v>
      </c>
      <c r="N3773" s="176" t="s">
        <v>3173</v>
      </c>
      <c r="O3773" s="56">
        <v>1</v>
      </c>
      <c r="P3773" s="176" t="s">
        <v>8139</v>
      </c>
    </row>
    <row r="3774" spans="1:16" ht="20.100000000000001" customHeight="1" x14ac:dyDescent="0.25">
      <c r="A3774" s="175">
        <v>3770</v>
      </c>
      <c r="B3774" s="176" t="s">
        <v>8190</v>
      </c>
      <c r="C3774" s="176" t="s">
        <v>8191</v>
      </c>
      <c r="D3774" s="176" t="s">
        <v>8134</v>
      </c>
      <c r="E3774" s="176" t="s">
        <v>8136</v>
      </c>
      <c r="F3774" s="176" t="s">
        <v>8191</v>
      </c>
      <c r="G3774" s="177"/>
      <c r="H3774" s="177"/>
      <c r="I3774" s="176" t="s">
        <v>8137</v>
      </c>
      <c r="J3774" s="178">
        <v>99.009900990099013</v>
      </c>
      <c r="K3774" s="55">
        <v>12</v>
      </c>
      <c r="L3774" s="176" t="s">
        <v>8138</v>
      </c>
      <c r="M3774" s="176" t="s">
        <v>3186</v>
      </c>
      <c r="N3774" s="176" t="s">
        <v>3173</v>
      </c>
      <c r="O3774" s="56">
        <v>1</v>
      </c>
      <c r="P3774" s="176" t="s">
        <v>8139</v>
      </c>
    </row>
    <row r="3775" spans="1:16" ht="20.100000000000001" customHeight="1" x14ac:dyDescent="0.25">
      <c r="A3775" s="175">
        <v>3771</v>
      </c>
      <c r="B3775" s="176" t="s">
        <v>8190</v>
      </c>
      <c r="C3775" s="176" t="s">
        <v>8191</v>
      </c>
      <c r="D3775" s="176" t="s">
        <v>8134</v>
      </c>
      <c r="E3775" s="176" t="s">
        <v>8136</v>
      </c>
      <c r="F3775" s="176" t="s">
        <v>8191</v>
      </c>
      <c r="G3775" s="177"/>
      <c r="H3775" s="177"/>
      <c r="I3775" s="176" t="s">
        <v>8137</v>
      </c>
      <c r="J3775" s="178">
        <v>117.82178217821782</v>
      </c>
      <c r="K3775" s="55">
        <v>12</v>
      </c>
      <c r="L3775" s="176" t="s">
        <v>8138</v>
      </c>
      <c r="M3775" s="176" t="s">
        <v>3186</v>
      </c>
      <c r="N3775" s="176" t="s">
        <v>3173</v>
      </c>
      <c r="O3775" s="56">
        <v>1</v>
      </c>
      <c r="P3775" s="176" t="s">
        <v>8139</v>
      </c>
    </row>
    <row r="3776" spans="1:16" ht="20.100000000000001" customHeight="1" x14ac:dyDescent="0.25">
      <c r="A3776" s="175">
        <v>3772</v>
      </c>
      <c r="B3776" s="176" t="s">
        <v>8190</v>
      </c>
      <c r="C3776" s="176" t="s">
        <v>8191</v>
      </c>
      <c r="D3776" s="176" t="s">
        <v>8134</v>
      </c>
      <c r="E3776" s="176" t="s">
        <v>8136</v>
      </c>
      <c r="F3776" s="176" t="s">
        <v>8191</v>
      </c>
      <c r="G3776" s="177"/>
      <c r="H3776" s="177"/>
      <c r="I3776" s="176" t="s">
        <v>8137</v>
      </c>
      <c r="J3776" s="178">
        <v>107.92079207920791</v>
      </c>
      <c r="K3776" s="55">
        <v>12</v>
      </c>
      <c r="L3776" s="176" t="s">
        <v>8138</v>
      </c>
      <c r="M3776" s="176" t="s">
        <v>3186</v>
      </c>
      <c r="N3776" s="176" t="s">
        <v>3173</v>
      </c>
      <c r="O3776" s="56">
        <v>1</v>
      </c>
      <c r="P3776" s="176" t="s">
        <v>8139</v>
      </c>
    </row>
    <row r="3777" spans="1:16" ht="20.100000000000001" customHeight="1" x14ac:dyDescent="0.25">
      <c r="A3777" s="175">
        <v>3773</v>
      </c>
      <c r="B3777" s="176" t="s">
        <v>8190</v>
      </c>
      <c r="C3777" s="176" t="s">
        <v>8191</v>
      </c>
      <c r="D3777" s="176" t="s">
        <v>8134</v>
      </c>
      <c r="E3777" s="176" t="s">
        <v>8136</v>
      </c>
      <c r="F3777" s="176" t="s">
        <v>8191</v>
      </c>
      <c r="G3777" s="177"/>
      <c r="H3777" s="177"/>
      <c r="I3777" s="176" t="s">
        <v>8137</v>
      </c>
      <c r="J3777" s="178">
        <v>111.88118811881188</v>
      </c>
      <c r="K3777" s="55">
        <v>12</v>
      </c>
      <c r="L3777" s="176" t="s">
        <v>8138</v>
      </c>
      <c r="M3777" s="176" t="s">
        <v>3186</v>
      </c>
      <c r="N3777" s="176" t="s">
        <v>3173</v>
      </c>
      <c r="O3777" s="56">
        <v>1</v>
      </c>
      <c r="P3777" s="176" t="s">
        <v>8139</v>
      </c>
    </row>
    <row r="3778" spans="1:16" ht="20.100000000000001" customHeight="1" x14ac:dyDescent="0.25">
      <c r="A3778" s="175">
        <v>3774</v>
      </c>
      <c r="B3778" s="176" t="s">
        <v>8190</v>
      </c>
      <c r="C3778" s="176" t="s">
        <v>8191</v>
      </c>
      <c r="D3778" s="176" t="s">
        <v>8134</v>
      </c>
      <c r="E3778" s="176" t="s">
        <v>8136</v>
      </c>
      <c r="F3778" s="176" t="s">
        <v>8191</v>
      </c>
      <c r="G3778" s="177"/>
      <c r="H3778" s="177"/>
      <c r="I3778" s="176" t="s">
        <v>8137</v>
      </c>
      <c r="J3778" s="178">
        <v>160.39603960396039</v>
      </c>
      <c r="K3778" s="55">
        <v>12</v>
      </c>
      <c r="L3778" s="176" t="s">
        <v>8138</v>
      </c>
      <c r="M3778" s="176" t="s">
        <v>3186</v>
      </c>
      <c r="N3778" s="176" t="s">
        <v>3173</v>
      </c>
      <c r="O3778" s="56">
        <v>1</v>
      </c>
      <c r="P3778" s="176" t="s">
        <v>8139</v>
      </c>
    </row>
    <row r="3779" spans="1:16" ht="20.100000000000001" customHeight="1" x14ac:dyDescent="0.25">
      <c r="A3779" s="175">
        <v>3775</v>
      </c>
      <c r="B3779" s="176" t="s">
        <v>8190</v>
      </c>
      <c r="C3779" s="176" t="s">
        <v>8191</v>
      </c>
      <c r="D3779" s="176" t="s">
        <v>8134</v>
      </c>
      <c r="E3779" s="176" t="s">
        <v>8136</v>
      </c>
      <c r="F3779" s="176" t="s">
        <v>8191</v>
      </c>
      <c r="G3779" s="177"/>
      <c r="H3779" s="177"/>
      <c r="I3779" s="176" t="s">
        <v>8137</v>
      </c>
      <c r="J3779" s="178">
        <v>160.39603960396039</v>
      </c>
      <c r="K3779" s="55">
        <v>12</v>
      </c>
      <c r="L3779" s="176" t="s">
        <v>8138</v>
      </c>
      <c r="M3779" s="176" t="s">
        <v>3186</v>
      </c>
      <c r="N3779" s="176" t="s">
        <v>3173</v>
      </c>
      <c r="O3779" s="56">
        <v>1</v>
      </c>
      <c r="P3779" s="176" t="s">
        <v>8139</v>
      </c>
    </row>
    <row r="3780" spans="1:16" ht="20.100000000000001" customHeight="1" x14ac:dyDescent="0.25">
      <c r="A3780" s="175">
        <v>3776</v>
      </c>
      <c r="B3780" s="176" t="s">
        <v>8190</v>
      </c>
      <c r="C3780" s="176" t="s">
        <v>8191</v>
      </c>
      <c r="D3780" s="176" t="s">
        <v>8134</v>
      </c>
      <c r="E3780" s="176" t="s">
        <v>8136</v>
      </c>
      <c r="F3780" s="176" t="s">
        <v>8191</v>
      </c>
      <c r="G3780" s="177"/>
      <c r="H3780" s="177"/>
      <c r="I3780" s="176" t="s">
        <v>8137</v>
      </c>
      <c r="J3780" s="178">
        <v>154.45544554455446</v>
      </c>
      <c r="K3780" s="55">
        <v>12</v>
      </c>
      <c r="L3780" s="176" t="s">
        <v>8138</v>
      </c>
      <c r="M3780" s="176" t="s">
        <v>3186</v>
      </c>
      <c r="N3780" s="176" t="s">
        <v>3173</v>
      </c>
      <c r="O3780" s="56">
        <v>1</v>
      </c>
      <c r="P3780" s="176" t="s">
        <v>8139</v>
      </c>
    </row>
    <row r="3781" spans="1:16" ht="20.100000000000001" customHeight="1" x14ac:dyDescent="0.25">
      <c r="A3781" s="175">
        <v>3777</v>
      </c>
      <c r="B3781" s="176" t="s">
        <v>8190</v>
      </c>
      <c r="C3781" s="176" t="s">
        <v>8191</v>
      </c>
      <c r="D3781" s="176" t="s">
        <v>8134</v>
      </c>
      <c r="E3781" s="176" t="s">
        <v>8136</v>
      </c>
      <c r="F3781" s="176" t="s">
        <v>8191</v>
      </c>
      <c r="G3781" s="177"/>
      <c r="H3781" s="177"/>
      <c r="I3781" s="176" t="s">
        <v>8137</v>
      </c>
      <c r="J3781" s="178">
        <v>161.38613861386139</v>
      </c>
      <c r="K3781" s="55">
        <v>12</v>
      </c>
      <c r="L3781" s="176" t="s">
        <v>8138</v>
      </c>
      <c r="M3781" s="176" t="s">
        <v>3186</v>
      </c>
      <c r="N3781" s="176" t="s">
        <v>3173</v>
      </c>
      <c r="O3781" s="56">
        <v>1</v>
      </c>
      <c r="P3781" s="176" t="s">
        <v>8139</v>
      </c>
    </row>
    <row r="3782" spans="1:16" ht="20.100000000000001" customHeight="1" x14ac:dyDescent="0.25">
      <c r="A3782" s="175">
        <v>3778</v>
      </c>
      <c r="B3782" s="176" t="s">
        <v>8190</v>
      </c>
      <c r="C3782" s="176" t="s">
        <v>8191</v>
      </c>
      <c r="D3782" s="176" t="s">
        <v>8134</v>
      </c>
      <c r="E3782" s="176" t="s">
        <v>8136</v>
      </c>
      <c r="F3782" s="176" t="s">
        <v>8191</v>
      </c>
      <c r="G3782" s="177"/>
      <c r="H3782" s="177"/>
      <c r="I3782" s="176" t="s">
        <v>8137</v>
      </c>
      <c r="J3782" s="178">
        <v>163.36633663366337</v>
      </c>
      <c r="K3782" s="55">
        <v>12</v>
      </c>
      <c r="L3782" s="176" t="s">
        <v>8138</v>
      </c>
      <c r="M3782" s="176" t="s">
        <v>3186</v>
      </c>
      <c r="N3782" s="176" t="s">
        <v>3173</v>
      </c>
      <c r="O3782" s="56">
        <v>1</v>
      </c>
      <c r="P3782" s="176" t="s">
        <v>8139</v>
      </c>
    </row>
    <row r="3783" spans="1:16" ht="20.100000000000001" customHeight="1" x14ac:dyDescent="0.25">
      <c r="A3783" s="175">
        <v>3779</v>
      </c>
      <c r="B3783" s="176" t="s">
        <v>8190</v>
      </c>
      <c r="C3783" s="176" t="s">
        <v>8191</v>
      </c>
      <c r="D3783" s="176" t="s">
        <v>8134</v>
      </c>
      <c r="E3783" s="176" t="s">
        <v>8136</v>
      </c>
      <c r="F3783" s="176" t="s">
        <v>8191</v>
      </c>
      <c r="G3783" s="177"/>
      <c r="H3783" s="177"/>
      <c r="I3783" s="176" t="s">
        <v>8137</v>
      </c>
      <c r="J3783" s="178">
        <v>157.42574257425741</v>
      </c>
      <c r="K3783" s="55">
        <v>12</v>
      </c>
      <c r="L3783" s="176" t="s">
        <v>8138</v>
      </c>
      <c r="M3783" s="176" t="s">
        <v>3186</v>
      </c>
      <c r="N3783" s="176" t="s">
        <v>3173</v>
      </c>
      <c r="O3783" s="56">
        <v>1</v>
      </c>
      <c r="P3783" s="176" t="s">
        <v>8139</v>
      </c>
    </row>
    <row r="3784" spans="1:16" ht="20.100000000000001" customHeight="1" x14ac:dyDescent="0.25">
      <c r="A3784" s="175">
        <v>3780</v>
      </c>
      <c r="B3784" s="176" t="s">
        <v>8190</v>
      </c>
      <c r="C3784" s="176" t="s">
        <v>8191</v>
      </c>
      <c r="D3784" s="176" t="s">
        <v>8134</v>
      </c>
      <c r="E3784" s="176" t="s">
        <v>8136</v>
      </c>
      <c r="F3784" s="176" t="s">
        <v>8191</v>
      </c>
      <c r="G3784" s="177"/>
      <c r="H3784" s="177"/>
      <c r="I3784" s="176" t="s">
        <v>8137</v>
      </c>
      <c r="J3784" s="178">
        <v>151.48514851485149</v>
      </c>
      <c r="K3784" s="55">
        <v>12</v>
      </c>
      <c r="L3784" s="176" t="s">
        <v>8138</v>
      </c>
      <c r="M3784" s="176" t="s">
        <v>3186</v>
      </c>
      <c r="N3784" s="176" t="s">
        <v>3173</v>
      </c>
      <c r="O3784" s="56">
        <v>1</v>
      </c>
      <c r="P3784" s="176" t="s">
        <v>8139</v>
      </c>
    </row>
    <row r="3785" spans="1:16" ht="20.100000000000001" customHeight="1" x14ac:dyDescent="0.25">
      <c r="A3785" s="175">
        <v>3781</v>
      </c>
      <c r="B3785" s="176" t="s">
        <v>8190</v>
      </c>
      <c r="C3785" s="176" t="s">
        <v>8191</v>
      </c>
      <c r="D3785" s="176" t="s">
        <v>8134</v>
      </c>
      <c r="E3785" s="176" t="s">
        <v>8136</v>
      </c>
      <c r="F3785" s="176" t="s">
        <v>8191</v>
      </c>
      <c r="G3785" s="177"/>
      <c r="H3785" s="177"/>
      <c r="I3785" s="176" t="s">
        <v>8137</v>
      </c>
      <c r="J3785" s="178">
        <v>148.51485148514851</v>
      </c>
      <c r="K3785" s="55">
        <v>12</v>
      </c>
      <c r="L3785" s="176" t="s">
        <v>8138</v>
      </c>
      <c r="M3785" s="176" t="s">
        <v>3186</v>
      </c>
      <c r="N3785" s="176" t="s">
        <v>3173</v>
      </c>
      <c r="O3785" s="56">
        <v>1</v>
      </c>
      <c r="P3785" s="176" t="s">
        <v>8139</v>
      </c>
    </row>
    <row r="3786" spans="1:16" ht="20.100000000000001" customHeight="1" x14ac:dyDescent="0.25">
      <c r="A3786" s="175">
        <v>3782</v>
      </c>
      <c r="B3786" s="176" t="s">
        <v>8190</v>
      </c>
      <c r="C3786" s="176" t="s">
        <v>8191</v>
      </c>
      <c r="D3786" s="176" t="s">
        <v>8134</v>
      </c>
      <c r="E3786" s="176" t="s">
        <v>8136</v>
      </c>
      <c r="F3786" s="176" t="s">
        <v>8191</v>
      </c>
      <c r="G3786" s="177"/>
      <c r="H3786" s="177"/>
      <c r="I3786" s="176" t="s">
        <v>8137</v>
      </c>
      <c r="J3786" s="178">
        <v>154.45544554455446</v>
      </c>
      <c r="K3786" s="55">
        <v>12</v>
      </c>
      <c r="L3786" s="176" t="s">
        <v>8138</v>
      </c>
      <c r="M3786" s="176" t="s">
        <v>3186</v>
      </c>
      <c r="N3786" s="176" t="s">
        <v>3173</v>
      </c>
      <c r="O3786" s="56">
        <v>1</v>
      </c>
      <c r="P3786" s="176" t="s">
        <v>8139</v>
      </c>
    </row>
    <row r="3787" spans="1:16" ht="20.100000000000001" customHeight="1" x14ac:dyDescent="0.25">
      <c r="A3787" s="175">
        <v>3783</v>
      </c>
      <c r="B3787" s="176" t="s">
        <v>8190</v>
      </c>
      <c r="C3787" s="176" t="s">
        <v>8191</v>
      </c>
      <c r="D3787" s="176" t="s">
        <v>8134</v>
      </c>
      <c r="E3787" s="176" t="s">
        <v>8136</v>
      </c>
      <c r="F3787" s="176" t="s">
        <v>8191</v>
      </c>
      <c r="G3787" s="177"/>
      <c r="H3787" s="177"/>
      <c r="I3787" s="176" t="s">
        <v>8137</v>
      </c>
      <c r="J3787" s="178">
        <v>157.42574257425741</v>
      </c>
      <c r="K3787" s="55">
        <v>12</v>
      </c>
      <c r="L3787" s="176" t="s">
        <v>8138</v>
      </c>
      <c r="M3787" s="176" t="s">
        <v>3186</v>
      </c>
      <c r="N3787" s="176" t="s">
        <v>3173</v>
      </c>
      <c r="O3787" s="56">
        <v>1</v>
      </c>
      <c r="P3787" s="176" t="s">
        <v>8139</v>
      </c>
    </row>
    <row r="3788" spans="1:16" ht="20.100000000000001" customHeight="1" x14ac:dyDescent="0.25">
      <c r="A3788" s="175">
        <v>3784</v>
      </c>
      <c r="B3788" s="176" t="s">
        <v>8190</v>
      </c>
      <c r="C3788" s="176" t="s">
        <v>8191</v>
      </c>
      <c r="D3788" s="176" t="s">
        <v>8134</v>
      </c>
      <c r="E3788" s="176" t="s">
        <v>8136</v>
      </c>
      <c r="F3788" s="176" t="s">
        <v>8191</v>
      </c>
      <c r="G3788" s="177"/>
      <c r="H3788" s="177"/>
      <c r="I3788" s="176" t="s">
        <v>8137</v>
      </c>
      <c r="J3788" s="178">
        <v>161.38613861386139</v>
      </c>
      <c r="K3788" s="55">
        <v>12</v>
      </c>
      <c r="L3788" s="176" t="s">
        <v>8138</v>
      </c>
      <c r="M3788" s="176" t="s">
        <v>3186</v>
      </c>
      <c r="N3788" s="176" t="s">
        <v>3173</v>
      </c>
      <c r="O3788" s="56">
        <v>1</v>
      </c>
      <c r="P3788" s="176" t="s">
        <v>8139</v>
      </c>
    </row>
    <row r="3789" spans="1:16" ht="20.100000000000001" customHeight="1" x14ac:dyDescent="0.25">
      <c r="A3789" s="175">
        <v>3785</v>
      </c>
      <c r="B3789" s="176" t="s">
        <v>8190</v>
      </c>
      <c r="C3789" s="176" t="s">
        <v>8191</v>
      </c>
      <c r="D3789" s="176" t="s">
        <v>8134</v>
      </c>
      <c r="E3789" s="176" t="s">
        <v>8136</v>
      </c>
      <c r="F3789" s="176" t="s">
        <v>8191</v>
      </c>
      <c r="G3789" s="177"/>
      <c r="H3789" s="177"/>
      <c r="I3789" s="176" t="s">
        <v>8137</v>
      </c>
      <c r="J3789" s="178">
        <v>160.39603960396039</v>
      </c>
      <c r="K3789" s="55">
        <v>12</v>
      </c>
      <c r="L3789" s="176" t="s">
        <v>8138</v>
      </c>
      <c r="M3789" s="176" t="s">
        <v>3186</v>
      </c>
      <c r="N3789" s="176" t="s">
        <v>3173</v>
      </c>
      <c r="O3789" s="56">
        <v>1</v>
      </c>
      <c r="P3789" s="176" t="s">
        <v>8139</v>
      </c>
    </row>
    <row r="3790" spans="1:16" ht="20.100000000000001" customHeight="1" x14ac:dyDescent="0.25">
      <c r="A3790" s="175">
        <v>3786</v>
      </c>
      <c r="B3790" s="176" t="s">
        <v>8190</v>
      </c>
      <c r="C3790" s="176" t="s">
        <v>8191</v>
      </c>
      <c r="D3790" s="176" t="s">
        <v>8134</v>
      </c>
      <c r="E3790" s="176" t="s">
        <v>8136</v>
      </c>
      <c r="F3790" s="176" t="s">
        <v>8191</v>
      </c>
      <c r="G3790" s="177"/>
      <c r="H3790" s="177"/>
      <c r="I3790" s="176" t="s">
        <v>8137</v>
      </c>
      <c r="J3790" s="178">
        <v>157.42574257425741</v>
      </c>
      <c r="K3790" s="55">
        <v>12</v>
      </c>
      <c r="L3790" s="176" t="s">
        <v>8138</v>
      </c>
      <c r="M3790" s="176" t="s">
        <v>3186</v>
      </c>
      <c r="N3790" s="176" t="s">
        <v>3173</v>
      </c>
      <c r="O3790" s="56">
        <v>1</v>
      </c>
      <c r="P3790" s="176" t="s">
        <v>8139</v>
      </c>
    </row>
    <row r="3791" spans="1:16" ht="20.100000000000001" customHeight="1" x14ac:dyDescent="0.25">
      <c r="A3791" s="175">
        <v>3787</v>
      </c>
      <c r="B3791" s="176" t="s">
        <v>8190</v>
      </c>
      <c r="C3791" s="176" t="s">
        <v>8191</v>
      </c>
      <c r="D3791" s="176" t="s">
        <v>8134</v>
      </c>
      <c r="E3791" s="176" t="s">
        <v>8136</v>
      </c>
      <c r="F3791" s="176" t="s">
        <v>8191</v>
      </c>
      <c r="G3791" s="177"/>
      <c r="H3791" s="177"/>
      <c r="I3791" s="176" t="s">
        <v>8137</v>
      </c>
      <c r="J3791" s="178">
        <v>172.27722772277227</v>
      </c>
      <c r="K3791" s="55">
        <v>12</v>
      </c>
      <c r="L3791" s="176" t="s">
        <v>8138</v>
      </c>
      <c r="M3791" s="176" t="s">
        <v>3186</v>
      </c>
      <c r="N3791" s="176" t="s">
        <v>3173</v>
      </c>
      <c r="O3791" s="56">
        <v>1</v>
      </c>
      <c r="P3791" s="176" t="s">
        <v>8139</v>
      </c>
    </row>
    <row r="3792" spans="1:16" ht="20.100000000000001" customHeight="1" x14ac:dyDescent="0.25">
      <c r="A3792" s="175">
        <v>3788</v>
      </c>
      <c r="B3792" s="176" t="s">
        <v>8190</v>
      </c>
      <c r="C3792" s="176" t="s">
        <v>8191</v>
      </c>
      <c r="D3792" s="176" t="s">
        <v>8134</v>
      </c>
      <c r="E3792" s="176" t="s">
        <v>8136</v>
      </c>
      <c r="F3792" s="176" t="s">
        <v>8191</v>
      </c>
      <c r="G3792" s="177"/>
      <c r="H3792" s="177"/>
      <c r="I3792" s="176" t="s">
        <v>8137</v>
      </c>
      <c r="J3792" s="178">
        <v>160.39603960396039</v>
      </c>
      <c r="K3792" s="55">
        <v>12</v>
      </c>
      <c r="L3792" s="176" t="s">
        <v>8138</v>
      </c>
      <c r="M3792" s="176" t="s">
        <v>3186</v>
      </c>
      <c r="N3792" s="176" t="s">
        <v>3173</v>
      </c>
      <c r="O3792" s="56">
        <v>1</v>
      </c>
      <c r="P3792" s="176" t="s">
        <v>8139</v>
      </c>
    </row>
    <row r="3793" spans="1:16" ht="20.100000000000001" customHeight="1" x14ac:dyDescent="0.25">
      <c r="A3793" s="175">
        <v>3789</v>
      </c>
      <c r="B3793" s="176" t="s">
        <v>8190</v>
      </c>
      <c r="C3793" s="176" t="s">
        <v>8191</v>
      </c>
      <c r="D3793" s="176" t="s">
        <v>8134</v>
      </c>
      <c r="E3793" s="176" t="s">
        <v>8136</v>
      </c>
      <c r="F3793" s="176" t="s">
        <v>8191</v>
      </c>
      <c r="G3793" s="177"/>
      <c r="H3793" s="177"/>
      <c r="I3793" s="176" t="s">
        <v>8137</v>
      </c>
      <c r="J3793" s="178">
        <v>160.39603960396039</v>
      </c>
      <c r="K3793" s="55">
        <v>12</v>
      </c>
      <c r="L3793" s="176" t="s">
        <v>8138</v>
      </c>
      <c r="M3793" s="176" t="s">
        <v>3186</v>
      </c>
      <c r="N3793" s="176" t="s">
        <v>3173</v>
      </c>
      <c r="O3793" s="56">
        <v>1</v>
      </c>
      <c r="P3793" s="176" t="s">
        <v>8139</v>
      </c>
    </row>
    <row r="3794" spans="1:16" ht="20.100000000000001" customHeight="1" x14ac:dyDescent="0.25">
      <c r="A3794" s="175">
        <v>3790</v>
      </c>
      <c r="B3794" s="176" t="s">
        <v>8190</v>
      </c>
      <c r="C3794" s="176" t="s">
        <v>8191</v>
      </c>
      <c r="D3794" s="176" t="s">
        <v>8134</v>
      </c>
      <c r="E3794" s="176" t="s">
        <v>8136</v>
      </c>
      <c r="F3794" s="176" t="s">
        <v>8191</v>
      </c>
      <c r="G3794" s="177"/>
      <c r="H3794" s="177"/>
      <c r="I3794" s="176" t="s">
        <v>8137</v>
      </c>
      <c r="J3794" s="178">
        <v>160.39603960396039</v>
      </c>
      <c r="K3794" s="55">
        <v>12</v>
      </c>
      <c r="L3794" s="176" t="s">
        <v>8138</v>
      </c>
      <c r="M3794" s="176" t="s">
        <v>3186</v>
      </c>
      <c r="N3794" s="176" t="s">
        <v>3173</v>
      </c>
      <c r="O3794" s="56">
        <v>1</v>
      </c>
      <c r="P3794" s="176" t="s">
        <v>8139</v>
      </c>
    </row>
    <row r="3795" spans="1:16" ht="20.100000000000001" customHeight="1" x14ac:dyDescent="0.25">
      <c r="A3795" s="175">
        <v>3791</v>
      </c>
      <c r="B3795" s="176" t="s">
        <v>8190</v>
      </c>
      <c r="C3795" s="176" t="s">
        <v>8191</v>
      </c>
      <c r="D3795" s="176" t="s">
        <v>8134</v>
      </c>
      <c r="E3795" s="176" t="s">
        <v>8136</v>
      </c>
      <c r="F3795" s="176" t="s">
        <v>8191</v>
      </c>
      <c r="G3795" s="177"/>
      <c r="H3795" s="177"/>
      <c r="I3795" s="176" t="s">
        <v>8137</v>
      </c>
      <c r="J3795" s="178">
        <v>172.27722772277227</v>
      </c>
      <c r="K3795" s="55">
        <v>12</v>
      </c>
      <c r="L3795" s="176" t="s">
        <v>8138</v>
      </c>
      <c r="M3795" s="176" t="s">
        <v>3186</v>
      </c>
      <c r="N3795" s="176" t="s">
        <v>3173</v>
      </c>
      <c r="O3795" s="56">
        <v>1</v>
      </c>
      <c r="P3795" s="176" t="s">
        <v>8139</v>
      </c>
    </row>
    <row r="3796" spans="1:16" ht="20.100000000000001" customHeight="1" x14ac:dyDescent="0.25">
      <c r="A3796" s="175">
        <v>3792</v>
      </c>
      <c r="B3796" s="176" t="s">
        <v>8190</v>
      </c>
      <c r="C3796" s="176" t="s">
        <v>8191</v>
      </c>
      <c r="D3796" s="176" t="s">
        <v>8134</v>
      </c>
      <c r="E3796" s="176" t="s">
        <v>8136</v>
      </c>
      <c r="F3796" s="176" t="s">
        <v>8191</v>
      </c>
      <c r="G3796" s="177"/>
      <c r="H3796" s="177"/>
      <c r="I3796" s="176" t="s">
        <v>8137</v>
      </c>
      <c r="J3796" s="178">
        <v>161.38613861386139</v>
      </c>
      <c r="K3796" s="55">
        <v>12</v>
      </c>
      <c r="L3796" s="176" t="s">
        <v>8138</v>
      </c>
      <c r="M3796" s="176" t="s">
        <v>3186</v>
      </c>
      <c r="N3796" s="176" t="s">
        <v>3173</v>
      </c>
      <c r="O3796" s="56">
        <v>1</v>
      </c>
      <c r="P3796" s="176" t="s">
        <v>8139</v>
      </c>
    </row>
    <row r="3797" spans="1:16" ht="20.100000000000001" customHeight="1" x14ac:dyDescent="0.25">
      <c r="A3797" s="175">
        <v>3793</v>
      </c>
      <c r="B3797" s="176" t="s">
        <v>8190</v>
      </c>
      <c r="C3797" s="176" t="s">
        <v>8191</v>
      </c>
      <c r="D3797" s="176" t="s">
        <v>8134</v>
      </c>
      <c r="E3797" s="176" t="s">
        <v>8136</v>
      </c>
      <c r="F3797" s="176" t="s">
        <v>8191</v>
      </c>
      <c r="G3797" s="177"/>
      <c r="H3797" s="177"/>
      <c r="I3797" s="176" t="s">
        <v>8137</v>
      </c>
      <c r="J3797" s="178">
        <v>123.76237623762376</v>
      </c>
      <c r="K3797" s="55">
        <v>12</v>
      </c>
      <c r="L3797" s="176" t="s">
        <v>8138</v>
      </c>
      <c r="M3797" s="176" t="s">
        <v>3186</v>
      </c>
      <c r="N3797" s="176" t="s">
        <v>3173</v>
      </c>
      <c r="O3797" s="56">
        <v>1</v>
      </c>
      <c r="P3797" s="176" t="s">
        <v>8139</v>
      </c>
    </row>
    <row r="3798" spans="1:16" ht="20.100000000000001" customHeight="1" x14ac:dyDescent="0.25">
      <c r="A3798" s="175">
        <v>3794</v>
      </c>
      <c r="B3798" s="176" t="s">
        <v>8190</v>
      </c>
      <c r="C3798" s="176" t="s">
        <v>8191</v>
      </c>
      <c r="D3798" s="176" t="s">
        <v>8134</v>
      </c>
      <c r="E3798" s="176" t="s">
        <v>8136</v>
      </c>
      <c r="F3798" s="176" t="s">
        <v>8191</v>
      </c>
      <c r="G3798" s="177"/>
      <c r="H3798" s="177"/>
      <c r="I3798" s="176" t="s">
        <v>8137</v>
      </c>
      <c r="J3798" s="178">
        <v>117.82178217821782</v>
      </c>
      <c r="K3798" s="55">
        <v>12</v>
      </c>
      <c r="L3798" s="176" t="s">
        <v>8138</v>
      </c>
      <c r="M3798" s="176" t="s">
        <v>3186</v>
      </c>
      <c r="N3798" s="176" t="s">
        <v>3173</v>
      </c>
      <c r="O3798" s="56">
        <v>1</v>
      </c>
      <c r="P3798" s="176" t="s">
        <v>8139</v>
      </c>
    </row>
    <row r="3799" spans="1:16" ht="20.100000000000001" customHeight="1" x14ac:dyDescent="0.25">
      <c r="A3799" s="175">
        <v>3795</v>
      </c>
      <c r="B3799" s="176" t="s">
        <v>8190</v>
      </c>
      <c r="C3799" s="176" t="s">
        <v>8191</v>
      </c>
      <c r="D3799" s="176" t="s">
        <v>8134</v>
      </c>
      <c r="E3799" s="176" t="s">
        <v>8136</v>
      </c>
      <c r="F3799" s="176" t="s">
        <v>8191</v>
      </c>
      <c r="G3799" s="177"/>
      <c r="H3799" s="177"/>
      <c r="I3799" s="176" t="s">
        <v>8137</v>
      </c>
      <c r="J3799" s="178">
        <v>120.79207920792079</v>
      </c>
      <c r="K3799" s="55">
        <v>12</v>
      </c>
      <c r="L3799" s="176" t="s">
        <v>8138</v>
      </c>
      <c r="M3799" s="176" t="s">
        <v>3186</v>
      </c>
      <c r="N3799" s="176" t="s">
        <v>3173</v>
      </c>
      <c r="O3799" s="56">
        <v>1</v>
      </c>
      <c r="P3799" s="176" t="s">
        <v>8139</v>
      </c>
    </row>
    <row r="3800" spans="1:16" ht="20.100000000000001" customHeight="1" x14ac:dyDescent="0.25">
      <c r="A3800" s="175">
        <v>3796</v>
      </c>
      <c r="B3800" s="176" t="s">
        <v>8190</v>
      </c>
      <c r="C3800" s="176" t="s">
        <v>8191</v>
      </c>
      <c r="D3800" s="176" t="s">
        <v>8134</v>
      </c>
      <c r="E3800" s="176" t="s">
        <v>8136</v>
      </c>
      <c r="F3800" s="176" t="s">
        <v>8191</v>
      </c>
      <c r="G3800" s="177"/>
      <c r="H3800" s="177"/>
      <c r="I3800" s="176" t="s">
        <v>8137</v>
      </c>
      <c r="J3800" s="178">
        <v>99.009900990099013</v>
      </c>
      <c r="K3800" s="55">
        <v>12</v>
      </c>
      <c r="L3800" s="176" t="s">
        <v>8138</v>
      </c>
      <c r="M3800" s="176" t="s">
        <v>3186</v>
      </c>
      <c r="N3800" s="176" t="s">
        <v>3173</v>
      </c>
      <c r="O3800" s="56">
        <v>1</v>
      </c>
      <c r="P3800" s="176" t="s">
        <v>8139</v>
      </c>
    </row>
    <row r="3801" spans="1:16" ht="20.100000000000001" customHeight="1" x14ac:dyDescent="0.25">
      <c r="A3801" s="175">
        <v>3797</v>
      </c>
      <c r="B3801" s="176" t="s">
        <v>8190</v>
      </c>
      <c r="C3801" s="176" t="s">
        <v>8191</v>
      </c>
      <c r="D3801" s="176" t="s">
        <v>8134</v>
      </c>
      <c r="E3801" s="176" t="s">
        <v>8136</v>
      </c>
      <c r="F3801" s="176" t="s">
        <v>8191</v>
      </c>
      <c r="G3801" s="177"/>
      <c r="H3801" s="177"/>
      <c r="I3801" s="176" t="s">
        <v>8137</v>
      </c>
      <c r="J3801" s="178">
        <v>49.504950495049506</v>
      </c>
      <c r="K3801" s="55">
        <v>12</v>
      </c>
      <c r="L3801" s="176" t="s">
        <v>8138</v>
      </c>
      <c r="M3801" s="176" t="s">
        <v>3186</v>
      </c>
      <c r="N3801" s="176" t="s">
        <v>3173</v>
      </c>
      <c r="O3801" s="56">
        <v>1</v>
      </c>
      <c r="P3801" s="176" t="s">
        <v>8139</v>
      </c>
    </row>
    <row r="3802" spans="1:16" ht="20.100000000000001" customHeight="1" x14ac:dyDescent="0.25">
      <c r="A3802" s="175">
        <v>3798</v>
      </c>
      <c r="B3802" s="176" t="s">
        <v>8190</v>
      </c>
      <c r="C3802" s="176" t="s">
        <v>8191</v>
      </c>
      <c r="D3802" s="176" t="s">
        <v>8134</v>
      </c>
      <c r="E3802" s="176" t="s">
        <v>8136</v>
      </c>
      <c r="F3802" s="176" t="s">
        <v>8191</v>
      </c>
      <c r="G3802" s="177"/>
      <c r="H3802" s="177"/>
      <c r="I3802" s="176" t="s">
        <v>8137</v>
      </c>
      <c r="J3802" s="178">
        <v>132.67326732673268</v>
      </c>
      <c r="K3802" s="55">
        <v>12</v>
      </c>
      <c r="L3802" s="176" t="s">
        <v>8138</v>
      </c>
      <c r="M3802" s="176" t="s">
        <v>3186</v>
      </c>
      <c r="N3802" s="176" t="s">
        <v>3173</v>
      </c>
      <c r="O3802" s="56">
        <v>1</v>
      </c>
      <c r="P3802" s="176" t="s">
        <v>8139</v>
      </c>
    </row>
    <row r="3803" spans="1:16" ht="20.100000000000001" customHeight="1" x14ac:dyDescent="0.25">
      <c r="A3803" s="175">
        <v>3799</v>
      </c>
      <c r="B3803" s="176" t="s">
        <v>8190</v>
      </c>
      <c r="C3803" s="176" t="s">
        <v>8191</v>
      </c>
      <c r="D3803" s="176" t="s">
        <v>8134</v>
      </c>
      <c r="E3803" s="176" t="s">
        <v>8136</v>
      </c>
      <c r="F3803" s="176" t="s">
        <v>8191</v>
      </c>
      <c r="G3803" s="177"/>
      <c r="H3803" s="177"/>
      <c r="I3803" s="176" t="s">
        <v>8137</v>
      </c>
      <c r="J3803" s="178">
        <v>101.98019801980197</v>
      </c>
      <c r="K3803" s="55">
        <v>12</v>
      </c>
      <c r="L3803" s="176" t="s">
        <v>8138</v>
      </c>
      <c r="M3803" s="176" t="s">
        <v>3186</v>
      </c>
      <c r="N3803" s="176" t="s">
        <v>3173</v>
      </c>
      <c r="O3803" s="56">
        <v>1</v>
      </c>
      <c r="P3803" s="176" t="s">
        <v>8139</v>
      </c>
    </row>
    <row r="3804" spans="1:16" ht="20.100000000000001" customHeight="1" x14ac:dyDescent="0.25">
      <c r="A3804" s="175">
        <v>3800</v>
      </c>
      <c r="B3804" s="176" t="s">
        <v>8190</v>
      </c>
      <c r="C3804" s="176" t="s">
        <v>8191</v>
      </c>
      <c r="D3804" s="176" t="s">
        <v>8134</v>
      </c>
      <c r="E3804" s="176" t="s">
        <v>8136</v>
      </c>
      <c r="F3804" s="176" t="s">
        <v>8191</v>
      </c>
      <c r="G3804" s="177"/>
      <c r="H3804" s="177"/>
      <c r="I3804" s="176" t="s">
        <v>8137</v>
      </c>
      <c r="J3804" s="178">
        <v>94.059405940594061</v>
      </c>
      <c r="K3804" s="55">
        <v>12</v>
      </c>
      <c r="L3804" s="176" t="s">
        <v>8138</v>
      </c>
      <c r="M3804" s="176" t="s">
        <v>3186</v>
      </c>
      <c r="N3804" s="176" t="s">
        <v>3173</v>
      </c>
      <c r="O3804" s="56">
        <v>1</v>
      </c>
      <c r="P3804" s="176" t="s">
        <v>8139</v>
      </c>
    </row>
    <row r="3805" spans="1:16" ht="20.100000000000001" customHeight="1" x14ac:dyDescent="0.25">
      <c r="A3805" s="175">
        <v>3801</v>
      </c>
      <c r="B3805" s="176" t="s">
        <v>8190</v>
      </c>
      <c r="C3805" s="176" t="s">
        <v>8191</v>
      </c>
      <c r="D3805" s="176" t="s">
        <v>8134</v>
      </c>
      <c r="E3805" s="176" t="s">
        <v>8136</v>
      </c>
      <c r="F3805" s="176" t="s">
        <v>8191</v>
      </c>
      <c r="G3805" s="177"/>
      <c r="H3805" s="177"/>
      <c r="I3805" s="176" t="s">
        <v>8137</v>
      </c>
      <c r="J3805" s="178">
        <v>118.81188118811882</v>
      </c>
      <c r="K3805" s="55">
        <v>12</v>
      </c>
      <c r="L3805" s="176" t="s">
        <v>8138</v>
      </c>
      <c r="M3805" s="176" t="s">
        <v>3186</v>
      </c>
      <c r="N3805" s="176" t="s">
        <v>3173</v>
      </c>
      <c r="O3805" s="56">
        <v>1</v>
      </c>
      <c r="P3805" s="176" t="s">
        <v>8139</v>
      </c>
    </row>
    <row r="3806" spans="1:16" ht="20.100000000000001" customHeight="1" x14ac:dyDescent="0.25">
      <c r="A3806" s="175">
        <v>3802</v>
      </c>
      <c r="B3806" s="176" t="s">
        <v>8190</v>
      </c>
      <c r="C3806" s="176" t="s">
        <v>8191</v>
      </c>
      <c r="D3806" s="176" t="s">
        <v>8134</v>
      </c>
      <c r="E3806" s="176" t="s">
        <v>8136</v>
      </c>
      <c r="F3806" s="176" t="s">
        <v>8191</v>
      </c>
      <c r="G3806" s="177"/>
      <c r="H3806" s="177"/>
      <c r="I3806" s="176" t="s">
        <v>8137</v>
      </c>
      <c r="J3806" s="178">
        <v>161.38613861386139</v>
      </c>
      <c r="K3806" s="55">
        <v>12</v>
      </c>
      <c r="L3806" s="176" t="s">
        <v>8138</v>
      </c>
      <c r="M3806" s="176" t="s">
        <v>3186</v>
      </c>
      <c r="N3806" s="176" t="s">
        <v>3173</v>
      </c>
      <c r="O3806" s="56">
        <v>1</v>
      </c>
      <c r="P3806" s="176" t="s">
        <v>8139</v>
      </c>
    </row>
    <row r="3807" spans="1:16" ht="20.100000000000001" customHeight="1" x14ac:dyDescent="0.25">
      <c r="A3807" s="175">
        <v>3803</v>
      </c>
      <c r="B3807" s="176" t="s">
        <v>8190</v>
      </c>
      <c r="C3807" s="176" t="s">
        <v>8191</v>
      </c>
      <c r="D3807" s="176" t="s">
        <v>8134</v>
      </c>
      <c r="E3807" s="176" t="s">
        <v>8136</v>
      </c>
      <c r="F3807" s="176" t="s">
        <v>8191</v>
      </c>
      <c r="G3807" s="177"/>
      <c r="H3807" s="177"/>
      <c r="I3807" s="176" t="s">
        <v>8137</v>
      </c>
      <c r="J3807" s="178">
        <v>147.52475247524751</v>
      </c>
      <c r="K3807" s="55">
        <v>12</v>
      </c>
      <c r="L3807" s="176" t="s">
        <v>8138</v>
      </c>
      <c r="M3807" s="176" t="s">
        <v>3186</v>
      </c>
      <c r="N3807" s="176" t="s">
        <v>3173</v>
      </c>
      <c r="O3807" s="56">
        <v>1</v>
      </c>
      <c r="P3807" s="176" t="s">
        <v>8139</v>
      </c>
    </row>
    <row r="3808" spans="1:16" ht="20.100000000000001" customHeight="1" x14ac:dyDescent="0.25">
      <c r="A3808" s="175">
        <v>3804</v>
      </c>
      <c r="B3808" s="176" t="s">
        <v>8190</v>
      </c>
      <c r="C3808" s="176" t="s">
        <v>8191</v>
      </c>
      <c r="D3808" s="176" t="s">
        <v>8134</v>
      </c>
      <c r="E3808" s="176" t="s">
        <v>8136</v>
      </c>
      <c r="F3808" s="176" t="s">
        <v>8191</v>
      </c>
      <c r="G3808" s="177"/>
      <c r="H3808" s="177"/>
      <c r="I3808" s="176" t="s">
        <v>8137</v>
      </c>
      <c r="J3808" s="178">
        <v>170.29702970297029</v>
      </c>
      <c r="K3808" s="55">
        <v>12</v>
      </c>
      <c r="L3808" s="176" t="s">
        <v>8138</v>
      </c>
      <c r="M3808" s="176" t="s">
        <v>3186</v>
      </c>
      <c r="N3808" s="176" t="s">
        <v>3173</v>
      </c>
      <c r="O3808" s="56">
        <v>1</v>
      </c>
      <c r="P3808" s="176" t="s">
        <v>8139</v>
      </c>
    </row>
    <row r="3809" spans="1:16" ht="20.100000000000001" customHeight="1" x14ac:dyDescent="0.25">
      <c r="A3809" s="175">
        <v>3805</v>
      </c>
      <c r="B3809" s="176" t="s">
        <v>8190</v>
      </c>
      <c r="C3809" s="176" t="s">
        <v>8191</v>
      </c>
      <c r="D3809" s="176" t="s">
        <v>8134</v>
      </c>
      <c r="E3809" s="176" t="s">
        <v>8136</v>
      </c>
      <c r="F3809" s="176" t="s">
        <v>8191</v>
      </c>
      <c r="G3809" s="177"/>
      <c r="H3809" s="177"/>
      <c r="I3809" s="176" t="s">
        <v>8137</v>
      </c>
      <c r="J3809" s="178">
        <v>160.39603960396039</v>
      </c>
      <c r="K3809" s="55">
        <v>12</v>
      </c>
      <c r="L3809" s="176" t="s">
        <v>8138</v>
      </c>
      <c r="M3809" s="176" t="s">
        <v>3186</v>
      </c>
      <c r="N3809" s="176" t="s">
        <v>3173</v>
      </c>
      <c r="O3809" s="56">
        <v>1</v>
      </c>
      <c r="P3809" s="176" t="s">
        <v>8168</v>
      </c>
    </row>
    <row r="3810" spans="1:16" ht="20.100000000000001" customHeight="1" x14ac:dyDescent="0.25">
      <c r="A3810" s="175">
        <v>3806</v>
      </c>
      <c r="B3810" s="176" t="s">
        <v>8190</v>
      </c>
      <c r="C3810" s="176" t="s">
        <v>8191</v>
      </c>
      <c r="D3810" s="176" t="s">
        <v>8134</v>
      </c>
      <c r="E3810" s="176" t="s">
        <v>8136</v>
      </c>
      <c r="F3810" s="176" t="s">
        <v>8191</v>
      </c>
      <c r="G3810" s="177"/>
      <c r="H3810" s="177"/>
      <c r="I3810" s="176" t="s">
        <v>8137</v>
      </c>
      <c r="J3810" s="178">
        <v>102.97029702970298</v>
      </c>
      <c r="K3810" s="55">
        <v>12</v>
      </c>
      <c r="L3810" s="176" t="s">
        <v>8138</v>
      </c>
      <c r="M3810" s="176" t="s">
        <v>3186</v>
      </c>
      <c r="N3810" s="176" t="s">
        <v>3173</v>
      </c>
      <c r="O3810" s="56">
        <v>1</v>
      </c>
      <c r="P3810" s="176" t="s">
        <v>8139</v>
      </c>
    </row>
    <row r="3811" spans="1:16" ht="20.100000000000001" customHeight="1" x14ac:dyDescent="0.25">
      <c r="A3811" s="175">
        <v>3807</v>
      </c>
      <c r="B3811" s="176" t="s">
        <v>8190</v>
      </c>
      <c r="C3811" s="176" t="s">
        <v>8191</v>
      </c>
      <c r="D3811" s="176" t="s">
        <v>8134</v>
      </c>
      <c r="E3811" s="176" t="s">
        <v>8136</v>
      </c>
      <c r="F3811" s="176" t="s">
        <v>8191</v>
      </c>
      <c r="G3811" s="177"/>
      <c r="H3811" s="177"/>
      <c r="I3811" s="176" t="s">
        <v>8137</v>
      </c>
      <c r="J3811" s="178">
        <v>100.99009900990099</v>
      </c>
      <c r="K3811" s="55">
        <v>12</v>
      </c>
      <c r="L3811" s="176" t="s">
        <v>8138</v>
      </c>
      <c r="M3811" s="176" t="s">
        <v>3186</v>
      </c>
      <c r="N3811" s="176" t="s">
        <v>3173</v>
      </c>
      <c r="O3811" s="56">
        <v>1</v>
      </c>
      <c r="P3811" s="176" t="s">
        <v>8139</v>
      </c>
    </row>
    <row r="3812" spans="1:16" ht="20.100000000000001" customHeight="1" x14ac:dyDescent="0.25">
      <c r="A3812" s="175">
        <v>3808</v>
      </c>
      <c r="B3812" s="176" t="s">
        <v>8190</v>
      </c>
      <c r="C3812" s="176" t="s">
        <v>8191</v>
      </c>
      <c r="D3812" s="176" t="s">
        <v>8134</v>
      </c>
      <c r="E3812" s="176" t="s">
        <v>8136</v>
      </c>
      <c r="F3812" s="176" t="s">
        <v>8191</v>
      </c>
      <c r="G3812" s="177"/>
      <c r="H3812" s="177"/>
      <c r="I3812" s="176" t="s">
        <v>8137</v>
      </c>
      <c r="J3812" s="178">
        <v>102.97029702970298</v>
      </c>
      <c r="K3812" s="55">
        <v>12</v>
      </c>
      <c r="L3812" s="176" t="s">
        <v>8138</v>
      </c>
      <c r="M3812" s="176" t="s">
        <v>3186</v>
      </c>
      <c r="N3812" s="176" t="s">
        <v>3173</v>
      </c>
      <c r="O3812" s="56">
        <v>1</v>
      </c>
      <c r="P3812" s="176" t="s">
        <v>8139</v>
      </c>
    </row>
    <row r="3813" spans="1:16" ht="20.100000000000001" customHeight="1" x14ac:dyDescent="0.25">
      <c r="A3813" s="175">
        <v>3809</v>
      </c>
      <c r="B3813" s="176" t="s">
        <v>8190</v>
      </c>
      <c r="C3813" s="176" t="s">
        <v>8191</v>
      </c>
      <c r="D3813" s="176" t="s">
        <v>8134</v>
      </c>
      <c r="E3813" s="176" t="s">
        <v>8136</v>
      </c>
      <c r="F3813" s="176" t="s">
        <v>8191</v>
      </c>
      <c r="G3813" s="177"/>
      <c r="H3813" s="177"/>
      <c r="I3813" s="176" t="s">
        <v>8137</v>
      </c>
      <c r="J3813" s="178">
        <v>100</v>
      </c>
      <c r="K3813" s="55">
        <v>12</v>
      </c>
      <c r="L3813" s="176" t="s">
        <v>8138</v>
      </c>
      <c r="M3813" s="176" t="s">
        <v>3186</v>
      </c>
      <c r="N3813" s="176" t="s">
        <v>3173</v>
      </c>
      <c r="O3813" s="56">
        <v>1</v>
      </c>
      <c r="P3813" s="176" t="s">
        <v>8139</v>
      </c>
    </row>
    <row r="3814" spans="1:16" ht="20.100000000000001" customHeight="1" x14ac:dyDescent="0.25">
      <c r="A3814" s="175">
        <v>3810</v>
      </c>
      <c r="B3814" s="176" t="s">
        <v>8190</v>
      </c>
      <c r="C3814" s="176" t="s">
        <v>8191</v>
      </c>
      <c r="D3814" s="176" t="s">
        <v>8134</v>
      </c>
      <c r="E3814" s="176" t="s">
        <v>8136</v>
      </c>
      <c r="F3814" s="176" t="s">
        <v>8191</v>
      </c>
      <c r="G3814" s="177"/>
      <c r="H3814" s="177"/>
      <c r="I3814" s="176" t="s">
        <v>8137</v>
      </c>
      <c r="J3814" s="178">
        <v>106.93069306930693</v>
      </c>
      <c r="K3814" s="55">
        <v>12</v>
      </c>
      <c r="L3814" s="176" t="s">
        <v>8138</v>
      </c>
      <c r="M3814" s="176" t="s">
        <v>3186</v>
      </c>
      <c r="N3814" s="176" t="s">
        <v>3173</v>
      </c>
      <c r="O3814" s="56">
        <v>1</v>
      </c>
      <c r="P3814" s="176" t="s">
        <v>8139</v>
      </c>
    </row>
    <row r="3815" spans="1:16" ht="20.100000000000001" customHeight="1" x14ac:dyDescent="0.25">
      <c r="A3815" s="175">
        <v>3811</v>
      </c>
      <c r="B3815" s="176" t="s">
        <v>8190</v>
      </c>
      <c r="C3815" s="176" t="s">
        <v>8191</v>
      </c>
      <c r="D3815" s="176" t="s">
        <v>8134</v>
      </c>
      <c r="E3815" s="176" t="s">
        <v>8136</v>
      </c>
      <c r="F3815" s="176" t="s">
        <v>8191</v>
      </c>
      <c r="G3815" s="177"/>
      <c r="H3815" s="177"/>
      <c r="I3815" s="176" t="s">
        <v>8137</v>
      </c>
      <c r="J3815" s="178">
        <v>183.16831683168317</v>
      </c>
      <c r="K3815" s="55">
        <v>12</v>
      </c>
      <c r="L3815" s="176" t="s">
        <v>8138</v>
      </c>
      <c r="M3815" s="176" t="s">
        <v>3186</v>
      </c>
      <c r="N3815" s="176" t="s">
        <v>3173</v>
      </c>
      <c r="O3815" s="56">
        <v>1</v>
      </c>
      <c r="P3815" s="176" t="s">
        <v>8139</v>
      </c>
    </row>
    <row r="3816" spans="1:16" ht="20.100000000000001" customHeight="1" x14ac:dyDescent="0.25">
      <c r="A3816" s="175">
        <v>3812</v>
      </c>
      <c r="B3816" s="176" t="s">
        <v>8190</v>
      </c>
      <c r="C3816" s="176" t="s">
        <v>8191</v>
      </c>
      <c r="D3816" s="176" t="s">
        <v>8134</v>
      </c>
      <c r="E3816" s="176" t="s">
        <v>8136</v>
      </c>
      <c r="F3816" s="176" t="s">
        <v>8191</v>
      </c>
      <c r="G3816" s="177"/>
      <c r="H3816" s="177"/>
      <c r="I3816" s="176" t="s">
        <v>8137</v>
      </c>
      <c r="J3816" s="178">
        <v>176.23762376237624</v>
      </c>
      <c r="K3816" s="55">
        <v>12</v>
      </c>
      <c r="L3816" s="176" t="s">
        <v>8138</v>
      </c>
      <c r="M3816" s="176" t="s">
        <v>3186</v>
      </c>
      <c r="N3816" s="176" t="s">
        <v>3173</v>
      </c>
      <c r="O3816" s="56">
        <v>1</v>
      </c>
      <c r="P3816" s="176" t="s">
        <v>8139</v>
      </c>
    </row>
    <row r="3817" spans="1:16" ht="20.100000000000001" customHeight="1" x14ac:dyDescent="0.25">
      <c r="A3817" s="175">
        <v>3813</v>
      </c>
      <c r="B3817" s="176" t="s">
        <v>8190</v>
      </c>
      <c r="C3817" s="176" t="s">
        <v>8191</v>
      </c>
      <c r="D3817" s="176" t="s">
        <v>8134</v>
      </c>
      <c r="E3817" s="176" t="s">
        <v>8136</v>
      </c>
      <c r="F3817" s="176" t="s">
        <v>8191</v>
      </c>
      <c r="G3817" s="177"/>
      <c r="H3817" s="177"/>
      <c r="I3817" s="176" t="s">
        <v>8137</v>
      </c>
      <c r="J3817" s="178">
        <v>110.89108910891089</v>
      </c>
      <c r="K3817" s="55">
        <v>12</v>
      </c>
      <c r="L3817" s="176" t="s">
        <v>8138</v>
      </c>
      <c r="M3817" s="176" t="s">
        <v>3186</v>
      </c>
      <c r="N3817" s="176" t="s">
        <v>3173</v>
      </c>
      <c r="O3817" s="56">
        <v>1</v>
      </c>
      <c r="P3817" s="176" t="s">
        <v>8139</v>
      </c>
    </row>
    <row r="3818" spans="1:16" ht="20.100000000000001" customHeight="1" x14ac:dyDescent="0.25">
      <c r="A3818" s="175">
        <v>3814</v>
      </c>
      <c r="B3818" s="176" t="s">
        <v>8190</v>
      </c>
      <c r="C3818" s="176" t="s">
        <v>8191</v>
      </c>
      <c r="D3818" s="176" t="s">
        <v>8134</v>
      </c>
      <c r="E3818" s="176" t="s">
        <v>8136</v>
      </c>
      <c r="F3818" s="176" t="s">
        <v>8191</v>
      </c>
      <c r="G3818" s="177"/>
      <c r="H3818" s="177"/>
      <c r="I3818" s="176" t="s">
        <v>8137</v>
      </c>
      <c r="J3818" s="178">
        <v>141.58415841584159</v>
      </c>
      <c r="K3818" s="55">
        <v>12</v>
      </c>
      <c r="L3818" s="176" t="s">
        <v>8138</v>
      </c>
      <c r="M3818" s="176" t="s">
        <v>3186</v>
      </c>
      <c r="N3818" s="176" t="s">
        <v>3173</v>
      </c>
      <c r="O3818" s="56">
        <v>1</v>
      </c>
      <c r="P3818" s="176" t="s">
        <v>8139</v>
      </c>
    </row>
    <row r="3819" spans="1:16" ht="20.100000000000001" customHeight="1" x14ac:dyDescent="0.25">
      <c r="A3819" s="175">
        <v>3815</v>
      </c>
      <c r="B3819" s="176" t="s">
        <v>8190</v>
      </c>
      <c r="C3819" s="176" t="s">
        <v>8191</v>
      </c>
      <c r="D3819" s="176" t="s">
        <v>8134</v>
      </c>
      <c r="E3819" s="176" t="s">
        <v>8136</v>
      </c>
      <c r="F3819" s="176" t="s">
        <v>8191</v>
      </c>
      <c r="G3819" s="177"/>
      <c r="H3819" s="177"/>
      <c r="I3819" s="176" t="s">
        <v>8137</v>
      </c>
      <c r="J3819" s="178">
        <v>172.27722772277227</v>
      </c>
      <c r="K3819" s="55">
        <v>12</v>
      </c>
      <c r="L3819" s="176" t="s">
        <v>8138</v>
      </c>
      <c r="M3819" s="176" t="s">
        <v>3186</v>
      </c>
      <c r="N3819" s="176" t="s">
        <v>3173</v>
      </c>
      <c r="O3819" s="56">
        <v>1</v>
      </c>
      <c r="P3819" s="176" t="s">
        <v>8139</v>
      </c>
    </row>
    <row r="3820" spans="1:16" ht="20.100000000000001" customHeight="1" x14ac:dyDescent="0.25">
      <c r="A3820" s="175">
        <v>3816</v>
      </c>
      <c r="B3820" s="176" t="s">
        <v>8190</v>
      </c>
      <c r="C3820" s="176" t="s">
        <v>8191</v>
      </c>
      <c r="D3820" s="176" t="s">
        <v>8134</v>
      </c>
      <c r="E3820" s="176" t="s">
        <v>8136</v>
      </c>
      <c r="F3820" s="176" t="s">
        <v>8191</v>
      </c>
      <c r="G3820" s="177"/>
      <c r="H3820" s="177"/>
      <c r="I3820" s="176" t="s">
        <v>8142</v>
      </c>
      <c r="J3820" s="178">
        <v>164.35643564356437</v>
      </c>
      <c r="K3820" s="55">
        <v>11</v>
      </c>
      <c r="L3820" s="176" t="s">
        <v>8138</v>
      </c>
      <c r="M3820" s="176" t="s">
        <v>3186</v>
      </c>
      <c r="N3820" s="176" t="s">
        <v>5704</v>
      </c>
      <c r="O3820" s="56">
        <v>1</v>
      </c>
      <c r="P3820" s="176" t="s">
        <v>8139</v>
      </c>
    </row>
    <row r="3821" spans="1:16" ht="20.100000000000001" customHeight="1" x14ac:dyDescent="0.25">
      <c r="A3821" s="175">
        <v>3817</v>
      </c>
      <c r="B3821" s="176" t="s">
        <v>8190</v>
      </c>
      <c r="C3821" s="176" t="s">
        <v>8191</v>
      </c>
      <c r="D3821" s="176" t="s">
        <v>8134</v>
      </c>
      <c r="E3821" s="176" t="s">
        <v>8136</v>
      </c>
      <c r="F3821" s="176" t="s">
        <v>8191</v>
      </c>
      <c r="G3821" s="177"/>
      <c r="H3821" s="177"/>
      <c r="I3821" s="176" t="s">
        <v>8142</v>
      </c>
      <c r="J3821" s="178">
        <v>22.772277227722771</v>
      </c>
      <c r="K3821" s="55">
        <v>11</v>
      </c>
      <c r="L3821" s="176" t="s">
        <v>8138</v>
      </c>
      <c r="M3821" s="176" t="s">
        <v>3186</v>
      </c>
      <c r="N3821" s="176" t="s">
        <v>5704</v>
      </c>
      <c r="O3821" s="56">
        <v>1</v>
      </c>
      <c r="P3821" s="176" t="s">
        <v>8139</v>
      </c>
    </row>
    <row r="3822" spans="1:16" ht="20.100000000000001" customHeight="1" x14ac:dyDescent="0.25">
      <c r="A3822" s="175">
        <v>3818</v>
      </c>
      <c r="B3822" s="176" t="s">
        <v>8190</v>
      </c>
      <c r="C3822" s="176" t="s">
        <v>8191</v>
      </c>
      <c r="D3822" s="176" t="s">
        <v>8134</v>
      </c>
      <c r="E3822" s="176" t="s">
        <v>8136</v>
      </c>
      <c r="F3822" s="176" t="s">
        <v>8191</v>
      </c>
      <c r="G3822" s="177"/>
      <c r="H3822" s="177"/>
      <c r="I3822" s="176" t="s">
        <v>8142</v>
      </c>
      <c r="J3822" s="178">
        <v>132.67326732673268</v>
      </c>
      <c r="K3822" s="55">
        <v>11</v>
      </c>
      <c r="L3822" s="176" t="s">
        <v>8138</v>
      </c>
      <c r="M3822" s="176" t="s">
        <v>3186</v>
      </c>
      <c r="N3822" s="176" t="s">
        <v>5704</v>
      </c>
      <c r="O3822" s="56">
        <v>1</v>
      </c>
      <c r="P3822" s="176" t="s">
        <v>8139</v>
      </c>
    </row>
    <row r="3823" spans="1:16" ht="20.100000000000001" customHeight="1" x14ac:dyDescent="0.25">
      <c r="A3823" s="175">
        <v>3819</v>
      </c>
      <c r="B3823" s="176" t="s">
        <v>8190</v>
      </c>
      <c r="C3823" s="176" t="s">
        <v>8191</v>
      </c>
      <c r="D3823" s="176" t="s">
        <v>8134</v>
      </c>
      <c r="E3823" s="176" t="s">
        <v>8136</v>
      </c>
      <c r="F3823" s="176" t="s">
        <v>8191</v>
      </c>
      <c r="G3823" s="177"/>
      <c r="H3823" s="177"/>
      <c r="I3823" s="176" t="s">
        <v>8142</v>
      </c>
      <c r="J3823" s="178">
        <v>283.16831683168317</v>
      </c>
      <c r="K3823" s="55">
        <v>11</v>
      </c>
      <c r="L3823" s="176" t="s">
        <v>8138</v>
      </c>
      <c r="M3823" s="176" t="s">
        <v>3186</v>
      </c>
      <c r="N3823" s="176" t="s">
        <v>5704</v>
      </c>
      <c r="O3823" s="56">
        <v>1</v>
      </c>
      <c r="P3823" s="176" t="s">
        <v>8139</v>
      </c>
    </row>
    <row r="3824" spans="1:16" ht="20.100000000000001" customHeight="1" x14ac:dyDescent="0.25">
      <c r="A3824" s="175">
        <v>3820</v>
      </c>
      <c r="B3824" s="176" t="s">
        <v>8190</v>
      </c>
      <c r="C3824" s="176" t="s">
        <v>8191</v>
      </c>
      <c r="D3824" s="176" t="s">
        <v>8134</v>
      </c>
      <c r="E3824" s="176" t="s">
        <v>8136</v>
      </c>
      <c r="F3824" s="176" t="s">
        <v>8191</v>
      </c>
      <c r="G3824" s="177"/>
      <c r="H3824" s="177"/>
      <c r="I3824" s="176" t="s">
        <v>8142</v>
      </c>
      <c r="J3824" s="178">
        <v>183.16831683168317</v>
      </c>
      <c r="K3824" s="55">
        <v>11</v>
      </c>
      <c r="L3824" s="176" t="s">
        <v>8138</v>
      </c>
      <c r="M3824" s="176" t="s">
        <v>3186</v>
      </c>
      <c r="N3824" s="176" t="s">
        <v>5704</v>
      </c>
      <c r="O3824" s="56">
        <v>1</v>
      </c>
      <c r="P3824" s="176" t="s">
        <v>8139</v>
      </c>
    </row>
    <row r="3825" spans="1:16" ht="20.100000000000001" customHeight="1" x14ac:dyDescent="0.25">
      <c r="A3825" s="175">
        <v>3821</v>
      </c>
      <c r="B3825" s="176" t="s">
        <v>8190</v>
      </c>
      <c r="C3825" s="176" t="s">
        <v>8191</v>
      </c>
      <c r="D3825" s="176" t="s">
        <v>8134</v>
      </c>
      <c r="E3825" s="176" t="s">
        <v>8136</v>
      </c>
      <c r="F3825" s="176" t="s">
        <v>8191</v>
      </c>
      <c r="G3825" s="177"/>
      <c r="H3825" s="177"/>
      <c r="I3825" s="176" t="s">
        <v>8142</v>
      </c>
      <c r="J3825" s="178">
        <v>350.49504950495049</v>
      </c>
      <c r="K3825" s="55">
        <v>11</v>
      </c>
      <c r="L3825" s="176" t="s">
        <v>8138</v>
      </c>
      <c r="M3825" s="176" t="s">
        <v>3186</v>
      </c>
      <c r="N3825" s="176" t="s">
        <v>5704</v>
      </c>
      <c r="O3825" s="56">
        <v>1</v>
      </c>
      <c r="P3825" s="176" t="s">
        <v>8139</v>
      </c>
    </row>
    <row r="3826" spans="1:16" ht="20.100000000000001" customHeight="1" x14ac:dyDescent="0.25">
      <c r="A3826" s="175">
        <v>3822</v>
      </c>
      <c r="B3826" s="176" t="s">
        <v>8190</v>
      </c>
      <c r="C3826" s="176" t="s">
        <v>8191</v>
      </c>
      <c r="D3826" s="176" t="s">
        <v>8134</v>
      </c>
      <c r="E3826" s="176" t="s">
        <v>8136</v>
      </c>
      <c r="F3826" s="176" t="s">
        <v>8191</v>
      </c>
      <c r="G3826" s="177"/>
      <c r="H3826" s="177"/>
      <c r="I3826" s="176" t="s">
        <v>8142</v>
      </c>
      <c r="J3826" s="178">
        <v>296.03960396039605</v>
      </c>
      <c r="K3826" s="55">
        <v>11</v>
      </c>
      <c r="L3826" s="176" t="s">
        <v>8138</v>
      </c>
      <c r="M3826" s="176" t="s">
        <v>3186</v>
      </c>
      <c r="N3826" s="176" t="s">
        <v>5704</v>
      </c>
      <c r="O3826" s="56">
        <v>1</v>
      </c>
      <c r="P3826" s="176" t="s">
        <v>8139</v>
      </c>
    </row>
    <row r="3827" spans="1:16" ht="20.100000000000001" customHeight="1" x14ac:dyDescent="0.25">
      <c r="A3827" s="175">
        <v>3823</v>
      </c>
      <c r="B3827" s="176" t="s">
        <v>8190</v>
      </c>
      <c r="C3827" s="176" t="s">
        <v>8191</v>
      </c>
      <c r="D3827" s="176" t="s">
        <v>8134</v>
      </c>
      <c r="E3827" s="176" t="s">
        <v>8136</v>
      </c>
      <c r="F3827" s="176" t="s">
        <v>8191</v>
      </c>
      <c r="G3827" s="177"/>
      <c r="H3827" s="177"/>
      <c r="I3827" s="176" t="s">
        <v>8142</v>
      </c>
      <c r="J3827" s="178">
        <v>205.94059405940595</v>
      </c>
      <c r="K3827" s="55">
        <v>11</v>
      </c>
      <c r="L3827" s="176" t="s">
        <v>8138</v>
      </c>
      <c r="M3827" s="176" t="s">
        <v>3186</v>
      </c>
      <c r="N3827" s="176" t="s">
        <v>5704</v>
      </c>
      <c r="O3827" s="56">
        <v>1</v>
      </c>
      <c r="P3827" s="176" t="s">
        <v>8139</v>
      </c>
    </row>
    <row r="3828" spans="1:16" ht="20.100000000000001" customHeight="1" x14ac:dyDescent="0.25">
      <c r="A3828" s="175">
        <v>3824</v>
      </c>
      <c r="B3828" s="176" t="s">
        <v>8190</v>
      </c>
      <c r="C3828" s="176" t="s">
        <v>8191</v>
      </c>
      <c r="D3828" s="176" t="s">
        <v>8134</v>
      </c>
      <c r="E3828" s="176" t="s">
        <v>8136</v>
      </c>
      <c r="F3828" s="176" t="s">
        <v>8191</v>
      </c>
      <c r="G3828" s="177"/>
      <c r="H3828" s="177"/>
      <c r="I3828" s="176" t="s">
        <v>8142</v>
      </c>
      <c r="J3828" s="178">
        <v>225.74257425742573</v>
      </c>
      <c r="K3828" s="55">
        <v>11</v>
      </c>
      <c r="L3828" s="176" t="s">
        <v>8138</v>
      </c>
      <c r="M3828" s="176" t="s">
        <v>3186</v>
      </c>
      <c r="N3828" s="176" t="s">
        <v>5704</v>
      </c>
      <c r="O3828" s="56">
        <v>1</v>
      </c>
      <c r="P3828" s="176" t="s">
        <v>8139</v>
      </c>
    </row>
    <row r="3829" spans="1:16" ht="20.100000000000001" customHeight="1" x14ac:dyDescent="0.25">
      <c r="A3829" s="175">
        <v>3825</v>
      </c>
      <c r="B3829" s="176" t="s">
        <v>8190</v>
      </c>
      <c r="C3829" s="176" t="s">
        <v>8191</v>
      </c>
      <c r="D3829" s="176" t="s">
        <v>8134</v>
      </c>
      <c r="E3829" s="176" t="s">
        <v>8136</v>
      </c>
      <c r="F3829" s="176" t="s">
        <v>8191</v>
      </c>
      <c r="G3829" s="177"/>
      <c r="H3829" s="177"/>
      <c r="I3829" s="176" t="s">
        <v>8142</v>
      </c>
      <c r="J3829" s="178">
        <v>279.20792079207922</v>
      </c>
      <c r="K3829" s="55">
        <v>11</v>
      </c>
      <c r="L3829" s="176" t="s">
        <v>8138</v>
      </c>
      <c r="M3829" s="176" t="s">
        <v>3186</v>
      </c>
      <c r="N3829" s="176" t="s">
        <v>5704</v>
      </c>
      <c r="O3829" s="56">
        <v>1</v>
      </c>
      <c r="P3829" s="176" t="s">
        <v>8168</v>
      </c>
    </row>
    <row r="3830" spans="1:16" ht="20.100000000000001" customHeight="1" x14ac:dyDescent="0.25">
      <c r="A3830" s="175">
        <v>3826</v>
      </c>
      <c r="B3830" s="176" t="s">
        <v>8190</v>
      </c>
      <c r="C3830" s="176" t="s">
        <v>8191</v>
      </c>
      <c r="D3830" s="176" t="s">
        <v>8134</v>
      </c>
      <c r="E3830" s="176" t="s">
        <v>8136</v>
      </c>
      <c r="F3830" s="176" t="s">
        <v>8191</v>
      </c>
      <c r="G3830" s="177"/>
      <c r="H3830" s="177"/>
      <c r="I3830" s="176" t="s">
        <v>8142</v>
      </c>
      <c r="J3830" s="178">
        <v>470.58823529411762</v>
      </c>
      <c r="K3830" s="55">
        <v>11</v>
      </c>
      <c r="L3830" s="176" t="s">
        <v>8138</v>
      </c>
      <c r="M3830" s="176" t="s">
        <v>3186</v>
      </c>
      <c r="N3830" s="176" t="s">
        <v>5704</v>
      </c>
      <c r="O3830" s="56">
        <v>1</v>
      </c>
      <c r="P3830" s="176" t="s">
        <v>8168</v>
      </c>
    </row>
    <row r="3831" spans="1:16" ht="20.100000000000001" customHeight="1" x14ac:dyDescent="0.25">
      <c r="A3831" s="175">
        <v>3827</v>
      </c>
      <c r="B3831" s="176" t="s">
        <v>8190</v>
      </c>
      <c r="C3831" s="176" t="s">
        <v>8191</v>
      </c>
      <c r="D3831" s="176" t="s">
        <v>8134</v>
      </c>
      <c r="E3831" s="176" t="s">
        <v>8136</v>
      </c>
      <c r="F3831" s="176" t="s">
        <v>8191</v>
      </c>
      <c r="G3831" s="177"/>
      <c r="H3831" s="177"/>
      <c r="I3831" s="176" t="s">
        <v>8142</v>
      </c>
      <c r="J3831" s="178">
        <v>460.78431372549016</v>
      </c>
      <c r="K3831" s="55">
        <v>11</v>
      </c>
      <c r="L3831" s="176" t="s">
        <v>8138</v>
      </c>
      <c r="M3831" s="176" t="s">
        <v>3186</v>
      </c>
      <c r="N3831" s="176" t="s">
        <v>5704</v>
      </c>
      <c r="O3831" s="56">
        <v>1</v>
      </c>
      <c r="P3831" s="176" t="s">
        <v>8139</v>
      </c>
    </row>
    <row r="3832" spans="1:16" ht="20.100000000000001" customHeight="1" x14ac:dyDescent="0.25">
      <c r="A3832" s="175">
        <v>3828</v>
      </c>
      <c r="B3832" s="176" t="s">
        <v>8190</v>
      </c>
      <c r="C3832" s="176" t="s">
        <v>8191</v>
      </c>
      <c r="D3832" s="176" t="s">
        <v>8134</v>
      </c>
      <c r="E3832" s="176" t="s">
        <v>8136</v>
      </c>
      <c r="F3832" s="176" t="s">
        <v>8191</v>
      </c>
      <c r="G3832" s="177"/>
      <c r="H3832" s="177"/>
      <c r="I3832" s="176" t="s">
        <v>8142</v>
      </c>
      <c r="J3832" s="178">
        <v>229.70297029702971</v>
      </c>
      <c r="K3832" s="55">
        <v>11</v>
      </c>
      <c r="L3832" s="176" t="s">
        <v>8138</v>
      </c>
      <c r="M3832" s="176" t="s">
        <v>3186</v>
      </c>
      <c r="N3832" s="176" t="s">
        <v>5704</v>
      </c>
      <c r="O3832" s="56">
        <v>1</v>
      </c>
      <c r="P3832" s="176" t="s">
        <v>8139</v>
      </c>
    </row>
    <row r="3833" spans="1:16" ht="20.100000000000001" customHeight="1" x14ac:dyDescent="0.25">
      <c r="A3833" s="175">
        <v>3829</v>
      </c>
      <c r="B3833" s="176" t="s">
        <v>8190</v>
      </c>
      <c r="C3833" s="176" t="s">
        <v>8191</v>
      </c>
      <c r="D3833" s="176" t="s">
        <v>8134</v>
      </c>
      <c r="E3833" s="176" t="s">
        <v>8136</v>
      </c>
      <c r="F3833" s="176" t="s">
        <v>8191</v>
      </c>
      <c r="G3833" s="177"/>
      <c r="H3833" s="177"/>
      <c r="I3833" s="176" t="s">
        <v>8142</v>
      </c>
      <c r="J3833" s="178">
        <v>157.42574257425741</v>
      </c>
      <c r="K3833" s="55">
        <v>11</v>
      </c>
      <c r="L3833" s="176" t="s">
        <v>8138</v>
      </c>
      <c r="M3833" s="176" t="s">
        <v>3186</v>
      </c>
      <c r="N3833" s="176" t="s">
        <v>5704</v>
      </c>
      <c r="O3833" s="56">
        <v>1</v>
      </c>
      <c r="P3833" s="176" t="s">
        <v>8139</v>
      </c>
    </row>
    <row r="3834" spans="1:16" ht="20.100000000000001" customHeight="1" x14ac:dyDescent="0.25">
      <c r="A3834" s="175">
        <v>3830</v>
      </c>
      <c r="B3834" s="176" t="s">
        <v>8190</v>
      </c>
      <c r="C3834" s="176" t="s">
        <v>8191</v>
      </c>
      <c r="D3834" s="176" t="s">
        <v>8134</v>
      </c>
      <c r="E3834" s="176" t="s">
        <v>8136</v>
      </c>
      <c r="F3834" s="176" t="s">
        <v>8191</v>
      </c>
      <c r="G3834" s="177"/>
      <c r="H3834" s="177"/>
      <c r="I3834" s="176" t="s">
        <v>8142</v>
      </c>
      <c r="J3834" s="178">
        <v>300</v>
      </c>
      <c r="K3834" s="55">
        <v>11</v>
      </c>
      <c r="L3834" s="176" t="s">
        <v>8138</v>
      </c>
      <c r="M3834" s="176" t="s">
        <v>3186</v>
      </c>
      <c r="N3834" s="176" t="s">
        <v>5704</v>
      </c>
      <c r="O3834" s="56">
        <v>1</v>
      </c>
      <c r="P3834" s="176" t="s">
        <v>8139</v>
      </c>
    </row>
    <row r="3835" spans="1:16" ht="20.100000000000001" customHeight="1" x14ac:dyDescent="0.25">
      <c r="A3835" s="175">
        <v>3831</v>
      </c>
      <c r="B3835" s="176" t="s">
        <v>8190</v>
      </c>
      <c r="C3835" s="176" t="s">
        <v>8191</v>
      </c>
      <c r="D3835" s="176" t="s">
        <v>8134</v>
      </c>
      <c r="E3835" s="176" t="s">
        <v>8136</v>
      </c>
      <c r="F3835" s="176" t="s">
        <v>8191</v>
      </c>
      <c r="G3835" s="177"/>
      <c r="H3835" s="177"/>
      <c r="I3835" s="176" t="s">
        <v>8142</v>
      </c>
      <c r="J3835" s="178">
        <v>383.16831683168317</v>
      </c>
      <c r="K3835" s="55">
        <v>11</v>
      </c>
      <c r="L3835" s="176" t="s">
        <v>8138</v>
      </c>
      <c r="M3835" s="176" t="s">
        <v>3186</v>
      </c>
      <c r="N3835" s="176" t="s">
        <v>5704</v>
      </c>
      <c r="O3835" s="56">
        <v>1</v>
      </c>
      <c r="P3835" s="176" t="s">
        <v>8139</v>
      </c>
    </row>
    <row r="3836" spans="1:16" ht="20.100000000000001" customHeight="1" x14ac:dyDescent="0.25">
      <c r="A3836" s="175">
        <v>3832</v>
      </c>
      <c r="B3836" s="176" t="s">
        <v>8190</v>
      </c>
      <c r="C3836" s="176" t="s">
        <v>8191</v>
      </c>
      <c r="D3836" s="176" t="s">
        <v>8134</v>
      </c>
      <c r="E3836" s="176" t="s">
        <v>8136</v>
      </c>
      <c r="F3836" s="176" t="s">
        <v>8191</v>
      </c>
      <c r="G3836" s="177"/>
      <c r="H3836" s="177"/>
      <c r="I3836" s="176" t="s">
        <v>8142</v>
      </c>
      <c r="J3836" s="178">
        <v>163.36633663366337</v>
      </c>
      <c r="K3836" s="55">
        <v>11</v>
      </c>
      <c r="L3836" s="176" t="s">
        <v>8138</v>
      </c>
      <c r="M3836" s="176" t="s">
        <v>3186</v>
      </c>
      <c r="N3836" s="176" t="s">
        <v>5704</v>
      </c>
      <c r="O3836" s="56">
        <v>1</v>
      </c>
      <c r="P3836" s="176" t="s">
        <v>8139</v>
      </c>
    </row>
    <row r="3837" spans="1:16" ht="20.100000000000001" customHeight="1" x14ac:dyDescent="0.25">
      <c r="A3837" s="175">
        <v>3833</v>
      </c>
      <c r="B3837" s="176" t="s">
        <v>8190</v>
      </c>
      <c r="C3837" s="176" t="s">
        <v>8191</v>
      </c>
      <c r="D3837" s="176" t="s">
        <v>8134</v>
      </c>
      <c r="E3837" s="176" t="s">
        <v>8136</v>
      </c>
      <c r="F3837" s="176" t="s">
        <v>8191</v>
      </c>
      <c r="G3837" s="177"/>
      <c r="H3837" s="177"/>
      <c r="I3837" s="176" t="s">
        <v>8142</v>
      </c>
      <c r="J3837" s="178">
        <v>145.54455445544554</v>
      </c>
      <c r="K3837" s="55">
        <v>11</v>
      </c>
      <c r="L3837" s="176" t="s">
        <v>8138</v>
      </c>
      <c r="M3837" s="176" t="s">
        <v>3186</v>
      </c>
      <c r="N3837" s="176" t="s">
        <v>5704</v>
      </c>
      <c r="O3837" s="56">
        <v>1</v>
      </c>
      <c r="P3837" s="176" t="s">
        <v>8139</v>
      </c>
    </row>
    <row r="3838" spans="1:16" ht="20.100000000000001" customHeight="1" x14ac:dyDescent="0.25">
      <c r="A3838" s="175">
        <v>3834</v>
      </c>
      <c r="B3838" s="176" t="s">
        <v>8190</v>
      </c>
      <c r="C3838" s="176" t="s">
        <v>8191</v>
      </c>
      <c r="D3838" s="176" t="s">
        <v>8134</v>
      </c>
      <c r="E3838" s="176" t="s">
        <v>8136</v>
      </c>
      <c r="F3838" s="176" t="s">
        <v>8191</v>
      </c>
      <c r="G3838" s="177"/>
      <c r="H3838" s="177"/>
      <c r="I3838" s="176" t="s">
        <v>8142</v>
      </c>
      <c r="J3838" s="178">
        <v>120.79207920792079</v>
      </c>
      <c r="K3838" s="55">
        <v>11</v>
      </c>
      <c r="L3838" s="176" t="s">
        <v>8138</v>
      </c>
      <c r="M3838" s="176" t="s">
        <v>3186</v>
      </c>
      <c r="N3838" s="176" t="s">
        <v>5704</v>
      </c>
      <c r="O3838" s="56">
        <v>1</v>
      </c>
      <c r="P3838" s="176" t="s">
        <v>8139</v>
      </c>
    </row>
    <row r="3839" spans="1:16" ht="20.100000000000001" customHeight="1" x14ac:dyDescent="0.25">
      <c r="A3839" s="175">
        <v>3835</v>
      </c>
      <c r="B3839" s="176" t="s">
        <v>8190</v>
      </c>
      <c r="C3839" s="176" t="s">
        <v>8191</v>
      </c>
      <c r="D3839" s="176" t="s">
        <v>8134</v>
      </c>
      <c r="E3839" s="176" t="s">
        <v>8136</v>
      </c>
      <c r="F3839" s="176" t="s">
        <v>8191</v>
      </c>
      <c r="G3839" s="177"/>
      <c r="H3839" s="177"/>
      <c r="I3839" s="176" t="s">
        <v>8142</v>
      </c>
      <c r="J3839" s="178">
        <v>358.41584158415839</v>
      </c>
      <c r="K3839" s="55">
        <v>11</v>
      </c>
      <c r="L3839" s="176" t="s">
        <v>8138</v>
      </c>
      <c r="M3839" s="176" t="s">
        <v>3186</v>
      </c>
      <c r="N3839" s="176" t="s">
        <v>5704</v>
      </c>
      <c r="O3839" s="56">
        <v>1</v>
      </c>
      <c r="P3839" s="176" t="s">
        <v>8139</v>
      </c>
    </row>
    <row r="3840" spans="1:16" ht="20.100000000000001" customHeight="1" x14ac:dyDescent="0.25">
      <c r="A3840" s="175">
        <v>3836</v>
      </c>
      <c r="B3840" s="176" t="s">
        <v>8190</v>
      </c>
      <c r="C3840" s="176" t="s">
        <v>8191</v>
      </c>
      <c r="D3840" s="176" t="s">
        <v>8134</v>
      </c>
      <c r="E3840" s="176" t="s">
        <v>8136</v>
      </c>
      <c r="F3840" s="176" t="s">
        <v>8191</v>
      </c>
      <c r="G3840" s="177"/>
      <c r="H3840" s="177"/>
      <c r="I3840" s="176" t="s">
        <v>8142</v>
      </c>
      <c r="J3840" s="178">
        <v>382.1782178217822</v>
      </c>
      <c r="K3840" s="55">
        <v>11</v>
      </c>
      <c r="L3840" s="176" t="s">
        <v>8138</v>
      </c>
      <c r="M3840" s="176" t="s">
        <v>3186</v>
      </c>
      <c r="N3840" s="176" t="s">
        <v>5704</v>
      </c>
      <c r="O3840" s="56">
        <v>1</v>
      </c>
      <c r="P3840" s="176" t="s">
        <v>8139</v>
      </c>
    </row>
    <row r="3841" spans="1:16" ht="20.100000000000001" customHeight="1" x14ac:dyDescent="0.25">
      <c r="A3841" s="175">
        <v>3837</v>
      </c>
      <c r="B3841" s="176" t="s">
        <v>8190</v>
      </c>
      <c r="C3841" s="176" t="s">
        <v>8191</v>
      </c>
      <c r="D3841" s="176" t="s">
        <v>8134</v>
      </c>
      <c r="E3841" s="176" t="s">
        <v>8136</v>
      </c>
      <c r="F3841" s="176" t="s">
        <v>8191</v>
      </c>
      <c r="G3841" s="177"/>
      <c r="H3841" s="177"/>
      <c r="I3841" s="176" t="s">
        <v>8142</v>
      </c>
      <c r="J3841" s="178">
        <v>209.9009900990099</v>
      </c>
      <c r="K3841" s="55">
        <v>11</v>
      </c>
      <c r="L3841" s="176" t="s">
        <v>8138</v>
      </c>
      <c r="M3841" s="176" t="s">
        <v>3186</v>
      </c>
      <c r="N3841" s="176" t="s">
        <v>5704</v>
      </c>
      <c r="O3841" s="56">
        <v>1</v>
      </c>
      <c r="P3841" s="176" t="s">
        <v>8139</v>
      </c>
    </row>
    <row r="3842" spans="1:16" ht="20.100000000000001" customHeight="1" x14ac:dyDescent="0.25">
      <c r="A3842" s="175">
        <v>3838</v>
      </c>
      <c r="B3842" s="176" t="s">
        <v>8190</v>
      </c>
      <c r="C3842" s="176" t="s">
        <v>8191</v>
      </c>
      <c r="D3842" s="176" t="s">
        <v>8134</v>
      </c>
      <c r="E3842" s="176" t="s">
        <v>8136</v>
      </c>
      <c r="F3842" s="176" t="s">
        <v>8191</v>
      </c>
      <c r="G3842" s="177"/>
      <c r="H3842" s="177"/>
      <c r="I3842" s="176" t="s">
        <v>8142</v>
      </c>
      <c r="J3842" s="178">
        <v>169.30693069306932</v>
      </c>
      <c r="K3842" s="55">
        <v>11</v>
      </c>
      <c r="L3842" s="176" t="s">
        <v>8138</v>
      </c>
      <c r="M3842" s="176" t="s">
        <v>3186</v>
      </c>
      <c r="N3842" s="176" t="s">
        <v>5704</v>
      </c>
      <c r="O3842" s="56">
        <v>1</v>
      </c>
      <c r="P3842" s="176" t="s">
        <v>8139</v>
      </c>
    </row>
    <row r="3843" spans="1:16" ht="20.100000000000001" customHeight="1" x14ac:dyDescent="0.25">
      <c r="A3843" s="175">
        <v>3839</v>
      </c>
      <c r="B3843" s="176" t="s">
        <v>8190</v>
      </c>
      <c r="C3843" s="176" t="s">
        <v>8191</v>
      </c>
      <c r="D3843" s="176" t="s">
        <v>8134</v>
      </c>
      <c r="E3843" s="176" t="s">
        <v>8136</v>
      </c>
      <c r="F3843" s="176" t="s">
        <v>8191</v>
      </c>
      <c r="G3843" s="177"/>
      <c r="H3843" s="177"/>
      <c r="I3843" s="176" t="s">
        <v>8142</v>
      </c>
      <c r="J3843" s="178">
        <v>149.50495049504951</v>
      </c>
      <c r="K3843" s="55">
        <v>11</v>
      </c>
      <c r="L3843" s="176" t="s">
        <v>8138</v>
      </c>
      <c r="M3843" s="176" t="s">
        <v>3186</v>
      </c>
      <c r="N3843" s="176" t="s">
        <v>5704</v>
      </c>
      <c r="O3843" s="56">
        <v>1</v>
      </c>
      <c r="P3843" s="176" t="s">
        <v>8139</v>
      </c>
    </row>
    <row r="3844" spans="1:16" ht="20.100000000000001" customHeight="1" x14ac:dyDescent="0.25">
      <c r="A3844" s="175">
        <v>3840</v>
      </c>
      <c r="B3844" s="176" t="s">
        <v>8190</v>
      </c>
      <c r="C3844" s="176" t="s">
        <v>8191</v>
      </c>
      <c r="D3844" s="176" t="s">
        <v>8134</v>
      </c>
      <c r="E3844" s="176" t="s">
        <v>8136</v>
      </c>
      <c r="F3844" s="176" t="s">
        <v>8191</v>
      </c>
      <c r="G3844" s="177"/>
      <c r="H3844" s="177"/>
      <c r="I3844" s="176" t="s">
        <v>8142</v>
      </c>
      <c r="J3844" s="178">
        <v>173.26732673267327</v>
      </c>
      <c r="K3844" s="55">
        <v>11</v>
      </c>
      <c r="L3844" s="176" t="s">
        <v>8138</v>
      </c>
      <c r="M3844" s="176" t="s">
        <v>3186</v>
      </c>
      <c r="N3844" s="176" t="s">
        <v>5704</v>
      </c>
      <c r="O3844" s="56">
        <v>1</v>
      </c>
      <c r="P3844" s="176" t="s">
        <v>8139</v>
      </c>
    </row>
    <row r="3845" spans="1:16" ht="20.100000000000001" customHeight="1" x14ac:dyDescent="0.25">
      <c r="A3845" s="175">
        <v>3841</v>
      </c>
      <c r="B3845" s="176" t="s">
        <v>8190</v>
      </c>
      <c r="C3845" s="176" t="s">
        <v>8191</v>
      </c>
      <c r="D3845" s="176" t="s">
        <v>8134</v>
      </c>
      <c r="E3845" s="176" t="s">
        <v>8136</v>
      </c>
      <c r="F3845" s="176" t="s">
        <v>8191</v>
      </c>
      <c r="G3845" s="177"/>
      <c r="H3845" s="177"/>
      <c r="I3845" s="176" t="s">
        <v>8142</v>
      </c>
      <c r="J3845" s="178">
        <v>272.2772277227723</v>
      </c>
      <c r="K3845" s="55">
        <v>11</v>
      </c>
      <c r="L3845" s="176" t="s">
        <v>8138</v>
      </c>
      <c r="M3845" s="176" t="s">
        <v>3186</v>
      </c>
      <c r="N3845" s="176" t="s">
        <v>5704</v>
      </c>
      <c r="O3845" s="56">
        <v>1</v>
      </c>
      <c r="P3845" s="176" t="s">
        <v>8139</v>
      </c>
    </row>
    <row r="3846" spans="1:16" ht="20.100000000000001" customHeight="1" x14ac:dyDescent="0.25">
      <c r="A3846" s="175">
        <v>3842</v>
      </c>
      <c r="B3846" s="176" t="s">
        <v>8190</v>
      </c>
      <c r="C3846" s="176" t="s">
        <v>8191</v>
      </c>
      <c r="D3846" s="176" t="s">
        <v>8134</v>
      </c>
      <c r="E3846" s="176" t="s">
        <v>8136</v>
      </c>
      <c r="F3846" s="176" t="s">
        <v>8191</v>
      </c>
      <c r="G3846" s="177"/>
      <c r="H3846" s="177"/>
      <c r="I3846" s="176" t="s">
        <v>8142</v>
      </c>
      <c r="J3846" s="178">
        <v>140.59405940594058</v>
      </c>
      <c r="K3846" s="55">
        <v>11</v>
      </c>
      <c r="L3846" s="176" t="s">
        <v>8138</v>
      </c>
      <c r="M3846" s="176" t="s">
        <v>3186</v>
      </c>
      <c r="N3846" s="176" t="s">
        <v>5704</v>
      </c>
      <c r="O3846" s="56">
        <v>1</v>
      </c>
      <c r="P3846" s="176" t="s">
        <v>8139</v>
      </c>
    </row>
    <row r="3847" spans="1:16" ht="20.100000000000001" customHeight="1" x14ac:dyDescent="0.25">
      <c r="A3847" s="175">
        <v>3843</v>
      </c>
      <c r="B3847" s="176" t="s">
        <v>8190</v>
      </c>
      <c r="C3847" s="176" t="s">
        <v>8191</v>
      </c>
      <c r="D3847" s="176" t="s">
        <v>8134</v>
      </c>
      <c r="E3847" s="176" t="s">
        <v>8136</v>
      </c>
      <c r="F3847" s="176" t="s">
        <v>8191</v>
      </c>
      <c r="G3847" s="177"/>
      <c r="H3847" s="177"/>
      <c r="I3847" s="176" t="s">
        <v>8142</v>
      </c>
      <c r="J3847" s="178">
        <v>282.1782178217822</v>
      </c>
      <c r="K3847" s="55">
        <v>11</v>
      </c>
      <c r="L3847" s="176" t="s">
        <v>8138</v>
      </c>
      <c r="M3847" s="176" t="s">
        <v>3186</v>
      </c>
      <c r="N3847" s="176" t="s">
        <v>5704</v>
      </c>
      <c r="O3847" s="56">
        <v>1</v>
      </c>
      <c r="P3847" s="176" t="s">
        <v>8139</v>
      </c>
    </row>
    <row r="3848" spans="1:16" ht="20.100000000000001" customHeight="1" x14ac:dyDescent="0.25">
      <c r="A3848" s="175">
        <v>3844</v>
      </c>
      <c r="B3848" s="176" t="s">
        <v>8190</v>
      </c>
      <c r="C3848" s="176" t="s">
        <v>8191</v>
      </c>
      <c r="D3848" s="176" t="s">
        <v>8134</v>
      </c>
      <c r="E3848" s="176" t="s">
        <v>8136</v>
      </c>
      <c r="F3848" s="176" t="s">
        <v>8191</v>
      </c>
      <c r="G3848" s="177"/>
      <c r="H3848" s="177"/>
      <c r="I3848" s="176" t="s">
        <v>8142</v>
      </c>
      <c r="J3848" s="178">
        <v>416.66666666666669</v>
      </c>
      <c r="K3848" s="55">
        <v>11</v>
      </c>
      <c r="L3848" s="176" t="s">
        <v>8138</v>
      </c>
      <c r="M3848" s="176" t="s">
        <v>3186</v>
      </c>
      <c r="N3848" s="176" t="s">
        <v>5704</v>
      </c>
      <c r="O3848" s="56">
        <v>1</v>
      </c>
      <c r="P3848" s="176" t="s">
        <v>8139</v>
      </c>
    </row>
    <row r="3849" spans="1:16" ht="20.100000000000001" customHeight="1" x14ac:dyDescent="0.25">
      <c r="A3849" s="175">
        <v>3845</v>
      </c>
      <c r="B3849" s="176" t="s">
        <v>8190</v>
      </c>
      <c r="C3849" s="176" t="s">
        <v>8191</v>
      </c>
      <c r="D3849" s="176" t="s">
        <v>8134</v>
      </c>
      <c r="E3849" s="176" t="s">
        <v>8136</v>
      </c>
      <c r="F3849" s="176" t="s">
        <v>8191</v>
      </c>
      <c r="G3849" s="177"/>
      <c r="H3849" s="177"/>
      <c r="I3849" s="176" t="s">
        <v>8142</v>
      </c>
      <c r="J3849" s="178">
        <v>435.29411764705884</v>
      </c>
      <c r="K3849" s="55">
        <v>11</v>
      </c>
      <c r="L3849" s="176" t="s">
        <v>8138</v>
      </c>
      <c r="M3849" s="176" t="s">
        <v>3186</v>
      </c>
      <c r="N3849" s="176" t="s">
        <v>5704</v>
      </c>
      <c r="O3849" s="56">
        <v>1</v>
      </c>
      <c r="P3849" s="176" t="s">
        <v>8139</v>
      </c>
    </row>
    <row r="3850" spans="1:16" ht="20.100000000000001" customHeight="1" x14ac:dyDescent="0.25">
      <c r="A3850" s="175">
        <v>3846</v>
      </c>
      <c r="B3850" s="176" t="s">
        <v>8190</v>
      </c>
      <c r="C3850" s="176" t="s">
        <v>8191</v>
      </c>
      <c r="D3850" s="176" t="s">
        <v>8134</v>
      </c>
      <c r="E3850" s="176" t="s">
        <v>8136</v>
      </c>
      <c r="F3850" s="176" t="s">
        <v>8191</v>
      </c>
      <c r="G3850" s="177"/>
      <c r="H3850" s="177"/>
      <c r="I3850" s="176" t="s">
        <v>8142</v>
      </c>
      <c r="J3850" s="178">
        <v>532.35294117647061</v>
      </c>
      <c r="K3850" s="55">
        <v>11</v>
      </c>
      <c r="L3850" s="176" t="s">
        <v>8138</v>
      </c>
      <c r="M3850" s="176" t="s">
        <v>3186</v>
      </c>
      <c r="N3850" s="176" t="s">
        <v>5704</v>
      </c>
      <c r="O3850" s="56">
        <v>1</v>
      </c>
      <c r="P3850" s="176" t="s">
        <v>8139</v>
      </c>
    </row>
    <row r="3851" spans="1:16" ht="20.100000000000001" customHeight="1" x14ac:dyDescent="0.25">
      <c r="A3851" s="175">
        <v>3847</v>
      </c>
      <c r="B3851" s="176" t="s">
        <v>8190</v>
      </c>
      <c r="C3851" s="176" t="s">
        <v>8191</v>
      </c>
      <c r="D3851" s="176" t="s">
        <v>8134</v>
      </c>
      <c r="E3851" s="176" t="s">
        <v>8136</v>
      </c>
      <c r="F3851" s="176" t="s">
        <v>8191</v>
      </c>
      <c r="G3851" s="177"/>
      <c r="H3851" s="177"/>
      <c r="I3851" s="176" t="s">
        <v>8142</v>
      </c>
      <c r="J3851" s="178">
        <v>391.08910891089107</v>
      </c>
      <c r="K3851" s="55">
        <v>11</v>
      </c>
      <c r="L3851" s="176" t="s">
        <v>8138</v>
      </c>
      <c r="M3851" s="176" t="s">
        <v>3186</v>
      </c>
      <c r="N3851" s="176" t="s">
        <v>5704</v>
      </c>
      <c r="O3851" s="56">
        <v>1</v>
      </c>
      <c r="P3851" s="176" t="s">
        <v>8139</v>
      </c>
    </row>
    <row r="3852" spans="1:16" ht="20.100000000000001" customHeight="1" x14ac:dyDescent="0.25">
      <c r="A3852" s="175">
        <v>3848</v>
      </c>
      <c r="B3852" s="176" t="s">
        <v>8190</v>
      </c>
      <c r="C3852" s="176" t="s">
        <v>8191</v>
      </c>
      <c r="D3852" s="176" t="s">
        <v>8134</v>
      </c>
      <c r="E3852" s="176" t="s">
        <v>8136</v>
      </c>
      <c r="F3852" s="176" t="s">
        <v>8191</v>
      </c>
      <c r="G3852" s="177"/>
      <c r="H3852" s="177"/>
      <c r="I3852" s="176" t="s">
        <v>8142</v>
      </c>
      <c r="J3852" s="178">
        <v>199.009900990099</v>
      </c>
      <c r="K3852" s="55">
        <v>11</v>
      </c>
      <c r="L3852" s="176" t="s">
        <v>8138</v>
      </c>
      <c r="M3852" s="176" t="s">
        <v>3186</v>
      </c>
      <c r="N3852" s="176" t="s">
        <v>5704</v>
      </c>
      <c r="O3852" s="56">
        <v>1</v>
      </c>
      <c r="P3852" s="176" t="s">
        <v>8139</v>
      </c>
    </row>
    <row r="3853" spans="1:16" ht="20.100000000000001" customHeight="1" x14ac:dyDescent="0.25">
      <c r="A3853" s="175">
        <v>3849</v>
      </c>
      <c r="B3853" s="176" t="s">
        <v>8190</v>
      </c>
      <c r="C3853" s="176" t="s">
        <v>8191</v>
      </c>
      <c r="D3853" s="176" t="s">
        <v>8134</v>
      </c>
      <c r="E3853" s="176" t="s">
        <v>8136</v>
      </c>
      <c r="F3853" s="176" t="s">
        <v>8191</v>
      </c>
      <c r="G3853" s="177"/>
      <c r="H3853" s="177"/>
      <c r="I3853" s="176" t="s">
        <v>8142</v>
      </c>
      <c r="J3853" s="178">
        <v>130.69306930693068</v>
      </c>
      <c r="K3853" s="55">
        <v>11</v>
      </c>
      <c r="L3853" s="176" t="s">
        <v>8138</v>
      </c>
      <c r="M3853" s="176" t="s">
        <v>3186</v>
      </c>
      <c r="N3853" s="176" t="s">
        <v>5704</v>
      </c>
      <c r="O3853" s="56">
        <v>1</v>
      </c>
      <c r="P3853" s="176" t="s">
        <v>8139</v>
      </c>
    </row>
    <row r="3854" spans="1:16" ht="20.100000000000001" customHeight="1" x14ac:dyDescent="0.25">
      <c r="A3854" s="175">
        <v>3850</v>
      </c>
      <c r="B3854" s="176" t="s">
        <v>8190</v>
      </c>
      <c r="C3854" s="176" t="s">
        <v>8191</v>
      </c>
      <c r="D3854" s="176" t="s">
        <v>8134</v>
      </c>
      <c r="E3854" s="176" t="s">
        <v>8136</v>
      </c>
      <c r="F3854" s="176" t="s">
        <v>8191</v>
      </c>
      <c r="G3854" s="177"/>
      <c r="H3854" s="177"/>
      <c r="I3854" s="176" t="s">
        <v>8142</v>
      </c>
      <c r="J3854" s="178">
        <v>96.039603960396036</v>
      </c>
      <c r="K3854" s="55">
        <v>11</v>
      </c>
      <c r="L3854" s="176" t="s">
        <v>8138</v>
      </c>
      <c r="M3854" s="176" t="s">
        <v>3186</v>
      </c>
      <c r="N3854" s="176" t="s">
        <v>5704</v>
      </c>
      <c r="O3854" s="56">
        <v>1</v>
      </c>
      <c r="P3854" s="176" t="s">
        <v>8139</v>
      </c>
    </row>
    <row r="3855" spans="1:16" ht="20.100000000000001" customHeight="1" x14ac:dyDescent="0.25">
      <c r="A3855" s="175">
        <v>3851</v>
      </c>
      <c r="B3855" s="176" t="s">
        <v>8190</v>
      </c>
      <c r="C3855" s="176" t="s">
        <v>8191</v>
      </c>
      <c r="D3855" s="176" t="s">
        <v>8134</v>
      </c>
      <c r="E3855" s="176" t="s">
        <v>8136</v>
      </c>
      <c r="F3855" s="176" t="s">
        <v>8191</v>
      </c>
      <c r="G3855" s="177"/>
      <c r="H3855" s="177"/>
      <c r="I3855" s="176" t="s">
        <v>8142</v>
      </c>
      <c r="J3855" s="178">
        <v>330.69306930693068</v>
      </c>
      <c r="K3855" s="55">
        <v>11</v>
      </c>
      <c r="L3855" s="176" t="s">
        <v>8138</v>
      </c>
      <c r="M3855" s="176" t="s">
        <v>3186</v>
      </c>
      <c r="N3855" s="176" t="s">
        <v>5704</v>
      </c>
      <c r="O3855" s="56">
        <v>1</v>
      </c>
      <c r="P3855" s="176" t="s">
        <v>8139</v>
      </c>
    </row>
    <row r="3856" spans="1:16" ht="20.100000000000001" customHeight="1" x14ac:dyDescent="0.25">
      <c r="A3856" s="175">
        <v>3852</v>
      </c>
      <c r="B3856" s="176" t="s">
        <v>8190</v>
      </c>
      <c r="C3856" s="176" t="s">
        <v>8191</v>
      </c>
      <c r="D3856" s="176" t="s">
        <v>8134</v>
      </c>
      <c r="E3856" s="176" t="s">
        <v>8136</v>
      </c>
      <c r="F3856" s="176" t="s">
        <v>8191</v>
      </c>
      <c r="G3856" s="177"/>
      <c r="H3856" s="177"/>
      <c r="I3856" s="176" t="s">
        <v>8142</v>
      </c>
      <c r="J3856" s="178">
        <v>476.47058823529409</v>
      </c>
      <c r="K3856" s="55">
        <v>11</v>
      </c>
      <c r="L3856" s="176" t="s">
        <v>8138</v>
      </c>
      <c r="M3856" s="176" t="s">
        <v>3186</v>
      </c>
      <c r="N3856" s="176" t="s">
        <v>5704</v>
      </c>
      <c r="O3856" s="56">
        <v>1</v>
      </c>
      <c r="P3856" s="176" t="s">
        <v>8139</v>
      </c>
    </row>
    <row r="3857" spans="1:16" ht="20.100000000000001" customHeight="1" x14ac:dyDescent="0.25">
      <c r="A3857" s="175">
        <v>3853</v>
      </c>
      <c r="B3857" s="176" t="s">
        <v>8190</v>
      </c>
      <c r="C3857" s="176" t="s">
        <v>8191</v>
      </c>
      <c r="D3857" s="176" t="s">
        <v>8134</v>
      </c>
      <c r="E3857" s="176" t="s">
        <v>8136</v>
      </c>
      <c r="F3857" s="176" t="s">
        <v>8191</v>
      </c>
      <c r="G3857" s="177"/>
      <c r="H3857" s="177"/>
      <c r="I3857" s="176" t="s">
        <v>8142</v>
      </c>
      <c r="J3857" s="178">
        <v>210.89108910891088</v>
      </c>
      <c r="K3857" s="55">
        <v>11</v>
      </c>
      <c r="L3857" s="176" t="s">
        <v>8138</v>
      </c>
      <c r="M3857" s="176" t="s">
        <v>3186</v>
      </c>
      <c r="N3857" s="176" t="s">
        <v>5704</v>
      </c>
      <c r="O3857" s="56">
        <v>1</v>
      </c>
      <c r="P3857" s="176" t="s">
        <v>8139</v>
      </c>
    </row>
    <row r="3858" spans="1:16" ht="20.100000000000001" customHeight="1" x14ac:dyDescent="0.25">
      <c r="A3858" s="175">
        <v>3854</v>
      </c>
      <c r="B3858" s="176" t="s">
        <v>8190</v>
      </c>
      <c r="C3858" s="176" t="s">
        <v>8191</v>
      </c>
      <c r="D3858" s="176" t="s">
        <v>8134</v>
      </c>
      <c r="E3858" s="176" t="s">
        <v>8136</v>
      </c>
      <c r="F3858" s="176" t="s">
        <v>8191</v>
      </c>
      <c r="G3858" s="177"/>
      <c r="H3858" s="177"/>
      <c r="I3858" s="176" t="s">
        <v>8142</v>
      </c>
      <c r="J3858" s="178">
        <v>122.77227722772277</v>
      </c>
      <c r="K3858" s="55">
        <v>11</v>
      </c>
      <c r="L3858" s="176" t="s">
        <v>8138</v>
      </c>
      <c r="M3858" s="176" t="s">
        <v>3186</v>
      </c>
      <c r="N3858" s="176" t="s">
        <v>5704</v>
      </c>
      <c r="O3858" s="56">
        <v>1</v>
      </c>
      <c r="P3858" s="176" t="s">
        <v>8139</v>
      </c>
    </row>
    <row r="3859" spans="1:16" ht="20.100000000000001" customHeight="1" x14ac:dyDescent="0.25">
      <c r="A3859" s="175">
        <v>3855</v>
      </c>
      <c r="B3859" s="176" t="s">
        <v>8190</v>
      </c>
      <c r="C3859" s="176" t="s">
        <v>8191</v>
      </c>
      <c r="D3859" s="176" t="s">
        <v>8134</v>
      </c>
      <c r="E3859" s="176" t="s">
        <v>8136</v>
      </c>
      <c r="F3859" s="176" t="s">
        <v>8191</v>
      </c>
      <c r="G3859" s="177"/>
      <c r="H3859" s="177"/>
      <c r="I3859" s="176" t="s">
        <v>8142</v>
      </c>
      <c r="J3859" s="178">
        <v>215.84158415841583</v>
      </c>
      <c r="K3859" s="55">
        <v>11</v>
      </c>
      <c r="L3859" s="176" t="s">
        <v>8138</v>
      </c>
      <c r="M3859" s="176" t="s">
        <v>3186</v>
      </c>
      <c r="N3859" s="176" t="s">
        <v>5704</v>
      </c>
      <c r="O3859" s="56">
        <v>1</v>
      </c>
      <c r="P3859" s="176" t="s">
        <v>8139</v>
      </c>
    </row>
    <row r="3860" spans="1:16" ht="20.100000000000001" customHeight="1" x14ac:dyDescent="0.25">
      <c r="A3860" s="175">
        <v>3856</v>
      </c>
      <c r="B3860" s="176" t="s">
        <v>8190</v>
      </c>
      <c r="C3860" s="176" t="s">
        <v>8191</v>
      </c>
      <c r="D3860" s="176" t="s">
        <v>8134</v>
      </c>
      <c r="E3860" s="176" t="s">
        <v>8136</v>
      </c>
      <c r="F3860" s="176" t="s">
        <v>8191</v>
      </c>
      <c r="G3860" s="177"/>
      <c r="H3860" s="177"/>
      <c r="I3860" s="176" t="s">
        <v>8142</v>
      </c>
      <c r="J3860" s="178">
        <v>252.47524752475246</v>
      </c>
      <c r="K3860" s="55">
        <v>11</v>
      </c>
      <c r="L3860" s="176" t="s">
        <v>8138</v>
      </c>
      <c r="M3860" s="176" t="s">
        <v>3186</v>
      </c>
      <c r="N3860" s="176" t="s">
        <v>5704</v>
      </c>
      <c r="O3860" s="56">
        <v>1</v>
      </c>
      <c r="P3860" s="176" t="s">
        <v>8139</v>
      </c>
    </row>
    <row r="3861" spans="1:16" ht="20.100000000000001" customHeight="1" x14ac:dyDescent="0.25">
      <c r="A3861" s="175">
        <v>3857</v>
      </c>
      <c r="B3861" s="176" t="s">
        <v>8190</v>
      </c>
      <c r="C3861" s="176" t="s">
        <v>8191</v>
      </c>
      <c r="D3861" s="176" t="s">
        <v>8134</v>
      </c>
      <c r="E3861" s="176" t="s">
        <v>8136</v>
      </c>
      <c r="F3861" s="176" t="s">
        <v>8191</v>
      </c>
      <c r="G3861" s="177"/>
      <c r="H3861" s="177"/>
      <c r="I3861" s="176" t="s">
        <v>8142</v>
      </c>
      <c r="J3861" s="178">
        <v>257.42574257425741</v>
      </c>
      <c r="K3861" s="55">
        <v>11</v>
      </c>
      <c r="L3861" s="176" t="s">
        <v>8138</v>
      </c>
      <c r="M3861" s="176" t="s">
        <v>3186</v>
      </c>
      <c r="N3861" s="176" t="s">
        <v>5704</v>
      </c>
      <c r="O3861" s="56">
        <v>1</v>
      </c>
      <c r="P3861" s="176" t="s">
        <v>8139</v>
      </c>
    </row>
    <row r="3862" spans="1:16" ht="20.100000000000001" customHeight="1" x14ac:dyDescent="0.25">
      <c r="A3862" s="175">
        <v>3858</v>
      </c>
      <c r="B3862" s="176" t="s">
        <v>8190</v>
      </c>
      <c r="C3862" s="176" t="s">
        <v>8191</v>
      </c>
      <c r="D3862" s="176" t="s">
        <v>8134</v>
      </c>
      <c r="E3862" s="176" t="s">
        <v>8136</v>
      </c>
      <c r="F3862" s="176" t="s">
        <v>8191</v>
      </c>
      <c r="G3862" s="177"/>
      <c r="H3862" s="177"/>
      <c r="I3862" s="176" t="s">
        <v>8142</v>
      </c>
      <c r="J3862" s="178">
        <v>227.72277227722773</v>
      </c>
      <c r="K3862" s="55">
        <v>11</v>
      </c>
      <c r="L3862" s="176" t="s">
        <v>8138</v>
      </c>
      <c r="M3862" s="176" t="s">
        <v>3186</v>
      </c>
      <c r="N3862" s="176" t="s">
        <v>5704</v>
      </c>
      <c r="O3862" s="56">
        <v>2</v>
      </c>
      <c r="P3862" s="176" t="s">
        <v>8139</v>
      </c>
    </row>
    <row r="3863" spans="1:16" ht="20.100000000000001" customHeight="1" x14ac:dyDescent="0.25">
      <c r="A3863" s="175">
        <v>3859</v>
      </c>
      <c r="B3863" s="176" t="s">
        <v>8190</v>
      </c>
      <c r="C3863" s="176" t="s">
        <v>8191</v>
      </c>
      <c r="D3863" s="176" t="s">
        <v>8134</v>
      </c>
      <c r="E3863" s="176" t="s">
        <v>8136</v>
      </c>
      <c r="F3863" s="176" t="s">
        <v>8191</v>
      </c>
      <c r="G3863" s="177"/>
      <c r="H3863" s="177"/>
      <c r="I3863" s="176" t="s">
        <v>8142</v>
      </c>
      <c r="J3863" s="178">
        <v>163.36633663366337</v>
      </c>
      <c r="K3863" s="55">
        <v>11</v>
      </c>
      <c r="L3863" s="176" t="s">
        <v>8138</v>
      </c>
      <c r="M3863" s="176" t="s">
        <v>3186</v>
      </c>
      <c r="N3863" s="176" t="s">
        <v>5704</v>
      </c>
      <c r="O3863" s="56">
        <v>1</v>
      </c>
      <c r="P3863" s="176" t="s">
        <v>8139</v>
      </c>
    </row>
    <row r="3864" spans="1:16" ht="20.100000000000001" customHeight="1" x14ac:dyDescent="0.25">
      <c r="A3864" s="175">
        <v>3860</v>
      </c>
      <c r="B3864" s="176" t="s">
        <v>8190</v>
      </c>
      <c r="C3864" s="176" t="s">
        <v>8191</v>
      </c>
      <c r="D3864" s="176" t="s">
        <v>8134</v>
      </c>
      <c r="E3864" s="176" t="s">
        <v>8136</v>
      </c>
      <c r="F3864" s="176" t="s">
        <v>8191</v>
      </c>
      <c r="G3864" s="177"/>
      <c r="H3864" s="177"/>
      <c r="I3864" s="176" t="s">
        <v>8142</v>
      </c>
      <c r="J3864" s="178">
        <v>135.64356435643563</v>
      </c>
      <c r="K3864" s="55">
        <v>11</v>
      </c>
      <c r="L3864" s="176" t="s">
        <v>8138</v>
      </c>
      <c r="M3864" s="176" t="s">
        <v>3186</v>
      </c>
      <c r="N3864" s="176" t="s">
        <v>5704</v>
      </c>
      <c r="O3864" s="56">
        <v>1</v>
      </c>
      <c r="P3864" s="176" t="s">
        <v>8139</v>
      </c>
    </row>
    <row r="3865" spans="1:16" ht="20.100000000000001" customHeight="1" x14ac:dyDescent="0.25">
      <c r="A3865" s="175">
        <v>3861</v>
      </c>
      <c r="B3865" s="176" t="s">
        <v>8190</v>
      </c>
      <c r="C3865" s="176" t="s">
        <v>8191</v>
      </c>
      <c r="D3865" s="176" t="s">
        <v>8134</v>
      </c>
      <c r="E3865" s="176" t="s">
        <v>8136</v>
      </c>
      <c r="F3865" s="176" t="s">
        <v>8191</v>
      </c>
      <c r="G3865" s="177"/>
      <c r="H3865" s="177"/>
      <c r="I3865" s="176" t="s">
        <v>8142</v>
      </c>
      <c r="J3865" s="178">
        <v>143.56435643564356</v>
      </c>
      <c r="K3865" s="55">
        <v>11</v>
      </c>
      <c r="L3865" s="176" t="s">
        <v>8138</v>
      </c>
      <c r="M3865" s="176" t="s">
        <v>3186</v>
      </c>
      <c r="N3865" s="176" t="s">
        <v>5704</v>
      </c>
      <c r="O3865" s="56">
        <v>1</v>
      </c>
      <c r="P3865" s="176" t="s">
        <v>8139</v>
      </c>
    </row>
    <row r="3866" spans="1:16" ht="20.100000000000001" customHeight="1" x14ac:dyDescent="0.25">
      <c r="A3866" s="175">
        <v>3862</v>
      </c>
      <c r="B3866" s="176" t="s">
        <v>8190</v>
      </c>
      <c r="C3866" s="176" t="s">
        <v>8191</v>
      </c>
      <c r="D3866" s="176" t="s">
        <v>8134</v>
      </c>
      <c r="E3866" s="176" t="s">
        <v>8136</v>
      </c>
      <c r="F3866" s="176" t="s">
        <v>8191</v>
      </c>
      <c r="G3866" s="177"/>
      <c r="H3866" s="177"/>
      <c r="I3866" s="176" t="s">
        <v>8142</v>
      </c>
      <c r="J3866" s="178">
        <v>151.48514851485149</v>
      </c>
      <c r="K3866" s="55">
        <v>11</v>
      </c>
      <c r="L3866" s="176" t="s">
        <v>8138</v>
      </c>
      <c r="M3866" s="176" t="s">
        <v>3186</v>
      </c>
      <c r="N3866" s="176" t="s">
        <v>5704</v>
      </c>
      <c r="O3866" s="56">
        <v>1</v>
      </c>
      <c r="P3866" s="176" t="s">
        <v>8139</v>
      </c>
    </row>
    <row r="3867" spans="1:16" ht="20.100000000000001" customHeight="1" x14ac:dyDescent="0.25">
      <c r="A3867" s="175">
        <v>3863</v>
      </c>
      <c r="B3867" s="176" t="s">
        <v>8190</v>
      </c>
      <c r="C3867" s="176" t="s">
        <v>8191</v>
      </c>
      <c r="D3867" s="176" t="s">
        <v>8134</v>
      </c>
      <c r="E3867" s="176" t="s">
        <v>8136</v>
      </c>
      <c r="F3867" s="176" t="s">
        <v>8191</v>
      </c>
      <c r="G3867" s="177"/>
      <c r="H3867" s="177"/>
      <c r="I3867" s="176" t="s">
        <v>8142</v>
      </c>
      <c r="J3867" s="178">
        <v>132.67326732673268</v>
      </c>
      <c r="K3867" s="55">
        <v>11</v>
      </c>
      <c r="L3867" s="176" t="s">
        <v>8138</v>
      </c>
      <c r="M3867" s="176" t="s">
        <v>3186</v>
      </c>
      <c r="N3867" s="176" t="s">
        <v>5704</v>
      </c>
      <c r="O3867" s="56">
        <v>1</v>
      </c>
      <c r="P3867" s="176" t="s">
        <v>8139</v>
      </c>
    </row>
    <row r="3868" spans="1:16" ht="20.100000000000001" customHeight="1" x14ac:dyDescent="0.25">
      <c r="A3868" s="175">
        <v>3864</v>
      </c>
      <c r="B3868" s="176" t="s">
        <v>8190</v>
      </c>
      <c r="C3868" s="176" t="s">
        <v>8191</v>
      </c>
      <c r="D3868" s="176" t="s">
        <v>8134</v>
      </c>
      <c r="E3868" s="176" t="s">
        <v>8136</v>
      </c>
      <c r="F3868" s="176" t="s">
        <v>8191</v>
      </c>
      <c r="G3868" s="177"/>
      <c r="H3868" s="177"/>
      <c r="I3868" s="176" t="s">
        <v>8142</v>
      </c>
      <c r="J3868" s="178">
        <v>170.29702970297029</v>
      </c>
      <c r="K3868" s="55">
        <v>11</v>
      </c>
      <c r="L3868" s="176" t="s">
        <v>8138</v>
      </c>
      <c r="M3868" s="176" t="s">
        <v>3186</v>
      </c>
      <c r="N3868" s="176" t="s">
        <v>5704</v>
      </c>
      <c r="O3868" s="56">
        <v>1</v>
      </c>
      <c r="P3868" s="176" t="s">
        <v>8139</v>
      </c>
    </row>
    <row r="3869" spans="1:16" ht="20.100000000000001" customHeight="1" x14ac:dyDescent="0.25">
      <c r="A3869" s="175">
        <v>3865</v>
      </c>
      <c r="B3869" s="176" t="s">
        <v>8190</v>
      </c>
      <c r="C3869" s="176" t="s">
        <v>8191</v>
      </c>
      <c r="D3869" s="176" t="s">
        <v>8134</v>
      </c>
      <c r="E3869" s="176" t="s">
        <v>8136</v>
      </c>
      <c r="F3869" s="176" t="s">
        <v>8191</v>
      </c>
      <c r="G3869" s="177"/>
      <c r="H3869" s="177"/>
      <c r="I3869" s="176" t="s">
        <v>8142</v>
      </c>
      <c r="J3869" s="178">
        <v>93.069306930693074</v>
      </c>
      <c r="K3869" s="55">
        <v>11</v>
      </c>
      <c r="L3869" s="176" t="s">
        <v>8138</v>
      </c>
      <c r="M3869" s="176" t="s">
        <v>3186</v>
      </c>
      <c r="N3869" s="176" t="s">
        <v>5704</v>
      </c>
      <c r="O3869" s="56">
        <v>1</v>
      </c>
      <c r="P3869" s="176" t="s">
        <v>8139</v>
      </c>
    </row>
    <row r="3870" spans="1:16" ht="20.100000000000001" customHeight="1" x14ac:dyDescent="0.25">
      <c r="A3870" s="175">
        <v>3866</v>
      </c>
      <c r="B3870" s="176" t="s">
        <v>8190</v>
      </c>
      <c r="C3870" s="176" t="s">
        <v>8191</v>
      </c>
      <c r="D3870" s="176" t="s">
        <v>8134</v>
      </c>
      <c r="E3870" s="176" t="s">
        <v>8136</v>
      </c>
      <c r="F3870" s="176" t="s">
        <v>8191</v>
      </c>
      <c r="G3870" s="177"/>
      <c r="H3870" s="177"/>
      <c r="I3870" s="176" t="s">
        <v>8142</v>
      </c>
      <c r="J3870" s="178">
        <v>98.019801980198025</v>
      </c>
      <c r="K3870" s="55">
        <v>11</v>
      </c>
      <c r="L3870" s="176" t="s">
        <v>8138</v>
      </c>
      <c r="M3870" s="176" t="s">
        <v>3186</v>
      </c>
      <c r="N3870" s="176" t="s">
        <v>5704</v>
      </c>
      <c r="O3870" s="56">
        <v>1</v>
      </c>
      <c r="P3870" s="176" t="s">
        <v>8139</v>
      </c>
    </row>
    <row r="3871" spans="1:16" ht="20.100000000000001" customHeight="1" x14ac:dyDescent="0.25">
      <c r="A3871" s="175">
        <v>3867</v>
      </c>
      <c r="B3871" s="176" t="s">
        <v>8190</v>
      </c>
      <c r="C3871" s="176" t="s">
        <v>8191</v>
      </c>
      <c r="D3871" s="176" t="s">
        <v>8134</v>
      </c>
      <c r="E3871" s="176" t="s">
        <v>8136</v>
      </c>
      <c r="F3871" s="176" t="s">
        <v>8191</v>
      </c>
      <c r="G3871" s="177"/>
      <c r="H3871" s="177"/>
      <c r="I3871" s="176" t="s">
        <v>8142</v>
      </c>
      <c r="J3871" s="178">
        <v>264.35643564356434</v>
      </c>
      <c r="K3871" s="55">
        <v>11</v>
      </c>
      <c r="L3871" s="176" t="s">
        <v>8138</v>
      </c>
      <c r="M3871" s="176" t="s">
        <v>3186</v>
      </c>
      <c r="N3871" s="176" t="s">
        <v>5704</v>
      </c>
      <c r="O3871" s="56">
        <v>1</v>
      </c>
      <c r="P3871" s="176" t="s">
        <v>8139</v>
      </c>
    </row>
    <row r="3872" spans="1:16" ht="20.100000000000001" customHeight="1" x14ac:dyDescent="0.25">
      <c r="A3872" s="175">
        <v>3868</v>
      </c>
      <c r="B3872" s="176" t="s">
        <v>8190</v>
      </c>
      <c r="C3872" s="176" t="s">
        <v>8191</v>
      </c>
      <c r="D3872" s="176" t="s">
        <v>8134</v>
      </c>
      <c r="E3872" s="176" t="s">
        <v>8136</v>
      </c>
      <c r="F3872" s="176" t="s">
        <v>8191</v>
      </c>
      <c r="G3872" s="177"/>
      <c r="H3872" s="177"/>
      <c r="I3872" s="176" t="s">
        <v>8142</v>
      </c>
      <c r="J3872" s="178">
        <v>39.603960396039604</v>
      </c>
      <c r="K3872" s="55">
        <v>11</v>
      </c>
      <c r="L3872" s="176" t="s">
        <v>8138</v>
      </c>
      <c r="M3872" s="176" t="s">
        <v>3186</v>
      </c>
      <c r="N3872" s="176" t="s">
        <v>5704</v>
      </c>
      <c r="O3872" s="56">
        <v>1</v>
      </c>
      <c r="P3872" s="176" t="s">
        <v>8139</v>
      </c>
    </row>
    <row r="3873" spans="1:16" ht="20.100000000000001" customHeight="1" x14ac:dyDescent="0.25">
      <c r="A3873" s="175">
        <v>3869</v>
      </c>
      <c r="B3873" s="176" t="s">
        <v>8190</v>
      </c>
      <c r="C3873" s="176" t="s">
        <v>8191</v>
      </c>
      <c r="D3873" s="176" t="s">
        <v>8134</v>
      </c>
      <c r="E3873" s="176" t="s">
        <v>8136</v>
      </c>
      <c r="F3873" s="176" t="s">
        <v>8191</v>
      </c>
      <c r="G3873" s="177"/>
      <c r="H3873" s="177"/>
      <c r="I3873" s="176" t="s">
        <v>8142</v>
      </c>
      <c r="J3873" s="178">
        <v>194.05940594059405</v>
      </c>
      <c r="K3873" s="55">
        <v>11</v>
      </c>
      <c r="L3873" s="176" t="s">
        <v>8138</v>
      </c>
      <c r="M3873" s="176" t="s">
        <v>3186</v>
      </c>
      <c r="N3873" s="176" t="s">
        <v>5704</v>
      </c>
      <c r="O3873" s="56">
        <v>1</v>
      </c>
      <c r="P3873" s="176" t="s">
        <v>8139</v>
      </c>
    </row>
    <row r="3874" spans="1:16" ht="20.100000000000001" customHeight="1" x14ac:dyDescent="0.25">
      <c r="A3874" s="175">
        <v>3870</v>
      </c>
      <c r="B3874" s="176" t="s">
        <v>8190</v>
      </c>
      <c r="C3874" s="176" t="s">
        <v>8191</v>
      </c>
      <c r="D3874" s="176" t="s">
        <v>8134</v>
      </c>
      <c r="E3874" s="176" t="s">
        <v>8136</v>
      </c>
      <c r="F3874" s="176" t="s">
        <v>8191</v>
      </c>
      <c r="G3874" s="177"/>
      <c r="H3874" s="177"/>
      <c r="I3874" s="176" t="s">
        <v>8142</v>
      </c>
      <c r="J3874" s="178">
        <v>130.69306930693068</v>
      </c>
      <c r="K3874" s="55">
        <v>11</v>
      </c>
      <c r="L3874" s="176" t="s">
        <v>8138</v>
      </c>
      <c r="M3874" s="176" t="s">
        <v>3186</v>
      </c>
      <c r="N3874" s="176" t="s">
        <v>5704</v>
      </c>
      <c r="O3874" s="56">
        <v>1</v>
      </c>
      <c r="P3874" s="176" t="s">
        <v>8139</v>
      </c>
    </row>
    <row r="3875" spans="1:16" ht="20.100000000000001" customHeight="1" x14ac:dyDescent="0.25">
      <c r="A3875" s="175">
        <v>3871</v>
      </c>
      <c r="B3875" s="176" t="s">
        <v>8190</v>
      </c>
      <c r="C3875" s="176" t="s">
        <v>8191</v>
      </c>
      <c r="D3875" s="176" t="s">
        <v>8134</v>
      </c>
      <c r="E3875" s="176" t="s">
        <v>8136</v>
      </c>
      <c r="F3875" s="176" t="s">
        <v>8191</v>
      </c>
      <c r="G3875" s="177"/>
      <c r="H3875" s="177"/>
      <c r="I3875" s="176" t="s">
        <v>8142</v>
      </c>
      <c r="J3875" s="178">
        <v>258.41584158415839</v>
      </c>
      <c r="K3875" s="55">
        <v>11</v>
      </c>
      <c r="L3875" s="176" t="s">
        <v>8138</v>
      </c>
      <c r="M3875" s="176" t="s">
        <v>3186</v>
      </c>
      <c r="N3875" s="176" t="s">
        <v>5704</v>
      </c>
      <c r="O3875" s="56">
        <v>1</v>
      </c>
      <c r="P3875" s="176" t="s">
        <v>8139</v>
      </c>
    </row>
    <row r="3876" spans="1:16" ht="20.100000000000001" customHeight="1" x14ac:dyDescent="0.25">
      <c r="A3876" s="175">
        <v>3872</v>
      </c>
      <c r="B3876" s="176" t="s">
        <v>8190</v>
      </c>
      <c r="C3876" s="176" t="s">
        <v>8191</v>
      </c>
      <c r="D3876" s="176" t="s">
        <v>8134</v>
      </c>
      <c r="E3876" s="176" t="s">
        <v>8136</v>
      </c>
      <c r="F3876" s="176" t="s">
        <v>8191</v>
      </c>
      <c r="G3876" s="177"/>
      <c r="H3876" s="177"/>
      <c r="I3876" s="176" t="s">
        <v>8142</v>
      </c>
      <c r="J3876" s="178">
        <v>182.17821782178217</v>
      </c>
      <c r="K3876" s="55">
        <v>11</v>
      </c>
      <c r="L3876" s="176" t="s">
        <v>8138</v>
      </c>
      <c r="M3876" s="176" t="s">
        <v>3186</v>
      </c>
      <c r="N3876" s="176" t="s">
        <v>5704</v>
      </c>
      <c r="O3876" s="56">
        <v>1</v>
      </c>
      <c r="P3876" s="176" t="s">
        <v>8139</v>
      </c>
    </row>
    <row r="3877" spans="1:16" ht="20.100000000000001" customHeight="1" x14ac:dyDescent="0.25">
      <c r="A3877" s="175">
        <v>3873</v>
      </c>
      <c r="B3877" s="176" t="s">
        <v>8190</v>
      </c>
      <c r="C3877" s="176" t="s">
        <v>8191</v>
      </c>
      <c r="D3877" s="176" t="s">
        <v>8134</v>
      </c>
      <c r="E3877" s="176" t="s">
        <v>8136</v>
      </c>
      <c r="F3877" s="176" t="s">
        <v>8191</v>
      </c>
      <c r="G3877" s="177"/>
      <c r="H3877" s="177"/>
      <c r="I3877" s="176" t="s">
        <v>8142</v>
      </c>
      <c r="J3877" s="178">
        <v>105.94059405940594</v>
      </c>
      <c r="K3877" s="55">
        <v>11</v>
      </c>
      <c r="L3877" s="176" t="s">
        <v>8138</v>
      </c>
      <c r="M3877" s="176" t="s">
        <v>3186</v>
      </c>
      <c r="N3877" s="176" t="s">
        <v>5704</v>
      </c>
      <c r="O3877" s="56">
        <v>1</v>
      </c>
      <c r="P3877" s="176" t="s">
        <v>8139</v>
      </c>
    </row>
    <row r="3878" spans="1:16" ht="20.100000000000001" customHeight="1" x14ac:dyDescent="0.25">
      <c r="A3878" s="175">
        <v>3874</v>
      </c>
      <c r="B3878" s="176" t="s">
        <v>8190</v>
      </c>
      <c r="C3878" s="176" t="s">
        <v>8191</v>
      </c>
      <c r="D3878" s="176" t="s">
        <v>8134</v>
      </c>
      <c r="E3878" s="176" t="s">
        <v>8136</v>
      </c>
      <c r="F3878" s="176" t="s">
        <v>8191</v>
      </c>
      <c r="G3878" s="177"/>
      <c r="H3878" s="177"/>
      <c r="I3878" s="176" t="s">
        <v>8142</v>
      </c>
      <c r="J3878" s="178">
        <v>279.20792079207922</v>
      </c>
      <c r="K3878" s="55">
        <v>11</v>
      </c>
      <c r="L3878" s="176" t="s">
        <v>8138</v>
      </c>
      <c r="M3878" s="176" t="s">
        <v>3186</v>
      </c>
      <c r="N3878" s="176" t="s">
        <v>5704</v>
      </c>
      <c r="O3878" s="56">
        <v>1</v>
      </c>
      <c r="P3878" s="176" t="s">
        <v>8139</v>
      </c>
    </row>
    <row r="3879" spans="1:16" ht="20.100000000000001" customHeight="1" x14ac:dyDescent="0.25">
      <c r="A3879" s="175">
        <v>3875</v>
      </c>
      <c r="B3879" s="176" t="s">
        <v>8190</v>
      </c>
      <c r="C3879" s="176" t="s">
        <v>8191</v>
      </c>
      <c r="D3879" s="176" t="s">
        <v>8134</v>
      </c>
      <c r="E3879" s="176" t="s">
        <v>8136</v>
      </c>
      <c r="F3879" s="176" t="s">
        <v>8191</v>
      </c>
      <c r="G3879" s="177"/>
      <c r="H3879" s="177"/>
      <c r="I3879" s="176" t="s">
        <v>8142</v>
      </c>
      <c r="J3879" s="178">
        <v>119.80198019801981</v>
      </c>
      <c r="K3879" s="55">
        <v>11</v>
      </c>
      <c r="L3879" s="176" t="s">
        <v>8138</v>
      </c>
      <c r="M3879" s="176" t="s">
        <v>3186</v>
      </c>
      <c r="N3879" s="176" t="s">
        <v>5704</v>
      </c>
      <c r="O3879" s="56">
        <v>1</v>
      </c>
      <c r="P3879" s="176" t="s">
        <v>8139</v>
      </c>
    </row>
    <row r="3880" spans="1:16" ht="20.100000000000001" customHeight="1" x14ac:dyDescent="0.25">
      <c r="A3880" s="175">
        <v>3876</v>
      </c>
      <c r="B3880" s="176" t="s">
        <v>8190</v>
      </c>
      <c r="C3880" s="176" t="s">
        <v>8191</v>
      </c>
      <c r="D3880" s="176" t="s">
        <v>8134</v>
      </c>
      <c r="E3880" s="176" t="s">
        <v>8136</v>
      </c>
      <c r="F3880" s="176" t="s">
        <v>8191</v>
      </c>
      <c r="G3880" s="177"/>
      <c r="H3880" s="177"/>
      <c r="I3880" s="176" t="s">
        <v>8142</v>
      </c>
      <c r="J3880" s="178">
        <v>143.56435643564356</v>
      </c>
      <c r="K3880" s="55">
        <v>11</v>
      </c>
      <c r="L3880" s="176" t="s">
        <v>8138</v>
      </c>
      <c r="M3880" s="176" t="s">
        <v>3186</v>
      </c>
      <c r="N3880" s="176" t="s">
        <v>5704</v>
      </c>
      <c r="O3880" s="56">
        <v>1</v>
      </c>
      <c r="P3880" s="176" t="s">
        <v>8139</v>
      </c>
    </row>
    <row r="3881" spans="1:16" ht="20.100000000000001" customHeight="1" x14ac:dyDescent="0.25">
      <c r="A3881" s="175">
        <v>3877</v>
      </c>
      <c r="B3881" s="176" t="s">
        <v>8190</v>
      </c>
      <c r="C3881" s="176" t="s">
        <v>8191</v>
      </c>
      <c r="D3881" s="176" t="s">
        <v>8134</v>
      </c>
      <c r="E3881" s="176" t="s">
        <v>8136</v>
      </c>
      <c r="F3881" s="176" t="s">
        <v>8191</v>
      </c>
      <c r="G3881" s="177"/>
      <c r="H3881" s="177"/>
      <c r="I3881" s="176" t="s">
        <v>8142</v>
      </c>
      <c r="J3881" s="178">
        <v>69.306930693069305</v>
      </c>
      <c r="K3881" s="55">
        <v>11</v>
      </c>
      <c r="L3881" s="176" t="s">
        <v>8138</v>
      </c>
      <c r="M3881" s="176" t="s">
        <v>3186</v>
      </c>
      <c r="N3881" s="176" t="s">
        <v>5704</v>
      </c>
      <c r="O3881" s="56">
        <v>1</v>
      </c>
      <c r="P3881" s="176" t="s">
        <v>8139</v>
      </c>
    </row>
    <row r="3882" spans="1:16" ht="20.100000000000001" customHeight="1" x14ac:dyDescent="0.25">
      <c r="A3882" s="175">
        <v>3878</v>
      </c>
      <c r="B3882" s="176" t="s">
        <v>8190</v>
      </c>
      <c r="C3882" s="176" t="s">
        <v>8191</v>
      </c>
      <c r="D3882" s="176" t="s">
        <v>8134</v>
      </c>
      <c r="E3882" s="176" t="s">
        <v>8136</v>
      </c>
      <c r="F3882" s="176" t="s">
        <v>8191</v>
      </c>
      <c r="G3882" s="177"/>
      <c r="H3882" s="177"/>
      <c r="I3882" s="176" t="s">
        <v>8142</v>
      </c>
      <c r="J3882" s="178">
        <v>132.67326732673268</v>
      </c>
      <c r="K3882" s="55">
        <v>11</v>
      </c>
      <c r="L3882" s="176" t="s">
        <v>8138</v>
      </c>
      <c r="M3882" s="176" t="s">
        <v>3186</v>
      </c>
      <c r="N3882" s="176" t="s">
        <v>5704</v>
      </c>
      <c r="O3882" s="56">
        <v>1</v>
      </c>
      <c r="P3882" s="176" t="s">
        <v>8139</v>
      </c>
    </row>
    <row r="3883" spans="1:16" ht="20.100000000000001" customHeight="1" x14ac:dyDescent="0.25">
      <c r="A3883" s="175">
        <v>3879</v>
      </c>
      <c r="B3883" s="176" t="s">
        <v>8190</v>
      </c>
      <c r="C3883" s="176" t="s">
        <v>8191</v>
      </c>
      <c r="D3883" s="176" t="s">
        <v>8134</v>
      </c>
      <c r="E3883" s="176" t="s">
        <v>8136</v>
      </c>
      <c r="F3883" s="176" t="s">
        <v>8191</v>
      </c>
      <c r="G3883" s="177"/>
      <c r="H3883" s="177"/>
      <c r="I3883" s="176" t="s">
        <v>8142</v>
      </c>
      <c r="J3883" s="178">
        <v>50.495049504950494</v>
      </c>
      <c r="K3883" s="55">
        <v>11</v>
      </c>
      <c r="L3883" s="176" t="s">
        <v>8138</v>
      </c>
      <c r="M3883" s="176" t="s">
        <v>3186</v>
      </c>
      <c r="N3883" s="176" t="s">
        <v>5704</v>
      </c>
      <c r="O3883" s="56">
        <v>1</v>
      </c>
      <c r="P3883" s="176" t="s">
        <v>8139</v>
      </c>
    </row>
    <row r="3884" spans="1:16" ht="20.100000000000001" customHeight="1" x14ac:dyDescent="0.25">
      <c r="A3884" s="175">
        <v>3880</v>
      </c>
      <c r="B3884" s="176" t="s">
        <v>8190</v>
      </c>
      <c r="C3884" s="176" t="s">
        <v>8191</v>
      </c>
      <c r="D3884" s="176" t="s">
        <v>8134</v>
      </c>
      <c r="E3884" s="176" t="s">
        <v>8136</v>
      </c>
      <c r="F3884" s="176" t="s">
        <v>8191</v>
      </c>
      <c r="G3884" s="177"/>
      <c r="H3884" s="177"/>
      <c r="I3884" s="176" t="s">
        <v>8142</v>
      </c>
      <c r="J3884" s="178">
        <v>97.029702970297024</v>
      </c>
      <c r="K3884" s="55">
        <v>11</v>
      </c>
      <c r="L3884" s="176" t="s">
        <v>8138</v>
      </c>
      <c r="M3884" s="176" t="s">
        <v>3186</v>
      </c>
      <c r="N3884" s="176" t="s">
        <v>5704</v>
      </c>
      <c r="O3884" s="56">
        <v>1</v>
      </c>
      <c r="P3884" s="176" t="s">
        <v>8139</v>
      </c>
    </row>
    <row r="3885" spans="1:16" ht="20.100000000000001" customHeight="1" x14ac:dyDescent="0.25">
      <c r="A3885" s="175">
        <v>3881</v>
      </c>
      <c r="B3885" s="176" t="s">
        <v>8190</v>
      </c>
      <c r="C3885" s="176" t="s">
        <v>8191</v>
      </c>
      <c r="D3885" s="176" t="s">
        <v>8134</v>
      </c>
      <c r="E3885" s="176" t="s">
        <v>8136</v>
      </c>
      <c r="F3885" s="176" t="s">
        <v>8191</v>
      </c>
      <c r="G3885" s="177"/>
      <c r="H3885" s="177"/>
      <c r="I3885" s="176" t="s">
        <v>8142</v>
      </c>
      <c r="J3885" s="178">
        <v>76.237623762376231</v>
      </c>
      <c r="K3885" s="55">
        <v>11</v>
      </c>
      <c r="L3885" s="176" t="s">
        <v>8138</v>
      </c>
      <c r="M3885" s="176" t="s">
        <v>3186</v>
      </c>
      <c r="N3885" s="176" t="s">
        <v>5704</v>
      </c>
      <c r="O3885" s="56">
        <v>1</v>
      </c>
      <c r="P3885" s="176" t="s">
        <v>8139</v>
      </c>
    </row>
    <row r="3886" spans="1:16" ht="20.100000000000001" customHeight="1" x14ac:dyDescent="0.25">
      <c r="A3886" s="175">
        <v>3882</v>
      </c>
      <c r="B3886" s="176" t="s">
        <v>8190</v>
      </c>
      <c r="C3886" s="176" t="s">
        <v>8191</v>
      </c>
      <c r="D3886" s="176" t="s">
        <v>8134</v>
      </c>
      <c r="E3886" s="176" t="s">
        <v>8136</v>
      </c>
      <c r="F3886" s="176" t="s">
        <v>8191</v>
      </c>
      <c r="G3886" s="177"/>
      <c r="H3886" s="177"/>
      <c r="I3886" s="176" t="s">
        <v>8142</v>
      </c>
      <c r="J3886" s="178">
        <v>50.495049504950494</v>
      </c>
      <c r="K3886" s="55">
        <v>11</v>
      </c>
      <c r="L3886" s="176" t="s">
        <v>8138</v>
      </c>
      <c r="M3886" s="176" t="s">
        <v>3186</v>
      </c>
      <c r="N3886" s="176" t="s">
        <v>5704</v>
      </c>
      <c r="O3886" s="56">
        <v>1</v>
      </c>
      <c r="P3886" s="176" t="s">
        <v>8139</v>
      </c>
    </row>
    <row r="3887" spans="1:16" ht="20.100000000000001" customHeight="1" x14ac:dyDescent="0.25">
      <c r="A3887" s="175">
        <v>3883</v>
      </c>
      <c r="B3887" s="176" t="s">
        <v>8190</v>
      </c>
      <c r="C3887" s="176" t="s">
        <v>8191</v>
      </c>
      <c r="D3887" s="176" t="s">
        <v>8134</v>
      </c>
      <c r="E3887" s="176" t="s">
        <v>8136</v>
      </c>
      <c r="F3887" s="176" t="s">
        <v>8191</v>
      </c>
      <c r="G3887" s="177"/>
      <c r="H3887" s="177"/>
      <c r="I3887" s="176" t="s">
        <v>8142</v>
      </c>
      <c r="J3887" s="178">
        <v>38.613861386138616</v>
      </c>
      <c r="K3887" s="55">
        <v>11</v>
      </c>
      <c r="L3887" s="176" t="s">
        <v>8138</v>
      </c>
      <c r="M3887" s="176" t="s">
        <v>3186</v>
      </c>
      <c r="N3887" s="176" t="s">
        <v>5704</v>
      </c>
      <c r="O3887" s="56">
        <v>1</v>
      </c>
      <c r="P3887" s="176" t="s">
        <v>8139</v>
      </c>
    </row>
    <row r="3888" spans="1:16" ht="20.100000000000001" customHeight="1" x14ac:dyDescent="0.25">
      <c r="A3888" s="175">
        <v>3884</v>
      </c>
      <c r="B3888" s="176" t="s">
        <v>8190</v>
      </c>
      <c r="C3888" s="176" t="s">
        <v>8191</v>
      </c>
      <c r="D3888" s="176" t="s">
        <v>8134</v>
      </c>
      <c r="E3888" s="176" t="s">
        <v>8136</v>
      </c>
      <c r="F3888" s="176" t="s">
        <v>8191</v>
      </c>
      <c r="G3888" s="177"/>
      <c r="H3888" s="177"/>
      <c r="I3888" s="176" t="s">
        <v>8137</v>
      </c>
      <c r="J3888" s="178">
        <v>55.445544554455445</v>
      </c>
      <c r="K3888" s="55">
        <v>12</v>
      </c>
      <c r="L3888" s="176" t="s">
        <v>8138</v>
      </c>
      <c r="M3888" s="176" t="s">
        <v>3186</v>
      </c>
      <c r="N3888" s="176" t="s">
        <v>3173</v>
      </c>
      <c r="O3888" s="56">
        <v>1</v>
      </c>
      <c r="P3888" s="176" t="s">
        <v>8139</v>
      </c>
    </row>
    <row r="3889" spans="1:16" ht="20.100000000000001" customHeight="1" x14ac:dyDescent="0.25">
      <c r="A3889" s="175">
        <v>3885</v>
      </c>
      <c r="B3889" s="176" t="s">
        <v>8190</v>
      </c>
      <c r="C3889" s="176" t="s">
        <v>8191</v>
      </c>
      <c r="D3889" s="176" t="s">
        <v>8134</v>
      </c>
      <c r="E3889" s="176" t="s">
        <v>8136</v>
      </c>
      <c r="F3889" s="176" t="s">
        <v>8191</v>
      </c>
      <c r="G3889" s="177"/>
      <c r="H3889" s="177"/>
      <c r="I3889" s="176" t="s">
        <v>8137</v>
      </c>
      <c r="J3889" s="178">
        <v>62.376237623762378</v>
      </c>
      <c r="K3889" s="55">
        <v>12</v>
      </c>
      <c r="L3889" s="176" t="s">
        <v>8138</v>
      </c>
      <c r="M3889" s="176" t="s">
        <v>3186</v>
      </c>
      <c r="N3889" s="176" t="s">
        <v>3173</v>
      </c>
      <c r="O3889" s="56">
        <v>1</v>
      </c>
      <c r="P3889" s="176" t="s">
        <v>8139</v>
      </c>
    </row>
    <row r="3890" spans="1:16" ht="20.100000000000001" customHeight="1" x14ac:dyDescent="0.25">
      <c r="A3890" s="175">
        <v>3886</v>
      </c>
      <c r="B3890" s="176" t="s">
        <v>8190</v>
      </c>
      <c r="C3890" s="176" t="s">
        <v>8191</v>
      </c>
      <c r="D3890" s="176" t="s">
        <v>8134</v>
      </c>
      <c r="E3890" s="176" t="s">
        <v>8136</v>
      </c>
      <c r="F3890" s="176" t="s">
        <v>8191</v>
      </c>
      <c r="G3890" s="177"/>
      <c r="H3890" s="177"/>
      <c r="I3890" s="176" t="s">
        <v>8137</v>
      </c>
      <c r="J3890" s="178">
        <v>6.9306930693069306</v>
      </c>
      <c r="K3890" s="55">
        <v>12</v>
      </c>
      <c r="L3890" s="176" t="s">
        <v>8138</v>
      </c>
      <c r="M3890" s="176" t="s">
        <v>3186</v>
      </c>
      <c r="N3890" s="176" t="s">
        <v>3173</v>
      </c>
      <c r="O3890" s="56">
        <v>1</v>
      </c>
      <c r="P3890" s="176" t="s">
        <v>8139</v>
      </c>
    </row>
    <row r="3891" spans="1:16" ht="20.100000000000001" customHeight="1" x14ac:dyDescent="0.25">
      <c r="A3891" s="175">
        <v>3887</v>
      </c>
      <c r="B3891" s="176" t="s">
        <v>8190</v>
      </c>
      <c r="C3891" s="176" t="s">
        <v>8191</v>
      </c>
      <c r="D3891" s="176" t="s">
        <v>8134</v>
      </c>
      <c r="E3891" s="176" t="s">
        <v>8136</v>
      </c>
      <c r="F3891" s="176" t="s">
        <v>8191</v>
      </c>
      <c r="G3891" s="177"/>
      <c r="H3891" s="177"/>
      <c r="I3891" s="176" t="s">
        <v>8137</v>
      </c>
      <c r="J3891" s="178">
        <v>48.514851485148512</v>
      </c>
      <c r="K3891" s="55">
        <v>12</v>
      </c>
      <c r="L3891" s="176" t="s">
        <v>8138</v>
      </c>
      <c r="M3891" s="176" t="s">
        <v>3186</v>
      </c>
      <c r="N3891" s="176" t="s">
        <v>3173</v>
      </c>
      <c r="O3891" s="56">
        <v>1</v>
      </c>
      <c r="P3891" s="176" t="s">
        <v>8139</v>
      </c>
    </row>
    <row r="3892" spans="1:16" ht="20.100000000000001" customHeight="1" x14ac:dyDescent="0.25">
      <c r="A3892" s="175">
        <v>3888</v>
      </c>
      <c r="B3892" s="176" t="s">
        <v>8190</v>
      </c>
      <c r="C3892" s="176" t="s">
        <v>8191</v>
      </c>
      <c r="D3892" s="176" t="s">
        <v>8134</v>
      </c>
      <c r="E3892" s="176" t="s">
        <v>8136</v>
      </c>
      <c r="F3892" s="176" t="s">
        <v>8191</v>
      </c>
      <c r="G3892" s="177"/>
      <c r="H3892" s="177"/>
      <c r="I3892" s="176" t="s">
        <v>8137</v>
      </c>
      <c r="J3892" s="178">
        <v>56.435643564356432</v>
      </c>
      <c r="K3892" s="55">
        <v>12</v>
      </c>
      <c r="L3892" s="176" t="s">
        <v>8138</v>
      </c>
      <c r="M3892" s="176" t="s">
        <v>3186</v>
      </c>
      <c r="N3892" s="176" t="s">
        <v>3173</v>
      </c>
      <c r="O3892" s="56">
        <v>1</v>
      </c>
      <c r="P3892" s="176" t="s">
        <v>8139</v>
      </c>
    </row>
    <row r="3893" spans="1:16" ht="20.100000000000001" customHeight="1" x14ac:dyDescent="0.25">
      <c r="A3893" s="175">
        <v>3889</v>
      </c>
      <c r="B3893" s="176" t="s">
        <v>8190</v>
      </c>
      <c r="C3893" s="176" t="s">
        <v>8191</v>
      </c>
      <c r="D3893" s="176" t="s">
        <v>8134</v>
      </c>
      <c r="E3893" s="176" t="s">
        <v>8136</v>
      </c>
      <c r="F3893" s="176" t="s">
        <v>8191</v>
      </c>
      <c r="G3893" s="177"/>
      <c r="H3893" s="177"/>
      <c r="I3893" s="176" t="s">
        <v>8137</v>
      </c>
      <c r="J3893" s="178">
        <v>152.47524752475246</v>
      </c>
      <c r="K3893" s="55">
        <v>13</v>
      </c>
      <c r="L3893" s="176" t="s">
        <v>8138</v>
      </c>
      <c r="M3893" s="176" t="s">
        <v>3186</v>
      </c>
      <c r="N3893" s="176" t="s">
        <v>3160</v>
      </c>
      <c r="O3893" s="56">
        <v>1</v>
      </c>
      <c r="P3893" s="176" t="s">
        <v>8139</v>
      </c>
    </row>
    <row r="3894" spans="1:16" ht="20.100000000000001" customHeight="1" x14ac:dyDescent="0.25">
      <c r="A3894" s="175">
        <v>3890</v>
      </c>
      <c r="B3894" s="176" t="s">
        <v>8190</v>
      </c>
      <c r="C3894" s="176" t="s">
        <v>8191</v>
      </c>
      <c r="D3894" s="176" t="s">
        <v>8134</v>
      </c>
      <c r="E3894" s="176" t="s">
        <v>8136</v>
      </c>
      <c r="F3894" s="176" t="s">
        <v>8191</v>
      </c>
      <c r="G3894" s="177"/>
      <c r="H3894" s="177"/>
      <c r="I3894" s="176" t="s">
        <v>8137</v>
      </c>
      <c r="J3894" s="178">
        <v>129.70297029702971</v>
      </c>
      <c r="K3894" s="55">
        <v>13</v>
      </c>
      <c r="L3894" s="176" t="s">
        <v>8138</v>
      </c>
      <c r="M3894" s="176" t="s">
        <v>3186</v>
      </c>
      <c r="N3894" s="176" t="s">
        <v>3160</v>
      </c>
      <c r="O3894" s="56">
        <v>1</v>
      </c>
      <c r="P3894" s="176" t="s">
        <v>8139</v>
      </c>
    </row>
    <row r="3895" spans="1:16" ht="20.100000000000001" customHeight="1" x14ac:dyDescent="0.25">
      <c r="A3895" s="175">
        <v>3891</v>
      </c>
      <c r="B3895" s="176" t="s">
        <v>8190</v>
      </c>
      <c r="C3895" s="176" t="s">
        <v>8191</v>
      </c>
      <c r="D3895" s="176" t="s">
        <v>8134</v>
      </c>
      <c r="E3895" s="176" t="s">
        <v>8136</v>
      </c>
      <c r="F3895" s="176" t="s">
        <v>8191</v>
      </c>
      <c r="G3895" s="177"/>
      <c r="H3895" s="177"/>
      <c r="I3895" s="176" t="s">
        <v>8137</v>
      </c>
      <c r="J3895" s="178">
        <v>153.46534653465346</v>
      </c>
      <c r="K3895" s="55">
        <v>13</v>
      </c>
      <c r="L3895" s="176" t="s">
        <v>8138</v>
      </c>
      <c r="M3895" s="176" t="s">
        <v>3186</v>
      </c>
      <c r="N3895" s="176" t="s">
        <v>3160</v>
      </c>
      <c r="O3895" s="56">
        <v>1</v>
      </c>
      <c r="P3895" s="176" t="s">
        <v>8139</v>
      </c>
    </row>
    <row r="3896" spans="1:16" ht="20.100000000000001" customHeight="1" x14ac:dyDescent="0.25">
      <c r="A3896" s="175">
        <v>3892</v>
      </c>
      <c r="B3896" s="176" t="s">
        <v>8190</v>
      </c>
      <c r="C3896" s="176" t="s">
        <v>8191</v>
      </c>
      <c r="D3896" s="176" t="s">
        <v>8134</v>
      </c>
      <c r="E3896" s="176" t="s">
        <v>8136</v>
      </c>
      <c r="F3896" s="176" t="s">
        <v>8191</v>
      </c>
      <c r="G3896" s="177"/>
      <c r="H3896" s="177"/>
      <c r="I3896" s="176" t="s">
        <v>8137</v>
      </c>
      <c r="J3896" s="178">
        <v>159.40594059405942</v>
      </c>
      <c r="K3896" s="55">
        <v>13</v>
      </c>
      <c r="L3896" s="176" t="s">
        <v>8138</v>
      </c>
      <c r="M3896" s="176" t="s">
        <v>3186</v>
      </c>
      <c r="N3896" s="176" t="s">
        <v>5853</v>
      </c>
      <c r="O3896" s="56">
        <v>1</v>
      </c>
      <c r="P3896" s="176" t="s">
        <v>8139</v>
      </c>
    </row>
    <row r="3897" spans="1:16" ht="20.100000000000001" customHeight="1" x14ac:dyDescent="0.25">
      <c r="A3897" s="175">
        <v>3893</v>
      </c>
      <c r="B3897" s="176" t="s">
        <v>8190</v>
      </c>
      <c r="C3897" s="176" t="s">
        <v>8191</v>
      </c>
      <c r="D3897" s="176" t="s">
        <v>8134</v>
      </c>
      <c r="E3897" s="176" t="s">
        <v>8136</v>
      </c>
      <c r="F3897" s="176" t="s">
        <v>8191</v>
      </c>
      <c r="G3897" s="177"/>
      <c r="H3897" s="177"/>
      <c r="I3897" s="176" t="s">
        <v>8137</v>
      </c>
      <c r="J3897" s="178">
        <v>31.683168316831683</v>
      </c>
      <c r="K3897" s="55">
        <v>13</v>
      </c>
      <c r="L3897" s="176" t="s">
        <v>8138</v>
      </c>
      <c r="M3897" s="176" t="s">
        <v>3186</v>
      </c>
      <c r="N3897" s="176" t="s">
        <v>5853</v>
      </c>
      <c r="O3897" s="56">
        <v>1</v>
      </c>
      <c r="P3897" s="176" t="s">
        <v>8139</v>
      </c>
    </row>
    <row r="3898" spans="1:16" ht="20.100000000000001" customHeight="1" x14ac:dyDescent="0.25">
      <c r="A3898" s="175">
        <v>3894</v>
      </c>
      <c r="B3898" s="176" t="s">
        <v>8190</v>
      </c>
      <c r="C3898" s="176" t="s">
        <v>8191</v>
      </c>
      <c r="D3898" s="176" t="s">
        <v>8134</v>
      </c>
      <c r="E3898" s="176" t="s">
        <v>8136</v>
      </c>
      <c r="F3898" s="176" t="s">
        <v>8191</v>
      </c>
      <c r="G3898" s="177"/>
      <c r="H3898" s="177"/>
      <c r="I3898" s="176" t="s">
        <v>8137</v>
      </c>
      <c r="J3898" s="178">
        <v>163.36633663366337</v>
      </c>
      <c r="K3898" s="55">
        <v>13</v>
      </c>
      <c r="L3898" s="176" t="s">
        <v>8138</v>
      </c>
      <c r="M3898" s="176" t="s">
        <v>3186</v>
      </c>
      <c r="N3898" s="176" t="s">
        <v>5853</v>
      </c>
      <c r="O3898" s="56">
        <v>2</v>
      </c>
      <c r="P3898" s="176" t="s">
        <v>8139</v>
      </c>
    </row>
    <row r="3899" spans="1:16" ht="20.100000000000001" customHeight="1" x14ac:dyDescent="0.25">
      <c r="A3899" s="175">
        <v>3895</v>
      </c>
      <c r="B3899" s="176" t="s">
        <v>8190</v>
      </c>
      <c r="C3899" s="176" t="s">
        <v>8191</v>
      </c>
      <c r="D3899" s="176" t="s">
        <v>8134</v>
      </c>
      <c r="E3899" s="176" t="s">
        <v>8136</v>
      </c>
      <c r="F3899" s="176" t="s">
        <v>8191</v>
      </c>
      <c r="G3899" s="177"/>
      <c r="H3899" s="177"/>
      <c r="I3899" s="176" t="s">
        <v>8137</v>
      </c>
      <c r="J3899" s="178">
        <v>169.30693069306932</v>
      </c>
      <c r="K3899" s="55">
        <v>13</v>
      </c>
      <c r="L3899" s="176" t="s">
        <v>8138</v>
      </c>
      <c r="M3899" s="176" t="s">
        <v>3186</v>
      </c>
      <c r="N3899" s="176" t="s">
        <v>5853</v>
      </c>
      <c r="O3899" s="56">
        <v>2</v>
      </c>
      <c r="P3899" s="176" t="s">
        <v>8139</v>
      </c>
    </row>
    <row r="3900" spans="1:16" ht="20.100000000000001" customHeight="1" x14ac:dyDescent="0.25">
      <c r="A3900" s="175">
        <v>3896</v>
      </c>
      <c r="B3900" s="176" t="s">
        <v>8190</v>
      </c>
      <c r="C3900" s="176" t="s">
        <v>8191</v>
      </c>
      <c r="D3900" s="176" t="s">
        <v>8134</v>
      </c>
      <c r="E3900" s="176" t="s">
        <v>8136</v>
      </c>
      <c r="F3900" s="176" t="s">
        <v>8191</v>
      </c>
      <c r="G3900" s="177"/>
      <c r="H3900" s="177"/>
      <c r="I3900" s="176" t="s">
        <v>8137</v>
      </c>
      <c r="J3900" s="178">
        <v>172.27722772277227</v>
      </c>
      <c r="K3900" s="55">
        <v>13</v>
      </c>
      <c r="L3900" s="176" t="s">
        <v>8138</v>
      </c>
      <c r="M3900" s="176" t="s">
        <v>3186</v>
      </c>
      <c r="N3900" s="176" t="s">
        <v>3160</v>
      </c>
      <c r="O3900" s="56">
        <v>2</v>
      </c>
      <c r="P3900" s="176" t="s">
        <v>8139</v>
      </c>
    </row>
    <row r="3901" spans="1:16" ht="20.100000000000001" customHeight="1" x14ac:dyDescent="0.25">
      <c r="A3901" s="175">
        <v>3897</v>
      </c>
      <c r="B3901" s="176" t="s">
        <v>8190</v>
      </c>
      <c r="C3901" s="176" t="s">
        <v>8191</v>
      </c>
      <c r="D3901" s="176" t="s">
        <v>8134</v>
      </c>
      <c r="E3901" s="176" t="s">
        <v>8136</v>
      </c>
      <c r="F3901" s="176" t="s">
        <v>8191</v>
      </c>
      <c r="G3901" s="177"/>
      <c r="H3901" s="177"/>
      <c r="I3901" s="176" t="s">
        <v>8137</v>
      </c>
      <c r="J3901" s="178">
        <v>169.30693069306932</v>
      </c>
      <c r="K3901" s="55">
        <v>13</v>
      </c>
      <c r="L3901" s="176" t="s">
        <v>8138</v>
      </c>
      <c r="M3901" s="176" t="s">
        <v>3186</v>
      </c>
      <c r="N3901" s="176" t="s">
        <v>3160</v>
      </c>
      <c r="O3901" s="56">
        <v>2</v>
      </c>
      <c r="P3901" s="176" t="s">
        <v>8139</v>
      </c>
    </row>
    <row r="3902" spans="1:16" ht="20.100000000000001" customHeight="1" x14ac:dyDescent="0.25">
      <c r="A3902" s="175">
        <v>3898</v>
      </c>
      <c r="B3902" s="176" t="s">
        <v>8190</v>
      </c>
      <c r="C3902" s="176" t="s">
        <v>8191</v>
      </c>
      <c r="D3902" s="176" t="s">
        <v>8134</v>
      </c>
      <c r="E3902" s="176" t="s">
        <v>8136</v>
      </c>
      <c r="F3902" s="176" t="s">
        <v>8191</v>
      </c>
      <c r="G3902" s="177"/>
      <c r="H3902" s="177"/>
      <c r="I3902" s="176" t="s">
        <v>8137</v>
      </c>
      <c r="J3902" s="178">
        <v>172.27722772277227</v>
      </c>
      <c r="K3902" s="55">
        <v>13</v>
      </c>
      <c r="L3902" s="176" t="s">
        <v>8138</v>
      </c>
      <c r="M3902" s="176" t="s">
        <v>3186</v>
      </c>
      <c r="N3902" s="176" t="s">
        <v>3160</v>
      </c>
      <c r="O3902" s="56">
        <v>2</v>
      </c>
      <c r="P3902" s="176" t="s">
        <v>8139</v>
      </c>
    </row>
    <row r="3903" spans="1:16" ht="20.100000000000001" customHeight="1" x14ac:dyDescent="0.25">
      <c r="A3903" s="175">
        <v>3899</v>
      </c>
      <c r="B3903" s="176" t="s">
        <v>8190</v>
      </c>
      <c r="C3903" s="176" t="s">
        <v>8191</v>
      </c>
      <c r="D3903" s="176" t="s">
        <v>8134</v>
      </c>
      <c r="E3903" s="176" t="s">
        <v>8136</v>
      </c>
      <c r="F3903" s="176" t="s">
        <v>8191</v>
      </c>
      <c r="G3903" s="177"/>
      <c r="H3903" s="177"/>
      <c r="I3903" s="176" t="s">
        <v>8137</v>
      </c>
      <c r="J3903" s="178">
        <v>169.30693069306932</v>
      </c>
      <c r="K3903" s="55">
        <v>13</v>
      </c>
      <c r="L3903" s="176" t="s">
        <v>8138</v>
      </c>
      <c r="M3903" s="176" t="s">
        <v>3186</v>
      </c>
      <c r="N3903" s="176" t="s">
        <v>3160</v>
      </c>
      <c r="O3903" s="56">
        <v>2</v>
      </c>
      <c r="P3903" s="176" t="s">
        <v>8139</v>
      </c>
    </row>
  </sheetData>
  <mergeCells count="16">
    <mergeCell ref="P3:P4"/>
    <mergeCell ref="A1:P1"/>
    <mergeCell ref="A3:A4"/>
    <mergeCell ref="B3:B4"/>
    <mergeCell ref="C3:C4"/>
    <mergeCell ref="D3:D4"/>
    <mergeCell ref="E3:E4"/>
    <mergeCell ref="F3:F4"/>
    <mergeCell ref="G3:H3"/>
    <mergeCell ref="I3:I4"/>
    <mergeCell ref="J3:J4"/>
    <mergeCell ref="K3:K4"/>
    <mergeCell ref="L3:L4"/>
    <mergeCell ref="M3:M4"/>
    <mergeCell ref="N3:N4"/>
    <mergeCell ref="O3:O4"/>
  </mergeCells>
  <conditionalFormatting sqref="N5:N3903">
    <cfRule type="containsText" dxfId="1" priority="1" operator="containsText" text=".">
      <formula>NOT(ISERROR(SEARCH(".",N5)))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L43"/>
  <sheetViews>
    <sheetView zoomScale="85" zoomScaleNormal="85" workbookViewId="0">
      <selection activeCell="B2" sqref="B2"/>
    </sheetView>
  </sheetViews>
  <sheetFormatPr baseColWidth="10" defaultRowHeight="15" x14ac:dyDescent="0.25"/>
  <cols>
    <col min="1" max="1" width="1.28515625" style="1" customWidth="1"/>
    <col min="2" max="2" width="3.85546875" style="1" bestFit="1" customWidth="1"/>
    <col min="3" max="3" width="24.5703125" style="50" customWidth="1"/>
    <col min="4" max="4" width="37.28515625" style="28" customWidth="1"/>
    <col min="5" max="5" width="55.7109375" style="28" customWidth="1"/>
    <col min="6" max="6" width="10.28515625" style="28" customWidth="1"/>
    <col min="7" max="7" width="20.140625" style="4" bestFit="1" customWidth="1"/>
    <col min="8" max="8" width="12.42578125" style="4" bestFit="1" customWidth="1"/>
    <col min="9" max="9" width="18.140625" style="138" bestFit="1" customWidth="1"/>
    <col min="10" max="10" width="14.7109375" style="138" customWidth="1"/>
    <col min="11" max="11" width="12.7109375" style="139" bestFit="1" customWidth="1"/>
    <col min="12" max="12" width="60.140625" style="1" customWidth="1"/>
    <col min="13" max="13" width="12.5703125" style="1" customWidth="1"/>
    <col min="14" max="14" width="10.28515625" style="1" customWidth="1"/>
    <col min="15" max="15" width="10.140625" style="1" customWidth="1"/>
    <col min="16" max="16" width="8.140625" style="1" customWidth="1"/>
    <col min="17" max="18" width="53" style="1" customWidth="1"/>
    <col min="19" max="19" width="59.5703125" style="1" bestFit="1" customWidth="1"/>
    <col min="20" max="20" width="59.5703125" style="1" customWidth="1"/>
    <col min="21" max="21" width="60.140625" style="1" customWidth="1"/>
    <col min="22" max="22" width="10" style="1" customWidth="1"/>
    <col min="23" max="23" width="12.5703125" style="1" customWidth="1"/>
    <col min="24" max="24" width="5.140625" style="1" customWidth="1"/>
    <col min="25" max="25" width="64.5703125" style="1" bestFit="1" customWidth="1"/>
    <col min="26" max="26" width="62" style="1" bestFit="1" customWidth="1"/>
    <col min="27" max="27" width="5.140625" style="1" customWidth="1"/>
    <col min="28" max="28" width="65.140625" style="1" bestFit="1" customWidth="1"/>
    <col min="29" max="29" width="12.5703125" style="1" bestFit="1" customWidth="1"/>
    <col min="30" max="16384" width="11.42578125" style="1"/>
  </cols>
  <sheetData>
    <row r="1" spans="2:11" x14ac:dyDescent="0.25">
      <c r="C1" s="49"/>
      <c r="D1" s="29"/>
      <c r="E1" s="29"/>
      <c r="F1" s="29"/>
    </row>
    <row r="2" spans="2:11" x14ac:dyDescent="0.25">
      <c r="B2" s="1" t="s">
        <v>8557</v>
      </c>
      <c r="C2" s="49"/>
      <c r="D2" s="29"/>
      <c r="E2" s="29"/>
      <c r="F2" s="29"/>
    </row>
    <row r="3" spans="2:11" x14ac:dyDescent="0.25">
      <c r="C3" s="49"/>
      <c r="D3" s="29"/>
      <c r="E3" s="29"/>
      <c r="F3" s="29"/>
    </row>
    <row r="4" spans="2:11" ht="33" customHeight="1" x14ac:dyDescent="0.25">
      <c r="B4" s="132" t="s">
        <v>3150</v>
      </c>
      <c r="C4" s="132" t="s">
        <v>3156</v>
      </c>
      <c r="D4" s="132" t="s">
        <v>8102</v>
      </c>
      <c r="E4" s="132" t="s">
        <v>3155</v>
      </c>
      <c r="F4" s="132" t="s">
        <v>3159</v>
      </c>
      <c r="G4" s="132" t="s">
        <v>3152</v>
      </c>
      <c r="H4" s="132" t="s">
        <v>3153</v>
      </c>
      <c r="I4" s="132" t="s">
        <v>3154</v>
      </c>
      <c r="J4" s="132" t="s">
        <v>8197</v>
      </c>
      <c r="K4" s="140" t="s">
        <v>3151</v>
      </c>
    </row>
    <row r="5" spans="2:11" x14ac:dyDescent="0.25">
      <c r="B5" s="133">
        <v>1</v>
      </c>
      <c r="C5" s="134" t="s">
        <v>3172</v>
      </c>
      <c r="D5" s="41" t="s">
        <v>8192</v>
      </c>
      <c r="E5" s="159" t="str">
        <f>+VLOOKUP(C5,SICODI!$G$3:$K$2404,2,FALSE)</f>
        <v>POSTE DE CONCRETO ARMADO DE  8/300/120/240</v>
      </c>
      <c r="F5" s="41" t="s">
        <v>3183</v>
      </c>
      <c r="G5" s="52">
        <v>8</v>
      </c>
      <c r="H5" s="41" t="s">
        <v>3184</v>
      </c>
      <c r="I5" s="40" t="s">
        <v>3186</v>
      </c>
      <c r="J5" s="41" t="s">
        <v>8110</v>
      </c>
      <c r="K5" s="52">
        <v>209</v>
      </c>
    </row>
    <row r="6" spans="2:11" x14ac:dyDescent="0.25">
      <c r="B6" s="133">
        <v>2</v>
      </c>
      <c r="C6" s="134" t="s">
        <v>3168</v>
      </c>
      <c r="D6" s="41" t="s">
        <v>8193</v>
      </c>
      <c r="E6" s="159" t="str">
        <f>+VLOOKUP(C6,SICODI!$G$3:$K$2404,2,FALSE)</f>
        <v>POSTE DE CONCRETO ARMADO DE  9/300/120/255</v>
      </c>
      <c r="F6" s="41" t="s">
        <v>3183</v>
      </c>
      <c r="G6" s="52">
        <v>9</v>
      </c>
      <c r="H6" s="41" t="s">
        <v>3184</v>
      </c>
      <c r="I6" s="40" t="s">
        <v>3186</v>
      </c>
      <c r="J6" s="41" t="s">
        <v>8110</v>
      </c>
      <c r="K6" s="52">
        <v>113</v>
      </c>
    </row>
    <row r="7" spans="2:11" x14ac:dyDescent="0.25">
      <c r="B7" s="133">
        <v>3</v>
      </c>
      <c r="C7" s="134" t="s">
        <v>5704</v>
      </c>
      <c r="D7" s="41" t="s">
        <v>8193</v>
      </c>
      <c r="E7" s="159" t="str">
        <f>+VLOOKUP(C7,SICODI!$G$3:$K$2404,2,FALSE)</f>
        <v>POSTE DE CONCRETO ARMADO DE 11/300/120/285</v>
      </c>
      <c r="F7" s="41" t="s">
        <v>3183</v>
      </c>
      <c r="G7" s="52">
        <v>11</v>
      </c>
      <c r="H7" s="41" t="s">
        <v>3184</v>
      </c>
      <c r="I7" s="40" t="s">
        <v>3186</v>
      </c>
      <c r="J7" s="41" t="s">
        <v>8110</v>
      </c>
      <c r="K7" s="52">
        <v>222</v>
      </c>
    </row>
    <row r="8" spans="2:11" x14ac:dyDescent="0.25">
      <c r="B8" s="133">
        <v>4</v>
      </c>
      <c r="C8" s="134" t="s">
        <v>3173</v>
      </c>
      <c r="D8" s="41" t="s">
        <v>8193</v>
      </c>
      <c r="E8" s="159" t="str">
        <f>+VLOOKUP(C8,SICODI!$G$3:$K$2404,2,FALSE)</f>
        <v>POSTE DE CONCRETO ARMADO DE 12/300/150/330</v>
      </c>
      <c r="F8" s="41" t="s">
        <v>3183</v>
      </c>
      <c r="G8" s="52">
        <v>12</v>
      </c>
      <c r="H8" s="41" t="s">
        <v>3185</v>
      </c>
      <c r="I8" s="40" t="s">
        <v>3186</v>
      </c>
      <c r="J8" s="41" t="s">
        <v>8109</v>
      </c>
      <c r="K8" s="52">
        <v>725</v>
      </c>
    </row>
    <row r="9" spans="2:11" x14ac:dyDescent="0.25">
      <c r="B9" s="133">
        <v>5</v>
      </c>
      <c r="C9" s="134" t="s">
        <v>3160</v>
      </c>
      <c r="D9" s="41" t="s">
        <v>8193</v>
      </c>
      <c r="E9" s="159" t="str">
        <f>+VLOOKUP(C9,SICODI!$G$3:$K$2404,2,FALSE)</f>
        <v>POSTE DE CONCRETO ARMADO DE 13/300/150/345</v>
      </c>
      <c r="F9" s="41" t="s">
        <v>3183</v>
      </c>
      <c r="G9" s="52">
        <v>13</v>
      </c>
      <c r="H9" s="41" t="s">
        <v>3185</v>
      </c>
      <c r="I9" s="40" t="s">
        <v>3186</v>
      </c>
      <c r="J9" s="41" t="s">
        <v>8109</v>
      </c>
      <c r="K9" s="52">
        <v>1877</v>
      </c>
    </row>
    <row r="10" spans="2:11" x14ac:dyDescent="0.25">
      <c r="B10" s="133">
        <v>6</v>
      </c>
      <c r="C10" s="134" t="s">
        <v>5716</v>
      </c>
      <c r="D10" s="41" t="s">
        <v>8106</v>
      </c>
      <c r="E10" s="159" t="str">
        <f>+VLOOKUP(C10,SICODI!$G$3:$K$2404,2,FALSE)</f>
        <v>POSTE DE CONCRETO ARMADO DE 13/400/150/345</v>
      </c>
      <c r="F10" s="41" t="s">
        <v>3183</v>
      </c>
      <c r="G10" s="52">
        <v>14</v>
      </c>
      <c r="H10" s="41" t="s">
        <v>3185</v>
      </c>
      <c r="I10" s="40" t="s">
        <v>3186</v>
      </c>
      <c r="J10" s="41">
        <v>1</v>
      </c>
      <c r="K10" s="52">
        <v>2</v>
      </c>
    </row>
    <row r="11" spans="2:11" x14ac:dyDescent="0.25">
      <c r="B11" s="133">
        <v>7</v>
      </c>
      <c r="C11" s="134" t="s">
        <v>5722</v>
      </c>
      <c r="D11" s="41" t="s">
        <v>8192</v>
      </c>
      <c r="E11" s="159" t="str">
        <f>+VLOOKUP(C11,SICODI!$G$3:$K$2404,2,FALSE)</f>
        <v>POSTE DE CONCRETO ARMADO DE 15/400/150/375</v>
      </c>
      <c r="F11" s="41" t="s">
        <v>3183</v>
      </c>
      <c r="G11" s="52" t="s">
        <v>8195</v>
      </c>
      <c r="H11" s="41" t="s">
        <v>3185</v>
      </c>
      <c r="I11" s="40" t="s">
        <v>3186</v>
      </c>
      <c r="J11" s="137">
        <v>1</v>
      </c>
      <c r="K11" s="52">
        <v>22</v>
      </c>
    </row>
    <row r="12" spans="2:11" x14ac:dyDescent="0.25">
      <c r="B12" s="133">
        <v>8</v>
      </c>
      <c r="C12" s="134" t="s">
        <v>5728</v>
      </c>
      <c r="D12" s="41" t="s">
        <v>8194</v>
      </c>
      <c r="E12" s="159" t="str">
        <f>+VLOOKUP(C12,SICODI!$G$3:$K$2404,2,FALSE)</f>
        <v>POSTE DE CONCRETO ARMADO DE 17/300/150/405</v>
      </c>
      <c r="F12" s="41" t="s">
        <v>3183</v>
      </c>
      <c r="G12" s="52">
        <v>18</v>
      </c>
      <c r="H12" s="137" t="s">
        <v>14</v>
      </c>
      <c r="I12" s="40" t="s">
        <v>8108</v>
      </c>
      <c r="J12" s="41">
        <v>1</v>
      </c>
      <c r="K12" s="52">
        <v>1</v>
      </c>
    </row>
    <row r="13" spans="2:11" x14ac:dyDescent="0.25">
      <c r="B13" s="133">
        <v>9</v>
      </c>
      <c r="C13" s="134" t="s">
        <v>5765</v>
      </c>
      <c r="D13" s="41" t="s">
        <v>8194</v>
      </c>
      <c r="E13" s="159" t="str">
        <f>+VLOOKUP(C13,SICODI!$G$3:$K$2404,2,FALSE)</f>
        <v>POSTE DE CONCRETO ARMADO PARA A. P. 15/200/140/365</v>
      </c>
      <c r="F13" s="41" t="s">
        <v>3183</v>
      </c>
      <c r="G13" s="41">
        <v>15</v>
      </c>
      <c r="H13" s="41" t="s">
        <v>3185</v>
      </c>
      <c r="I13" s="40" t="s">
        <v>3186</v>
      </c>
      <c r="J13" s="41">
        <v>1</v>
      </c>
      <c r="K13" s="52">
        <v>1</v>
      </c>
    </row>
    <row r="14" spans="2:11" x14ac:dyDescent="0.25">
      <c r="B14" s="133">
        <v>10</v>
      </c>
      <c r="C14" s="134" t="s">
        <v>5812</v>
      </c>
      <c r="D14" s="41" t="s">
        <v>8106</v>
      </c>
      <c r="E14" s="159" t="str">
        <f>+VLOOKUP(C14,SICODI!$G$3:$K$2404,2,FALSE)</f>
        <v>POSTE DE MADERA TRATADA DE  8 mts. CL.5</v>
      </c>
      <c r="F14" s="41" t="s">
        <v>3183</v>
      </c>
      <c r="G14" s="52">
        <v>8</v>
      </c>
      <c r="H14" s="41" t="s">
        <v>3184</v>
      </c>
      <c r="I14" s="40" t="s">
        <v>8107</v>
      </c>
      <c r="J14" s="137">
        <v>1</v>
      </c>
      <c r="K14" s="52">
        <v>3</v>
      </c>
    </row>
    <row r="15" spans="2:11" x14ac:dyDescent="0.25">
      <c r="B15" s="133">
        <v>11</v>
      </c>
      <c r="C15" s="134" t="s">
        <v>5839</v>
      </c>
      <c r="D15" s="41" t="s">
        <v>8106</v>
      </c>
      <c r="E15" s="159" t="str">
        <f>+VLOOKUP(C15,SICODI!$G$3:$K$2404,2,FALSE)</f>
        <v>POSTE DE MADERA TRATADA DE 11 mts. CL.5</v>
      </c>
      <c r="F15" s="41" t="s">
        <v>3183</v>
      </c>
      <c r="G15" s="52">
        <v>11</v>
      </c>
      <c r="H15" s="137" t="s">
        <v>3184</v>
      </c>
      <c r="I15" s="40" t="s">
        <v>8107</v>
      </c>
      <c r="J15" s="137">
        <v>1</v>
      </c>
      <c r="K15" s="52">
        <v>2</v>
      </c>
    </row>
    <row r="16" spans="2:11" x14ac:dyDescent="0.25">
      <c r="B16" s="133">
        <v>12</v>
      </c>
      <c r="C16" s="134" t="s">
        <v>5846</v>
      </c>
      <c r="D16" s="41" t="s">
        <v>8192</v>
      </c>
      <c r="E16" s="159" t="str">
        <f>+VLOOKUP(C16,SICODI!$G$3:$K$2404,2,FALSE)</f>
        <v>POSTE DE MADERA TRATADA DE 12 mts. CL.5</v>
      </c>
      <c r="F16" s="41" t="s">
        <v>3183</v>
      </c>
      <c r="G16" s="41">
        <v>12</v>
      </c>
      <c r="H16" s="41" t="s">
        <v>3185</v>
      </c>
      <c r="I16" s="40" t="s">
        <v>8107</v>
      </c>
      <c r="J16" s="137" t="s">
        <v>8110</v>
      </c>
      <c r="K16" s="52">
        <v>269</v>
      </c>
    </row>
    <row r="17" spans="2:11" x14ac:dyDescent="0.25">
      <c r="B17" s="133">
        <v>13</v>
      </c>
      <c r="C17" s="134" t="s">
        <v>5853</v>
      </c>
      <c r="D17" s="41" t="s">
        <v>8193</v>
      </c>
      <c r="E17" s="159" t="str">
        <f>+VLOOKUP(C17,SICODI!$G$3:$K$2404,2,FALSE)</f>
        <v>POSTE DE MADERA TRATADA DE 13 mts. CL.5</v>
      </c>
      <c r="F17" s="41" t="s">
        <v>3183</v>
      </c>
      <c r="G17" s="41">
        <v>13</v>
      </c>
      <c r="H17" s="41" t="s">
        <v>3185</v>
      </c>
      <c r="I17" s="40" t="s">
        <v>8196</v>
      </c>
      <c r="J17" s="41" t="s">
        <v>8110</v>
      </c>
      <c r="K17" s="52">
        <v>143</v>
      </c>
    </row>
    <row r="18" spans="2:11" x14ac:dyDescent="0.25">
      <c r="B18" s="133">
        <v>14</v>
      </c>
      <c r="C18" s="134" t="s">
        <v>8141</v>
      </c>
      <c r="D18" s="41" t="s">
        <v>8194</v>
      </c>
      <c r="E18" s="159" t="s">
        <v>8198</v>
      </c>
      <c r="F18" s="41" t="s">
        <v>8103</v>
      </c>
      <c r="G18" s="52">
        <v>15</v>
      </c>
      <c r="H18" s="41" t="s">
        <v>14</v>
      </c>
      <c r="I18" s="40" t="s">
        <v>8108</v>
      </c>
      <c r="J18" s="137">
        <v>1</v>
      </c>
      <c r="K18" s="52">
        <v>13</v>
      </c>
    </row>
    <row r="19" spans="2:11" x14ac:dyDescent="0.25">
      <c r="B19" s="133">
        <v>15</v>
      </c>
      <c r="C19" s="134" t="s">
        <v>8166</v>
      </c>
      <c r="D19" s="41" t="s">
        <v>8106</v>
      </c>
      <c r="E19" s="159" t="s">
        <v>8198</v>
      </c>
      <c r="F19" s="41" t="s">
        <v>8103</v>
      </c>
      <c r="G19" s="52">
        <v>15</v>
      </c>
      <c r="H19" s="41" t="s">
        <v>14</v>
      </c>
      <c r="I19" s="40" t="s">
        <v>8108</v>
      </c>
      <c r="J19" s="137">
        <v>1</v>
      </c>
      <c r="K19" s="52">
        <v>230</v>
      </c>
    </row>
    <row r="20" spans="2:11" x14ac:dyDescent="0.25">
      <c r="B20" s="133">
        <v>16</v>
      </c>
      <c r="C20" s="134" t="s">
        <v>8183</v>
      </c>
      <c r="D20" s="41" t="s">
        <v>8106</v>
      </c>
      <c r="E20" s="159" t="s">
        <v>8198</v>
      </c>
      <c r="F20" s="41" t="s">
        <v>8103</v>
      </c>
      <c r="G20" s="52">
        <v>20</v>
      </c>
      <c r="H20" s="41" t="s">
        <v>14</v>
      </c>
      <c r="I20" s="40" t="s">
        <v>8108</v>
      </c>
      <c r="J20" s="137">
        <v>1</v>
      </c>
      <c r="K20" s="52">
        <v>1</v>
      </c>
    </row>
    <row r="21" spans="2:11" x14ac:dyDescent="0.25">
      <c r="B21" s="133">
        <v>17</v>
      </c>
      <c r="C21" s="134" t="s">
        <v>8188</v>
      </c>
      <c r="D21" s="41" t="s">
        <v>8106</v>
      </c>
      <c r="E21" s="159" t="s">
        <v>8198</v>
      </c>
      <c r="F21" s="41" t="s">
        <v>8103</v>
      </c>
      <c r="G21" s="52">
        <v>20</v>
      </c>
      <c r="H21" s="41" t="s">
        <v>14</v>
      </c>
      <c r="I21" s="40" t="s">
        <v>8108</v>
      </c>
      <c r="J21" s="137">
        <v>1</v>
      </c>
      <c r="K21" s="52">
        <v>1</v>
      </c>
    </row>
    <row r="22" spans="2:11" x14ac:dyDescent="0.25">
      <c r="B22" s="133">
        <v>18</v>
      </c>
      <c r="C22" s="134" t="s">
        <v>8184</v>
      </c>
      <c r="D22" s="41" t="s">
        <v>8106</v>
      </c>
      <c r="E22" s="159" t="s">
        <v>8198</v>
      </c>
      <c r="F22" s="41" t="s">
        <v>8103</v>
      </c>
      <c r="G22" s="52">
        <v>20</v>
      </c>
      <c r="H22" s="41" t="s">
        <v>14</v>
      </c>
      <c r="I22" s="40" t="s">
        <v>8108</v>
      </c>
      <c r="J22" s="41">
        <v>1</v>
      </c>
      <c r="K22" s="52">
        <v>5</v>
      </c>
    </row>
    <row r="23" spans="2:11" x14ac:dyDescent="0.25">
      <c r="B23" s="133">
        <v>19</v>
      </c>
      <c r="C23" s="134" t="s">
        <v>8178</v>
      </c>
      <c r="D23" s="41" t="s">
        <v>8106</v>
      </c>
      <c r="E23" s="159" t="s">
        <v>8198</v>
      </c>
      <c r="F23" s="41" t="s">
        <v>8103</v>
      </c>
      <c r="G23" s="52">
        <v>20</v>
      </c>
      <c r="H23" s="41" t="s">
        <v>14</v>
      </c>
      <c r="I23" s="40" t="s">
        <v>8108</v>
      </c>
      <c r="J23" s="41">
        <v>1</v>
      </c>
      <c r="K23" s="52">
        <v>3</v>
      </c>
    </row>
    <row r="24" spans="2:11" x14ac:dyDescent="0.25">
      <c r="B24" s="133">
        <v>20</v>
      </c>
      <c r="C24" s="134" t="s">
        <v>8182</v>
      </c>
      <c r="D24" s="41" t="s">
        <v>8106</v>
      </c>
      <c r="E24" s="159" t="s">
        <v>8198</v>
      </c>
      <c r="F24" s="41" t="s">
        <v>8103</v>
      </c>
      <c r="G24" s="52">
        <v>20</v>
      </c>
      <c r="H24" s="41" t="s">
        <v>14</v>
      </c>
      <c r="I24" s="40" t="s">
        <v>8108</v>
      </c>
      <c r="J24" s="41">
        <v>1</v>
      </c>
      <c r="K24" s="52">
        <v>6</v>
      </c>
    </row>
    <row r="25" spans="2:11" x14ac:dyDescent="0.25">
      <c r="B25" s="133">
        <v>21</v>
      </c>
      <c r="C25" s="134" t="s">
        <v>8176</v>
      </c>
      <c r="D25" s="41" t="s">
        <v>8106</v>
      </c>
      <c r="E25" s="159" t="s">
        <v>8198</v>
      </c>
      <c r="F25" s="41" t="s">
        <v>8103</v>
      </c>
      <c r="G25" s="52">
        <v>20</v>
      </c>
      <c r="H25" s="41" t="s">
        <v>14</v>
      </c>
      <c r="I25" s="40" t="s">
        <v>8108</v>
      </c>
      <c r="J25" s="41">
        <v>1</v>
      </c>
      <c r="K25" s="52">
        <v>16</v>
      </c>
    </row>
    <row r="26" spans="2:11" x14ac:dyDescent="0.25">
      <c r="B26" s="133">
        <v>22</v>
      </c>
      <c r="C26" s="134" t="s">
        <v>8180</v>
      </c>
      <c r="D26" s="41" t="s">
        <v>8106</v>
      </c>
      <c r="E26" s="159" t="s">
        <v>8198</v>
      </c>
      <c r="F26" s="41" t="s">
        <v>8103</v>
      </c>
      <c r="G26" s="52">
        <v>20</v>
      </c>
      <c r="H26" s="41" t="s">
        <v>14</v>
      </c>
      <c r="I26" s="40" t="s">
        <v>8108</v>
      </c>
      <c r="J26" s="41">
        <v>1</v>
      </c>
      <c r="K26" s="52">
        <v>5</v>
      </c>
    </row>
    <row r="27" spans="2:11" x14ac:dyDescent="0.25">
      <c r="B27" s="133">
        <v>23</v>
      </c>
      <c r="C27" s="134" t="s">
        <v>8177</v>
      </c>
      <c r="D27" s="41" t="s">
        <v>8106</v>
      </c>
      <c r="E27" s="159" t="s">
        <v>8198</v>
      </c>
      <c r="F27" s="41" t="s">
        <v>8103</v>
      </c>
      <c r="G27" s="52">
        <v>20</v>
      </c>
      <c r="H27" s="41" t="s">
        <v>14</v>
      </c>
      <c r="I27" s="40" t="s">
        <v>8108</v>
      </c>
      <c r="J27" s="41">
        <v>1</v>
      </c>
      <c r="K27" s="52">
        <v>6</v>
      </c>
    </row>
    <row r="28" spans="2:11" x14ac:dyDescent="0.25">
      <c r="B28" s="133">
        <v>24</v>
      </c>
      <c r="C28" s="134" t="s">
        <v>8175</v>
      </c>
      <c r="D28" s="41" t="s">
        <v>8106</v>
      </c>
      <c r="E28" s="159" t="s">
        <v>8198</v>
      </c>
      <c r="F28" s="41" t="s">
        <v>8103</v>
      </c>
      <c r="G28" s="52">
        <v>20</v>
      </c>
      <c r="H28" s="41" t="s">
        <v>14</v>
      </c>
      <c r="I28" s="41" t="s">
        <v>8108</v>
      </c>
      <c r="J28" s="41">
        <v>1</v>
      </c>
      <c r="K28" s="52">
        <v>21</v>
      </c>
    </row>
    <row r="29" spans="2:11" x14ac:dyDescent="0.25">
      <c r="B29" s="133">
        <v>25</v>
      </c>
      <c r="C29" s="134" t="s">
        <v>8189</v>
      </c>
      <c r="D29" s="41" t="s">
        <v>8106</v>
      </c>
      <c r="E29" s="159" t="s">
        <v>8198</v>
      </c>
      <c r="F29" s="41" t="s">
        <v>8103</v>
      </c>
      <c r="G29" s="52">
        <v>20</v>
      </c>
      <c r="H29" s="41" t="s">
        <v>14</v>
      </c>
      <c r="I29" s="41" t="s">
        <v>8108</v>
      </c>
      <c r="J29" s="41">
        <v>1</v>
      </c>
      <c r="K29" s="52">
        <v>1</v>
      </c>
    </row>
    <row r="30" spans="2:11" x14ac:dyDescent="0.25">
      <c r="B30" s="133">
        <v>26</v>
      </c>
      <c r="C30" s="134" t="s">
        <v>8179</v>
      </c>
      <c r="D30" s="41" t="s">
        <v>8106</v>
      </c>
      <c r="E30" s="159" t="s">
        <v>8198</v>
      </c>
      <c r="F30" s="41" t="s">
        <v>8103</v>
      </c>
      <c r="G30" s="52">
        <v>20</v>
      </c>
      <c r="H30" s="41" t="s">
        <v>14</v>
      </c>
      <c r="I30" s="41" t="s">
        <v>8108</v>
      </c>
      <c r="J30" s="41">
        <v>1</v>
      </c>
      <c r="K30" s="52">
        <v>2</v>
      </c>
    </row>
    <row r="31" spans="2:11" x14ac:dyDescent="0.25">
      <c r="K31" s="156">
        <f>SUM(K5:K30)</f>
        <v>3899</v>
      </c>
    </row>
    <row r="43" spans="12:12" x14ac:dyDescent="0.25">
      <c r="L43" s="139"/>
    </row>
  </sheetData>
  <sortState ref="L34:N46">
    <sortCondition ref="L34:L46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K2408"/>
  <sheetViews>
    <sheetView topLeftCell="C1" zoomScale="85" zoomScaleNormal="85" workbookViewId="0">
      <selection activeCell="C2" sqref="C2"/>
    </sheetView>
  </sheetViews>
  <sheetFormatPr baseColWidth="10" defaultRowHeight="15" x14ac:dyDescent="0.25"/>
  <cols>
    <col min="1" max="1" width="4.42578125" style="1" customWidth="1"/>
    <col min="2" max="2" width="22.42578125" style="1" bestFit="1" customWidth="1"/>
    <col min="3" max="3" width="12.140625" style="1" bestFit="1" customWidth="1"/>
    <col min="4" max="4" width="30.140625" style="1" bestFit="1" customWidth="1"/>
    <col min="5" max="5" width="13.42578125" style="1" customWidth="1"/>
    <col min="6" max="6" width="79.7109375" style="1" bestFit="1" customWidth="1"/>
    <col min="7" max="7" width="14.7109375" style="1" bestFit="1" customWidth="1"/>
    <col min="8" max="8" width="114.85546875" style="1" customWidth="1"/>
    <col min="9" max="9" width="13.7109375" style="1" bestFit="1" customWidth="1"/>
    <col min="10" max="10" width="16.140625" style="48" bestFit="1" customWidth="1"/>
    <col min="11" max="11" width="17.140625" style="48" bestFit="1" customWidth="1"/>
    <col min="12" max="16384" width="11.42578125" style="1"/>
  </cols>
  <sheetData>
    <row r="2" spans="2:11" s="44" customFormat="1" x14ac:dyDescent="0.25">
      <c r="B2" s="42" t="s">
        <v>3187</v>
      </c>
      <c r="C2" s="42" t="s">
        <v>3188</v>
      </c>
      <c r="D2" s="42" t="s">
        <v>3189</v>
      </c>
      <c r="E2" s="42" t="s">
        <v>3190</v>
      </c>
      <c r="F2" s="42" t="s">
        <v>3191</v>
      </c>
      <c r="G2" s="42" t="s">
        <v>3192</v>
      </c>
      <c r="H2" s="42" t="s">
        <v>3193</v>
      </c>
      <c r="I2" s="42" t="s">
        <v>40</v>
      </c>
      <c r="J2" s="43" t="s">
        <v>3194</v>
      </c>
      <c r="K2" s="43" t="s">
        <v>3195</v>
      </c>
    </row>
    <row r="3" spans="2:11" x14ac:dyDescent="0.25">
      <c r="B3" s="45" t="s">
        <v>3196</v>
      </c>
      <c r="C3" s="45" t="s">
        <v>3197</v>
      </c>
      <c r="D3" s="45" t="s">
        <v>3198</v>
      </c>
      <c r="E3" s="45">
        <v>4</v>
      </c>
      <c r="F3" s="45" t="s">
        <v>3199</v>
      </c>
      <c r="G3" s="45" t="s">
        <v>3200</v>
      </c>
      <c r="H3" s="45" t="s">
        <v>3201</v>
      </c>
      <c r="I3" s="45" t="s">
        <v>3202</v>
      </c>
      <c r="J3" s="46">
        <v>0.66</v>
      </c>
      <c r="K3" s="46">
        <f>+IF(AND(MID(H3,1,15)="POSTE DE MADERA",J3&lt;110)=TRUE,(J3*1.13+5)*1.01*1.16,IF(AND(MID(H3,1,15)="POSTE DE MADERA",J3&gt;=110,J3&lt;320)=TRUE,(J3*1.13+12)*1.01*1.16,IF(AND(MID(H3,1,15)="POSTE DE MADERA",J3&gt;320)=TRUE,(J3*1.13+36)*1.01*1.16,IF(+AND(MID(H3,1,5)="POSTE",MID(H3,1,15)&lt;&gt;"POSTE DE MADERA")=TRUE,J3*1.01*1.16,J3*1.16))))</f>
        <v>0.76559999999999995</v>
      </c>
    </row>
    <row r="4" spans="2:11" x14ac:dyDescent="0.25">
      <c r="B4" s="45" t="s">
        <v>3196</v>
      </c>
      <c r="C4" s="45" t="s">
        <v>3197</v>
      </c>
      <c r="D4" s="45" t="s">
        <v>3198</v>
      </c>
      <c r="E4" s="45">
        <v>4</v>
      </c>
      <c r="F4" s="45" t="s">
        <v>3199</v>
      </c>
      <c r="G4" s="45" t="s">
        <v>3203</v>
      </c>
      <c r="H4" s="45" t="s">
        <v>3204</v>
      </c>
      <c r="I4" s="45" t="s">
        <v>3202</v>
      </c>
      <c r="J4" s="46">
        <v>0.93</v>
      </c>
      <c r="K4" s="46">
        <f t="shared" ref="K4:K67" si="0">+IF(AND(MID(H4,1,15)="POSTE DE MADERA",J4&lt;110)=TRUE,(J4*1.13+5)*1.01*1.16,IF(AND(MID(H4,1,15)="POSTE DE MADERA",J4&gt;=110,J4&lt;320)=TRUE,(J4*1.13+12)*1.01*1.16,IF(AND(MID(H4,1,15)="POSTE DE MADERA",J4&gt;320)=TRUE,(J4*1.13+36)*1.01*1.16,IF(+AND(MID(H4,1,5)="POSTE",MID(H4,1,15)&lt;&gt;"POSTE DE MADERA")=TRUE,J4*1.01*1.16,J4*1.16))))</f>
        <v>1.0788</v>
      </c>
    </row>
    <row r="5" spans="2:11" x14ac:dyDescent="0.25">
      <c r="B5" s="45" t="s">
        <v>3196</v>
      </c>
      <c r="C5" s="45" t="s">
        <v>3197</v>
      </c>
      <c r="D5" s="45" t="s">
        <v>3198</v>
      </c>
      <c r="E5" s="45">
        <v>5</v>
      </c>
      <c r="F5" s="45" t="s">
        <v>3205</v>
      </c>
      <c r="G5" s="45" t="s">
        <v>3206</v>
      </c>
      <c r="H5" s="45" t="s">
        <v>3207</v>
      </c>
      <c r="I5" s="45" t="s">
        <v>3202</v>
      </c>
      <c r="J5" s="46">
        <v>120.09</v>
      </c>
      <c r="K5" s="46">
        <f t="shared" si="0"/>
        <v>139.30439999999999</v>
      </c>
    </row>
    <row r="6" spans="2:11" x14ac:dyDescent="0.25">
      <c r="B6" s="45" t="s">
        <v>3196</v>
      </c>
      <c r="C6" s="45" t="s">
        <v>3197</v>
      </c>
      <c r="D6" s="45" t="s">
        <v>3198</v>
      </c>
      <c r="E6" s="45">
        <v>5</v>
      </c>
      <c r="F6" s="45" t="s">
        <v>3205</v>
      </c>
      <c r="G6" s="45" t="s">
        <v>3208</v>
      </c>
      <c r="H6" s="45" t="s">
        <v>3209</v>
      </c>
      <c r="I6" s="45" t="s">
        <v>3202</v>
      </c>
      <c r="J6" s="46">
        <v>71.5</v>
      </c>
      <c r="K6" s="46">
        <f t="shared" si="0"/>
        <v>82.94</v>
      </c>
    </row>
    <row r="7" spans="2:11" x14ac:dyDescent="0.25">
      <c r="B7" s="45" t="s">
        <v>3196</v>
      </c>
      <c r="C7" s="45" t="s">
        <v>3197</v>
      </c>
      <c r="D7" s="45" t="s">
        <v>3198</v>
      </c>
      <c r="E7" s="45">
        <v>5</v>
      </c>
      <c r="F7" s="45" t="s">
        <v>3205</v>
      </c>
      <c r="G7" s="45" t="s">
        <v>3210</v>
      </c>
      <c r="H7" s="45" t="s">
        <v>3211</v>
      </c>
      <c r="I7" s="45" t="s">
        <v>3202</v>
      </c>
      <c r="J7" s="46">
        <v>25</v>
      </c>
      <c r="K7" s="46">
        <f t="shared" si="0"/>
        <v>28.999999999999996</v>
      </c>
    </row>
    <row r="8" spans="2:11" x14ac:dyDescent="0.25">
      <c r="B8" s="45" t="s">
        <v>3196</v>
      </c>
      <c r="C8" s="45" t="s">
        <v>3197</v>
      </c>
      <c r="D8" s="45" t="s">
        <v>3198</v>
      </c>
      <c r="E8" s="45">
        <v>5</v>
      </c>
      <c r="F8" s="45" t="s">
        <v>3205</v>
      </c>
      <c r="G8" s="45" t="s">
        <v>3212</v>
      </c>
      <c r="H8" s="45" t="s">
        <v>3213</v>
      </c>
      <c r="I8" s="45" t="s">
        <v>3202</v>
      </c>
      <c r="J8" s="46">
        <v>25</v>
      </c>
      <c r="K8" s="46">
        <f t="shared" si="0"/>
        <v>28.999999999999996</v>
      </c>
    </row>
    <row r="9" spans="2:11" x14ac:dyDescent="0.25">
      <c r="B9" s="45" t="s">
        <v>3196</v>
      </c>
      <c r="C9" s="45" t="s">
        <v>3197</v>
      </c>
      <c r="D9" s="45" t="s">
        <v>3198</v>
      </c>
      <c r="E9" s="45">
        <v>5</v>
      </c>
      <c r="F9" s="45" t="s">
        <v>3205</v>
      </c>
      <c r="G9" s="45" t="s">
        <v>3214</v>
      </c>
      <c r="H9" s="45" t="s">
        <v>3215</v>
      </c>
      <c r="I9" s="45" t="s">
        <v>3202</v>
      </c>
      <c r="J9" s="46">
        <v>25</v>
      </c>
      <c r="K9" s="46">
        <f t="shared" si="0"/>
        <v>28.999999999999996</v>
      </c>
    </row>
    <row r="10" spans="2:11" x14ac:dyDescent="0.25">
      <c r="B10" s="45" t="s">
        <v>3196</v>
      </c>
      <c r="C10" s="45" t="s">
        <v>3197</v>
      </c>
      <c r="D10" s="45" t="s">
        <v>3198</v>
      </c>
      <c r="E10" s="45">
        <v>5</v>
      </c>
      <c r="F10" s="45" t="s">
        <v>3205</v>
      </c>
      <c r="G10" s="45" t="s">
        <v>3216</v>
      </c>
      <c r="H10" s="45" t="s">
        <v>3217</v>
      </c>
      <c r="I10" s="45" t="s">
        <v>3202</v>
      </c>
      <c r="J10" s="46">
        <v>25</v>
      </c>
      <c r="K10" s="46">
        <f t="shared" si="0"/>
        <v>28.999999999999996</v>
      </c>
    </row>
    <row r="11" spans="2:11" x14ac:dyDescent="0.25">
      <c r="B11" s="45" t="s">
        <v>3196</v>
      </c>
      <c r="C11" s="45" t="s">
        <v>3197</v>
      </c>
      <c r="D11" s="45" t="s">
        <v>3198</v>
      </c>
      <c r="E11" s="45">
        <v>5</v>
      </c>
      <c r="F11" s="45" t="s">
        <v>3205</v>
      </c>
      <c r="G11" s="45" t="s">
        <v>3218</v>
      </c>
      <c r="H11" s="45" t="s">
        <v>3219</v>
      </c>
      <c r="I11" s="45" t="s">
        <v>3202</v>
      </c>
      <c r="J11" s="46">
        <v>14.5</v>
      </c>
      <c r="K11" s="46">
        <f t="shared" si="0"/>
        <v>16.82</v>
      </c>
    </row>
    <row r="12" spans="2:11" x14ac:dyDescent="0.25">
      <c r="B12" s="45" t="s">
        <v>3196</v>
      </c>
      <c r="C12" s="45" t="s">
        <v>3197</v>
      </c>
      <c r="D12" s="45" t="s">
        <v>3198</v>
      </c>
      <c r="E12" s="45">
        <v>5</v>
      </c>
      <c r="F12" s="45" t="s">
        <v>3205</v>
      </c>
      <c r="G12" s="45" t="s">
        <v>3220</v>
      </c>
      <c r="H12" s="45" t="s">
        <v>3221</v>
      </c>
      <c r="I12" s="45" t="s">
        <v>3202</v>
      </c>
      <c r="J12" s="46">
        <v>14.5</v>
      </c>
      <c r="K12" s="46">
        <f t="shared" si="0"/>
        <v>16.82</v>
      </c>
    </row>
    <row r="13" spans="2:11" x14ac:dyDescent="0.25">
      <c r="B13" s="45" t="s">
        <v>3196</v>
      </c>
      <c r="C13" s="45" t="s">
        <v>3197</v>
      </c>
      <c r="D13" s="45" t="s">
        <v>3198</v>
      </c>
      <c r="E13" s="45">
        <v>6</v>
      </c>
      <c r="F13" s="45" t="s">
        <v>3222</v>
      </c>
      <c r="G13" s="45" t="s">
        <v>3223</v>
      </c>
      <c r="H13" s="45" t="s">
        <v>3224</v>
      </c>
      <c r="I13" s="45" t="s">
        <v>3202</v>
      </c>
      <c r="J13" s="46">
        <v>2.4500000000000002</v>
      </c>
      <c r="K13" s="46">
        <f t="shared" si="0"/>
        <v>2.8420000000000001</v>
      </c>
    </row>
    <row r="14" spans="2:11" x14ac:dyDescent="0.25">
      <c r="B14" s="45" t="s">
        <v>3196</v>
      </c>
      <c r="C14" s="45" t="s">
        <v>3197</v>
      </c>
      <c r="D14" s="45" t="s">
        <v>3198</v>
      </c>
      <c r="E14" s="45">
        <v>6</v>
      </c>
      <c r="F14" s="45" t="s">
        <v>3222</v>
      </c>
      <c r="G14" s="45" t="s">
        <v>3225</v>
      </c>
      <c r="H14" s="45" t="s">
        <v>3226</v>
      </c>
      <c r="I14" s="45" t="s">
        <v>3202</v>
      </c>
      <c r="J14" s="46">
        <v>7.16</v>
      </c>
      <c r="K14" s="46">
        <f t="shared" si="0"/>
        <v>8.3056000000000001</v>
      </c>
    </row>
    <row r="15" spans="2:11" x14ac:dyDescent="0.25">
      <c r="B15" s="45" t="s">
        <v>3196</v>
      </c>
      <c r="C15" s="45" t="s">
        <v>3197</v>
      </c>
      <c r="D15" s="45" t="s">
        <v>3198</v>
      </c>
      <c r="E15" s="45">
        <v>6</v>
      </c>
      <c r="F15" s="45" t="s">
        <v>3222</v>
      </c>
      <c r="G15" s="45" t="s">
        <v>3227</v>
      </c>
      <c r="H15" s="45" t="s">
        <v>3228</v>
      </c>
      <c r="I15" s="45" t="s">
        <v>3202</v>
      </c>
      <c r="J15" s="46">
        <v>7.21</v>
      </c>
      <c r="K15" s="46">
        <f t="shared" si="0"/>
        <v>8.3635999999999999</v>
      </c>
    </row>
    <row r="16" spans="2:11" x14ac:dyDescent="0.25">
      <c r="B16" s="45" t="s">
        <v>3196</v>
      </c>
      <c r="C16" s="45" t="s">
        <v>3197</v>
      </c>
      <c r="D16" s="45" t="s">
        <v>3198</v>
      </c>
      <c r="E16" s="45">
        <v>6</v>
      </c>
      <c r="F16" s="45" t="s">
        <v>3222</v>
      </c>
      <c r="G16" s="45" t="s">
        <v>3229</v>
      </c>
      <c r="H16" s="45" t="s">
        <v>3230</v>
      </c>
      <c r="I16" s="45" t="s">
        <v>3202</v>
      </c>
      <c r="J16" s="46">
        <v>23.81</v>
      </c>
      <c r="K16" s="46">
        <f t="shared" si="0"/>
        <v>27.619599999999998</v>
      </c>
    </row>
    <row r="17" spans="2:11" x14ac:dyDescent="0.25">
      <c r="B17" s="45" t="s">
        <v>3196</v>
      </c>
      <c r="C17" s="45" t="s">
        <v>3197</v>
      </c>
      <c r="D17" s="45" t="s">
        <v>3198</v>
      </c>
      <c r="E17" s="45">
        <v>6</v>
      </c>
      <c r="F17" s="45" t="s">
        <v>3222</v>
      </c>
      <c r="G17" s="45" t="s">
        <v>3231</v>
      </c>
      <c r="H17" s="45" t="s">
        <v>3232</v>
      </c>
      <c r="I17" s="45" t="s">
        <v>3202</v>
      </c>
      <c r="J17" s="46">
        <v>22.31</v>
      </c>
      <c r="K17" s="46">
        <f t="shared" si="0"/>
        <v>25.879599999999996</v>
      </c>
    </row>
    <row r="18" spans="2:11" x14ac:dyDescent="0.25">
      <c r="B18" s="45" t="s">
        <v>3196</v>
      </c>
      <c r="C18" s="45" t="s">
        <v>3197</v>
      </c>
      <c r="D18" s="45" t="s">
        <v>3198</v>
      </c>
      <c r="E18" s="45">
        <v>6</v>
      </c>
      <c r="F18" s="45" t="s">
        <v>3222</v>
      </c>
      <c r="G18" s="45" t="s">
        <v>3233</v>
      </c>
      <c r="H18" s="45" t="s">
        <v>3234</v>
      </c>
      <c r="I18" s="45" t="s">
        <v>3202</v>
      </c>
      <c r="J18" s="46">
        <v>22.31</v>
      </c>
      <c r="K18" s="46">
        <f t="shared" si="0"/>
        <v>25.879599999999996</v>
      </c>
    </row>
    <row r="19" spans="2:11" x14ac:dyDescent="0.25">
      <c r="B19" s="45" t="s">
        <v>3196</v>
      </c>
      <c r="C19" s="45" t="s">
        <v>3197</v>
      </c>
      <c r="D19" s="45" t="s">
        <v>3198</v>
      </c>
      <c r="E19" s="45">
        <v>7</v>
      </c>
      <c r="F19" s="45" t="s">
        <v>3235</v>
      </c>
      <c r="G19" s="45" t="s">
        <v>3236</v>
      </c>
      <c r="H19" s="45" t="s">
        <v>3237</v>
      </c>
      <c r="I19" s="45" t="s">
        <v>3202</v>
      </c>
      <c r="J19" s="46">
        <v>18</v>
      </c>
      <c r="K19" s="46">
        <f t="shared" si="0"/>
        <v>20.88</v>
      </c>
    </row>
    <row r="20" spans="2:11" x14ac:dyDescent="0.25">
      <c r="B20" s="45" t="s">
        <v>3196</v>
      </c>
      <c r="C20" s="45" t="s">
        <v>3197</v>
      </c>
      <c r="D20" s="45" t="s">
        <v>3198</v>
      </c>
      <c r="E20" s="45">
        <v>7</v>
      </c>
      <c r="F20" s="45" t="s">
        <v>3235</v>
      </c>
      <c r="G20" s="45" t="s">
        <v>3238</v>
      </c>
      <c r="H20" s="45" t="s">
        <v>3239</v>
      </c>
      <c r="I20" s="45" t="s">
        <v>3202</v>
      </c>
      <c r="J20" s="46">
        <v>36.54</v>
      </c>
      <c r="K20" s="46">
        <f t="shared" si="0"/>
        <v>42.386399999999995</v>
      </c>
    </row>
    <row r="21" spans="2:11" x14ac:dyDescent="0.25">
      <c r="B21" s="45" t="s">
        <v>3196</v>
      </c>
      <c r="C21" s="45" t="s">
        <v>3197</v>
      </c>
      <c r="D21" s="45" t="s">
        <v>3198</v>
      </c>
      <c r="E21" s="45">
        <v>7</v>
      </c>
      <c r="F21" s="45" t="s">
        <v>3235</v>
      </c>
      <c r="G21" s="45" t="s">
        <v>3240</v>
      </c>
      <c r="H21" s="45" t="s">
        <v>3241</v>
      </c>
      <c r="I21" s="45" t="s">
        <v>3202</v>
      </c>
      <c r="J21" s="46">
        <v>12.14</v>
      </c>
      <c r="K21" s="46">
        <f t="shared" si="0"/>
        <v>14.0824</v>
      </c>
    </row>
    <row r="22" spans="2:11" x14ac:dyDescent="0.25">
      <c r="B22" s="45" t="s">
        <v>3196</v>
      </c>
      <c r="C22" s="45" t="s">
        <v>3197</v>
      </c>
      <c r="D22" s="45" t="s">
        <v>3198</v>
      </c>
      <c r="E22" s="45">
        <v>7</v>
      </c>
      <c r="F22" s="45" t="s">
        <v>3235</v>
      </c>
      <c r="G22" s="45" t="s">
        <v>3242</v>
      </c>
      <c r="H22" s="45" t="s">
        <v>3243</v>
      </c>
      <c r="I22" s="45" t="s">
        <v>3202</v>
      </c>
      <c r="J22" s="46">
        <v>20.37</v>
      </c>
      <c r="K22" s="46">
        <f t="shared" si="0"/>
        <v>23.629200000000001</v>
      </c>
    </row>
    <row r="23" spans="2:11" x14ac:dyDescent="0.25">
      <c r="B23" s="45" t="s">
        <v>3196</v>
      </c>
      <c r="C23" s="45" t="s">
        <v>3197</v>
      </c>
      <c r="D23" s="45" t="s">
        <v>3198</v>
      </c>
      <c r="E23" s="45">
        <v>7</v>
      </c>
      <c r="F23" s="45" t="s">
        <v>3235</v>
      </c>
      <c r="G23" s="45" t="s">
        <v>3244</v>
      </c>
      <c r="H23" s="45" t="s">
        <v>3245</v>
      </c>
      <c r="I23" s="45" t="s">
        <v>3202</v>
      </c>
      <c r="J23" s="46">
        <v>15</v>
      </c>
      <c r="K23" s="46">
        <f t="shared" si="0"/>
        <v>17.399999999999999</v>
      </c>
    </row>
    <row r="24" spans="2:11" x14ac:dyDescent="0.25">
      <c r="B24" s="45" t="s">
        <v>3196</v>
      </c>
      <c r="C24" s="45" t="s">
        <v>3197</v>
      </c>
      <c r="D24" s="45" t="s">
        <v>3198</v>
      </c>
      <c r="E24" s="45">
        <v>7</v>
      </c>
      <c r="F24" s="45" t="s">
        <v>3235</v>
      </c>
      <c r="G24" s="45" t="s">
        <v>3246</v>
      </c>
      <c r="H24" s="45" t="s">
        <v>3247</v>
      </c>
      <c r="I24" s="45" t="s">
        <v>3202</v>
      </c>
      <c r="J24" s="46">
        <v>16.77</v>
      </c>
      <c r="K24" s="46">
        <f t="shared" si="0"/>
        <v>19.453199999999999</v>
      </c>
    </row>
    <row r="25" spans="2:11" x14ac:dyDescent="0.25">
      <c r="B25" s="45" t="s">
        <v>3196</v>
      </c>
      <c r="C25" s="45" t="s">
        <v>3197</v>
      </c>
      <c r="D25" s="45" t="s">
        <v>3198</v>
      </c>
      <c r="E25" s="45">
        <v>7</v>
      </c>
      <c r="F25" s="45" t="s">
        <v>3235</v>
      </c>
      <c r="G25" s="45" t="s">
        <v>3248</v>
      </c>
      <c r="H25" s="45" t="s">
        <v>3249</v>
      </c>
      <c r="I25" s="45" t="s">
        <v>3202</v>
      </c>
      <c r="J25" s="46">
        <v>16.39</v>
      </c>
      <c r="K25" s="46">
        <f t="shared" si="0"/>
        <v>19.0124</v>
      </c>
    </row>
    <row r="26" spans="2:11" x14ac:dyDescent="0.25">
      <c r="B26" s="45" t="s">
        <v>3196</v>
      </c>
      <c r="C26" s="45" t="s">
        <v>3197</v>
      </c>
      <c r="D26" s="45" t="s">
        <v>3198</v>
      </c>
      <c r="E26" s="45">
        <v>8</v>
      </c>
      <c r="F26" s="45" t="s">
        <v>3250</v>
      </c>
      <c r="G26" s="45" t="s">
        <v>3251</v>
      </c>
      <c r="H26" s="45" t="s">
        <v>3252</v>
      </c>
      <c r="I26" s="45" t="s">
        <v>3202</v>
      </c>
      <c r="J26" s="46">
        <v>1.57</v>
      </c>
      <c r="K26" s="46">
        <f t="shared" si="0"/>
        <v>1.8211999999999999</v>
      </c>
    </row>
    <row r="27" spans="2:11" x14ac:dyDescent="0.25">
      <c r="B27" s="45" t="s">
        <v>3196</v>
      </c>
      <c r="C27" s="45" t="s">
        <v>3197</v>
      </c>
      <c r="D27" s="45" t="s">
        <v>3198</v>
      </c>
      <c r="E27" s="45">
        <v>8</v>
      </c>
      <c r="F27" s="45" t="s">
        <v>3250</v>
      </c>
      <c r="G27" s="45" t="s">
        <v>3253</v>
      </c>
      <c r="H27" s="45" t="s">
        <v>3254</v>
      </c>
      <c r="I27" s="45" t="s">
        <v>3202</v>
      </c>
      <c r="J27" s="46">
        <v>2.95</v>
      </c>
      <c r="K27" s="46">
        <f t="shared" si="0"/>
        <v>3.4220000000000002</v>
      </c>
    </row>
    <row r="28" spans="2:11" x14ac:dyDescent="0.25">
      <c r="B28" s="45" t="s">
        <v>3196</v>
      </c>
      <c r="C28" s="45" t="s">
        <v>3197</v>
      </c>
      <c r="D28" s="45" t="s">
        <v>3198</v>
      </c>
      <c r="E28" s="45">
        <v>8</v>
      </c>
      <c r="F28" s="45" t="s">
        <v>3250</v>
      </c>
      <c r="G28" s="45" t="s">
        <v>3255</v>
      </c>
      <c r="H28" s="45" t="s">
        <v>3256</v>
      </c>
      <c r="I28" s="45" t="s">
        <v>3202</v>
      </c>
      <c r="J28" s="46">
        <v>2.74</v>
      </c>
      <c r="K28" s="46">
        <f t="shared" si="0"/>
        <v>3.1783999999999999</v>
      </c>
    </row>
    <row r="29" spans="2:11" x14ac:dyDescent="0.25">
      <c r="B29" s="45" t="s">
        <v>3196</v>
      </c>
      <c r="C29" s="45" t="s">
        <v>3197</v>
      </c>
      <c r="D29" s="45" t="s">
        <v>3198</v>
      </c>
      <c r="E29" s="45">
        <v>8</v>
      </c>
      <c r="F29" s="45" t="s">
        <v>3250</v>
      </c>
      <c r="G29" s="45" t="s">
        <v>3257</v>
      </c>
      <c r="H29" s="45" t="s">
        <v>3258</v>
      </c>
      <c r="I29" s="45" t="s">
        <v>3202</v>
      </c>
      <c r="J29" s="46">
        <v>3.01</v>
      </c>
      <c r="K29" s="46">
        <f t="shared" si="0"/>
        <v>3.4915999999999996</v>
      </c>
    </row>
    <row r="30" spans="2:11" x14ac:dyDescent="0.25">
      <c r="B30" s="45" t="s">
        <v>3196</v>
      </c>
      <c r="C30" s="45" t="s">
        <v>3197</v>
      </c>
      <c r="D30" s="45" t="s">
        <v>3198</v>
      </c>
      <c r="E30" s="45">
        <v>93</v>
      </c>
      <c r="F30" s="45" t="s">
        <v>3259</v>
      </c>
      <c r="G30" s="45" t="s">
        <v>3260</v>
      </c>
      <c r="H30" s="45" t="s">
        <v>3261</v>
      </c>
      <c r="I30" s="45" t="s">
        <v>3202</v>
      </c>
      <c r="J30" s="46">
        <v>25</v>
      </c>
      <c r="K30" s="46">
        <f t="shared" si="0"/>
        <v>28.999999999999996</v>
      </c>
    </row>
    <row r="31" spans="2:11" x14ac:dyDescent="0.25">
      <c r="B31" s="45" t="s">
        <v>3196</v>
      </c>
      <c r="C31" s="45" t="s">
        <v>3197</v>
      </c>
      <c r="D31" s="45" t="s">
        <v>3198</v>
      </c>
      <c r="E31" s="45">
        <v>93</v>
      </c>
      <c r="F31" s="45" t="s">
        <v>3259</v>
      </c>
      <c r="G31" s="45" t="s">
        <v>3262</v>
      </c>
      <c r="H31" s="45" t="s">
        <v>3263</v>
      </c>
      <c r="I31" s="45" t="s">
        <v>3202</v>
      </c>
      <c r="J31" s="46">
        <v>60.38</v>
      </c>
      <c r="K31" s="46">
        <f t="shared" si="0"/>
        <v>70.040800000000004</v>
      </c>
    </row>
    <row r="32" spans="2:11" x14ac:dyDescent="0.25">
      <c r="B32" s="45" t="s">
        <v>3196</v>
      </c>
      <c r="C32" s="45" t="s">
        <v>3197</v>
      </c>
      <c r="D32" s="45" t="s">
        <v>3198</v>
      </c>
      <c r="E32" s="45">
        <v>93</v>
      </c>
      <c r="F32" s="45" t="s">
        <v>3259</v>
      </c>
      <c r="G32" s="45" t="s">
        <v>3264</v>
      </c>
      <c r="H32" s="45" t="s">
        <v>3265</v>
      </c>
      <c r="I32" s="45" t="s">
        <v>3202</v>
      </c>
      <c r="J32" s="46">
        <v>46.1</v>
      </c>
      <c r="K32" s="46">
        <f t="shared" si="0"/>
        <v>53.475999999999999</v>
      </c>
    </row>
    <row r="33" spans="2:11" x14ac:dyDescent="0.25">
      <c r="B33" s="45" t="s">
        <v>3196</v>
      </c>
      <c r="C33" s="45" t="s">
        <v>3197</v>
      </c>
      <c r="D33" s="45" t="s">
        <v>3198</v>
      </c>
      <c r="E33" s="45">
        <v>93</v>
      </c>
      <c r="F33" s="45" t="s">
        <v>3259</v>
      </c>
      <c r="G33" s="45" t="s">
        <v>3266</v>
      </c>
      <c r="H33" s="45" t="s">
        <v>3267</v>
      </c>
      <c r="I33" s="45" t="s">
        <v>3202</v>
      </c>
      <c r="J33" s="46">
        <v>2.5499999999999998</v>
      </c>
      <c r="K33" s="46">
        <f t="shared" si="0"/>
        <v>2.9579999999999997</v>
      </c>
    </row>
    <row r="34" spans="2:11" x14ac:dyDescent="0.25">
      <c r="B34" s="45" t="s">
        <v>3196</v>
      </c>
      <c r="C34" s="45" t="s">
        <v>3197</v>
      </c>
      <c r="D34" s="45" t="s">
        <v>3198</v>
      </c>
      <c r="E34" s="45">
        <v>93</v>
      </c>
      <c r="F34" s="45" t="s">
        <v>3259</v>
      </c>
      <c r="G34" s="45" t="s">
        <v>3268</v>
      </c>
      <c r="H34" s="45" t="s">
        <v>3269</v>
      </c>
      <c r="I34" s="45" t="s">
        <v>3202</v>
      </c>
      <c r="J34" s="46">
        <v>2.76</v>
      </c>
      <c r="K34" s="46">
        <f t="shared" si="0"/>
        <v>3.2015999999999996</v>
      </c>
    </row>
    <row r="35" spans="2:11" x14ac:dyDescent="0.25">
      <c r="B35" s="45" t="s">
        <v>3196</v>
      </c>
      <c r="C35" s="45" t="s">
        <v>3197</v>
      </c>
      <c r="D35" s="45" t="s">
        <v>3198</v>
      </c>
      <c r="E35" s="45">
        <v>93</v>
      </c>
      <c r="F35" s="45" t="s">
        <v>3259</v>
      </c>
      <c r="G35" s="45" t="s">
        <v>3270</v>
      </c>
      <c r="H35" s="45" t="s">
        <v>3271</v>
      </c>
      <c r="I35" s="45" t="s">
        <v>3202</v>
      </c>
      <c r="J35" s="46">
        <v>1.79</v>
      </c>
      <c r="K35" s="46">
        <f t="shared" si="0"/>
        <v>2.0764</v>
      </c>
    </row>
    <row r="36" spans="2:11" x14ac:dyDescent="0.25">
      <c r="B36" s="45" t="s">
        <v>3196</v>
      </c>
      <c r="C36" s="45" t="s">
        <v>3197</v>
      </c>
      <c r="D36" s="45" t="s">
        <v>3198</v>
      </c>
      <c r="E36" s="45">
        <v>93</v>
      </c>
      <c r="F36" s="45" t="s">
        <v>3259</v>
      </c>
      <c r="G36" s="45" t="s">
        <v>3272</v>
      </c>
      <c r="H36" s="45" t="s">
        <v>3273</v>
      </c>
      <c r="I36" s="45" t="s">
        <v>3202</v>
      </c>
      <c r="J36" s="46">
        <v>3.38</v>
      </c>
      <c r="K36" s="46">
        <f t="shared" si="0"/>
        <v>3.9207999999999994</v>
      </c>
    </row>
    <row r="37" spans="2:11" x14ac:dyDescent="0.25">
      <c r="B37" s="45" t="s">
        <v>3196</v>
      </c>
      <c r="C37" s="45" t="s">
        <v>3197</v>
      </c>
      <c r="D37" s="45" t="s">
        <v>3198</v>
      </c>
      <c r="E37" s="45">
        <v>93</v>
      </c>
      <c r="F37" s="45" t="s">
        <v>3259</v>
      </c>
      <c r="G37" s="45" t="s">
        <v>3274</v>
      </c>
      <c r="H37" s="45" t="s">
        <v>3275</v>
      </c>
      <c r="I37" s="45" t="s">
        <v>3202</v>
      </c>
      <c r="J37" s="46">
        <v>4.41</v>
      </c>
      <c r="K37" s="46">
        <f t="shared" si="0"/>
        <v>5.1155999999999997</v>
      </c>
    </row>
    <row r="38" spans="2:11" x14ac:dyDescent="0.25">
      <c r="B38" s="45" t="s">
        <v>3196</v>
      </c>
      <c r="C38" s="45" t="s">
        <v>3197</v>
      </c>
      <c r="D38" s="45" t="s">
        <v>3198</v>
      </c>
      <c r="E38" s="45">
        <v>1</v>
      </c>
      <c r="F38" s="45" t="s">
        <v>3276</v>
      </c>
      <c r="G38" s="45" t="s">
        <v>3277</v>
      </c>
      <c r="H38" s="45" t="s">
        <v>3278</v>
      </c>
      <c r="I38" s="45" t="s">
        <v>3202</v>
      </c>
      <c r="J38" s="46">
        <v>3.88</v>
      </c>
      <c r="K38" s="46">
        <f t="shared" si="0"/>
        <v>4.5007999999999999</v>
      </c>
    </row>
    <row r="39" spans="2:11" x14ac:dyDescent="0.25">
      <c r="B39" s="45" t="s">
        <v>3196</v>
      </c>
      <c r="C39" s="45" t="s">
        <v>3197</v>
      </c>
      <c r="D39" s="45" t="s">
        <v>3198</v>
      </c>
      <c r="E39" s="45">
        <v>1</v>
      </c>
      <c r="F39" s="45" t="s">
        <v>3276</v>
      </c>
      <c r="G39" s="45" t="s">
        <v>3279</v>
      </c>
      <c r="H39" s="45" t="s">
        <v>3280</v>
      </c>
      <c r="I39" s="45" t="s">
        <v>3202</v>
      </c>
      <c r="J39" s="46">
        <v>4.29</v>
      </c>
      <c r="K39" s="46">
        <f t="shared" si="0"/>
        <v>4.9763999999999999</v>
      </c>
    </row>
    <row r="40" spans="2:11" x14ac:dyDescent="0.25">
      <c r="B40" s="45" t="s">
        <v>3196</v>
      </c>
      <c r="C40" s="45" t="s">
        <v>3197</v>
      </c>
      <c r="D40" s="45" t="s">
        <v>3198</v>
      </c>
      <c r="E40" s="45">
        <v>1</v>
      </c>
      <c r="F40" s="45" t="s">
        <v>3276</v>
      </c>
      <c r="G40" s="45" t="s">
        <v>3281</v>
      </c>
      <c r="H40" s="45" t="s">
        <v>3282</v>
      </c>
      <c r="I40" s="45" t="s">
        <v>3202</v>
      </c>
      <c r="J40" s="46">
        <v>4.76</v>
      </c>
      <c r="K40" s="46">
        <f t="shared" si="0"/>
        <v>5.5215999999999994</v>
      </c>
    </row>
    <row r="41" spans="2:11" x14ac:dyDescent="0.25">
      <c r="B41" s="45" t="s">
        <v>3196</v>
      </c>
      <c r="C41" s="45" t="s">
        <v>3197</v>
      </c>
      <c r="D41" s="45" t="s">
        <v>3198</v>
      </c>
      <c r="E41" s="45">
        <v>1</v>
      </c>
      <c r="F41" s="45" t="s">
        <v>3276</v>
      </c>
      <c r="G41" s="45" t="s">
        <v>3283</v>
      </c>
      <c r="H41" s="45" t="s">
        <v>3284</v>
      </c>
      <c r="I41" s="45" t="s">
        <v>3202</v>
      </c>
      <c r="J41" s="46">
        <v>5.64</v>
      </c>
      <c r="K41" s="46">
        <f t="shared" si="0"/>
        <v>6.5423999999999989</v>
      </c>
    </row>
    <row r="42" spans="2:11" x14ac:dyDescent="0.25">
      <c r="B42" s="45" t="s">
        <v>3196</v>
      </c>
      <c r="C42" s="45" t="s">
        <v>3197</v>
      </c>
      <c r="D42" s="45" t="s">
        <v>3198</v>
      </c>
      <c r="E42" s="45">
        <v>1</v>
      </c>
      <c r="F42" s="45" t="s">
        <v>3276</v>
      </c>
      <c r="G42" s="45" t="s">
        <v>3285</v>
      </c>
      <c r="H42" s="45" t="s">
        <v>3286</v>
      </c>
      <c r="I42" s="45" t="s">
        <v>3202</v>
      </c>
      <c r="J42" s="46">
        <v>3.96</v>
      </c>
      <c r="K42" s="46">
        <f t="shared" si="0"/>
        <v>4.5935999999999995</v>
      </c>
    </row>
    <row r="43" spans="2:11" x14ac:dyDescent="0.25">
      <c r="B43" s="45" t="s">
        <v>3196</v>
      </c>
      <c r="C43" s="45" t="s">
        <v>3197</v>
      </c>
      <c r="D43" s="45" t="s">
        <v>3198</v>
      </c>
      <c r="E43" s="45">
        <v>1</v>
      </c>
      <c r="F43" s="45" t="s">
        <v>3276</v>
      </c>
      <c r="G43" s="45" t="s">
        <v>3287</v>
      </c>
      <c r="H43" s="45" t="s">
        <v>3288</v>
      </c>
      <c r="I43" s="45" t="s">
        <v>3202</v>
      </c>
      <c r="J43" s="46">
        <v>3.96</v>
      </c>
      <c r="K43" s="46">
        <f t="shared" si="0"/>
        <v>4.5935999999999995</v>
      </c>
    </row>
    <row r="44" spans="2:11" x14ac:dyDescent="0.25">
      <c r="B44" s="45" t="s">
        <v>3196</v>
      </c>
      <c r="C44" s="45" t="s">
        <v>3197</v>
      </c>
      <c r="D44" s="45" t="s">
        <v>3198</v>
      </c>
      <c r="E44" s="45">
        <v>1</v>
      </c>
      <c r="F44" s="45" t="s">
        <v>3276</v>
      </c>
      <c r="G44" s="45" t="s">
        <v>3289</v>
      </c>
      <c r="H44" s="45" t="s">
        <v>3290</v>
      </c>
      <c r="I44" s="45" t="s">
        <v>3202</v>
      </c>
      <c r="J44" s="46">
        <v>4.29</v>
      </c>
      <c r="K44" s="46">
        <f t="shared" si="0"/>
        <v>4.9763999999999999</v>
      </c>
    </row>
    <row r="45" spans="2:11" x14ac:dyDescent="0.25">
      <c r="B45" s="45" t="s">
        <v>3196</v>
      </c>
      <c r="C45" s="45" t="s">
        <v>3197</v>
      </c>
      <c r="D45" s="45" t="s">
        <v>3198</v>
      </c>
      <c r="E45" s="45">
        <v>1</v>
      </c>
      <c r="F45" s="45" t="s">
        <v>3276</v>
      </c>
      <c r="G45" s="45" t="s">
        <v>3291</v>
      </c>
      <c r="H45" s="45" t="s">
        <v>3292</v>
      </c>
      <c r="I45" s="45" t="s">
        <v>3202</v>
      </c>
      <c r="J45" s="46">
        <v>3.88</v>
      </c>
      <c r="K45" s="46">
        <f t="shared" si="0"/>
        <v>4.5007999999999999</v>
      </c>
    </row>
    <row r="46" spans="2:11" x14ac:dyDescent="0.25">
      <c r="B46" s="45" t="s">
        <v>3196</v>
      </c>
      <c r="C46" s="45" t="s">
        <v>3197</v>
      </c>
      <c r="D46" s="45" t="s">
        <v>3198</v>
      </c>
      <c r="E46" s="45">
        <v>1</v>
      </c>
      <c r="F46" s="45" t="s">
        <v>3276</v>
      </c>
      <c r="G46" s="45" t="s">
        <v>3293</v>
      </c>
      <c r="H46" s="45" t="s">
        <v>3294</v>
      </c>
      <c r="I46" s="45" t="s">
        <v>3202</v>
      </c>
      <c r="J46" s="46">
        <v>4.29</v>
      </c>
      <c r="K46" s="46">
        <f t="shared" si="0"/>
        <v>4.9763999999999999</v>
      </c>
    </row>
    <row r="47" spans="2:11" x14ac:dyDescent="0.25">
      <c r="B47" s="45" t="s">
        <v>3196</v>
      </c>
      <c r="C47" s="45" t="s">
        <v>3197</v>
      </c>
      <c r="D47" s="45" t="s">
        <v>3198</v>
      </c>
      <c r="E47" s="45">
        <v>1</v>
      </c>
      <c r="F47" s="45" t="s">
        <v>3276</v>
      </c>
      <c r="G47" s="45" t="s">
        <v>3295</v>
      </c>
      <c r="H47" s="45" t="s">
        <v>3296</v>
      </c>
      <c r="I47" s="45" t="s">
        <v>3202</v>
      </c>
      <c r="J47" s="46">
        <v>2.5</v>
      </c>
      <c r="K47" s="46">
        <f t="shared" si="0"/>
        <v>2.9</v>
      </c>
    </row>
    <row r="48" spans="2:11" x14ac:dyDescent="0.25">
      <c r="B48" s="45" t="s">
        <v>3196</v>
      </c>
      <c r="C48" s="45" t="s">
        <v>3197</v>
      </c>
      <c r="D48" s="45" t="s">
        <v>3198</v>
      </c>
      <c r="E48" s="45">
        <v>1</v>
      </c>
      <c r="F48" s="45" t="s">
        <v>3276</v>
      </c>
      <c r="G48" s="45" t="s">
        <v>3297</v>
      </c>
      <c r="H48" s="45" t="s">
        <v>3298</v>
      </c>
      <c r="I48" s="45" t="s">
        <v>3202</v>
      </c>
      <c r="J48" s="46">
        <v>2.5</v>
      </c>
      <c r="K48" s="46">
        <f t="shared" si="0"/>
        <v>2.9</v>
      </c>
    </row>
    <row r="49" spans="2:11" x14ac:dyDescent="0.25">
      <c r="B49" s="45" t="s">
        <v>3196</v>
      </c>
      <c r="C49" s="45" t="s">
        <v>3197</v>
      </c>
      <c r="D49" s="45" t="s">
        <v>3198</v>
      </c>
      <c r="E49" s="45">
        <v>1</v>
      </c>
      <c r="F49" s="45" t="s">
        <v>3276</v>
      </c>
      <c r="G49" s="45" t="s">
        <v>3299</v>
      </c>
      <c r="H49" s="45" t="s">
        <v>3300</v>
      </c>
      <c r="I49" s="45" t="s">
        <v>3202</v>
      </c>
      <c r="J49" s="46">
        <v>2.5</v>
      </c>
      <c r="K49" s="46">
        <f t="shared" si="0"/>
        <v>2.9</v>
      </c>
    </row>
    <row r="50" spans="2:11" x14ac:dyDescent="0.25">
      <c r="B50" s="45" t="s">
        <v>3196</v>
      </c>
      <c r="C50" s="45" t="s">
        <v>3197</v>
      </c>
      <c r="D50" s="45" t="s">
        <v>3198</v>
      </c>
      <c r="E50" s="45">
        <v>1</v>
      </c>
      <c r="F50" s="45" t="s">
        <v>3276</v>
      </c>
      <c r="G50" s="45" t="s">
        <v>3301</v>
      </c>
      <c r="H50" s="45" t="s">
        <v>3302</v>
      </c>
      <c r="I50" s="45" t="s">
        <v>3202</v>
      </c>
      <c r="J50" s="46">
        <v>2.5</v>
      </c>
      <c r="K50" s="46">
        <f t="shared" si="0"/>
        <v>2.9</v>
      </c>
    </row>
    <row r="51" spans="2:11" x14ac:dyDescent="0.25">
      <c r="B51" s="45" t="s">
        <v>3196</v>
      </c>
      <c r="C51" s="45" t="s">
        <v>3197</v>
      </c>
      <c r="D51" s="45" t="s">
        <v>3198</v>
      </c>
      <c r="E51" s="45">
        <v>1</v>
      </c>
      <c r="F51" s="45" t="s">
        <v>3276</v>
      </c>
      <c r="G51" s="45" t="s">
        <v>3303</v>
      </c>
      <c r="H51" s="45" t="s">
        <v>3304</v>
      </c>
      <c r="I51" s="45" t="s">
        <v>3202</v>
      </c>
      <c r="J51" s="46">
        <v>2.5</v>
      </c>
      <c r="K51" s="46">
        <f t="shared" si="0"/>
        <v>2.9</v>
      </c>
    </row>
    <row r="52" spans="2:11" x14ac:dyDescent="0.25">
      <c r="B52" s="45" t="s">
        <v>3196</v>
      </c>
      <c r="C52" s="45" t="s">
        <v>3197</v>
      </c>
      <c r="D52" s="45" t="s">
        <v>3198</v>
      </c>
      <c r="E52" s="45">
        <v>1</v>
      </c>
      <c r="F52" s="45" t="s">
        <v>3276</v>
      </c>
      <c r="G52" s="45" t="s">
        <v>3305</v>
      </c>
      <c r="H52" s="45" t="s">
        <v>3306</v>
      </c>
      <c r="I52" s="45" t="s">
        <v>3202</v>
      </c>
      <c r="J52" s="46">
        <v>3.2</v>
      </c>
      <c r="K52" s="46">
        <f t="shared" si="0"/>
        <v>3.7119999999999997</v>
      </c>
    </row>
    <row r="53" spans="2:11" x14ac:dyDescent="0.25">
      <c r="B53" s="45" t="s">
        <v>3196</v>
      </c>
      <c r="C53" s="45" t="s">
        <v>3197</v>
      </c>
      <c r="D53" s="45" t="s">
        <v>3198</v>
      </c>
      <c r="E53" s="45">
        <v>1</v>
      </c>
      <c r="F53" s="45" t="s">
        <v>3276</v>
      </c>
      <c r="G53" s="45" t="s">
        <v>3307</v>
      </c>
      <c r="H53" s="45" t="s">
        <v>3308</v>
      </c>
      <c r="I53" s="45" t="s">
        <v>3202</v>
      </c>
      <c r="J53" s="46">
        <v>3.2</v>
      </c>
      <c r="K53" s="46">
        <f t="shared" si="0"/>
        <v>3.7119999999999997</v>
      </c>
    </row>
    <row r="54" spans="2:11" x14ac:dyDescent="0.25">
      <c r="B54" s="45" t="s">
        <v>3196</v>
      </c>
      <c r="C54" s="45" t="s">
        <v>3197</v>
      </c>
      <c r="D54" s="45" t="s">
        <v>3198</v>
      </c>
      <c r="E54" s="45">
        <v>1</v>
      </c>
      <c r="F54" s="45" t="s">
        <v>3276</v>
      </c>
      <c r="G54" s="45" t="s">
        <v>3309</v>
      </c>
      <c r="H54" s="45" t="s">
        <v>3310</v>
      </c>
      <c r="I54" s="45" t="s">
        <v>3202</v>
      </c>
      <c r="J54" s="46">
        <v>3.2</v>
      </c>
      <c r="K54" s="46">
        <f t="shared" si="0"/>
        <v>3.7119999999999997</v>
      </c>
    </row>
    <row r="55" spans="2:11" x14ac:dyDescent="0.25">
      <c r="B55" s="45" t="s">
        <v>3196</v>
      </c>
      <c r="C55" s="45" t="s">
        <v>3197</v>
      </c>
      <c r="D55" s="45" t="s">
        <v>3198</v>
      </c>
      <c r="E55" s="45">
        <v>1</v>
      </c>
      <c r="F55" s="45" t="s">
        <v>3276</v>
      </c>
      <c r="G55" s="45" t="s">
        <v>3311</v>
      </c>
      <c r="H55" s="45" t="s">
        <v>3312</v>
      </c>
      <c r="I55" s="45" t="s">
        <v>3202</v>
      </c>
      <c r="J55" s="46">
        <v>4.53</v>
      </c>
      <c r="K55" s="46">
        <f t="shared" si="0"/>
        <v>5.2548000000000004</v>
      </c>
    </row>
    <row r="56" spans="2:11" x14ac:dyDescent="0.25">
      <c r="B56" s="45" t="s">
        <v>3196</v>
      </c>
      <c r="C56" s="45" t="s">
        <v>3197</v>
      </c>
      <c r="D56" s="45" t="s">
        <v>3198</v>
      </c>
      <c r="E56" s="45">
        <v>2</v>
      </c>
      <c r="F56" s="45" t="s">
        <v>3313</v>
      </c>
      <c r="G56" s="45" t="s">
        <v>3314</v>
      </c>
      <c r="H56" s="45" t="s">
        <v>3315</v>
      </c>
      <c r="I56" s="45" t="s">
        <v>3202</v>
      </c>
      <c r="J56" s="46">
        <v>3.76</v>
      </c>
      <c r="K56" s="46">
        <f t="shared" si="0"/>
        <v>4.3615999999999993</v>
      </c>
    </row>
    <row r="57" spans="2:11" x14ac:dyDescent="0.25">
      <c r="B57" s="45" t="s">
        <v>3196</v>
      </c>
      <c r="C57" s="45" t="s">
        <v>3197</v>
      </c>
      <c r="D57" s="45" t="s">
        <v>3198</v>
      </c>
      <c r="E57" s="45">
        <v>2</v>
      </c>
      <c r="F57" s="45" t="s">
        <v>3313</v>
      </c>
      <c r="G57" s="45" t="s">
        <v>3316</v>
      </c>
      <c r="H57" s="45" t="s">
        <v>3317</v>
      </c>
      <c r="I57" s="45" t="s">
        <v>3202</v>
      </c>
      <c r="J57" s="46">
        <v>5.25</v>
      </c>
      <c r="K57" s="46">
        <f t="shared" si="0"/>
        <v>6.09</v>
      </c>
    </row>
    <row r="58" spans="2:11" x14ac:dyDescent="0.25">
      <c r="B58" s="45" t="s">
        <v>3196</v>
      </c>
      <c r="C58" s="45" t="s">
        <v>3197</v>
      </c>
      <c r="D58" s="45" t="s">
        <v>3198</v>
      </c>
      <c r="E58" s="45">
        <v>2</v>
      </c>
      <c r="F58" s="45" t="s">
        <v>3313</v>
      </c>
      <c r="G58" s="45" t="s">
        <v>3318</v>
      </c>
      <c r="H58" s="45" t="s">
        <v>3319</v>
      </c>
      <c r="I58" s="45" t="s">
        <v>3202</v>
      </c>
      <c r="J58" s="46">
        <v>5.46</v>
      </c>
      <c r="K58" s="46">
        <f t="shared" si="0"/>
        <v>6.3335999999999997</v>
      </c>
    </row>
    <row r="59" spans="2:11" x14ac:dyDescent="0.25">
      <c r="B59" s="45" t="s">
        <v>3196</v>
      </c>
      <c r="C59" s="45" t="s">
        <v>3197</v>
      </c>
      <c r="D59" s="45" t="s">
        <v>3198</v>
      </c>
      <c r="E59" s="45">
        <v>2</v>
      </c>
      <c r="F59" s="45" t="s">
        <v>3313</v>
      </c>
      <c r="G59" s="45" t="s">
        <v>3320</v>
      </c>
      <c r="H59" s="45" t="s">
        <v>3321</v>
      </c>
      <c r="I59" s="45" t="s">
        <v>3202</v>
      </c>
      <c r="J59" s="46">
        <v>3.63</v>
      </c>
      <c r="K59" s="46">
        <f t="shared" si="0"/>
        <v>4.2107999999999999</v>
      </c>
    </row>
    <row r="60" spans="2:11" x14ac:dyDescent="0.25">
      <c r="B60" s="45" t="s">
        <v>3196</v>
      </c>
      <c r="C60" s="45" t="s">
        <v>3197</v>
      </c>
      <c r="D60" s="45" t="s">
        <v>3198</v>
      </c>
      <c r="E60" s="45">
        <v>2</v>
      </c>
      <c r="F60" s="45" t="s">
        <v>3313</v>
      </c>
      <c r="G60" s="45" t="s">
        <v>3322</v>
      </c>
      <c r="H60" s="45" t="s">
        <v>3323</v>
      </c>
      <c r="I60" s="45" t="s">
        <v>3202</v>
      </c>
      <c r="J60" s="46">
        <v>5.55</v>
      </c>
      <c r="K60" s="46">
        <f t="shared" si="0"/>
        <v>6.4379999999999997</v>
      </c>
    </row>
    <row r="61" spans="2:11" x14ac:dyDescent="0.25">
      <c r="B61" s="45" t="s">
        <v>3196</v>
      </c>
      <c r="C61" s="45" t="s">
        <v>3197</v>
      </c>
      <c r="D61" s="45" t="s">
        <v>3198</v>
      </c>
      <c r="E61" s="45">
        <v>2</v>
      </c>
      <c r="F61" s="45" t="s">
        <v>3313</v>
      </c>
      <c r="G61" s="45" t="s">
        <v>3324</v>
      </c>
      <c r="H61" s="45" t="s">
        <v>3325</v>
      </c>
      <c r="I61" s="45" t="s">
        <v>3202</v>
      </c>
      <c r="J61" s="46">
        <v>6.36</v>
      </c>
      <c r="K61" s="46">
        <f t="shared" si="0"/>
        <v>7.3776000000000002</v>
      </c>
    </row>
    <row r="62" spans="2:11" x14ac:dyDescent="0.25">
      <c r="B62" s="45" t="s">
        <v>3196</v>
      </c>
      <c r="C62" s="45" t="s">
        <v>3197</v>
      </c>
      <c r="D62" s="45" t="s">
        <v>3198</v>
      </c>
      <c r="E62" s="45">
        <v>2</v>
      </c>
      <c r="F62" s="45" t="s">
        <v>3313</v>
      </c>
      <c r="G62" s="45" t="s">
        <v>3326</v>
      </c>
      <c r="H62" s="45" t="s">
        <v>3327</v>
      </c>
      <c r="I62" s="45" t="s">
        <v>3202</v>
      </c>
      <c r="J62" s="46">
        <v>10.83</v>
      </c>
      <c r="K62" s="46">
        <f t="shared" si="0"/>
        <v>12.562799999999999</v>
      </c>
    </row>
    <row r="63" spans="2:11" x14ac:dyDescent="0.25">
      <c r="B63" s="45" t="s">
        <v>3196</v>
      </c>
      <c r="C63" s="45" t="s">
        <v>3197</v>
      </c>
      <c r="D63" s="45" t="s">
        <v>3198</v>
      </c>
      <c r="E63" s="45">
        <v>2</v>
      </c>
      <c r="F63" s="45" t="s">
        <v>3313</v>
      </c>
      <c r="G63" s="45" t="s">
        <v>3328</v>
      </c>
      <c r="H63" s="45" t="s">
        <v>3329</v>
      </c>
      <c r="I63" s="45" t="s">
        <v>3202</v>
      </c>
      <c r="J63" s="46">
        <v>22.8</v>
      </c>
      <c r="K63" s="46">
        <f t="shared" si="0"/>
        <v>26.448</v>
      </c>
    </row>
    <row r="64" spans="2:11" x14ac:dyDescent="0.25">
      <c r="B64" s="45" t="s">
        <v>3196</v>
      </c>
      <c r="C64" s="45" t="s">
        <v>3197</v>
      </c>
      <c r="D64" s="45" t="s">
        <v>3198</v>
      </c>
      <c r="E64" s="45">
        <v>2</v>
      </c>
      <c r="F64" s="45" t="s">
        <v>3313</v>
      </c>
      <c r="G64" s="45" t="s">
        <v>3330</v>
      </c>
      <c r="H64" s="45" t="s">
        <v>3331</v>
      </c>
      <c r="I64" s="45" t="s">
        <v>3202</v>
      </c>
      <c r="J64" s="46">
        <v>5.25</v>
      </c>
      <c r="K64" s="46">
        <f t="shared" si="0"/>
        <v>6.09</v>
      </c>
    </row>
    <row r="65" spans="2:11" x14ac:dyDescent="0.25">
      <c r="B65" s="45" t="s">
        <v>3196</v>
      </c>
      <c r="C65" s="45" t="s">
        <v>3197</v>
      </c>
      <c r="D65" s="45" t="s">
        <v>3198</v>
      </c>
      <c r="E65" s="45">
        <v>2</v>
      </c>
      <c r="F65" s="45" t="s">
        <v>3313</v>
      </c>
      <c r="G65" s="45" t="s">
        <v>3332</v>
      </c>
      <c r="H65" s="45" t="s">
        <v>3333</v>
      </c>
      <c r="I65" s="45" t="s">
        <v>3202</v>
      </c>
      <c r="J65" s="46">
        <v>7.05</v>
      </c>
      <c r="K65" s="46">
        <f t="shared" si="0"/>
        <v>8.177999999999999</v>
      </c>
    </row>
    <row r="66" spans="2:11" x14ac:dyDescent="0.25">
      <c r="B66" s="45" t="s">
        <v>3196</v>
      </c>
      <c r="C66" s="45" t="s">
        <v>3197</v>
      </c>
      <c r="D66" s="45" t="s">
        <v>3198</v>
      </c>
      <c r="E66" s="45">
        <v>2</v>
      </c>
      <c r="F66" s="45" t="s">
        <v>3313</v>
      </c>
      <c r="G66" s="45" t="s">
        <v>3334</v>
      </c>
      <c r="H66" s="45" t="s">
        <v>3335</v>
      </c>
      <c r="I66" s="45" t="s">
        <v>3202</v>
      </c>
      <c r="J66" s="46">
        <v>9.26</v>
      </c>
      <c r="K66" s="46">
        <f t="shared" si="0"/>
        <v>10.741599999999998</v>
      </c>
    </row>
    <row r="67" spans="2:11" x14ac:dyDescent="0.25">
      <c r="B67" s="45" t="s">
        <v>3196</v>
      </c>
      <c r="C67" s="45" t="s">
        <v>3197</v>
      </c>
      <c r="D67" s="45" t="s">
        <v>3198</v>
      </c>
      <c r="E67" s="45">
        <v>2</v>
      </c>
      <c r="F67" s="45" t="s">
        <v>3313</v>
      </c>
      <c r="G67" s="45" t="s">
        <v>3336</v>
      </c>
      <c r="H67" s="45" t="s">
        <v>3337</v>
      </c>
      <c r="I67" s="45" t="s">
        <v>3202</v>
      </c>
      <c r="J67" s="46">
        <v>7.52</v>
      </c>
      <c r="K67" s="46">
        <f t="shared" si="0"/>
        <v>8.7231999999999985</v>
      </c>
    </row>
    <row r="68" spans="2:11" x14ac:dyDescent="0.25">
      <c r="B68" s="45" t="s">
        <v>3196</v>
      </c>
      <c r="C68" s="45" t="s">
        <v>3197</v>
      </c>
      <c r="D68" s="45" t="s">
        <v>3198</v>
      </c>
      <c r="E68" s="45">
        <v>2</v>
      </c>
      <c r="F68" s="45" t="s">
        <v>3313</v>
      </c>
      <c r="G68" s="45" t="s">
        <v>3338</v>
      </c>
      <c r="H68" s="45" t="s">
        <v>3339</v>
      </c>
      <c r="I68" s="45" t="s">
        <v>3202</v>
      </c>
      <c r="J68" s="46">
        <v>8.3000000000000007</v>
      </c>
      <c r="K68" s="46">
        <f t="shared" ref="K68:K131" si="1">+IF(AND(MID(H68,1,15)="POSTE DE MADERA",J68&lt;110)=TRUE,(J68*1.13+5)*1.01*1.16,IF(AND(MID(H68,1,15)="POSTE DE MADERA",J68&gt;=110,J68&lt;320)=TRUE,(J68*1.13+12)*1.01*1.16,IF(AND(MID(H68,1,15)="POSTE DE MADERA",J68&gt;320)=TRUE,(J68*1.13+36)*1.01*1.16,IF(+AND(MID(H68,1,5)="POSTE",MID(H68,1,15)&lt;&gt;"POSTE DE MADERA")=TRUE,J68*1.01*1.16,J68*1.16))))</f>
        <v>9.6280000000000001</v>
      </c>
    </row>
    <row r="69" spans="2:11" x14ac:dyDescent="0.25">
      <c r="B69" s="45" t="s">
        <v>3196</v>
      </c>
      <c r="C69" s="45" t="s">
        <v>3197</v>
      </c>
      <c r="D69" s="45" t="s">
        <v>3198</v>
      </c>
      <c r="E69" s="45">
        <v>2</v>
      </c>
      <c r="F69" s="45" t="s">
        <v>3313</v>
      </c>
      <c r="G69" s="45" t="s">
        <v>3340</v>
      </c>
      <c r="H69" s="45" t="s">
        <v>3341</v>
      </c>
      <c r="I69" s="45" t="s">
        <v>3202</v>
      </c>
      <c r="J69" s="46">
        <v>8.5</v>
      </c>
      <c r="K69" s="46">
        <f t="shared" si="1"/>
        <v>9.86</v>
      </c>
    </row>
    <row r="70" spans="2:11" x14ac:dyDescent="0.25">
      <c r="B70" s="45" t="s">
        <v>3196</v>
      </c>
      <c r="C70" s="45" t="s">
        <v>3197</v>
      </c>
      <c r="D70" s="45" t="s">
        <v>3198</v>
      </c>
      <c r="E70" s="45">
        <v>2</v>
      </c>
      <c r="F70" s="45" t="s">
        <v>3313</v>
      </c>
      <c r="G70" s="45" t="s">
        <v>3342</v>
      </c>
      <c r="H70" s="45" t="s">
        <v>3343</v>
      </c>
      <c r="I70" s="45" t="s">
        <v>3202</v>
      </c>
      <c r="J70" s="46">
        <v>8.1999999999999993</v>
      </c>
      <c r="K70" s="46">
        <f t="shared" si="1"/>
        <v>9.5119999999999987</v>
      </c>
    </row>
    <row r="71" spans="2:11" x14ac:dyDescent="0.25">
      <c r="B71" s="45" t="s">
        <v>3196</v>
      </c>
      <c r="C71" s="45" t="s">
        <v>3197</v>
      </c>
      <c r="D71" s="45" t="s">
        <v>3198</v>
      </c>
      <c r="E71" s="45">
        <v>2</v>
      </c>
      <c r="F71" s="45" t="s">
        <v>3313</v>
      </c>
      <c r="G71" s="45" t="s">
        <v>3344</v>
      </c>
      <c r="H71" s="45" t="s">
        <v>3345</v>
      </c>
      <c r="I71" s="45" t="s">
        <v>3202</v>
      </c>
      <c r="J71" s="46">
        <v>9.1</v>
      </c>
      <c r="K71" s="46">
        <f t="shared" si="1"/>
        <v>10.555999999999999</v>
      </c>
    </row>
    <row r="72" spans="2:11" x14ac:dyDescent="0.25">
      <c r="B72" s="45" t="s">
        <v>3196</v>
      </c>
      <c r="C72" s="45" t="s">
        <v>3197</v>
      </c>
      <c r="D72" s="45" t="s">
        <v>3198</v>
      </c>
      <c r="E72" s="45">
        <v>2</v>
      </c>
      <c r="F72" s="45" t="s">
        <v>3313</v>
      </c>
      <c r="G72" s="45" t="s">
        <v>3346</v>
      </c>
      <c r="H72" s="45" t="s">
        <v>3347</v>
      </c>
      <c r="I72" s="45" t="s">
        <v>3202</v>
      </c>
      <c r="J72" s="46">
        <v>22.89</v>
      </c>
      <c r="K72" s="46">
        <f t="shared" si="1"/>
        <v>26.552399999999999</v>
      </c>
    </row>
    <row r="73" spans="2:11" x14ac:dyDescent="0.25">
      <c r="B73" s="45" t="s">
        <v>3196</v>
      </c>
      <c r="C73" s="45" t="s">
        <v>3197</v>
      </c>
      <c r="D73" s="45" t="s">
        <v>3198</v>
      </c>
      <c r="E73" s="45">
        <v>2</v>
      </c>
      <c r="F73" s="45" t="s">
        <v>3313</v>
      </c>
      <c r="G73" s="45" t="s">
        <v>3348</v>
      </c>
      <c r="H73" s="45" t="s">
        <v>3349</v>
      </c>
      <c r="I73" s="45" t="s">
        <v>3202</v>
      </c>
      <c r="J73" s="46">
        <v>32.49</v>
      </c>
      <c r="K73" s="46">
        <f t="shared" si="1"/>
        <v>37.688400000000001</v>
      </c>
    </row>
    <row r="74" spans="2:11" x14ac:dyDescent="0.25">
      <c r="B74" s="45" t="s">
        <v>3196</v>
      </c>
      <c r="C74" s="45" t="s">
        <v>3197</v>
      </c>
      <c r="D74" s="45" t="s">
        <v>3198</v>
      </c>
      <c r="E74" s="45">
        <v>2</v>
      </c>
      <c r="F74" s="45" t="s">
        <v>3313</v>
      </c>
      <c r="G74" s="45" t="s">
        <v>3350</v>
      </c>
      <c r="H74" s="45" t="s">
        <v>3351</v>
      </c>
      <c r="I74" s="45" t="s">
        <v>3202</v>
      </c>
      <c r="J74" s="46">
        <v>13.07</v>
      </c>
      <c r="K74" s="46">
        <f t="shared" si="1"/>
        <v>15.161199999999999</v>
      </c>
    </row>
    <row r="75" spans="2:11" x14ac:dyDescent="0.25">
      <c r="B75" s="45" t="s">
        <v>3196</v>
      </c>
      <c r="C75" s="45" t="s">
        <v>3197</v>
      </c>
      <c r="D75" s="45" t="s">
        <v>3198</v>
      </c>
      <c r="E75" s="45">
        <v>2</v>
      </c>
      <c r="F75" s="45" t="s">
        <v>3313</v>
      </c>
      <c r="G75" s="45" t="s">
        <v>3352</v>
      </c>
      <c r="H75" s="45" t="s">
        <v>3353</v>
      </c>
      <c r="I75" s="45" t="s">
        <v>3202</v>
      </c>
      <c r="J75" s="46">
        <v>13.36</v>
      </c>
      <c r="K75" s="46">
        <f t="shared" si="1"/>
        <v>15.497599999999998</v>
      </c>
    </row>
    <row r="76" spans="2:11" x14ac:dyDescent="0.25">
      <c r="B76" s="45" t="s">
        <v>3196</v>
      </c>
      <c r="C76" s="45" t="s">
        <v>3197</v>
      </c>
      <c r="D76" s="45" t="s">
        <v>3198</v>
      </c>
      <c r="E76" s="45">
        <v>2</v>
      </c>
      <c r="F76" s="45" t="s">
        <v>3313</v>
      </c>
      <c r="G76" s="45" t="s">
        <v>3354</v>
      </c>
      <c r="H76" s="45" t="s">
        <v>3355</v>
      </c>
      <c r="I76" s="45" t="s">
        <v>3202</v>
      </c>
      <c r="J76" s="46">
        <v>9.5</v>
      </c>
      <c r="K76" s="46">
        <f t="shared" si="1"/>
        <v>11.02</v>
      </c>
    </row>
    <row r="77" spans="2:11" x14ac:dyDescent="0.25">
      <c r="B77" s="45" t="s">
        <v>3196</v>
      </c>
      <c r="C77" s="45" t="s">
        <v>3197</v>
      </c>
      <c r="D77" s="45" t="s">
        <v>3198</v>
      </c>
      <c r="E77" s="45">
        <v>2</v>
      </c>
      <c r="F77" s="45" t="s">
        <v>3313</v>
      </c>
      <c r="G77" s="45" t="s">
        <v>3356</v>
      </c>
      <c r="H77" s="45" t="s">
        <v>3357</v>
      </c>
      <c r="I77" s="45" t="s">
        <v>3202</v>
      </c>
      <c r="J77" s="46">
        <v>2.2999999999999998</v>
      </c>
      <c r="K77" s="46">
        <f t="shared" si="1"/>
        <v>2.6679999999999997</v>
      </c>
    </row>
    <row r="78" spans="2:11" x14ac:dyDescent="0.25">
      <c r="B78" s="45" t="s">
        <v>3196</v>
      </c>
      <c r="C78" s="45" t="s">
        <v>3197</v>
      </c>
      <c r="D78" s="45" t="s">
        <v>3198</v>
      </c>
      <c r="E78" s="45">
        <v>2</v>
      </c>
      <c r="F78" s="45" t="s">
        <v>3313</v>
      </c>
      <c r="G78" s="45" t="s">
        <v>3358</v>
      </c>
      <c r="H78" s="45" t="s">
        <v>3359</v>
      </c>
      <c r="I78" s="45" t="s">
        <v>3202</v>
      </c>
      <c r="J78" s="46">
        <v>8.15</v>
      </c>
      <c r="K78" s="46">
        <f t="shared" si="1"/>
        <v>9.4540000000000006</v>
      </c>
    </row>
    <row r="79" spans="2:11" x14ac:dyDescent="0.25">
      <c r="B79" s="45" t="s">
        <v>3196</v>
      </c>
      <c r="C79" s="45" t="s">
        <v>3197</v>
      </c>
      <c r="D79" s="45" t="s">
        <v>3198</v>
      </c>
      <c r="E79" s="45">
        <v>3</v>
      </c>
      <c r="F79" s="45" t="s">
        <v>3360</v>
      </c>
      <c r="G79" s="45" t="s">
        <v>3361</v>
      </c>
      <c r="H79" s="45" t="s">
        <v>3362</v>
      </c>
      <c r="I79" s="45" t="s">
        <v>3202</v>
      </c>
      <c r="J79" s="46">
        <v>5.83</v>
      </c>
      <c r="K79" s="46">
        <f t="shared" si="1"/>
        <v>6.7627999999999995</v>
      </c>
    </row>
    <row r="80" spans="2:11" x14ac:dyDescent="0.25">
      <c r="B80" s="45" t="s">
        <v>3196</v>
      </c>
      <c r="C80" s="45" t="s">
        <v>3197</v>
      </c>
      <c r="D80" s="45" t="s">
        <v>3198</v>
      </c>
      <c r="E80" s="45">
        <v>3</v>
      </c>
      <c r="F80" s="45" t="s">
        <v>3360</v>
      </c>
      <c r="G80" s="45" t="s">
        <v>3363</v>
      </c>
      <c r="H80" s="45" t="s">
        <v>3364</v>
      </c>
      <c r="I80" s="45" t="s">
        <v>3202</v>
      </c>
      <c r="J80" s="46">
        <v>1.1100000000000001</v>
      </c>
      <c r="K80" s="46">
        <f t="shared" si="1"/>
        <v>1.2876000000000001</v>
      </c>
    </row>
    <row r="81" spans="2:11" x14ac:dyDescent="0.25">
      <c r="B81" s="45" t="s">
        <v>3196</v>
      </c>
      <c r="C81" s="45" t="s">
        <v>3197</v>
      </c>
      <c r="D81" s="45" t="s">
        <v>3198</v>
      </c>
      <c r="E81" s="45">
        <v>3</v>
      </c>
      <c r="F81" s="45" t="s">
        <v>3360</v>
      </c>
      <c r="G81" s="45" t="s">
        <v>3365</v>
      </c>
      <c r="H81" s="45" t="s">
        <v>3366</v>
      </c>
      <c r="I81" s="45" t="s">
        <v>3202</v>
      </c>
      <c r="J81" s="46">
        <v>1.66</v>
      </c>
      <c r="K81" s="46">
        <f t="shared" si="1"/>
        <v>1.9255999999999998</v>
      </c>
    </row>
    <row r="82" spans="2:11" x14ac:dyDescent="0.25">
      <c r="B82" s="45" t="s">
        <v>3196</v>
      </c>
      <c r="C82" s="45" t="s">
        <v>3197</v>
      </c>
      <c r="D82" s="45" t="s">
        <v>3198</v>
      </c>
      <c r="E82" s="45">
        <v>3</v>
      </c>
      <c r="F82" s="45" t="s">
        <v>3360</v>
      </c>
      <c r="G82" s="45" t="s">
        <v>3367</v>
      </c>
      <c r="H82" s="45" t="s">
        <v>3368</v>
      </c>
      <c r="I82" s="45" t="s">
        <v>3202</v>
      </c>
      <c r="J82" s="46">
        <v>1.8</v>
      </c>
      <c r="K82" s="46">
        <f t="shared" si="1"/>
        <v>2.0880000000000001</v>
      </c>
    </row>
    <row r="83" spans="2:11" x14ac:dyDescent="0.25">
      <c r="B83" s="45" t="s">
        <v>3196</v>
      </c>
      <c r="C83" s="45" t="s">
        <v>3197</v>
      </c>
      <c r="D83" s="45" t="s">
        <v>3198</v>
      </c>
      <c r="E83" s="45">
        <v>3</v>
      </c>
      <c r="F83" s="45" t="s">
        <v>3360</v>
      </c>
      <c r="G83" s="45" t="s">
        <v>3369</v>
      </c>
      <c r="H83" s="45" t="s">
        <v>3370</v>
      </c>
      <c r="I83" s="45" t="s">
        <v>3202</v>
      </c>
      <c r="J83" s="46">
        <v>2.13</v>
      </c>
      <c r="K83" s="46">
        <f t="shared" si="1"/>
        <v>2.4707999999999997</v>
      </c>
    </row>
    <row r="84" spans="2:11" x14ac:dyDescent="0.25">
      <c r="B84" s="45" t="s">
        <v>3196</v>
      </c>
      <c r="C84" s="45" t="s">
        <v>3197</v>
      </c>
      <c r="D84" s="45" t="s">
        <v>3198</v>
      </c>
      <c r="E84" s="45">
        <v>3</v>
      </c>
      <c r="F84" s="45" t="s">
        <v>3360</v>
      </c>
      <c r="G84" s="45" t="s">
        <v>3371</v>
      </c>
      <c r="H84" s="45" t="s">
        <v>3372</v>
      </c>
      <c r="I84" s="45" t="s">
        <v>3202</v>
      </c>
      <c r="J84" s="46">
        <v>1.36</v>
      </c>
      <c r="K84" s="46">
        <f t="shared" si="1"/>
        <v>1.5776000000000001</v>
      </c>
    </row>
    <row r="85" spans="2:11" x14ac:dyDescent="0.25">
      <c r="B85" s="45" t="s">
        <v>3196</v>
      </c>
      <c r="C85" s="45" t="s">
        <v>3197</v>
      </c>
      <c r="D85" s="45" t="s">
        <v>3198</v>
      </c>
      <c r="E85" s="45">
        <v>3</v>
      </c>
      <c r="F85" s="45" t="s">
        <v>3360</v>
      </c>
      <c r="G85" s="45" t="s">
        <v>3373</v>
      </c>
      <c r="H85" s="45" t="s">
        <v>3374</v>
      </c>
      <c r="I85" s="45" t="s">
        <v>3202</v>
      </c>
      <c r="J85" s="46">
        <v>1.36</v>
      </c>
      <c r="K85" s="46">
        <f t="shared" si="1"/>
        <v>1.5776000000000001</v>
      </c>
    </row>
    <row r="86" spans="2:11" x14ac:dyDescent="0.25">
      <c r="B86" s="45" t="s">
        <v>3196</v>
      </c>
      <c r="C86" s="45" t="s">
        <v>3197</v>
      </c>
      <c r="D86" s="45" t="s">
        <v>3198</v>
      </c>
      <c r="E86" s="45">
        <v>3</v>
      </c>
      <c r="F86" s="45" t="s">
        <v>3360</v>
      </c>
      <c r="G86" s="45" t="s">
        <v>3375</v>
      </c>
      <c r="H86" s="45" t="s">
        <v>3376</v>
      </c>
      <c r="I86" s="45" t="s">
        <v>3202</v>
      </c>
      <c r="J86" s="46">
        <v>1.36</v>
      </c>
      <c r="K86" s="46">
        <f t="shared" si="1"/>
        <v>1.5776000000000001</v>
      </c>
    </row>
    <row r="87" spans="2:11" x14ac:dyDescent="0.25">
      <c r="B87" s="45" t="s">
        <v>3196</v>
      </c>
      <c r="C87" s="45" t="s">
        <v>3197</v>
      </c>
      <c r="D87" s="45" t="s">
        <v>3198</v>
      </c>
      <c r="E87" s="45">
        <v>3</v>
      </c>
      <c r="F87" s="45" t="s">
        <v>3360</v>
      </c>
      <c r="G87" s="45" t="s">
        <v>3377</v>
      </c>
      <c r="H87" s="45" t="s">
        <v>3378</v>
      </c>
      <c r="I87" s="45" t="s">
        <v>3202</v>
      </c>
      <c r="J87" s="46">
        <v>1.36</v>
      </c>
      <c r="K87" s="46">
        <f t="shared" si="1"/>
        <v>1.5776000000000001</v>
      </c>
    </row>
    <row r="88" spans="2:11" x14ac:dyDescent="0.25">
      <c r="B88" s="45" t="s">
        <v>3196</v>
      </c>
      <c r="C88" s="45" t="s">
        <v>3197</v>
      </c>
      <c r="D88" s="45" t="s">
        <v>3198</v>
      </c>
      <c r="E88" s="45">
        <v>3</v>
      </c>
      <c r="F88" s="45" t="s">
        <v>3360</v>
      </c>
      <c r="G88" s="45" t="s">
        <v>3379</v>
      </c>
      <c r="H88" s="45" t="s">
        <v>3380</v>
      </c>
      <c r="I88" s="45" t="s">
        <v>3202</v>
      </c>
      <c r="J88" s="46">
        <v>1.36</v>
      </c>
      <c r="K88" s="46">
        <f t="shared" si="1"/>
        <v>1.5776000000000001</v>
      </c>
    </row>
    <row r="89" spans="2:11" x14ac:dyDescent="0.25">
      <c r="B89" s="45" t="s">
        <v>3196</v>
      </c>
      <c r="C89" s="45" t="s">
        <v>3197</v>
      </c>
      <c r="D89" s="45" t="s">
        <v>3198</v>
      </c>
      <c r="E89" s="45">
        <v>3</v>
      </c>
      <c r="F89" s="45" t="s">
        <v>3360</v>
      </c>
      <c r="G89" s="45" t="s">
        <v>3381</v>
      </c>
      <c r="H89" s="45" t="s">
        <v>3382</v>
      </c>
      <c r="I89" s="45" t="s">
        <v>3202</v>
      </c>
      <c r="J89" s="46">
        <v>1.36</v>
      </c>
      <c r="K89" s="46">
        <f t="shared" si="1"/>
        <v>1.5776000000000001</v>
      </c>
    </row>
    <row r="90" spans="2:11" x14ac:dyDescent="0.25">
      <c r="B90" s="45" t="s">
        <v>3196</v>
      </c>
      <c r="C90" s="45" t="s">
        <v>3197</v>
      </c>
      <c r="D90" s="45" t="s">
        <v>3198</v>
      </c>
      <c r="E90" s="45">
        <v>3</v>
      </c>
      <c r="F90" s="45" t="s">
        <v>3360</v>
      </c>
      <c r="G90" s="45" t="s">
        <v>3383</v>
      </c>
      <c r="H90" s="45" t="s">
        <v>3384</v>
      </c>
      <c r="I90" s="45" t="s">
        <v>3202</v>
      </c>
      <c r="J90" s="46">
        <v>1.36</v>
      </c>
      <c r="K90" s="46">
        <f t="shared" si="1"/>
        <v>1.5776000000000001</v>
      </c>
    </row>
    <row r="91" spans="2:11" x14ac:dyDescent="0.25">
      <c r="B91" s="45" t="s">
        <v>3196</v>
      </c>
      <c r="C91" s="45" t="s">
        <v>3197</v>
      </c>
      <c r="D91" s="45" t="s">
        <v>3198</v>
      </c>
      <c r="E91" s="45">
        <v>3</v>
      </c>
      <c r="F91" s="45" t="s">
        <v>3360</v>
      </c>
      <c r="G91" s="45" t="s">
        <v>3385</v>
      </c>
      <c r="H91" s="45" t="s">
        <v>3386</v>
      </c>
      <c r="I91" s="45" t="s">
        <v>3202</v>
      </c>
      <c r="J91" s="46">
        <v>1.36</v>
      </c>
      <c r="K91" s="46">
        <f t="shared" si="1"/>
        <v>1.5776000000000001</v>
      </c>
    </row>
    <row r="92" spans="2:11" x14ac:dyDescent="0.25">
      <c r="B92" s="45" t="s">
        <v>3196</v>
      </c>
      <c r="C92" s="45" t="s">
        <v>3197</v>
      </c>
      <c r="D92" s="45" t="s">
        <v>3198</v>
      </c>
      <c r="E92" s="45">
        <v>3</v>
      </c>
      <c r="F92" s="45" t="s">
        <v>3360</v>
      </c>
      <c r="G92" s="45" t="s">
        <v>3387</v>
      </c>
      <c r="H92" s="45" t="s">
        <v>3388</v>
      </c>
      <c r="I92" s="45" t="s">
        <v>3202</v>
      </c>
      <c r="J92" s="46">
        <v>1.36</v>
      </c>
      <c r="K92" s="46">
        <f t="shared" si="1"/>
        <v>1.5776000000000001</v>
      </c>
    </row>
    <row r="93" spans="2:11" x14ac:dyDescent="0.25">
      <c r="B93" s="45" t="s">
        <v>3196</v>
      </c>
      <c r="C93" s="45" t="s">
        <v>3197</v>
      </c>
      <c r="D93" s="45" t="s">
        <v>3198</v>
      </c>
      <c r="E93" s="45">
        <v>3</v>
      </c>
      <c r="F93" s="45" t="s">
        <v>3360</v>
      </c>
      <c r="G93" s="45" t="s">
        <v>3389</v>
      </c>
      <c r="H93" s="45" t="s">
        <v>3390</v>
      </c>
      <c r="I93" s="45" t="s">
        <v>3202</v>
      </c>
      <c r="J93" s="46">
        <v>1.36</v>
      </c>
      <c r="K93" s="46">
        <f t="shared" si="1"/>
        <v>1.5776000000000001</v>
      </c>
    </row>
    <row r="94" spans="2:11" x14ac:dyDescent="0.25">
      <c r="B94" s="45" t="s">
        <v>3196</v>
      </c>
      <c r="C94" s="45" t="s">
        <v>3197</v>
      </c>
      <c r="D94" s="45" t="s">
        <v>3198</v>
      </c>
      <c r="E94" s="45">
        <v>3</v>
      </c>
      <c r="F94" s="45" t="s">
        <v>3360</v>
      </c>
      <c r="G94" s="45" t="s">
        <v>3391</v>
      </c>
      <c r="H94" s="45" t="s">
        <v>3392</v>
      </c>
      <c r="I94" s="45" t="s">
        <v>3202</v>
      </c>
      <c r="J94" s="46">
        <v>2.4500000000000002</v>
      </c>
      <c r="K94" s="46">
        <f t="shared" si="1"/>
        <v>2.8420000000000001</v>
      </c>
    </row>
    <row r="95" spans="2:11" x14ac:dyDescent="0.25">
      <c r="B95" s="45" t="s">
        <v>3196</v>
      </c>
      <c r="C95" s="45" t="s">
        <v>3197</v>
      </c>
      <c r="D95" s="45" t="s">
        <v>3198</v>
      </c>
      <c r="E95" s="45">
        <v>3</v>
      </c>
      <c r="F95" s="45" t="s">
        <v>3360</v>
      </c>
      <c r="G95" s="45" t="s">
        <v>3393</v>
      </c>
      <c r="H95" s="45" t="s">
        <v>3394</v>
      </c>
      <c r="I95" s="45" t="s">
        <v>3202</v>
      </c>
      <c r="J95" s="46">
        <v>4.68</v>
      </c>
      <c r="K95" s="46">
        <f t="shared" si="1"/>
        <v>5.428799999999999</v>
      </c>
    </row>
    <row r="96" spans="2:11" x14ac:dyDescent="0.25">
      <c r="B96" s="45" t="s">
        <v>3196</v>
      </c>
      <c r="C96" s="45" t="s">
        <v>3197</v>
      </c>
      <c r="D96" s="45" t="s">
        <v>3198</v>
      </c>
      <c r="E96" s="45">
        <v>3</v>
      </c>
      <c r="F96" s="45" t="s">
        <v>3360</v>
      </c>
      <c r="G96" s="45" t="s">
        <v>3395</v>
      </c>
      <c r="H96" s="45" t="s">
        <v>3396</v>
      </c>
      <c r="I96" s="45" t="s">
        <v>3202</v>
      </c>
      <c r="J96" s="46">
        <v>4.01</v>
      </c>
      <c r="K96" s="46">
        <f t="shared" si="1"/>
        <v>4.6515999999999993</v>
      </c>
    </row>
    <row r="97" spans="2:11" x14ac:dyDescent="0.25">
      <c r="B97" s="45" t="s">
        <v>3196</v>
      </c>
      <c r="C97" s="45" t="s">
        <v>3197</v>
      </c>
      <c r="D97" s="45" t="s">
        <v>3198</v>
      </c>
      <c r="E97" s="45">
        <v>3</v>
      </c>
      <c r="F97" s="45" t="s">
        <v>3360</v>
      </c>
      <c r="G97" s="45" t="s">
        <v>3397</v>
      </c>
      <c r="H97" s="45" t="s">
        <v>3398</v>
      </c>
      <c r="I97" s="45" t="s">
        <v>3202</v>
      </c>
      <c r="J97" s="46">
        <v>3.68</v>
      </c>
      <c r="K97" s="46">
        <f t="shared" si="1"/>
        <v>4.2687999999999997</v>
      </c>
    </row>
    <row r="98" spans="2:11" x14ac:dyDescent="0.25">
      <c r="B98" s="45" t="s">
        <v>3196</v>
      </c>
      <c r="C98" s="45" t="s">
        <v>3197</v>
      </c>
      <c r="D98" s="45" t="s">
        <v>3198</v>
      </c>
      <c r="E98" s="45">
        <v>3</v>
      </c>
      <c r="F98" s="45" t="s">
        <v>3360</v>
      </c>
      <c r="G98" s="45" t="s">
        <v>3399</v>
      </c>
      <c r="H98" s="45" t="s">
        <v>3400</v>
      </c>
      <c r="I98" s="45" t="s">
        <v>3202</v>
      </c>
      <c r="J98" s="46">
        <v>0.8</v>
      </c>
      <c r="K98" s="46">
        <f t="shared" si="1"/>
        <v>0.92799999999999994</v>
      </c>
    </row>
    <row r="99" spans="2:11" x14ac:dyDescent="0.25">
      <c r="B99" s="45" t="s">
        <v>3196</v>
      </c>
      <c r="C99" s="45" t="s">
        <v>3197</v>
      </c>
      <c r="D99" s="45" t="s">
        <v>3198</v>
      </c>
      <c r="E99" s="45">
        <v>3</v>
      </c>
      <c r="F99" s="45" t="s">
        <v>3360</v>
      </c>
      <c r="G99" s="45" t="s">
        <v>3401</v>
      </c>
      <c r="H99" s="45" t="s">
        <v>3402</v>
      </c>
      <c r="I99" s="45" t="s">
        <v>3202</v>
      </c>
      <c r="J99" s="46">
        <v>0.9</v>
      </c>
      <c r="K99" s="46">
        <f t="shared" si="1"/>
        <v>1.044</v>
      </c>
    </row>
    <row r="100" spans="2:11" x14ac:dyDescent="0.25">
      <c r="B100" s="45" t="s">
        <v>3196</v>
      </c>
      <c r="C100" s="45" t="s">
        <v>3197</v>
      </c>
      <c r="D100" s="45" t="s">
        <v>3198</v>
      </c>
      <c r="E100" s="45">
        <v>3</v>
      </c>
      <c r="F100" s="45" t="s">
        <v>3360</v>
      </c>
      <c r="G100" s="45" t="s">
        <v>3403</v>
      </c>
      <c r="H100" s="45" t="s">
        <v>3404</v>
      </c>
      <c r="I100" s="45" t="s">
        <v>3202</v>
      </c>
      <c r="J100" s="46">
        <v>1.03</v>
      </c>
      <c r="K100" s="46">
        <f t="shared" si="1"/>
        <v>1.1947999999999999</v>
      </c>
    </row>
    <row r="101" spans="2:11" x14ac:dyDescent="0.25">
      <c r="B101" s="45" t="s">
        <v>3196</v>
      </c>
      <c r="C101" s="45" t="s">
        <v>3197</v>
      </c>
      <c r="D101" s="45" t="s">
        <v>3198</v>
      </c>
      <c r="E101" s="45">
        <v>3</v>
      </c>
      <c r="F101" s="45" t="s">
        <v>3360</v>
      </c>
      <c r="G101" s="45" t="s">
        <v>3405</v>
      </c>
      <c r="H101" s="45" t="s">
        <v>3406</v>
      </c>
      <c r="I101" s="45" t="s">
        <v>3202</v>
      </c>
      <c r="J101" s="46">
        <v>3.08</v>
      </c>
      <c r="K101" s="46">
        <f t="shared" si="1"/>
        <v>3.5728</v>
      </c>
    </row>
    <row r="102" spans="2:11" x14ac:dyDescent="0.25">
      <c r="B102" s="45" t="s">
        <v>3196</v>
      </c>
      <c r="C102" s="45" t="s">
        <v>3197</v>
      </c>
      <c r="D102" s="45" t="s">
        <v>3198</v>
      </c>
      <c r="E102" s="45">
        <v>93</v>
      </c>
      <c r="F102" s="45" t="s">
        <v>3259</v>
      </c>
      <c r="G102" s="45" t="s">
        <v>3407</v>
      </c>
      <c r="H102" s="45" t="s">
        <v>3408</v>
      </c>
      <c r="I102" s="45" t="s">
        <v>3202</v>
      </c>
      <c r="J102" s="46">
        <v>3.34</v>
      </c>
      <c r="K102" s="46">
        <f t="shared" si="1"/>
        <v>3.8743999999999996</v>
      </c>
    </row>
    <row r="103" spans="2:11" x14ac:dyDescent="0.25">
      <c r="B103" s="45" t="s">
        <v>3196</v>
      </c>
      <c r="C103" s="45" t="s">
        <v>3409</v>
      </c>
      <c r="D103" s="45" t="s">
        <v>3410</v>
      </c>
      <c r="E103" s="45">
        <v>20</v>
      </c>
      <c r="F103" s="45" t="s">
        <v>3411</v>
      </c>
      <c r="G103" s="45" t="s">
        <v>3412</v>
      </c>
      <c r="H103" s="45" t="s">
        <v>3413</v>
      </c>
      <c r="I103" s="45" t="s">
        <v>3414</v>
      </c>
      <c r="J103" s="46">
        <v>0.15</v>
      </c>
      <c r="K103" s="46">
        <f t="shared" si="1"/>
        <v>0.17399999999999999</v>
      </c>
    </row>
    <row r="104" spans="2:11" x14ac:dyDescent="0.25">
      <c r="B104" s="45" t="s">
        <v>3196</v>
      </c>
      <c r="C104" s="45" t="s">
        <v>3409</v>
      </c>
      <c r="D104" s="45" t="s">
        <v>3410</v>
      </c>
      <c r="E104" s="45">
        <v>20</v>
      </c>
      <c r="F104" s="45" t="s">
        <v>3411</v>
      </c>
      <c r="G104" s="45" t="s">
        <v>3415</v>
      </c>
      <c r="H104" s="45" t="s">
        <v>3416</v>
      </c>
      <c r="I104" s="45" t="s">
        <v>3414</v>
      </c>
      <c r="J104" s="46">
        <v>0.15</v>
      </c>
      <c r="K104" s="46">
        <f t="shared" si="1"/>
        <v>0.17399999999999999</v>
      </c>
    </row>
    <row r="105" spans="2:11" x14ac:dyDescent="0.25">
      <c r="B105" s="45" t="s">
        <v>3196</v>
      </c>
      <c r="C105" s="45" t="s">
        <v>3409</v>
      </c>
      <c r="D105" s="45" t="s">
        <v>3410</v>
      </c>
      <c r="E105" s="45">
        <v>20</v>
      </c>
      <c r="F105" s="45" t="s">
        <v>3411</v>
      </c>
      <c r="G105" s="45" t="s">
        <v>3417</v>
      </c>
      <c r="H105" s="45" t="s">
        <v>3418</v>
      </c>
      <c r="I105" s="45" t="s">
        <v>3414</v>
      </c>
      <c r="J105" s="46">
        <v>0.15</v>
      </c>
      <c r="K105" s="46">
        <f t="shared" si="1"/>
        <v>0.17399999999999999</v>
      </c>
    </row>
    <row r="106" spans="2:11" x14ac:dyDescent="0.25">
      <c r="B106" s="45" t="s">
        <v>3196</v>
      </c>
      <c r="C106" s="45" t="s">
        <v>3409</v>
      </c>
      <c r="D106" s="45" t="s">
        <v>3410</v>
      </c>
      <c r="E106" s="45">
        <v>20</v>
      </c>
      <c r="F106" s="45" t="s">
        <v>3411</v>
      </c>
      <c r="G106" s="45" t="s">
        <v>3419</v>
      </c>
      <c r="H106" s="45" t="s">
        <v>3420</v>
      </c>
      <c r="I106" s="45" t="s">
        <v>3414</v>
      </c>
      <c r="J106" s="46">
        <v>0.15</v>
      </c>
      <c r="K106" s="46">
        <f t="shared" si="1"/>
        <v>0.17399999999999999</v>
      </c>
    </row>
    <row r="107" spans="2:11" x14ac:dyDescent="0.25">
      <c r="B107" s="45" t="s">
        <v>3196</v>
      </c>
      <c r="C107" s="45" t="s">
        <v>3409</v>
      </c>
      <c r="D107" s="45" t="s">
        <v>3410</v>
      </c>
      <c r="E107" s="45">
        <v>20</v>
      </c>
      <c r="F107" s="45" t="s">
        <v>3411</v>
      </c>
      <c r="G107" s="45" t="s">
        <v>3421</v>
      </c>
      <c r="H107" s="45" t="s">
        <v>3422</v>
      </c>
      <c r="I107" s="45" t="s">
        <v>3414</v>
      </c>
      <c r="J107" s="46">
        <v>0.17</v>
      </c>
      <c r="K107" s="46">
        <f t="shared" si="1"/>
        <v>0.19720000000000001</v>
      </c>
    </row>
    <row r="108" spans="2:11" x14ac:dyDescent="0.25">
      <c r="B108" s="45" t="s">
        <v>3196</v>
      </c>
      <c r="C108" s="45" t="s">
        <v>3409</v>
      </c>
      <c r="D108" s="45" t="s">
        <v>3410</v>
      </c>
      <c r="E108" s="45">
        <v>20</v>
      </c>
      <c r="F108" s="45" t="s">
        <v>3411</v>
      </c>
      <c r="G108" s="45" t="s">
        <v>3423</v>
      </c>
      <c r="H108" s="45" t="s">
        <v>3424</v>
      </c>
      <c r="I108" s="45" t="s">
        <v>3414</v>
      </c>
      <c r="J108" s="46">
        <v>0.17</v>
      </c>
      <c r="K108" s="46">
        <f t="shared" si="1"/>
        <v>0.19720000000000001</v>
      </c>
    </row>
    <row r="109" spans="2:11" x14ac:dyDescent="0.25">
      <c r="B109" s="45" t="s">
        <v>3196</v>
      </c>
      <c r="C109" s="45" t="s">
        <v>3409</v>
      </c>
      <c r="D109" s="45" t="s">
        <v>3410</v>
      </c>
      <c r="E109" s="45">
        <v>20</v>
      </c>
      <c r="F109" s="45" t="s">
        <v>3411</v>
      </c>
      <c r="G109" s="45" t="s">
        <v>3425</v>
      </c>
      <c r="H109" s="45" t="s">
        <v>3426</v>
      </c>
      <c r="I109" s="45" t="s">
        <v>3414</v>
      </c>
      <c r="J109" s="46">
        <v>0.28999999999999998</v>
      </c>
      <c r="K109" s="46">
        <f t="shared" si="1"/>
        <v>0.33639999999999998</v>
      </c>
    </row>
    <row r="110" spans="2:11" x14ac:dyDescent="0.25">
      <c r="B110" s="45" t="s">
        <v>3196</v>
      </c>
      <c r="C110" s="45" t="s">
        <v>3409</v>
      </c>
      <c r="D110" s="45" t="s">
        <v>3410</v>
      </c>
      <c r="E110" s="45">
        <v>20</v>
      </c>
      <c r="F110" s="45" t="s">
        <v>3411</v>
      </c>
      <c r="G110" s="45" t="s">
        <v>3427</v>
      </c>
      <c r="H110" s="45" t="s">
        <v>3428</v>
      </c>
      <c r="I110" s="45" t="s">
        <v>3414</v>
      </c>
      <c r="J110" s="46">
        <v>0.32</v>
      </c>
      <c r="K110" s="46">
        <f t="shared" si="1"/>
        <v>0.37119999999999997</v>
      </c>
    </row>
    <row r="111" spans="2:11" x14ac:dyDescent="0.25">
      <c r="B111" s="45" t="s">
        <v>3196</v>
      </c>
      <c r="C111" s="45" t="s">
        <v>3409</v>
      </c>
      <c r="D111" s="45" t="s">
        <v>3410</v>
      </c>
      <c r="E111" s="45">
        <v>20</v>
      </c>
      <c r="F111" s="45" t="s">
        <v>3411</v>
      </c>
      <c r="G111" s="45" t="s">
        <v>3429</v>
      </c>
      <c r="H111" s="45" t="s">
        <v>3430</v>
      </c>
      <c r="I111" s="45" t="s">
        <v>3414</v>
      </c>
      <c r="J111" s="46">
        <v>0.46</v>
      </c>
      <c r="K111" s="46">
        <f t="shared" si="1"/>
        <v>0.53359999999999996</v>
      </c>
    </row>
    <row r="112" spans="2:11" x14ac:dyDescent="0.25">
      <c r="B112" s="45" t="s">
        <v>3196</v>
      </c>
      <c r="C112" s="45" t="s">
        <v>3409</v>
      </c>
      <c r="D112" s="45" t="s">
        <v>3410</v>
      </c>
      <c r="E112" s="45">
        <v>20</v>
      </c>
      <c r="F112" s="45" t="s">
        <v>3411</v>
      </c>
      <c r="G112" s="45" t="s">
        <v>3431</v>
      </c>
      <c r="H112" s="45" t="s">
        <v>3432</v>
      </c>
      <c r="I112" s="45" t="s">
        <v>3414</v>
      </c>
      <c r="J112" s="46">
        <v>0.68</v>
      </c>
      <c r="K112" s="46">
        <f t="shared" si="1"/>
        <v>0.78880000000000006</v>
      </c>
    </row>
    <row r="113" spans="2:11" x14ac:dyDescent="0.25">
      <c r="B113" s="45" t="s">
        <v>3196</v>
      </c>
      <c r="C113" s="45" t="s">
        <v>3409</v>
      </c>
      <c r="D113" s="45" t="s">
        <v>3410</v>
      </c>
      <c r="E113" s="45">
        <v>20</v>
      </c>
      <c r="F113" s="45" t="s">
        <v>3411</v>
      </c>
      <c r="G113" s="45" t="s">
        <v>3433</v>
      </c>
      <c r="H113" s="45" t="s">
        <v>3434</v>
      </c>
      <c r="I113" s="45" t="s">
        <v>3414</v>
      </c>
      <c r="J113" s="46">
        <v>1.0900000000000001</v>
      </c>
      <c r="K113" s="46">
        <f t="shared" si="1"/>
        <v>1.2644</v>
      </c>
    </row>
    <row r="114" spans="2:11" x14ac:dyDescent="0.25">
      <c r="B114" s="45" t="s">
        <v>3196</v>
      </c>
      <c r="C114" s="45" t="s">
        <v>3409</v>
      </c>
      <c r="D114" s="45" t="s">
        <v>3410</v>
      </c>
      <c r="E114" s="45">
        <v>20</v>
      </c>
      <c r="F114" s="45" t="s">
        <v>3411</v>
      </c>
      <c r="G114" s="45" t="s">
        <v>3435</v>
      </c>
      <c r="H114" s="45" t="s">
        <v>3436</v>
      </c>
      <c r="I114" s="45" t="s">
        <v>3414</v>
      </c>
      <c r="J114" s="46">
        <v>1.22</v>
      </c>
      <c r="K114" s="46">
        <f t="shared" si="1"/>
        <v>1.4151999999999998</v>
      </c>
    </row>
    <row r="115" spans="2:11" x14ac:dyDescent="0.25">
      <c r="B115" s="45" t="s">
        <v>3196</v>
      </c>
      <c r="C115" s="45" t="s">
        <v>3409</v>
      </c>
      <c r="D115" s="45" t="s">
        <v>3410</v>
      </c>
      <c r="E115" s="45">
        <v>20</v>
      </c>
      <c r="F115" s="45" t="s">
        <v>3411</v>
      </c>
      <c r="G115" s="45" t="s">
        <v>3437</v>
      </c>
      <c r="H115" s="45" t="s">
        <v>3438</v>
      </c>
      <c r="I115" s="45" t="s">
        <v>3414</v>
      </c>
      <c r="J115" s="46">
        <v>2.1800000000000002</v>
      </c>
      <c r="K115" s="46">
        <f t="shared" si="1"/>
        <v>2.5287999999999999</v>
      </c>
    </row>
    <row r="116" spans="2:11" x14ac:dyDescent="0.25">
      <c r="B116" s="45" t="s">
        <v>3196</v>
      </c>
      <c r="C116" s="45" t="s">
        <v>3409</v>
      </c>
      <c r="D116" s="45" t="s">
        <v>3410</v>
      </c>
      <c r="E116" s="45">
        <v>20</v>
      </c>
      <c r="F116" s="45" t="s">
        <v>3411</v>
      </c>
      <c r="G116" s="45" t="s">
        <v>3439</v>
      </c>
      <c r="H116" s="45" t="s">
        <v>3440</v>
      </c>
      <c r="I116" s="45" t="s">
        <v>3414</v>
      </c>
      <c r="J116" s="46">
        <v>0.34</v>
      </c>
      <c r="K116" s="46">
        <f t="shared" si="1"/>
        <v>0.39440000000000003</v>
      </c>
    </row>
    <row r="117" spans="2:11" x14ac:dyDescent="0.25">
      <c r="B117" s="45" t="s">
        <v>3196</v>
      </c>
      <c r="C117" s="45" t="s">
        <v>3409</v>
      </c>
      <c r="D117" s="45" t="s">
        <v>3410</v>
      </c>
      <c r="E117" s="45">
        <v>20</v>
      </c>
      <c r="F117" s="45" t="s">
        <v>3411</v>
      </c>
      <c r="G117" s="45" t="s">
        <v>3441</v>
      </c>
      <c r="H117" s="45" t="s">
        <v>3442</v>
      </c>
      <c r="I117" s="45" t="s">
        <v>3414</v>
      </c>
      <c r="J117" s="46">
        <v>0.52</v>
      </c>
      <c r="K117" s="46">
        <f t="shared" si="1"/>
        <v>0.60319999999999996</v>
      </c>
    </row>
    <row r="118" spans="2:11" x14ac:dyDescent="0.25">
      <c r="B118" s="45" t="s">
        <v>3196</v>
      </c>
      <c r="C118" s="45" t="s">
        <v>3409</v>
      </c>
      <c r="D118" s="45" t="s">
        <v>3410</v>
      </c>
      <c r="E118" s="45">
        <v>20</v>
      </c>
      <c r="F118" s="45" t="s">
        <v>3411</v>
      </c>
      <c r="G118" s="45" t="s">
        <v>3443</v>
      </c>
      <c r="H118" s="45" t="s">
        <v>3444</v>
      </c>
      <c r="I118" s="45" t="s">
        <v>3414</v>
      </c>
      <c r="J118" s="46">
        <v>0.72</v>
      </c>
      <c r="K118" s="46">
        <f t="shared" si="1"/>
        <v>0.83519999999999994</v>
      </c>
    </row>
    <row r="119" spans="2:11" x14ac:dyDescent="0.25">
      <c r="B119" s="45" t="s">
        <v>3196</v>
      </c>
      <c r="C119" s="45" t="s">
        <v>3409</v>
      </c>
      <c r="D119" s="45" t="s">
        <v>3410</v>
      </c>
      <c r="E119" s="45">
        <v>20</v>
      </c>
      <c r="F119" s="45" t="s">
        <v>3411</v>
      </c>
      <c r="G119" s="45" t="s">
        <v>3445</v>
      </c>
      <c r="H119" s="45" t="s">
        <v>3446</v>
      </c>
      <c r="I119" s="45" t="s">
        <v>3414</v>
      </c>
      <c r="J119" s="46">
        <v>0.88</v>
      </c>
      <c r="K119" s="46">
        <f t="shared" si="1"/>
        <v>1.0207999999999999</v>
      </c>
    </row>
    <row r="120" spans="2:11" x14ac:dyDescent="0.25">
      <c r="B120" s="45" t="s">
        <v>3196</v>
      </c>
      <c r="C120" s="45" t="s">
        <v>3409</v>
      </c>
      <c r="D120" s="45" t="s">
        <v>3410</v>
      </c>
      <c r="E120" s="45">
        <v>20</v>
      </c>
      <c r="F120" s="45" t="s">
        <v>3411</v>
      </c>
      <c r="G120" s="45" t="s">
        <v>3447</v>
      </c>
      <c r="H120" s="45" t="s">
        <v>3448</v>
      </c>
      <c r="I120" s="45" t="s">
        <v>3414</v>
      </c>
      <c r="J120" s="46">
        <v>1.62</v>
      </c>
      <c r="K120" s="46">
        <f t="shared" si="1"/>
        <v>1.8792</v>
      </c>
    </row>
    <row r="121" spans="2:11" x14ac:dyDescent="0.25">
      <c r="B121" s="45" t="s">
        <v>3196</v>
      </c>
      <c r="C121" s="45" t="s">
        <v>3409</v>
      </c>
      <c r="D121" s="45" t="s">
        <v>3410</v>
      </c>
      <c r="E121" s="45">
        <v>20</v>
      </c>
      <c r="F121" s="45" t="s">
        <v>3411</v>
      </c>
      <c r="G121" s="45" t="s">
        <v>3449</v>
      </c>
      <c r="H121" s="45" t="s">
        <v>3450</v>
      </c>
      <c r="I121" s="45" t="s">
        <v>3414</v>
      </c>
      <c r="J121" s="46">
        <v>0.96</v>
      </c>
      <c r="K121" s="46">
        <f t="shared" si="1"/>
        <v>1.1135999999999999</v>
      </c>
    </row>
    <row r="122" spans="2:11" x14ac:dyDescent="0.25">
      <c r="B122" s="45" t="s">
        <v>3196</v>
      </c>
      <c r="C122" s="45" t="s">
        <v>3409</v>
      </c>
      <c r="D122" s="45" t="s">
        <v>3410</v>
      </c>
      <c r="E122" s="45">
        <v>20</v>
      </c>
      <c r="F122" s="45" t="s">
        <v>3411</v>
      </c>
      <c r="G122" s="45" t="s">
        <v>3451</v>
      </c>
      <c r="H122" s="45" t="s">
        <v>3452</v>
      </c>
      <c r="I122" s="45" t="s">
        <v>3414</v>
      </c>
      <c r="J122" s="46">
        <v>1.45</v>
      </c>
      <c r="K122" s="46">
        <f t="shared" si="1"/>
        <v>1.6819999999999999</v>
      </c>
    </row>
    <row r="123" spans="2:11" x14ac:dyDescent="0.25">
      <c r="B123" s="45" t="s">
        <v>3196</v>
      </c>
      <c r="C123" s="45" t="s">
        <v>3409</v>
      </c>
      <c r="D123" s="45" t="s">
        <v>3410</v>
      </c>
      <c r="E123" s="45">
        <v>20</v>
      </c>
      <c r="F123" s="45" t="s">
        <v>3411</v>
      </c>
      <c r="G123" s="45" t="s">
        <v>3453</v>
      </c>
      <c r="H123" s="45" t="s">
        <v>3454</v>
      </c>
      <c r="I123" s="45" t="s">
        <v>3414</v>
      </c>
      <c r="J123" s="46">
        <v>1.76</v>
      </c>
      <c r="K123" s="46">
        <f t="shared" si="1"/>
        <v>2.0415999999999999</v>
      </c>
    </row>
    <row r="124" spans="2:11" x14ac:dyDescent="0.25">
      <c r="B124" s="45" t="s">
        <v>3196</v>
      </c>
      <c r="C124" s="45" t="s">
        <v>3409</v>
      </c>
      <c r="D124" s="45" t="s">
        <v>3410</v>
      </c>
      <c r="E124" s="45">
        <v>20</v>
      </c>
      <c r="F124" s="45" t="s">
        <v>3411</v>
      </c>
      <c r="G124" s="45" t="s">
        <v>3455</v>
      </c>
      <c r="H124" s="45" t="s">
        <v>3456</v>
      </c>
      <c r="I124" s="45" t="s">
        <v>3414</v>
      </c>
      <c r="J124" s="46">
        <v>2.79</v>
      </c>
      <c r="K124" s="46">
        <f t="shared" si="1"/>
        <v>3.2363999999999997</v>
      </c>
    </row>
    <row r="125" spans="2:11" x14ac:dyDescent="0.25">
      <c r="B125" s="45" t="s">
        <v>3196</v>
      </c>
      <c r="C125" s="45" t="s">
        <v>3409</v>
      </c>
      <c r="D125" s="45" t="s">
        <v>3410</v>
      </c>
      <c r="E125" s="45">
        <v>20</v>
      </c>
      <c r="F125" s="45" t="s">
        <v>3411</v>
      </c>
      <c r="G125" s="45" t="s">
        <v>3457</v>
      </c>
      <c r="H125" s="45" t="s">
        <v>3458</v>
      </c>
      <c r="I125" s="45" t="s">
        <v>3414</v>
      </c>
      <c r="J125" s="46">
        <v>2.85</v>
      </c>
      <c r="K125" s="46">
        <f t="shared" si="1"/>
        <v>3.306</v>
      </c>
    </row>
    <row r="126" spans="2:11" x14ac:dyDescent="0.25">
      <c r="B126" s="45" t="s">
        <v>3196</v>
      </c>
      <c r="C126" s="45" t="s">
        <v>3409</v>
      </c>
      <c r="D126" s="45" t="s">
        <v>3410</v>
      </c>
      <c r="E126" s="45">
        <v>20</v>
      </c>
      <c r="F126" s="45" t="s">
        <v>3411</v>
      </c>
      <c r="G126" s="45" t="s">
        <v>3459</v>
      </c>
      <c r="H126" s="45" t="s">
        <v>3460</v>
      </c>
      <c r="I126" s="45" t="s">
        <v>3414</v>
      </c>
      <c r="J126" s="46">
        <v>2.4900000000000002</v>
      </c>
      <c r="K126" s="46">
        <f t="shared" si="1"/>
        <v>2.8883999999999999</v>
      </c>
    </row>
    <row r="127" spans="2:11" x14ac:dyDescent="0.25">
      <c r="B127" s="45" t="s">
        <v>3196</v>
      </c>
      <c r="C127" s="45" t="s">
        <v>3409</v>
      </c>
      <c r="D127" s="45" t="s">
        <v>3410</v>
      </c>
      <c r="E127" s="45">
        <v>22</v>
      </c>
      <c r="F127" s="45" t="s">
        <v>3461</v>
      </c>
      <c r="G127" s="45" t="s">
        <v>3462</v>
      </c>
      <c r="H127" s="45" t="s">
        <v>3463</v>
      </c>
      <c r="I127" s="45" t="s">
        <v>3414</v>
      </c>
      <c r="J127" s="46">
        <v>0.24</v>
      </c>
      <c r="K127" s="46">
        <f t="shared" si="1"/>
        <v>0.27839999999999998</v>
      </c>
    </row>
    <row r="128" spans="2:11" x14ac:dyDescent="0.25">
      <c r="B128" s="45" t="s">
        <v>3196</v>
      </c>
      <c r="C128" s="45" t="s">
        <v>3409</v>
      </c>
      <c r="D128" s="45" t="s">
        <v>3410</v>
      </c>
      <c r="E128" s="45">
        <v>22</v>
      </c>
      <c r="F128" s="45" t="s">
        <v>3461</v>
      </c>
      <c r="G128" s="45" t="s">
        <v>3464</v>
      </c>
      <c r="H128" s="45" t="s">
        <v>3465</v>
      </c>
      <c r="I128" s="45" t="s">
        <v>3414</v>
      </c>
      <c r="J128" s="46">
        <v>0.24</v>
      </c>
      <c r="K128" s="46">
        <f t="shared" si="1"/>
        <v>0.27839999999999998</v>
      </c>
    </row>
    <row r="129" spans="2:11" x14ac:dyDescent="0.25">
      <c r="B129" s="45" t="s">
        <v>3196</v>
      </c>
      <c r="C129" s="45" t="s">
        <v>3409</v>
      </c>
      <c r="D129" s="45" t="s">
        <v>3410</v>
      </c>
      <c r="E129" s="45">
        <v>22</v>
      </c>
      <c r="F129" s="45" t="s">
        <v>3461</v>
      </c>
      <c r="G129" s="45" t="s">
        <v>3466</v>
      </c>
      <c r="H129" s="45" t="s">
        <v>3467</v>
      </c>
      <c r="I129" s="45" t="s">
        <v>3414</v>
      </c>
      <c r="J129" s="46">
        <v>0.24</v>
      </c>
      <c r="K129" s="46">
        <f t="shared" si="1"/>
        <v>0.27839999999999998</v>
      </c>
    </row>
    <row r="130" spans="2:11" x14ac:dyDescent="0.25">
      <c r="B130" s="45" t="s">
        <v>3196</v>
      </c>
      <c r="C130" s="45" t="s">
        <v>3409</v>
      </c>
      <c r="D130" s="45" t="s">
        <v>3410</v>
      </c>
      <c r="E130" s="45">
        <v>22</v>
      </c>
      <c r="F130" s="45" t="s">
        <v>3461</v>
      </c>
      <c r="G130" s="45" t="s">
        <v>3468</v>
      </c>
      <c r="H130" s="45" t="s">
        <v>3469</v>
      </c>
      <c r="I130" s="45" t="s">
        <v>3414</v>
      </c>
      <c r="J130" s="46">
        <v>0.24</v>
      </c>
      <c r="K130" s="46">
        <f t="shared" si="1"/>
        <v>0.27839999999999998</v>
      </c>
    </row>
    <row r="131" spans="2:11" x14ac:dyDescent="0.25">
      <c r="B131" s="45" t="s">
        <v>3196</v>
      </c>
      <c r="C131" s="45" t="s">
        <v>3409</v>
      </c>
      <c r="D131" s="45" t="s">
        <v>3410</v>
      </c>
      <c r="E131" s="45">
        <v>22</v>
      </c>
      <c r="F131" s="45" t="s">
        <v>3461</v>
      </c>
      <c r="G131" s="45" t="s">
        <v>3470</v>
      </c>
      <c r="H131" s="45" t="s">
        <v>3471</v>
      </c>
      <c r="I131" s="45" t="s">
        <v>3414</v>
      </c>
      <c r="J131" s="46">
        <v>0.4</v>
      </c>
      <c r="K131" s="46">
        <f t="shared" si="1"/>
        <v>0.46399999999999997</v>
      </c>
    </row>
    <row r="132" spans="2:11" x14ac:dyDescent="0.25">
      <c r="B132" s="45" t="s">
        <v>3196</v>
      </c>
      <c r="C132" s="45" t="s">
        <v>3409</v>
      </c>
      <c r="D132" s="45" t="s">
        <v>3410</v>
      </c>
      <c r="E132" s="45">
        <v>22</v>
      </c>
      <c r="F132" s="45" t="s">
        <v>3461</v>
      </c>
      <c r="G132" s="45" t="s">
        <v>3472</v>
      </c>
      <c r="H132" s="45" t="s">
        <v>3473</v>
      </c>
      <c r="I132" s="45" t="s">
        <v>3414</v>
      </c>
      <c r="J132" s="46">
        <v>0.4</v>
      </c>
      <c r="K132" s="46">
        <f t="shared" ref="K132:K195" si="2">+IF(AND(MID(H132,1,15)="POSTE DE MADERA",J132&lt;110)=TRUE,(J132*1.13+5)*1.01*1.16,IF(AND(MID(H132,1,15)="POSTE DE MADERA",J132&gt;=110,J132&lt;320)=TRUE,(J132*1.13+12)*1.01*1.16,IF(AND(MID(H132,1,15)="POSTE DE MADERA",J132&gt;320)=TRUE,(J132*1.13+36)*1.01*1.16,IF(+AND(MID(H132,1,5)="POSTE",MID(H132,1,15)&lt;&gt;"POSTE DE MADERA")=TRUE,J132*1.01*1.16,J132*1.16))))</f>
        <v>0.46399999999999997</v>
      </c>
    </row>
    <row r="133" spans="2:11" x14ac:dyDescent="0.25">
      <c r="B133" s="45" t="s">
        <v>3196</v>
      </c>
      <c r="C133" s="45" t="s">
        <v>3409</v>
      </c>
      <c r="D133" s="45" t="s">
        <v>3410</v>
      </c>
      <c r="E133" s="45">
        <v>22</v>
      </c>
      <c r="F133" s="45" t="s">
        <v>3461</v>
      </c>
      <c r="G133" s="45" t="s">
        <v>3474</v>
      </c>
      <c r="H133" s="45" t="s">
        <v>3475</v>
      </c>
      <c r="I133" s="45" t="s">
        <v>3414</v>
      </c>
      <c r="J133" s="46">
        <v>0.53</v>
      </c>
      <c r="K133" s="46">
        <f t="shared" si="2"/>
        <v>0.61480000000000001</v>
      </c>
    </row>
    <row r="134" spans="2:11" x14ac:dyDescent="0.25">
      <c r="B134" s="45" t="s">
        <v>3196</v>
      </c>
      <c r="C134" s="45" t="s">
        <v>3409</v>
      </c>
      <c r="D134" s="45" t="s">
        <v>3410</v>
      </c>
      <c r="E134" s="45">
        <v>22</v>
      </c>
      <c r="F134" s="45" t="s">
        <v>3461</v>
      </c>
      <c r="G134" s="45" t="s">
        <v>3476</v>
      </c>
      <c r="H134" s="45" t="s">
        <v>3477</v>
      </c>
      <c r="I134" s="45" t="s">
        <v>3414</v>
      </c>
      <c r="J134" s="46">
        <v>0.88</v>
      </c>
      <c r="K134" s="46">
        <f t="shared" si="2"/>
        <v>1.0207999999999999</v>
      </c>
    </row>
    <row r="135" spans="2:11" x14ac:dyDescent="0.25">
      <c r="B135" s="45" t="s">
        <v>3196</v>
      </c>
      <c r="C135" s="45" t="s">
        <v>3409</v>
      </c>
      <c r="D135" s="45" t="s">
        <v>3410</v>
      </c>
      <c r="E135" s="45">
        <v>22</v>
      </c>
      <c r="F135" s="45" t="s">
        <v>3461</v>
      </c>
      <c r="G135" s="45" t="s">
        <v>3478</v>
      </c>
      <c r="H135" s="45" t="s">
        <v>3479</v>
      </c>
      <c r="I135" s="45" t="s">
        <v>3414</v>
      </c>
      <c r="J135" s="46">
        <v>0.98</v>
      </c>
      <c r="K135" s="46">
        <f t="shared" si="2"/>
        <v>1.1367999999999998</v>
      </c>
    </row>
    <row r="136" spans="2:11" x14ac:dyDescent="0.25">
      <c r="B136" s="45" t="s">
        <v>3196</v>
      </c>
      <c r="C136" s="45" t="s">
        <v>3409</v>
      </c>
      <c r="D136" s="45" t="s">
        <v>3410</v>
      </c>
      <c r="E136" s="45">
        <v>22</v>
      </c>
      <c r="F136" s="45" t="s">
        <v>3461</v>
      </c>
      <c r="G136" s="45" t="s">
        <v>3480</v>
      </c>
      <c r="H136" s="45" t="s">
        <v>3481</v>
      </c>
      <c r="I136" s="45" t="s">
        <v>3414</v>
      </c>
      <c r="J136" s="46">
        <v>1.31</v>
      </c>
      <c r="K136" s="46">
        <f t="shared" si="2"/>
        <v>1.5196000000000001</v>
      </c>
    </row>
    <row r="137" spans="2:11" x14ac:dyDescent="0.25">
      <c r="B137" s="45" t="s">
        <v>3196</v>
      </c>
      <c r="C137" s="45" t="s">
        <v>3409</v>
      </c>
      <c r="D137" s="45" t="s">
        <v>3410</v>
      </c>
      <c r="E137" s="45">
        <v>22</v>
      </c>
      <c r="F137" s="45" t="s">
        <v>3461</v>
      </c>
      <c r="G137" s="45" t="s">
        <v>3482</v>
      </c>
      <c r="H137" s="45" t="s">
        <v>3483</v>
      </c>
      <c r="I137" s="45" t="s">
        <v>3414</v>
      </c>
      <c r="J137" s="46">
        <v>1.71</v>
      </c>
      <c r="K137" s="46">
        <f t="shared" si="2"/>
        <v>1.9835999999999998</v>
      </c>
    </row>
    <row r="138" spans="2:11" x14ac:dyDescent="0.25">
      <c r="B138" s="45" t="s">
        <v>3196</v>
      </c>
      <c r="C138" s="45" t="s">
        <v>3409</v>
      </c>
      <c r="D138" s="45" t="s">
        <v>3410</v>
      </c>
      <c r="E138" s="45">
        <v>22</v>
      </c>
      <c r="F138" s="45" t="s">
        <v>3461</v>
      </c>
      <c r="G138" s="45" t="s">
        <v>3484</v>
      </c>
      <c r="H138" s="45" t="s">
        <v>3485</v>
      </c>
      <c r="I138" s="45" t="s">
        <v>3414</v>
      </c>
      <c r="J138" s="46">
        <v>2.12</v>
      </c>
      <c r="K138" s="46">
        <f t="shared" si="2"/>
        <v>2.4592000000000001</v>
      </c>
    </row>
    <row r="139" spans="2:11" x14ac:dyDescent="0.25">
      <c r="B139" s="45" t="s">
        <v>3196</v>
      </c>
      <c r="C139" s="45" t="s">
        <v>3409</v>
      </c>
      <c r="D139" s="45" t="s">
        <v>3410</v>
      </c>
      <c r="E139" s="45">
        <v>22</v>
      </c>
      <c r="F139" s="45" t="s">
        <v>3461</v>
      </c>
      <c r="G139" s="45" t="s">
        <v>3486</v>
      </c>
      <c r="H139" s="45" t="s">
        <v>3487</v>
      </c>
      <c r="I139" s="45" t="s">
        <v>3414</v>
      </c>
      <c r="J139" s="46">
        <v>2.6</v>
      </c>
      <c r="K139" s="46">
        <f t="shared" si="2"/>
        <v>3.016</v>
      </c>
    </row>
    <row r="140" spans="2:11" x14ac:dyDescent="0.25">
      <c r="B140" s="45" t="s">
        <v>3196</v>
      </c>
      <c r="C140" s="45" t="s">
        <v>3409</v>
      </c>
      <c r="D140" s="45" t="s">
        <v>3410</v>
      </c>
      <c r="E140" s="45">
        <v>22</v>
      </c>
      <c r="F140" s="45" t="s">
        <v>3461</v>
      </c>
      <c r="G140" s="45" t="s">
        <v>3488</v>
      </c>
      <c r="H140" s="45" t="s">
        <v>3489</v>
      </c>
      <c r="I140" s="45" t="s">
        <v>3414</v>
      </c>
      <c r="J140" s="46">
        <v>3.17</v>
      </c>
      <c r="K140" s="46">
        <f t="shared" si="2"/>
        <v>3.6771999999999996</v>
      </c>
    </row>
    <row r="141" spans="2:11" x14ac:dyDescent="0.25">
      <c r="B141" s="45" t="s">
        <v>3196</v>
      </c>
      <c r="C141" s="45" t="s">
        <v>3409</v>
      </c>
      <c r="D141" s="45" t="s">
        <v>3410</v>
      </c>
      <c r="E141" s="45">
        <v>22</v>
      </c>
      <c r="F141" s="45" t="s">
        <v>3461</v>
      </c>
      <c r="G141" s="45" t="s">
        <v>3490</v>
      </c>
      <c r="H141" s="45" t="s">
        <v>3491</v>
      </c>
      <c r="I141" s="45" t="s">
        <v>3414</v>
      </c>
      <c r="J141" s="46">
        <v>4.0599999999999996</v>
      </c>
      <c r="K141" s="46">
        <f t="shared" si="2"/>
        <v>4.7095999999999991</v>
      </c>
    </row>
    <row r="142" spans="2:11" x14ac:dyDescent="0.25">
      <c r="B142" s="45" t="s">
        <v>3196</v>
      </c>
      <c r="C142" s="45" t="s">
        <v>3409</v>
      </c>
      <c r="D142" s="45" t="s">
        <v>3410</v>
      </c>
      <c r="E142" s="45">
        <v>21</v>
      </c>
      <c r="F142" s="45" t="s">
        <v>3492</v>
      </c>
      <c r="G142" s="45" t="s">
        <v>3493</v>
      </c>
      <c r="H142" s="45" t="s">
        <v>3494</v>
      </c>
      <c r="I142" s="45" t="s">
        <v>3414</v>
      </c>
      <c r="J142" s="46">
        <v>1.22</v>
      </c>
      <c r="K142" s="46">
        <f t="shared" si="2"/>
        <v>1.4151999999999998</v>
      </c>
    </row>
    <row r="143" spans="2:11" x14ac:dyDescent="0.25">
      <c r="B143" s="45" t="s">
        <v>3196</v>
      </c>
      <c r="C143" s="45" t="s">
        <v>3409</v>
      </c>
      <c r="D143" s="45" t="s">
        <v>3410</v>
      </c>
      <c r="E143" s="45">
        <v>21</v>
      </c>
      <c r="F143" s="45" t="s">
        <v>3492</v>
      </c>
      <c r="G143" s="45" t="s">
        <v>3495</v>
      </c>
      <c r="H143" s="45" t="s">
        <v>3496</v>
      </c>
      <c r="I143" s="45" t="s">
        <v>3414</v>
      </c>
      <c r="J143" s="46">
        <v>1.33</v>
      </c>
      <c r="K143" s="46">
        <f t="shared" si="2"/>
        <v>1.5427999999999999</v>
      </c>
    </row>
    <row r="144" spans="2:11" x14ac:dyDescent="0.25">
      <c r="B144" s="45" t="s">
        <v>3196</v>
      </c>
      <c r="C144" s="45" t="s">
        <v>3409</v>
      </c>
      <c r="D144" s="45" t="s">
        <v>3410</v>
      </c>
      <c r="E144" s="45">
        <v>21</v>
      </c>
      <c r="F144" s="45" t="s">
        <v>3492</v>
      </c>
      <c r="G144" s="45" t="s">
        <v>3497</v>
      </c>
      <c r="H144" s="45" t="s">
        <v>3498</v>
      </c>
      <c r="I144" s="45" t="s">
        <v>3414</v>
      </c>
      <c r="J144" s="46">
        <v>1.59</v>
      </c>
      <c r="K144" s="46">
        <f t="shared" si="2"/>
        <v>1.8444</v>
      </c>
    </row>
    <row r="145" spans="2:11" x14ac:dyDescent="0.25">
      <c r="B145" s="45" t="s">
        <v>3196</v>
      </c>
      <c r="C145" s="45" t="s">
        <v>3409</v>
      </c>
      <c r="D145" s="45" t="s">
        <v>3410</v>
      </c>
      <c r="E145" s="45">
        <v>21</v>
      </c>
      <c r="F145" s="45" t="s">
        <v>3492</v>
      </c>
      <c r="G145" s="45" t="s">
        <v>3499</v>
      </c>
      <c r="H145" s="45" t="s">
        <v>3500</v>
      </c>
      <c r="I145" s="45" t="s">
        <v>3414</v>
      </c>
      <c r="J145" s="46">
        <v>2.09</v>
      </c>
      <c r="K145" s="46">
        <f t="shared" si="2"/>
        <v>2.4243999999999999</v>
      </c>
    </row>
    <row r="146" spans="2:11" x14ac:dyDescent="0.25">
      <c r="B146" s="45" t="s">
        <v>3196</v>
      </c>
      <c r="C146" s="45" t="s">
        <v>3409</v>
      </c>
      <c r="D146" s="45" t="s">
        <v>3410</v>
      </c>
      <c r="E146" s="45">
        <v>21</v>
      </c>
      <c r="F146" s="45" t="s">
        <v>3492</v>
      </c>
      <c r="G146" s="45" t="s">
        <v>3501</v>
      </c>
      <c r="H146" s="45" t="s">
        <v>3502</v>
      </c>
      <c r="I146" s="45" t="s">
        <v>3414</v>
      </c>
      <c r="J146" s="46">
        <v>3.01</v>
      </c>
      <c r="K146" s="46">
        <f t="shared" si="2"/>
        <v>3.4915999999999996</v>
      </c>
    </row>
    <row r="147" spans="2:11" x14ac:dyDescent="0.25">
      <c r="B147" s="45" t="s">
        <v>3196</v>
      </c>
      <c r="C147" s="45" t="s">
        <v>3409</v>
      </c>
      <c r="D147" s="45" t="s">
        <v>3410</v>
      </c>
      <c r="E147" s="45">
        <v>21</v>
      </c>
      <c r="F147" s="45" t="s">
        <v>3492</v>
      </c>
      <c r="G147" s="45" t="s">
        <v>3503</v>
      </c>
      <c r="H147" s="45" t="s">
        <v>3504</v>
      </c>
      <c r="I147" s="45" t="s">
        <v>3414</v>
      </c>
      <c r="J147" s="46">
        <v>4.74</v>
      </c>
      <c r="K147" s="46">
        <f t="shared" si="2"/>
        <v>5.4984000000000002</v>
      </c>
    </row>
    <row r="148" spans="2:11" x14ac:dyDescent="0.25">
      <c r="B148" s="45" t="s">
        <v>3196</v>
      </c>
      <c r="C148" s="45" t="s">
        <v>3409</v>
      </c>
      <c r="D148" s="45" t="s">
        <v>3410</v>
      </c>
      <c r="E148" s="45">
        <v>21</v>
      </c>
      <c r="F148" s="45" t="s">
        <v>3492</v>
      </c>
      <c r="G148" s="45" t="s">
        <v>3505</v>
      </c>
      <c r="H148" s="45" t="s">
        <v>3506</v>
      </c>
      <c r="I148" s="45" t="s">
        <v>3414</v>
      </c>
      <c r="J148" s="46">
        <v>7.48</v>
      </c>
      <c r="K148" s="46">
        <f t="shared" si="2"/>
        <v>8.6768000000000001</v>
      </c>
    </row>
    <row r="149" spans="2:11" x14ac:dyDescent="0.25">
      <c r="B149" s="45" t="s">
        <v>3196</v>
      </c>
      <c r="C149" s="45" t="s">
        <v>3409</v>
      </c>
      <c r="D149" s="45" t="s">
        <v>3410</v>
      </c>
      <c r="E149" s="45">
        <v>21</v>
      </c>
      <c r="F149" s="45" t="s">
        <v>3492</v>
      </c>
      <c r="G149" s="45" t="s">
        <v>3507</v>
      </c>
      <c r="H149" s="45" t="s">
        <v>3508</v>
      </c>
      <c r="I149" s="45" t="s">
        <v>3414</v>
      </c>
      <c r="J149" s="46">
        <v>1.77</v>
      </c>
      <c r="K149" s="46">
        <f t="shared" si="2"/>
        <v>2.0531999999999999</v>
      </c>
    </row>
    <row r="150" spans="2:11" x14ac:dyDescent="0.25">
      <c r="B150" s="45" t="s">
        <v>3196</v>
      </c>
      <c r="C150" s="45" t="s">
        <v>3409</v>
      </c>
      <c r="D150" s="45" t="s">
        <v>3410</v>
      </c>
      <c r="E150" s="45">
        <v>21</v>
      </c>
      <c r="F150" s="45" t="s">
        <v>3492</v>
      </c>
      <c r="G150" s="45" t="s">
        <v>3509</v>
      </c>
      <c r="H150" s="45" t="s">
        <v>3510</v>
      </c>
      <c r="I150" s="45" t="s">
        <v>3414</v>
      </c>
      <c r="J150" s="46">
        <v>2.3199999999999998</v>
      </c>
      <c r="K150" s="46">
        <f t="shared" si="2"/>
        <v>2.6911999999999998</v>
      </c>
    </row>
    <row r="151" spans="2:11" x14ac:dyDescent="0.25">
      <c r="B151" s="45" t="s">
        <v>3196</v>
      </c>
      <c r="C151" s="45" t="s">
        <v>3409</v>
      </c>
      <c r="D151" s="45" t="s">
        <v>3410</v>
      </c>
      <c r="E151" s="45">
        <v>21</v>
      </c>
      <c r="F151" s="45" t="s">
        <v>3492</v>
      </c>
      <c r="G151" s="45" t="s">
        <v>3511</v>
      </c>
      <c r="H151" s="45" t="s">
        <v>3512</v>
      </c>
      <c r="I151" s="45" t="s">
        <v>3414</v>
      </c>
      <c r="J151" s="46">
        <v>3.05</v>
      </c>
      <c r="K151" s="46">
        <f t="shared" si="2"/>
        <v>3.5379999999999994</v>
      </c>
    </row>
    <row r="152" spans="2:11" x14ac:dyDescent="0.25">
      <c r="B152" s="45" t="s">
        <v>3196</v>
      </c>
      <c r="C152" s="45" t="s">
        <v>3409</v>
      </c>
      <c r="D152" s="45" t="s">
        <v>3410</v>
      </c>
      <c r="E152" s="45">
        <v>21</v>
      </c>
      <c r="F152" s="45" t="s">
        <v>3492</v>
      </c>
      <c r="G152" s="45" t="s">
        <v>3513</v>
      </c>
      <c r="H152" s="45" t="s">
        <v>3514</v>
      </c>
      <c r="I152" s="45" t="s">
        <v>3414</v>
      </c>
      <c r="J152" s="46">
        <v>4.4400000000000004</v>
      </c>
      <c r="K152" s="46">
        <f t="shared" si="2"/>
        <v>5.1504000000000003</v>
      </c>
    </row>
    <row r="153" spans="2:11" x14ac:dyDescent="0.25">
      <c r="B153" s="45" t="s">
        <v>3196</v>
      </c>
      <c r="C153" s="45" t="s">
        <v>3409</v>
      </c>
      <c r="D153" s="45" t="s">
        <v>3410</v>
      </c>
      <c r="E153" s="45">
        <v>21</v>
      </c>
      <c r="F153" s="45" t="s">
        <v>3492</v>
      </c>
      <c r="G153" s="45" t="s">
        <v>3515</v>
      </c>
      <c r="H153" s="45" t="s">
        <v>3516</v>
      </c>
      <c r="I153" s="45" t="s">
        <v>3414</v>
      </c>
      <c r="J153" s="46">
        <v>6.14</v>
      </c>
      <c r="K153" s="46">
        <f t="shared" si="2"/>
        <v>7.122399999999999</v>
      </c>
    </row>
    <row r="154" spans="2:11" x14ac:dyDescent="0.25">
      <c r="B154" s="45" t="s">
        <v>3196</v>
      </c>
      <c r="C154" s="45" t="s">
        <v>3409</v>
      </c>
      <c r="D154" s="45" t="s">
        <v>3410</v>
      </c>
      <c r="E154" s="45">
        <v>21</v>
      </c>
      <c r="F154" s="45" t="s">
        <v>3492</v>
      </c>
      <c r="G154" s="45" t="s">
        <v>3517</v>
      </c>
      <c r="H154" s="45" t="s">
        <v>3518</v>
      </c>
      <c r="I154" s="45" t="s">
        <v>3414</v>
      </c>
      <c r="J154" s="46">
        <v>8.27</v>
      </c>
      <c r="K154" s="46">
        <f t="shared" si="2"/>
        <v>9.5931999999999995</v>
      </c>
    </row>
    <row r="155" spans="2:11" x14ac:dyDescent="0.25">
      <c r="B155" s="45" t="s">
        <v>3196</v>
      </c>
      <c r="C155" s="45" t="s">
        <v>3409</v>
      </c>
      <c r="D155" s="45" t="s">
        <v>3410</v>
      </c>
      <c r="E155" s="45">
        <v>21</v>
      </c>
      <c r="F155" s="45" t="s">
        <v>3492</v>
      </c>
      <c r="G155" s="45" t="s">
        <v>3519</v>
      </c>
      <c r="H155" s="45" t="s">
        <v>3520</v>
      </c>
      <c r="I155" s="45" t="s">
        <v>3414</v>
      </c>
      <c r="J155" s="46">
        <v>10.39</v>
      </c>
      <c r="K155" s="46">
        <f t="shared" si="2"/>
        <v>12.0524</v>
      </c>
    </row>
    <row r="156" spans="2:11" x14ac:dyDescent="0.25">
      <c r="B156" s="45" t="s">
        <v>3196</v>
      </c>
      <c r="C156" s="45" t="s">
        <v>3409</v>
      </c>
      <c r="D156" s="45" t="s">
        <v>3410</v>
      </c>
      <c r="E156" s="45">
        <v>21</v>
      </c>
      <c r="F156" s="45" t="s">
        <v>3492</v>
      </c>
      <c r="G156" s="45" t="s">
        <v>3521</v>
      </c>
      <c r="H156" s="45" t="s">
        <v>3522</v>
      </c>
      <c r="I156" s="45" t="s">
        <v>3414</v>
      </c>
      <c r="J156" s="46">
        <v>1.78</v>
      </c>
      <c r="K156" s="46">
        <f t="shared" si="2"/>
        <v>2.0648</v>
      </c>
    </row>
    <row r="157" spans="2:11" x14ac:dyDescent="0.25">
      <c r="B157" s="45" t="s">
        <v>3196</v>
      </c>
      <c r="C157" s="45" t="s">
        <v>3409</v>
      </c>
      <c r="D157" s="45" t="s">
        <v>3410</v>
      </c>
      <c r="E157" s="45">
        <v>21</v>
      </c>
      <c r="F157" s="45" t="s">
        <v>3492</v>
      </c>
      <c r="G157" s="45" t="s">
        <v>3523</v>
      </c>
      <c r="H157" s="45" t="s">
        <v>3524</v>
      </c>
      <c r="I157" s="45" t="s">
        <v>3414</v>
      </c>
      <c r="J157" s="46">
        <v>2.0299999999999998</v>
      </c>
      <c r="K157" s="46">
        <f t="shared" si="2"/>
        <v>2.3547999999999996</v>
      </c>
    </row>
    <row r="158" spans="2:11" x14ac:dyDescent="0.25">
      <c r="B158" s="45" t="s">
        <v>3196</v>
      </c>
      <c r="C158" s="45" t="s">
        <v>3409</v>
      </c>
      <c r="D158" s="45" t="s">
        <v>3410</v>
      </c>
      <c r="E158" s="45">
        <v>21</v>
      </c>
      <c r="F158" s="45" t="s">
        <v>3492</v>
      </c>
      <c r="G158" s="45" t="s">
        <v>3525</v>
      </c>
      <c r="H158" s="45" t="s">
        <v>3526</v>
      </c>
      <c r="I158" s="45" t="s">
        <v>3414</v>
      </c>
      <c r="J158" s="46">
        <v>3.33</v>
      </c>
      <c r="K158" s="46">
        <f t="shared" si="2"/>
        <v>3.8628</v>
      </c>
    </row>
    <row r="159" spans="2:11" x14ac:dyDescent="0.25">
      <c r="B159" s="45" t="s">
        <v>3196</v>
      </c>
      <c r="C159" s="45" t="s">
        <v>3409</v>
      </c>
      <c r="D159" s="45" t="s">
        <v>3410</v>
      </c>
      <c r="E159" s="45">
        <v>21</v>
      </c>
      <c r="F159" s="45" t="s">
        <v>3492</v>
      </c>
      <c r="G159" s="45" t="s">
        <v>3527</v>
      </c>
      <c r="H159" s="45" t="s">
        <v>3528</v>
      </c>
      <c r="I159" s="45" t="s">
        <v>3414</v>
      </c>
      <c r="J159" s="46">
        <v>4.83</v>
      </c>
      <c r="K159" s="46">
        <f t="shared" si="2"/>
        <v>5.6027999999999993</v>
      </c>
    </row>
    <row r="160" spans="2:11" x14ac:dyDescent="0.25">
      <c r="B160" s="45" t="s">
        <v>3196</v>
      </c>
      <c r="C160" s="45" t="s">
        <v>3409</v>
      </c>
      <c r="D160" s="45" t="s">
        <v>3410</v>
      </c>
      <c r="E160" s="45">
        <v>21</v>
      </c>
      <c r="F160" s="45" t="s">
        <v>3492</v>
      </c>
      <c r="G160" s="45" t="s">
        <v>3529</v>
      </c>
      <c r="H160" s="45" t="s">
        <v>3530</v>
      </c>
      <c r="I160" s="45" t="s">
        <v>3414</v>
      </c>
      <c r="J160" s="46">
        <v>1.78</v>
      </c>
      <c r="K160" s="46">
        <f t="shared" si="2"/>
        <v>2.0648</v>
      </c>
    </row>
    <row r="161" spans="2:11" x14ac:dyDescent="0.25">
      <c r="B161" s="45" t="s">
        <v>3196</v>
      </c>
      <c r="C161" s="45" t="s">
        <v>3409</v>
      </c>
      <c r="D161" s="45" t="s">
        <v>3410</v>
      </c>
      <c r="E161" s="45">
        <v>21</v>
      </c>
      <c r="F161" s="45" t="s">
        <v>3492</v>
      </c>
      <c r="G161" s="45" t="s">
        <v>3531</v>
      </c>
      <c r="H161" s="45" t="s">
        <v>3532</v>
      </c>
      <c r="I161" s="45" t="s">
        <v>3414</v>
      </c>
      <c r="J161" s="46">
        <v>2.0299999999999998</v>
      </c>
      <c r="K161" s="46">
        <f t="shared" si="2"/>
        <v>2.3547999999999996</v>
      </c>
    </row>
    <row r="162" spans="2:11" x14ac:dyDescent="0.25">
      <c r="B162" s="45" t="s">
        <v>3196</v>
      </c>
      <c r="C162" s="45" t="s">
        <v>3409</v>
      </c>
      <c r="D162" s="45" t="s">
        <v>3410</v>
      </c>
      <c r="E162" s="45">
        <v>21</v>
      </c>
      <c r="F162" s="45" t="s">
        <v>3492</v>
      </c>
      <c r="G162" s="45" t="s">
        <v>3533</v>
      </c>
      <c r="H162" s="45" t="s">
        <v>3534</v>
      </c>
      <c r="I162" s="45" t="s">
        <v>3414</v>
      </c>
      <c r="J162" s="46">
        <v>3.33</v>
      </c>
      <c r="K162" s="46">
        <f t="shared" si="2"/>
        <v>3.8628</v>
      </c>
    </row>
    <row r="163" spans="2:11" x14ac:dyDescent="0.25">
      <c r="B163" s="45" t="s">
        <v>3196</v>
      </c>
      <c r="C163" s="45" t="s">
        <v>3409</v>
      </c>
      <c r="D163" s="45" t="s">
        <v>3410</v>
      </c>
      <c r="E163" s="45">
        <v>21</v>
      </c>
      <c r="F163" s="45" t="s">
        <v>3492</v>
      </c>
      <c r="G163" s="45" t="s">
        <v>3535</v>
      </c>
      <c r="H163" s="45" t="s">
        <v>3536</v>
      </c>
      <c r="I163" s="45" t="s">
        <v>3414</v>
      </c>
      <c r="J163" s="46">
        <v>4.83</v>
      </c>
      <c r="K163" s="46">
        <f t="shared" si="2"/>
        <v>5.6027999999999993</v>
      </c>
    </row>
    <row r="164" spans="2:11" x14ac:dyDescent="0.25">
      <c r="B164" s="45" t="s">
        <v>3196</v>
      </c>
      <c r="C164" s="45" t="s">
        <v>3409</v>
      </c>
      <c r="D164" s="45" t="s">
        <v>3410</v>
      </c>
      <c r="E164" s="45">
        <v>21</v>
      </c>
      <c r="F164" s="45" t="s">
        <v>3492</v>
      </c>
      <c r="G164" s="45" t="s">
        <v>3537</v>
      </c>
      <c r="H164" s="45" t="s">
        <v>3538</v>
      </c>
      <c r="I164" s="45" t="s">
        <v>3414</v>
      </c>
      <c r="J164" s="46">
        <v>1.05</v>
      </c>
      <c r="K164" s="46">
        <f t="shared" si="2"/>
        <v>1.218</v>
      </c>
    </row>
    <row r="165" spans="2:11" x14ac:dyDescent="0.25">
      <c r="B165" s="45" t="s">
        <v>3196</v>
      </c>
      <c r="C165" s="45" t="s">
        <v>3409</v>
      </c>
      <c r="D165" s="45" t="s">
        <v>3410</v>
      </c>
      <c r="E165" s="45">
        <v>21</v>
      </c>
      <c r="F165" s="45" t="s">
        <v>3492</v>
      </c>
      <c r="G165" s="45" t="s">
        <v>3539</v>
      </c>
      <c r="H165" s="45" t="s">
        <v>3540</v>
      </c>
      <c r="I165" s="45" t="s">
        <v>3414</v>
      </c>
      <c r="J165" s="46">
        <v>0.83</v>
      </c>
      <c r="K165" s="46">
        <f t="shared" si="2"/>
        <v>0.96279999999999988</v>
      </c>
    </row>
    <row r="166" spans="2:11" x14ac:dyDescent="0.25">
      <c r="B166" s="45" t="s">
        <v>3196</v>
      </c>
      <c r="C166" s="45" t="s">
        <v>3409</v>
      </c>
      <c r="D166" s="45" t="s">
        <v>3410</v>
      </c>
      <c r="E166" s="45">
        <v>21</v>
      </c>
      <c r="F166" s="45" t="s">
        <v>3492</v>
      </c>
      <c r="G166" s="45" t="s">
        <v>3541</v>
      </c>
      <c r="H166" s="45" t="s">
        <v>3542</v>
      </c>
      <c r="I166" s="45" t="s">
        <v>3414</v>
      </c>
      <c r="J166" s="46">
        <v>1.1399999999999999</v>
      </c>
      <c r="K166" s="46">
        <f t="shared" si="2"/>
        <v>1.3223999999999998</v>
      </c>
    </row>
    <row r="167" spans="2:11" x14ac:dyDescent="0.25">
      <c r="B167" s="45" t="s">
        <v>3196</v>
      </c>
      <c r="C167" s="45" t="s">
        <v>3409</v>
      </c>
      <c r="D167" s="45" t="s">
        <v>3410</v>
      </c>
      <c r="E167" s="45">
        <v>21</v>
      </c>
      <c r="F167" s="45" t="s">
        <v>3492</v>
      </c>
      <c r="G167" s="45" t="s">
        <v>3543</v>
      </c>
      <c r="H167" s="45" t="s">
        <v>3544</v>
      </c>
      <c r="I167" s="45" t="s">
        <v>3414</v>
      </c>
      <c r="J167" s="46">
        <v>1.5</v>
      </c>
      <c r="K167" s="46">
        <f t="shared" si="2"/>
        <v>1.7399999999999998</v>
      </c>
    </row>
    <row r="168" spans="2:11" x14ac:dyDescent="0.25">
      <c r="B168" s="45" t="s">
        <v>3196</v>
      </c>
      <c r="C168" s="45" t="s">
        <v>3409</v>
      </c>
      <c r="D168" s="45" t="s">
        <v>3410</v>
      </c>
      <c r="E168" s="45">
        <v>21</v>
      </c>
      <c r="F168" s="45" t="s">
        <v>3492</v>
      </c>
      <c r="G168" s="45" t="s">
        <v>3545</v>
      </c>
      <c r="H168" s="45" t="s">
        <v>3546</v>
      </c>
      <c r="I168" s="45" t="s">
        <v>3414</v>
      </c>
      <c r="J168" s="46">
        <v>1.98</v>
      </c>
      <c r="K168" s="46">
        <f t="shared" si="2"/>
        <v>2.2967999999999997</v>
      </c>
    </row>
    <row r="169" spans="2:11" x14ac:dyDescent="0.25">
      <c r="B169" s="45" t="s">
        <v>3196</v>
      </c>
      <c r="C169" s="45" t="s">
        <v>3409</v>
      </c>
      <c r="D169" s="45" t="s">
        <v>3410</v>
      </c>
      <c r="E169" s="45">
        <v>21</v>
      </c>
      <c r="F169" s="45" t="s">
        <v>3492</v>
      </c>
      <c r="G169" s="45" t="s">
        <v>3547</v>
      </c>
      <c r="H169" s="45" t="s">
        <v>3548</v>
      </c>
      <c r="I169" s="45" t="s">
        <v>3414</v>
      </c>
      <c r="J169" s="46">
        <v>2.59</v>
      </c>
      <c r="K169" s="46">
        <f t="shared" si="2"/>
        <v>3.0043999999999995</v>
      </c>
    </row>
    <row r="170" spans="2:11" x14ac:dyDescent="0.25">
      <c r="B170" s="45" t="s">
        <v>3196</v>
      </c>
      <c r="C170" s="45" t="s">
        <v>3409</v>
      </c>
      <c r="D170" s="45" t="s">
        <v>3410</v>
      </c>
      <c r="E170" s="45">
        <v>21</v>
      </c>
      <c r="F170" s="45" t="s">
        <v>3492</v>
      </c>
      <c r="G170" s="45" t="s">
        <v>3549</v>
      </c>
      <c r="H170" s="45" t="s">
        <v>3550</v>
      </c>
      <c r="I170" s="45" t="s">
        <v>3414</v>
      </c>
      <c r="J170" s="46">
        <v>12.94</v>
      </c>
      <c r="K170" s="46">
        <f t="shared" si="2"/>
        <v>15.010399999999999</v>
      </c>
    </row>
    <row r="171" spans="2:11" x14ac:dyDescent="0.25">
      <c r="B171" s="45" t="s">
        <v>3196</v>
      </c>
      <c r="C171" s="45" t="s">
        <v>3409</v>
      </c>
      <c r="D171" s="45" t="s">
        <v>3410</v>
      </c>
      <c r="E171" s="45">
        <v>21</v>
      </c>
      <c r="F171" s="45" t="s">
        <v>3492</v>
      </c>
      <c r="G171" s="45" t="s">
        <v>3551</v>
      </c>
      <c r="H171" s="45" t="s">
        <v>3552</v>
      </c>
      <c r="I171" s="45" t="s">
        <v>3414</v>
      </c>
      <c r="J171" s="46">
        <v>2.0299999999999998</v>
      </c>
      <c r="K171" s="46">
        <f t="shared" si="2"/>
        <v>2.3547999999999996</v>
      </c>
    </row>
    <row r="172" spans="2:11" x14ac:dyDescent="0.25">
      <c r="B172" s="45" t="s">
        <v>3196</v>
      </c>
      <c r="C172" s="45" t="s">
        <v>3409</v>
      </c>
      <c r="D172" s="45" t="s">
        <v>3410</v>
      </c>
      <c r="E172" s="45">
        <v>21</v>
      </c>
      <c r="F172" s="45" t="s">
        <v>3492</v>
      </c>
      <c r="G172" s="45" t="s">
        <v>3553</v>
      </c>
      <c r="H172" s="45" t="s">
        <v>3554</v>
      </c>
      <c r="I172" s="45" t="s">
        <v>3414</v>
      </c>
      <c r="J172" s="46">
        <v>2.0299999999999998</v>
      </c>
      <c r="K172" s="46">
        <f t="shared" si="2"/>
        <v>2.3547999999999996</v>
      </c>
    </row>
    <row r="173" spans="2:11" x14ac:dyDescent="0.25">
      <c r="B173" s="45" t="s">
        <v>3196</v>
      </c>
      <c r="C173" s="45" t="s">
        <v>3409</v>
      </c>
      <c r="D173" s="45" t="s">
        <v>3410</v>
      </c>
      <c r="E173" s="45">
        <v>21</v>
      </c>
      <c r="F173" s="45" t="s">
        <v>3492</v>
      </c>
      <c r="G173" s="45" t="s">
        <v>3555</v>
      </c>
      <c r="H173" s="45" t="s">
        <v>3556</v>
      </c>
      <c r="I173" s="45" t="s">
        <v>3414</v>
      </c>
      <c r="J173" s="46">
        <v>4.83</v>
      </c>
      <c r="K173" s="46">
        <f t="shared" si="2"/>
        <v>5.6027999999999993</v>
      </c>
    </row>
    <row r="174" spans="2:11" x14ac:dyDescent="0.25">
      <c r="B174" s="45" t="s">
        <v>3196</v>
      </c>
      <c r="C174" s="45" t="s">
        <v>3409</v>
      </c>
      <c r="D174" s="45" t="s">
        <v>3410</v>
      </c>
      <c r="E174" s="45">
        <v>21</v>
      </c>
      <c r="F174" s="45" t="s">
        <v>3492</v>
      </c>
      <c r="G174" s="45" t="s">
        <v>3557</v>
      </c>
      <c r="H174" s="45" t="s">
        <v>3558</v>
      </c>
      <c r="I174" s="45" t="s">
        <v>3414</v>
      </c>
      <c r="J174" s="46">
        <v>4.83</v>
      </c>
      <c r="K174" s="46">
        <f t="shared" si="2"/>
        <v>5.6027999999999993</v>
      </c>
    </row>
    <row r="175" spans="2:11" x14ac:dyDescent="0.25">
      <c r="B175" s="45" t="s">
        <v>3196</v>
      </c>
      <c r="C175" s="45" t="s">
        <v>3409</v>
      </c>
      <c r="D175" s="45" t="s">
        <v>3410</v>
      </c>
      <c r="E175" s="45">
        <v>21</v>
      </c>
      <c r="F175" s="45" t="s">
        <v>3492</v>
      </c>
      <c r="G175" s="45" t="s">
        <v>3559</v>
      </c>
      <c r="H175" s="45" t="s">
        <v>3560</v>
      </c>
      <c r="I175" s="45" t="s">
        <v>3414</v>
      </c>
      <c r="J175" s="46">
        <v>4.83</v>
      </c>
      <c r="K175" s="46">
        <f t="shared" si="2"/>
        <v>5.6027999999999993</v>
      </c>
    </row>
    <row r="176" spans="2:11" x14ac:dyDescent="0.25">
      <c r="B176" s="45" t="s">
        <v>3196</v>
      </c>
      <c r="C176" s="45" t="s">
        <v>3409</v>
      </c>
      <c r="D176" s="45" t="s">
        <v>3410</v>
      </c>
      <c r="E176" s="45">
        <v>21</v>
      </c>
      <c r="F176" s="45" t="s">
        <v>3492</v>
      </c>
      <c r="G176" s="45" t="s">
        <v>3561</v>
      </c>
      <c r="H176" s="45" t="s">
        <v>3562</v>
      </c>
      <c r="I176" s="45" t="s">
        <v>3414</v>
      </c>
      <c r="J176" s="46">
        <v>5.35</v>
      </c>
      <c r="K176" s="46">
        <f t="shared" si="2"/>
        <v>6.2059999999999995</v>
      </c>
    </row>
    <row r="177" spans="2:11" x14ac:dyDescent="0.25">
      <c r="B177" s="45" t="s">
        <v>3196</v>
      </c>
      <c r="C177" s="45" t="s">
        <v>3409</v>
      </c>
      <c r="D177" s="45" t="s">
        <v>3410</v>
      </c>
      <c r="E177" s="45">
        <v>21</v>
      </c>
      <c r="F177" s="45" t="s">
        <v>3492</v>
      </c>
      <c r="G177" s="45" t="s">
        <v>3563</v>
      </c>
      <c r="H177" s="45" t="s">
        <v>3564</v>
      </c>
      <c r="I177" s="45" t="s">
        <v>3414</v>
      </c>
      <c r="J177" s="46">
        <v>5.35</v>
      </c>
      <c r="K177" s="46">
        <f t="shared" si="2"/>
        <v>6.2059999999999995</v>
      </c>
    </row>
    <row r="178" spans="2:11" x14ac:dyDescent="0.25">
      <c r="B178" s="45" t="s">
        <v>3196</v>
      </c>
      <c r="C178" s="45" t="s">
        <v>3409</v>
      </c>
      <c r="D178" s="45" t="s">
        <v>3410</v>
      </c>
      <c r="E178" s="45">
        <v>21</v>
      </c>
      <c r="F178" s="45" t="s">
        <v>3492</v>
      </c>
      <c r="G178" s="45" t="s">
        <v>3565</v>
      </c>
      <c r="H178" s="45" t="s">
        <v>3566</v>
      </c>
      <c r="I178" s="45" t="s">
        <v>3414</v>
      </c>
      <c r="J178" s="46">
        <v>5.35</v>
      </c>
      <c r="K178" s="46">
        <f t="shared" si="2"/>
        <v>6.2059999999999995</v>
      </c>
    </row>
    <row r="179" spans="2:11" x14ac:dyDescent="0.25">
      <c r="B179" s="45" t="s">
        <v>3196</v>
      </c>
      <c r="C179" s="45" t="s">
        <v>3409</v>
      </c>
      <c r="D179" s="45" t="s">
        <v>3410</v>
      </c>
      <c r="E179" s="45">
        <v>21</v>
      </c>
      <c r="F179" s="45" t="s">
        <v>3492</v>
      </c>
      <c r="G179" s="45" t="s">
        <v>3567</v>
      </c>
      <c r="H179" s="45" t="s">
        <v>3568</v>
      </c>
      <c r="I179" s="45" t="s">
        <v>3414</v>
      </c>
      <c r="J179" s="46">
        <v>5.35</v>
      </c>
      <c r="K179" s="46">
        <f t="shared" si="2"/>
        <v>6.2059999999999995</v>
      </c>
    </row>
    <row r="180" spans="2:11" x14ac:dyDescent="0.25">
      <c r="B180" s="45" t="s">
        <v>3196</v>
      </c>
      <c r="C180" s="45" t="s">
        <v>3409</v>
      </c>
      <c r="D180" s="45" t="s">
        <v>3410</v>
      </c>
      <c r="E180" s="45">
        <v>21</v>
      </c>
      <c r="F180" s="45" t="s">
        <v>3492</v>
      </c>
      <c r="G180" s="45" t="s">
        <v>3569</v>
      </c>
      <c r="H180" s="45" t="s">
        <v>3570</v>
      </c>
      <c r="I180" s="45" t="s">
        <v>3414</v>
      </c>
      <c r="J180" s="46">
        <v>5.35</v>
      </c>
      <c r="K180" s="46">
        <f t="shared" si="2"/>
        <v>6.2059999999999995</v>
      </c>
    </row>
    <row r="181" spans="2:11" x14ac:dyDescent="0.25">
      <c r="B181" s="45" t="s">
        <v>3196</v>
      </c>
      <c r="C181" s="45" t="s">
        <v>3409</v>
      </c>
      <c r="D181" s="45" t="s">
        <v>3410</v>
      </c>
      <c r="E181" s="45">
        <v>21</v>
      </c>
      <c r="F181" s="45" t="s">
        <v>3492</v>
      </c>
      <c r="G181" s="45" t="s">
        <v>3571</v>
      </c>
      <c r="H181" s="45" t="s">
        <v>3572</v>
      </c>
      <c r="I181" s="45" t="s">
        <v>3414</v>
      </c>
      <c r="J181" s="46">
        <v>8.84</v>
      </c>
      <c r="K181" s="46">
        <f t="shared" si="2"/>
        <v>10.254399999999999</v>
      </c>
    </row>
    <row r="182" spans="2:11" x14ac:dyDescent="0.25">
      <c r="B182" s="45" t="s">
        <v>3196</v>
      </c>
      <c r="C182" s="45" t="s">
        <v>3409</v>
      </c>
      <c r="D182" s="45" t="s">
        <v>3410</v>
      </c>
      <c r="E182" s="45">
        <v>21</v>
      </c>
      <c r="F182" s="45" t="s">
        <v>3492</v>
      </c>
      <c r="G182" s="45" t="s">
        <v>3573</v>
      </c>
      <c r="H182" s="45" t="s">
        <v>3574</v>
      </c>
      <c r="I182" s="45" t="s">
        <v>3414</v>
      </c>
      <c r="J182" s="46">
        <v>10.89</v>
      </c>
      <c r="K182" s="46">
        <f t="shared" si="2"/>
        <v>12.632400000000001</v>
      </c>
    </row>
    <row r="183" spans="2:11" x14ac:dyDescent="0.25">
      <c r="B183" s="45" t="s">
        <v>3196</v>
      </c>
      <c r="C183" s="45" t="s">
        <v>3409</v>
      </c>
      <c r="D183" s="45" t="s">
        <v>3410</v>
      </c>
      <c r="E183" s="45">
        <v>21</v>
      </c>
      <c r="F183" s="45" t="s">
        <v>3492</v>
      </c>
      <c r="G183" s="45" t="s">
        <v>3575</v>
      </c>
      <c r="H183" s="45" t="s">
        <v>3576</v>
      </c>
      <c r="I183" s="45" t="s">
        <v>3414</v>
      </c>
      <c r="J183" s="46">
        <v>0.94</v>
      </c>
      <c r="K183" s="46">
        <f t="shared" si="2"/>
        <v>1.0903999999999998</v>
      </c>
    </row>
    <row r="184" spans="2:11" x14ac:dyDescent="0.25">
      <c r="B184" s="45" t="s">
        <v>3196</v>
      </c>
      <c r="C184" s="45" t="s">
        <v>3409</v>
      </c>
      <c r="D184" s="45" t="s">
        <v>3410</v>
      </c>
      <c r="E184" s="45">
        <v>21</v>
      </c>
      <c r="F184" s="45" t="s">
        <v>3492</v>
      </c>
      <c r="G184" s="45" t="s">
        <v>3577</v>
      </c>
      <c r="H184" s="45" t="s">
        <v>3578</v>
      </c>
      <c r="I184" s="45" t="s">
        <v>3414</v>
      </c>
      <c r="J184" s="46">
        <v>0.94</v>
      </c>
      <c r="K184" s="46">
        <f t="shared" si="2"/>
        <v>1.0903999999999998</v>
      </c>
    </row>
    <row r="185" spans="2:11" x14ac:dyDescent="0.25">
      <c r="B185" s="45" t="s">
        <v>3196</v>
      </c>
      <c r="C185" s="45" t="s">
        <v>3409</v>
      </c>
      <c r="D185" s="45" t="s">
        <v>3410</v>
      </c>
      <c r="E185" s="45">
        <v>21</v>
      </c>
      <c r="F185" s="45" t="s">
        <v>3492</v>
      </c>
      <c r="G185" s="45" t="s">
        <v>3579</v>
      </c>
      <c r="H185" s="45" t="s">
        <v>3580</v>
      </c>
      <c r="I185" s="45" t="s">
        <v>3414</v>
      </c>
      <c r="J185" s="46">
        <v>0.94</v>
      </c>
      <c r="K185" s="46">
        <f t="shared" si="2"/>
        <v>1.0903999999999998</v>
      </c>
    </row>
    <row r="186" spans="2:11" x14ac:dyDescent="0.25">
      <c r="B186" s="45" t="s">
        <v>3196</v>
      </c>
      <c r="C186" s="45" t="s">
        <v>3409</v>
      </c>
      <c r="D186" s="45" t="s">
        <v>3410</v>
      </c>
      <c r="E186" s="45">
        <v>21</v>
      </c>
      <c r="F186" s="45" t="s">
        <v>3492</v>
      </c>
      <c r="G186" s="45" t="s">
        <v>3581</v>
      </c>
      <c r="H186" s="45" t="s">
        <v>3582</v>
      </c>
      <c r="I186" s="45" t="s">
        <v>3414</v>
      </c>
      <c r="J186" s="46">
        <v>0.94</v>
      </c>
      <c r="K186" s="46">
        <f t="shared" si="2"/>
        <v>1.0903999999999998</v>
      </c>
    </row>
    <row r="187" spans="2:11" x14ac:dyDescent="0.25">
      <c r="B187" s="45" t="s">
        <v>3196</v>
      </c>
      <c r="C187" s="45" t="s">
        <v>3409</v>
      </c>
      <c r="D187" s="45" t="s">
        <v>3410</v>
      </c>
      <c r="E187" s="45">
        <v>21</v>
      </c>
      <c r="F187" s="45" t="s">
        <v>3492</v>
      </c>
      <c r="G187" s="45" t="s">
        <v>3583</v>
      </c>
      <c r="H187" s="45" t="s">
        <v>3584</v>
      </c>
      <c r="I187" s="45" t="s">
        <v>3414</v>
      </c>
      <c r="J187" s="46">
        <v>0.96</v>
      </c>
      <c r="K187" s="46">
        <f t="shared" si="2"/>
        <v>1.1135999999999999</v>
      </c>
    </row>
    <row r="188" spans="2:11" x14ac:dyDescent="0.25">
      <c r="B188" s="45" t="s">
        <v>3196</v>
      </c>
      <c r="C188" s="45" t="s">
        <v>3409</v>
      </c>
      <c r="D188" s="45" t="s">
        <v>3410</v>
      </c>
      <c r="E188" s="45">
        <v>21</v>
      </c>
      <c r="F188" s="45" t="s">
        <v>3492</v>
      </c>
      <c r="G188" s="45" t="s">
        <v>3585</v>
      </c>
      <c r="H188" s="45" t="s">
        <v>3586</v>
      </c>
      <c r="I188" s="45" t="s">
        <v>3414</v>
      </c>
      <c r="J188" s="46">
        <v>0.96</v>
      </c>
      <c r="K188" s="46">
        <f t="shared" si="2"/>
        <v>1.1135999999999999</v>
      </c>
    </row>
    <row r="189" spans="2:11" x14ac:dyDescent="0.25">
      <c r="B189" s="45" t="s">
        <v>3196</v>
      </c>
      <c r="C189" s="45" t="s">
        <v>3409</v>
      </c>
      <c r="D189" s="45" t="s">
        <v>3410</v>
      </c>
      <c r="E189" s="45">
        <v>21</v>
      </c>
      <c r="F189" s="45" t="s">
        <v>3492</v>
      </c>
      <c r="G189" s="45" t="s">
        <v>3587</v>
      </c>
      <c r="H189" s="45" t="s">
        <v>3588</v>
      </c>
      <c r="I189" s="45" t="s">
        <v>3414</v>
      </c>
      <c r="J189" s="46">
        <v>0.96</v>
      </c>
      <c r="K189" s="46">
        <f t="shared" si="2"/>
        <v>1.1135999999999999</v>
      </c>
    </row>
    <row r="190" spans="2:11" x14ac:dyDescent="0.25">
      <c r="B190" s="45" t="s">
        <v>3196</v>
      </c>
      <c r="C190" s="45" t="s">
        <v>3409</v>
      </c>
      <c r="D190" s="45" t="s">
        <v>3410</v>
      </c>
      <c r="E190" s="45">
        <v>21</v>
      </c>
      <c r="F190" s="45" t="s">
        <v>3492</v>
      </c>
      <c r="G190" s="45" t="s">
        <v>3589</v>
      </c>
      <c r="H190" s="45" t="s">
        <v>3590</v>
      </c>
      <c r="I190" s="45" t="s">
        <v>3414</v>
      </c>
      <c r="J190" s="46">
        <v>0.96</v>
      </c>
      <c r="K190" s="46">
        <f t="shared" si="2"/>
        <v>1.1135999999999999</v>
      </c>
    </row>
    <row r="191" spans="2:11" x14ac:dyDescent="0.25">
      <c r="B191" s="45" t="s">
        <v>3196</v>
      </c>
      <c r="C191" s="45" t="s">
        <v>3409</v>
      </c>
      <c r="D191" s="45" t="s">
        <v>3410</v>
      </c>
      <c r="E191" s="45">
        <v>21</v>
      </c>
      <c r="F191" s="45" t="s">
        <v>3492</v>
      </c>
      <c r="G191" s="45" t="s">
        <v>3591</v>
      </c>
      <c r="H191" s="45" t="s">
        <v>3592</v>
      </c>
      <c r="I191" s="45" t="s">
        <v>3414</v>
      </c>
      <c r="J191" s="46">
        <v>0.48</v>
      </c>
      <c r="K191" s="46">
        <f t="shared" si="2"/>
        <v>0.55679999999999996</v>
      </c>
    </row>
    <row r="192" spans="2:11" x14ac:dyDescent="0.25">
      <c r="B192" s="45" t="s">
        <v>3196</v>
      </c>
      <c r="C192" s="45" t="s">
        <v>3409</v>
      </c>
      <c r="D192" s="45" t="s">
        <v>3410</v>
      </c>
      <c r="E192" s="45">
        <v>21</v>
      </c>
      <c r="F192" s="45" t="s">
        <v>3492</v>
      </c>
      <c r="G192" s="45" t="s">
        <v>3593</v>
      </c>
      <c r="H192" s="45" t="s">
        <v>3594</v>
      </c>
      <c r="I192" s="45" t="s">
        <v>3414</v>
      </c>
      <c r="J192" s="46">
        <v>0.69</v>
      </c>
      <c r="K192" s="46">
        <f t="shared" si="2"/>
        <v>0.80039999999999989</v>
      </c>
    </row>
    <row r="193" spans="2:11" x14ac:dyDescent="0.25">
      <c r="B193" s="45" t="s">
        <v>3196</v>
      </c>
      <c r="C193" s="45" t="s">
        <v>3409</v>
      </c>
      <c r="D193" s="45" t="s">
        <v>3410</v>
      </c>
      <c r="E193" s="45">
        <v>21</v>
      </c>
      <c r="F193" s="45" t="s">
        <v>3492</v>
      </c>
      <c r="G193" s="45" t="s">
        <v>3595</v>
      </c>
      <c r="H193" s="45" t="s">
        <v>3596</v>
      </c>
      <c r="I193" s="45" t="s">
        <v>3414</v>
      </c>
      <c r="J193" s="46">
        <v>0.35</v>
      </c>
      <c r="K193" s="46">
        <f t="shared" si="2"/>
        <v>0.40599999999999997</v>
      </c>
    </row>
    <row r="194" spans="2:11" x14ac:dyDescent="0.25">
      <c r="B194" s="45" t="s">
        <v>3196</v>
      </c>
      <c r="C194" s="45" t="s">
        <v>3409</v>
      </c>
      <c r="D194" s="45" t="s">
        <v>3410</v>
      </c>
      <c r="E194" s="45">
        <v>21</v>
      </c>
      <c r="F194" s="45" t="s">
        <v>3492</v>
      </c>
      <c r="G194" s="45" t="s">
        <v>3597</v>
      </c>
      <c r="H194" s="45" t="s">
        <v>3598</v>
      </c>
      <c r="I194" s="45" t="s">
        <v>3414</v>
      </c>
      <c r="J194" s="46">
        <v>0.48</v>
      </c>
      <c r="K194" s="46">
        <f t="shared" si="2"/>
        <v>0.55679999999999996</v>
      </c>
    </row>
    <row r="195" spans="2:11" x14ac:dyDescent="0.25">
      <c r="B195" s="45" t="s">
        <v>3196</v>
      </c>
      <c r="C195" s="45" t="s">
        <v>3409</v>
      </c>
      <c r="D195" s="45" t="s">
        <v>3410</v>
      </c>
      <c r="E195" s="45">
        <v>21</v>
      </c>
      <c r="F195" s="45" t="s">
        <v>3492</v>
      </c>
      <c r="G195" s="45" t="s">
        <v>3599</v>
      </c>
      <c r="H195" s="45" t="s">
        <v>3600</v>
      </c>
      <c r="I195" s="45" t="s">
        <v>3414</v>
      </c>
      <c r="J195" s="46">
        <v>0.69</v>
      </c>
      <c r="K195" s="46">
        <f t="shared" si="2"/>
        <v>0.80039999999999989</v>
      </c>
    </row>
    <row r="196" spans="2:11" x14ac:dyDescent="0.25">
      <c r="B196" s="45" t="s">
        <v>3196</v>
      </c>
      <c r="C196" s="45" t="s">
        <v>3409</v>
      </c>
      <c r="D196" s="45" t="s">
        <v>3410</v>
      </c>
      <c r="E196" s="45">
        <v>21</v>
      </c>
      <c r="F196" s="45" t="s">
        <v>3492</v>
      </c>
      <c r="G196" s="45" t="s">
        <v>3601</v>
      </c>
      <c r="H196" s="45" t="s">
        <v>3602</v>
      </c>
      <c r="I196" s="45" t="s">
        <v>3414</v>
      </c>
      <c r="J196" s="46">
        <v>0.14000000000000001</v>
      </c>
      <c r="K196" s="46">
        <f t="shared" ref="K196:K259" si="3">+IF(AND(MID(H196,1,15)="POSTE DE MADERA",J196&lt;110)=TRUE,(J196*1.13+5)*1.01*1.16,IF(AND(MID(H196,1,15)="POSTE DE MADERA",J196&gt;=110,J196&lt;320)=TRUE,(J196*1.13+12)*1.01*1.16,IF(AND(MID(H196,1,15)="POSTE DE MADERA",J196&gt;320)=TRUE,(J196*1.13+36)*1.01*1.16,IF(+AND(MID(H196,1,5)="POSTE",MID(H196,1,15)&lt;&gt;"POSTE DE MADERA")=TRUE,J196*1.01*1.16,J196*1.16))))</f>
        <v>0.16240000000000002</v>
      </c>
    </row>
    <row r="197" spans="2:11" x14ac:dyDescent="0.25">
      <c r="B197" s="45" t="s">
        <v>3196</v>
      </c>
      <c r="C197" s="45" t="s">
        <v>3409</v>
      </c>
      <c r="D197" s="45" t="s">
        <v>3410</v>
      </c>
      <c r="E197" s="45">
        <v>21</v>
      </c>
      <c r="F197" s="45" t="s">
        <v>3492</v>
      </c>
      <c r="G197" s="45" t="s">
        <v>3603</v>
      </c>
      <c r="H197" s="45" t="s">
        <v>3604</v>
      </c>
      <c r="I197" s="45" t="s">
        <v>3414</v>
      </c>
      <c r="J197" s="46">
        <v>0.27</v>
      </c>
      <c r="K197" s="46">
        <f t="shared" si="3"/>
        <v>0.31319999999999998</v>
      </c>
    </row>
    <row r="198" spans="2:11" x14ac:dyDescent="0.25">
      <c r="B198" s="45" t="s">
        <v>3196</v>
      </c>
      <c r="C198" s="45" t="s">
        <v>3409</v>
      </c>
      <c r="D198" s="45" t="s">
        <v>3410</v>
      </c>
      <c r="E198" s="45">
        <v>21</v>
      </c>
      <c r="F198" s="45" t="s">
        <v>3492</v>
      </c>
      <c r="G198" s="45" t="s">
        <v>3605</v>
      </c>
      <c r="H198" s="45" t="s">
        <v>3606</v>
      </c>
      <c r="I198" s="45" t="s">
        <v>3414</v>
      </c>
      <c r="J198" s="46">
        <v>0.35</v>
      </c>
      <c r="K198" s="46">
        <f t="shared" si="3"/>
        <v>0.40599999999999997</v>
      </c>
    </row>
    <row r="199" spans="2:11" x14ac:dyDescent="0.25">
      <c r="B199" s="45" t="s">
        <v>3196</v>
      </c>
      <c r="C199" s="45" t="s">
        <v>3409</v>
      </c>
      <c r="D199" s="45" t="s">
        <v>3410</v>
      </c>
      <c r="E199" s="45">
        <v>21</v>
      </c>
      <c r="F199" s="45" t="s">
        <v>3492</v>
      </c>
      <c r="G199" s="45" t="s">
        <v>3607</v>
      </c>
      <c r="H199" s="45" t="s">
        <v>3608</v>
      </c>
      <c r="I199" s="45" t="s">
        <v>3414</v>
      </c>
      <c r="J199" s="46">
        <v>0.94</v>
      </c>
      <c r="K199" s="46">
        <f t="shared" si="3"/>
        <v>1.0903999999999998</v>
      </c>
    </row>
    <row r="200" spans="2:11" x14ac:dyDescent="0.25">
      <c r="B200" s="45" t="s">
        <v>3196</v>
      </c>
      <c r="C200" s="45" t="s">
        <v>3409</v>
      </c>
      <c r="D200" s="45" t="s">
        <v>3410</v>
      </c>
      <c r="E200" s="45">
        <v>21</v>
      </c>
      <c r="F200" s="45" t="s">
        <v>3492</v>
      </c>
      <c r="G200" s="45" t="s">
        <v>3609</v>
      </c>
      <c r="H200" s="45" t="s">
        <v>3610</v>
      </c>
      <c r="I200" s="45" t="s">
        <v>3414</v>
      </c>
      <c r="J200" s="46">
        <v>0.96</v>
      </c>
      <c r="K200" s="46">
        <f t="shared" si="3"/>
        <v>1.1135999999999999</v>
      </c>
    </row>
    <row r="201" spans="2:11" x14ac:dyDescent="0.25">
      <c r="B201" s="45" t="s">
        <v>3196</v>
      </c>
      <c r="C201" s="45" t="s">
        <v>3409</v>
      </c>
      <c r="D201" s="45" t="s">
        <v>3410</v>
      </c>
      <c r="E201" s="45">
        <v>21</v>
      </c>
      <c r="F201" s="45" t="s">
        <v>3492</v>
      </c>
      <c r="G201" s="45" t="s">
        <v>3611</v>
      </c>
      <c r="H201" s="45" t="s">
        <v>3612</v>
      </c>
      <c r="I201" s="45" t="s">
        <v>3414</v>
      </c>
      <c r="J201" s="46">
        <v>0.94</v>
      </c>
      <c r="K201" s="46">
        <f t="shared" si="3"/>
        <v>1.0903999999999998</v>
      </c>
    </row>
    <row r="202" spans="2:11" x14ac:dyDescent="0.25">
      <c r="B202" s="45" t="s">
        <v>3196</v>
      </c>
      <c r="C202" s="45" t="s">
        <v>3409</v>
      </c>
      <c r="D202" s="45" t="s">
        <v>3410</v>
      </c>
      <c r="E202" s="45">
        <v>21</v>
      </c>
      <c r="F202" s="45" t="s">
        <v>3492</v>
      </c>
      <c r="G202" s="45" t="s">
        <v>3613</v>
      </c>
      <c r="H202" s="45" t="s">
        <v>3614</v>
      </c>
      <c r="I202" s="45" t="s">
        <v>3414</v>
      </c>
      <c r="J202" s="46">
        <v>0.94</v>
      </c>
      <c r="K202" s="46">
        <f t="shared" si="3"/>
        <v>1.0903999999999998</v>
      </c>
    </row>
    <row r="203" spans="2:11" x14ac:dyDescent="0.25">
      <c r="B203" s="45" t="s">
        <v>3196</v>
      </c>
      <c r="C203" s="45" t="s">
        <v>3409</v>
      </c>
      <c r="D203" s="45" t="s">
        <v>3410</v>
      </c>
      <c r="E203" s="45">
        <v>21</v>
      </c>
      <c r="F203" s="45" t="s">
        <v>3492</v>
      </c>
      <c r="G203" s="45" t="s">
        <v>3615</v>
      </c>
      <c r="H203" s="45" t="s">
        <v>3616</v>
      </c>
      <c r="I203" s="45" t="s">
        <v>3414</v>
      </c>
      <c r="J203" s="46">
        <v>1.35</v>
      </c>
      <c r="K203" s="46">
        <f t="shared" si="3"/>
        <v>1.5660000000000001</v>
      </c>
    </row>
    <row r="204" spans="2:11" x14ac:dyDescent="0.25">
      <c r="B204" s="45" t="s">
        <v>3196</v>
      </c>
      <c r="C204" s="45" t="s">
        <v>3409</v>
      </c>
      <c r="D204" s="45" t="s">
        <v>3410</v>
      </c>
      <c r="E204" s="45">
        <v>21</v>
      </c>
      <c r="F204" s="45" t="s">
        <v>3492</v>
      </c>
      <c r="G204" s="45" t="s">
        <v>3617</v>
      </c>
      <c r="H204" s="45" t="s">
        <v>3618</v>
      </c>
      <c r="I204" s="45" t="s">
        <v>3414</v>
      </c>
      <c r="J204" s="46">
        <v>1.35</v>
      </c>
      <c r="K204" s="46">
        <f t="shared" si="3"/>
        <v>1.5660000000000001</v>
      </c>
    </row>
    <row r="205" spans="2:11" x14ac:dyDescent="0.25">
      <c r="B205" s="45" t="s">
        <v>3196</v>
      </c>
      <c r="C205" s="45" t="s">
        <v>3409</v>
      </c>
      <c r="D205" s="45" t="s">
        <v>3410</v>
      </c>
      <c r="E205" s="45">
        <v>21</v>
      </c>
      <c r="F205" s="45" t="s">
        <v>3492</v>
      </c>
      <c r="G205" s="45" t="s">
        <v>3619</v>
      </c>
      <c r="H205" s="45" t="s">
        <v>3620</v>
      </c>
      <c r="I205" s="45" t="s">
        <v>3414</v>
      </c>
      <c r="J205" s="46">
        <v>1.78</v>
      </c>
      <c r="K205" s="46">
        <f t="shared" si="3"/>
        <v>2.0648</v>
      </c>
    </row>
    <row r="206" spans="2:11" x14ac:dyDescent="0.25">
      <c r="B206" s="45" t="s">
        <v>3196</v>
      </c>
      <c r="C206" s="45" t="s">
        <v>3409</v>
      </c>
      <c r="D206" s="45" t="s">
        <v>3410</v>
      </c>
      <c r="E206" s="45">
        <v>21</v>
      </c>
      <c r="F206" s="45" t="s">
        <v>3492</v>
      </c>
      <c r="G206" s="45" t="s">
        <v>3621</v>
      </c>
      <c r="H206" s="45" t="s">
        <v>3622</v>
      </c>
      <c r="I206" s="45" t="s">
        <v>3414</v>
      </c>
      <c r="J206" s="46">
        <v>2.0299999999999998</v>
      </c>
      <c r="K206" s="46">
        <f t="shared" si="3"/>
        <v>2.3547999999999996</v>
      </c>
    </row>
    <row r="207" spans="2:11" x14ac:dyDescent="0.25">
      <c r="B207" s="45" t="s">
        <v>3196</v>
      </c>
      <c r="C207" s="45" t="s">
        <v>3409</v>
      </c>
      <c r="D207" s="45" t="s">
        <v>3410</v>
      </c>
      <c r="E207" s="45">
        <v>21</v>
      </c>
      <c r="F207" s="45" t="s">
        <v>3492</v>
      </c>
      <c r="G207" s="45" t="s">
        <v>3623</v>
      </c>
      <c r="H207" s="45" t="s">
        <v>3624</v>
      </c>
      <c r="I207" s="45" t="s">
        <v>3414</v>
      </c>
      <c r="J207" s="46">
        <v>3.33</v>
      </c>
      <c r="K207" s="46">
        <f t="shared" si="3"/>
        <v>3.8628</v>
      </c>
    </row>
    <row r="208" spans="2:11" x14ac:dyDescent="0.25">
      <c r="B208" s="45" t="s">
        <v>3196</v>
      </c>
      <c r="C208" s="45" t="s">
        <v>3409</v>
      </c>
      <c r="D208" s="45" t="s">
        <v>3410</v>
      </c>
      <c r="E208" s="45">
        <v>21</v>
      </c>
      <c r="F208" s="45" t="s">
        <v>3492</v>
      </c>
      <c r="G208" s="45" t="s">
        <v>3625</v>
      </c>
      <c r="H208" s="45" t="s">
        <v>3626</v>
      </c>
      <c r="I208" s="45" t="s">
        <v>3414</v>
      </c>
      <c r="J208" s="46">
        <v>0.94</v>
      </c>
      <c r="K208" s="46">
        <f t="shared" si="3"/>
        <v>1.0903999999999998</v>
      </c>
    </row>
    <row r="209" spans="2:11" x14ac:dyDescent="0.25">
      <c r="B209" s="45" t="s">
        <v>3196</v>
      </c>
      <c r="C209" s="45" t="s">
        <v>3409</v>
      </c>
      <c r="D209" s="45" t="s">
        <v>3410</v>
      </c>
      <c r="E209" s="45">
        <v>21</v>
      </c>
      <c r="F209" s="45" t="s">
        <v>3492</v>
      </c>
      <c r="G209" s="45" t="s">
        <v>3627</v>
      </c>
      <c r="H209" s="45" t="s">
        <v>3628</v>
      </c>
      <c r="I209" s="45" t="s">
        <v>3414</v>
      </c>
      <c r="J209" s="46">
        <v>0.35</v>
      </c>
      <c r="K209" s="46">
        <f t="shared" si="3"/>
        <v>0.40599999999999997</v>
      </c>
    </row>
    <row r="210" spans="2:11" x14ac:dyDescent="0.25">
      <c r="B210" s="45" t="s">
        <v>3196</v>
      </c>
      <c r="C210" s="45" t="s">
        <v>3409</v>
      </c>
      <c r="D210" s="45" t="s">
        <v>3410</v>
      </c>
      <c r="E210" s="45">
        <v>21</v>
      </c>
      <c r="F210" s="45" t="s">
        <v>3492</v>
      </c>
      <c r="G210" s="45" t="s">
        <v>3629</v>
      </c>
      <c r="H210" s="45" t="s">
        <v>3630</v>
      </c>
      <c r="I210" s="45" t="s">
        <v>3414</v>
      </c>
      <c r="J210" s="46">
        <v>0.35</v>
      </c>
      <c r="K210" s="46">
        <f t="shared" si="3"/>
        <v>0.40599999999999997</v>
      </c>
    </row>
    <row r="211" spans="2:11" x14ac:dyDescent="0.25">
      <c r="B211" s="45" t="s">
        <v>3196</v>
      </c>
      <c r="C211" s="45" t="s">
        <v>3409</v>
      </c>
      <c r="D211" s="45" t="s">
        <v>3410</v>
      </c>
      <c r="E211" s="45">
        <v>21</v>
      </c>
      <c r="F211" s="45" t="s">
        <v>3492</v>
      </c>
      <c r="G211" s="45" t="s">
        <v>3631</v>
      </c>
      <c r="H211" s="45" t="s">
        <v>3632</v>
      </c>
      <c r="I211" s="45" t="s">
        <v>3414</v>
      </c>
      <c r="J211" s="46">
        <v>0.35</v>
      </c>
      <c r="K211" s="46">
        <f t="shared" si="3"/>
        <v>0.40599999999999997</v>
      </c>
    </row>
    <row r="212" spans="2:11" x14ac:dyDescent="0.25">
      <c r="B212" s="45" t="s">
        <v>3196</v>
      </c>
      <c r="C212" s="45" t="s">
        <v>3409</v>
      </c>
      <c r="D212" s="45" t="s">
        <v>3410</v>
      </c>
      <c r="E212" s="45">
        <v>21</v>
      </c>
      <c r="F212" s="45" t="s">
        <v>3492</v>
      </c>
      <c r="G212" s="45" t="s">
        <v>3633</v>
      </c>
      <c r="H212" s="45" t="s">
        <v>3634</v>
      </c>
      <c r="I212" s="45" t="s">
        <v>3414</v>
      </c>
      <c r="J212" s="46">
        <v>0.35</v>
      </c>
      <c r="K212" s="46">
        <f t="shared" si="3"/>
        <v>0.40599999999999997</v>
      </c>
    </row>
    <row r="213" spans="2:11" x14ac:dyDescent="0.25">
      <c r="B213" s="45" t="s">
        <v>3196</v>
      </c>
      <c r="C213" s="45" t="s">
        <v>3409</v>
      </c>
      <c r="D213" s="45" t="s">
        <v>3410</v>
      </c>
      <c r="E213" s="45">
        <v>21</v>
      </c>
      <c r="F213" s="45" t="s">
        <v>3492</v>
      </c>
      <c r="G213" s="45" t="s">
        <v>3635</v>
      </c>
      <c r="H213" s="45" t="s">
        <v>3636</v>
      </c>
      <c r="I213" s="45" t="s">
        <v>3414</v>
      </c>
      <c r="J213" s="46">
        <v>0.53</v>
      </c>
      <c r="K213" s="46">
        <f t="shared" si="3"/>
        <v>0.61480000000000001</v>
      </c>
    </row>
    <row r="214" spans="2:11" x14ac:dyDescent="0.25">
      <c r="B214" s="45" t="s">
        <v>3196</v>
      </c>
      <c r="C214" s="45" t="s">
        <v>3409</v>
      </c>
      <c r="D214" s="45" t="s">
        <v>3410</v>
      </c>
      <c r="E214" s="45">
        <v>21</v>
      </c>
      <c r="F214" s="45" t="s">
        <v>3492</v>
      </c>
      <c r="G214" s="45" t="s">
        <v>3637</v>
      </c>
      <c r="H214" s="45" t="s">
        <v>3638</v>
      </c>
      <c r="I214" s="45" t="s">
        <v>3414</v>
      </c>
      <c r="J214" s="46">
        <v>1.22</v>
      </c>
      <c r="K214" s="46">
        <f t="shared" si="3"/>
        <v>1.4151999999999998</v>
      </c>
    </row>
    <row r="215" spans="2:11" x14ac:dyDescent="0.25">
      <c r="B215" s="45" t="s">
        <v>3196</v>
      </c>
      <c r="C215" s="45" t="s">
        <v>3409</v>
      </c>
      <c r="D215" s="45" t="s">
        <v>3410</v>
      </c>
      <c r="E215" s="45">
        <v>21</v>
      </c>
      <c r="F215" s="45" t="s">
        <v>3492</v>
      </c>
      <c r="G215" s="45" t="s">
        <v>3639</v>
      </c>
      <c r="H215" s="45" t="s">
        <v>3640</v>
      </c>
      <c r="I215" s="45" t="s">
        <v>3414</v>
      </c>
      <c r="J215" s="46">
        <v>1.04</v>
      </c>
      <c r="K215" s="46">
        <f t="shared" si="3"/>
        <v>1.2063999999999999</v>
      </c>
    </row>
    <row r="216" spans="2:11" x14ac:dyDescent="0.25">
      <c r="B216" s="45" t="s">
        <v>3196</v>
      </c>
      <c r="C216" s="45" t="s">
        <v>3409</v>
      </c>
      <c r="D216" s="45" t="s">
        <v>3410</v>
      </c>
      <c r="E216" s="45">
        <v>21</v>
      </c>
      <c r="F216" s="45" t="s">
        <v>3492</v>
      </c>
      <c r="G216" s="45" t="s">
        <v>3641</v>
      </c>
      <c r="H216" s="45" t="s">
        <v>3642</v>
      </c>
      <c r="I216" s="45" t="s">
        <v>3414</v>
      </c>
      <c r="J216" s="46">
        <v>1.35</v>
      </c>
      <c r="K216" s="46">
        <f t="shared" si="3"/>
        <v>1.5660000000000001</v>
      </c>
    </row>
    <row r="217" spans="2:11" x14ac:dyDescent="0.25">
      <c r="B217" s="45" t="s">
        <v>3196</v>
      </c>
      <c r="C217" s="45" t="s">
        <v>3409</v>
      </c>
      <c r="D217" s="45" t="s">
        <v>3410</v>
      </c>
      <c r="E217" s="45">
        <v>21</v>
      </c>
      <c r="F217" s="45" t="s">
        <v>3492</v>
      </c>
      <c r="G217" s="45" t="s">
        <v>3643</v>
      </c>
      <c r="H217" s="45" t="s">
        <v>3644</v>
      </c>
      <c r="I217" s="45" t="s">
        <v>3414</v>
      </c>
      <c r="J217" s="46">
        <v>0.96</v>
      </c>
      <c r="K217" s="46">
        <f t="shared" si="3"/>
        <v>1.1135999999999999</v>
      </c>
    </row>
    <row r="218" spans="2:11" x14ac:dyDescent="0.25">
      <c r="B218" s="45" t="s">
        <v>3196</v>
      </c>
      <c r="C218" s="45" t="s">
        <v>3409</v>
      </c>
      <c r="D218" s="45" t="s">
        <v>3410</v>
      </c>
      <c r="E218" s="45">
        <v>21</v>
      </c>
      <c r="F218" s="45" t="s">
        <v>3492</v>
      </c>
      <c r="G218" s="45" t="s">
        <v>3645</v>
      </c>
      <c r="H218" s="45" t="s">
        <v>3646</v>
      </c>
      <c r="I218" s="45" t="s">
        <v>3414</v>
      </c>
      <c r="J218" s="46">
        <v>1.35</v>
      </c>
      <c r="K218" s="46">
        <f t="shared" si="3"/>
        <v>1.5660000000000001</v>
      </c>
    </row>
    <row r="219" spans="2:11" x14ac:dyDescent="0.25">
      <c r="B219" s="45" t="s">
        <v>3196</v>
      </c>
      <c r="C219" s="45" t="s">
        <v>3409</v>
      </c>
      <c r="D219" s="45" t="s">
        <v>3410</v>
      </c>
      <c r="E219" s="45">
        <v>21</v>
      </c>
      <c r="F219" s="45" t="s">
        <v>3492</v>
      </c>
      <c r="G219" s="45" t="s">
        <v>3647</v>
      </c>
      <c r="H219" s="45" t="s">
        <v>3648</v>
      </c>
      <c r="I219" s="45" t="s">
        <v>3414</v>
      </c>
      <c r="J219" s="46">
        <v>1.05</v>
      </c>
      <c r="K219" s="46">
        <f t="shared" si="3"/>
        <v>1.218</v>
      </c>
    </row>
    <row r="220" spans="2:11" x14ac:dyDescent="0.25">
      <c r="B220" s="45" t="s">
        <v>3196</v>
      </c>
      <c r="C220" s="45" t="s">
        <v>3409</v>
      </c>
      <c r="D220" s="45" t="s">
        <v>3410</v>
      </c>
      <c r="E220" s="45">
        <v>21</v>
      </c>
      <c r="F220" s="45" t="s">
        <v>3492</v>
      </c>
      <c r="G220" s="45" t="s">
        <v>3649</v>
      </c>
      <c r="H220" s="45" t="s">
        <v>3650</v>
      </c>
      <c r="I220" s="45" t="s">
        <v>3414</v>
      </c>
      <c r="J220" s="46">
        <v>0.35</v>
      </c>
      <c r="K220" s="46">
        <f t="shared" si="3"/>
        <v>0.40599999999999997</v>
      </c>
    </row>
    <row r="221" spans="2:11" x14ac:dyDescent="0.25">
      <c r="B221" s="45" t="s">
        <v>3196</v>
      </c>
      <c r="C221" s="45" t="s">
        <v>3409</v>
      </c>
      <c r="D221" s="45" t="s">
        <v>3410</v>
      </c>
      <c r="E221" s="45">
        <v>21</v>
      </c>
      <c r="F221" s="45" t="s">
        <v>3492</v>
      </c>
      <c r="G221" s="45" t="s">
        <v>3651</v>
      </c>
      <c r="H221" s="45" t="s">
        <v>3652</v>
      </c>
      <c r="I221" s="45" t="s">
        <v>3414</v>
      </c>
      <c r="J221" s="46">
        <v>1.26</v>
      </c>
      <c r="K221" s="46">
        <f t="shared" si="3"/>
        <v>1.4616</v>
      </c>
    </row>
    <row r="222" spans="2:11" x14ac:dyDescent="0.25">
      <c r="B222" s="45" t="s">
        <v>3196</v>
      </c>
      <c r="C222" s="45" t="s">
        <v>3409</v>
      </c>
      <c r="D222" s="45" t="s">
        <v>3410</v>
      </c>
      <c r="E222" s="45">
        <v>21</v>
      </c>
      <c r="F222" s="45" t="s">
        <v>3492</v>
      </c>
      <c r="G222" s="45" t="s">
        <v>3653</v>
      </c>
      <c r="H222" s="45" t="s">
        <v>3654</v>
      </c>
      <c r="I222" s="45" t="s">
        <v>3414</v>
      </c>
      <c r="J222" s="46">
        <v>0.35</v>
      </c>
      <c r="K222" s="46">
        <f t="shared" si="3"/>
        <v>0.40599999999999997</v>
      </c>
    </row>
    <row r="223" spans="2:11" x14ac:dyDescent="0.25">
      <c r="B223" s="45" t="s">
        <v>3196</v>
      </c>
      <c r="C223" s="45" t="s">
        <v>3409</v>
      </c>
      <c r="D223" s="45" t="s">
        <v>3410</v>
      </c>
      <c r="E223" s="45">
        <v>21</v>
      </c>
      <c r="F223" s="45" t="s">
        <v>3492</v>
      </c>
      <c r="G223" s="45" t="s">
        <v>3655</v>
      </c>
      <c r="H223" s="45" t="s">
        <v>3656</v>
      </c>
      <c r="I223" s="45" t="s">
        <v>3414</v>
      </c>
      <c r="J223" s="46">
        <v>1.26</v>
      </c>
      <c r="K223" s="46">
        <f t="shared" si="3"/>
        <v>1.4616</v>
      </c>
    </row>
    <row r="224" spans="2:11" x14ac:dyDescent="0.25">
      <c r="B224" s="45" t="s">
        <v>3196</v>
      </c>
      <c r="C224" s="45" t="s">
        <v>3409</v>
      </c>
      <c r="D224" s="45" t="s">
        <v>3410</v>
      </c>
      <c r="E224" s="45">
        <v>21</v>
      </c>
      <c r="F224" s="45" t="s">
        <v>3492</v>
      </c>
      <c r="G224" s="45" t="s">
        <v>3657</v>
      </c>
      <c r="H224" s="45" t="s">
        <v>3658</v>
      </c>
      <c r="I224" s="45" t="s">
        <v>3414</v>
      </c>
      <c r="J224" s="46">
        <v>0.94</v>
      </c>
      <c r="K224" s="46">
        <f t="shared" si="3"/>
        <v>1.0903999999999998</v>
      </c>
    </row>
    <row r="225" spans="2:11" x14ac:dyDescent="0.25">
      <c r="B225" s="45" t="s">
        <v>3196</v>
      </c>
      <c r="C225" s="45" t="s">
        <v>3409</v>
      </c>
      <c r="D225" s="45" t="s">
        <v>3410</v>
      </c>
      <c r="E225" s="45">
        <v>21</v>
      </c>
      <c r="F225" s="45" t="s">
        <v>3492</v>
      </c>
      <c r="G225" s="45" t="s">
        <v>3659</v>
      </c>
      <c r="H225" s="45" t="s">
        <v>3660</v>
      </c>
      <c r="I225" s="45" t="s">
        <v>3414</v>
      </c>
      <c r="J225" s="46">
        <v>1.29</v>
      </c>
      <c r="K225" s="46">
        <f t="shared" si="3"/>
        <v>1.4964</v>
      </c>
    </row>
    <row r="226" spans="2:11" x14ac:dyDescent="0.25">
      <c r="B226" s="45" t="s">
        <v>3196</v>
      </c>
      <c r="C226" s="45" t="s">
        <v>3409</v>
      </c>
      <c r="D226" s="45" t="s">
        <v>3410</v>
      </c>
      <c r="E226" s="45">
        <v>21</v>
      </c>
      <c r="F226" s="45" t="s">
        <v>3492</v>
      </c>
      <c r="G226" s="45" t="s">
        <v>3661</v>
      </c>
      <c r="H226" s="45" t="s">
        <v>3662</v>
      </c>
      <c r="I226" s="45" t="s">
        <v>3414</v>
      </c>
      <c r="J226" s="46">
        <v>0.35</v>
      </c>
      <c r="K226" s="46">
        <f t="shared" si="3"/>
        <v>0.40599999999999997</v>
      </c>
    </row>
    <row r="227" spans="2:11" x14ac:dyDescent="0.25">
      <c r="B227" s="45" t="s">
        <v>3196</v>
      </c>
      <c r="C227" s="45" t="s">
        <v>3409</v>
      </c>
      <c r="D227" s="45" t="s">
        <v>3410</v>
      </c>
      <c r="E227" s="45">
        <v>21</v>
      </c>
      <c r="F227" s="45" t="s">
        <v>3492</v>
      </c>
      <c r="G227" s="45" t="s">
        <v>3663</v>
      </c>
      <c r="H227" s="45" t="s">
        <v>3664</v>
      </c>
      <c r="I227" s="45" t="s">
        <v>3414</v>
      </c>
      <c r="J227" s="46">
        <v>1.29</v>
      </c>
      <c r="K227" s="46">
        <f t="shared" si="3"/>
        <v>1.4964</v>
      </c>
    </row>
    <row r="228" spans="2:11" x14ac:dyDescent="0.25">
      <c r="B228" s="45" t="s">
        <v>3196</v>
      </c>
      <c r="C228" s="45" t="s">
        <v>3409</v>
      </c>
      <c r="D228" s="45" t="s">
        <v>3410</v>
      </c>
      <c r="E228" s="45">
        <v>21</v>
      </c>
      <c r="F228" s="45" t="s">
        <v>3492</v>
      </c>
      <c r="G228" s="45" t="s">
        <v>3665</v>
      </c>
      <c r="H228" s="45" t="s">
        <v>3666</v>
      </c>
      <c r="I228" s="45" t="s">
        <v>3414</v>
      </c>
      <c r="J228" s="46">
        <v>0.94</v>
      </c>
      <c r="K228" s="46">
        <f t="shared" si="3"/>
        <v>1.0903999999999998</v>
      </c>
    </row>
    <row r="229" spans="2:11" x14ac:dyDescent="0.25">
      <c r="B229" s="45" t="s">
        <v>3196</v>
      </c>
      <c r="C229" s="45" t="s">
        <v>3409</v>
      </c>
      <c r="D229" s="45" t="s">
        <v>3410</v>
      </c>
      <c r="E229" s="45">
        <v>21</v>
      </c>
      <c r="F229" s="45" t="s">
        <v>3492</v>
      </c>
      <c r="G229" s="45" t="s">
        <v>3667</v>
      </c>
      <c r="H229" s="45" t="s">
        <v>3668</v>
      </c>
      <c r="I229" s="45" t="s">
        <v>3414</v>
      </c>
      <c r="J229" s="46">
        <v>1.29</v>
      </c>
      <c r="K229" s="46">
        <f t="shared" si="3"/>
        <v>1.4964</v>
      </c>
    </row>
    <row r="230" spans="2:11" x14ac:dyDescent="0.25">
      <c r="B230" s="45" t="s">
        <v>3196</v>
      </c>
      <c r="C230" s="45" t="s">
        <v>3409</v>
      </c>
      <c r="D230" s="45" t="s">
        <v>3410</v>
      </c>
      <c r="E230" s="45">
        <v>21</v>
      </c>
      <c r="F230" s="45" t="s">
        <v>3492</v>
      </c>
      <c r="G230" s="45" t="s">
        <v>3669</v>
      </c>
      <c r="H230" s="45" t="s">
        <v>3670</v>
      </c>
      <c r="I230" s="45" t="s">
        <v>3414</v>
      </c>
      <c r="J230" s="46">
        <v>0.96</v>
      </c>
      <c r="K230" s="46">
        <f t="shared" si="3"/>
        <v>1.1135999999999999</v>
      </c>
    </row>
    <row r="231" spans="2:11" x14ac:dyDescent="0.25">
      <c r="B231" s="45" t="s">
        <v>3196</v>
      </c>
      <c r="C231" s="45" t="s">
        <v>3409</v>
      </c>
      <c r="D231" s="45" t="s">
        <v>3410</v>
      </c>
      <c r="E231" s="45">
        <v>21</v>
      </c>
      <c r="F231" s="45" t="s">
        <v>3492</v>
      </c>
      <c r="G231" s="45" t="s">
        <v>3671</v>
      </c>
      <c r="H231" s="45" t="s">
        <v>3672</v>
      </c>
      <c r="I231" s="45" t="s">
        <v>3414</v>
      </c>
      <c r="J231" s="46">
        <v>1.79</v>
      </c>
      <c r="K231" s="46">
        <f t="shared" si="3"/>
        <v>2.0764</v>
      </c>
    </row>
    <row r="232" spans="2:11" x14ac:dyDescent="0.25">
      <c r="B232" s="45" t="s">
        <v>3196</v>
      </c>
      <c r="C232" s="45" t="s">
        <v>3409</v>
      </c>
      <c r="D232" s="45" t="s">
        <v>3410</v>
      </c>
      <c r="E232" s="45">
        <v>21</v>
      </c>
      <c r="F232" s="45" t="s">
        <v>3492</v>
      </c>
      <c r="G232" s="45" t="s">
        <v>3673</v>
      </c>
      <c r="H232" s="45" t="s">
        <v>3674</v>
      </c>
      <c r="I232" s="45" t="s">
        <v>3414</v>
      </c>
      <c r="J232" s="46">
        <v>0.35</v>
      </c>
      <c r="K232" s="46">
        <f t="shared" si="3"/>
        <v>0.40599999999999997</v>
      </c>
    </row>
    <row r="233" spans="2:11" x14ac:dyDescent="0.25">
      <c r="B233" s="45" t="s">
        <v>3196</v>
      </c>
      <c r="C233" s="45" t="s">
        <v>3409</v>
      </c>
      <c r="D233" s="45" t="s">
        <v>3410</v>
      </c>
      <c r="E233" s="45">
        <v>21</v>
      </c>
      <c r="F233" s="45" t="s">
        <v>3492</v>
      </c>
      <c r="G233" s="45" t="s">
        <v>3675</v>
      </c>
      <c r="H233" s="45" t="s">
        <v>3676</v>
      </c>
      <c r="I233" s="45" t="s">
        <v>3414</v>
      </c>
      <c r="J233" s="46">
        <v>2.4500000000000002</v>
      </c>
      <c r="K233" s="46">
        <f t="shared" si="3"/>
        <v>2.8420000000000001</v>
      </c>
    </row>
    <row r="234" spans="2:11" x14ac:dyDescent="0.25">
      <c r="B234" s="45" t="s">
        <v>3196</v>
      </c>
      <c r="C234" s="45" t="s">
        <v>3409</v>
      </c>
      <c r="D234" s="45" t="s">
        <v>3410</v>
      </c>
      <c r="E234" s="45">
        <v>21</v>
      </c>
      <c r="F234" s="45" t="s">
        <v>3492</v>
      </c>
      <c r="G234" s="45" t="s">
        <v>3677</v>
      </c>
      <c r="H234" s="45" t="s">
        <v>3678</v>
      </c>
      <c r="I234" s="45" t="s">
        <v>3414</v>
      </c>
      <c r="J234" s="46">
        <v>0.35</v>
      </c>
      <c r="K234" s="46">
        <f t="shared" si="3"/>
        <v>0.40599999999999997</v>
      </c>
    </row>
    <row r="235" spans="2:11" x14ac:dyDescent="0.25">
      <c r="B235" s="45" t="s">
        <v>3196</v>
      </c>
      <c r="C235" s="45" t="s">
        <v>3409</v>
      </c>
      <c r="D235" s="45" t="s">
        <v>3410</v>
      </c>
      <c r="E235" s="45">
        <v>21</v>
      </c>
      <c r="F235" s="45" t="s">
        <v>3492</v>
      </c>
      <c r="G235" s="45" t="s">
        <v>3679</v>
      </c>
      <c r="H235" s="45" t="s">
        <v>3680</v>
      </c>
      <c r="I235" s="45" t="s">
        <v>3414</v>
      </c>
      <c r="J235" s="46">
        <v>0.94</v>
      </c>
      <c r="K235" s="46">
        <f t="shared" si="3"/>
        <v>1.0903999999999998</v>
      </c>
    </row>
    <row r="236" spans="2:11" x14ac:dyDescent="0.25">
      <c r="B236" s="45" t="s">
        <v>3196</v>
      </c>
      <c r="C236" s="45" t="s">
        <v>3409</v>
      </c>
      <c r="D236" s="45" t="s">
        <v>3410</v>
      </c>
      <c r="E236" s="45">
        <v>21</v>
      </c>
      <c r="F236" s="45" t="s">
        <v>3492</v>
      </c>
      <c r="G236" s="45" t="s">
        <v>3681</v>
      </c>
      <c r="H236" s="45" t="s">
        <v>3682</v>
      </c>
      <c r="I236" s="45" t="s">
        <v>3202</v>
      </c>
      <c r="J236" s="46">
        <v>1.1399999999999999</v>
      </c>
      <c r="K236" s="46">
        <f t="shared" si="3"/>
        <v>1.3223999999999998</v>
      </c>
    </row>
    <row r="237" spans="2:11" x14ac:dyDescent="0.25">
      <c r="B237" s="45" t="s">
        <v>3196</v>
      </c>
      <c r="C237" s="45" t="s">
        <v>3409</v>
      </c>
      <c r="D237" s="45" t="s">
        <v>3410</v>
      </c>
      <c r="E237" s="45">
        <v>96</v>
      </c>
      <c r="F237" s="45" t="s">
        <v>3683</v>
      </c>
      <c r="G237" s="45" t="s">
        <v>3684</v>
      </c>
      <c r="H237" s="45" t="s">
        <v>3685</v>
      </c>
      <c r="I237" s="45" t="s">
        <v>3414</v>
      </c>
      <c r="J237" s="46">
        <v>9.85</v>
      </c>
      <c r="K237" s="46">
        <f t="shared" si="3"/>
        <v>11.425999999999998</v>
      </c>
    </row>
    <row r="238" spans="2:11" x14ac:dyDescent="0.25">
      <c r="B238" s="45" t="s">
        <v>3196</v>
      </c>
      <c r="C238" s="45" t="s">
        <v>3409</v>
      </c>
      <c r="D238" s="45" t="s">
        <v>3410</v>
      </c>
      <c r="E238" s="45">
        <v>96</v>
      </c>
      <c r="F238" s="45" t="s">
        <v>3683</v>
      </c>
      <c r="G238" s="45" t="s">
        <v>3686</v>
      </c>
      <c r="H238" s="45" t="s">
        <v>3687</v>
      </c>
      <c r="I238" s="45" t="s">
        <v>3414</v>
      </c>
      <c r="J238" s="46">
        <v>17.22</v>
      </c>
      <c r="K238" s="46">
        <f t="shared" si="3"/>
        <v>19.975199999999997</v>
      </c>
    </row>
    <row r="239" spans="2:11" x14ac:dyDescent="0.25">
      <c r="B239" s="45" t="s">
        <v>3196</v>
      </c>
      <c r="C239" s="45" t="s">
        <v>3409</v>
      </c>
      <c r="D239" s="45" t="s">
        <v>3410</v>
      </c>
      <c r="E239" s="45">
        <v>96</v>
      </c>
      <c r="F239" s="45" t="s">
        <v>3683</v>
      </c>
      <c r="G239" s="45" t="s">
        <v>3688</v>
      </c>
      <c r="H239" s="45" t="s">
        <v>3689</v>
      </c>
      <c r="I239" s="45" t="s">
        <v>3414</v>
      </c>
      <c r="J239" s="46">
        <v>21.59</v>
      </c>
      <c r="K239" s="46">
        <f t="shared" si="3"/>
        <v>25.0444</v>
      </c>
    </row>
    <row r="240" spans="2:11" x14ac:dyDescent="0.25">
      <c r="B240" s="45" t="s">
        <v>3196</v>
      </c>
      <c r="C240" s="45" t="s">
        <v>3409</v>
      </c>
      <c r="D240" s="45" t="s">
        <v>3410</v>
      </c>
      <c r="E240" s="45">
        <v>96</v>
      </c>
      <c r="F240" s="45" t="s">
        <v>3683</v>
      </c>
      <c r="G240" s="45" t="s">
        <v>3690</v>
      </c>
      <c r="H240" s="45" t="s">
        <v>3691</v>
      </c>
      <c r="I240" s="45" t="s">
        <v>3414</v>
      </c>
      <c r="J240" s="46">
        <v>15.82</v>
      </c>
      <c r="K240" s="46">
        <f t="shared" si="3"/>
        <v>18.351199999999999</v>
      </c>
    </row>
    <row r="241" spans="2:11" x14ac:dyDescent="0.25">
      <c r="B241" s="45" t="s">
        <v>3196</v>
      </c>
      <c r="C241" s="45" t="s">
        <v>3409</v>
      </c>
      <c r="D241" s="45" t="s">
        <v>3410</v>
      </c>
      <c r="E241" s="45">
        <v>96</v>
      </c>
      <c r="F241" s="45" t="s">
        <v>3683</v>
      </c>
      <c r="G241" s="45" t="s">
        <v>3692</v>
      </c>
      <c r="H241" s="45" t="s">
        <v>3693</v>
      </c>
      <c r="I241" s="45" t="s">
        <v>3414</v>
      </c>
      <c r="J241" s="46">
        <v>19.96</v>
      </c>
      <c r="K241" s="46">
        <f t="shared" si="3"/>
        <v>23.153600000000001</v>
      </c>
    </row>
    <row r="242" spans="2:11" x14ac:dyDescent="0.25">
      <c r="B242" s="45" t="s">
        <v>3196</v>
      </c>
      <c r="C242" s="45" t="s">
        <v>3409</v>
      </c>
      <c r="D242" s="45" t="s">
        <v>3410</v>
      </c>
      <c r="E242" s="45">
        <v>96</v>
      </c>
      <c r="F242" s="45" t="s">
        <v>3683</v>
      </c>
      <c r="G242" s="45" t="s">
        <v>3694</v>
      </c>
      <c r="H242" s="45" t="s">
        <v>3695</v>
      </c>
      <c r="I242" s="45" t="s">
        <v>3414</v>
      </c>
      <c r="J242" s="46">
        <v>3.97</v>
      </c>
      <c r="K242" s="46">
        <f t="shared" si="3"/>
        <v>4.6052</v>
      </c>
    </row>
    <row r="243" spans="2:11" x14ac:dyDescent="0.25">
      <c r="B243" s="45" t="s">
        <v>3196</v>
      </c>
      <c r="C243" s="45" t="s">
        <v>3409</v>
      </c>
      <c r="D243" s="45" t="s">
        <v>3410</v>
      </c>
      <c r="E243" s="45">
        <v>96</v>
      </c>
      <c r="F243" s="45" t="s">
        <v>3683</v>
      </c>
      <c r="G243" s="45" t="s">
        <v>3696</v>
      </c>
      <c r="H243" s="45" t="s">
        <v>3697</v>
      </c>
      <c r="I243" s="45" t="s">
        <v>3414</v>
      </c>
      <c r="J243" s="46">
        <v>7.98</v>
      </c>
      <c r="K243" s="46">
        <f t="shared" si="3"/>
        <v>9.2568000000000001</v>
      </c>
    </row>
    <row r="244" spans="2:11" x14ac:dyDescent="0.25">
      <c r="B244" s="45" t="s">
        <v>3196</v>
      </c>
      <c r="C244" s="45" t="s">
        <v>3409</v>
      </c>
      <c r="D244" s="45" t="s">
        <v>3410</v>
      </c>
      <c r="E244" s="45">
        <v>96</v>
      </c>
      <c r="F244" s="45" t="s">
        <v>3683</v>
      </c>
      <c r="G244" s="45" t="s">
        <v>3698</v>
      </c>
      <c r="H244" s="45" t="s">
        <v>3699</v>
      </c>
      <c r="I244" s="45" t="s">
        <v>3414</v>
      </c>
      <c r="J244" s="46">
        <v>25.94</v>
      </c>
      <c r="K244" s="46">
        <f t="shared" si="3"/>
        <v>30.090399999999999</v>
      </c>
    </row>
    <row r="245" spans="2:11" x14ac:dyDescent="0.25">
      <c r="B245" s="45" t="s">
        <v>3196</v>
      </c>
      <c r="C245" s="45" t="s">
        <v>3409</v>
      </c>
      <c r="D245" s="45" t="s">
        <v>3410</v>
      </c>
      <c r="E245" s="45">
        <v>99</v>
      </c>
      <c r="F245" s="45" t="s">
        <v>3700</v>
      </c>
      <c r="G245" s="45" t="s">
        <v>3701</v>
      </c>
      <c r="H245" s="45" t="s">
        <v>3702</v>
      </c>
      <c r="I245" s="45" t="s">
        <v>3414</v>
      </c>
      <c r="J245" s="46">
        <v>1.31</v>
      </c>
      <c r="K245" s="46">
        <f t="shared" si="3"/>
        <v>1.5196000000000001</v>
      </c>
    </row>
    <row r="246" spans="2:11" x14ac:dyDescent="0.25">
      <c r="B246" s="45" t="s">
        <v>3196</v>
      </c>
      <c r="C246" s="45" t="s">
        <v>3409</v>
      </c>
      <c r="D246" s="45" t="s">
        <v>3410</v>
      </c>
      <c r="E246" s="45">
        <v>99</v>
      </c>
      <c r="F246" s="45" t="s">
        <v>3700</v>
      </c>
      <c r="G246" s="45" t="s">
        <v>3703</v>
      </c>
      <c r="H246" s="45" t="s">
        <v>3704</v>
      </c>
      <c r="I246" s="45" t="s">
        <v>3414</v>
      </c>
      <c r="J246" s="46">
        <v>0.98</v>
      </c>
      <c r="K246" s="46">
        <f t="shared" si="3"/>
        <v>1.1367999999999998</v>
      </c>
    </row>
    <row r="247" spans="2:11" x14ac:dyDescent="0.25">
      <c r="B247" s="45" t="s">
        <v>3196</v>
      </c>
      <c r="C247" s="45" t="s">
        <v>3409</v>
      </c>
      <c r="D247" s="45" t="s">
        <v>3410</v>
      </c>
      <c r="E247" s="45">
        <v>24</v>
      </c>
      <c r="F247" s="45" t="s">
        <v>3705</v>
      </c>
      <c r="G247" s="45" t="s">
        <v>3706</v>
      </c>
      <c r="H247" s="45" t="s">
        <v>3707</v>
      </c>
      <c r="I247" s="45" t="s">
        <v>3414</v>
      </c>
      <c r="J247" s="46">
        <v>1</v>
      </c>
      <c r="K247" s="46">
        <f t="shared" si="3"/>
        <v>1.1599999999999999</v>
      </c>
    </row>
    <row r="248" spans="2:11" x14ac:dyDescent="0.25">
      <c r="B248" s="45" t="s">
        <v>3196</v>
      </c>
      <c r="C248" s="45" t="s">
        <v>3409</v>
      </c>
      <c r="D248" s="45" t="s">
        <v>3410</v>
      </c>
      <c r="E248" s="45">
        <v>24</v>
      </c>
      <c r="F248" s="45" t="s">
        <v>3705</v>
      </c>
      <c r="G248" s="45" t="s">
        <v>3708</v>
      </c>
      <c r="H248" s="45" t="s">
        <v>3709</v>
      </c>
      <c r="I248" s="45" t="s">
        <v>3414</v>
      </c>
      <c r="J248" s="46">
        <v>1</v>
      </c>
      <c r="K248" s="46">
        <f t="shared" si="3"/>
        <v>1.1599999999999999</v>
      </c>
    </row>
    <row r="249" spans="2:11" x14ac:dyDescent="0.25">
      <c r="B249" s="45" t="s">
        <v>3196</v>
      </c>
      <c r="C249" s="45" t="s">
        <v>3409</v>
      </c>
      <c r="D249" s="45" t="s">
        <v>3410</v>
      </c>
      <c r="E249" s="45">
        <v>24</v>
      </c>
      <c r="F249" s="45" t="s">
        <v>3705</v>
      </c>
      <c r="G249" s="45" t="s">
        <v>3710</v>
      </c>
      <c r="H249" s="45" t="s">
        <v>3711</v>
      </c>
      <c r="I249" s="45" t="s">
        <v>3414</v>
      </c>
      <c r="J249" s="46">
        <v>1.1599999999999999</v>
      </c>
      <c r="K249" s="46">
        <f t="shared" si="3"/>
        <v>1.3455999999999999</v>
      </c>
    </row>
    <row r="250" spans="2:11" x14ac:dyDescent="0.25">
      <c r="B250" s="45" t="s">
        <v>3196</v>
      </c>
      <c r="C250" s="45" t="s">
        <v>3409</v>
      </c>
      <c r="D250" s="45" t="s">
        <v>3410</v>
      </c>
      <c r="E250" s="45">
        <v>24</v>
      </c>
      <c r="F250" s="45" t="s">
        <v>3705</v>
      </c>
      <c r="G250" s="45" t="s">
        <v>3712</v>
      </c>
      <c r="H250" s="45" t="s">
        <v>3713</v>
      </c>
      <c r="I250" s="45" t="s">
        <v>3414</v>
      </c>
      <c r="J250" s="46">
        <v>1.51</v>
      </c>
      <c r="K250" s="46">
        <f t="shared" si="3"/>
        <v>1.7515999999999998</v>
      </c>
    </row>
    <row r="251" spans="2:11" x14ac:dyDescent="0.25">
      <c r="B251" s="45" t="s">
        <v>3196</v>
      </c>
      <c r="C251" s="45" t="s">
        <v>3409</v>
      </c>
      <c r="D251" s="45" t="s">
        <v>3410</v>
      </c>
      <c r="E251" s="45">
        <v>24</v>
      </c>
      <c r="F251" s="45" t="s">
        <v>3705</v>
      </c>
      <c r="G251" s="45" t="s">
        <v>3714</v>
      </c>
      <c r="H251" s="45" t="s">
        <v>3715</v>
      </c>
      <c r="I251" s="45" t="s">
        <v>3414</v>
      </c>
      <c r="J251" s="46">
        <v>2.21</v>
      </c>
      <c r="K251" s="46">
        <f t="shared" si="3"/>
        <v>2.5635999999999997</v>
      </c>
    </row>
    <row r="252" spans="2:11" x14ac:dyDescent="0.25">
      <c r="B252" s="45" t="s">
        <v>3196</v>
      </c>
      <c r="C252" s="45" t="s">
        <v>3409</v>
      </c>
      <c r="D252" s="45" t="s">
        <v>3410</v>
      </c>
      <c r="E252" s="45">
        <v>24</v>
      </c>
      <c r="F252" s="45" t="s">
        <v>3705</v>
      </c>
      <c r="G252" s="45" t="s">
        <v>3716</v>
      </c>
      <c r="H252" s="45" t="s">
        <v>3717</v>
      </c>
      <c r="I252" s="45" t="s">
        <v>3414</v>
      </c>
      <c r="J252" s="46">
        <v>2.21</v>
      </c>
      <c r="K252" s="46">
        <f t="shared" si="3"/>
        <v>2.5635999999999997</v>
      </c>
    </row>
    <row r="253" spans="2:11" x14ac:dyDescent="0.25">
      <c r="B253" s="45" t="s">
        <v>3196</v>
      </c>
      <c r="C253" s="45" t="s">
        <v>3409</v>
      </c>
      <c r="D253" s="45" t="s">
        <v>3410</v>
      </c>
      <c r="E253" s="45">
        <v>24</v>
      </c>
      <c r="F253" s="45" t="s">
        <v>3705</v>
      </c>
      <c r="G253" s="45" t="s">
        <v>3718</v>
      </c>
      <c r="H253" s="45" t="s">
        <v>3719</v>
      </c>
      <c r="I253" s="45" t="s">
        <v>3414</v>
      </c>
      <c r="J253" s="46">
        <v>3.14</v>
      </c>
      <c r="K253" s="46">
        <f t="shared" si="3"/>
        <v>3.6423999999999999</v>
      </c>
    </row>
    <row r="254" spans="2:11" x14ac:dyDescent="0.25">
      <c r="B254" s="45" t="s">
        <v>3196</v>
      </c>
      <c r="C254" s="45" t="s">
        <v>3409</v>
      </c>
      <c r="D254" s="45" t="s">
        <v>3410</v>
      </c>
      <c r="E254" s="45">
        <v>24</v>
      </c>
      <c r="F254" s="45" t="s">
        <v>3705</v>
      </c>
      <c r="G254" s="45" t="s">
        <v>3720</v>
      </c>
      <c r="H254" s="45" t="s">
        <v>3721</v>
      </c>
      <c r="I254" s="45" t="s">
        <v>3414</v>
      </c>
      <c r="J254" s="46">
        <v>4.0999999999999996</v>
      </c>
      <c r="K254" s="46">
        <f t="shared" si="3"/>
        <v>4.7559999999999993</v>
      </c>
    </row>
    <row r="255" spans="2:11" x14ac:dyDescent="0.25">
      <c r="B255" s="45" t="s">
        <v>3196</v>
      </c>
      <c r="C255" s="45" t="s">
        <v>3409</v>
      </c>
      <c r="D255" s="45" t="s">
        <v>3410</v>
      </c>
      <c r="E255" s="45">
        <v>24</v>
      </c>
      <c r="F255" s="45" t="s">
        <v>3705</v>
      </c>
      <c r="G255" s="45" t="s">
        <v>3722</v>
      </c>
      <c r="H255" s="45" t="s">
        <v>3723</v>
      </c>
      <c r="I255" s="45" t="s">
        <v>3414</v>
      </c>
      <c r="J255" s="46">
        <v>5.31</v>
      </c>
      <c r="K255" s="46">
        <f t="shared" si="3"/>
        <v>6.1595999999999993</v>
      </c>
    </row>
    <row r="256" spans="2:11" x14ac:dyDescent="0.25">
      <c r="B256" s="45" t="s">
        <v>3196</v>
      </c>
      <c r="C256" s="45" t="s">
        <v>3409</v>
      </c>
      <c r="D256" s="45" t="s">
        <v>3410</v>
      </c>
      <c r="E256" s="45">
        <v>24</v>
      </c>
      <c r="F256" s="45" t="s">
        <v>3705</v>
      </c>
      <c r="G256" s="45" t="s">
        <v>3724</v>
      </c>
      <c r="H256" s="45" t="s">
        <v>3725</v>
      </c>
      <c r="I256" s="45" t="s">
        <v>3414</v>
      </c>
      <c r="J256" s="46">
        <v>7.28</v>
      </c>
      <c r="K256" s="46">
        <f t="shared" si="3"/>
        <v>8.444799999999999</v>
      </c>
    </row>
    <row r="257" spans="2:11" x14ac:dyDescent="0.25">
      <c r="B257" s="45" t="s">
        <v>3196</v>
      </c>
      <c r="C257" s="45" t="s">
        <v>3409</v>
      </c>
      <c r="D257" s="45" t="s">
        <v>3410</v>
      </c>
      <c r="E257" s="45">
        <v>24</v>
      </c>
      <c r="F257" s="45" t="s">
        <v>3705</v>
      </c>
      <c r="G257" s="45" t="s">
        <v>3726</v>
      </c>
      <c r="H257" s="45" t="s">
        <v>3727</v>
      </c>
      <c r="I257" s="45" t="s">
        <v>3414</v>
      </c>
      <c r="J257" s="46">
        <v>8.33</v>
      </c>
      <c r="K257" s="46">
        <f t="shared" si="3"/>
        <v>9.6627999999999989</v>
      </c>
    </row>
    <row r="258" spans="2:11" x14ac:dyDescent="0.25">
      <c r="B258" s="45" t="s">
        <v>3196</v>
      </c>
      <c r="C258" s="45" t="s">
        <v>3409</v>
      </c>
      <c r="D258" s="45" t="s">
        <v>3410</v>
      </c>
      <c r="E258" s="45">
        <v>24</v>
      </c>
      <c r="F258" s="45" t="s">
        <v>3705</v>
      </c>
      <c r="G258" s="45" t="s">
        <v>3728</v>
      </c>
      <c r="H258" s="45" t="s">
        <v>3729</v>
      </c>
      <c r="I258" s="45" t="s">
        <v>3414</v>
      </c>
      <c r="J258" s="46">
        <v>9.1</v>
      </c>
      <c r="K258" s="46">
        <f t="shared" si="3"/>
        <v>10.555999999999999</v>
      </c>
    </row>
    <row r="259" spans="2:11" x14ac:dyDescent="0.25">
      <c r="B259" s="45" t="s">
        <v>3196</v>
      </c>
      <c r="C259" s="45" t="s">
        <v>3409</v>
      </c>
      <c r="D259" s="45" t="s">
        <v>3410</v>
      </c>
      <c r="E259" s="45">
        <v>24</v>
      </c>
      <c r="F259" s="45" t="s">
        <v>3705</v>
      </c>
      <c r="G259" s="45" t="s">
        <v>3730</v>
      </c>
      <c r="H259" s="45" t="s">
        <v>3731</v>
      </c>
      <c r="I259" s="45" t="s">
        <v>3414</v>
      </c>
      <c r="J259" s="46">
        <v>10.96</v>
      </c>
      <c r="K259" s="46">
        <f t="shared" si="3"/>
        <v>12.7136</v>
      </c>
    </row>
    <row r="260" spans="2:11" x14ac:dyDescent="0.25">
      <c r="B260" s="45" t="s">
        <v>3196</v>
      </c>
      <c r="C260" s="45" t="s">
        <v>3409</v>
      </c>
      <c r="D260" s="45" t="s">
        <v>3410</v>
      </c>
      <c r="E260" s="45">
        <v>24</v>
      </c>
      <c r="F260" s="45" t="s">
        <v>3705</v>
      </c>
      <c r="G260" s="45" t="s">
        <v>3732</v>
      </c>
      <c r="H260" s="45" t="s">
        <v>3733</v>
      </c>
      <c r="I260" s="45" t="s">
        <v>3414</v>
      </c>
      <c r="J260" s="46">
        <v>11.33</v>
      </c>
      <c r="K260" s="46">
        <f t="shared" ref="K260:K323" si="4">+IF(AND(MID(H260,1,15)="POSTE DE MADERA",J260&lt;110)=TRUE,(J260*1.13+5)*1.01*1.16,IF(AND(MID(H260,1,15)="POSTE DE MADERA",J260&gt;=110,J260&lt;320)=TRUE,(J260*1.13+12)*1.01*1.16,IF(AND(MID(H260,1,15)="POSTE DE MADERA",J260&gt;320)=TRUE,(J260*1.13+36)*1.01*1.16,IF(+AND(MID(H260,1,5)="POSTE",MID(H260,1,15)&lt;&gt;"POSTE DE MADERA")=TRUE,J260*1.01*1.16,J260*1.16))))</f>
        <v>13.142799999999999</v>
      </c>
    </row>
    <row r="261" spans="2:11" x14ac:dyDescent="0.25">
      <c r="B261" s="45" t="s">
        <v>3196</v>
      </c>
      <c r="C261" s="45" t="s">
        <v>3409</v>
      </c>
      <c r="D261" s="45" t="s">
        <v>3410</v>
      </c>
      <c r="E261" s="45">
        <v>24</v>
      </c>
      <c r="F261" s="45" t="s">
        <v>3705</v>
      </c>
      <c r="G261" s="45" t="s">
        <v>3734</v>
      </c>
      <c r="H261" s="45" t="s">
        <v>3735</v>
      </c>
      <c r="I261" s="45" t="s">
        <v>3414</v>
      </c>
      <c r="J261" s="46">
        <v>13.1</v>
      </c>
      <c r="K261" s="46">
        <f t="shared" si="4"/>
        <v>15.195999999999998</v>
      </c>
    </row>
    <row r="262" spans="2:11" x14ac:dyDescent="0.25">
      <c r="B262" s="45" t="s">
        <v>3196</v>
      </c>
      <c r="C262" s="45" t="s">
        <v>3409</v>
      </c>
      <c r="D262" s="45" t="s">
        <v>3410</v>
      </c>
      <c r="E262" s="45">
        <v>24</v>
      </c>
      <c r="F262" s="45" t="s">
        <v>3705</v>
      </c>
      <c r="G262" s="45" t="s">
        <v>3736</v>
      </c>
      <c r="H262" s="45" t="s">
        <v>3737</v>
      </c>
      <c r="I262" s="45" t="s">
        <v>3414</v>
      </c>
      <c r="J262" s="46">
        <v>15.48</v>
      </c>
      <c r="K262" s="46">
        <f t="shared" si="4"/>
        <v>17.956799999999998</v>
      </c>
    </row>
    <row r="263" spans="2:11" x14ac:dyDescent="0.25">
      <c r="B263" s="45" t="s">
        <v>3196</v>
      </c>
      <c r="C263" s="45" t="s">
        <v>3409</v>
      </c>
      <c r="D263" s="45" t="s">
        <v>3410</v>
      </c>
      <c r="E263" s="45">
        <v>24</v>
      </c>
      <c r="F263" s="45" t="s">
        <v>3705</v>
      </c>
      <c r="G263" s="45" t="s">
        <v>3738</v>
      </c>
      <c r="H263" s="45" t="s">
        <v>3739</v>
      </c>
      <c r="I263" s="45" t="s">
        <v>3414</v>
      </c>
      <c r="J263" s="46">
        <v>17.13</v>
      </c>
      <c r="K263" s="46">
        <f t="shared" si="4"/>
        <v>19.870799999999999</v>
      </c>
    </row>
    <row r="264" spans="2:11" x14ac:dyDescent="0.25">
      <c r="B264" s="45" t="s">
        <v>3196</v>
      </c>
      <c r="C264" s="45" t="s">
        <v>3409</v>
      </c>
      <c r="D264" s="45" t="s">
        <v>3410</v>
      </c>
      <c r="E264" s="45">
        <v>25</v>
      </c>
      <c r="F264" s="45" t="s">
        <v>3740</v>
      </c>
      <c r="G264" s="45" t="s">
        <v>3741</v>
      </c>
      <c r="H264" s="45" t="s">
        <v>3742</v>
      </c>
      <c r="I264" s="45" t="s">
        <v>3414</v>
      </c>
      <c r="J264" s="46">
        <v>0.81</v>
      </c>
      <c r="K264" s="46">
        <f t="shared" si="4"/>
        <v>0.93959999999999999</v>
      </c>
    </row>
    <row r="265" spans="2:11" x14ac:dyDescent="0.25">
      <c r="B265" s="45" t="s">
        <v>3196</v>
      </c>
      <c r="C265" s="45" t="s">
        <v>3409</v>
      </c>
      <c r="D265" s="45" t="s">
        <v>3410</v>
      </c>
      <c r="E265" s="45">
        <v>25</v>
      </c>
      <c r="F265" s="45" t="s">
        <v>3740</v>
      </c>
      <c r="G265" s="45" t="s">
        <v>3743</v>
      </c>
      <c r="H265" s="45" t="s">
        <v>3744</v>
      </c>
      <c r="I265" s="45" t="s">
        <v>3414</v>
      </c>
      <c r="J265" s="46">
        <v>0.81</v>
      </c>
      <c r="K265" s="46">
        <f t="shared" si="4"/>
        <v>0.93959999999999999</v>
      </c>
    </row>
    <row r="266" spans="2:11" x14ac:dyDescent="0.25">
      <c r="B266" s="45" t="s">
        <v>3196</v>
      </c>
      <c r="C266" s="45" t="s">
        <v>3409</v>
      </c>
      <c r="D266" s="45" t="s">
        <v>3410</v>
      </c>
      <c r="E266" s="45">
        <v>25</v>
      </c>
      <c r="F266" s="45" t="s">
        <v>3740</v>
      </c>
      <c r="G266" s="45" t="s">
        <v>3745</v>
      </c>
      <c r="H266" s="45" t="s">
        <v>3746</v>
      </c>
      <c r="I266" s="45" t="s">
        <v>3414</v>
      </c>
      <c r="J266" s="46">
        <v>1.24</v>
      </c>
      <c r="K266" s="46">
        <f t="shared" si="4"/>
        <v>1.4383999999999999</v>
      </c>
    </row>
    <row r="267" spans="2:11" x14ac:dyDescent="0.25">
      <c r="B267" s="45" t="s">
        <v>3196</v>
      </c>
      <c r="C267" s="45" t="s">
        <v>3409</v>
      </c>
      <c r="D267" s="45" t="s">
        <v>3410</v>
      </c>
      <c r="E267" s="45">
        <v>25</v>
      </c>
      <c r="F267" s="45" t="s">
        <v>3740</v>
      </c>
      <c r="G267" s="45" t="s">
        <v>3747</v>
      </c>
      <c r="H267" s="45" t="s">
        <v>3748</v>
      </c>
      <c r="I267" s="45" t="s">
        <v>3414</v>
      </c>
      <c r="J267" s="46">
        <v>1.24</v>
      </c>
      <c r="K267" s="46">
        <f t="shared" si="4"/>
        <v>1.4383999999999999</v>
      </c>
    </row>
    <row r="268" spans="2:11" x14ac:dyDescent="0.25">
      <c r="B268" s="45" t="s">
        <v>3196</v>
      </c>
      <c r="C268" s="45" t="s">
        <v>3409</v>
      </c>
      <c r="D268" s="45" t="s">
        <v>3410</v>
      </c>
      <c r="E268" s="45">
        <v>25</v>
      </c>
      <c r="F268" s="45" t="s">
        <v>3740</v>
      </c>
      <c r="G268" s="45" t="s">
        <v>3749</v>
      </c>
      <c r="H268" s="45" t="s">
        <v>3750</v>
      </c>
      <c r="I268" s="45" t="s">
        <v>3414</v>
      </c>
      <c r="J268" s="46">
        <v>1.81</v>
      </c>
      <c r="K268" s="46">
        <f t="shared" si="4"/>
        <v>2.0996000000000001</v>
      </c>
    </row>
    <row r="269" spans="2:11" x14ac:dyDescent="0.25">
      <c r="B269" s="45" t="s">
        <v>3196</v>
      </c>
      <c r="C269" s="45" t="s">
        <v>3409</v>
      </c>
      <c r="D269" s="45" t="s">
        <v>3410</v>
      </c>
      <c r="E269" s="45">
        <v>25</v>
      </c>
      <c r="F269" s="45" t="s">
        <v>3740</v>
      </c>
      <c r="G269" s="45" t="s">
        <v>3751</v>
      </c>
      <c r="H269" s="45" t="s">
        <v>3752</v>
      </c>
      <c r="I269" s="45" t="s">
        <v>3414</v>
      </c>
      <c r="J269" s="46">
        <v>1.81</v>
      </c>
      <c r="K269" s="46">
        <f t="shared" si="4"/>
        <v>2.0996000000000001</v>
      </c>
    </row>
    <row r="270" spans="2:11" x14ac:dyDescent="0.25">
      <c r="B270" s="45" t="s">
        <v>3196</v>
      </c>
      <c r="C270" s="45" t="s">
        <v>3409</v>
      </c>
      <c r="D270" s="45" t="s">
        <v>3410</v>
      </c>
      <c r="E270" s="45">
        <v>25</v>
      </c>
      <c r="F270" s="45" t="s">
        <v>3740</v>
      </c>
      <c r="G270" s="45" t="s">
        <v>3753</v>
      </c>
      <c r="H270" s="45" t="s">
        <v>3754</v>
      </c>
      <c r="I270" s="45" t="s">
        <v>3414</v>
      </c>
      <c r="J270" s="46">
        <v>2.83</v>
      </c>
      <c r="K270" s="46">
        <f t="shared" si="4"/>
        <v>3.2827999999999999</v>
      </c>
    </row>
    <row r="271" spans="2:11" x14ac:dyDescent="0.25">
      <c r="B271" s="45" t="s">
        <v>3196</v>
      </c>
      <c r="C271" s="45" t="s">
        <v>3409</v>
      </c>
      <c r="D271" s="45" t="s">
        <v>3410</v>
      </c>
      <c r="E271" s="45">
        <v>25</v>
      </c>
      <c r="F271" s="45" t="s">
        <v>3740</v>
      </c>
      <c r="G271" s="45" t="s">
        <v>3755</v>
      </c>
      <c r="H271" s="45" t="s">
        <v>3756</v>
      </c>
      <c r="I271" s="45" t="s">
        <v>3414</v>
      </c>
      <c r="J271" s="46">
        <v>3.28</v>
      </c>
      <c r="K271" s="46">
        <f t="shared" si="4"/>
        <v>3.8047999999999993</v>
      </c>
    </row>
    <row r="272" spans="2:11" x14ac:dyDescent="0.25">
      <c r="B272" s="45" t="s">
        <v>3196</v>
      </c>
      <c r="C272" s="45" t="s">
        <v>3409</v>
      </c>
      <c r="D272" s="45" t="s">
        <v>3410</v>
      </c>
      <c r="E272" s="45">
        <v>25</v>
      </c>
      <c r="F272" s="45" t="s">
        <v>3740</v>
      </c>
      <c r="G272" s="45" t="s">
        <v>3757</v>
      </c>
      <c r="H272" s="45" t="s">
        <v>3758</v>
      </c>
      <c r="I272" s="45" t="s">
        <v>3414</v>
      </c>
      <c r="J272" s="46">
        <v>4.8899999999999997</v>
      </c>
      <c r="K272" s="46">
        <f t="shared" si="4"/>
        <v>5.6723999999999997</v>
      </c>
    </row>
    <row r="273" spans="2:11" x14ac:dyDescent="0.25">
      <c r="B273" s="45" t="s">
        <v>3196</v>
      </c>
      <c r="C273" s="45" t="s">
        <v>3409</v>
      </c>
      <c r="D273" s="45" t="s">
        <v>3410</v>
      </c>
      <c r="E273" s="45">
        <v>25</v>
      </c>
      <c r="F273" s="45" t="s">
        <v>3740</v>
      </c>
      <c r="G273" s="45" t="s">
        <v>3759</v>
      </c>
      <c r="H273" s="45" t="s">
        <v>3760</v>
      </c>
      <c r="I273" s="45" t="s">
        <v>3414</v>
      </c>
      <c r="J273" s="46">
        <v>6.31</v>
      </c>
      <c r="K273" s="46">
        <f t="shared" si="4"/>
        <v>7.3195999999999994</v>
      </c>
    </row>
    <row r="274" spans="2:11" x14ac:dyDescent="0.25">
      <c r="B274" s="45" t="s">
        <v>3196</v>
      </c>
      <c r="C274" s="45" t="s">
        <v>3409</v>
      </c>
      <c r="D274" s="45" t="s">
        <v>3410</v>
      </c>
      <c r="E274" s="45">
        <v>25</v>
      </c>
      <c r="F274" s="45" t="s">
        <v>3740</v>
      </c>
      <c r="G274" s="45" t="s">
        <v>3761</v>
      </c>
      <c r="H274" s="45" t="s">
        <v>3762</v>
      </c>
      <c r="I274" s="45" t="s">
        <v>3414</v>
      </c>
      <c r="J274" s="46">
        <v>8.14</v>
      </c>
      <c r="K274" s="46">
        <f t="shared" si="4"/>
        <v>9.4423999999999992</v>
      </c>
    </row>
    <row r="275" spans="2:11" x14ac:dyDescent="0.25">
      <c r="B275" s="45" t="s">
        <v>3196</v>
      </c>
      <c r="C275" s="45" t="s">
        <v>3409</v>
      </c>
      <c r="D275" s="45" t="s">
        <v>3410</v>
      </c>
      <c r="E275" s="45">
        <v>25</v>
      </c>
      <c r="F275" s="45" t="s">
        <v>3740</v>
      </c>
      <c r="G275" s="45" t="s">
        <v>3763</v>
      </c>
      <c r="H275" s="45" t="s">
        <v>3764</v>
      </c>
      <c r="I275" s="45" t="s">
        <v>3414</v>
      </c>
      <c r="J275" s="46">
        <v>9.9</v>
      </c>
      <c r="K275" s="46">
        <f t="shared" si="4"/>
        <v>11.484</v>
      </c>
    </row>
    <row r="276" spans="2:11" x14ac:dyDescent="0.25">
      <c r="B276" s="45" t="s">
        <v>3196</v>
      </c>
      <c r="C276" s="45" t="s">
        <v>3409</v>
      </c>
      <c r="D276" s="45" t="s">
        <v>3410</v>
      </c>
      <c r="E276" s="45">
        <v>25</v>
      </c>
      <c r="F276" s="45" t="s">
        <v>3740</v>
      </c>
      <c r="G276" s="45" t="s">
        <v>3765</v>
      </c>
      <c r="H276" s="45" t="s">
        <v>3766</v>
      </c>
      <c r="I276" s="45" t="s">
        <v>3414</v>
      </c>
      <c r="J276" s="46">
        <v>11.93</v>
      </c>
      <c r="K276" s="46">
        <f t="shared" si="4"/>
        <v>13.838799999999999</v>
      </c>
    </row>
    <row r="277" spans="2:11" x14ac:dyDescent="0.25">
      <c r="B277" s="45" t="s">
        <v>3196</v>
      </c>
      <c r="C277" s="45" t="s">
        <v>3409</v>
      </c>
      <c r="D277" s="45" t="s">
        <v>3410</v>
      </c>
      <c r="E277" s="45">
        <v>25</v>
      </c>
      <c r="F277" s="45" t="s">
        <v>3740</v>
      </c>
      <c r="G277" s="45" t="s">
        <v>3767</v>
      </c>
      <c r="H277" s="45" t="s">
        <v>3768</v>
      </c>
      <c r="I277" s="45" t="s">
        <v>3414</v>
      </c>
      <c r="J277" s="46">
        <v>14.22</v>
      </c>
      <c r="K277" s="46">
        <f t="shared" si="4"/>
        <v>16.495200000000001</v>
      </c>
    </row>
    <row r="278" spans="2:11" x14ac:dyDescent="0.25">
      <c r="B278" s="45" t="s">
        <v>3196</v>
      </c>
      <c r="C278" s="45" t="s">
        <v>3409</v>
      </c>
      <c r="D278" s="45" t="s">
        <v>3410</v>
      </c>
      <c r="E278" s="45">
        <v>23</v>
      </c>
      <c r="F278" s="45" t="s">
        <v>3769</v>
      </c>
      <c r="G278" s="45" t="s">
        <v>3770</v>
      </c>
      <c r="H278" s="45" t="s">
        <v>3771</v>
      </c>
      <c r="I278" s="45" t="s">
        <v>3414</v>
      </c>
      <c r="J278" s="46">
        <v>3.7</v>
      </c>
      <c r="K278" s="46">
        <f t="shared" si="4"/>
        <v>4.2919999999999998</v>
      </c>
    </row>
    <row r="279" spans="2:11" x14ac:dyDescent="0.25">
      <c r="B279" s="45" t="s">
        <v>3196</v>
      </c>
      <c r="C279" s="45" t="s">
        <v>3409</v>
      </c>
      <c r="D279" s="45" t="s">
        <v>3410</v>
      </c>
      <c r="E279" s="45">
        <v>23</v>
      </c>
      <c r="F279" s="45" t="s">
        <v>3769</v>
      </c>
      <c r="G279" s="45" t="s">
        <v>3772</v>
      </c>
      <c r="H279" s="45" t="s">
        <v>3773</v>
      </c>
      <c r="I279" s="45" t="s">
        <v>3414</v>
      </c>
      <c r="J279" s="46">
        <v>4.88</v>
      </c>
      <c r="K279" s="46">
        <f t="shared" si="4"/>
        <v>5.6607999999999992</v>
      </c>
    </row>
    <row r="280" spans="2:11" x14ac:dyDescent="0.25">
      <c r="B280" s="45" t="s">
        <v>3196</v>
      </c>
      <c r="C280" s="45" t="s">
        <v>3409</v>
      </c>
      <c r="D280" s="45" t="s">
        <v>3410</v>
      </c>
      <c r="E280" s="45">
        <v>23</v>
      </c>
      <c r="F280" s="45" t="s">
        <v>3769</v>
      </c>
      <c r="G280" s="45" t="s">
        <v>3774</v>
      </c>
      <c r="H280" s="45" t="s">
        <v>3775</v>
      </c>
      <c r="I280" s="45" t="s">
        <v>3414</v>
      </c>
      <c r="J280" s="46">
        <v>7.04</v>
      </c>
      <c r="K280" s="46">
        <f t="shared" si="4"/>
        <v>8.1663999999999994</v>
      </c>
    </row>
    <row r="281" spans="2:11" x14ac:dyDescent="0.25">
      <c r="B281" s="45" t="s">
        <v>3196</v>
      </c>
      <c r="C281" s="45" t="s">
        <v>3409</v>
      </c>
      <c r="D281" s="45" t="s">
        <v>3410</v>
      </c>
      <c r="E281" s="45">
        <v>23</v>
      </c>
      <c r="F281" s="45" t="s">
        <v>3769</v>
      </c>
      <c r="G281" s="45" t="s">
        <v>3776</v>
      </c>
      <c r="H281" s="45" t="s">
        <v>3777</v>
      </c>
      <c r="I281" s="45" t="s">
        <v>3414</v>
      </c>
      <c r="J281" s="46">
        <v>10.33</v>
      </c>
      <c r="K281" s="46">
        <f t="shared" si="4"/>
        <v>11.982799999999999</v>
      </c>
    </row>
    <row r="282" spans="2:11" x14ac:dyDescent="0.25">
      <c r="B282" s="45" t="s">
        <v>3196</v>
      </c>
      <c r="C282" s="45" t="s">
        <v>3409</v>
      </c>
      <c r="D282" s="45" t="s">
        <v>3410</v>
      </c>
      <c r="E282" s="45">
        <v>23</v>
      </c>
      <c r="F282" s="45" t="s">
        <v>3769</v>
      </c>
      <c r="G282" s="45" t="s">
        <v>3778</v>
      </c>
      <c r="H282" s="45" t="s">
        <v>3779</v>
      </c>
      <c r="I282" s="45" t="s">
        <v>3414</v>
      </c>
      <c r="J282" s="46">
        <v>5.26</v>
      </c>
      <c r="K282" s="46">
        <f t="shared" si="4"/>
        <v>6.1015999999999995</v>
      </c>
    </row>
    <row r="283" spans="2:11" x14ac:dyDescent="0.25">
      <c r="B283" s="45" t="s">
        <v>3196</v>
      </c>
      <c r="C283" s="45" t="s">
        <v>3409</v>
      </c>
      <c r="D283" s="45" t="s">
        <v>3410</v>
      </c>
      <c r="E283" s="45">
        <v>23</v>
      </c>
      <c r="F283" s="45" t="s">
        <v>3769</v>
      </c>
      <c r="G283" s="45" t="s">
        <v>3780</v>
      </c>
      <c r="H283" s="45" t="s">
        <v>3781</v>
      </c>
      <c r="I283" s="45" t="s">
        <v>3414</v>
      </c>
      <c r="J283" s="46">
        <v>5.26</v>
      </c>
      <c r="K283" s="46">
        <f t="shared" si="4"/>
        <v>6.1015999999999995</v>
      </c>
    </row>
    <row r="284" spans="2:11" x14ac:dyDescent="0.25">
      <c r="B284" s="45" t="s">
        <v>3196</v>
      </c>
      <c r="C284" s="45" t="s">
        <v>3409</v>
      </c>
      <c r="D284" s="45" t="s">
        <v>3410</v>
      </c>
      <c r="E284" s="45">
        <v>23</v>
      </c>
      <c r="F284" s="45" t="s">
        <v>3769</v>
      </c>
      <c r="G284" s="45" t="s">
        <v>3782</v>
      </c>
      <c r="H284" s="45" t="s">
        <v>3783</v>
      </c>
      <c r="I284" s="45" t="s">
        <v>3414</v>
      </c>
      <c r="J284" s="46">
        <v>5.1100000000000003</v>
      </c>
      <c r="K284" s="46">
        <f t="shared" si="4"/>
        <v>5.9276</v>
      </c>
    </row>
    <row r="285" spans="2:11" x14ac:dyDescent="0.25">
      <c r="B285" s="45" t="s">
        <v>3196</v>
      </c>
      <c r="C285" s="45" t="s">
        <v>3409</v>
      </c>
      <c r="D285" s="45" t="s">
        <v>3410</v>
      </c>
      <c r="E285" s="45">
        <v>23</v>
      </c>
      <c r="F285" s="45" t="s">
        <v>3769</v>
      </c>
      <c r="G285" s="45" t="s">
        <v>3784</v>
      </c>
      <c r="H285" s="45" t="s">
        <v>3785</v>
      </c>
      <c r="I285" s="45" t="s">
        <v>3414</v>
      </c>
      <c r="J285" s="46">
        <v>4.7699999999999996</v>
      </c>
      <c r="K285" s="46">
        <f t="shared" si="4"/>
        <v>5.533199999999999</v>
      </c>
    </row>
    <row r="286" spans="2:11" x14ac:dyDescent="0.25">
      <c r="B286" s="45" t="s">
        <v>3196</v>
      </c>
      <c r="C286" s="45" t="s">
        <v>3409</v>
      </c>
      <c r="D286" s="45" t="s">
        <v>3410</v>
      </c>
      <c r="E286" s="45">
        <v>23</v>
      </c>
      <c r="F286" s="45" t="s">
        <v>3769</v>
      </c>
      <c r="G286" s="45" t="s">
        <v>3786</v>
      </c>
      <c r="H286" s="45" t="s">
        <v>3787</v>
      </c>
      <c r="I286" s="45" t="s">
        <v>3414</v>
      </c>
      <c r="J286" s="46">
        <v>6.29</v>
      </c>
      <c r="K286" s="46">
        <f t="shared" si="4"/>
        <v>7.2963999999999993</v>
      </c>
    </row>
    <row r="287" spans="2:11" x14ac:dyDescent="0.25">
      <c r="B287" s="45" t="s">
        <v>3196</v>
      </c>
      <c r="C287" s="45" t="s">
        <v>3409</v>
      </c>
      <c r="D287" s="45" t="s">
        <v>3410</v>
      </c>
      <c r="E287" s="45">
        <v>23</v>
      </c>
      <c r="F287" s="45" t="s">
        <v>3769</v>
      </c>
      <c r="G287" s="45" t="s">
        <v>3788</v>
      </c>
      <c r="H287" s="45" t="s">
        <v>3789</v>
      </c>
      <c r="I287" s="45" t="s">
        <v>3414</v>
      </c>
      <c r="J287" s="46">
        <v>6.29</v>
      </c>
      <c r="K287" s="46">
        <f t="shared" si="4"/>
        <v>7.2963999999999993</v>
      </c>
    </row>
    <row r="288" spans="2:11" x14ac:dyDescent="0.25">
      <c r="B288" s="45" t="s">
        <v>3196</v>
      </c>
      <c r="C288" s="45" t="s">
        <v>3409</v>
      </c>
      <c r="D288" s="45" t="s">
        <v>3410</v>
      </c>
      <c r="E288" s="45">
        <v>23</v>
      </c>
      <c r="F288" s="45" t="s">
        <v>3769</v>
      </c>
      <c r="G288" s="45" t="s">
        <v>3790</v>
      </c>
      <c r="H288" s="45" t="s">
        <v>3791</v>
      </c>
      <c r="I288" s="45" t="s">
        <v>3414</v>
      </c>
      <c r="J288" s="46">
        <v>7.63</v>
      </c>
      <c r="K288" s="46">
        <f t="shared" si="4"/>
        <v>8.8507999999999996</v>
      </c>
    </row>
    <row r="289" spans="2:11" x14ac:dyDescent="0.25">
      <c r="B289" s="45" t="s">
        <v>3196</v>
      </c>
      <c r="C289" s="45" t="s">
        <v>3409</v>
      </c>
      <c r="D289" s="45" t="s">
        <v>3410</v>
      </c>
      <c r="E289" s="45">
        <v>23</v>
      </c>
      <c r="F289" s="45" t="s">
        <v>3769</v>
      </c>
      <c r="G289" s="45" t="s">
        <v>3792</v>
      </c>
      <c r="H289" s="45" t="s">
        <v>3793</v>
      </c>
      <c r="I289" s="45" t="s">
        <v>3414</v>
      </c>
      <c r="J289" s="46">
        <v>12.26</v>
      </c>
      <c r="K289" s="46">
        <f t="shared" si="4"/>
        <v>14.221599999999999</v>
      </c>
    </row>
    <row r="290" spans="2:11" x14ac:dyDescent="0.25">
      <c r="B290" s="45" t="s">
        <v>3196</v>
      </c>
      <c r="C290" s="45" t="s">
        <v>3409</v>
      </c>
      <c r="D290" s="45" t="s">
        <v>3410</v>
      </c>
      <c r="E290" s="45">
        <v>23</v>
      </c>
      <c r="F290" s="45" t="s">
        <v>3769</v>
      </c>
      <c r="G290" s="45" t="s">
        <v>3794</v>
      </c>
      <c r="H290" s="45" t="s">
        <v>3795</v>
      </c>
      <c r="I290" s="45" t="s">
        <v>3414</v>
      </c>
      <c r="J290" s="46">
        <v>4.4800000000000004</v>
      </c>
      <c r="K290" s="46">
        <f t="shared" si="4"/>
        <v>5.1968000000000005</v>
      </c>
    </row>
    <row r="291" spans="2:11" x14ac:dyDescent="0.25">
      <c r="B291" s="45" t="s">
        <v>3196</v>
      </c>
      <c r="C291" s="45" t="s">
        <v>3409</v>
      </c>
      <c r="D291" s="45" t="s">
        <v>3410</v>
      </c>
      <c r="E291" s="45">
        <v>23</v>
      </c>
      <c r="F291" s="45" t="s">
        <v>3769</v>
      </c>
      <c r="G291" s="45" t="s">
        <v>3796</v>
      </c>
      <c r="H291" s="45" t="s">
        <v>3797</v>
      </c>
      <c r="I291" s="45" t="s">
        <v>3414</v>
      </c>
      <c r="J291" s="46">
        <v>4.08</v>
      </c>
      <c r="K291" s="46">
        <f t="shared" si="4"/>
        <v>4.7328000000000001</v>
      </c>
    </row>
    <row r="292" spans="2:11" x14ac:dyDescent="0.25">
      <c r="B292" s="45" t="s">
        <v>3196</v>
      </c>
      <c r="C292" s="45" t="s">
        <v>3409</v>
      </c>
      <c r="D292" s="45" t="s">
        <v>3410</v>
      </c>
      <c r="E292" s="45">
        <v>23</v>
      </c>
      <c r="F292" s="45" t="s">
        <v>3769</v>
      </c>
      <c r="G292" s="45" t="s">
        <v>3798</v>
      </c>
      <c r="H292" s="45" t="s">
        <v>3799</v>
      </c>
      <c r="I292" s="45" t="s">
        <v>3414</v>
      </c>
      <c r="J292" s="46">
        <v>3.29</v>
      </c>
      <c r="K292" s="46">
        <f t="shared" si="4"/>
        <v>3.8163999999999998</v>
      </c>
    </row>
    <row r="293" spans="2:11" x14ac:dyDescent="0.25">
      <c r="B293" s="45" t="s">
        <v>3196</v>
      </c>
      <c r="C293" s="45" t="s">
        <v>3409</v>
      </c>
      <c r="D293" s="45" t="s">
        <v>3410</v>
      </c>
      <c r="E293" s="45">
        <v>23</v>
      </c>
      <c r="F293" s="45" t="s">
        <v>3769</v>
      </c>
      <c r="G293" s="45" t="s">
        <v>3800</v>
      </c>
      <c r="H293" s="45" t="s">
        <v>3801</v>
      </c>
      <c r="I293" s="45" t="s">
        <v>3414</v>
      </c>
      <c r="J293" s="46">
        <v>4.4800000000000004</v>
      </c>
      <c r="K293" s="46">
        <f t="shared" si="4"/>
        <v>5.1968000000000005</v>
      </c>
    </row>
    <row r="294" spans="2:11" x14ac:dyDescent="0.25">
      <c r="B294" s="45" t="s">
        <v>3196</v>
      </c>
      <c r="C294" s="45" t="s">
        <v>3409</v>
      </c>
      <c r="D294" s="45" t="s">
        <v>3410</v>
      </c>
      <c r="E294" s="45">
        <v>23</v>
      </c>
      <c r="F294" s="45" t="s">
        <v>3769</v>
      </c>
      <c r="G294" s="45" t="s">
        <v>3802</v>
      </c>
      <c r="H294" s="45" t="s">
        <v>3803</v>
      </c>
      <c r="I294" s="45" t="s">
        <v>3414</v>
      </c>
      <c r="J294" s="46">
        <v>4.4800000000000004</v>
      </c>
      <c r="K294" s="46">
        <f t="shared" si="4"/>
        <v>5.1968000000000005</v>
      </c>
    </row>
    <row r="295" spans="2:11" x14ac:dyDescent="0.25">
      <c r="B295" s="45" t="s">
        <v>3196</v>
      </c>
      <c r="C295" s="45" t="s">
        <v>3409</v>
      </c>
      <c r="D295" s="45" t="s">
        <v>3410</v>
      </c>
      <c r="E295" s="45">
        <v>23</v>
      </c>
      <c r="F295" s="45" t="s">
        <v>3769</v>
      </c>
      <c r="G295" s="45" t="s">
        <v>3804</v>
      </c>
      <c r="H295" s="45" t="s">
        <v>3805</v>
      </c>
      <c r="I295" s="45" t="s">
        <v>3414</v>
      </c>
      <c r="J295" s="46">
        <v>3.29</v>
      </c>
      <c r="K295" s="46">
        <f t="shared" si="4"/>
        <v>3.8163999999999998</v>
      </c>
    </row>
    <row r="296" spans="2:11" x14ac:dyDescent="0.25">
      <c r="B296" s="45" t="s">
        <v>3196</v>
      </c>
      <c r="C296" s="45" t="s">
        <v>3409</v>
      </c>
      <c r="D296" s="45" t="s">
        <v>3410</v>
      </c>
      <c r="E296" s="45">
        <v>23</v>
      </c>
      <c r="F296" s="45" t="s">
        <v>3769</v>
      </c>
      <c r="G296" s="45" t="s">
        <v>3806</v>
      </c>
      <c r="H296" s="45" t="s">
        <v>3807</v>
      </c>
      <c r="I296" s="45" t="s">
        <v>3414</v>
      </c>
      <c r="J296" s="46">
        <v>3.29</v>
      </c>
      <c r="K296" s="46">
        <f t="shared" si="4"/>
        <v>3.8163999999999998</v>
      </c>
    </row>
    <row r="297" spans="2:11" x14ac:dyDescent="0.25">
      <c r="B297" s="45" t="s">
        <v>3196</v>
      </c>
      <c r="C297" s="45" t="s">
        <v>3409</v>
      </c>
      <c r="D297" s="45" t="s">
        <v>3410</v>
      </c>
      <c r="E297" s="45">
        <v>23</v>
      </c>
      <c r="F297" s="45" t="s">
        <v>3769</v>
      </c>
      <c r="G297" s="45" t="s">
        <v>3808</v>
      </c>
      <c r="H297" s="45" t="s">
        <v>3809</v>
      </c>
      <c r="I297" s="45" t="s">
        <v>3202</v>
      </c>
      <c r="J297" s="46">
        <v>7.7</v>
      </c>
      <c r="K297" s="46">
        <f t="shared" si="4"/>
        <v>8.9320000000000004</v>
      </c>
    </row>
    <row r="298" spans="2:11" x14ac:dyDescent="0.25">
      <c r="B298" s="45" t="s">
        <v>3196</v>
      </c>
      <c r="C298" s="45" t="s">
        <v>3409</v>
      </c>
      <c r="D298" s="45" t="s">
        <v>3410</v>
      </c>
      <c r="E298" s="45">
        <v>23</v>
      </c>
      <c r="F298" s="45" t="s">
        <v>3769</v>
      </c>
      <c r="G298" s="45" t="s">
        <v>3810</v>
      </c>
      <c r="H298" s="45" t="s">
        <v>3789</v>
      </c>
      <c r="I298" s="45" t="s">
        <v>3414</v>
      </c>
      <c r="J298" s="46">
        <v>6.29</v>
      </c>
      <c r="K298" s="46">
        <f t="shared" si="4"/>
        <v>7.2963999999999993</v>
      </c>
    </row>
    <row r="299" spans="2:11" x14ac:dyDescent="0.25">
      <c r="B299" s="45" t="s">
        <v>3196</v>
      </c>
      <c r="C299" s="45" t="s">
        <v>3409</v>
      </c>
      <c r="D299" s="45" t="s">
        <v>3410</v>
      </c>
      <c r="E299" s="45">
        <v>23</v>
      </c>
      <c r="F299" s="45" t="s">
        <v>3769</v>
      </c>
      <c r="G299" s="45" t="s">
        <v>3811</v>
      </c>
      <c r="H299" s="45" t="s">
        <v>3812</v>
      </c>
      <c r="I299" s="45" t="s">
        <v>3202</v>
      </c>
      <c r="J299" s="46">
        <v>4.9800000000000004</v>
      </c>
      <c r="K299" s="46">
        <f t="shared" si="4"/>
        <v>5.7767999999999997</v>
      </c>
    </row>
    <row r="300" spans="2:11" x14ac:dyDescent="0.25">
      <c r="B300" s="45" t="s">
        <v>3196</v>
      </c>
      <c r="C300" s="45" t="s">
        <v>3409</v>
      </c>
      <c r="D300" s="45" t="s">
        <v>3410</v>
      </c>
      <c r="E300" s="45">
        <v>23</v>
      </c>
      <c r="F300" s="45" t="s">
        <v>3769</v>
      </c>
      <c r="G300" s="45" t="s">
        <v>3813</v>
      </c>
      <c r="H300" s="45" t="s">
        <v>3814</v>
      </c>
      <c r="I300" s="45" t="s">
        <v>3202</v>
      </c>
      <c r="J300" s="46">
        <v>3.29</v>
      </c>
      <c r="K300" s="46">
        <f t="shared" si="4"/>
        <v>3.8163999999999998</v>
      </c>
    </row>
    <row r="301" spans="2:11" x14ac:dyDescent="0.25">
      <c r="B301" s="45" t="s">
        <v>3196</v>
      </c>
      <c r="C301" s="45" t="s">
        <v>3409</v>
      </c>
      <c r="D301" s="45" t="s">
        <v>3410</v>
      </c>
      <c r="E301" s="45">
        <v>23</v>
      </c>
      <c r="F301" s="45" t="s">
        <v>3769</v>
      </c>
      <c r="G301" s="45" t="s">
        <v>3815</v>
      </c>
      <c r="H301" s="45" t="s">
        <v>3816</v>
      </c>
      <c r="I301" s="45" t="s">
        <v>3202</v>
      </c>
      <c r="J301" s="46">
        <v>4.4800000000000004</v>
      </c>
      <c r="K301" s="46">
        <f t="shared" si="4"/>
        <v>5.1968000000000005</v>
      </c>
    </row>
    <row r="302" spans="2:11" x14ac:dyDescent="0.25">
      <c r="B302" s="45" t="s">
        <v>3196</v>
      </c>
      <c r="C302" s="45" t="s">
        <v>3409</v>
      </c>
      <c r="D302" s="45" t="s">
        <v>3410</v>
      </c>
      <c r="E302" s="45">
        <v>23</v>
      </c>
      <c r="F302" s="45" t="s">
        <v>3769</v>
      </c>
      <c r="G302" s="45" t="s">
        <v>3817</v>
      </c>
      <c r="H302" s="45" t="s">
        <v>3818</v>
      </c>
      <c r="I302" s="45" t="s">
        <v>3202</v>
      </c>
      <c r="J302" s="46">
        <v>4.08</v>
      </c>
      <c r="K302" s="46">
        <f t="shared" si="4"/>
        <v>4.7328000000000001</v>
      </c>
    </row>
    <row r="303" spans="2:11" x14ac:dyDescent="0.25">
      <c r="B303" s="45" t="s">
        <v>3196</v>
      </c>
      <c r="C303" s="45" t="s">
        <v>3409</v>
      </c>
      <c r="D303" s="45" t="s">
        <v>3410</v>
      </c>
      <c r="E303" s="45">
        <v>23</v>
      </c>
      <c r="F303" s="45" t="s">
        <v>3769</v>
      </c>
      <c r="G303" s="45" t="s">
        <v>3819</v>
      </c>
      <c r="H303" s="45" t="s">
        <v>3820</v>
      </c>
      <c r="I303" s="45" t="s">
        <v>3202</v>
      </c>
      <c r="J303" s="46">
        <v>3.29</v>
      </c>
      <c r="K303" s="46">
        <f t="shared" si="4"/>
        <v>3.8163999999999998</v>
      </c>
    </row>
    <row r="304" spans="2:11" x14ac:dyDescent="0.25">
      <c r="B304" s="45" t="s">
        <v>3196</v>
      </c>
      <c r="C304" s="45" t="s">
        <v>3409</v>
      </c>
      <c r="D304" s="45" t="s">
        <v>3410</v>
      </c>
      <c r="E304" s="45">
        <v>23</v>
      </c>
      <c r="F304" s="45" t="s">
        <v>3769</v>
      </c>
      <c r="G304" s="45" t="s">
        <v>3821</v>
      </c>
      <c r="H304" s="45" t="s">
        <v>3822</v>
      </c>
      <c r="I304" s="45" t="s">
        <v>3202</v>
      </c>
      <c r="J304" s="46">
        <v>3.07</v>
      </c>
      <c r="K304" s="46">
        <f t="shared" si="4"/>
        <v>3.5611999999999995</v>
      </c>
    </row>
    <row r="305" spans="2:11" x14ac:dyDescent="0.25">
      <c r="B305" s="45" t="s">
        <v>3196</v>
      </c>
      <c r="C305" s="45" t="s">
        <v>3409</v>
      </c>
      <c r="D305" s="45" t="s">
        <v>3410</v>
      </c>
      <c r="E305" s="45">
        <v>23</v>
      </c>
      <c r="F305" s="45" t="s">
        <v>3769</v>
      </c>
      <c r="G305" s="45" t="s">
        <v>3823</v>
      </c>
      <c r="H305" s="45" t="s">
        <v>3824</v>
      </c>
      <c r="I305" s="45" t="s">
        <v>3202</v>
      </c>
      <c r="J305" s="46">
        <v>4.4800000000000004</v>
      </c>
      <c r="K305" s="46">
        <f t="shared" si="4"/>
        <v>5.1968000000000005</v>
      </c>
    </row>
    <row r="306" spans="2:11" x14ac:dyDescent="0.25">
      <c r="B306" s="45" t="s">
        <v>3196</v>
      </c>
      <c r="C306" s="45" t="s">
        <v>3409</v>
      </c>
      <c r="D306" s="45" t="s">
        <v>3410</v>
      </c>
      <c r="E306" s="45">
        <v>23</v>
      </c>
      <c r="F306" s="45" t="s">
        <v>3769</v>
      </c>
      <c r="G306" s="45" t="s">
        <v>3825</v>
      </c>
      <c r="H306" s="45" t="s">
        <v>3826</v>
      </c>
      <c r="I306" s="45" t="s">
        <v>3202</v>
      </c>
      <c r="J306" s="46">
        <v>3.07</v>
      </c>
      <c r="K306" s="46">
        <f t="shared" si="4"/>
        <v>3.5611999999999995</v>
      </c>
    </row>
    <row r="307" spans="2:11" x14ac:dyDescent="0.25">
      <c r="B307" s="45" t="s">
        <v>3196</v>
      </c>
      <c r="C307" s="45" t="s">
        <v>3409</v>
      </c>
      <c r="D307" s="45" t="s">
        <v>3410</v>
      </c>
      <c r="E307" s="45">
        <v>23</v>
      </c>
      <c r="F307" s="45" t="s">
        <v>3769</v>
      </c>
      <c r="G307" s="45" t="s">
        <v>3827</v>
      </c>
      <c r="H307" s="45" t="s">
        <v>3828</v>
      </c>
      <c r="I307" s="45" t="s">
        <v>3414</v>
      </c>
      <c r="J307" s="46">
        <v>5.77</v>
      </c>
      <c r="K307" s="46">
        <f t="shared" si="4"/>
        <v>6.6931999999999992</v>
      </c>
    </row>
    <row r="308" spans="2:11" x14ac:dyDescent="0.25">
      <c r="B308" s="45" t="s">
        <v>3196</v>
      </c>
      <c r="C308" s="45" t="s">
        <v>3409</v>
      </c>
      <c r="D308" s="45" t="s">
        <v>3410</v>
      </c>
      <c r="E308" s="45">
        <v>23</v>
      </c>
      <c r="F308" s="45" t="s">
        <v>3769</v>
      </c>
      <c r="G308" s="45" t="s">
        <v>3829</v>
      </c>
      <c r="H308" s="45" t="s">
        <v>3830</v>
      </c>
      <c r="I308" s="45" t="s">
        <v>3414</v>
      </c>
      <c r="J308" s="46">
        <v>6.11</v>
      </c>
      <c r="K308" s="46">
        <f t="shared" si="4"/>
        <v>7.0876000000000001</v>
      </c>
    </row>
    <row r="309" spans="2:11" x14ac:dyDescent="0.25">
      <c r="B309" s="45" t="s">
        <v>3196</v>
      </c>
      <c r="C309" s="45" t="s">
        <v>3409</v>
      </c>
      <c r="D309" s="45" t="s">
        <v>3410</v>
      </c>
      <c r="E309" s="45">
        <v>23</v>
      </c>
      <c r="F309" s="45" t="s">
        <v>3769</v>
      </c>
      <c r="G309" s="45" t="s">
        <v>3831</v>
      </c>
      <c r="H309" s="45" t="s">
        <v>3832</v>
      </c>
      <c r="I309" s="45" t="s">
        <v>3414</v>
      </c>
      <c r="J309" s="46">
        <v>8.6300000000000008</v>
      </c>
      <c r="K309" s="46">
        <f t="shared" si="4"/>
        <v>10.0108</v>
      </c>
    </row>
    <row r="310" spans="2:11" x14ac:dyDescent="0.25">
      <c r="B310" s="45" t="s">
        <v>3196</v>
      </c>
      <c r="C310" s="45" t="s">
        <v>3409</v>
      </c>
      <c r="D310" s="45" t="s">
        <v>3410</v>
      </c>
      <c r="E310" s="45">
        <v>23</v>
      </c>
      <c r="F310" s="45" t="s">
        <v>3769</v>
      </c>
      <c r="G310" s="45" t="s">
        <v>3833</v>
      </c>
      <c r="H310" s="45" t="s">
        <v>3834</v>
      </c>
      <c r="I310" s="45" t="s">
        <v>3414</v>
      </c>
      <c r="J310" s="46">
        <v>8.6300000000000008</v>
      </c>
      <c r="K310" s="46">
        <f t="shared" si="4"/>
        <v>10.0108</v>
      </c>
    </row>
    <row r="311" spans="2:11" x14ac:dyDescent="0.25">
      <c r="B311" s="45" t="s">
        <v>3196</v>
      </c>
      <c r="C311" s="45" t="s">
        <v>3409</v>
      </c>
      <c r="D311" s="45" t="s">
        <v>3410</v>
      </c>
      <c r="E311" s="45">
        <v>23</v>
      </c>
      <c r="F311" s="45" t="s">
        <v>3769</v>
      </c>
      <c r="G311" s="45" t="s">
        <v>3835</v>
      </c>
      <c r="H311" s="45" t="s">
        <v>3836</v>
      </c>
      <c r="I311" s="45" t="s">
        <v>3414</v>
      </c>
      <c r="J311" s="46">
        <v>7.29</v>
      </c>
      <c r="K311" s="46">
        <f t="shared" si="4"/>
        <v>8.4563999999999986</v>
      </c>
    </row>
    <row r="312" spans="2:11" x14ac:dyDescent="0.25">
      <c r="B312" s="45" t="s">
        <v>3196</v>
      </c>
      <c r="C312" s="45" t="s">
        <v>3409</v>
      </c>
      <c r="D312" s="45" t="s">
        <v>3410</v>
      </c>
      <c r="E312" s="45">
        <v>23</v>
      </c>
      <c r="F312" s="45" t="s">
        <v>3769</v>
      </c>
      <c r="G312" s="45" t="s">
        <v>3837</v>
      </c>
      <c r="H312" s="45" t="s">
        <v>3838</v>
      </c>
      <c r="I312" s="45" t="s">
        <v>3414</v>
      </c>
      <c r="J312" s="46">
        <v>7.63</v>
      </c>
      <c r="K312" s="46">
        <f t="shared" si="4"/>
        <v>8.8507999999999996</v>
      </c>
    </row>
    <row r="313" spans="2:11" x14ac:dyDescent="0.25">
      <c r="B313" s="45" t="s">
        <v>3196</v>
      </c>
      <c r="C313" s="45" t="s">
        <v>3409</v>
      </c>
      <c r="D313" s="45" t="s">
        <v>3410</v>
      </c>
      <c r="E313" s="45">
        <v>23</v>
      </c>
      <c r="F313" s="45" t="s">
        <v>3769</v>
      </c>
      <c r="G313" s="45" t="s">
        <v>3839</v>
      </c>
      <c r="H313" s="45" t="s">
        <v>3840</v>
      </c>
      <c r="I313" s="45" t="s">
        <v>3414</v>
      </c>
      <c r="J313" s="46">
        <v>12.89</v>
      </c>
      <c r="K313" s="46">
        <f t="shared" si="4"/>
        <v>14.952399999999999</v>
      </c>
    </row>
    <row r="314" spans="2:11" x14ac:dyDescent="0.25">
      <c r="B314" s="45" t="s">
        <v>3196</v>
      </c>
      <c r="C314" s="45" t="s">
        <v>3409</v>
      </c>
      <c r="D314" s="45" t="s">
        <v>3410</v>
      </c>
      <c r="E314" s="45">
        <v>23</v>
      </c>
      <c r="F314" s="45" t="s">
        <v>3769</v>
      </c>
      <c r="G314" s="45" t="s">
        <v>3841</v>
      </c>
      <c r="H314" s="45" t="s">
        <v>3842</v>
      </c>
      <c r="I314" s="45" t="s">
        <v>3414</v>
      </c>
      <c r="J314" s="46">
        <v>12.26</v>
      </c>
      <c r="K314" s="46">
        <f t="shared" si="4"/>
        <v>14.221599999999999</v>
      </c>
    </row>
    <row r="315" spans="2:11" x14ac:dyDescent="0.25">
      <c r="B315" s="45" t="s">
        <v>3196</v>
      </c>
      <c r="C315" s="45" t="s">
        <v>3409</v>
      </c>
      <c r="D315" s="45" t="s">
        <v>3410</v>
      </c>
      <c r="E315" s="45">
        <v>23</v>
      </c>
      <c r="F315" s="45" t="s">
        <v>3769</v>
      </c>
      <c r="G315" s="45" t="s">
        <v>3843</v>
      </c>
      <c r="H315" s="45" t="s">
        <v>3844</v>
      </c>
      <c r="I315" s="45" t="s">
        <v>3414</v>
      </c>
      <c r="J315" s="46">
        <v>12.89</v>
      </c>
      <c r="K315" s="46">
        <f t="shared" si="4"/>
        <v>14.952399999999999</v>
      </c>
    </row>
    <row r="316" spans="2:11" x14ac:dyDescent="0.25">
      <c r="B316" s="45" t="s">
        <v>3196</v>
      </c>
      <c r="C316" s="45" t="s">
        <v>3409</v>
      </c>
      <c r="D316" s="45" t="s">
        <v>3410</v>
      </c>
      <c r="E316" s="45">
        <v>23</v>
      </c>
      <c r="F316" s="45" t="s">
        <v>3769</v>
      </c>
      <c r="G316" s="45" t="s">
        <v>3845</v>
      </c>
      <c r="H316" s="45" t="s">
        <v>3846</v>
      </c>
      <c r="I316" s="45" t="s">
        <v>3414</v>
      </c>
      <c r="J316" s="46">
        <v>8.6300000000000008</v>
      </c>
      <c r="K316" s="46">
        <f t="shared" si="4"/>
        <v>10.0108</v>
      </c>
    </row>
    <row r="317" spans="2:11" x14ac:dyDescent="0.25">
      <c r="B317" s="45" t="s">
        <v>3196</v>
      </c>
      <c r="C317" s="45" t="s">
        <v>3409</v>
      </c>
      <c r="D317" s="45" t="s">
        <v>3410</v>
      </c>
      <c r="E317" s="45">
        <v>23</v>
      </c>
      <c r="F317" s="45" t="s">
        <v>3769</v>
      </c>
      <c r="G317" s="45" t="s">
        <v>3847</v>
      </c>
      <c r="H317" s="45" t="s">
        <v>3848</v>
      </c>
      <c r="I317" s="45" t="s">
        <v>3414</v>
      </c>
      <c r="J317" s="46">
        <v>13.71</v>
      </c>
      <c r="K317" s="46">
        <f t="shared" si="4"/>
        <v>15.903599999999999</v>
      </c>
    </row>
    <row r="318" spans="2:11" x14ac:dyDescent="0.25">
      <c r="B318" s="45" t="s">
        <v>3196</v>
      </c>
      <c r="C318" s="45" t="s">
        <v>3409</v>
      </c>
      <c r="D318" s="45" t="s">
        <v>3410</v>
      </c>
      <c r="E318" s="45">
        <v>23</v>
      </c>
      <c r="F318" s="45" t="s">
        <v>3769</v>
      </c>
      <c r="G318" s="45" t="s">
        <v>3849</v>
      </c>
      <c r="H318" s="45" t="s">
        <v>3850</v>
      </c>
      <c r="I318" s="45" t="s">
        <v>3414</v>
      </c>
      <c r="J318" s="46">
        <v>30.41</v>
      </c>
      <c r="K318" s="46">
        <f t="shared" si="4"/>
        <v>35.275599999999997</v>
      </c>
    </row>
    <row r="319" spans="2:11" x14ac:dyDescent="0.25">
      <c r="B319" s="45" t="s">
        <v>3196</v>
      </c>
      <c r="C319" s="45" t="s">
        <v>3409</v>
      </c>
      <c r="D319" s="45" t="s">
        <v>3410</v>
      </c>
      <c r="E319" s="45">
        <v>23</v>
      </c>
      <c r="F319" s="45" t="s">
        <v>3769</v>
      </c>
      <c r="G319" s="45" t="s">
        <v>3851</v>
      </c>
      <c r="H319" s="45" t="s">
        <v>3852</v>
      </c>
      <c r="I319" s="45" t="s">
        <v>3414</v>
      </c>
      <c r="J319" s="46">
        <v>6.11</v>
      </c>
      <c r="K319" s="46">
        <f t="shared" si="4"/>
        <v>7.0876000000000001</v>
      </c>
    </row>
    <row r="320" spans="2:11" x14ac:dyDescent="0.25">
      <c r="B320" s="45" t="s">
        <v>3196</v>
      </c>
      <c r="C320" s="45" t="s">
        <v>3409</v>
      </c>
      <c r="D320" s="45" t="s">
        <v>3410</v>
      </c>
      <c r="E320" s="45">
        <v>23</v>
      </c>
      <c r="F320" s="45" t="s">
        <v>3769</v>
      </c>
      <c r="G320" s="45" t="s">
        <v>3853</v>
      </c>
      <c r="H320" s="45" t="s">
        <v>3854</v>
      </c>
      <c r="I320" s="45" t="s">
        <v>3414</v>
      </c>
      <c r="J320" s="46">
        <v>7.63</v>
      </c>
      <c r="K320" s="46">
        <f t="shared" si="4"/>
        <v>8.8507999999999996</v>
      </c>
    </row>
    <row r="321" spans="2:11" x14ac:dyDescent="0.25">
      <c r="B321" s="45" t="s">
        <v>3196</v>
      </c>
      <c r="C321" s="45" t="s">
        <v>3409</v>
      </c>
      <c r="D321" s="45" t="s">
        <v>3410</v>
      </c>
      <c r="E321" s="45">
        <v>23</v>
      </c>
      <c r="F321" s="45" t="s">
        <v>3769</v>
      </c>
      <c r="G321" s="45" t="s">
        <v>3855</v>
      </c>
      <c r="H321" s="45" t="s">
        <v>3856</v>
      </c>
      <c r="I321" s="45" t="s">
        <v>3414</v>
      </c>
      <c r="J321" s="46">
        <v>12</v>
      </c>
      <c r="K321" s="46">
        <f t="shared" si="4"/>
        <v>13.919999999999998</v>
      </c>
    </row>
    <row r="322" spans="2:11" x14ac:dyDescent="0.25">
      <c r="B322" s="45" t="s">
        <v>3196</v>
      </c>
      <c r="C322" s="45" t="s">
        <v>3409</v>
      </c>
      <c r="D322" s="45" t="s">
        <v>3410</v>
      </c>
      <c r="E322" s="45">
        <v>23</v>
      </c>
      <c r="F322" s="45" t="s">
        <v>3769</v>
      </c>
      <c r="G322" s="45" t="s">
        <v>3857</v>
      </c>
      <c r="H322" s="45" t="s">
        <v>3858</v>
      </c>
      <c r="I322" s="45" t="s">
        <v>3414</v>
      </c>
      <c r="J322" s="46">
        <v>13.71</v>
      </c>
      <c r="K322" s="46">
        <f t="shared" si="4"/>
        <v>15.903599999999999</v>
      </c>
    </row>
    <row r="323" spans="2:11" x14ac:dyDescent="0.25">
      <c r="B323" s="45" t="s">
        <v>3196</v>
      </c>
      <c r="C323" s="45" t="s">
        <v>3409</v>
      </c>
      <c r="D323" s="45" t="s">
        <v>3410</v>
      </c>
      <c r="E323" s="45">
        <v>23</v>
      </c>
      <c r="F323" s="45" t="s">
        <v>3769</v>
      </c>
      <c r="G323" s="45" t="s">
        <v>3859</v>
      </c>
      <c r="H323" s="45" t="s">
        <v>3860</v>
      </c>
      <c r="I323" s="45" t="s">
        <v>3414</v>
      </c>
      <c r="J323" s="46">
        <v>23.04</v>
      </c>
      <c r="K323" s="46">
        <f t="shared" si="4"/>
        <v>26.726399999999998</v>
      </c>
    </row>
    <row r="324" spans="2:11" x14ac:dyDescent="0.25">
      <c r="B324" s="45" t="s">
        <v>3196</v>
      </c>
      <c r="C324" s="45" t="s">
        <v>3409</v>
      </c>
      <c r="D324" s="45" t="s">
        <v>3410</v>
      </c>
      <c r="E324" s="45">
        <v>23</v>
      </c>
      <c r="F324" s="45" t="s">
        <v>3769</v>
      </c>
      <c r="G324" s="45" t="s">
        <v>3861</v>
      </c>
      <c r="H324" s="45" t="s">
        <v>3862</v>
      </c>
      <c r="I324" s="45" t="s">
        <v>3414</v>
      </c>
      <c r="J324" s="46">
        <v>30.41</v>
      </c>
      <c r="K324" s="46">
        <f t="shared" ref="K324:K387" si="5">+IF(AND(MID(H324,1,15)="POSTE DE MADERA",J324&lt;110)=TRUE,(J324*1.13+5)*1.01*1.16,IF(AND(MID(H324,1,15)="POSTE DE MADERA",J324&gt;=110,J324&lt;320)=TRUE,(J324*1.13+12)*1.01*1.16,IF(AND(MID(H324,1,15)="POSTE DE MADERA",J324&gt;320)=TRUE,(J324*1.13+36)*1.01*1.16,IF(+AND(MID(H324,1,5)="POSTE",MID(H324,1,15)&lt;&gt;"POSTE DE MADERA")=TRUE,J324*1.01*1.16,J324*1.16))))</f>
        <v>35.275599999999997</v>
      </c>
    </row>
    <row r="325" spans="2:11" x14ac:dyDescent="0.25">
      <c r="B325" s="45" t="s">
        <v>3196</v>
      </c>
      <c r="C325" s="45" t="s">
        <v>3409</v>
      </c>
      <c r="D325" s="45" t="s">
        <v>3410</v>
      </c>
      <c r="E325" s="45">
        <v>23</v>
      </c>
      <c r="F325" s="45" t="s">
        <v>3769</v>
      </c>
      <c r="G325" s="45" t="s">
        <v>3863</v>
      </c>
      <c r="H325" s="45" t="s">
        <v>3864</v>
      </c>
      <c r="I325" s="45" t="s">
        <v>3414</v>
      </c>
      <c r="J325" s="46">
        <v>16.59</v>
      </c>
      <c r="K325" s="46">
        <f t="shared" si="5"/>
        <v>19.244399999999999</v>
      </c>
    </row>
    <row r="326" spans="2:11" x14ac:dyDescent="0.25">
      <c r="B326" s="45" t="s">
        <v>3196</v>
      </c>
      <c r="C326" s="45" t="s">
        <v>3409</v>
      </c>
      <c r="D326" s="45" t="s">
        <v>3410</v>
      </c>
      <c r="E326" s="45">
        <v>23</v>
      </c>
      <c r="F326" s="45" t="s">
        <v>3769</v>
      </c>
      <c r="G326" s="45" t="s">
        <v>3865</v>
      </c>
      <c r="H326" s="45" t="s">
        <v>3866</v>
      </c>
      <c r="I326" s="45" t="s">
        <v>3414</v>
      </c>
      <c r="J326" s="46">
        <v>23.04</v>
      </c>
      <c r="K326" s="46">
        <f t="shared" si="5"/>
        <v>26.726399999999998</v>
      </c>
    </row>
    <row r="327" spans="2:11" x14ac:dyDescent="0.25">
      <c r="B327" s="45" t="s">
        <v>3196</v>
      </c>
      <c r="C327" s="45" t="s">
        <v>3409</v>
      </c>
      <c r="D327" s="45" t="s">
        <v>3410</v>
      </c>
      <c r="E327" s="45">
        <v>23</v>
      </c>
      <c r="F327" s="45" t="s">
        <v>3769</v>
      </c>
      <c r="G327" s="45" t="s">
        <v>3867</v>
      </c>
      <c r="H327" s="45" t="s">
        <v>3868</v>
      </c>
      <c r="I327" s="45" t="s">
        <v>3414</v>
      </c>
      <c r="J327" s="46">
        <v>30.41</v>
      </c>
      <c r="K327" s="46">
        <f t="shared" si="5"/>
        <v>35.275599999999997</v>
      </c>
    </row>
    <row r="328" spans="2:11" x14ac:dyDescent="0.25">
      <c r="B328" s="45" t="s">
        <v>3196</v>
      </c>
      <c r="C328" s="45" t="s">
        <v>3409</v>
      </c>
      <c r="D328" s="45" t="s">
        <v>3410</v>
      </c>
      <c r="E328" s="45">
        <v>23</v>
      </c>
      <c r="F328" s="45" t="s">
        <v>3769</v>
      </c>
      <c r="G328" s="45" t="s">
        <v>3869</v>
      </c>
      <c r="H328" s="45" t="s">
        <v>3870</v>
      </c>
      <c r="I328" s="45" t="s">
        <v>3414</v>
      </c>
      <c r="J328" s="46">
        <v>7.63</v>
      </c>
      <c r="K328" s="46">
        <f t="shared" si="5"/>
        <v>8.8507999999999996</v>
      </c>
    </row>
    <row r="329" spans="2:11" x14ac:dyDescent="0.25">
      <c r="B329" s="45" t="s">
        <v>3196</v>
      </c>
      <c r="C329" s="45" t="s">
        <v>3409</v>
      </c>
      <c r="D329" s="45" t="s">
        <v>3410</v>
      </c>
      <c r="E329" s="45">
        <v>23</v>
      </c>
      <c r="F329" s="45" t="s">
        <v>3769</v>
      </c>
      <c r="G329" s="45" t="s">
        <v>3871</v>
      </c>
      <c r="H329" s="45" t="s">
        <v>3872</v>
      </c>
      <c r="I329" s="45" t="s">
        <v>3414</v>
      </c>
      <c r="J329" s="46">
        <v>13.71</v>
      </c>
      <c r="K329" s="46">
        <f t="shared" si="5"/>
        <v>15.903599999999999</v>
      </c>
    </row>
    <row r="330" spans="2:11" x14ac:dyDescent="0.25">
      <c r="B330" s="45" t="s">
        <v>3196</v>
      </c>
      <c r="C330" s="45" t="s">
        <v>3409</v>
      </c>
      <c r="D330" s="45" t="s">
        <v>3410</v>
      </c>
      <c r="E330" s="45">
        <v>23</v>
      </c>
      <c r="F330" s="45" t="s">
        <v>3769</v>
      </c>
      <c r="G330" s="45" t="s">
        <v>3873</v>
      </c>
      <c r="H330" s="45" t="s">
        <v>3874</v>
      </c>
      <c r="I330" s="45" t="s">
        <v>3414</v>
      </c>
      <c r="J330" s="46">
        <v>8.8000000000000007</v>
      </c>
      <c r="K330" s="46">
        <f t="shared" si="5"/>
        <v>10.208</v>
      </c>
    </row>
    <row r="331" spans="2:11" x14ac:dyDescent="0.25">
      <c r="B331" s="45" t="s">
        <v>3196</v>
      </c>
      <c r="C331" s="45" t="s">
        <v>3409</v>
      </c>
      <c r="D331" s="45" t="s">
        <v>3410</v>
      </c>
      <c r="E331" s="45">
        <v>23</v>
      </c>
      <c r="F331" s="45" t="s">
        <v>3769</v>
      </c>
      <c r="G331" s="45" t="s">
        <v>3875</v>
      </c>
      <c r="H331" s="45" t="s">
        <v>3876</v>
      </c>
      <c r="I331" s="45" t="s">
        <v>3414</v>
      </c>
      <c r="J331" s="46">
        <v>2.56</v>
      </c>
      <c r="K331" s="46">
        <f t="shared" si="5"/>
        <v>2.9695999999999998</v>
      </c>
    </row>
    <row r="332" spans="2:11" x14ac:dyDescent="0.25">
      <c r="B332" s="45" t="s">
        <v>3196</v>
      </c>
      <c r="C332" s="45" t="s">
        <v>3409</v>
      </c>
      <c r="D332" s="45" t="s">
        <v>3410</v>
      </c>
      <c r="E332" s="45">
        <v>23</v>
      </c>
      <c r="F332" s="45" t="s">
        <v>3769</v>
      </c>
      <c r="G332" s="45" t="s">
        <v>3877</v>
      </c>
      <c r="H332" s="45" t="s">
        <v>3878</v>
      </c>
      <c r="I332" s="45" t="s">
        <v>3414</v>
      </c>
      <c r="J332" s="46">
        <v>2.93</v>
      </c>
      <c r="K332" s="46">
        <f t="shared" si="5"/>
        <v>3.3988</v>
      </c>
    </row>
    <row r="333" spans="2:11" x14ac:dyDescent="0.25">
      <c r="B333" s="45" t="s">
        <v>3196</v>
      </c>
      <c r="C333" s="45" t="s">
        <v>3409</v>
      </c>
      <c r="D333" s="45" t="s">
        <v>3410</v>
      </c>
      <c r="E333" s="45">
        <v>23</v>
      </c>
      <c r="F333" s="45" t="s">
        <v>3769</v>
      </c>
      <c r="G333" s="45" t="s">
        <v>3879</v>
      </c>
      <c r="H333" s="45" t="s">
        <v>3880</v>
      </c>
      <c r="I333" s="45" t="s">
        <v>3414</v>
      </c>
      <c r="J333" s="46">
        <v>3.07</v>
      </c>
      <c r="K333" s="46">
        <f t="shared" si="5"/>
        <v>3.5611999999999995</v>
      </c>
    </row>
    <row r="334" spans="2:11" x14ac:dyDescent="0.25">
      <c r="B334" s="45" t="s">
        <v>3196</v>
      </c>
      <c r="C334" s="45" t="s">
        <v>3409</v>
      </c>
      <c r="D334" s="45" t="s">
        <v>3410</v>
      </c>
      <c r="E334" s="45">
        <v>23</v>
      </c>
      <c r="F334" s="45" t="s">
        <v>3769</v>
      </c>
      <c r="G334" s="45" t="s">
        <v>3881</v>
      </c>
      <c r="H334" s="45" t="s">
        <v>3882</v>
      </c>
      <c r="I334" s="45" t="s">
        <v>3414</v>
      </c>
      <c r="J334" s="46">
        <v>5.92</v>
      </c>
      <c r="K334" s="46">
        <f t="shared" si="5"/>
        <v>6.8671999999999995</v>
      </c>
    </row>
    <row r="335" spans="2:11" x14ac:dyDescent="0.25">
      <c r="B335" s="45" t="s">
        <v>3196</v>
      </c>
      <c r="C335" s="45" t="s">
        <v>3409</v>
      </c>
      <c r="D335" s="45" t="s">
        <v>3410</v>
      </c>
      <c r="E335" s="45">
        <v>23</v>
      </c>
      <c r="F335" s="45" t="s">
        <v>3769</v>
      </c>
      <c r="G335" s="45" t="s">
        <v>3883</v>
      </c>
      <c r="H335" s="45" t="s">
        <v>3884</v>
      </c>
      <c r="I335" s="45" t="s">
        <v>3414</v>
      </c>
      <c r="J335" s="46">
        <v>8.19</v>
      </c>
      <c r="K335" s="46">
        <f t="shared" si="5"/>
        <v>9.5003999999999991</v>
      </c>
    </row>
    <row r="336" spans="2:11" x14ac:dyDescent="0.25">
      <c r="B336" s="45" t="s">
        <v>3196</v>
      </c>
      <c r="C336" s="45" t="s">
        <v>3409</v>
      </c>
      <c r="D336" s="45" t="s">
        <v>3410</v>
      </c>
      <c r="E336" s="45">
        <v>23</v>
      </c>
      <c r="F336" s="45" t="s">
        <v>3769</v>
      </c>
      <c r="G336" s="45" t="s">
        <v>3885</v>
      </c>
      <c r="H336" s="45" t="s">
        <v>3886</v>
      </c>
      <c r="I336" s="45" t="s">
        <v>3414</v>
      </c>
      <c r="J336" s="46">
        <v>12</v>
      </c>
      <c r="K336" s="46">
        <f t="shared" si="5"/>
        <v>13.919999999999998</v>
      </c>
    </row>
    <row r="337" spans="2:11" x14ac:dyDescent="0.25">
      <c r="B337" s="45" t="s">
        <v>3196</v>
      </c>
      <c r="C337" s="45" t="s">
        <v>3409</v>
      </c>
      <c r="D337" s="45" t="s">
        <v>3410</v>
      </c>
      <c r="E337" s="45">
        <v>23</v>
      </c>
      <c r="F337" s="45" t="s">
        <v>3769</v>
      </c>
      <c r="G337" s="45" t="s">
        <v>3887</v>
      </c>
      <c r="H337" s="45" t="s">
        <v>3888</v>
      </c>
      <c r="I337" s="45" t="s">
        <v>3414</v>
      </c>
      <c r="J337" s="46">
        <v>16.440000000000001</v>
      </c>
      <c r="K337" s="46">
        <f t="shared" si="5"/>
        <v>19.070399999999999</v>
      </c>
    </row>
    <row r="338" spans="2:11" x14ac:dyDescent="0.25">
      <c r="B338" s="45" t="s">
        <v>3196</v>
      </c>
      <c r="C338" s="45" t="s">
        <v>3409</v>
      </c>
      <c r="D338" s="45" t="s">
        <v>3410</v>
      </c>
      <c r="E338" s="45">
        <v>23</v>
      </c>
      <c r="F338" s="45" t="s">
        <v>3769</v>
      </c>
      <c r="G338" s="45" t="s">
        <v>3889</v>
      </c>
      <c r="H338" s="45" t="s">
        <v>3890</v>
      </c>
      <c r="I338" s="45" t="s">
        <v>3414</v>
      </c>
      <c r="J338" s="46">
        <v>27.89</v>
      </c>
      <c r="K338" s="46">
        <f t="shared" si="5"/>
        <v>32.352399999999996</v>
      </c>
    </row>
    <row r="339" spans="2:11" x14ac:dyDescent="0.25">
      <c r="B339" s="45" t="s">
        <v>3196</v>
      </c>
      <c r="C339" s="45" t="s">
        <v>3409</v>
      </c>
      <c r="D339" s="45" t="s">
        <v>3410</v>
      </c>
      <c r="E339" s="45">
        <v>23</v>
      </c>
      <c r="F339" s="45" t="s">
        <v>3769</v>
      </c>
      <c r="G339" s="45" t="s">
        <v>3891</v>
      </c>
      <c r="H339" s="45" t="s">
        <v>3892</v>
      </c>
      <c r="I339" s="45" t="s">
        <v>3414</v>
      </c>
      <c r="J339" s="46">
        <v>15</v>
      </c>
      <c r="K339" s="46">
        <f t="shared" si="5"/>
        <v>17.399999999999999</v>
      </c>
    </row>
    <row r="340" spans="2:11" x14ac:dyDescent="0.25">
      <c r="B340" s="45" t="s">
        <v>3196</v>
      </c>
      <c r="C340" s="45" t="s">
        <v>3409</v>
      </c>
      <c r="D340" s="45" t="s">
        <v>3410</v>
      </c>
      <c r="E340" s="45">
        <v>23</v>
      </c>
      <c r="F340" s="45" t="s">
        <v>3769</v>
      </c>
      <c r="G340" s="45" t="s">
        <v>3893</v>
      </c>
      <c r="H340" s="45" t="s">
        <v>3894</v>
      </c>
      <c r="I340" s="45" t="s">
        <v>3414</v>
      </c>
      <c r="J340" s="46">
        <v>19.45</v>
      </c>
      <c r="K340" s="46">
        <f t="shared" si="5"/>
        <v>22.561999999999998</v>
      </c>
    </row>
    <row r="341" spans="2:11" x14ac:dyDescent="0.25">
      <c r="B341" s="45" t="s">
        <v>3196</v>
      </c>
      <c r="C341" s="45" t="s">
        <v>3409</v>
      </c>
      <c r="D341" s="45" t="s">
        <v>3410</v>
      </c>
      <c r="E341" s="45">
        <v>23</v>
      </c>
      <c r="F341" s="45" t="s">
        <v>3769</v>
      </c>
      <c r="G341" s="45" t="s">
        <v>3895</v>
      </c>
      <c r="H341" s="45" t="s">
        <v>3896</v>
      </c>
      <c r="I341" s="45" t="s">
        <v>3414</v>
      </c>
      <c r="J341" s="46">
        <v>27.99</v>
      </c>
      <c r="K341" s="46">
        <f t="shared" si="5"/>
        <v>32.468399999999995</v>
      </c>
    </row>
    <row r="342" spans="2:11" x14ac:dyDescent="0.25">
      <c r="B342" s="45" t="s">
        <v>3196</v>
      </c>
      <c r="C342" s="45" t="s">
        <v>3409</v>
      </c>
      <c r="D342" s="45" t="s">
        <v>3410</v>
      </c>
      <c r="E342" s="45">
        <v>23</v>
      </c>
      <c r="F342" s="45" t="s">
        <v>3769</v>
      </c>
      <c r="G342" s="45" t="s">
        <v>3897</v>
      </c>
      <c r="H342" s="45" t="s">
        <v>3898</v>
      </c>
      <c r="I342" s="45" t="s">
        <v>3414</v>
      </c>
      <c r="J342" s="46">
        <v>27.99</v>
      </c>
      <c r="K342" s="46">
        <f t="shared" si="5"/>
        <v>32.468399999999995</v>
      </c>
    </row>
    <row r="343" spans="2:11" x14ac:dyDescent="0.25">
      <c r="B343" s="45" t="s">
        <v>3196</v>
      </c>
      <c r="C343" s="45" t="s">
        <v>3409</v>
      </c>
      <c r="D343" s="45" t="s">
        <v>3410</v>
      </c>
      <c r="E343" s="45">
        <v>23</v>
      </c>
      <c r="F343" s="45" t="s">
        <v>3769</v>
      </c>
      <c r="G343" s="45" t="s">
        <v>3899</v>
      </c>
      <c r="H343" s="45" t="s">
        <v>3900</v>
      </c>
      <c r="I343" s="45" t="s">
        <v>3414</v>
      </c>
      <c r="J343" s="46">
        <v>33.619999999999997</v>
      </c>
      <c r="K343" s="46">
        <f t="shared" si="5"/>
        <v>38.999199999999995</v>
      </c>
    </row>
    <row r="344" spans="2:11" x14ac:dyDescent="0.25">
      <c r="B344" s="45" t="s">
        <v>3196</v>
      </c>
      <c r="C344" s="45" t="s">
        <v>3409</v>
      </c>
      <c r="D344" s="45" t="s">
        <v>3410</v>
      </c>
      <c r="E344" s="45">
        <v>23</v>
      </c>
      <c r="F344" s="45" t="s">
        <v>3769</v>
      </c>
      <c r="G344" s="45" t="s">
        <v>3901</v>
      </c>
      <c r="H344" s="45" t="s">
        <v>3902</v>
      </c>
      <c r="I344" s="45" t="s">
        <v>3414</v>
      </c>
      <c r="J344" s="46">
        <v>43.78</v>
      </c>
      <c r="K344" s="46">
        <f t="shared" si="5"/>
        <v>50.784799999999997</v>
      </c>
    </row>
    <row r="345" spans="2:11" x14ac:dyDescent="0.25">
      <c r="B345" s="45" t="s">
        <v>3196</v>
      </c>
      <c r="C345" s="45" t="s">
        <v>3409</v>
      </c>
      <c r="D345" s="45" t="s">
        <v>3410</v>
      </c>
      <c r="E345" s="45">
        <v>23</v>
      </c>
      <c r="F345" s="45" t="s">
        <v>3769</v>
      </c>
      <c r="G345" s="45" t="s">
        <v>3903</v>
      </c>
      <c r="H345" s="45" t="s">
        <v>3904</v>
      </c>
      <c r="I345" s="45" t="s">
        <v>3414</v>
      </c>
      <c r="J345" s="46">
        <v>14.59</v>
      </c>
      <c r="K345" s="46">
        <f t="shared" si="5"/>
        <v>16.924399999999999</v>
      </c>
    </row>
    <row r="346" spans="2:11" x14ac:dyDescent="0.25">
      <c r="B346" s="45" t="s">
        <v>3196</v>
      </c>
      <c r="C346" s="45" t="s">
        <v>3409</v>
      </c>
      <c r="D346" s="45" t="s">
        <v>3410</v>
      </c>
      <c r="E346" s="45">
        <v>23</v>
      </c>
      <c r="F346" s="45" t="s">
        <v>3769</v>
      </c>
      <c r="G346" s="45" t="s">
        <v>3905</v>
      </c>
      <c r="H346" s="45" t="s">
        <v>3906</v>
      </c>
      <c r="I346" s="45" t="s">
        <v>3414</v>
      </c>
      <c r="J346" s="46">
        <v>25.81</v>
      </c>
      <c r="K346" s="46">
        <f t="shared" si="5"/>
        <v>29.939599999999995</v>
      </c>
    </row>
    <row r="347" spans="2:11" x14ac:dyDescent="0.25">
      <c r="B347" s="45" t="s">
        <v>3196</v>
      </c>
      <c r="C347" s="45" t="s">
        <v>3409</v>
      </c>
      <c r="D347" s="45" t="s">
        <v>3410</v>
      </c>
      <c r="E347" s="45">
        <v>23</v>
      </c>
      <c r="F347" s="45" t="s">
        <v>3769</v>
      </c>
      <c r="G347" s="45" t="s">
        <v>3907</v>
      </c>
      <c r="H347" s="45" t="s">
        <v>3908</v>
      </c>
      <c r="I347" s="45" t="s">
        <v>3414</v>
      </c>
      <c r="J347" s="46">
        <v>27.22</v>
      </c>
      <c r="K347" s="46">
        <f t="shared" si="5"/>
        <v>31.575199999999995</v>
      </c>
    </row>
    <row r="348" spans="2:11" x14ac:dyDescent="0.25">
      <c r="B348" s="45" t="s">
        <v>3196</v>
      </c>
      <c r="C348" s="45" t="s">
        <v>3409</v>
      </c>
      <c r="D348" s="45" t="s">
        <v>3410</v>
      </c>
      <c r="E348" s="45">
        <v>23</v>
      </c>
      <c r="F348" s="45" t="s">
        <v>3769</v>
      </c>
      <c r="G348" s="45" t="s">
        <v>3909</v>
      </c>
      <c r="H348" s="45" t="s">
        <v>3910</v>
      </c>
      <c r="I348" s="45" t="s">
        <v>3414</v>
      </c>
      <c r="J348" s="46">
        <v>38.29</v>
      </c>
      <c r="K348" s="46">
        <f t="shared" si="5"/>
        <v>44.416399999999996</v>
      </c>
    </row>
    <row r="349" spans="2:11" x14ac:dyDescent="0.25">
      <c r="B349" s="45" t="s">
        <v>3196</v>
      </c>
      <c r="C349" s="45" t="s">
        <v>3409</v>
      </c>
      <c r="D349" s="45" t="s">
        <v>3410</v>
      </c>
      <c r="E349" s="45">
        <v>23</v>
      </c>
      <c r="F349" s="45" t="s">
        <v>3769</v>
      </c>
      <c r="G349" s="45" t="s">
        <v>3911</v>
      </c>
      <c r="H349" s="45" t="s">
        <v>3912</v>
      </c>
      <c r="I349" s="45" t="s">
        <v>3414</v>
      </c>
      <c r="J349" s="46">
        <v>49.07</v>
      </c>
      <c r="K349" s="46">
        <f t="shared" si="5"/>
        <v>56.921199999999999</v>
      </c>
    </row>
    <row r="350" spans="2:11" x14ac:dyDescent="0.25">
      <c r="B350" s="45" t="s">
        <v>3196</v>
      </c>
      <c r="C350" s="45" t="s">
        <v>3409</v>
      </c>
      <c r="D350" s="45" t="s">
        <v>3410</v>
      </c>
      <c r="E350" s="45">
        <v>23</v>
      </c>
      <c r="F350" s="45" t="s">
        <v>3769</v>
      </c>
      <c r="G350" s="45" t="s">
        <v>3913</v>
      </c>
      <c r="H350" s="45" t="s">
        <v>3914</v>
      </c>
      <c r="I350" s="45" t="s">
        <v>3414</v>
      </c>
      <c r="J350" s="46">
        <v>49.07</v>
      </c>
      <c r="K350" s="46">
        <f t="shared" si="5"/>
        <v>56.921199999999999</v>
      </c>
    </row>
    <row r="351" spans="2:11" x14ac:dyDescent="0.25">
      <c r="B351" s="45" t="s">
        <v>3196</v>
      </c>
      <c r="C351" s="45" t="s">
        <v>3409</v>
      </c>
      <c r="D351" s="45" t="s">
        <v>3410</v>
      </c>
      <c r="E351" s="45">
        <v>23</v>
      </c>
      <c r="F351" s="45" t="s">
        <v>3769</v>
      </c>
      <c r="G351" s="45" t="s">
        <v>3915</v>
      </c>
      <c r="H351" s="45" t="s">
        <v>3916</v>
      </c>
      <c r="I351" s="45" t="s">
        <v>3414</v>
      </c>
      <c r="J351" s="46">
        <v>6.11</v>
      </c>
      <c r="K351" s="46">
        <f t="shared" si="5"/>
        <v>7.0876000000000001</v>
      </c>
    </row>
    <row r="352" spans="2:11" x14ac:dyDescent="0.25">
      <c r="B352" s="45" t="s">
        <v>3196</v>
      </c>
      <c r="C352" s="45" t="s">
        <v>3409</v>
      </c>
      <c r="D352" s="45" t="s">
        <v>3410</v>
      </c>
      <c r="E352" s="45">
        <v>23</v>
      </c>
      <c r="F352" s="45" t="s">
        <v>3769</v>
      </c>
      <c r="G352" s="45" t="s">
        <v>3917</v>
      </c>
      <c r="H352" s="45" t="s">
        <v>3918</v>
      </c>
      <c r="I352" s="45" t="s">
        <v>3414</v>
      </c>
      <c r="J352" s="46">
        <v>12.26</v>
      </c>
      <c r="K352" s="46">
        <f t="shared" si="5"/>
        <v>14.221599999999999</v>
      </c>
    </row>
    <row r="353" spans="2:11" x14ac:dyDescent="0.25">
      <c r="B353" s="45" t="s">
        <v>3196</v>
      </c>
      <c r="C353" s="45" t="s">
        <v>3409</v>
      </c>
      <c r="D353" s="45" t="s">
        <v>3410</v>
      </c>
      <c r="E353" s="45">
        <v>23</v>
      </c>
      <c r="F353" s="45" t="s">
        <v>3769</v>
      </c>
      <c r="G353" s="45" t="s">
        <v>3919</v>
      </c>
      <c r="H353" s="45" t="s">
        <v>3920</v>
      </c>
      <c r="I353" s="45" t="s">
        <v>3414</v>
      </c>
      <c r="J353" s="46">
        <v>23.04</v>
      </c>
      <c r="K353" s="46">
        <f t="shared" si="5"/>
        <v>26.726399999999998</v>
      </c>
    </row>
    <row r="354" spans="2:11" x14ac:dyDescent="0.25">
      <c r="B354" s="45" t="s">
        <v>3196</v>
      </c>
      <c r="C354" s="45" t="s">
        <v>3409</v>
      </c>
      <c r="D354" s="45" t="s">
        <v>3410</v>
      </c>
      <c r="E354" s="45">
        <v>23</v>
      </c>
      <c r="F354" s="45" t="s">
        <v>3769</v>
      </c>
      <c r="G354" s="45" t="s">
        <v>3921</v>
      </c>
      <c r="H354" s="45" t="s">
        <v>3922</v>
      </c>
      <c r="I354" s="45" t="s">
        <v>3414</v>
      </c>
      <c r="J354" s="46">
        <v>49.07</v>
      </c>
      <c r="K354" s="46">
        <f t="shared" si="5"/>
        <v>56.921199999999999</v>
      </c>
    </row>
    <row r="355" spans="2:11" x14ac:dyDescent="0.25">
      <c r="B355" s="45" t="s">
        <v>3196</v>
      </c>
      <c r="C355" s="45" t="s">
        <v>3409</v>
      </c>
      <c r="D355" s="45" t="s">
        <v>3410</v>
      </c>
      <c r="E355" s="45">
        <v>23</v>
      </c>
      <c r="F355" s="45" t="s">
        <v>3769</v>
      </c>
      <c r="G355" s="45" t="s">
        <v>3923</v>
      </c>
      <c r="H355" s="45" t="s">
        <v>3924</v>
      </c>
      <c r="I355" s="45" t="s">
        <v>3414</v>
      </c>
      <c r="J355" s="46">
        <v>61.92</v>
      </c>
      <c r="K355" s="46">
        <f t="shared" si="5"/>
        <v>71.827199999999991</v>
      </c>
    </row>
    <row r="356" spans="2:11" x14ac:dyDescent="0.25">
      <c r="B356" s="45" t="s">
        <v>3196</v>
      </c>
      <c r="C356" s="45" t="s">
        <v>3409</v>
      </c>
      <c r="D356" s="45" t="s">
        <v>3410</v>
      </c>
      <c r="E356" s="45">
        <v>23</v>
      </c>
      <c r="F356" s="45" t="s">
        <v>3769</v>
      </c>
      <c r="G356" s="45" t="s">
        <v>3925</v>
      </c>
      <c r="H356" s="45" t="s">
        <v>3926</v>
      </c>
      <c r="I356" s="45" t="s">
        <v>3414</v>
      </c>
      <c r="J356" s="46">
        <v>13.71</v>
      </c>
      <c r="K356" s="46">
        <f t="shared" si="5"/>
        <v>15.903599999999999</v>
      </c>
    </row>
    <row r="357" spans="2:11" x14ac:dyDescent="0.25">
      <c r="B357" s="45" t="s">
        <v>3196</v>
      </c>
      <c r="C357" s="45" t="s">
        <v>3409</v>
      </c>
      <c r="D357" s="45" t="s">
        <v>3410</v>
      </c>
      <c r="E357" s="45">
        <v>23</v>
      </c>
      <c r="F357" s="45" t="s">
        <v>3769</v>
      </c>
      <c r="G357" s="45" t="s">
        <v>3927</v>
      </c>
      <c r="H357" s="45" t="s">
        <v>3928</v>
      </c>
      <c r="I357" s="45" t="s">
        <v>3414</v>
      </c>
      <c r="J357" s="46">
        <v>2.34</v>
      </c>
      <c r="K357" s="46">
        <f t="shared" si="5"/>
        <v>2.7143999999999995</v>
      </c>
    </row>
    <row r="358" spans="2:11" x14ac:dyDescent="0.25">
      <c r="B358" s="45" t="s">
        <v>3196</v>
      </c>
      <c r="C358" s="45" t="s">
        <v>3409</v>
      </c>
      <c r="D358" s="45" t="s">
        <v>3410</v>
      </c>
      <c r="E358" s="45">
        <v>23</v>
      </c>
      <c r="F358" s="45" t="s">
        <v>3769</v>
      </c>
      <c r="G358" s="45" t="s">
        <v>3929</v>
      </c>
      <c r="H358" s="45" t="s">
        <v>3930</v>
      </c>
      <c r="I358" s="45" t="s">
        <v>3414</v>
      </c>
      <c r="J358" s="46">
        <v>2.34</v>
      </c>
      <c r="K358" s="46">
        <f t="shared" si="5"/>
        <v>2.7143999999999995</v>
      </c>
    </row>
    <row r="359" spans="2:11" x14ac:dyDescent="0.25">
      <c r="B359" s="45" t="s">
        <v>3196</v>
      </c>
      <c r="C359" s="45" t="s">
        <v>3409</v>
      </c>
      <c r="D359" s="45" t="s">
        <v>3410</v>
      </c>
      <c r="E359" s="45">
        <v>23</v>
      </c>
      <c r="F359" s="45" t="s">
        <v>3769</v>
      </c>
      <c r="G359" s="45" t="s">
        <v>3931</v>
      </c>
      <c r="H359" s="45" t="s">
        <v>3932</v>
      </c>
      <c r="I359" s="45" t="s">
        <v>3414</v>
      </c>
      <c r="J359" s="46">
        <v>2.34</v>
      </c>
      <c r="K359" s="46">
        <f t="shared" si="5"/>
        <v>2.7143999999999995</v>
      </c>
    </row>
    <row r="360" spans="2:11" x14ac:dyDescent="0.25">
      <c r="B360" s="45" t="s">
        <v>3196</v>
      </c>
      <c r="C360" s="45" t="s">
        <v>3409</v>
      </c>
      <c r="D360" s="45" t="s">
        <v>3410</v>
      </c>
      <c r="E360" s="45">
        <v>23</v>
      </c>
      <c r="F360" s="45" t="s">
        <v>3769</v>
      </c>
      <c r="G360" s="45" t="s">
        <v>3933</v>
      </c>
      <c r="H360" s="45" t="s">
        <v>3934</v>
      </c>
      <c r="I360" s="45" t="s">
        <v>3414</v>
      </c>
      <c r="J360" s="46">
        <v>3.29</v>
      </c>
      <c r="K360" s="46">
        <f t="shared" si="5"/>
        <v>3.8163999999999998</v>
      </c>
    </row>
    <row r="361" spans="2:11" x14ac:dyDescent="0.25">
      <c r="B361" s="45" t="s">
        <v>3196</v>
      </c>
      <c r="C361" s="45" t="s">
        <v>3409</v>
      </c>
      <c r="D361" s="45" t="s">
        <v>3410</v>
      </c>
      <c r="E361" s="45">
        <v>23</v>
      </c>
      <c r="F361" s="45" t="s">
        <v>3769</v>
      </c>
      <c r="G361" s="45" t="s">
        <v>3935</v>
      </c>
      <c r="H361" s="45" t="s">
        <v>3936</v>
      </c>
      <c r="I361" s="45" t="s">
        <v>3414</v>
      </c>
      <c r="J361" s="46">
        <v>3.29</v>
      </c>
      <c r="K361" s="46">
        <f t="shared" si="5"/>
        <v>3.8163999999999998</v>
      </c>
    </row>
    <row r="362" spans="2:11" x14ac:dyDescent="0.25">
      <c r="B362" s="45" t="s">
        <v>3196</v>
      </c>
      <c r="C362" s="45" t="s">
        <v>3409</v>
      </c>
      <c r="D362" s="45" t="s">
        <v>3410</v>
      </c>
      <c r="E362" s="45">
        <v>23</v>
      </c>
      <c r="F362" s="45" t="s">
        <v>3769</v>
      </c>
      <c r="G362" s="45" t="s">
        <v>3937</v>
      </c>
      <c r="H362" s="45" t="s">
        <v>3938</v>
      </c>
      <c r="I362" s="45" t="s">
        <v>3414</v>
      </c>
      <c r="J362" s="46">
        <v>3.29</v>
      </c>
      <c r="K362" s="46">
        <f t="shared" si="5"/>
        <v>3.8163999999999998</v>
      </c>
    </row>
    <row r="363" spans="2:11" x14ac:dyDescent="0.25">
      <c r="B363" s="45" t="s">
        <v>3196</v>
      </c>
      <c r="C363" s="45" t="s">
        <v>3409</v>
      </c>
      <c r="D363" s="45" t="s">
        <v>3410</v>
      </c>
      <c r="E363" s="45">
        <v>23</v>
      </c>
      <c r="F363" s="45" t="s">
        <v>3769</v>
      </c>
      <c r="G363" s="45" t="s">
        <v>3939</v>
      </c>
      <c r="H363" s="45" t="s">
        <v>3940</v>
      </c>
      <c r="I363" s="45" t="s">
        <v>3414</v>
      </c>
      <c r="J363" s="46">
        <v>3.29</v>
      </c>
      <c r="K363" s="46">
        <f t="shared" si="5"/>
        <v>3.8163999999999998</v>
      </c>
    </row>
    <row r="364" spans="2:11" x14ac:dyDescent="0.25">
      <c r="B364" s="45" t="s">
        <v>3196</v>
      </c>
      <c r="C364" s="45" t="s">
        <v>3409</v>
      </c>
      <c r="D364" s="45" t="s">
        <v>3410</v>
      </c>
      <c r="E364" s="45">
        <v>23</v>
      </c>
      <c r="F364" s="45" t="s">
        <v>3769</v>
      </c>
      <c r="G364" s="45" t="s">
        <v>3941</v>
      </c>
      <c r="H364" s="45" t="s">
        <v>3942</v>
      </c>
      <c r="I364" s="45" t="s">
        <v>3414</v>
      </c>
      <c r="J364" s="46">
        <v>3.29</v>
      </c>
      <c r="K364" s="46">
        <f t="shared" si="5"/>
        <v>3.8163999999999998</v>
      </c>
    </row>
    <row r="365" spans="2:11" x14ac:dyDescent="0.25">
      <c r="B365" s="45" t="s">
        <v>3196</v>
      </c>
      <c r="C365" s="45" t="s">
        <v>3409</v>
      </c>
      <c r="D365" s="45" t="s">
        <v>3410</v>
      </c>
      <c r="E365" s="45">
        <v>23</v>
      </c>
      <c r="F365" s="45" t="s">
        <v>3769</v>
      </c>
      <c r="G365" s="45" t="s">
        <v>3943</v>
      </c>
      <c r="H365" s="45" t="s">
        <v>3944</v>
      </c>
      <c r="I365" s="45" t="s">
        <v>3414</v>
      </c>
      <c r="J365" s="46">
        <v>3.29</v>
      </c>
      <c r="K365" s="46">
        <f t="shared" si="5"/>
        <v>3.8163999999999998</v>
      </c>
    </row>
    <row r="366" spans="2:11" x14ac:dyDescent="0.25">
      <c r="B366" s="45" t="s">
        <v>3196</v>
      </c>
      <c r="C366" s="45" t="s">
        <v>3409</v>
      </c>
      <c r="D366" s="45" t="s">
        <v>3410</v>
      </c>
      <c r="E366" s="45">
        <v>23</v>
      </c>
      <c r="F366" s="45" t="s">
        <v>3769</v>
      </c>
      <c r="G366" s="45" t="s">
        <v>3945</v>
      </c>
      <c r="H366" s="45" t="s">
        <v>3946</v>
      </c>
      <c r="I366" s="45" t="s">
        <v>3414</v>
      </c>
      <c r="J366" s="46">
        <v>4.4800000000000004</v>
      </c>
      <c r="K366" s="46">
        <f t="shared" si="5"/>
        <v>5.1968000000000005</v>
      </c>
    </row>
    <row r="367" spans="2:11" x14ac:dyDescent="0.25">
      <c r="B367" s="45" t="s">
        <v>3196</v>
      </c>
      <c r="C367" s="45" t="s">
        <v>3409</v>
      </c>
      <c r="D367" s="45" t="s">
        <v>3410</v>
      </c>
      <c r="E367" s="45">
        <v>23</v>
      </c>
      <c r="F367" s="45" t="s">
        <v>3769</v>
      </c>
      <c r="G367" s="45" t="s">
        <v>3947</v>
      </c>
      <c r="H367" s="45" t="s">
        <v>3948</v>
      </c>
      <c r="I367" s="45" t="s">
        <v>3414</v>
      </c>
      <c r="J367" s="46">
        <v>4.4800000000000004</v>
      </c>
      <c r="K367" s="46">
        <f t="shared" si="5"/>
        <v>5.1968000000000005</v>
      </c>
    </row>
    <row r="368" spans="2:11" x14ac:dyDescent="0.25">
      <c r="B368" s="45" t="s">
        <v>3196</v>
      </c>
      <c r="C368" s="45" t="s">
        <v>3409</v>
      </c>
      <c r="D368" s="45" t="s">
        <v>3410</v>
      </c>
      <c r="E368" s="45">
        <v>23</v>
      </c>
      <c r="F368" s="45" t="s">
        <v>3769</v>
      </c>
      <c r="G368" s="45" t="s">
        <v>3949</v>
      </c>
      <c r="H368" s="45" t="s">
        <v>3950</v>
      </c>
      <c r="I368" s="45" t="s">
        <v>3414</v>
      </c>
      <c r="J368" s="46">
        <v>4.4800000000000004</v>
      </c>
      <c r="K368" s="46">
        <f t="shared" si="5"/>
        <v>5.1968000000000005</v>
      </c>
    </row>
    <row r="369" spans="2:11" x14ac:dyDescent="0.25">
      <c r="B369" s="45" t="s">
        <v>3196</v>
      </c>
      <c r="C369" s="45" t="s">
        <v>3409</v>
      </c>
      <c r="D369" s="45" t="s">
        <v>3410</v>
      </c>
      <c r="E369" s="45">
        <v>23</v>
      </c>
      <c r="F369" s="45" t="s">
        <v>3769</v>
      </c>
      <c r="G369" s="45" t="s">
        <v>3951</v>
      </c>
      <c r="H369" s="45" t="s">
        <v>3952</v>
      </c>
      <c r="I369" s="45" t="s">
        <v>3414</v>
      </c>
      <c r="J369" s="46">
        <v>4.18</v>
      </c>
      <c r="K369" s="46">
        <f t="shared" si="5"/>
        <v>4.8487999999999998</v>
      </c>
    </row>
    <row r="370" spans="2:11" x14ac:dyDescent="0.25">
      <c r="B370" s="45" t="s">
        <v>3196</v>
      </c>
      <c r="C370" s="45" t="s">
        <v>3409</v>
      </c>
      <c r="D370" s="45" t="s">
        <v>3410</v>
      </c>
      <c r="E370" s="45">
        <v>23</v>
      </c>
      <c r="F370" s="45" t="s">
        <v>3769</v>
      </c>
      <c r="G370" s="45" t="s">
        <v>3953</v>
      </c>
      <c r="H370" s="45" t="s">
        <v>3954</v>
      </c>
      <c r="I370" s="45" t="s">
        <v>3414</v>
      </c>
      <c r="J370" s="46">
        <v>4.18</v>
      </c>
      <c r="K370" s="46">
        <f t="shared" si="5"/>
        <v>4.8487999999999998</v>
      </c>
    </row>
    <row r="371" spans="2:11" x14ac:dyDescent="0.25">
      <c r="B371" s="45" t="s">
        <v>3196</v>
      </c>
      <c r="C371" s="45" t="s">
        <v>3409</v>
      </c>
      <c r="D371" s="45" t="s">
        <v>3410</v>
      </c>
      <c r="E371" s="45">
        <v>23</v>
      </c>
      <c r="F371" s="45" t="s">
        <v>3769</v>
      </c>
      <c r="G371" s="45" t="s">
        <v>3955</v>
      </c>
      <c r="H371" s="45" t="s">
        <v>3956</v>
      </c>
      <c r="I371" s="45" t="s">
        <v>3414</v>
      </c>
      <c r="J371" s="46">
        <v>4.29</v>
      </c>
      <c r="K371" s="46">
        <f t="shared" si="5"/>
        <v>4.9763999999999999</v>
      </c>
    </row>
    <row r="372" spans="2:11" x14ac:dyDescent="0.25">
      <c r="B372" s="45" t="s">
        <v>3196</v>
      </c>
      <c r="C372" s="45" t="s">
        <v>3409</v>
      </c>
      <c r="D372" s="45" t="s">
        <v>3410</v>
      </c>
      <c r="E372" s="45">
        <v>23</v>
      </c>
      <c r="F372" s="45" t="s">
        <v>3769</v>
      </c>
      <c r="G372" s="45" t="s">
        <v>3957</v>
      </c>
      <c r="H372" s="45" t="s">
        <v>3958</v>
      </c>
      <c r="I372" s="45" t="s">
        <v>3414</v>
      </c>
      <c r="J372" s="46">
        <v>2.34</v>
      </c>
      <c r="K372" s="46">
        <f t="shared" si="5"/>
        <v>2.7143999999999995</v>
      </c>
    </row>
    <row r="373" spans="2:11" x14ac:dyDescent="0.25">
      <c r="B373" s="45" t="s">
        <v>3196</v>
      </c>
      <c r="C373" s="45" t="s">
        <v>3409</v>
      </c>
      <c r="D373" s="45" t="s">
        <v>3410</v>
      </c>
      <c r="E373" s="45">
        <v>23</v>
      </c>
      <c r="F373" s="45" t="s">
        <v>3769</v>
      </c>
      <c r="G373" s="45" t="s">
        <v>3959</v>
      </c>
      <c r="H373" s="45" t="s">
        <v>3960</v>
      </c>
      <c r="I373" s="45" t="s">
        <v>3414</v>
      </c>
      <c r="J373" s="46">
        <v>2.34</v>
      </c>
      <c r="K373" s="46">
        <f t="shared" si="5"/>
        <v>2.7143999999999995</v>
      </c>
    </row>
    <row r="374" spans="2:11" x14ac:dyDescent="0.25">
      <c r="B374" s="45" t="s">
        <v>3196</v>
      </c>
      <c r="C374" s="45" t="s">
        <v>3409</v>
      </c>
      <c r="D374" s="45" t="s">
        <v>3410</v>
      </c>
      <c r="E374" s="45">
        <v>23</v>
      </c>
      <c r="F374" s="45" t="s">
        <v>3769</v>
      </c>
      <c r="G374" s="45" t="s">
        <v>3961</v>
      </c>
      <c r="H374" s="45" t="s">
        <v>3962</v>
      </c>
      <c r="I374" s="45" t="s">
        <v>3414</v>
      </c>
      <c r="J374" s="46">
        <v>2.34</v>
      </c>
      <c r="K374" s="46">
        <f t="shared" si="5"/>
        <v>2.7143999999999995</v>
      </c>
    </row>
    <row r="375" spans="2:11" x14ac:dyDescent="0.25">
      <c r="B375" s="45" t="s">
        <v>3196</v>
      </c>
      <c r="C375" s="45" t="s">
        <v>3409</v>
      </c>
      <c r="D375" s="45" t="s">
        <v>3410</v>
      </c>
      <c r="E375" s="45">
        <v>23</v>
      </c>
      <c r="F375" s="45" t="s">
        <v>3769</v>
      </c>
      <c r="G375" s="45" t="s">
        <v>3963</v>
      </c>
      <c r="H375" s="45" t="s">
        <v>3964</v>
      </c>
      <c r="I375" s="45" t="s">
        <v>3414</v>
      </c>
      <c r="J375" s="46">
        <v>2.34</v>
      </c>
      <c r="K375" s="46">
        <f t="shared" si="5"/>
        <v>2.7143999999999995</v>
      </c>
    </row>
    <row r="376" spans="2:11" x14ac:dyDescent="0.25">
      <c r="B376" s="45" t="s">
        <v>3196</v>
      </c>
      <c r="C376" s="45" t="s">
        <v>3409</v>
      </c>
      <c r="D376" s="45" t="s">
        <v>3410</v>
      </c>
      <c r="E376" s="45">
        <v>23</v>
      </c>
      <c r="F376" s="45" t="s">
        <v>3769</v>
      </c>
      <c r="G376" s="45" t="s">
        <v>3965</v>
      </c>
      <c r="H376" s="45" t="s">
        <v>3966</v>
      </c>
      <c r="I376" s="45" t="s">
        <v>3414</v>
      </c>
      <c r="J376" s="46">
        <v>2.34</v>
      </c>
      <c r="K376" s="46">
        <f t="shared" si="5"/>
        <v>2.7143999999999995</v>
      </c>
    </row>
    <row r="377" spans="2:11" x14ac:dyDescent="0.25">
      <c r="B377" s="45" t="s">
        <v>3196</v>
      </c>
      <c r="C377" s="45" t="s">
        <v>3409</v>
      </c>
      <c r="D377" s="45" t="s">
        <v>3410</v>
      </c>
      <c r="E377" s="45">
        <v>23</v>
      </c>
      <c r="F377" s="45" t="s">
        <v>3769</v>
      </c>
      <c r="G377" s="45" t="s">
        <v>3967</v>
      </c>
      <c r="H377" s="45" t="s">
        <v>3968</v>
      </c>
      <c r="I377" s="45" t="s">
        <v>3414</v>
      </c>
      <c r="J377" s="46">
        <v>4.29</v>
      </c>
      <c r="K377" s="46">
        <f t="shared" si="5"/>
        <v>4.9763999999999999</v>
      </c>
    </row>
    <row r="378" spans="2:11" x14ac:dyDescent="0.25">
      <c r="B378" s="45" t="s">
        <v>3196</v>
      </c>
      <c r="C378" s="45" t="s">
        <v>3409</v>
      </c>
      <c r="D378" s="45" t="s">
        <v>3410</v>
      </c>
      <c r="E378" s="45">
        <v>23</v>
      </c>
      <c r="F378" s="45" t="s">
        <v>3769</v>
      </c>
      <c r="G378" s="45" t="s">
        <v>3969</v>
      </c>
      <c r="H378" s="45" t="s">
        <v>3970</v>
      </c>
      <c r="I378" s="45" t="s">
        <v>3414</v>
      </c>
      <c r="J378" s="46">
        <v>6.11</v>
      </c>
      <c r="K378" s="46">
        <f t="shared" si="5"/>
        <v>7.0876000000000001</v>
      </c>
    </row>
    <row r="379" spans="2:11" x14ac:dyDescent="0.25">
      <c r="B379" s="45" t="s">
        <v>3196</v>
      </c>
      <c r="C379" s="45" t="s">
        <v>3409</v>
      </c>
      <c r="D379" s="45" t="s">
        <v>3410</v>
      </c>
      <c r="E379" s="45">
        <v>23</v>
      </c>
      <c r="F379" s="45" t="s">
        <v>3769</v>
      </c>
      <c r="G379" s="45" t="s">
        <v>3971</v>
      </c>
      <c r="H379" s="45" t="s">
        <v>3972</v>
      </c>
      <c r="I379" s="45" t="s">
        <v>3414</v>
      </c>
      <c r="J379" s="46">
        <v>6.11</v>
      </c>
      <c r="K379" s="46">
        <f t="shared" si="5"/>
        <v>7.0876000000000001</v>
      </c>
    </row>
    <row r="380" spans="2:11" x14ac:dyDescent="0.25">
      <c r="B380" s="45" t="s">
        <v>3196</v>
      </c>
      <c r="C380" s="45" t="s">
        <v>3409</v>
      </c>
      <c r="D380" s="45" t="s">
        <v>3410</v>
      </c>
      <c r="E380" s="45">
        <v>23</v>
      </c>
      <c r="F380" s="45" t="s">
        <v>3769</v>
      </c>
      <c r="G380" s="45" t="s">
        <v>3973</v>
      </c>
      <c r="H380" s="45" t="s">
        <v>3974</v>
      </c>
      <c r="I380" s="45" t="s">
        <v>3414</v>
      </c>
      <c r="J380" s="46">
        <v>12.26</v>
      </c>
      <c r="K380" s="46">
        <f t="shared" si="5"/>
        <v>14.221599999999999</v>
      </c>
    </row>
    <row r="381" spans="2:11" x14ac:dyDescent="0.25">
      <c r="B381" s="45" t="s">
        <v>3196</v>
      </c>
      <c r="C381" s="45" t="s">
        <v>3409</v>
      </c>
      <c r="D381" s="45" t="s">
        <v>3410</v>
      </c>
      <c r="E381" s="45">
        <v>23</v>
      </c>
      <c r="F381" s="45" t="s">
        <v>3769</v>
      </c>
      <c r="G381" s="45" t="s">
        <v>3975</v>
      </c>
      <c r="H381" s="45" t="s">
        <v>3976</v>
      </c>
      <c r="I381" s="45" t="s">
        <v>3414</v>
      </c>
      <c r="J381" s="46">
        <v>30.41</v>
      </c>
      <c r="K381" s="46">
        <f t="shared" si="5"/>
        <v>35.275599999999997</v>
      </c>
    </row>
    <row r="382" spans="2:11" x14ac:dyDescent="0.25">
      <c r="B382" s="45" t="s">
        <v>3196</v>
      </c>
      <c r="C382" s="45" t="s">
        <v>3409</v>
      </c>
      <c r="D382" s="45" t="s">
        <v>3410</v>
      </c>
      <c r="E382" s="45">
        <v>23</v>
      </c>
      <c r="F382" s="45" t="s">
        <v>3769</v>
      </c>
      <c r="G382" s="45" t="s">
        <v>3977</v>
      </c>
      <c r="H382" s="45" t="s">
        <v>3978</v>
      </c>
      <c r="I382" s="45" t="s">
        <v>3414</v>
      </c>
      <c r="J382" s="46">
        <v>4.18</v>
      </c>
      <c r="K382" s="46">
        <f t="shared" si="5"/>
        <v>4.8487999999999998</v>
      </c>
    </row>
    <row r="383" spans="2:11" x14ac:dyDescent="0.25">
      <c r="B383" s="45" t="s">
        <v>3196</v>
      </c>
      <c r="C383" s="45" t="s">
        <v>3409</v>
      </c>
      <c r="D383" s="45" t="s">
        <v>3410</v>
      </c>
      <c r="E383" s="45">
        <v>23</v>
      </c>
      <c r="F383" s="45" t="s">
        <v>3769</v>
      </c>
      <c r="G383" s="45" t="s">
        <v>3979</v>
      </c>
      <c r="H383" s="45" t="s">
        <v>3980</v>
      </c>
      <c r="I383" s="45" t="s">
        <v>3414</v>
      </c>
      <c r="J383" s="46">
        <v>4.88</v>
      </c>
      <c r="K383" s="46">
        <f t="shared" si="5"/>
        <v>5.6607999999999992</v>
      </c>
    </row>
    <row r="384" spans="2:11" x14ac:dyDescent="0.25">
      <c r="B384" s="45" t="s">
        <v>3196</v>
      </c>
      <c r="C384" s="45" t="s">
        <v>3409</v>
      </c>
      <c r="D384" s="45" t="s">
        <v>3410</v>
      </c>
      <c r="E384" s="45">
        <v>23</v>
      </c>
      <c r="F384" s="45" t="s">
        <v>3769</v>
      </c>
      <c r="G384" s="45" t="s">
        <v>3981</v>
      </c>
      <c r="H384" s="45" t="s">
        <v>3982</v>
      </c>
      <c r="I384" s="45" t="s">
        <v>3414</v>
      </c>
      <c r="J384" s="46">
        <v>4.18</v>
      </c>
      <c r="K384" s="46">
        <f t="shared" si="5"/>
        <v>4.8487999999999998</v>
      </c>
    </row>
    <row r="385" spans="2:11" x14ac:dyDescent="0.25">
      <c r="B385" s="45" t="s">
        <v>3196</v>
      </c>
      <c r="C385" s="45" t="s">
        <v>3409</v>
      </c>
      <c r="D385" s="45" t="s">
        <v>3410</v>
      </c>
      <c r="E385" s="45">
        <v>23</v>
      </c>
      <c r="F385" s="45" t="s">
        <v>3769</v>
      </c>
      <c r="G385" s="45" t="s">
        <v>3983</v>
      </c>
      <c r="H385" s="45" t="s">
        <v>3984</v>
      </c>
      <c r="I385" s="45" t="s">
        <v>3414</v>
      </c>
      <c r="J385" s="46">
        <v>4.29</v>
      </c>
      <c r="K385" s="46">
        <f t="shared" si="5"/>
        <v>4.9763999999999999</v>
      </c>
    </row>
    <row r="386" spans="2:11" x14ac:dyDescent="0.25">
      <c r="B386" s="45" t="s">
        <v>3196</v>
      </c>
      <c r="C386" s="45" t="s">
        <v>3409</v>
      </c>
      <c r="D386" s="45" t="s">
        <v>3410</v>
      </c>
      <c r="E386" s="45">
        <v>23</v>
      </c>
      <c r="F386" s="45" t="s">
        <v>3769</v>
      </c>
      <c r="G386" s="45" t="s">
        <v>3985</v>
      </c>
      <c r="H386" s="45" t="s">
        <v>3986</v>
      </c>
      <c r="I386" s="45" t="s">
        <v>3414</v>
      </c>
      <c r="J386" s="46">
        <v>12.26</v>
      </c>
      <c r="K386" s="46">
        <f t="shared" si="5"/>
        <v>14.221599999999999</v>
      </c>
    </row>
    <row r="387" spans="2:11" x14ac:dyDescent="0.25">
      <c r="B387" s="45" t="s">
        <v>3196</v>
      </c>
      <c r="C387" s="45" t="s">
        <v>3409</v>
      </c>
      <c r="D387" s="45" t="s">
        <v>3410</v>
      </c>
      <c r="E387" s="45">
        <v>23</v>
      </c>
      <c r="F387" s="45" t="s">
        <v>3769</v>
      </c>
      <c r="G387" s="45" t="s">
        <v>3987</v>
      </c>
      <c r="H387" s="45" t="s">
        <v>3988</v>
      </c>
      <c r="I387" s="45" t="s">
        <v>3414</v>
      </c>
      <c r="J387" s="46">
        <v>23.04</v>
      </c>
      <c r="K387" s="46">
        <f t="shared" si="5"/>
        <v>26.726399999999998</v>
      </c>
    </row>
    <row r="388" spans="2:11" x14ac:dyDescent="0.25">
      <c r="B388" s="45" t="s">
        <v>3196</v>
      </c>
      <c r="C388" s="45" t="s">
        <v>3409</v>
      </c>
      <c r="D388" s="45" t="s">
        <v>3410</v>
      </c>
      <c r="E388" s="45">
        <v>23</v>
      </c>
      <c r="F388" s="45" t="s">
        <v>3769</v>
      </c>
      <c r="G388" s="45" t="s">
        <v>3989</v>
      </c>
      <c r="H388" s="45" t="s">
        <v>3990</v>
      </c>
      <c r="I388" s="45" t="s">
        <v>3414</v>
      </c>
      <c r="J388" s="46">
        <v>4.29</v>
      </c>
      <c r="K388" s="46">
        <f t="shared" ref="K388:K451" si="6">+IF(AND(MID(H388,1,15)="POSTE DE MADERA",J388&lt;110)=TRUE,(J388*1.13+5)*1.01*1.16,IF(AND(MID(H388,1,15)="POSTE DE MADERA",J388&gt;=110,J388&lt;320)=TRUE,(J388*1.13+12)*1.01*1.16,IF(AND(MID(H388,1,15)="POSTE DE MADERA",J388&gt;320)=TRUE,(J388*1.13+36)*1.01*1.16,IF(+AND(MID(H388,1,5)="POSTE",MID(H388,1,15)&lt;&gt;"POSTE DE MADERA")=TRUE,J388*1.01*1.16,J388*1.16))))</f>
        <v>4.9763999999999999</v>
      </c>
    </row>
    <row r="389" spans="2:11" x14ac:dyDescent="0.25">
      <c r="B389" s="45" t="s">
        <v>3196</v>
      </c>
      <c r="C389" s="45" t="s">
        <v>3409</v>
      </c>
      <c r="D389" s="45" t="s">
        <v>3410</v>
      </c>
      <c r="E389" s="45">
        <v>23</v>
      </c>
      <c r="F389" s="45" t="s">
        <v>3769</v>
      </c>
      <c r="G389" s="45" t="s">
        <v>3991</v>
      </c>
      <c r="H389" s="45" t="s">
        <v>3992</v>
      </c>
      <c r="I389" s="45" t="s">
        <v>3414</v>
      </c>
      <c r="J389" s="46">
        <v>4.29</v>
      </c>
      <c r="K389" s="46">
        <f t="shared" si="6"/>
        <v>4.9763999999999999</v>
      </c>
    </row>
    <row r="390" spans="2:11" x14ac:dyDescent="0.25">
      <c r="B390" s="45" t="s">
        <v>3196</v>
      </c>
      <c r="C390" s="45" t="s">
        <v>3409</v>
      </c>
      <c r="D390" s="45" t="s">
        <v>3410</v>
      </c>
      <c r="E390" s="45">
        <v>23</v>
      </c>
      <c r="F390" s="45" t="s">
        <v>3769</v>
      </c>
      <c r="G390" s="45" t="s">
        <v>3993</v>
      </c>
      <c r="H390" s="45" t="s">
        <v>3994</v>
      </c>
      <c r="I390" s="45" t="s">
        <v>3414</v>
      </c>
      <c r="J390" s="46">
        <v>6.29</v>
      </c>
      <c r="K390" s="46">
        <f t="shared" si="6"/>
        <v>7.2963999999999993</v>
      </c>
    </row>
    <row r="391" spans="2:11" x14ac:dyDescent="0.25">
      <c r="B391" s="45" t="s">
        <v>3196</v>
      </c>
      <c r="C391" s="45" t="s">
        <v>3409</v>
      </c>
      <c r="D391" s="45" t="s">
        <v>3410</v>
      </c>
      <c r="E391" s="45">
        <v>26</v>
      </c>
      <c r="F391" s="45" t="s">
        <v>3995</v>
      </c>
      <c r="G391" s="45" t="s">
        <v>3996</v>
      </c>
      <c r="H391" s="45" t="s">
        <v>3997</v>
      </c>
      <c r="I391" s="45" t="s">
        <v>3414</v>
      </c>
      <c r="J391" s="46">
        <v>1.57</v>
      </c>
      <c r="K391" s="46">
        <f t="shared" si="6"/>
        <v>1.8211999999999999</v>
      </c>
    </row>
    <row r="392" spans="2:11" x14ac:dyDescent="0.25">
      <c r="B392" s="45" t="s">
        <v>3196</v>
      </c>
      <c r="C392" s="45" t="s">
        <v>3409</v>
      </c>
      <c r="D392" s="45" t="s">
        <v>3410</v>
      </c>
      <c r="E392" s="45">
        <v>26</v>
      </c>
      <c r="F392" s="45" t="s">
        <v>3995</v>
      </c>
      <c r="G392" s="45" t="s">
        <v>3998</v>
      </c>
      <c r="H392" s="45" t="s">
        <v>3999</v>
      </c>
      <c r="I392" s="45" t="s">
        <v>3414</v>
      </c>
      <c r="J392" s="46">
        <v>3.14</v>
      </c>
      <c r="K392" s="46">
        <f t="shared" si="6"/>
        <v>3.6423999999999999</v>
      </c>
    </row>
    <row r="393" spans="2:11" x14ac:dyDescent="0.25">
      <c r="B393" s="45" t="s">
        <v>3196</v>
      </c>
      <c r="C393" s="45" t="s">
        <v>3409</v>
      </c>
      <c r="D393" s="45" t="s">
        <v>3410</v>
      </c>
      <c r="E393" s="45">
        <v>26</v>
      </c>
      <c r="F393" s="45" t="s">
        <v>3995</v>
      </c>
      <c r="G393" s="45" t="s">
        <v>4000</v>
      </c>
      <c r="H393" s="45" t="s">
        <v>4001</v>
      </c>
      <c r="I393" s="45" t="s">
        <v>3414</v>
      </c>
      <c r="J393" s="46">
        <v>2.92</v>
      </c>
      <c r="K393" s="46">
        <f t="shared" si="6"/>
        <v>3.3871999999999995</v>
      </c>
    </row>
    <row r="394" spans="2:11" x14ac:dyDescent="0.25">
      <c r="B394" s="45" t="s">
        <v>3196</v>
      </c>
      <c r="C394" s="45" t="s">
        <v>3409</v>
      </c>
      <c r="D394" s="45" t="s">
        <v>3410</v>
      </c>
      <c r="E394" s="45">
        <v>26</v>
      </c>
      <c r="F394" s="45" t="s">
        <v>3995</v>
      </c>
      <c r="G394" s="45" t="s">
        <v>4002</v>
      </c>
      <c r="H394" s="45" t="s">
        <v>4003</v>
      </c>
      <c r="I394" s="45" t="s">
        <v>3414</v>
      </c>
      <c r="J394" s="46">
        <v>3.62</v>
      </c>
      <c r="K394" s="46">
        <f t="shared" si="6"/>
        <v>4.1992000000000003</v>
      </c>
    </row>
    <row r="395" spans="2:11" x14ac:dyDescent="0.25">
      <c r="B395" s="45" t="s">
        <v>3196</v>
      </c>
      <c r="C395" s="45" t="s">
        <v>3409</v>
      </c>
      <c r="D395" s="45" t="s">
        <v>3410</v>
      </c>
      <c r="E395" s="45">
        <v>26</v>
      </c>
      <c r="F395" s="45" t="s">
        <v>3995</v>
      </c>
      <c r="G395" s="45" t="s">
        <v>4004</v>
      </c>
      <c r="H395" s="45" t="s">
        <v>4005</v>
      </c>
      <c r="I395" s="45" t="s">
        <v>3414</v>
      </c>
      <c r="J395" s="46">
        <v>4.1399999999999997</v>
      </c>
      <c r="K395" s="46">
        <f t="shared" si="6"/>
        <v>4.8023999999999996</v>
      </c>
    </row>
    <row r="396" spans="2:11" x14ac:dyDescent="0.25">
      <c r="B396" s="45" t="s">
        <v>3196</v>
      </c>
      <c r="C396" s="45" t="s">
        <v>3409</v>
      </c>
      <c r="D396" s="45" t="s">
        <v>3410</v>
      </c>
      <c r="E396" s="45">
        <v>26</v>
      </c>
      <c r="F396" s="45" t="s">
        <v>3995</v>
      </c>
      <c r="G396" s="45" t="s">
        <v>4006</v>
      </c>
      <c r="H396" s="45" t="s">
        <v>4007</v>
      </c>
      <c r="I396" s="45" t="s">
        <v>3414</v>
      </c>
      <c r="J396" s="46">
        <v>6.99</v>
      </c>
      <c r="K396" s="46">
        <f t="shared" si="6"/>
        <v>8.1083999999999996</v>
      </c>
    </row>
    <row r="397" spans="2:11" x14ac:dyDescent="0.25">
      <c r="B397" s="45" t="s">
        <v>3196</v>
      </c>
      <c r="C397" s="45" t="s">
        <v>3409</v>
      </c>
      <c r="D397" s="45" t="s">
        <v>3410</v>
      </c>
      <c r="E397" s="45">
        <v>26</v>
      </c>
      <c r="F397" s="45" t="s">
        <v>3995</v>
      </c>
      <c r="G397" s="45" t="s">
        <v>4008</v>
      </c>
      <c r="H397" s="45" t="s">
        <v>4009</v>
      </c>
      <c r="I397" s="45" t="s">
        <v>3414</v>
      </c>
      <c r="J397" s="46">
        <v>9.51</v>
      </c>
      <c r="K397" s="46">
        <f t="shared" si="6"/>
        <v>11.031599999999999</v>
      </c>
    </row>
    <row r="398" spans="2:11" x14ac:dyDescent="0.25">
      <c r="B398" s="45" t="s">
        <v>3196</v>
      </c>
      <c r="C398" s="45" t="s">
        <v>3409</v>
      </c>
      <c r="D398" s="45" t="s">
        <v>3410</v>
      </c>
      <c r="E398" s="45">
        <v>26</v>
      </c>
      <c r="F398" s="45" t="s">
        <v>3995</v>
      </c>
      <c r="G398" s="45" t="s">
        <v>4010</v>
      </c>
      <c r="H398" s="45" t="s">
        <v>4011</v>
      </c>
      <c r="I398" s="45" t="s">
        <v>3414</v>
      </c>
      <c r="J398" s="46">
        <v>20.93</v>
      </c>
      <c r="K398" s="46">
        <f t="shared" si="6"/>
        <v>24.278799999999997</v>
      </c>
    </row>
    <row r="399" spans="2:11" x14ac:dyDescent="0.25">
      <c r="B399" s="45" t="s">
        <v>3196</v>
      </c>
      <c r="C399" s="45" t="s">
        <v>3409</v>
      </c>
      <c r="D399" s="45" t="s">
        <v>3410</v>
      </c>
      <c r="E399" s="45">
        <v>27</v>
      </c>
      <c r="F399" s="45" t="s">
        <v>4012</v>
      </c>
      <c r="G399" s="45" t="s">
        <v>4013</v>
      </c>
      <c r="H399" s="45" t="s">
        <v>4014</v>
      </c>
      <c r="I399" s="45" t="s">
        <v>3414</v>
      </c>
      <c r="J399" s="46">
        <v>42.99</v>
      </c>
      <c r="K399" s="46">
        <f t="shared" si="6"/>
        <v>49.868400000000001</v>
      </c>
    </row>
    <row r="400" spans="2:11" x14ac:dyDescent="0.25">
      <c r="B400" s="45" t="s">
        <v>3196</v>
      </c>
      <c r="C400" s="45" t="s">
        <v>3409</v>
      </c>
      <c r="D400" s="45" t="s">
        <v>3410</v>
      </c>
      <c r="E400" s="45">
        <v>27</v>
      </c>
      <c r="F400" s="45" t="s">
        <v>4012</v>
      </c>
      <c r="G400" s="45" t="s">
        <v>4015</v>
      </c>
      <c r="H400" s="45" t="s">
        <v>4016</v>
      </c>
      <c r="I400" s="45" t="s">
        <v>3414</v>
      </c>
      <c r="J400" s="46">
        <v>45.96</v>
      </c>
      <c r="K400" s="46">
        <f t="shared" si="6"/>
        <v>53.313599999999994</v>
      </c>
    </row>
    <row r="401" spans="2:11" x14ac:dyDescent="0.25">
      <c r="B401" s="45" t="s">
        <v>3196</v>
      </c>
      <c r="C401" s="45" t="s">
        <v>3409</v>
      </c>
      <c r="D401" s="45" t="s">
        <v>3410</v>
      </c>
      <c r="E401" s="45">
        <v>27</v>
      </c>
      <c r="F401" s="45" t="s">
        <v>4012</v>
      </c>
      <c r="G401" s="45" t="s">
        <v>4017</v>
      </c>
      <c r="H401" s="45" t="s">
        <v>4018</v>
      </c>
      <c r="I401" s="45" t="s">
        <v>3414</v>
      </c>
      <c r="J401" s="46">
        <v>50.41</v>
      </c>
      <c r="K401" s="46">
        <f t="shared" si="6"/>
        <v>58.475599999999993</v>
      </c>
    </row>
    <row r="402" spans="2:11" x14ac:dyDescent="0.25">
      <c r="B402" s="45" t="s">
        <v>3196</v>
      </c>
      <c r="C402" s="45" t="s">
        <v>3409</v>
      </c>
      <c r="D402" s="45" t="s">
        <v>3410</v>
      </c>
      <c r="E402" s="45">
        <v>27</v>
      </c>
      <c r="F402" s="45" t="s">
        <v>4012</v>
      </c>
      <c r="G402" s="45" t="s">
        <v>4019</v>
      </c>
      <c r="H402" s="45" t="s">
        <v>4020</v>
      </c>
      <c r="I402" s="45" t="s">
        <v>3414</v>
      </c>
      <c r="J402" s="46">
        <v>53.04</v>
      </c>
      <c r="K402" s="46">
        <f t="shared" si="6"/>
        <v>61.526399999999995</v>
      </c>
    </row>
    <row r="403" spans="2:11" x14ac:dyDescent="0.25">
      <c r="B403" s="45" t="s">
        <v>3196</v>
      </c>
      <c r="C403" s="45" t="s">
        <v>3409</v>
      </c>
      <c r="D403" s="45" t="s">
        <v>3410</v>
      </c>
      <c r="E403" s="45">
        <v>27</v>
      </c>
      <c r="F403" s="45" t="s">
        <v>4012</v>
      </c>
      <c r="G403" s="45" t="s">
        <v>4021</v>
      </c>
      <c r="H403" s="45" t="s">
        <v>4022</v>
      </c>
      <c r="I403" s="45" t="s">
        <v>3414</v>
      </c>
      <c r="J403" s="46">
        <v>59.99</v>
      </c>
      <c r="K403" s="46">
        <f t="shared" si="6"/>
        <v>69.588399999999993</v>
      </c>
    </row>
    <row r="404" spans="2:11" x14ac:dyDescent="0.25">
      <c r="B404" s="45" t="s">
        <v>3196</v>
      </c>
      <c r="C404" s="45" t="s">
        <v>3409</v>
      </c>
      <c r="D404" s="45" t="s">
        <v>3410</v>
      </c>
      <c r="E404" s="45">
        <v>29</v>
      </c>
      <c r="F404" s="45" t="s">
        <v>4023</v>
      </c>
      <c r="G404" s="45" t="s">
        <v>4024</v>
      </c>
      <c r="H404" s="45" t="s">
        <v>4025</v>
      </c>
      <c r="I404" s="45" t="s">
        <v>3414</v>
      </c>
      <c r="J404" s="46">
        <v>0.8</v>
      </c>
      <c r="K404" s="46">
        <f t="shared" si="6"/>
        <v>0.92799999999999994</v>
      </c>
    </row>
    <row r="405" spans="2:11" x14ac:dyDescent="0.25">
      <c r="B405" s="45" t="s">
        <v>3196</v>
      </c>
      <c r="C405" s="45" t="s">
        <v>3409</v>
      </c>
      <c r="D405" s="45" t="s">
        <v>3410</v>
      </c>
      <c r="E405" s="45">
        <v>29</v>
      </c>
      <c r="F405" s="45" t="s">
        <v>4023</v>
      </c>
      <c r="G405" s="45" t="s">
        <v>4026</v>
      </c>
      <c r="H405" s="45" t="s">
        <v>4027</v>
      </c>
      <c r="I405" s="45" t="s">
        <v>3414</v>
      </c>
      <c r="J405" s="46">
        <v>1.1100000000000001</v>
      </c>
      <c r="K405" s="46">
        <f t="shared" si="6"/>
        <v>1.2876000000000001</v>
      </c>
    </row>
    <row r="406" spans="2:11" x14ac:dyDescent="0.25">
      <c r="B406" s="45" t="s">
        <v>3196</v>
      </c>
      <c r="C406" s="45" t="s">
        <v>3409</v>
      </c>
      <c r="D406" s="45" t="s">
        <v>3410</v>
      </c>
      <c r="E406" s="45">
        <v>29</v>
      </c>
      <c r="F406" s="45" t="s">
        <v>4023</v>
      </c>
      <c r="G406" s="45" t="s">
        <v>4028</v>
      </c>
      <c r="H406" s="45" t="s">
        <v>4029</v>
      </c>
      <c r="I406" s="45" t="s">
        <v>3414</v>
      </c>
      <c r="J406" s="46">
        <v>1.87</v>
      </c>
      <c r="K406" s="46">
        <f t="shared" si="6"/>
        <v>2.1692</v>
      </c>
    </row>
    <row r="407" spans="2:11" x14ac:dyDescent="0.25">
      <c r="B407" s="45" t="s">
        <v>3196</v>
      </c>
      <c r="C407" s="45" t="s">
        <v>3409</v>
      </c>
      <c r="D407" s="45" t="s">
        <v>3410</v>
      </c>
      <c r="E407" s="45">
        <v>29</v>
      </c>
      <c r="F407" s="45" t="s">
        <v>4023</v>
      </c>
      <c r="G407" s="45" t="s">
        <v>4030</v>
      </c>
      <c r="H407" s="45" t="s">
        <v>4031</v>
      </c>
      <c r="I407" s="45" t="s">
        <v>3414</v>
      </c>
      <c r="J407" s="46">
        <v>2.94</v>
      </c>
      <c r="K407" s="46">
        <f t="shared" si="6"/>
        <v>3.4103999999999997</v>
      </c>
    </row>
    <row r="408" spans="2:11" x14ac:dyDescent="0.25">
      <c r="B408" s="45" t="s">
        <v>3196</v>
      </c>
      <c r="C408" s="45" t="s">
        <v>3409</v>
      </c>
      <c r="D408" s="45" t="s">
        <v>3410</v>
      </c>
      <c r="E408" s="45">
        <v>29</v>
      </c>
      <c r="F408" s="45" t="s">
        <v>4023</v>
      </c>
      <c r="G408" s="45" t="s">
        <v>4032</v>
      </c>
      <c r="H408" s="45" t="s">
        <v>4033</v>
      </c>
      <c r="I408" s="45" t="s">
        <v>3414</v>
      </c>
      <c r="J408" s="46">
        <v>2.85</v>
      </c>
      <c r="K408" s="46">
        <f t="shared" si="6"/>
        <v>3.306</v>
      </c>
    </row>
    <row r="409" spans="2:11" x14ac:dyDescent="0.25">
      <c r="B409" s="45" t="s">
        <v>3196</v>
      </c>
      <c r="C409" s="45" t="s">
        <v>3409</v>
      </c>
      <c r="D409" s="45" t="s">
        <v>3410</v>
      </c>
      <c r="E409" s="45">
        <v>29</v>
      </c>
      <c r="F409" s="45" t="s">
        <v>4023</v>
      </c>
      <c r="G409" s="45" t="s">
        <v>4034</v>
      </c>
      <c r="H409" s="45" t="s">
        <v>4035</v>
      </c>
      <c r="I409" s="45" t="s">
        <v>3414</v>
      </c>
      <c r="J409" s="46">
        <v>3.16</v>
      </c>
      <c r="K409" s="46">
        <f t="shared" si="6"/>
        <v>3.6656</v>
      </c>
    </row>
    <row r="410" spans="2:11" x14ac:dyDescent="0.25">
      <c r="B410" s="45" t="s">
        <v>3196</v>
      </c>
      <c r="C410" s="45" t="s">
        <v>3409</v>
      </c>
      <c r="D410" s="45" t="s">
        <v>3410</v>
      </c>
      <c r="E410" s="45">
        <v>29</v>
      </c>
      <c r="F410" s="45" t="s">
        <v>4023</v>
      </c>
      <c r="G410" s="45" t="s">
        <v>4036</v>
      </c>
      <c r="H410" s="45" t="s">
        <v>4037</v>
      </c>
      <c r="I410" s="45" t="s">
        <v>3414</v>
      </c>
      <c r="J410" s="46">
        <v>6.39</v>
      </c>
      <c r="K410" s="46">
        <f t="shared" si="6"/>
        <v>7.412399999999999</v>
      </c>
    </row>
    <row r="411" spans="2:11" x14ac:dyDescent="0.25">
      <c r="B411" s="45" t="s">
        <v>3196</v>
      </c>
      <c r="C411" s="45" t="s">
        <v>3409</v>
      </c>
      <c r="D411" s="45" t="s">
        <v>3410</v>
      </c>
      <c r="E411" s="45">
        <v>29</v>
      </c>
      <c r="F411" s="45" t="s">
        <v>4023</v>
      </c>
      <c r="G411" s="45" t="s">
        <v>4038</v>
      </c>
      <c r="H411" s="45" t="s">
        <v>4039</v>
      </c>
      <c r="I411" s="45" t="s">
        <v>3414</v>
      </c>
      <c r="J411" s="46">
        <v>4.38</v>
      </c>
      <c r="K411" s="46">
        <f t="shared" si="6"/>
        <v>5.0807999999999991</v>
      </c>
    </row>
    <row r="412" spans="2:11" x14ac:dyDescent="0.25">
      <c r="B412" s="45" t="s">
        <v>3196</v>
      </c>
      <c r="C412" s="45" t="s">
        <v>3409</v>
      </c>
      <c r="D412" s="45" t="s">
        <v>3410</v>
      </c>
      <c r="E412" s="45">
        <v>30</v>
      </c>
      <c r="F412" s="45" t="s">
        <v>4040</v>
      </c>
      <c r="G412" s="45" t="s">
        <v>4041</v>
      </c>
      <c r="H412" s="45" t="s">
        <v>4042</v>
      </c>
      <c r="I412" s="45" t="s">
        <v>3414</v>
      </c>
      <c r="J412" s="46">
        <v>0.5</v>
      </c>
      <c r="K412" s="46">
        <f t="shared" si="6"/>
        <v>0.57999999999999996</v>
      </c>
    </row>
    <row r="413" spans="2:11" x14ac:dyDescent="0.25">
      <c r="B413" s="45" t="s">
        <v>3196</v>
      </c>
      <c r="C413" s="45" t="s">
        <v>3409</v>
      </c>
      <c r="D413" s="45" t="s">
        <v>3410</v>
      </c>
      <c r="E413" s="45">
        <v>30</v>
      </c>
      <c r="F413" s="45" t="s">
        <v>4040</v>
      </c>
      <c r="G413" s="45" t="s">
        <v>4043</v>
      </c>
      <c r="H413" s="45" t="s">
        <v>4044</v>
      </c>
      <c r="I413" s="45" t="s">
        <v>3414</v>
      </c>
      <c r="J413" s="46">
        <v>0.66</v>
      </c>
      <c r="K413" s="46">
        <f t="shared" si="6"/>
        <v>0.76559999999999995</v>
      </c>
    </row>
    <row r="414" spans="2:11" x14ac:dyDescent="0.25">
      <c r="B414" s="45" t="s">
        <v>3196</v>
      </c>
      <c r="C414" s="45" t="s">
        <v>3409</v>
      </c>
      <c r="D414" s="45" t="s">
        <v>3410</v>
      </c>
      <c r="E414" s="45">
        <v>102</v>
      </c>
      <c r="F414" s="45" t="s">
        <v>4045</v>
      </c>
      <c r="G414" s="45" t="s">
        <v>4046</v>
      </c>
      <c r="H414" s="45" t="s">
        <v>4047</v>
      </c>
      <c r="I414" s="45" t="s">
        <v>3414</v>
      </c>
      <c r="J414" s="46">
        <v>1.83</v>
      </c>
      <c r="K414" s="46">
        <f t="shared" si="6"/>
        <v>2.1227999999999998</v>
      </c>
    </row>
    <row r="415" spans="2:11" x14ac:dyDescent="0.25">
      <c r="B415" s="45" t="s">
        <v>3196</v>
      </c>
      <c r="C415" s="45" t="s">
        <v>3409</v>
      </c>
      <c r="D415" s="45" t="s">
        <v>3410</v>
      </c>
      <c r="E415" s="45">
        <v>15</v>
      </c>
      <c r="F415" s="45" t="s">
        <v>4048</v>
      </c>
      <c r="G415" s="45" t="s">
        <v>4049</v>
      </c>
      <c r="H415" s="45" t="s">
        <v>4050</v>
      </c>
      <c r="I415" s="45" t="s">
        <v>3414</v>
      </c>
      <c r="J415" s="46">
        <v>9.77</v>
      </c>
      <c r="K415" s="46">
        <f t="shared" si="6"/>
        <v>11.333199999999998</v>
      </c>
    </row>
    <row r="416" spans="2:11" x14ac:dyDescent="0.25">
      <c r="B416" s="45" t="s">
        <v>3196</v>
      </c>
      <c r="C416" s="45" t="s">
        <v>3409</v>
      </c>
      <c r="D416" s="45" t="s">
        <v>3410</v>
      </c>
      <c r="E416" s="45">
        <v>15</v>
      </c>
      <c r="F416" s="45" t="s">
        <v>4048</v>
      </c>
      <c r="G416" s="45" t="s">
        <v>4051</v>
      </c>
      <c r="H416" s="45" t="s">
        <v>4052</v>
      </c>
      <c r="I416" s="45" t="s">
        <v>3414</v>
      </c>
      <c r="J416" s="46">
        <v>8.4499999999999993</v>
      </c>
      <c r="K416" s="46">
        <f t="shared" si="6"/>
        <v>9.8019999999999978</v>
      </c>
    </row>
    <row r="417" spans="2:11" x14ac:dyDescent="0.25">
      <c r="B417" s="45" t="s">
        <v>3196</v>
      </c>
      <c r="C417" s="45" t="s">
        <v>3409</v>
      </c>
      <c r="D417" s="45" t="s">
        <v>3410</v>
      </c>
      <c r="E417" s="45">
        <v>15</v>
      </c>
      <c r="F417" s="45" t="s">
        <v>4048</v>
      </c>
      <c r="G417" s="45" t="s">
        <v>4053</v>
      </c>
      <c r="H417" s="45" t="s">
        <v>4054</v>
      </c>
      <c r="I417" s="45" t="s">
        <v>3414</v>
      </c>
      <c r="J417" s="46">
        <v>12.27</v>
      </c>
      <c r="K417" s="46">
        <f t="shared" si="6"/>
        <v>14.233199999999998</v>
      </c>
    </row>
    <row r="418" spans="2:11" x14ac:dyDescent="0.25">
      <c r="B418" s="45" t="s">
        <v>3196</v>
      </c>
      <c r="C418" s="45" t="s">
        <v>3409</v>
      </c>
      <c r="D418" s="45" t="s">
        <v>3410</v>
      </c>
      <c r="E418" s="45">
        <v>15</v>
      </c>
      <c r="F418" s="45" t="s">
        <v>4048</v>
      </c>
      <c r="G418" s="45" t="s">
        <v>4055</v>
      </c>
      <c r="H418" s="45" t="s">
        <v>4056</v>
      </c>
      <c r="I418" s="45" t="s">
        <v>3414</v>
      </c>
      <c r="J418" s="46">
        <v>17.3</v>
      </c>
      <c r="K418" s="46">
        <f t="shared" si="6"/>
        <v>20.067999999999998</v>
      </c>
    </row>
    <row r="419" spans="2:11" x14ac:dyDescent="0.25">
      <c r="B419" s="45" t="s">
        <v>3196</v>
      </c>
      <c r="C419" s="45" t="s">
        <v>3409</v>
      </c>
      <c r="D419" s="45" t="s">
        <v>3410</v>
      </c>
      <c r="E419" s="45">
        <v>15</v>
      </c>
      <c r="F419" s="45" t="s">
        <v>4048</v>
      </c>
      <c r="G419" s="45" t="s">
        <v>4057</v>
      </c>
      <c r="H419" s="45" t="s">
        <v>4058</v>
      </c>
      <c r="I419" s="45" t="s">
        <v>3414</v>
      </c>
      <c r="J419" s="46">
        <v>30.64</v>
      </c>
      <c r="K419" s="46">
        <f t="shared" si="6"/>
        <v>35.542400000000001</v>
      </c>
    </row>
    <row r="420" spans="2:11" x14ac:dyDescent="0.25">
      <c r="B420" s="45" t="s">
        <v>3196</v>
      </c>
      <c r="C420" s="45" t="s">
        <v>3409</v>
      </c>
      <c r="D420" s="45" t="s">
        <v>3410</v>
      </c>
      <c r="E420" s="45">
        <v>15</v>
      </c>
      <c r="F420" s="45" t="s">
        <v>4048</v>
      </c>
      <c r="G420" s="45" t="s">
        <v>4059</v>
      </c>
      <c r="H420" s="45" t="s">
        <v>4060</v>
      </c>
      <c r="I420" s="45" t="s">
        <v>3414</v>
      </c>
      <c r="J420" s="46">
        <v>50.84</v>
      </c>
      <c r="K420" s="46">
        <f t="shared" si="6"/>
        <v>58.974400000000003</v>
      </c>
    </row>
    <row r="421" spans="2:11" x14ac:dyDescent="0.25">
      <c r="B421" s="45" t="s">
        <v>3196</v>
      </c>
      <c r="C421" s="45" t="s">
        <v>3409</v>
      </c>
      <c r="D421" s="45" t="s">
        <v>3410</v>
      </c>
      <c r="E421" s="45">
        <v>15</v>
      </c>
      <c r="F421" s="45" t="s">
        <v>4048</v>
      </c>
      <c r="G421" s="45" t="s">
        <v>4061</v>
      </c>
      <c r="H421" s="45" t="s">
        <v>4062</v>
      </c>
      <c r="I421" s="45" t="s">
        <v>3414</v>
      </c>
      <c r="J421" s="46">
        <v>75.37</v>
      </c>
      <c r="K421" s="46">
        <f t="shared" si="6"/>
        <v>87.429199999999994</v>
      </c>
    </row>
    <row r="422" spans="2:11" x14ac:dyDescent="0.25">
      <c r="B422" s="45" t="s">
        <v>3196</v>
      </c>
      <c r="C422" s="45" t="s">
        <v>3409</v>
      </c>
      <c r="D422" s="45" t="s">
        <v>3410</v>
      </c>
      <c r="E422" s="45">
        <v>15</v>
      </c>
      <c r="F422" s="45" t="s">
        <v>4048</v>
      </c>
      <c r="G422" s="45" t="s">
        <v>4063</v>
      </c>
      <c r="H422" s="45" t="s">
        <v>4064</v>
      </c>
      <c r="I422" s="45" t="s">
        <v>3414</v>
      </c>
      <c r="J422" s="46">
        <v>103.41</v>
      </c>
      <c r="K422" s="46">
        <f t="shared" si="6"/>
        <v>119.95559999999999</v>
      </c>
    </row>
    <row r="423" spans="2:11" x14ac:dyDescent="0.25">
      <c r="B423" s="45" t="s">
        <v>3196</v>
      </c>
      <c r="C423" s="45" t="s">
        <v>3409</v>
      </c>
      <c r="D423" s="45" t="s">
        <v>3410</v>
      </c>
      <c r="E423" s="45">
        <v>15</v>
      </c>
      <c r="F423" s="45" t="s">
        <v>4048</v>
      </c>
      <c r="G423" s="45" t="s">
        <v>4065</v>
      </c>
      <c r="H423" s="45" t="s">
        <v>4066</v>
      </c>
      <c r="I423" s="45" t="s">
        <v>3414</v>
      </c>
      <c r="J423" s="46">
        <v>147.19999999999999</v>
      </c>
      <c r="K423" s="46">
        <f t="shared" si="6"/>
        <v>170.75199999999998</v>
      </c>
    </row>
    <row r="424" spans="2:11" x14ac:dyDescent="0.25">
      <c r="B424" s="45" t="s">
        <v>3196</v>
      </c>
      <c r="C424" s="45" t="s">
        <v>3409</v>
      </c>
      <c r="D424" s="45" t="s">
        <v>3410</v>
      </c>
      <c r="E424" s="45">
        <v>15</v>
      </c>
      <c r="F424" s="45" t="s">
        <v>4048</v>
      </c>
      <c r="G424" s="45" t="s">
        <v>4067</v>
      </c>
      <c r="H424" s="45" t="s">
        <v>4068</v>
      </c>
      <c r="I424" s="45" t="s">
        <v>3414</v>
      </c>
      <c r="J424" s="46">
        <v>14.48</v>
      </c>
      <c r="K424" s="46">
        <f t="shared" si="6"/>
        <v>16.796800000000001</v>
      </c>
    </row>
    <row r="425" spans="2:11" x14ac:dyDescent="0.25">
      <c r="B425" s="45" t="s">
        <v>3196</v>
      </c>
      <c r="C425" s="45" t="s">
        <v>3409</v>
      </c>
      <c r="D425" s="45" t="s">
        <v>3410</v>
      </c>
      <c r="E425" s="45">
        <v>15</v>
      </c>
      <c r="F425" s="45" t="s">
        <v>4048</v>
      </c>
      <c r="G425" s="45" t="s">
        <v>4069</v>
      </c>
      <c r="H425" s="45" t="s">
        <v>4070</v>
      </c>
      <c r="I425" s="45" t="s">
        <v>3414</v>
      </c>
      <c r="J425" s="46">
        <v>20.79</v>
      </c>
      <c r="K425" s="46">
        <f t="shared" si="6"/>
        <v>24.116399999999999</v>
      </c>
    </row>
    <row r="426" spans="2:11" x14ac:dyDescent="0.25">
      <c r="B426" s="45" t="s">
        <v>3196</v>
      </c>
      <c r="C426" s="45" t="s">
        <v>3409</v>
      </c>
      <c r="D426" s="45" t="s">
        <v>3410</v>
      </c>
      <c r="E426" s="45">
        <v>15</v>
      </c>
      <c r="F426" s="45" t="s">
        <v>4048</v>
      </c>
      <c r="G426" s="45" t="s">
        <v>4071</v>
      </c>
      <c r="H426" s="45" t="s">
        <v>4072</v>
      </c>
      <c r="I426" s="45" t="s">
        <v>3414</v>
      </c>
      <c r="J426" s="46">
        <v>20.36</v>
      </c>
      <c r="K426" s="46">
        <f t="shared" si="6"/>
        <v>23.617599999999999</v>
      </c>
    </row>
    <row r="427" spans="2:11" x14ac:dyDescent="0.25">
      <c r="B427" s="45" t="s">
        <v>3196</v>
      </c>
      <c r="C427" s="45" t="s">
        <v>3409</v>
      </c>
      <c r="D427" s="45" t="s">
        <v>3410</v>
      </c>
      <c r="E427" s="45">
        <v>15</v>
      </c>
      <c r="F427" s="45" t="s">
        <v>4048</v>
      </c>
      <c r="G427" s="45" t="s">
        <v>4073</v>
      </c>
      <c r="H427" s="45" t="s">
        <v>4074</v>
      </c>
      <c r="I427" s="45" t="s">
        <v>3414</v>
      </c>
      <c r="J427" s="46">
        <v>23.96</v>
      </c>
      <c r="K427" s="46">
        <f t="shared" si="6"/>
        <v>27.793599999999998</v>
      </c>
    </row>
    <row r="428" spans="2:11" x14ac:dyDescent="0.25">
      <c r="B428" s="45" t="s">
        <v>3196</v>
      </c>
      <c r="C428" s="45" t="s">
        <v>3409</v>
      </c>
      <c r="D428" s="45" t="s">
        <v>3410</v>
      </c>
      <c r="E428" s="45">
        <v>15</v>
      </c>
      <c r="F428" s="45" t="s">
        <v>4048</v>
      </c>
      <c r="G428" s="45" t="s">
        <v>4075</v>
      </c>
      <c r="H428" s="45" t="s">
        <v>4076</v>
      </c>
      <c r="I428" s="45" t="s">
        <v>3414</v>
      </c>
      <c r="J428" s="46">
        <v>39.76</v>
      </c>
      <c r="K428" s="46">
        <f t="shared" si="6"/>
        <v>46.121599999999994</v>
      </c>
    </row>
    <row r="429" spans="2:11" x14ac:dyDescent="0.25">
      <c r="B429" s="45" t="s">
        <v>3196</v>
      </c>
      <c r="C429" s="45" t="s">
        <v>3409</v>
      </c>
      <c r="D429" s="45" t="s">
        <v>3410</v>
      </c>
      <c r="E429" s="45">
        <v>15</v>
      </c>
      <c r="F429" s="45" t="s">
        <v>4048</v>
      </c>
      <c r="G429" s="45" t="s">
        <v>4077</v>
      </c>
      <c r="H429" s="45" t="s">
        <v>4078</v>
      </c>
      <c r="I429" s="45" t="s">
        <v>3414</v>
      </c>
      <c r="J429" s="46">
        <v>63.55</v>
      </c>
      <c r="K429" s="46">
        <f t="shared" si="6"/>
        <v>73.717999999999989</v>
      </c>
    </row>
    <row r="430" spans="2:11" x14ac:dyDescent="0.25">
      <c r="B430" s="45" t="s">
        <v>3196</v>
      </c>
      <c r="C430" s="45" t="s">
        <v>3409</v>
      </c>
      <c r="D430" s="45" t="s">
        <v>3410</v>
      </c>
      <c r="E430" s="45">
        <v>15</v>
      </c>
      <c r="F430" s="45" t="s">
        <v>4048</v>
      </c>
      <c r="G430" s="45" t="s">
        <v>4079</v>
      </c>
      <c r="H430" s="45" t="s">
        <v>4080</v>
      </c>
      <c r="I430" s="45" t="s">
        <v>3414</v>
      </c>
      <c r="J430" s="46">
        <v>88.72</v>
      </c>
      <c r="K430" s="46">
        <f t="shared" si="6"/>
        <v>102.9152</v>
      </c>
    </row>
    <row r="431" spans="2:11" x14ac:dyDescent="0.25">
      <c r="B431" s="45" t="s">
        <v>3196</v>
      </c>
      <c r="C431" s="45" t="s">
        <v>3409</v>
      </c>
      <c r="D431" s="45" t="s">
        <v>3410</v>
      </c>
      <c r="E431" s="45">
        <v>15</v>
      </c>
      <c r="F431" s="45" t="s">
        <v>4048</v>
      </c>
      <c r="G431" s="45" t="s">
        <v>4081</v>
      </c>
      <c r="H431" s="45" t="s">
        <v>4082</v>
      </c>
      <c r="I431" s="45" t="s">
        <v>3414</v>
      </c>
      <c r="J431" s="46">
        <v>109.46</v>
      </c>
      <c r="K431" s="46">
        <f t="shared" si="6"/>
        <v>126.97359999999999</v>
      </c>
    </row>
    <row r="432" spans="2:11" x14ac:dyDescent="0.25">
      <c r="B432" s="45" t="s">
        <v>3196</v>
      </c>
      <c r="C432" s="45" t="s">
        <v>3409</v>
      </c>
      <c r="D432" s="45" t="s">
        <v>3410</v>
      </c>
      <c r="E432" s="45">
        <v>15</v>
      </c>
      <c r="F432" s="45" t="s">
        <v>4048</v>
      </c>
      <c r="G432" s="45" t="s">
        <v>4083</v>
      </c>
      <c r="H432" s="45" t="s">
        <v>4084</v>
      </c>
      <c r="I432" s="45" t="s">
        <v>3414</v>
      </c>
      <c r="J432" s="46">
        <v>125.06</v>
      </c>
      <c r="K432" s="46">
        <f t="shared" si="6"/>
        <v>145.06959999999998</v>
      </c>
    </row>
    <row r="433" spans="2:11" x14ac:dyDescent="0.25">
      <c r="B433" s="45" t="s">
        <v>3196</v>
      </c>
      <c r="C433" s="45" t="s">
        <v>3409</v>
      </c>
      <c r="D433" s="45" t="s">
        <v>3410</v>
      </c>
      <c r="E433" s="45">
        <v>15</v>
      </c>
      <c r="F433" s="45" t="s">
        <v>4048</v>
      </c>
      <c r="G433" s="45" t="s">
        <v>4085</v>
      </c>
      <c r="H433" s="45" t="s">
        <v>4086</v>
      </c>
      <c r="I433" s="45" t="s">
        <v>3414</v>
      </c>
      <c r="J433" s="46">
        <v>168.17</v>
      </c>
      <c r="K433" s="46">
        <f t="shared" si="6"/>
        <v>195.07719999999998</v>
      </c>
    </row>
    <row r="434" spans="2:11" x14ac:dyDescent="0.25">
      <c r="B434" s="45" t="s">
        <v>3196</v>
      </c>
      <c r="C434" s="45" t="s">
        <v>3409</v>
      </c>
      <c r="D434" s="45" t="s">
        <v>3410</v>
      </c>
      <c r="E434" s="45">
        <v>15</v>
      </c>
      <c r="F434" s="45" t="s">
        <v>4048</v>
      </c>
      <c r="G434" s="45" t="s">
        <v>4087</v>
      </c>
      <c r="H434" s="45" t="s">
        <v>4088</v>
      </c>
      <c r="I434" s="45" t="s">
        <v>3414</v>
      </c>
      <c r="J434" s="46">
        <v>213.78</v>
      </c>
      <c r="K434" s="46">
        <f t="shared" si="6"/>
        <v>247.98479999999998</v>
      </c>
    </row>
    <row r="435" spans="2:11" x14ac:dyDescent="0.25">
      <c r="B435" s="45" t="s">
        <v>3196</v>
      </c>
      <c r="C435" s="45" t="s">
        <v>3409</v>
      </c>
      <c r="D435" s="45" t="s">
        <v>3410</v>
      </c>
      <c r="E435" s="45">
        <v>15</v>
      </c>
      <c r="F435" s="45" t="s">
        <v>4048</v>
      </c>
      <c r="G435" s="45" t="s">
        <v>4089</v>
      </c>
      <c r="H435" s="45" t="s">
        <v>4090</v>
      </c>
      <c r="I435" s="45" t="s">
        <v>3414</v>
      </c>
      <c r="J435" s="46">
        <v>13.43</v>
      </c>
      <c r="K435" s="46">
        <f t="shared" si="6"/>
        <v>15.578799999999999</v>
      </c>
    </row>
    <row r="436" spans="2:11" x14ac:dyDescent="0.25">
      <c r="B436" s="45" t="s">
        <v>3196</v>
      </c>
      <c r="C436" s="45" t="s">
        <v>3409</v>
      </c>
      <c r="D436" s="45" t="s">
        <v>3410</v>
      </c>
      <c r="E436" s="45">
        <v>15</v>
      </c>
      <c r="F436" s="45" t="s">
        <v>4048</v>
      </c>
      <c r="G436" s="45" t="s">
        <v>4091</v>
      </c>
      <c r="H436" s="45" t="s">
        <v>4092</v>
      </c>
      <c r="I436" s="45" t="s">
        <v>3414</v>
      </c>
      <c r="J436" s="46">
        <v>19.579999999999998</v>
      </c>
      <c r="K436" s="46">
        <f t="shared" si="6"/>
        <v>22.712799999999998</v>
      </c>
    </row>
    <row r="437" spans="2:11" x14ac:dyDescent="0.25">
      <c r="B437" s="45" t="s">
        <v>3196</v>
      </c>
      <c r="C437" s="45" t="s">
        <v>3409</v>
      </c>
      <c r="D437" s="45" t="s">
        <v>3410</v>
      </c>
      <c r="E437" s="45">
        <v>15</v>
      </c>
      <c r="F437" s="45" t="s">
        <v>4048</v>
      </c>
      <c r="G437" s="45" t="s">
        <v>4093</v>
      </c>
      <c r="H437" s="45" t="s">
        <v>4094</v>
      </c>
      <c r="I437" s="45" t="s">
        <v>3414</v>
      </c>
      <c r="J437" s="46">
        <v>29.33</v>
      </c>
      <c r="K437" s="46">
        <f t="shared" si="6"/>
        <v>34.022799999999997</v>
      </c>
    </row>
    <row r="438" spans="2:11" x14ac:dyDescent="0.25">
      <c r="B438" s="45" t="s">
        <v>3196</v>
      </c>
      <c r="C438" s="45" t="s">
        <v>3409</v>
      </c>
      <c r="D438" s="45" t="s">
        <v>3410</v>
      </c>
      <c r="E438" s="45">
        <v>15</v>
      </c>
      <c r="F438" s="45" t="s">
        <v>4048</v>
      </c>
      <c r="G438" s="45" t="s">
        <v>4095</v>
      </c>
      <c r="H438" s="45" t="s">
        <v>4096</v>
      </c>
      <c r="I438" s="45" t="s">
        <v>3414</v>
      </c>
      <c r="J438" s="46">
        <v>5.15</v>
      </c>
      <c r="K438" s="46">
        <f t="shared" si="6"/>
        <v>5.9740000000000002</v>
      </c>
    </row>
    <row r="439" spans="2:11" x14ac:dyDescent="0.25">
      <c r="B439" s="45" t="s">
        <v>3196</v>
      </c>
      <c r="C439" s="45" t="s">
        <v>3409</v>
      </c>
      <c r="D439" s="45" t="s">
        <v>3410</v>
      </c>
      <c r="E439" s="45">
        <v>15</v>
      </c>
      <c r="F439" s="45" t="s">
        <v>4048</v>
      </c>
      <c r="G439" s="45" t="s">
        <v>4097</v>
      </c>
      <c r="H439" s="45" t="s">
        <v>4098</v>
      </c>
      <c r="I439" s="45" t="s">
        <v>3414</v>
      </c>
      <c r="J439" s="46">
        <v>6.8</v>
      </c>
      <c r="K439" s="46">
        <f t="shared" si="6"/>
        <v>7.887999999999999</v>
      </c>
    </row>
    <row r="440" spans="2:11" x14ac:dyDescent="0.25">
      <c r="B440" s="45" t="s">
        <v>3196</v>
      </c>
      <c r="C440" s="45" t="s">
        <v>3409</v>
      </c>
      <c r="D440" s="45" t="s">
        <v>3410</v>
      </c>
      <c r="E440" s="45">
        <v>15</v>
      </c>
      <c r="F440" s="45" t="s">
        <v>4048</v>
      </c>
      <c r="G440" s="45" t="s">
        <v>4099</v>
      </c>
      <c r="H440" s="45" t="s">
        <v>4100</v>
      </c>
      <c r="I440" s="45" t="s">
        <v>3414</v>
      </c>
      <c r="J440" s="46">
        <v>8.7799999999999994</v>
      </c>
      <c r="K440" s="46">
        <f t="shared" si="6"/>
        <v>10.184799999999999</v>
      </c>
    </row>
    <row r="441" spans="2:11" x14ac:dyDescent="0.25">
      <c r="B441" s="45" t="s">
        <v>3196</v>
      </c>
      <c r="C441" s="45" t="s">
        <v>3409</v>
      </c>
      <c r="D441" s="45" t="s">
        <v>3410</v>
      </c>
      <c r="E441" s="45">
        <v>15</v>
      </c>
      <c r="F441" s="45" t="s">
        <v>4048</v>
      </c>
      <c r="G441" s="45" t="s">
        <v>4101</v>
      </c>
      <c r="H441" s="45" t="s">
        <v>4102</v>
      </c>
      <c r="I441" s="45" t="s">
        <v>3414</v>
      </c>
      <c r="J441" s="46">
        <v>23.12</v>
      </c>
      <c r="K441" s="46">
        <f t="shared" si="6"/>
        <v>26.819199999999999</v>
      </c>
    </row>
    <row r="442" spans="2:11" x14ac:dyDescent="0.25">
      <c r="B442" s="45" t="s">
        <v>3196</v>
      </c>
      <c r="C442" s="45" t="s">
        <v>3409</v>
      </c>
      <c r="D442" s="45" t="s">
        <v>3410</v>
      </c>
      <c r="E442" s="45">
        <v>15</v>
      </c>
      <c r="F442" s="45" t="s">
        <v>4048</v>
      </c>
      <c r="G442" s="45" t="s">
        <v>4103</v>
      </c>
      <c r="H442" s="45" t="s">
        <v>4104</v>
      </c>
      <c r="I442" s="45" t="s">
        <v>3414</v>
      </c>
      <c r="J442" s="46">
        <v>26.25</v>
      </c>
      <c r="K442" s="46">
        <f t="shared" si="6"/>
        <v>30.45</v>
      </c>
    </row>
    <row r="443" spans="2:11" x14ac:dyDescent="0.25">
      <c r="B443" s="45" t="s">
        <v>3196</v>
      </c>
      <c r="C443" s="45" t="s">
        <v>3409</v>
      </c>
      <c r="D443" s="45" t="s">
        <v>3410</v>
      </c>
      <c r="E443" s="45">
        <v>15</v>
      </c>
      <c r="F443" s="45" t="s">
        <v>4048</v>
      </c>
      <c r="G443" s="45" t="s">
        <v>4105</v>
      </c>
      <c r="H443" s="45" t="s">
        <v>4106</v>
      </c>
      <c r="I443" s="45" t="s">
        <v>3414</v>
      </c>
      <c r="J443" s="46">
        <v>11.19</v>
      </c>
      <c r="K443" s="46">
        <f t="shared" si="6"/>
        <v>12.980399999999998</v>
      </c>
    </row>
    <row r="444" spans="2:11" x14ac:dyDescent="0.25">
      <c r="B444" s="45" t="s">
        <v>3196</v>
      </c>
      <c r="C444" s="45" t="s">
        <v>3409</v>
      </c>
      <c r="D444" s="45" t="s">
        <v>3410</v>
      </c>
      <c r="E444" s="45">
        <v>15</v>
      </c>
      <c r="F444" s="45" t="s">
        <v>4048</v>
      </c>
      <c r="G444" s="45" t="s">
        <v>4107</v>
      </c>
      <c r="H444" s="45" t="s">
        <v>4108</v>
      </c>
      <c r="I444" s="45" t="s">
        <v>3414</v>
      </c>
      <c r="J444" s="46">
        <v>16.309999999999999</v>
      </c>
      <c r="K444" s="46">
        <f t="shared" si="6"/>
        <v>18.919599999999996</v>
      </c>
    </row>
    <row r="445" spans="2:11" x14ac:dyDescent="0.25">
      <c r="B445" s="45" t="s">
        <v>3196</v>
      </c>
      <c r="C445" s="45" t="s">
        <v>3409</v>
      </c>
      <c r="D445" s="45" t="s">
        <v>3410</v>
      </c>
      <c r="E445" s="45">
        <v>12</v>
      </c>
      <c r="F445" s="45" t="s">
        <v>4109</v>
      </c>
      <c r="G445" s="45" t="s">
        <v>4110</v>
      </c>
      <c r="H445" s="45" t="s">
        <v>4111</v>
      </c>
      <c r="I445" s="45" t="s">
        <v>3414</v>
      </c>
      <c r="J445" s="46">
        <v>1.46</v>
      </c>
      <c r="K445" s="46">
        <f t="shared" si="6"/>
        <v>1.6935999999999998</v>
      </c>
    </row>
    <row r="446" spans="2:11" x14ac:dyDescent="0.25">
      <c r="B446" s="45" t="s">
        <v>3196</v>
      </c>
      <c r="C446" s="45" t="s">
        <v>3409</v>
      </c>
      <c r="D446" s="45" t="s">
        <v>3410</v>
      </c>
      <c r="E446" s="45">
        <v>12</v>
      </c>
      <c r="F446" s="45" t="s">
        <v>4109</v>
      </c>
      <c r="G446" s="45" t="s">
        <v>4112</v>
      </c>
      <c r="H446" s="45" t="s">
        <v>4113</v>
      </c>
      <c r="I446" s="45" t="s">
        <v>3414</v>
      </c>
      <c r="J446" s="46">
        <v>1.39</v>
      </c>
      <c r="K446" s="46">
        <f t="shared" si="6"/>
        <v>1.6123999999999998</v>
      </c>
    </row>
    <row r="447" spans="2:11" x14ac:dyDescent="0.25">
      <c r="B447" s="45" t="s">
        <v>3196</v>
      </c>
      <c r="C447" s="45" t="s">
        <v>3409</v>
      </c>
      <c r="D447" s="45" t="s">
        <v>3410</v>
      </c>
      <c r="E447" s="45">
        <v>12</v>
      </c>
      <c r="F447" s="45" t="s">
        <v>4109</v>
      </c>
      <c r="G447" s="45" t="s">
        <v>4114</v>
      </c>
      <c r="H447" s="45" t="s">
        <v>4115</v>
      </c>
      <c r="I447" s="45" t="s">
        <v>3414</v>
      </c>
      <c r="J447" s="46">
        <v>1.98</v>
      </c>
      <c r="K447" s="46">
        <f t="shared" si="6"/>
        <v>2.2967999999999997</v>
      </c>
    </row>
    <row r="448" spans="2:11" x14ac:dyDescent="0.25">
      <c r="B448" s="45" t="s">
        <v>3196</v>
      </c>
      <c r="C448" s="45" t="s">
        <v>3409</v>
      </c>
      <c r="D448" s="45" t="s">
        <v>3410</v>
      </c>
      <c r="E448" s="45">
        <v>12</v>
      </c>
      <c r="F448" s="45" t="s">
        <v>4109</v>
      </c>
      <c r="G448" s="45" t="s">
        <v>4116</v>
      </c>
      <c r="H448" s="45" t="s">
        <v>4117</v>
      </c>
      <c r="I448" s="45" t="s">
        <v>3414</v>
      </c>
      <c r="J448" s="46">
        <v>5.56</v>
      </c>
      <c r="K448" s="46">
        <f t="shared" si="6"/>
        <v>6.4495999999999993</v>
      </c>
    </row>
    <row r="449" spans="2:11" x14ac:dyDescent="0.25">
      <c r="B449" s="45" t="s">
        <v>3196</v>
      </c>
      <c r="C449" s="45" t="s">
        <v>3409</v>
      </c>
      <c r="D449" s="45" t="s">
        <v>3410</v>
      </c>
      <c r="E449" s="45">
        <v>12</v>
      </c>
      <c r="F449" s="45" t="s">
        <v>4109</v>
      </c>
      <c r="G449" s="45" t="s">
        <v>4118</v>
      </c>
      <c r="H449" s="45" t="s">
        <v>4119</v>
      </c>
      <c r="I449" s="45" t="s">
        <v>3414</v>
      </c>
      <c r="J449" s="46">
        <v>9.51</v>
      </c>
      <c r="K449" s="46">
        <f t="shared" si="6"/>
        <v>11.031599999999999</v>
      </c>
    </row>
    <row r="450" spans="2:11" x14ac:dyDescent="0.25">
      <c r="B450" s="45" t="s">
        <v>3196</v>
      </c>
      <c r="C450" s="45" t="s">
        <v>3409</v>
      </c>
      <c r="D450" s="45" t="s">
        <v>3410</v>
      </c>
      <c r="E450" s="45">
        <v>12</v>
      </c>
      <c r="F450" s="45" t="s">
        <v>4109</v>
      </c>
      <c r="G450" s="45" t="s">
        <v>4120</v>
      </c>
      <c r="H450" s="45" t="s">
        <v>4121</v>
      </c>
      <c r="I450" s="45" t="s">
        <v>3414</v>
      </c>
      <c r="J450" s="46">
        <v>17.41</v>
      </c>
      <c r="K450" s="46">
        <f t="shared" si="6"/>
        <v>20.195599999999999</v>
      </c>
    </row>
    <row r="451" spans="2:11" x14ac:dyDescent="0.25">
      <c r="B451" s="45" t="s">
        <v>3196</v>
      </c>
      <c r="C451" s="45" t="s">
        <v>3409</v>
      </c>
      <c r="D451" s="45" t="s">
        <v>3410</v>
      </c>
      <c r="E451" s="45">
        <v>12</v>
      </c>
      <c r="F451" s="45" t="s">
        <v>4109</v>
      </c>
      <c r="G451" s="45" t="s">
        <v>4122</v>
      </c>
      <c r="H451" s="45" t="s">
        <v>4123</v>
      </c>
      <c r="I451" s="45" t="s">
        <v>3414</v>
      </c>
      <c r="J451" s="46">
        <v>29.06</v>
      </c>
      <c r="K451" s="46">
        <f t="shared" si="6"/>
        <v>33.709599999999995</v>
      </c>
    </row>
    <row r="452" spans="2:11" x14ac:dyDescent="0.25">
      <c r="B452" s="45" t="s">
        <v>3196</v>
      </c>
      <c r="C452" s="45" t="s">
        <v>3409</v>
      </c>
      <c r="D452" s="45" t="s">
        <v>3410</v>
      </c>
      <c r="E452" s="45">
        <v>12</v>
      </c>
      <c r="F452" s="45" t="s">
        <v>4109</v>
      </c>
      <c r="G452" s="45" t="s">
        <v>4124</v>
      </c>
      <c r="H452" s="45" t="s">
        <v>4125</v>
      </c>
      <c r="I452" s="45" t="s">
        <v>3414</v>
      </c>
      <c r="J452" s="46">
        <v>56.71</v>
      </c>
      <c r="K452" s="46">
        <f t="shared" ref="K452:K515" si="7">+IF(AND(MID(H452,1,15)="POSTE DE MADERA",J452&lt;110)=TRUE,(J452*1.13+5)*1.01*1.16,IF(AND(MID(H452,1,15)="POSTE DE MADERA",J452&gt;=110,J452&lt;320)=TRUE,(J452*1.13+12)*1.01*1.16,IF(AND(MID(H452,1,15)="POSTE DE MADERA",J452&gt;320)=TRUE,(J452*1.13+36)*1.01*1.16,IF(+AND(MID(H452,1,5)="POSTE",MID(H452,1,15)&lt;&gt;"POSTE DE MADERA")=TRUE,J452*1.01*1.16,J452*1.16))))</f>
        <v>65.783599999999993</v>
      </c>
    </row>
    <row r="453" spans="2:11" x14ac:dyDescent="0.25">
      <c r="B453" s="45" t="s">
        <v>3196</v>
      </c>
      <c r="C453" s="45" t="s">
        <v>3409</v>
      </c>
      <c r="D453" s="45" t="s">
        <v>3410</v>
      </c>
      <c r="E453" s="45">
        <v>12</v>
      </c>
      <c r="F453" s="45" t="s">
        <v>4109</v>
      </c>
      <c r="G453" s="45" t="s">
        <v>4126</v>
      </c>
      <c r="H453" s="45" t="s">
        <v>4127</v>
      </c>
      <c r="I453" s="45" t="s">
        <v>3414</v>
      </c>
      <c r="J453" s="46">
        <v>95.66</v>
      </c>
      <c r="K453" s="46">
        <f t="shared" si="7"/>
        <v>110.96559999999999</v>
      </c>
    </row>
    <row r="454" spans="2:11" x14ac:dyDescent="0.25">
      <c r="B454" s="45" t="s">
        <v>3196</v>
      </c>
      <c r="C454" s="45" t="s">
        <v>3409</v>
      </c>
      <c r="D454" s="45" t="s">
        <v>3410</v>
      </c>
      <c r="E454" s="45">
        <v>12</v>
      </c>
      <c r="F454" s="45" t="s">
        <v>4109</v>
      </c>
      <c r="G454" s="45" t="s">
        <v>4128</v>
      </c>
      <c r="H454" s="45" t="s">
        <v>4129</v>
      </c>
      <c r="I454" s="45" t="s">
        <v>3414</v>
      </c>
      <c r="J454" s="46">
        <v>166.21</v>
      </c>
      <c r="K454" s="46">
        <f t="shared" si="7"/>
        <v>192.80359999999999</v>
      </c>
    </row>
    <row r="455" spans="2:11" x14ac:dyDescent="0.25">
      <c r="B455" s="45" t="s">
        <v>3196</v>
      </c>
      <c r="C455" s="45" t="s">
        <v>3409</v>
      </c>
      <c r="D455" s="45" t="s">
        <v>3410</v>
      </c>
      <c r="E455" s="45">
        <v>12</v>
      </c>
      <c r="F455" s="45" t="s">
        <v>4109</v>
      </c>
      <c r="G455" s="45" t="s">
        <v>4130</v>
      </c>
      <c r="H455" s="45" t="s">
        <v>4131</v>
      </c>
      <c r="I455" s="45" t="s">
        <v>3414</v>
      </c>
      <c r="J455" s="46">
        <v>0.67</v>
      </c>
      <c r="K455" s="46">
        <f t="shared" si="7"/>
        <v>0.7772</v>
      </c>
    </row>
    <row r="456" spans="2:11" x14ac:dyDescent="0.25">
      <c r="B456" s="45" t="s">
        <v>3196</v>
      </c>
      <c r="C456" s="45" t="s">
        <v>3409</v>
      </c>
      <c r="D456" s="45" t="s">
        <v>3410</v>
      </c>
      <c r="E456" s="45">
        <v>12</v>
      </c>
      <c r="F456" s="45" t="s">
        <v>4109</v>
      </c>
      <c r="G456" s="45" t="s">
        <v>4132</v>
      </c>
      <c r="H456" s="45" t="s">
        <v>4133</v>
      </c>
      <c r="I456" s="45" t="s">
        <v>3414</v>
      </c>
      <c r="J456" s="46">
        <v>1.1299999999999999</v>
      </c>
      <c r="K456" s="46">
        <f t="shared" si="7"/>
        <v>1.3107999999999997</v>
      </c>
    </row>
    <row r="457" spans="2:11" x14ac:dyDescent="0.25">
      <c r="B457" s="45" t="s">
        <v>3196</v>
      </c>
      <c r="C457" s="45" t="s">
        <v>3409</v>
      </c>
      <c r="D457" s="45" t="s">
        <v>3410</v>
      </c>
      <c r="E457" s="45">
        <v>12</v>
      </c>
      <c r="F457" s="45" t="s">
        <v>4109</v>
      </c>
      <c r="G457" s="45" t="s">
        <v>4134</v>
      </c>
      <c r="H457" s="45" t="s">
        <v>4135</v>
      </c>
      <c r="I457" s="45" t="s">
        <v>3414</v>
      </c>
      <c r="J457" s="46">
        <v>1.81</v>
      </c>
      <c r="K457" s="46">
        <f t="shared" si="7"/>
        <v>2.0996000000000001</v>
      </c>
    </row>
    <row r="458" spans="2:11" x14ac:dyDescent="0.25">
      <c r="B458" s="45" t="s">
        <v>3196</v>
      </c>
      <c r="C458" s="45" t="s">
        <v>3409</v>
      </c>
      <c r="D458" s="45" t="s">
        <v>3410</v>
      </c>
      <c r="E458" s="45">
        <v>12</v>
      </c>
      <c r="F458" s="45" t="s">
        <v>4109</v>
      </c>
      <c r="G458" s="45" t="s">
        <v>4136</v>
      </c>
      <c r="H458" s="45" t="s">
        <v>4137</v>
      </c>
      <c r="I458" s="45" t="s">
        <v>3414</v>
      </c>
      <c r="J458" s="46">
        <v>2.27</v>
      </c>
      <c r="K458" s="46">
        <f t="shared" si="7"/>
        <v>2.6332</v>
      </c>
    </row>
    <row r="459" spans="2:11" x14ac:dyDescent="0.25">
      <c r="B459" s="45" t="s">
        <v>3196</v>
      </c>
      <c r="C459" s="45" t="s">
        <v>3409</v>
      </c>
      <c r="D459" s="45" t="s">
        <v>3410</v>
      </c>
      <c r="E459" s="45">
        <v>12</v>
      </c>
      <c r="F459" s="45" t="s">
        <v>4109</v>
      </c>
      <c r="G459" s="45" t="s">
        <v>4138</v>
      </c>
      <c r="H459" s="45" t="s">
        <v>4139</v>
      </c>
      <c r="I459" s="45" t="s">
        <v>3414</v>
      </c>
      <c r="J459" s="46">
        <v>2.84</v>
      </c>
      <c r="K459" s="46">
        <f t="shared" si="7"/>
        <v>3.2943999999999996</v>
      </c>
    </row>
    <row r="460" spans="2:11" x14ac:dyDescent="0.25">
      <c r="B460" s="45" t="s">
        <v>3196</v>
      </c>
      <c r="C460" s="45" t="s">
        <v>3409</v>
      </c>
      <c r="D460" s="45" t="s">
        <v>3410</v>
      </c>
      <c r="E460" s="45">
        <v>12</v>
      </c>
      <c r="F460" s="45" t="s">
        <v>4109</v>
      </c>
      <c r="G460" s="45" t="s">
        <v>4140</v>
      </c>
      <c r="H460" s="45" t="s">
        <v>4141</v>
      </c>
      <c r="I460" s="45" t="s">
        <v>3414</v>
      </c>
      <c r="J460" s="46">
        <v>4.2699999999999996</v>
      </c>
      <c r="K460" s="46">
        <f t="shared" si="7"/>
        <v>4.9531999999999989</v>
      </c>
    </row>
    <row r="461" spans="2:11" x14ac:dyDescent="0.25">
      <c r="B461" s="45" t="s">
        <v>3196</v>
      </c>
      <c r="C461" s="45" t="s">
        <v>3409</v>
      </c>
      <c r="D461" s="45" t="s">
        <v>3410</v>
      </c>
      <c r="E461" s="45">
        <v>12</v>
      </c>
      <c r="F461" s="45" t="s">
        <v>4109</v>
      </c>
      <c r="G461" s="45" t="s">
        <v>4142</v>
      </c>
      <c r="H461" s="45" t="s">
        <v>4143</v>
      </c>
      <c r="I461" s="45" t="s">
        <v>3414</v>
      </c>
      <c r="J461" s="46">
        <v>5.66</v>
      </c>
      <c r="K461" s="46">
        <f t="shared" si="7"/>
        <v>6.5655999999999999</v>
      </c>
    </row>
    <row r="462" spans="2:11" x14ac:dyDescent="0.25">
      <c r="B462" s="45" t="s">
        <v>3196</v>
      </c>
      <c r="C462" s="45" t="s">
        <v>3409</v>
      </c>
      <c r="D462" s="45" t="s">
        <v>3410</v>
      </c>
      <c r="E462" s="45">
        <v>12</v>
      </c>
      <c r="F462" s="45" t="s">
        <v>4109</v>
      </c>
      <c r="G462" s="45" t="s">
        <v>4144</v>
      </c>
      <c r="H462" s="45" t="s">
        <v>4145</v>
      </c>
      <c r="I462" s="45" t="s">
        <v>3414</v>
      </c>
      <c r="J462" s="46">
        <v>8.02</v>
      </c>
      <c r="K462" s="46">
        <f t="shared" si="7"/>
        <v>9.3031999999999986</v>
      </c>
    </row>
    <row r="463" spans="2:11" x14ac:dyDescent="0.25">
      <c r="B463" s="45" t="s">
        <v>3196</v>
      </c>
      <c r="C463" s="45" t="s">
        <v>3409</v>
      </c>
      <c r="D463" s="45" t="s">
        <v>3410</v>
      </c>
      <c r="E463" s="45">
        <v>12</v>
      </c>
      <c r="F463" s="45" t="s">
        <v>4109</v>
      </c>
      <c r="G463" s="45" t="s">
        <v>4146</v>
      </c>
      <c r="H463" s="45" t="s">
        <v>4147</v>
      </c>
      <c r="I463" s="45" t="s">
        <v>3414</v>
      </c>
      <c r="J463" s="46">
        <v>9.25</v>
      </c>
      <c r="K463" s="46">
        <f t="shared" si="7"/>
        <v>10.729999999999999</v>
      </c>
    </row>
    <row r="464" spans="2:11" x14ac:dyDescent="0.25">
      <c r="B464" s="45" t="s">
        <v>3196</v>
      </c>
      <c r="C464" s="45" t="s">
        <v>3409</v>
      </c>
      <c r="D464" s="45" t="s">
        <v>3410</v>
      </c>
      <c r="E464" s="45">
        <v>12</v>
      </c>
      <c r="F464" s="45" t="s">
        <v>4109</v>
      </c>
      <c r="G464" s="45" t="s">
        <v>4148</v>
      </c>
      <c r="H464" s="45" t="s">
        <v>4149</v>
      </c>
      <c r="I464" s="45" t="s">
        <v>3414</v>
      </c>
      <c r="J464" s="46">
        <v>13.82</v>
      </c>
      <c r="K464" s="46">
        <f t="shared" si="7"/>
        <v>16.031199999999998</v>
      </c>
    </row>
    <row r="465" spans="2:11" x14ac:dyDescent="0.25">
      <c r="B465" s="45" t="s">
        <v>3196</v>
      </c>
      <c r="C465" s="45" t="s">
        <v>3409</v>
      </c>
      <c r="D465" s="45" t="s">
        <v>3410</v>
      </c>
      <c r="E465" s="45">
        <v>12</v>
      </c>
      <c r="F465" s="45" t="s">
        <v>4109</v>
      </c>
      <c r="G465" s="45" t="s">
        <v>4150</v>
      </c>
      <c r="H465" s="45" t="s">
        <v>4151</v>
      </c>
      <c r="I465" s="45" t="s">
        <v>3414</v>
      </c>
      <c r="J465" s="46">
        <v>19</v>
      </c>
      <c r="K465" s="46">
        <f t="shared" si="7"/>
        <v>22.04</v>
      </c>
    </row>
    <row r="466" spans="2:11" x14ac:dyDescent="0.25">
      <c r="B466" s="45" t="s">
        <v>3196</v>
      </c>
      <c r="C466" s="45" t="s">
        <v>3409</v>
      </c>
      <c r="D466" s="45" t="s">
        <v>3410</v>
      </c>
      <c r="E466" s="45">
        <v>12</v>
      </c>
      <c r="F466" s="45" t="s">
        <v>4109</v>
      </c>
      <c r="G466" s="45" t="s">
        <v>4152</v>
      </c>
      <c r="H466" s="45" t="s">
        <v>4153</v>
      </c>
      <c r="I466" s="45" t="s">
        <v>3414</v>
      </c>
      <c r="J466" s="46">
        <v>21.39</v>
      </c>
      <c r="K466" s="46">
        <f t="shared" si="7"/>
        <v>24.8124</v>
      </c>
    </row>
    <row r="467" spans="2:11" x14ac:dyDescent="0.25">
      <c r="B467" s="45" t="s">
        <v>3196</v>
      </c>
      <c r="C467" s="45" t="s">
        <v>3409</v>
      </c>
      <c r="D467" s="45" t="s">
        <v>3410</v>
      </c>
      <c r="E467" s="45">
        <v>12</v>
      </c>
      <c r="F467" s="45" t="s">
        <v>4109</v>
      </c>
      <c r="G467" s="45" t="s">
        <v>4154</v>
      </c>
      <c r="H467" s="45" t="s">
        <v>4155</v>
      </c>
      <c r="I467" s="45" t="s">
        <v>3414</v>
      </c>
      <c r="J467" s="46">
        <v>23.14</v>
      </c>
      <c r="K467" s="46">
        <f t="shared" si="7"/>
        <v>26.842399999999998</v>
      </c>
    </row>
    <row r="468" spans="2:11" x14ac:dyDescent="0.25">
      <c r="B468" s="45" t="s">
        <v>3196</v>
      </c>
      <c r="C468" s="45" t="s">
        <v>3409</v>
      </c>
      <c r="D468" s="45" t="s">
        <v>3410</v>
      </c>
      <c r="E468" s="45">
        <v>12</v>
      </c>
      <c r="F468" s="45" t="s">
        <v>4109</v>
      </c>
      <c r="G468" s="45" t="s">
        <v>4156</v>
      </c>
      <c r="H468" s="45" t="s">
        <v>4157</v>
      </c>
      <c r="I468" s="45" t="s">
        <v>3414</v>
      </c>
      <c r="J468" s="46">
        <v>27.81</v>
      </c>
      <c r="K468" s="46">
        <f t="shared" si="7"/>
        <v>32.259599999999999</v>
      </c>
    </row>
    <row r="469" spans="2:11" x14ac:dyDescent="0.25">
      <c r="B469" s="45" t="s">
        <v>3196</v>
      </c>
      <c r="C469" s="45" t="s">
        <v>3409</v>
      </c>
      <c r="D469" s="45" t="s">
        <v>3410</v>
      </c>
      <c r="E469" s="45">
        <v>12</v>
      </c>
      <c r="F469" s="45" t="s">
        <v>4109</v>
      </c>
      <c r="G469" s="45" t="s">
        <v>4158</v>
      </c>
      <c r="H469" s="45" t="s">
        <v>4159</v>
      </c>
      <c r="I469" s="45" t="s">
        <v>3414</v>
      </c>
      <c r="J469" s="46">
        <v>34.83</v>
      </c>
      <c r="K469" s="46">
        <f t="shared" si="7"/>
        <v>40.402799999999992</v>
      </c>
    </row>
    <row r="470" spans="2:11" x14ac:dyDescent="0.25">
      <c r="B470" s="45" t="s">
        <v>3196</v>
      </c>
      <c r="C470" s="45" t="s">
        <v>3409</v>
      </c>
      <c r="D470" s="45" t="s">
        <v>3410</v>
      </c>
      <c r="E470" s="45">
        <v>12</v>
      </c>
      <c r="F470" s="45" t="s">
        <v>4109</v>
      </c>
      <c r="G470" s="45" t="s">
        <v>4160</v>
      </c>
      <c r="H470" s="45" t="s">
        <v>4161</v>
      </c>
      <c r="I470" s="45" t="s">
        <v>3414</v>
      </c>
      <c r="J470" s="46">
        <v>41.87</v>
      </c>
      <c r="K470" s="46">
        <f t="shared" si="7"/>
        <v>48.569199999999995</v>
      </c>
    </row>
    <row r="471" spans="2:11" x14ac:dyDescent="0.25">
      <c r="B471" s="45" t="s">
        <v>3196</v>
      </c>
      <c r="C471" s="45" t="s">
        <v>3409</v>
      </c>
      <c r="D471" s="45" t="s">
        <v>3410</v>
      </c>
      <c r="E471" s="45">
        <v>12</v>
      </c>
      <c r="F471" s="45" t="s">
        <v>4109</v>
      </c>
      <c r="G471" s="45" t="s">
        <v>4162</v>
      </c>
      <c r="H471" s="45" t="s">
        <v>4163</v>
      </c>
      <c r="I471" s="45" t="s">
        <v>3414</v>
      </c>
      <c r="J471" s="46">
        <v>59.03</v>
      </c>
      <c r="K471" s="46">
        <f t="shared" si="7"/>
        <v>68.474800000000002</v>
      </c>
    </row>
    <row r="472" spans="2:11" x14ac:dyDescent="0.25">
      <c r="B472" s="45" t="s">
        <v>3196</v>
      </c>
      <c r="C472" s="45" t="s">
        <v>3409</v>
      </c>
      <c r="D472" s="45" t="s">
        <v>3410</v>
      </c>
      <c r="E472" s="45">
        <v>12</v>
      </c>
      <c r="F472" s="45" t="s">
        <v>4109</v>
      </c>
      <c r="G472" s="45" t="s">
        <v>4164</v>
      </c>
      <c r="H472" s="45" t="s">
        <v>4165</v>
      </c>
      <c r="I472" s="45" t="s">
        <v>3414</v>
      </c>
      <c r="J472" s="46">
        <v>93.71</v>
      </c>
      <c r="K472" s="46">
        <f t="shared" si="7"/>
        <v>108.70359999999998</v>
      </c>
    </row>
    <row r="473" spans="2:11" x14ac:dyDescent="0.25">
      <c r="B473" s="45" t="s">
        <v>3196</v>
      </c>
      <c r="C473" s="45" t="s">
        <v>3409</v>
      </c>
      <c r="D473" s="45" t="s">
        <v>3410</v>
      </c>
      <c r="E473" s="45">
        <v>12</v>
      </c>
      <c r="F473" s="45" t="s">
        <v>4109</v>
      </c>
      <c r="G473" s="45" t="s">
        <v>4166</v>
      </c>
      <c r="H473" s="45" t="s">
        <v>4167</v>
      </c>
      <c r="I473" s="45" t="s">
        <v>3414</v>
      </c>
      <c r="J473" s="46">
        <v>6.51</v>
      </c>
      <c r="K473" s="46">
        <f t="shared" si="7"/>
        <v>7.5515999999999996</v>
      </c>
    </row>
    <row r="474" spans="2:11" x14ac:dyDescent="0.25">
      <c r="B474" s="45" t="s">
        <v>3196</v>
      </c>
      <c r="C474" s="45" t="s">
        <v>3409</v>
      </c>
      <c r="D474" s="45" t="s">
        <v>3410</v>
      </c>
      <c r="E474" s="45">
        <v>12</v>
      </c>
      <c r="F474" s="45" t="s">
        <v>4109</v>
      </c>
      <c r="G474" s="45" t="s">
        <v>4168</v>
      </c>
      <c r="H474" s="45" t="s">
        <v>4169</v>
      </c>
      <c r="I474" s="45" t="s">
        <v>3414</v>
      </c>
      <c r="J474" s="46">
        <v>12.91</v>
      </c>
      <c r="K474" s="46">
        <f t="shared" si="7"/>
        <v>14.975599999999998</v>
      </c>
    </row>
    <row r="475" spans="2:11" x14ac:dyDescent="0.25">
      <c r="B475" s="45" t="s">
        <v>3196</v>
      </c>
      <c r="C475" s="45" t="s">
        <v>3409</v>
      </c>
      <c r="D475" s="45" t="s">
        <v>3410</v>
      </c>
      <c r="E475" s="45">
        <v>12</v>
      </c>
      <c r="F475" s="45" t="s">
        <v>4109</v>
      </c>
      <c r="G475" s="45" t="s">
        <v>4170</v>
      </c>
      <c r="H475" s="45" t="s">
        <v>4171</v>
      </c>
      <c r="I475" s="45" t="s">
        <v>3414</v>
      </c>
      <c r="J475" s="46">
        <v>27.58</v>
      </c>
      <c r="K475" s="46">
        <f t="shared" si="7"/>
        <v>31.992799999999995</v>
      </c>
    </row>
    <row r="476" spans="2:11" x14ac:dyDescent="0.25">
      <c r="B476" s="45" t="s">
        <v>3196</v>
      </c>
      <c r="C476" s="45" t="s">
        <v>3409</v>
      </c>
      <c r="D476" s="45" t="s">
        <v>3410</v>
      </c>
      <c r="E476" s="45">
        <v>12</v>
      </c>
      <c r="F476" s="45" t="s">
        <v>4109</v>
      </c>
      <c r="G476" s="45" t="s">
        <v>4172</v>
      </c>
      <c r="H476" s="45" t="s">
        <v>4173</v>
      </c>
      <c r="I476" s="45" t="s">
        <v>3414</v>
      </c>
      <c r="J476" s="46">
        <v>58.05</v>
      </c>
      <c r="K476" s="46">
        <f t="shared" si="7"/>
        <v>67.337999999999994</v>
      </c>
    </row>
    <row r="477" spans="2:11" x14ac:dyDescent="0.25">
      <c r="B477" s="45" t="s">
        <v>3196</v>
      </c>
      <c r="C477" s="45" t="s">
        <v>3409</v>
      </c>
      <c r="D477" s="45" t="s">
        <v>3410</v>
      </c>
      <c r="E477" s="45">
        <v>12</v>
      </c>
      <c r="F477" s="45" t="s">
        <v>4109</v>
      </c>
      <c r="G477" s="45" t="s">
        <v>4174</v>
      </c>
      <c r="H477" s="45" t="s">
        <v>4175</v>
      </c>
      <c r="I477" s="45" t="s">
        <v>3414</v>
      </c>
      <c r="J477" s="46">
        <v>75.150000000000006</v>
      </c>
      <c r="K477" s="46">
        <f t="shared" si="7"/>
        <v>87.174000000000007</v>
      </c>
    </row>
    <row r="478" spans="2:11" x14ac:dyDescent="0.25">
      <c r="B478" s="45" t="s">
        <v>3196</v>
      </c>
      <c r="C478" s="45" t="s">
        <v>3409</v>
      </c>
      <c r="D478" s="45" t="s">
        <v>3410</v>
      </c>
      <c r="E478" s="45">
        <v>12</v>
      </c>
      <c r="F478" s="45" t="s">
        <v>4109</v>
      </c>
      <c r="G478" s="45" t="s">
        <v>4176</v>
      </c>
      <c r="H478" s="45" t="s">
        <v>4177</v>
      </c>
      <c r="I478" s="45" t="s">
        <v>3414</v>
      </c>
      <c r="J478" s="46">
        <v>116.51</v>
      </c>
      <c r="K478" s="46">
        <f t="shared" si="7"/>
        <v>135.1516</v>
      </c>
    </row>
    <row r="479" spans="2:11" x14ac:dyDescent="0.25">
      <c r="B479" s="45" t="s">
        <v>3196</v>
      </c>
      <c r="C479" s="45" t="s">
        <v>3409</v>
      </c>
      <c r="D479" s="45" t="s">
        <v>3410</v>
      </c>
      <c r="E479" s="45">
        <v>12</v>
      </c>
      <c r="F479" s="45" t="s">
        <v>4109</v>
      </c>
      <c r="G479" s="45" t="s">
        <v>4178</v>
      </c>
      <c r="H479" s="45" t="s">
        <v>4179</v>
      </c>
      <c r="I479" s="45" t="s">
        <v>3414</v>
      </c>
      <c r="J479" s="46">
        <v>2.0699999999999998</v>
      </c>
      <c r="K479" s="46">
        <f t="shared" si="7"/>
        <v>2.4011999999999998</v>
      </c>
    </row>
    <row r="480" spans="2:11" x14ac:dyDescent="0.25">
      <c r="B480" s="45" t="s">
        <v>3196</v>
      </c>
      <c r="C480" s="45" t="s">
        <v>3409</v>
      </c>
      <c r="D480" s="45" t="s">
        <v>3410</v>
      </c>
      <c r="E480" s="45">
        <v>12</v>
      </c>
      <c r="F480" s="45" t="s">
        <v>4109</v>
      </c>
      <c r="G480" s="45" t="s">
        <v>4180</v>
      </c>
      <c r="H480" s="45" t="s">
        <v>4181</v>
      </c>
      <c r="I480" s="45" t="s">
        <v>3414</v>
      </c>
      <c r="J480" s="46">
        <v>2.04</v>
      </c>
      <c r="K480" s="46">
        <f t="shared" si="7"/>
        <v>2.3664000000000001</v>
      </c>
    </row>
    <row r="481" spans="2:11" x14ac:dyDescent="0.25">
      <c r="B481" s="45" t="s">
        <v>3196</v>
      </c>
      <c r="C481" s="45" t="s">
        <v>3409</v>
      </c>
      <c r="D481" s="45" t="s">
        <v>3410</v>
      </c>
      <c r="E481" s="45">
        <v>12</v>
      </c>
      <c r="F481" s="45" t="s">
        <v>4109</v>
      </c>
      <c r="G481" s="45" t="s">
        <v>4182</v>
      </c>
      <c r="H481" s="45" t="s">
        <v>4183</v>
      </c>
      <c r="I481" s="45" t="s">
        <v>3414</v>
      </c>
      <c r="J481" s="46">
        <v>3.4</v>
      </c>
      <c r="K481" s="46">
        <f t="shared" si="7"/>
        <v>3.9439999999999995</v>
      </c>
    </row>
    <row r="482" spans="2:11" x14ac:dyDescent="0.25">
      <c r="B482" s="45" t="s">
        <v>3196</v>
      </c>
      <c r="C482" s="45" t="s">
        <v>3409</v>
      </c>
      <c r="D482" s="45" t="s">
        <v>3410</v>
      </c>
      <c r="E482" s="45">
        <v>12</v>
      </c>
      <c r="F482" s="45" t="s">
        <v>4109</v>
      </c>
      <c r="G482" s="45" t="s">
        <v>4184</v>
      </c>
      <c r="H482" s="45" t="s">
        <v>4185</v>
      </c>
      <c r="I482" s="45" t="s">
        <v>3414</v>
      </c>
      <c r="J482" s="46">
        <v>5.44</v>
      </c>
      <c r="K482" s="46">
        <f t="shared" si="7"/>
        <v>6.3104000000000005</v>
      </c>
    </row>
    <row r="483" spans="2:11" x14ac:dyDescent="0.25">
      <c r="B483" s="45" t="s">
        <v>3196</v>
      </c>
      <c r="C483" s="45" t="s">
        <v>3409</v>
      </c>
      <c r="D483" s="45" t="s">
        <v>3410</v>
      </c>
      <c r="E483" s="45">
        <v>12</v>
      </c>
      <c r="F483" s="45" t="s">
        <v>4109</v>
      </c>
      <c r="G483" s="45" t="s">
        <v>4186</v>
      </c>
      <c r="H483" s="45" t="s">
        <v>4187</v>
      </c>
      <c r="I483" s="45" t="s">
        <v>3414</v>
      </c>
      <c r="J483" s="46">
        <v>11.89</v>
      </c>
      <c r="K483" s="46">
        <f t="shared" si="7"/>
        <v>13.792399999999999</v>
      </c>
    </row>
    <row r="484" spans="2:11" x14ac:dyDescent="0.25">
      <c r="B484" s="45" t="s">
        <v>3196</v>
      </c>
      <c r="C484" s="45" t="s">
        <v>3409</v>
      </c>
      <c r="D484" s="45" t="s">
        <v>3410</v>
      </c>
      <c r="E484" s="45">
        <v>12</v>
      </c>
      <c r="F484" s="45" t="s">
        <v>4109</v>
      </c>
      <c r="G484" s="45" t="s">
        <v>4188</v>
      </c>
      <c r="H484" s="45" t="s">
        <v>4189</v>
      </c>
      <c r="I484" s="45" t="s">
        <v>3414</v>
      </c>
      <c r="J484" s="46">
        <v>8.5</v>
      </c>
      <c r="K484" s="46">
        <f t="shared" si="7"/>
        <v>9.86</v>
      </c>
    </row>
    <row r="485" spans="2:11" x14ac:dyDescent="0.25">
      <c r="B485" s="45" t="s">
        <v>3196</v>
      </c>
      <c r="C485" s="45" t="s">
        <v>3409</v>
      </c>
      <c r="D485" s="45" t="s">
        <v>3410</v>
      </c>
      <c r="E485" s="45">
        <v>12</v>
      </c>
      <c r="F485" s="45" t="s">
        <v>4109</v>
      </c>
      <c r="G485" s="45" t="s">
        <v>4190</v>
      </c>
      <c r="H485" s="45" t="s">
        <v>4191</v>
      </c>
      <c r="I485" s="45" t="s">
        <v>3414</v>
      </c>
      <c r="J485" s="46">
        <v>16.989999999999998</v>
      </c>
      <c r="K485" s="46">
        <f t="shared" si="7"/>
        <v>19.708399999999997</v>
      </c>
    </row>
    <row r="486" spans="2:11" x14ac:dyDescent="0.25">
      <c r="B486" s="45" t="s">
        <v>3196</v>
      </c>
      <c r="C486" s="45" t="s">
        <v>3409</v>
      </c>
      <c r="D486" s="45" t="s">
        <v>3410</v>
      </c>
      <c r="E486" s="45">
        <v>12</v>
      </c>
      <c r="F486" s="45" t="s">
        <v>4109</v>
      </c>
      <c r="G486" s="45" t="s">
        <v>4192</v>
      </c>
      <c r="H486" s="45" t="s">
        <v>4193</v>
      </c>
      <c r="I486" s="45" t="s">
        <v>3414</v>
      </c>
      <c r="J486" s="46">
        <v>17.41</v>
      </c>
      <c r="K486" s="46">
        <f t="shared" si="7"/>
        <v>20.195599999999999</v>
      </c>
    </row>
    <row r="487" spans="2:11" x14ac:dyDescent="0.25">
      <c r="B487" s="45" t="s">
        <v>3196</v>
      </c>
      <c r="C487" s="45" t="s">
        <v>3409</v>
      </c>
      <c r="D487" s="45" t="s">
        <v>3410</v>
      </c>
      <c r="E487" s="45">
        <v>12</v>
      </c>
      <c r="F487" s="45" t="s">
        <v>4109</v>
      </c>
      <c r="G487" s="45" t="s">
        <v>4194</v>
      </c>
      <c r="H487" s="45" t="s">
        <v>4195</v>
      </c>
      <c r="I487" s="45" t="s">
        <v>3414</v>
      </c>
      <c r="J487" s="46">
        <v>40.75</v>
      </c>
      <c r="K487" s="46">
        <f t="shared" si="7"/>
        <v>47.269999999999996</v>
      </c>
    </row>
    <row r="488" spans="2:11" x14ac:dyDescent="0.25">
      <c r="B488" s="45" t="s">
        <v>3196</v>
      </c>
      <c r="C488" s="45" t="s">
        <v>3409</v>
      </c>
      <c r="D488" s="45" t="s">
        <v>3410</v>
      </c>
      <c r="E488" s="45">
        <v>12</v>
      </c>
      <c r="F488" s="45" t="s">
        <v>4109</v>
      </c>
      <c r="G488" s="45" t="s">
        <v>4196</v>
      </c>
      <c r="H488" s="45" t="s">
        <v>4197</v>
      </c>
      <c r="I488" s="45" t="s">
        <v>3414</v>
      </c>
      <c r="J488" s="46">
        <v>50.93</v>
      </c>
      <c r="K488" s="46">
        <f t="shared" si="7"/>
        <v>59.078799999999994</v>
      </c>
    </row>
    <row r="489" spans="2:11" x14ac:dyDescent="0.25">
      <c r="B489" s="45" t="s">
        <v>3196</v>
      </c>
      <c r="C489" s="45" t="s">
        <v>3409</v>
      </c>
      <c r="D489" s="45" t="s">
        <v>3410</v>
      </c>
      <c r="E489" s="45">
        <v>12</v>
      </c>
      <c r="F489" s="45" t="s">
        <v>4109</v>
      </c>
      <c r="G489" s="45" t="s">
        <v>4198</v>
      </c>
      <c r="H489" s="45" t="s">
        <v>4199</v>
      </c>
      <c r="I489" s="45" t="s">
        <v>3414</v>
      </c>
      <c r="J489" s="46">
        <v>62.81</v>
      </c>
      <c r="K489" s="46">
        <f t="shared" si="7"/>
        <v>72.8596</v>
      </c>
    </row>
    <row r="490" spans="2:11" x14ac:dyDescent="0.25">
      <c r="B490" s="45" t="s">
        <v>3196</v>
      </c>
      <c r="C490" s="45" t="s">
        <v>3409</v>
      </c>
      <c r="D490" s="45" t="s">
        <v>3410</v>
      </c>
      <c r="E490" s="45">
        <v>12</v>
      </c>
      <c r="F490" s="45" t="s">
        <v>4109</v>
      </c>
      <c r="G490" s="45" t="s">
        <v>4200</v>
      </c>
      <c r="H490" s="45" t="s">
        <v>4201</v>
      </c>
      <c r="I490" s="45" t="s">
        <v>3414</v>
      </c>
      <c r="J490" s="46">
        <v>67.900000000000006</v>
      </c>
      <c r="K490" s="46">
        <f t="shared" si="7"/>
        <v>78.763999999999996</v>
      </c>
    </row>
    <row r="491" spans="2:11" x14ac:dyDescent="0.25">
      <c r="B491" s="45" t="s">
        <v>3196</v>
      </c>
      <c r="C491" s="45" t="s">
        <v>3409</v>
      </c>
      <c r="D491" s="45" t="s">
        <v>3410</v>
      </c>
      <c r="E491" s="45">
        <v>12</v>
      </c>
      <c r="F491" s="45" t="s">
        <v>4109</v>
      </c>
      <c r="G491" s="45" t="s">
        <v>4202</v>
      </c>
      <c r="H491" s="45" t="s">
        <v>4203</v>
      </c>
      <c r="I491" s="45" t="s">
        <v>3414</v>
      </c>
      <c r="J491" s="46">
        <v>81.47</v>
      </c>
      <c r="K491" s="46">
        <f t="shared" si="7"/>
        <v>94.505199999999988</v>
      </c>
    </row>
    <row r="492" spans="2:11" x14ac:dyDescent="0.25">
      <c r="B492" s="45" t="s">
        <v>3196</v>
      </c>
      <c r="C492" s="45" t="s">
        <v>3409</v>
      </c>
      <c r="D492" s="45" t="s">
        <v>3410</v>
      </c>
      <c r="E492" s="45">
        <v>12</v>
      </c>
      <c r="F492" s="45" t="s">
        <v>4109</v>
      </c>
      <c r="G492" s="45" t="s">
        <v>4204</v>
      </c>
      <c r="H492" s="45" t="s">
        <v>4205</v>
      </c>
      <c r="I492" s="45" t="s">
        <v>3414</v>
      </c>
      <c r="J492" s="46">
        <v>101.83</v>
      </c>
      <c r="K492" s="46">
        <f t="shared" si="7"/>
        <v>118.12279999999998</v>
      </c>
    </row>
    <row r="493" spans="2:11" x14ac:dyDescent="0.25">
      <c r="B493" s="45" t="s">
        <v>3196</v>
      </c>
      <c r="C493" s="45" t="s">
        <v>3409</v>
      </c>
      <c r="D493" s="45" t="s">
        <v>3410</v>
      </c>
      <c r="E493" s="45">
        <v>12</v>
      </c>
      <c r="F493" s="45" t="s">
        <v>4109</v>
      </c>
      <c r="G493" s="45" t="s">
        <v>4206</v>
      </c>
      <c r="H493" s="45" t="s">
        <v>4207</v>
      </c>
      <c r="I493" s="45" t="s">
        <v>3414</v>
      </c>
      <c r="J493" s="46">
        <v>122.18</v>
      </c>
      <c r="K493" s="46">
        <f t="shared" si="7"/>
        <v>141.72880000000001</v>
      </c>
    </row>
    <row r="494" spans="2:11" x14ac:dyDescent="0.25">
      <c r="B494" s="45" t="s">
        <v>3196</v>
      </c>
      <c r="C494" s="45" t="s">
        <v>3409</v>
      </c>
      <c r="D494" s="45" t="s">
        <v>3410</v>
      </c>
      <c r="E494" s="45">
        <v>12</v>
      </c>
      <c r="F494" s="45" t="s">
        <v>4109</v>
      </c>
      <c r="G494" s="45" t="s">
        <v>4208</v>
      </c>
      <c r="H494" s="45" t="s">
        <v>4209</v>
      </c>
      <c r="I494" s="45" t="s">
        <v>3414</v>
      </c>
      <c r="J494" s="46">
        <v>169.67</v>
      </c>
      <c r="K494" s="46">
        <f t="shared" si="7"/>
        <v>196.81719999999999</v>
      </c>
    </row>
    <row r="495" spans="2:11" x14ac:dyDescent="0.25">
      <c r="B495" s="45" t="s">
        <v>3196</v>
      </c>
      <c r="C495" s="45" t="s">
        <v>3409</v>
      </c>
      <c r="D495" s="45" t="s">
        <v>3410</v>
      </c>
      <c r="E495" s="45">
        <v>12</v>
      </c>
      <c r="F495" s="45" t="s">
        <v>4109</v>
      </c>
      <c r="G495" s="45" t="s">
        <v>4210</v>
      </c>
      <c r="H495" s="45" t="s">
        <v>4211</v>
      </c>
      <c r="I495" s="45" t="s">
        <v>3414</v>
      </c>
      <c r="J495" s="46">
        <v>32.26</v>
      </c>
      <c r="K495" s="46">
        <f t="shared" si="7"/>
        <v>37.421599999999998</v>
      </c>
    </row>
    <row r="496" spans="2:11" x14ac:dyDescent="0.25">
      <c r="B496" s="45" t="s">
        <v>3196</v>
      </c>
      <c r="C496" s="45" t="s">
        <v>3409</v>
      </c>
      <c r="D496" s="45" t="s">
        <v>3410</v>
      </c>
      <c r="E496" s="45">
        <v>12</v>
      </c>
      <c r="F496" s="45" t="s">
        <v>4109</v>
      </c>
      <c r="G496" s="45" t="s">
        <v>4212</v>
      </c>
      <c r="H496" s="45" t="s">
        <v>4213</v>
      </c>
      <c r="I496" s="45" t="s">
        <v>3414</v>
      </c>
      <c r="J496" s="46">
        <v>271.41000000000003</v>
      </c>
      <c r="K496" s="46">
        <f t="shared" si="7"/>
        <v>314.8356</v>
      </c>
    </row>
    <row r="497" spans="2:11" x14ac:dyDescent="0.25">
      <c r="B497" s="45" t="s">
        <v>3196</v>
      </c>
      <c r="C497" s="45" t="s">
        <v>3409</v>
      </c>
      <c r="D497" s="45" t="s">
        <v>3410</v>
      </c>
      <c r="E497" s="45">
        <v>16</v>
      </c>
      <c r="F497" s="45" t="s">
        <v>4214</v>
      </c>
      <c r="G497" s="45" t="s">
        <v>4215</v>
      </c>
      <c r="H497" s="45" t="s">
        <v>4216</v>
      </c>
      <c r="I497" s="45" t="s">
        <v>3414</v>
      </c>
      <c r="J497" s="46">
        <v>42.84</v>
      </c>
      <c r="K497" s="46">
        <f t="shared" si="7"/>
        <v>49.694400000000002</v>
      </c>
    </row>
    <row r="498" spans="2:11" x14ac:dyDescent="0.25">
      <c r="B498" s="45" t="s">
        <v>3196</v>
      </c>
      <c r="C498" s="45" t="s">
        <v>3409</v>
      </c>
      <c r="D498" s="45" t="s">
        <v>3410</v>
      </c>
      <c r="E498" s="45">
        <v>16</v>
      </c>
      <c r="F498" s="45" t="s">
        <v>4214</v>
      </c>
      <c r="G498" s="45" t="s">
        <v>4217</v>
      </c>
      <c r="H498" s="45" t="s">
        <v>4218</v>
      </c>
      <c r="I498" s="45" t="s">
        <v>3414</v>
      </c>
      <c r="J498" s="46">
        <v>55.22</v>
      </c>
      <c r="K498" s="46">
        <f t="shared" si="7"/>
        <v>64.055199999999999</v>
      </c>
    </row>
    <row r="499" spans="2:11" x14ac:dyDescent="0.25">
      <c r="B499" s="45" t="s">
        <v>3196</v>
      </c>
      <c r="C499" s="45" t="s">
        <v>3409</v>
      </c>
      <c r="D499" s="45" t="s">
        <v>3410</v>
      </c>
      <c r="E499" s="45">
        <v>16</v>
      </c>
      <c r="F499" s="45" t="s">
        <v>4214</v>
      </c>
      <c r="G499" s="45" t="s">
        <v>4219</v>
      </c>
      <c r="H499" s="45" t="s">
        <v>4220</v>
      </c>
      <c r="I499" s="45" t="s">
        <v>3414</v>
      </c>
      <c r="J499" s="46">
        <v>66.87</v>
      </c>
      <c r="K499" s="46">
        <f t="shared" si="7"/>
        <v>77.569199999999995</v>
      </c>
    </row>
    <row r="500" spans="2:11" x14ac:dyDescent="0.25">
      <c r="B500" s="45" t="s">
        <v>3196</v>
      </c>
      <c r="C500" s="45" t="s">
        <v>3409</v>
      </c>
      <c r="D500" s="45" t="s">
        <v>3410</v>
      </c>
      <c r="E500" s="45">
        <v>16</v>
      </c>
      <c r="F500" s="45" t="s">
        <v>4214</v>
      </c>
      <c r="G500" s="45" t="s">
        <v>4221</v>
      </c>
      <c r="H500" s="45" t="s">
        <v>4222</v>
      </c>
      <c r="I500" s="45" t="s">
        <v>3414</v>
      </c>
      <c r="J500" s="46">
        <v>99.19</v>
      </c>
      <c r="K500" s="46">
        <f t="shared" si="7"/>
        <v>115.06039999999999</v>
      </c>
    </row>
    <row r="501" spans="2:11" x14ac:dyDescent="0.25">
      <c r="B501" s="45" t="s">
        <v>3196</v>
      </c>
      <c r="C501" s="45" t="s">
        <v>3409</v>
      </c>
      <c r="D501" s="45" t="s">
        <v>3410</v>
      </c>
      <c r="E501" s="45">
        <v>16</v>
      </c>
      <c r="F501" s="45" t="s">
        <v>4214</v>
      </c>
      <c r="G501" s="45" t="s">
        <v>4223</v>
      </c>
      <c r="H501" s="45" t="s">
        <v>4224</v>
      </c>
      <c r="I501" s="45" t="s">
        <v>3414</v>
      </c>
      <c r="J501" s="46">
        <v>134.78</v>
      </c>
      <c r="K501" s="46">
        <f t="shared" si="7"/>
        <v>156.34479999999999</v>
      </c>
    </row>
    <row r="502" spans="2:11" x14ac:dyDescent="0.25">
      <c r="B502" s="45" t="s">
        <v>3196</v>
      </c>
      <c r="C502" s="45" t="s">
        <v>3409</v>
      </c>
      <c r="D502" s="45" t="s">
        <v>3410</v>
      </c>
      <c r="E502" s="45">
        <v>16</v>
      </c>
      <c r="F502" s="45" t="s">
        <v>4214</v>
      </c>
      <c r="G502" s="45" t="s">
        <v>4225</v>
      </c>
      <c r="H502" s="45" t="s">
        <v>4226</v>
      </c>
      <c r="I502" s="45" t="s">
        <v>3414</v>
      </c>
      <c r="J502" s="46">
        <v>153.02000000000001</v>
      </c>
      <c r="K502" s="46">
        <f t="shared" si="7"/>
        <v>177.50319999999999</v>
      </c>
    </row>
    <row r="503" spans="2:11" x14ac:dyDescent="0.25">
      <c r="B503" s="45" t="s">
        <v>3196</v>
      </c>
      <c r="C503" s="45" t="s">
        <v>3409</v>
      </c>
      <c r="D503" s="45" t="s">
        <v>3410</v>
      </c>
      <c r="E503" s="45">
        <v>16</v>
      </c>
      <c r="F503" s="45" t="s">
        <v>4214</v>
      </c>
      <c r="G503" s="45" t="s">
        <v>4227</v>
      </c>
      <c r="H503" s="45" t="s">
        <v>4228</v>
      </c>
      <c r="I503" s="45" t="s">
        <v>3414</v>
      </c>
      <c r="J503" s="46">
        <v>199.93</v>
      </c>
      <c r="K503" s="46">
        <f t="shared" si="7"/>
        <v>231.9188</v>
      </c>
    </row>
    <row r="504" spans="2:11" x14ac:dyDescent="0.25">
      <c r="B504" s="45" t="s">
        <v>3196</v>
      </c>
      <c r="C504" s="45" t="s">
        <v>3409</v>
      </c>
      <c r="D504" s="45" t="s">
        <v>3410</v>
      </c>
      <c r="E504" s="45">
        <v>16</v>
      </c>
      <c r="F504" s="45" t="s">
        <v>4214</v>
      </c>
      <c r="G504" s="45" t="s">
        <v>4229</v>
      </c>
      <c r="H504" s="45" t="s">
        <v>4230</v>
      </c>
      <c r="I504" s="45" t="s">
        <v>3414</v>
      </c>
      <c r="J504" s="46">
        <v>32.79</v>
      </c>
      <c r="K504" s="46">
        <f t="shared" si="7"/>
        <v>38.036399999999993</v>
      </c>
    </row>
    <row r="505" spans="2:11" x14ac:dyDescent="0.25">
      <c r="B505" s="45" t="s">
        <v>3196</v>
      </c>
      <c r="C505" s="45" t="s">
        <v>3409</v>
      </c>
      <c r="D505" s="45" t="s">
        <v>3410</v>
      </c>
      <c r="E505" s="45">
        <v>16</v>
      </c>
      <c r="F505" s="45" t="s">
        <v>4214</v>
      </c>
      <c r="G505" s="45" t="s">
        <v>4231</v>
      </c>
      <c r="H505" s="45" t="s">
        <v>4232</v>
      </c>
      <c r="I505" s="45" t="s">
        <v>3414</v>
      </c>
      <c r="J505" s="46">
        <v>81.91</v>
      </c>
      <c r="K505" s="46">
        <f t="shared" si="7"/>
        <v>95.015599999999992</v>
      </c>
    </row>
    <row r="506" spans="2:11" x14ac:dyDescent="0.25">
      <c r="B506" s="45" t="s">
        <v>3196</v>
      </c>
      <c r="C506" s="45" t="s">
        <v>3409</v>
      </c>
      <c r="D506" s="45" t="s">
        <v>3410</v>
      </c>
      <c r="E506" s="45">
        <v>16</v>
      </c>
      <c r="F506" s="45" t="s">
        <v>4214</v>
      </c>
      <c r="G506" s="45" t="s">
        <v>4233</v>
      </c>
      <c r="H506" s="45" t="s">
        <v>4234</v>
      </c>
      <c r="I506" s="45" t="s">
        <v>3414</v>
      </c>
      <c r="J506" s="46">
        <v>118.01</v>
      </c>
      <c r="K506" s="46">
        <f t="shared" si="7"/>
        <v>136.89159999999998</v>
      </c>
    </row>
    <row r="507" spans="2:11" x14ac:dyDescent="0.25">
      <c r="B507" s="45" t="s">
        <v>3196</v>
      </c>
      <c r="C507" s="45" t="s">
        <v>3409</v>
      </c>
      <c r="D507" s="45" t="s">
        <v>3410</v>
      </c>
      <c r="E507" s="45">
        <v>16</v>
      </c>
      <c r="F507" s="45" t="s">
        <v>4214</v>
      </c>
      <c r="G507" s="45" t="s">
        <v>4235</v>
      </c>
      <c r="H507" s="45" t="s">
        <v>4236</v>
      </c>
      <c r="I507" s="45" t="s">
        <v>3414</v>
      </c>
      <c r="J507" s="46">
        <v>172.42</v>
      </c>
      <c r="K507" s="46">
        <f t="shared" si="7"/>
        <v>200.00719999999998</v>
      </c>
    </row>
    <row r="508" spans="2:11" x14ac:dyDescent="0.25">
      <c r="B508" s="45" t="s">
        <v>3196</v>
      </c>
      <c r="C508" s="45" t="s">
        <v>3409</v>
      </c>
      <c r="D508" s="45" t="s">
        <v>3410</v>
      </c>
      <c r="E508" s="45">
        <v>16</v>
      </c>
      <c r="F508" s="45" t="s">
        <v>4214</v>
      </c>
      <c r="G508" s="45" t="s">
        <v>4237</v>
      </c>
      <c r="H508" s="45" t="s">
        <v>4238</v>
      </c>
      <c r="I508" s="45" t="s">
        <v>3414</v>
      </c>
      <c r="J508" s="46">
        <v>180.23</v>
      </c>
      <c r="K508" s="46">
        <f t="shared" si="7"/>
        <v>209.06679999999997</v>
      </c>
    </row>
    <row r="509" spans="2:11" x14ac:dyDescent="0.25">
      <c r="B509" s="45" t="s">
        <v>3196</v>
      </c>
      <c r="C509" s="45" t="s">
        <v>3409</v>
      </c>
      <c r="D509" s="45" t="s">
        <v>3410</v>
      </c>
      <c r="E509" s="45">
        <v>16</v>
      </c>
      <c r="F509" s="45" t="s">
        <v>4214</v>
      </c>
      <c r="G509" s="45" t="s">
        <v>4239</v>
      </c>
      <c r="H509" s="45" t="s">
        <v>4240</v>
      </c>
      <c r="I509" s="45" t="s">
        <v>3414</v>
      </c>
      <c r="J509" s="46">
        <v>226.99</v>
      </c>
      <c r="K509" s="46">
        <f t="shared" si="7"/>
        <v>263.30840000000001</v>
      </c>
    </row>
    <row r="510" spans="2:11" x14ac:dyDescent="0.25">
      <c r="B510" s="45" t="s">
        <v>3196</v>
      </c>
      <c r="C510" s="45" t="s">
        <v>3409</v>
      </c>
      <c r="D510" s="45" t="s">
        <v>3410</v>
      </c>
      <c r="E510" s="45">
        <v>16</v>
      </c>
      <c r="F510" s="45" t="s">
        <v>4214</v>
      </c>
      <c r="G510" s="45" t="s">
        <v>4241</v>
      </c>
      <c r="H510" s="45" t="s">
        <v>4242</v>
      </c>
      <c r="I510" s="45" t="s">
        <v>3414</v>
      </c>
      <c r="J510" s="46">
        <v>267.36</v>
      </c>
      <c r="K510" s="46">
        <f t="shared" si="7"/>
        <v>310.13760000000002</v>
      </c>
    </row>
    <row r="511" spans="2:11" x14ac:dyDescent="0.25">
      <c r="B511" s="45" t="s">
        <v>3196</v>
      </c>
      <c r="C511" s="45" t="s">
        <v>3409</v>
      </c>
      <c r="D511" s="45" t="s">
        <v>3410</v>
      </c>
      <c r="E511" s="45">
        <v>16</v>
      </c>
      <c r="F511" s="45" t="s">
        <v>4214</v>
      </c>
      <c r="G511" s="45" t="s">
        <v>4243</v>
      </c>
      <c r="H511" s="45" t="s">
        <v>4244</v>
      </c>
      <c r="I511" s="45" t="s">
        <v>3414</v>
      </c>
      <c r="J511" s="46">
        <v>303.55</v>
      </c>
      <c r="K511" s="46">
        <f t="shared" si="7"/>
        <v>352.11799999999999</v>
      </c>
    </row>
    <row r="512" spans="2:11" x14ac:dyDescent="0.25">
      <c r="B512" s="45" t="s">
        <v>3196</v>
      </c>
      <c r="C512" s="45" t="s">
        <v>3409</v>
      </c>
      <c r="D512" s="45" t="s">
        <v>3410</v>
      </c>
      <c r="E512" s="45">
        <v>13</v>
      </c>
      <c r="F512" s="45" t="s">
        <v>4245</v>
      </c>
      <c r="G512" s="45" t="s">
        <v>4246</v>
      </c>
      <c r="H512" s="45" t="s">
        <v>4247</v>
      </c>
      <c r="I512" s="45" t="s">
        <v>3414</v>
      </c>
      <c r="J512" s="46">
        <v>9.85</v>
      </c>
      <c r="K512" s="46">
        <f t="shared" si="7"/>
        <v>11.425999999999998</v>
      </c>
    </row>
    <row r="513" spans="2:11" x14ac:dyDescent="0.25">
      <c r="B513" s="45" t="s">
        <v>3196</v>
      </c>
      <c r="C513" s="45" t="s">
        <v>3409</v>
      </c>
      <c r="D513" s="45" t="s">
        <v>3410</v>
      </c>
      <c r="E513" s="45">
        <v>13</v>
      </c>
      <c r="F513" s="45" t="s">
        <v>4245</v>
      </c>
      <c r="G513" s="45" t="s">
        <v>4248</v>
      </c>
      <c r="H513" s="45" t="s">
        <v>4249</v>
      </c>
      <c r="I513" s="45" t="s">
        <v>3414</v>
      </c>
      <c r="J513" s="46">
        <v>11.52</v>
      </c>
      <c r="K513" s="46">
        <f t="shared" si="7"/>
        <v>13.363199999999999</v>
      </c>
    </row>
    <row r="514" spans="2:11" x14ac:dyDescent="0.25">
      <c r="B514" s="45" t="s">
        <v>3196</v>
      </c>
      <c r="C514" s="45" t="s">
        <v>3409</v>
      </c>
      <c r="D514" s="45" t="s">
        <v>3410</v>
      </c>
      <c r="E514" s="45">
        <v>13</v>
      </c>
      <c r="F514" s="45" t="s">
        <v>4245</v>
      </c>
      <c r="G514" s="45" t="s">
        <v>4250</v>
      </c>
      <c r="H514" s="45" t="s">
        <v>4251</v>
      </c>
      <c r="I514" s="45" t="s">
        <v>3414</v>
      </c>
      <c r="J514" s="46">
        <v>12.81</v>
      </c>
      <c r="K514" s="46">
        <f t="shared" si="7"/>
        <v>14.8596</v>
      </c>
    </row>
    <row r="515" spans="2:11" x14ac:dyDescent="0.25">
      <c r="B515" s="45" t="s">
        <v>3196</v>
      </c>
      <c r="C515" s="45" t="s">
        <v>3409</v>
      </c>
      <c r="D515" s="45" t="s">
        <v>3410</v>
      </c>
      <c r="E515" s="45">
        <v>13</v>
      </c>
      <c r="F515" s="45" t="s">
        <v>4245</v>
      </c>
      <c r="G515" s="45" t="s">
        <v>4252</v>
      </c>
      <c r="H515" s="45" t="s">
        <v>4253</v>
      </c>
      <c r="I515" s="45" t="s">
        <v>3414</v>
      </c>
      <c r="J515" s="46">
        <v>21.37</v>
      </c>
      <c r="K515" s="46">
        <f t="shared" si="7"/>
        <v>24.789200000000001</v>
      </c>
    </row>
    <row r="516" spans="2:11" x14ac:dyDescent="0.25">
      <c r="B516" s="45" t="s">
        <v>3196</v>
      </c>
      <c r="C516" s="45" t="s">
        <v>3409</v>
      </c>
      <c r="D516" s="45" t="s">
        <v>3410</v>
      </c>
      <c r="E516" s="45">
        <v>13</v>
      </c>
      <c r="F516" s="45" t="s">
        <v>4245</v>
      </c>
      <c r="G516" s="45" t="s">
        <v>4254</v>
      </c>
      <c r="H516" s="45" t="s">
        <v>4255</v>
      </c>
      <c r="I516" s="45" t="s">
        <v>3414</v>
      </c>
      <c r="J516" s="46">
        <v>21.57</v>
      </c>
      <c r="K516" s="46">
        <f t="shared" ref="K516:K579" si="8">+IF(AND(MID(H516,1,15)="POSTE DE MADERA",J516&lt;110)=TRUE,(J516*1.13+5)*1.01*1.16,IF(AND(MID(H516,1,15)="POSTE DE MADERA",J516&gt;=110,J516&lt;320)=TRUE,(J516*1.13+12)*1.01*1.16,IF(AND(MID(H516,1,15)="POSTE DE MADERA",J516&gt;320)=TRUE,(J516*1.13+36)*1.01*1.16,IF(+AND(MID(H516,1,5)="POSTE",MID(H516,1,15)&lt;&gt;"POSTE DE MADERA")=TRUE,J516*1.01*1.16,J516*1.16))))</f>
        <v>25.0212</v>
      </c>
    </row>
    <row r="517" spans="2:11" x14ac:dyDescent="0.25">
      <c r="B517" s="45" t="s">
        <v>3196</v>
      </c>
      <c r="C517" s="45" t="s">
        <v>3409</v>
      </c>
      <c r="D517" s="45" t="s">
        <v>3410</v>
      </c>
      <c r="E517" s="45">
        <v>13</v>
      </c>
      <c r="F517" s="45" t="s">
        <v>4245</v>
      </c>
      <c r="G517" s="45" t="s">
        <v>4256</v>
      </c>
      <c r="H517" s="45" t="s">
        <v>4257</v>
      </c>
      <c r="I517" s="45" t="s">
        <v>3414</v>
      </c>
      <c r="J517" s="46">
        <v>34.29</v>
      </c>
      <c r="K517" s="46">
        <f t="shared" si="8"/>
        <v>39.776399999999995</v>
      </c>
    </row>
    <row r="518" spans="2:11" x14ac:dyDescent="0.25">
      <c r="B518" s="45" t="s">
        <v>3196</v>
      </c>
      <c r="C518" s="45" t="s">
        <v>3409</v>
      </c>
      <c r="D518" s="45" t="s">
        <v>3410</v>
      </c>
      <c r="E518" s="45">
        <v>13</v>
      </c>
      <c r="F518" s="45" t="s">
        <v>4245</v>
      </c>
      <c r="G518" s="45" t="s">
        <v>4258</v>
      </c>
      <c r="H518" s="45" t="s">
        <v>4259</v>
      </c>
      <c r="I518" s="45" t="s">
        <v>3414</v>
      </c>
      <c r="J518" s="46">
        <v>8.9700000000000006</v>
      </c>
      <c r="K518" s="46">
        <f t="shared" si="8"/>
        <v>10.405200000000001</v>
      </c>
    </row>
    <row r="519" spans="2:11" x14ac:dyDescent="0.25">
      <c r="B519" s="45" t="s">
        <v>3196</v>
      </c>
      <c r="C519" s="45" t="s">
        <v>3409</v>
      </c>
      <c r="D519" s="45" t="s">
        <v>3410</v>
      </c>
      <c r="E519" s="45">
        <v>13</v>
      </c>
      <c r="F519" s="45" t="s">
        <v>4245</v>
      </c>
      <c r="G519" s="45" t="s">
        <v>4260</v>
      </c>
      <c r="H519" s="45" t="s">
        <v>4261</v>
      </c>
      <c r="I519" s="45" t="s">
        <v>3414</v>
      </c>
      <c r="J519" s="46">
        <v>9.31</v>
      </c>
      <c r="K519" s="46">
        <f t="shared" si="8"/>
        <v>10.7996</v>
      </c>
    </row>
    <row r="520" spans="2:11" x14ac:dyDescent="0.25">
      <c r="B520" s="45" t="s">
        <v>3196</v>
      </c>
      <c r="C520" s="45" t="s">
        <v>3409</v>
      </c>
      <c r="D520" s="45" t="s">
        <v>3410</v>
      </c>
      <c r="E520" s="45">
        <v>13</v>
      </c>
      <c r="F520" s="45" t="s">
        <v>4245</v>
      </c>
      <c r="G520" s="45" t="s">
        <v>4262</v>
      </c>
      <c r="H520" s="45" t="s">
        <v>4263</v>
      </c>
      <c r="I520" s="45" t="s">
        <v>3414</v>
      </c>
      <c r="J520" s="46">
        <v>10.49</v>
      </c>
      <c r="K520" s="46">
        <f t="shared" si="8"/>
        <v>12.1684</v>
      </c>
    </row>
    <row r="521" spans="2:11" x14ac:dyDescent="0.25">
      <c r="B521" s="45" t="s">
        <v>3196</v>
      </c>
      <c r="C521" s="45" t="s">
        <v>3409</v>
      </c>
      <c r="D521" s="45" t="s">
        <v>3410</v>
      </c>
      <c r="E521" s="45">
        <v>13</v>
      </c>
      <c r="F521" s="45" t="s">
        <v>4245</v>
      </c>
      <c r="G521" s="45" t="s">
        <v>4264</v>
      </c>
      <c r="H521" s="45" t="s">
        <v>4265</v>
      </c>
      <c r="I521" s="45" t="s">
        <v>3414</v>
      </c>
      <c r="J521" s="46">
        <v>15.28</v>
      </c>
      <c r="K521" s="46">
        <f t="shared" si="8"/>
        <v>17.724799999999998</v>
      </c>
    </row>
    <row r="522" spans="2:11" x14ac:dyDescent="0.25">
      <c r="B522" s="45" t="s">
        <v>3196</v>
      </c>
      <c r="C522" s="45" t="s">
        <v>3409</v>
      </c>
      <c r="D522" s="45" t="s">
        <v>3410</v>
      </c>
      <c r="E522" s="45">
        <v>13</v>
      </c>
      <c r="F522" s="45" t="s">
        <v>4245</v>
      </c>
      <c r="G522" s="45" t="s">
        <v>4266</v>
      </c>
      <c r="H522" s="45" t="s">
        <v>4267</v>
      </c>
      <c r="I522" s="45" t="s">
        <v>3414</v>
      </c>
      <c r="J522" s="46">
        <v>103.41</v>
      </c>
      <c r="K522" s="46">
        <f t="shared" si="8"/>
        <v>119.95559999999999</v>
      </c>
    </row>
    <row r="523" spans="2:11" x14ac:dyDescent="0.25">
      <c r="B523" s="45" t="s">
        <v>3196</v>
      </c>
      <c r="C523" s="45" t="s">
        <v>3409</v>
      </c>
      <c r="D523" s="45" t="s">
        <v>3410</v>
      </c>
      <c r="E523" s="45">
        <v>13</v>
      </c>
      <c r="F523" s="45" t="s">
        <v>4245</v>
      </c>
      <c r="G523" s="45" t="s">
        <v>4268</v>
      </c>
      <c r="H523" s="45" t="s">
        <v>4269</v>
      </c>
      <c r="I523" s="45" t="s">
        <v>3414</v>
      </c>
      <c r="J523" s="46">
        <v>55.24</v>
      </c>
      <c r="K523" s="46">
        <f t="shared" si="8"/>
        <v>64.078400000000002</v>
      </c>
    </row>
    <row r="524" spans="2:11" x14ac:dyDescent="0.25">
      <c r="B524" s="45" t="s">
        <v>3196</v>
      </c>
      <c r="C524" s="45" t="s">
        <v>3409</v>
      </c>
      <c r="D524" s="45" t="s">
        <v>3410</v>
      </c>
      <c r="E524" s="45">
        <v>13</v>
      </c>
      <c r="F524" s="45" t="s">
        <v>4245</v>
      </c>
      <c r="G524" s="45" t="s">
        <v>4270</v>
      </c>
      <c r="H524" s="45" t="s">
        <v>4271</v>
      </c>
      <c r="I524" s="45" t="s">
        <v>3414</v>
      </c>
      <c r="J524" s="46">
        <v>11.52</v>
      </c>
      <c r="K524" s="46">
        <f t="shared" si="8"/>
        <v>13.363199999999999</v>
      </c>
    </row>
    <row r="525" spans="2:11" x14ac:dyDescent="0.25">
      <c r="B525" s="45" t="s">
        <v>3196</v>
      </c>
      <c r="C525" s="45" t="s">
        <v>3409</v>
      </c>
      <c r="D525" s="45" t="s">
        <v>3410</v>
      </c>
      <c r="E525" s="45">
        <v>13</v>
      </c>
      <c r="F525" s="45" t="s">
        <v>4245</v>
      </c>
      <c r="G525" s="45" t="s">
        <v>4272</v>
      </c>
      <c r="H525" s="45" t="s">
        <v>4273</v>
      </c>
      <c r="I525" s="45" t="s">
        <v>3414</v>
      </c>
      <c r="J525" s="46">
        <v>13.25</v>
      </c>
      <c r="K525" s="46">
        <f t="shared" si="8"/>
        <v>15.37</v>
      </c>
    </row>
    <row r="526" spans="2:11" x14ac:dyDescent="0.25">
      <c r="B526" s="45" t="s">
        <v>3196</v>
      </c>
      <c r="C526" s="45" t="s">
        <v>3409</v>
      </c>
      <c r="D526" s="45" t="s">
        <v>3410</v>
      </c>
      <c r="E526" s="45">
        <v>13</v>
      </c>
      <c r="F526" s="45" t="s">
        <v>4245</v>
      </c>
      <c r="G526" s="45" t="s">
        <v>4274</v>
      </c>
      <c r="H526" s="45" t="s">
        <v>4275</v>
      </c>
      <c r="I526" s="45" t="s">
        <v>3414</v>
      </c>
      <c r="J526" s="46">
        <v>14.81</v>
      </c>
      <c r="K526" s="46">
        <f t="shared" si="8"/>
        <v>17.179600000000001</v>
      </c>
    </row>
    <row r="527" spans="2:11" x14ac:dyDescent="0.25">
      <c r="B527" s="45" t="s">
        <v>3196</v>
      </c>
      <c r="C527" s="45" t="s">
        <v>3409</v>
      </c>
      <c r="D527" s="45" t="s">
        <v>3410</v>
      </c>
      <c r="E527" s="45">
        <v>13</v>
      </c>
      <c r="F527" s="45" t="s">
        <v>4245</v>
      </c>
      <c r="G527" s="45" t="s">
        <v>4276</v>
      </c>
      <c r="H527" s="45" t="s">
        <v>4277</v>
      </c>
      <c r="I527" s="45" t="s">
        <v>3414</v>
      </c>
      <c r="J527" s="46">
        <v>19.59</v>
      </c>
      <c r="K527" s="46">
        <f t="shared" si="8"/>
        <v>22.724399999999999</v>
      </c>
    </row>
    <row r="528" spans="2:11" x14ac:dyDescent="0.25">
      <c r="B528" s="45" t="s">
        <v>3196</v>
      </c>
      <c r="C528" s="45" t="s">
        <v>3409</v>
      </c>
      <c r="D528" s="45" t="s">
        <v>3410</v>
      </c>
      <c r="E528" s="45">
        <v>13</v>
      </c>
      <c r="F528" s="45" t="s">
        <v>4245</v>
      </c>
      <c r="G528" s="45" t="s">
        <v>4278</v>
      </c>
      <c r="H528" s="45" t="s">
        <v>4279</v>
      </c>
      <c r="I528" s="45" t="s">
        <v>3414</v>
      </c>
      <c r="J528" s="46">
        <v>38.31</v>
      </c>
      <c r="K528" s="46">
        <f t="shared" si="8"/>
        <v>44.439599999999999</v>
      </c>
    </row>
    <row r="529" spans="2:11" x14ac:dyDescent="0.25">
      <c r="B529" s="45" t="s">
        <v>3196</v>
      </c>
      <c r="C529" s="45" t="s">
        <v>3409</v>
      </c>
      <c r="D529" s="45" t="s">
        <v>3410</v>
      </c>
      <c r="E529" s="45">
        <v>13</v>
      </c>
      <c r="F529" s="45" t="s">
        <v>4245</v>
      </c>
      <c r="G529" s="45" t="s">
        <v>4280</v>
      </c>
      <c r="H529" s="45" t="s">
        <v>4281</v>
      </c>
      <c r="I529" s="45" t="s">
        <v>3414</v>
      </c>
      <c r="J529" s="46">
        <v>26.86</v>
      </c>
      <c r="K529" s="46">
        <f t="shared" si="8"/>
        <v>31.157599999999999</v>
      </c>
    </row>
    <row r="530" spans="2:11" x14ac:dyDescent="0.25">
      <c r="B530" s="45" t="s">
        <v>3196</v>
      </c>
      <c r="C530" s="45" t="s">
        <v>3409</v>
      </c>
      <c r="D530" s="45" t="s">
        <v>3410</v>
      </c>
      <c r="E530" s="45">
        <v>13</v>
      </c>
      <c r="F530" s="45" t="s">
        <v>4245</v>
      </c>
      <c r="G530" s="45" t="s">
        <v>4282</v>
      </c>
      <c r="H530" s="45" t="s">
        <v>4283</v>
      </c>
      <c r="I530" s="45" t="s">
        <v>3414</v>
      </c>
      <c r="J530" s="46">
        <v>12.18</v>
      </c>
      <c r="K530" s="46">
        <f t="shared" si="8"/>
        <v>14.128799999999998</v>
      </c>
    </row>
    <row r="531" spans="2:11" x14ac:dyDescent="0.25">
      <c r="B531" s="45" t="s">
        <v>3196</v>
      </c>
      <c r="C531" s="45" t="s">
        <v>3409</v>
      </c>
      <c r="D531" s="45" t="s">
        <v>3410</v>
      </c>
      <c r="E531" s="45">
        <v>13</v>
      </c>
      <c r="F531" s="45" t="s">
        <v>4245</v>
      </c>
      <c r="G531" s="45" t="s">
        <v>4284</v>
      </c>
      <c r="H531" s="45" t="s">
        <v>4285</v>
      </c>
      <c r="I531" s="45" t="s">
        <v>3414</v>
      </c>
      <c r="J531" s="46">
        <v>17.03</v>
      </c>
      <c r="K531" s="46">
        <f t="shared" si="8"/>
        <v>19.754799999999999</v>
      </c>
    </row>
    <row r="532" spans="2:11" x14ac:dyDescent="0.25">
      <c r="B532" s="45" t="s">
        <v>3196</v>
      </c>
      <c r="C532" s="45" t="s">
        <v>3409</v>
      </c>
      <c r="D532" s="45" t="s">
        <v>3410</v>
      </c>
      <c r="E532" s="45">
        <v>14</v>
      </c>
      <c r="F532" s="45" t="s">
        <v>4286</v>
      </c>
      <c r="G532" s="45" t="s">
        <v>4287</v>
      </c>
      <c r="H532" s="45" t="s">
        <v>4288</v>
      </c>
      <c r="I532" s="45" t="s">
        <v>3414</v>
      </c>
      <c r="J532" s="46">
        <v>9.8800000000000008</v>
      </c>
      <c r="K532" s="46">
        <f t="shared" si="8"/>
        <v>11.460800000000001</v>
      </c>
    </row>
    <row r="533" spans="2:11" x14ac:dyDescent="0.25">
      <c r="B533" s="45" t="s">
        <v>3196</v>
      </c>
      <c r="C533" s="45" t="s">
        <v>3409</v>
      </c>
      <c r="D533" s="45" t="s">
        <v>3410</v>
      </c>
      <c r="E533" s="45">
        <v>14</v>
      </c>
      <c r="F533" s="45" t="s">
        <v>4286</v>
      </c>
      <c r="G533" s="45" t="s">
        <v>4289</v>
      </c>
      <c r="H533" s="45" t="s">
        <v>4290</v>
      </c>
      <c r="I533" s="45" t="s">
        <v>3414</v>
      </c>
      <c r="J533" s="46">
        <v>10.99</v>
      </c>
      <c r="K533" s="46">
        <f t="shared" si="8"/>
        <v>12.7484</v>
      </c>
    </row>
    <row r="534" spans="2:11" x14ac:dyDescent="0.25">
      <c r="B534" s="45" t="s">
        <v>3196</v>
      </c>
      <c r="C534" s="45" t="s">
        <v>3409</v>
      </c>
      <c r="D534" s="45" t="s">
        <v>3410</v>
      </c>
      <c r="E534" s="45">
        <v>14</v>
      </c>
      <c r="F534" s="45" t="s">
        <v>4286</v>
      </c>
      <c r="G534" s="45" t="s">
        <v>4291</v>
      </c>
      <c r="H534" s="45" t="s">
        <v>4292</v>
      </c>
      <c r="I534" s="45" t="s">
        <v>3414</v>
      </c>
      <c r="J534" s="46">
        <v>14.85</v>
      </c>
      <c r="K534" s="46">
        <f t="shared" si="8"/>
        <v>17.225999999999999</v>
      </c>
    </row>
    <row r="535" spans="2:11" x14ac:dyDescent="0.25">
      <c r="B535" s="45" t="s">
        <v>3196</v>
      </c>
      <c r="C535" s="45" t="s">
        <v>3409</v>
      </c>
      <c r="D535" s="45" t="s">
        <v>3410</v>
      </c>
      <c r="E535" s="45">
        <v>14</v>
      </c>
      <c r="F535" s="45" t="s">
        <v>4286</v>
      </c>
      <c r="G535" s="45" t="s">
        <v>4293</v>
      </c>
      <c r="H535" s="45" t="s">
        <v>4294</v>
      </c>
      <c r="I535" s="45" t="s">
        <v>3414</v>
      </c>
      <c r="J535" s="46">
        <v>20.36</v>
      </c>
      <c r="K535" s="46">
        <f t="shared" si="8"/>
        <v>23.617599999999999</v>
      </c>
    </row>
    <row r="536" spans="2:11" x14ac:dyDescent="0.25">
      <c r="B536" s="45" t="s">
        <v>3196</v>
      </c>
      <c r="C536" s="45" t="s">
        <v>3409</v>
      </c>
      <c r="D536" s="45" t="s">
        <v>3410</v>
      </c>
      <c r="E536" s="45">
        <v>14</v>
      </c>
      <c r="F536" s="45" t="s">
        <v>4286</v>
      </c>
      <c r="G536" s="45" t="s">
        <v>4295</v>
      </c>
      <c r="H536" s="45" t="s">
        <v>4296</v>
      </c>
      <c r="I536" s="45" t="s">
        <v>3414</v>
      </c>
      <c r="J536" s="46">
        <v>8.23</v>
      </c>
      <c r="K536" s="46">
        <f t="shared" si="8"/>
        <v>9.5467999999999993</v>
      </c>
    </row>
    <row r="537" spans="2:11" x14ac:dyDescent="0.25">
      <c r="B537" s="45" t="s">
        <v>3196</v>
      </c>
      <c r="C537" s="45" t="s">
        <v>3409</v>
      </c>
      <c r="D537" s="45" t="s">
        <v>3410</v>
      </c>
      <c r="E537" s="45">
        <v>14</v>
      </c>
      <c r="F537" s="45" t="s">
        <v>4286</v>
      </c>
      <c r="G537" s="45" t="s">
        <v>4297</v>
      </c>
      <c r="H537" s="45" t="s">
        <v>4298</v>
      </c>
      <c r="I537" s="45" t="s">
        <v>3414</v>
      </c>
      <c r="J537" s="46">
        <v>8.89</v>
      </c>
      <c r="K537" s="46">
        <f t="shared" si="8"/>
        <v>10.3124</v>
      </c>
    </row>
    <row r="538" spans="2:11" x14ac:dyDescent="0.25">
      <c r="B538" s="45" t="s">
        <v>3196</v>
      </c>
      <c r="C538" s="45" t="s">
        <v>3409</v>
      </c>
      <c r="D538" s="45" t="s">
        <v>3410</v>
      </c>
      <c r="E538" s="45">
        <v>14</v>
      </c>
      <c r="F538" s="45" t="s">
        <v>4286</v>
      </c>
      <c r="G538" s="45" t="s">
        <v>4299</v>
      </c>
      <c r="H538" s="45" t="s">
        <v>4300</v>
      </c>
      <c r="I538" s="45" t="s">
        <v>3414</v>
      </c>
      <c r="J538" s="46">
        <v>10.43</v>
      </c>
      <c r="K538" s="46">
        <f t="shared" si="8"/>
        <v>12.098799999999999</v>
      </c>
    </row>
    <row r="539" spans="2:11" x14ac:dyDescent="0.25">
      <c r="B539" s="45" t="s">
        <v>3196</v>
      </c>
      <c r="C539" s="45" t="s">
        <v>3409</v>
      </c>
      <c r="D539" s="45" t="s">
        <v>3410</v>
      </c>
      <c r="E539" s="45">
        <v>14</v>
      </c>
      <c r="F539" s="45" t="s">
        <v>4286</v>
      </c>
      <c r="G539" s="45" t="s">
        <v>4301</v>
      </c>
      <c r="H539" s="45" t="s">
        <v>4302</v>
      </c>
      <c r="I539" s="45" t="s">
        <v>3414</v>
      </c>
      <c r="J539" s="46">
        <v>12.64</v>
      </c>
      <c r="K539" s="46">
        <f t="shared" si="8"/>
        <v>14.6624</v>
      </c>
    </row>
    <row r="540" spans="2:11" x14ac:dyDescent="0.25">
      <c r="B540" s="45" t="s">
        <v>3196</v>
      </c>
      <c r="C540" s="45" t="s">
        <v>3409</v>
      </c>
      <c r="D540" s="45" t="s">
        <v>3410</v>
      </c>
      <c r="E540" s="45">
        <v>14</v>
      </c>
      <c r="F540" s="45" t="s">
        <v>4286</v>
      </c>
      <c r="G540" s="45" t="s">
        <v>4303</v>
      </c>
      <c r="H540" s="45" t="s">
        <v>4304</v>
      </c>
      <c r="I540" s="45" t="s">
        <v>3414</v>
      </c>
      <c r="J540" s="46">
        <v>17.600000000000001</v>
      </c>
      <c r="K540" s="46">
        <f t="shared" si="8"/>
        <v>20.416</v>
      </c>
    </row>
    <row r="541" spans="2:11" x14ac:dyDescent="0.25">
      <c r="B541" s="45" t="s">
        <v>3196</v>
      </c>
      <c r="C541" s="45" t="s">
        <v>3409</v>
      </c>
      <c r="D541" s="45" t="s">
        <v>3410</v>
      </c>
      <c r="E541" s="45">
        <v>14</v>
      </c>
      <c r="F541" s="45" t="s">
        <v>4286</v>
      </c>
      <c r="G541" s="45" t="s">
        <v>4305</v>
      </c>
      <c r="H541" s="45" t="s">
        <v>4306</v>
      </c>
      <c r="I541" s="45" t="s">
        <v>3414</v>
      </c>
      <c r="J541" s="46">
        <v>23.67</v>
      </c>
      <c r="K541" s="46">
        <f t="shared" si="8"/>
        <v>27.4572</v>
      </c>
    </row>
    <row r="542" spans="2:11" x14ac:dyDescent="0.25">
      <c r="B542" s="45" t="s">
        <v>3196</v>
      </c>
      <c r="C542" s="45" t="s">
        <v>3409</v>
      </c>
      <c r="D542" s="45" t="s">
        <v>3410</v>
      </c>
      <c r="E542" s="45">
        <v>14</v>
      </c>
      <c r="F542" s="45" t="s">
        <v>4286</v>
      </c>
      <c r="G542" s="45" t="s">
        <v>4307</v>
      </c>
      <c r="H542" s="45" t="s">
        <v>4308</v>
      </c>
      <c r="I542" s="45" t="s">
        <v>3414</v>
      </c>
      <c r="J542" s="46">
        <v>33.6</v>
      </c>
      <c r="K542" s="46">
        <f t="shared" si="8"/>
        <v>38.975999999999999</v>
      </c>
    </row>
    <row r="543" spans="2:11" x14ac:dyDescent="0.25">
      <c r="B543" s="45" t="s">
        <v>3196</v>
      </c>
      <c r="C543" s="45" t="s">
        <v>3409</v>
      </c>
      <c r="D543" s="45" t="s">
        <v>3410</v>
      </c>
      <c r="E543" s="45">
        <v>17</v>
      </c>
      <c r="F543" s="45" t="s">
        <v>4309</v>
      </c>
      <c r="G543" s="45" t="s">
        <v>4310</v>
      </c>
      <c r="H543" s="45" t="s">
        <v>4311</v>
      </c>
      <c r="I543" s="45" t="s">
        <v>3414</v>
      </c>
      <c r="J543" s="46">
        <v>26.33</v>
      </c>
      <c r="K543" s="46">
        <f t="shared" si="8"/>
        <v>30.542799999999996</v>
      </c>
    </row>
    <row r="544" spans="2:11" x14ac:dyDescent="0.25">
      <c r="B544" s="45" t="s">
        <v>3196</v>
      </c>
      <c r="C544" s="45" t="s">
        <v>3409</v>
      </c>
      <c r="D544" s="45" t="s">
        <v>3410</v>
      </c>
      <c r="E544" s="45">
        <v>17</v>
      </c>
      <c r="F544" s="45" t="s">
        <v>4309</v>
      </c>
      <c r="G544" s="45" t="s">
        <v>4312</v>
      </c>
      <c r="H544" s="45" t="s">
        <v>4313</v>
      </c>
      <c r="I544" s="45" t="s">
        <v>3414</v>
      </c>
      <c r="J544" s="46">
        <v>64.989999999999995</v>
      </c>
      <c r="K544" s="46">
        <f t="shared" si="8"/>
        <v>75.38839999999999</v>
      </c>
    </row>
    <row r="545" spans="2:11" x14ac:dyDescent="0.25">
      <c r="B545" s="45" t="s">
        <v>3196</v>
      </c>
      <c r="C545" s="45" t="s">
        <v>3409</v>
      </c>
      <c r="D545" s="45" t="s">
        <v>3410</v>
      </c>
      <c r="E545" s="45">
        <v>18</v>
      </c>
      <c r="F545" s="45" t="s">
        <v>4314</v>
      </c>
      <c r="G545" s="45" t="s">
        <v>4315</v>
      </c>
      <c r="H545" s="45" t="s">
        <v>4316</v>
      </c>
      <c r="I545" s="45" t="s">
        <v>3414</v>
      </c>
      <c r="J545" s="46">
        <v>26.48</v>
      </c>
      <c r="K545" s="46">
        <f t="shared" si="8"/>
        <v>30.716799999999999</v>
      </c>
    </row>
    <row r="546" spans="2:11" x14ac:dyDescent="0.25">
      <c r="B546" s="45" t="s">
        <v>3196</v>
      </c>
      <c r="C546" s="45" t="s">
        <v>3409</v>
      </c>
      <c r="D546" s="45" t="s">
        <v>3410</v>
      </c>
      <c r="E546" s="45">
        <v>18</v>
      </c>
      <c r="F546" s="45" t="s">
        <v>4314</v>
      </c>
      <c r="G546" s="45" t="s">
        <v>4317</v>
      </c>
      <c r="H546" s="45" t="s">
        <v>4318</v>
      </c>
      <c r="I546" s="45" t="s">
        <v>3414</v>
      </c>
      <c r="J546" s="46">
        <v>30.5</v>
      </c>
      <c r="K546" s="46">
        <f t="shared" si="8"/>
        <v>35.379999999999995</v>
      </c>
    </row>
    <row r="547" spans="2:11" x14ac:dyDescent="0.25">
      <c r="B547" s="45" t="s">
        <v>3196</v>
      </c>
      <c r="C547" s="45" t="s">
        <v>3409</v>
      </c>
      <c r="D547" s="45" t="s">
        <v>3410</v>
      </c>
      <c r="E547" s="45">
        <v>18</v>
      </c>
      <c r="F547" s="45" t="s">
        <v>4314</v>
      </c>
      <c r="G547" s="45" t="s">
        <v>4319</v>
      </c>
      <c r="H547" s="45" t="s">
        <v>4320</v>
      </c>
      <c r="I547" s="45" t="s">
        <v>3414</v>
      </c>
      <c r="J547" s="46">
        <v>36.54</v>
      </c>
      <c r="K547" s="46">
        <f t="shared" si="8"/>
        <v>42.386399999999995</v>
      </c>
    </row>
    <row r="548" spans="2:11" x14ac:dyDescent="0.25">
      <c r="B548" s="45" t="s">
        <v>3196</v>
      </c>
      <c r="C548" s="45" t="s">
        <v>3409</v>
      </c>
      <c r="D548" s="45" t="s">
        <v>3410</v>
      </c>
      <c r="E548" s="45">
        <v>18</v>
      </c>
      <c r="F548" s="45" t="s">
        <v>4314</v>
      </c>
      <c r="G548" s="45" t="s">
        <v>4321</v>
      </c>
      <c r="H548" s="45" t="s">
        <v>4322</v>
      </c>
      <c r="I548" s="45" t="s">
        <v>3414</v>
      </c>
      <c r="J548" s="46">
        <v>43.26</v>
      </c>
      <c r="K548" s="46">
        <f t="shared" si="8"/>
        <v>50.181599999999996</v>
      </c>
    </row>
    <row r="549" spans="2:11" x14ac:dyDescent="0.25">
      <c r="B549" s="45" t="s">
        <v>3196</v>
      </c>
      <c r="C549" s="45" t="s">
        <v>3409</v>
      </c>
      <c r="D549" s="45" t="s">
        <v>3410</v>
      </c>
      <c r="E549" s="45">
        <v>18</v>
      </c>
      <c r="F549" s="45" t="s">
        <v>4314</v>
      </c>
      <c r="G549" s="45" t="s">
        <v>4323</v>
      </c>
      <c r="H549" s="45" t="s">
        <v>4324</v>
      </c>
      <c r="I549" s="45" t="s">
        <v>3414</v>
      </c>
      <c r="J549" s="46">
        <v>53.32</v>
      </c>
      <c r="K549" s="46">
        <f t="shared" si="8"/>
        <v>61.851199999999999</v>
      </c>
    </row>
    <row r="550" spans="2:11" x14ac:dyDescent="0.25">
      <c r="B550" s="45" t="s">
        <v>3196</v>
      </c>
      <c r="C550" s="45" t="s">
        <v>3409</v>
      </c>
      <c r="D550" s="45" t="s">
        <v>3410</v>
      </c>
      <c r="E550" s="45">
        <v>18</v>
      </c>
      <c r="F550" s="45" t="s">
        <v>4314</v>
      </c>
      <c r="G550" s="45" t="s">
        <v>4325</v>
      </c>
      <c r="H550" s="45" t="s">
        <v>4326</v>
      </c>
      <c r="I550" s="45" t="s">
        <v>3414</v>
      </c>
      <c r="J550" s="46">
        <v>66.75</v>
      </c>
      <c r="K550" s="46">
        <f t="shared" si="8"/>
        <v>77.429999999999993</v>
      </c>
    </row>
    <row r="551" spans="2:11" x14ac:dyDescent="0.25">
      <c r="B551" s="45" t="s">
        <v>3196</v>
      </c>
      <c r="C551" s="45" t="s">
        <v>3409</v>
      </c>
      <c r="D551" s="45" t="s">
        <v>3410</v>
      </c>
      <c r="E551" s="45">
        <v>18</v>
      </c>
      <c r="F551" s="45" t="s">
        <v>4314</v>
      </c>
      <c r="G551" s="45" t="s">
        <v>4327</v>
      </c>
      <c r="H551" s="45" t="s">
        <v>4328</v>
      </c>
      <c r="I551" s="45" t="s">
        <v>3414</v>
      </c>
      <c r="J551" s="46">
        <v>83.53</v>
      </c>
      <c r="K551" s="46">
        <f t="shared" si="8"/>
        <v>96.894799999999989</v>
      </c>
    </row>
    <row r="552" spans="2:11" x14ac:dyDescent="0.25">
      <c r="B552" s="45" t="s">
        <v>3196</v>
      </c>
      <c r="C552" s="45" t="s">
        <v>3409</v>
      </c>
      <c r="D552" s="45" t="s">
        <v>3410</v>
      </c>
      <c r="E552" s="45">
        <v>18</v>
      </c>
      <c r="F552" s="45" t="s">
        <v>4314</v>
      </c>
      <c r="G552" s="45" t="s">
        <v>4329</v>
      </c>
      <c r="H552" s="45" t="s">
        <v>4330</v>
      </c>
      <c r="I552" s="45" t="s">
        <v>3414</v>
      </c>
      <c r="J552" s="46">
        <v>100.31</v>
      </c>
      <c r="K552" s="46">
        <f t="shared" si="8"/>
        <v>116.3596</v>
      </c>
    </row>
    <row r="553" spans="2:11" x14ac:dyDescent="0.25">
      <c r="B553" s="45" t="s">
        <v>3196</v>
      </c>
      <c r="C553" s="45" t="s">
        <v>3409</v>
      </c>
      <c r="D553" s="45" t="s">
        <v>3410</v>
      </c>
      <c r="E553" s="45">
        <v>18</v>
      </c>
      <c r="F553" s="45" t="s">
        <v>4314</v>
      </c>
      <c r="G553" s="45" t="s">
        <v>4331</v>
      </c>
      <c r="H553" s="45" t="s">
        <v>4332</v>
      </c>
      <c r="I553" s="45" t="s">
        <v>3414</v>
      </c>
      <c r="J553" s="46">
        <v>120.44</v>
      </c>
      <c r="K553" s="46">
        <f t="shared" si="8"/>
        <v>139.71039999999999</v>
      </c>
    </row>
    <row r="554" spans="2:11" x14ac:dyDescent="0.25">
      <c r="B554" s="45" t="s">
        <v>3196</v>
      </c>
      <c r="C554" s="45" t="s">
        <v>3409</v>
      </c>
      <c r="D554" s="45" t="s">
        <v>3410</v>
      </c>
      <c r="E554" s="45">
        <v>18</v>
      </c>
      <c r="F554" s="45" t="s">
        <v>4314</v>
      </c>
      <c r="G554" s="45" t="s">
        <v>4333</v>
      </c>
      <c r="H554" s="45" t="s">
        <v>4334</v>
      </c>
      <c r="I554" s="45" t="s">
        <v>3414</v>
      </c>
      <c r="J554" s="46">
        <v>180.85</v>
      </c>
      <c r="K554" s="46">
        <f t="shared" si="8"/>
        <v>209.78599999999997</v>
      </c>
    </row>
    <row r="555" spans="2:11" x14ac:dyDescent="0.25">
      <c r="B555" s="45" t="s">
        <v>3196</v>
      </c>
      <c r="C555" s="45" t="s">
        <v>3409</v>
      </c>
      <c r="D555" s="45" t="s">
        <v>3410</v>
      </c>
      <c r="E555" s="45">
        <v>19</v>
      </c>
      <c r="F555" s="45" t="s">
        <v>4335</v>
      </c>
      <c r="G555" s="45" t="s">
        <v>4336</v>
      </c>
      <c r="H555" s="45" t="s">
        <v>4337</v>
      </c>
      <c r="I555" s="45" t="s">
        <v>3414</v>
      </c>
      <c r="J555" s="46">
        <v>15.07</v>
      </c>
      <c r="K555" s="46">
        <f t="shared" si="8"/>
        <v>17.481199999999998</v>
      </c>
    </row>
    <row r="556" spans="2:11" x14ac:dyDescent="0.25">
      <c r="B556" s="45" t="s">
        <v>3196</v>
      </c>
      <c r="C556" s="45" t="s">
        <v>3409</v>
      </c>
      <c r="D556" s="45" t="s">
        <v>3410</v>
      </c>
      <c r="E556" s="45">
        <v>19</v>
      </c>
      <c r="F556" s="45" t="s">
        <v>4335</v>
      </c>
      <c r="G556" s="45" t="s">
        <v>4338</v>
      </c>
      <c r="H556" s="45" t="s">
        <v>4339</v>
      </c>
      <c r="I556" s="45" t="s">
        <v>3414</v>
      </c>
      <c r="J556" s="46">
        <v>16.84</v>
      </c>
      <c r="K556" s="46">
        <f t="shared" si="8"/>
        <v>19.534399999999998</v>
      </c>
    </row>
    <row r="557" spans="2:11" x14ac:dyDescent="0.25">
      <c r="B557" s="45" t="s">
        <v>3196</v>
      </c>
      <c r="C557" s="45" t="s">
        <v>3409</v>
      </c>
      <c r="D557" s="45" t="s">
        <v>3410</v>
      </c>
      <c r="E557" s="45">
        <v>19</v>
      </c>
      <c r="F557" s="45" t="s">
        <v>4335</v>
      </c>
      <c r="G557" s="45" t="s">
        <v>4340</v>
      </c>
      <c r="H557" s="45" t="s">
        <v>4341</v>
      </c>
      <c r="I557" s="45" t="s">
        <v>3414</v>
      </c>
      <c r="J557" s="46">
        <v>19.489999999999998</v>
      </c>
      <c r="K557" s="46">
        <f t="shared" si="8"/>
        <v>22.608399999999996</v>
      </c>
    </row>
    <row r="558" spans="2:11" x14ac:dyDescent="0.25">
      <c r="B558" s="45" t="s">
        <v>3196</v>
      </c>
      <c r="C558" s="45" t="s">
        <v>3409</v>
      </c>
      <c r="D558" s="45" t="s">
        <v>3410</v>
      </c>
      <c r="E558" s="45">
        <v>19</v>
      </c>
      <c r="F558" s="45" t="s">
        <v>4335</v>
      </c>
      <c r="G558" s="45" t="s">
        <v>4342</v>
      </c>
      <c r="H558" s="45" t="s">
        <v>4343</v>
      </c>
      <c r="I558" s="45" t="s">
        <v>3414</v>
      </c>
      <c r="J558" s="46">
        <v>22.44</v>
      </c>
      <c r="K558" s="46">
        <f t="shared" si="8"/>
        <v>26.0304</v>
      </c>
    </row>
    <row r="559" spans="2:11" x14ac:dyDescent="0.25">
      <c r="B559" s="45" t="s">
        <v>3196</v>
      </c>
      <c r="C559" s="45" t="s">
        <v>3409</v>
      </c>
      <c r="D559" s="45" t="s">
        <v>3410</v>
      </c>
      <c r="E559" s="45">
        <v>19</v>
      </c>
      <c r="F559" s="45" t="s">
        <v>4335</v>
      </c>
      <c r="G559" s="45" t="s">
        <v>4344</v>
      </c>
      <c r="H559" s="45" t="s">
        <v>4345</v>
      </c>
      <c r="I559" s="45" t="s">
        <v>3414</v>
      </c>
      <c r="J559" s="46">
        <v>26.86</v>
      </c>
      <c r="K559" s="46">
        <f t="shared" si="8"/>
        <v>31.157599999999999</v>
      </c>
    </row>
    <row r="560" spans="2:11" x14ac:dyDescent="0.25">
      <c r="B560" s="45" t="s">
        <v>3196</v>
      </c>
      <c r="C560" s="45" t="s">
        <v>3409</v>
      </c>
      <c r="D560" s="45" t="s">
        <v>3410</v>
      </c>
      <c r="E560" s="45">
        <v>19</v>
      </c>
      <c r="F560" s="45" t="s">
        <v>4335</v>
      </c>
      <c r="G560" s="45" t="s">
        <v>4346</v>
      </c>
      <c r="H560" s="45" t="s">
        <v>4347</v>
      </c>
      <c r="I560" s="45" t="s">
        <v>3414</v>
      </c>
      <c r="J560" s="46">
        <v>32.76</v>
      </c>
      <c r="K560" s="46">
        <f t="shared" si="8"/>
        <v>38.001599999999996</v>
      </c>
    </row>
    <row r="561" spans="2:11" x14ac:dyDescent="0.25">
      <c r="B561" s="45" t="s">
        <v>3196</v>
      </c>
      <c r="C561" s="45" t="s">
        <v>3409</v>
      </c>
      <c r="D561" s="45" t="s">
        <v>3410</v>
      </c>
      <c r="E561" s="45">
        <v>19</v>
      </c>
      <c r="F561" s="45" t="s">
        <v>4335</v>
      </c>
      <c r="G561" s="45" t="s">
        <v>4348</v>
      </c>
      <c r="H561" s="45" t="s">
        <v>4349</v>
      </c>
      <c r="I561" s="45" t="s">
        <v>3414</v>
      </c>
      <c r="J561" s="46">
        <v>40.130000000000003</v>
      </c>
      <c r="K561" s="46">
        <f t="shared" si="8"/>
        <v>46.550800000000002</v>
      </c>
    </row>
    <row r="562" spans="2:11" x14ac:dyDescent="0.25">
      <c r="B562" s="45" t="s">
        <v>3196</v>
      </c>
      <c r="C562" s="45" t="s">
        <v>3409</v>
      </c>
      <c r="D562" s="45" t="s">
        <v>3410</v>
      </c>
      <c r="E562" s="45">
        <v>19</v>
      </c>
      <c r="F562" s="45" t="s">
        <v>4335</v>
      </c>
      <c r="G562" s="45" t="s">
        <v>4350</v>
      </c>
      <c r="H562" s="45" t="s">
        <v>4351</v>
      </c>
      <c r="I562" s="45" t="s">
        <v>3414</v>
      </c>
      <c r="J562" s="46">
        <v>47.5</v>
      </c>
      <c r="K562" s="46">
        <f t="shared" si="8"/>
        <v>55.099999999999994</v>
      </c>
    </row>
    <row r="563" spans="2:11" x14ac:dyDescent="0.25">
      <c r="B563" s="45" t="s">
        <v>3196</v>
      </c>
      <c r="C563" s="45" t="s">
        <v>3409</v>
      </c>
      <c r="D563" s="45" t="s">
        <v>3410</v>
      </c>
      <c r="E563" s="45">
        <v>19</v>
      </c>
      <c r="F563" s="45" t="s">
        <v>4335</v>
      </c>
      <c r="G563" s="45" t="s">
        <v>4352</v>
      </c>
      <c r="H563" s="45" t="s">
        <v>4353</v>
      </c>
      <c r="I563" s="45" t="s">
        <v>3414</v>
      </c>
      <c r="J563" s="46">
        <v>56.34</v>
      </c>
      <c r="K563" s="46">
        <f t="shared" si="8"/>
        <v>65.354399999999998</v>
      </c>
    </row>
    <row r="564" spans="2:11" x14ac:dyDescent="0.25">
      <c r="B564" s="45" t="s">
        <v>3196</v>
      </c>
      <c r="C564" s="45" t="s">
        <v>3409</v>
      </c>
      <c r="D564" s="45" t="s">
        <v>3410</v>
      </c>
      <c r="E564" s="45">
        <v>19</v>
      </c>
      <c r="F564" s="45" t="s">
        <v>4335</v>
      </c>
      <c r="G564" s="45" t="s">
        <v>4354</v>
      </c>
      <c r="H564" s="45" t="s">
        <v>4355</v>
      </c>
      <c r="I564" s="45" t="s">
        <v>3414</v>
      </c>
      <c r="J564" s="46">
        <v>82.87</v>
      </c>
      <c r="K564" s="46">
        <f t="shared" si="8"/>
        <v>96.129199999999997</v>
      </c>
    </row>
    <row r="565" spans="2:11" x14ac:dyDescent="0.25">
      <c r="B565" s="45" t="s">
        <v>3196</v>
      </c>
      <c r="C565" s="45" t="s">
        <v>3409</v>
      </c>
      <c r="D565" s="45" t="s">
        <v>3410</v>
      </c>
      <c r="E565" s="45">
        <v>103</v>
      </c>
      <c r="F565" s="45" t="s">
        <v>4356</v>
      </c>
      <c r="G565" s="45" t="s">
        <v>4357</v>
      </c>
      <c r="H565" s="45" t="s">
        <v>4358</v>
      </c>
      <c r="I565" s="45" t="s">
        <v>3414</v>
      </c>
      <c r="J565" s="46">
        <v>1.21</v>
      </c>
      <c r="K565" s="46">
        <f t="shared" si="8"/>
        <v>1.4036</v>
      </c>
    </row>
    <row r="566" spans="2:11" x14ac:dyDescent="0.25">
      <c r="B566" s="45" t="s">
        <v>3196</v>
      </c>
      <c r="C566" s="45" t="s">
        <v>3409</v>
      </c>
      <c r="D566" s="45" t="s">
        <v>3410</v>
      </c>
      <c r="E566" s="45">
        <v>103</v>
      </c>
      <c r="F566" s="45" t="s">
        <v>4356</v>
      </c>
      <c r="G566" s="45" t="s">
        <v>4359</v>
      </c>
      <c r="H566" s="45" t="s">
        <v>4360</v>
      </c>
      <c r="I566" s="45" t="s">
        <v>3414</v>
      </c>
      <c r="J566" s="46">
        <v>3.76</v>
      </c>
      <c r="K566" s="46">
        <f t="shared" si="8"/>
        <v>4.3615999999999993</v>
      </c>
    </row>
    <row r="567" spans="2:11" x14ac:dyDescent="0.25">
      <c r="B567" s="45" t="s">
        <v>3196</v>
      </c>
      <c r="C567" s="45" t="s">
        <v>3409</v>
      </c>
      <c r="D567" s="45" t="s">
        <v>3410</v>
      </c>
      <c r="E567" s="45">
        <v>103</v>
      </c>
      <c r="F567" s="45" t="s">
        <v>4356</v>
      </c>
      <c r="G567" s="45" t="s">
        <v>4361</v>
      </c>
      <c r="H567" s="45" t="s">
        <v>4362</v>
      </c>
      <c r="I567" s="45" t="s">
        <v>3414</v>
      </c>
      <c r="J567" s="46">
        <v>6.55</v>
      </c>
      <c r="K567" s="46">
        <f t="shared" si="8"/>
        <v>7.597999999999999</v>
      </c>
    </row>
    <row r="568" spans="2:11" x14ac:dyDescent="0.25">
      <c r="B568" s="45" t="s">
        <v>3196</v>
      </c>
      <c r="C568" s="45" t="s">
        <v>3409</v>
      </c>
      <c r="D568" s="45" t="s">
        <v>3410</v>
      </c>
      <c r="E568" s="45">
        <v>103</v>
      </c>
      <c r="F568" s="45" t="s">
        <v>4356</v>
      </c>
      <c r="G568" s="45" t="s">
        <v>4363</v>
      </c>
      <c r="H568" s="45" t="s">
        <v>4364</v>
      </c>
      <c r="I568" s="45" t="s">
        <v>3414</v>
      </c>
      <c r="J568" s="46">
        <v>9.49</v>
      </c>
      <c r="K568" s="46">
        <f t="shared" si="8"/>
        <v>11.0084</v>
      </c>
    </row>
    <row r="569" spans="2:11" x14ac:dyDescent="0.25">
      <c r="B569" s="45" t="s">
        <v>3196</v>
      </c>
      <c r="C569" s="45" t="s">
        <v>3409</v>
      </c>
      <c r="D569" s="45" t="s">
        <v>3410</v>
      </c>
      <c r="E569" s="45">
        <v>103</v>
      </c>
      <c r="F569" s="45" t="s">
        <v>4356</v>
      </c>
      <c r="G569" s="45" t="s">
        <v>4365</v>
      </c>
      <c r="H569" s="45" t="s">
        <v>4366</v>
      </c>
      <c r="I569" s="45" t="s">
        <v>3414</v>
      </c>
      <c r="J569" s="46">
        <v>14.36</v>
      </c>
      <c r="K569" s="46">
        <f t="shared" si="8"/>
        <v>16.657599999999999</v>
      </c>
    </row>
    <row r="570" spans="2:11" x14ac:dyDescent="0.25">
      <c r="B570" s="45" t="s">
        <v>3196</v>
      </c>
      <c r="C570" s="45" t="s">
        <v>3409</v>
      </c>
      <c r="D570" s="45" t="s">
        <v>3410</v>
      </c>
      <c r="E570" s="45">
        <v>104</v>
      </c>
      <c r="F570" s="45" t="s">
        <v>4367</v>
      </c>
      <c r="G570" s="45" t="s">
        <v>4368</v>
      </c>
      <c r="H570" s="45" t="s">
        <v>4369</v>
      </c>
      <c r="I570" s="45" t="s">
        <v>3414</v>
      </c>
      <c r="J570" s="46">
        <v>3.49</v>
      </c>
      <c r="K570" s="46">
        <f t="shared" si="8"/>
        <v>4.0484</v>
      </c>
    </row>
    <row r="571" spans="2:11" x14ac:dyDescent="0.25">
      <c r="B571" s="45" t="s">
        <v>3196</v>
      </c>
      <c r="C571" s="45" t="s">
        <v>3409</v>
      </c>
      <c r="D571" s="45" t="s">
        <v>3410</v>
      </c>
      <c r="E571" s="45">
        <v>104</v>
      </c>
      <c r="F571" s="45" t="s">
        <v>4367</v>
      </c>
      <c r="G571" s="45" t="s">
        <v>4370</v>
      </c>
      <c r="H571" s="45" t="s">
        <v>4371</v>
      </c>
      <c r="I571" s="45" t="s">
        <v>3414</v>
      </c>
      <c r="J571" s="46">
        <v>7.03</v>
      </c>
      <c r="K571" s="46">
        <f t="shared" si="8"/>
        <v>8.1547999999999998</v>
      </c>
    </row>
    <row r="572" spans="2:11" x14ac:dyDescent="0.25">
      <c r="B572" s="45" t="s">
        <v>3196</v>
      </c>
      <c r="C572" s="45" t="s">
        <v>3409</v>
      </c>
      <c r="D572" s="45" t="s">
        <v>3410</v>
      </c>
      <c r="E572" s="45">
        <v>104</v>
      </c>
      <c r="F572" s="45" t="s">
        <v>4367</v>
      </c>
      <c r="G572" s="45" t="s">
        <v>4372</v>
      </c>
      <c r="H572" s="45" t="s">
        <v>4373</v>
      </c>
      <c r="I572" s="45" t="s">
        <v>3414</v>
      </c>
      <c r="J572" s="46">
        <v>10.74</v>
      </c>
      <c r="K572" s="46">
        <f t="shared" si="8"/>
        <v>12.458399999999999</v>
      </c>
    </row>
    <row r="573" spans="2:11" x14ac:dyDescent="0.25">
      <c r="B573" s="45" t="s">
        <v>3196</v>
      </c>
      <c r="C573" s="45" t="s">
        <v>3409</v>
      </c>
      <c r="D573" s="45" t="s">
        <v>3410</v>
      </c>
      <c r="E573" s="45">
        <v>104</v>
      </c>
      <c r="F573" s="45" t="s">
        <v>4367</v>
      </c>
      <c r="G573" s="45" t="s">
        <v>4374</v>
      </c>
      <c r="H573" s="45" t="s">
        <v>4375</v>
      </c>
      <c r="I573" s="45" t="s">
        <v>3414</v>
      </c>
      <c r="J573" s="46">
        <v>16.71</v>
      </c>
      <c r="K573" s="46">
        <f t="shared" si="8"/>
        <v>19.383600000000001</v>
      </c>
    </row>
    <row r="574" spans="2:11" x14ac:dyDescent="0.25">
      <c r="B574" s="45" t="s">
        <v>3196</v>
      </c>
      <c r="C574" s="45" t="s">
        <v>3409</v>
      </c>
      <c r="D574" s="45" t="s">
        <v>3410</v>
      </c>
      <c r="E574" s="45">
        <v>104</v>
      </c>
      <c r="F574" s="45" t="s">
        <v>4367</v>
      </c>
      <c r="G574" s="45" t="s">
        <v>4376</v>
      </c>
      <c r="H574" s="45" t="s">
        <v>4377</v>
      </c>
      <c r="I574" s="45" t="s">
        <v>3414</v>
      </c>
      <c r="J574" s="46">
        <v>5.59</v>
      </c>
      <c r="K574" s="46">
        <f t="shared" si="8"/>
        <v>6.4843999999999991</v>
      </c>
    </row>
    <row r="575" spans="2:11" x14ac:dyDescent="0.25">
      <c r="B575" s="45" t="s">
        <v>3196</v>
      </c>
      <c r="C575" s="45" t="s">
        <v>3409</v>
      </c>
      <c r="D575" s="45" t="s">
        <v>3410</v>
      </c>
      <c r="E575" s="45">
        <v>104</v>
      </c>
      <c r="F575" s="45" t="s">
        <v>4367</v>
      </c>
      <c r="G575" s="45" t="s">
        <v>4378</v>
      </c>
      <c r="H575" s="45" t="s">
        <v>4379</v>
      </c>
      <c r="I575" s="45" t="s">
        <v>3414</v>
      </c>
      <c r="J575" s="46">
        <v>1.51</v>
      </c>
      <c r="K575" s="46">
        <f t="shared" si="8"/>
        <v>1.7515999999999998</v>
      </c>
    </row>
    <row r="576" spans="2:11" x14ac:dyDescent="0.25">
      <c r="B576" s="45" t="s">
        <v>3196</v>
      </c>
      <c r="C576" s="45" t="s">
        <v>3409</v>
      </c>
      <c r="D576" s="45" t="s">
        <v>3410</v>
      </c>
      <c r="E576" s="45">
        <v>104</v>
      </c>
      <c r="F576" s="45" t="s">
        <v>4367</v>
      </c>
      <c r="G576" s="45" t="s">
        <v>4380</v>
      </c>
      <c r="H576" s="45" t="s">
        <v>4381</v>
      </c>
      <c r="I576" s="45" t="s">
        <v>3414</v>
      </c>
      <c r="J576" s="46">
        <v>2.02</v>
      </c>
      <c r="K576" s="46">
        <f t="shared" si="8"/>
        <v>2.3431999999999999</v>
      </c>
    </row>
    <row r="577" spans="2:11" x14ac:dyDescent="0.25">
      <c r="B577" s="45" t="s">
        <v>3196</v>
      </c>
      <c r="C577" s="45" t="s">
        <v>3409</v>
      </c>
      <c r="D577" s="45" t="s">
        <v>3410</v>
      </c>
      <c r="E577" s="45">
        <v>104</v>
      </c>
      <c r="F577" s="45" t="s">
        <v>4367</v>
      </c>
      <c r="G577" s="45" t="s">
        <v>4382</v>
      </c>
      <c r="H577" s="45" t="s">
        <v>4383</v>
      </c>
      <c r="I577" s="45" t="s">
        <v>3414</v>
      </c>
      <c r="J577" s="46">
        <v>2.74</v>
      </c>
      <c r="K577" s="46">
        <f t="shared" si="8"/>
        <v>3.1783999999999999</v>
      </c>
    </row>
    <row r="578" spans="2:11" x14ac:dyDescent="0.25">
      <c r="B578" s="45" t="s">
        <v>3196</v>
      </c>
      <c r="C578" s="45" t="s">
        <v>3409</v>
      </c>
      <c r="D578" s="45" t="s">
        <v>3410</v>
      </c>
      <c r="E578" s="45">
        <v>104</v>
      </c>
      <c r="F578" s="45" t="s">
        <v>4367</v>
      </c>
      <c r="G578" s="45" t="s">
        <v>4384</v>
      </c>
      <c r="H578" s="45" t="s">
        <v>4385</v>
      </c>
      <c r="I578" s="45" t="s">
        <v>3414</v>
      </c>
      <c r="J578" s="46">
        <v>4.75</v>
      </c>
      <c r="K578" s="46">
        <f t="shared" si="8"/>
        <v>5.51</v>
      </c>
    </row>
    <row r="579" spans="2:11" x14ac:dyDescent="0.25">
      <c r="B579" s="45" t="s">
        <v>3196</v>
      </c>
      <c r="C579" s="45" t="s">
        <v>3409</v>
      </c>
      <c r="D579" s="45" t="s">
        <v>3410</v>
      </c>
      <c r="E579" s="45">
        <v>104</v>
      </c>
      <c r="F579" s="45" t="s">
        <v>4367</v>
      </c>
      <c r="G579" s="45" t="s">
        <v>4386</v>
      </c>
      <c r="H579" s="45" t="s">
        <v>4387</v>
      </c>
      <c r="I579" s="45" t="s">
        <v>3414</v>
      </c>
      <c r="J579" s="46">
        <v>8.42</v>
      </c>
      <c r="K579" s="46">
        <f t="shared" si="8"/>
        <v>9.767199999999999</v>
      </c>
    </row>
    <row r="580" spans="2:11" x14ac:dyDescent="0.25">
      <c r="B580" s="45" t="s">
        <v>3196</v>
      </c>
      <c r="C580" s="45" t="s">
        <v>3409</v>
      </c>
      <c r="D580" s="45" t="s">
        <v>3410</v>
      </c>
      <c r="E580" s="45">
        <v>104</v>
      </c>
      <c r="F580" s="45" t="s">
        <v>4367</v>
      </c>
      <c r="G580" s="45" t="s">
        <v>4388</v>
      </c>
      <c r="H580" s="45" t="s">
        <v>4389</v>
      </c>
      <c r="I580" s="45" t="s">
        <v>3414</v>
      </c>
      <c r="J580" s="46">
        <v>1.38</v>
      </c>
      <c r="K580" s="46">
        <f t="shared" ref="K580:K643" si="9">+IF(AND(MID(H580,1,15)="POSTE DE MADERA",J580&lt;110)=TRUE,(J580*1.13+5)*1.01*1.16,IF(AND(MID(H580,1,15)="POSTE DE MADERA",J580&gt;=110,J580&lt;320)=TRUE,(J580*1.13+12)*1.01*1.16,IF(AND(MID(H580,1,15)="POSTE DE MADERA",J580&gt;320)=TRUE,(J580*1.13+36)*1.01*1.16,IF(+AND(MID(H580,1,5)="POSTE",MID(H580,1,15)&lt;&gt;"POSTE DE MADERA")=TRUE,J580*1.01*1.16,J580*1.16))))</f>
        <v>1.6007999999999998</v>
      </c>
    </row>
    <row r="581" spans="2:11" x14ac:dyDescent="0.25">
      <c r="B581" s="45" t="s">
        <v>3196</v>
      </c>
      <c r="C581" s="45" t="s">
        <v>3409</v>
      </c>
      <c r="D581" s="45" t="s">
        <v>3410</v>
      </c>
      <c r="E581" s="45">
        <v>104</v>
      </c>
      <c r="F581" s="45" t="s">
        <v>4367</v>
      </c>
      <c r="G581" s="45" t="s">
        <v>4390</v>
      </c>
      <c r="H581" s="45" t="s">
        <v>4391</v>
      </c>
      <c r="I581" s="45" t="s">
        <v>3414</v>
      </c>
      <c r="J581" s="46">
        <v>1.1299999999999999</v>
      </c>
      <c r="K581" s="46">
        <f t="shared" si="9"/>
        <v>1.3107999999999997</v>
      </c>
    </row>
    <row r="582" spans="2:11" x14ac:dyDescent="0.25">
      <c r="B582" s="45" t="s">
        <v>3196</v>
      </c>
      <c r="C582" s="45" t="s">
        <v>3409</v>
      </c>
      <c r="D582" s="45" t="s">
        <v>3410</v>
      </c>
      <c r="E582" s="45">
        <v>104</v>
      </c>
      <c r="F582" s="45" t="s">
        <v>4367</v>
      </c>
      <c r="G582" s="45" t="s">
        <v>4392</v>
      </c>
      <c r="H582" s="45" t="s">
        <v>4393</v>
      </c>
      <c r="I582" s="45" t="s">
        <v>3414</v>
      </c>
      <c r="J582" s="46">
        <v>21.07</v>
      </c>
      <c r="K582" s="46">
        <f t="shared" si="9"/>
        <v>24.441199999999998</v>
      </c>
    </row>
    <row r="583" spans="2:11" x14ac:dyDescent="0.25">
      <c r="B583" s="45" t="s">
        <v>3196</v>
      </c>
      <c r="C583" s="45" t="s">
        <v>3409</v>
      </c>
      <c r="D583" s="45" t="s">
        <v>3410</v>
      </c>
      <c r="E583" s="45">
        <v>28</v>
      </c>
      <c r="F583" s="45" t="s">
        <v>4394</v>
      </c>
      <c r="G583" s="45" t="s">
        <v>4395</v>
      </c>
      <c r="H583" s="45" t="s">
        <v>4396</v>
      </c>
      <c r="I583" s="45" t="s">
        <v>3414</v>
      </c>
      <c r="J583" s="46">
        <v>0.8</v>
      </c>
      <c r="K583" s="46">
        <f t="shared" si="9"/>
        <v>0.92799999999999994</v>
      </c>
    </row>
    <row r="584" spans="2:11" x14ac:dyDescent="0.25">
      <c r="B584" s="45" t="s">
        <v>3196</v>
      </c>
      <c r="C584" s="45" t="s">
        <v>3409</v>
      </c>
      <c r="D584" s="45" t="s">
        <v>3410</v>
      </c>
      <c r="E584" s="45">
        <v>28</v>
      </c>
      <c r="F584" s="45" t="s">
        <v>4394</v>
      </c>
      <c r="G584" s="45" t="s">
        <v>4397</v>
      </c>
      <c r="H584" s="45" t="s">
        <v>4398</v>
      </c>
      <c r="I584" s="45" t="s">
        <v>3414</v>
      </c>
      <c r="J584" s="46">
        <v>1.1499999999999999</v>
      </c>
      <c r="K584" s="46">
        <f t="shared" si="9"/>
        <v>1.3339999999999999</v>
      </c>
    </row>
    <row r="585" spans="2:11" x14ac:dyDescent="0.25">
      <c r="B585" s="45" t="s">
        <v>3196</v>
      </c>
      <c r="C585" s="45" t="s">
        <v>3409</v>
      </c>
      <c r="D585" s="45" t="s">
        <v>3410</v>
      </c>
      <c r="E585" s="45">
        <v>98</v>
      </c>
      <c r="F585" s="45" t="s">
        <v>4399</v>
      </c>
      <c r="G585" s="45" t="s">
        <v>4400</v>
      </c>
      <c r="H585" s="45" t="s">
        <v>4401</v>
      </c>
      <c r="I585" s="45" t="s">
        <v>3414</v>
      </c>
      <c r="J585" s="46">
        <v>5.87</v>
      </c>
      <c r="K585" s="46">
        <f t="shared" si="9"/>
        <v>6.8091999999999997</v>
      </c>
    </row>
    <row r="586" spans="2:11" x14ac:dyDescent="0.25">
      <c r="B586" s="45" t="s">
        <v>3196</v>
      </c>
      <c r="C586" s="45" t="s">
        <v>3409</v>
      </c>
      <c r="D586" s="45" t="s">
        <v>3410</v>
      </c>
      <c r="E586" s="45">
        <v>98</v>
      </c>
      <c r="F586" s="45" t="s">
        <v>4399</v>
      </c>
      <c r="G586" s="45" t="s">
        <v>4402</v>
      </c>
      <c r="H586" s="45" t="s">
        <v>4403</v>
      </c>
      <c r="I586" s="45" t="s">
        <v>3414</v>
      </c>
      <c r="J586" s="46">
        <v>4.2</v>
      </c>
      <c r="K586" s="46">
        <f t="shared" si="9"/>
        <v>4.8719999999999999</v>
      </c>
    </row>
    <row r="587" spans="2:11" x14ac:dyDescent="0.25">
      <c r="B587" s="45" t="s">
        <v>3196</v>
      </c>
      <c r="C587" s="45" t="s">
        <v>3409</v>
      </c>
      <c r="D587" s="45" t="s">
        <v>3410</v>
      </c>
      <c r="E587" s="45">
        <v>98</v>
      </c>
      <c r="F587" s="45" t="s">
        <v>4399</v>
      </c>
      <c r="G587" s="45" t="s">
        <v>4404</v>
      </c>
      <c r="H587" s="45" t="s">
        <v>4405</v>
      </c>
      <c r="I587" s="45" t="s">
        <v>3414</v>
      </c>
      <c r="J587" s="46">
        <v>4.95</v>
      </c>
      <c r="K587" s="46">
        <f t="shared" si="9"/>
        <v>5.742</v>
      </c>
    </row>
    <row r="588" spans="2:11" x14ac:dyDescent="0.25">
      <c r="B588" s="45" t="s">
        <v>3196</v>
      </c>
      <c r="C588" s="45" t="s">
        <v>3409</v>
      </c>
      <c r="D588" s="45" t="s">
        <v>3410</v>
      </c>
      <c r="E588" s="45">
        <v>98</v>
      </c>
      <c r="F588" s="45" t="s">
        <v>4399</v>
      </c>
      <c r="G588" s="45" t="s">
        <v>4406</v>
      </c>
      <c r="H588" s="45" t="s">
        <v>4407</v>
      </c>
      <c r="I588" s="45" t="s">
        <v>3414</v>
      </c>
      <c r="J588" s="46">
        <v>5.31</v>
      </c>
      <c r="K588" s="46">
        <f t="shared" si="9"/>
        <v>6.1595999999999993</v>
      </c>
    </row>
    <row r="589" spans="2:11" x14ac:dyDescent="0.25">
      <c r="B589" s="45" t="s">
        <v>3196</v>
      </c>
      <c r="C589" s="45" t="s">
        <v>3409</v>
      </c>
      <c r="D589" s="45" t="s">
        <v>3410</v>
      </c>
      <c r="E589" s="45">
        <v>98</v>
      </c>
      <c r="F589" s="45" t="s">
        <v>4399</v>
      </c>
      <c r="G589" s="45" t="s">
        <v>4408</v>
      </c>
      <c r="H589" s="45" t="s">
        <v>4409</v>
      </c>
      <c r="I589" s="45" t="s">
        <v>3414</v>
      </c>
      <c r="J589" s="46">
        <v>6.45</v>
      </c>
      <c r="K589" s="46">
        <f t="shared" si="9"/>
        <v>7.4819999999999993</v>
      </c>
    </row>
    <row r="590" spans="2:11" x14ac:dyDescent="0.25">
      <c r="B590" s="45" t="s">
        <v>3196</v>
      </c>
      <c r="C590" s="45" t="s">
        <v>3409</v>
      </c>
      <c r="D590" s="45" t="s">
        <v>3410</v>
      </c>
      <c r="E590" s="45">
        <v>98</v>
      </c>
      <c r="F590" s="45" t="s">
        <v>4399</v>
      </c>
      <c r="G590" s="45" t="s">
        <v>4410</v>
      </c>
      <c r="H590" s="45" t="s">
        <v>4411</v>
      </c>
      <c r="I590" s="45" t="s">
        <v>3414</v>
      </c>
      <c r="J590" s="46">
        <v>10.07</v>
      </c>
      <c r="K590" s="46">
        <f t="shared" si="9"/>
        <v>11.681199999999999</v>
      </c>
    </row>
    <row r="591" spans="2:11" x14ac:dyDescent="0.25">
      <c r="B591" s="45" t="s">
        <v>3196</v>
      </c>
      <c r="C591" s="45" t="s">
        <v>3409</v>
      </c>
      <c r="D591" s="45" t="s">
        <v>3410</v>
      </c>
      <c r="E591" s="45">
        <v>98</v>
      </c>
      <c r="F591" s="45" t="s">
        <v>4399</v>
      </c>
      <c r="G591" s="45" t="s">
        <v>4412</v>
      </c>
      <c r="H591" s="45" t="s">
        <v>4413</v>
      </c>
      <c r="I591" s="45" t="s">
        <v>3414</v>
      </c>
      <c r="J591" s="46">
        <v>4.59</v>
      </c>
      <c r="K591" s="46">
        <f t="shared" si="9"/>
        <v>5.3243999999999998</v>
      </c>
    </row>
    <row r="592" spans="2:11" x14ac:dyDescent="0.25">
      <c r="B592" s="45" t="s">
        <v>3196</v>
      </c>
      <c r="C592" s="45" t="s">
        <v>3409</v>
      </c>
      <c r="D592" s="45" t="s">
        <v>3410</v>
      </c>
      <c r="E592" s="45">
        <v>98</v>
      </c>
      <c r="F592" s="45" t="s">
        <v>4399</v>
      </c>
      <c r="G592" s="45" t="s">
        <v>4414</v>
      </c>
      <c r="H592" s="45" t="s">
        <v>4415</v>
      </c>
      <c r="I592" s="45" t="s">
        <v>3414</v>
      </c>
      <c r="J592" s="46">
        <v>7.37</v>
      </c>
      <c r="K592" s="46">
        <f t="shared" si="9"/>
        <v>8.549199999999999</v>
      </c>
    </row>
    <row r="593" spans="2:11" x14ac:dyDescent="0.25">
      <c r="B593" s="45" t="s">
        <v>3196</v>
      </c>
      <c r="C593" s="45" t="s">
        <v>3409</v>
      </c>
      <c r="D593" s="45" t="s">
        <v>3410</v>
      </c>
      <c r="E593" s="45">
        <v>98</v>
      </c>
      <c r="F593" s="45" t="s">
        <v>4399</v>
      </c>
      <c r="G593" s="45" t="s">
        <v>4416</v>
      </c>
      <c r="H593" s="45" t="s">
        <v>4417</v>
      </c>
      <c r="I593" s="45" t="s">
        <v>3414</v>
      </c>
      <c r="J593" s="46">
        <v>3.78</v>
      </c>
      <c r="K593" s="46">
        <f t="shared" si="9"/>
        <v>4.3847999999999994</v>
      </c>
    </row>
    <row r="594" spans="2:11" x14ac:dyDescent="0.25">
      <c r="B594" s="45" t="s">
        <v>3196</v>
      </c>
      <c r="C594" s="45" t="s">
        <v>3409</v>
      </c>
      <c r="D594" s="45" t="s">
        <v>3410</v>
      </c>
      <c r="E594" s="45">
        <v>98</v>
      </c>
      <c r="F594" s="45" t="s">
        <v>4399</v>
      </c>
      <c r="G594" s="45" t="s">
        <v>4418</v>
      </c>
      <c r="H594" s="45" t="s">
        <v>4419</v>
      </c>
      <c r="I594" s="45" t="s">
        <v>3414</v>
      </c>
      <c r="J594" s="46">
        <v>3.95</v>
      </c>
      <c r="K594" s="46">
        <f t="shared" si="9"/>
        <v>4.5819999999999999</v>
      </c>
    </row>
    <row r="595" spans="2:11" x14ac:dyDescent="0.25">
      <c r="B595" s="45" t="s">
        <v>3196</v>
      </c>
      <c r="C595" s="45" t="s">
        <v>3409</v>
      </c>
      <c r="D595" s="45" t="s">
        <v>3410</v>
      </c>
      <c r="E595" s="45">
        <v>98</v>
      </c>
      <c r="F595" s="45" t="s">
        <v>4399</v>
      </c>
      <c r="G595" s="45" t="s">
        <v>4420</v>
      </c>
      <c r="H595" s="45" t="s">
        <v>4403</v>
      </c>
      <c r="I595" s="45" t="s">
        <v>3414</v>
      </c>
      <c r="J595" s="46">
        <v>4.2</v>
      </c>
      <c r="K595" s="46">
        <f t="shared" si="9"/>
        <v>4.8719999999999999</v>
      </c>
    </row>
    <row r="596" spans="2:11" x14ac:dyDescent="0.25">
      <c r="B596" s="45" t="s">
        <v>3196</v>
      </c>
      <c r="C596" s="45" t="s">
        <v>3409</v>
      </c>
      <c r="D596" s="45" t="s">
        <v>3410</v>
      </c>
      <c r="E596" s="45">
        <v>98</v>
      </c>
      <c r="F596" s="45" t="s">
        <v>4399</v>
      </c>
      <c r="G596" s="45" t="s">
        <v>4421</v>
      </c>
      <c r="H596" s="45" t="s">
        <v>4409</v>
      </c>
      <c r="I596" s="45" t="s">
        <v>3414</v>
      </c>
      <c r="J596" s="46">
        <v>6.45</v>
      </c>
      <c r="K596" s="46">
        <f t="shared" si="9"/>
        <v>7.4819999999999993</v>
      </c>
    </row>
    <row r="597" spans="2:11" x14ac:dyDescent="0.25">
      <c r="B597" s="45" t="s">
        <v>3196</v>
      </c>
      <c r="C597" s="45" t="s">
        <v>3409</v>
      </c>
      <c r="D597" s="45" t="s">
        <v>3410</v>
      </c>
      <c r="E597" s="45">
        <v>94</v>
      </c>
      <c r="F597" s="45" t="s">
        <v>4422</v>
      </c>
      <c r="G597" s="45" t="s">
        <v>4423</v>
      </c>
      <c r="H597" s="45" t="s">
        <v>4424</v>
      </c>
      <c r="I597" s="45" t="s">
        <v>3202</v>
      </c>
      <c r="J597" s="46">
        <v>0.55000000000000004</v>
      </c>
      <c r="K597" s="46">
        <f t="shared" si="9"/>
        <v>0.63800000000000001</v>
      </c>
    </row>
    <row r="598" spans="2:11" x14ac:dyDescent="0.25">
      <c r="B598" s="45" t="s">
        <v>3196</v>
      </c>
      <c r="C598" s="45" t="s">
        <v>3409</v>
      </c>
      <c r="D598" s="45" t="s">
        <v>3410</v>
      </c>
      <c r="E598" s="45">
        <v>94</v>
      </c>
      <c r="F598" s="45" t="s">
        <v>4422</v>
      </c>
      <c r="G598" s="45" t="s">
        <v>4425</v>
      </c>
      <c r="H598" s="45" t="s">
        <v>4426</v>
      </c>
      <c r="I598" s="45" t="s">
        <v>3202</v>
      </c>
      <c r="J598" s="46">
        <v>0.51</v>
      </c>
      <c r="K598" s="46">
        <f t="shared" si="9"/>
        <v>0.59160000000000001</v>
      </c>
    </row>
    <row r="599" spans="2:11" x14ac:dyDescent="0.25">
      <c r="B599" s="45" t="s">
        <v>3196</v>
      </c>
      <c r="C599" s="45" t="s">
        <v>3409</v>
      </c>
      <c r="D599" s="45" t="s">
        <v>3410</v>
      </c>
      <c r="E599" s="45">
        <v>94</v>
      </c>
      <c r="F599" s="45" t="s">
        <v>4422</v>
      </c>
      <c r="G599" s="45" t="s">
        <v>4427</v>
      </c>
      <c r="H599" s="45" t="s">
        <v>4428</v>
      </c>
      <c r="I599" s="45" t="s">
        <v>3202</v>
      </c>
      <c r="J599" s="46">
        <v>1.08</v>
      </c>
      <c r="K599" s="46">
        <f t="shared" si="9"/>
        <v>1.2527999999999999</v>
      </c>
    </row>
    <row r="600" spans="2:11" x14ac:dyDescent="0.25">
      <c r="B600" s="45" t="s">
        <v>3196</v>
      </c>
      <c r="C600" s="45" t="s">
        <v>3409</v>
      </c>
      <c r="D600" s="45" t="s">
        <v>3410</v>
      </c>
      <c r="E600" s="45">
        <v>94</v>
      </c>
      <c r="F600" s="45" t="s">
        <v>4422</v>
      </c>
      <c r="G600" s="45" t="s">
        <v>4429</v>
      </c>
      <c r="H600" s="45" t="s">
        <v>4430</v>
      </c>
      <c r="I600" s="45" t="s">
        <v>3202</v>
      </c>
      <c r="J600" s="46">
        <v>1.04</v>
      </c>
      <c r="K600" s="46">
        <f t="shared" si="9"/>
        <v>1.2063999999999999</v>
      </c>
    </row>
    <row r="601" spans="2:11" x14ac:dyDescent="0.25">
      <c r="B601" s="45" t="s">
        <v>3196</v>
      </c>
      <c r="C601" s="45" t="s">
        <v>3409</v>
      </c>
      <c r="D601" s="45" t="s">
        <v>3410</v>
      </c>
      <c r="E601" s="45">
        <v>94</v>
      </c>
      <c r="F601" s="45" t="s">
        <v>4422</v>
      </c>
      <c r="G601" s="45" t="s">
        <v>4431</v>
      </c>
      <c r="H601" s="45" t="s">
        <v>4432</v>
      </c>
      <c r="I601" s="45" t="s">
        <v>3202</v>
      </c>
      <c r="J601" s="46">
        <v>6.2</v>
      </c>
      <c r="K601" s="46">
        <f t="shared" si="9"/>
        <v>7.1919999999999993</v>
      </c>
    </row>
    <row r="602" spans="2:11" x14ac:dyDescent="0.25">
      <c r="B602" s="45" t="s">
        <v>3196</v>
      </c>
      <c r="C602" s="45" t="s">
        <v>3409</v>
      </c>
      <c r="D602" s="45" t="s">
        <v>3410</v>
      </c>
      <c r="E602" s="45">
        <v>94</v>
      </c>
      <c r="F602" s="45" t="s">
        <v>4422</v>
      </c>
      <c r="G602" s="45" t="s">
        <v>4433</v>
      </c>
      <c r="H602" s="45" t="s">
        <v>4434</v>
      </c>
      <c r="I602" s="45" t="s">
        <v>3202</v>
      </c>
      <c r="J602" s="46">
        <v>8.7100000000000009</v>
      </c>
      <c r="K602" s="46">
        <f t="shared" si="9"/>
        <v>10.1036</v>
      </c>
    </row>
    <row r="603" spans="2:11" x14ac:dyDescent="0.25">
      <c r="B603" s="45" t="s">
        <v>3196</v>
      </c>
      <c r="C603" s="45" t="s">
        <v>3409</v>
      </c>
      <c r="D603" s="45" t="s">
        <v>3410</v>
      </c>
      <c r="E603" s="45">
        <v>94</v>
      </c>
      <c r="F603" s="45" t="s">
        <v>4422</v>
      </c>
      <c r="G603" s="45" t="s">
        <v>4435</v>
      </c>
      <c r="H603" s="45" t="s">
        <v>4436</v>
      </c>
      <c r="I603" s="45" t="s">
        <v>3202</v>
      </c>
      <c r="J603" s="46">
        <v>1.99</v>
      </c>
      <c r="K603" s="46">
        <f t="shared" si="9"/>
        <v>2.3083999999999998</v>
      </c>
    </row>
    <row r="604" spans="2:11" x14ac:dyDescent="0.25">
      <c r="B604" s="45" t="s">
        <v>3196</v>
      </c>
      <c r="C604" s="45" t="s">
        <v>3409</v>
      </c>
      <c r="D604" s="45" t="s">
        <v>3410</v>
      </c>
      <c r="E604" s="45">
        <v>94</v>
      </c>
      <c r="F604" s="45" t="s">
        <v>4422</v>
      </c>
      <c r="G604" s="45" t="s">
        <v>4437</v>
      </c>
      <c r="H604" s="45" t="s">
        <v>4438</v>
      </c>
      <c r="I604" s="45" t="s">
        <v>3202</v>
      </c>
      <c r="J604" s="46">
        <v>4.51</v>
      </c>
      <c r="K604" s="46">
        <f t="shared" si="9"/>
        <v>5.2315999999999994</v>
      </c>
    </row>
    <row r="605" spans="2:11" x14ac:dyDescent="0.25">
      <c r="B605" s="45" t="s">
        <v>3196</v>
      </c>
      <c r="C605" s="45" t="s">
        <v>3409</v>
      </c>
      <c r="D605" s="45" t="s">
        <v>3410</v>
      </c>
      <c r="E605" s="45">
        <v>94</v>
      </c>
      <c r="F605" s="45" t="s">
        <v>4422</v>
      </c>
      <c r="G605" s="45" t="s">
        <v>4439</v>
      </c>
      <c r="H605" s="45" t="s">
        <v>4440</v>
      </c>
      <c r="I605" s="45" t="s">
        <v>3202</v>
      </c>
      <c r="J605" s="46">
        <v>10.84</v>
      </c>
      <c r="K605" s="46">
        <f t="shared" si="9"/>
        <v>12.574399999999999</v>
      </c>
    </row>
    <row r="606" spans="2:11" x14ac:dyDescent="0.25">
      <c r="B606" s="45" t="s">
        <v>3196</v>
      </c>
      <c r="C606" s="45" t="s">
        <v>3409</v>
      </c>
      <c r="D606" s="45" t="s">
        <v>3410</v>
      </c>
      <c r="E606" s="45">
        <v>94</v>
      </c>
      <c r="F606" s="45" t="s">
        <v>4422</v>
      </c>
      <c r="G606" s="45" t="s">
        <v>4441</v>
      </c>
      <c r="H606" s="45" t="s">
        <v>4442</v>
      </c>
      <c r="I606" s="45" t="s">
        <v>3202</v>
      </c>
      <c r="J606" s="46">
        <v>1</v>
      </c>
      <c r="K606" s="46">
        <f t="shared" si="9"/>
        <v>1.1599999999999999</v>
      </c>
    </row>
    <row r="607" spans="2:11" x14ac:dyDescent="0.25">
      <c r="B607" s="45" t="s">
        <v>3196</v>
      </c>
      <c r="C607" s="45" t="s">
        <v>3409</v>
      </c>
      <c r="D607" s="45" t="s">
        <v>3410</v>
      </c>
      <c r="E607" s="45">
        <v>94</v>
      </c>
      <c r="F607" s="45" t="s">
        <v>4422</v>
      </c>
      <c r="G607" s="45" t="s">
        <v>4443</v>
      </c>
      <c r="H607" s="45" t="s">
        <v>4444</v>
      </c>
      <c r="I607" s="45" t="s">
        <v>3202</v>
      </c>
      <c r="J607" s="46">
        <v>1.57</v>
      </c>
      <c r="K607" s="46">
        <f t="shared" si="9"/>
        <v>1.8211999999999999</v>
      </c>
    </row>
    <row r="608" spans="2:11" x14ac:dyDescent="0.25">
      <c r="B608" s="45" t="s">
        <v>3196</v>
      </c>
      <c r="C608" s="45" t="s">
        <v>3409</v>
      </c>
      <c r="D608" s="45" t="s">
        <v>3410</v>
      </c>
      <c r="E608" s="45">
        <v>94</v>
      </c>
      <c r="F608" s="45" t="s">
        <v>4422</v>
      </c>
      <c r="G608" s="45" t="s">
        <v>4445</v>
      </c>
      <c r="H608" s="45" t="s">
        <v>4446</v>
      </c>
      <c r="I608" s="45" t="s">
        <v>3202</v>
      </c>
      <c r="J608" s="46">
        <v>8.0399999999999991</v>
      </c>
      <c r="K608" s="46">
        <f t="shared" si="9"/>
        <v>9.3263999999999978</v>
      </c>
    </row>
    <row r="609" spans="2:11" x14ac:dyDescent="0.25">
      <c r="B609" s="45" t="s">
        <v>3196</v>
      </c>
      <c r="C609" s="45" t="s">
        <v>3409</v>
      </c>
      <c r="D609" s="45" t="s">
        <v>3410</v>
      </c>
      <c r="E609" s="45">
        <v>94</v>
      </c>
      <c r="F609" s="45" t="s">
        <v>4422</v>
      </c>
      <c r="G609" s="45" t="s">
        <v>4447</v>
      </c>
      <c r="H609" s="45" t="s">
        <v>4448</v>
      </c>
      <c r="I609" s="45" t="s">
        <v>3202</v>
      </c>
      <c r="J609" s="46">
        <v>1.1100000000000001</v>
      </c>
      <c r="K609" s="46">
        <f t="shared" si="9"/>
        <v>1.2876000000000001</v>
      </c>
    </row>
    <row r="610" spans="2:11" x14ac:dyDescent="0.25">
      <c r="B610" s="45" t="s">
        <v>3196</v>
      </c>
      <c r="C610" s="45" t="s">
        <v>3409</v>
      </c>
      <c r="D610" s="45" t="s">
        <v>3410</v>
      </c>
      <c r="E610" s="45">
        <v>94</v>
      </c>
      <c r="F610" s="45" t="s">
        <v>4422</v>
      </c>
      <c r="G610" s="45" t="s">
        <v>4449</v>
      </c>
      <c r="H610" s="45" t="s">
        <v>4450</v>
      </c>
      <c r="I610" s="45" t="s">
        <v>3202</v>
      </c>
      <c r="J610" s="46">
        <v>0.66</v>
      </c>
      <c r="K610" s="46">
        <f t="shared" si="9"/>
        <v>0.76559999999999995</v>
      </c>
    </row>
    <row r="611" spans="2:11" x14ac:dyDescent="0.25">
      <c r="B611" s="45" t="s">
        <v>3196</v>
      </c>
      <c r="C611" s="45" t="s">
        <v>3409</v>
      </c>
      <c r="D611" s="45" t="s">
        <v>3410</v>
      </c>
      <c r="E611" s="45">
        <v>95</v>
      </c>
      <c r="F611" s="45" t="s">
        <v>3259</v>
      </c>
      <c r="G611" s="45" t="s">
        <v>4451</v>
      </c>
      <c r="H611" s="45" t="s">
        <v>4452</v>
      </c>
      <c r="I611" s="45" t="s">
        <v>3202</v>
      </c>
      <c r="J611" s="46">
        <v>2.54</v>
      </c>
      <c r="K611" s="46">
        <f t="shared" si="9"/>
        <v>2.9463999999999997</v>
      </c>
    </row>
    <row r="612" spans="2:11" x14ac:dyDescent="0.25">
      <c r="B612" s="45" t="s">
        <v>3196</v>
      </c>
      <c r="C612" s="45" t="s">
        <v>3409</v>
      </c>
      <c r="D612" s="45" t="s">
        <v>3410</v>
      </c>
      <c r="E612" s="45">
        <v>94</v>
      </c>
      <c r="F612" s="45" t="s">
        <v>4422</v>
      </c>
      <c r="G612" s="45" t="s">
        <v>4453</v>
      </c>
      <c r="H612" s="45" t="s">
        <v>4454</v>
      </c>
      <c r="I612" s="45" t="s">
        <v>3202</v>
      </c>
      <c r="J612" s="46">
        <v>0.95</v>
      </c>
      <c r="K612" s="46">
        <f t="shared" si="9"/>
        <v>1.1019999999999999</v>
      </c>
    </row>
    <row r="613" spans="2:11" x14ac:dyDescent="0.25">
      <c r="B613" s="45" t="s">
        <v>3196</v>
      </c>
      <c r="C613" s="45" t="s">
        <v>3409</v>
      </c>
      <c r="D613" s="45" t="s">
        <v>3410</v>
      </c>
      <c r="E613" s="45">
        <v>94</v>
      </c>
      <c r="F613" s="45" t="s">
        <v>4422</v>
      </c>
      <c r="G613" s="45" t="s">
        <v>4455</v>
      </c>
      <c r="H613" s="45" t="s">
        <v>4456</v>
      </c>
      <c r="I613" s="45" t="s">
        <v>3202</v>
      </c>
      <c r="J613" s="46">
        <v>1.79</v>
      </c>
      <c r="K613" s="46">
        <f t="shared" si="9"/>
        <v>2.0764</v>
      </c>
    </row>
    <row r="614" spans="2:11" x14ac:dyDescent="0.25">
      <c r="B614" s="45" t="s">
        <v>3196</v>
      </c>
      <c r="C614" s="45" t="s">
        <v>3409</v>
      </c>
      <c r="D614" s="45" t="s">
        <v>3410</v>
      </c>
      <c r="E614" s="45">
        <v>94</v>
      </c>
      <c r="F614" s="45" t="s">
        <v>4422</v>
      </c>
      <c r="G614" s="45" t="s">
        <v>4457</v>
      </c>
      <c r="H614" s="45" t="s">
        <v>4458</v>
      </c>
      <c r="I614" s="45" t="s">
        <v>3202</v>
      </c>
      <c r="J614" s="46">
        <v>5.3</v>
      </c>
      <c r="K614" s="46">
        <f t="shared" si="9"/>
        <v>6.1479999999999997</v>
      </c>
    </row>
    <row r="615" spans="2:11" x14ac:dyDescent="0.25">
      <c r="B615" s="45" t="s">
        <v>3196</v>
      </c>
      <c r="C615" s="45" t="s">
        <v>3409</v>
      </c>
      <c r="D615" s="45" t="s">
        <v>3410</v>
      </c>
      <c r="E615" s="45">
        <v>94</v>
      </c>
      <c r="F615" s="45" t="s">
        <v>4422</v>
      </c>
      <c r="G615" s="45" t="s">
        <v>4459</v>
      </c>
      <c r="H615" s="45" t="s">
        <v>4460</v>
      </c>
      <c r="I615" s="45" t="s">
        <v>3202</v>
      </c>
      <c r="J615" s="46">
        <v>59.34</v>
      </c>
      <c r="K615" s="46">
        <f t="shared" si="9"/>
        <v>68.834400000000002</v>
      </c>
    </row>
    <row r="616" spans="2:11" x14ac:dyDescent="0.25">
      <c r="B616" s="45" t="s">
        <v>3196</v>
      </c>
      <c r="C616" s="45" t="s">
        <v>3409</v>
      </c>
      <c r="D616" s="45" t="s">
        <v>3410</v>
      </c>
      <c r="E616" s="45">
        <v>95</v>
      </c>
      <c r="F616" s="45" t="s">
        <v>3259</v>
      </c>
      <c r="G616" s="45" t="s">
        <v>4461</v>
      </c>
      <c r="H616" s="45" t="s">
        <v>4462</v>
      </c>
      <c r="I616" s="45" t="s">
        <v>3202</v>
      </c>
      <c r="J616" s="46">
        <v>2.38</v>
      </c>
      <c r="K616" s="46">
        <f t="shared" si="9"/>
        <v>2.7607999999999997</v>
      </c>
    </row>
    <row r="617" spans="2:11" x14ac:dyDescent="0.25">
      <c r="B617" s="45" t="s">
        <v>3196</v>
      </c>
      <c r="C617" s="45" t="s">
        <v>3409</v>
      </c>
      <c r="D617" s="45" t="s">
        <v>3410</v>
      </c>
      <c r="E617" s="45">
        <v>95</v>
      </c>
      <c r="F617" s="45" t="s">
        <v>3259</v>
      </c>
      <c r="G617" s="45" t="s">
        <v>4463</v>
      </c>
      <c r="H617" s="45" t="s">
        <v>4464</v>
      </c>
      <c r="I617" s="45" t="s">
        <v>3202</v>
      </c>
      <c r="J617" s="46">
        <v>2.2000000000000002</v>
      </c>
      <c r="K617" s="46">
        <f t="shared" si="9"/>
        <v>2.552</v>
      </c>
    </row>
    <row r="618" spans="2:11" x14ac:dyDescent="0.25">
      <c r="B618" s="45" t="s">
        <v>3196</v>
      </c>
      <c r="C618" s="45" t="s">
        <v>3409</v>
      </c>
      <c r="D618" s="45" t="s">
        <v>3410</v>
      </c>
      <c r="E618" s="45">
        <v>95</v>
      </c>
      <c r="F618" s="45" t="s">
        <v>3259</v>
      </c>
      <c r="G618" s="45" t="s">
        <v>4465</v>
      </c>
      <c r="H618" s="45" t="s">
        <v>4466</v>
      </c>
      <c r="I618" s="45" t="s">
        <v>3202</v>
      </c>
      <c r="J618" s="46">
        <v>1.83</v>
      </c>
      <c r="K618" s="46">
        <f t="shared" si="9"/>
        <v>2.1227999999999998</v>
      </c>
    </row>
    <row r="619" spans="2:11" x14ac:dyDescent="0.25">
      <c r="B619" s="45" t="s">
        <v>3196</v>
      </c>
      <c r="C619" s="45" t="s">
        <v>3409</v>
      </c>
      <c r="D619" s="45" t="s">
        <v>3410</v>
      </c>
      <c r="E619" s="45">
        <v>95</v>
      </c>
      <c r="F619" s="45" t="s">
        <v>3259</v>
      </c>
      <c r="G619" s="45" t="s">
        <v>4467</v>
      </c>
      <c r="H619" s="45" t="s">
        <v>4468</v>
      </c>
      <c r="I619" s="45" t="s">
        <v>3202</v>
      </c>
      <c r="J619" s="46">
        <v>2.08</v>
      </c>
      <c r="K619" s="46">
        <f t="shared" si="9"/>
        <v>2.4127999999999998</v>
      </c>
    </row>
    <row r="620" spans="2:11" x14ac:dyDescent="0.25">
      <c r="B620" s="45" t="s">
        <v>3196</v>
      </c>
      <c r="C620" s="45" t="s">
        <v>3409</v>
      </c>
      <c r="D620" s="45" t="s">
        <v>3410</v>
      </c>
      <c r="E620" s="45">
        <v>95</v>
      </c>
      <c r="F620" s="45" t="s">
        <v>3259</v>
      </c>
      <c r="G620" s="45" t="s">
        <v>4469</v>
      </c>
      <c r="H620" s="45" t="s">
        <v>4470</v>
      </c>
      <c r="I620" s="45" t="s">
        <v>3202</v>
      </c>
      <c r="J620" s="46">
        <v>2.33</v>
      </c>
      <c r="K620" s="46">
        <f t="shared" si="9"/>
        <v>2.7027999999999999</v>
      </c>
    </row>
    <row r="621" spans="2:11" x14ac:dyDescent="0.25">
      <c r="B621" s="45" t="s">
        <v>3196</v>
      </c>
      <c r="C621" s="45" t="s">
        <v>3409</v>
      </c>
      <c r="D621" s="45" t="s">
        <v>3410</v>
      </c>
      <c r="E621" s="45">
        <v>95</v>
      </c>
      <c r="F621" s="45" t="s">
        <v>3259</v>
      </c>
      <c r="G621" s="45" t="s">
        <v>4471</v>
      </c>
      <c r="H621" s="45" t="s">
        <v>4472</v>
      </c>
      <c r="I621" s="45" t="s">
        <v>3202</v>
      </c>
      <c r="J621" s="46">
        <v>2.89</v>
      </c>
      <c r="K621" s="46">
        <f t="shared" si="9"/>
        <v>3.3523999999999998</v>
      </c>
    </row>
    <row r="622" spans="2:11" x14ac:dyDescent="0.25">
      <c r="B622" s="45" t="s">
        <v>3196</v>
      </c>
      <c r="C622" s="45" t="s">
        <v>3409</v>
      </c>
      <c r="D622" s="45" t="s">
        <v>3410</v>
      </c>
      <c r="E622" s="45">
        <v>95</v>
      </c>
      <c r="F622" s="45" t="s">
        <v>3259</v>
      </c>
      <c r="G622" s="45" t="s">
        <v>4473</v>
      </c>
      <c r="H622" s="45" t="s">
        <v>4474</v>
      </c>
      <c r="I622" s="45" t="s">
        <v>3202</v>
      </c>
      <c r="J622" s="46">
        <v>5.54</v>
      </c>
      <c r="K622" s="46">
        <f t="shared" si="9"/>
        <v>6.4263999999999992</v>
      </c>
    </row>
    <row r="623" spans="2:11" x14ac:dyDescent="0.25">
      <c r="B623" s="45" t="s">
        <v>3196</v>
      </c>
      <c r="C623" s="45" t="s">
        <v>3409</v>
      </c>
      <c r="D623" s="45" t="s">
        <v>3410</v>
      </c>
      <c r="E623" s="45">
        <v>95</v>
      </c>
      <c r="F623" s="45" t="s">
        <v>3259</v>
      </c>
      <c r="G623" s="45" t="s">
        <v>4475</v>
      </c>
      <c r="H623" s="45" t="s">
        <v>4476</v>
      </c>
      <c r="I623" s="45" t="s">
        <v>3202</v>
      </c>
      <c r="J623" s="46">
        <v>4.22</v>
      </c>
      <c r="K623" s="46">
        <f t="shared" si="9"/>
        <v>4.8951999999999991</v>
      </c>
    </row>
    <row r="624" spans="2:11" x14ac:dyDescent="0.25">
      <c r="B624" s="45" t="s">
        <v>3196</v>
      </c>
      <c r="C624" s="45" t="s">
        <v>3409</v>
      </c>
      <c r="D624" s="45" t="s">
        <v>3410</v>
      </c>
      <c r="E624" s="45">
        <v>10</v>
      </c>
      <c r="F624" s="45" t="s">
        <v>4477</v>
      </c>
      <c r="G624" s="45" t="s">
        <v>4478</v>
      </c>
      <c r="H624" s="45" t="s">
        <v>4479</v>
      </c>
      <c r="I624" s="45" t="s">
        <v>3202</v>
      </c>
      <c r="J624" s="46">
        <v>168.76</v>
      </c>
      <c r="K624" s="46">
        <f t="shared" si="9"/>
        <v>195.76159999999999</v>
      </c>
    </row>
    <row r="625" spans="2:11" x14ac:dyDescent="0.25">
      <c r="B625" s="45" t="s">
        <v>3196</v>
      </c>
      <c r="C625" s="45" t="s">
        <v>3409</v>
      </c>
      <c r="D625" s="45" t="s">
        <v>3410</v>
      </c>
      <c r="E625" s="45">
        <v>10</v>
      </c>
      <c r="F625" s="45" t="s">
        <v>4477</v>
      </c>
      <c r="G625" s="45" t="s">
        <v>4480</v>
      </c>
      <c r="H625" s="45" t="s">
        <v>4481</v>
      </c>
      <c r="I625" s="45" t="s">
        <v>3202</v>
      </c>
      <c r="J625" s="46">
        <v>173.34</v>
      </c>
      <c r="K625" s="46">
        <f t="shared" si="9"/>
        <v>201.0744</v>
      </c>
    </row>
    <row r="626" spans="2:11" x14ac:dyDescent="0.25">
      <c r="B626" s="45" t="s">
        <v>3196</v>
      </c>
      <c r="C626" s="45" t="s">
        <v>3409</v>
      </c>
      <c r="D626" s="45" t="s">
        <v>3410</v>
      </c>
      <c r="E626" s="45">
        <v>10</v>
      </c>
      <c r="F626" s="45" t="s">
        <v>4477</v>
      </c>
      <c r="G626" s="45" t="s">
        <v>4482</v>
      </c>
      <c r="H626" s="45" t="s">
        <v>4483</v>
      </c>
      <c r="I626" s="45" t="s">
        <v>3202</v>
      </c>
      <c r="J626" s="46">
        <v>209.28</v>
      </c>
      <c r="K626" s="46">
        <f t="shared" si="9"/>
        <v>242.76479999999998</v>
      </c>
    </row>
    <row r="627" spans="2:11" x14ac:dyDescent="0.25">
      <c r="B627" s="45" t="s">
        <v>3196</v>
      </c>
      <c r="C627" s="45" t="s">
        <v>3409</v>
      </c>
      <c r="D627" s="45" t="s">
        <v>3410</v>
      </c>
      <c r="E627" s="45">
        <v>10</v>
      </c>
      <c r="F627" s="45" t="s">
        <v>4477</v>
      </c>
      <c r="G627" s="45" t="s">
        <v>4484</v>
      </c>
      <c r="H627" s="45" t="s">
        <v>4485</v>
      </c>
      <c r="I627" s="45" t="s">
        <v>3202</v>
      </c>
      <c r="J627" s="46">
        <v>207.37</v>
      </c>
      <c r="K627" s="46">
        <f t="shared" si="9"/>
        <v>240.54919999999998</v>
      </c>
    </row>
    <row r="628" spans="2:11" x14ac:dyDescent="0.25">
      <c r="B628" s="45" t="s">
        <v>3196</v>
      </c>
      <c r="C628" s="45" t="s">
        <v>3409</v>
      </c>
      <c r="D628" s="45" t="s">
        <v>3410</v>
      </c>
      <c r="E628" s="45">
        <v>10</v>
      </c>
      <c r="F628" s="45" t="s">
        <v>4477</v>
      </c>
      <c r="G628" s="45" t="s">
        <v>4486</v>
      </c>
      <c r="H628" s="45" t="s">
        <v>4487</v>
      </c>
      <c r="I628" s="45" t="s">
        <v>3202</v>
      </c>
      <c r="J628" s="46">
        <v>267.72000000000003</v>
      </c>
      <c r="K628" s="46">
        <f t="shared" si="9"/>
        <v>310.55520000000001</v>
      </c>
    </row>
    <row r="629" spans="2:11" x14ac:dyDescent="0.25">
      <c r="B629" s="45" t="s">
        <v>3196</v>
      </c>
      <c r="C629" s="45" t="s">
        <v>3409</v>
      </c>
      <c r="D629" s="45" t="s">
        <v>3410</v>
      </c>
      <c r="E629" s="45">
        <v>10</v>
      </c>
      <c r="F629" s="45" t="s">
        <v>4477</v>
      </c>
      <c r="G629" s="45" t="s">
        <v>4488</v>
      </c>
      <c r="H629" s="45" t="s">
        <v>4489</v>
      </c>
      <c r="I629" s="45" t="s">
        <v>3202</v>
      </c>
      <c r="J629" s="46">
        <v>285.77999999999997</v>
      </c>
      <c r="K629" s="46">
        <f t="shared" si="9"/>
        <v>331.50479999999993</v>
      </c>
    </row>
    <row r="630" spans="2:11" x14ac:dyDescent="0.25">
      <c r="B630" s="45" t="s">
        <v>3196</v>
      </c>
      <c r="C630" s="45" t="s">
        <v>3409</v>
      </c>
      <c r="D630" s="45" t="s">
        <v>3410</v>
      </c>
      <c r="E630" s="45">
        <v>10</v>
      </c>
      <c r="F630" s="45" t="s">
        <v>4477</v>
      </c>
      <c r="G630" s="45" t="s">
        <v>4490</v>
      </c>
      <c r="H630" s="45" t="s">
        <v>4491</v>
      </c>
      <c r="I630" s="45" t="s">
        <v>3202</v>
      </c>
      <c r="J630" s="46">
        <v>313.88</v>
      </c>
      <c r="K630" s="46">
        <f t="shared" si="9"/>
        <v>364.10079999999999</v>
      </c>
    </row>
    <row r="631" spans="2:11" x14ac:dyDescent="0.25">
      <c r="B631" s="45" t="s">
        <v>3196</v>
      </c>
      <c r="C631" s="45" t="s">
        <v>3409</v>
      </c>
      <c r="D631" s="45" t="s">
        <v>3410</v>
      </c>
      <c r="E631" s="45">
        <v>10</v>
      </c>
      <c r="F631" s="45" t="s">
        <v>4477</v>
      </c>
      <c r="G631" s="45" t="s">
        <v>4492</v>
      </c>
      <c r="H631" s="45" t="s">
        <v>4493</v>
      </c>
      <c r="I631" s="45" t="s">
        <v>3202</v>
      </c>
      <c r="J631" s="46">
        <v>392.34</v>
      </c>
      <c r="K631" s="46">
        <f t="shared" si="9"/>
        <v>455.11439999999993</v>
      </c>
    </row>
    <row r="632" spans="2:11" x14ac:dyDescent="0.25">
      <c r="B632" s="45" t="s">
        <v>3196</v>
      </c>
      <c r="C632" s="45" t="s">
        <v>3409</v>
      </c>
      <c r="D632" s="45" t="s">
        <v>3410</v>
      </c>
      <c r="E632" s="45">
        <v>10</v>
      </c>
      <c r="F632" s="45" t="s">
        <v>4477</v>
      </c>
      <c r="G632" s="45" t="s">
        <v>4494</v>
      </c>
      <c r="H632" s="45" t="s">
        <v>4495</v>
      </c>
      <c r="I632" s="45" t="s">
        <v>3202</v>
      </c>
      <c r="J632" s="46">
        <v>462.56</v>
      </c>
      <c r="K632" s="46">
        <f t="shared" si="9"/>
        <v>536.56959999999992</v>
      </c>
    </row>
    <row r="633" spans="2:11" x14ac:dyDescent="0.25">
      <c r="B633" s="45" t="s">
        <v>3196</v>
      </c>
      <c r="C633" s="45" t="s">
        <v>3409</v>
      </c>
      <c r="D633" s="45" t="s">
        <v>3410</v>
      </c>
      <c r="E633" s="45">
        <v>10</v>
      </c>
      <c r="F633" s="45" t="s">
        <v>4477</v>
      </c>
      <c r="G633" s="45" t="s">
        <v>4496</v>
      </c>
      <c r="H633" s="45" t="s">
        <v>4497</v>
      </c>
      <c r="I633" s="45" t="s">
        <v>3202</v>
      </c>
      <c r="J633" s="46">
        <v>235.55</v>
      </c>
      <c r="K633" s="46">
        <f t="shared" si="9"/>
        <v>273.238</v>
      </c>
    </row>
    <row r="634" spans="2:11" x14ac:dyDescent="0.25">
      <c r="B634" s="45" t="s">
        <v>3196</v>
      </c>
      <c r="C634" s="45" t="s">
        <v>3409</v>
      </c>
      <c r="D634" s="45" t="s">
        <v>3410</v>
      </c>
      <c r="E634" s="45">
        <v>10</v>
      </c>
      <c r="F634" s="45" t="s">
        <v>4477</v>
      </c>
      <c r="G634" s="45" t="s">
        <v>4498</v>
      </c>
      <c r="H634" s="45" t="s">
        <v>4499</v>
      </c>
      <c r="I634" s="45" t="s">
        <v>3202</v>
      </c>
      <c r="J634" s="46">
        <v>245.91</v>
      </c>
      <c r="K634" s="46">
        <f t="shared" si="9"/>
        <v>285.25559999999996</v>
      </c>
    </row>
    <row r="635" spans="2:11" x14ac:dyDescent="0.25">
      <c r="B635" s="45" t="s">
        <v>3196</v>
      </c>
      <c r="C635" s="45" t="s">
        <v>3409</v>
      </c>
      <c r="D635" s="45" t="s">
        <v>3410</v>
      </c>
      <c r="E635" s="45">
        <v>10</v>
      </c>
      <c r="F635" s="45" t="s">
        <v>4477</v>
      </c>
      <c r="G635" s="45" t="s">
        <v>4500</v>
      </c>
      <c r="H635" s="45" t="s">
        <v>4501</v>
      </c>
      <c r="I635" s="45" t="s">
        <v>3202</v>
      </c>
      <c r="J635" s="46">
        <v>548.72</v>
      </c>
      <c r="K635" s="46">
        <f t="shared" si="9"/>
        <v>636.51519999999994</v>
      </c>
    </row>
    <row r="636" spans="2:11" x14ac:dyDescent="0.25">
      <c r="B636" s="45" t="s">
        <v>3196</v>
      </c>
      <c r="C636" s="45" t="s">
        <v>3409</v>
      </c>
      <c r="D636" s="45" t="s">
        <v>3410</v>
      </c>
      <c r="E636" s="45">
        <v>10</v>
      </c>
      <c r="F636" s="45" t="s">
        <v>4477</v>
      </c>
      <c r="G636" s="45" t="s">
        <v>4502</v>
      </c>
      <c r="H636" s="45" t="s">
        <v>4503</v>
      </c>
      <c r="I636" s="45" t="s">
        <v>3202</v>
      </c>
      <c r="J636" s="46">
        <v>7.96</v>
      </c>
      <c r="K636" s="46">
        <f t="shared" si="9"/>
        <v>9.2335999999999991</v>
      </c>
    </row>
    <row r="637" spans="2:11" x14ac:dyDescent="0.25">
      <c r="B637" s="45" t="s">
        <v>3196</v>
      </c>
      <c r="C637" s="45" t="s">
        <v>3409</v>
      </c>
      <c r="D637" s="45" t="s">
        <v>3410</v>
      </c>
      <c r="E637" s="45">
        <v>10</v>
      </c>
      <c r="F637" s="45" t="s">
        <v>4477</v>
      </c>
      <c r="G637" s="45" t="s">
        <v>4504</v>
      </c>
      <c r="H637" s="45" t="s">
        <v>4505</v>
      </c>
      <c r="I637" s="45" t="s">
        <v>3202</v>
      </c>
      <c r="J637" s="46">
        <v>18.21</v>
      </c>
      <c r="K637" s="46">
        <f t="shared" si="9"/>
        <v>21.1236</v>
      </c>
    </row>
    <row r="638" spans="2:11" x14ac:dyDescent="0.25">
      <c r="B638" s="45" t="s">
        <v>3196</v>
      </c>
      <c r="C638" s="45" t="s">
        <v>3409</v>
      </c>
      <c r="D638" s="45" t="s">
        <v>3410</v>
      </c>
      <c r="E638" s="45">
        <v>10</v>
      </c>
      <c r="F638" s="45" t="s">
        <v>4477</v>
      </c>
      <c r="G638" s="45" t="s">
        <v>4506</v>
      </c>
      <c r="H638" s="45" t="s">
        <v>4507</v>
      </c>
      <c r="I638" s="45" t="s">
        <v>3202</v>
      </c>
      <c r="J638" s="46">
        <v>24.89</v>
      </c>
      <c r="K638" s="46">
        <f t="shared" si="9"/>
        <v>28.872399999999999</v>
      </c>
    </row>
    <row r="639" spans="2:11" x14ac:dyDescent="0.25">
      <c r="B639" s="45" t="s">
        <v>3196</v>
      </c>
      <c r="C639" s="45" t="s">
        <v>3409</v>
      </c>
      <c r="D639" s="45" t="s">
        <v>3410</v>
      </c>
      <c r="E639" s="45">
        <v>10</v>
      </c>
      <c r="F639" s="45" t="s">
        <v>4477</v>
      </c>
      <c r="G639" s="45" t="s">
        <v>4508</v>
      </c>
      <c r="H639" s="45" t="s">
        <v>4509</v>
      </c>
      <c r="I639" s="45" t="s">
        <v>3202</v>
      </c>
      <c r="J639" s="46">
        <v>29.98</v>
      </c>
      <c r="K639" s="46">
        <f t="shared" si="9"/>
        <v>34.776800000000001</v>
      </c>
    </row>
    <row r="640" spans="2:11" x14ac:dyDescent="0.25">
      <c r="B640" s="45" t="s">
        <v>3196</v>
      </c>
      <c r="C640" s="45" t="s">
        <v>3409</v>
      </c>
      <c r="D640" s="45" t="s">
        <v>3410</v>
      </c>
      <c r="E640" s="45">
        <v>10</v>
      </c>
      <c r="F640" s="45" t="s">
        <v>4477</v>
      </c>
      <c r="G640" s="45" t="s">
        <v>4510</v>
      </c>
      <c r="H640" s="45" t="s">
        <v>4511</v>
      </c>
      <c r="I640" s="45" t="s">
        <v>3202</v>
      </c>
      <c r="J640" s="46">
        <v>82.38</v>
      </c>
      <c r="K640" s="46">
        <f t="shared" si="9"/>
        <v>95.560799999999986</v>
      </c>
    </row>
    <row r="641" spans="2:11" x14ac:dyDescent="0.25">
      <c r="B641" s="45" t="s">
        <v>3196</v>
      </c>
      <c r="C641" s="45" t="s">
        <v>3409</v>
      </c>
      <c r="D641" s="45" t="s">
        <v>3410</v>
      </c>
      <c r="E641" s="45">
        <v>10</v>
      </c>
      <c r="F641" s="45" t="s">
        <v>4477</v>
      </c>
      <c r="G641" s="45" t="s">
        <v>4512</v>
      </c>
      <c r="H641" s="45" t="s">
        <v>4513</v>
      </c>
      <c r="I641" s="45" t="s">
        <v>3202</v>
      </c>
      <c r="J641" s="46">
        <v>87.05</v>
      </c>
      <c r="K641" s="46">
        <f t="shared" si="9"/>
        <v>100.97799999999999</v>
      </c>
    </row>
    <row r="642" spans="2:11" x14ac:dyDescent="0.25">
      <c r="B642" s="45" t="s">
        <v>3196</v>
      </c>
      <c r="C642" s="45" t="s">
        <v>3409</v>
      </c>
      <c r="D642" s="45" t="s">
        <v>3410</v>
      </c>
      <c r="E642" s="45">
        <v>10</v>
      </c>
      <c r="F642" s="45" t="s">
        <v>4477</v>
      </c>
      <c r="G642" s="45" t="s">
        <v>4514</v>
      </c>
      <c r="H642" s="45" t="s">
        <v>4515</v>
      </c>
      <c r="I642" s="45" t="s">
        <v>3202</v>
      </c>
      <c r="J642" s="46">
        <v>94.85</v>
      </c>
      <c r="K642" s="46">
        <f t="shared" si="9"/>
        <v>110.02599999999998</v>
      </c>
    </row>
    <row r="643" spans="2:11" x14ac:dyDescent="0.25">
      <c r="B643" s="45" t="s">
        <v>3196</v>
      </c>
      <c r="C643" s="45" t="s">
        <v>3409</v>
      </c>
      <c r="D643" s="45" t="s">
        <v>3410</v>
      </c>
      <c r="E643" s="45">
        <v>10</v>
      </c>
      <c r="F643" s="45" t="s">
        <v>4477</v>
      </c>
      <c r="G643" s="45" t="s">
        <v>4516</v>
      </c>
      <c r="H643" s="45" t="s">
        <v>4517</v>
      </c>
      <c r="I643" s="45" t="s">
        <v>3202</v>
      </c>
      <c r="J643" s="46">
        <v>97.1</v>
      </c>
      <c r="K643" s="46">
        <f t="shared" si="9"/>
        <v>112.63599999999998</v>
      </c>
    </row>
    <row r="644" spans="2:11" x14ac:dyDescent="0.25">
      <c r="B644" s="45" t="s">
        <v>3196</v>
      </c>
      <c r="C644" s="45" t="s">
        <v>3409</v>
      </c>
      <c r="D644" s="45" t="s">
        <v>3410</v>
      </c>
      <c r="E644" s="45">
        <v>10</v>
      </c>
      <c r="F644" s="45" t="s">
        <v>4477</v>
      </c>
      <c r="G644" s="45" t="s">
        <v>4518</v>
      </c>
      <c r="H644" s="45" t="s">
        <v>4519</v>
      </c>
      <c r="I644" s="45" t="s">
        <v>3202</v>
      </c>
      <c r="J644" s="46">
        <v>461.53</v>
      </c>
      <c r="K644" s="46">
        <f t="shared" ref="K644:K707" si="10">+IF(AND(MID(H644,1,15)="POSTE DE MADERA",J644&lt;110)=TRUE,(J644*1.13+5)*1.01*1.16,IF(AND(MID(H644,1,15)="POSTE DE MADERA",J644&gt;=110,J644&lt;320)=TRUE,(J644*1.13+12)*1.01*1.16,IF(AND(MID(H644,1,15)="POSTE DE MADERA",J644&gt;320)=TRUE,(J644*1.13+36)*1.01*1.16,IF(+AND(MID(H644,1,5)="POSTE",MID(H644,1,15)&lt;&gt;"POSTE DE MADERA")=TRUE,J644*1.01*1.16,J644*1.16))))</f>
        <v>535.37479999999994</v>
      </c>
    </row>
    <row r="645" spans="2:11" x14ac:dyDescent="0.25">
      <c r="B645" s="45" t="s">
        <v>3196</v>
      </c>
      <c r="C645" s="45" t="s">
        <v>3409</v>
      </c>
      <c r="D645" s="45" t="s">
        <v>3410</v>
      </c>
      <c r="E645" s="45">
        <v>10</v>
      </c>
      <c r="F645" s="45" t="s">
        <v>4477</v>
      </c>
      <c r="G645" s="45" t="s">
        <v>4520</v>
      </c>
      <c r="H645" s="45" t="s">
        <v>4521</v>
      </c>
      <c r="I645" s="45" t="s">
        <v>4522</v>
      </c>
      <c r="J645" s="46">
        <v>17.54</v>
      </c>
      <c r="K645" s="46">
        <f t="shared" si="10"/>
        <v>20.346399999999999</v>
      </c>
    </row>
    <row r="646" spans="2:11" x14ac:dyDescent="0.25">
      <c r="B646" s="45" t="s">
        <v>3196</v>
      </c>
      <c r="C646" s="45" t="s">
        <v>3409</v>
      </c>
      <c r="D646" s="45" t="s">
        <v>3410</v>
      </c>
      <c r="E646" s="45">
        <v>10</v>
      </c>
      <c r="F646" s="45" t="s">
        <v>4477</v>
      </c>
      <c r="G646" s="45" t="s">
        <v>4523</v>
      </c>
      <c r="H646" s="45" t="s">
        <v>4524</v>
      </c>
      <c r="I646" s="45" t="s">
        <v>3202</v>
      </c>
      <c r="J646" s="46">
        <v>79.349999999999994</v>
      </c>
      <c r="K646" s="46">
        <f t="shared" si="10"/>
        <v>92.045999999999992</v>
      </c>
    </row>
    <row r="647" spans="2:11" x14ac:dyDescent="0.25">
      <c r="B647" s="45" t="s">
        <v>3196</v>
      </c>
      <c r="C647" s="45" t="s">
        <v>3409</v>
      </c>
      <c r="D647" s="45" t="s">
        <v>3410</v>
      </c>
      <c r="E647" s="45">
        <v>10</v>
      </c>
      <c r="F647" s="45" t="s">
        <v>4477</v>
      </c>
      <c r="G647" s="45" t="s">
        <v>4525</v>
      </c>
      <c r="H647" s="45" t="s">
        <v>4526</v>
      </c>
      <c r="I647" s="45" t="s">
        <v>3202</v>
      </c>
      <c r="J647" s="46">
        <v>90.51</v>
      </c>
      <c r="K647" s="46">
        <f t="shared" si="10"/>
        <v>104.99160000000001</v>
      </c>
    </row>
    <row r="648" spans="2:11" x14ac:dyDescent="0.25">
      <c r="B648" s="45" t="s">
        <v>3196</v>
      </c>
      <c r="C648" s="45" t="s">
        <v>3409</v>
      </c>
      <c r="D648" s="45" t="s">
        <v>3410</v>
      </c>
      <c r="E648" s="45">
        <v>10</v>
      </c>
      <c r="F648" s="45" t="s">
        <v>4477</v>
      </c>
      <c r="G648" s="45" t="s">
        <v>4527</v>
      </c>
      <c r="H648" s="45" t="s">
        <v>4528</v>
      </c>
      <c r="I648" s="45" t="s">
        <v>3202</v>
      </c>
      <c r="J648" s="46">
        <v>2.38</v>
      </c>
      <c r="K648" s="46">
        <f t="shared" si="10"/>
        <v>2.7607999999999997</v>
      </c>
    </row>
    <row r="649" spans="2:11" x14ac:dyDescent="0.25">
      <c r="B649" s="45" t="s">
        <v>3196</v>
      </c>
      <c r="C649" s="45" t="s">
        <v>3409</v>
      </c>
      <c r="D649" s="45" t="s">
        <v>3410</v>
      </c>
      <c r="E649" s="45">
        <v>10</v>
      </c>
      <c r="F649" s="45" t="s">
        <v>4477</v>
      </c>
      <c r="G649" s="45" t="s">
        <v>4529</v>
      </c>
      <c r="H649" s="45" t="s">
        <v>4530</v>
      </c>
      <c r="I649" s="45" t="s">
        <v>3202</v>
      </c>
      <c r="J649" s="46">
        <v>3.34</v>
      </c>
      <c r="K649" s="46">
        <f t="shared" si="10"/>
        <v>3.8743999999999996</v>
      </c>
    </row>
    <row r="650" spans="2:11" x14ac:dyDescent="0.25">
      <c r="B650" s="45" t="s">
        <v>3196</v>
      </c>
      <c r="C650" s="45" t="s">
        <v>3409</v>
      </c>
      <c r="D650" s="45" t="s">
        <v>3410</v>
      </c>
      <c r="E650" s="45">
        <v>10</v>
      </c>
      <c r="F650" s="45" t="s">
        <v>4477</v>
      </c>
      <c r="G650" s="45" t="s">
        <v>4531</v>
      </c>
      <c r="H650" s="45" t="s">
        <v>4532</v>
      </c>
      <c r="I650" s="45" t="s">
        <v>3202</v>
      </c>
      <c r="J650" s="46">
        <v>467.36</v>
      </c>
      <c r="K650" s="46">
        <f t="shared" si="10"/>
        <v>542.13760000000002</v>
      </c>
    </row>
    <row r="651" spans="2:11" x14ac:dyDescent="0.25">
      <c r="B651" s="45" t="s">
        <v>3196</v>
      </c>
      <c r="C651" s="45" t="s">
        <v>3409</v>
      </c>
      <c r="D651" s="45" t="s">
        <v>3410</v>
      </c>
      <c r="E651" s="45">
        <v>10</v>
      </c>
      <c r="F651" s="45" t="s">
        <v>4477</v>
      </c>
      <c r="G651" s="45" t="s">
        <v>4533</v>
      </c>
      <c r="H651" s="45" t="s">
        <v>4534</v>
      </c>
      <c r="I651" s="45" t="s">
        <v>3202</v>
      </c>
      <c r="J651" s="46">
        <v>5.88</v>
      </c>
      <c r="K651" s="46">
        <f t="shared" si="10"/>
        <v>6.8207999999999993</v>
      </c>
    </row>
    <row r="652" spans="2:11" x14ac:dyDescent="0.25">
      <c r="B652" s="45" t="s">
        <v>3196</v>
      </c>
      <c r="C652" s="45" t="s">
        <v>3409</v>
      </c>
      <c r="D652" s="45" t="s">
        <v>3410</v>
      </c>
      <c r="E652" s="45">
        <v>10</v>
      </c>
      <c r="F652" s="45" t="s">
        <v>4477</v>
      </c>
      <c r="G652" s="45" t="s">
        <v>4535</v>
      </c>
      <c r="H652" s="45" t="s">
        <v>4536</v>
      </c>
      <c r="I652" s="45" t="s">
        <v>3202</v>
      </c>
      <c r="J652" s="46">
        <v>40.21</v>
      </c>
      <c r="K652" s="46">
        <f t="shared" si="10"/>
        <v>46.643599999999999</v>
      </c>
    </row>
    <row r="653" spans="2:11" x14ac:dyDescent="0.25">
      <c r="B653" s="45" t="s">
        <v>3196</v>
      </c>
      <c r="C653" s="45" t="s">
        <v>3409</v>
      </c>
      <c r="D653" s="45" t="s">
        <v>3410</v>
      </c>
      <c r="E653" s="45">
        <v>10</v>
      </c>
      <c r="F653" s="45" t="s">
        <v>4477</v>
      </c>
      <c r="G653" s="45" t="s">
        <v>4537</v>
      </c>
      <c r="H653" s="45" t="s">
        <v>4538</v>
      </c>
      <c r="I653" s="45" t="s">
        <v>3202</v>
      </c>
      <c r="J653" s="46">
        <v>552.59</v>
      </c>
      <c r="K653" s="46">
        <f t="shared" si="10"/>
        <v>641.00440000000003</v>
      </c>
    </row>
    <row r="654" spans="2:11" x14ac:dyDescent="0.25">
      <c r="B654" s="45" t="s">
        <v>3196</v>
      </c>
      <c r="C654" s="45" t="s">
        <v>3409</v>
      </c>
      <c r="D654" s="45" t="s">
        <v>3410</v>
      </c>
      <c r="E654" s="45">
        <v>10</v>
      </c>
      <c r="F654" s="45" t="s">
        <v>4477</v>
      </c>
      <c r="G654" s="45" t="s">
        <v>4539</v>
      </c>
      <c r="H654" s="45" t="s">
        <v>4540</v>
      </c>
      <c r="I654" s="45" t="s">
        <v>3202</v>
      </c>
      <c r="J654" s="46">
        <v>554.83000000000004</v>
      </c>
      <c r="K654" s="46">
        <f t="shared" si="10"/>
        <v>643.6028</v>
      </c>
    </row>
    <row r="655" spans="2:11" x14ac:dyDescent="0.25">
      <c r="B655" s="45" t="s">
        <v>3196</v>
      </c>
      <c r="C655" s="45" t="s">
        <v>3409</v>
      </c>
      <c r="D655" s="45" t="s">
        <v>3410</v>
      </c>
      <c r="E655" s="45">
        <v>10</v>
      </c>
      <c r="F655" s="45" t="s">
        <v>4477</v>
      </c>
      <c r="G655" s="45" t="s">
        <v>4541</v>
      </c>
      <c r="H655" s="45" t="s">
        <v>4542</v>
      </c>
      <c r="I655" s="45" t="s">
        <v>3202</v>
      </c>
      <c r="J655" s="46">
        <v>615.46</v>
      </c>
      <c r="K655" s="46">
        <f t="shared" si="10"/>
        <v>713.93359999999996</v>
      </c>
    </row>
    <row r="656" spans="2:11" x14ac:dyDescent="0.25">
      <c r="B656" s="45" t="s">
        <v>3196</v>
      </c>
      <c r="C656" s="45" t="s">
        <v>3409</v>
      </c>
      <c r="D656" s="45" t="s">
        <v>3410</v>
      </c>
      <c r="E656" s="45">
        <v>10</v>
      </c>
      <c r="F656" s="45" t="s">
        <v>4477</v>
      </c>
      <c r="G656" s="45" t="s">
        <v>4543</v>
      </c>
      <c r="H656" s="45" t="s">
        <v>4544</v>
      </c>
      <c r="I656" s="45" t="s">
        <v>3202</v>
      </c>
      <c r="J656" s="46">
        <v>606.98</v>
      </c>
      <c r="K656" s="46">
        <f t="shared" si="10"/>
        <v>704.09679999999992</v>
      </c>
    </row>
    <row r="657" spans="2:11" x14ac:dyDescent="0.25">
      <c r="B657" s="45" t="s">
        <v>3196</v>
      </c>
      <c r="C657" s="45" t="s">
        <v>3409</v>
      </c>
      <c r="D657" s="45" t="s">
        <v>3410</v>
      </c>
      <c r="E657" s="45">
        <v>10</v>
      </c>
      <c r="F657" s="45" t="s">
        <v>4477</v>
      </c>
      <c r="G657" s="45" t="s">
        <v>4545</v>
      </c>
      <c r="H657" s="45" t="s">
        <v>4546</v>
      </c>
      <c r="I657" s="45" t="s">
        <v>3202</v>
      </c>
      <c r="J657" s="46">
        <v>5.98</v>
      </c>
      <c r="K657" s="46">
        <f t="shared" si="10"/>
        <v>6.9367999999999999</v>
      </c>
    </row>
    <row r="658" spans="2:11" x14ac:dyDescent="0.25">
      <c r="B658" s="45" t="s">
        <v>3196</v>
      </c>
      <c r="C658" s="45" t="s">
        <v>3409</v>
      </c>
      <c r="D658" s="45" t="s">
        <v>3410</v>
      </c>
      <c r="E658" s="45">
        <v>10</v>
      </c>
      <c r="F658" s="45" t="s">
        <v>4477</v>
      </c>
      <c r="G658" s="45" t="s">
        <v>4547</v>
      </c>
      <c r="H658" s="45" t="s">
        <v>4548</v>
      </c>
      <c r="I658" s="45" t="s">
        <v>3202</v>
      </c>
      <c r="J658" s="46">
        <v>9.3699999999999992</v>
      </c>
      <c r="K658" s="46">
        <f t="shared" si="10"/>
        <v>10.869199999999998</v>
      </c>
    </row>
    <row r="659" spans="2:11" x14ac:dyDescent="0.25">
      <c r="B659" s="45" t="s">
        <v>3196</v>
      </c>
      <c r="C659" s="45" t="s">
        <v>3409</v>
      </c>
      <c r="D659" s="45" t="s">
        <v>3410</v>
      </c>
      <c r="E659" s="45">
        <v>10</v>
      </c>
      <c r="F659" s="45" t="s">
        <v>4477</v>
      </c>
      <c r="G659" s="45" t="s">
        <v>4549</v>
      </c>
      <c r="H659" s="45" t="s">
        <v>4550</v>
      </c>
      <c r="I659" s="45" t="s">
        <v>3202</v>
      </c>
      <c r="J659" s="46">
        <v>14.24</v>
      </c>
      <c r="K659" s="46">
        <f t="shared" si="10"/>
        <v>16.5184</v>
      </c>
    </row>
    <row r="660" spans="2:11" x14ac:dyDescent="0.25">
      <c r="B660" s="45" t="s">
        <v>3196</v>
      </c>
      <c r="C660" s="45" t="s">
        <v>3409</v>
      </c>
      <c r="D660" s="45" t="s">
        <v>3410</v>
      </c>
      <c r="E660" s="45">
        <v>10</v>
      </c>
      <c r="F660" s="45" t="s">
        <v>4477</v>
      </c>
      <c r="G660" s="45" t="s">
        <v>4551</v>
      </c>
      <c r="H660" s="45" t="s">
        <v>4552</v>
      </c>
      <c r="I660" s="45" t="s">
        <v>3202</v>
      </c>
      <c r="J660" s="46">
        <v>4.09</v>
      </c>
      <c r="K660" s="46">
        <f t="shared" si="10"/>
        <v>4.7443999999999997</v>
      </c>
    </row>
    <row r="661" spans="2:11" x14ac:dyDescent="0.25">
      <c r="B661" s="45" t="s">
        <v>3196</v>
      </c>
      <c r="C661" s="45" t="s">
        <v>3409</v>
      </c>
      <c r="D661" s="45" t="s">
        <v>3410</v>
      </c>
      <c r="E661" s="45">
        <v>10</v>
      </c>
      <c r="F661" s="45" t="s">
        <v>4477</v>
      </c>
      <c r="G661" s="45" t="s">
        <v>4553</v>
      </c>
      <c r="H661" s="45" t="s">
        <v>4554</v>
      </c>
      <c r="I661" s="45" t="s">
        <v>3202</v>
      </c>
      <c r="J661" s="46">
        <v>4.59</v>
      </c>
      <c r="K661" s="46">
        <f t="shared" si="10"/>
        <v>5.3243999999999998</v>
      </c>
    </row>
    <row r="662" spans="2:11" x14ac:dyDescent="0.25">
      <c r="B662" s="45" t="s">
        <v>3196</v>
      </c>
      <c r="C662" s="45" t="s">
        <v>3409</v>
      </c>
      <c r="D662" s="45" t="s">
        <v>3410</v>
      </c>
      <c r="E662" s="45">
        <v>10</v>
      </c>
      <c r="F662" s="45" t="s">
        <v>4477</v>
      </c>
      <c r="G662" s="45" t="s">
        <v>4555</v>
      </c>
      <c r="H662" s="45" t="s">
        <v>4556</v>
      </c>
      <c r="I662" s="45" t="s">
        <v>3202</v>
      </c>
      <c r="J662" s="46">
        <v>10.14</v>
      </c>
      <c r="K662" s="46">
        <f t="shared" si="10"/>
        <v>11.7624</v>
      </c>
    </row>
    <row r="663" spans="2:11" x14ac:dyDescent="0.25">
      <c r="B663" s="45" t="s">
        <v>3196</v>
      </c>
      <c r="C663" s="45" t="s">
        <v>3409</v>
      </c>
      <c r="D663" s="45" t="s">
        <v>3410</v>
      </c>
      <c r="E663" s="45">
        <v>10</v>
      </c>
      <c r="F663" s="45" t="s">
        <v>4477</v>
      </c>
      <c r="G663" s="45" t="s">
        <v>4557</v>
      </c>
      <c r="H663" s="45" t="s">
        <v>4558</v>
      </c>
      <c r="I663" s="45" t="s">
        <v>3202</v>
      </c>
      <c r="J663" s="46">
        <v>12.12</v>
      </c>
      <c r="K663" s="46">
        <f t="shared" si="10"/>
        <v>14.059199999999999</v>
      </c>
    </row>
    <row r="664" spans="2:11" x14ac:dyDescent="0.25">
      <c r="B664" s="45" t="s">
        <v>3196</v>
      </c>
      <c r="C664" s="45" t="s">
        <v>3409</v>
      </c>
      <c r="D664" s="45" t="s">
        <v>3410</v>
      </c>
      <c r="E664" s="45">
        <v>10</v>
      </c>
      <c r="F664" s="45" t="s">
        <v>4477</v>
      </c>
      <c r="G664" s="45" t="s">
        <v>4559</v>
      </c>
      <c r="H664" s="45" t="s">
        <v>4560</v>
      </c>
      <c r="I664" s="45" t="s">
        <v>3202</v>
      </c>
      <c r="J664" s="46">
        <v>10.09</v>
      </c>
      <c r="K664" s="46">
        <f t="shared" si="10"/>
        <v>11.7044</v>
      </c>
    </row>
    <row r="665" spans="2:11" x14ac:dyDescent="0.25">
      <c r="B665" s="45" t="s">
        <v>3196</v>
      </c>
      <c r="C665" s="45" t="s">
        <v>3409</v>
      </c>
      <c r="D665" s="45" t="s">
        <v>3410</v>
      </c>
      <c r="E665" s="45">
        <v>10</v>
      </c>
      <c r="F665" s="45" t="s">
        <v>4477</v>
      </c>
      <c r="G665" s="45" t="s">
        <v>4561</v>
      </c>
      <c r="H665" s="45" t="s">
        <v>4562</v>
      </c>
      <c r="I665" s="45" t="s">
        <v>3202</v>
      </c>
      <c r="J665" s="46">
        <v>26.97</v>
      </c>
      <c r="K665" s="46">
        <f t="shared" si="10"/>
        <v>31.285199999999996</v>
      </c>
    </row>
    <row r="666" spans="2:11" x14ac:dyDescent="0.25">
      <c r="B666" s="45" t="s">
        <v>3196</v>
      </c>
      <c r="C666" s="45" t="s">
        <v>3409</v>
      </c>
      <c r="D666" s="45" t="s">
        <v>3410</v>
      </c>
      <c r="E666" s="45">
        <v>10</v>
      </c>
      <c r="F666" s="45" t="s">
        <v>4477</v>
      </c>
      <c r="G666" s="45" t="s">
        <v>4563</v>
      </c>
      <c r="H666" s="45" t="s">
        <v>4564</v>
      </c>
      <c r="I666" s="45" t="s">
        <v>3202</v>
      </c>
      <c r="J666" s="46">
        <v>10.88</v>
      </c>
      <c r="K666" s="46">
        <f t="shared" si="10"/>
        <v>12.620800000000001</v>
      </c>
    </row>
    <row r="667" spans="2:11" x14ac:dyDescent="0.25">
      <c r="B667" s="45" t="s">
        <v>3196</v>
      </c>
      <c r="C667" s="45" t="s">
        <v>3409</v>
      </c>
      <c r="D667" s="45" t="s">
        <v>3410</v>
      </c>
      <c r="E667" s="45">
        <v>10</v>
      </c>
      <c r="F667" s="45" t="s">
        <v>4477</v>
      </c>
      <c r="G667" s="45" t="s">
        <v>4565</v>
      </c>
      <c r="H667" s="45" t="s">
        <v>4566</v>
      </c>
      <c r="I667" s="45" t="s">
        <v>3202</v>
      </c>
      <c r="J667" s="46">
        <v>10.68</v>
      </c>
      <c r="K667" s="46">
        <f t="shared" si="10"/>
        <v>12.388799999999998</v>
      </c>
    </row>
    <row r="668" spans="2:11" x14ac:dyDescent="0.25">
      <c r="B668" s="45" t="s">
        <v>3196</v>
      </c>
      <c r="C668" s="45" t="s">
        <v>3409</v>
      </c>
      <c r="D668" s="45" t="s">
        <v>3410</v>
      </c>
      <c r="E668" s="45">
        <v>10</v>
      </c>
      <c r="F668" s="45" t="s">
        <v>4477</v>
      </c>
      <c r="G668" s="45" t="s">
        <v>4567</v>
      </c>
      <c r="H668" s="45" t="s">
        <v>4568</v>
      </c>
      <c r="I668" s="45" t="s">
        <v>3202</v>
      </c>
      <c r="J668" s="46">
        <v>9.5</v>
      </c>
      <c r="K668" s="46">
        <f t="shared" si="10"/>
        <v>11.02</v>
      </c>
    </row>
    <row r="669" spans="2:11" x14ac:dyDescent="0.25">
      <c r="B669" s="45" t="s">
        <v>3196</v>
      </c>
      <c r="C669" s="45" t="s">
        <v>3409</v>
      </c>
      <c r="D669" s="45" t="s">
        <v>3410</v>
      </c>
      <c r="E669" s="45">
        <v>10</v>
      </c>
      <c r="F669" s="45" t="s">
        <v>4477</v>
      </c>
      <c r="G669" s="45" t="s">
        <v>4569</v>
      </c>
      <c r="H669" s="45" t="s">
        <v>4570</v>
      </c>
      <c r="I669" s="45" t="s">
        <v>3202</v>
      </c>
      <c r="J669" s="46">
        <v>36.47</v>
      </c>
      <c r="K669" s="46">
        <f t="shared" si="10"/>
        <v>42.305199999999999</v>
      </c>
    </row>
    <row r="670" spans="2:11" x14ac:dyDescent="0.25">
      <c r="B670" s="45" t="s">
        <v>3196</v>
      </c>
      <c r="C670" s="45" t="s">
        <v>3409</v>
      </c>
      <c r="D670" s="45" t="s">
        <v>3410</v>
      </c>
      <c r="E670" s="45">
        <v>10</v>
      </c>
      <c r="F670" s="45" t="s">
        <v>4477</v>
      </c>
      <c r="G670" s="45" t="s">
        <v>4571</v>
      </c>
      <c r="H670" s="45" t="s">
        <v>4572</v>
      </c>
      <c r="I670" s="45" t="s">
        <v>3202</v>
      </c>
      <c r="J670" s="46">
        <v>13.4</v>
      </c>
      <c r="K670" s="46">
        <f t="shared" si="10"/>
        <v>15.543999999999999</v>
      </c>
    </row>
    <row r="671" spans="2:11" x14ac:dyDescent="0.25">
      <c r="B671" s="45" t="s">
        <v>3196</v>
      </c>
      <c r="C671" s="45" t="s">
        <v>3409</v>
      </c>
      <c r="D671" s="45" t="s">
        <v>3410</v>
      </c>
      <c r="E671" s="45">
        <v>10</v>
      </c>
      <c r="F671" s="45" t="s">
        <v>4477</v>
      </c>
      <c r="G671" s="45" t="s">
        <v>4573</v>
      </c>
      <c r="H671" s="45" t="s">
        <v>4574</v>
      </c>
      <c r="I671" s="45" t="s">
        <v>3202</v>
      </c>
      <c r="J671" s="46">
        <v>409.59</v>
      </c>
      <c r="K671" s="46">
        <f t="shared" si="10"/>
        <v>475.12439999999992</v>
      </c>
    </row>
    <row r="672" spans="2:11" x14ac:dyDescent="0.25">
      <c r="B672" s="45" t="s">
        <v>3196</v>
      </c>
      <c r="C672" s="45" t="s">
        <v>3409</v>
      </c>
      <c r="D672" s="45" t="s">
        <v>3410</v>
      </c>
      <c r="E672" s="45">
        <v>10</v>
      </c>
      <c r="F672" s="45" t="s">
        <v>4477</v>
      </c>
      <c r="G672" s="45" t="s">
        <v>4575</v>
      </c>
      <c r="H672" s="45" t="s">
        <v>4576</v>
      </c>
      <c r="I672" s="45" t="s">
        <v>3202</v>
      </c>
      <c r="J672" s="46">
        <v>207.37</v>
      </c>
      <c r="K672" s="46">
        <f t="shared" si="10"/>
        <v>240.54919999999998</v>
      </c>
    </row>
    <row r="673" spans="2:11" x14ac:dyDescent="0.25">
      <c r="B673" s="45" t="s">
        <v>3196</v>
      </c>
      <c r="C673" s="45" t="s">
        <v>3409</v>
      </c>
      <c r="D673" s="45" t="s">
        <v>3410</v>
      </c>
      <c r="E673" s="45">
        <v>10</v>
      </c>
      <c r="F673" s="45" t="s">
        <v>4477</v>
      </c>
      <c r="G673" s="45" t="s">
        <v>4577</v>
      </c>
      <c r="H673" s="45" t="s">
        <v>4578</v>
      </c>
      <c r="I673" s="45" t="s">
        <v>3202</v>
      </c>
      <c r="J673" s="46">
        <v>500</v>
      </c>
      <c r="K673" s="46">
        <f t="shared" si="10"/>
        <v>580</v>
      </c>
    </row>
    <row r="674" spans="2:11" x14ac:dyDescent="0.25">
      <c r="B674" s="45" t="s">
        <v>3196</v>
      </c>
      <c r="C674" s="45" t="s">
        <v>3409</v>
      </c>
      <c r="D674" s="45" t="s">
        <v>3410</v>
      </c>
      <c r="E674" s="45">
        <v>10</v>
      </c>
      <c r="F674" s="45" t="s">
        <v>4477</v>
      </c>
      <c r="G674" s="45" t="s">
        <v>4579</v>
      </c>
      <c r="H674" s="45" t="s">
        <v>4580</v>
      </c>
      <c r="I674" s="45" t="s">
        <v>3202</v>
      </c>
      <c r="J674" s="46">
        <v>384.92</v>
      </c>
      <c r="K674" s="46">
        <f t="shared" si="10"/>
        <v>446.50720000000001</v>
      </c>
    </row>
    <row r="675" spans="2:11" x14ac:dyDescent="0.25">
      <c r="B675" s="45" t="s">
        <v>3196</v>
      </c>
      <c r="C675" s="45" t="s">
        <v>3409</v>
      </c>
      <c r="D675" s="45" t="s">
        <v>3410</v>
      </c>
      <c r="E675" s="45">
        <v>10</v>
      </c>
      <c r="F675" s="45" t="s">
        <v>4477</v>
      </c>
      <c r="G675" s="45" t="s">
        <v>4581</v>
      </c>
      <c r="H675" s="45" t="s">
        <v>4582</v>
      </c>
      <c r="I675" s="45" t="s">
        <v>3202</v>
      </c>
      <c r="J675" s="46">
        <v>986.4</v>
      </c>
      <c r="K675" s="46">
        <f t="shared" si="10"/>
        <v>1144.2239999999999</v>
      </c>
    </row>
    <row r="676" spans="2:11" x14ac:dyDescent="0.25">
      <c r="B676" s="45" t="s">
        <v>3196</v>
      </c>
      <c r="C676" s="45" t="s">
        <v>3409</v>
      </c>
      <c r="D676" s="45" t="s">
        <v>3410</v>
      </c>
      <c r="E676" s="45">
        <v>10</v>
      </c>
      <c r="F676" s="45" t="s">
        <v>4477</v>
      </c>
      <c r="G676" s="45" t="s">
        <v>4583</v>
      </c>
      <c r="H676" s="45" t="s">
        <v>4584</v>
      </c>
      <c r="I676" s="45" t="s">
        <v>3202</v>
      </c>
      <c r="J676" s="46">
        <v>1655.95</v>
      </c>
      <c r="K676" s="46">
        <f t="shared" si="10"/>
        <v>1920.9019999999998</v>
      </c>
    </row>
    <row r="677" spans="2:11" x14ac:dyDescent="0.25">
      <c r="B677" s="45" t="s">
        <v>3196</v>
      </c>
      <c r="C677" s="45" t="s">
        <v>3409</v>
      </c>
      <c r="D677" s="45" t="s">
        <v>3410</v>
      </c>
      <c r="E677" s="45">
        <v>10</v>
      </c>
      <c r="F677" s="45" t="s">
        <v>4477</v>
      </c>
      <c r="G677" s="45" t="s">
        <v>4585</v>
      </c>
      <c r="H677" s="45" t="s">
        <v>4586</v>
      </c>
      <c r="I677" s="45" t="s">
        <v>3202</v>
      </c>
      <c r="J677" s="46">
        <v>3.95</v>
      </c>
      <c r="K677" s="46">
        <f t="shared" si="10"/>
        <v>4.5819999999999999</v>
      </c>
    </row>
    <row r="678" spans="2:11" x14ac:dyDescent="0.25">
      <c r="B678" s="45" t="s">
        <v>3196</v>
      </c>
      <c r="C678" s="45" t="s">
        <v>3409</v>
      </c>
      <c r="D678" s="45" t="s">
        <v>3410</v>
      </c>
      <c r="E678" s="45">
        <v>10</v>
      </c>
      <c r="F678" s="45" t="s">
        <v>4477</v>
      </c>
      <c r="G678" s="45" t="s">
        <v>4587</v>
      </c>
      <c r="H678" s="45" t="s">
        <v>4588</v>
      </c>
      <c r="I678" s="45" t="s">
        <v>3202</v>
      </c>
      <c r="J678" s="46">
        <v>6.54</v>
      </c>
      <c r="K678" s="46">
        <f t="shared" si="10"/>
        <v>7.5863999999999994</v>
      </c>
    </row>
    <row r="679" spans="2:11" x14ac:dyDescent="0.25">
      <c r="B679" s="45" t="s">
        <v>3196</v>
      </c>
      <c r="C679" s="45" t="s">
        <v>3409</v>
      </c>
      <c r="D679" s="45" t="s">
        <v>3410</v>
      </c>
      <c r="E679" s="45">
        <v>10</v>
      </c>
      <c r="F679" s="45" t="s">
        <v>4477</v>
      </c>
      <c r="G679" s="45" t="s">
        <v>4589</v>
      </c>
      <c r="H679" s="45" t="s">
        <v>4590</v>
      </c>
      <c r="I679" s="45" t="s">
        <v>3202</v>
      </c>
      <c r="J679" s="46">
        <v>9.33</v>
      </c>
      <c r="K679" s="46">
        <f t="shared" si="10"/>
        <v>10.822799999999999</v>
      </c>
    </row>
    <row r="680" spans="2:11" x14ac:dyDescent="0.25">
      <c r="B680" s="45" t="s">
        <v>3196</v>
      </c>
      <c r="C680" s="45" t="s">
        <v>3409</v>
      </c>
      <c r="D680" s="45" t="s">
        <v>3410</v>
      </c>
      <c r="E680" s="45">
        <v>10</v>
      </c>
      <c r="F680" s="45" t="s">
        <v>4477</v>
      </c>
      <c r="G680" s="45" t="s">
        <v>4591</v>
      </c>
      <c r="H680" s="45" t="s">
        <v>4592</v>
      </c>
      <c r="I680" s="45" t="s">
        <v>3202</v>
      </c>
      <c r="J680" s="46">
        <v>17.2</v>
      </c>
      <c r="K680" s="46">
        <f t="shared" si="10"/>
        <v>19.951999999999998</v>
      </c>
    </row>
    <row r="681" spans="2:11" x14ac:dyDescent="0.25">
      <c r="B681" s="45" t="s">
        <v>3196</v>
      </c>
      <c r="C681" s="45" t="s">
        <v>3409</v>
      </c>
      <c r="D681" s="45" t="s">
        <v>3410</v>
      </c>
      <c r="E681" s="45">
        <v>10</v>
      </c>
      <c r="F681" s="45" t="s">
        <v>4477</v>
      </c>
      <c r="G681" s="45" t="s">
        <v>4593</v>
      </c>
      <c r="H681" s="45" t="s">
        <v>4594</v>
      </c>
      <c r="I681" s="45" t="s">
        <v>3202</v>
      </c>
      <c r="J681" s="46">
        <v>492.36</v>
      </c>
      <c r="K681" s="46">
        <f t="shared" si="10"/>
        <v>571.13760000000002</v>
      </c>
    </row>
    <row r="682" spans="2:11" x14ac:dyDescent="0.25">
      <c r="B682" s="45" t="s">
        <v>3196</v>
      </c>
      <c r="C682" s="45" t="s">
        <v>3409</v>
      </c>
      <c r="D682" s="45" t="s">
        <v>3410</v>
      </c>
      <c r="E682" s="45">
        <v>10</v>
      </c>
      <c r="F682" s="45" t="s">
        <v>4477</v>
      </c>
      <c r="G682" s="45" t="s">
        <v>4595</v>
      </c>
      <c r="H682" s="45" t="s">
        <v>4596</v>
      </c>
      <c r="I682" s="45" t="s">
        <v>3202</v>
      </c>
      <c r="J682" s="46">
        <v>426.2</v>
      </c>
      <c r="K682" s="46">
        <f t="shared" si="10"/>
        <v>494.39199999999994</v>
      </c>
    </row>
    <row r="683" spans="2:11" x14ac:dyDescent="0.25">
      <c r="B683" s="45" t="s">
        <v>3196</v>
      </c>
      <c r="C683" s="45" t="s">
        <v>3409</v>
      </c>
      <c r="D683" s="45" t="s">
        <v>3410</v>
      </c>
      <c r="E683" s="45">
        <v>10</v>
      </c>
      <c r="F683" s="45" t="s">
        <v>4477</v>
      </c>
      <c r="G683" s="45" t="s">
        <v>4597</v>
      </c>
      <c r="H683" s="45" t="s">
        <v>4598</v>
      </c>
      <c r="I683" s="45" t="s">
        <v>3202</v>
      </c>
      <c r="J683" s="46">
        <v>555.9</v>
      </c>
      <c r="K683" s="46">
        <f t="shared" si="10"/>
        <v>644.84399999999994</v>
      </c>
    </row>
    <row r="684" spans="2:11" x14ac:dyDescent="0.25">
      <c r="B684" s="45" t="s">
        <v>3196</v>
      </c>
      <c r="C684" s="45" t="s">
        <v>3409</v>
      </c>
      <c r="D684" s="45" t="s">
        <v>3410</v>
      </c>
      <c r="E684" s="45">
        <v>10</v>
      </c>
      <c r="F684" s="45" t="s">
        <v>4477</v>
      </c>
      <c r="G684" s="45" t="s">
        <v>4599</v>
      </c>
      <c r="H684" s="45" t="s">
        <v>4600</v>
      </c>
      <c r="I684" s="45" t="s">
        <v>3202</v>
      </c>
      <c r="J684" s="46">
        <v>452.67</v>
      </c>
      <c r="K684" s="46">
        <f t="shared" si="10"/>
        <v>525.09719999999993</v>
      </c>
    </row>
    <row r="685" spans="2:11" x14ac:dyDescent="0.25">
      <c r="B685" s="45" t="s">
        <v>3196</v>
      </c>
      <c r="C685" s="45" t="s">
        <v>3409</v>
      </c>
      <c r="D685" s="45" t="s">
        <v>3410</v>
      </c>
      <c r="E685" s="45">
        <v>10</v>
      </c>
      <c r="F685" s="45" t="s">
        <v>4477</v>
      </c>
      <c r="G685" s="45" t="s">
        <v>4601</v>
      </c>
      <c r="H685" s="45" t="s">
        <v>4602</v>
      </c>
      <c r="I685" s="45" t="s">
        <v>3202</v>
      </c>
      <c r="J685" s="46">
        <v>616.79</v>
      </c>
      <c r="K685" s="46">
        <f t="shared" si="10"/>
        <v>715.4763999999999</v>
      </c>
    </row>
    <row r="686" spans="2:11" x14ac:dyDescent="0.25">
      <c r="B686" s="45" t="s">
        <v>3196</v>
      </c>
      <c r="C686" s="45" t="s">
        <v>3409</v>
      </c>
      <c r="D686" s="45" t="s">
        <v>3410</v>
      </c>
      <c r="E686" s="45">
        <v>10</v>
      </c>
      <c r="F686" s="45" t="s">
        <v>4477</v>
      </c>
      <c r="G686" s="45" t="s">
        <v>4603</v>
      </c>
      <c r="H686" s="45" t="s">
        <v>4604</v>
      </c>
      <c r="I686" s="45" t="s">
        <v>3202</v>
      </c>
      <c r="J686" s="46">
        <v>468.54</v>
      </c>
      <c r="K686" s="46">
        <f t="shared" si="10"/>
        <v>543.50639999999999</v>
      </c>
    </row>
    <row r="687" spans="2:11" x14ac:dyDescent="0.25">
      <c r="B687" s="45" t="s">
        <v>3196</v>
      </c>
      <c r="C687" s="45" t="s">
        <v>3409</v>
      </c>
      <c r="D687" s="45" t="s">
        <v>3410</v>
      </c>
      <c r="E687" s="45">
        <v>10</v>
      </c>
      <c r="F687" s="45" t="s">
        <v>4477</v>
      </c>
      <c r="G687" s="45" t="s">
        <v>4605</v>
      </c>
      <c r="H687" s="45" t="s">
        <v>4606</v>
      </c>
      <c r="I687" s="45" t="s">
        <v>3202</v>
      </c>
      <c r="J687" s="46">
        <v>632.66999999999996</v>
      </c>
      <c r="K687" s="46">
        <f t="shared" si="10"/>
        <v>733.89719999999988</v>
      </c>
    </row>
    <row r="688" spans="2:11" x14ac:dyDescent="0.25">
      <c r="B688" s="45" t="s">
        <v>3196</v>
      </c>
      <c r="C688" s="45" t="s">
        <v>3409</v>
      </c>
      <c r="D688" s="45" t="s">
        <v>3410</v>
      </c>
      <c r="E688" s="45">
        <v>10</v>
      </c>
      <c r="F688" s="45" t="s">
        <v>4477</v>
      </c>
      <c r="G688" s="45" t="s">
        <v>4607</v>
      </c>
      <c r="H688" s="45" t="s">
        <v>4608</v>
      </c>
      <c r="I688" s="45" t="s">
        <v>3202</v>
      </c>
      <c r="J688" s="46">
        <v>738.57</v>
      </c>
      <c r="K688" s="46">
        <f t="shared" si="10"/>
        <v>856.74120000000005</v>
      </c>
    </row>
    <row r="689" spans="2:11" x14ac:dyDescent="0.25">
      <c r="B689" s="45" t="s">
        <v>3196</v>
      </c>
      <c r="C689" s="45" t="s">
        <v>3409</v>
      </c>
      <c r="D689" s="45" t="s">
        <v>3410</v>
      </c>
      <c r="E689" s="45">
        <v>10</v>
      </c>
      <c r="F689" s="45" t="s">
        <v>4477</v>
      </c>
      <c r="G689" s="45" t="s">
        <v>4609</v>
      </c>
      <c r="H689" s="45" t="s">
        <v>4610</v>
      </c>
      <c r="I689" s="45" t="s">
        <v>3202</v>
      </c>
      <c r="J689" s="46">
        <v>563.84</v>
      </c>
      <c r="K689" s="46">
        <f t="shared" si="10"/>
        <v>654.05439999999999</v>
      </c>
    </row>
    <row r="690" spans="2:11" x14ac:dyDescent="0.25">
      <c r="B690" s="45" t="s">
        <v>3196</v>
      </c>
      <c r="C690" s="45" t="s">
        <v>3409</v>
      </c>
      <c r="D690" s="45" t="s">
        <v>3410</v>
      </c>
      <c r="E690" s="45">
        <v>10</v>
      </c>
      <c r="F690" s="45" t="s">
        <v>4477</v>
      </c>
      <c r="G690" s="45" t="s">
        <v>4611</v>
      </c>
      <c r="H690" s="45" t="s">
        <v>4612</v>
      </c>
      <c r="I690" s="45" t="s">
        <v>3202</v>
      </c>
      <c r="J690" s="46">
        <v>25.6</v>
      </c>
      <c r="K690" s="46">
        <f t="shared" si="10"/>
        <v>29.695999999999998</v>
      </c>
    </row>
    <row r="691" spans="2:11" x14ac:dyDescent="0.25">
      <c r="B691" s="45" t="s">
        <v>3196</v>
      </c>
      <c r="C691" s="45" t="s">
        <v>3409</v>
      </c>
      <c r="D691" s="45" t="s">
        <v>3410</v>
      </c>
      <c r="E691" s="45">
        <v>10</v>
      </c>
      <c r="F691" s="45" t="s">
        <v>4477</v>
      </c>
      <c r="G691" s="45" t="s">
        <v>4613</v>
      </c>
      <c r="H691" s="45" t="s">
        <v>4614</v>
      </c>
      <c r="I691" s="45" t="s">
        <v>3202</v>
      </c>
      <c r="J691" s="46">
        <v>10.74</v>
      </c>
      <c r="K691" s="46">
        <f t="shared" si="10"/>
        <v>12.458399999999999</v>
      </c>
    </row>
    <row r="692" spans="2:11" x14ac:dyDescent="0.25">
      <c r="B692" s="45" t="s">
        <v>3196</v>
      </c>
      <c r="C692" s="45" t="s">
        <v>3409</v>
      </c>
      <c r="D692" s="45" t="s">
        <v>3410</v>
      </c>
      <c r="E692" s="45">
        <v>10</v>
      </c>
      <c r="F692" s="45" t="s">
        <v>4477</v>
      </c>
      <c r="G692" s="45" t="s">
        <v>4615</v>
      </c>
      <c r="H692" s="45" t="s">
        <v>4616</v>
      </c>
      <c r="I692" s="45" t="s">
        <v>3202</v>
      </c>
      <c r="J692" s="46">
        <v>12.71</v>
      </c>
      <c r="K692" s="46">
        <f t="shared" si="10"/>
        <v>14.743600000000001</v>
      </c>
    </row>
    <row r="693" spans="2:11" x14ac:dyDescent="0.25">
      <c r="B693" s="45" t="s">
        <v>3196</v>
      </c>
      <c r="C693" s="45" t="s">
        <v>3409</v>
      </c>
      <c r="D693" s="45" t="s">
        <v>3410</v>
      </c>
      <c r="E693" s="45">
        <v>10</v>
      </c>
      <c r="F693" s="45" t="s">
        <v>4477</v>
      </c>
      <c r="G693" s="45" t="s">
        <v>4617</v>
      </c>
      <c r="H693" s="45" t="s">
        <v>4618</v>
      </c>
      <c r="I693" s="45" t="s">
        <v>3202</v>
      </c>
      <c r="J693" s="46">
        <v>21.72</v>
      </c>
      <c r="K693" s="46">
        <f t="shared" si="10"/>
        <v>25.195199999999996</v>
      </c>
    </row>
    <row r="694" spans="2:11" x14ac:dyDescent="0.25">
      <c r="B694" s="45" t="s">
        <v>3196</v>
      </c>
      <c r="C694" s="45" t="s">
        <v>3409</v>
      </c>
      <c r="D694" s="45" t="s">
        <v>3410</v>
      </c>
      <c r="E694" s="45">
        <v>10</v>
      </c>
      <c r="F694" s="45" t="s">
        <v>4477</v>
      </c>
      <c r="G694" s="45" t="s">
        <v>4619</v>
      </c>
      <c r="H694" s="45" t="s">
        <v>4620</v>
      </c>
      <c r="I694" s="45" t="s">
        <v>3202</v>
      </c>
      <c r="J694" s="46">
        <v>9.5</v>
      </c>
      <c r="K694" s="46">
        <f t="shared" si="10"/>
        <v>11.02</v>
      </c>
    </row>
    <row r="695" spans="2:11" x14ac:dyDescent="0.25">
      <c r="B695" s="45" t="s">
        <v>3196</v>
      </c>
      <c r="C695" s="45" t="s">
        <v>3409</v>
      </c>
      <c r="D695" s="45" t="s">
        <v>3410</v>
      </c>
      <c r="E695" s="45">
        <v>10</v>
      </c>
      <c r="F695" s="45" t="s">
        <v>4477</v>
      </c>
      <c r="G695" s="45" t="s">
        <v>4621</v>
      </c>
      <c r="H695" s="45" t="s">
        <v>4622</v>
      </c>
      <c r="I695" s="45" t="s">
        <v>3202</v>
      </c>
      <c r="J695" s="46">
        <v>193.03</v>
      </c>
      <c r="K695" s="46">
        <f t="shared" si="10"/>
        <v>223.91479999999999</v>
      </c>
    </row>
    <row r="696" spans="2:11" x14ac:dyDescent="0.25">
      <c r="B696" s="45" t="s">
        <v>3196</v>
      </c>
      <c r="C696" s="45" t="s">
        <v>3409</v>
      </c>
      <c r="D696" s="45" t="s">
        <v>3410</v>
      </c>
      <c r="E696" s="45">
        <v>10</v>
      </c>
      <c r="F696" s="45" t="s">
        <v>4477</v>
      </c>
      <c r="G696" s="45" t="s">
        <v>4623</v>
      </c>
      <c r="H696" s="45" t="s">
        <v>4624</v>
      </c>
      <c r="I696" s="45" t="s">
        <v>3202</v>
      </c>
      <c r="J696" s="46">
        <v>261.27999999999997</v>
      </c>
      <c r="K696" s="46">
        <f t="shared" si="10"/>
        <v>303.08479999999997</v>
      </c>
    </row>
    <row r="697" spans="2:11" x14ac:dyDescent="0.25">
      <c r="B697" s="45" t="s">
        <v>3196</v>
      </c>
      <c r="C697" s="45" t="s">
        <v>3409</v>
      </c>
      <c r="D697" s="45" t="s">
        <v>3410</v>
      </c>
      <c r="E697" s="45">
        <v>10</v>
      </c>
      <c r="F697" s="45" t="s">
        <v>4477</v>
      </c>
      <c r="G697" s="45" t="s">
        <v>4625</v>
      </c>
      <c r="H697" s="45" t="s">
        <v>4626</v>
      </c>
      <c r="I697" s="45" t="s">
        <v>3202</v>
      </c>
      <c r="J697" s="46">
        <v>397.07</v>
      </c>
      <c r="K697" s="46">
        <f t="shared" si="10"/>
        <v>460.60119999999995</v>
      </c>
    </row>
    <row r="698" spans="2:11" x14ac:dyDescent="0.25">
      <c r="B698" s="45" t="s">
        <v>3196</v>
      </c>
      <c r="C698" s="45" t="s">
        <v>3409</v>
      </c>
      <c r="D698" s="45" t="s">
        <v>3410</v>
      </c>
      <c r="E698" s="45">
        <v>10</v>
      </c>
      <c r="F698" s="45" t="s">
        <v>4477</v>
      </c>
      <c r="G698" s="45" t="s">
        <v>4627</v>
      </c>
      <c r="H698" s="45" t="s">
        <v>4628</v>
      </c>
      <c r="I698" s="45" t="s">
        <v>3202</v>
      </c>
      <c r="J698" s="46">
        <v>254</v>
      </c>
      <c r="K698" s="46">
        <f t="shared" si="10"/>
        <v>294.64</v>
      </c>
    </row>
    <row r="699" spans="2:11" x14ac:dyDescent="0.25">
      <c r="B699" s="45" t="s">
        <v>3196</v>
      </c>
      <c r="C699" s="45" t="s">
        <v>3409</v>
      </c>
      <c r="D699" s="45" t="s">
        <v>3410</v>
      </c>
      <c r="E699" s="45">
        <v>10</v>
      </c>
      <c r="F699" s="45" t="s">
        <v>4477</v>
      </c>
      <c r="G699" s="45" t="s">
        <v>4629</v>
      </c>
      <c r="H699" s="45" t="s">
        <v>4630</v>
      </c>
      <c r="I699" s="45" t="s">
        <v>3202</v>
      </c>
      <c r="J699" s="46">
        <v>347.33</v>
      </c>
      <c r="K699" s="46">
        <f t="shared" si="10"/>
        <v>402.90279999999996</v>
      </c>
    </row>
    <row r="700" spans="2:11" x14ac:dyDescent="0.25">
      <c r="B700" s="45" t="s">
        <v>3196</v>
      </c>
      <c r="C700" s="45" t="s">
        <v>3409</v>
      </c>
      <c r="D700" s="45" t="s">
        <v>3410</v>
      </c>
      <c r="E700" s="45">
        <v>10</v>
      </c>
      <c r="F700" s="45" t="s">
        <v>4477</v>
      </c>
      <c r="G700" s="45" t="s">
        <v>4631</v>
      </c>
      <c r="H700" s="45" t="s">
        <v>4632</v>
      </c>
      <c r="I700" s="45" t="s">
        <v>3202</v>
      </c>
      <c r="J700" s="46">
        <v>403.66</v>
      </c>
      <c r="K700" s="46">
        <f t="shared" si="10"/>
        <v>468.24560000000002</v>
      </c>
    </row>
    <row r="701" spans="2:11" x14ac:dyDescent="0.25">
      <c r="B701" s="45" t="s">
        <v>3196</v>
      </c>
      <c r="C701" s="45" t="s">
        <v>3409</v>
      </c>
      <c r="D701" s="45" t="s">
        <v>3410</v>
      </c>
      <c r="E701" s="45">
        <v>10</v>
      </c>
      <c r="F701" s="45" t="s">
        <v>4477</v>
      </c>
      <c r="G701" s="45" t="s">
        <v>4633</v>
      </c>
      <c r="H701" s="45" t="s">
        <v>4634</v>
      </c>
      <c r="I701" s="45" t="s">
        <v>3202</v>
      </c>
      <c r="J701" s="46">
        <v>259.55</v>
      </c>
      <c r="K701" s="46">
        <f t="shared" si="10"/>
        <v>301.07799999999997</v>
      </c>
    </row>
    <row r="702" spans="2:11" x14ac:dyDescent="0.25">
      <c r="B702" s="45" t="s">
        <v>3196</v>
      </c>
      <c r="C702" s="45" t="s">
        <v>3409</v>
      </c>
      <c r="D702" s="45" t="s">
        <v>3410</v>
      </c>
      <c r="E702" s="45">
        <v>10</v>
      </c>
      <c r="F702" s="45" t="s">
        <v>4477</v>
      </c>
      <c r="G702" s="45" t="s">
        <v>4635</v>
      </c>
      <c r="H702" s="45" t="s">
        <v>4636</v>
      </c>
      <c r="I702" s="45" t="s">
        <v>3202</v>
      </c>
      <c r="J702" s="46">
        <v>32.04</v>
      </c>
      <c r="K702" s="46">
        <f t="shared" si="10"/>
        <v>37.166399999999996</v>
      </c>
    </row>
    <row r="703" spans="2:11" x14ac:dyDescent="0.25">
      <c r="B703" s="45" t="s">
        <v>3196</v>
      </c>
      <c r="C703" s="45" t="s">
        <v>3409</v>
      </c>
      <c r="D703" s="45" t="s">
        <v>3410</v>
      </c>
      <c r="E703" s="45">
        <v>10</v>
      </c>
      <c r="F703" s="45" t="s">
        <v>4477</v>
      </c>
      <c r="G703" s="45" t="s">
        <v>4637</v>
      </c>
      <c r="H703" s="45" t="s">
        <v>4638</v>
      </c>
      <c r="I703" s="45" t="s">
        <v>3202</v>
      </c>
      <c r="J703" s="46">
        <v>64.84</v>
      </c>
      <c r="K703" s="46">
        <f t="shared" si="10"/>
        <v>75.214399999999998</v>
      </c>
    </row>
    <row r="704" spans="2:11" x14ac:dyDescent="0.25">
      <c r="B704" s="45" t="s">
        <v>3196</v>
      </c>
      <c r="C704" s="45" t="s">
        <v>3409</v>
      </c>
      <c r="D704" s="45" t="s">
        <v>3410</v>
      </c>
      <c r="E704" s="45">
        <v>10</v>
      </c>
      <c r="F704" s="45" t="s">
        <v>4477</v>
      </c>
      <c r="G704" s="45" t="s">
        <v>4639</v>
      </c>
      <c r="H704" s="45" t="s">
        <v>4640</v>
      </c>
      <c r="I704" s="45" t="s">
        <v>3202</v>
      </c>
      <c r="J704" s="46">
        <v>92.6</v>
      </c>
      <c r="K704" s="46">
        <f t="shared" si="10"/>
        <v>107.41599999999998</v>
      </c>
    </row>
    <row r="705" spans="2:11" x14ac:dyDescent="0.25">
      <c r="B705" s="45" t="s">
        <v>3196</v>
      </c>
      <c r="C705" s="45" t="s">
        <v>3409</v>
      </c>
      <c r="D705" s="45" t="s">
        <v>3410</v>
      </c>
      <c r="E705" s="45">
        <v>10</v>
      </c>
      <c r="F705" s="45" t="s">
        <v>4477</v>
      </c>
      <c r="G705" s="45" t="s">
        <v>4641</v>
      </c>
      <c r="H705" s="45" t="s">
        <v>4642</v>
      </c>
      <c r="I705" s="45" t="s">
        <v>3202</v>
      </c>
      <c r="J705" s="46">
        <v>119.39</v>
      </c>
      <c r="K705" s="46">
        <f t="shared" si="10"/>
        <v>138.4924</v>
      </c>
    </row>
    <row r="706" spans="2:11" x14ac:dyDescent="0.25">
      <c r="B706" s="45" t="s">
        <v>3196</v>
      </c>
      <c r="C706" s="45" t="s">
        <v>3409</v>
      </c>
      <c r="D706" s="45" t="s">
        <v>3410</v>
      </c>
      <c r="E706" s="45">
        <v>10</v>
      </c>
      <c r="F706" s="45" t="s">
        <v>4477</v>
      </c>
      <c r="G706" s="45" t="s">
        <v>4643</v>
      </c>
      <c r="H706" s="45" t="s">
        <v>4644</v>
      </c>
      <c r="I706" s="45" t="s">
        <v>3202</v>
      </c>
      <c r="J706" s="46">
        <v>3.79</v>
      </c>
      <c r="K706" s="46">
        <f t="shared" si="10"/>
        <v>4.3963999999999999</v>
      </c>
    </row>
    <row r="707" spans="2:11" x14ac:dyDescent="0.25">
      <c r="B707" s="45" t="s">
        <v>3196</v>
      </c>
      <c r="C707" s="45" t="s">
        <v>3409</v>
      </c>
      <c r="D707" s="45" t="s">
        <v>3410</v>
      </c>
      <c r="E707" s="45">
        <v>10</v>
      </c>
      <c r="F707" s="45" t="s">
        <v>4477</v>
      </c>
      <c r="G707" s="45" t="s">
        <v>4645</v>
      </c>
      <c r="H707" s="45" t="s">
        <v>4646</v>
      </c>
      <c r="I707" s="45" t="s">
        <v>3202</v>
      </c>
      <c r="J707" s="46">
        <v>30.9</v>
      </c>
      <c r="K707" s="46">
        <f t="shared" si="10"/>
        <v>35.843999999999994</v>
      </c>
    </row>
    <row r="708" spans="2:11" x14ac:dyDescent="0.25">
      <c r="B708" s="45" t="s">
        <v>3196</v>
      </c>
      <c r="C708" s="45" t="s">
        <v>3409</v>
      </c>
      <c r="D708" s="45" t="s">
        <v>3410</v>
      </c>
      <c r="E708" s="45">
        <v>10</v>
      </c>
      <c r="F708" s="45" t="s">
        <v>4477</v>
      </c>
      <c r="G708" s="45" t="s">
        <v>4647</v>
      </c>
      <c r="H708" s="45" t="s">
        <v>4648</v>
      </c>
      <c r="I708" s="45" t="s">
        <v>3202</v>
      </c>
      <c r="J708" s="46">
        <v>49.79</v>
      </c>
      <c r="K708" s="46">
        <f t="shared" ref="K708:K771" si="11">+IF(AND(MID(H708,1,15)="POSTE DE MADERA",J708&lt;110)=TRUE,(J708*1.13+5)*1.01*1.16,IF(AND(MID(H708,1,15)="POSTE DE MADERA",J708&gt;=110,J708&lt;320)=TRUE,(J708*1.13+12)*1.01*1.16,IF(AND(MID(H708,1,15)="POSTE DE MADERA",J708&gt;320)=TRUE,(J708*1.13+36)*1.01*1.16,IF(+AND(MID(H708,1,5)="POSTE",MID(H708,1,15)&lt;&gt;"POSTE DE MADERA")=TRUE,J708*1.01*1.16,J708*1.16))))</f>
        <v>57.756399999999992</v>
      </c>
    </row>
    <row r="709" spans="2:11" x14ac:dyDescent="0.25">
      <c r="B709" s="45" t="s">
        <v>3196</v>
      </c>
      <c r="C709" s="45" t="s">
        <v>3409</v>
      </c>
      <c r="D709" s="45" t="s">
        <v>3410</v>
      </c>
      <c r="E709" s="45">
        <v>10</v>
      </c>
      <c r="F709" s="45" t="s">
        <v>4477</v>
      </c>
      <c r="G709" s="45" t="s">
        <v>4649</v>
      </c>
      <c r="H709" s="45" t="s">
        <v>4650</v>
      </c>
      <c r="I709" s="45" t="s">
        <v>3202</v>
      </c>
      <c r="J709" s="46">
        <v>32.28</v>
      </c>
      <c r="K709" s="46">
        <f t="shared" si="11"/>
        <v>37.444800000000001</v>
      </c>
    </row>
    <row r="710" spans="2:11" x14ac:dyDescent="0.25">
      <c r="B710" s="45" t="s">
        <v>3196</v>
      </c>
      <c r="C710" s="45" t="s">
        <v>3409</v>
      </c>
      <c r="D710" s="45" t="s">
        <v>3410</v>
      </c>
      <c r="E710" s="45">
        <v>11</v>
      </c>
      <c r="F710" s="45" t="s">
        <v>4651</v>
      </c>
      <c r="G710" s="45" t="s">
        <v>4652</v>
      </c>
      <c r="H710" s="45" t="s">
        <v>4653</v>
      </c>
      <c r="I710" s="45" t="s">
        <v>3202</v>
      </c>
      <c r="J710" s="46">
        <v>107.27</v>
      </c>
      <c r="K710" s="46">
        <f t="shared" si="11"/>
        <v>124.43319999999999</v>
      </c>
    </row>
    <row r="711" spans="2:11" x14ac:dyDescent="0.25">
      <c r="B711" s="45" t="s">
        <v>3196</v>
      </c>
      <c r="C711" s="45" t="s">
        <v>3409</v>
      </c>
      <c r="D711" s="45" t="s">
        <v>3410</v>
      </c>
      <c r="E711" s="45">
        <v>11</v>
      </c>
      <c r="F711" s="45" t="s">
        <v>4651</v>
      </c>
      <c r="G711" s="45" t="s">
        <v>4654</v>
      </c>
      <c r="H711" s="45" t="s">
        <v>4655</v>
      </c>
      <c r="I711" s="45" t="s">
        <v>3202</v>
      </c>
      <c r="J711" s="46">
        <v>140.08000000000001</v>
      </c>
      <c r="K711" s="46">
        <f t="shared" si="11"/>
        <v>162.49280000000002</v>
      </c>
    </row>
    <row r="712" spans="2:11" x14ac:dyDescent="0.25">
      <c r="B712" s="45" t="s">
        <v>3196</v>
      </c>
      <c r="C712" s="45" t="s">
        <v>3409</v>
      </c>
      <c r="D712" s="45" t="s">
        <v>3410</v>
      </c>
      <c r="E712" s="45">
        <v>11</v>
      </c>
      <c r="F712" s="45" t="s">
        <v>4651</v>
      </c>
      <c r="G712" s="45" t="s">
        <v>4656</v>
      </c>
      <c r="H712" s="45" t="s">
        <v>4657</v>
      </c>
      <c r="I712" s="45" t="s">
        <v>3202</v>
      </c>
      <c r="J712" s="46">
        <v>110</v>
      </c>
      <c r="K712" s="46">
        <f t="shared" si="11"/>
        <v>127.6</v>
      </c>
    </row>
    <row r="713" spans="2:11" x14ac:dyDescent="0.25">
      <c r="B713" s="45" t="s">
        <v>3196</v>
      </c>
      <c r="C713" s="45" t="s">
        <v>3409</v>
      </c>
      <c r="D713" s="45" t="s">
        <v>3410</v>
      </c>
      <c r="E713" s="45">
        <v>11</v>
      </c>
      <c r="F713" s="45" t="s">
        <v>4651</v>
      </c>
      <c r="G713" s="45" t="s">
        <v>4658</v>
      </c>
      <c r="H713" s="45" t="s">
        <v>4659</v>
      </c>
      <c r="I713" s="45" t="s">
        <v>3202</v>
      </c>
      <c r="J713" s="46">
        <v>121</v>
      </c>
      <c r="K713" s="46">
        <f t="shared" si="11"/>
        <v>140.35999999999999</v>
      </c>
    </row>
    <row r="714" spans="2:11" x14ac:dyDescent="0.25">
      <c r="B714" s="45" t="s">
        <v>3196</v>
      </c>
      <c r="C714" s="45" t="s">
        <v>3409</v>
      </c>
      <c r="D714" s="45" t="s">
        <v>3410</v>
      </c>
      <c r="E714" s="45">
        <v>11</v>
      </c>
      <c r="F714" s="45" t="s">
        <v>4651</v>
      </c>
      <c r="G714" s="45" t="s">
        <v>4660</v>
      </c>
      <c r="H714" s="45" t="s">
        <v>4661</v>
      </c>
      <c r="I714" s="45" t="s">
        <v>3202</v>
      </c>
      <c r="J714" s="46">
        <v>363.09</v>
      </c>
      <c r="K714" s="46">
        <f t="shared" si="11"/>
        <v>421.18439999999993</v>
      </c>
    </row>
    <row r="715" spans="2:11" x14ac:dyDescent="0.25">
      <c r="B715" s="45" t="s">
        <v>3196</v>
      </c>
      <c r="C715" s="45" t="s">
        <v>3409</v>
      </c>
      <c r="D715" s="45" t="s">
        <v>3410</v>
      </c>
      <c r="E715" s="45">
        <v>11</v>
      </c>
      <c r="F715" s="45" t="s">
        <v>4651</v>
      </c>
      <c r="G715" s="45" t="s">
        <v>4662</v>
      </c>
      <c r="H715" s="45" t="s">
        <v>4663</v>
      </c>
      <c r="I715" s="45" t="s">
        <v>3202</v>
      </c>
      <c r="J715" s="46">
        <v>158.6</v>
      </c>
      <c r="K715" s="46">
        <f t="shared" si="11"/>
        <v>183.97599999999997</v>
      </c>
    </row>
    <row r="716" spans="2:11" x14ac:dyDescent="0.25">
      <c r="B716" s="45" t="s">
        <v>3196</v>
      </c>
      <c r="C716" s="45" t="s">
        <v>3409</v>
      </c>
      <c r="D716" s="45" t="s">
        <v>3410</v>
      </c>
      <c r="E716" s="45">
        <v>11</v>
      </c>
      <c r="F716" s="45" t="s">
        <v>4651</v>
      </c>
      <c r="G716" s="45" t="s">
        <v>4664</v>
      </c>
      <c r="H716" s="45" t="s">
        <v>4665</v>
      </c>
      <c r="I716" s="45" t="s">
        <v>3202</v>
      </c>
      <c r="J716" s="46">
        <v>144.18</v>
      </c>
      <c r="K716" s="46">
        <f t="shared" si="11"/>
        <v>167.24879999999999</v>
      </c>
    </row>
    <row r="717" spans="2:11" x14ac:dyDescent="0.25">
      <c r="B717" s="45" t="s">
        <v>3196</v>
      </c>
      <c r="C717" s="45" t="s">
        <v>3409</v>
      </c>
      <c r="D717" s="45" t="s">
        <v>3410</v>
      </c>
      <c r="E717" s="45">
        <v>11</v>
      </c>
      <c r="F717" s="45" t="s">
        <v>4651</v>
      </c>
      <c r="G717" s="45" t="s">
        <v>4666</v>
      </c>
      <c r="H717" s="45" t="s">
        <v>4667</v>
      </c>
      <c r="I717" s="45" t="s">
        <v>3202</v>
      </c>
      <c r="J717" s="46">
        <v>425.38</v>
      </c>
      <c r="K717" s="46">
        <f t="shared" si="11"/>
        <v>493.44079999999997</v>
      </c>
    </row>
    <row r="718" spans="2:11" x14ac:dyDescent="0.25">
      <c r="B718" s="45" t="s">
        <v>3196</v>
      </c>
      <c r="C718" s="45" t="s">
        <v>3409</v>
      </c>
      <c r="D718" s="45" t="s">
        <v>3410</v>
      </c>
      <c r="E718" s="45">
        <v>11</v>
      </c>
      <c r="F718" s="45" t="s">
        <v>4651</v>
      </c>
      <c r="G718" s="45" t="s">
        <v>4668</v>
      </c>
      <c r="H718" s="45" t="s">
        <v>4669</v>
      </c>
      <c r="I718" s="45" t="s">
        <v>3202</v>
      </c>
      <c r="J718" s="46">
        <v>146.87</v>
      </c>
      <c r="K718" s="46">
        <f t="shared" si="11"/>
        <v>170.36920000000001</v>
      </c>
    </row>
    <row r="719" spans="2:11" x14ac:dyDescent="0.25">
      <c r="B719" s="45" t="s">
        <v>3196</v>
      </c>
      <c r="C719" s="45" t="s">
        <v>3409</v>
      </c>
      <c r="D719" s="45" t="s">
        <v>3410</v>
      </c>
      <c r="E719" s="45">
        <v>11</v>
      </c>
      <c r="F719" s="45" t="s">
        <v>4651</v>
      </c>
      <c r="G719" s="45" t="s">
        <v>4670</v>
      </c>
      <c r="H719" s="45" t="s">
        <v>4671</v>
      </c>
      <c r="I719" s="45" t="s">
        <v>3202</v>
      </c>
      <c r="J719" s="46">
        <v>197.88</v>
      </c>
      <c r="K719" s="46">
        <f t="shared" si="11"/>
        <v>229.54079999999999</v>
      </c>
    </row>
    <row r="720" spans="2:11" x14ac:dyDescent="0.25">
      <c r="B720" s="45" t="s">
        <v>3196</v>
      </c>
      <c r="C720" s="45" t="s">
        <v>3409</v>
      </c>
      <c r="D720" s="45" t="s">
        <v>3410</v>
      </c>
      <c r="E720" s="45">
        <v>11</v>
      </c>
      <c r="F720" s="45" t="s">
        <v>4651</v>
      </c>
      <c r="G720" s="45" t="s">
        <v>4672</v>
      </c>
      <c r="H720" s="45" t="s">
        <v>4673</v>
      </c>
      <c r="I720" s="45" t="s">
        <v>3202</v>
      </c>
      <c r="J720" s="46">
        <v>393.36</v>
      </c>
      <c r="K720" s="46">
        <f t="shared" si="11"/>
        <v>456.29759999999999</v>
      </c>
    </row>
    <row r="721" spans="2:11" x14ac:dyDescent="0.25">
      <c r="B721" s="45" t="s">
        <v>3196</v>
      </c>
      <c r="C721" s="45" t="s">
        <v>3409</v>
      </c>
      <c r="D721" s="45" t="s">
        <v>3410</v>
      </c>
      <c r="E721" s="45">
        <v>11</v>
      </c>
      <c r="F721" s="45" t="s">
        <v>4651</v>
      </c>
      <c r="G721" s="45" t="s">
        <v>4674</v>
      </c>
      <c r="H721" s="45" t="s">
        <v>4675</v>
      </c>
      <c r="I721" s="45" t="s">
        <v>3202</v>
      </c>
      <c r="J721" s="46">
        <v>289.25</v>
      </c>
      <c r="K721" s="46">
        <f t="shared" si="11"/>
        <v>335.53</v>
      </c>
    </row>
    <row r="722" spans="2:11" x14ac:dyDescent="0.25">
      <c r="B722" s="45" t="s">
        <v>3196</v>
      </c>
      <c r="C722" s="45" t="s">
        <v>3409</v>
      </c>
      <c r="D722" s="45" t="s">
        <v>3410</v>
      </c>
      <c r="E722" s="45">
        <v>11</v>
      </c>
      <c r="F722" s="45" t="s">
        <v>4651</v>
      </c>
      <c r="G722" s="45" t="s">
        <v>4676</v>
      </c>
      <c r="H722" s="45" t="s">
        <v>4677</v>
      </c>
      <c r="I722" s="45" t="s">
        <v>3202</v>
      </c>
      <c r="J722" s="46">
        <v>552.66</v>
      </c>
      <c r="K722" s="46">
        <f t="shared" si="11"/>
        <v>641.08559999999989</v>
      </c>
    </row>
    <row r="723" spans="2:11" x14ac:dyDescent="0.25">
      <c r="B723" s="45" t="s">
        <v>3196</v>
      </c>
      <c r="C723" s="45" t="s">
        <v>3409</v>
      </c>
      <c r="D723" s="45" t="s">
        <v>3410</v>
      </c>
      <c r="E723" s="45">
        <v>11</v>
      </c>
      <c r="F723" s="45" t="s">
        <v>4651</v>
      </c>
      <c r="G723" s="45" t="s">
        <v>4678</v>
      </c>
      <c r="H723" s="45" t="s">
        <v>4679</v>
      </c>
      <c r="I723" s="45" t="s">
        <v>3202</v>
      </c>
      <c r="J723" s="46">
        <v>934.96</v>
      </c>
      <c r="K723" s="46">
        <f t="shared" si="11"/>
        <v>1084.5536</v>
      </c>
    </row>
    <row r="724" spans="2:11" x14ac:dyDescent="0.25">
      <c r="B724" s="45" t="s">
        <v>3196</v>
      </c>
      <c r="C724" s="45" t="s">
        <v>3409</v>
      </c>
      <c r="D724" s="45" t="s">
        <v>3410</v>
      </c>
      <c r="E724" s="45">
        <v>11</v>
      </c>
      <c r="F724" s="45" t="s">
        <v>4651</v>
      </c>
      <c r="G724" s="45" t="s">
        <v>4680</v>
      </c>
      <c r="H724" s="45" t="s">
        <v>4681</v>
      </c>
      <c r="I724" s="45" t="s">
        <v>3202</v>
      </c>
      <c r="J724" s="46">
        <v>992.81</v>
      </c>
      <c r="K724" s="46">
        <f t="shared" si="11"/>
        <v>1151.6596</v>
      </c>
    </row>
    <row r="725" spans="2:11" x14ac:dyDescent="0.25">
      <c r="B725" s="45" t="s">
        <v>3196</v>
      </c>
      <c r="C725" s="45" t="s">
        <v>3409</v>
      </c>
      <c r="D725" s="45" t="s">
        <v>3410</v>
      </c>
      <c r="E725" s="45">
        <v>11</v>
      </c>
      <c r="F725" s="45" t="s">
        <v>4651</v>
      </c>
      <c r="G725" s="45" t="s">
        <v>4682</v>
      </c>
      <c r="H725" s="45" t="s">
        <v>4683</v>
      </c>
      <c r="I725" s="45" t="s">
        <v>3202</v>
      </c>
      <c r="J725" s="46">
        <v>333.74</v>
      </c>
      <c r="K725" s="46">
        <f t="shared" si="11"/>
        <v>387.13839999999999</v>
      </c>
    </row>
    <row r="726" spans="2:11" x14ac:dyDescent="0.25">
      <c r="B726" s="45" t="s">
        <v>3196</v>
      </c>
      <c r="C726" s="45" t="s">
        <v>3409</v>
      </c>
      <c r="D726" s="45" t="s">
        <v>3410</v>
      </c>
      <c r="E726" s="45">
        <v>11</v>
      </c>
      <c r="F726" s="45" t="s">
        <v>4651</v>
      </c>
      <c r="G726" s="45" t="s">
        <v>4684</v>
      </c>
      <c r="H726" s="45" t="s">
        <v>4685</v>
      </c>
      <c r="I726" s="45" t="s">
        <v>3202</v>
      </c>
      <c r="J726" s="46">
        <v>9.61</v>
      </c>
      <c r="K726" s="46">
        <f t="shared" si="11"/>
        <v>11.147599999999999</v>
      </c>
    </row>
    <row r="727" spans="2:11" x14ac:dyDescent="0.25">
      <c r="B727" s="45" t="s">
        <v>3196</v>
      </c>
      <c r="C727" s="45" t="s">
        <v>3409</v>
      </c>
      <c r="D727" s="45" t="s">
        <v>3410</v>
      </c>
      <c r="E727" s="45">
        <v>11</v>
      </c>
      <c r="F727" s="45" t="s">
        <v>4651</v>
      </c>
      <c r="G727" s="45" t="s">
        <v>4686</v>
      </c>
      <c r="H727" s="45" t="s">
        <v>4687</v>
      </c>
      <c r="I727" s="45" t="s">
        <v>3202</v>
      </c>
      <c r="J727" s="46">
        <v>24.42</v>
      </c>
      <c r="K727" s="46">
        <f t="shared" si="11"/>
        <v>28.327200000000001</v>
      </c>
    </row>
    <row r="728" spans="2:11" x14ac:dyDescent="0.25">
      <c r="B728" s="45" t="s">
        <v>3196</v>
      </c>
      <c r="C728" s="45" t="s">
        <v>3409</v>
      </c>
      <c r="D728" s="45" t="s">
        <v>3410</v>
      </c>
      <c r="E728" s="45">
        <v>11</v>
      </c>
      <c r="F728" s="45" t="s">
        <v>4651</v>
      </c>
      <c r="G728" s="45" t="s">
        <v>4688</v>
      </c>
      <c r="H728" s="45" t="s">
        <v>4689</v>
      </c>
      <c r="I728" s="45" t="s">
        <v>3202</v>
      </c>
      <c r="J728" s="46">
        <v>21.22</v>
      </c>
      <c r="K728" s="46">
        <f t="shared" si="11"/>
        <v>24.615199999999998</v>
      </c>
    </row>
    <row r="729" spans="2:11" x14ac:dyDescent="0.25">
      <c r="B729" s="45" t="s">
        <v>3196</v>
      </c>
      <c r="C729" s="45" t="s">
        <v>3409</v>
      </c>
      <c r="D729" s="45" t="s">
        <v>3410</v>
      </c>
      <c r="E729" s="45">
        <v>11</v>
      </c>
      <c r="F729" s="45" t="s">
        <v>4651</v>
      </c>
      <c r="G729" s="45" t="s">
        <v>4690</v>
      </c>
      <c r="H729" s="45" t="s">
        <v>4691</v>
      </c>
      <c r="I729" s="45" t="s">
        <v>3202</v>
      </c>
      <c r="J729" s="46">
        <v>88.43</v>
      </c>
      <c r="K729" s="46">
        <f t="shared" si="11"/>
        <v>102.5788</v>
      </c>
    </row>
    <row r="730" spans="2:11" x14ac:dyDescent="0.25">
      <c r="B730" s="45" t="s">
        <v>3196</v>
      </c>
      <c r="C730" s="45" t="s">
        <v>3409</v>
      </c>
      <c r="D730" s="45" t="s">
        <v>3410</v>
      </c>
      <c r="E730" s="45">
        <v>11</v>
      </c>
      <c r="F730" s="45" t="s">
        <v>4651</v>
      </c>
      <c r="G730" s="45" t="s">
        <v>4692</v>
      </c>
      <c r="H730" s="45" t="s">
        <v>4693</v>
      </c>
      <c r="I730" s="45" t="s">
        <v>3202</v>
      </c>
      <c r="J730" s="46">
        <v>209.41</v>
      </c>
      <c r="K730" s="46">
        <f t="shared" si="11"/>
        <v>242.91559999999998</v>
      </c>
    </row>
    <row r="731" spans="2:11" x14ac:dyDescent="0.25">
      <c r="B731" s="45" t="s">
        <v>3196</v>
      </c>
      <c r="C731" s="45" t="s">
        <v>3409</v>
      </c>
      <c r="D731" s="45" t="s">
        <v>3410</v>
      </c>
      <c r="E731" s="45">
        <v>11</v>
      </c>
      <c r="F731" s="45" t="s">
        <v>4651</v>
      </c>
      <c r="G731" s="45" t="s">
        <v>4694</v>
      </c>
      <c r="H731" s="45" t="s">
        <v>4695</v>
      </c>
      <c r="I731" s="45" t="s">
        <v>3202</v>
      </c>
      <c r="J731" s="46">
        <v>125.36</v>
      </c>
      <c r="K731" s="46">
        <f t="shared" si="11"/>
        <v>145.41759999999999</v>
      </c>
    </row>
    <row r="732" spans="2:11" x14ac:dyDescent="0.25">
      <c r="B732" s="45" t="s">
        <v>3196</v>
      </c>
      <c r="C732" s="45" t="s">
        <v>3409</v>
      </c>
      <c r="D732" s="45" t="s">
        <v>3410</v>
      </c>
      <c r="E732" s="45">
        <v>11</v>
      </c>
      <c r="F732" s="45" t="s">
        <v>4651</v>
      </c>
      <c r="G732" s="45" t="s">
        <v>4696</v>
      </c>
      <c r="H732" s="45" t="s">
        <v>4697</v>
      </c>
      <c r="I732" s="45" t="s">
        <v>3202</v>
      </c>
      <c r="J732" s="46">
        <v>114.21</v>
      </c>
      <c r="K732" s="46">
        <f t="shared" si="11"/>
        <v>132.4836</v>
      </c>
    </row>
    <row r="733" spans="2:11" x14ac:dyDescent="0.25">
      <c r="B733" s="45" t="s">
        <v>3196</v>
      </c>
      <c r="C733" s="45" t="s">
        <v>3409</v>
      </c>
      <c r="D733" s="45" t="s">
        <v>3410</v>
      </c>
      <c r="E733" s="45">
        <v>11</v>
      </c>
      <c r="F733" s="45" t="s">
        <v>4651</v>
      </c>
      <c r="G733" s="45" t="s">
        <v>4698</v>
      </c>
      <c r="H733" s="45" t="s">
        <v>4699</v>
      </c>
      <c r="I733" s="45" t="s">
        <v>3202</v>
      </c>
      <c r="J733" s="46">
        <v>99.15</v>
      </c>
      <c r="K733" s="46">
        <f t="shared" si="11"/>
        <v>115.014</v>
      </c>
    </row>
    <row r="734" spans="2:11" x14ac:dyDescent="0.25">
      <c r="B734" s="45" t="s">
        <v>3196</v>
      </c>
      <c r="C734" s="45" t="s">
        <v>3409</v>
      </c>
      <c r="D734" s="45" t="s">
        <v>3410</v>
      </c>
      <c r="E734" s="45">
        <v>11</v>
      </c>
      <c r="F734" s="45" t="s">
        <v>4651</v>
      </c>
      <c r="G734" s="45" t="s">
        <v>4700</v>
      </c>
      <c r="H734" s="45" t="s">
        <v>4701</v>
      </c>
      <c r="I734" s="45" t="s">
        <v>3202</v>
      </c>
      <c r="J734" s="46">
        <v>129.59</v>
      </c>
      <c r="K734" s="46">
        <f t="shared" si="11"/>
        <v>150.3244</v>
      </c>
    </row>
    <row r="735" spans="2:11" x14ac:dyDescent="0.25">
      <c r="B735" s="45" t="s">
        <v>3196</v>
      </c>
      <c r="C735" s="45" t="s">
        <v>3409</v>
      </c>
      <c r="D735" s="45" t="s">
        <v>3410</v>
      </c>
      <c r="E735" s="45">
        <v>11</v>
      </c>
      <c r="F735" s="45" t="s">
        <v>4651</v>
      </c>
      <c r="G735" s="45" t="s">
        <v>4702</v>
      </c>
      <c r="H735" s="45" t="s">
        <v>4703</v>
      </c>
      <c r="I735" s="45" t="s">
        <v>3202</v>
      </c>
      <c r="J735" s="46">
        <v>125.16</v>
      </c>
      <c r="K735" s="46">
        <f t="shared" si="11"/>
        <v>145.18559999999999</v>
      </c>
    </row>
    <row r="736" spans="2:11" x14ac:dyDescent="0.25">
      <c r="B736" s="45" t="s">
        <v>3196</v>
      </c>
      <c r="C736" s="45" t="s">
        <v>3409</v>
      </c>
      <c r="D736" s="45" t="s">
        <v>3410</v>
      </c>
      <c r="E736" s="45">
        <v>11</v>
      </c>
      <c r="F736" s="45" t="s">
        <v>4651</v>
      </c>
      <c r="G736" s="45" t="s">
        <v>4704</v>
      </c>
      <c r="H736" s="45" t="s">
        <v>4705</v>
      </c>
      <c r="I736" s="45" t="s">
        <v>3202</v>
      </c>
      <c r="J736" s="46">
        <v>146.11000000000001</v>
      </c>
      <c r="K736" s="46">
        <f t="shared" si="11"/>
        <v>169.48760000000001</v>
      </c>
    </row>
    <row r="737" spans="2:11" x14ac:dyDescent="0.25">
      <c r="B737" s="45" t="s">
        <v>3196</v>
      </c>
      <c r="C737" s="45" t="s">
        <v>3409</v>
      </c>
      <c r="D737" s="45" t="s">
        <v>3410</v>
      </c>
      <c r="E737" s="45">
        <v>11</v>
      </c>
      <c r="F737" s="45" t="s">
        <v>4651</v>
      </c>
      <c r="G737" s="45" t="s">
        <v>4706</v>
      </c>
      <c r="H737" s="45" t="s">
        <v>4707</v>
      </c>
      <c r="I737" s="45" t="s">
        <v>3202</v>
      </c>
      <c r="J737" s="46">
        <v>154.94</v>
      </c>
      <c r="K737" s="46">
        <f t="shared" si="11"/>
        <v>179.73039999999997</v>
      </c>
    </row>
    <row r="738" spans="2:11" x14ac:dyDescent="0.25">
      <c r="B738" s="45" t="s">
        <v>3196</v>
      </c>
      <c r="C738" s="45" t="s">
        <v>3409</v>
      </c>
      <c r="D738" s="45" t="s">
        <v>3410</v>
      </c>
      <c r="E738" s="45">
        <v>11</v>
      </c>
      <c r="F738" s="45" t="s">
        <v>4651</v>
      </c>
      <c r="G738" s="45" t="s">
        <v>4708</v>
      </c>
      <c r="H738" s="45" t="s">
        <v>4709</v>
      </c>
      <c r="I738" s="45" t="s">
        <v>3202</v>
      </c>
      <c r="J738" s="46">
        <v>183.76</v>
      </c>
      <c r="K738" s="46">
        <f t="shared" si="11"/>
        <v>213.16159999999996</v>
      </c>
    </row>
    <row r="739" spans="2:11" x14ac:dyDescent="0.25">
      <c r="B739" s="45" t="s">
        <v>3196</v>
      </c>
      <c r="C739" s="45" t="s">
        <v>3409</v>
      </c>
      <c r="D739" s="45" t="s">
        <v>3410</v>
      </c>
      <c r="E739" s="45">
        <v>11</v>
      </c>
      <c r="F739" s="45" t="s">
        <v>4651</v>
      </c>
      <c r="G739" s="45" t="s">
        <v>4710</v>
      </c>
      <c r="H739" s="45" t="s">
        <v>4711</v>
      </c>
      <c r="I739" s="45" t="s">
        <v>3202</v>
      </c>
      <c r="J739" s="46">
        <v>4.04</v>
      </c>
      <c r="K739" s="46">
        <f t="shared" si="11"/>
        <v>4.6863999999999999</v>
      </c>
    </row>
    <row r="740" spans="2:11" x14ac:dyDescent="0.25">
      <c r="B740" s="45" t="s">
        <v>3196</v>
      </c>
      <c r="C740" s="45" t="s">
        <v>3409</v>
      </c>
      <c r="D740" s="45" t="s">
        <v>3410</v>
      </c>
      <c r="E740" s="45">
        <v>11</v>
      </c>
      <c r="F740" s="45" t="s">
        <v>4651</v>
      </c>
      <c r="G740" s="45" t="s">
        <v>4712</v>
      </c>
      <c r="H740" s="45" t="s">
        <v>4713</v>
      </c>
      <c r="I740" s="45" t="s">
        <v>3202</v>
      </c>
      <c r="J740" s="46">
        <v>232.94</v>
      </c>
      <c r="K740" s="46">
        <f t="shared" si="11"/>
        <v>270.21039999999999</v>
      </c>
    </row>
    <row r="741" spans="2:11" x14ac:dyDescent="0.25">
      <c r="B741" s="45" t="s">
        <v>3196</v>
      </c>
      <c r="C741" s="45" t="s">
        <v>3409</v>
      </c>
      <c r="D741" s="45" t="s">
        <v>3410</v>
      </c>
      <c r="E741" s="45">
        <v>11</v>
      </c>
      <c r="F741" s="45" t="s">
        <v>4651</v>
      </c>
      <c r="G741" s="45" t="s">
        <v>4714</v>
      </c>
      <c r="H741" s="45" t="s">
        <v>4715</v>
      </c>
      <c r="I741" s="45" t="s">
        <v>3202</v>
      </c>
      <c r="J741" s="46">
        <v>280</v>
      </c>
      <c r="K741" s="46">
        <f t="shared" si="11"/>
        <v>324.79999999999995</v>
      </c>
    </row>
    <row r="742" spans="2:11" x14ac:dyDescent="0.25">
      <c r="B742" s="45" t="s">
        <v>3196</v>
      </c>
      <c r="C742" s="45" t="s">
        <v>3409</v>
      </c>
      <c r="D742" s="45" t="s">
        <v>3410</v>
      </c>
      <c r="E742" s="45">
        <v>11</v>
      </c>
      <c r="F742" s="45" t="s">
        <v>4651</v>
      </c>
      <c r="G742" s="45" t="s">
        <v>4716</v>
      </c>
      <c r="H742" s="45" t="s">
        <v>4717</v>
      </c>
      <c r="I742" s="45" t="s">
        <v>3202</v>
      </c>
      <c r="J742" s="46">
        <v>552.66</v>
      </c>
      <c r="K742" s="46">
        <f t="shared" si="11"/>
        <v>641.08559999999989</v>
      </c>
    </row>
    <row r="743" spans="2:11" x14ac:dyDescent="0.25">
      <c r="B743" s="45" t="s">
        <v>3196</v>
      </c>
      <c r="C743" s="45" t="s">
        <v>3409</v>
      </c>
      <c r="D743" s="45" t="s">
        <v>3410</v>
      </c>
      <c r="E743" s="45">
        <v>11</v>
      </c>
      <c r="F743" s="45" t="s">
        <v>4651</v>
      </c>
      <c r="G743" s="45" t="s">
        <v>4718</v>
      </c>
      <c r="H743" s="45" t="s">
        <v>4719</v>
      </c>
      <c r="I743" s="45" t="s">
        <v>3202</v>
      </c>
      <c r="J743" s="46">
        <v>607.91999999999996</v>
      </c>
      <c r="K743" s="46">
        <f t="shared" si="11"/>
        <v>705.18719999999985</v>
      </c>
    </row>
    <row r="744" spans="2:11" x14ac:dyDescent="0.25">
      <c r="B744" s="45" t="s">
        <v>3196</v>
      </c>
      <c r="C744" s="45" t="s">
        <v>3409</v>
      </c>
      <c r="D744" s="45" t="s">
        <v>3410</v>
      </c>
      <c r="E744" s="45">
        <v>11</v>
      </c>
      <c r="F744" s="45" t="s">
        <v>4651</v>
      </c>
      <c r="G744" s="45" t="s">
        <v>4720</v>
      </c>
      <c r="H744" s="45" t="s">
        <v>4721</v>
      </c>
      <c r="I744" s="45" t="s">
        <v>3202</v>
      </c>
      <c r="J744" s="46">
        <v>1944.02</v>
      </c>
      <c r="K744" s="46">
        <f t="shared" si="11"/>
        <v>2255.0631999999996</v>
      </c>
    </row>
    <row r="745" spans="2:11" x14ac:dyDescent="0.25">
      <c r="B745" s="45" t="s">
        <v>3196</v>
      </c>
      <c r="C745" s="45" t="s">
        <v>3409</v>
      </c>
      <c r="D745" s="45" t="s">
        <v>3410</v>
      </c>
      <c r="E745" s="45">
        <v>11</v>
      </c>
      <c r="F745" s="45" t="s">
        <v>4651</v>
      </c>
      <c r="G745" s="45" t="s">
        <v>4722</v>
      </c>
      <c r="H745" s="45" t="s">
        <v>4723</v>
      </c>
      <c r="I745" s="45" t="s">
        <v>3202</v>
      </c>
      <c r="J745" s="46">
        <v>2138.42</v>
      </c>
      <c r="K745" s="46">
        <f t="shared" si="11"/>
        <v>2480.5672</v>
      </c>
    </row>
    <row r="746" spans="2:11" x14ac:dyDescent="0.25">
      <c r="B746" s="45" t="s">
        <v>3196</v>
      </c>
      <c r="C746" s="45" t="s">
        <v>3409</v>
      </c>
      <c r="D746" s="45" t="s">
        <v>3410</v>
      </c>
      <c r="E746" s="45">
        <v>11</v>
      </c>
      <c r="F746" s="45" t="s">
        <v>4651</v>
      </c>
      <c r="G746" s="45" t="s">
        <v>4724</v>
      </c>
      <c r="H746" s="45" t="s">
        <v>4725</v>
      </c>
      <c r="I746" s="45" t="s">
        <v>3202</v>
      </c>
      <c r="J746" s="46">
        <v>7.3</v>
      </c>
      <c r="K746" s="46">
        <f t="shared" si="11"/>
        <v>8.468</v>
      </c>
    </row>
    <row r="747" spans="2:11" x14ac:dyDescent="0.25">
      <c r="B747" s="45" t="s">
        <v>3196</v>
      </c>
      <c r="C747" s="45" t="s">
        <v>3409</v>
      </c>
      <c r="D747" s="45" t="s">
        <v>3410</v>
      </c>
      <c r="E747" s="45">
        <v>11</v>
      </c>
      <c r="F747" s="45" t="s">
        <v>4651</v>
      </c>
      <c r="G747" s="45" t="s">
        <v>4726</v>
      </c>
      <c r="H747" s="45" t="s">
        <v>4727</v>
      </c>
      <c r="I747" s="45" t="s">
        <v>3202</v>
      </c>
      <c r="J747" s="46">
        <v>7.58</v>
      </c>
      <c r="K747" s="46">
        <f t="shared" si="11"/>
        <v>8.7927999999999997</v>
      </c>
    </row>
    <row r="748" spans="2:11" x14ac:dyDescent="0.25">
      <c r="B748" s="45" t="s">
        <v>3196</v>
      </c>
      <c r="C748" s="45" t="s">
        <v>3409</v>
      </c>
      <c r="D748" s="45" t="s">
        <v>3410</v>
      </c>
      <c r="E748" s="45">
        <v>11</v>
      </c>
      <c r="F748" s="45" t="s">
        <v>4651</v>
      </c>
      <c r="G748" s="45" t="s">
        <v>4728</v>
      </c>
      <c r="H748" s="45" t="s">
        <v>4729</v>
      </c>
      <c r="I748" s="45" t="s">
        <v>3202</v>
      </c>
      <c r="J748" s="46">
        <v>8.52</v>
      </c>
      <c r="K748" s="46">
        <f t="shared" si="11"/>
        <v>9.8831999999999987</v>
      </c>
    </row>
    <row r="749" spans="2:11" x14ac:dyDescent="0.25">
      <c r="B749" s="45" t="s">
        <v>3196</v>
      </c>
      <c r="C749" s="45" t="s">
        <v>3409</v>
      </c>
      <c r="D749" s="45" t="s">
        <v>3410</v>
      </c>
      <c r="E749" s="45">
        <v>11</v>
      </c>
      <c r="F749" s="45" t="s">
        <v>4651</v>
      </c>
      <c r="G749" s="45" t="s">
        <v>4730</v>
      </c>
      <c r="H749" s="45" t="s">
        <v>4731</v>
      </c>
      <c r="I749" s="45" t="s">
        <v>3202</v>
      </c>
      <c r="J749" s="46">
        <v>97.69</v>
      </c>
      <c r="K749" s="46">
        <f t="shared" si="11"/>
        <v>113.32039999999999</v>
      </c>
    </row>
    <row r="750" spans="2:11" x14ac:dyDescent="0.25">
      <c r="B750" s="45" t="s">
        <v>3196</v>
      </c>
      <c r="C750" s="45" t="s">
        <v>3409</v>
      </c>
      <c r="D750" s="45" t="s">
        <v>3410</v>
      </c>
      <c r="E750" s="45">
        <v>11</v>
      </c>
      <c r="F750" s="45" t="s">
        <v>4651</v>
      </c>
      <c r="G750" s="45" t="s">
        <v>4732</v>
      </c>
      <c r="H750" s="45" t="s">
        <v>4733</v>
      </c>
      <c r="I750" s="45" t="s">
        <v>3202</v>
      </c>
      <c r="J750" s="46">
        <v>367.1</v>
      </c>
      <c r="K750" s="46">
        <f t="shared" si="11"/>
        <v>425.83600000000001</v>
      </c>
    </row>
    <row r="751" spans="2:11" x14ac:dyDescent="0.25">
      <c r="B751" s="45" t="s">
        <v>3196</v>
      </c>
      <c r="C751" s="45" t="s">
        <v>3409</v>
      </c>
      <c r="D751" s="45" t="s">
        <v>3410</v>
      </c>
      <c r="E751" s="45">
        <v>11</v>
      </c>
      <c r="F751" s="45" t="s">
        <v>4651</v>
      </c>
      <c r="G751" s="45" t="s">
        <v>4734</v>
      </c>
      <c r="H751" s="45" t="s">
        <v>4735</v>
      </c>
      <c r="I751" s="45" t="s">
        <v>3202</v>
      </c>
      <c r="J751" s="46">
        <v>234.43</v>
      </c>
      <c r="K751" s="46">
        <f t="shared" si="11"/>
        <v>271.93880000000001</v>
      </c>
    </row>
    <row r="752" spans="2:11" x14ac:dyDescent="0.25">
      <c r="B752" s="45" t="s">
        <v>3196</v>
      </c>
      <c r="C752" s="45" t="s">
        <v>3409</v>
      </c>
      <c r="D752" s="45" t="s">
        <v>3410</v>
      </c>
      <c r="E752" s="45">
        <v>11</v>
      </c>
      <c r="F752" s="45" t="s">
        <v>4651</v>
      </c>
      <c r="G752" s="45" t="s">
        <v>4736</v>
      </c>
      <c r="H752" s="45" t="s">
        <v>4737</v>
      </c>
      <c r="I752" s="45" t="s">
        <v>3202</v>
      </c>
      <c r="J752" s="46">
        <v>203.41</v>
      </c>
      <c r="K752" s="46">
        <f t="shared" si="11"/>
        <v>235.95559999999998</v>
      </c>
    </row>
    <row r="753" spans="2:11" x14ac:dyDescent="0.25">
      <c r="B753" s="45" t="s">
        <v>3196</v>
      </c>
      <c r="C753" s="45" t="s">
        <v>3409</v>
      </c>
      <c r="D753" s="45" t="s">
        <v>3410</v>
      </c>
      <c r="E753" s="45">
        <v>11</v>
      </c>
      <c r="F753" s="45" t="s">
        <v>4651</v>
      </c>
      <c r="G753" s="45" t="s">
        <v>4738</v>
      </c>
      <c r="H753" s="45" t="s">
        <v>4739</v>
      </c>
      <c r="I753" s="45" t="s">
        <v>3202</v>
      </c>
      <c r="J753" s="46">
        <v>257.92</v>
      </c>
      <c r="K753" s="46">
        <f t="shared" si="11"/>
        <v>299.18720000000002</v>
      </c>
    </row>
    <row r="754" spans="2:11" x14ac:dyDescent="0.25">
      <c r="B754" s="45" t="s">
        <v>3196</v>
      </c>
      <c r="C754" s="45" t="s">
        <v>3409</v>
      </c>
      <c r="D754" s="45" t="s">
        <v>3410</v>
      </c>
      <c r="E754" s="45">
        <v>11</v>
      </c>
      <c r="F754" s="45" t="s">
        <v>4651</v>
      </c>
      <c r="G754" s="45" t="s">
        <v>4740</v>
      </c>
      <c r="H754" s="45" t="s">
        <v>4741</v>
      </c>
      <c r="I754" s="45" t="s">
        <v>3202</v>
      </c>
      <c r="J754" s="46">
        <v>459.36</v>
      </c>
      <c r="K754" s="46">
        <f t="shared" si="11"/>
        <v>532.85759999999993</v>
      </c>
    </row>
    <row r="755" spans="2:11" x14ac:dyDescent="0.25">
      <c r="B755" s="45" t="s">
        <v>3196</v>
      </c>
      <c r="C755" s="45" t="s">
        <v>3409</v>
      </c>
      <c r="D755" s="45" t="s">
        <v>3410</v>
      </c>
      <c r="E755" s="45">
        <v>11</v>
      </c>
      <c r="F755" s="45" t="s">
        <v>4651</v>
      </c>
      <c r="G755" s="45" t="s">
        <v>4742</v>
      </c>
      <c r="H755" s="45" t="s">
        <v>4743</v>
      </c>
      <c r="I755" s="45" t="s">
        <v>3202</v>
      </c>
      <c r="J755" s="46">
        <v>464.12</v>
      </c>
      <c r="K755" s="46">
        <f t="shared" si="11"/>
        <v>538.37919999999997</v>
      </c>
    </row>
    <row r="756" spans="2:11" x14ac:dyDescent="0.25">
      <c r="B756" s="45" t="s">
        <v>3196</v>
      </c>
      <c r="C756" s="45" t="s">
        <v>3409</v>
      </c>
      <c r="D756" s="45" t="s">
        <v>3410</v>
      </c>
      <c r="E756" s="45">
        <v>11</v>
      </c>
      <c r="F756" s="45" t="s">
        <v>4651</v>
      </c>
      <c r="G756" s="45" t="s">
        <v>4744</v>
      </c>
      <c r="H756" s="45" t="s">
        <v>4745</v>
      </c>
      <c r="I756" s="45" t="s">
        <v>3202</v>
      </c>
      <c r="J756" s="46">
        <v>464.12</v>
      </c>
      <c r="K756" s="46">
        <f t="shared" si="11"/>
        <v>538.37919999999997</v>
      </c>
    </row>
    <row r="757" spans="2:11" x14ac:dyDescent="0.25">
      <c r="B757" s="45" t="s">
        <v>3196</v>
      </c>
      <c r="C757" s="45" t="s">
        <v>3409</v>
      </c>
      <c r="D757" s="45" t="s">
        <v>3410</v>
      </c>
      <c r="E757" s="45">
        <v>11</v>
      </c>
      <c r="F757" s="45" t="s">
        <v>4651</v>
      </c>
      <c r="G757" s="45" t="s">
        <v>4746</v>
      </c>
      <c r="H757" s="45" t="s">
        <v>4747</v>
      </c>
      <c r="I757" s="45" t="s">
        <v>3202</v>
      </c>
      <c r="J757" s="46">
        <v>604.21</v>
      </c>
      <c r="K757" s="46">
        <f t="shared" si="11"/>
        <v>700.8836</v>
      </c>
    </row>
    <row r="758" spans="2:11" x14ac:dyDescent="0.25">
      <c r="B758" s="45" t="s">
        <v>3196</v>
      </c>
      <c r="C758" s="45" t="s">
        <v>3409</v>
      </c>
      <c r="D758" s="45" t="s">
        <v>3410</v>
      </c>
      <c r="E758" s="45">
        <v>11</v>
      </c>
      <c r="F758" s="45" t="s">
        <v>4651</v>
      </c>
      <c r="G758" s="45" t="s">
        <v>4748</v>
      </c>
      <c r="H758" s="45" t="s">
        <v>4749</v>
      </c>
      <c r="I758" s="45" t="s">
        <v>3202</v>
      </c>
      <c r="J758" s="46">
        <v>632.94000000000005</v>
      </c>
      <c r="K758" s="46">
        <f t="shared" si="11"/>
        <v>734.21040000000005</v>
      </c>
    </row>
    <row r="759" spans="2:11" x14ac:dyDescent="0.25">
      <c r="B759" s="45" t="s">
        <v>3196</v>
      </c>
      <c r="C759" s="45" t="s">
        <v>3409</v>
      </c>
      <c r="D759" s="45" t="s">
        <v>3410</v>
      </c>
      <c r="E759" s="45">
        <v>11</v>
      </c>
      <c r="F759" s="45" t="s">
        <v>4651</v>
      </c>
      <c r="G759" s="45" t="s">
        <v>4750</v>
      </c>
      <c r="H759" s="45" t="s">
        <v>4751</v>
      </c>
      <c r="I759" s="45" t="s">
        <v>3202</v>
      </c>
      <c r="J759" s="46">
        <v>770.44</v>
      </c>
      <c r="K759" s="46">
        <f t="shared" si="11"/>
        <v>893.71040000000005</v>
      </c>
    </row>
    <row r="760" spans="2:11" x14ac:dyDescent="0.25">
      <c r="B760" s="45" t="s">
        <v>3196</v>
      </c>
      <c r="C760" s="45" t="s">
        <v>3409</v>
      </c>
      <c r="D760" s="45" t="s">
        <v>3410</v>
      </c>
      <c r="E760" s="45">
        <v>11</v>
      </c>
      <c r="F760" s="45" t="s">
        <v>4651</v>
      </c>
      <c r="G760" s="45" t="s">
        <v>4752</v>
      </c>
      <c r="H760" s="45" t="s">
        <v>4753</v>
      </c>
      <c r="I760" s="45" t="s">
        <v>3202</v>
      </c>
      <c r="J760" s="46">
        <v>171.76</v>
      </c>
      <c r="K760" s="46">
        <f t="shared" si="11"/>
        <v>199.24159999999998</v>
      </c>
    </row>
    <row r="761" spans="2:11" x14ac:dyDescent="0.25">
      <c r="B761" s="45" t="s">
        <v>3196</v>
      </c>
      <c r="C761" s="45" t="s">
        <v>3409</v>
      </c>
      <c r="D761" s="45" t="s">
        <v>3410</v>
      </c>
      <c r="E761" s="45">
        <v>11</v>
      </c>
      <c r="F761" s="45" t="s">
        <v>4651</v>
      </c>
      <c r="G761" s="45" t="s">
        <v>4754</v>
      </c>
      <c r="H761" s="45" t="s">
        <v>4755</v>
      </c>
      <c r="I761" s="45" t="s">
        <v>3202</v>
      </c>
      <c r="J761" s="46">
        <v>403.83</v>
      </c>
      <c r="K761" s="46">
        <f t="shared" si="11"/>
        <v>468.44279999999998</v>
      </c>
    </row>
    <row r="762" spans="2:11" x14ac:dyDescent="0.25">
      <c r="B762" s="45" t="s">
        <v>3196</v>
      </c>
      <c r="C762" s="45" t="s">
        <v>3409</v>
      </c>
      <c r="D762" s="45" t="s">
        <v>3410</v>
      </c>
      <c r="E762" s="45">
        <v>11</v>
      </c>
      <c r="F762" s="45" t="s">
        <v>4651</v>
      </c>
      <c r="G762" s="45" t="s">
        <v>4756</v>
      </c>
      <c r="H762" s="45" t="s">
        <v>4757</v>
      </c>
      <c r="I762" s="45" t="s">
        <v>3202</v>
      </c>
      <c r="J762" s="46">
        <v>445.6</v>
      </c>
      <c r="K762" s="46">
        <f t="shared" si="11"/>
        <v>516.89599999999996</v>
      </c>
    </row>
    <row r="763" spans="2:11" x14ac:dyDescent="0.25">
      <c r="B763" s="45" t="s">
        <v>3196</v>
      </c>
      <c r="C763" s="45" t="s">
        <v>3409</v>
      </c>
      <c r="D763" s="45" t="s">
        <v>3410</v>
      </c>
      <c r="E763" s="45">
        <v>11</v>
      </c>
      <c r="F763" s="45" t="s">
        <v>4651</v>
      </c>
      <c r="G763" s="45" t="s">
        <v>4758</v>
      </c>
      <c r="H763" s="45" t="s">
        <v>4759</v>
      </c>
      <c r="I763" s="45" t="s">
        <v>3202</v>
      </c>
      <c r="J763" s="46">
        <v>132.84</v>
      </c>
      <c r="K763" s="46">
        <f t="shared" si="11"/>
        <v>154.09440000000001</v>
      </c>
    </row>
    <row r="764" spans="2:11" x14ac:dyDescent="0.25">
      <c r="B764" s="45" t="s">
        <v>3196</v>
      </c>
      <c r="C764" s="45" t="s">
        <v>3409</v>
      </c>
      <c r="D764" s="45" t="s">
        <v>3410</v>
      </c>
      <c r="E764" s="45">
        <v>11</v>
      </c>
      <c r="F764" s="45" t="s">
        <v>4651</v>
      </c>
      <c r="G764" s="45" t="s">
        <v>4760</v>
      </c>
      <c r="H764" s="45" t="s">
        <v>4761</v>
      </c>
      <c r="I764" s="45" t="s">
        <v>3202</v>
      </c>
      <c r="J764" s="46">
        <v>163.77000000000001</v>
      </c>
      <c r="K764" s="46">
        <f t="shared" si="11"/>
        <v>189.97319999999999</v>
      </c>
    </row>
    <row r="765" spans="2:11" x14ac:dyDescent="0.25">
      <c r="B765" s="45" t="s">
        <v>3196</v>
      </c>
      <c r="C765" s="45" t="s">
        <v>3409</v>
      </c>
      <c r="D765" s="45" t="s">
        <v>3410</v>
      </c>
      <c r="E765" s="45">
        <v>11</v>
      </c>
      <c r="F765" s="45" t="s">
        <v>4651</v>
      </c>
      <c r="G765" s="45" t="s">
        <v>4762</v>
      </c>
      <c r="H765" s="45" t="s">
        <v>4763</v>
      </c>
      <c r="I765" s="45" t="s">
        <v>3202</v>
      </c>
      <c r="J765" s="46">
        <v>706.18</v>
      </c>
      <c r="K765" s="46">
        <f t="shared" si="11"/>
        <v>819.16879999999992</v>
      </c>
    </row>
    <row r="766" spans="2:11" x14ac:dyDescent="0.25">
      <c r="B766" s="45" t="s">
        <v>3196</v>
      </c>
      <c r="C766" s="45" t="s">
        <v>3409</v>
      </c>
      <c r="D766" s="45" t="s">
        <v>3410</v>
      </c>
      <c r="E766" s="45">
        <v>11</v>
      </c>
      <c r="F766" s="45" t="s">
        <v>4651</v>
      </c>
      <c r="G766" s="45" t="s">
        <v>4764</v>
      </c>
      <c r="H766" s="45" t="s">
        <v>4765</v>
      </c>
      <c r="I766" s="45" t="s">
        <v>3202</v>
      </c>
      <c r="J766" s="46">
        <v>203.06</v>
      </c>
      <c r="K766" s="46">
        <f t="shared" si="11"/>
        <v>235.5496</v>
      </c>
    </row>
    <row r="767" spans="2:11" x14ac:dyDescent="0.25">
      <c r="B767" s="45" t="s">
        <v>3196</v>
      </c>
      <c r="C767" s="45" t="s">
        <v>3409</v>
      </c>
      <c r="D767" s="45" t="s">
        <v>3410</v>
      </c>
      <c r="E767" s="45">
        <v>11</v>
      </c>
      <c r="F767" s="45" t="s">
        <v>4651</v>
      </c>
      <c r="G767" s="45" t="s">
        <v>4766</v>
      </c>
      <c r="H767" s="45" t="s">
        <v>4767</v>
      </c>
      <c r="I767" s="45" t="s">
        <v>3202</v>
      </c>
      <c r="J767" s="46">
        <v>122.35</v>
      </c>
      <c r="K767" s="46">
        <f t="shared" si="11"/>
        <v>141.92599999999999</v>
      </c>
    </row>
    <row r="768" spans="2:11" x14ac:dyDescent="0.25">
      <c r="B768" s="45" t="s">
        <v>3196</v>
      </c>
      <c r="C768" s="45" t="s">
        <v>3409</v>
      </c>
      <c r="D768" s="45" t="s">
        <v>3410</v>
      </c>
      <c r="E768" s="45">
        <v>11</v>
      </c>
      <c r="F768" s="45" t="s">
        <v>4651</v>
      </c>
      <c r="G768" s="45" t="s">
        <v>4768</v>
      </c>
      <c r="H768" s="45" t="s">
        <v>4769</v>
      </c>
      <c r="I768" s="45" t="s">
        <v>3202</v>
      </c>
      <c r="J768" s="46">
        <v>335.25</v>
      </c>
      <c r="K768" s="46">
        <f t="shared" si="11"/>
        <v>388.89</v>
      </c>
    </row>
    <row r="769" spans="2:11" x14ac:dyDescent="0.25">
      <c r="B769" s="45" t="s">
        <v>3196</v>
      </c>
      <c r="C769" s="45" t="s">
        <v>3409</v>
      </c>
      <c r="D769" s="45" t="s">
        <v>3410</v>
      </c>
      <c r="E769" s="45">
        <v>11</v>
      </c>
      <c r="F769" s="45" t="s">
        <v>4651</v>
      </c>
      <c r="G769" s="45" t="s">
        <v>4770</v>
      </c>
      <c r="H769" s="45" t="s">
        <v>4771</v>
      </c>
      <c r="I769" s="45" t="s">
        <v>3202</v>
      </c>
      <c r="J769" s="46">
        <v>279.02999999999997</v>
      </c>
      <c r="K769" s="46">
        <f t="shared" si="11"/>
        <v>323.67479999999995</v>
      </c>
    </row>
    <row r="770" spans="2:11" x14ac:dyDescent="0.25">
      <c r="B770" s="45" t="s">
        <v>3196</v>
      </c>
      <c r="C770" s="45" t="s">
        <v>3409</v>
      </c>
      <c r="D770" s="45" t="s">
        <v>3410</v>
      </c>
      <c r="E770" s="45">
        <v>11</v>
      </c>
      <c r="F770" s="45" t="s">
        <v>4651</v>
      </c>
      <c r="G770" s="45" t="s">
        <v>4772</v>
      </c>
      <c r="H770" s="45" t="s">
        <v>4773</v>
      </c>
      <c r="I770" s="45" t="s">
        <v>3202</v>
      </c>
      <c r="J770" s="46">
        <v>90.82</v>
      </c>
      <c r="K770" s="46">
        <f t="shared" si="11"/>
        <v>105.35119999999999</v>
      </c>
    </row>
    <row r="771" spans="2:11" x14ac:dyDescent="0.25">
      <c r="B771" s="45" t="s">
        <v>3196</v>
      </c>
      <c r="C771" s="45" t="s">
        <v>3409</v>
      </c>
      <c r="D771" s="45" t="s">
        <v>3410</v>
      </c>
      <c r="E771" s="45">
        <v>11</v>
      </c>
      <c r="F771" s="45" t="s">
        <v>4651</v>
      </c>
      <c r="G771" s="45" t="s">
        <v>4774</v>
      </c>
      <c r="H771" s="45" t="s">
        <v>4775</v>
      </c>
      <c r="I771" s="45" t="s">
        <v>3202</v>
      </c>
      <c r="J771" s="46">
        <v>21.53</v>
      </c>
      <c r="K771" s="46">
        <f t="shared" si="11"/>
        <v>24.974799999999998</v>
      </c>
    </row>
    <row r="772" spans="2:11" x14ac:dyDescent="0.25">
      <c r="B772" s="45" t="s">
        <v>3196</v>
      </c>
      <c r="C772" s="45" t="s">
        <v>3409</v>
      </c>
      <c r="D772" s="45" t="s">
        <v>3410</v>
      </c>
      <c r="E772" s="45">
        <v>11</v>
      </c>
      <c r="F772" s="45" t="s">
        <v>4651</v>
      </c>
      <c r="G772" s="45" t="s">
        <v>4776</v>
      </c>
      <c r="H772" s="45" t="s">
        <v>4777</v>
      </c>
      <c r="I772" s="45" t="s">
        <v>3202</v>
      </c>
      <c r="J772" s="46">
        <v>249.32</v>
      </c>
      <c r="K772" s="46">
        <f t="shared" ref="K772:K835" si="12">+IF(AND(MID(H772,1,15)="POSTE DE MADERA",J772&lt;110)=TRUE,(J772*1.13+5)*1.01*1.16,IF(AND(MID(H772,1,15)="POSTE DE MADERA",J772&gt;=110,J772&lt;320)=TRUE,(J772*1.13+12)*1.01*1.16,IF(AND(MID(H772,1,15)="POSTE DE MADERA",J772&gt;320)=TRUE,(J772*1.13+36)*1.01*1.16,IF(+AND(MID(H772,1,5)="POSTE",MID(H772,1,15)&lt;&gt;"POSTE DE MADERA")=TRUE,J772*1.01*1.16,J772*1.16))))</f>
        <v>289.21119999999996</v>
      </c>
    </row>
    <row r="773" spans="2:11" x14ac:dyDescent="0.25">
      <c r="B773" s="45" t="s">
        <v>3196</v>
      </c>
      <c r="C773" s="45" t="s">
        <v>3409</v>
      </c>
      <c r="D773" s="45" t="s">
        <v>3410</v>
      </c>
      <c r="E773" s="45">
        <v>11</v>
      </c>
      <c r="F773" s="45" t="s">
        <v>4651</v>
      </c>
      <c r="G773" s="45" t="s">
        <v>4778</v>
      </c>
      <c r="H773" s="45" t="s">
        <v>4779</v>
      </c>
      <c r="I773" s="45" t="s">
        <v>3202</v>
      </c>
      <c r="J773" s="46">
        <v>119.16</v>
      </c>
      <c r="K773" s="46">
        <f t="shared" si="12"/>
        <v>138.22559999999999</v>
      </c>
    </row>
    <row r="774" spans="2:11" x14ac:dyDescent="0.25">
      <c r="B774" s="45" t="s">
        <v>3196</v>
      </c>
      <c r="C774" s="45" t="s">
        <v>3409</v>
      </c>
      <c r="D774" s="45" t="s">
        <v>3410</v>
      </c>
      <c r="E774" s="45">
        <v>11</v>
      </c>
      <c r="F774" s="45" t="s">
        <v>4651</v>
      </c>
      <c r="G774" s="45" t="s">
        <v>4780</v>
      </c>
      <c r="H774" s="45" t="s">
        <v>4781</v>
      </c>
      <c r="I774" s="45" t="s">
        <v>3202</v>
      </c>
      <c r="J774" s="46">
        <v>436.89</v>
      </c>
      <c r="K774" s="46">
        <f t="shared" si="12"/>
        <v>506.79239999999993</v>
      </c>
    </row>
    <row r="775" spans="2:11" x14ac:dyDescent="0.25">
      <c r="B775" s="45" t="s">
        <v>3196</v>
      </c>
      <c r="C775" s="45" t="s">
        <v>3409</v>
      </c>
      <c r="D775" s="45" t="s">
        <v>3410</v>
      </c>
      <c r="E775" s="45">
        <v>11</v>
      </c>
      <c r="F775" s="45" t="s">
        <v>4651</v>
      </c>
      <c r="G775" s="45" t="s">
        <v>4782</v>
      </c>
      <c r="H775" s="45" t="s">
        <v>4783</v>
      </c>
      <c r="I775" s="45" t="s">
        <v>3202</v>
      </c>
      <c r="J775" s="46">
        <v>594.73</v>
      </c>
      <c r="K775" s="46">
        <f t="shared" si="12"/>
        <v>689.88679999999999</v>
      </c>
    </row>
    <row r="776" spans="2:11" x14ac:dyDescent="0.25">
      <c r="B776" s="45" t="s">
        <v>3196</v>
      </c>
      <c r="C776" s="45" t="s">
        <v>3409</v>
      </c>
      <c r="D776" s="45" t="s">
        <v>3410</v>
      </c>
      <c r="E776" s="45">
        <v>11</v>
      </c>
      <c r="F776" s="45" t="s">
        <v>4651</v>
      </c>
      <c r="G776" s="45" t="s">
        <v>4784</v>
      </c>
      <c r="H776" s="45" t="s">
        <v>4785</v>
      </c>
      <c r="I776" s="45" t="s">
        <v>3202</v>
      </c>
      <c r="J776" s="46">
        <v>162.1</v>
      </c>
      <c r="K776" s="46">
        <f t="shared" si="12"/>
        <v>188.03599999999997</v>
      </c>
    </row>
    <row r="777" spans="2:11" x14ac:dyDescent="0.25">
      <c r="B777" s="45" t="s">
        <v>3196</v>
      </c>
      <c r="C777" s="45" t="s">
        <v>3409</v>
      </c>
      <c r="D777" s="45" t="s">
        <v>3410</v>
      </c>
      <c r="E777" s="45">
        <v>11</v>
      </c>
      <c r="F777" s="45" t="s">
        <v>4651</v>
      </c>
      <c r="G777" s="45" t="s">
        <v>4786</v>
      </c>
      <c r="H777" s="45" t="s">
        <v>4787</v>
      </c>
      <c r="I777" s="45" t="s">
        <v>3202</v>
      </c>
      <c r="J777" s="46">
        <v>117</v>
      </c>
      <c r="K777" s="46">
        <f t="shared" si="12"/>
        <v>135.72</v>
      </c>
    </row>
    <row r="778" spans="2:11" x14ac:dyDescent="0.25">
      <c r="B778" s="45" t="s">
        <v>3196</v>
      </c>
      <c r="C778" s="45" t="s">
        <v>3409</v>
      </c>
      <c r="D778" s="45" t="s">
        <v>3410</v>
      </c>
      <c r="E778" s="45">
        <v>11</v>
      </c>
      <c r="F778" s="45" t="s">
        <v>4651</v>
      </c>
      <c r="G778" s="45" t="s">
        <v>4788</v>
      </c>
      <c r="H778" s="45" t="s">
        <v>4789</v>
      </c>
      <c r="I778" s="45" t="s">
        <v>3202</v>
      </c>
      <c r="J778" s="46">
        <v>275.88</v>
      </c>
      <c r="K778" s="46">
        <f t="shared" si="12"/>
        <v>320.02079999999995</v>
      </c>
    </row>
    <row r="779" spans="2:11" x14ac:dyDescent="0.25">
      <c r="B779" s="45" t="s">
        <v>3196</v>
      </c>
      <c r="C779" s="45" t="s">
        <v>3409</v>
      </c>
      <c r="D779" s="45" t="s">
        <v>3410</v>
      </c>
      <c r="E779" s="45">
        <v>11</v>
      </c>
      <c r="F779" s="45" t="s">
        <v>4651</v>
      </c>
      <c r="G779" s="45" t="s">
        <v>4790</v>
      </c>
      <c r="H779" s="45" t="s">
        <v>4791</v>
      </c>
      <c r="I779" s="45" t="s">
        <v>3202</v>
      </c>
      <c r="J779" s="46">
        <v>318.58999999999997</v>
      </c>
      <c r="K779" s="46">
        <f t="shared" si="12"/>
        <v>369.56439999999992</v>
      </c>
    </row>
    <row r="780" spans="2:11" x14ac:dyDescent="0.25">
      <c r="B780" s="45" t="s">
        <v>3196</v>
      </c>
      <c r="C780" s="45" t="s">
        <v>3409</v>
      </c>
      <c r="D780" s="45" t="s">
        <v>3410</v>
      </c>
      <c r="E780" s="45">
        <v>11</v>
      </c>
      <c r="F780" s="45" t="s">
        <v>4651</v>
      </c>
      <c r="G780" s="45" t="s">
        <v>4792</v>
      </c>
      <c r="H780" s="45" t="s">
        <v>4793</v>
      </c>
      <c r="I780" s="45" t="s">
        <v>3202</v>
      </c>
      <c r="J780" s="46">
        <v>319.17</v>
      </c>
      <c r="K780" s="46">
        <f t="shared" si="12"/>
        <v>370.23719999999997</v>
      </c>
    </row>
    <row r="781" spans="2:11" x14ac:dyDescent="0.25">
      <c r="B781" s="45" t="s">
        <v>3196</v>
      </c>
      <c r="C781" s="45" t="s">
        <v>3409</v>
      </c>
      <c r="D781" s="45" t="s">
        <v>3410</v>
      </c>
      <c r="E781" s="45">
        <v>11</v>
      </c>
      <c r="F781" s="45" t="s">
        <v>4651</v>
      </c>
      <c r="G781" s="45" t="s">
        <v>4794</v>
      </c>
      <c r="H781" s="45" t="s">
        <v>4795</v>
      </c>
      <c r="I781" s="45" t="s">
        <v>3202</v>
      </c>
      <c r="J781" s="46">
        <v>267.2</v>
      </c>
      <c r="K781" s="46">
        <f t="shared" si="12"/>
        <v>309.95199999999994</v>
      </c>
    </row>
    <row r="782" spans="2:11" x14ac:dyDescent="0.25">
      <c r="B782" s="45" t="s">
        <v>3196</v>
      </c>
      <c r="C782" s="45" t="s">
        <v>3409</v>
      </c>
      <c r="D782" s="45" t="s">
        <v>3410</v>
      </c>
      <c r="E782" s="45">
        <v>11</v>
      </c>
      <c r="F782" s="45" t="s">
        <v>4651</v>
      </c>
      <c r="G782" s="45" t="s">
        <v>4796</v>
      </c>
      <c r="H782" s="45" t="s">
        <v>4797</v>
      </c>
      <c r="I782" s="45" t="s">
        <v>3202</v>
      </c>
      <c r="J782" s="46">
        <v>503.86</v>
      </c>
      <c r="K782" s="46">
        <f t="shared" si="12"/>
        <v>584.47759999999994</v>
      </c>
    </row>
    <row r="783" spans="2:11" x14ac:dyDescent="0.25">
      <c r="B783" s="45" t="s">
        <v>3196</v>
      </c>
      <c r="C783" s="45" t="s">
        <v>3409</v>
      </c>
      <c r="D783" s="45" t="s">
        <v>3410</v>
      </c>
      <c r="E783" s="45">
        <v>11</v>
      </c>
      <c r="F783" s="45" t="s">
        <v>4651</v>
      </c>
      <c r="G783" s="45" t="s">
        <v>4798</v>
      </c>
      <c r="H783" s="45" t="s">
        <v>4799</v>
      </c>
      <c r="I783" s="45" t="s">
        <v>3202</v>
      </c>
      <c r="J783" s="46">
        <v>40.200000000000003</v>
      </c>
      <c r="K783" s="46">
        <f t="shared" si="12"/>
        <v>46.631999999999998</v>
      </c>
    </row>
    <row r="784" spans="2:11" x14ac:dyDescent="0.25">
      <c r="B784" s="45" t="s">
        <v>3196</v>
      </c>
      <c r="C784" s="45" t="s">
        <v>3409</v>
      </c>
      <c r="D784" s="45" t="s">
        <v>3410</v>
      </c>
      <c r="E784" s="45">
        <v>11</v>
      </c>
      <c r="F784" s="45" t="s">
        <v>4651</v>
      </c>
      <c r="G784" s="45" t="s">
        <v>4800</v>
      </c>
      <c r="H784" s="45" t="s">
        <v>4801</v>
      </c>
      <c r="I784" s="45" t="s">
        <v>3202</v>
      </c>
      <c r="J784" s="46">
        <v>58.57</v>
      </c>
      <c r="K784" s="46">
        <f t="shared" si="12"/>
        <v>67.941199999999995</v>
      </c>
    </row>
    <row r="785" spans="2:11" x14ac:dyDescent="0.25">
      <c r="B785" s="45" t="s">
        <v>3196</v>
      </c>
      <c r="C785" s="45" t="s">
        <v>3409</v>
      </c>
      <c r="D785" s="45" t="s">
        <v>3410</v>
      </c>
      <c r="E785" s="45">
        <v>11</v>
      </c>
      <c r="F785" s="45" t="s">
        <v>4651</v>
      </c>
      <c r="G785" s="45" t="s">
        <v>4802</v>
      </c>
      <c r="H785" s="45" t="s">
        <v>4803</v>
      </c>
      <c r="I785" s="45" t="s">
        <v>3202</v>
      </c>
      <c r="J785" s="46">
        <v>63.65</v>
      </c>
      <c r="K785" s="46">
        <f t="shared" si="12"/>
        <v>73.833999999999989</v>
      </c>
    </row>
    <row r="786" spans="2:11" x14ac:dyDescent="0.25">
      <c r="B786" s="45" t="s">
        <v>3196</v>
      </c>
      <c r="C786" s="45" t="s">
        <v>3409</v>
      </c>
      <c r="D786" s="45" t="s">
        <v>3410</v>
      </c>
      <c r="E786" s="45">
        <v>11</v>
      </c>
      <c r="F786" s="45" t="s">
        <v>4651</v>
      </c>
      <c r="G786" s="45" t="s">
        <v>4804</v>
      </c>
      <c r="H786" s="45" t="s">
        <v>4805</v>
      </c>
      <c r="I786" s="45" t="s">
        <v>3202</v>
      </c>
      <c r="J786" s="46">
        <v>96.31</v>
      </c>
      <c r="K786" s="46">
        <f t="shared" si="12"/>
        <v>111.7196</v>
      </c>
    </row>
    <row r="787" spans="2:11" x14ac:dyDescent="0.25">
      <c r="B787" s="45" t="s">
        <v>3196</v>
      </c>
      <c r="C787" s="45" t="s">
        <v>3409</v>
      </c>
      <c r="D787" s="45" t="s">
        <v>3410</v>
      </c>
      <c r="E787" s="45">
        <v>11</v>
      </c>
      <c r="F787" s="45" t="s">
        <v>4651</v>
      </c>
      <c r="G787" s="45" t="s">
        <v>4806</v>
      </c>
      <c r="H787" s="45" t="s">
        <v>4807</v>
      </c>
      <c r="I787" s="45" t="s">
        <v>3202</v>
      </c>
      <c r="J787" s="46">
        <v>76.87</v>
      </c>
      <c r="K787" s="46">
        <f t="shared" si="12"/>
        <v>89.169200000000004</v>
      </c>
    </row>
    <row r="788" spans="2:11" x14ac:dyDescent="0.25">
      <c r="B788" s="45" t="s">
        <v>3196</v>
      </c>
      <c r="C788" s="45" t="s">
        <v>3409</v>
      </c>
      <c r="D788" s="45" t="s">
        <v>3410</v>
      </c>
      <c r="E788" s="45">
        <v>11</v>
      </c>
      <c r="F788" s="45" t="s">
        <v>4651</v>
      </c>
      <c r="G788" s="45" t="s">
        <v>4808</v>
      </c>
      <c r="H788" s="45" t="s">
        <v>4809</v>
      </c>
      <c r="I788" s="45" t="s">
        <v>3202</v>
      </c>
      <c r="J788" s="46">
        <v>120.6</v>
      </c>
      <c r="K788" s="46">
        <f t="shared" si="12"/>
        <v>139.89599999999999</v>
      </c>
    </row>
    <row r="789" spans="2:11" x14ac:dyDescent="0.25">
      <c r="B789" s="45" t="s">
        <v>3196</v>
      </c>
      <c r="C789" s="45" t="s">
        <v>3409</v>
      </c>
      <c r="D789" s="45" t="s">
        <v>3410</v>
      </c>
      <c r="E789" s="45">
        <v>11</v>
      </c>
      <c r="F789" s="45" t="s">
        <v>4651</v>
      </c>
      <c r="G789" s="45" t="s">
        <v>4810</v>
      </c>
      <c r="H789" s="45" t="s">
        <v>4811</v>
      </c>
      <c r="I789" s="45" t="s">
        <v>3202</v>
      </c>
      <c r="J789" s="46">
        <v>132.32</v>
      </c>
      <c r="K789" s="46">
        <f t="shared" si="12"/>
        <v>153.49119999999999</v>
      </c>
    </row>
    <row r="790" spans="2:11" x14ac:dyDescent="0.25">
      <c r="B790" s="45" t="s">
        <v>3196</v>
      </c>
      <c r="C790" s="45" t="s">
        <v>3409</v>
      </c>
      <c r="D790" s="45" t="s">
        <v>3410</v>
      </c>
      <c r="E790" s="45">
        <v>11</v>
      </c>
      <c r="F790" s="45" t="s">
        <v>4651</v>
      </c>
      <c r="G790" s="45" t="s">
        <v>4812</v>
      </c>
      <c r="H790" s="45" t="s">
        <v>4813</v>
      </c>
      <c r="I790" s="45" t="s">
        <v>3202</v>
      </c>
      <c r="J790" s="46">
        <v>179.36</v>
      </c>
      <c r="K790" s="46">
        <f t="shared" si="12"/>
        <v>208.05760000000001</v>
      </c>
    </row>
    <row r="791" spans="2:11" x14ac:dyDescent="0.25">
      <c r="B791" s="45" t="s">
        <v>3196</v>
      </c>
      <c r="C791" s="45" t="s">
        <v>3409</v>
      </c>
      <c r="D791" s="45" t="s">
        <v>3410</v>
      </c>
      <c r="E791" s="45">
        <v>11</v>
      </c>
      <c r="F791" s="45" t="s">
        <v>4651</v>
      </c>
      <c r="G791" s="45" t="s">
        <v>4814</v>
      </c>
      <c r="H791" s="45" t="s">
        <v>4815</v>
      </c>
      <c r="I791" s="45" t="s">
        <v>3202</v>
      </c>
      <c r="J791" s="46">
        <v>58.57</v>
      </c>
      <c r="K791" s="46">
        <f t="shared" si="12"/>
        <v>67.941199999999995</v>
      </c>
    </row>
    <row r="792" spans="2:11" x14ac:dyDescent="0.25">
      <c r="B792" s="45" t="s">
        <v>3196</v>
      </c>
      <c r="C792" s="45" t="s">
        <v>3409</v>
      </c>
      <c r="D792" s="45" t="s">
        <v>3410</v>
      </c>
      <c r="E792" s="45">
        <v>11</v>
      </c>
      <c r="F792" s="45" t="s">
        <v>4651</v>
      </c>
      <c r="G792" s="45" t="s">
        <v>4816</v>
      </c>
      <c r="H792" s="45" t="s">
        <v>4817</v>
      </c>
      <c r="I792" s="45" t="s">
        <v>3202</v>
      </c>
      <c r="J792" s="46">
        <v>259.51</v>
      </c>
      <c r="K792" s="46">
        <f t="shared" si="12"/>
        <v>301.03159999999997</v>
      </c>
    </row>
    <row r="793" spans="2:11" x14ac:dyDescent="0.25">
      <c r="B793" s="45" t="s">
        <v>3196</v>
      </c>
      <c r="C793" s="45" t="s">
        <v>3409</v>
      </c>
      <c r="D793" s="45" t="s">
        <v>3410</v>
      </c>
      <c r="E793" s="45">
        <v>11</v>
      </c>
      <c r="F793" s="45" t="s">
        <v>4651</v>
      </c>
      <c r="G793" s="45" t="s">
        <v>4818</v>
      </c>
      <c r="H793" s="45" t="s">
        <v>4819</v>
      </c>
      <c r="I793" s="45" t="s">
        <v>3202</v>
      </c>
      <c r="J793" s="46">
        <v>115.4</v>
      </c>
      <c r="K793" s="46">
        <f t="shared" si="12"/>
        <v>133.864</v>
      </c>
    </row>
    <row r="794" spans="2:11" x14ac:dyDescent="0.25">
      <c r="B794" s="45" t="s">
        <v>3196</v>
      </c>
      <c r="C794" s="45" t="s">
        <v>3409</v>
      </c>
      <c r="D794" s="45" t="s">
        <v>3410</v>
      </c>
      <c r="E794" s="45">
        <v>11</v>
      </c>
      <c r="F794" s="45" t="s">
        <v>4651</v>
      </c>
      <c r="G794" s="45" t="s">
        <v>4820</v>
      </c>
      <c r="H794" s="45" t="s">
        <v>4821</v>
      </c>
      <c r="I794" s="45" t="s">
        <v>3202</v>
      </c>
      <c r="J794" s="46">
        <v>76.87</v>
      </c>
      <c r="K794" s="46">
        <f t="shared" si="12"/>
        <v>89.169200000000004</v>
      </c>
    </row>
    <row r="795" spans="2:11" x14ac:dyDescent="0.25">
      <c r="B795" s="45" t="s">
        <v>3196</v>
      </c>
      <c r="C795" s="45" t="s">
        <v>3409</v>
      </c>
      <c r="D795" s="45" t="s">
        <v>3410</v>
      </c>
      <c r="E795" s="45">
        <v>11</v>
      </c>
      <c r="F795" s="45" t="s">
        <v>4651</v>
      </c>
      <c r="G795" s="45" t="s">
        <v>4822</v>
      </c>
      <c r="H795" s="45" t="s">
        <v>4823</v>
      </c>
      <c r="I795" s="45" t="s">
        <v>3202</v>
      </c>
      <c r="J795" s="46">
        <v>349.2</v>
      </c>
      <c r="K795" s="46">
        <f t="shared" si="12"/>
        <v>405.07199999999995</v>
      </c>
    </row>
    <row r="796" spans="2:11" x14ac:dyDescent="0.25">
      <c r="B796" s="45" t="s">
        <v>3196</v>
      </c>
      <c r="C796" s="45" t="s">
        <v>3409</v>
      </c>
      <c r="D796" s="45" t="s">
        <v>3410</v>
      </c>
      <c r="E796" s="45">
        <v>11</v>
      </c>
      <c r="F796" s="45" t="s">
        <v>4651</v>
      </c>
      <c r="G796" s="45" t="s">
        <v>4824</v>
      </c>
      <c r="H796" s="45" t="s">
        <v>4825</v>
      </c>
      <c r="I796" s="45" t="s">
        <v>3202</v>
      </c>
      <c r="J796" s="46">
        <v>501.3</v>
      </c>
      <c r="K796" s="46">
        <f t="shared" si="12"/>
        <v>581.50799999999992</v>
      </c>
    </row>
    <row r="797" spans="2:11" x14ac:dyDescent="0.25">
      <c r="B797" s="45" t="s">
        <v>3196</v>
      </c>
      <c r="C797" s="45" t="s">
        <v>3409</v>
      </c>
      <c r="D797" s="45" t="s">
        <v>3410</v>
      </c>
      <c r="E797" s="45">
        <v>11</v>
      </c>
      <c r="F797" s="45" t="s">
        <v>4651</v>
      </c>
      <c r="G797" s="45" t="s">
        <v>4826</v>
      </c>
      <c r="H797" s="45" t="s">
        <v>4827</v>
      </c>
      <c r="I797" s="45" t="s">
        <v>3202</v>
      </c>
      <c r="J797" s="46">
        <v>454.8</v>
      </c>
      <c r="K797" s="46">
        <f t="shared" si="12"/>
        <v>527.56799999999998</v>
      </c>
    </row>
    <row r="798" spans="2:11" x14ac:dyDescent="0.25">
      <c r="B798" s="45" t="s">
        <v>3196</v>
      </c>
      <c r="C798" s="45" t="s">
        <v>3409</v>
      </c>
      <c r="D798" s="45" t="s">
        <v>3410</v>
      </c>
      <c r="E798" s="45">
        <v>11</v>
      </c>
      <c r="F798" s="45" t="s">
        <v>4651</v>
      </c>
      <c r="G798" s="45" t="s">
        <v>4828</v>
      </c>
      <c r="H798" s="45" t="s">
        <v>4829</v>
      </c>
      <c r="I798" s="45" t="s">
        <v>3202</v>
      </c>
      <c r="J798" s="46">
        <v>510.26</v>
      </c>
      <c r="K798" s="46">
        <f t="shared" si="12"/>
        <v>591.90159999999992</v>
      </c>
    </row>
    <row r="799" spans="2:11" x14ac:dyDescent="0.25">
      <c r="B799" s="45" t="s">
        <v>3196</v>
      </c>
      <c r="C799" s="45" t="s">
        <v>3409</v>
      </c>
      <c r="D799" s="45" t="s">
        <v>3410</v>
      </c>
      <c r="E799" s="45">
        <v>11</v>
      </c>
      <c r="F799" s="45" t="s">
        <v>4651</v>
      </c>
      <c r="G799" s="45" t="s">
        <v>4830</v>
      </c>
      <c r="H799" s="45" t="s">
        <v>4831</v>
      </c>
      <c r="I799" s="45" t="s">
        <v>3202</v>
      </c>
      <c r="J799" s="46">
        <v>510.26</v>
      </c>
      <c r="K799" s="46">
        <f t="shared" si="12"/>
        <v>591.90159999999992</v>
      </c>
    </row>
    <row r="800" spans="2:11" x14ac:dyDescent="0.25">
      <c r="B800" s="45" t="s">
        <v>3196</v>
      </c>
      <c r="C800" s="45" t="s">
        <v>3409</v>
      </c>
      <c r="D800" s="45" t="s">
        <v>3410</v>
      </c>
      <c r="E800" s="45">
        <v>11</v>
      </c>
      <c r="F800" s="45" t="s">
        <v>4651</v>
      </c>
      <c r="G800" s="45" t="s">
        <v>4832</v>
      </c>
      <c r="H800" s="45" t="s">
        <v>4833</v>
      </c>
      <c r="I800" s="45" t="s">
        <v>3202</v>
      </c>
      <c r="J800" s="46">
        <v>0.61</v>
      </c>
      <c r="K800" s="46">
        <f t="shared" si="12"/>
        <v>0.7075999999999999</v>
      </c>
    </row>
    <row r="801" spans="2:11" x14ac:dyDescent="0.25">
      <c r="B801" s="45" t="s">
        <v>3196</v>
      </c>
      <c r="C801" s="45" t="s">
        <v>3409</v>
      </c>
      <c r="D801" s="45" t="s">
        <v>3410</v>
      </c>
      <c r="E801" s="45">
        <v>11</v>
      </c>
      <c r="F801" s="45" t="s">
        <v>4651</v>
      </c>
      <c r="G801" s="45" t="s">
        <v>4834</v>
      </c>
      <c r="H801" s="45" t="s">
        <v>4835</v>
      </c>
      <c r="I801" s="45" t="s">
        <v>3202</v>
      </c>
      <c r="J801" s="46">
        <v>0.91</v>
      </c>
      <c r="K801" s="46">
        <f t="shared" si="12"/>
        <v>1.0555999999999999</v>
      </c>
    </row>
    <row r="802" spans="2:11" x14ac:dyDescent="0.25">
      <c r="B802" s="45" t="s">
        <v>3196</v>
      </c>
      <c r="C802" s="45" t="s">
        <v>3409</v>
      </c>
      <c r="D802" s="45" t="s">
        <v>3410</v>
      </c>
      <c r="E802" s="45">
        <v>11</v>
      </c>
      <c r="F802" s="45" t="s">
        <v>4651</v>
      </c>
      <c r="G802" s="45" t="s">
        <v>4836</v>
      </c>
      <c r="H802" s="45" t="s">
        <v>4837</v>
      </c>
      <c r="I802" s="45" t="s">
        <v>3202</v>
      </c>
      <c r="J802" s="46">
        <v>1.78</v>
      </c>
      <c r="K802" s="46">
        <f t="shared" si="12"/>
        <v>2.0648</v>
      </c>
    </row>
    <row r="803" spans="2:11" x14ac:dyDescent="0.25">
      <c r="B803" s="45" t="s">
        <v>3196</v>
      </c>
      <c r="C803" s="45" t="s">
        <v>3409</v>
      </c>
      <c r="D803" s="45" t="s">
        <v>3410</v>
      </c>
      <c r="E803" s="45">
        <v>11</v>
      </c>
      <c r="F803" s="45" t="s">
        <v>4651</v>
      </c>
      <c r="G803" s="45" t="s">
        <v>4838</v>
      </c>
      <c r="H803" s="45" t="s">
        <v>4839</v>
      </c>
      <c r="I803" s="45" t="s">
        <v>3202</v>
      </c>
      <c r="J803" s="46">
        <v>1.55</v>
      </c>
      <c r="K803" s="46">
        <f t="shared" si="12"/>
        <v>1.7979999999999998</v>
      </c>
    </row>
    <row r="804" spans="2:11" x14ac:dyDescent="0.25">
      <c r="B804" s="45" t="s">
        <v>3196</v>
      </c>
      <c r="C804" s="45" t="s">
        <v>3409</v>
      </c>
      <c r="D804" s="45" t="s">
        <v>3410</v>
      </c>
      <c r="E804" s="45">
        <v>11</v>
      </c>
      <c r="F804" s="45" t="s">
        <v>4651</v>
      </c>
      <c r="G804" s="45" t="s">
        <v>4840</v>
      </c>
      <c r="H804" s="45" t="s">
        <v>4841</v>
      </c>
      <c r="I804" s="45" t="s">
        <v>3202</v>
      </c>
      <c r="J804" s="46">
        <v>3.57</v>
      </c>
      <c r="K804" s="46">
        <f t="shared" si="12"/>
        <v>4.1411999999999995</v>
      </c>
    </row>
    <row r="805" spans="2:11" x14ac:dyDescent="0.25">
      <c r="B805" s="45" t="s">
        <v>3196</v>
      </c>
      <c r="C805" s="45" t="s">
        <v>3409</v>
      </c>
      <c r="D805" s="45" t="s">
        <v>3410</v>
      </c>
      <c r="E805" s="45">
        <v>11</v>
      </c>
      <c r="F805" s="45" t="s">
        <v>4651</v>
      </c>
      <c r="G805" s="45" t="s">
        <v>4842</v>
      </c>
      <c r="H805" s="45" t="s">
        <v>4843</v>
      </c>
      <c r="I805" s="45" t="s">
        <v>3202</v>
      </c>
      <c r="J805" s="46">
        <v>3.34</v>
      </c>
      <c r="K805" s="46">
        <f t="shared" si="12"/>
        <v>3.8743999999999996</v>
      </c>
    </row>
    <row r="806" spans="2:11" x14ac:dyDescent="0.25">
      <c r="B806" s="45" t="s">
        <v>3196</v>
      </c>
      <c r="C806" s="45" t="s">
        <v>3409</v>
      </c>
      <c r="D806" s="45" t="s">
        <v>3410</v>
      </c>
      <c r="E806" s="45">
        <v>11</v>
      </c>
      <c r="F806" s="45" t="s">
        <v>4651</v>
      </c>
      <c r="G806" s="45" t="s">
        <v>4844</v>
      </c>
      <c r="H806" s="45" t="s">
        <v>4845</v>
      </c>
      <c r="I806" s="45" t="s">
        <v>3202</v>
      </c>
      <c r="J806" s="46">
        <v>3.27</v>
      </c>
      <c r="K806" s="46">
        <f t="shared" si="12"/>
        <v>3.7931999999999997</v>
      </c>
    </row>
    <row r="807" spans="2:11" x14ac:dyDescent="0.25">
      <c r="B807" s="45" t="s">
        <v>3196</v>
      </c>
      <c r="C807" s="45" t="s">
        <v>3409</v>
      </c>
      <c r="D807" s="45" t="s">
        <v>3410</v>
      </c>
      <c r="E807" s="45">
        <v>11</v>
      </c>
      <c r="F807" s="45" t="s">
        <v>4651</v>
      </c>
      <c r="G807" s="45" t="s">
        <v>4846</v>
      </c>
      <c r="H807" s="45" t="s">
        <v>4847</v>
      </c>
      <c r="I807" s="45" t="s">
        <v>3202</v>
      </c>
      <c r="J807" s="46">
        <v>593.08000000000004</v>
      </c>
      <c r="K807" s="46">
        <f t="shared" si="12"/>
        <v>687.97280000000001</v>
      </c>
    </row>
    <row r="808" spans="2:11" x14ac:dyDescent="0.25">
      <c r="B808" s="45" t="s">
        <v>3196</v>
      </c>
      <c r="C808" s="45" t="s">
        <v>3409</v>
      </c>
      <c r="D808" s="45" t="s">
        <v>3410</v>
      </c>
      <c r="E808" s="45">
        <v>11</v>
      </c>
      <c r="F808" s="45" t="s">
        <v>4651</v>
      </c>
      <c r="G808" s="45" t="s">
        <v>4848</v>
      </c>
      <c r="H808" s="45" t="s">
        <v>4849</v>
      </c>
      <c r="I808" s="45" t="s">
        <v>3202</v>
      </c>
      <c r="J808" s="46">
        <v>146.31</v>
      </c>
      <c r="K808" s="46">
        <f t="shared" si="12"/>
        <v>169.71959999999999</v>
      </c>
    </row>
    <row r="809" spans="2:11" x14ac:dyDescent="0.25">
      <c r="B809" s="45" t="s">
        <v>3196</v>
      </c>
      <c r="C809" s="45" t="s">
        <v>3409</v>
      </c>
      <c r="D809" s="45" t="s">
        <v>3410</v>
      </c>
      <c r="E809" s="45">
        <v>11</v>
      </c>
      <c r="F809" s="45" t="s">
        <v>4651</v>
      </c>
      <c r="G809" s="45" t="s">
        <v>4850</v>
      </c>
      <c r="H809" s="45" t="s">
        <v>4851</v>
      </c>
      <c r="I809" s="45" t="s">
        <v>3202</v>
      </c>
      <c r="J809" s="46">
        <v>910.16</v>
      </c>
      <c r="K809" s="46">
        <f t="shared" si="12"/>
        <v>1055.7855999999999</v>
      </c>
    </row>
    <row r="810" spans="2:11" x14ac:dyDescent="0.25">
      <c r="B810" s="45" t="s">
        <v>3196</v>
      </c>
      <c r="C810" s="45" t="s">
        <v>3409</v>
      </c>
      <c r="D810" s="45" t="s">
        <v>3410</v>
      </c>
      <c r="E810" s="45">
        <v>9</v>
      </c>
      <c r="F810" s="45" t="s">
        <v>4852</v>
      </c>
      <c r="G810" s="45" t="s">
        <v>4853</v>
      </c>
      <c r="H810" s="45" t="s">
        <v>4854</v>
      </c>
      <c r="I810" s="45" t="s">
        <v>3414</v>
      </c>
      <c r="J810" s="46">
        <v>1.24</v>
      </c>
      <c r="K810" s="46">
        <f t="shared" si="12"/>
        <v>1.4383999999999999</v>
      </c>
    </row>
    <row r="811" spans="2:11" x14ac:dyDescent="0.25">
      <c r="B811" s="45" t="s">
        <v>3196</v>
      </c>
      <c r="C811" s="45" t="s">
        <v>3409</v>
      </c>
      <c r="D811" s="45" t="s">
        <v>3410</v>
      </c>
      <c r="E811" s="45">
        <v>9</v>
      </c>
      <c r="F811" s="45" t="s">
        <v>4852</v>
      </c>
      <c r="G811" s="45" t="s">
        <v>4855</v>
      </c>
      <c r="H811" s="45" t="s">
        <v>4856</v>
      </c>
      <c r="I811" s="45" t="s">
        <v>3414</v>
      </c>
      <c r="J811" s="46">
        <v>0.41</v>
      </c>
      <c r="K811" s="46">
        <f t="shared" si="12"/>
        <v>0.47559999999999991</v>
      </c>
    </row>
    <row r="812" spans="2:11" x14ac:dyDescent="0.25">
      <c r="B812" s="45" t="s">
        <v>3196</v>
      </c>
      <c r="C812" s="45" t="s">
        <v>3409</v>
      </c>
      <c r="D812" s="45" t="s">
        <v>3410</v>
      </c>
      <c r="E812" s="45">
        <v>9</v>
      </c>
      <c r="F812" s="45" t="s">
        <v>4852</v>
      </c>
      <c r="G812" s="45" t="s">
        <v>4857</v>
      </c>
      <c r="H812" s="45" t="s">
        <v>4858</v>
      </c>
      <c r="I812" s="45" t="s">
        <v>3202</v>
      </c>
      <c r="J812" s="46">
        <v>2.1800000000000002</v>
      </c>
      <c r="K812" s="46">
        <f t="shared" si="12"/>
        <v>2.5287999999999999</v>
      </c>
    </row>
    <row r="813" spans="2:11" x14ac:dyDescent="0.25">
      <c r="B813" s="45" t="s">
        <v>3196</v>
      </c>
      <c r="C813" s="45" t="s">
        <v>3409</v>
      </c>
      <c r="D813" s="45" t="s">
        <v>3410</v>
      </c>
      <c r="E813" s="45">
        <v>9</v>
      </c>
      <c r="F813" s="45" t="s">
        <v>4852</v>
      </c>
      <c r="G813" s="45" t="s">
        <v>4859</v>
      </c>
      <c r="H813" s="45" t="s">
        <v>4860</v>
      </c>
      <c r="I813" s="45" t="s">
        <v>3202</v>
      </c>
      <c r="J813" s="46">
        <v>0.18</v>
      </c>
      <c r="K813" s="46">
        <f t="shared" si="12"/>
        <v>0.20879999999999999</v>
      </c>
    </row>
    <row r="814" spans="2:11" x14ac:dyDescent="0.25">
      <c r="B814" s="45" t="s">
        <v>3196</v>
      </c>
      <c r="C814" s="45" t="s">
        <v>3409</v>
      </c>
      <c r="D814" s="45" t="s">
        <v>3410</v>
      </c>
      <c r="E814" s="45">
        <v>9</v>
      </c>
      <c r="F814" s="45" t="s">
        <v>4852</v>
      </c>
      <c r="G814" s="45" t="s">
        <v>4861</v>
      </c>
      <c r="H814" s="45" t="s">
        <v>4862</v>
      </c>
      <c r="I814" s="45" t="s">
        <v>3414</v>
      </c>
      <c r="J814" s="46">
        <v>7.0000000000000007E-2</v>
      </c>
      <c r="K814" s="46">
        <f t="shared" si="12"/>
        <v>8.1200000000000008E-2</v>
      </c>
    </row>
    <row r="815" spans="2:11" x14ac:dyDescent="0.25">
      <c r="B815" s="45" t="s">
        <v>3196</v>
      </c>
      <c r="C815" s="45" t="s">
        <v>3409</v>
      </c>
      <c r="D815" s="45" t="s">
        <v>3410</v>
      </c>
      <c r="E815" s="45">
        <v>9</v>
      </c>
      <c r="F815" s="45" t="s">
        <v>4852</v>
      </c>
      <c r="G815" s="45" t="s">
        <v>4863</v>
      </c>
      <c r="H815" s="45" t="s">
        <v>4864</v>
      </c>
      <c r="I815" s="45" t="s">
        <v>3414</v>
      </c>
      <c r="J815" s="46">
        <v>5.17</v>
      </c>
      <c r="K815" s="46">
        <f t="shared" si="12"/>
        <v>5.9971999999999994</v>
      </c>
    </row>
    <row r="816" spans="2:11" x14ac:dyDescent="0.25">
      <c r="B816" s="45" t="s">
        <v>3196</v>
      </c>
      <c r="C816" s="45" t="s">
        <v>3409</v>
      </c>
      <c r="D816" s="45" t="s">
        <v>3410</v>
      </c>
      <c r="E816" s="45">
        <v>9</v>
      </c>
      <c r="F816" s="45" t="s">
        <v>4852</v>
      </c>
      <c r="G816" s="45" t="s">
        <v>4865</v>
      </c>
      <c r="H816" s="45" t="s">
        <v>4866</v>
      </c>
      <c r="I816" s="45" t="s">
        <v>3202</v>
      </c>
      <c r="J816" s="46">
        <v>0.65</v>
      </c>
      <c r="K816" s="46">
        <f t="shared" si="12"/>
        <v>0.754</v>
      </c>
    </row>
    <row r="817" spans="2:11" x14ac:dyDescent="0.25">
      <c r="B817" s="45" t="s">
        <v>3196</v>
      </c>
      <c r="C817" s="45" t="s">
        <v>3409</v>
      </c>
      <c r="D817" s="45" t="s">
        <v>3410</v>
      </c>
      <c r="E817" s="45">
        <v>9</v>
      </c>
      <c r="F817" s="45" t="s">
        <v>4852</v>
      </c>
      <c r="G817" s="45" t="s">
        <v>4867</v>
      </c>
      <c r="H817" s="45" t="s">
        <v>4868</v>
      </c>
      <c r="I817" s="45" t="s">
        <v>3202</v>
      </c>
      <c r="J817" s="46">
        <v>0.97</v>
      </c>
      <c r="K817" s="46">
        <f t="shared" si="12"/>
        <v>1.1252</v>
      </c>
    </row>
    <row r="818" spans="2:11" x14ac:dyDescent="0.25">
      <c r="B818" s="45" t="s">
        <v>3196</v>
      </c>
      <c r="C818" s="45" t="s">
        <v>3409</v>
      </c>
      <c r="D818" s="45" t="s">
        <v>3410</v>
      </c>
      <c r="E818" s="45">
        <v>9</v>
      </c>
      <c r="F818" s="45" t="s">
        <v>4852</v>
      </c>
      <c r="G818" s="45" t="s">
        <v>4869</v>
      </c>
      <c r="H818" s="45" t="s">
        <v>4870</v>
      </c>
      <c r="I818" s="45" t="s">
        <v>3202</v>
      </c>
      <c r="J818" s="46">
        <v>1.3</v>
      </c>
      <c r="K818" s="46">
        <f t="shared" si="12"/>
        <v>1.508</v>
      </c>
    </row>
    <row r="819" spans="2:11" x14ac:dyDescent="0.25">
      <c r="B819" s="45" t="s">
        <v>3196</v>
      </c>
      <c r="C819" s="45" t="s">
        <v>3409</v>
      </c>
      <c r="D819" s="45" t="s">
        <v>3410</v>
      </c>
      <c r="E819" s="45">
        <v>9</v>
      </c>
      <c r="F819" s="45" t="s">
        <v>4852</v>
      </c>
      <c r="G819" s="45" t="s">
        <v>4871</v>
      </c>
      <c r="H819" s="45" t="s">
        <v>4872</v>
      </c>
      <c r="I819" s="45" t="s">
        <v>3202</v>
      </c>
      <c r="J819" s="46">
        <v>1.62</v>
      </c>
      <c r="K819" s="46">
        <f t="shared" si="12"/>
        <v>1.8792</v>
      </c>
    </row>
    <row r="820" spans="2:11" x14ac:dyDescent="0.25">
      <c r="B820" s="45" t="s">
        <v>3196</v>
      </c>
      <c r="C820" s="45" t="s">
        <v>3409</v>
      </c>
      <c r="D820" s="45" t="s">
        <v>3410</v>
      </c>
      <c r="E820" s="45">
        <v>9</v>
      </c>
      <c r="F820" s="45" t="s">
        <v>4852</v>
      </c>
      <c r="G820" s="45" t="s">
        <v>4873</v>
      </c>
      <c r="H820" s="45" t="s">
        <v>4874</v>
      </c>
      <c r="I820" s="45" t="s">
        <v>3202</v>
      </c>
      <c r="J820" s="46">
        <v>1.64</v>
      </c>
      <c r="K820" s="46">
        <f t="shared" si="12"/>
        <v>1.9023999999999996</v>
      </c>
    </row>
    <row r="821" spans="2:11" x14ac:dyDescent="0.25">
      <c r="B821" s="45" t="s">
        <v>3196</v>
      </c>
      <c r="C821" s="45" t="s">
        <v>3409</v>
      </c>
      <c r="D821" s="45" t="s">
        <v>3410</v>
      </c>
      <c r="E821" s="45">
        <v>9</v>
      </c>
      <c r="F821" s="45" t="s">
        <v>4852</v>
      </c>
      <c r="G821" s="45" t="s">
        <v>4875</v>
      </c>
      <c r="H821" s="45" t="s">
        <v>4876</v>
      </c>
      <c r="I821" s="45" t="s">
        <v>3202</v>
      </c>
      <c r="J821" s="46">
        <v>1.85</v>
      </c>
      <c r="K821" s="46">
        <f t="shared" si="12"/>
        <v>2.1459999999999999</v>
      </c>
    </row>
    <row r="822" spans="2:11" x14ac:dyDescent="0.25">
      <c r="B822" s="45" t="s">
        <v>3196</v>
      </c>
      <c r="C822" s="45" t="s">
        <v>3409</v>
      </c>
      <c r="D822" s="45" t="s">
        <v>3410</v>
      </c>
      <c r="E822" s="45">
        <v>9</v>
      </c>
      <c r="F822" s="45" t="s">
        <v>4852</v>
      </c>
      <c r="G822" s="45" t="s">
        <v>4877</v>
      </c>
      <c r="H822" s="45" t="s">
        <v>4878</v>
      </c>
      <c r="I822" s="45" t="s">
        <v>3202</v>
      </c>
      <c r="J822" s="46">
        <v>1.62</v>
      </c>
      <c r="K822" s="46">
        <f t="shared" si="12"/>
        <v>1.8792</v>
      </c>
    </row>
    <row r="823" spans="2:11" x14ac:dyDescent="0.25">
      <c r="B823" s="45" t="s">
        <v>3196</v>
      </c>
      <c r="C823" s="45" t="s">
        <v>3409</v>
      </c>
      <c r="D823" s="45" t="s">
        <v>3410</v>
      </c>
      <c r="E823" s="45">
        <v>9</v>
      </c>
      <c r="F823" s="45" t="s">
        <v>4852</v>
      </c>
      <c r="G823" s="45" t="s">
        <v>4879</v>
      </c>
      <c r="H823" s="45" t="s">
        <v>4880</v>
      </c>
      <c r="I823" s="45" t="s">
        <v>3202</v>
      </c>
      <c r="J823" s="46">
        <v>0.94</v>
      </c>
      <c r="K823" s="46">
        <f t="shared" si="12"/>
        <v>1.0903999999999998</v>
      </c>
    </row>
    <row r="824" spans="2:11" x14ac:dyDescent="0.25">
      <c r="B824" s="45" t="s">
        <v>3196</v>
      </c>
      <c r="C824" s="45" t="s">
        <v>3409</v>
      </c>
      <c r="D824" s="45" t="s">
        <v>3410</v>
      </c>
      <c r="E824" s="45">
        <v>9</v>
      </c>
      <c r="F824" s="45" t="s">
        <v>4852</v>
      </c>
      <c r="G824" s="45" t="s">
        <v>4881</v>
      </c>
      <c r="H824" s="45" t="s">
        <v>4882</v>
      </c>
      <c r="I824" s="45" t="s">
        <v>4883</v>
      </c>
      <c r="J824" s="46">
        <v>0.23</v>
      </c>
      <c r="K824" s="46">
        <f t="shared" si="12"/>
        <v>0.26679999999999998</v>
      </c>
    </row>
    <row r="825" spans="2:11" x14ac:dyDescent="0.25">
      <c r="B825" s="45" t="s">
        <v>3196</v>
      </c>
      <c r="C825" s="45" t="s">
        <v>3409</v>
      </c>
      <c r="D825" s="45" t="s">
        <v>3410</v>
      </c>
      <c r="E825" s="45">
        <v>9</v>
      </c>
      <c r="F825" s="45" t="s">
        <v>4852</v>
      </c>
      <c r="G825" s="45" t="s">
        <v>4884</v>
      </c>
      <c r="H825" s="45" t="s">
        <v>4885</v>
      </c>
      <c r="I825" s="45" t="s">
        <v>3202</v>
      </c>
      <c r="J825" s="46">
        <v>8.57</v>
      </c>
      <c r="K825" s="46">
        <f t="shared" si="12"/>
        <v>9.9412000000000003</v>
      </c>
    </row>
    <row r="826" spans="2:11" x14ac:dyDescent="0.25">
      <c r="B826" s="45" t="s">
        <v>3196</v>
      </c>
      <c r="C826" s="45" t="s">
        <v>3409</v>
      </c>
      <c r="D826" s="45" t="s">
        <v>3410</v>
      </c>
      <c r="E826" s="45">
        <v>9</v>
      </c>
      <c r="F826" s="45" t="s">
        <v>4852</v>
      </c>
      <c r="G826" s="45" t="s">
        <v>4886</v>
      </c>
      <c r="H826" s="45" t="s">
        <v>4887</v>
      </c>
      <c r="I826" s="45" t="s">
        <v>3414</v>
      </c>
      <c r="J826" s="46">
        <v>0.22</v>
      </c>
      <c r="K826" s="46">
        <f t="shared" si="12"/>
        <v>0.25519999999999998</v>
      </c>
    </row>
    <row r="827" spans="2:11" x14ac:dyDescent="0.25">
      <c r="B827" s="45" t="s">
        <v>3196</v>
      </c>
      <c r="C827" s="45" t="s">
        <v>3409</v>
      </c>
      <c r="D827" s="45" t="s">
        <v>3410</v>
      </c>
      <c r="E827" s="45">
        <v>9</v>
      </c>
      <c r="F827" s="45" t="s">
        <v>4852</v>
      </c>
      <c r="G827" s="45" t="s">
        <v>4888</v>
      </c>
      <c r="H827" s="45" t="s">
        <v>4889</v>
      </c>
      <c r="I827" s="45" t="s">
        <v>3202</v>
      </c>
      <c r="J827" s="46">
        <v>1.1200000000000001</v>
      </c>
      <c r="K827" s="46">
        <f t="shared" si="12"/>
        <v>1.2992000000000001</v>
      </c>
    </row>
    <row r="828" spans="2:11" x14ac:dyDescent="0.25">
      <c r="B828" s="45" t="s">
        <v>3196</v>
      </c>
      <c r="C828" s="45" t="s">
        <v>3409</v>
      </c>
      <c r="D828" s="45" t="s">
        <v>3410</v>
      </c>
      <c r="E828" s="45">
        <v>9</v>
      </c>
      <c r="F828" s="45" t="s">
        <v>4852</v>
      </c>
      <c r="G828" s="45" t="s">
        <v>4890</v>
      </c>
      <c r="H828" s="45" t="s">
        <v>4891</v>
      </c>
      <c r="I828" s="45" t="s">
        <v>3202</v>
      </c>
      <c r="J828" s="46">
        <v>13.8</v>
      </c>
      <c r="K828" s="46">
        <f t="shared" si="12"/>
        <v>16.007999999999999</v>
      </c>
    </row>
    <row r="829" spans="2:11" x14ac:dyDescent="0.25">
      <c r="B829" s="45" t="s">
        <v>3196</v>
      </c>
      <c r="C829" s="45" t="s">
        <v>3409</v>
      </c>
      <c r="D829" s="45" t="s">
        <v>3410</v>
      </c>
      <c r="E829" s="45">
        <v>9</v>
      </c>
      <c r="F829" s="45" t="s">
        <v>4852</v>
      </c>
      <c r="G829" s="45" t="s">
        <v>4892</v>
      </c>
      <c r="H829" s="45" t="s">
        <v>4893</v>
      </c>
      <c r="I829" s="45" t="s">
        <v>3202</v>
      </c>
      <c r="J829" s="46">
        <v>16.5</v>
      </c>
      <c r="K829" s="46">
        <f t="shared" si="12"/>
        <v>19.139999999999997</v>
      </c>
    </row>
    <row r="830" spans="2:11" x14ac:dyDescent="0.25">
      <c r="B830" s="45" t="s">
        <v>3196</v>
      </c>
      <c r="C830" s="45" t="s">
        <v>3409</v>
      </c>
      <c r="D830" s="45" t="s">
        <v>3410</v>
      </c>
      <c r="E830" s="45">
        <v>9</v>
      </c>
      <c r="F830" s="45" t="s">
        <v>4852</v>
      </c>
      <c r="G830" s="45" t="s">
        <v>4894</v>
      </c>
      <c r="H830" s="45" t="s">
        <v>4895</v>
      </c>
      <c r="I830" s="45" t="s">
        <v>3202</v>
      </c>
      <c r="J830" s="46">
        <v>0.4</v>
      </c>
      <c r="K830" s="46">
        <f t="shared" si="12"/>
        <v>0.46399999999999997</v>
      </c>
    </row>
    <row r="831" spans="2:11" x14ac:dyDescent="0.25">
      <c r="B831" s="45" t="s">
        <v>3196</v>
      </c>
      <c r="C831" s="45" t="s">
        <v>3409</v>
      </c>
      <c r="D831" s="45" t="s">
        <v>3410</v>
      </c>
      <c r="E831" s="45">
        <v>9</v>
      </c>
      <c r="F831" s="45" t="s">
        <v>4852</v>
      </c>
      <c r="G831" s="45" t="s">
        <v>4896</v>
      </c>
      <c r="H831" s="45" t="s">
        <v>4897</v>
      </c>
      <c r="I831" s="45" t="s">
        <v>3414</v>
      </c>
      <c r="J831" s="46">
        <v>3.25</v>
      </c>
      <c r="K831" s="46">
        <f t="shared" si="12"/>
        <v>3.7699999999999996</v>
      </c>
    </row>
    <row r="832" spans="2:11" x14ac:dyDescent="0.25">
      <c r="B832" s="45" t="s">
        <v>3196</v>
      </c>
      <c r="C832" s="45" t="s">
        <v>3409</v>
      </c>
      <c r="D832" s="45" t="s">
        <v>3410</v>
      </c>
      <c r="E832" s="45">
        <v>95</v>
      </c>
      <c r="F832" s="45" t="s">
        <v>3259</v>
      </c>
      <c r="G832" s="45" t="s">
        <v>4898</v>
      </c>
      <c r="H832" s="45" t="s">
        <v>4899</v>
      </c>
      <c r="I832" s="45" t="s">
        <v>3202</v>
      </c>
      <c r="J832" s="46">
        <v>13.72</v>
      </c>
      <c r="K832" s="46">
        <f t="shared" si="12"/>
        <v>15.9152</v>
      </c>
    </row>
    <row r="833" spans="2:11" x14ac:dyDescent="0.25">
      <c r="B833" s="45" t="s">
        <v>3196</v>
      </c>
      <c r="C833" s="45" t="s">
        <v>4900</v>
      </c>
      <c r="D833" s="45" t="s">
        <v>4901</v>
      </c>
      <c r="E833" s="45">
        <v>32</v>
      </c>
      <c r="F833" s="45" t="s">
        <v>4902</v>
      </c>
      <c r="G833" s="45" t="s">
        <v>4903</v>
      </c>
      <c r="H833" s="45" t="s">
        <v>4904</v>
      </c>
      <c r="I833" s="45" t="s">
        <v>3202</v>
      </c>
      <c r="J833" s="46">
        <v>216.13</v>
      </c>
      <c r="K833" s="46">
        <f t="shared" si="12"/>
        <v>250.71079999999998</v>
      </c>
    </row>
    <row r="834" spans="2:11" x14ac:dyDescent="0.25">
      <c r="B834" s="45" t="s">
        <v>3196</v>
      </c>
      <c r="C834" s="45" t="s">
        <v>4900</v>
      </c>
      <c r="D834" s="45" t="s">
        <v>4901</v>
      </c>
      <c r="E834" s="45">
        <v>32</v>
      </c>
      <c r="F834" s="45" t="s">
        <v>4902</v>
      </c>
      <c r="G834" s="45" t="s">
        <v>4905</v>
      </c>
      <c r="H834" s="45" t="s">
        <v>4906</v>
      </c>
      <c r="I834" s="45" t="s">
        <v>3202</v>
      </c>
      <c r="J834" s="46">
        <v>1318.18</v>
      </c>
      <c r="K834" s="46">
        <f t="shared" si="12"/>
        <v>1529.0888</v>
      </c>
    </row>
    <row r="835" spans="2:11" x14ac:dyDescent="0.25">
      <c r="B835" s="45" t="s">
        <v>3196</v>
      </c>
      <c r="C835" s="45" t="s">
        <v>4900</v>
      </c>
      <c r="D835" s="45" t="s">
        <v>4901</v>
      </c>
      <c r="E835" s="45">
        <v>32</v>
      </c>
      <c r="F835" s="45" t="s">
        <v>4902</v>
      </c>
      <c r="G835" s="45" t="s">
        <v>4907</v>
      </c>
      <c r="H835" s="45" t="s">
        <v>4908</v>
      </c>
      <c r="I835" s="45" t="s">
        <v>3202</v>
      </c>
      <c r="J835" s="46">
        <v>638.58000000000004</v>
      </c>
      <c r="K835" s="46">
        <f t="shared" si="12"/>
        <v>740.75279999999998</v>
      </c>
    </row>
    <row r="836" spans="2:11" x14ac:dyDescent="0.25">
      <c r="B836" s="45" t="s">
        <v>3196</v>
      </c>
      <c r="C836" s="45" t="s">
        <v>4900</v>
      </c>
      <c r="D836" s="45" t="s">
        <v>4901</v>
      </c>
      <c r="E836" s="45">
        <v>32</v>
      </c>
      <c r="F836" s="45" t="s">
        <v>4902</v>
      </c>
      <c r="G836" s="45" t="s">
        <v>4909</v>
      </c>
      <c r="H836" s="45" t="s">
        <v>4910</v>
      </c>
      <c r="I836" s="45" t="s">
        <v>3202</v>
      </c>
      <c r="J836" s="46">
        <v>914.71</v>
      </c>
      <c r="K836" s="46">
        <f t="shared" ref="K836:K899" si="13">+IF(AND(MID(H836,1,15)="POSTE DE MADERA",J836&lt;110)=TRUE,(J836*1.13+5)*1.01*1.16,IF(AND(MID(H836,1,15)="POSTE DE MADERA",J836&gt;=110,J836&lt;320)=TRUE,(J836*1.13+12)*1.01*1.16,IF(AND(MID(H836,1,15)="POSTE DE MADERA",J836&gt;320)=TRUE,(J836*1.13+36)*1.01*1.16,IF(+AND(MID(H836,1,5)="POSTE",MID(H836,1,15)&lt;&gt;"POSTE DE MADERA")=TRUE,J836*1.01*1.16,J836*1.16))))</f>
        <v>1061.0636</v>
      </c>
    </row>
    <row r="837" spans="2:11" x14ac:dyDescent="0.25">
      <c r="B837" s="45" t="s">
        <v>3196</v>
      </c>
      <c r="C837" s="45" t="s">
        <v>4900</v>
      </c>
      <c r="D837" s="45" t="s">
        <v>4901</v>
      </c>
      <c r="E837" s="45">
        <v>32</v>
      </c>
      <c r="F837" s="45" t="s">
        <v>4902</v>
      </c>
      <c r="G837" s="45" t="s">
        <v>4911</v>
      </c>
      <c r="H837" s="45" t="s">
        <v>4912</v>
      </c>
      <c r="I837" s="45" t="s">
        <v>3202</v>
      </c>
      <c r="J837" s="46">
        <v>936.25</v>
      </c>
      <c r="K837" s="46">
        <f t="shared" si="13"/>
        <v>1086.05</v>
      </c>
    </row>
    <row r="838" spans="2:11" x14ac:dyDescent="0.25">
      <c r="B838" s="45" t="s">
        <v>3196</v>
      </c>
      <c r="C838" s="45" t="s">
        <v>4900</v>
      </c>
      <c r="D838" s="45" t="s">
        <v>4901</v>
      </c>
      <c r="E838" s="45">
        <v>32</v>
      </c>
      <c r="F838" s="45" t="s">
        <v>4902</v>
      </c>
      <c r="G838" s="45" t="s">
        <v>4913</v>
      </c>
      <c r="H838" s="45" t="s">
        <v>4914</v>
      </c>
      <c r="I838" s="45" t="s">
        <v>3202</v>
      </c>
      <c r="J838" s="46">
        <v>581.03</v>
      </c>
      <c r="K838" s="46">
        <f t="shared" si="13"/>
        <v>673.99479999999994</v>
      </c>
    </row>
    <row r="839" spans="2:11" x14ac:dyDescent="0.25">
      <c r="B839" s="45" t="s">
        <v>3196</v>
      </c>
      <c r="C839" s="45" t="s">
        <v>4900</v>
      </c>
      <c r="D839" s="45" t="s">
        <v>4901</v>
      </c>
      <c r="E839" s="45">
        <v>32</v>
      </c>
      <c r="F839" s="45" t="s">
        <v>4902</v>
      </c>
      <c r="G839" s="45" t="s">
        <v>4915</v>
      </c>
      <c r="H839" s="45" t="s">
        <v>4916</v>
      </c>
      <c r="I839" s="45" t="s">
        <v>3202</v>
      </c>
      <c r="J839" s="46">
        <v>132.32</v>
      </c>
      <c r="K839" s="46">
        <f t="shared" si="13"/>
        <v>153.49119999999999</v>
      </c>
    </row>
    <row r="840" spans="2:11" x14ac:dyDescent="0.25">
      <c r="B840" s="45" t="s">
        <v>3196</v>
      </c>
      <c r="C840" s="45" t="s">
        <v>4900</v>
      </c>
      <c r="D840" s="45" t="s">
        <v>4901</v>
      </c>
      <c r="E840" s="45">
        <v>32</v>
      </c>
      <c r="F840" s="45" t="s">
        <v>4902</v>
      </c>
      <c r="G840" s="45" t="s">
        <v>4917</v>
      </c>
      <c r="H840" s="45" t="s">
        <v>4918</v>
      </c>
      <c r="I840" s="45" t="s">
        <v>3202</v>
      </c>
      <c r="J840" s="46">
        <v>260.72000000000003</v>
      </c>
      <c r="K840" s="46">
        <f t="shared" si="13"/>
        <v>302.43520000000001</v>
      </c>
    </row>
    <row r="841" spans="2:11" x14ac:dyDescent="0.25">
      <c r="B841" s="45" t="s">
        <v>3196</v>
      </c>
      <c r="C841" s="45" t="s">
        <v>4900</v>
      </c>
      <c r="D841" s="45" t="s">
        <v>4901</v>
      </c>
      <c r="E841" s="45">
        <v>32</v>
      </c>
      <c r="F841" s="45" t="s">
        <v>4902</v>
      </c>
      <c r="G841" s="45" t="s">
        <v>4919</v>
      </c>
      <c r="H841" s="45" t="s">
        <v>4920</v>
      </c>
      <c r="I841" s="45" t="s">
        <v>3202</v>
      </c>
      <c r="J841" s="46">
        <v>282.14999999999998</v>
      </c>
      <c r="K841" s="46">
        <f t="shared" si="13"/>
        <v>327.29399999999993</v>
      </c>
    </row>
    <row r="842" spans="2:11" x14ac:dyDescent="0.25">
      <c r="B842" s="45" t="s">
        <v>3196</v>
      </c>
      <c r="C842" s="45" t="s">
        <v>4900</v>
      </c>
      <c r="D842" s="45" t="s">
        <v>4901</v>
      </c>
      <c r="E842" s="45">
        <v>31</v>
      </c>
      <c r="F842" s="45" t="s">
        <v>4921</v>
      </c>
      <c r="G842" s="45" t="s">
        <v>4922</v>
      </c>
      <c r="H842" s="45" t="s">
        <v>4923</v>
      </c>
      <c r="I842" s="45" t="s">
        <v>3202</v>
      </c>
      <c r="J842" s="46">
        <v>18.87</v>
      </c>
      <c r="K842" s="46">
        <f t="shared" si="13"/>
        <v>21.889199999999999</v>
      </c>
    </row>
    <row r="843" spans="2:11" x14ac:dyDescent="0.25">
      <c r="B843" s="45" t="s">
        <v>3196</v>
      </c>
      <c r="C843" s="45" t="s">
        <v>4900</v>
      </c>
      <c r="D843" s="45" t="s">
        <v>4901</v>
      </c>
      <c r="E843" s="45">
        <v>31</v>
      </c>
      <c r="F843" s="45" t="s">
        <v>4921</v>
      </c>
      <c r="G843" s="45" t="s">
        <v>4924</v>
      </c>
      <c r="H843" s="45" t="s">
        <v>4925</v>
      </c>
      <c r="I843" s="45" t="s">
        <v>3202</v>
      </c>
      <c r="J843" s="46">
        <v>13.91</v>
      </c>
      <c r="K843" s="46">
        <f t="shared" si="13"/>
        <v>16.1356</v>
      </c>
    </row>
    <row r="844" spans="2:11" x14ac:dyDescent="0.25">
      <c r="B844" s="45" t="s">
        <v>3196</v>
      </c>
      <c r="C844" s="45" t="s">
        <v>4900</v>
      </c>
      <c r="D844" s="45" t="s">
        <v>4901</v>
      </c>
      <c r="E844" s="45">
        <v>31</v>
      </c>
      <c r="F844" s="45" t="s">
        <v>4921</v>
      </c>
      <c r="G844" s="45" t="s">
        <v>4926</v>
      </c>
      <c r="H844" s="45" t="s">
        <v>4927</v>
      </c>
      <c r="I844" s="45" t="s">
        <v>3202</v>
      </c>
      <c r="J844" s="46">
        <v>5.15</v>
      </c>
      <c r="K844" s="46">
        <f t="shared" si="13"/>
        <v>5.9740000000000002</v>
      </c>
    </row>
    <row r="845" spans="2:11" x14ac:dyDescent="0.25">
      <c r="B845" s="45" t="s">
        <v>3196</v>
      </c>
      <c r="C845" s="45" t="s">
        <v>4900</v>
      </c>
      <c r="D845" s="45" t="s">
        <v>4901</v>
      </c>
      <c r="E845" s="45">
        <v>31</v>
      </c>
      <c r="F845" s="45" t="s">
        <v>4921</v>
      </c>
      <c r="G845" s="45" t="s">
        <v>4928</v>
      </c>
      <c r="H845" s="45" t="s">
        <v>4929</v>
      </c>
      <c r="I845" s="45" t="s">
        <v>3202</v>
      </c>
      <c r="J845" s="46">
        <v>5.78</v>
      </c>
      <c r="K845" s="46">
        <f t="shared" si="13"/>
        <v>6.7047999999999996</v>
      </c>
    </row>
    <row r="846" spans="2:11" x14ac:dyDescent="0.25">
      <c r="B846" s="45" t="s">
        <v>3196</v>
      </c>
      <c r="C846" s="45" t="s">
        <v>4900</v>
      </c>
      <c r="D846" s="45" t="s">
        <v>4901</v>
      </c>
      <c r="E846" s="45">
        <v>31</v>
      </c>
      <c r="F846" s="45" t="s">
        <v>4921</v>
      </c>
      <c r="G846" s="45" t="s">
        <v>4930</v>
      </c>
      <c r="H846" s="45" t="s">
        <v>4931</v>
      </c>
      <c r="I846" s="45" t="s">
        <v>3202</v>
      </c>
      <c r="J846" s="46">
        <v>43.81</v>
      </c>
      <c r="K846" s="46">
        <f t="shared" si="13"/>
        <v>50.819600000000001</v>
      </c>
    </row>
    <row r="847" spans="2:11" x14ac:dyDescent="0.25">
      <c r="B847" s="45" t="s">
        <v>3196</v>
      </c>
      <c r="C847" s="45" t="s">
        <v>4900</v>
      </c>
      <c r="D847" s="45" t="s">
        <v>4901</v>
      </c>
      <c r="E847" s="45">
        <v>31</v>
      </c>
      <c r="F847" s="45" t="s">
        <v>4921</v>
      </c>
      <c r="G847" s="45" t="s">
        <v>4932</v>
      </c>
      <c r="H847" s="45" t="s">
        <v>4933</v>
      </c>
      <c r="I847" s="45" t="s">
        <v>3202</v>
      </c>
      <c r="J847" s="46">
        <v>8.8000000000000007</v>
      </c>
      <c r="K847" s="46">
        <f t="shared" si="13"/>
        <v>10.208</v>
      </c>
    </row>
    <row r="848" spans="2:11" x14ac:dyDescent="0.25">
      <c r="B848" s="45" t="s">
        <v>3196</v>
      </c>
      <c r="C848" s="45" t="s">
        <v>4900</v>
      </c>
      <c r="D848" s="45" t="s">
        <v>4901</v>
      </c>
      <c r="E848" s="45">
        <v>31</v>
      </c>
      <c r="F848" s="45" t="s">
        <v>4921</v>
      </c>
      <c r="G848" s="45" t="s">
        <v>4934</v>
      </c>
      <c r="H848" s="45" t="s">
        <v>4935</v>
      </c>
      <c r="I848" s="45" t="s">
        <v>3202</v>
      </c>
      <c r="J848" s="46">
        <v>8.7100000000000009</v>
      </c>
      <c r="K848" s="46">
        <f t="shared" si="13"/>
        <v>10.1036</v>
      </c>
    </row>
    <row r="849" spans="2:11" x14ac:dyDescent="0.25">
      <c r="B849" s="45" t="s">
        <v>3196</v>
      </c>
      <c r="C849" s="45" t="s">
        <v>4900</v>
      </c>
      <c r="D849" s="45" t="s">
        <v>4901</v>
      </c>
      <c r="E849" s="45">
        <v>31</v>
      </c>
      <c r="F849" s="45" t="s">
        <v>4921</v>
      </c>
      <c r="G849" s="45" t="s">
        <v>4936</v>
      </c>
      <c r="H849" s="45" t="s">
        <v>4937</v>
      </c>
      <c r="I849" s="45" t="s">
        <v>3202</v>
      </c>
      <c r="J849" s="46">
        <v>436.26</v>
      </c>
      <c r="K849" s="46">
        <f t="shared" si="13"/>
        <v>506.06159999999994</v>
      </c>
    </row>
    <row r="850" spans="2:11" x14ac:dyDescent="0.25">
      <c r="B850" s="45" t="s">
        <v>3196</v>
      </c>
      <c r="C850" s="45" t="s">
        <v>4900</v>
      </c>
      <c r="D850" s="45" t="s">
        <v>4901</v>
      </c>
      <c r="E850" s="45">
        <v>31</v>
      </c>
      <c r="F850" s="45" t="s">
        <v>4921</v>
      </c>
      <c r="G850" s="45" t="s">
        <v>4938</v>
      </c>
      <c r="H850" s="45" t="s">
        <v>4939</v>
      </c>
      <c r="I850" s="45" t="s">
        <v>3202</v>
      </c>
      <c r="J850" s="46">
        <v>506.85</v>
      </c>
      <c r="K850" s="46">
        <f t="shared" si="13"/>
        <v>587.94600000000003</v>
      </c>
    </row>
    <row r="851" spans="2:11" x14ac:dyDescent="0.25">
      <c r="B851" s="45" t="s">
        <v>3196</v>
      </c>
      <c r="C851" s="45" t="s">
        <v>4900</v>
      </c>
      <c r="D851" s="45" t="s">
        <v>4901</v>
      </c>
      <c r="E851" s="45">
        <v>31</v>
      </c>
      <c r="F851" s="45" t="s">
        <v>4921</v>
      </c>
      <c r="G851" s="45" t="s">
        <v>4940</v>
      </c>
      <c r="H851" s="45" t="s">
        <v>4941</v>
      </c>
      <c r="I851" s="45" t="s">
        <v>3202</v>
      </c>
      <c r="J851" s="46">
        <v>16.559999999999999</v>
      </c>
      <c r="K851" s="46">
        <f t="shared" si="13"/>
        <v>19.209599999999998</v>
      </c>
    </row>
    <row r="852" spans="2:11" x14ac:dyDescent="0.25">
      <c r="B852" s="45" t="s">
        <v>3196</v>
      </c>
      <c r="C852" s="45" t="s">
        <v>4900</v>
      </c>
      <c r="D852" s="45" t="s">
        <v>4901</v>
      </c>
      <c r="E852" s="45">
        <v>31</v>
      </c>
      <c r="F852" s="45" t="s">
        <v>4921</v>
      </c>
      <c r="G852" s="45" t="s">
        <v>4942</v>
      </c>
      <c r="H852" s="45" t="s">
        <v>4943</v>
      </c>
      <c r="I852" s="45" t="s">
        <v>3202</v>
      </c>
      <c r="J852" s="46">
        <v>15.44</v>
      </c>
      <c r="K852" s="46">
        <f t="shared" si="13"/>
        <v>17.910399999999999</v>
      </c>
    </row>
    <row r="853" spans="2:11" x14ac:dyDescent="0.25">
      <c r="B853" s="45" t="s">
        <v>3196</v>
      </c>
      <c r="C853" s="45" t="s">
        <v>4900</v>
      </c>
      <c r="D853" s="45" t="s">
        <v>4901</v>
      </c>
      <c r="E853" s="45">
        <v>31</v>
      </c>
      <c r="F853" s="45" t="s">
        <v>4921</v>
      </c>
      <c r="G853" s="45" t="s">
        <v>4944</v>
      </c>
      <c r="H853" s="45" t="s">
        <v>4945</v>
      </c>
      <c r="I853" s="45" t="s">
        <v>3202</v>
      </c>
      <c r="J853" s="46">
        <v>25.84</v>
      </c>
      <c r="K853" s="46">
        <f t="shared" si="13"/>
        <v>29.974399999999999</v>
      </c>
    </row>
    <row r="854" spans="2:11" x14ac:dyDescent="0.25">
      <c r="B854" s="45" t="s">
        <v>3196</v>
      </c>
      <c r="C854" s="45" t="s">
        <v>4900</v>
      </c>
      <c r="D854" s="45" t="s">
        <v>4901</v>
      </c>
      <c r="E854" s="45">
        <v>31</v>
      </c>
      <c r="F854" s="45" t="s">
        <v>4921</v>
      </c>
      <c r="G854" s="45" t="s">
        <v>4946</v>
      </c>
      <c r="H854" s="45" t="s">
        <v>4947</v>
      </c>
      <c r="I854" s="45" t="s">
        <v>3202</v>
      </c>
      <c r="J854" s="46">
        <v>37.130000000000003</v>
      </c>
      <c r="K854" s="46">
        <f t="shared" si="13"/>
        <v>43.070799999999998</v>
      </c>
    </row>
    <row r="855" spans="2:11" x14ac:dyDescent="0.25">
      <c r="B855" s="45" t="s">
        <v>3196</v>
      </c>
      <c r="C855" s="45" t="s">
        <v>4900</v>
      </c>
      <c r="D855" s="45" t="s">
        <v>4901</v>
      </c>
      <c r="E855" s="45">
        <v>31</v>
      </c>
      <c r="F855" s="45" t="s">
        <v>4921</v>
      </c>
      <c r="G855" s="45" t="s">
        <v>4948</v>
      </c>
      <c r="H855" s="45" t="s">
        <v>4949</v>
      </c>
      <c r="I855" s="45" t="s">
        <v>3202</v>
      </c>
      <c r="J855" s="46">
        <v>39.81</v>
      </c>
      <c r="K855" s="46">
        <f t="shared" si="13"/>
        <v>46.179600000000001</v>
      </c>
    </row>
    <row r="856" spans="2:11" x14ac:dyDescent="0.25">
      <c r="B856" s="45" t="s">
        <v>3196</v>
      </c>
      <c r="C856" s="45" t="s">
        <v>4900</v>
      </c>
      <c r="D856" s="45" t="s">
        <v>4901</v>
      </c>
      <c r="E856" s="45">
        <v>31</v>
      </c>
      <c r="F856" s="45" t="s">
        <v>4921</v>
      </c>
      <c r="G856" s="45" t="s">
        <v>4950</v>
      </c>
      <c r="H856" s="45" t="s">
        <v>4951</v>
      </c>
      <c r="I856" s="45" t="s">
        <v>3202</v>
      </c>
      <c r="J856" s="46">
        <v>25.21</v>
      </c>
      <c r="K856" s="46">
        <f t="shared" si="13"/>
        <v>29.243600000000001</v>
      </c>
    </row>
    <row r="857" spans="2:11" x14ac:dyDescent="0.25">
      <c r="B857" s="45" t="s">
        <v>3196</v>
      </c>
      <c r="C857" s="45" t="s">
        <v>4900</v>
      </c>
      <c r="D857" s="45" t="s">
        <v>4901</v>
      </c>
      <c r="E857" s="45">
        <v>31</v>
      </c>
      <c r="F857" s="45" t="s">
        <v>4921</v>
      </c>
      <c r="G857" s="45" t="s">
        <v>4952</v>
      </c>
      <c r="H857" s="45" t="s">
        <v>4953</v>
      </c>
      <c r="I857" s="45" t="s">
        <v>3202</v>
      </c>
      <c r="J857" s="46">
        <v>3962</v>
      </c>
      <c r="K857" s="46">
        <f t="shared" si="13"/>
        <v>4595.92</v>
      </c>
    </row>
    <row r="858" spans="2:11" x14ac:dyDescent="0.25">
      <c r="B858" s="45" t="s">
        <v>3196</v>
      </c>
      <c r="C858" s="45" t="s">
        <v>4900</v>
      </c>
      <c r="D858" s="45" t="s">
        <v>4901</v>
      </c>
      <c r="E858" s="45">
        <v>31</v>
      </c>
      <c r="F858" s="45" t="s">
        <v>4921</v>
      </c>
      <c r="G858" s="45" t="s">
        <v>4954</v>
      </c>
      <c r="H858" s="45" t="s">
        <v>4955</v>
      </c>
      <c r="I858" s="45" t="s">
        <v>3202</v>
      </c>
      <c r="J858" s="46">
        <v>202.54</v>
      </c>
      <c r="K858" s="46">
        <f t="shared" si="13"/>
        <v>234.94639999999998</v>
      </c>
    </row>
    <row r="859" spans="2:11" x14ac:dyDescent="0.25">
      <c r="B859" s="45" t="s">
        <v>3196</v>
      </c>
      <c r="C859" s="45" t="s">
        <v>4956</v>
      </c>
      <c r="D859" s="45" t="s">
        <v>4957</v>
      </c>
      <c r="E859" s="45">
        <v>33</v>
      </c>
      <c r="F859" s="45" t="s">
        <v>4958</v>
      </c>
      <c r="G859" s="45" t="s">
        <v>4959</v>
      </c>
      <c r="H859" s="45" t="s">
        <v>4960</v>
      </c>
      <c r="I859" s="45" t="s">
        <v>3202</v>
      </c>
      <c r="J859" s="46">
        <v>0.21</v>
      </c>
      <c r="K859" s="46">
        <f t="shared" si="13"/>
        <v>0.24359999999999998</v>
      </c>
    </row>
    <row r="860" spans="2:11" x14ac:dyDescent="0.25">
      <c r="B860" s="45" t="s">
        <v>3196</v>
      </c>
      <c r="C860" s="45" t="s">
        <v>4956</v>
      </c>
      <c r="D860" s="45" t="s">
        <v>4957</v>
      </c>
      <c r="E860" s="45">
        <v>33</v>
      </c>
      <c r="F860" s="45" t="s">
        <v>4958</v>
      </c>
      <c r="G860" s="45" t="s">
        <v>4961</v>
      </c>
      <c r="H860" s="45" t="s">
        <v>4962</v>
      </c>
      <c r="I860" s="45" t="s">
        <v>3202</v>
      </c>
      <c r="J860" s="46">
        <v>0.21</v>
      </c>
      <c r="K860" s="46">
        <f t="shared" si="13"/>
        <v>0.24359999999999998</v>
      </c>
    </row>
    <row r="861" spans="2:11" x14ac:dyDescent="0.25">
      <c r="B861" s="45" t="s">
        <v>3196</v>
      </c>
      <c r="C861" s="45" t="s">
        <v>4956</v>
      </c>
      <c r="D861" s="45" t="s">
        <v>4957</v>
      </c>
      <c r="E861" s="45">
        <v>33</v>
      </c>
      <c r="F861" s="45" t="s">
        <v>4958</v>
      </c>
      <c r="G861" s="45" t="s">
        <v>4963</v>
      </c>
      <c r="H861" s="45" t="s">
        <v>4964</v>
      </c>
      <c r="I861" s="45" t="s">
        <v>3202</v>
      </c>
      <c r="J861" s="46">
        <v>0.84</v>
      </c>
      <c r="K861" s="46">
        <f t="shared" si="13"/>
        <v>0.97439999999999993</v>
      </c>
    </row>
    <row r="862" spans="2:11" x14ac:dyDescent="0.25">
      <c r="B862" s="45" t="s">
        <v>3196</v>
      </c>
      <c r="C862" s="45" t="s">
        <v>4956</v>
      </c>
      <c r="D862" s="45" t="s">
        <v>4957</v>
      </c>
      <c r="E862" s="45">
        <v>33</v>
      </c>
      <c r="F862" s="45" t="s">
        <v>4958</v>
      </c>
      <c r="G862" s="45" t="s">
        <v>4965</v>
      </c>
      <c r="H862" s="45" t="s">
        <v>4966</v>
      </c>
      <c r="I862" s="45" t="s">
        <v>3202</v>
      </c>
      <c r="J862" s="46">
        <v>0.85</v>
      </c>
      <c r="K862" s="46">
        <f t="shared" si="13"/>
        <v>0.98599999999999988</v>
      </c>
    </row>
    <row r="863" spans="2:11" x14ac:dyDescent="0.25">
      <c r="B863" s="45" t="s">
        <v>3196</v>
      </c>
      <c r="C863" s="45" t="s">
        <v>4956</v>
      </c>
      <c r="D863" s="45" t="s">
        <v>4957</v>
      </c>
      <c r="E863" s="45">
        <v>33</v>
      </c>
      <c r="F863" s="45" t="s">
        <v>4958</v>
      </c>
      <c r="G863" s="45" t="s">
        <v>4967</v>
      </c>
      <c r="H863" s="45" t="s">
        <v>4968</v>
      </c>
      <c r="I863" s="45" t="s">
        <v>3202</v>
      </c>
      <c r="J863" s="46">
        <v>1.3</v>
      </c>
      <c r="K863" s="46">
        <f t="shared" si="13"/>
        <v>1.508</v>
      </c>
    </row>
    <row r="864" spans="2:11" x14ac:dyDescent="0.25">
      <c r="B864" s="45" t="s">
        <v>3196</v>
      </c>
      <c r="C864" s="45" t="s">
        <v>4956</v>
      </c>
      <c r="D864" s="45" t="s">
        <v>4957</v>
      </c>
      <c r="E864" s="45">
        <v>33</v>
      </c>
      <c r="F864" s="45" t="s">
        <v>4958</v>
      </c>
      <c r="G864" s="45" t="s">
        <v>4969</v>
      </c>
      <c r="H864" s="45" t="s">
        <v>4970</v>
      </c>
      <c r="I864" s="45" t="s">
        <v>3202</v>
      </c>
      <c r="J864" s="46">
        <v>0.19</v>
      </c>
      <c r="K864" s="46">
        <f t="shared" si="13"/>
        <v>0.22039999999999998</v>
      </c>
    </row>
    <row r="865" spans="2:11" x14ac:dyDescent="0.25">
      <c r="B865" s="45" t="s">
        <v>3196</v>
      </c>
      <c r="C865" s="45" t="s">
        <v>4956</v>
      </c>
      <c r="D865" s="45" t="s">
        <v>4957</v>
      </c>
      <c r="E865" s="45">
        <v>33</v>
      </c>
      <c r="F865" s="45" t="s">
        <v>4958</v>
      </c>
      <c r="G865" s="45" t="s">
        <v>4971</v>
      </c>
      <c r="H865" s="45" t="s">
        <v>4972</v>
      </c>
      <c r="I865" s="45" t="s">
        <v>3202</v>
      </c>
      <c r="J865" s="46">
        <v>0.19</v>
      </c>
      <c r="K865" s="46">
        <f t="shared" si="13"/>
        <v>0.22039999999999998</v>
      </c>
    </row>
    <row r="866" spans="2:11" x14ac:dyDescent="0.25">
      <c r="B866" s="45" t="s">
        <v>3196</v>
      </c>
      <c r="C866" s="45" t="s">
        <v>4956</v>
      </c>
      <c r="D866" s="45" t="s">
        <v>4957</v>
      </c>
      <c r="E866" s="45">
        <v>33</v>
      </c>
      <c r="F866" s="45" t="s">
        <v>4958</v>
      </c>
      <c r="G866" s="45" t="s">
        <v>4973</v>
      </c>
      <c r="H866" s="45" t="s">
        <v>4974</v>
      </c>
      <c r="I866" s="45" t="s">
        <v>3202</v>
      </c>
      <c r="J866" s="46">
        <v>0.26</v>
      </c>
      <c r="K866" s="46">
        <f t="shared" si="13"/>
        <v>0.30159999999999998</v>
      </c>
    </row>
    <row r="867" spans="2:11" x14ac:dyDescent="0.25">
      <c r="B867" s="45" t="s">
        <v>3196</v>
      </c>
      <c r="C867" s="45" t="s">
        <v>4956</v>
      </c>
      <c r="D867" s="45" t="s">
        <v>4957</v>
      </c>
      <c r="E867" s="45">
        <v>33</v>
      </c>
      <c r="F867" s="45" t="s">
        <v>4958</v>
      </c>
      <c r="G867" s="45" t="s">
        <v>4975</v>
      </c>
      <c r="H867" s="45" t="s">
        <v>4976</v>
      </c>
      <c r="I867" s="45" t="s">
        <v>3202</v>
      </c>
      <c r="J867" s="46">
        <v>0.56999999999999995</v>
      </c>
      <c r="K867" s="46">
        <f t="shared" si="13"/>
        <v>0.6611999999999999</v>
      </c>
    </row>
    <row r="868" spans="2:11" x14ac:dyDescent="0.25">
      <c r="B868" s="45" t="s">
        <v>3196</v>
      </c>
      <c r="C868" s="45" t="s">
        <v>4956</v>
      </c>
      <c r="D868" s="45" t="s">
        <v>4957</v>
      </c>
      <c r="E868" s="45">
        <v>33</v>
      </c>
      <c r="F868" s="45" t="s">
        <v>4958</v>
      </c>
      <c r="G868" s="45" t="s">
        <v>4977</v>
      </c>
      <c r="H868" s="45" t="s">
        <v>4978</v>
      </c>
      <c r="I868" s="45" t="s">
        <v>3202</v>
      </c>
      <c r="J868" s="46">
        <v>1.3</v>
      </c>
      <c r="K868" s="46">
        <f t="shared" si="13"/>
        <v>1.508</v>
      </c>
    </row>
    <row r="869" spans="2:11" x14ac:dyDescent="0.25">
      <c r="B869" s="45" t="s">
        <v>3196</v>
      </c>
      <c r="C869" s="45" t="s">
        <v>4956</v>
      </c>
      <c r="D869" s="45" t="s">
        <v>4957</v>
      </c>
      <c r="E869" s="45">
        <v>33</v>
      </c>
      <c r="F869" s="45" t="s">
        <v>4958</v>
      </c>
      <c r="G869" s="45" t="s">
        <v>4979</v>
      </c>
      <c r="H869" s="45" t="s">
        <v>4980</v>
      </c>
      <c r="I869" s="45" t="s">
        <v>3202</v>
      </c>
      <c r="J869" s="46">
        <v>1.41</v>
      </c>
      <c r="K869" s="46">
        <f t="shared" si="13"/>
        <v>1.6355999999999997</v>
      </c>
    </row>
    <row r="870" spans="2:11" x14ac:dyDescent="0.25">
      <c r="B870" s="45" t="s">
        <v>3196</v>
      </c>
      <c r="C870" s="45" t="s">
        <v>4956</v>
      </c>
      <c r="D870" s="45" t="s">
        <v>4957</v>
      </c>
      <c r="E870" s="45">
        <v>33</v>
      </c>
      <c r="F870" s="45" t="s">
        <v>4958</v>
      </c>
      <c r="G870" s="45" t="s">
        <v>4981</v>
      </c>
      <c r="H870" s="45" t="s">
        <v>4982</v>
      </c>
      <c r="I870" s="45" t="s">
        <v>3202</v>
      </c>
      <c r="J870" s="46">
        <v>1.39</v>
      </c>
      <c r="K870" s="46">
        <f t="shared" si="13"/>
        <v>1.6123999999999998</v>
      </c>
    </row>
    <row r="871" spans="2:11" x14ac:dyDescent="0.25">
      <c r="B871" s="45" t="s">
        <v>3196</v>
      </c>
      <c r="C871" s="45" t="s">
        <v>4956</v>
      </c>
      <c r="D871" s="45" t="s">
        <v>4957</v>
      </c>
      <c r="E871" s="45">
        <v>33</v>
      </c>
      <c r="F871" s="45" t="s">
        <v>4958</v>
      </c>
      <c r="G871" s="45" t="s">
        <v>4983</v>
      </c>
      <c r="H871" s="45" t="s">
        <v>4984</v>
      </c>
      <c r="I871" s="45" t="s">
        <v>3202</v>
      </c>
      <c r="J871" s="46">
        <v>0.32</v>
      </c>
      <c r="K871" s="46">
        <f t="shared" si="13"/>
        <v>0.37119999999999997</v>
      </c>
    </row>
    <row r="872" spans="2:11" x14ac:dyDescent="0.25">
      <c r="B872" s="45" t="s">
        <v>3196</v>
      </c>
      <c r="C872" s="45" t="s">
        <v>4956</v>
      </c>
      <c r="D872" s="45" t="s">
        <v>4957</v>
      </c>
      <c r="E872" s="45">
        <v>33</v>
      </c>
      <c r="F872" s="45" t="s">
        <v>4958</v>
      </c>
      <c r="G872" s="45" t="s">
        <v>4985</v>
      </c>
      <c r="H872" s="45" t="s">
        <v>4986</v>
      </c>
      <c r="I872" s="45" t="s">
        <v>3202</v>
      </c>
      <c r="J872" s="46">
        <v>0.42</v>
      </c>
      <c r="K872" s="46">
        <f t="shared" si="13"/>
        <v>0.48719999999999997</v>
      </c>
    </row>
    <row r="873" spans="2:11" x14ac:dyDescent="0.25">
      <c r="B873" s="45" t="s">
        <v>3196</v>
      </c>
      <c r="C873" s="45" t="s">
        <v>4956</v>
      </c>
      <c r="D873" s="45" t="s">
        <v>4957</v>
      </c>
      <c r="E873" s="45">
        <v>41</v>
      </c>
      <c r="F873" s="45" t="s">
        <v>4987</v>
      </c>
      <c r="G873" s="45" t="s">
        <v>4988</v>
      </c>
      <c r="H873" s="45" t="s">
        <v>4989</v>
      </c>
      <c r="I873" s="45" t="s">
        <v>3202</v>
      </c>
      <c r="J873" s="46">
        <v>0.34</v>
      </c>
      <c r="K873" s="46">
        <f t="shared" si="13"/>
        <v>0.39440000000000003</v>
      </c>
    </row>
    <row r="874" spans="2:11" x14ac:dyDescent="0.25">
      <c r="B874" s="45" t="s">
        <v>3196</v>
      </c>
      <c r="C874" s="45" t="s">
        <v>4956</v>
      </c>
      <c r="D874" s="45" t="s">
        <v>4957</v>
      </c>
      <c r="E874" s="45">
        <v>41</v>
      </c>
      <c r="F874" s="45" t="s">
        <v>4987</v>
      </c>
      <c r="G874" s="45" t="s">
        <v>4990</v>
      </c>
      <c r="H874" s="45" t="s">
        <v>4991</v>
      </c>
      <c r="I874" s="45" t="s">
        <v>3202</v>
      </c>
      <c r="J874" s="46">
        <v>0.47</v>
      </c>
      <c r="K874" s="46">
        <f t="shared" si="13"/>
        <v>0.54519999999999991</v>
      </c>
    </row>
    <row r="875" spans="2:11" x14ac:dyDescent="0.25">
      <c r="B875" s="45" t="s">
        <v>3196</v>
      </c>
      <c r="C875" s="45" t="s">
        <v>4956</v>
      </c>
      <c r="D875" s="45" t="s">
        <v>4957</v>
      </c>
      <c r="E875" s="45">
        <v>41</v>
      </c>
      <c r="F875" s="45" t="s">
        <v>4987</v>
      </c>
      <c r="G875" s="45" t="s">
        <v>4992</v>
      </c>
      <c r="H875" s="45" t="s">
        <v>4993</v>
      </c>
      <c r="I875" s="45" t="s">
        <v>3202</v>
      </c>
      <c r="J875" s="46">
        <v>0.08</v>
      </c>
      <c r="K875" s="46">
        <f t="shared" si="13"/>
        <v>9.2799999999999994E-2</v>
      </c>
    </row>
    <row r="876" spans="2:11" x14ac:dyDescent="0.25">
      <c r="B876" s="45" t="s">
        <v>3196</v>
      </c>
      <c r="C876" s="45" t="s">
        <v>4956</v>
      </c>
      <c r="D876" s="45" t="s">
        <v>4957</v>
      </c>
      <c r="E876" s="45">
        <v>35</v>
      </c>
      <c r="F876" s="45" t="s">
        <v>4994</v>
      </c>
      <c r="G876" s="45" t="s">
        <v>4995</v>
      </c>
      <c r="H876" s="45" t="s">
        <v>4996</v>
      </c>
      <c r="I876" s="45" t="s">
        <v>3202</v>
      </c>
      <c r="J876" s="46">
        <v>0.91</v>
      </c>
      <c r="K876" s="46">
        <f t="shared" si="13"/>
        <v>1.0555999999999999</v>
      </c>
    </row>
    <row r="877" spans="2:11" x14ac:dyDescent="0.25">
      <c r="B877" s="45" t="s">
        <v>3196</v>
      </c>
      <c r="C877" s="45" t="s">
        <v>4956</v>
      </c>
      <c r="D877" s="45" t="s">
        <v>4957</v>
      </c>
      <c r="E877" s="45">
        <v>35</v>
      </c>
      <c r="F877" s="45" t="s">
        <v>4994</v>
      </c>
      <c r="G877" s="45" t="s">
        <v>4997</v>
      </c>
      <c r="H877" s="45" t="s">
        <v>4998</v>
      </c>
      <c r="I877" s="45" t="s">
        <v>3202</v>
      </c>
      <c r="J877" s="46">
        <v>0.05</v>
      </c>
      <c r="K877" s="46">
        <f t="shared" si="13"/>
        <v>5.7999999999999996E-2</v>
      </c>
    </row>
    <row r="878" spans="2:11" x14ac:dyDescent="0.25">
      <c r="B878" s="45" t="s">
        <v>3196</v>
      </c>
      <c r="C878" s="45" t="s">
        <v>4956</v>
      </c>
      <c r="D878" s="45" t="s">
        <v>4957</v>
      </c>
      <c r="E878" s="45">
        <v>35</v>
      </c>
      <c r="F878" s="45" t="s">
        <v>4994</v>
      </c>
      <c r="G878" s="45" t="s">
        <v>4999</v>
      </c>
      <c r="H878" s="45" t="s">
        <v>5000</v>
      </c>
      <c r="I878" s="45" t="s">
        <v>3202</v>
      </c>
      <c r="J878" s="46">
        <v>2.5</v>
      </c>
      <c r="K878" s="46">
        <f t="shared" si="13"/>
        <v>2.9</v>
      </c>
    </row>
    <row r="879" spans="2:11" x14ac:dyDescent="0.25">
      <c r="B879" s="45" t="s">
        <v>3196</v>
      </c>
      <c r="C879" s="45" t="s">
        <v>4956</v>
      </c>
      <c r="D879" s="45" t="s">
        <v>4957</v>
      </c>
      <c r="E879" s="45">
        <v>35</v>
      </c>
      <c r="F879" s="45" t="s">
        <v>4994</v>
      </c>
      <c r="G879" s="45" t="s">
        <v>5001</v>
      </c>
      <c r="H879" s="45" t="s">
        <v>5002</v>
      </c>
      <c r="I879" s="45" t="s">
        <v>3202</v>
      </c>
      <c r="J879" s="46">
        <v>2.66</v>
      </c>
      <c r="K879" s="46">
        <f t="shared" si="13"/>
        <v>3.0855999999999999</v>
      </c>
    </row>
    <row r="880" spans="2:11" x14ac:dyDescent="0.25">
      <c r="B880" s="45" t="s">
        <v>3196</v>
      </c>
      <c r="C880" s="45" t="s">
        <v>4956</v>
      </c>
      <c r="D880" s="45" t="s">
        <v>4957</v>
      </c>
      <c r="E880" s="45">
        <v>35</v>
      </c>
      <c r="F880" s="45" t="s">
        <v>4994</v>
      </c>
      <c r="G880" s="45" t="s">
        <v>5003</v>
      </c>
      <c r="H880" s="45" t="s">
        <v>5004</v>
      </c>
      <c r="I880" s="45" t="s">
        <v>3202</v>
      </c>
      <c r="J880" s="46">
        <v>3.1</v>
      </c>
      <c r="K880" s="46">
        <f t="shared" si="13"/>
        <v>3.5959999999999996</v>
      </c>
    </row>
    <row r="881" spans="2:11" x14ac:dyDescent="0.25">
      <c r="B881" s="45" t="s">
        <v>3196</v>
      </c>
      <c r="C881" s="45" t="s">
        <v>4956</v>
      </c>
      <c r="D881" s="45" t="s">
        <v>4957</v>
      </c>
      <c r="E881" s="45">
        <v>35</v>
      </c>
      <c r="F881" s="45" t="s">
        <v>4994</v>
      </c>
      <c r="G881" s="45" t="s">
        <v>5005</v>
      </c>
      <c r="H881" s="45" t="s">
        <v>5006</v>
      </c>
      <c r="I881" s="45" t="s">
        <v>3202</v>
      </c>
      <c r="J881" s="46">
        <v>2.5</v>
      </c>
      <c r="K881" s="46">
        <f t="shared" si="13"/>
        <v>2.9</v>
      </c>
    </row>
    <row r="882" spans="2:11" x14ac:dyDescent="0.25">
      <c r="B882" s="45" t="s">
        <v>3196</v>
      </c>
      <c r="C882" s="45" t="s">
        <v>4956</v>
      </c>
      <c r="D882" s="45" t="s">
        <v>4957</v>
      </c>
      <c r="E882" s="45">
        <v>35</v>
      </c>
      <c r="F882" s="45" t="s">
        <v>4994</v>
      </c>
      <c r="G882" s="45" t="s">
        <v>5007</v>
      </c>
      <c r="H882" s="45" t="s">
        <v>5008</v>
      </c>
      <c r="I882" s="45" t="s">
        <v>3202</v>
      </c>
      <c r="J882" s="46">
        <v>2.75</v>
      </c>
      <c r="K882" s="46">
        <f t="shared" si="13"/>
        <v>3.19</v>
      </c>
    </row>
    <row r="883" spans="2:11" x14ac:dyDescent="0.25">
      <c r="B883" s="45" t="s">
        <v>3196</v>
      </c>
      <c r="C883" s="45" t="s">
        <v>4956</v>
      </c>
      <c r="D883" s="45" t="s">
        <v>4957</v>
      </c>
      <c r="E883" s="45">
        <v>35</v>
      </c>
      <c r="F883" s="45" t="s">
        <v>4994</v>
      </c>
      <c r="G883" s="45" t="s">
        <v>5009</v>
      </c>
      <c r="H883" s="45" t="s">
        <v>5010</v>
      </c>
      <c r="I883" s="45" t="s">
        <v>3202</v>
      </c>
      <c r="J883" s="46">
        <v>5.5</v>
      </c>
      <c r="K883" s="46">
        <f t="shared" si="13"/>
        <v>6.38</v>
      </c>
    </row>
    <row r="884" spans="2:11" x14ac:dyDescent="0.25">
      <c r="B884" s="45" t="s">
        <v>3196</v>
      </c>
      <c r="C884" s="45" t="s">
        <v>4956</v>
      </c>
      <c r="D884" s="45" t="s">
        <v>4957</v>
      </c>
      <c r="E884" s="45">
        <v>35</v>
      </c>
      <c r="F884" s="45" t="s">
        <v>4994</v>
      </c>
      <c r="G884" s="45" t="s">
        <v>5011</v>
      </c>
      <c r="H884" s="45" t="s">
        <v>5012</v>
      </c>
      <c r="I884" s="45" t="s">
        <v>3202</v>
      </c>
      <c r="J884" s="46">
        <v>2.8</v>
      </c>
      <c r="K884" s="46">
        <f t="shared" si="13"/>
        <v>3.2479999999999998</v>
      </c>
    </row>
    <row r="885" spans="2:11" x14ac:dyDescent="0.25">
      <c r="B885" s="45" t="s">
        <v>3196</v>
      </c>
      <c r="C885" s="45" t="s">
        <v>4956</v>
      </c>
      <c r="D885" s="45" t="s">
        <v>4957</v>
      </c>
      <c r="E885" s="45">
        <v>35</v>
      </c>
      <c r="F885" s="45" t="s">
        <v>4994</v>
      </c>
      <c r="G885" s="45" t="s">
        <v>5013</v>
      </c>
      <c r="H885" s="45" t="s">
        <v>5014</v>
      </c>
      <c r="I885" s="45" t="s">
        <v>3202</v>
      </c>
      <c r="J885" s="46">
        <v>2.2999999999999998</v>
      </c>
      <c r="K885" s="46">
        <f t="shared" si="13"/>
        <v>2.6679999999999997</v>
      </c>
    </row>
    <row r="886" spans="2:11" x14ac:dyDescent="0.25">
      <c r="B886" s="45" t="s">
        <v>3196</v>
      </c>
      <c r="C886" s="45" t="s">
        <v>4956</v>
      </c>
      <c r="D886" s="45" t="s">
        <v>4957</v>
      </c>
      <c r="E886" s="45">
        <v>35</v>
      </c>
      <c r="F886" s="45" t="s">
        <v>4994</v>
      </c>
      <c r="G886" s="45" t="s">
        <v>5015</v>
      </c>
      <c r="H886" s="45" t="s">
        <v>5016</v>
      </c>
      <c r="I886" s="45" t="s">
        <v>3202</v>
      </c>
      <c r="J886" s="46">
        <v>3.27</v>
      </c>
      <c r="K886" s="46">
        <f t="shared" si="13"/>
        <v>3.7931999999999997</v>
      </c>
    </row>
    <row r="887" spans="2:11" x14ac:dyDescent="0.25">
      <c r="B887" s="45" t="s">
        <v>3196</v>
      </c>
      <c r="C887" s="45" t="s">
        <v>4956</v>
      </c>
      <c r="D887" s="45" t="s">
        <v>4957</v>
      </c>
      <c r="E887" s="45">
        <v>35</v>
      </c>
      <c r="F887" s="45" t="s">
        <v>4994</v>
      </c>
      <c r="G887" s="45" t="s">
        <v>5017</v>
      </c>
      <c r="H887" s="45" t="s">
        <v>5018</v>
      </c>
      <c r="I887" s="45" t="s">
        <v>3202</v>
      </c>
      <c r="J887" s="46">
        <v>3.24</v>
      </c>
      <c r="K887" s="46">
        <f t="shared" si="13"/>
        <v>3.7584</v>
      </c>
    </row>
    <row r="888" spans="2:11" x14ac:dyDescent="0.25">
      <c r="B888" s="45" t="s">
        <v>3196</v>
      </c>
      <c r="C888" s="45" t="s">
        <v>4956</v>
      </c>
      <c r="D888" s="45" t="s">
        <v>4957</v>
      </c>
      <c r="E888" s="45">
        <v>35</v>
      </c>
      <c r="F888" s="45" t="s">
        <v>4994</v>
      </c>
      <c r="G888" s="45" t="s">
        <v>5019</v>
      </c>
      <c r="H888" s="45" t="s">
        <v>5020</v>
      </c>
      <c r="I888" s="45" t="s">
        <v>3202</v>
      </c>
      <c r="J888" s="46">
        <v>3.24</v>
      </c>
      <c r="K888" s="46">
        <f t="shared" si="13"/>
        <v>3.7584</v>
      </c>
    </row>
    <row r="889" spans="2:11" x14ac:dyDescent="0.25">
      <c r="B889" s="45" t="s">
        <v>3196</v>
      </c>
      <c r="C889" s="45" t="s">
        <v>4956</v>
      </c>
      <c r="D889" s="45" t="s">
        <v>4957</v>
      </c>
      <c r="E889" s="45">
        <v>35</v>
      </c>
      <c r="F889" s="45" t="s">
        <v>4994</v>
      </c>
      <c r="G889" s="45" t="s">
        <v>5021</v>
      </c>
      <c r="H889" s="45" t="s">
        <v>5022</v>
      </c>
      <c r="I889" s="45" t="s">
        <v>3202</v>
      </c>
      <c r="J889" s="46">
        <v>5.67</v>
      </c>
      <c r="K889" s="46">
        <f t="shared" si="13"/>
        <v>6.5771999999999995</v>
      </c>
    </row>
    <row r="890" spans="2:11" x14ac:dyDescent="0.25">
      <c r="B890" s="45" t="s">
        <v>3196</v>
      </c>
      <c r="C890" s="45" t="s">
        <v>4956</v>
      </c>
      <c r="D890" s="45" t="s">
        <v>4957</v>
      </c>
      <c r="E890" s="45">
        <v>35</v>
      </c>
      <c r="F890" s="45" t="s">
        <v>4994</v>
      </c>
      <c r="G890" s="45" t="s">
        <v>5023</v>
      </c>
      <c r="H890" s="45" t="s">
        <v>5024</v>
      </c>
      <c r="I890" s="45" t="s">
        <v>3202</v>
      </c>
      <c r="J890" s="46">
        <v>3.07</v>
      </c>
      <c r="K890" s="46">
        <f t="shared" si="13"/>
        <v>3.5611999999999995</v>
      </c>
    </row>
    <row r="891" spans="2:11" x14ac:dyDescent="0.25">
      <c r="B891" s="45" t="s">
        <v>3196</v>
      </c>
      <c r="C891" s="45" t="s">
        <v>4956</v>
      </c>
      <c r="D891" s="45" t="s">
        <v>4957</v>
      </c>
      <c r="E891" s="45">
        <v>35</v>
      </c>
      <c r="F891" s="45" t="s">
        <v>4994</v>
      </c>
      <c r="G891" s="45" t="s">
        <v>5025</v>
      </c>
      <c r="H891" s="45" t="s">
        <v>5026</v>
      </c>
      <c r="I891" s="45" t="s">
        <v>3202</v>
      </c>
      <c r="J891" s="46">
        <v>2.04</v>
      </c>
      <c r="K891" s="46">
        <f t="shared" si="13"/>
        <v>2.3664000000000001</v>
      </c>
    </row>
    <row r="892" spans="2:11" x14ac:dyDescent="0.25">
      <c r="B892" s="45" t="s">
        <v>3196</v>
      </c>
      <c r="C892" s="45" t="s">
        <v>4956</v>
      </c>
      <c r="D892" s="45" t="s">
        <v>4957</v>
      </c>
      <c r="E892" s="45">
        <v>35</v>
      </c>
      <c r="F892" s="45" t="s">
        <v>4994</v>
      </c>
      <c r="G892" s="45" t="s">
        <v>5027</v>
      </c>
      <c r="H892" s="45" t="s">
        <v>5028</v>
      </c>
      <c r="I892" s="45" t="s">
        <v>3202</v>
      </c>
      <c r="J892" s="46">
        <v>2.5</v>
      </c>
      <c r="K892" s="46">
        <f t="shared" si="13"/>
        <v>2.9</v>
      </c>
    </row>
    <row r="893" spans="2:11" x14ac:dyDescent="0.25">
      <c r="B893" s="45" t="s">
        <v>3196</v>
      </c>
      <c r="C893" s="45" t="s">
        <v>4956</v>
      </c>
      <c r="D893" s="45" t="s">
        <v>4957</v>
      </c>
      <c r="E893" s="45">
        <v>35</v>
      </c>
      <c r="F893" s="45" t="s">
        <v>4994</v>
      </c>
      <c r="G893" s="45" t="s">
        <v>5029</v>
      </c>
      <c r="H893" s="45" t="s">
        <v>5030</v>
      </c>
      <c r="I893" s="45" t="s">
        <v>3202</v>
      </c>
      <c r="J893" s="46">
        <v>2.99</v>
      </c>
      <c r="K893" s="46">
        <f t="shared" si="13"/>
        <v>3.4683999999999999</v>
      </c>
    </row>
    <row r="894" spans="2:11" x14ac:dyDescent="0.25">
      <c r="B894" s="45" t="s">
        <v>3196</v>
      </c>
      <c r="C894" s="45" t="s">
        <v>4956</v>
      </c>
      <c r="D894" s="45" t="s">
        <v>4957</v>
      </c>
      <c r="E894" s="45">
        <v>35</v>
      </c>
      <c r="F894" s="45" t="s">
        <v>4994</v>
      </c>
      <c r="G894" s="45" t="s">
        <v>5031</v>
      </c>
      <c r="H894" s="45" t="s">
        <v>5032</v>
      </c>
      <c r="I894" s="45" t="s">
        <v>3202</v>
      </c>
      <c r="J894" s="46">
        <v>3.3</v>
      </c>
      <c r="K894" s="46">
        <f t="shared" si="13"/>
        <v>3.8279999999999994</v>
      </c>
    </row>
    <row r="895" spans="2:11" x14ac:dyDescent="0.25">
      <c r="B895" s="45" t="s">
        <v>3196</v>
      </c>
      <c r="C895" s="45" t="s">
        <v>4956</v>
      </c>
      <c r="D895" s="45" t="s">
        <v>4957</v>
      </c>
      <c r="E895" s="45">
        <v>35</v>
      </c>
      <c r="F895" s="45" t="s">
        <v>4994</v>
      </c>
      <c r="G895" s="45" t="s">
        <v>5033</v>
      </c>
      <c r="H895" s="45" t="s">
        <v>5034</v>
      </c>
      <c r="I895" s="45" t="s">
        <v>3202</v>
      </c>
      <c r="J895" s="46">
        <v>3.33</v>
      </c>
      <c r="K895" s="46">
        <f t="shared" si="13"/>
        <v>3.8628</v>
      </c>
    </row>
    <row r="896" spans="2:11" x14ac:dyDescent="0.25">
      <c r="B896" s="45" t="s">
        <v>3196</v>
      </c>
      <c r="C896" s="45" t="s">
        <v>4956</v>
      </c>
      <c r="D896" s="45" t="s">
        <v>4957</v>
      </c>
      <c r="E896" s="45">
        <v>35</v>
      </c>
      <c r="F896" s="45" t="s">
        <v>4994</v>
      </c>
      <c r="G896" s="45" t="s">
        <v>5035</v>
      </c>
      <c r="H896" s="45" t="s">
        <v>5036</v>
      </c>
      <c r="I896" s="45" t="s">
        <v>3202</v>
      </c>
      <c r="J896" s="46">
        <v>2.27</v>
      </c>
      <c r="K896" s="46">
        <f t="shared" si="13"/>
        <v>2.6332</v>
      </c>
    </row>
    <row r="897" spans="2:11" x14ac:dyDescent="0.25">
      <c r="B897" s="45" t="s">
        <v>3196</v>
      </c>
      <c r="C897" s="45" t="s">
        <v>4956</v>
      </c>
      <c r="D897" s="45" t="s">
        <v>4957</v>
      </c>
      <c r="E897" s="45">
        <v>35</v>
      </c>
      <c r="F897" s="45" t="s">
        <v>4994</v>
      </c>
      <c r="G897" s="45" t="s">
        <v>5037</v>
      </c>
      <c r="H897" s="45" t="s">
        <v>5038</v>
      </c>
      <c r="I897" s="45" t="s">
        <v>3202</v>
      </c>
      <c r="J897" s="46">
        <v>3.26</v>
      </c>
      <c r="K897" s="46">
        <f t="shared" si="13"/>
        <v>3.7815999999999996</v>
      </c>
    </row>
    <row r="898" spans="2:11" x14ac:dyDescent="0.25">
      <c r="B898" s="45" t="s">
        <v>3196</v>
      </c>
      <c r="C898" s="45" t="s">
        <v>4956</v>
      </c>
      <c r="D898" s="45" t="s">
        <v>4957</v>
      </c>
      <c r="E898" s="45">
        <v>35</v>
      </c>
      <c r="F898" s="45" t="s">
        <v>4994</v>
      </c>
      <c r="G898" s="45" t="s">
        <v>5039</v>
      </c>
      <c r="H898" s="45" t="s">
        <v>5040</v>
      </c>
      <c r="I898" s="45" t="s">
        <v>3202</v>
      </c>
      <c r="J898" s="46">
        <v>3.26</v>
      </c>
      <c r="K898" s="46">
        <f t="shared" si="13"/>
        <v>3.7815999999999996</v>
      </c>
    </row>
    <row r="899" spans="2:11" x14ac:dyDescent="0.25">
      <c r="B899" s="45" t="s">
        <v>3196</v>
      </c>
      <c r="C899" s="45" t="s">
        <v>4956</v>
      </c>
      <c r="D899" s="45" t="s">
        <v>4957</v>
      </c>
      <c r="E899" s="45">
        <v>35</v>
      </c>
      <c r="F899" s="45" t="s">
        <v>4994</v>
      </c>
      <c r="G899" s="45" t="s">
        <v>5041</v>
      </c>
      <c r="H899" s="45" t="s">
        <v>5042</v>
      </c>
      <c r="I899" s="45" t="s">
        <v>3202</v>
      </c>
      <c r="J899" s="46">
        <v>0.57999999999999996</v>
      </c>
      <c r="K899" s="46">
        <f t="shared" si="13"/>
        <v>0.67279999999999995</v>
      </c>
    </row>
    <row r="900" spans="2:11" x14ac:dyDescent="0.25">
      <c r="B900" s="45" t="s">
        <v>3196</v>
      </c>
      <c r="C900" s="45" t="s">
        <v>4956</v>
      </c>
      <c r="D900" s="45" t="s">
        <v>4957</v>
      </c>
      <c r="E900" s="45">
        <v>35</v>
      </c>
      <c r="F900" s="45" t="s">
        <v>4994</v>
      </c>
      <c r="G900" s="45" t="s">
        <v>5043</v>
      </c>
      <c r="H900" s="45" t="s">
        <v>5044</v>
      </c>
      <c r="I900" s="45" t="s">
        <v>3202</v>
      </c>
      <c r="J900" s="46">
        <v>3.26</v>
      </c>
      <c r="K900" s="46">
        <f t="shared" ref="K900:K963" si="14">+IF(AND(MID(H900,1,15)="POSTE DE MADERA",J900&lt;110)=TRUE,(J900*1.13+5)*1.01*1.16,IF(AND(MID(H900,1,15)="POSTE DE MADERA",J900&gt;=110,J900&lt;320)=TRUE,(J900*1.13+12)*1.01*1.16,IF(AND(MID(H900,1,15)="POSTE DE MADERA",J900&gt;320)=TRUE,(J900*1.13+36)*1.01*1.16,IF(+AND(MID(H900,1,5)="POSTE",MID(H900,1,15)&lt;&gt;"POSTE DE MADERA")=TRUE,J900*1.01*1.16,J900*1.16))))</f>
        <v>3.7815999999999996</v>
      </c>
    </row>
    <row r="901" spans="2:11" x14ac:dyDescent="0.25">
      <c r="B901" s="45" t="s">
        <v>3196</v>
      </c>
      <c r="C901" s="45" t="s">
        <v>4956</v>
      </c>
      <c r="D901" s="45" t="s">
        <v>4957</v>
      </c>
      <c r="E901" s="45">
        <v>35</v>
      </c>
      <c r="F901" s="45" t="s">
        <v>4994</v>
      </c>
      <c r="G901" s="45" t="s">
        <v>5045</v>
      </c>
      <c r="H901" s="45" t="s">
        <v>5046</v>
      </c>
      <c r="I901" s="45" t="s">
        <v>3202</v>
      </c>
      <c r="J901" s="46">
        <v>0.71</v>
      </c>
      <c r="K901" s="46">
        <f t="shared" si="14"/>
        <v>0.82359999999999989</v>
      </c>
    </row>
    <row r="902" spans="2:11" x14ac:dyDescent="0.25">
      <c r="B902" s="45" t="s">
        <v>3196</v>
      </c>
      <c r="C902" s="45" t="s">
        <v>4956</v>
      </c>
      <c r="D902" s="45" t="s">
        <v>4957</v>
      </c>
      <c r="E902" s="45">
        <v>35</v>
      </c>
      <c r="F902" s="45" t="s">
        <v>4994</v>
      </c>
      <c r="G902" s="45" t="s">
        <v>5047</v>
      </c>
      <c r="H902" s="45" t="s">
        <v>5048</v>
      </c>
      <c r="I902" s="45" t="s">
        <v>3202</v>
      </c>
      <c r="J902" s="46">
        <v>2.34</v>
      </c>
      <c r="K902" s="46">
        <f t="shared" si="14"/>
        <v>2.7143999999999995</v>
      </c>
    </row>
    <row r="903" spans="2:11" x14ac:dyDescent="0.25">
      <c r="B903" s="45" t="s">
        <v>3196</v>
      </c>
      <c r="C903" s="45" t="s">
        <v>4956</v>
      </c>
      <c r="D903" s="45" t="s">
        <v>4957</v>
      </c>
      <c r="E903" s="45">
        <v>35</v>
      </c>
      <c r="F903" s="45" t="s">
        <v>4994</v>
      </c>
      <c r="G903" s="45" t="s">
        <v>5049</v>
      </c>
      <c r="H903" s="45" t="s">
        <v>5050</v>
      </c>
      <c r="I903" s="45" t="s">
        <v>3202</v>
      </c>
      <c r="J903" s="46">
        <v>0.99</v>
      </c>
      <c r="K903" s="46">
        <f t="shared" si="14"/>
        <v>1.1483999999999999</v>
      </c>
    </row>
    <row r="904" spans="2:11" x14ac:dyDescent="0.25">
      <c r="B904" s="45" t="s">
        <v>3196</v>
      </c>
      <c r="C904" s="45" t="s">
        <v>4956</v>
      </c>
      <c r="D904" s="45" t="s">
        <v>4957</v>
      </c>
      <c r="E904" s="45">
        <v>35</v>
      </c>
      <c r="F904" s="45" t="s">
        <v>4994</v>
      </c>
      <c r="G904" s="45" t="s">
        <v>5051</v>
      </c>
      <c r="H904" s="45" t="s">
        <v>5052</v>
      </c>
      <c r="I904" s="45" t="s">
        <v>3202</v>
      </c>
      <c r="J904" s="46">
        <v>28.22</v>
      </c>
      <c r="K904" s="46">
        <f t="shared" si="14"/>
        <v>32.735199999999999</v>
      </c>
    </row>
    <row r="905" spans="2:11" x14ac:dyDescent="0.25">
      <c r="B905" s="45" t="s">
        <v>3196</v>
      </c>
      <c r="C905" s="45" t="s">
        <v>4956</v>
      </c>
      <c r="D905" s="45" t="s">
        <v>4957</v>
      </c>
      <c r="E905" s="45">
        <v>35</v>
      </c>
      <c r="F905" s="45" t="s">
        <v>4994</v>
      </c>
      <c r="G905" s="45" t="s">
        <v>5053</v>
      </c>
      <c r="H905" s="45" t="s">
        <v>5054</v>
      </c>
      <c r="I905" s="45" t="s">
        <v>3202</v>
      </c>
      <c r="J905" s="46">
        <v>1.41</v>
      </c>
      <c r="K905" s="46">
        <f t="shared" si="14"/>
        <v>1.6355999999999997</v>
      </c>
    </row>
    <row r="906" spans="2:11" x14ac:dyDescent="0.25">
      <c r="B906" s="45" t="s">
        <v>3196</v>
      </c>
      <c r="C906" s="45" t="s">
        <v>4956</v>
      </c>
      <c r="D906" s="45" t="s">
        <v>4957</v>
      </c>
      <c r="E906" s="45">
        <v>35</v>
      </c>
      <c r="F906" s="45" t="s">
        <v>4994</v>
      </c>
      <c r="G906" s="45" t="s">
        <v>5055</v>
      </c>
      <c r="H906" s="45" t="s">
        <v>5056</v>
      </c>
      <c r="I906" s="45" t="s">
        <v>3202</v>
      </c>
      <c r="J906" s="46">
        <v>0.45</v>
      </c>
      <c r="K906" s="46">
        <f t="shared" si="14"/>
        <v>0.52200000000000002</v>
      </c>
    </row>
    <row r="907" spans="2:11" x14ac:dyDescent="0.25">
      <c r="B907" s="45" t="s">
        <v>3196</v>
      </c>
      <c r="C907" s="45" t="s">
        <v>4956</v>
      </c>
      <c r="D907" s="45" t="s">
        <v>4957</v>
      </c>
      <c r="E907" s="45">
        <v>35</v>
      </c>
      <c r="F907" s="45" t="s">
        <v>4994</v>
      </c>
      <c r="G907" s="45" t="s">
        <v>5057</v>
      </c>
      <c r="H907" s="45" t="s">
        <v>5058</v>
      </c>
      <c r="I907" s="45" t="s">
        <v>3202</v>
      </c>
      <c r="J907" s="46">
        <v>2.34</v>
      </c>
      <c r="K907" s="46">
        <f t="shared" si="14"/>
        <v>2.7143999999999995</v>
      </c>
    </row>
    <row r="908" spans="2:11" x14ac:dyDescent="0.25">
      <c r="B908" s="45" t="s">
        <v>3196</v>
      </c>
      <c r="C908" s="45" t="s">
        <v>4956</v>
      </c>
      <c r="D908" s="45" t="s">
        <v>4957</v>
      </c>
      <c r="E908" s="45">
        <v>35</v>
      </c>
      <c r="F908" s="45" t="s">
        <v>4994</v>
      </c>
      <c r="G908" s="45" t="s">
        <v>5059</v>
      </c>
      <c r="H908" s="45" t="s">
        <v>5060</v>
      </c>
      <c r="I908" s="45" t="s">
        <v>3202</v>
      </c>
      <c r="J908" s="46">
        <v>3.21</v>
      </c>
      <c r="K908" s="46">
        <f t="shared" si="14"/>
        <v>3.7235999999999998</v>
      </c>
    </row>
    <row r="909" spans="2:11" x14ac:dyDescent="0.25">
      <c r="B909" s="45" t="s">
        <v>3196</v>
      </c>
      <c r="C909" s="45" t="s">
        <v>4956</v>
      </c>
      <c r="D909" s="45" t="s">
        <v>4957</v>
      </c>
      <c r="E909" s="45">
        <v>36</v>
      </c>
      <c r="F909" s="45" t="s">
        <v>5061</v>
      </c>
      <c r="G909" s="45" t="s">
        <v>5062</v>
      </c>
      <c r="H909" s="45" t="s">
        <v>5063</v>
      </c>
      <c r="I909" s="45" t="s">
        <v>3202</v>
      </c>
      <c r="J909" s="46">
        <v>1.36</v>
      </c>
      <c r="K909" s="46">
        <f t="shared" si="14"/>
        <v>1.5776000000000001</v>
      </c>
    </row>
    <row r="910" spans="2:11" x14ac:dyDescent="0.25">
      <c r="B910" s="45" t="s">
        <v>3196</v>
      </c>
      <c r="C910" s="45" t="s">
        <v>4956</v>
      </c>
      <c r="D910" s="45" t="s">
        <v>4957</v>
      </c>
      <c r="E910" s="45">
        <v>36</v>
      </c>
      <c r="F910" s="45" t="s">
        <v>5061</v>
      </c>
      <c r="G910" s="45" t="s">
        <v>5064</v>
      </c>
      <c r="H910" s="45" t="s">
        <v>5065</v>
      </c>
      <c r="I910" s="45" t="s">
        <v>3202</v>
      </c>
      <c r="J910" s="46">
        <v>1.36</v>
      </c>
      <c r="K910" s="46">
        <f t="shared" si="14"/>
        <v>1.5776000000000001</v>
      </c>
    </row>
    <row r="911" spans="2:11" x14ac:dyDescent="0.25">
      <c r="B911" s="45" t="s">
        <v>3196</v>
      </c>
      <c r="C911" s="45" t="s">
        <v>4956</v>
      </c>
      <c r="D911" s="45" t="s">
        <v>4957</v>
      </c>
      <c r="E911" s="45">
        <v>36</v>
      </c>
      <c r="F911" s="45" t="s">
        <v>5061</v>
      </c>
      <c r="G911" s="45" t="s">
        <v>5066</v>
      </c>
      <c r="H911" s="45" t="s">
        <v>5067</v>
      </c>
      <c r="I911" s="45" t="s">
        <v>3202</v>
      </c>
      <c r="J911" s="46">
        <v>1.36</v>
      </c>
      <c r="K911" s="46">
        <f t="shared" si="14"/>
        <v>1.5776000000000001</v>
      </c>
    </row>
    <row r="912" spans="2:11" x14ac:dyDescent="0.25">
      <c r="B912" s="45" t="s">
        <v>3196</v>
      </c>
      <c r="C912" s="45" t="s">
        <v>4956</v>
      </c>
      <c r="D912" s="45" t="s">
        <v>4957</v>
      </c>
      <c r="E912" s="45">
        <v>36</v>
      </c>
      <c r="F912" s="45" t="s">
        <v>5061</v>
      </c>
      <c r="G912" s="45" t="s">
        <v>5068</v>
      </c>
      <c r="H912" s="45" t="s">
        <v>5069</v>
      </c>
      <c r="I912" s="45" t="s">
        <v>3202</v>
      </c>
      <c r="J912" s="46">
        <v>0.65</v>
      </c>
      <c r="K912" s="46">
        <f t="shared" si="14"/>
        <v>0.754</v>
      </c>
    </row>
    <row r="913" spans="2:11" x14ac:dyDescent="0.25">
      <c r="B913" s="45" t="s">
        <v>3196</v>
      </c>
      <c r="C913" s="45" t="s">
        <v>4956</v>
      </c>
      <c r="D913" s="45" t="s">
        <v>4957</v>
      </c>
      <c r="E913" s="45">
        <v>36</v>
      </c>
      <c r="F913" s="45" t="s">
        <v>5061</v>
      </c>
      <c r="G913" s="45" t="s">
        <v>5070</v>
      </c>
      <c r="H913" s="45" t="s">
        <v>5071</v>
      </c>
      <c r="I913" s="45" t="s">
        <v>3202</v>
      </c>
      <c r="J913" s="46">
        <v>1.36</v>
      </c>
      <c r="K913" s="46">
        <f t="shared" si="14"/>
        <v>1.5776000000000001</v>
      </c>
    </row>
    <row r="914" spans="2:11" x14ac:dyDescent="0.25">
      <c r="B914" s="45" t="s">
        <v>3196</v>
      </c>
      <c r="C914" s="45" t="s">
        <v>4956</v>
      </c>
      <c r="D914" s="45" t="s">
        <v>4957</v>
      </c>
      <c r="E914" s="45">
        <v>36</v>
      </c>
      <c r="F914" s="45" t="s">
        <v>5061</v>
      </c>
      <c r="G914" s="45" t="s">
        <v>5072</v>
      </c>
      <c r="H914" s="45" t="s">
        <v>5073</v>
      </c>
      <c r="I914" s="45" t="s">
        <v>3202</v>
      </c>
      <c r="J914" s="46">
        <v>1.36</v>
      </c>
      <c r="K914" s="46">
        <f t="shared" si="14"/>
        <v>1.5776000000000001</v>
      </c>
    </row>
    <row r="915" spans="2:11" x14ac:dyDescent="0.25">
      <c r="B915" s="45" t="s">
        <v>3196</v>
      </c>
      <c r="C915" s="45" t="s">
        <v>4956</v>
      </c>
      <c r="D915" s="45" t="s">
        <v>4957</v>
      </c>
      <c r="E915" s="45">
        <v>36</v>
      </c>
      <c r="F915" s="45" t="s">
        <v>5061</v>
      </c>
      <c r="G915" s="45" t="s">
        <v>5074</v>
      </c>
      <c r="H915" s="45" t="s">
        <v>5075</v>
      </c>
      <c r="I915" s="45" t="s">
        <v>3202</v>
      </c>
      <c r="J915" s="46">
        <v>1.36</v>
      </c>
      <c r="K915" s="46">
        <f t="shared" si="14"/>
        <v>1.5776000000000001</v>
      </c>
    </row>
    <row r="916" spans="2:11" x14ac:dyDescent="0.25">
      <c r="B916" s="45" t="s">
        <v>3196</v>
      </c>
      <c r="C916" s="45" t="s">
        <v>4956</v>
      </c>
      <c r="D916" s="45" t="s">
        <v>4957</v>
      </c>
      <c r="E916" s="45">
        <v>36</v>
      </c>
      <c r="F916" s="45" t="s">
        <v>5061</v>
      </c>
      <c r="G916" s="45" t="s">
        <v>5076</v>
      </c>
      <c r="H916" s="45" t="s">
        <v>5077</v>
      </c>
      <c r="I916" s="45" t="s">
        <v>3202</v>
      </c>
      <c r="J916" s="46">
        <v>1.36</v>
      </c>
      <c r="K916" s="46">
        <f t="shared" si="14"/>
        <v>1.5776000000000001</v>
      </c>
    </row>
    <row r="917" spans="2:11" x14ac:dyDescent="0.25">
      <c r="B917" s="45" t="s">
        <v>3196</v>
      </c>
      <c r="C917" s="45" t="s">
        <v>4956</v>
      </c>
      <c r="D917" s="45" t="s">
        <v>4957</v>
      </c>
      <c r="E917" s="45">
        <v>36</v>
      </c>
      <c r="F917" s="45" t="s">
        <v>5061</v>
      </c>
      <c r="G917" s="45" t="s">
        <v>5078</v>
      </c>
      <c r="H917" s="45" t="s">
        <v>5079</v>
      </c>
      <c r="I917" s="45" t="s">
        <v>3202</v>
      </c>
      <c r="J917" s="46">
        <v>1.36</v>
      </c>
      <c r="K917" s="46">
        <f t="shared" si="14"/>
        <v>1.5776000000000001</v>
      </c>
    </row>
    <row r="918" spans="2:11" x14ac:dyDescent="0.25">
      <c r="B918" s="45" t="s">
        <v>3196</v>
      </c>
      <c r="C918" s="45" t="s">
        <v>4956</v>
      </c>
      <c r="D918" s="45" t="s">
        <v>4957</v>
      </c>
      <c r="E918" s="45">
        <v>36</v>
      </c>
      <c r="F918" s="45" t="s">
        <v>5061</v>
      </c>
      <c r="G918" s="45" t="s">
        <v>5080</v>
      </c>
      <c r="H918" s="45" t="s">
        <v>5081</v>
      </c>
      <c r="I918" s="45" t="s">
        <v>3202</v>
      </c>
      <c r="J918" s="46">
        <v>0.51</v>
      </c>
      <c r="K918" s="46">
        <f t="shared" si="14"/>
        <v>0.59160000000000001</v>
      </c>
    </row>
    <row r="919" spans="2:11" x14ac:dyDescent="0.25">
      <c r="B919" s="45" t="s">
        <v>3196</v>
      </c>
      <c r="C919" s="45" t="s">
        <v>4956</v>
      </c>
      <c r="D919" s="45" t="s">
        <v>4957</v>
      </c>
      <c r="E919" s="45">
        <v>37</v>
      </c>
      <c r="F919" s="45" t="s">
        <v>5082</v>
      </c>
      <c r="G919" s="45" t="s">
        <v>5083</v>
      </c>
      <c r="H919" s="45" t="s">
        <v>5084</v>
      </c>
      <c r="I919" s="45" t="s">
        <v>3202</v>
      </c>
      <c r="J919" s="46">
        <v>2.7</v>
      </c>
      <c r="K919" s="46">
        <f t="shared" si="14"/>
        <v>3.1320000000000001</v>
      </c>
    </row>
    <row r="920" spans="2:11" x14ac:dyDescent="0.25">
      <c r="B920" s="45" t="s">
        <v>3196</v>
      </c>
      <c r="C920" s="45" t="s">
        <v>4956</v>
      </c>
      <c r="D920" s="45" t="s">
        <v>4957</v>
      </c>
      <c r="E920" s="45">
        <v>37</v>
      </c>
      <c r="F920" s="45" t="s">
        <v>5082</v>
      </c>
      <c r="G920" s="45" t="s">
        <v>5085</v>
      </c>
      <c r="H920" s="45" t="s">
        <v>5086</v>
      </c>
      <c r="I920" s="45" t="s">
        <v>3202</v>
      </c>
      <c r="J920" s="46">
        <v>2.7</v>
      </c>
      <c r="K920" s="46">
        <f t="shared" si="14"/>
        <v>3.1320000000000001</v>
      </c>
    </row>
    <row r="921" spans="2:11" x14ac:dyDescent="0.25">
      <c r="B921" s="45" t="s">
        <v>3196</v>
      </c>
      <c r="C921" s="45" t="s">
        <v>4956</v>
      </c>
      <c r="D921" s="45" t="s">
        <v>4957</v>
      </c>
      <c r="E921" s="45">
        <v>37</v>
      </c>
      <c r="F921" s="45" t="s">
        <v>5082</v>
      </c>
      <c r="G921" s="45" t="s">
        <v>5087</v>
      </c>
      <c r="H921" s="45" t="s">
        <v>5088</v>
      </c>
      <c r="I921" s="45" t="s">
        <v>3202</v>
      </c>
      <c r="J921" s="46">
        <v>1.52</v>
      </c>
      <c r="K921" s="46">
        <f t="shared" si="14"/>
        <v>1.7631999999999999</v>
      </c>
    </row>
    <row r="922" spans="2:11" x14ac:dyDescent="0.25">
      <c r="B922" s="45" t="s">
        <v>3196</v>
      </c>
      <c r="C922" s="45" t="s">
        <v>4956</v>
      </c>
      <c r="D922" s="45" t="s">
        <v>4957</v>
      </c>
      <c r="E922" s="45">
        <v>37</v>
      </c>
      <c r="F922" s="45" t="s">
        <v>5082</v>
      </c>
      <c r="G922" s="45" t="s">
        <v>5089</v>
      </c>
      <c r="H922" s="45" t="s">
        <v>5090</v>
      </c>
      <c r="I922" s="45" t="s">
        <v>3202</v>
      </c>
      <c r="J922" s="46">
        <v>1.81</v>
      </c>
      <c r="K922" s="46">
        <f t="shared" si="14"/>
        <v>2.0996000000000001</v>
      </c>
    </row>
    <row r="923" spans="2:11" x14ac:dyDescent="0.25">
      <c r="B923" s="45" t="s">
        <v>3196</v>
      </c>
      <c r="C923" s="45" t="s">
        <v>4956</v>
      </c>
      <c r="D923" s="45" t="s">
        <v>4957</v>
      </c>
      <c r="E923" s="45">
        <v>37</v>
      </c>
      <c r="F923" s="45" t="s">
        <v>5082</v>
      </c>
      <c r="G923" s="45" t="s">
        <v>5091</v>
      </c>
      <c r="H923" s="45" t="s">
        <v>5092</v>
      </c>
      <c r="I923" s="45" t="s">
        <v>3202</v>
      </c>
      <c r="J923" s="46">
        <v>1.96</v>
      </c>
      <c r="K923" s="46">
        <f t="shared" si="14"/>
        <v>2.2735999999999996</v>
      </c>
    </row>
    <row r="924" spans="2:11" x14ac:dyDescent="0.25">
      <c r="B924" s="45" t="s">
        <v>3196</v>
      </c>
      <c r="C924" s="45" t="s">
        <v>4956</v>
      </c>
      <c r="D924" s="45" t="s">
        <v>4957</v>
      </c>
      <c r="E924" s="45">
        <v>37</v>
      </c>
      <c r="F924" s="45" t="s">
        <v>5082</v>
      </c>
      <c r="G924" s="45" t="s">
        <v>5093</v>
      </c>
      <c r="H924" s="45" t="s">
        <v>5094</v>
      </c>
      <c r="I924" s="45" t="s">
        <v>3202</v>
      </c>
      <c r="J924" s="46">
        <v>2.27</v>
      </c>
      <c r="K924" s="46">
        <f t="shared" si="14"/>
        <v>2.6332</v>
      </c>
    </row>
    <row r="925" spans="2:11" x14ac:dyDescent="0.25">
      <c r="B925" s="45" t="s">
        <v>3196</v>
      </c>
      <c r="C925" s="45" t="s">
        <v>4956</v>
      </c>
      <c r="D925" s="45" t="s">
        <v>4957</v>
      </c>
      <c r="E925" s="45">
        <v>37</v>
      </c>
      <c r="F925" s="45" t="s">
        <v>5082</v>
      </c>
      <c r="G925" s="45" t="s">
        <v>5095</v>
      </c>
      <c r="H925" s="45" t="s">
        <v>5096</v>
      </c>
      <c r="I925" s="45" t="s">
        <v>3202</v>
      </c>
      <c r="J925" s="46">
        <v>3.79</v>
      </c>
      <c r="K925" s="46">
        <f t="shared" si="14"/>
        <v>4.3963999999999999</v>
      </c>
    </row>
    <row r="926" spans="2:11" x14ac:dyDescent="0.25">
      <c r="B926" s="45" t="s">
        <v>3196</v>
      </c>
      <c r="C926" s="45" t="s">
        <v>4956</v>
      </c>
      <c r="D926" s="45" t="s">
        <v>4957</v>
      </c>
      <c r="E926" s="45">
        <v>37</v>
      </c>
      <c r="F926" s="45" t="s">
        <v>5082</v>
      </c>
      <c r="G926" s="45" t="s">
        <v>5097</v>
      </c>
      <c r="H926" s="45" t="s">
        <v>5098</v>
      </c>
      <c r="I926" s="45" t="s">
        <v>3202</v>
      </c>
      <c r="J926" s="46">
        <v>2.4500000000000002</v>
      </c>
      <c r="K926" s="46">
        <f t="shared" si="14"/>
        <v>2.8420000000000001</v>
      </c>
    </row>
    <row r="927" spans="2:11" x14ac:dyDescent="0.25">
      <c r="B927" s="45" t="s">
        <v>3196</v>
      </c>
      <c r="C927" s="45" t="s">
        <v>4956</v>
      </c>
      <c r="D927" s="45" t="s">
        <v>4957</v>
      </c>
      <c r="E927" s="45">
        <v>37</v>
      </c>
      <c r="F927" s="45" t="s">
        <v>5082</v>
      </c>
      <c r="G927" s="45" t="s">
        <v>5099</v>
      </c>
      <c r="H927" s="45" t="s">
        <v>5100</v>
      </c>
      <c r="I927" s="45" t="s">
        <v>3202</v>
      </c>
      <c r="J927" s="46">
        <v>4.18</v>
      </c>
      <c r="K927" s="46">
        <f t="shared" si="14"/>
        <v>4.8487999999999998</v>
      </c>
    </row>
    <row r="928" spans="2:11" x14ac:dyDescent="0.25">
      <c r="B928" s="45" t="s">
        <v>3196</v>
      </c>
      <c r="C928" s="45" t="s">
        <v>4956</v>
      </c>
      <c r="D928" s="45" t="s">
        <v>4957</v>
      </c>
      <c r="E928" s="45">
        <v>37</v>
      </c>
      <c r="F928" s="45" t="s">
        <v>5082</v>
      </c>
      <c r="G928" s="45" t="s">
        <v>5101</v>
      </c>
      <c r="H928" s="45" t="s">
        <v>5102</v>
      </c>
      <c r="I928" s="45" t="s">
        <v>3202</v>
      </c>
      <c r="J928" s="46">
        <v>2.6</v>
      </c>
      <c r="K928" s="46">
        <f t="shared" si="14"/>
        <v>3.016</v>
      </c>
    </row>
    <row r="929" spans="2:11" x14ac:dyDescent="0.25">
      <c r="B929" s="45" t="s">
        <v>3196</v>
      </c>
      <c r="C929" s="45" t="s">
        <v>4956</v>
      </c>
      <c r="D929" s="45" t="s">
        <v>4957</v>
      </c>
      <c r="E929" s="45">
        <v>37</v>
      </c>
      <c r="F929" s="45" t="s">
        <v>5082</v>
      </c>
      <c r="G929" s="45" t="s">
        <v>5103</v>
      </c>
      <c r="H929" s="45" t="s">
        <v>5104</v>
      </c>
      <c r="I929" s="45" t="s">
        <v>3202</v>
      </c>
      <c r="J929" s="46">
        <v>4.4800000000000004</v>
      </c>
      <c r="K929" s="46">
        <f t="shared" si="14"/>
        <v>5.1968000000000005</v>
      </c>
    </row>
    <row r="930" spans="2:11" x14ac:dyDescent="0.25">
      <c r="B930" s="45" t="s">
        <v>3196</v>
      </c>
      <c r="C930" s="45" t="s">
        <v>4956</v>
      </c>
      <c r="D930" s="45" t="s">
        <v>4957</v>
      </c>
      <c r="E930" s="45">
        <v>37</v>
      </c>
      <c r="F930" s="45" t="s">
        <v>5082</v>
      </c>
      <c r="G930" s="45" t="s">
        <v>5105</v>
      </c>
      <c r="H930" s="45" t="s">
        <v>5106</v>
      </c>
      <c r="I930" s="45" t="s">
        <v>3202</v>
      </c>
      <c r="J930" s="46">
        <v>1.36</v>
      </c>
      <c r="K930" s="46">
        <f t="shared" si="14"/>
        <v>1.5776000000000001</v>
      </c>
    </row>
    <row r="931" spans="2:11" x14ac:dyDescent="0.25">
      <c r="B931" s="45" t="s">
        <v>3196</v>
      </c>
      <c r="C931" s="45" t="s">
        <v>4956</v>
      </c>
      <c r="D931" s="45" t="s">
        <v>4957</v>
      </c>
      <c r="E931" s="45">
        <v>37</v>
      </c>
      <c r="F931" s="45" t="s">
        <v>5082</v>
      </c>
      <c r="G931" s="45" t="s">
        <v>5107</v>
      </c>
      <c r="H931" s="45" t="s">
        <v>5108</v>
      </c>
      <c r="I931" s="45" t="s">
        <v>3202</v>
      </c>
      <c r="J931" s="46">
        <v>1.36</v>
      </c>
      <c r="K931" s="46">
        <f t="shared" si="14"/>
        <v>1.5776000000000001</v>
      </c>
    </row>
    <row r="932" spans="2:11" x14ac:dyDescent="0.25">
      <c r="B932" s="45" t="s">
        <v>3196</v>
      </c>
      <c r="C932" s="45" t="s">
        <v>4956</v>
      </c>
      <c r="D932" s="45" t="s">
        <v>4957</v>
      </c>
      <c r="E932" s="45">
        <v>38</v>
      </c>
      <c r="F932" s="45" t="s">
        <v>5109</v>
      </c>
      <c r="G932" s="45" t="s">
        <v>5110</v>
      </c>
      <c r="H932" s="45" t="s">
        <v>5111</v>
      </c>
      <c r="I932" s="45" t="s">
        <v>3202</v>
      </c>
      <c r="J932" s="46">
        <v>0.62</v>
      </c>
      <c r="K932" s="46">
        <f t="shared" si="14"/>
        <v>0.71919999999999995</v>
      </c>
    </row>
    <row r="933" spans="2:11" x14ac:dyDescent="0.25">
      <c r="B933" s="45" t="s">
        <v>3196</v>
      </c>
      <c r="C933" s="45" t="s">
        <v>4956</v>
      </c>
      <c r="D933" s="45" t="s">
        <v>4957</v>
      </c>
      <c r="E933" s="45">
        <v>38</v>
      </c>
      <c r="F933" s="45" t="s">
        <v>5109</v>
      </c>
      <c r="G933" s="45" t="s">
        <v>5112</v>
      </c>
      <c r="H933" s="45" t="s">
        <v>5113</v>
      </c>
      <c r="I933" s="45" t="s">
        <v>3202</v>
      </c>
      <c r="J933" s="46">
        <v>1.39</v>
      </c>
      <c r="K933" s="46">
        <f t="shared" si="14"/>
        <v>1.6123999999999998</v>
      </c>
    </row>
    <row r="934" spans="2:11" x14ac:dyDescent="0.25">
      <c r="B934" s="45" t="s">
        <v>3196</v>
      </c>
      <c r="C934" s="45" t="s">
        <v>4956</v>
      </c>
      <c r="D934" s="45" t="s">
        <v>4957</v>
      </c>
      <c r="E934" s="45">
        <v>38</v>
      </c>
      <c r="F934" s="45" t="s">
        <v>5109</v>
      </c>
      <c r="G934" s="45" t="s">
        <v>5114</v>
      </c>
      <c r="H934" s="45" t="s">
        <v>5115</v>
      </c>
      <c r="I934" s="45" t="s">
        <v>3202</v>
      </c>
      <c r="J934" s="46">
        <v>1.4</v>
      </c>
      <c r="K934" s="46">
        <f t="shared" si="14"/>
        <v>1.6239999999999999</v>
      </c>
    </row>
    <row r="935" spans="2:11" x14ac:dyDescent="0.25">
      <c r="B935" s="45" t="s">
        <v>3196</v>
      </c>
      <c r="C935" s="45" t="s">
        <v>4956</v>
      </c>
      <c r="D935" s="45" t="s">
        <v>4957</v>
      </c>
      <c r="E935" s="45">
        <v>38</v>
      </c>
      <c r="F935" s="45" t="s">
        <v>5109</v>
      </c>
      <c r="G935" s="45" t="s">
        <v>5116</v>
      </c>
      <c r="H935" s="45" t="s">
        <v>5117</v>
      </c>
      <c r="I935" s="45" t="s">
        <v>3202</v>
      </c>
      <c r="J935" s="46">
        <v>0.94</v>
      </c>
      <c r="K935" s="46">
        <f t="shared" si="14"/>
        <v>1.0903999999999998</v>
      </c>
    </row>
    <row r="936" spans="2:11" x14ac:dyDescent="0.25">
      <c r="B936" s="45" t="s">
        <v>3196</v>
      </c>
      <c r="C936" s="45" t="s">
        <v>4956</v>
      </c>
      <c r="D936" s="45" t="s">
        <v>4957</v>
      </c>
      <c r="E936" s="45">
        <v>38</v>
      </c>
      <c r="F936" s="45" t="s">
        <v>5109</v>
      </c>
      <c r="G936" s="45" t="s">
        <v>5118</v>
      </c>
      <c r="H936" s="45" t="s">
        <v>5119</v>
      </c>
      <c r="I936" s="45" t="s">
        <v>3202</v>
      </c>
      <c r="J936" s="46">
        <v>1.17</v>
      </c>
      <c r="K936" s="46">
        <f t="shared" si="14"/>
        <v>1.3571999999999997</v>
      </c>
    </row>
    <row r="937" spans="2:11" x14ac:dyDescent="0.25">
      <c r="B937" s="45" t="s">
        <v>3196</v>
      </c>
      <c r="C937" s="45" t="s">
        <v>4956</v>
      </c>
      <c r="D937" s="45" t="s">
        <v>4957</v>
      </c>
      <c r="E937" s="45">
        <v>38</v>
      </c>
      <c r="F937" s="45" t="s">
        <v>5109</v>
      </c>
      <c r="G937" s="45" t="s">
        <v>5120</v>
      </c>
      <c r="H937" s="45" t="s">
        <v>5121</v>
      </c>
      <c r="I937" s="45" t="s">
        <v>3202</v>
      </c>
      <c r="J937" s="46">
        <v>1.03</v>
      </c>
      <c r="K937" s="46">
        <f t="shared" si="14"/>
        <v>1.1947999999999999</v>
      </c>
    </row>
    <row r="938" spans="2:11" x14ac:dyDescent="0.25">
      <c r="B938" s="45" t="s">
        <v>3196</v>
      </c>
      <c r="C938" s="45" t="s">
        <v>4956</v>
      </c>
      <c r="D938" s="45" t="s">
        <v>4957</v>
      </c>
      <c r="E938" s="45">
        <v>38</v>
      </c>
      <c r="F938" s="45" t="s">
        <v>5109</v>
      </c>
      <c r="G938" s="45" t="s">
        <v>5122</v>
      </c>
      <c r="H938" s="45" t="s">
        <v>5123</v>
      </c>
      <c r="I938" s="45" t="s">
        <v>3202</v>
      </c>
      <c r="J938" s="46">
        <v>1.22</v>
      </c>
      <c r="K938" s="46">
        <f t="shared" si="14"/>
        <v>1.4151999999999998</v>
      </c>
    </row>
    <row r="939" spans="2:11" x14ac:dyDescent="0.25">
      <c r="B939" s="45" t="s">
        <v>3196</v>
      </c>
      <c r="C939" s="45" t="s">
        <v>4956</v>
      </c>
      <c r="D939" s="45" t="s">
        <v>4957</v>
      </c>
      <c r="E939" s="45">
        <v>38</v>
      </c>
      <c r="F939" s="45" t="s">
        <v>5109</v>
      </c>
      <c r="G939" s="45" t="s">
        <v>5124</v>
      </c>
      <c r="H939" s="45" t="s">
        <v>5125</v>
      </c>
      <c r="I939" s="45" t="s">
        <v>3202</v>
      </c>
      <c r="J939" s="46">
        <v>1.36</v>
      </c>
      <c r="K939" s="46">
        <f t="shared" si="14"/>
        <v>1.5776000000000001</v>
      </c>
    </row>
    <row r="940" spans="2:11" x14ac:dyDescent="0.25">
      <c r="B940" s="45" t="s">
        <v>3196</v>
      </c>
      <c r="C940" s="45" t="s">
        <v>4956</v>
      </c>
      <c r="D940" s="45" t="s">
        <v>4957</v>
      </c>
      <c r="E940" s="45">
        <v>38</v>
      </c>
      <c r="F940" s="45" t="s">
        <v>5109</v>
      </c>
      <c r="G940" s="45" t="s">
        <v>5126</v>
      </c>
      <c r="H940" s="45" t="s">
        <v>5127</v>
      </c>
      <c r="I940" s="45" t="s">
        <v>3202</v>
      </c>
      <c r="J940" s="46">
        <v>1.1399999999999999</v>
      </c>
      <c r="K940" s="46">
        <f t="shared" si="14"/>
        <v>1.3223999999999998</v>
      </c>
    </row>
    <row r="941" spans="2:11" x14ac:dyDescent="0.25">
      <c r="B941" s="45" t="s">
        <v>3196</v>
      </c>
      <c r="C941" s="45" t="s">
        <v>4956</v>
      </c>
      <c r="D941" s="45" t="s">
        <v>4957</v>
      </c>
      <c r="E941" s="45">
        <v>38</v>
      </c>
      <c r="F941" s="45" t="s">
        <v>5109</v>
      </c>
      <c r="G941" s="45" t="s">
        <v>5128</v>
      </c>
      <c r="H941" s="45" t="s">
        <v>5129</v>
      </c>
      <c r="I941" s="45" t="s">
        <v>3202</v>
      </c>
      <c r="J941" s="46">
        <v>1.36</v>
      </c>
      <c r="K941" s="46">
        <f t="shared" si="14"/>
        <v>1.5776000000000001</v>
      </c>
    </row>
    <row r="942" spans="2:11" x14ac:dyDescent="0.25">
      <c r="B942" s="45" t="s">
        <v>3196</v>
      </c>
      <c r="C942" s="45" t="s">
        <v>4956</v>
      </c>
      <c r="D942" s="45" t="s">
        <v>4957</v>
      </c>
      <c r="E942" s="45">
        <v>38</v>
      </c>
      <c r="F942" s="45" t="s">
        <v>5109</v>
      </c>
      <c r="G942" s="45" t="s">
        <v>5130</v>
      </c>
      <c r="H942" s="45" t="s">
        <v>5131</v>
      </c>
      <c r="I942" s="45" t="s">
        <v>3202</v>
      </c>
      <c r="J942" s="46">
        <v>1.1399999999999999</v>
      </c>
      <c r="K942" s="46">
        <f t="shared" si="14"/>
        <v>1.3223999999999998</v>
      </c>
    </row>
    <row r="943" spans="2:11" x14ac:dyDescent="0.25">
      <c r="B943" s="45" t="s">
        <v>3196</v>
      </c>
      <c r="C943" s="45" t="s">
        <v>4956</v>
      </c>
      <c r="D943" s="45" t="s">
        <v>4957</v>
      </c>
      <c r="E943" s="45">
        <v>38</v>
      </c>
      <c r="F943" s="45" t="s">
        <v>5109</v>
      </c>
      <c r="G943" s="45" t="s">
        <v>5132</v>
      </c>
      <c r="H943" s="45" t="s">
        <v>5133</v>
      </c>
      <c r="I943" s="45" t="s">
        <v>3202</v>
      </c>
      <c r="J943" s="46">
        <v>1.44</v>
      </c>
      <c r="K943" s="46">
        <f t="shared" si="14"/>
        <v>1.6703999999999999</v>
      </c>
    </row>
    <row r="944" spans="2:11" x14ac:dyDescent="0.25">
      <c r="B944" s="45" t="s">
        <v>3196</v>
      </c>
      <c r="C944" s="45" t="s">
        <v>4956</v>
      </c>
      <c r="D944" s="45" t="s">
        <v>4957</v>
      </c>
      <c r="E944" s="45">
        <v>38</v>
      </c>
      <c r="F944" s="45" t="s">
        <v>5109</v>
      </c>
      <c r="G944" s="45" t="s">
        <v>5134</v>
      </c>
      <c r="H944" s="45" t="s">
        <v>5135</v>
      </c>
      <c r="I944" s="45" t="s">
        <v>3202</v>
      </c>
      <c r="J944" s="46">
        <v>1.36</v>
      </c>
      <c r="K944" s="46">
        <f t="shared" si="14"/>
        <v>1.5776000000000001</v>
      </c>
    </row>
    <row r="945" spans="2:11" x14ac:dyDescent="0.25">
      <c r="B945" s="45" t="s">
        <v>3196</v>
      </c>
      <c r="C945" s="45" t="s">
        <v>4956</v>
      </c>
      <c r="D945" s="45" t="s">
        <v>4957</v>
      </c>
      <c r="E945" s="45">
        <v>38</v>
      </c>
      <c r="F945" s="45" t="s">
        <v>5109</v>
      </c>
      <c r="G945" s="45" t="s">
        <v>5136</v>
      </c>
      <c r="H945" s="45" t="s">
        <v>5137</v>
      </c>
      <c r="I945" s="45" t="s">
        <v>3202</v>
      </c>
      <c r="J945" s="46">
        <v>1.89</v>
      </c>
      <c r="K945" s="46">
        <f t="shared" si="14"/>
        <v>2.1923999999999997</v>
      </c>
    </row>
    <row r="946" spans="2:11" x14ac:dyDescent="0.25">
      <c r="B946" s="45" t="s">
        <v>3196</v>
      </c>
      <c r="C946" s="45" t="s">
        <v>4956</v>
      </c>
      <c r="D946" s="45" t="s">
        <v>4957</v>
      </c>
      <c r="E946" s="45">
        <v>38</v>
      </c>
      <c r="F946" s="45" t="s">
        <v>5109</v>
      </c>
      <c r="G946" s="45" t="s">
        <v>5138</v>
      </c>
      <c r="H946" s="45" t="s">
        <v>5139</v>
      </c>
      <c r="I946" s="45" t="s">
        <v>3202</v>
      </c>
      <c r="J946" s="46">
        <v>1.36</v>
      </c>
      <c r="K946" s="46">
        <f t="shared" si="14"/>
        <v>1.5776000000000001</v>
      </c>
    </row>
    <row r="947" spans="2:11" x14ac:dyDescent="0.25">
      <c r="B947" s="45" t="s">
        <v>3196</v>
      </c>
      <c r="C947" s="45" t="s">
        <v>4956</v>
      </c>
      <c r="D947" s="45" t="s">
        <v>4957</v>
      </c>
      <c r="E947" s="45">
        <v>38</v>
      </c>
      <c r="F947" s="45" t="s">
        <v>5109</v>
      </c>
      <c r="G947" s="45" t="s">
        <v>5140</v>
      </c>
      <c r="H947" s="45" t="s">
        <v>5141</v>
      </c>
      <c r="I947" s="45" t="s">
        <v>3202</v>
      </c>
      <c r="J947" s="46">
        <v>1.75</v>
      </c>
      <c r="K947" s="46">
        <f t="shared" si="14"/>
        <v>2.0299999999999998</v>
      </c>
    </row>
    <row r="948" spans="2:11" x14ac:dyDescent="0.25">
      <c r="B948" s="45" t="s">
        <v>3196</v>
      </c>
      <c r="C948" s="45" t="s">
        <v>4956</v>
      </c>
      <c r="D948" s="45" t="s">
        <v>4957</v>
      </c>
      <c r="E948" s="45">
        <v>38</v>
      </c>
      <c r="F948" s="45" t="s">
        <v>5109</v>
      </c>
      <c r="G948" s="45" t="s">
        <v>5142</v>
      </c>
      <c r="H948" s="45" t="s">
        <v>5143</v>
      </c>
      <c r="I948" s="45" t="s">
        <v>3202</v>
      </c>
      <c r="J948" s="46">
        <v>1.36</v>
      </c>
      <c r="K948" s="46">
        <f t="shared" si="14"/>
        <v>1.5776000000000001</v>
      </c>
    </row>
    <row r="949" spans="2:11" x14ac:dyDescent="0.25">
      <c r="B949" s="45" t="s">
        <v>3196</v>
      </c>
      <c r="C949" s="45" t="s">
        <v>4956</v>
      </c>
      <c r="D949" s="45" t="s">
        <v>4957</v>
      </c>
      <c r="E949" s="45">
        <v>38</v>
      </c>
      <c r="F949" s="45" t="s">
        <v>5109</v>
      </c>
      <c r="G949" s="45" t="s">
        <v>5144</v>
      </c>
      <c r="H949" s="45" t="s">
        <v>5145</v>
      </c>
      <c r="I949" s="45" t="s">
        <v>3202</v>
      </c>
      <c r="J949" s="46">
        <v>2.2000000000000002</v>
      </c>
      <c r="K949" s="46">
        <f t="shared" si="14"/>
        <v>2.552</v>
      </c>
    </row>
    <row r="950" spans="2:11" x14ac:dyDescent="0.25">
      <c r="B950" s="45" t="s">
        <v>3196</v>
      </c>
      <c r="C950" s="45" t="s">
        <v>4956</v>
      </c>
      <c r="D950" s="45" t="s">
        <v>4957</v>
      </c>
      <c r="E950" s="45">
        <v>38</v>
      </c>
      <c r="F950" s="45" t="s">
        <v>5109</v>
      </c>
      <c r="G950" s="45" t="s">
        <v>5146</v>
      </c>
      <c r="H950" s="45" t="s">
        <v>5147</v>
      </c>
      <c r="I950" s="45" t="s">
        <v>3202</v>
      </c>
      <c r="J950" s="46">
        <v>1.36</v>
      </c>
      <c r="K950" s="46">
        <f t="shared" si="14"/>
        <v>1.5776000000000001</v>
      </c>
    </row>
    <row r="951" spans="2:11" x14ac:dyDescent="0.25">
      <c r="B951" s="45" t="s">
        <v>3196</v>
      </c>
      <c r="C951" s="45" t="s">
        <v>4956</v>
      </c>
      <c r="D951" s="45" t="s">
        <v>4957</v>
      </c>
      <c r="E951" s="45">
        <v>38</v>
      </c>
      <c r="F951" s="45" t="s">
        <v>5109</v>
      </c>
      <c r="G951" s="45" t="s">
        <v>5148</v>
      </c>
      <c r="H951" s="45" t="s">
        <v>5149</v>
      </c>
      <c r="I951" s="45" t="s">
        <v>3202</v>
      </c>
      <c r="J951" s="46">
        <v>2.12</v>
      </c>
      <c r="K951" s="46">
        <f t="shared" si="14"/>
        <v>2.4592000000000001</v>
      </c>
    </row>
    <row r="952" spans="2:11" x14ac:dyDescent="0.25">
      <c r="B952" s="45" t="s">
        <v>3196</v>
      </c>
      <c r="C952" s="45" t="s">
        <v>4956</v>
      </c>
      <c r="D952" s="45" t="s">
        <v>4957</v>
      </c>
      <c r="E952" s="45">
        <v>38</v>
      </c>
      <c r="F952" s="45" t="s">
        <v>5109</v>
      </c>
      <c r="G952" s="45" t="s">
        <v>5150</v>
      </c>
      <c r="H952" s="45" t="s">
        <v>5151</v>
      </c>
      <c r="I952" s="45" t="s">
        <v>3202</v>
      </c>
      <c r="J952" s="46">
        <v>1.36</v>
      </c>
      <c r="K952" s="46">
        <f t="shared" si="14"/>
        <v>1.5776000000000001</v>
      </c>
    </row>
    <row r="953" spans="2:11" x14ac:dyDescent="0.25">
      <c r="B953" s="45" t="s">
        <v>3196</v>
      </c>
      <c r="C953" s="45" t="s">
        <v>4956</v>
      </c>
      <c r="D953" s="45" t="s">
        <v>4957</v>
      </c>
      <c r="E953" s="45">
        <v>38</v>
      </c>
      <c r="F953" s="45" t="s">
        <v>5109</v>
      </c>
      <c r="G953" s="45" t="s">
        <v>5152</v>
      </c>
      <c r="H953" s="45" t="s">
        <v>5153</v>
      </c>
      <c r="I953" s="45" t="s">
        <v>3202</v>
      </c>
      <c r="J953" s="46">
        <v>2.12</v>
      </c>
      <c r="K953" s="46">
        <f t="shared" si="14"/>
        <v>2.4592000000000001</v>
      </c>
    </row>
    <row r="954" spans="2:11" x14ac:dyDescent="0.25">
      <c r="B954" s="45" t="s">
        <v>3196</v>
      </c>
      <c r="C954" s="45" t="s">
        <v>4956</v>
      </c>
      <c r="D954" s="45" t="s">
        <v>4957</v>
      </c>
      <c r="E954" s="45">
        <v>38</v>
      </c>
      <c r="F954" s="45" t="s">
        <v>5109</v>
      </c>
      <c r="G954" s="45" t="s">
        <v>5154</v>
      </c>
      <c r="H954" s="45" t="s">
        <v>5155</v>
      </c>
      <c r="I954" s="45" t="s">
        <v>3202</v>
      </c>
      <c r="J954" s="46">
        <v>1.36</v>
      </c>
      <c r="K954" s="46">
        <f t="shared" si="14"/>
        <v>1.5776000000000001</v>
      </c>
    </row>
    <row r="955" spans="2:11" x14ac:dyDescent="0.25">
      <c r="B955" s="45" t="s">
        <v>3196</v>
      </c>
      <c r="C955" s="45" t="s">
        <v>4956</v>
      </c>
      <c r="D955" s="45" t="s">
        <v>4957</v>
      </c>
      <c r="E955" s="45">
        <v>38</v>
      </c>
      <c r="F955" s="45" t="s">
        <v>5109</v>
      </c>
      <c r="G955" s="45" t="s">
        <v>5156</v>
      </c>
      <c r="H955" s="45" t="s">
        <v>5157</v>
      </c>
      <c r="I955" s="45" t="s">
        <v>3202</v>
      </c>
      <c r="J955" s="46">
        <v>1.36</v>
      </c>
      <c r="K955" s="46">
        <f t="shared" si="14"/>
        <v>1.5776000000000001</v>
      </c>
    </row>
    <row r="956" spans="2:11" x14ac:dyDescent="0.25">
      <c r="B956" s="45" t="s">
        <v>3196</v>
      </c>
      <c r="C956" s="45" t="s">
        <v>4956</v>
      </c>
      <c r="D956" s="45" t="s">
        <v>4957</v>
      </c>
      <c r="E956" s="45">
        <v>38</v>
      </c>
      <c r="F956" s="45" t="s">
        <v>5109</v>
      </c>
      <c r="G956" s="45" t="s">
        <v>5158</v>
      </c>
      <c r="H956" s="45" t="s">
        <v>5159</v>
      </c>
      <c r="I956" s="45" t="s">
        <v>3202</v>
      </c>
      <c r="J956" s="46">
        <v>3.61</v>
      </c>
      <c r="K956" s="46">
        <f t="shared" si="14"/>
        <v>4.1875999999999998</v>
      </c>
    </row>
    <row r="957" spans="2:11" x14ac:dyDescent="0.25">
      <c r="B957" s="45" t="s">
        <v>3196</v>
      </c>
      <c r="C957" s="45" t="s">
        <v>4956</v>
      </c>
      <c r="D957" s="45" t="s">
        <v>4957</v>
      </c>
      <c r="E957" s="45">
        <v>38</v>
      </c>
      <c r="F957" s="45" t="s">
        <v>5109</v>
      </c>
      <c r="G957" s="45" t="s">
        <v>5160</v>
      </c>
      <c r="H957" s="45" t="s">
        <v>5161</v>
      </c>
      <c r="I957" s="45" t="s">
        <v>3202</v>
      </c>
      <c r="J957" s="46">
        <v>4.25</v>
      </c>
      <c r="K957" s="46">
        <f t="shared" si="14"/>
        <v>4.93</v>
      </c>
    </row>
    <row r="958" spans="2:11" x14ac:dyDescent="0.25">
      <c r="B958" s="45" t="s">
        <v>3196</v>
      </c>
      <c r="C958" s="45" t="s">
        <v>4956</v>
      </c>
      <c r="D958" s="45" t="s">
        <v>4957</v>
      </c>
      <c r="E958" s="45">
        <v>38</v>
      </c>
      <c r="F958" s="45" t="s">
        <v>5109</v>
      </c>
      <c r="G958" s="45" t="s">
        <v>5162</v>
      </c>
      <c r="H958" s="45" t="s">
        <v>5163</v>
      </c>
      <c r="I958" s="45" t="s">
        <v>3202</v>
      </c>
      <c r="J958" s="46">
        <v>1.36</v>
      </c>
      <c r="K958" s="46">
        <f t="shared" si="14"/>
        <v>1.5776000000000001</v>
      </c>
    </row>
    <row r="959" spans="2:11" x14ac:dyDescent="0.25">
      <c r="B959" s="45" t="s">
        <v>3196</v>
      </c>
      <c r="C959" s="45" t="s">
        <v>4956</v>
      </c>
      <c r="D959" s="45" t="s">
        <v>4957</v>
      </c>
      <c r="E959" s="45">
        <v>38</v>
      </c>
      <c r="F959" s="45" t="s">
        <v>5109</v>
      </c>
      <c r="G959" s="45" t="s">
        <v>5164</v>
      </c>
      <c r="H959" s="45" t="s">
        <v>5165</v>
      </c>
      <c r="I959" s="45" t="s">
        <v>3202</v>
      </c>
      <c r="J959" s="46">
        <v>1.36</v>
      </c>
      <c r="K959" s="46">
        <f t="shared" si="14"/>
        <v>1.5776000000000001</v>
      </c>
    </row>
    <row r="960" spans="2:11" x14ac:dyDescent="0.25">
      <c r="B960" s="45" t="s">
        <v>3196</v>
      </c>
      <c r="C960" s="45" t="s">
        <v>4956</v>
      </c>
      <c r="D960" s="45" t="s">
        <v>4957</v>
      </c>
      <c r="E960" s="45">
        <v>39</v>
      </c>
      <c r="F960" s="45" t="s">
        <v>5166</v>
      </c>
      <c r="G960" s="45" t="s">
        <v>5167</v>
      </c>
      <c r="H960" s="45" t="s">
        <v>5168</v>
      </c>
      <c r="I960" s="45" t="s">
        <v>3202</v>
      </c>
      <c r="J960" s="46">
        <v>2.21</v>
      </c>
      <c r="K960" s="46">
        <f t="shared" si="14"/>
        <v>2.5635999999999997</v>
      </c>
    </row>
    <row r="961" spans="2:11" x14ac:dyDescent="0.25">
      <c r="B961" s="45" t="s">
        <v>3196</v>
      </c>
      <c r="C961" s="45" t="s">
        <v>4956</v>
      </c>
      <c r="D961" s="45" t="s">
        <v>4957</v>
      </c>
      <c r="E961" s="45">
        <v>39</v>
      </c>
      <c r="F961" s="45" t="s">
        <v>5166</v>
      </c>
      <c r="G961" s="45" t="s">
        <v>5169</v>
      </c>
      <c r="H961" s="45" t="s">
        <v>5170</v>
      </c>
      <c r="I961" s="45" t="s">
        <v>3202</v>
      </c>
      <c r="J961" s="46">
        <v>1.84</v>
      </c>
      <c r="K961" s="46">
        <f t="shared" si="14"/>
        <v>2.1343999999999999</v>
      </c>
    </row>
    <row r="962" spans="2:11" x14ac:dyDescent="0.25">
      <c r="B962" s="45" t="s">
        <v>3196</v>
      </c>
      <c r="C962" s="45" t="s">
        <v>4956</v>
      </c>
      <c r="D962" s="45" t="s">
        <v>4957</v>
      </c>
      <c r="E962" s="45">
        <v>39</v>
      </c>
      <c r="F962" s="45" t="s">
        <v>5166</v>
      </c>
      <c r="G962" s="45" t="s">
        <v>5171</v>
      </c>
      <c r="H962" s="45" t="s">
        <v>5172</v>
      </c>
      <c r="I962" s="45" t="s">
        <v>3202</v>
      </c>
      <c r="J962" s="46">
        <v>1.27</v>
      </c>
      <c r="K962" s="46">
        <f t="shared" si="14"/>
        <v>1.4731999999999998</v>
      </c>
    </row>
    <row r="963" spans="2:11" x14ac:dyDescent="0.25">
      <c r="B963" s="45" t="s">
        <v>3196</v>
      </c>
      <c r="C963" s="45" t="s">
        <v>4956</v>
      </c>
      <c r="D963" s="45" t="s">
        <v>4957</v>
      </c>
      <c r="E963" s="45">
        <v>39</v>
      </c>
      <c r="F963" s="45" t="s">
        <v>5166</v>
      </c>
      <c r="G963" s="45" t="s">
        <v>5173</v>
      </c>
      <c r="H963" s="45" t="s">
        <v>5174</v>
      </c>
      <c r="I963" s="45" t="s">
        <v>3202</v>
      </c>
      <c r="J963" s="46">
        <v>1.36</v>
      </c>
      <c r="K963" s="46">
        <f t="shared" si="14"/>
        <v>1.5776000000000001</v>
      </c>
    </row>
    <row r="964" spans="2:11" x14ac:dyDescent="0.25">
      <c r="B964" s="45" t="s">
        <v>3196</v>
      </c>
      <c r="C964" s="45" t="s">
        <v>4956</v>
      </c>
      <c r="D964" s="45" t="s">
        <v>4957</v>
      </c>
      <c r="E964" s="45">
        <v>39</v>
      </c>
      <c r="F964" s="45" t="s">
        <v>5166</v>
      </c>
      <c r="G964" s="45" t="s">
        <v>5175</v>
      </c>
      <c r="H964" s="45" t="s">
        <v>5176</v>
      </c>
      <c r="I964" s="45" t="s">
        <v>3202</v>
      </c>
      <c r="J964" s="46">
        <v>2.04</v>
      </c>
      <c r="K964" s="46">
        <f t="shared" ref="K964:K1027" si="15">+IF(AND(MID(H964,1,15)="POSTE DE MADERA",J964&lt;110)=TRUE,(J964*1.13+5)*1.01*1.16,IF(AND(MID(H964,1,15)="POSTE DE MADERA",J964&gt;=110,J964&lt;320)=TRUE,(J964*1.13+12)*1.01*1.16,IF(AND(MID(H964,1,15)="POSTE DE MADERA",J964&gt;320)=TRUE,(J964*1.13+36)*1.01*1.16,IF(+AND(MID(H964,1,5)="POSTE",MID(H964,1,15)&lt;&gt;"POSTE DE MADERA")=TRUE,J964*1.01*1.16,J964*1.16))))</f>
        <v>2.3664000000000001</v>
      </c>
    </row>
    <row r="965" spans="2:11" x14ac:dyDescent="0.25">
      <c r="B965" s="45" t="s">
        <v>3196</v>
      </c>
      <c r="C965" s="45" t="s">
        <v>4956</v>
      </c>
      <c r="D965" s="45" t="s">
        <v>4957</v>
      </c>
      <c r="E965" s="45">
        <v>39</v>
      </c>
      <c r="F965" s="45" t="s">
        <v>5166</v>
      </c>
      <c r="G965" s="45" t="s">
        <v>5177</v>
      </c>
      <c r="H965" s="45" t="s">
        <v>5178</v>
      </c>
      <c r="I965" s="45" t="s">
        <v>3202</v>
      </c>
      <c r="J965" s="46">
        <v>1.36</v>
      </c>
      <c r="K965" s="46">
        <f t="shared" si="15"/>
        <v>1.5776000000000001</v>
      </c>
    </row>
    <row r="966" spans="2:11" x14ac:dyDescent="0.25">
      <c r="B966" s="45" t="s">
        <v>3196</v>
      </c>
      <c r="C966" s="45" t="s">
        <v>4956</v>
      </c>
      <c r="D966" s="45" t="s">
        <v>4957</v>
      </c>
      <c r="E966" s="45">
        <v>39</v>
      </c>
      <c r="F966" s="45" t="s">
        <v>5166</v>
      </c>
      <c r="G966" s="45" t="s">
        <v>5179</v>
      </c>
      <c r="H966" s="45" t="s">
        <v>5180</v>
      </c>
      <c r="I966" s="45" t="s">
        <v>3202</v>
      </c>
      <c r="J966" s="46">
        <v>2.1800000000000002</v>
      </c>
      <c r="K966" s="46">
        <f t="shared" si="15"/>
        <v>2.5287999999999999</v>
      </c>
    </row>
    <row r="967" spans="2:11" x14ac:dyDescent="0.25">
      <c r="B967" s="45" t="s">
        <v>3196</v>
      </c>
      <c r="C967" s="45" t="s">
        <v>4956</v>
      </c>
      <c r="D967" s="45" t="s">
        <v>4957</v>
      </c>
      <c r="E967" s="45">
        <v>39</v>
      </c>
      <c r="F967" s="45" t="s">
        <v>5166</v>
      </c>
      <c r="G967" s="45" t="s">
        <v>5181</v>
      </c>
      <c r="H967" s="45" t="s">
        <v>5182</v>
      </c>
      <c r="I967" s="45" t="s">
        <v>3202</v>
      </c>
      <c r="J967" s="46">
        <v>1.36</v>
      </c>
      <c r="K967" s="46">
        <f t="shared" si="15"/>
        <v>1.5776000000000001</v>
      </c>
    </row>
    <row r="968" spans="2:11" x14ac:dyDescent="0.25">
      <c r="B968" s="45" t="s">
        <v>3196</v>
      </c>
      <c r="C968" s="45" t="s">
        <v>4956</v>
      </c>
      <c r="D968" s="45" t="s">
        <v>4957</v>
      </c>
      <c r="E968" s="45">
        <v>39</v>
      </c>
      <c r="F968" s="45" t="s">
        <v>5166</v>
      </c>
      <c r="G968" s="45" t="s">
        <v>5183</v>
      </c>
      <c r="H968" s="45" t="s">
        <v>5184</v>
      </c>
      <c r="I968" s="45" t="s">
        <v>3202</v>
      </c>
      <c r="J968" s="46">
        <v>1.36</v>
      </c>
      <c r="K968" s="46">
        <f t="shared" si="15"/>
        <v>1.5776000000000001</v>
      </c>
    </row>
    <row r="969" spans="2:11" x14ac:dyDescent="0.25">
      <c r="B969" s="45" t="s">
        <v>3196</v>
      </c>
      <c r="C969" s="45" t="s">
        <v>4956</v>
      </c>
      <c r="D969" s="45" t="s">
        <v>4957</v>
      </c>
      <c r="E969" s="45">
        <v>39</v>
      </c>
      <c r="F969" s="45" t="s">
        <v>5166</v>
      </c>
      <c r="G969" s="45" t="s">
        <v>5185</v>
      </c>
      <c r="H969" s="45" t="s">
        <v>5186</v>
      </c>
      <c r="I969" s="45" t="s">
        <v>3202</v>
      </c>
      <c r="J969" s="46">
        <v>1.36</v>
      </c>
      <c r="K969" s="46">
        <f t="shared" si="15"/>
        <v>1.5776000000000001</v>
      </c>
    </row>
    <row r="970" spans="2:11" x14ac:dyDescent="0.25">
      <c r="B970" s="45" t="s">
        <v>3196</v>
      </c>
      <c r="C970" s="45" t="s">
        <v>4956</v>
      </c>
      <c r="D970" s="45" t="s">
        <v>4957</v>
      </c>
      <c r="E970" s="45">
        <v>39</v>
      </c>
      <c r="F970" s="45" t="s">
        <v>5166</v>
      </c>
      <c r="G970" s="45" t="s">
        <v>5187</v>
      </c>
      <c r="H970" s="45" t="s">
        <v>5188</v>
      </c>
      <c r="I970" s="45" t="s">
        <v>3202</v>
      </c>
      <c r="J970" s="46">
        <v>2.63</v>
      </c>
      <c r="K970" s="46">
        <f t="shared" si="15"/>
        <v>3.0507999999999997</v>
      </c>
    </row>
    <row r="971" spans="2:11" x14ac:dyDescent="0.25">
      <c r="B971" s="45" t="s">
        <v>3196</v>
      </c>
      <c r="C971" s="45" t="s">
        <v>4956</v>
      </c>
      <c r="D971" s="45" t="s">
        <v>4957</v>
      </c>
      <c r="E971" s="45">
        <v>39</v>
      </c>
      <c r="F971" s="45" t="s">
        <v>5166</v>
      </c>
      <c r="G971" s="45" t="s">
        <v>5189</v>
      </c>
      <c r="H971" s="45" t="s">
        <v>5190</v>
      </c>
      <c r="I971" s="45" t="s">
        <v>3202</v>
      </c>
      <c r="J971" s="46">
        <v>1.36</v>
      </c>
      <c r="K971" s="46">
        <f t="shared" si="15"/>
        <v>1.5776000000000001</v>
      </c>
    </row>
    <row r="972" spans="2:11" x14ac:dyDescent="0.25">
      <c r="B972" s="45" t="s">
        <v>3196</v>
      </c>
      <c r="C972" s="45" t="s">
        <v>4956</v>
      </c>
      <c r="D972" s="45" t="s">
        <v>4957</v>
      </c>
      <c r="E972" s="45">
        <v>39</v>
      </c>
      <c r="F972" s="45" t="s">
        <v>5166</v>
      </c>
      <c r="G972" s="45" t="s">
        <v>5191</v>
      </c>
      <c r="H972" s="45" t="s">
        <v>5192</v>
      </c>
      <c r="I972" s="45" t="s">
        <v>3202</v>
      </c>
      <c r="J972" s="46">
        <v>1.36</v>
      </c>
      <c r="K972" s="46">
        <f t="shared" si="15"/>
        <v>1.5776000000000001</v>
      </c>
    </row>
    <row r="973" spans="2:11" x14ac:dyDescent="0.25">
      <c r="B973" s="45" t="s">
        <v>3196</v>
      </c>
      <c r="C973" s="45" t="s">
        <v>4956</v>
      </c>
      <c r="D973" s="45" t="s">
        <v>4957</v>
      </c>
      <c r="E973" s="45">
        <v>39</v>
      </c>
      <c r="F973" s="45" t="s">
        <v>5166</v>
      </c>
      <c r="G973" s="45" t="s">
        <v>5193</v>
      </c>
      <c r="H973" s="45" t="s">
        <v>5194</v>
      </c>
      <c r="I973" s="45" t="s">
        <v>3202</v>
      </c>
      <c r="J973" s="46">
        <v>1.36</v>
      </c>
      <c r="K973" s="46">
        <f t="shared" si="15"/>
        <v>1.5776000000000001</v>
      </c>
    </row>
    <row r="974" spans="2:11" x14ac:dyDescent="0.25">
      <c r="B974" s="45" t="s">
        <v>3196</v>
      </c>
      <c r="C974" s="45" t="s">
        <v>4956</v>
      </c>
      <c r="D974" s="45" t="s">
        <v>4957</v>
      </c>
      <c r="E974" s="45">
        <v>39</v>
      </c>
      <c r="F974" s="45" t="s">
        <v>5166</v>
      </c>
      <c r="G974" s="45" t="s">
        <v>5195</v>
      </c>
      <c r="H974" s="45" t="s">
        <v>5196</v>
      </c>
      <c r="I974" s="45" t="s">
        <v>3202</v>
      </c>
      <c r="J974" s="46">
        <v>1.36</v>
      </c>
      <c r="K974" s="46">
        <f t="shared" si="15"/>
        <v>1.5776000000000001</v>
      </c>
    </row>
    <row r="975" spans="2:11" x14ac:dyDescent="0.25">
      <c r="B975" s="45" t="s">
        <v>3196</v>
      </c>
      <c r="C975" s="45" t="s">
        <v>4956</v>
      </c>
      <c r="D975" s="45" t="s">
        <v>4957</v>
      </c>
      <c r="E975" s="45">
        <v>39</v>
      </c>
      <c r="F975" s="45" t="s">
        <v>5166</v>
      </c>
      <c r="G975" s="45" t="s">
        <v>5197</v>
      </c>
      <c r="H975" s="45" t="s">
        <v>5198</v>
      </c>
      <c r="I975" s="45" t="s">
        <v>3202</v>
      </c>
      <c r="J975" s="46">
        <v>1.36</v>
      </c>
      <c r="K975" s="46">
        <f t="shared" si="15"/>
        <v>1.5776000000000001</v>
      </c>
    </row>
    <row r="976" spans="2:11" x14ac:dyDescent="0.25">
      <c r="B976" s="45" t="s">
        <v>3196</v>
      </c>
      <c r="C976" s="45" t="s">
        <v>4956</v>
      </c>
      <c r="D976" s="45" t="s">
        <v>4957</v>
      </c>
      <c r="E976" s="45">
        <v>40</v>
      </c>
      <c r="F976" s="45" t="s">
        <v>5199</v>
      </c>
      <c r="G976" s="45" t="s">
        <v>5200</v>
      </c>
      <c r="H976" s="45" t="s">
        <v>5201</v>
      </c>
      <c r="I976" s="45" t="s">
        <v>3202</v>
      </c>
      <c r="J976" s="46">
        <v>1.36</v>
      </c>
      <c r="K976" s="46">
        <f t="shared" si="15"/>
        <v>1.5776000000000001</v>
      </c>
    </row>
    <row r="977" spans="2:11" x14ac:dyDescent="0.25">
      <c r="B977" s="45" t="s">
        <v>3196</v>
      </c>
      <c r="C977" s="45" t="s">
        <v>4956</v>
      </c>
      <c r="D977" s="45" t="s">
        <v>4957</v>
      </c>
      <c r="E977" s="45">
        <v>40</v>
      </c>
      <c r="F977" s="45" t="s">
        <v>5199</v>
      </c>
      <c r="G977" s="45" t="s">
        <v>5202</v>
      </c>
      <c r="H977" s="45" t="s">
        <v>5203</v>
      </c>
      <c r="I977" s="45" t="s">
        <v>3202</v>
      </c>
      <c r="J977" s="46">
        <v>1.36</v>
      </c>
      <c r="K977" s="46">
        <f t="shared" si="15"/>
        <v>1.5776000000000001</v>
      </c>
    </row>
    <row r="978" spans="2:11" x14ac:dyDescent="0.25">
      <c r="B978" s="45" t="s">
        <v>3196</v>
      </c>
      <c r="C978" s="45" t="s">
        <v>4956</v>
      </c>
      <c r="D978" s="45" t="s">
        <v>4957</v>
      </c>
      <c r="E978" s="45">
        <v>40</v>
      </c>
      <c r="F978" s="45" t="s">
        <v>5199</v>
      </c>
      <c r="G978" s="45" t="s">
        <v>5204</v>
      </c>
      <c r="H978" s="45" t="s">
        <v>5205</v>
      </c>
      <c r="I978" s="45" t="s">
        <v>3202</v>
      </c>
      <c r="J978" s="46">
        <v>1.36</v>
      </c>
      <c r="K978" s="46">
        <f t="shared" si="15"/>
        <v>1.5776000000000001</v>
      </c>
    </row>
    <row r="979" spans="2:11" x14ac:dyDescent="0.25">
      <c r="B979" s="45" t="s">
        <v>3196</v>
      </c>
      <c r="C979" s="45" t="s">
        <v>4956</v>
      </c>
      <c r="D979" s="45" t="s">
        <v>4957</v>
      </c>
      <c r="E979" s="45">
        <v>40</v>
      </c>
      <c r="F979" s="45" t="s">
        <v>5199</v>
      </c>
      <c r="G979" s="45" t="s">
        <v>5206</v>
      </c>
      <c r="H979" s="45" t="s">
        <v>5207</v>
      </c>
      <c r="I979" s="45" t="s">
        <v>3202</v>
      </c>
      <c r="J979" s="46">
        <v>1.36</v>
      </c>
      <c r="K979" s="46">
        <f t="shared" si="15"/>
        <v>1.5776000000000001</v>
      </c>
    </row>
    <row r="980" spans="2:11" x14ac:dyDescent="0.25">
      <c r="B980" s="45" t="s">
        <v>3196</v>
      </c>
      <c r="C980" s="45" t="s">
        <v>4956</v>
      </c>
      <c r="D980" s="45" t="s">
        <v>4957</v>
      </c>
      <c r="E980" s="45">
        <v>40</v>
      </c>
      <c r="F980" s="45" t="s">
        <v>5199</v>
      </c>
      <c r="G980" s="45" t="s">
        <v>5208</v>
      </c>
      <c r="H980" s="45" t="s">
        <v>5209</v>
      </c>
      <c r="I980" s="45" t="s">
        <v>3202</v>
      </c>
      <c r="J980" s="46">
        <v>1.36</v>
      </c>
      <c r="K980" s="46">
        <f t="shared" si="15"/>
        <v>1.5776000000000001</v>
      </c>
    </row>
    <row r="981" spans="2:11" x14ac:dyDescent="0.25">
      <c r="B981" s="45" t="s">
        <v>3196</v>
      </c>
      <c r="C981" s="45" t="s">
        <v>4956</v>
      </c>
      <c r="D981" s="45" t="s">
        <v>4957</v>
      </c>
      <c r="E981" s="45">
        <v>40</v>
      </c>
      <c r="F981" s="45" t="s">
        <v>5199</v>
      </c>
      <c r="G981" s="45" t="s">
        <v>5210</v>
      </c>
      <c r="H981" s="45" t="s">
        <v>5211</v>
      </c>
      <c r="I981" s="45" t="s">
        <v>3202</v>
      </c>
      <c r="J981" s="46">
        <v>1.36</v>
      </c>
      <c r="K981" s="46">
        <f t="shared" si="15"/>
        <v>1.5776000000000001</v>
      </c>
    </row>
    <row r="982" spans="2:11" x14ac:dyDescent="0.25">
      <c r="B982" s="45" t="s">
        <v>3196</v>
      </c>
      <c r="C982" s="45" t="s">
        <v>4956</v>
      </c>
      <c r="D982" s="45" t="s">
        <v>4957</v>
      </c>
      <c r="E982" s="45">
        <v>40</v>
      </c>
      <c r="F982" s="45" t="s">
        <v>5199</v>
      </c>
      <c r="G982" s="45" t="s">
        <v>5212</v>
      </c>
      <c r="H982" s="45" t="s">
        <v>5213</v>
      </c>
      <c r="I982" s="45" t="s">
        <v>3202</v>
      </c>
      <c r="J982" s="46">
        <v>1.36</v>
      </c>
      <c r="K982" s="46">
        <f t="shared" si="15"/>
        <v>1.5776000000000001</v>
      </c>
    </row>
    <row r="983" spans="2:11" x14ac:dyDescent="0.25">
      <c r="B983" s="45" t="s">
        <v>3196</v>
      </c>
      <c r="C983" s="45" t="s">
        <v>4956</v>
      </c>
      <c r="D983" s="45" t="s">
        <v>4957</v>
      </c>
      <c r="E983" s="45">
        <v>42</v>
      </c>
      <c r="F983" s="45" t="s">
        <v>5214</v>
      </c>
      <c r="G983" s="45" t="s">
        <v>5215</v>
      </c>
      <c r="H983" s="45" t="s">
        <v>5216</v>
      </c>
      <c r="I983" s="45" t="s">
        <v>3202</v>
      </c>
      <c r="J983" s="46">
        <v>0.33</v>
      </c>
      <c r="K983" s="46">
        <f t="shared" si="15"/>
        <v>0.38279999999999997</v>
      </c>
    </row>
    <row r="984" spans="2:11" x14ac:dyDescent="0.25">
      <c r="B984" s="45" t="s">
        <v>3196</v>
      </c>
      <c r="C984" s="45" t="s">
        <v>4956</v>
      </c>
      <c r="D984" s="45" t="s">
        <v>4957</v>
      </c>
      <c r="E984" s="45">
        <v>42</v>
      </c>
      <c r="F984" s="45" t="s">
        <v>5214</v>
      </c>
      <c r="G984" s="45" t="s">
        <v>5217</v>
      </c>
      <c r="H984" s="45" t="s">
        <v>5218</v>
      </c>
      <c r="I984" s="45" t="s">
        <v>3202</v>
      </c>
      <c r="J984" s="46">
        <v>0.15</v>
      </c>
      <c r="K984" s="46">
        <f t="shared" si="15"/>
        <v>0.17399999999999999</v>
      </c>
    </row>
    <row r="985" spans="2:11" x14ac:dyDescent="0.25">
      <c r="B985" s="45" t="s">
        <v>3196</v>
      </c>
      <c r="C985" s="45" t="s">
        <v>4956</v>
      </c>
      <c r="D985" s="45" t="s">
        <v>4957</v>
      </c>
      <c r="E985" s="45">
        <v>34</v>
      </c>
      <c r="F985" s="45" t="s">
        <v>5219</v>
      </c>
      <c r="G985" s="45" t="s">
        <v>5220</v>
      </c>
      <c r="H985" s="45" t="s">
        <v>5221</v>
      </c>
      <c r="I985" s="45" t="s">
        <v>3202</v>
      </c>
      <c r="J985" s="46">
        <v>0.41</v>
      </c>
      <c r="K985" s="46">
        <f t="shared" si="15"/>
        <v>0.47559999999999991</v>
      </c>
    </row>
    <row r="986" spans="2:11" x14ac:dyDescent="0.25">
      <c r="B986" s="45" t="s">
        <v>3196</v>
      </c>
      <c r="C986" s="45" t="s">
        <v>4956</v>
      </c>
      <c r="D986" s="45" t="s">
        <v>4957</v>
      </c>
      <c r="E986" s="45">
        <v>34</v>
      </c>
      <c r="F986" s="45" t="s">
        <v>5219</v>
      </c>
      <c r="G986" s="45" t="s">
        <v>5222</v>
      </c>
      <c r="H986" s="45" t="s">
        <v>5223</v>
      </c>
      <c r="I986" s="45" t="s">
        <v>3202</v>
      </c>
      <c r="J986" s="46">
        <v>0.82</v>
      </c>
      <c r="K986" s="46">
        <f t="shared" si="15"/>
        <v>0.95119999999999982</v>
      </c>
    </row>
    <row r="987" spans="2:11" x14ac:dyDescent="0.25">
      <c r="B987" s="45" t="s">
        <v>3196</v>
      </c>
      <c r="C987" s="45" t="s">
        <v>4956</v>
      </c>
      <c r="D987" s="45" t="s">
        <v>4957</v>
      </c>
      <c r="E987" s="45">
        <v>34</v>
      </c>
      <c r="F987" s="45" t="s">
        <v>5219</v>
      </c>
      <c r="G987" s="45" t="s">
        <v>5224</v>
      </c>
      <c r="H987" s="45" t="s">
        <v>5225</v>
      </c>
      <c r="I987" s="45" t="s">
        <v>3202</v>
      </c>
      <c r="J987" s="46">
        <v>0.32</v>
      </c>
      <c r="K987" s="46">
        <f t="shared" si="15"/>
        <v>0.37119999999999997</v>
      </c>
    </row>
    <row r="988" spans="2:11" x14ac:dyDescent="0.25">
      <c r="B988" s="45" t="s">
        <v>3196</v>
      </c>
      <c r="C988" s="45" t="s">
        <v>4956</v>
      </c>
      <c r="D988" s="45" t="s">
        <v>4957</v>
      </c>
      <c r="E988" s="45">
        <v>34</v>
      </c>
      <c r="F988" s="45" t="s">
        <v>5219</v>
      </c>
      <c r="G988" s="45" t="s">
        <v>5226</v>
      </c>
      <c r="H988" s="45" t="s">
        <v>5227</v>
      </c>
      <c r="I988" s="45" t="s">
        <v>3202</v>
      </c>
      <c r="J988" s="46">
        <v>1.44</v>
      </c>
      <c r="K988" s="46">
        <f t="shared" si="15"/>
        <v>1.6703999999999999</v>
      </c>
    </row>
    <row r="989" spans="2:11" x14ac:dyDescent="0.25">
      <c r="B989" s="45" t="s">
        <v>3196</v>
      </c>
      <c r="C989" s="45" t="s">
        <v>4956</v>
      </c>
      <c r="D989" s="45" t="s">
        <v>4957</v>
      </c>
      <c r="E989" s="45">
        <v>34</v>
      </c>
      <c r="F989" s="45" t="s">
        <v>5219</v>
      </c>
      <c r="G989" s="45" t="s">
        <v>5228</v>
      </c>
      <c r="H989" s="45" t="s">
        <v>5229</v>
      </c>
      <c r="I989" s="45" t="s">
        <v>3202</v>
      </c>
      <c r="J989" s="46">
        <v>0.97</v>
      </c>
      <c r="K989" s="46">
        <f t="shared" si="15"/>
        <v>1.1252</v>
      </c>
    </row>
    <row r="990" spans="2:11" x14ac:dyDescent="0.25">
      <c r="B990" s="45" t="s">
        <v>3196</v>
      </c>
      <c r="C990" s="45" t="s">
        <v>4956</v>
      </c>
      <c r="D990" s="45" t="s">
        <v>4957</v>
      </c>
      <c r="E990" s="45">
        <v>34</v>
      </c>
      <c r="F990" s="45" t="s">
        <v>5219</v>
      </c>
      <c r="G990" s="45" t="s">
        <v>5230</v>
      </c>
      <c r="H990" s="45" t="s">
        <v>5231</v>
      </c>
      <c r="I990" s="45" t="s">
        <v>3202</v>
      </c>
      <c r="J990" s="46">
        <v>4.3600000000000003</v>
      </c>
      <c r="K990" s="46">
        <f t="shared" si="15"/>
        <v>5.0575999999999999</v>
      </c>
    </row>
    <row r="991" spans="2:11" x14ac:dyDescent="0.25">
      <c r="B991" s="45" t="s">
        <v>3196</v>
      </c>
      <c r="C991" s="45" t="s">
        <v>4956</v>
      </c>
      <c r="D991" s="45" t="s">
        <v>4957</v>
      </c>
      <c r="E991" s="45">
        <v>42</v>
      </c>
      <c r="F991" s="45" t="s">
        <v>5214</v>
      </c>
      <c r="G991" s="45" t="s">
        <v>5232</v>
      </c>
      <c r="H991" s="45" t="s">
        <v>5233</v>
      </c>
      <c r="I991" s="45" t="s">
        <v>5234</v>
      </c>
      <c r="J991" s="46">
        <v>0.26</v>
      </c>
      <c r="K991" s="46">
        <f t="shared" si="15"/>
        <v>0.30159999999999998</v>
      </c>
    </row>
    <row r="992" spans="2:11" x14ac:dyDescent="0.25">
      <c r="B992" s="45" t="s">
        <v>3196</v>
      </c>
      <c r="C992" s="45" t="s">
        <v>4956</v>
      </c>
      <c r="D992" s="45" t="s">
        <v>4957</v>
      </c>
      <c r="E992" s="45">
        <v>42</v>
      </c>
      <c r="F992" s="45" t="s">
        <v>5214</v>
      </c>
      <c r="G992" s="45" t="s">
        <v>5235</v>
      </c>
      <c r="H992" s="45" t="s">
        <v>5236</v>
      </c>
      <c r="I992" s="45" t="s">
        <v>4883</v>
      </c>
      <c r="J992" s="46">
        <v>0.75</v>
      </c>
      <c r="K992" s="46">
        <f t="shared" si="15"/>
        <v>0.86999999999999988</v>
      </c>
    </row>
    <row r="993" spans="2:11" x14ac:dyDescent="0.25">
      <c r="B993" s="45" t="s">
        <v>3196</v>
      </c>
      <c r="C993" s="45" t="s">
        <v>4956</v>
      </c>
      <c r="D993" s="45" t="s">
        <v>4957</v>
      </c>
      <c r="E993" s="45">
        <v>42</v>
      </c>
      <c r="F993" s="45" t="s">
        <v>5214</v>
      </c>
      <c r="G993" s="45" t="s">
        <v>5237</v>
      </c>
      <c r="H993" s="45" t="s">
        <v>5238</v>
      </c>
      <c r="I993" s="45" t="s">
        <v>4883</v>
      </c>
      <c r="J993" s="46">
        <v>16.2</v>
      </c>
      <c r="K993" s="46">
        <f t="shared" si="15"/>
        <v>18.791999999999998</v>
      </c>
    </row>
    <row r="994" spans="2:11" x14ac:dyDescent="0.25">
      <c r="B994" s="45" t="s">
        <v>3196</v>
      </c>
      <c r="C994" s="45" t="s">
        <v>4956</v>
      </c>
      <c r="D994" s="45" t="s">
        <v>4957</v>
      </c>
      <c r="E994" s="45">
        <v>42</v>
      </c>
      <c r="F994" s="45" t="s">
        <v>5214</v>
      </c>
      <c r="G994" s="45" t="s">
        <v>5239</v>
      </c>
      <c r="H994" s="45" t="s">
        <v>5240</v>
      </c>
      <c r="I994" s="45" t="s">
        <v>4883</v>
      </c>
      <c r="J994" s="46">
        <v>0.72</v>
      </c>
      <c r="K994" s="46">
        <f t="shared" si="15"/>
        <v>0.83519999999999994</v>
      </c>
    </row>
    <row r="995" spans="2:11" x14ac:dyDescent="0.25">
      <c r="B995" s="45" t="s">
        <v>3196</v>
      </c>
      <c r="C995" s="45" t="s">
        <v>4956</v>
      </c>
      <c r="D995" s="45" t="s">
        <v>4957</v>
      </c>
      <c r="E995" s="45">
        <v>42</v>
      </c>
      <c r="F995" s="45" t="s">
        <v>5214</v>
      </c>
      <c r="G995" s="45" t="s">
        <v>5241</v>
      </c>
      <c r="H995" s="45" t="s">
        <v>5242</v>
      </c>
      <c r="I995" s="45" t="s">
        <v>4883</v>
      </c>
      <c r="J995" s="46">
        <v>21.98</v>
      </c>
      <c r="K995" s="46">
        <f t="shared" si="15"/>
        <v>25.4968</v>
      </c>
    </row>
    <row r="996" spans="2:11" x14ac:dyDescent="0.25">
      <c r="B996" s="45" t="s">
        <v>3196</v>
      </c>
      <c r="C996" s="45" t="s">
        <v>4956</v>
      </c>
      <c r="D996" s="45" t="s">
        <v>4957</v>
      </c>
      <c r="E996" s="45">
        <v>42</v>
      </c>
      <c r="F996" s="45" t="s">
        <v>5214</v>
      </c>
      <c r="G996" s="45" t="s">
        <v>5243</v>
      </c>
      <c r="H996" s="45" t="s">
        <v>5244</v>
      </c>
      <c r="I996" s="45" t="s">
        <v>3202</v>
      </c>
      <c r="J996" s="46">
        <v>0.26</v>
      </c>
      <c r="K996" s="46">
        <f t="shared" si="15"/>
        <v>0.30159999999999998</v>
      </c>
    </row>
    <row r="997" spans="2:11" x14ac:dyDescent="0.25">
      <c r="B997" s="45" t="s">
        <v>3196</v>
      </c>
      <c r="C997" s="45" t="s">
        <v>4956</v>
      </c>
      <c r="D997" s="45" t="s">
        <v>4957</v>
      </c>
      <c r="E997" s="45">
        <v>42</v>
      </c>
      <c r="F997" s="45" t="s">
        <v>5214</v>
      </c>
      <c r="G997" s="45" t="s">
        <v>5245</v>
      </c>
      <c r="H997" s="45" t="s">
        <v>5246</v>
      </c>
      <c r="I997" s="45" t="s">
        <v>3202</v>
      </c>
      <c r="J997" s="46">
        <v>0.25</v>
      </c>
      <c r="K997" s="46">
        <f t="shared" si="15"/>
        <v>0.28999999999999998</v>
      </c>
    </row>
    <row r="998" spans="2:11" x14ac:dyDescent="0.25">
      <c r="B998" s="45" t="s">
        <v>3196</v>
      </c>
      <c r="C998" s="45" t="s">
        <v>4956</v>
      </c>
      <c r="D998" s="45" t="s">
        <v>4957</v>
      </c>
      <c r="E998" s="45">
        <v>42</v>
      </c>
      <c r="F998" s="45" t="s">
        <v>5214</v>
      </c>
      <c r="G998" s="45" t="s">
        <v>5247</v>
      </c>
      <c r="H998" s="45" t="s">
        <v>5248</v>
      </c>
      <c r="I998" s="45" t="s">
        <v>3202</v>
      </c>
      <c r="J998" s="46">
        <v>1.5</v>
      </c>
      <c r="K998" s="46">
        <f t="shared" si="15"/>
        <v>1.7399999999999998</v>
      </c>
    </row>
    <row r="999" spans="2:11" x14ac:dyDescent="0.25">
      <c r="B999" s="45" t="s">
        <v>3196</v>
      </c>
      <c r="C999" s="45" t="s">
        <v>4956</v>
      </c>
      <c r="D999" s="45" t="s">
        <v>4957</v>
      </c>
      <c r="E999" s="45">
        <v>42</v>
      </c>
      <c r="F999" s="45" t="s">
        <v>5214</v>
      </c>
      <c r="G999" s="45" t="s">
        <v>5249</v>
      </c>
      <c r="H999" s="45" t="s">
        <v>5250</v>
      </c>
      <c r="I999" s="45" t="s">
        <v>3202</v>
      </c>
      <c r="J999" s="46">
        <v>1.82</v>
      </c>
      <c r="K999" s="46">
        <f t="shared" si="15"/>
        <v>2.1111999999999997</v>
      </c>
    </row>
    <row r="1000" spans="2:11" x14ac:dyDescent="0.25">
      <c r="B1000" s="45" t="s">
        <v>3196</v>
      </c>
      <c r="C1000" s="45" t="s">
        <v>4956</v>
      </c>
      <c r="D1000" s="45" t="s">
        <v>4957</v>
      </c>
      <c r="E1000" s="45">
        <v>42</v>
      </c>
      <c r="F1000" s="45" t="s">
        <v>5214</v>
      </c>
      <c r="G1000" s="45" t="s">
        <v>5251</v>
      </c>
      <c r="H1000" s="45" t="s">
        <v>5252</v>
      </c>
      <c r="I1000" s="45" t="s">
        <v>3202</v>
      </c>
      <c r="J1000" s="46">
        <v>10.55</v>
      </c>
      <c r="K1000" s="46">
        <f t="shared" si="15"/>
        <v>12.238</v>
      </c>
    </row>
    <row r="1001" spans="2:11" x14ac:dyDescent="0.25">
      <c r="B1001" s="45" t="s">
        <v>3196</v>
      </c>
      <c r="C1001" s="45" t="s">
        <v>4956</v>
      </c>
      <c r="D1001" s="45" t="s">
        <v>4957</v>
      </c>
      <c r="E1001" s="45">
        <v>42</v>
      </c>
      <c r="F1001" s="45" t="s">
        <v>5214</v>
      </c>
      <c r="G1001" s="45" t="s">
        <v>5253</v>
      </c>
      <c r="H1001" s="45" t="s">
        <v>5254</v>
      </c>
      <c r="I1001" s="45" t="s">
        <v>3202</v>
      </c>
      <c r="J1001" s="46">
        <v>0.42</v>
      </c>
      <c r="K1001" s="46">
        <f t="shared" si="15"/>
        <v>0.48719999999999997</v>
      </c>
    </row>
    <row r="1002" spans="2:11" x14ac:dyDescent="0.25">
      <c r="B1002" s="45" t="s">
        <v>3196</v>
      </c>
      <c r="C1002" s="45" t="s">
        <v>4956</v>
      </c>
      <c r="D1002" s="45" t="s">
        <v>4957</v>
      </c>
      <c r="E1002" s="45">
        <v>42</v>
      </c>
      <c r="F1002" s="45" t="s">
        <v>5214</v>
      </c>
      <c r="G1002" s="45" t="s">
        <v>5255</v>
      </c>
      <c r="H1002" s="45" t="s">
        <v>5256</v>
      </c>
      <c r="I1002" s="45" t="s">
        <v>3202</v>
      </c>
      <c r="J1002" s="46">
        <v>0.72</v>
      </c>
      <c r="K1002" s="46">
        <f t="shared" si="15"/>
        <v>0.83519999999999994</v>
      </c>
    </row>
    <row r="1003" spans="2:11" x14ac:dyDescent="0.25">
      <c r="B1003" s="45" t="s">
        <v>3196</v>
      </c>
      <c r="C1003" s="45" t="s">
        <v>4956</v>
      </c>
      <c r="D1003" s="45" t="s">
        <v>4957</v>
      </c>
      <c r="E1003" s="45">
        <v>42</v>
      </c>
      <c r="F1003" s="45" t="s">
        <v>5214</v>
      </c>
      <c r="G1003" s="45" t="s">
        <v>5257</v>
      </c>
      <c r="H1003" s="45" t="s">
        <v>5258</v>
      </c>
      <c r="I1003" s="45" t="s">
        <v>3202</v>
      </c>
      <c r="J1003" s="46">
        <v>0.85</v>
      </c>
      <c r="K1003" s="46">
        <f t="shared" si="15"/>
        <v>0.98599999999999988</v>
      </c>
    </row>
    <row r="1004" spans="2:11" x14ac:dyDescent="0.25">
      <c r="B1004" s="45" t="s">
        <v>3196</v>
      </c>
      <c r="C1004" s="45" t="s">
        <v>4956</v>
      </c>
      <c r="D1004" s="45" t="s">
        <v>4957</v>
      </c>
      <c r="E1004" s="45">
        <v>42</v>
      </c>
      <c r="F1004" s="45" t="s">
        <v>5214</v>
      </c>
      <c r="G1004" s="45" t="s">
        <v>5259</v>
      </c>
      <c r="H1004" s="45" t="s">
        <v>5260</v>
      </c>
      <c r="I1004" s="45" t="s">
        <v>3414</v>
      </c>
      <c r="J1004" s="46">
        <v>0.34</v>
      </c>
      <c r="K1004" s="46">
        <f t="shared" si="15"/>
        <v>0.39440000000000003</v>
      </c>
    </row>
    <row r="1005" spans="2:11" x14ac:dyDescent="0.25">
      <c r="B1005" s="45" t="s">
        <v>3196</v>
      </c>
      <c r="C1005" s="45" t="s">
        <v>4956</v>
      </c>
      <c r="D1005" s="45" t="s">
        <v>4957</v>
      </c>
      <c r="E1005" s="45">
        <v>33</v>
      </c>
      <c r="F1005" s="45" t="s">
        <v>4958</v>
      </c>
      <c r="G1005" s="45" t="s">
        <v>5261</v>
      </c>
      <c r="H1005" s="45" t="s">
        <v>5262</v>
      </c>
      <c r="I1005" s="45" t="s">
        <v>3202</v>
      </c>
      <c r="J1005" s="46">
        <v>0.03</v>
      </c>
      <c r="K1005" s="46">
        <f t="shared" si="15"/>
        <v>3.4799999999999998E-2</v>
      </c>
    </row>
    <row r="1006" spans="2:11" x14ac:dyDescent="0.25">
      <c r="B1006" s="45" t="s">
        <v>3196</v>
      </c>
      <c r="C1006" s="45" t="s">
        <v>4956</v>
      </c>
      <c r="D1006" s="45" t="s">
        <v>4957</v>
      </c>
      <c r="E1006" s="45">
        <v>42</v>
      </c>
      <c r="F1006" s="45" t="s">
        <v>5214</v>
      </c>
      <c r="G1006" s="45" t="s">
        <v>5263</v>
      </c>
      <c r="H1006" s="45" t="s">
        <v>5264</v>
      </c>
      <c r="I1006" s="45" t="s">
        <v>3202</v>
      </c>
      <c r="J1006" s="46">
        <v>2.39</v>
      </c>
      <c r="K1006" s="46">
        <f t="shared" si="15"/>
        <v>2.7723999999999998</v>
      </c>
    </row>
    <row r="1007" spans="2:11" x14ac:dyDescent="0.25">
      <c r="B1007" s="45" t="s">
        <v>3196</v>
      </c>
      <c r="C1007" s="45" t="s">
        <v>4956</v>
      </c>
      <c r="D1007" s="45" t="s">
        <v>4957</v>
      </c>
      <c r="E1007" s="45">
        <v>42</v>
      </c>
      <c r="F1007" s="45" t="s">
        <v>5214</v>
      </c>
      <c r="G1007" s="45" t="s">
        <v>5265</v>
      </c>
      <c r="H1007" s="45" t="s">
        <v>5266</v>
      </c>
      <c r="I1007" s="45" t="s">
        <v>3202</v>
      </c>
      <c r="J1007" s="46">
        <v>5</v>
      </c>
      <c r="K1007" s="46">
        <f t="shared" si="15"/>
        <v>5.8</v>
      </c>
    </row>
    <row r="1008" spans="2:11" x14ac:dyDescent="0.25">
      <c r="B1008" s="45" t="s">
        <v>3196</v>
      </c>
      <c r="C1008" s="45" t="s">
        <v>4956</v>
      </c>
      <c r="D1008" s="45" t="s">
        <v>4957</v>
      </c>
      <c r="E1008" s="45">
        <v>42</v>
      </c>
      <c r="F1008" s="45" t="s">
        <v>5214</v>
      </c>
      <c r="G1008" s="45" t="s">
        <v>5267</v>
      </c>
      <c r="H1008" s="45" t="s">
        <v>5268</v>
      </c>
      <c r="I1008" s="45" t="s">
        <v>3202</v>
      </c>
      <c r="J1008" s="46">
        <v>15.21</v>
      </c>
      <c r="K1008" s="46">
        <f t="shared" si="15"/>
        <v>17.643599999999999</v>
      </c>
    </row>
    <row r="1009" spans="2:11" x14ac:dyDescent="0.25">
      <c r="B1009" s="45" t="s">
        <v>3196</v>
      </c>
      <c r="C1009" s="45" t="s">
        <v>4956</v>
      </c>
      <c r="D1009" s="45" t="s">
        <v>4957</v>
      </c>
      <c r="E1009" s="45">
        <v>42</v>
      </c>
      <c r="F1009" s="45" t="s">
        <v>5214</v>
      </c>
      <c r="G1009" s="45" t="s">
        <v>5269</v>
      </c>
      <c r="H1009" s="45" t="s">
        <v>5270</v>
      </c>
      <c r="I1009" s="45" t="s">
        <v>3414</v>
      </c>
      <c r="J1009" s="46">
        <v>2.5</v>
      </c>
      <c r="K1009" s="46">
        <f t="shared" si="15"/>
        <v>2.9</v>
      </c>
    </row>
    <row r="1010" spans="2:11" x14ac:dyDescent="0.25">
      <c r="B1010" s="45" t="s">
        <v>3196</v>
      </c>
      <c r="C1010" s="45" t="s">
        <v>5271</v>
      </c>
      <c r="D1010" s="45" t="s">
        <v>25</v>
      </c>
      <c r="E1010" s="45">
        <v>43</v>
      </c>
      <c r="F1010" s="45" t="s">
        <v>5272</v>
      </c>
      <c r="G1010" s="45" t="s">
        <v>5273</v>
      </c>
      <c r="H1010" s="45" t="s">
        <v>5274</v>
      </c>
      <c r="I1010" s="45" t="s">
        <v>3414</v>
      </c>
      <c r="J1010" s="46">
        <v>1.18</v>
      </c>
      <c r="K1010" s="46">
        <f t="shared" si="15"/>
        <v>1.3687999999999998</v>
      </c>
    </row>
    <row r="1011" spans="2:11" x14ac:dyDescent="0.25">
      <c r="B1011" s="45" t="s">
        <v>3196</v>
      </c>
      <c r="C1011" s="45" t="s">
        <v>5271</v>
      </c>
      <c r="D1011" s="45" t="s">
        <v>25</v>
      </c>
      <c r="E1011" s="45">
        <v>43</v>
      </c>
      <c r="F1011" s="45" t="s">
        <v>5272</v>
      </c>
      <c r="G1011" s="45" t="s">
        <v>5275</v>
      </c>
      <c r="H1011" s="45" t="s">
        <v>5276</v>
      </c>
      <c r="I1011" s="45" t="s">
        <v>3414</v>
      </c>
      <c r="J1011" s="46">
        <v>1.85</v>
      </c>
      <c r="K1011" s="46">
        <f t="shared" si="15"/>
        <v>2.1459999999999999</v>
      </c>
    </row>
    <row r="1012" spans="2:11" x14ac:dyDescent="0.25">
      <c r="B1012" s="45" t="s">
        <v>3196</v>
      </c>
      <c r="C1012" s="45" t="s">
        <v>5271</v>
      </c>
      <c r="D1012" s="45" t="s">
        <v>25</v>
      </c>
      <c r="E1012" s="45">
        <v>43</v>
      </c>
      <c r="F1012" s="45" t="s">
        <v>5272</v>
      </c>
      <c r="G1012" s="45" t="s">
        <v>5277</v>
      </c>
      <c r="H1012" s="45" t="s">
        <v>5278</v>
      </c>
      <c r="I1012" s="45" t="s">
        <v>3414</v>
      </c>
      <c r="J1012" s="46">
        <v>4.6900000000000004</v>
      </c>
      <c r="K1012" s="46">
        <f t="shared" si="15"/>
        <v>5.4404000000000003</v>
      </c>
    </row>
    <row r="1013" spans="2:11" x14ac:dyDescent="0.25">
      <c r="B1013" s="45" t="s">
        <v>3196</v>
      </c>
      <c r="C1013" s="45" t="s">
        <v>5271</v>
      </c>
      <c r="D1013" s="45" t="s">
        <v>25</v>
      </c>
      <c r="E1013" s="45">
        <v>43</v>
      </c>
      <c r="F1013" s="45" t="s">
        <v>5272</v>
      </c>
      <c r="G1013" s="45" t="s">
        <v>5279</v>
      </c>
      <c r="H1013" s="45" t="s">
        <v>5280</v>
      </c>
      <c r="I1013" s="45" t="s">
        <v>3414</v>
      </c>
      <c r="J1013" s="46">
        <v>7.35</v>
      </c>
      <c r="K1013" s="46">
        <f t="shared" si="15"/>
        <v>8.5259999999999998</v>
      </c>
    </row>
    <row r="1014" spans="2:11" x14ac:dyDescent="0.25">
      <c r="B1014" s="45" t="s">
        <v>3196</v>
      </c>
      <c r="C1014" s="45" t="s">
        <v>5271</v>
      </c>
      <c r="D1014" s="45" t="s">
        <v>25</v>
      </c>
      <c r="E1014" s="45">
        <v>45</v>
      </c>
      <c r="F1014" s="45" t="s">
        <v>5281</v>
      </c>
      <c r="G1014" s="45" t="s">
        <v>5282</v>
      </c>
      <c r="H1014" s="45" t="s">
        <v>5283</v>
      </c>
      <c r="I1014" s="45" t="s">
        <v>3202</v>
      </c>
      <c r="J1014" s="46">
        <v>37.22</v>
      </c>
      <c r="K1014" s="46">
        <f t="shared" si="15"/>
        <v>43.175199999999997</v>
      </c>
    </row>
    <row r="1015" spans="2:11" x14ac:dyDescent="0.25">
      <c r="B1015" s="45" t="s">
        <v>3196</v>
      </c>
      <c r="C1015" s="45" t="s">
        <v>5271</v>
      </c>
      <c r="D1015" s="45" t="s">
        <v>25</v>
      </c>
      <c r="E1015" s="45">
        <v>45</v>
      </c>
      <c r="F1015" s="45" t="s">
        <v>5281</v>
      </c>
      <c r="G1015" s="45" t="s">
        <v>5284</v>
      </c>
      <c r="H1015" s="45" t="s">
        <v>5285</v>
      </c>
      <c r="I1015" s="45" t="s">
        <v>3202</v>
      </c>
      <c r="J1015" s="46">
        <v>7.98</v>
      </c>
      <c r="K1015" s="46">
        <f t="shared" si="15"/>
        <v>9.2568000000000001</v>
      </c>
    </row>
    <row r="1016" spans="2:11" x14ac:dyDescent="0.25">
      <c r="B1016" s="45" t="s">
        <v>3196</v>
      </c>
      <c r="C1016" s="45" t="s">
        <v>5271</v>
      </c>
      <c r="D1016" s="45" t="s">
        <v>25</v>
      </c>
      <c r="E1016" s="45">
        <v>44</v>
      </c>
      <c r="F1016" s="45" t="s">
        <v>5286</v>
      </c>
      <c r="G1016" s="45" t="s">
        <v>5287</v>
      </c>
      <c r="H1016" s="45" t="s">
        <v>5288</v>
      </c>
      <c r="I1016" s="45" t="s">
        <v>3202</v>
      </c>
      <c r="J1016" s="46">
        <v>1.34</v>
      </c>
      <c r="K1016" s="46">
        <f t="shared" si="15"/>
        <v>1.5544</v>
      </c>
    </row>
    <row r="1017" spans="2:11" x14ac:dyDescent="0.25">
      <c r="B1017" s="45" t="s">
        <v>3196</v>
      </c>
      <c r="C1017" s="45" t="s">
        <v>5271</v>
      </c>
      <c r="D1017" s="45" t="s">
        <v>25</v>
      </c>
      <c r="E1017" s="45">
        <v>44</v>
      </c>
      <c r="F1017" s="45" t="s">
        <v>5286</v>
      </c>
      <c r="G1017" s="45" t="s">
        <v>5289</v>
      </c>
      <c r="H1017" s="45" t="s">
        <v>5050</v>
      </c>
      <c r="I1017" s="45" t="s">
        <v>3202</v>
      </c>
      <c r="J1017" s="46">
        <v>1</v>
      </c>
      <c r="K1017" s="46">
        <f t="shared" si="15"/>
        <v>1.1599999999999999</v>
      </c>
    </row>
    <row r="1018" spans="2:11" x14ac:dyDescent="0.25">
      <c r="B1018" s="45" t="s">
        <v>3196</v>
      </c>
      <c r="C1018" s="45" t="s">
        <v>5271</v>
      </c>
      <c r="D1018" s="45" t="s">
        <v>25</v>
      </c>
      <c r="E1018" s="45">
        <v>44</v>
      </c>
      <c r="F1018" s="45" t="s">
        <v>5286</v>
      </c>
      <c r="G1018" s="45" t="s">
        <v>5290</v>
      </c>
      <c r="H1018" s="45" t="s">
        <v>5291</v>
      </c>
      <c r="I1018" s="45" t="s">
        <v>3202</v>
      </c>
      <c r="J1018" s="46">
        <v>1.42</v>
      </c>
      <c r="K1018" s="46">
        <f t="shared" si="15"/>
        <v>1.6471999999999998</v>
      </c>
    </row>
    <row r="1019" spans="2:11" x14ac:dyDescent="0.25">
      <c r="B1019" s="45" t="s">
        <v>3196</v>
      </c>
      <c r="C1019" s="45" t="s">
        <v>5271</v>
      </c>
      <c r="D1019" s="45" t="s">
        <v>25</v>
      </c>
      <c r="E1019" s="45">
        <v>44</v>
      </c>
      <c r="F1019" s="45" t="s">
        <v>5286</v>
      </c>
      <c r="G1019" s="45" t="s">
        <v>5292</v>
      </c>
      <c r="H1019" s="45" t="s">
        <v>5293</v>
      </c>
      <c r="I1019" s="45" t="s">
        <v>3202</v>
      </c>
      <c r="J1019" s="46">
        <v>13.87</v>
      </c>
      <c r="K1019" s="46">
        <f t="shared" si="15"/>
        <v>16.089199999999998</v>
      </c>
    </row>
    <row r="1020" spans="2:11" x14ac:dyDescent="0.25">
      <c r="B1020" s="45" t="s">
        <v>3196</v>
      </c>
      <c r="C1020" s="45" t="s">
        <v>5271</v>
      </c>
      <c r="D1020" s="45" t="s">
        <v>25</v>
      </c>
      <c r="E1020" s="45">
        <v>44</v>
      </c>
      <c r="F1020" s="45" t="s">
        <v>5286</v>
      </c>
      <c r="G1020" s="45" t="s">
        <v>5294</v>
      </c>
      <c r="H1020" s="45" t="s">
        <v>5295</v>
      </c>
      <c r="I1020" s="45" t="s">
        <v>3202</v>
      </c>
      <c r="J1020" s="46">
        <v>0.04</v>
      </c>
      <c r="K1020" s="46">
        <f t="shared" si="15"/>
        <v>4.6399999999999997E-2</v>
      </c>
    </row>
    <row r="1021" spans="2:11" x14ac:dyDescent="0.25">
      <c r="B1021" s="45" t="s">
        <v>3196</v>
      </c>
      <c r="C1021" s="45" t="s">
        <v>5271</v>
      </c>
      <c r="D1021" s="45" t="s">
        <v>25</v>
      </c>
      <c r="E1021" s="45">
        <v>44</v>
      </c>
      <c r="F1021" s="45" t="s">
        <v>5286</v>
      </c>
      <c r="G1021" s="45" t="s">
        <v>5296</v>
      </c>
      <c r="H1021" s="45" t="s">
        <v>5297</v>
      </c>
      <c r="I1021" s="45" t="s">
        <v>3202</v>
      </c>
      <c r="J1021" s="46">
        <v>8.8000000000000007</v>
      </c>
      <c r="K1021" s="46">
        <f t="shared" si="15"/>
        <v>10.208</v>
      </c>
    </row>
    <row r="1022" spans="2:11" x14ac:dyDescent="0.25">
      <c r="B1022" s="45" t="s">
        <v>3196</v>
      </c>
      <c r="C1022" s="45" t="s">
        <v>5271</v>
      </c>
      <c r="D1022" s="45" t="s">
        <v>25</v>
      </c>
      <c r="E1022" s="45">
        <v>44</v>
      </c>
      <c r="F1022" s="45" t="s">
        <v>5286</v>
      </c>
      <c r="G1022" s="45" t="s">
        <v>5298</v>
      </c>
      <c r="H1022" s="45" t="s">
        <v>5299</v>
      </c>
      <c r="I1022" s="45" t="s">
        <v>3202</v>
      </c>
      <c r="J1022" s="46">
        <v>3.5</v>
      </c>
      <c r="K1022" s="46">
        <f t="shared" si="15"/>
        <v>4.0599999999999996</v>
      </c>
    </row>
    <row r="1023" spans="2:11" x14ac:dyDescent="0.25">
      <c r="B1023" s="45" t="s">
        <v>3196</v>
      </c>
      <c r="C1023" s="45" t="s">
        <v>5300</v>
      </c>
      <c r="D1023" s="45" t="s">
        <v>5301</v>
      </c>
      <c r="E1023" s="45">
        <v>92</v>
      </c>
      <c r="F1023" s="45" t="s">
        <v>5286</v>
      </c>
      <c r="G1023" s="45" t="s">
        <v>5302</v>
      </c>
      <c r="H1023" s="45" t="s">
        <v>5303</v>
      </c>
      <c r="I1023" s="45" t="s">
        <v>3202</v>
      </c>
      <c r="J1023" s="46">
        <v>0.27</v>
      </c>
      <c r="K1023" s="46">
        <f t="shared" si="15"/>
        <v>0.31319999999999998</v>
      </c>
    </row>
    <row r="1024" spans="2:11" x14ac:dyDescent="0.25">
      <c r="B1024" s="45" t="s">
        <v>3196</v>
      </c>
      <c r="C1024" s="45" t="s">
        <v>5300</v>
      </c>
      <c r="D1024" s="45" t="s">
        <v>5301</v>
      </c>
      <c r="E1024" s="45">
        <v>92</v>
      </c>
      <c r="F1024" s="45" t="s">
        <v>5286</v>
      </c>
      <c r="G1024" s="45" t="s">
        <v>5304</v>
      </c>
      <c r="H1024" s="45" t="s">
        <v>5305</v>
      </c>
      <c r="I1024" s="45" t="s">
        <v>5306</v>
      </c>
      <c r="J1024" s="46">
        <v>29.28</v>
      </c>
      <c r="K1024" s="46">
        <f t="shared" si="15"/>
        <v>33.964799999999997</v>
      </c>
    </row>
    <row r="1025" spans="2:11" x14ac:dyDescent="0.25">
      <c r="B1025" s="45" t="s">
        <v>3196</v>
      </c>
      <c r="C1025" s="45" t="s">
        <v>5300</v>
      </c>
      <c r="D1025" s="45" t="s">
        <v>5301</v>
      </c>
      <c r="E1025" s="45">
        <v>92</v>
      </c>
      <c r="F1025" s="45" t="s">
        <v>5286</v>
      </c>
      <c r="G1025" s="45" t="s">
        <v>5307</v>
      </c>
      <c r="H1025" s="45" t="s">
        <v>5308</v>
      </c>
      <c r="I1025" s="45" t="s">
        <v>5306</v>
      </c>
      <c r="J1025" s="46">
        <v>16.170000000000002</v>
      </c>
      <c r="K1025" s="46">
        <f t="shared" si="15"/>
        <v>18.757200000000001</v>
      </c>
    </row>
    <row r="1026" spans="2:11" x14ac:dyDescent="0.25">
      <c r="B1026" s="45" t="s">
        <v>3196</v>
      </c>
      <c r="C1026" s="45" t="s">
        <v>5300</v>
      </c>
      <c r="D1026" s="45" t="s">
        <v>5301</v>
      </c>
      <c r="E1026" s="45">
        <v>92</v>
      </c>
      <c r="F1026" s="45" t="s">
        <v>5286</v>
      </c>
      <c r="G1026" s="45" t="s">
        <v>5309</v>
      </c>
      <c r="H1026" s="45" t="s">
        <v>5310</v>
      </c>
      <c r="I1026" s="45" t="s">
        <v>5311</v>
      </c>
      <c r="J1026" s="46">
        <v>8.5299999999999994</v>
      </c>
      <c r="K1026" s="46">
        <f t="shared" si="15"/>
        <v>9.8947999999999983</v>
      </c>
    </row>
    <row r="1027" spans="2:11" x14ac:dyDescent="0.25">
      <c r="B1027" s="45" t="s">
        <v>3196</v>
      </c>
      <c r="C1027" s="45" t="s">
        <v>5300</v>
      </c>
      <c r="D1027" s="45" t="s">
        <v>5301</v>
      </c>
      <c r="E1027" s="45">
        <v>92</v>
      </c>
      <c r="F1027" s="45" t="s">
        <v>5286</v>
      </c>
      <c r="G1027" s="45" t="s">
        <v>5312</v>
      </c>
      <c r="H1027" s="45" t="s">
        <v>5313</v>
      </c>
      <c r="I1027" s="45" t="s">
        <v>5314</v>
      </c>
      <c r="J1027" s="46">
        <v>62.18</v>
      </c>
      <c r="K1027" s="46">
        <f t="shared" si="15"/>
        <v>72.128799999999998</v>
      </c>
    </row>
    <row r="1028" spans="2:11" x14ac:dyDescent="0.25">
      <c r="B1028" s="45" t="s">
        <v>3196</v>
      </c>
      <c r="C1028" s="45" t="s">
        <v>5300</v>
      </c>
      <c r="D1028" s="45" t="s">
        <v>5301</v>
      </c>
      <c r="E1028" s="45">
        <v>92</v>
      </c>
      <c r="F1028" s="45" t="s">
        <v>5286</v>
      </c>
      <c r="G1028" s="45" t="s">
        <v>5312</v>
      </c>
      <c r="H1028" s="45" t="s">
        <v>5313</v>
      </c>
      <c r="I1028" s="45" t="s">
        <v>5314</v>
      </c>
      <c r="J1028" s="46">
        <v>1242.51</v>
      </c>
      <c r="K1028" s="46">
        <f t="shared" ref="K1028:K1091" si="16">+IF(AND(MID(H1028,1,15)="POSTE DE MADERA",J1028&lt;110)=TRUE,(J1028*1.13+5)*1.01*1.16,IF(AND(MID(H1028,1,15)="POSTE DE MADERA",J1028&gt;=110,J1028&lt;320)=TRUE,(J1028*1.13+12)*1.01*1.16,IF(AND(MID(H1028,1,15)="POSTE DE MADERA",J1028&gt;320)=TRUE,(J1028*1.13+36)*1.01*1.16,IF(+AND(MID(H1028,1,5)="POSTE",MID(H1028,1,15)&lt;&gt;"POSTE DE MADERA")=TRUE,J1028*1.01*1.16,J1028*1.16))))</f>
        <v>1441.3116</v>
      </c>
    </row>
    <row r="1029" spans="2:11" x14ac:dyDescent="0.25">
      <c r="B1029" s="45" t="s">
        <v>3196</v>
      </c>
      <c r="C1029" s="45" t="s">
        <v>5300</v>
      </c>
      <c r="D1029" s="45" t="s">
        <v>5301</v>
      </c>
      <c r="E1029" s="45">
        <v>92</v>
      </c>
      <c r="F1029" s="45" t="s">
        <v>5286</v>
      </c>
      <c r="G1029" s="45" t="s">
        <v>5315</v>
      </c>
      <c r="H1029" s="45" t="s">
        <v>5316</v>
      </c>
      <c r="I1029" s="45" t="s">
        <v>5234</v>
      </c>
      <c r="J1029" s="46">
        <v>1.19</v>
      </c>
      <c r="K1029" s="46">
        <f t="shared" si="16"/>
        <v>1.3803999999999998</v>
      </c>
    </row>
    <row r="1030" spans="2:11" x14ac:dyDescent="0.25">
      <c r="B1030" s="45" t="s">
        <v>3196</v>
      </c>
      <c r="C1030" s="45" t="s">
        <v>5300</v>
      </c>
      <c r="D1030" s="45" t="s">
        <v>5301</v>
      </c>
      <c r="E1030" s="45">
        <v>92</v>
      </c>
      <c r="F1030" s="45" t="s">
        <v>5286</v>
      </c>
      <c r="G1030" s="45" t="s">
        <v>5317</v>
      </c>
      <c r="H1030" s="45" t="s">
        <v>5318</v>
      </c>
      <c r="I1030" s="45" t="s">
        <v>3202</v>
      </c>
      <c r="J1030" s="46">
        <v>10.14</v>
      </c>
      <c r="K1030" s="46">
        <f t="shared" si="16"/>
        <v>11.7624</v>
      </c>
    </row>
    <row r="1031" spans="2:11" x14ac:dyDescent="0.25">
      <c r="B1031" s="45" t="s">
        <v>3196</v>
      </c>
      <c r="C1031" s="45" t="s">
        <v>5300</v>
      </c>
      <c r="D1031" s="45" t="s">
        <v>5301</v>
      </c>
      <c r="E1031" s="45">
        <v>92</v>
      </c>
      <c r="F1031" s="45" t="s">
        <v>5286</v>
      </c>
      <c r="G1031" s="45" t="s">
        <v>5319</v>
      </c>
      <c r="H1031" s="45" t="s">
        <v>5320</v>
      </c>
      <c r="I1031" s="45" t="s">
        <v>5306</v>
      </c>
      <c r="J1031" s="46">
        <v>157.61000000000001</v>
      </c>
      <c r="K1031" s="46">
        <f t="shared" si="16"/>
        <v>182.82759999999999</v>
      </c>
    </row>
    <row r="1032" spans="2:11" x14ac:dyDescent="0.25">
      <c r="B1032" s="45" t="s">
        <v>3196</v>
      </c>
      <c r="C1032" s="45" t="s">
        <v>5300</v>
      </c>
      <c r="D1032" s="45" t="s">
        <v>5301</v>
      </c>
      <c r="E1032" s="45">
        <v>92</v>
      </c>
      <c r="F1032" s="45" t="s">
        <v>5286</v>
      </c>
      <c r="G1032" s="45" t="s">
        <v>5321</v>
      </c>
      <c r="H1032" s="45" t="s">
        <v>5322</v>
      </c>
      <c r="I1032" s="45" t="s">
        <v>5306</v>
      </c>
      <c r="J1032" s="46">
        <v>3.82</v>
      </c>
      <c r="K1032" s="46">
        <f t="shared" si="16"/>
        <v>4.4311999999999996</v>
      </c>
    </row>
    <row r="1033" spans="2:11" x14ac:dyDescent="0.25">
      <c r="B1033" s="45" t="s">
        <v>3196</v>
      </c>
      <c r="C1033" s="45" t="s">
        <v>5300</v>
      </c>
      <c r="D1033" s="45" t="s">
        <v>5301</v>
      </c>
      <c r="E1033" s="45">
        <v>92</v>
      </c>
      <c r="F1033" s="45" t="s">
        <v>5286</v>
      </c>
      <c r="G1033" s="45" t="s">
        <v>5323</v>
      </c>
      <c r="H1033" s="45" t="s">
        <v>5324</v>
      </c>
      <c r="I1033" s="45" t="s">
        <v>5306</v>
      </c>
      <c r="J1033" s="46">
        <v>8.75</v>
      </c>
      <c r="K1033" s="46">
        <f t="shared" si="16"/>
        <v>10.149999999999999</v>
      </c>
    </row>
    <row r="1034" spans="2:11" x14ac:dyDescent="0.25">
      <c r="B1034" s="45" t="s">
        <v>3196</v>
      </c>
      <c r="C1034" s="45" t="s">
        <v>5300</v>
      </c>
      <c r="D1034" s="45" t="s">
        <v>5301</v>
      </c>
      <c r="E1034" s="45">
        <v>92</v>
      </c>
      <c r="F1034" s="45" t="s">
        <v>5286</v>
      </c>
      <c r="G1034" s="45" t="s">
        <v>5325</v>
      </c>
      <c r="H1034" s="45" t="s">
        <v>5326</v>
      </c>
      <c r="I1034" s="45" t="s">
        <v>5327</v>
      </c>
      <c r="J1034" s="46">
        <v>4.8899999999999997</v>
      </c>
      <c r="K1034" s="46">
        <f t="shared" si="16"/>
        <v>5.6723999999999997</v>
      </c>
    </row>
    <row r="1035" spans="2:11" x14ac:dyDescent="0.25">
      <c r="B1035" s="45" t="s">
        <v>3196</v>
      </c>
      <c r="C1035" s="45" t="s">
        <v>5328</v>
      </c>
      <c r="D1035" s="45" t="s">
        <v>5329</v>
      </c>
      <c r="E1035" s="45">
        <v>46</v>
      </c>
      <c r="F1035" s="45" t="s">
        <v>5330</v>
      </c>
      <c r="G1035" s="45" t="s">
        <v>5331</v>
      </c>
      <c r="H1035" s="45" t="s">
        <v>5332</v>
      </c>
      <c r="I1035" s="45" t="s">
        <v>3202</v>
      </c>
      <c r="J1035" s="46">
        <v>3.61</v>
      </c>
      <c r="K1035" s="46">
        <f t="shared" si="16"/>
        <v>4.1875999999999998</v>
      </c>
    </row>
    <row r="1036" spans="2:11" x14ac:dyDescent="0.25">
      <c r="B1036" s="45" t="s">
        <v>3196</v>
      </c>
      <c r="C1036" s="45" t="s">
        <v>5328</v>
      </c>
      <c r="D1036" s="45" t="s">
        <v>5329</v>
      </c>
      <c r="E1036" s="45">
        <v>46</v>
      </c>
      <c r="F1036" s="45" t="s">
        <v>5330</v>
      </c>
      <c r="G1036" s="45" t="s">
        <v>5333</v>
      </c>
      <c r="H1036" s="45" t="s">
        <v>5334</v>
      </c>
      <c r="I1036" s="45" t="s">
        <v>3202</v>
      </c>
      <c r="J1036" s="46">
        <v>19.97</v>
      </c>
      <c r="K1036" s="46">
        <f t="shared" si="16"/>
        <v>23.165199999999999</v>
      </c>
    </row>
    <row r="1037" spans="2:11" x14ac:dyDescent="0.25">
      <c r="B1037" s="45" t="s">
        <v>3196</v>
      </c>
      <c r="C1037" s="45" t="s">
        <v>5328</v>
      </c>
      <c r="D1037" s="45" t="s">
        <v>5329</v>
      </c>
      <c r="E1037" s="45">
        <v>46</v>
      </c>
      <c r="F1037" s="45" t="s">
        <v>5330</v>
      </c>
      <c r="G1037" s="45" t="s">
        <v>5335</v>
      </c>
      <c r="H1037" s="45" t="s">
        <v>5336</v>
      </c>
      <c r="I1037" s="45" t="s">
        <v>3202</v>
      </c>
      <c r="J1037" s="46">
        <v>9.51</v>
      </c>
      <c r="K1037" s="46">
        <f t="shared" si="16"/>
        <v>11.031599999999999</v>
      </c>
    </row>
    <row r="1038" spans="2:11" x14ac:dyDescent="0.25">
      <c r="B1038" s="45" t="s">
        <v>3196</v>
      </c>
      <c r="C1038" s="45" t="s">
        <v>5328</v>
      </c>
      <c r="D1038" s="45" t="s">
        <v>5329</v>
      </c>
      <c r="E1038" s="45">
        <v>46</v>
      </c>
      <c r="F1038" s="45" t="s">
        <v>5330</v>
      </c>
      <c r="G1038" s="45" t="s">
        <v>5337</v>
      </c>
      <c r="H1038" s="45" t="s">
        <v>5338</v>
      </c>
      <c r="I1038" s="45" t="s">
        <v>3202</v>
      </c>
      <c r="J1038" s="46">
        <v>7.73</v>
      </c>
      <c r="K1038" s="46">
        <f t="shared" si="16"/>
        <v>8.9667999999999992</v>
      </c>
    </row>
    <row r="1039" spans="2:11" x14ac:dyDescent="0.25">
      <c r="B1039" s="45" t="s">
        <v>3196</v>
      </c>
      <c r="C1039" s="45" t="s">
        <v>5328</v>
      </c>
      <c r="D1039" s="45" t="s">
        <v>5329</v>
      </c>
      <c r="E1039" s="45">
        <v>46</v>
      </c>
      <c r="F1039" s="45" t="s">
        <v>5330</v>
      </c>
      <c r="G1039" s="45" t="s">
        <v>5339</v>
      </c>
      <c r="H1039" s="45" t="s">
        <v>5340</v>
      </c>
      <c r="I1039" s="45" t="s">
        <v>3202</v>
      </c>
      <c r="J1039" s="46">
        <v>3.52</v>
      </c>
      <c r="K1039" s="46">
        <f t="shared" si="16"/>
        <v>4.0831999999999997</v>
      </c>
    </row>
    <row r="1040" spans="2:11" x14ac:dyDescent="0.25">
      <c r="B1040" s="45" t="s">
        <v>3196</v>
      </c>
      <c r="C1040" s="45" t="s">
        <v>5328</v>
      </c>
      <c r="D1040" s="45" t="s">
        <v>5329</v>
      </c>
      <c r="E1040" s="45">
        <v>46</v>
      </c>
      <c r="F1040" s="45" t="s">
        <v>5330</v>
      </c>
      <c r="G1040" s="45" t="s">
        <v>5341</v>
      </c>
      <c r="H1040" s="45" t="s">
        <v>5342</v>
      </c>
      <c r="I1040" s="45" t="s">
        <v>3202</v>
      </c>
      <c r="J1040" s="46">
        <v>11.45</v>
      </c>
      <c r="K1040" s="46">
        <f t="shared" si="16"/>
        <v>13.281999999999998</v>
      </c>
    </row>
    <row r="1041" spans="2:11" x14ac:dyDescent="0.25">
      <c r="B1041" s="45" t="s">
        <v>3196</v>
      </c>
      <c r="C1041" s="45" t="s">
        <v>5328</v>
      </c>
      <c r="D1041" s="45" t="s">
        <v>5329</v>
      </c>
      <c r="E1041" s="45">
        <v>46</v>
      </c>
      <c r="F1041" s="45" t="s">
        <v>5330</v>
      </c>
      <c r="G1041" s="45" t="s">
        <v>5343</v>
      </c>
      <c r="H1041" s="45" t="s">
        <v>5344</v>
      </c>
      <c r="I1041" s="45" t="s">
        <v>3202</v>
      </c>
      <c r="J1041" s="46">
        <v>10.23</v>
      </c>
      <c r="K1041" s="46">
        <f t="shared" si="16"/>
        <v>11.8668</v>
      </c>
    </row>
    <row r="1042" spans="2:11" x14ac:dyDescent="0.25">
      <c r="B1042" s="45" t="s">
        <v>3196</v>
      </c>
      <c r="C1042" s="45" t="s">
        <v>5328</v>
      </c>
      <c r="D1042" s="45" t="s">
        <v>5329</v>
      </c>
      <c r="E1042" s="45">
        <v>46</v>
      </c>
      <c r="F1042" s="45" t="s">
        <v>5330</v>
      </c>
      <c r="G1042" s="45" t="s">
        <v>5345</v>
      </c>
      <c r="H1042" s="45" t="s">
        <v>5346</v>
      </c>
      <c r="I1042" s="45" t="s">
        <v>3202</v>
      </c>
      <c r="J1042" s="46">
        <v>11.11</v>
      </c>
      <c r="K1042" s="46">
        <f t="shared" si="16"/>
        <v>12.887599999999999</v>
      </c>
    </row>
    <row r="1043" spans="2:11" x14ac:dyDescent="0.25">
      <c r="B1043" s="45" t="s">
        <v>3196</v>
      </c>
      <c r="C1043" s="45" t="s">
        <v>5328</v>
      </c>
      <c r="D1043" s="45" t="s">
        <v>5329</v>
      </c>
      <c r="E1043" s="45">
        <v>46</v>
      </c>
      <c r="F1043" s="45" t="s">
        <v>5330</v>
      </c>
      <c r="G1043" s="45" t="s">
        <v>5347</v>
      </c>
      <c r="H1043" s="45" t="s">
        <v>5348</v>
      </c>
      <c r="I1043" s="45" t="s">
        <v>3202</v>
      </c>
      <c r="J1043" s="46">
        <v>26.71</v>
      </c>
      <c r="K1043" s="46">
        <f t="shared" si="16"/>
        <v>30.983599999999999</v>
      </c>
    </row>
    <row r="1044" spans="2:11" x14ac:dyDescent="0.25">
      <c r="B1044" s="45" t="s">
        <v>3196</v>
      </c>
      <c r="C1044" s="45" t="s">
        <v>5328</v>
      </c>
      <c r="D1044" s="45" t="s">
        <v>5329</v>
      </c>
      <c r="E1044" s="45">
        <v>46</v>
      </c>
      <c r="F1044" s="45" t="s">
        <v>5330</v>
      </c>
      <c r="G1044" s="45" t="s">
        <v>5349</v>
      </c>
      <c r="H1044" s="45" t="s">
        <v>5350</v>
      </c>
      <c r="I1044" s="45" t="s">
        <v>3202</v>
      </c>
      <c r="J1044" s="46">
        <v>59.99</v>
      </c>
      <c r="K1044" s="46">
        <f t="shared" si="16"/>
        <v>69.588399999999993</v>
      </c>
    </row>
    <row r="1045" spans="2:11" x14ac:dyDescent="0.25">
      <c r="B1045" s="45" t="s">
        <v>3196</v>
      </c>
      <c r="C1045" s="45" t="s">
        <v>5328</v>
      </c>
      <c r="D1045" s="45" t="s">
        <v>5329</v>
      </c>
      <c r="E1045" s="45">
        <v>46</v>
      </c>
      <c r="F1045" s="45" t="s">
        <v>5330</v>
      </c>
      <c r="G1045" s="45" t="s">
        <v>5351</v>
      </c>
      <c r="H1045" s="45" t="s">
        <v>5352</v>
      </c>
      <c r="I1045" s="45" t="s">
        <v>3202</v>
      </c>
      <c r="J1045" s="46">
        <v>18.62</v>
      </c>
      <c r="K1045" s="46">
        <f t="shared" si="16"/>
        <v>21.5992</v>
      </c>
    </row>
    <row r="1046" spans="2:11" x14ac:dyDescent="0.25">
      <c r="B1046" s="45" t="s">
        <v>3196</v>
      </c>
      <c r="C1046" s="45" t="s">
        <v>5328</v>
      </c>
      <c r="D1046" s="45" t="s">
        <v>5329</v>
      </c>
      <c r="E1046" s="45">
        <v>46</v>
      </c>
      <c r="F1046" s="45" t="s">
        <v>5330</v>
      </c>
      <c r="G1046" s="45" t="s">
        <v>5353</v>
      </c>
      <c r="H1046" s="45" t="s">
        <v>5354</v>
      </c>
      <c r="I1046" s="45" t="s">
        <v>3202</v>
      </c>
      <c r="J1046" s="46">
        <v>51.41</v>
      </c>
      <c r="K1046" s="46">
        <f t="shared" si="16"/>
        <v>59.63559999999999</v>
      </c>
    </row>
    <row r="1047" spans="2:11" x14ac:dyDescent="0.25">
      <c r="B1047" s="45" t="s">
        <v>3196</v>
      </c>
      <c r="C1047" s="45" t="s">
        <v>5328</v>
      </c>
      <c r="D1047" s="45" t="s">
        <v>5329</v>
      </c>
      <c r="E1047" s="45">
        <v>52</v>
      </c>
      <c r="F1047" s="45" t="s">
        <v>5355</v>
      </c>
      <c r="G1047" s="45" t="s">
        <v>5356</v>
      </c>
      <c r="H1047" s="45" t="s">
        <v>5357</v>
      </c>
      <c r="I1047" s="45" t="s">
        <v>3202</v>
      </c>
      <c r="J1047" s="46">
        <v>98.41</v>
      </c>
      <c r="K1047" s="46">
        <f t="shared" si="16"/>
        <v>114.15559999999999</v>
      </c>
    </row>
    <row r="1048" spans="2:11" x14ac:dyDescent="0.25">
      <c r="B1048" s="45" t="s">
        <v>3196</v>
      </c>
      <c r="C1048" s="45" t="s">
        <v>5328</v>
      </c>
      <c r="D1048" s="45" t="s">
        <v>5329</v>
      </c>
      <c r="E1048" s="45">
        <v>52</v>
      </c>
      <c r="F1048" s="45" t="s">
        <v>5355</v>
      </c>
      <c r="G1048" s="45" t="s">
        <v>5358</v>
      </c>
      <c r="H1048" s="45" t="s">
        <v>5359</v>
      </c>
      <c r="I1048" s="45" t="s">
        <v>3202</v>
      </c>
      <c r="J1048" s="46">
        <v>68.150000000000006</v>
      </c>
      <c r="K1048" s="46">
        <f t="shared" si="16"/>
        <v>79.054000000000002</v>
      </c>
    </row>
    <row r="1049" spans="2:11" x14ac:dyDescent="0.25">
      <c r="B1049" s="45" t="s">
        <v>3196</v>
      </c>
      <c r="C1049" s="45" t="s">
        <v>5328</v>
      </c>
      <c r="D1049" s="45" t="s">
        <v>5329</v>
      </c>
      <c r="E1049" s="45">
        <v>52</v>
      </c>
      <c r="F1049" s="45" t="s">
        <v>5355</v>
      </c>
      <c r="G1049" s="45" t="s">
        <v>5360</v>
      </c>
      <c r="H1049" s="45" t="s">
        <v>5361</v>
      </c>
      <c r="I1049" s="45" t="s">
        <v>3202</v>
      </c>
      <c r="J1049" s="46">
        <v>78.55</v>
      </c>
      <c r="K1049" s="46">
        <f t="shared" si="16"/>
        <v>91.117999999999995</v>
      </c>
    </row>
    <row r="1050" spans="2:11" x14ac:dyDescent="0.25">
      <c r="B1050" s="45" t="s">
        <v>3196</v>
      </c>
      <c r="C1050" s="45" t="s">
        <v>5328</v>
      </c>
      <c r="D1050" s="45" t="s">
        <v>5329</v>
      </c>
      <c r="E1050" s="45">
        <v>52</v>
      </c>
      <c r="F1050" s="45" t="s">
        <v>5355</v>
      </c>
      <c r="G1050" s="45" t="s">
        <v>5362</v>
      </c>
      <c r="H1050" s="45" t="s">
        <v>5363</v>
      </c>
      <c r="I1050" s="45" t="s">
        <v>3202</v>
      </c>
      <c r="J1050" s="46">
        <v>110.71</v>
      </c>
      <c r="K1050" s="46">
        <f t="shared" si="16"/>
        <v>128.42359999999999</v>
      </c>
    </row>
    <row r="1051" spans="2:11" x14ac:dyDescent="0.25">
      <c r="B1051" s="45" t="s">
        <v>3196</v>
      </c>
      <c r="C1051" s="45" t="s">
        <v>5328</v>
      </c>
      <c r="D1051" s="45" t="s">
        <v>5329</v>
      </c>
      <c r="E1051" s="45">
        <v>52</v>
      </c>
      <c r="F1051" s="45" t="s">
        <v>5355</v>
      </c>
      <c r="G1051" s="45" t="s">
        <v>5364</v>
      </c>
      <c r="H1051" s="45" t="s">
        <v>5365</v>
      </c>
      <c r="I1051" s="45" t="s">
        <v>3202</v>
      </c>
      <c r="J1051" s="46">
        <v>173</v>
      </c>
      <c r="K1051" s="46">
        <f t="shared" si="16"/>
        <v>200.67999999999998</v>
      </c>
    </row>
    <row r="1052" spans="2:11" x14ac:dyDescent="0.25">
      <c r="B1052" s="45" t="s">
        <v>3196</v>
      </c>
      <c r="C1052" s="45" t="s">
        <v>5328</v>
      </c>
      <c r="D1052" s="45" t="s">
        <v>5329</v>
      </c>
      <c r="E1052" s="45">
        <v>52</v>
      </c>
      <c r="F1052" s="45" t="s">
        <v>5355</v>
      </c>
      <c r="G1052" s="45" t="s">
        <v>5366</v>
      </c>
      <c r="H1052" s="45" t="s">
        <v>5367</v>
      </c>
      <c r="I1052" s="45" t="s">
        <v>3202</v>
      </c>
      <c r="J1052" s="46">
        <v>252.64</v>
      </c>
      <c r="K1052" s="46">
        <f t="shared" si="16"/>
        <v>293.06239999999997</v>
      </c>
    </row>
    <row r="1053" spans="2:11" x14ac:dyDescent="0.25">
      <c r="B1053" s="45" t="s">
        <v>3196</v>
      </c>
      <c r="C1053" s="45" t="s">
        <v>5328</v>
      </c>
      <c r="D1053" s="45" t="s">
        <v>5329</v>
      </c>
      <c r="E1053" s="45">
        <v>52</v>
      </c>
      <c r="F1053" s="45" t="s">
        <v>5355</v>
      </c>
      <c r="G1053" s="45" t="s">
        <v>5368</v>
      </c>
      <c r="H1053" s="45" t="s">
        <v>5369</v>
      </c>
      <c r="I1053" s="45" t="s">
        <v>3202</v>
      </c>
      <c r="J1053" s="46">
        <v>86.57</v>
      </c>
      <c r="K1053" s="46">
        <f t="shared" si="16"/>
        <v>100.42119999999998</v>
      </c>
    </row>
    <row r="1054" spans="2:11" x14ac:dyDescent="0.25">
      <c r="B1054" s="45" t="s">
        <v>3196</v>
      </c>
      <c r="C1054" s="45" t="s">
        <v>5328</v>
      </c>
      <c r="D1054" s="45" t="s">
        <v>5329</v>
      </c>
      <c r="E1054" s="45">
        <v>52</v>
      </c>
      <c r="F1054" s="45" t="s">
        <v>5355</v>
      </c>
      <c r="G1054" s="45" t="s">
        <v>5370</v>
      </c>
      <c r="H1054" s="45" t="s">
        <v>5371</v>
      </c>
      <c r="I1054" s="45" t="s">
        <v>3202</v>
      </c>
      <c r="J1054" s="46">
        <v>138.02000000000001</v>
      </c>
      <c r="K1054" s="46">
        <f t="shared" si="16"/>
        <v>160.10319999999999</v>
      </c>
    </row>
    <row r="1055" spans="2:11" x14ac:dyDescent="0.25">
      <c r="B1055" s="45" t="s">
        <v>3196</v>
      </c>
      <c r="C1055" s="45" t="s">
        <v>5328</v>
      </c>
      <c r="D1055" s="45" t="s">
        <v>5329</v>
      </c>
      <c r="E1055" s="45">
        <v>52</v>
      </c>
      <c r="F1055" s="45" t="s">
        <v>5355</v>
      </c>
      <c r="G1055" s="45" t="s">
        <v>5372</v>
      </c>
      <c r="H1055" s="45" t="s">
        <v>5373</v>
      </c>
      <c r="I1055" s="45" t="s">
        <v>3202</v>
      </c>
      <c r="J1055" s="46">
        <v>178.8</v>
      </c>
      <c r="K1055" s="46">
        <f t="shared" si="16"/>
        <v>207.40799999999999</v>
      </c>
    </row>
    <row r="1056" spans="2:11" x14ac:dyDescent="0.25">
      <c r="B1056" s="45" t="s">
        <v>3196</v>
      </c>
      <c r="C1056" s="45" t="s">
        <v>5328</v>
      </c>
      <c r="D1056" s="45" t="s">
        <v>5329</v>
      </c>
      <c r="E1056" s="45">
        <v>52</v>
      </c>
      <c r="F1056" s="45" t="s">
        <v>5355</v>
      </c>
      <c r="G1056" s="45" t="s">
        <v>5374</v>
      </c>
      <c r="H1056" s="45" t="s">
        <v>5375</v>
      </c>
      <c r="I1056" s="45" t="s">
        <v>3202</v>
      </c>
      <c r="J1056" s="46">
        <v>266.85000000000002</v>
      </c>
      <c r="K1056" s="46">
        <f t="shared" si="16"/>
        <v>309.54599999999999</v>
      </c>
    </row>
    <row r="1057" spans="2:11" x14ac:dyDescent="0.25">
      <c r="B1057" s="45" t="s">
        <v>3196</v>
      </c>
      <c r="C1057" s="45" t="s">
        <v>5328</v>
      </c>
      <c r="D1057" s="45" t="s">
        <v>5329</v>
      </c>
      <c r="E1057" s="45">
        <v>52</v>
      </c>
      <c r="F1057" s="45" t="s">
        <v>5355</v>
      </c>
      <c r="G1057" s="45" t="s">
        <v>5376</v>
      </c>
      <c r="H1057" s="45" t="s">
        <v>5377</v>
      </c>
      <c r="I1057" s="45" t="s">
        <v>3202</v>
      </c>
      <c r="J1057" s="46">
        <v>111.57</v>
      </c>
      <c r="K1057" s="46">
        <f t="shared" si="16"/>
        <v>129.42119999999997</v>
      </c>
    </row>
    <row r="1058" spans="2:11" x14ac:dyDescent="0.25">
      <c r="B1058" s="45" t="s">
        <v>3196</v>
      </c>
      <c r="C1058" s="45" t="s">
        <v>5328</v>
      </c>
      <c r="D1058" s="45" t="s">
        <v>5329</v>
      </c>
      <c r="E1058" s="45">
        <v>52</v>
      </c>
      <c r="F1058" s="45" t="s">
        <v>5355</v>
      </c>
      <c r="G1058" s="45" t="s">
        <v>5378</v>
      </c>
      <c r="H1058" s="45" t="s">
        <v>5379</v>
      </c>
      <c r="I1058" s="45" t="s">
        <v>3202</v>
      </c>
      <c r="J1058" s="46">
        <v>91.09</v>
      </c>
      <c r="K1058" s="46">
        <f t="shared" si="16"/>
        <v>105.6644</v>
      </c>
    </row>
    <row r="1059" spans="2:11" x14ac:dyDescent="0.25">
      <c r="B1059" s="45" t="s">
        <v>3196</v>
      </c>
      <c r="C1059" s="45" t="s">
        <v>5328</v>
      </c>
      <c r="D1059" s="45" t="s">
        <v>5329</v>
      </c>
      <c r="E1059" s="45">
        <v>52</v>
      </c>
      <c r="F1059" s="45" t="s">
        <v>5355</v>
      </c>
      <c r="G1059" s="45" t="s">
        <v>5380</v>
      </c>
      <c r="H1059" s="45" t="s">
        <v>5381</v>
      </c>
      <c r="I1059" s="45" t="s">
        <v>3202</v>
      </c>
      <c r="J1059" s="46">
        <v>94.57</v>
      </c>
      <c r="K1059" s="46">
        <f t="shared" si="16"/>
        <v>109.70119999999999</v>
      </c>
    </row>
    <row r="1060" spans="2:11" x14ac:dyDescent="0.25">
      <c r="B1060" s="45" t="s">
        <v>3196</v>
      </c>
      <c r="C1060" s="45" t="s">
        <v>5328</v>
      </c>
      <c r="D1060" s="45" t="s">
        <v>5329</v>
      </c>
      <c r="E1060" s="45">
        <v>52</v>
      </c>
      <c r="F1060" s="45" t="s">
        <v>5355</v>
      </c>
      <c r="G1060" s="45" t="s">
        <v>5382</v>
      </c>
      <c r="H1060" s="45" t="s">
        <v>5383</v>
      </c>
      <c r="I1060" s="45" t="s">
        <v>3202</v>
      </c>
      <c r="J1060" s="46">
        <v>96.42</v>
      </c>
      <c r="K1060" s="46">
        <f t="shared" si="16"/>
        <v>111.8472</v>
      </c>
    </row>
    <row r="1061" spans="2:11" x14ac:dyDescent="0.25">
      <c r="B1061" s="45" t="s">
        <v>3196</v>
      </c>
      <c r="C1061" s="45" t="s">
        <v>5328</v>
      </c>
      <c r="D1061" s="45" t="s">
        <v>5329</v>
      </c>
      <c r="E1061" s="45">
        <v>52</v>
      </c>
      <c r="F1061" s="45" t="s">
        <v>5355</v>
      </c>
      <c r="G1061" s="45" t="s">
        <v>5384</v>
      </c>
      <c r="H1061" s="45" t="s">
        <v>5385</v>
      </c>
      <c r="I1061" s="45" t="s">
        <v>3202</v>
      </c>
      <c r="J1061" s="46">
        <v>146.43</v>
      </c>
      <c r="K1061" s="46">
        <f t="shared" si="16"/>
        <v>169.8588</v>
      </c>
    </row>
    <row r="1062" spans="2:11" x14ac:dyDescent="0.25">
      <c r="B1062" s="45" t="s">
        <v>3196</v>
      </c>
      <c r="C1062" s="45" t="s">
        <v>5328</v>
      </c>
      <c r="D1062" s="45" t="s">
        <v>5329</v>
      </c>
      <c r="E1062" s="45">
        <v>52</v>
      </c>
      <c r="F1062" s="45" t="s">
        <v>5355</v>
      </c>
      <c r="G1062" s="45" t="s">
        <v>5386</v>
      </c>
      <c r="H1062" s="45" t="s">
        <v>5387</v>
      </c>
      <c r="I1062" s="45" t="s">
        <v>3202</v>
      </c>
      <c r="J1062" s="46">
        <v>213.95</v>
      </c>
      <c r="K1062" s="46">
        <f t="shared" si="16"/>
        <v>248.18199999999996</v>
      </c>
    </row>
    <row r="1063" spans="2:11" x14ac:dyDescent="0.25">
      <c r="B1063" s="45" t="s">
        <v>3196</v>
      </c>
      <c r="C1063" s="45" t="s">
        <v>5328</v>
      </c>
      <c r="D1063" s="45" t="s">
        <v>5329</v>
      </c>
      <c r="E1063" s="45">
        <v>52</v>
      </c>
      <c r="F1063" s="45" t="s">
        <v>5355</v>
      </c>
      <c r="G1063" s="45" t="s">
        <v>5388</v>
      </c>
      <c r="H1063" s="45" t="s">
        <v>5389</v>
      </c>
      <c r="I1063" s="45" t="s">
        <v>3202</v>
      </c>
      <c r="J1063" s="46">
        <v>300.83</v>
      </c>
      <c r="K1063" s="46">
        <f t="shared" si="16"/>
        <v>348.96279999999996</v>
      </c>
    </row>
    <row r="1064" spans="2:11" x14ac:dyDescent="0.25">
      <c r="B1064" s="45" t="s">
        <v>3196</v>
      </c>
      <c r="C1064" s="45" t="s">
        <v>5328</v>
      </c>
      <c r="D1064" s="45" t="s">
        <v>5329</v>
      </c>
      <c r="E1064" s="45">
        <v>52</v>
      </c>
      <c r="F1064" s="45" t="s">
        <v>5355</v>
      </c>
      <c r="G1064" s="45" t="s">
        <v>5390</v>
      </c>
      <c r="H1064" s="45" t="s">
        <v>5391</v>
      </c>
      <c r="I1064" s="45" t="s">
        <v>3202</v>
      </c>
      <c r="J1064" s="46">
        <v>114.01</v>
      </c>
      <c r="K1064" s="46">
        <f t="shared" si="16"/>
        <v>132.2516</v>
      </c>
    </row>
    <row r="1065" spans="2:11" x14ac:dyDescent="0.25">
      <c r="B1065" s="45" t="s">
        <v>3196</v>
      </c>
      <c r="C1065" s="45" t="s">
        <v>5328</v>
      </c>
      <c r="D1065" s="45" t="s">
        <v>5329</v>
      </c>
      <c r="E1065" s="45">
        <v>52</v>
      </c>
      <c r="F1065" s="45" t="s">
        <v>5355</v>
      </c>
      <c r="G1065" s="45" t="s">
        <v>5392</v>
      </c>
      <c r="H1065" s="45" t="s">
        <v>5393</v>
      </c>
      <c r="I1065" s="45" t="s">
        <v>3202</v>
      </c>
      <c r="J1065" s="46">
        <v>118.52</v>
      </c>
      <c r="K1065" s="46">
        <f t="shared" si="16"/>
        <v>137.48319999999998</v>
      </c>
    </row>
    <row r="1066" spans="2:11" x14ac:dyDescent="0.25">
      <c r="B1066" s="45" t="s">
        <v>3196</v>
      </c>
      <c r="C1066" s="45" t="s">
        <v>5328</v>
      </c>
      <c r="D1066" s="45" t="s">
        <v>5329</v>
      </c>
      <c r="E1066" s="45">
        <v>52</v>
      </c>
      <c r="F1066" s="45" t="s">
        <v>5355</v>
      </c>
      <c r="G1066" s="45" t="s">
        <v>5394</v>
      </c>
      <c r="H1066" s="45" t="s">
        <v>5395</v>
      </c>
      <c r="I1066" s="45" t="s">
        <v>3202</v>
      </c>
      <c r="J1066" s="46">
        <v>105.6</v>
      </c>
      <c r="K1066" s="46">
        <f t="shared" si="16"/>
        <v>122.49599999999998</v>
      </c>
    </row>
    <row r="1067" spans="2:11" x14ac:dyDescent="0.25">
      <c r="B1067" s="45" t="s">
        <v>3196</v>
      </c>
      <c r="C1067" s="45" t="s">
        <v>5328</v>
      </c>
      <c r="D1067" s="45" t="s">
        <v>5329</v>
      </c>
      <c r="E1067" s="45">
        <v>52</v>
      </c>
      <c r="F1067" s="45" t="s">
        <v>5355</v>
      </c>
      <c r="G1067" s="45" t="s">
        <v>5396</v>
      </c>
      <c r="H1067" s="45" t="s">
        <v>5397</v>
      </c>
      <c r="I1067" s="45" t="s">
        <v>3202</v>
      </c>
      <c r="J1067" s="46">
        <v>165</v>
      </c>
      <c r="K1067" s="46">
        <f t="shared" si="16"/>
        <v>191.39999999999998</v>
      </c>
    </row>
    <row r="1068" spans="2:11" x14ac:dyDescent="0.25">
      <c r="B1068" s="45" t="s">
        <v>3196</v>
      </c>
      <c r="C1068" s="45" t="s">
        <v>5328</v>
      </c>
      <c r="D1068" s="45" t="s">
        <v>5329</v>
      </c>
      <c r="E1068" s="45">
        <v>52</v>
      </c>
      <c r="F1068" s="45" t="s">
        <v>5355</v>
      </c>
      <c r="G1068" s="45" t="s">
        <v>5398</v>
      </c>
      <c r="H1068" s="45" t="s">
        <v>5399</v>
      </c>
      <c r="I1068" s="45" t="s">
        <v>3202</v>
      </c>
      <c r="J1068" s="46">
        <v>128.69999999999999</v>
      </c>
      <c r="K1068" s="46">
        <f t="shared" si="16"/>
        <v>149.29199999999997</v>
      </c>
    </row>
    <row r="1069" spans="2:11" x14ac:dyDescent="0.25">
      <c r="B1069" s="45" t="s">
        <v>3196</v>
      </c>
      <c r="C1069" s="45" t="s">
        <v>5328</v>
      </c>
      <c r="D1069" s="45" t="s">
        <v>5329</v>
      </c>
      <c r="E1069" s="45">
        <v>52</v>
      </c>
      <c r="F1069" s="45" t="s">
        <v>5355</v>
      </c>
      <c r="G1069" s="45" t="s">
        <v>5400</v>
      </c>
      <c r="H1069" s="45" t="s">
        <v>5401</v>
      </c>
      <c r="I1069" s="45" t="s">
        <v>3202</v>
      </c>
      <c r="J1069" s="46">
        <v>145.9</v>
      </c>
      <c r="K1069" s="46">
        <f t="shared" si="16"/>
        <v>169.244</v>
      </c>
    </row>
    <row r="1070" spans="2:11" x14ac:dyDescent="0.25">
      <c r="B1070" s="45" t="s">
        <v>3196</v>
      </c>
      <c r="C1070" s="45" t="s">
        <v>5328</v>
      </c>
      <c r="D1070" s="45" t="s">
        <v>5329</v>
      </c>
      <c r="E1070" s="45">
        <v>49</v>
      </c>
      <c r="F1070" s="45" t="s">
        <v>5402</v>
      </c>
      <c r="G1070" s="45" t="s">
        <v>5403</v>
      </c>
      <c r="H1070" s="45" t="s">
        <v>5404</v>
      </c>
      <c r="I1070" s="45" t="s">
        <v>3202</v>
      </c>
      <c r="J1070" s="46">
        <v>59.98</v>
      </c>
      <c r="K1070" s="46">
        <f t="shared" si="16"/>
        <v>69.576799999999992</v>
      </c>
    </row>
    <row r="1071" spans="2:11" x14ac:dyDescent="0.25">
      <c r="B1071" s="45" t="s">
        <v>3196</v>
      </c>
      <c r="C1071" s="45" t="s">
        <v>5328</v>
      </c>
      <c r="D1071" s="45" t="s">
        <v>5329</v>
      </c>
      <c r="E1071" s="45">
        <v>49</v>
      </c>
      <c r="F1071" s="45" t="s">
        <v>5402</v>
      </c>
      <c r="G1071" s="45" t="s">
        <v>5405</v>
      </c>
      <c r="H1071" s="45" t="s">
        <v>5406</v>
      </c>
      <c r="I1071" s="45" t="s">
        <v>3202</v>
      </c>
      <c r="J1071" s="46">
        <v>65.099999999999994</v>
      </c>
      <c r="K1071" s="46">
        <f t="shared" si="16"/>
        <v>75.515999999999991</v>
      </c>
    </row>
    <row r="1072" spans="2:11" x14ac:dyDescent="0.25">
      <c r="B1072" s="45" t="s">
        <v>3196</v>
      </c>
      <c r="C1072" s="45" t="s">
        <v>5328</v>
      </c>
      <c r="D1072" s="45" t="s">
        <v>5329</v>
      </c>
      <c r="E1072" s="45">
        <v>49</v>
      </c>
      <c r="F1072" s="45" t="s">
        <v>5402</v>
      </c>
      <c r="G1072" s="45" t="s">
        <v>5407</v>
      </c>
      <c r="H1072" s="45" t="s">
        <v>5408</v>
      </c>
      <c r="I1072" s="45" t="s">
        <v>3202</v>
      </c>
      <c r="J1072" s="46">
        <v>95.73</v>
      </c>
      <c r="K1072" s="46">
        <f t="shared" si="16"/>
        <v>111.04679999999999</v>
      </c>
    </row>
    <row r="1073" spans="2:11" x14ac:dyDescent="0.25">
      <c r="B1073" s="45" t="s">
        <v>3196</v>
      </c>
      <c r="C1073" s="45" t="s">
        <v>5328</v>
      </c>
      <c r="D1073" s="45" t="s">
        <v>5329</v>
      </c>
      <c r="E1073" s="45">
        <v>49</v>
      </c>
      <c r="F1073" s="45" t="s">
        <v>5402</v>
      </c>
      <c r="G1073" s="45" t="s">
        <v>5409</v>
      </c>
      <c r="H1073" s="45" t="s">
        <v>5410</v>
      </c>
      <c r="I1073" s="45" t="s">
        <v>3202</v>
      </c>
      <c r="J1073" s="46">
        <v>126.14</v>
      </c>
      <c r="K1073" s="46">
        <f t="shared" si="16"/>
        <v>146.32239999999999</v>
      </c>
    </row>
    <row r="1074" spans="2:11" x14ac:dyDescent="0.25">
      <c r="B1074" s="45" t="s">
        <v>3196</v>
      </c>
      <c r="C1074" s="45" t="s">
        <v>5328</v>
      </c>
      <c r="D1074" s="45" t="s">
        <v>5329</v>
      </c>
      <c r="E1074" s="45">
        <v>49</v>
      </c>
      <c r="F1074" s="45" t="s">
        <v>5402</v>
      </c>
      <c r="G1074" s="45" t="s">
        <v>5411</v>
      </c>
      <c r="H1074" s="45" t="s">
        <v>5412</v>
      </c>
      <c r="I1074" s="45" t="s">
        <v>3202</v>
      </c>
      <c r="J1074" s="46">
        <v>177.39</v>
      </c>
      <c r="K1074" s="46">
        <f t="shared" si="16"/>
        <v>205.77239999999998</v>
      </c>
    </row>
    <row r="1075" spans="2:11" x14ac:dyDescent="0.25">
      <c r="B1075" s="45" t="s">
        <v>3196</v>
      </c>
      <c r="C1075" s="45" t="s">
        <v>5328</v>
      </c>
      <c r="D1075" s="45" t="s">
        <v>5329</v>
      </c>
      <c r="E1075" s="45">
        <v>49</v>
      </c>
      <c r="F1075" s="45" t="s">
        <v>5402</v>
      </c>
      <c r="G1075" s="45" t="s">
        <v>5413</v>
      </c>
      <c r="H1075" s="45" t="s">
        <v>5414</v>
      </c>
      <c r="I1075" s="45" t="s">
        <v>3202</v>
      </c>
      <c r="J1075" s="46">
        <v>56.38</v>
      </c>
      <c r="K1075" s="46">
        <f t="shared" si="16"/>
        <v>65.400800000000004</v>
      </c>
    </row>
    <row r="1076" spans="2:11" x14ac:dyDescent="0.25">
      <c r="B1076" s="45" t="s">
        <v>3196</v>
      </c>
      <c r="C1076" s="45" t="s">
        <v>5328</v>
      </c>
      <c r="D1076" s="45" t="s">
        <v>5329</v>
      </c>
      <c r="E1076" s="45">
        <v>48</v>
      </c>
      <c r="F1076" s="45" t="s">
        <v>5415</v>
      </c>
      <c r="G1076" s="45" t="s">
        <v>5416</v>
      </c>
      <c r="H1076" s="45" t="s">
        <v>5417</v>
      </c>
      <c r="I1076" s="45" t="s">
        <v>3202</v>
      </c>
      <c r="J1076" s="46">
        <v>49.18</v>
      </c>
      <c r="K1076" s="46">
        <f t="shared" si="16"/>
        <v>57.048799999999993</v>
      </c>
    </row>
    <row r="1077" spans="2:11" x14ac:dyDescent="0.25">
      <c r="B1077" s="45" t="s">
        <v>3196</v>
      </c>
      <c r="C1077" s="45" t="s">
        <v>5328</v>
      </c>
      <c r="D1077" s="45" t="s">
        <v>5329</v>
      </c>
      <c r="E1077" s="45">
        <v>48</v>
      </c>
      <c r="F1077" s="45" t="s">
        <v>5415</v>
      </c>
      <c r="G1077" s="45" t="s">
        <v>5418</v>
      </c>
      <c r="H1077" s="45" t="s">
        <v>5419</v>
      </c>
      <c r="I1077" s="45" t="s">
        <v>3202</v>
      </c>
      <c r="J1077" s="46">
        <v>51.21</v>
      </c>
      <c r="K1077" s="46">
        <f t="shared" si="16"/>
        <v>59.403599999999997</v>
      </c>
    </row>
    <row r="1078" spans="2:11" x14ac:dyDescent="0.25">
      <c r="B1078" s="45" t="s">
        <v>3196</v>
      </c>
      <c r="C1078" s="45" t="s">
        <v>5328</v>
      </c>
      <c r="D1078" s="45" t="s">
        <v>5329</v>
      </c>
      <c r="E1078" s="45">
        <v>48</v>
      </c>
      <c r="F1078" s="45" t="s">
        <v>5415</v>
      </c>
      <c r="G1078" s="45" t="s">
        <v>5420</v>
      </c>
      <c r="H1078" s="45" t="s">
        <v>5421</v>
      </c>
      <c r="I1078" s="45" t="s">
        <v>3202</v>
      </c>
      <c r="J1078" s="46">
        <v>94.75</v>
      </c>
      <c r="K1078" s="46">
        <f t="shared" si="16"/>
        <v>109.91</v>
      </c>
    </row>
    <row r="1079" spans="2:11" x14ac:dyDescent="0.25">
      <c r="B1079" s="45" t="s">
        <v>3196</v>
      </c>
      <c r="C1079" s="45" t="s">
        <v>5328</v>
      </c>
      <c r="D1079" s="45" t="s">
        <v>5329</v>
      </c>
      <c r="E1079" s="45">
        <v>48</v>
      </c>
      <c r="F1079" s="45" t="s">
        <v>5415</v>
      </c>
      <c r="G1079" s="45" t="s">
        <v>5422</v>
      </c>
      <c r="H1079" s="45" t="s">
        <v>5423</v>
      </c>
      <c r="I1079" s="45" t="s">
        <v>3202</v>
      </c>
      <c r="J1079" s="46">
        <v>132.83000000000001</v>
      </c>
      <c r="K1079" s="46">
        <f t="shared" si="16"/>
        <v>154.08279999999999</v>
      </c>
    </row>
    <row r="1080" spans="2:11" x14ac:dyDescent="0.25">
      <c r="B1080" s="45" t="s">
        <v>3196</v>
      </c>
      <c r="C1080" s="45" t="s">
        <v>5328</v>
      </c>
      <c r="D1080" s="45" t="s">
        <v>5329</v>
      </c>
      <c r="E1080" s="45">
        <v>47</v>
      </c>
      <c r="F1080" s="45" t="s">
        <v>5424</v>
      </c>
      <c r="G1080" s="45" t="s">
        <v>5425</v>
      </c>
      <c r="H1080" s="45" t="s">
        <v>5426</v>
      </c>
      <c r="I1080" s="45" t="s">
        <v>3202</v>
      </c>
      <c r="J1080" s="46">
        <v>55.16</v>
      </c>
      <c r="K1080" s="46">
        <f t="shared" si="16"/>
        <v>63.985599999999991</v>
      </c>
    </row>
    <row r="1081" spans="2:11" x14ac:dyDescent="0.25">
      <c r="B1081" s="45" t="s">
        <v>3196</v>
      </c>
      <c r="C1081" s="45" t="s">
        <v>5328</v>
      </c>
      <c r="D1081" s="45" t="s">
        <v>5329</v>
      </c>
      <c r="E1081" s="45">
        <v>47</v>
      </c>
      <c r="F1081" s="45" t="s">
        <v>5424</v>
      </c>
      <c r="G1081" s="45" t="s">
        <v>5427</v>
      </c>
      <c r="H1081" s="45" t="s">
        <v>5428</v>
      </c>
      <c r="I1081" s="45" t="s">
        <v>3202</v>
      </c>
      <c r="J1081" s="46">
        <v>64.64</v>
      </c>
      <c r="K1081" s="46">
        <f t="shared" si="16"/>
        <v>74.982399999999998</v>
      </c>
    </row>
    <row r="1082" spans="2:11" x14ac:dyDescent="0.25">
      <c r="B1082" s="45" t="s">
        <v>3196</v>
      </c>
      <c r="C1082" s="45" t="s">
        <v>5328</v>
      </c>
      <c r="D1082" s="45" t="s">
        <v>5329</v>
      </c>
      <c r="E1082" s="45">
        <v>47</v>
      </c>
      <c r="F1082" s="45" t="s">
        <v>5424</v>
      </c>
      <c r="G1082" s="45" t="s">
        <v>5429</v>
      </c>
      <c r="H1082" s="45" t="s">
        <v>5430</v>
      </c>
      <c r="I1082" s="45" t="s">
        <v>3202</v>
      </c>
      <c r="J1082" s="46">
        <v>84.74</v>
      </c>
      <c r="K1082" s="46">
        <f t="shared" si="16"/>
        <v>98.298399999999987</v>
      </c>
    </row>
    <row r="1083" spans="2:11" x14ac:dyDescent="0.25">
      <c r="B1083" s="45" t="s">
        <v>3196</v>
      </c>
      <c r="C1083" s="45" t="s">
        <v>5328</v>
      </c>
      <c r="D1083" s="45" t="s">
        <v>5329</v>
      </c>
      <c r="E1083" s="45">
        <v>47</v>
      </c>
      <c r="F1083" s="45" t="s">
        <v>5424</v>
      </c>
      <c r="G1083" s="45" t="s">
        <v>5431</v>
      </c>
      <c r="H1083" s="45" t="s">
        <v>5432</v>
      </c>
      <c r="I1083" s="45" t="s">
        <v>3202</v>
      </c>
      <c r="J1083" s="46">
        <v>110.92</v>
      </c>
      <c r="K1083" s="46">
        <f t="shared" si="16"/>
        <v>128.66719999999998</v>
      </c>
    </row>
    <row r="1084" spans="2:11" x14ac:dyDescent="0.25">
      <c r="B1084" s="45" t="s">
        <v>3196</v>
      </c>
      <c r="C1084" s="45" t="s">
        <v>5328</v>
      </c>
      <c r="D1084" s="45" t="s">
        <v>5329</v>
      </c>
      <c r="E1084" s="45">
        <v>47</v>
      </c>
      <c r="F1084" s="45" t="s">
        <v>5424</v>
      </c>
      <c r="G1084" s="45" t="s">
        <v>5433</v>
      </c>
      <c r="H1084" s="45" t="s">
        <v>5434</v>
      </c>
      <c r="I1084" s="45" t="s">
        <v>3202</v>
      </c>
      <c r="J1084" s="46">
        <v>121</v>
      </c>
      <c r="K1084" s="46">
        <f t="shared" si="16"/>
        <v>140.35999999999999</v>
      </c>
    </row>
    <row r="1085" spans="2:11" x14ac:dyDescent="0.25">
      <c r="B1085" s="45" t="s">
        <v>3196</v>
      </c>
      <c r="C1085" s="45" t="s">
        <v>5328</v>
      </c>
      <c r="D1085" s="45" t="s">
        <v>5329</v>
      </c>
      <c r="E1085" s="45">
        <v>54</v>
      </c>
      <c r="F1085" s="45" t="s">
        <v>5435</v>
      </c>
      <c r="G1085" s="45" t="s">
        <v>5436</v>
      </c>
      <c r="H1085" s="45" t="s">
        <v>5437</v>
      </c>
      <c r="I1085" s="45" t="s">
        <v>3202</v>
      </c>
      <c r="J1085" s="46">
        <v>50.43</v>
      </c>
      <c r="K1085" s="46">
        <f t="shared" si="16"/>
        <v>58.498799999999996</v>
      </c>
    </row>
    <row r="1086" spans="2:11" x14ac:dyDescent="0.25">
      <c r="B1086" s="45" t="s">
        <v>3196</v>
      </c>
      <c r="C1086" s="45" t="s">
        <v>5328</v>
      </c>
      <c r="D1086" s="45" t="s">
        <v>5329</v>
      </c>
      <c r="E1086" s="45">
        <v>54</v>
      </c>
      <c r="F1086" s="45" t="s">
        <v>5435</v>
      </c>
      <c r="G1086" s="45" t="s">
        <v>5438</v>
      </c>
      <c r="H1086" s="45" t="s">
        <v>5439</v>
      </c>
      <c r="I1086" s="45" t="s">
        <v>3202</v>
      </c>
      <c r="J1086" s="46">
        <v>8.36</v>
      </c>
      <c r="K1086" s="46">
        <f t="shared" si="16"/>
        <v>9.6975999999999996</v>
      </c>
    </row>
    <row r="1087" spans="2:11" x14ac:dyDescent="0.25">
      <c r="B1087" s="45" t="s">
        <v>3196</v>
      </c>
      <c r="C1087" s="45" t="s">
        <v>5328</v>
      </c>
      <c r="D1087" s="45" t="s">
        <v>5329</v>
      </c>
      <c r="E1087" s="45">
        <v>54</v>
      </c>
      <c r="F1087" s="45" t="s">
        <v>5435</v>
      </c>
      <c r="G1087" s="45" t="s">
        <v>5440</v>
      </c>
      <c r="H1087" s="45" t="s">
        <v>5441</v>
      </c>
      <c r="I1087" s="45" t="s">
        <v>3202</v>
      </c>
      <c r="J1087" s="46">
        <v>45</v>
      </c>
      <c r="K1087" s="46">
        <f t="shared" si="16"/>
        <v>52.199999999999996</v>
      </c>
    </row>
    <row r="1088" spans="2:11" x14ac:dyDescent="0.25">
      <c r="B1088" s="45" t="s">
        <v>3196</v>
      </c>
      <c r="C1088" s="45" t="s">
        <v>5328</v>
      </c>
      <c r="D1088" s="45" t="s">
        <v>5329</v>
      </c>
      <c r="E1088" s="45">
        <v>54</v>
      </c>
      <c r="F1088" s="45" t="s">
        <v>5435</v>
      </c>
      <c r="G1088" s="45" t="s">
        <v>5442</v>
      </c>
      <c r="H1088" s="45" t="s">
        <v>5443</v>
      </c>
      <c r="I1088" s="45" t="s">
        <v>3202</v>
      </c>
      <c r="J1088" s="46">
        <v>53.56</v>
      </c>
      <c r="K1088" s="46">
        <f t="shared" si="16"/>
        <v>62.129599999999996</v>
      </c>
    </row>
    <row r="1089" spans="2:11" x14ac:dyDescent="0.25">
      <c r="B1089" s="45" t="s">
        <v>3196</v>
      </c>
      <c r="C1089" s="45" t="s">
        <v>5328</v>
      </c>
      <c r="D1089" s="45" t="s">
        <v>5329</v>
      </c>
      <c r="E1089" s="45">
        <v>54</v>
      </c>
      <c r="F1089" s="45" t="s">
        <v>5435</v>
      </c>
      <c r="G1089" s="45" t="s">
        <v>5444</v>
      </c>
      <c r="H1089" s="45" t="s">
        <v>5445</v>
      </c>
      <c r="I1089" s="45" t="s">
        <v>3202</v>
      </c>
      <c r="J1089" s="46">
        <v>185</v>
      </c>
      <c r="K1089" s="46">
        <f t="shared" si="16"/>
        <v>214.6</v>
      </c>
    </row>
    <row r="1090" spans="2:11" x14ac:dyDescent="0.25">
      <c r="B1090" s="45" t="s">
        <v>3196</v>
      </c>
      <c r="C1090" s="45" t="s">
        <v>5328</v>
      </c>
      <c r="D1090" s="45" t="s">
        <v>5329</v>
      </c>
      <c r="E1090" s="45">
        <v>54</v>
      </c>
      <c r="F1090" s="45" t="s">
        <v>5435</v>
      </c>
      <c r="G1090" s="45" t="s">
        <v>5446</v>
      </c>
      <c r="H1090" s="45" t="s">
        <v>5447</v>
      </c>
      <c r="I1090" s="45" t="s">
        <v>3202</v>
      </c>
      <c r="J1090" s="46">
        <v>387.93</v>
      </c>
      <c r="K1090" s="46">
        <f t="shared" si="16"/>
        <v>449.99879999999996</v>
      </c>
    </row>
    <row r="1091" spans="2:11" x14ac:dyDescent="0.25">
      <c r="B1091" s="45" t="s">
        <v>3196</v>
      </c>
      <c r="C1091" s="45" t="s">
        <v>5328</v>
      </c>
      <c r="D1091" s="45" t="s">
        <v>5329</v>
      </c>
      <c r="E1091" s="45">
        <v>51</v>
      </c>
      <c r="F1091" s="45" t="s">
        <v>5448</v>
      </c>
      <c r="G1091" s="45" t="s">
        <v>5449</v>
      </c>
      <c r="H1091" s="45" t="s">
        <v>5450</v>
      </c>
      <c r="I1091" s="45" t="s">
        <v>3202</v>
      </c>
      <c r="J1091" s="46">
        <v>26.12</v>
      </c>
      <c r="K1091" s="46">
        <f t="shared" si="16"/>
        <v>30.299199999999999</v>
      </c>
    </row>
    <row r="1092" spans="2:11" x14ac:dyDescent="0.25">
      <c r="B1092" s="45" t="s">
        <v>3196</v>
      </c>
      <c r="C1092" s="45" t="s">
        <v>5328</v>
      </c>
      <c r="D1092" s="45" t="s">
        <v>5329</v>
      </c>
      <c r="E1092" s="45">
        <v>51</v>
      </c>
      <c r="F1092" s="45" t="s">
        <v>5448</v>
      </c>
      <c r="G1092" s="45" t="s">
        <v>5451</v>
      </c>
      <c r="H1092" s="45" t="s">
        <v>5452</v>
      </c>
      <c r="I1092" s="45" t="s">
        <v>3202</v>
      </c>
      <c r="J1092" s="46">
        <v>22.4</v>
      </c>
      <c r="K1092" s="46">
        <f t="shared" ref="K1092:K1155" si="17">+IF(AND(MID(H1092,1,15)="POSTE DE MADERA",J1092&lt;110)=TRUE,(J1092*1.13+5)*1.01*1.16,IF(AND(MID(H1092,1,15)="POSTE DE MADERA",J1092&gt;=110,J1092&lt;320)=TRUE,(J1092*1.13+12)*1.01*1.16,IF(AND(MID(H1092,1,15)="POSTE DE MADERA",J1092&gt;320)=TRUE,(J1092*1.13+36)*1.01*1.16,IF(+AND(MID(H1092,1,5)="POSTE",MID(H1092,1,15)&lt;&gt;"POSTE DE MADERA")=TRUE,J1092*1.01*1.16,J1092*1.16))))</f>
        <v>25.983999999999998</v>
      </c>
    </row>
    <row r="1093" spans="2:11" x14ac:dyDescent="0.25">
      <c r="B1093" s="45" t="s">
        <v>3196</v>
      </c>
      <c r="C1093" s="45" t="s">
        <v>5328</v>
      </c>
      <c r="D1093" s="45" t="s">
        <v>5329</v>
      </c>
      <c r="E1093" s="45">
        <v>51</v>
      </c>
      <c r="F1093" s="45" t="s">
        <v>5448</v>
      </c>
      <c r="G1093" s="45" t="s">
        <v>5453</v>
      </c>
      <c r="H1093" s="45" t="s">
        <v>5454</v>
      </c>
      <c r="I1093" s="45" t="s">
        <v>3202</v>
      </c>
      <c r="J1093" s="46">
        <v>17.29</v>
      </c>
      <c r="K1093" s="46">
        <f t="shared" si="17"/>
        <v>20.056399999999996</v>
      </c>
    </row>
    <row r="1094" spans="2:11" x14ac:dyDescent="0.25">
      <c r="B1094" s="45" t="s">
        <v>3196</v>
      </c>
      <c r="C1094" s="45" t="s">
        <v>5328</v>
      </c>
      <c r="D1094" s="45" t="s">
        <v>5329</v>
      </c>
      <c r="E1094" s="45">
        <v>51</v>
      </c>
      <c r="F1094" s="45" t="s">
        <v>5448</v>
      </c>
      <c r="G1094" s="45" t="s">
        <v>5455</v>
      </c>
      <c r="H1094" s="45" t="s">
        <v>5456</v>
      </c>
      <c r="I1094" s="45" t="s">
        <v>3202</v>
      </c>
      <c r="J1094" s="46">
        <v>22.58</v>
      </c>
      <c r="K1094" s="46">
        <f t="shared" si="17"/>
        <v>26.192799999999995</v>
      </c>
    </row>
    <row r="1095" spans="2:11" x14ac:dyDescent="0.25">
      <c r="B1095" s="45" t="s">
        <v>3196</v>
      </c>
      <c r="C1095" s="45" t="s">
        <v>5328</v>
      </c>
      <c r="D1095" s="45" t="s">
        <v>5329</v>
      </c>
      <c r="E1095" s="45">
        <v>51</v>
      </c>
      <c r="F1095" s="45" t="s">
        <v>5448</v>
      </c>
      <c r="G1095" s="45" t="s">
        <v>5457</v>
      </c>
      <c r="H1095" s="45" t="s">
        <v>5458</v>
      </c>
      <c r="I1095" s="45" t="s">
        <v>3202</v>
      </c>
      <c r="J1095" s="46">
        <v>22.58</v>
      </c>
      <c r="K1095" s="46">
        <f t="shared" si="17"/>
        <v>26.192799999999995</v>
      </c>
    </row>
    <row r="1096" spans="2:11" x14ac:dyDescent="0.25">
      <c r="B1096" s="45" t="s">
        <v>3196</v>
      </c>
      <c r="C1096" s="45" t="s">
        <v>5328</v>
      </c>
      <c r="D1096" s="45" t="s">
        <v>5329</v>
      </c>
      <c r="E1096" s="45">
        <v>51</v>
      </c>
      <c r="F1096" s="45" t="s">
        <v>5448</v>
      </c>
      <c r="G1096" s="45" t="s">
        <v>5459</v>
      </c>
      <c r="H1096" s="45" t="s">
        <v>5460</v>
      </c>
      <c r="I1096" s="45" t="s">
        <v>3202</v>
      </c>
      <c r="J1096" s="46">
        <v>26.12</v>
      </c>
      <c r="K1096" s="46">
        <f t="shared" si="17"/>
        <v>30.299199999999999</v>
      </c>
    </row>
    <row r="1097" spans="2:11" x14ac:dyDescent="0.25">
      <c r="B1097" s="45" t="s">
        <v>3196</v>
      </c>
      <c r="C1097" s="45" t="s">
        <v>5328</v>
      </c>
      <c r="D1097" s="45" t="s">
        <v>5329</v>
      </c>
      <c r="E1097" s="45">
        <v>51</v>
      </c>
      <c r="F1097" s="45" t="s">
        <v>5448</v>
      </c>
      <c r="G1097" s="45" t="s">
        <v>5461</v>
      </c>
      <c r="H1097" s="45" t="s">
        <v>5462</v>
      </c>
      <c r="I1097" s="45" t="s">
        <v>3202</v>
      </c>
      <c r="J1097" s="46">
        <v>17.29</v>
      </c>
      <c r="K1097" s="46">
        <f t="shared" si="17"/>
        <v>20.056399999999996</v>
      </c>
    </row>
    <row r="1098" spans="2:11" x14ac:dyDescent="0.25">
      <c r="B1098" s="45" t="s">
        <v>3196</v>
      </c>
      <c r="C1098" s="45" t="s">
        <v>5328</v>
      </c>
      <c r="D1098" s="45" t="s">
        <v>5329</v>
      </c>
      <c r="E1098" s="45">
        <v>51</v>
      </c>
      <c r="F1098" s="45" t="s">
        <v>5448</v>
      </c>
      <c r="G1098" s="45" t="s">
        <v>5463</v>
      </c>
      <c r="H1098" s="45" t="s">
        <v>5464</v>
      </c>
      <c r="I1098" s="45" t="s">
        <v>3202</v>
      </c>
      <c r="J1098" s="46">
        <v>9.0299999999999994</v>
      </c>
      <c r="K1098" s="46">
        <f t="shared" si="17"/>
        <v>10.474799999999998</v>
      </c>
    </row>
    <row r="1099" spans="2:11" x14ac:dyDescent="0.25">
      <c r="B1099" s="45" t="s">
        <v>3196</v>
      </c>
      <c r="C1099" s="45" t="s">
        <v>5328</v>
      </c>
      <c r="D1099" s="45" t="s">
        <v>5329</v>
      </c>
      <c r="E1099" s="45">
        <v>51</v>
      </c>
      <c r="F1099" s="45" t="s">
        <v>5448</v>
      </c>
      <c r="G1099" s="45" t="s">
        <v>5465</v>
      </c>
      <c r="H1099" s="45" t="s">
        <v>5466</v>
      </c>
      <c r="I1099" s="45" t="s">
        <v>3202</v>
      </c>
      <c r="J1099" s="46">
        <v>21.73</v>
      </c>
      <c r="K1099" s="46">
        <f t="shared" si="17"/>
        <v>25.206799999999998</v>
      </c>
    </row>
    <row r="1100" spans="2:11" x14ac:dyDescent="0.25">
      <c r="B1100" s="45" t="s">
        <v>3196</v>
      </c>
      <c r="C1100" s="45" t="s">
        <v>5328</v>
      </c>
      <c r="D1100" s="45" t="s">
        <v>5329</v>
      </c>
      <c r="E1100" s="45">
        <v>51</v>
      </c>
      <c r="F1100" s="45" t="s">
        <v>5448</v>
      </c>
      <c r="G1100" s="45" t="s">
        <v>5467</v>
      </c>
      <c r="H1100" s="45" t="s">
        <v>5468</v>
      </c>
      <c r="I1100" s="45" t="s">
        <v>3202</v>
      </c>
      <c r="J1100" s="46">
        <v>13.94</v>
      </c>
      <c r="K1100" s="46">
        <f t="shared" si="17"/>
        <v>16.170399999999997</v>
      </c>
    </row>
    <row r="1101" spans="2:11" x14ac:dyDescent="0.25">
      <c r="B1101" s="45" t="s">
        <v>3196</v>
      </c>
      <c r="C1101" s="45" t="s">
        <v>5328</v>
      </c>
      <c r="D1101" s="45" t="s">
        <v>5329</v>
      </c>
      <c r="E1101" s="45">
        <v>51</v>
      </c>
      <c r="F1101" s="45" t="s">
        <v>5448</v>
      </c>
      <c r="G1101" s="45" t="s">
        <v>5469</v>
      </c>
      <c r="H1101" s="45" t="s">
        <v>5468</v>
      </c>
      <c r="I1101" s="45" t="s">
        <v>3202</v>
      </c>
      <c r="J1101" s="46">
        <v>13.94</v>
      </c>
      <c r="K1101" s="46">
        <f t="shared" si="17"/>
        <v>16.170399999999997</v>
      </c>
    </row>
    <row r="1102" spans="2:11" x14ac:dyDescent="0.25">
      <c r="B1102" s="45" t="s">
        <v>3196</v>
      </c>
      <c r="C1102" s="45" t="s">
        <v>5328</v>
      </c>
      <c r="D1102" s="45" t="s">
        <v>5329</v>
      </c>
      <c r="E1102" s="45">
        <v>51</v>
      </c>
      <c r="F1102" s="45" t="s">
        <v>5448</v>
      </c>
      <c r="G1102" s="45" t="s">
        <v>5470</v>
      </c>
      <c r="H1102" s="45" t="s">
        <v>5471</v>
      </c>
      <c r="I1102" s="45" t="s">
        <v>3202</v>
      </c>
      <c r="J1102" s="46">
        <v>15.54</v>
      </c>
      <c r="K1102" s="46">
        <f t="shared" si="17"/>
        <v>18.026399999999999</v>
      </c>
    </row>
    <row r="1103" spans="2:11" x14ac:dyDescent="0.25">
      <c r="B1103" s="45" t="s">
        <v>3196</v>
      </c>
      <c r="C1103" s="45" t="s">
        <v>5328</v>
      </c>
      <c r="D1103" s="45" t="s">
        <v>5329</v>
      </c>
      <c r="E1103" s="45">
        <v>51</v>
      </c>
      <c r="F1103" s="45" t="s">
        <v>5448</v>
      </c>
      <c r="G1103" s="45" t="s">
        <v>5472</v>
      </c>
      <c r="H1103" s="45" t="s">
        <v>5473</v>
      </c>
      <c r="I1103" s="45" t="s">
        <v>3202</v>
      </c>
      <c r="J1103" s="46">
        <v>19.84</v>
      </c>
      <c r="K1103" s="46">
        <f t="shared" si="17"/>
        <v>23.014399999999998</v>
      </c>
    </row>
    <row r="1104" spans="2:11" x14ac:dyDescent="0.25">
      <c r="B1104" s="45" t="s">
        <v>3196</v>
      </c>
      <c r="C1104" s="45" t="s">
        <v>5328</v>
      </c>
      <c r="D1104" s="45" t="s">
        <v>5329</v>
      </c>
      <c r="E1104" s="45">
        <v>51</v>
      </c>
      <c r="F1104" s="45" t="s">
        <v>5448</v>
      </c>
      <c r="G1104" s="45" t="s">
        <v>5474</v>
      </c>
      <c r="H1104" s="45" t="s">
        <v>5475</v>
      </c>
      <c r="I1104" s="45" t="s">
        <v>3202</v>
      </c>
      <c r="J1104" s="46">
        <v>18.649999999999999</v>
      </c>
      <c r="K1104" s="46">
        <f t="shared" si="17"/>
        <v>21.633999999999997</v>
      </c>
    </row>
    <row r="1105" spans="2:11" x14ac:dyDescent="0.25">
      <c r="B1105" s="45" t="s">
        <v>3196</v>
      </c>
      <c r="C1105" s="45" t="s">
        <v>5328</v>
      </c>
      <c r="D1105" s="45" t="s">
        <v>5329</v>
      </c>
      <c r="E1105" s="45">
        <v>51</v>
      </c>
      <c r="F1105" s="45" t="s">
        <v>5448</v>
      </c>
      <c r="G1105" s="45" t="s">
        <v>5476</v>
      </c>
      <c r="H1105" s="45" t="s">
        <v>5477</v>
      </c>
      <c r="I1105" s="45" t="s">
        <v>3202</v>
      </c>
      <c r="J1105" s="46">
        <v>8.8000000000000007</v>
      </c>
      <c r="K1105" s="46">
        <f t="shared" si="17"/>
        <v>10.208</v>
      </c>
    </row>
    <row r="1106" spans="2:11" x14ac:dyDescent="0.25">
      <c r="B1106" s="45" t="s">
        <v>3196</v>
      </c>
      <c r="C1106" s="45" t="s">
        <v>5328</v>
      </c>
      <c r="D1106" s="45" t="s">
        <v>5329</v>
      </c>
      <c r="E1106" s="45">
        <v>51</v>
      </c>
      <c r="F1106" s="45" t="s">
        <v>5448</v>
      </c>
      <c r="G1106" s="45" t="s">
        <v>5478</v>
      </c>
      <c r="H1106" s="45" t="s">
        <v>5479</v>
      </c>
      <c r="I1106" s="45" t="s">
        <v>3202</v>
      </c>
      <c r="J1106" s="46">
        <v>8.8000000000000007</v>
      </c>
      <c r="K1106" s="46">
        <f t="shared" si="17"/>
        <v>10.208</v>
      </c>
    </row>
    <row r="1107" spans="2:11" x14ac:dyDescent="0.25">
      <c r="B1107" s="45" t="s">
        <v>3196</v>
      </c>
      <c r="C1107" s="45" t="s">
        <v>5328</v>
      </c>
      <c r="D1107" s="45" t="s">
        <v>5329</v>
      </c>
      <c r="E1107" s="45">
        <v>51</v>
      </c>
      <c r="F1107" s="45" t="s">
        <v>5448</v>
      </c>
      <c r="G1107" s="45" t="s">
        <v>5480</v>
      </c>
      <c r="H1107" s="45" t="s">
        <v>5481</v>
      </c>
      <c r="I1107" s="45" t="s">
        <v>3202</v>
      </c>
      <c r="J1107" s="46">
        <v>15.54</v>
      </c>
      <c r="K1107" s="46">
        <f t="shared" si="17"/>
        <v>18.026399999999999</v>
      </c>
    </row>
    <row r="1108" spans="2:11" x14ac:dyDescent="0.25">
      <c r="B1108" s="45" t="s">
        <v>3196</v>
      </c>
      <c r="C1108" s="45" t="s">
        <v>5328</v>
      </c>
      <c r="D1108" s="45" t="s">
        <v>5329</v>
      </c>
      <c r="E1108" s="45">
        <v>51</v>
      </c>
      <c r="F1108" s="45" t="s">
        <v>5448</v>
      </c>
      <c r="G1108" s="45" t="s">
        <v>5482</v>
      </c>
      <c r="H1108" s="45" t="s">
        <v>5483</v>
      </c>
      <c r="I1108" s="45" t="s">
        <v>3202</v>
      </c>
      <c r="J1108" s="46">
        <v>15.54</v>
      </c>
      <c r="K1108" s="46">
        <f t="shared" si="17"/>
        <v>18.026399999999999</v>
      </c>
    </row>
    <row r="1109" spans="2:11" x14ac:dyDescent="0.25">
      <c r="B1109" s="45" t="s">
        <v>3196</v>
      </c>
      <c r="C1109" s="45" t="s">
        <v>5328</v>
      </c>
      <c r="D1109" s="45" t="s">
        <v>5329</v>
      </c>
      <c r="E1109" s="45">
        <v>51</v>
      </c>
      <c r="F1109" s="45" t="s">
        <v>5448</v>
      </c>
      <c r="G1109" s="45" t="s">
        <v>5484</v>
      </c>
      <c r="H1109" s="45" t="s">
        <v>5485</v>
      </c>
      <c r="I1109" s="45" t="s">
        <v>3202</v>
      </c>
      <c r="J1109" s="46">
        <v>26.62</v>
      </c>
      <c r="K1109" s="46">
        <f t="shared" si="17"/>
        <v>30.879199999999997</v>
      </c>
    </row>
    <row r="1110" spans="2:11" x14ac:dyDescent="0.25">
      <c r="B1110" s="45" t="s">
        <v>3196</v>
      </c>
      <c r="C1110" s="45" t="s">
        <v>5328</v>
      </c>
      <c r="D1110" s="45" t="s">
        <v>5329</v>
      </c>
      <c r="E1110" s="45">
        <v>51</v>
      </c>
      <c r="F1110" s="45" t="s">
        <v>5448</v>
      </c>
      <c r="G1110" s="45" t="s">
        <v>5486</v>
      </c>
      <c r="H1110" s="45" t="s">
        <v>5487</v>
      </c>
      <c r="I1110" s="45" t="s">
        <v>3202</v>
      </c>
      <c r="J1110" s="46">
        <v>20.84</v>
      </c>
      <c r="K1110" s="46">
        <f t="shared" si="17"/>
        <v>24.174399999999999</v>
      </c>
    </row>
    <row r="1111" spans="2:11" x14ac:dyDescent="0.25">
      <c r="B1111" s="45" t="s">
        <v>3196</v>
      </c>
      <c r="C1111" s="45" t="s">
        <v>5328</v>
      </c>
      <c r="D1111" s="45" t="s">
        <v>5329</v>
      </c>
      <c r="E1111" s="45">
        <v>51</v>
      </c>
      <c r="F1111" s="45" t="s">
        <v>5448</v>
      </c>
      <c r="G1111" s="45" t="s">
        <v>5488</v>
      </c>
      <c r="H1111" s="45" t="s">
        <v>5489</v>
      </c>
      <c r="I1111" s="45" t="s">
        <v>3202</v>
      </c>
      <c r="J1111" s="46">
        <v>15.54</v>
      </c>
      <c r="K1111" s="46">
        <f t="shared" si="17"/>
        <v>18.026399999999999</v>
      </c>
    </row>
    <row r="1112" spans="2:11" x14ac:dyDescent="0.25">
      <c r="B1112" s="45" t="s">
        <v>3196</v>
      </c>
      <c r="C1112" s="45" t="s">
        <v>5328</v>
      </c>
      <c r="D1112" s="45" t="s">
        <v>5329</v>
      </c>
      <c r="E1112" s="45">
        <v>50</v>
      </c>
      <c r="F1112" s="45" t="s">
        <v>5490</v>
      </c>
      <c r="G1112" s="45" t="s">
        <v>5491</v>
      </c>
      <c r="H1112" s="45" t="s">
        <v>5492</v>
      </c>
      <c r="I1112" s="45" t="s">
        <v>3202</v>
      </c>
      <c r="J1112" s="46">
        <v>51.24</v>
      </c>
      <c r="K1112" s="46">
        <f t="shared" si="17"/>
        <v>59.438400000000001</v>
      </c>
    </row>
    <row r="1113" spans="2:11" x14ac:dyDescent="0.25">
      <c r="B1113" s="45" t="s">
        <v>3196</v>
      </c>
      <c r="C1113" s="45" t="s">
        <v>5328</v>
      </c>
      <c r="D1113" s="45" t="s">
        <v>5329</v>
      </c>
      <c r="E1113" s="45">
        <v>50</v>
      </c>
      <c r="F1113" s="45" t="s">
        <v>5490</v>
      </c>
      <c r="G1113" s="45" t="s">
        <v>5493</v>
      </c>
      <c r="H1113" s="45" t="s">
        <v>5494</v>
      </c>
      <c r="I1113" s="45" t="s">
        <v>3202</v>
      </c>
      <c r="J1113" s="46">
        <v>102.48</v>
      </c>
      <c r="K1113" s="46">
        <f t="shared" si="17"/>
        <v>118.8768</v>
      </c>
    </row>
    <row r="1114" spans="2:11" x14ac:dyDescent="0.25">
      <c r="B1114" s="45" t="s">
        <v>3196</v>
      </c>
      <c r="C1114" s="45" t="s">
        <v>5328</v>
      </c>
      <c r="D1114" s="45" t="s">
        <v>5329</v>
      </c>
      <c r="E1114" s="45">
        <v>50</v>
      </c>
      <c r="F1114" s="45" t="s">
        <v>5490</v>
      </c>
      <c r="G1114" s="45" t="s">
        <v>5495</v>
      </c>
      <c r="H1114" s="45" t="s">
        <v>5496</v>
      </c>
      <c r="I1114" s="45" t="s">
        <v>3202</v>
      </c>
      <c r="J1114" s="46">
        <v>113.21</v>
      </c>
      <c r="K1114" s="46">
        <f t="shared" si="17"/>
        <v>131.32359999999997</v>
      </c>
    </row>
    <row r="1115" spans="2:11" x14ac:dyDescent="0.25">
      <c r="B1115" s="45" t="s">
        <v>3196</v>
      </c>
      <c r="C1115" s="45" t="s">
        <v>5328</v>
      </c>
      <c r="D1115" s="45" t="s">
        <v>5329</v>
      </c>
      <c r="E1115" s="45">
        <v>50</v>
      </c>
      <c r="F1115" s="45" t="s">
        <v>5490</v>
      </c>
      <c r="G1115" s="45" t="s">
        <v>5497</v>
      </c>
      <c r="H1115" s="45" t="s">
        <v>5498</v>
      </c>
      <c r="I1115" s="45" t="s">
        <v>3202</v>
      </c>
      <c r="J1115" s="46">
        <v>37.51</v>
      </c>
      <c r="K1115" s="46">
        <f t="shared" si="17"/>
        <v>43.511599999999994</v>
      </c>
    </row>
    <row r="1116" spans="2:11" x14ac:dyDescent="0.25">
      <c r="B1116" s="45" t="s">
        <v>3196</v>
      </c>
      <c r="C1116" s="45" t="s">
        <v>5328</v>
      </c>
      <c r="D1116" s="45" t="s">
        <v>5329</v>
      </c>
      <c r="E1116" s="45">
        <v>50</v>
      </c>
      <c r="F1116" s="45" t="s">
        <v>5490</v>
      </c>
      <c r="G1116" s="45" t="s">
        <v>5499</v>
      </c>
      <c r="H1116" s="45" t="s">
        <v>5500</v>
      </c>
      <c r="I1116" s="45" t="s">
        <v>3202</v>
      </c>
      <c r="J1116" s="46">
        <v>70.41</v>
      </c>
      <c r="K1116" s="46">
        <f t="shared" si="17"/>
        <v>81.675599999999989</v>
      </c>
    </row>
    <row r="1117" spans="2:11" x14ac:dyDescent="0.25">
      <c r="B1117" s="45" t="s">
        <v>3196</v>
      </c>
      <c r="C1117" s="45" t="s">
        <v>5328</v>
      </c>
      <c r="D1117" s="45" t="s">
        <v>5329</v>
      </c>
      <c r="E1117" s="45">
        <v>50</v>
      </c>
      <c r="F1117" s="45" t="s">
        <v>5490</v>
      </c>
      <c r="G1117" s="45" t="s">
        <v>5501</v>
      </c>
      <c r="H1117" s="45" t="s">
        <v>5502</v>
      </c>
      <c r="I1117" s="45" t="s">
        <v>3202</v>
      </c>
      <c r="J1117" s="46">
        <v>59.9</v>
      </c>
      <c r="K1117" s="46">
        <f t="shared" si="17"/>
        <v>69.483999999999995</v>
      </c>
    </row>
    <row r="1118" spans="2:11" x14ac:dyDescent="0.25">
      <c r="B1118" s="45" t="s">
        <v>3196</v>
      </c>
      <c r="C1118" s="45" t="s">
        <v>5328</v>
      </c>
      <c r="D1118" s="45" t="s">
        <v>5329</v>
      </c>
      <c r="E1118" s="45">
        <v>50</v>
      </c>
      <c r="F1118" s="45" t="s">
        <v>5490</v>
      </c>
      <c r="G1118" s="45" t="s">
        <v>5503</v>
      </c>
      <c r="H1118" s="45" t="s">
        <v>5504</v>
      </c>
      <c r="I1118" s="45" t="s">
        <v>3202</v>
      </c>
      <c r="J1118" s="46">
        <v>8.56</v>
      </c>
      <c r="K1118" s="46">
        <f t="shared" si="17"/>
        <v>9.9296000000000006</v>
      </c>
    </row>
    <row r="1119" spans="2:11" x14ac:dyDescent="0.25">
      <c r="B1119" s="45" t="s">
        <v>3196</v>
      </c>
      <c r="C1119" s="45" t="s">
        <v>5328</v>
      </c>
      <c r="D1119" s="45" t="s">
        <v>5329</v>
      </c>
      <c r="E1119" s="45">
        <v>50</v>
      </c>
      <c r="F1119" s="45" t="s">
        <v>5490</v>
      </c>
      <c r="G1119" s="45" t="s">
        <v>5505</v>
      </c>
      <c r="H1119" s="45" t="s">
        <v>5506</v>
      </c>
      <c r="I1119" s="45" t="s">
        <v>3202</v>
      </c>
      <c r="J1119" s="46">
        <v>12.83</v>
      </c>
      <c r="K1119" s="46">
        <f t="shared" si="17"/>
        <v>14.8828</v>
      </c>
    </row>
    <row r="1120" spans="2:11" x14ac:dyDescent="0.25">
      <c r="B1120" s="45" t="s">
        <v>3196</v>
      </c>
      <c r="C1120" s="45" t="s">
        <v>5328</v>
      </c>
      <c r="D1120" s="45" t="s">
        <v>5329</v>
      </c>
      <c r="E1120" s="45">
        <v>50</v>
      </c>
      <c r="F1120" s="45" t="s">
        <v>5490</v>
      </c>
      <c r="G1120" s="45" t="s">
        <v>5507</v>
      </c>
      <c r="H1120" s="45" t="s">
        <v>5508</v>
      </c>
      <c r="I1120" s="45" t="s">
        <v>3202</v>
      </c>
      <c r="J1120" s="46">
        <v>14.34</v>
      </c>
      <c r="K1120" s="46">
        <f t="shared" si="17"/>
        <v>16.634399999999999</v>
      </c>
    </row>
    <row r="1121" spans="2:11" x14ac:dyDescent="0.25">
      <c r="B1121" s="45" t="s">
        <v>3196</v>
      </c>
      <c r="C1121" s="45" t="s">
        <v>5328</v>
      </c>
      <c r="D1121" s="45" t="s">
        <v>5329</v>
      </c>
      <c r="E1121" s="45">
        <v>50</v>
      </c>
      <c r="F1121" s="45" t="s">
        <v>5490</v>
      </c>
      <c r="G1121" s="45" t="s">
        <v>5509</v>
      </c>
      <c r="H1121" s="45" t="s">
        <v>5510</v>
      </c>
      <c r="I1121" s="45" t="s">
        <v>3202</v>
      </c>
      <c r="J1121" s="46">
        <v>14.34</v>
      </c>
      <c r="K1121" s="46">
        <f t="shared" si="17"/>
        <v>16.634399999999999</v>
      </c>
    </row>
    <row r="1122" spans="2:11" x14ac:dyDescent="0.25">
      <c r="B1122" s="45" t="s">
        <v>3196</v>
      </c>
      <c r="C1122" s="45" t="s">
        <v>5328</v>
      </c>
      <c r="D1122" s="45" t="s">
        <v>5329</v>
      </c>
      <c r="E1122" s="45">
        <v>50</v>
      </c>
      <c r="F1122" s="45" t="s">
        <v>5490</v>
      </c>
      <c r="G1122" s="45" t="s">
        <v>5511</v>
      </c>
      <c r="H1122" s="45" t="s">
        <v>5512</v>
      </c>
      <c r="I1122" s="45" t="s">
        <v>3202</v>
      </c>
      <c r="J1122" s="46">
        <v>14.34</v>
      </c>
      <c r="K1122" s="46">
        <f t="shared" si="17"/>
        <v>16.634399999999999</v>
      </c>
    </row>
    <row r="1123" spans="2:11" x14ac:dyDescent="0.25">
      <c r="B1123" s="45" t="s">
        <v>3196</v>
      </c>
      <c r="C1123" s="45" t="s">
        <v>5328</v>
      </c>
      <c r="D1123" s="45" t="s">
        <v>5329</v>
      </c>
      <c r="E1123" s="45">
        <v>50</v>
      </c>
      <c r="F1123" s="45" t="s">
        <v>5490</v>
      </c>
      <c r="G1123" s="45" t="s">
        <v>5513</v>
      </c>
      <c r="H1123" s="45" t="s">
        <v>5514</v>
      </c>
      <c r="I1123" s="45" t="s">
        <v>3202</v>
      </c>
      <c r="J1123" s="46">
        <v>12.29</v>
      </c>
      <c r="K1123" s="46">
        <f t="shared" si="17"/>
        <v>14.256399999999998</v>
      </c>
    </row>
    <row r="1124" spans="2:11" x14ac:dyDescent="0.25">
      <c r="B1124" s="45" t="s">
        <v>3196</v>
      </c>
      <c r="C1124" s="45" t="s">
        <v>5328</v>
      </c>
      <c r="D1124" s="45" t="s">
        <v>5329</v>
      </c>
      <c r="E1124" s="45">
        <v>50</v>
      </c>
      <c r="F1124" s="45" t="s">
        <v>5490</v>
      </c>
      <c r="G1124" s="45" t="s">
        <v>5515</v>
      </c>
      <c r="H1124" s="45" t="s">
        <v>5516</v>
      </c>
      <c r="I1124" s="45" t="s">
        <v>3202</v>
      </c>
      <c r="J1124" s="46">
        <v>15.47</v>
      </c>
      <c r="K1124" s="46">
        <f t="shared" si="17"/>
        <v>17.9452</v>
      </c>
    </row>
    <row r="1125" spans="2:11" x14ac:dyDescent="0.25">
      <c r="B1125" s="45" t="s">
        <v>3196</v>
      </c>
      <c r="C1125" s="45" t="s">
        <v>5328</v>
      </c>
      <c r="D1125" s="45" t="s">
        <v>5329</v>
      </c>
      <c r="E1125" s="45">
        <v>50</v>
      </c>
      <c r="F1125" s="45" t="s">
        <v>5490</v>
      </c>
      <c r="G1125" s="45" t="s">
        <v>5517</v>
      </c>
      <c r="H1125" s="45" t="s">
        <v>5518</v>
      </c>
      <c r="I1125" s="45" t="s">
        <v>3202</v>
      </c>
      <c r="J1125" s="46">
        <v>17.57</v>
      </c>
      <c r="K1125" s="46">
        <f t="shared" si="17"/>
        <v>20.3812</v>
      </c>
    </row>
    <row r="1126" spans="2:11" x14ac:dyDescent="0.25">
      <c r="B1126" s="45" t="s">
        <v>3196</v>
      </c>
      <c r="C1126" s="45" t="s">
        <v>5328</v>
      </c>
      <c r="D1126" s="45" t="s">
        <v>5329</v>
      </c>
      <c r="E1126" s="45">
        <v>50</v>
      </c>
      <c r="F1126" s="45" t="s">
        <v>5490</v>
      </c>
      <c r="G1126" s="45" t="s">
        <v>5519</v>
      </c>
      <c r="H1126" s="45" t="s">
        <v>5520</v>
      </c>
      <c r="I1126" s="45" t="s">
        <v>3202</v>
      </c>
      <c r="J1126" s="46">
        <v>9.86</v>
      </c>
      <c r="K1126" s="46">
        <f t="shared" si="17"/>
        <v>11.437599999999998</v>
      </c>
    </row>
    <row r="1127" spans="2:11" x14ac:dyDescent="0.25">
      <c r="B1127" s="45" t="s">
        <v>3196</v>
      </c>
      <c r="C1127" s="45" t="s">
        <v>5328</v>
      </c>
      <c r="D1127" s="45" t="s">
        <v>5329</v>
      </c>
      <c r="E1127" s="45">
        <v>50</v>
      </c>
      <c r="F1127" s="45" t="s">
        <v>5490</v>
      </c>
      <c r="G1127" s="45" t="s">
        <v>5521</v>
      </c>
      <c r="H1127" s="45" t="s">
        <v>5522</v>
      </c>
      <c r="I1127" s="45" t="s">
        <v>3202</v>
      </c>
      <c r="J1127" s="46">
        <v>94.89</v>
      </c>
      <c r="K1127" s="46">
        <f t="shared" si="17"/>
        <v>110.07239999999999</v>
      </c>
    </row>
    <row r="1128" spans="2:11" x14ac:dyDescent="0.25">
      <c r="B1128" s="45" t="s">
        <v>3196</v>
      </c>
      <c r="C1128" s="45" t="s">
        <v>5328</v>
      </c>
      <c r="D1128" s="45" t="s">
        <v>5329</v>
      </c>
      <c r="E1128" s="45">
        <v>50</v>
      </c>
      <c r="F1128" s="45" t="s">
        <v>5490</v>
      </c>
      <c r="G1128" s="45" t="s">
        <v>5523</v>
      </c>
      <c r="H1128" s="45" t="s">
        <v>5524</v>
      </c>
      <c r="I1128" s="45" t="s">
        <v>3202</v>
      </c>
      <c r="J1128" s="46">
        <v>30.95</v>
      </c>
      <c r="K1128" s="46">
        <f t="shared" si="17"/>
        <v>35.901999999999994</v>
      </c>
    </row>
    <row r="1129" spans="2:11" x14ac:dyDescent="0.25">
      <c r="B1129" s="45" t="s">
        <v>3196</v>
      </c>
      <c r="C1129" s="45" t="s">
        <v>5328</v>
      </c>
      <c r="D1129" s="45" t="s">
        <v>5329</v>
      </c>
      <c r="E1129" s="45">
        <v>53</v>
      </c>
      <c r="F1129" s="45" t="s">
        <v>5525</v>
      </c>
      <c r="G1129" s="45" t="s">
        <v>5526</v>
      </c>
      <c r="H1129" s="45" t="s">
        <v>5527</v>
      </c>
      <c r="I1129" s="45" t="s">
        <v>3202</v>
      </c>
      <c r="J1129" s="46">
        <v>174.65</v>
      </c>
      <c r="K1129" s="46">
        <f t="shared" si="17"/>
        <v>202.59399999999999</v>
      </c>
    </row>
    <row r="1130" spans="2:11" x14ac:dyDescent="0.25">
      <c r="B1130" s="45" t="s">
        <v>3196</v>
      </c>
      <c r="C1130" s="45" t="s">
        <v>5328</v>
      </c>
      <c r="D1130" s="45" t="s">
        <v>5329</v>
      </c>
      <c r="E1130" s="45">
        <v>53</v>
      </c>
      <c r="F1130" s="45" t="s">
        <v>5525</v>
      </c>
      <c r="G1130" s="45" t="s">
        <v>5528</v>
      </c>
      <c r="H1130" s="45" t="s">
        <v>5529</v>
      </c>
      <c r="I1130" s="45" t="s">
        <v>3202</v>
      </c>
      <c r="J1130" s="46">
        <v>193.72</v>
      </c>
      <c r="K1130" s="46">
        <f t="shared" si="17"/>
        <v>224.71519999999998</v>
      </c>
    </row>
    <row r="1131" spans="2:11" x14ac:dyDescent="0.25">
      <c r="B1131" s="45" t="s">
        <v>3196</v>
      </c>
      <c r="C1131" s="45" t="s">
        <v>5328</v>
      </c>
      <c r="D1131" s="45" t="s">
        <v>5329</v>
      </c>
      <c r="E1131" s="45">
        <v>53</v>
      </c>
      <c r="F1131" s="45" t="s">
        <v>5525</v>
      </c>
      <c r="G1131" s="45" t="s">
        <v>5530</v>
      </c>
      <c r="H1131" s="45" t="s">
        <v>5531</v>
      </c>
      <c r="I1131" s="45" t="s">
        <v>3202</v>
      </c>
      <c r="J1131" s="46">
        <v>216.13</v>
      </c>
      <c r="K1131" s="46">
        <f t="shared" si="17"/>
        <v>250.71079999999998</v>
      </c>
    </row>
    <row r="1132" spans="2:11" x14ac:dyDescent="0.25">
      <c r="B1132" s="45" t="s">
        <v>3196</v>
      </c>
      <c r="C1132" s="45" t="s">
        <v>5328</v>
      </c>
      <c r="D1132" s="45" t="s">
        <v>5329</v>
      </c>
      <c r="E1132" s="45">
        <v>53</v>
      </c>
      <c r="F1132" s="45" t="s">
        <v>5525</v>
      </c>
      <c r="G1132" s="45" t="s">
        <v>5532</v>
      </c>
      <c r="H1132" s="45" t="s">
        <v>5533</v>
      </c>
      <c r="I1132" s="45" t="s">
        <v>3202</v>
      </c>
      <c r="J1132" s="46">
        <v>227.52</v>
      </c>
      <c r="K1132" s="46">
        <f t="shared" si="17"/>
        <v>263.92320000000001</v>
      </c>
    </row>
    <row r="1133" spans="2:11" x14ac:dyDescent="0.25">
      <c r="B1133" s="45" t="s">
        <v>3196</v>
      </c>
      <c r="C1133" s="45" t="s">
        <v>5328</v>
      </c>
      <c r="D1133" s="45" t="s">
        <v>5329</v>
      </c>
      <c r="E1133" s="45">
        <v>53</v>
      </c>
      <c r="F1133" s="45" t="s">
        <v>5525</v>
      </c>
      <c r="G1133" s="45" t="s">
        <v>5534</v>
      </c>
      <c r="H1133" s="45" t="s">
        <v>5535</v>
      </c>
      <c r="I1133" s="45" t="s">
        <v>3202</v>
      </c>
      <c r="J1133" s="46">
        <v>422.58</v>
      </c>
      <c r="K1133" s="46">
        <f t="shared" si="17"/>
        <v>490.19279999999992</v>
      </c>
    </row>
    <row r="1134" spans="2:11" x14ac:dyDescent="0.25">
      <c r="B1134" s="45" t="s">
        <v>3196</v>
      </c>
      <c r="C1134" s="45" t="s">
        <v>5328</v>
      </c>
      <c r="D1134" s="45" t="s">
        <v>5329</v>
      </c>
      <c r="E1134" s="45">
        <v>53</v>
      </c>
      <c r="F1134" s="45" t="s">
        <v>5525</v>
      </c>
      <c r="G1134" s="45" t="s">
        <v>5536</v>
      </c>
      <c r="H1134" s="45" t="s">
        <v>5537</v>
      </c>
      <c r="I1134" s="45" t="s">
        <v>3202</v>
      </c>
      <c r="J1134" s="46">
        <v>174.65</v>
      </c>
      <c r="K1134" s="46">
        <f t="shared" si="17"/>
        <v>202.59399999999999</v>
      </c>
    </row>
    <row r="1135" spans="2:11" x14ac:dyDescent="0.25">
      <c r="B1135" s="45" t="s">
        <v>3196</v>
      </c>
      <c r="C1135" s="45" t="s">
        <v>5328</v>
      </c>
      <c r="D1135" s="45" t="s">
        <v>5329</v>
      </c>
      <c r="E1135" s="45">
        <v>53</v>
      </c>
      <c r="F1135" s="45" t="s">
        <v>5525</v>
      </c>
      <c r="G1135" s="45" t="s">
        <v>5538</v>
      </c>
      <c r="H1135" s="45" t="s">
        <v>5539</v>
      </c>
      <c r="I1135" s="45" t="s">
        <v>3202</v>
      </c>
      <c r="J1135" s="46">
        <v>133.1</v>
      </c>
      <c r="K1135" s="46">
        <f t="shared" si="17"/>
        <v>154.39599999999999</v>
      </c>
    </row>
    <row r="1136" spans="2:11" x14ac:dyDescent="0.25">
      <c r="B1136" s="45" t="s">
        <v>3196</v>
      </c>
      <c r="C1136" s="45" t="s">
        <v>5328</v>
      </c>
      <c r="D1136" s="45" t="s">
        <v>5329</v>
      </c>
      <c r="E1136" s="45">
        <v>53</v>
      </c>
      <c r="F1136" s="45" t="s">
        <v>5525</v>
      </c>
      <c r="G1136" s="45" t="s">
        <v>5540</v>
      </c>
      <c r="H1136" s="45" t="s">
        <v>5541</v>
      </c>
      <c r="I1136" s="45" t="s">
        <v>3202</v>
      </c>
      <c r="J1136" s="46">
        <v>401.45</v>
      </c>
      <c r="K1136" s="46">
        <f t="shared" si="17"/>
        <v>465.68199999999996</v>
      </c>
    </row>
    <row r="1137" spans="2:11" x14ac:dyDescent="0.25">
      <c r="B1137" s="45" t="s">
        <v>3196</v>
      </c>
      <c r="C1137" s="45" t="s">
        <v>5328</v>
      </c>
      <c r="D1137" s="45" t="s">
        <v>5329</v>
      </c>
      <c r="E1137" s="45">
        <v>53</v>
      </c>
      <c r="F1137" s="45" t="s">
        <v>5525</v>
      </c>
      <c r="G1137" s="45" t="s">
        <v>5542</v>
      </c>
      <c r="H1137" s="45" t="s">
        <v>5543</v>
      </c>
      <c r="I1137" s="45" t="s">
        <v>3202</v>
      </c>
      <c r="J1137" s="46">
        <v>258.89999999999998</v>
      </c>
      <c r="K1137" s="46">
        <f t="shared" si="17"/>
        <v>300.32399999999996</v>
      </c>
    </row>
    <row r="1138" spans="2:11" x14ac:dyDescent="0.25">
      <c r="B1138" s="45" t="s">
        <v>3196</v>
      </c>
      <c r="C1138" s="45" t="s">
        <v>5328</v>
      </c>
      <c r="D1138" s="45" t="s">
        <v>5329</v>
      </c>
      <c r="E1138" s="45">
        <v>53</v>
      </c>
      <c r="F1138" s="45" t="s">
        <v>5525</v>
      </c>
      <c r="G1138" s="45" t="s">
        <v>5544</v>
      </c>
      <c r="H1138" s="45" t="s">
        <v>5545</v>
      </c>
      <c r="I1138" s="45" t="s">
        <v>3202</v>
      </c>
      <c r="J1138" s="46">
        <v>288.85000000000002</v>
      </c>
      <c r="K1138" s="46">
        <f t="shared" si="17"/>
        <v>335.06600000000003</v>
      </c>
    </row>
    <row r="1139" spans="2:11" x14ac:dyDescent="0.25">
      <c r="B1139" s="45" t="s">
        <v>3196</v>
      </c>
      <c r="C1139" s="45" t="s">
        <v>5328</v>
      </c>
      <c r="D1139" s="45" t="s">
        <v>5329</v>
      </c>
      <c r="E1139" s="45">
        <v>53</v>
      </c>
      <c r="F1139" s="45" t="s">
        <v>5525</v>
      </c>
      <c r="G1139" s="45" t="s">
        <v>5546</v>
      </c>
      <c r="H1139" s="45" t="s">
        <v>5547</v>
      </c>
      <c r="I1139" s="45" t="s">
        <v>3202</v>
      </c>
      <c r="J1139" s="46">
        <v>538.16</v>
      </c>
      <c r="K1139" s="46">
        <f t="shared" si="17"/>
        <v>624.26559999999995</v>
      </c>
    </row>
    <row r="1140" spans="2:11" x14ac:dyDescent="0.25">
      <c r="B1140" s="45" t="s">
        <v>3196</v>
      </c>
      <c r="C1140" s="45" t="s">
        <v>5328</v>
      </c>
      <c r="D1140" s="45" t="s">
        <v>5329</v>
      </c>
      <c r="E1140" s="45">
        <v>53</v>
      </c>
      <c r="F1140" s="45" t="s">
        <v>5525</v>
      </c>
      <c r="G1140" s="45" t="s">
        <v>5548</v>
      </c>
      <c r="H1140" s="45" t="s">
        <v>5549</v>
      </c>
      <c r="I1140" s="45" t="s">
        <v>3202</v>
      </c>
      <c r="J1140" s="46">
        <v>617.14</v>
      </c>
      <c r="K1140" s="46">
        <f t="shared" si="17"/>
        <v>715.88239999999996</v>
      </c>
    </row>
    <row r="1141" spans="2:11" x14ac:dyDescent="0.25">
      <c r="B1141" s="45" t="s">
        <v>3196</v>
      </c>
      <c r="C1141" s="45" t="s">
        <v>5328</v>
      </c>
      <c r="D1141" s="45" t="s">
        <v>5329</v>
      </c>
      <c r="E1141" s="45">
        <v>53</v>
      </c>
      <c r="F1141" s="45" t="s">
        <v>5525</v>
      </c>
      <c r="G1141" s="45" t="s">
        <v>5550</v>
      </c>
      <c r="H1141" s="45" t="s">
        <v>5551</v>
      </c>
      <c r="I1141" s="45" t="s">
        <v>3202</v>
      </c>
      <c r="J1141" s="46">
        <v>777.16</v>
      </c>
      <c r="K1141" s="46">
        <f t="shared" si="17"/>
        <v>901.50559999999984</v>
      </c>
    </row>
    <row r="1142" spans="2:11" x14ac:dyDescent="0.25">
      <c r="B1142" s="45" t="s">
        <v>3196</v>
      </c>
      <c r="C1142" s="45" t="s">
        <v>5552</v>
      </c>
      <c r="D1142" s="45" t="s">
        <v>5553</v>
      </c>
      <c r="E1142" s="45">
        <v>101</v>
      </c>
      <c r="F1142" s="45" t="s">
        <v>4921</v>
      </c>
      <c r="G1142" s="45" t="s">
        <v>5554</v>
      </c>
      <c r="H1142" s="45" t="s">
        <v>5555</v>
      </c>
      <c r="I1142" s="45" t="s">
        <v>3202</v>
      </c>
      <c r="J1142" s="46">
        <v>5</v>
      </c>
      <c r="K1142" s="46">
        <f t="shared" si="17"/>
        <v>5.8</v>
      </c>
    </row>
    <row r="1143" spans="2:11" x14ac:dyDescent="0.25">
      <c r="B1143" s="45" t="s">
        <v>3196</v>
      </c>
      <c r="C1143" s="45" t="s">
        <v>5552</v>
      </c>
      <c r="D1143" s="45" t="s">
        <v>5553</v>
      </c>
      <c r="E1143" s="45">
        <v>101</v>
      </c>
      <c r="F1143" s="45" t="s">
        <v>4921</v>
      </c>
      <c r="G1143" s="45" t="s">
        <v>5556</v>
      </c>
      <c r="H1143" s="45" t="s">
        <v>5557</v>
      </c>
      <c r="I1143" s="45" t="s">
        <v>3202</v>
      </c>
      <c r="J1143" s="46">
        <v>3.05</v>
      </c>
      <c r="K1143" s="46">
        <f t="shared" si="17"/>
        <v>3.5379999999999994</v>
      </c>
    </row>
    <row r="1144" spans="2:11" x14ac:dyDescent="0.25">
      <c r="B1144" s="45" t="s">
        <v>3196</v>
      </c>
      <c r="C1144" s="45" t="s">
        <v>5552</v>
      </c>
      <c r="D1144" s="45" t="s">
        <v>5553</v>
      </c>
      <c r="E1144" s="45">
        <v>101</v>
      </c>
      <c r="F1144" s="45" t="s">
        <v>4921</v>
      </c>
      <c r="G1144" s="45" t="s">
        <v>5558</v>
      </c>
      <c r="H1144" s="45" t="s">
        <v>5559</v>
      </c>
      <c r="I1144" s="45" t="s">
        <v>3202</v>
      </c>
      <c r="J1144" s="46">
        <v>3.39</v>
      </c>
      <c r="K1144" s="46">
        <f t="shared" si="17"/>
        <v>3.9323999999999999</v>
      </c>
    </row>
    <row r="1145" spans="2:11" x14ac:dyDescent="0.25">
      <c r="B1145" s="45" t="s">
        <v>3196</v>
      </c>
      <c r="C1145" s="45" t="s">
        <v>5552</v>
      </c>
      <c r="D1145" s="45" t="s">
        <v>5553</v>
      </c>
      <c r="E1145" s="45">
        <v>101</v>
      </c>
      <c r="F1145" s="45" t="s">
        <v>4921</v>
      </c>
      <c r="G1145" s="45" t="s">
        <v>5560</v>
      </c>
      <c r="H1145" s="45" t="s">
        <v>5561</v>
      </c>
      <c r="I1145" s="45" t="s">
        <v>3202</v>
      </c>
      <c r="J1145" s="46">
        <v>8.9</v>
      </c>
      <c r="K1145" s="46">
        <f t="shared" si="17"/>
        <v>10.324</v>
      </c>
    </row>
    <row r="1146" spans="2:11" x14ac:dyDescent="0.25">
      <c r="B1146" s="45" t="s">
        <v>3196</v>
      </c>
      <c r="C1146" s="45" t="s">
        <v>5552</v>
      </c>
      <c r="D1146" s="45" t="s">
        <v>5553</v>
      </c>
      <c r="E1146" s="45">
        <v>101</v>
      </c>
      <c r="F1146" s="45" t="s">
        <v>4921</v>
      </c>
      <c r="G1146" s="45" t="s">
        <v>5562</v>
      </c>
      <c r="H1146" s="45" t="s">
        <v>5563</v>
      </c>
      <c r="I1146" s="45" t="s">
        <v>3202</v>
      </c>
      <c r="J1146" s="46">
        <v>5.32</v>
      </c>
      <c r="K1146" s="46">
        <f t="shared" si="17"/>
        <v>6.1711999999999998</v>
      </c>
    </row>
    <row r="1147" spans="2:11" x14ac:dyDescent="0.25">
      <c r="B1147" s="45" t="s">
        <v>3196</v>
      </c>
      <c r="C1147" s="45" t="s">
        <v>5552</v>
      </c>
      <c r="D1147" s="45" t="s">
        <v>5553</v>
      </c>
      <c r="E1147" s="45">
        <v>101</v>
      </c>
      <c r="F1147" s="45" t="s">
        <v>4921</v>
      </c>
      <c r="G1147" s="45" t="s">
        <v>5564</v>
      </c>
      <c r="H1147" s="45" t="s">
        <v>5565</v>
      </c>
      <c r="I1147" s="45" t="s">
        <v>3202</v>
      </c>
      <c r="J1147" s="46">
        <v>5.23</v>
      </c>
      <c r="K1147" s="46">
        <f t="shared" si="17"/>
        <v>6.0667999999999997</v>
      </c>
    </row>
    <row r="1148" spans="2:11" x14ac:dyDescent="0.25">
      <c r="B1148" s="45" t="s">
        <v>3196</v>
      </c>
      <c r="C1148" s="45" t="s">
        <v>5552</v>
      </c>
      <c r="D1148" s="45" t="s">
        <v>5553</v>
      </c>
      <c r="E1148" s="45">
        <v>101</v>
      </c>
      <c r="F1148" s="45" t="s">
        <v>4921</v>
      </c>
      <c r="G1148" s="45" t="s">
        <v>5566</v>
      </c>
      <c r="H1148" s="45" t="s">
        <v>5567</v>
      </c>
      <c r="I1148" s="45" t="s">
        <v>3202</v>
      </c>
      <c r="J1148" s="46">
        <v>7.02</v>
      </c>
      <c r="K1148" s="46">
        <f t="shared" si="17"/>
        <v>8.1431999999999984</v>
      </c>
    </row>
    <row r="1149" spans="2:11" x14ac:dyDescent="0.25">
      <c r="B1149" s="45" t="s">
        <v>3196</v>
      </c>
      <c r="C1149" s="45" t="s">
        <v>5552</v>
      </c>
      <c r="D1149" s="45" t="s">
        <v>5553</v>
      </c>
      <c r="E1149" s="45">
        <v>101</v>
      </c>
      <c r="F1149" s="45" t="s">
        <v>4921</v>
      </c>
      <c r="G1149" s="45" t="s">
        <v>5568</v>
      </c>
      <c r="H1149" s="45" t="s">
        <v>5569</v>
      </c>
      <c r="I1149" s="45" t="s">
        <v>3202</v>
      </c>
      <c r="J1149" s="46">
        <v>0.45</v>
      </c>
      <c r="K1149" s="46">
        <f t="shared" si="17"/>
        <v>0.52200000000000002</v>
      </c>
    </row>
    <row r="1150" spans="2:11" x14ac:dyDescent="0.25">
      <c r="B1150" s="45" t="s">
        <v>3196</v>
      </c>
      <c r="C1150" s="45" t="s">
        <v>5552</v>
      </c>
      <c r="D1150" s="45" t="s">
        <v>5553</v>
      </c>
      <c r="E1150" s="45">
        <v>55</v>
      </c>
      <c r="F1150" s="45" t="s">
        <v>5570</v>
      </c>
      <c r="G1150" s="45" t="s">
        <v>5571</v>
      </c>
      <c r="H1150" s="45" t="s">
        <v>5572</v>
      </c>
      <c r="I1150" s="45" t="s">
        <v>3202</v>
      </c>
      <c r="J1150" s="46">
        <v>12.82</v>
      </c>
      <c r="K1150" s="46">
        <f t="shared" si="17"/>
        <v>14.8712</v>
      </c>
    </row>
    <row r="1151" spans="2:11" x14ac:dyDescent="0.25">
      <c r="B1151" s="45" t="s">
        <v>3196</v>
      </c>
      <c r="C1151" s="45" t="s">
        <v>5552</v>
      </c>
      <c r="D1151" s="45" t="s">
        <v>5553</v>
      </c>
      <c r="E1151" s="45">
        <v>55</v>
      </c>
      <c r="F1151" s="45" t="s">
        <v>5570</v>
      </c>
      <c r="G1151" s="45" t="s">
        <v>5573</v>
      </c>
      <c r="H1151" s="45" t="s">
        <v>5574</v>
      </c>
      <c r="I1151" s="45" t="s">
        <v>3202</v>
      </c>
      <c r="J1151" s="46">
        <v>5.13</v>
      </c>
      <c r="K1151" s="46">
        <f t="shared" si="17"/>
        <v>5.9507999999999992</v>
      </c>
    </row>
    <row r="1152" spans="2:11" x14ac:dyDescent="0.25">
      <c r="B1152" s="45" t="s">
        <v>3196</v>
      </c>
      <c r="C1152" s="45" t="s">
        <v>5552</v>
      </c>
      <c r="D1152" s="45" t="s">
        <v>5553</v>
      </c>
      <c r="E1152" s="45">
        <v>55</v>
      </c>
      <c r="F1152" s="45" t="s">
        <v>5570</v>
      </c>
      <c r="G1152" s="45" t="s">
        <v>5575</v>
      </c>
      <c r="H1152" s="45" t="s">
        <v>5576</v>
      </c>
      <c r="I1152" s="45" t="s">
        <v>3202</v>
      </c>
      <c r="J1152" s="46">
        <v>2.36</v>
      </c>
      <c r="K1152" s="46">
        <f t="shared" si="17"/>
        <v>2.7375999999999996</v>
      </c>
    </row>
    <row r="1153" spans="2:11" x14ac:dyDescent="0.25">
      <c r="B1153" s="45" t="s">
        <v>3196</v>
      </c>
      <c r="C1153" s="45" t="s">
        <v>5552</v>
      </c>
      <c r="D1153" s="45" t="s">
        <v>5553</v>
      </c>
      <c r="E1153" s="45">
        <v>55</v>
      </c>
      <c r="F1153" s="45" t="s">
        <v>5570</v>
      </c>
      <c r="G1153" s="45" t="s">
        <v>5577</v>
      </c>
      <c r="H1153" s="45" t="s">
        <v>5578</v>
      </c>
      <c r="I1153" s="45" t="s">
        <v>3202</v>
      </c>
      <c r="J1153" s="46">
        <v>5.47</v>
      </c>
      <c r="K1153" s="46">
        <f t="shared" si="17"/>
        <v>6.3451999999999993</v>
      </c>
    </row>
    <row r="1154" spans="2:11" x14ac:dyDescent="0.25">
      <c r="B1154" s="45" t="s">
        <v>3196</v>
      </c>
      <c r="C1154" s="45" t="s">
        <v>5552</v>
      </c>
      <c r="D1154" s="45" t="s">
        <v>5553</v>
      </c>
      <c r="E1154" s="45">
        <v>55</v>
      </c>
      <c r="F1154" s="45" t="s">
        <v>5570</v>
      </c>
      <c r="G1154" s="45" t="s">
        <v>5579</v>
      </c>
      <c r="H1154" s="45" t="s">
        <v>5580</v>
      </c>
      <c r="I1154" s="45" t="s">
        <v>3202</v>
      </c>
      <c r="J1154" s="46">
        <v>7.18</v>
      </c>
      <c r="K1154" s="46">
        <f t="shared" si="17"/>
        <v>8.3287999999999993</v>
      </c>
    </row>
    <row r="1155" spans="2:11" x14ac:dyDescent="0.25">
      <c r="B1155" s="45" t="s">
        <v>3196</v>
      </c>
      <c r="C1155" s="45" t="s">
        <v>5552</v>
      </c>
      <c r="D1155" s="45" t="s">
        <v>5553</v>
      </c>
      <c r="E1155" s="45">
        <v>55</v>
      </c>
      <c r="F1155" s="45" t="s">
        <v>5570</v>
      </c>
      <c r="G1155" s="45" t="s">
        <v>5581</v>
      </c>
      <c r="H1155" s="45" t="s">
        <v>5582</v>
      </c>
      <c r="I1155" s="45" t="s">
        <v>3202</v>
      </c>
      <c r="J1155" s="46">
        <v>3.18</v>
      </c>
      <c r="K1155" s="46">
        <f t="shared" si="17"/>
        <v>3.6888000000000001</v>
      </c>
    </row>
    <row r="1156" spans="2:11" x14ac:dyDescent="0.25">
      <c r="B1156" s="45" t="s">
        <v>3196</v>
      </c>
      <c r="C1156" s="45" t="s">
        <v>5552</v>
      </c>
      <c r="D1156" s="45" t="s">
        <v>5553</v>
      </c>
      <c r="E1156" s="45">
        <v>55</v>
      </c>
      <c r="F1156" s="45" t="s">
        <v>5570</v>
      </c>
      <c r="G1156" s="45" t="s">
        <v>5583</v>
      </c>
      <c r="H1156" s="45" t="s">
        <v>5584</v>
      </c>
      <c r="I1156" s="45" t="s">
        <v>3202</v>
      </c>
      <c r="J1156" s="46">
        <v>7.18</v>
      </c>
      <c r="K1156" s="46">
        <f t="shared" ref="K1156:K1219" si="18">+IF(AND(MID(H1156,1,15)="POSTE DE MADERA",J1156&lt;110)=TRUE,(J1156*1.13+5)*1.01*1.16,IF(AND(MID(H1156,1,15)="POSTE DE MADERA",J1156&gt;=110,J1156&lt;320)=TRUE,(J1156*1.13+12)*1.01*1.16,IF(AND(MID(H1156,1,15)="POSTE DE MADERA",J1156&gt;320)=TRUE,(J1156*1.13+36)*1.01*1.16,IF(+AND(MID(H1156,1,5)="POSTE",MID(H1156,1,15)&lt;&gt;"POSTE DE MADERA")=TRUE,J1156*1.01*1.16,J1156*1.16))))</f>
        <v>8.3287999999999993</v>
      </c>
    </row>
    <row r="1157" spans="2:11" x14ac:dyDescent="0.25">
      <c r="B1157" s="45" t="s">
        <v>3196</v>
      </c>
      <c r="C1157" s="45" t="s">
        <v>5552</v>
      </c>
      <c r="D1157" s="45" t="s">
        <v>5553</v>
      </c>
      <c r="E1157" s="45">
        <v>55</v>
      </c>
      <c r="F1157" s="45" t="s">
        <v>5570</v>
      </c>
      <c r="G1157" s="45" t="s">
        <v>5585</v>
      </c>
      <c r="H1157" s="45" t="s">
        <v>5586</v>
      </c>
      <c r="I1157" s="45" t="s">
        <v>3202</v>
      </c>
      <c r="J1157" s="46">
        <v>11.71</v>
      </c>
      <c r="K1157" s="46">
        <f t="shared" si="18"/>
        <v>13.583600000000001</v>
      </c>
    </row>
    <row r="1158" spans="2:11" x14ac:dyDescent="0.25">
      <c r="B1158" s="45" t="s">
        <v>3196</v>
      </c>
      <c r="C1158" s="45" t="s">
        <v>5552</v>
      </c>
      <c r="D1158" s="45" t="s">
        <v>5553</v>
      </c>
      <c r="E1158" s="45">
        <v>55</v>
      </c>
      <c r="F1158" s="45" t="s">
        <v>5570</v>
      </c>
      <c r="G1158" s="45" t="s">
        <v>5587</v>
      </c>
      <c r="H1158" s="45" t="s">
        <v>5588</v>
      </c>
      <c r="I1158" s="45" t="s">
        <v>3202</v>
      </c>
      <c r="J1158" s="46">
        <v>4.38</v>
      </c>
      <c r="K1158" s="46">
        <f t="shared" si="18"/>
        <v>5.0807999999999991</v>
      </c>
    </row>
    <row r="1159" spans="2:11" x14ac:dyDescent="0.25">
      <c r="B1159" s="45" t="s">
        <v>3196</v>
      </c>
      <c r="C1159" s="45" t="s">
        <v>5552</v>
      </c>
      <c r="D1159" s="45" t="s">
        <v>5553</v>
      </c>
      <c r="E1159" s="45">
        <v>55</v>
      </c>
      <c r="F1159" s="45" t="s">
        <v>5570</v>
      </c>
      <c r="G1159" s="45" t="s">
        <v>5589</v>
      </c>
      <c r="H1159" s="45" t="s">
        <v>5590</v>
      </c>
      <c r="I1159" s="45" t="s">
        <v>3202</v>
      </c>
      <c r="J1159" s="46">
        <v>7.84</v>
      </c>
      <c r="K1159" s="46">
        <f t="shared" si="18"/>
        <v>9.0943999999999985</v>
      </c>
    </row>
    <row r="1160" spans="2:11" x14ac:dyDescent="0.25">
      <c r="B1160" s="45" t="s">
        <v>3196</v>
      </c>
      <c r="C1160" s="45" t="s">
        <v>5552</v>
      </c>
      <c r="D1160" s="45" t="s">
        <v>5553</v>
      </c>
      <c r="E1160" s="45">
        <v>55</v>
      </c>
      <c r="F1160" s="45" t="s">
        <v>5570</v>
      </c>
      <c r="G1160" s="45" t="s">
        <v>5591</v>
      </c>
      <c r="H1160" s="45" t="s">
        <v>5592</v>
      </c>
      <c r="I1160" s="45" t="s">
        <v>3202</v>
      </c>
      <c r="J1160" s="46">
        <v>8.58</v>
      </c>
      <c r="K1160" s="46">
        <f t="shared" si="18"/>
        <v>9.9527999999999999</v>
      </c>
    </row>
    <row r="1161" spans="2:11" x14ac:dyDescent="0.25">
      <c r="B1161" s="45" t="s">
        <v>3196</v>
      </c>
      <c r="C1161" s="45" t="s">
        <v>5552</v>
      </c>
      <c r="D1161" s="45" t="s">
        <v>5553</v>
      </c>
      <c r="E1161" s="45">
        <v>55</v>
      </c>
      <c r="F1161" s="45" t="s">
        <v>5570</v>
      </c>
      <c r="G1161" s="45" t="s">
        <v>5593</v>
      </c>
      <c r="H1161" s="45" t="s">
        <v>5594</v>
      </c>
      <c r="I1161" s="45" t="s">
        <v>3202</v>
      </c>
      <c r="J1161" s="46">
        <v>26.49</v>
      </c>
      <c r="K1161" s="46">
        <f t="shared" si="18"/>
        <v>30.728399999999997</v>
      </c>
    </row>
    <row r="1162" spans="2:11" x14ac:dyDescent="0.25">
      <c r="B1162" s="45" t="s">
        <v>3196</v>
      </c>
      <c r="C1162" s="45" t="s">
        <v>5552</v>
      </c>
      <c r="D1162" s="45" t="s">
        <v>5553</v>
      </c>
      <c r="E1162" s="45">
        <v>55</v>
      </c>
      <c r="F1162" s="45" t="s">
        <v>5570</v>
      </c>
      <c r="G1162" s="45" t="s">
        <v>5595</v>
      </c>
      <c r="H1162" s="45" t="s">
        <v>5596</v>
      </c>
      <c r="I1162" s="45" t="s">
        <v>3202</v>
      </c>
      <c r="J1162" s="46">
        <v>20.68</v>
      </c>
      <c r="K1162" s="46">
        <f t="shared" si="18"/>
        <v>23.988799999999998</v>
      </c>
    </row>
    <row r="1163" spans="2:11" x14ac:dyDescent="0.25">
      <c r="B1163" s="45" t="s">
        <v>3196</v>
      </c>
      <c r="C1163" s="45" t="s">
        <v>5552</v>
      </c>
      <c r="D1163" s="45" t="s">
        <v>5553</v>
      </c>
      <c r="E1163" s="45">
        <v>55</v>
      </c>
      <c r="F1163" s="45" t="s">
        <v>5570</v>
      </c>
      <c r="G1163" s="45" t="s">
        <v>5597</v>
      </c>
      <c r="H1163" s="45" t="s">
        <v>5598</v>
      </c>
      <c r="I1163" s="45" t="s">
        <v>3202</v>
      </c>
      <c r="J1163" s="46">
        <v>3.96</v>
      </c>
      <c r="K1163" s="46">
        <f t="shared" si="18"/>
        <v>4.5935999999999995</v>
      </c>
    </row>
    <row r="1164" spans="2:11" x14ac:dyDescent="0.25">
      <c r="B1164" s="45" t="s">
        <v>3196</v>
      </c>
      <c r="C1164" s="45" t="s">
        <v>5552</v>
      </c>
      <c r="D1164" s="45" t="s">
        <v>5553</v>
      </c>
      <c r="E1164" s="45">
        <v>58</v>
      </c>
      <c r="F1164" s="45" t="s">
        <v>5599</v>
      </c>
      <c r="G1164" s="45" t="s">
        <v>5600</v>
      </c>
      <c r="H1164" s="45" t="s">
        <v>5601</v>
      </c>
      <c r="I1164" s="45" t="s">
        <v>3202</v>
      </c>
      <c r="J1164" s="46">
        <v>36.18</v>
      </c>
      <c r="K1164" s="46">
        <f t="shared" si="18"/>
        <v>41.968799999999995</v>
      </c>
    </row>
    <row r="1165" spans="2:11" x14ac:dyDescent="0.25">
      <c r="B1165" s="45" t="s">
        <v>3196</v>
      </c>
      <c r="C1165" s="45" t="s">
        <v>5552</v>
      </c>
      <c r="D1165" s="45" t="s">
        <v>5553</v>
      </c>
      <c r="E1165" s="45">
        <v>58</v>
      </c>
      <c r="F1165" s="45" t="s">
        <v>5599</v>
      </c>
      <c r="G1165" s="45" t="s">
        <v>5602</v>
      </c>
      <c r="H1165" s="45" t="s">
        <v>5603</v>
      </c>
      <c r="I1165" s="45" t="s">
        <v>3202</v>
      </c>
      <c r="J1165" s="46">
        <v>41.73</v>
      </c>
      <c r="K1165" s="46">
        <f t="shared" si="18"/>
        <v>48.40679999999999</v>
      </c>
    </row>
    <row r="1166" spans="2:11" x14ac:dyDescent="0.25">
      <c r="B1166" s="45" t="s">
        <v>3196</v>
      </c>
      <c r="C1166" s="45" t="s">
        <v>5552</v>
      </c>
      <c r="D1166" s="45" t="s">
        <v>5553</v>
      </c>
      <c r="E1166" s="45">
        <v>58</v>
      </c>
      <c r="F1166" s="45" t="s">
        <v>5599</v>
      </c>
      <c r="G1166" s="45" t="s">
        <v>5604</v>
      </c>
      <c r="H1166" s="45" t="s">
        <v>5605</v>
      </c>
      <c r="I1166" s="45" t="s">
        <v>3202</v>
      </c>
      <c r="J1166" s="46">
        <v>20.58</v>
      </c>
      <c r="K1166" s="46">
        <f t="shared" si="18"/>
        <v>23.872799999999998</v>
      </c>
    </row>
    <row r="1167" spans="2:11" x14ac:dyDescent="0.25">
      <c r="B1167" s="45" t="s">
        <v>3196</v>
      </c>
      <c r="C1167" s="45" t="s">
        <v>5552</v>
      </c>
      <c r="D1167" s="45" t="s">
        <v>5553</v>
      </c>
      <c r="E1167" s="45">
        <v>58</v>
      </c>
      <c r="F1167" s="45" t="s">
        <v>5599</v>
      </c>
      <c r="G1167" s="45" t="s">
        <v>5606</v>
      </c>
      <c r="H1167" s="45" t="s">
        <v>5607</v>
      </c>
      <c r="I1167" s="45" t="s">
        <v>3202</v>
      </c>
      <c r="J1167" s="46">
        <v>18.52</v>
      </c>
      <c r="K1167" s="46">
        <f t="shared" si="18"/>
        <v>21.483199999999997</v>
      </c>
    </row>
    <row r="1168" spans="2:11" x14ac:dyDescent="0.25">
      <c r="B1168" s="45" t="s">
        <v>3196</v>
      </c>
      <c r="C1168" s="45" t="s">
        <v>5552</v>
      </c>
      <c r="D1168" s="45" t="s">
        <v>5553</v>
      </c>
      <c r="E1168" s="45">
        <v>58</v>
      </c>
      <c r="F1168" s="45" t="s">
        <v>5599</v>
      </c>
      <c r="G1168" s="45" t="s">
        <v>5608</v>
      </c>
      <c r="H1168" s="45" t="s">
        <v>5609</v>
      </c>
      <c r="I1168" s="45" t="s">
        <v>3202</v>
      </c>
      <c r="J1168" s="46">
        <v>18.52</v>
      </c>
      <c r="K1168" s="46">
        <f t="shared" si="18"/>
        <v>21.483199999999997</v>
      </c>
    </row>
    <row r="1169" spans="2:11" x14ac:dyDescent="0.25">
      <c r="B1169" s="45" t="s">
        <v>3196</v>
      </c>
      <c r="C1169" s="45" t="s">
        <v>5552</v>
      </c>
      <c r="D1169" s="45" t="s">
        <v>5553</v>
      </c>
      <c r="E1169" s="45">
        <v>58</v>
      </c>
      <c r="F1169" s="45" t="s">
        <v>5599</v>
      </c>
      <c r="G1169" s="45" t="s">
        <v>5610</v>
      </c>
      <c r="H1169" s="45" t="s">
        <v>5611</v>
      </c>
      <c r="I1169" s="45" t="s">
        <v>3202</v>
      </c>
      <c r="J1169" s="46">
        <v>18.52</v>
      </c>
      <c r="K1169" s="46">
        <f t="shared" si="18"/>
        <v>21.483199999999997</v>
      </c>
    </row>
    <row r="1170" spans="2:11" x14ac:dyDescent="0.25">
      <c r="B1170" s="45" t="s">
        <v>3196</v>
      </c>
      <c r="C1170" s="45" t="s">
        <v>5552</v>
      </c>
      <c r="D1170" s="45" t="s">
        <v>5553</v>
      </c>
      <c r="E1170" s="45">
        <v>58</v>
      </c>
      <c r="F1170" s="45" t="s">
        <v>5599</v>
      </c>
      <c r="G1170" s="45" t="s">
        <v>5612</v>
      </c>
      <c r="H1170" s="45" t="s">
        <v>5613</v>
      </c>
      <c r="I1170" s="45" t="s">
        <v>3202</v>
      </c>
      <c r="J1170" s="46">
        <v>20.84</v>
      </c>
      <c r="K1170" s="46">
        <f t="shared" si="18"/>
        <v>24.174399999999999</v>
      </c>
    </row>
    <row r="1171" spans="2:11" x14ac:dyDescent="0.25">
      <c r="B1171" s="45" t="s">
        <v>3196</v>
      </c>
      <c r="C1171" s="45" t="s">
        <v>5552</v>
      </c>
      <c r="D1171" s="45" t="s">
        <v>5553</v>
      </c>
      <c r="E1171" s="45">
        <v>58</v>
      </c>
      <c r="F1171" s="45" t="s">
        <v>5599</v>
      </c>
      <c r="G1171" s="45" t="s">
        <v>5614</v>
      </c>
      <c r="H1171" s="45" t="s">
        <v>5615</v>
      </c>
      <c r="I1171" s="45" t="s">
        <v>3202</v>
      </c>
      <c r="J1171" s="46">
        <v>25.64</v>
      </c>
      <c r="K1171" s="46">
        <f t="shared" si="18"/>
        <v>29.7424</v>
      </c>
    </row>
    <row r="1172" spans="2:11" x14ac:dyDescent="0.25">
      <c r="B1172" s="45" t="s">
        <v>3196</v>
      </c>
      <c r="C1172" s="45" t="s">
        <v>5552</v>
      </c>
      <c r="D1172" s="45" t="s">
        <v>5553</v>
      </c>
      <c r="E1172" s="45">
        <v>58</v>
      </c>
      <c r="F1172" s="45" t="s">
        <v>5599</v>
      </c>
      <c r="G1172" s="45" t="s">
        <v>5616</v>
      </c>
      <c r="H1172" s="45" t="s">
        <v>5617</v>
      </c>
      <c r="I1172" s="45" t="s">
        <v>3202</v>
      </c>
      <c r="J1172" s="46">
        <v>25.64</v>
      </c>
      <c r="K1172" s="46">
        <f t="shared" si="18"/>
        <v>29.7424</v>
      </c>
    </row>
    <row r="1173" spans="2:11" x14ac:dyDescent="0.25">
      <c r="B1173" s="45" t="s">
        <v>3196</v>
      </c>
      <c r="C1173" s="45" t="s">
        <v>5552</v>
      </c>
      <c r="D1173" s="45" t="s">
        <v>5553</v>
      </c>
      <c r="E1173" s="45">
        <v>58</v>
      </c>
      <c r="F1173" s="45" t="s">
        <v>5599</v>
      </c>
      <c r="G1173" s="45" t="s">
        <v>5618</v>
      </c>
      <c r="H1173" s="45" t="s">
        <v>5619</v>
      </c>
      <c r="I1173" s="45" t="s">
        <v>3202</v>
      </c>
      <c r="J1173" s="46">
        <v>29.33</v>
      </c>
      <c r="K1173" s="46">
        <f t="shared" si="18"/>
        <v>34.022799999999997</v>
      </c>
    </row>
    <row r="1174" spans="2:11" x14ac:dyDescent="0.25">
      <c r="B1174" s="45" t="s">
        <v>3196</v>
      </c>
      <c r="C1174" s="45" t="s">
        <v>5552</v>
      </c>
      <c r="D1174" s="45" t="s">
        <v>5553</v>
      </c>
      <c r="E1174" s="45">
        <v>58</v>
      </c>
      <c r="F1174" s="45" t="s">
        <v>5599</v>
      </c>
      <c r="G1174" s="45" t="s">
        <v>5620</v>
      </c>
      <c r="H1174" s="45" t="s">
        <v>5621</v>
      </c>
      <c r="I1174" s="45" t="s">
        <v>3202</v>
      </c>
      <c r="J1174" s="46">
        <v>29.33</v>
      </c>
      <c r="K1174" s="46">
        <f t="shared" si="18"/>
        <v>34.022799999999997</v>
      </c>
    </row>
    <row r="1175" spans="2:11" x14ac:dyDescent="0.25">
      <c r="B1175" s="45" t="s">
        <v>3196</v>
      </c>
      <c r="C1175" s="45" t="s">
        <v>5552</v>
      </c>
      <c r="D1175" s="45" t="s">
        <v>5553</v>
      </c>
      <c r="E1175" s="45">
        <v>58</v>
      </c>
      <c r="F1175" s="45" t="s">
        <v>5599</v>
      </c>
      <c r="G1175" s="45" t="s">
        <v>5622</v>
      </c>
      <c r="H1175" s="45" t="s">
        <v>5623</v>
      </c>
      <c r="I1175" s="45" t="s">
        <v>3202</v>
      </c>
      <c r="J1175" s="46">
        <v>29.33</v>
      </c>
      <c r="K1175" s="46">
        <f t="shared" si="18"/>
        <v>34.022799999999997</v>
      </c>
    </row>
    <row r="1176" spans="2:11" x14ac:dyDescent="0.25">
      <c r="B1176" s="45" t="s">
        <v>3196</v>
      </c>
      <c r="C1176" s="45" t="s">
        <v>5552</v>
      </c>
      <c r="D1176" s="45" t="s">
        <v>5553</v>
      </c>
      <c r="E1176" s="45">
        <v>58</v>
      </c>
      <c r="F1176" s="45" t="s">
        <v>5599</v>
      </c>
      <c r="G1176" s="45" t="s">
        <v>5624</v>
      </c>
      <c r="H1176" s="45" t="s">
        <v>5625</v>
      </c>
      <c r="I1176" s="45" t="s">
        <v>3202</v>
      </c>
      <c r="J1176" s="46">
        <v>11.88</v>
      </c>
      <c r="K1176" s="46">
        <f t="shared" si="18"/>
        <v>13.780799999999999</v>
      </c>
    </row>
    <row r="1177" spans="2:11" x14ac:dyDescent="0.25">
      <c r="B1177" s="45" t="s">
        <v>3196</v>
      </c>
      <c r="C1177" s="45" t="s">
        <v>5552</v>
      </c>
      <c r="D1177" s="45" t="s">
        <v>5553</v>
      </c>
      <c r="E1177" s="45">
        <v>58</v>
      </c>
      <c r="F1177" s="45" t="s">
        <v>5599</v>
      </c>
      <c r="G1177" s="45" t="s">
        <v>5626</v>
      </c>
      <c r="H1177" s="45" t="s">
        <v>5627</v>
      </c>
      <c r="I1177" s="45" t="s">
        <v>3202</v>
      </c>
      <c r="J1177" s="46">
        <v>20.57</v>
      </c>
      <c r="K1177" s="46">
        <f t="shared" si="18"/>
        <v>23.8612</v>
      </c>
    </row>
    <row r="1178" spans="2:11" x14ac:dyDescent="0.25">
      <c r="B1178" s="45" t="s">
        <v>3196</v>
      </c>
      <c r="C1178" s="45" t="s">
        <v>5552</v>
      </c>
      <c r="D1178" s="45" t="s">
        <v>5553</v>
      </c>
      <c r="E1178" s="45">
        <v>58</v>
      </c>
      <c r="F1178" s="45" t="s">
        <v>5599</v>
      </c>
      <c r="G1178" s="45" t="s">
        <v>5628</v>
      </c>
      <c r="H1178" s="45" t="s">
        <v>5629</v>
      </c>
      <c r="I1178" s="45" t="s">
        <v>3202</v>
      </c>
      <c r="J1178" s="46">
        <v>9.17</v>
      </c>
      <c r="K1178" s="46">
        <f t="shared" si="18"/>
        <v>10.6372</v>
      </c>
    </row>
    <row r="1179" spans="2:11" x14ac:dyDescent="0.25">
      <c r="B1179" s="45" t="s">
        <v>3196</v>
      </c>
      <c r="C1179" s="45" t="s">
        <v>5552</v>
      </c>
      <c r="D1179" s="45" t="s">
        <v>5553</v>
      </c>
      <c r="E1179" s="45">
        <v>58</v>
      </c>
      <c r="F1179" s="45" t="s">
        <v>5599</v>
      </c>
      <c r="G1179" s="45" t="s">
        <v>5630</v>
      </c>
      <c r="H1179" s="45" t="s">
        <v>5631</v>
      </c>
      <c r="I1179" s="45" t="s">
        <v>3202</v>
      </c>
      <c r="J1179" s="46">
        <v>22.92</v>
      </c>
      <c r="K1179" s="46">
        <f t="shared" si="18"/>
        <v>26.587199999999999</v>
      </c>
    </row>
    <row r="1180" spans="2:11" x14ac:dyDescent="0.25">
      <c r="B1180" s="45" t="s">
        <v>3196</v>
      </c>
      <c r="C1180" s="45" t="s">
        <v>5552</v>
      </c>
      <c r="D1180" s="45" t="s">
        <v>5553</v>
      </c>
      <c r="E1180" s="45">
        <v>58</v>
      </c>
      <c r="F1180" s="45" t="s">
        <v>5599</v>
      </c>
      <c r="G1180" s="45" t="s">
        <v>5632</v>
      </c>
      <c r="H1180" s="45" t="s">
        <v>5633</v>
      </c>
      <c r="I1180" s="45" t="s">
        <v>3202</v>
      </c>
      <c r="J1180" s="46">
        <v>16.91</v>
      </c>
      <c r="K1180" s="46">
        <f t="shared" si="18"/>
        <v>19.615599999999997</v>
      </c>
    </row>
    <row r="1181" spans="2:11" x14ac:dyDescent="0.25">
      <c r="B1181" s="45" t="s">
        <v>3196</v>
      </c>
      <c r="C1181" s="45" t="s">
        <v>5552</v>
      </c>
      <c r="D1181" s="45" t="s">
        <v>5553</v>
      </c>
      <c r="E1181" s="45">
        <v>58</v>
      </c>
      <c r="F1181" s="45" t="s">
        <v>5599</v>
      </c>
      <c r="G1181" s="45" t="s">
        <v>5634</v>
      </c>
      <c r="H1181" s="45" t="s">
        <v>5635</v>
      </c>
      <c r="I1181" s="45" t="s">
        <v>3202</v>
      </c>
      <c r="J1181" s="46">
        <v>12.98</v>
      </c>
      <c r="K1181" s="46">
        <f t="shared" si="18"/>
        <v>15.056799999999999</v>
      </c>
    </row>
    <row r="1182" spans="2:11" x14ac:dyDescent="0.25">
      <c r="B1182" s="45" t="s">
        <v>3196</v>
      </c>
      <c r="C1182" s="45" t="s">
        <v>5552</v>
      </c>
      <c r="D1182" s="45" t="s">
        <v>5553</v>
      </c>
      <c r="E1182" s="45">
        <v>58</v>
      </c>
      <c r="F1182" s="45" t="s">
        <v>5599</v>
      </c>
      <c r="G1182" s="45" t="s">
        <v>5636</v>
      </c>
      <c r="H1182" s="45" t="s">
        <v>5637</v>
      </c>
      <c r="I1182" s="45" t="s">
        <v>3202</v>
      </c>
      <c r="J1182" s="46">
        <v>21.64</v>
      </c>
      <c r="K1182" s="46">
        <f t="shared" si="18"/>
        <v>25.102399999999999</v>
      </c>
    </row>
    <row r="1183" spans="2:11" x14ac:dyDescent="0.25">
      <c r="B1183" s="45" t="s">
        <v>3196</v>
      </c>
      <c r="C1183" s="45" t="s">
        <v>5552</v>
      </c>
      <c r="D1183" s="45" t="s">
        <v>5553</v>
      </c>
      <c r="E1183" s="45">
        <v>58</v>
      </c>
      <c r="F1183" s="45" t="s">
        <v>5599</v>
      </c>
      <c r="G1183" s="45" t="s">
        <v>5638</v>
      </c>
      <c r="H1183" s="45" t="s">
        <v>5639</v>
      </c>
      <c r="I1183" s="45" t="s">
        <v>3202</v>
      </c>
      <c r="J1183" s="46">
        <v>23.82</v>
      </c>
      <c r="K1183" s="46">
        <f t="shared" si="18"/>
        <v>27.6312</v>
      </c>
    </row>
    <row r="1184" spans="2:11" x14ac:dyDescent="0.25">
      <c r="B1184" s="45" t="s">
        <v>3196</v>
      </c>
      <c r="C1184" s="45" t="s">
        <v>5552</v>
      </c>
      <c r="D1184" s="45" t="s">
        <v>5553</v>
      </c>
      <c r="E1184" s="45">
        <v>58</v>
      </c>
      <c r="F1184" s="45" t="s">
        <v>5599</v>
      </c>
      <c r="G1184" s="45" t="s">
        <v>5640</v>
      </c>
      <c r="H1184" s="45" t="s">
        <v>5641</v>
      </c>
      <c r="I1184" s="45" t="s">
        <v>3202</v>
      </c>
      <c r="J1184" s="46">
        <v>29.26</v>
      </c>
      <c r="K1184" s="46">
        <f t="shared" si="18"/>
        <v>33.941600000000001</v>
      </c>
    </row>
    <row r="1185" spans="2:11" x14ac:dyDescent="0.25">
      <c r="B1185" s="45" t="s">
        <v>3196</v>
      </c>
      <c r="C1185" s="45" t="s">
        <v>5552</v>
      </c>
      <c r="D1185" s="45" t="s">
        <v>5553</v>
      </c>
      <c r="E1185" s="45">
        <v>58</v>
      </c>
      <c r="F1185" s="45" t="s">
        <v>5599</v>
      </c>
      <c r="G1185" s="45" t="s">
        <v>5642</v>
      </c>
      <c r="H1185" s="45" t="s">
        <v>5643</v>
      </c>
      <c r="I1185" s="45" t="s">
        <v>3202</v>
      </c>
      <c r="J1185" s="46">
        <v>45.69</v>
      </c>
      <c r="K1185" s="46">
        <f t="shared" si="18"/>
        <v>53.000399999999992</v>
      </c>
    </row>
    <row r="1186" spans="2:11" x14ac:dyDescent="0.25">
      <c r="B1186" s="45" t="s">
        <v>3196</v>
      </c>
      <c r="C1186" s="45" t="s">
        <v>5552</v>
      </c>
      <c r="D1186" s="45" t="s">
        <v>5553</v>
      </c>
      <c r="E1186" s="45">
        <v>58</v>
      </c>
      <c r="F1186" s="45" t="s">
        <v>5599</v>
      </c>
      <c r="G1186" s="45" t="s">
        <v>5644</v>
      </c>
      <c r="H1186" s="45" t="s">
        <v>5645</v>
      </c>
      <c r="I1186" s="45" t="s">
        <v>3202</v>
      </c>
      <c r="J1186" s="46">
        <v>11.94</v>
      </c>
      <c r="K1186" s="46">
        <f t="shared" si="18"/>
        <v>13.850399999999999</v>
      </c>
    </row>
    <row r="1187" spans="2:11" x14ac:dyDescent="0.25">
      <c r="B1187" s="45" t="s">
        <v>3196</v>
      </c>
      <c r="C1187" s="45" t="s">
        <v>5552</v>
      </c>
      <c r="D1187" s="45" t="s">
        <v>5553</v>
      </c>
      <c r="E1187" s="45">
        <v>58</v>
      </c>
      <c r="F1187" s="45" t="s">
        <v>5599</v>
      </c>
      <c r="G1187" s="45" t="s">
        <v>5646</v>
      </c>
      <c r="H1187" s="45" t="s">
        <v>5647</v>
      </c>
      <c r="I1187" s="45" t="s">
        <v>3202</v>
      </c>
      <c r="J1187" s="46">
        <v>26.1</v>
      </c>
      <c r="K1187" s="46">
        <f t="shared" si="18"/>
        <v>30.276</v>
      </c>
    </row>
    <row r="1188" spans="2:11" x14ac:dyDescent="0.25">
      <c r="B1188" s="45" t="s">
        <v>3196</v>
      </c>
      <c r="C1188" s="45" t="s">
        <v>5552</v>
      </c>
      <c r="D1188" s="45" t="s">
        <v>5553</v>
      </c>
      <c r="E1188" s="45">
        <v>59</v>
      </c>
      <c r="F1188" s="45" t="s">
        <v>5648</v>
      </c>
      <c r="G1188" s="45" t="s">
        <v>5649</v>
      </c>
      <c r="H1188" s="45" t="s">
        <v>5650</v>
      </c>
      <c r="I1188" s="45" t="s">
        <v>3202</v>
      </c>
      <c r="J1188" s="46">
        <v>12.88</v>
      </c>
      <c r="K1188" s="46">
        <f t="shared" si="18"/>
        <v>14.940799999999999</v>
      </c>
    </row>
    <row r="1189" spans="2:11" x14ac:dyDescent="0.25">
      <c r="B1189" s="45" t="s">
        <v>3196</v>
      </c>
      <c r="C1189" s="45" t="s">
        <v>5552</v>
      </c>
      <c r="D1189" s="45" t="s">
        <v>5553</v>
      </c>
      <c r="E1189" s="45">
        <v>59</v>
      </c>
      <c r="F1189" s="45" t="s">
        <v>5648</v>
      </c>
      <c r="G1189" s="45" t="s">
        <v>5651</v>
      </c>
      <c r="H1189" s="45" t="s">
        <v>5652</v>
      </c>
      <c r="I1189" s="45" t="s">
        <v>3202</v>
      </c>
      <c r="J1189" s="46">
        <v>11.78</v>
      </c>
      <c r="K1189" s="46">
        <f t="shared" si="18"/>
        <v>13.664799999999998</v>
      </c>
    </row>
    <row r="1190" spans="2:11" x14ac:dyDescent="0.25">
      <c r="B1190" s="45" t="s">
        <v>3196</v>
      </c>
      <c r="C1190" s="45" t="s">
        <v>5552</v>
      </c>
      <c r="D1190" s="45" t="s">
        <v>5553</v>
      </c>
      <c r="E1190" s="45">
        <v>59</v>
      </c>
      <c r="F1190" s="45" t="s">
        <v>5648</v>
      </c>
      <c r="G1190" s="45" t="s">
        <v>5653</v>
      </c>
      <c r="H1190" s="45" t="s">
        <v>5654</v>
      </c>
      <c r="I1190" s="45" t="s">
        <v>3202</v>
      </c>
      <c r="J1190" s="46">
        <v>12.64</v>
      </c>
      <c r="K1190" s="46">
        <f t="shared" si="18"/>
        <v>14.6624</v>
      </c>
    </row>
    <row r="1191" spans="2:11" x14ac:dyDescent="0.25">
      <c r="B1191" s="45" t="s">
        <v>3196</v>
      </c>
      <c r="C1191" s="45" t="s">
        <v>5552</v>
      </c>
      <c r="D1191" s="45" t="s">
        <v>5553</v>
      </c>
      <c r="E1191" s="45">
        <v>59</v>
      </c>
      <c r="F1191" s="45" t="s">
        <v>5648</v>
      </c>
      <c r="G1191" s="45" t="s">
        <v>5655</v>
      </c>
      <c r="H1191" s="45" t="s">
        <v>5656</v>
      </c>
      <c r="I1191" s="45" t="s">
        <v>3202</v>
      </c>
      <c r="J1191" s="46">
        <v>12.88</v>
      </c>
      <c r="K1191" s="46">
        <f t="shared" si="18"/>
        <v>14.940799999999999</v>
      </c>
    </row>
    <row r="1192" spans="2:11" x14ac:dyDescent="0.25">
      <c r="B1192" s="45" t="s">
        <v>3196</v>
      </c>
      <c r="C1192" s="45" t="s">
        <v>5552</v>
      </c>
      <c r="D1192" s="45" t="s">
        <v>5553</v>
      </c>
      <c r="E1192" s="45">
        <v>59</v>
      </c>
      <c r="F1192" s="45" t="s">
        <v>5648</v>
      </c>
      <c r="G1192" s="45" t="s">
        <v>5657</v>
      </c>
      <c r="H1192" s="45" t="s">
        <v>5658</v>
      </c>
      <c r="I1192" s="45" t="s">
        <v>3202</v>
      </c>
      <c r="J1192" s="46">
        <v>11.19</v>
      </c>
      <c r="K1192" s="46">
        <f t="shared" si="18"/>
        <v>12.980399999999998</v>
      </c>
    </row>
    <row r="1193" spans="2:11" x14ac:dyDescent="0.25">
      <c r="B1193" s="45" t="s">
        <v>3196</v>
      </c>
      <c r="C1193" s="45" t="s">
        <v>5552</v>
      </c>
      <c r="D1193" s="45" t="s">
        <v>5553</v>
      </c>
      <c r="E1193" s="45">
        <v>59</v>
      </c>
      <c r="F1193" s="45" t="s">
        <v>5648</v>
      </c>
      <c r="G1193" s="45" t="s">
        <v>5659</v>
      </c>
      <c r="H1193" s="45" t="s">
        <v>5660</v>
      </c>
      <c r="I1193" s="45" t="s">
        <v>3202</v>
      </c>
      <c r="J1193" s="46">
        <v>23.53</v>
      </c>
      <c r="K1193" s="46">
        <f t="shared" si="18"/>
        <v>27.294799999999999</v>
      </c>
    </row>
    <row r="1194" spans="2:11" x14ac:dyDescent="0.25">
      <c r="B1194" s="45" t="s">
        <v>3196</v>
      </c>
      <c r="C1194" s="45" t="s">
        <v>5552</v>
      </c>
      <c r="D1194" s="45" t="s">
        <v>5553</v>
      </c>
      <c r="E1194" s="45">
        <v>59</v>
      </c>
      <c r="F1194" s="45" t="s">
        <v>5648</v>
      </c>
      <c r="G1194" s="45" t="s">
        <v>5661</v>
      </c>
      <c r="H1194" s="45" t="s">
        <v>5662</v>
      </c>
      <c r="I1194" s="45" t="s">
        <v>3202</v>
      </c>
      <c r="J1194" s="46">
        <v>30.68</v>
      </c>
      <c r="K1194" s="46">
        <f t="shared" si="18"/>
        <v>35.588799999999999</v>
      </c>
    </row>
    <row r="1195" spans="2:11" x14ac:dyDescent="0.25">
      <c r="B1195" s="45" t="s">
        <v>3196</v>
      </c>
      <c r="C1195" s="45" t="s">
        <v>5552</v>
      </c>
      <c r="D1195" s="45" t="s">
        <v>5553</v>
      </c>
      <c r="E1195" s="45">
        <v>56</v>
      </c>
      <c r="F1195" s="45" t="s">
        <v>5663</v>
      </c>
      <c r="G1195" s="45" t="s">
        <v>5664</v>
      </c>
      <c r="H1195" s="45" t="s">
        <v>5665</v>
      </c>
      <c r="I1195" s="45" t="s">
        <v>3202</v>
      </c>
      <c r="J1195" s="46">
        <v>24</v>
      </c>
      <c r="K1195" s="46">
        <f t="shared" si="18"/>
        <v>27.839999999999996</v>
      </c>
    </row>
    <row r="1196" spans="2:11" x14ac:dyDescent="0.25">
      <c r="B1196" s="45" t="s">
        <v>3196</v>
      </c>
      <c r="C1196" s="45" t="s">
        <v>5552</v>
      </c>
      <c r="D1196" s="45" t="s">
        <v>5553</v>
      </c>
      <c r="E1196" s="45">
        <v>57</v>
      </c>
      <c r="F1196" s="45" t="s">
        <v>5666</v>
      </c>
      <c r="G1196" s="45" t="s">
        <v>5667</v>
      </c>
      <c r="H1196" s="45" t="s">
        <v>5668</v>
      </c>
      <c r="I1196" s="45" t="s">
        <v>3202</v>
      </c>
      <c r="J1196" s="46">
        <v>11.66</v>
      </c>
      <c r="K1196" s="46">
        <f t="shared" si="18"/>
        <v>13.525599999999999</v>
      </c>
    </row>
    <row r="1197" spans="2:11" x14ac:dyDescent="0.25">
      <c r="B1197" s="45" t="s">
        <v>3196</v>
      </c>
      <c r="C1197" s="45" t="s">
        <v>5552</v>
      </c>
      <c r="D1197" s="45" t="s">
        <v>5553</v>
      </c>
      <c r="E1197" s="45">
        <v>57</v>
      </c>
      <c r="F1197" s="45" t="s">
        <v>5666</v>
      </c>
      <c r="G1197" s="45" t="s">
        <v>5669</v>
      </c>
      <c r="H1197" s="45" t="s">
        <v>5670</v>
      </c>
      <c r="I1197" s="45" t="s">
        <v>3202</v>
      </c>
      <c r="J1197" s="46">
        <v>12.44</v>
      </c>
      <c r="K1197" s="46">
        <f t="shared" si="18"/>
        <v>14.430399999999999</v>
      </c>
    </row>
    <row r="1198" spans="2:11" x14ac:dyDescent="0.25">
      <c r="B1198" s="45" t="s">
        <v>3196</v>
      </c>
      <c r="C1198" s="45" t="s">
        <v>5552</v>
      </c>
      <c r="D1198" s="45" t="s">
        <v>5553</v>
      </c>
      <c r="E1198" s="45">
        <v>57</v>
      </c>
      <c r="F1198" s="45" t="s">
        <v>5666</v>
      </c>
      <c r="G1198" s="45" t="s">
        <v>5671</v>
      </c>
      <c r="H1198" s="45" t="s">
        <v>5672</v>
      </c>
      <c r="I1198" s="45" t="s">
        <v>3202</v>
      </c>
      <c r="J1198" s="46">
        <v>20.12</v>
      </c>
      <c r="K1198" s="46">
        <f t="shared" si="18"/>
        <v>23.339199999999998</v>
      </c>
    </row>
    <row r="1199" spans="2:11" x14ac:dyDescent="0.25">
      <c r="B1199" s="45" t="s">
        <v>3196</v>
      </c>
      <c r="C1199" s="45" t="s">
        <v>5552</v>
      </c>
      <c r="D1199" s="45" t="s">
        <v>5553</v>
      </c>
      <c r="E1199" s="45">
        <v>57</v>
      </c>
      <c r="F1199" s="45" t="s">
        <v>5666</v>
      </c>
      <c r="G1199" s="45" t="s">
        <v>5673</v>
      </c>
      <c r="H1199" s="45" t="s">
        <v>5674</v>
      </c>
      <c r="I1199" s="45" t="s">
        <v>3202</v>
      </c>
      <c r="J1199" s="46">
        <v>13.35</v>
      </c>
      <c r="K1199" s="46">
        <f t="shared" si="18"/>
        <v>15.485999999999999</v>
      </c>
    </row>
    <row r="1200" spans="2:11" x14ac:dyDescent="0.25">
      <c r="B1200" s="45" t="s">
        <v>3196</v>
      </c>
      <c r="C1200" s="45" t="s">
        <v>5552</v>
      </c>
      <c r="D1200" s="45" t="s">
        <v>5553</v>
      </c>
      <c r="E1200" s="45">
        <v>57</v>
      </c>
      <c r="F1200" s="45" t="s">
        <v>5666</v>
      </c>
      <c r="G1200" s="45" t="s">
        <v>5675</v>
      </c>
      <c r="H1200" s="45" t="s">
        <v>5676</v>
      </c>
      <c r="I1200" s="45" t="s">
        <v>3202</v>
      </c>
      <c r="J1200" s="46">
        <v>28.9</v>
      </c>
      <c r="K1200" s="46">
        <f t="shared" si="18"/>
        <v>33.523999999999994</v>
      </c>
    </row>
    <row r="1201" spans="2:11" x14ac:dyDescent="0.25">
      <c r="B1201" s="45" t="s">
        <v>3196</v>
      </c>
      <c r="C1201" s="45" t="s">
        <v>5552</v>
      </c>
      <c r="D1201" s="45" t="s">
        <v>5553</v>
      </c>
      <c r="E1201" s="45">
        <v>57</v>
      </c>
      <c r="F1201" s="45" t="s">
        <v>5666</v>
      </c>
      <c r="G1201" s="45" t="s">
        <v>5677</v>
      </c>
      <c r="H1201" s="45" t="s">
        <v>5678</v>
      </c>
      <c r="I1201" s="45" t="s">
        <v>3202</v>
      </c>
      <c r="J1201" s="46">
        <v>36.92</v>
      </c>
      <c r="K1201" s="46">
        <f t="shared" si="18"/>
        <v>42.827199999999998</v>
      </c>
    </row>
    <row r="1202" spans="2:11" x14ac:dyDescent="0.25">
      <c r="B1202" s="45" t="s">
        <v>3196</v>
      </c>
      <c r="C1202" s="45" t="s">
        <v>5552</v>
      </c>
      <c r="D1202" s="45" t="s">
        <v>5553</v>
      </c>
      <c r="E1202" s="45">
        <v>57</v>
      </c>
      <c r="F1202" s="45" t="s">
        <v>5666</v>
      </c>
      <c r="G1202" s="45" t="s">
        <v>5679</v>
      </c>
      <c r="H1202" s="45" t="s">
        <v>5680</v>
      </c>
      <c r="I1202" s="45" t="s">
        <v>3202</v>
      </c>
      <c r="J1202" s="46">
        <v>50.43</v>
      </c>
      <c r="K1202" s="46">
        <f t="shared" si="18"/>
        <v>58.498799999999996</v>
      </c>
    </row>
    <row r="1203" spans="2:11" x14ac:dyDescent="0.25">
      <c r="B1203" s="45" t="s">
        <v>3196</v>
      </c>
      <c r="C1203" s="45" t="s">
        <v>5552</v>
      </c>
      <c r="D1203" s="45" t="s">
        <v>5553</v>
      </c>
      <c r="E1203" s="45">
        <v>57</v>
      </c>
      <c r="F1203" s="45" t="s">
        <v>5666</v>
      </c>
      <c r="G1203" s="45" t="s">
        <v>5681</v>
      </c>
      <c r="H1203" s="45" t="s">
        <v>5682</v>
      </c>
      <c r="I1203" s="45" t="s">
        <v>3202</v>
      </c>
      <c r="J1203" s="46">
        <v>21.43</v>
      </c>
      <c r="K1203" s="46">
        <f t="shared" si="18"/>
        <v>24.858799999999999</v>
      </c>
    </row>
    <row r="1204" spans="2:11" x14ac:dyDescent="0.25">
      <c r="B1204" s="45" t="s">
        <v>3196</v>
      </c>
      <c r="C1204" s="45" t="s">
        <v>5552</v>
      </c>
      <c r="D1204" s="45" t="s">
        <v>5553</v>
      </c>
      <c r="E1204" s="45">
        <v>57</v>
      </c>
      <c r="F1204" s="45" t="s">
        <v>5666</v>
      </c>
      <c r="G1204" s="45" t="s">
        <v>5683</v>
      </c>
      <c r="H1204" s="45" t="s">
        <v>5684</v>
      </c>
      <c r="I1204" s="45" t="s">
        <v>3202</v>
      </c>
      <c r="J1204" s="46">
        <v>20.92</v>
      </c>
      <c r="K1204" s="46">
        <f t="shared" si="18"/>
        <v>24.267199999999999</v>
      </c>
    </row>
    <row r="1205" spans="2:11" x14ac:dyDescent="0.25">
      <c r="B1205" s="45" t="s">
        <v>3196</v>
      </c>
      <c r="C1205" s="45" t="s">
        <v>5552</v>
      </c>
      <c r="D1205" s="45" t="s">
        <v>5553</v>
      </c>
      <c r="E1205" s="45">
        <v>57</v>
      </c>
      <c r="F1205" s="45" t="s">
        <v>5666</v>
      </c>
      <c r="G1205" s="45" t="s">
        <v>5685</v>
      </c>
      <c r="H1205" s="45" t="s">
        <v>5686</v>
      </c>
      <c r="I1205" s="45" t="s">
        <v>3202</v>
      </c>
      <c r="J1205" s="46">
        <v>4.6100000000000003</v>
      </c>
      <c r="K1205" s="46">
        <f t="shared" si="18"/>
        <v>5.3475999999999999</v>
      </c>
    </row>
    <row r="1206" spans="2:11" x14ac:dyDescent="0.25">
      <c r="B1206" s="45" t="s">
        <v>3196</v>
      </c>
      <c r="C1206" s="45" t="s">
        <v>5552</v>
      </c>
      <c r="D1206" s="45" t="s">
        <v>5553</v>
      </c>
      <c r="E1206" s="45">
        <v>57</v>
      </c>
      <c r="F1206" s="45" t="s">
        <v>5666</v>
      </c>
      <c r="G1206" s="45" t="s">
        <v>5687</v>
      </c>
      <c r="H1206" s="45" t="s">
        <v>5688</v>
      </c>
      <c r="I1206" s="45" t="s">
        <v>3202</v>
      </c>
      <c r="J1206" s="46">
        <v>10.08</v>
      </c>
      <c r="K1206" s="46">
        <f t="shared" si="18"/>
        <v>11.6928</v>
      </c>
    </row>
    <row r="1207" spans="2:11" x14ac:dyDescent="0.25">
      <c r="B1207" s="45" t="s">
        <v>3196</v>
      </c>
      <c r="C1207" s="45" t="s">
        <v>5552</v>
      </c>
      <c r="D1207" s="45" t="s">
        <v>5553</v>
      </c>
      <c r="E1207" s="45">
        <v>61</v>
      </c>
      <c r="F1207" s="45" t="s">
        <v>5689</v>
      </c>
      <c r="G1207" s="45" t="s">
        <v>5690</v>
      </c>
      <c r="H1207" s="45" t="s">
        <v>5691</v>
      </c>
      <c r="I1207" s="45" t="s">
        <v>3202</v>
      </c>
      <c r="J1207" s="46">
        <v>90.25</v>
      </c>
      <c r="K1207" s="46">
        <f t="shared" si="18"/>
        <v>105.73689999999999</v>
      </c>
    </row>
    <row r="1208" spans="2:11" x14ac:dyDescent="0.25">
      <c r="B1208" s="45" t="s">
        <v>3196</v>
      </c>
      <c r="C1208" s="45" t="s">
        <v>5552</v>
      </c>
      <c r="D1208" s="45" t="s">
        <v>5553</v>
      </c>
      <c r="E1208" s="45">
        <v>61</v>
      </c>
      <c r="F1208" s="45" t="s">
        <v>5689</v>
      </c>
      <c r="G1208" s="45" t="s">
        <v>3164</v>
      </c>
      <c r="H1208" s="45" t="s">
        <v>5692</v>
      </c>
      <c r="I1208" s="45" t="s">
        <v>3202</v>
      </c>
      <c r="J1208" s="46">
        <v>115.23</v>
      </c>
      <c r="K1208" s="46">
        <f t="shared" si="18"/>
        <v>135.003468</v>
      </c>
    </row>
    <row r="1209" spans="2:11" x14ac:dyDescent="0.25">
      <c r="B1209" s="45" t="s">
        <v>3196</v>
      </c>
      <c r="C1209" s="45" t="s">
        <v>5552</v>
      </c>
      <c r="D1209" s="45" t="s">
        <v>5553</v>
      </c>
      <c r="E1209" s="45">
        <v>61</v>
      </c>
      <c r="F1209" s="45" t="s">
        <v>5689</v>
      </c>
      <c r="G1209" s="45" t="s">
        <v>3175</v>
      </c>
      <c r="H1209" s="45" t="s">
        <v>5693</v>
      </c>
      <c r="I1209" s="45" t="s">
        <v>3202</v>
      </c>
      <c r="J1209" s="46">
        <v>135.03</v>
      </c>
      <c r="K1209" s="46">
        <f t="shared" si="18"/>
        <v>158.20114799999999</v>
      </c>
    </row>
    <row r="1210" spans="2:11" x14ac:dyDescent="0.25">
      <c r="B1210" s="45" t="s">
        <v>3196</v>
      </c>
      <c r="C1210" s="45" t="s">
        <v>5552</v>
      </c>
      <c r="D1210" s="45" t="s">
        <v>5553</v>
      </c>
      <c r="E1210" s="45">
        <v>61</v>
      </c>
      <c r="F1210" s="45" t="s">
        <v>5689</v>
      </c>
      <c r="G1210" s="45" t="s">
        <v>5694</v>
      </c>
      <c r="H1210" s="45" t="s">
        <v>5695</v>
      </c>
      <c r="I1210" s="45" t="s">
        <v>3202</v>
      </c>
      <c r="J1210" s="46">
        <v>89.83</v>
      </c>
      <c r="K1210" s="46">
        <f t="shared" si="18"/>
        <v>105.244828</v>
      </c>
    </row>
    <row r="1211" spans="2:11" x14ac:dyDescent="0.25">
      <c r="B1211" s="45" t="s">
        <v>3196</v>
      </c>
      <c r="C1211" s="45" t="s">
        <v>5552</v>
      </c>
      <c r="D1211" s="45" t="s">
        <v>5553</v>
      </c>
      <c r="E1211" s="45">
        <v>61</v>
      </c>
      <c r="F1211" s="45" t="s">
        <v>5689</v>
      </c>
      <c r="G1211" s="45" t="s">
        <v>3166</v>
      </c>
      <c r="H1211" s="45" t="s">
        <v>5696</v>
      </c>
      <c r="I1211" s="45" t="s">
        <v>3202</v>
      </c>
      <c r="J1211" s="46">
        <v>136.80000000000001</v>
      </c>
      <c r="K1211" s="46">
        <f t="shared" si="18"/>
        <v>160.27488</v>
      </c>
    </row>
    <row r="1212" spans="2:11" x14ac:dyDescent="0.25">
      <c r="B1212" s="45" t="s">
        <v>3196</v>
      </c>
      <c r="C1212" s="45" t="s">
        <v>5552</v>
      </c>
      <c r="D1212" s="45" t="s">
        <v>5553</v>
      </c>
      <c r="E1212" s="45">
        <v>61</v>
      </c>
      <c r="F1212" s="45" t="s">
        <v>5689</v>
      </c>
      <c r="G1212" s="45" t="s">
        <v>3172</v>
      </c>
      <c r="H1212" s="45" t="s">
        <v>5697</v>
      </c>
      <c r="I1212" s="45" t="s">
        <v>3202</v>
      </c>
      <c r="J1212" s="46">
        <v>162</v>
      </c>
      <c r="K1212" s="46">
        <f t="shared" si="18"/>
        <v>189.79919999999998</v>
      </c>
    </row>
    <row r="1213" spans="2:11" x14ac:dyDescent="0.25">
      <c r="B1213" s="45" t="s">
        <v>3196</v>
      </c>
      <c r="C1213" s="45" t="s">
        <v>5552</v>
      </c>
      <c r="D1213" s="45" t="s">
        <v>5553</v>
      </c>
      <c r="E1213" s="45">
        <v>61</v>
      </c>
      <c r="F1213" s="45" t="s">
        <v>5689</v>
      </c>
      <c r="G1213" s="45" t="s">
        <v>5698</v>
      </c>
      <c r="H1213" s="45" t="s">
        <v>5699</v>
      </c>
      <c r="I1213" s="45" t="s">
        <v>3202</v>
      </c>
      <c r="J1213" s="46">
        <v>98.74</v>
      </c>
      <c r="K1213" s="46">
        <f t="shared" si="18"/>
        <v>115.68378399999997</v>
      </c>
    </row>
    <row r="1214" spans="2:11" x14ac:dyDescent="0.25">
      <c r="B1214" s="45" t="s">
        <v>3196</v>
      </c>
      <c r="C1214" s="45" t="s">
        <v>5552</v>
      </c>
      <c r="D1214" s="45" t="s">
        <v>5553</v>
      </c>
      <c r="E1214" s="45">
        <v>61</v>
      </c>
      <c r="F1214" s="45" t="s">
        <v>5689</v>
      </c>
      <c r="G1214" s="45" t="s">
        <v>3167</v>
      </c>
      <c r="H1214" s="45" t="s">
        <v>5700</v>
      </c>
      <c r="I1214" s="45" t="s">
        <v>3202</v>
      </c>
      <c r="J1214" s="46">
        <v>159.16999999999999</v>
      </c>
      <c r="K1214" s="46">
        <f t="shared" si="18"/>
        <v>186.48357199999998</v>
      </c>
    </row>
    <row r="1215" spans="2:11" x14ac:dyDescent="0.25">
      <c r="B1215" s="45" t="s">
        <v>3196</v>
      </c>
      <c r="C1215" s="45" t="s">
        <v>5552</v>
      </c>
      <c r="D1215" s="45" t="s">
        <v>5553</v>
      </c>
      <c r="E1215" s="45">
        <v>61</v>
      </c>
      <c r="F1215" s="45" t="s">
        <v>5689</v>
      </c>
      <c r="G1215" s="45" t="s">
        <v>3168</v>
      </c>
      <c r="H1215" s="45" t="s">
        <v>5701</v>
      </c>
      <c r="I1215" s="45" t="s">
        <v>3202</v>
      </c>
      <c r="J1215" s="46">
        <v>190.24</v>
      </c>
      <c r="K1215" s="46">
        <f t="shared" si="18"/>
        <v>222.88518399999998</v>
      </c>
    </row>
    <row r="1216" spans="2:11" x14ac:dyDescent="0.25">
      <c r="B1216" s="45" t="s">
        <v>3196</v>
      </c>
      <c r="C1216" s="45" t="s">
        <v>5552</v>
      </c>
      <c r="D1216" s="45" t="s">
        <v>5553</v>
      </c>
      <c r="E1216" s="45">
        <v>61</v>
      </c>
      <c r="F1216" s="45" t="s">
        <v>5689</v>
      </c>
      <c r="G1216" s="45" t="s">
        <v>3176</v>
      </c>
      <c r="H1216" s="45" t="s">
        <v>5702</v>
      </c>
      <c r="I1216" s="45" t="s">
        <v>3202</v>
      </c>
      <c r="J1216" s="46">
        <v>192.02</v>
      </c>
      <c r="K1216" s="46">
        <f t="shared" si="18"/>
        <v>224.97063199999999</v>
      </c>
    </row>
    <row r="1217" spans="2:11" x14ac:dyDescent="0.25">
      <c r="B1217" s="45" t="s">
        <v>3196</v>
      </c>
      <c r="C1217" s="45" t="s">
        <v>5552</v>
      </c>
      <c r="D1217" s="45" t="s">
        <v>5553</v>
      </c>
      <c r="E1217" s="45">
        <v>61</v>
      </c>
      <c r="F1217" s="45" t="s">
        <v>5689</v>
      </c>
      <c r="G1217" s="45" t="s">
        <v>3174</v>
      </c>
      <c r="H1217" s="45" t="s">
        <v>5703</v>
      </c>
      <c r="I1217" s="45" t="s">
        <v>3202</v>
      </c>
      <c r="J1217" s="46">
        <v>206.03</v>
      </c>
      <c r="K1217" s="46">
        <f t="shared" si="18"/>
        <v>241.384748</v>
      </c>
    </row>
    <row r="1218" spans="2:11" x14ac:dyDescent="0.25">
      <c r="B1218" s="45" t="s">
        <v>3196</v>
      </c>
      <c r="C1218" s="45" t="s">
        <v>5552</v>
      </c>
      <c r="D1218" s="45" t="s">
        <v>5553</v>
      </c>
      <c r="E1218" s="45">
        <v>61</v>
      </c>
      <c r="F1218" s="45" t="s">
        <v>5689</v>
      </c>
      <c r="G1218" s="45" t="s">
        <v>5704</v>
      </c>
      <c r="H1218" s="45" t="s">
        <v>5705</v>
      </c>
      <c r="I1218" s="45" t="s">
        <v>3202</v>
      </c>
      <c r="J1218" s="46">
        <v>250.13</v>
      </c>
      <c r="K1218" s="46">
        <f t="shared" si="18"/>
        <v>293.05230799999998</v>
      </c>
    </row>
    <row r="1219" spans="2:11" x14ac:dyDescent="0.25">
      <c r="B1219" s="45" t="s">
        <v>3196</v>
      </c>
      <c r="C1219" s="45" t="s">
        <v>5552</v>
      </c>
      <c r="D1219" s="45" t="s">
        <v>5553</v>
      </c>
      <c r="E1219" s="45">
        <v>61</v>
      </c>
      <c r="F1219" s="45" t="s">
        <v>5689</v>
      </c>
      <c r="G1219" s="45" t="s">
        <v>5706</v>
      </c>
      <c r="H1219" s="45" t="s">
        <v>5707</v>
      </c>
      <c r="I1219" s="45" t="s">
        <v>3202</v>
      </c>
      <c r="J1219" s="46">
        <v>261.49</v>
      </c>
      <c r="K1219" s="46">
        <f t="shared" si="18"/>
        <v>306.36168399999997</v>
      </c>
    </row>
    <row r="1220" spans="2:11" x14ac:dyDescent="0.25">
      <c r="B1220" s="45" t="s">
        <v>3196</v>
      </c>
      <c r="C1220" s="45" t="s">
        <v>5552</v>
      </c>
      <c r="D1220" s="45" t="s">
        <v>5553</v>
      </c>
      <c r="E1220" s="45">
        <v>61</v>
      </c>
      <c r="F1220" s="45" t="s">
        <v>5689</v>
      </c>
      <c r="G1220" s="45" t="s">
        <v>5708</v>
      </c>
      <c r="H1220" s="45" t="s">
        <v>5709</v>
      </c>
      <c r="I1220" s="45" t="s">
        <v>3202</v>
      </c>
      <c r="J1220" s="46">
        <v>300.5</v>
      </c>
      <c r="K1220" s="46">
        <f t="shared" ref="K1220:K1283" si="19">+IF(AND(MID(H1220,1,15)="POSTE DE MADERA",J1220&lt;110)=TRUE,(J1220*1.13+5)*1.01*1.16,IF(AND(MID(H1220,1,15)="POSTE DE MADERA",J1220&gt;=110,J1220&lt;320)=TRUE,(J1220*1.13+12)*1.01*1.16,IF(AND(MID(H1220,1,15)="POSTE DE MADERA",J1220&gt;320)=TRUE,(J1220*1.13+36)*1.01*1.16,IF(+AND(MID(H1220,1,5)="POSTE",MID(H1220,1,15)&lt;&gt;"POSTE DE MADERA")=TRUE,J1220*1.01*1.16,J1220*1.16))))</f>
        <v>352.06579999999997</v>
      </c>
    </row>
    <row r="1221" spans="2:11" x14ac:dyDescent="0.25">
      <c r="B1221" s="45" t="s">
        <v>3196</v>
      </c>
      <c r="C1221" s="45" t="s">
        <v>5552</v>
      </c>
      <c r="D1221" s="45" t="s">
        <v>5553</v>
      </c>
      <c r="E1221" s="45">
        <v>61</v>
      </c>
      <c r="F1221" s="45" t="s">
        <v>5689</v>
      </c>
      <c r="G1221" s="45" t="s">
        <v>3162</v>
      </c>
      <c r="H1221" s="45" t="s">
        <v>5710</v>
      </c>
      <c r="I1221" s="45" t="s">
        <v>3202</v>
      </c>
      <c r="J1221" s="46">
        <v>230.4</v>
      </c>
      <c r="K1221" s="46">
        <f t="shared" si="19"/>
        <v>269.93664000000001</v>
      </c>
    </row>
    <row r="1222" spans="2:11" x14ac:dyDescent="0.25">
      <c r="B1222" s="45" t="s">
        <v>3196</v>
      </c>
      <c r="C1222" s="45" t="s">
        <v>5552</v>
      </c>
      <c r="D1222" s="45" t="s">
        <v>5553</v>
      </c>
      <c r="E1222" s="45">
        <v>61</v>
      </c>
      <c r="F1222" s="45" t="s">
        <v>5689</v>
      </c>
      <c r="G1222" s="45" t="s">
        <v>3173</v>
      </c>
      <c r="H1222" s="45" t="s">
        <v>5711</v>
      </c>
      <c r="I1222" s="45" t="s">
        <v>3202</v>
      </c>
      <c r="J1222" s="46">
        <v>281.68</v>
      </c>
      <c r="K1222" s="46">
        <f t="shared" si="19"/>
        <v>330.01628799999997</v>
      </c>
    </row>
    <row r="1223" spans="2:11" x14ac:dyDescent="0.25">
      <c r="B1223" s="45" t="s">
        <v>3196</v>
      </c>
      <c r="C1223" s="45" t="s">
        <v>5552</v>
      </c>
      <c r="D1223" s="45" t="s">
        <v>5553</v>
      </c>
      <c r="E1223" s="45">
        <v>61</v>
      </c>
      <c r="F1223" s="45" t="s">
        <v>5689</v>
      </c>
      <c r="G1223" s="45" t="s">
        <v>5712</v>
      </c>
      <c r="H1223" s="45" t="s">
        <v>5713</v>
      </c>
      <c r="I1223" s="45" t="s">
        <v>3202</v>
      </c>
      <c r="J1223" s="46">
        <v>305.79000000000002</v>
      </c>
      <c r="K1223" s="46">
        <f t="shared" si="19"/>
        <v>358.26356400000003</v>
      </c>
    </row>
    <row r="1224" spans="2:11" x14ac:dyDescent="0.25">
      <c r="B1224" s="45" t="s">
        <v>3196</v>
      </c>
      <c r="C1224" s="45" t="s">
        <v>5552</v>
      </c>
      <c r="D1224" s="45" t="s">
        <v>5553</v>
      </c>
      <c r="E1224" s="45">
        <v>61</v>
      </c>
      <c r="F1224" s="45" t="s">
        <v>5689</v>
      </c>
      <c r="G1224" s="45" t="s">
        <v>3163</v>
      </c>
      <c r="H1224" s="45" t="s">
        <v>5714</v>
      </c>
      <c r="I1224" s="45" t="s">
        <v>3202</v>
      </c>
      <c r="J1224" s="46">
        <v>255.39</v>
      </c>
      <c r="K1224" s="46">
        <f t="shared" si="19"/>
        <v>299.21492399999994</v>
      </c>
    </row>
    <row r="1225" spans="2:11" x14ac:dyDescent="0.25">
      <c r="B1225" s="45" t="s">
        <v>3196</v>
      </c>
      <c r="C1225" s="45" t="s">
        <v>5552</v>
      </c>
      <c r="D1225" s="45" t="s">
        <v>5553</v>
      </c>
      <c r="E1225" s="45">
        <v>61</v>
      </c>
      <c r="F1225" s="45" t="s">
        <v>5689</v>
      </c>
      <c r="G1225" s="45" t="s">
        <v>3160</v>
      </c>
      <c r="H1225" s="45" t="s">
        <v>5715</v>
      </c>
      <c r="I1225" s="45" t="s">
        <v>3202</v>
      </c>
      <c r="J1225" s="46">
        <v>314.14999999999998</v>
      </c>
      <c r="K1225" s="46">
        <f t="shared" si="19"/>
        <v>368.05813999999998</v>
      </c>
    </row>
    <row r="1226" spans="2:11" x14ac:dyDescent="0.25">
      <c r="B1226" s="45" t="s">
        <v>3196</v>
      </c>
      <c r="C1226" s="45" t="s">
        <v>5552</v>
      </c>
      <c r="D1226" s="45" t="s">
        <v>5553</v>
      </c>
      <c r="E1226" s="45">
        <v>61</v>
      </c>
      <c r="F1226" s="45" t="s">
        <v>5689</v>
      </c>
      <c r="G1226" s="45" t="s">
        <v>5716</v>
      </c>
      <c r="H1226" s="45" t="s">
        <v>5717</v>
      </c>
      <c r="I1226" s="45" t="s">
        <v>3202</v>
      </c>
      <c r="J1226" s="46">
        <v>364.69</v>
      </c>
      <c r="K1226" s="46">
        <f t="shared" si="19"/>
        <v>427.270804</v>
      </c>
    </row>
    <row r="1227" spans="2:11" x14ac:dyDescent="0.25">
      <c r="B1227" s="45" t="s">
        <v>3196</v>
      </c>
      <c r="C1227" s="45" t="s">
        <v>5552</v>
      </c>
      <c r="D1227" s="45" t="s">
        <v>5553</v>
      </c>
      <c r="E1227" s="45">
        <v>61</v>
      </c>
      <c r="F1227" s="45" t="s">
        <v>5689</v>
      </c>
      <c r="G1227" s="45" t="s">
        <v>5718</v>
      </c>
      <c r="H1227" s="45" t="s">
        <v>5719</v>
      </c>
      <c r="I1227" s="45" t="s">
        <v>3202</v>
      </c>
      <c r="J1227" s="46">
        <v>371.69</v>
      </c>
      <c r="K1227" s="46">
        <f t="shared" si="19"/>
        <v>435.47200399999997</v>
      </c>
    </row>
    <row r="1228" spans="2:11" x14ac:dyDescent="0.25">
      <c r="B1228" s="45" t="s">
        <v>3196</v>
      </c>
      <c r="C1228" s="45" t="s">
        <v>5552</v>
      </c>
      <c r="D1228" s="45" t="s">
        <v>5553</v>
      </c>
      <c r="E1228" s="45">
        <v>61</v>
      </c>
      <c r="F1228" s="45" t="s">
        <v>5689</v>
      </c>
      <c r="G1228" s="45" t="s">
        <v>3165</v>
      </c>
      <c r="H1228" s="45" t="s">
        <v>5720</v>
      </c>
      <c r="I1228" s="45" t="s">
        <v>3202</v>
      </c>
      <c r="J1228" s="46">
        <v>306.98</v>
      </c>
      <c r="K1228" s="46">
        <f t="shared" si="19"/>
        <v>359.65776799999998</v>
      </c>
    </row>
    <row r="1229" spans="2:11" x14ac:dyDescent="0.25">
      <c r="B1229" s="45" t="s">
        <v>3196</v>
      </c>
      <c r="C1229" s="45" t="s">
        <v>5552</v>
      </c>
      <c r="D1229" s="45" t="s">
        <v>5553</v>
      </c>
      <c r="E1229" s="45">
        <v>61</v>
      </c>
      <c r="F1229" s="45" t="s">
        <v>5689</v>
      </c>
      <c r="G1229" s="45" t="s">
        <v>3179</v>
      </c>
      <c r="H1229" s="45" t="s">
        <v>5721</v>
      </c>
      <c r="I1229" s="45" t="s">
        <v>3202</v>
      </c>
      <c r="J1229" s="46">
        <v>381.9</v>
      </c>
      <c r="K1229" s="46">
        <f t="shared" si="19"/>
        <v>447.43403999999998</v>
      </c>
    </row>
    <row r="1230" spans="2:11" x14ac:dyDescent="0.25">
      <c r="B1230" s="45" t="s">
        <v>3196</v>
      </c>
      <c r="C1230" s="45" t="s">
        <v>5552</v>
      </c>
      <c r="D1230" s="45" t="s">
        <v>5553</v>
      </c>
      <c r="E1230" s="45">
        <v>61</v>
      </c>
      <c r="F1230" s="45" t="s">
        <v>5689</v>
      </c>
      <c r="G1230" s="45" t="s">
        <v>5722</v>
      </c>
      <c r="H1230" s="45" t="s">
        <v>5723</v>
      </c>
      <c r="I1230" s="45" t="s">
        <v>3202</v>
      </c>
      <c r="J1230" s="46">
        <v>476.76</v>
      </c>
      <c r="K1230" s="46">
        <f t="shared" si="19"/>
        <v>558.57201599999996</v>
      </c>
    </row>
    <row r="1231" spans="2:11" x14ac:dyDescent="0.25">
      <c r="B1231" s="45" t="s">
        <v>3196</v>
      </c>
      <c r="C1231" s="45" t="s">
        <v>5552</v>
      </c>
      <c r="D1231" s="45" t="s">
        <v>5553</v>
      </c>
      <c r="E1231" s="45">
        <v>61</v>
      </c>
      <c r="F1231" s="45" t="s">
        <v>5689</v>
      </c>
      <c r="G1231" s="45" t="s">
        <v>5724</v>
      </c>
      <c r="H1231" s="45" t="s">
        <v>5725</v>
      </c>
      <c r="I1231" s="45" t="s">
        <v>3202</v>
      </c>
      <c r="J1231" s="46">
        <v>825.03</v>
      </c>
      <c r="K1231" s="46">
        <f t="shared" si="19"/>
        <v>966.60514799999999</v>
      </c>
    </row>
    <row r="1232" spans="2:11" x14ac:dyDescent="0.25">
      <c r="B1232" s="45" t="s">
        <v>3196</v>
      </c>
      <c r="C1232" s="45" t="s">
        <v>5552</v>
      </c>
      <c r="D1232" s="45" t="s">
        <v>5553</v>
      </c>
      <c r="E1232" s="45">
        <v>61</v>
      </c>
      <c r="F1232" s="45" t="s">
        <v>5689</v>
      </c>
      <c r="G1232" s="45" t="s">
        <v>5726</v>
      </c>
      <c r="H1232" s="45" t="s">
        <v>5727</v>
      </c>
      <c r="I1232" s="45" t="s">
        <v>3202</v>
      </c>
      <c r="J1232" s="46">
        <v>360.57</v>
      </c>
      <c r="K1232" s="46">
        <f t="shared" si="19"/>
        <v>422.44381199999998</v>
      </c>
    </row>
    <row r="1233" spans="2:11" x14ac:dyDescent="0.25">
      <c r="B1233" s="45" t="s">
        <v>3196</v>
      </c>
      <c r="C1233" s="45" t="s">
        <v>5552</v>
      </c>
      <c r="D1233" s="45" t="s">
        <v>5553</v>
      </c>
      <c r="E1233" s="45">
        <v>61</v>
      </c>
      <c r="F1233" s="45" t="s">
        <v>5689</v>
      </c>
      <c r="G1233" s="45" t="s">
        <v>5728</v>
      </c>
      <c r="H1233" s="45" t="s">
        <v>5729</v>
      </c>
      <c r="I1233" s="45" t="s">
        <v>3202</v>
      </c>
      <c r="J1233" s="46">
        <v>453.01</v>
      </c>
      <c r="K1233" s="46">
        <f t="shared" si="19"/>
        <v>530.74651599999993</v>
      </c>
    </row>
    <row r="1234" spans="2:11" x14ac:dyDescent="0.25">
      <c r="B1234" s="45" t="s">
        <v>3196</v>
      </c>
      <c r="C1234" s="45" t="s">
        <v>5552</v>
      </c>
      <c r="D1234" s="45" t="s">
        <v>5553</v>
      </c>
      <c r="E1234" s="45">
        <v>61</v>
      </c>
      <c r="F1234" s="45" t="s">
        <v>5689</v>
      </c>
      <c r="G1234" s="45" t="s">
        <v>5730</v>
      </c>
      <c r="H1234" s="45" t="s">
        <v>5731</v>
      </c>
      <c r="I1234" s="45" t="s">
        <v>3202</v>
      </c>
      <c r="J1234" s="46">
        <v>607.52</v>
      </c>
      <c r="K1234" s="46">
        <f t="shared" si="19"/>
        <v>711.77043199999991</v>
      </c>
    </row>
    <row r="1235" spans="2:11" x14ac:dyDescent="0.25">
      <c r="B1235" s="45" t="s">
        <v>3196</v>
      </c>
      <c r="C1235" s="45" t="s">
        <v>5552</v>
      </c>
      <c r="D1235" s="45" t="s">
        <v>5553</v>
      </c>
      <c r="E1235" s="45">
        <v>62</v>
      </c>
      <c r="F1235" s="45" t="s">
        <v>5732</v>
      </c>
      <c r="G1235" s="45" t="s">
        <v>5733</v>
      </c>
      <c r="H1235" s="45" t="s">
        <v>5734</v>
      </c>
      <c r="I1235" s="45" t="s">
        <v>3202</v>
      </c>
      <c r="J1235" s="46">
        <v>70.8</v>
      </c>
      <c r="K1235" s="46">
        <f t="shared" si="19"/>
        <v>82.949279999999987</v>
      </c>
    </row>
    <row r="1236" spans="2:11" x14ac:dyDescent="0.25">
      <c r="B1236" s="45" t="s">
        <v>3196</v>
      </c>
      <c r="C1236" s="45" t="s">
        <v>5552</v>
      </c>
      <c r="D1236" s="45" t="s">
        <v>5553</v>
      </c>
      <c r="E1236" s="45">
        <v>62</v>
      </c>
      <c r="F1236" s="45" t="s">
        <v>5732</v>
      </c>
      <c r="G1236" s="45" t="s">
        <v>5735</v>
      </c>
      <c r="H1236" s="45" t="s">
        <v>5736</v>
      </c>
      <c r="I1236" s="45" t="s">
        <v>3202</v>
      </c>
      <c r="J1236" s="46">
        <v>80.55</v>
      </c>
      <c r="K1236" s="46">
        <f t="shared" si="19"/>
        <v>94.372379999999978</v>
      </c>
    </row>
    <row r="1237" spans="2:11" x14ac:dyDescent="0.25">
      <c r="B1237" s="45" t="s">
        <v>3196</v>
      </c>
      <c r="C1237" s="45" t="s">
        <v>5552</v>
      </c>
      <c r="D1237" s="45" t="s">
        <v>5553</v>
      </c>
      <c r="E1237" s="45">
        <v>62</v>
      </c>
      <c r="F1237" s="45" t="s">
        <v>5732</v>
      </c>
      <c r="G1237" s="45" t="s">
        <v>5737</v>
      </c>
      <c r="H1237" s="45" t="s">
        <v>5738</v>
      </c>
      <c r="I1237" s="45" t="s">
        <v>3202</v>
      </c>
      <c r="J1237" s="46">
        <v>90.25</v>
      </c>
      <c r="K1237" s="46">
        <f t="shared" si="19"/>
        <v>105.73689999999999</v>
      </c>
    </row>
    <row r="1238" spans="2:11" x14ac:dyDescent="0.25">
      <c r="B1238" s="45" t="s">
        <v>3196</v>
      </c>
      <c r="C1238" s="45" t="s">
        <v>5552</v>
      </c>
      <c r="D1238" s="45" t="s">
        <v>5553</v>
      </c>
      <c r="E1238" s="45">
        <v>62</v>
      </c>
      <c r="F1238" s="45" t="s">
        <v>5732</v>
      </c>
      <c r="G1238" s="45" t="s">
        <v>5739</v>
      </c>
      <c r="H1238" s="45" t="s">
        <v>5740</v>
      </c>
      <c r="I1238" s="45" t="s">
        <v>3202</v>
      </c>
      <c r="J1238" s="46">
        <v>115.23</v>
      </c>
      <c r="K1238" s="46">
        <f t="shared" si="19"/>
        <v>135.003468</v>
      </c>
    </row>
    <row r="1239" spans="2:11" x14ac:dyDescent="0.25">
      <c r="B1239" s="45" t="s">
        <v>3196</v>
      </c>
      <c r="C1239" s="45" t="s">
        <v>5552</v>
      </c>
      <c r="D1239" s="45" t="s">
        <v>5553</v>
      </c>
      <c r="E1239" s="45">
        <v>62</v>
      </c>
      <c r="F1239" s="45" t="s">
        <v>5732</v>
      </c>
      <c r="G1239" s="45" t="s">
        <v>5741</v>
      </c>
      <c r="H1239" s="45" t="s">
        <v>5742</v>
      </c>
      <c r="I1239" s="45" t="s">
        <v>3202</v>
      </c>
      <c r="J1239" s="46">
        <v>135.03</v>
      </c>
      <c r="K1239" s="46">
        <f t="shared" si="19"/>
        <v>158.20114799999999</v>
      </c>
    </row>
    <row r="1240" spans="2:11" x14ac:dyDescent="0.25">
      <c r="B1240" s="45" t="s">
        <v>3196</v>
      </c>
      <c r="C1240" s="45" t="s">
        <v>5552</v>
      </c>
      <c r="D1240" s="45" t="s">
        <v>5553</v>
      </c>
      <c r="E1240" s="45">
        <v>62</v>
      </c>
      <c r="F1240" s="45" t="s">
        <v>5732</v>
      </c>
      <c r="G1240" s="45" t="s">
        <v>5743</v>
      </c>
      <c r="H1240" s="45" t="s">
        <v>5744</v>
      </c>
      <c r="I1240" s="45" t="s">
        <v>3202</v>
      </c>
      <c r="J1240" s="46">
        <v>115.56</v>
      </c>
      <c r="K1240" s="46">
        <f t="shared" si="19"/>
        <v>135.390096</v>
      </c>
    </row>
    <row r="1241" spans="2:11" x14ac:dyDescent="0.25">
      <c r="B1241" s="45" t="s">
        <v>3196</v>
      </c>
      <c r="C1241" s="45" t="s">
        <v>5552</v>
      </c>
      <c r="D1241" s="45" t="s">
        <v>5553</v>
      </c>
      <c r="E1241" s="45">
        <v>62</v>
      </c>
      <c r="F1241" s="45" t="s">
        <v>5732</v>
      </c>
      <c r="G1241" s="45" t="s">
        <v>5745</v>
      </c>
      <c r="H1241" s="45" t="s">
        <v>5746</v>
      </c>
      <c r="I1241" s="45" t="s">
        <v>3202</v>
      </c>
      <c r="J1241" s="46">
        <v>136.80000000000001</v>
      </c>
      <c r="K1241" s="46">
        <f t="shared" si="19"/>
        <v>160.27488</v>
      </c>
    </row>
    <row r="1242" spans="2:11" x14ac:dyDescent="0.25">
      <c r="B1242" s="45" t="s">
        <v>3196</v>
      </c>
      <c r="C1242" s="45" t="s">
        <v>5552</v>
      </c>
      <c r="D1242" s="45" t="s">
        <v>5553</v>
      </c>
      <c r="E1242" s="45">
        <v>62</v>
      </c>
      <c r="F1242" s="45" t="s">
        <v>5732</v>
      </c>
      <c r="G1242" s="45" t="s">
        <v>5747</v>
      </c>
      <c r="H1242" s="45" t="s">
        <v>5748</v>
      </c>
      <c r="I1242" s="45" t="s">
        <v>3202</v>
      </c>
      <c r="J1242" s="46">
        <v>162</v>
      </c>
      <c r="K1242" s="46">
        <f t="shared" si="19"/>
        <v>189.79919999999998</v>
      </c>
    </row>
    <row r="1243" spans="2:11" x14ac:dyDescent="0.25">
      <c r="B1243" s="45" t="s">
        <v>3196</v>
      </c>
      <c r="C1243" s="45" t="s">
        <v>5552</v>
      </c>
      <c r="D1243" s="45" t="s">
        <v>5553</v>
      </c>
      <c r="E1243" s="45">
        <v>62</v>
      </c>
      <c r="F1243" s="45" t="s">
        <v>5732</v>
      </c>
      <c r="G1243" s="45" t="s">
        <v>5749</v>
      </c>
      <c r="H1243" s="45" t="s">
        <v>5750</v>
      </c>
      <c r="I1243" s="45" t="s">
        <v>3202</v>
      </c>
      <c r="J1243" s="46">
        <v>143.72999999999999</v>
      </c>
      <c r="K1243" s="46">
        <f t="shared" si="19"/>
        <v>168.39406799999998</v>
      </c>
    </row>
    <row r="1244" spans="2:11" x14ac:dyDescent="0.25">
      <c r="B1244" s="45" t="s">
        <v>3196</v>
      </c>
      <c r="C1244" s="45" t="s">
        <v>5552</v>
      </c>
      <c r="D1244" s="45" t="s">
        <v>5553</v>
      </c>
      <c r="E1244" s="45">
        <v>62</v>
      </c>
      <c r="F1244" s="45" t="s">
        <v>5732</v>
      </c>
      <c r="G1244" s="45" t="s">
        <v>5751</v>
      </c>
      <c r="H1244" s="45" t="s">
        <v>5752</v>
      </c>
      <c r="I1244" s="45" t="s">
        <v>3202</v>
      </c>
      <c r="J1244" s="46">
        <v>159.16999999999999</v>
      </c>
      <c r="K1244" s="46">
        <f t="shared" si="19"/>
        <v>186.48357199999998</v>
      </c>
    </row>
    <row r="1245" spans="2:11" x14ac:dyDescent="0.25">
      <c r="B1245" s="45" t="s">
        <v>3196</v>
      </c>
      <c r="C1245" s="45" t="s">
        <v>5552</v>
      </c>
      <c r="D1245" s="45" t="s">
        <v>5553</v>
      </c>
      <c r="E1245" s="45">
        <v>62</v>
      </c>
      <c r="F1245" s="45" t="s">
        <v>5732</v>
      </c>
      <c r="G1245" s="45" t="s">
        <v>5753</v>
      </c>
      <c r="H1245" s="45" t="s">
        <v>5754</v>
      </c>
      <c r="I1245" s="45" t="s">
        <v>3202</v>
      </c>
      <c r="J1245" s="46">
        <v>190.24</v>
      </c>
      <c r="K1245" s="46">
        <f t="shared" si="19"/>
        <v>222.88518399999998</v>
      </c>
    </row>
    <row r="1246" spans="2:11" x14ac:dyDescent="0.25">
      <c r="B1246" s="45" t="s">
        <v>3196</v>
      </c>
      <c r="C1246" s="45" t="s">
        <v>5552</v>
      </c>
      <c r="D1246" s="45" t="s">
        <v>5553</v>
      </c>
      <c r="E1246" s="45">
        <v>62</v>
      </c>
      <c r="F1246" s="45" t="s">
        <v>5732</v>
      </c>
      <c r="G1246" s="45" t="s">
        <v>5755</v>
      </c>
      <c r="H1246" s="45" t="s">
        <v>5756</v>
      </c>
      <c r="I1246" s="45" t="s">
        <v>3202</v>
      </c>
      <c r="J1246" s="46">
        <v>206.03</v>
      </c>
      <c r="K1246" s="46">
        <f t="shared" si="19"/>
        <v>241.384748</v>
      </c>
    </row>
    <row r="1247" spans="2:11" x14ac:dyDescent="0.25">
      <c r="B1247" s="45" t="s">
        <v>3196</v>
      </c>
      <c r="C1247" s="45" t="s">
        <v>5552</v>
      </c>
      <c r="D1247" s="45" t="s">
        <v>5553</v>
      </c>
      <c r="E1247" s="45">
        <v>62</v>
      </c>
      <c r="F1247" s="45" t="s">
        <v>5732</v>
      </c>
      <c r="G1247" s="45" t="s">
        <v>5757</v>
      </c>
      <c r="H1247" s="45" t="s">
        <v>5758</v>
      </c>
      <c r="I1247" s="45" t="s">
        <v>3202</v>
      </c>
      <c r="J1247" s="46">
        <v>261.49</v>
      </c>
      <c r="K1247" s="46">
        <f t="shared" si="19"/>
        <v>306.36168399999997</v>
      </c>
    </row>
    <row r="1248" spans="2:11" x14ac:dyDescent="0.25">
      <c r="B1248" s="45" t="s">
        <v>3196</v>
      </c>
      <c r="C1248" s="45" t="s">
        <v>5552</v>
      </c>
      <c r="D1248" s="45" t="s">
        <v>5553</v>
      </c>
      <c r="E1248" s="45">
        <v>62</v>
      </c>
      <c r="F1248" s="45" t="s">
        <v>5732</v>
      </c>
      <c r="G1248" s="45" t="s">
        <v>5759</v>
      </c>
      <c r="H1248" s="45" t="s">
        <v>5760</v>
      </c>
      <c r="I1248" s="45" t="s">
        <v>3202</v>
      </c>
      <c r="J1248" s="46">
        <v>283.99</v>
      </c>
      <c r="K1248" s="46">
        <f t="shared" si="19"/>
        <v>332.72268400000002</v>
      </c>
    </row>
    <row r="1249" spans="2:11" x14ac:dyDescent="0.25">
      <c r="B1249" s="45" t="s">
        <v>3196</v>
      </c>
      <c r="C1249" s="45" t="s">
        <v>5552</v>
      </c>
      <c r="D1249" s="45" t="s">
        <v>5553</v>
      </c>
      <c r="E1249" s="45">
        <v>62</v>
      </c>
      <c r="F1249" s="45" t="s">
        <v>5732</v>
      </c>
      <c r="G1249" s="45" t="s">
        <v>5761</v>
      </c>
      <c r="H1249" s="45" t="s">
        <v>5762</v>
      </c>
      <c r="I1249" s="45" t="s">
        <v>3202</v>
      </c>
      <c r="J1249" s="46">
        <v>255.39</v>
      </c>
      <c r="K1249" s="46">
        <f t="shared" si="19"/>
        <v>299.21492399999994</v>
      </c>
    </row>
    <row r="1250" spans="2:11" x14ac:dyDescent="0.25">
      <c r="B1250" s="45" t="s">
        <v>3196</v>
      </c>
      <c r="C1250" s="45" t="s">
        <v>5552</v>
      </c>
      <c r="D1250" s="45" t="s">
        <v>5553</v>
      </c>
      <c r="E1250" s="45">
        <v>62</v>
      </c>
      <c r="F1250" s="45" t="s">
        <v>5732</v>
      </c>
      <c r="G1250" s="45" t="s">
        <v>5763</v>
      </c>
      <c r="H1250" s="45" t="s">
        <v>5764</v>
      </c>
      <c r="I1250" s="45" t="s">
        <v>3202</v>
      </c>
      <c r="J1250" s="46">
        <v>364.69</v>
      </c>
      <c r="K1250" s="46">
        <f t="shared" si="19"/>
        <v>427.270804</v>
      </c>
    </row>
    <row r="1251" spans="2:11" x14ac:dyDescent="0.25">
      <c r="B1251" s="45" t="s">
        <v>3196</v>
      </c>
      <c r="C1251" s="45" t="s">
        <v>5552</v>
      </c>
      <c r="D1251" s="45" t="s">
        <v>5553</v>
      </c>
      <c r="E1251" s="45">
        <v>62</v>
      </c>
      <c r="F1251" s="45" t="s">
        <v>5732</v>
      </c>
      <c r="G1251" s="45" t="s">
        <v>5765</v>
      </c>
      <c r="H1251" s="45" t="s">
        <v>5766</v>
      </c>
      <c r="I1251" s="45" t="s">
        <v>3202</v>
      </c>
      <c r="J1251" s="46">
        <v>306.98</v>
      </c>
      <c r="K1251" s="46">
        <f t="shared" si="19"/>
        <v>359.65776799999998</v>
      </c>
    </row>
    <row r="1252" spans="2:11" x14ac:dyDescent="0.25">
      <c r="B1252" s="45" t="s">
        <v>3196</v>
      </c>
      <c r="C1252" s="45" t="s">
        <v>5552</v>
      </c>
      <c r="D1252" s="45" t="s">
        <v>5553</v>
      </c>
      <c r="E1252" s="45">
        <v>62</v>
      </c>
      <c r="F1252" s="45" t="s">
        <v>5732</v>
      </c>
      <c r="G1252" s="45" t="s">
        <v>5767</v>
      </c>
      <c r="H1252" s="45" t="s">
        <v>5768</v>
      </c>
      <c r="I1252" s="45" t="s">
        <v>3202</v>
      </c>
      <c r="J1252" s="46">
        <v>476.76</v>
      </c>
      <c r="K1252" s="46">
        <f t="shared" si="19"/>
        <v>558.57201599999996</v>
      </c>
    </row>
    <row r="1253" spans="2:11" x14ac:dyDescent="0.25">
      <c r="B1253" s="45" t="s">
        <v>3196</v>
      </c>
      <c r="C1253" s="45" t="s">
        <v>5552</v>
      </c>
      <c r="D1253" s="45" t="s">
        <v>5553</v>
      </c>
      <c r="E1253" s="45">
        <v>62</v>
      </c>
      <c r="F1253" s="45" t="s">
        <v>5732</v>
      </c>
      <c r="G1253" s="45" t="s">
        <v>5769</v>
      </c>
      <c r="H1253" s="45" t="s">
        <v>5770</v>
      </c>
      <c r="I1253" s="45" t="s">
        <v>3202</v>
      </c>
      <c r="J1253" s="46">
        <v>702.85</v>
      </c>
      <c r="K1253" s="46">
        <f t="shared" si="19"/>
        <v>823.45906000000002</v>
      </c>
    </row>
    <row r="1254" spans="2:11" x14ac:dyDescent="0.25">
      <c r="B1254" s="45" t="s">
        <v>3196</v>
      </c>
      <c r="C1254" s="45" t="s">
        <v>5552</v>
      </c>
      <c r="D1254" s="45" t="s">
        <v>5553</v>
      </c>
      <c r="E1254" s="45">
        <v>62</v>
      </c>
      <c r="F1254" s="45" t="s">
        <v>5732</v>
      </c>
      <c r="G1254" s="45" t="s">
        <v>5771</v>
      </c>
      <c r="H1254" s="45" t="s">
        <v>5772</v>
      </c>
      <c r="I1254" s="45" t="s">
        <v>3202</v>
      </c>
      <c r="J1254" s="46">
        <v>182.27</v>
      </c>
      <c r="K1254" s="46">
        <f t="shared" si="19"/>
        <v>213.54753199999999</v>
      </c>
    </row>
    <row r="1255" spans="2:11" x14ac:dyDescent="0.25">
      <c r="B1255" s="45" t="s">
        <v>3196</v>
      </c>
      <c r="C1255" s="45" t="s">
        <v>5552</v>
      </c>
      <c r="D1255" s="45" t="s">
        <v>5553</v>
      </c>
      <c r="E1255" s="45">
        <v>62</v>
      </c>
      <c r="F1255" s="45" t="s">
        <v>5732</v>
      </c>
      <c r="G1255" s="45" t="s">
        <v>5773</v>
      </c>
      <c r="H1255" s="45" t="s">
        <v>5774</v>
      </c>
      <c r="I1255" s="45" t="s">
        <v>3202</v>
      </c>
      <c r="J1255" s="46">
        <v>230.4</v>
      </c>
      <c r="K1255" s="46">
        <f t="shared" si="19"/>
        <v>269.93664000000001</v>
      </c>
    </row>
    <row r="1256" spans="2:11" x14ac:dyDescent="0.25">
      <c r="B1256" s="45" t="s">
        <v>3196</v>
      </c>
      <c r="C1256" s="45" t="s">
        <v>5552</v>
      </c>
      <c r="D1256" s="45" t="s">
        <v>5553</v>
      </c>
      <c r="E1256" s="45">
        <v>61</v>
      </c>
      <c r="F1256" s="45" t="s">
        <v>5689</v>
      </c>
      <c r="G1256" s="45" t="s">
        <v>5775</v>
      </c>
      <c r="H1256" s="45" t="s">
        <v>5776</v>
      </c>
      <c r="I1256" s="45" t="s">
        <v>3202</v>
      </c>
      <c r="J1256" s="46">
        <v>159.16999999999999</v>
      </c>
      <c r="K1256" s="46">
        <f t="shared" si="19"/>
        <v>186.48357199999998</v>
      </c>
    </row>
    <row r="1257" spans="2:11" x14ac:dyDescent="0.25">
      <c r="B1257" s="45" t="s">
        <v>3196</v>
      </c>
      <c r="C1257" s="45" t="s">
        <v>5552</v>
      </c>
      <c r="D1257" s="45" t="s">
        <v>5553</v>
      </c>
      <c r="E1257" s="45">
        <v>61</v>
      </c>
      <c r="F1257" s="45" t="s">
        <v>5689</v>
      </c>
      <c r="G1257" s="45" t="s">
        <v>5777</v>
      </c>
      <c r="H1257" s="45" t="s">
        <v>5778</v>
      </c>
      <c r="I1257" s="45" t="s">
        <v>3202</v>
      </c>
      <c r="J1257" s="46">
        <v>190.24</v>
      </c>
      <c r="K1257" s="46">
        <f t="shared" si="19"/>
        <v>222.88518399999998</v>
      </c>
    </row>
    <row r="1258" spans="2:11" x14ac:dyDescent="0.25">
      <c r="B1258" s="45" t="s">
        <v>3196</v>
      </c>
      <c r="C1258" s="45" t="s">
        <v>5552</v>
      </c>
      <c r="D1258" s="45" t="s">
        <v>5553</v>
      </c>
      <c r="E1258" s="45">
        <v>61</v>
      </c>
      <c r="F1258" s="45" t="s">
        <v>5689</v>
      </c>
      <c r="G1258" s="45" t="s">
        <v>5779</v>
      </c>
      <c r="H1258" s="45" t="s">
        <v>5780</v>
      </c>
      <c r="I1258" s="45" t="s">
        <v>3202</v>
      </c>
      <c r="J1258" s="46">
        <v>219.65</v>
      </c>
      <c r="K1258" s="46">
        <f t="shared" si="19"/>
        <v>257.34194000000002</v>
      </c>
    </row>
    <row r="1259" spans="2:11" x14ac:dyDescent="0.25">
      <c r="B1259" s="45" t="s">
        <v>3196</v>
      </c>
      <c r="C1259" s="45" t="s">
        <v>5552</v>
      </c>
      <c r="D1259" s="45" t="s">
        <v>5553</v>
      </c>
      <c r="E1259" s="45">
        <v>61</v>
      </c>
      <c r="F1259" s="45" t="s">
        <v>5689</v>
      </c>
      <c r="G1259" s="45" t="s">
        <v>5781</v>
      </c>
      <c r="H1259" s="45" t="s">
        <v>5782</v>
      </c>
      <c r="I1259" s="45" t="s">
        <v>3202</v>
      </c>
      <c r="J1259" s="46">
        <v>232.91</v>
      </c>
      <c r="K1259" s="46">
        <f t="shared" si="19"/>
        <v>272.87735599999996</v>
      </c>
    </row>
    <row r="1260" spans="2:11" x14ac:dyDescent="0.25">
      <c r="B1260" s="45" t="s">
        <v>3196</v>
      </c>
      <c r="C1260" s="45" t="s">
        <v>5552</v>
      </c>
      <c r="D1260" s="45" t="s">
        <v>5553</v>
      </c>
      <c r="E1260" s="45">
        <v>65</v>
      </c>
      <c r="F1260" s="45" t="s">
        <v>5783</v>
      </c>
      <c r="G1260" s="45" t="s">
        <v>5784</v>
      </c>
      <c r="H1260" s="45" t="s">
        <v>5785</v>
      </c>
      <c r="I1260" s="45" t="s">
        <v>3202</v>
      </c>
      <c r="J1260" s="46">
        <v>293.91000000000003</v>
      </c>
      <c r="K1260" s="46">
        <f t="shared" si="19"/>
        <v>344.34495600000002</v>
      </c>
    </row>
    <row r="1261" spans="2:11" x14ac:dyDescent="0.25">
      <c r="B1261" s="45" t="s">
        <v>3196</v>
      </c>
      <c r="C1261" s="45" t="s">
        <v>5552</v>
      </c>
      <c r="D1261" s="45" t="s">
        <v>5553</v>
      </c>
      <c r="E1261" s="45">
        <v>65</v>
      </c>
      <c r="F1261" s="45" t="s">
        <v>5783</v>
      </c>
      <c r="G1261" s="45" t="s">
        <v>3182</v>
      </c>
      <c r="H1261" s="45" t="s">
        <v>5786</v>
      </c>
      <c r="I1261" s="45" t="s">
        <v>3202</v>
      </c>
      <c r="J1261" s="46">
        <v>375.88</v>
      </c>
      <c r="K1261" s="46">
        <f t="shared" si="19"/>
        <v>440.38100799999995</v>
      </c>
    </row>
    <row r="1262" spans="2:11" x14ac:dyDescent="0.25">
      <c r="B1262" s="45" t="s">
        <v>3196</v>
      </c>
      <c r="C1262" s="45" t="s">
        <v>5552</v>
      </c>
      <c r="D1262" s="45" t="s">
        <v>5553</v>
      </c>
      <c r="E1262" s="45">
        <v>65</v>
      </c>
      <c r="F1262" s="45" t="s">
        <v>5783</v>
      </c>
      <c r="G1262" s="45" t="s">
        <v>5787</v>
      </c>
      <c r="H1262" s="45" t="s">
        <v>5788</v>
      </c>
      <c r="I1262" s="45" t="s">
        <v>3202</v>
      </c>
      <c r="J1262" s="46">
        <v>543.64</v>
      </c>
      <c r="K1262" s="46">
        <f t="shared" si="19"/>
        <v>636.92862400000001</v>
      </c>
    </row>
    <row r="1263" spans="2:11" x14ac:dyDescent="0.25">
      <c r="B1263" s="45" t="s">
        <v>3196</v>
      </c>
      <c r="C1263" s="45" t="s">
        <v>5552</v>
      </c>
      <c r="D1263" s="45" t="s">
        <v>5553</v>
      </c>
      <c r="E1263" s="45">
        <v>65</v>
      </c>
      <c r="F1263" s="45" t="s">
        <v>5783</v>
      </c>
      <c r="G1263" s="45" t="s">
        <v>5789</v>
      </c>
      <c r="H1263" s="45" t="s">
        <v>5790</v>
      </c>
      <c r="I1263" s="45" t="s">
        <v>3202</v>
      </c>
      <c r="J1263" s="46">
        <v>695.25</v>
      </c>
      <c r="K1263" s="46">
        <f t="shared" si="19"/>
        <v>814.55489999999998</v>
      </c>
    </row>
    <row r="1264" spans="2:11" x14ac:dyDescent="0.25">
      <c r="B1264" s="45" t="s">
        <v>3196</v>
      </c>
      <c r="C1264" s="45" t="s">
        <v>5552</v>
      </c>
      <c r="D1264" s="45" t="s">
        <v>5553</v>
      </c>
      <c r="E1264" s="45">
        <v>65</v>
      </c>
      <c r="F1264" s="45" t="s">
        <v>5783</v>
      </c>
      <c r="G1264" s="45" t="s">
        <v>3181</v>
      </c>
      <c r="H1264" s="45" t="s">
        <v>5791</v>
      </c>
      <c r="I1264" s="45" t="s">
        <v>3202</v>
      </c>
      <c r="J1264" s="46">
        <v>889.16</v>
      </c>
      <c r="K1264" s="46">
        <f t="shared" si="19"/>
        <v>1041.7398559999999</v>
      </c>
    </row>
    <row r="1265" spans="2:11" x14ac:dyDescent="0.25">
      <c r="B1265" s="45" t="s">
        <v>3196</v>
      </c>
      <c r="C1265" s="45" t="s">
        <v>5552</v>
      </c>
      <c r="D1265" s="45" t="s">
        <v>5553</v>
      </c>
      <c r="E1265" s="45">
        <v>65</v>
      </c>
      <c r="F1265" s="45" t="s">
        <v>5783</v>
      </c>
      <c r="G1265" s="45" t="s">
        <v>5792</v>
      </c>
      <c r="H1265" s="45" t="s">
        <v>5793</v>
      </c>
      <c r="I1265" s="45" t="s">
        <v>3202</v>
      </c>
      <c r="J1265" s="46">
        <v>259.89999999999998</v>
      </c>
      <c r="K1265" s="46">
        <f t="shared" si="19"/>
        <v>304.49883999999992</v>
      </c>
    </row>
    <row r="1266" spans="2:11" x14ac:dyDescent="0.25">
      <c r="B1266" s="45" t="s">
        <v>3196</v>
      </c>
      <c r="C1266" s="45" t="s">
        <v>5552</v>
      </c>
      <c r="D1266" s="45" t="s">
        <v>5553</v>
      </c>
      <c r="E1266" s="45">
        <v>65</v>
      </c>
      <c r="F1266" s="45" t="s">
        <v>5783</v>
      </c>
      <c r="G1266" s="45" t="s">
        <v>5794</v>
      </c>
      <c r="H1266" s="45" t="s">
        <v>5795</v>
      </c>
      <c r="I1266" s="45" t="s">
        <v>3202</v>
      </c>
      <c r="J1266" s="46">
        <v>480.72</v>
      </c>
      <c r="K1266" s="46">
        <f t="shared" si="19"/>
        <v>563.21155199999998</v>
      </c>
    </row>
    <row r="1267" spans="2:11" x14ac:dyDescent="0.25">
      <c r="B1267" s="45" t="s">
        <v>3196</v>
      </c>
      <c r="C1267" s="45" t="s">
        <v>5552</v>
      </c>
      <c r="D1267" s="45" t="s">
        <v>5553</v>
      </c>
      <c r="E1267" s="45">
        <v>65</v>
      </c>
      <c r="F1267" s="45" t="s">
        <v>5783</v>
      </c>
      <c r="G1267" s="45" t="s">
        <v>3178</v>
      </c>
      <c r="H1267" s="45" t="s">
        <v>5796</v>
      </c>
      <c r="I1267" s="45" t="s">
        <v>3202</v>
      </c>
      <c r="J1267" s="46">
        <v>647.66999999999996</v>
      </c>
      <c r="K1267" s="46">
        <f t="shared" si="19"/>
        <v>758.81017199999997</v>
      </c>
    </row>
    <row r="1268" spans="2:11" x14ac:dyDescent="0.25">
      <c r="B1268" s="45" t="s">
        <v>3196</v>
      </c>
      <c r="C1268" s="45" t="s">
        <v>5552</v>
      </c>
      <c r="D1268" s="45" t="s">
        <v>5553</v>
      </c>
      <c r="E1268" s="45">
        <v>65</v>
      </c>
      <c r="F1268" s="45" t="s">
        <v>5783</v>
      </c>
      <c r="G1268" s="45" t="s">
        <v>3180</v>
      </c>
      <c r="H1268" s="45" t="s">
        <v>5797</v>
      </c>
      <c r="I1268" s="45" t="s">
        <v>3202</v>
      </c>
      <c r="J1268" s="46">
        <v>332.38</v>
      </c>
      <c r="K1268" s="46">
        <f t="shared" si="19"/>
        <v>389.41640799999999</v>
      </c>
    </row>
    <row r="1269" spans="2:11" x14ac:dyDescent="0.25">
      <c r="B1269" s="45" t="s">
        <v>3196</v>
      </c>
      <c r="C1269" s="45" t="s">
        <v>5552</v>
      </c>
      <c r="D1269" s="45" t="s">
        <v>5553</v>
      </c>
      <c r="E1269" s="45">
        <v>65</v>
      </c>
      <c r="F1269" s="45" t="s">
        <v>5783</v>
      </c>
      <c r="G1269" s="45" t="s">
        <v>5798</v>
      </c>
      <c r="H1269" s="45" t="s">
        <v>5799</v>
      </c>
      <c r="I1269" s="45" t="s">
        <v>3202</v>
      </c>
      <c r="J1269" s="46">
        <v>425.08</v>
      </c>
      <c r="K1269" s="46">
        <f t="shared" si="19"/>
        <v>498.02372800000001</v>
      </c>
    </row>
    <row r="1270" spans="2:11" x14ac:dyDescent="0.25">
      <c r="B1270" s="45" t="s">
        <v>3196</v>
      </c>
      <c r="C1270" s="45" t="s">
        <v>5552</v>
      </c>
      <c r="D1270" s="45" t="s">
        <v>5553</v>
      </c>
      <c r="E1270" s="45">
        <v>65</v>
      </c>
      <c r="F1270" s="45" t="s">
        <v>5783</v>
      </c>
      <c r="G1270" s="45" t="s">
        <v>5800</v>
      </c>
      <c r="H1270" s="45" t="s">
        <v>5801</v>
      </c>
      <c r="I1270" s="45" t="s">
        <v>3202</v>
      </c>
      <c r="J1270" s="46">
        <v>3042.02</v>
      </c>
      <c r="K1270" s="46">
        <f t="shared" si="19"/>
        <v>3564.030632</v>
      </c>
    </row>
    <row r="1271" spans="2:11" x14ac:dyDescent="0.25">
      <c r="B1271" s="45" t="s">
        <v>3196</v>
      </c>
      <c r="C1271" s="45" t="s">
        <v>5552</v>
      </c>
      <c r="D1271" s="45" t="s">
        <v>5553</v>
      </c>
      <c r="E1271" s="45">
        <v>63</v>
      </c>
      <c r="F1271" s="45" t="s">
        <v>5802</v>
      </c>
      <c r="G1271" s="45" t="s">
        <v>3171</v>
      </c>
      <c r="H1271" s="45" t="s">
        <v>5803</v>
      </c>
      <c r="I1271" s="45" t="s">
        <v>3202</v>
      </c>
      <c r="J1271" s="46">
        <v>80.41</v>
      </c>
      <c r="K1271" s="46">
        <f t="shared" si="19"/>
        <v>94.208355999999995</v>
      </c>
    </row>
    <row r="1272" spans="2:11" x14ac:dyDescent="0.25">
      <c r="B1272" s="45" t="s">
        <v>3196</v>
      </c>
      <c r="C1272" s="45" t="s">
        <v>5552</v>
      </c>
      <c r="D1272" s="45" t="s">
        <v>5553</v>
      </c>
      <c r="E1272" s="45">
        <v>63</v>
      </c>
      <c r="F1272" s="45" t="s">
        <v>5802</v>
      </c>
      <c r="G1272" s="45" t="s">
        <v>5804</v>
      </c>
      <c r="H1272" s="45" t="s">
        <v>5805</v>
      </c>
      <c r="I1272" s="45" t="s">
        <v>3202</v>
      </c>
      <c r="J1272" s="46">
        <v>110.53</v>
      </c>
      <c r="K1272" s="46">
        <f t="shared" si="19"/>
        <v>129.496948</v>
      </c>
    </row>
    <row r="1273" spans="2:11" x14ac:dyDescent="0.25">
      <c r="B1273" s="45" t="s">
        <v>3196</v>
      </c>
      <c r="C1273" s="45" t="s">
        <v>5552</v>
      </c>
      <c r="D1273" s="45" t="s">
        <v>5553</v>
      </c>
      <c r="E1273" s="45">
        <v>63</v>
      </c>
      <c r="F1273" s="45" t="s">
        <v>5802</v>
      </c>
      <c r="G1273" s="45" t="s">
        <v>5806</v>
      </c>
      <c r="H1273" s="45" t="s">
        <v>5807</v>
      </c>
      <c r="I1273" s="45" t="s">
        <v>3202</v>
      </c>
      <c r="J1273" s="46">
        <v>152.1</v>
      </c>
      <c r="K1273" s="46">
        <f t="shared" si="19"/>
        <v>178.20035999999999</v>
      </c>
    </row>
    <row r="1274" spans="2:11" x14ac:dyDescent="0.25">
      <c r="B1274" s="45" t="s">
        <v>3196</v>
      </c>
      <c r="C1274" s="45" t="s">
        <v>5552</v>
      </c>
      <c r="D1274" s="45" t="s">
        <v>5553</v>
      </c>
      <c r="E1274" s="45">
        <v>63</v>
      </c>
      <c r="F1274" s="45" t="s">
        <v>5802</v>
      </c>
      <c r="G1274" s="45" t="s">
        <v>5808</v>
      </c>
      <c r="H1274" s="45" t="s">
        <v>5809</v>
      </c>
      <c r="I1274" s="45" t="s">
        <v>3202</v>
      </c>
      <c r="J1274" s="46">
        <v>279.08</v>
      </c>
      <c r="K1274" s="46">
        <f t="shared" si="19"/>
        <v>326.97012799999993</v>
      </c>
    </row>
    <row r="1275" spans="2:11" x14ac:dyDescent="0.25">
      <c r="B1275" s="45" t="s">
        <v>3196</v>
      </c>
      <c r="C1275" s="45" t="s">
        <v>5552</v>
      </c>
      <c r="D1275" s="45" t="s">
        <v>5553</v>
      </c>
      <c r="E1275" s="45">
        <v>64</v>
      </c>
      <c r="F1275" s="45" t="s">
        <v>5810</v>
      </c>
      <c r="G1275" s="45" t="s">
        <v>3177</v>
      </c>
      <c r="H1275" s="45" t="s">
        <v>5811</v>
      </c>
      <c r="I1275" s="45" t="s">
        <v>3202</v>
      </c>
      <c r="J1275" s="46">
        <v>103.49</v>
      </c>
      <c r="K1275" s="46">
        <f t="shared" si="19"/>
        <v>142.86923891999996</v>
      </c>
    </row>
    <row r="1276" spans="2:11" x14ac:dyDescent="0.25">
      <c r="B1276" s="45" t="s">
        <v>3196</v>
      </c>
      <c r="C1276" s="45" t="s">
        <v>5552</v>
      </c>
      <c r="D1276" s="45" t="s">
        <v>5553</v>
      </c>
      <c r="E1276" s="45">
        <v>64</v>
      </c>
      <c r="F1276" s="45" t="s">
        <v>5810</v>
      </c>
      <c r="G1276" s="45" t="s">
        <v>5812</v>
      </c>
      <c r="H1276" s="45" t="s">
        <v>5813</v>
      </c>
      <c r="I1276" s="45" t="s">
        <v>3202</v>
      </c>
      <c r="J1276" s="46">
        <v>84.85</v>
      </c>
      <c r="K1276" s="46">
        <f t="shared" si="19"/>
        <v>118.19159379999996</v>
      </c>
    </row>
    <row r="1277" spans="2:11" x14ac:dyDescent="0.25">
      <c r="B1277" s="45" t="s">
        <v>3196</v>
      </c>
      <c r="C1277" s="45" t="s">
        <v>5552</v>
      </c>
      <c r="D1277" s="45" t="s">
        <v>5553</v>
      </c>
      <c r="E1277" s="45">
        <v>64</v>
      </c>
      <c r="F1277" s="45" t="s">
        <v>5810</v>
      </c>
      <c r="G1277" s="45" t="s">
        <v>5814</v>
      </c>
      <c r="H1277" s="45" t="s">
        <v>5815</v>
      </c>
      <c r="I1277" s="45" t="s">
        <v>3202</v>
      </c>
      <c r="J1277" s="46">
        <v>84.81</v>
      </c>
      <c r="K1277" s="46">
        <f t="shared" si="19"/>
        <v>118.13863747999999</v>
      </c>
    </row>
    <row r="1278" spans="2:11" x14ac:dyDescent="0.25">
      <c r="B1278" s="45" t="s">
        <v>3196</v>
      </c>
      <c r="C1278" s="45" t="s">
        <v>5552</v>
      </c>
      <c r="D1278" s="45" t="s">
        <v>5553</v>
      </c>
      <c r="E1278" s="45">
        <v>64</v>
      </c>
      <c r="F1278" s="45" t="s">
        <v>5810</v>
      </c>
      <c r="G1278" s="45" t="s">
        <v>5816</v>
      </c>
      <c r="H1278" s="45" t="s">
        <v>5817</v>
      </c>
      <c r="I1278" s="45" t="s">
        <v>3202</v>
      </c>
      <c r="J1278" s="46">
        <v>81.11</v>
      </c>
      <c r="K1278" s="46">
        <f t="shared" si="19"/>
        <v>113.24017787999999</v>
      </c>
    </row>
    <row r="1279" spans="2:11" x14ac:dyDescent="0.25">
      <c r="B1279" s="45" t="s">
        <v>3196</v>
      </c>
      <c r="C1279" s="45" t="s">
        <v>5552</v>
      </c>
      <c r="D1279" s="45" t="s">
        <v>5553</v>
      </c>
      <c r="E1279" s="45">
        <v>64</v>
      </c>
      <c r="F1279" s="45" t="s">
        <v>5810</v>
      </c>
      <c r="G1279" s="45" t="s">
        <v>5818</v>
      </c>
      <c r="H1279" s="45" t="s">
        <v>5819</v>
      </c>
      <c r="I1279" s="45" t="s">
        <v>3202</v>
      </c>
      <c r="J1279" s="46">
        <v>81.72</v>
      </c>
      <c r="K1279" s="46">
        <f t="shared" si="19"/>
        <v>114.04776176</v>
      </c>
    </row>
    <row r="1280" spans="2:11" x14ac:dyDescent="0.25">
      <c r="B1280" s="45" t="s">
        <v>3196</v>
      </c>
      <c r="C1280" s="45" t="s">
        <v>5552</v>
      </c>
      <c r="D1280" s="45" t="s">
        <v>5553</v>
      </c>
      <c r="E1280" s="45">
        <v>64</v>
      </c>
      <c r="F1280" s="45" t="s">
        <v>5810</v>
      </c>
      <c r="G1280" s="45" t="s">
        <v>5820</v>
      </c>
      <c r="H1280" s="45" t="s">
        <v>5821</v>
      </c>
      <c r="I1280" s="45" t="s">
        <v>3202</v>
      </c>
      <c r="J1280" s="46">
        <v>227.42</v>
      </c>
      <c r="K1280" s="46">
        <f t="shared" si="19"/>
        <v>315.14235735999989</v>
      </c>
    </row>
    <row r="1281" spans="2:11" x14ac:dyDescent="0.25">
      <c r="B1281" s="45" t="s">
        <v>3196</v>
      </c>
      <c r="C1281" s="45" t="s">
        <v>5552</v>
      </c>
      <c r="D1281" s="45" t="s">
        <v>5553</v>
      </c>
      <c r="E1281" s="45">
        <v>64</v>
      </c>
      <c r="F1281" s="45" t="s">
        <v>5810</v>
      </c>
      <c r="G1281" s="45" t="s">
        <v>5822</v>
      </c>
      <c r="H1281" s="45" t="s">
        <v>5823</v>
      </c>
      <c r="I1281" s="45" t="s">
        <v>3202</v>
      </c>
      <c r="J1281" s="46">
        <v>122.43</v>
      </c>
      <c r="K1281" s="46">
        <f t="shared" si="19"/>
        <v>176.14525643999997</v>
      </c>
    </row>
    <row r="1282" spans="2:11" x14ac:dyDescent="0.25">
      <c r="B1282" s="45" t="s">
        <v>3196</v>
      </c>
      <c r="C1282" s="45" t="s">
        <v>5552</v>
      </c>
      <c r="D1282" s="45" t="s">
        <v>5553</v>
      </c>
      <c r="E1282" s="45">
        <v>64</v>
      </c>
      <c r="F1282" s="45" t="s">
        <v>5810</v>
      </c>
      <c r="G1282" s="45" t="s">
        <v>5824</v>
      </c>
      <c r="H1282" s="45" t="s">
        <v>5825</v>
      </c>
      <c r="I1282" s="45" t="s">
        <v>3202</v>
      </c>
      <c r="J1282" s="46">
        <v>100.46</v>
      </c>
      <c r="K1282" s="46">
        <f t="shared" si="19"/>
        <v>138.85779767999995</v>
      </c>
    </row>
    <row r="1283" spans="2:11" x14ac:dyDescent="0.25">
      <c r="B1283" s="45" t="s">
        <v>3196</v>
      </c>
      <c r="C1283" s="45" t="s">
        <v>5552</v>
      </c>
      <c r="D1283" s="45" t="s">
        <v>5553</v>
      </c>
      <c r="E1283" s="45">
        <v>64</v>
      </c>
      <c r="F1283" s="45" t="s">
        <v>5810</v>
      </c>
      <c r="G1283" s="45" t="s">
        <v>5826</v>
      </c>
      <c r="H1283" s="45" t="s">
        <v>5827</v>
      </c>
      <c r="I1283" s="45" t="s">
        <v>3202</v>
      </c>
      <c r="J1283" s="46">
        <v>93.26</v>
      </c>
      <c r="K1283" s="46">
        <f t="shared" si="19"/>
        <v>129.32566007999998</v>
      </c>
    </row>
    <row r="1284" spans="2:11" x14ac:dyDescent="0.25">
      <c r="B1284" s="45" t="s">
        <v>3196</v>
      </c>
      <c r="C1284" s="45" t="s">
        <v>5552</v>
      </c>
      <c r="D1284" s="45" t="s">
        <v>5553</v>
      </c>
      <c r="E1284" s="45">
        <v>64</v>
      </c>
      <c r="F1284" s="45" t="s">
        <v>5810</v>
      </c>
      <c r="G1284" s="45" t="s">
        <v>5828</v>
      </c>
      <c r="H1284" s="45" t="s">
        <v>5829</v>
      </c>
      <c r="I1284" s="45" t="s">
        <v>3202</v>
      </c>
      <c r="J1284" s="46">
        <v>87.55</v>
      </c>
      <c r="K1284" s="46">
        <f t="shared" ref="K1284:K1347" si="20">+IF(AND(MID(H1284,1,15)="POSTE DE MADERA",J1284&lt;110)=TRUE,(J1284*1.13+5)*1.01*1.16,IF(AND(MID(H1284,1,15)="POSTE DE MADERA",J1284&gt;=110,J1284&lt;320)=TRUE,(J1284*1.13+12)*1.01*1.16,IF(AND(MID(H1284,1,15)="POSTE DE MADERA",J1284&gt;320)=TRUE,(J1284*1.13+36)*1.01*1.16,IF(+AND(MID(H1284,1,5)="POSTE",MID(H1284,1,15)&lt;&gt;"POSTE DE MADERA")=TRUE,J1284*1.01*1.16,J1284*1.16))))</f>
        <v>121.76614539999997</v>
      </c>
    </row>
    <row r="1285" spans="2:11" x14ac:dyDescent="0.25">
      <c r="B1285" s="45" t="s">
        <v>3196</v>
      </c>
      <c r="C1285" s="45" t="s">
        <v>5552</v>
      </c>
      <c r="D1285" s="45" t="s">
        <v>5553</v>
      </c>
      <c r="E1285" s="45">
        <v>64</v>
      </c>
      <c r="F1285" s="45" t="s">
        <v>5810</v>
      </c>
      <c r="G1285" s="45" t="s">
        <v>5830</v>
      </c>
      <c r="H1285" s="45" t="s">
        <v>5831</v>
      </c>
      <c r="I1285" s="45" t="s">
        <v>3202</v>
      </c>
      <c r="J1285" s="46">
        <v>338.28</v>
      </c>
      <c r="K1285" s="46">
        <f t="shared" si="20"/>
        <v>490.02919823999991</v>
      </c>
    </row>
    <row r="1286" spans="2:11" x14ac:dyDescent="0.25">
      <c r="B1286" s="45" t="s">
        <v>3196</v>
      </c>
      <c r="C1286" s="45" t="s">
        <v>5552</v>
      </c>
      <c r="D1286" s="45" t="s">
        <v>5553</v>
      </c>
      <c r="E1286" s="45">
        <v>64</v>
      </c>
      <c r="F1286" s="45" t="s">
        <v>5810</v>
      </c>
      <c r="G1286" s="45" t="s">
        <v>5832</v>
      </c>
      <c r="H1286" s="45" t="s">
        <v>5833</v>
      </c>
      <c r="I1286" s="45" t="s">
        <v>3202</v>
      </c>
      <c r="J1286" s="46">
        <v>156.04</v>
      </c>
      <c r="K1286" s="46">
        <f t="shared" si="20"/>
        <v>220.64180431999995</v>
      </c>
    </row>
    <row r="1287" spans="2:11" x14ac:dyDescent="0.25">
      <c r="B1287" s="45" t="s">
        <v>3196</v>
      </c>
      <c r="C1287" s="45" t="s">
        <v>5552</v>
      </c>
      <c r="D1287" s="45" t="s">
        <v>5553</v>
      </c>
      <c r="E1287" s="45">
        <v>64</v>
      </c>
      <c r="F1287" s="45" t="s">
        <v>5810</v>
      </c>
      <c r="G1287" s="45" t="s">
        <v>5834</v>
      </c>
      <c r="H1287" s="45" t="s">
        <v>5835</v>
      </c>
      <c r="I1287" s="45" t="s">
        <v>3202</v>
      </c>
      <c r="J1287" s="46">
        <v>116.91</v>
      </c>
      <c r="K1287" s="46">
        <f t="shared" si="20"/>
        <v>168.83728427999995</v>
      </c>
    </row>
    <row r="1288" spans="2:11" x14ac:dyDescent="0.25">
      <c r="B1288" s="45" t="s">
        <v>3196</v>
      </c>
      <c r="C1288" s="45" t="s">
        <v>5552</v>
      </c>
      <c r="D1288" s="45" t="s">
        <v>5553</v>
      </c>
      <c r="E1288" s="45">
        <v>64</v>
      </c>
      <c r="F1288" s="45" t="s">
        <v>5810</v>
      </c>
      <c r="G1288" s="45" t="s">
        <v>5836</v>
      </c>
      <c r="H1288" s="45" t="s">
        <v>5837</v>
      </c>
      <c r="I1288" s="45" t="s">
        <v>3202</v>
      </c>
      <c r="J1288" s="46">
        <v>107.22</v>
      </c>
      <c r="K1288" s="46">
        <f t="shared" si="20"/>
        <v>147.80741575999997</v>
      </c>
    </row>
    <row r="1289" spans="2:11" x14ac:dyDescent="0.25">
      <c r="B1289" s="45" t="s">
        <v>3196</v>
      </c>
      <c r="C1289" s="45" t="s">
        <v>5552</v>
      </c>
      <c r="D1289" s="45" t="s">
        <v>5553</v>
      </c>
      <c r="E1289" s="45">
        <v>64</v>
      </c>
      <c r="F1289" s="45" t="s">
        <v>5810</v>
      </c>
      <c r="G1289" s="45" t="s">
        <v>3161</v>
      </c>
      <c r="H1289" s="45" t="s">
        <v>5838</v>
      </c>
      <c r="I1289" s="45" t="s">
        <v>3202</v>
      </c>
      <c r="J1289" s="46">
        <v>438.57</v>
      </c>
      <c r="K1289" s="46">
        <f t="shared" si="20"/>
        <v>622.8039315599998</v>
      </c>
    </row>
    <row r="1290" spans="2:11" x14ac:dyDescent="0.25">
      <c r="B1290" s="45" t="s">
        <v>3196</v>
      </c>
      <c r="C1290" s="45" t="s">
        <v>5552</v>
      </c>
      <c r="D1290" s="45" t="s">
        <v>5553</v>
      </c>
      <c r="E1290" s="45">
        <v>64</v>
      </c>
      <c r="F1290" s="45" t="s">
        <v>5810</v>
      </c>
      <c r="G1290" s="45" t="s">
        <v>5839</v>
      </c>
      <c r="H1290" s="45" t="s">
        <v>5840</v>
      </c>
      <c r="I1290" s="45" t="s">
        <v>3202</v>
      </c>
      <c r="J1290" s="46">
        <v>186.45</v>
      </c>
      <c r="K1290" s="46">
        <f t="shared" si="20"/>
        <v>260.90184659999994</v>
      </c>
    </row>
    <row r="1291" spans="2:11" x14ac:dyDescent="0.25">
      <c r="B1291" s="45" t="s">
        <v>3196</v>
      </c>
      <c r="C1291" s="45" t="s">
        <v>5552</v>
      </c>
      <c r="D1291" s="45" t="s">
        <v>5553</v>
      </c>
      <c r="E1291" s="45">
        <v>64</v>
      </c>
      <c r="F1291" s="45" t="s">
        <v>5810</v>
      </c>
      <c r="G1291" s="45" t="s">
        <v>5841</v>
      </c>
      <c r="H1291" s="45" t="s">
        <v>5842</v>
      </c>
      <c r="I1291" s="45" t="s">
        <v>3202</v>
      </c>
      <c r="J1291" s="46">
        <v>134.09</v>
      </c>
      <c r="K1291" s="46">
        <f t="shared" si="20"/>
        <v>191.58202371999997</v>
      </c>
    </row>
    <row r="1292" spans="2:11" x14ac:dyDescent="0.25">
      <c r="B1292" s="45" t="s">
        <v>3196</v>
      </c>
      <c r="C1292" s="45" t="s">
        <v>5552</v>
      </c>
      <c r="D1292" s="45" t="s">
        <v>5553</v>
      </c>
      <c r="E1292" s="45">
        <v>64</v>
      </c>
      <c r="F1292" s="45" t="s">
        <v>5810</v>
      </c>
      <c r="G1292" s="45" t="s">
        <v>5843</v>
      </c>
      <c r="H1292" s="45" t="s">
        <v>5844</v>
      </c>
      <c r="I1292" s="45" t="s">
        <v>3202</v>
      </c>
      <c r="J1292" s="46">
        <v>123.27</v>
      </c>
      <c r="K1292" s="46">
        <f t="shared" si="20"/>
        <v>177.25733915999999</v>
      </c>
    </row>
    <row r="1293" spans="2:11" x14ac:dyDescent="0.25">
      <c r="B1293" s="45" t="s">
        <v>3196</v>
      </c>
      <c r="C1293" s="45" t="s">
        <v>5552</v>
      </c>
      <c r="D1293" s="45" t="s">
        <v>5553</v>
      </c>
      <c r="E1293" s="45">
        <v>64</v>
      </c>
      <c r="F1293" s="45" t="s">
        <v>5810</v>
      </c>
      <c r="G1293" s="45" t="s">
        <v>3169</v>
      </c>
      <c r="H1293" s="45" t="s">
        <v>5845</v>
      </c>
      <c r="I1293" s="45" t="s">
        <v>3202</v>
      </c>
      <c r="J1293" s="46">
        <v>580.45000000000005</v>
      </c>
      <c r="K1293" s="46">
        <f t="shared" si="20"/>
        <v>810.6399985999999</v>
      </c>
    </row>
    <row r="1294" spans="2:11" x14ac:dyDescent="0.25">
      <c r="B1294" s="45" t="s">
        <v>3196</v>
      </c>
      <c r="C1294" s="45" t="s">
        <v>5552</v>
      </c>
      <c r="D1294" s="45" t="s">
        <v>5553</v>
      </c>
      <c r="E1294" s="45">
        <v>64</v>
      </c>
      <c r="F1294" s="45" t="s">
        <v>5810</v>
      </c>
      <c r="G1294" s="45" t="s">
        <v>5846</v>
      </c>
      <c r="H1294" s="45" t="s">
        <v>5847</v>
      </c>
      <c r="I1294" s="45" t="s">
        <v>3202</v>
      </c>
      <c r="J1294" s="46">
        <v>235</v>
      </c>
      <c r="K1294" s="46">
        <f t="shared" si="20"/>
        <v>325.17757999999998</v>
      </c>
    </row>
    <row r="1295" spans="2:11" x14ac:dyDescent="0.25">
      <c r="B1295" s="45" t="s">
        <v>3196</v>
      </c>
      <c r="C1295" s="45" t="s">
        <v>5552</v>
      </c>
      <c r="D1295" s="45" t="s">
        <v>5553</v>
      </c>
      <c r="E1295" s="45">
        <v>64</v>
      </c>
      <c r="F1295" s="45" t="s">
        <v>5810</v>
      </c>
      <c r="G1295" s="45" t="s">
        <v>5848</v>
      </c>
      <c r="H1295" s="45" t="s">
        <v>5849</v>
      </c>
      <c r="I1295" s="45" t="s">
        <v>3202</v>
      </c>
      <c r="J1295" s="46">
        <v>178</v>
      </c>
      <c r="K1295" s="46">
        <f t="shared" si="20"/>
        <v>249.71482399999999</v>
      </c>
    </row>
    <row r="1296" spans="2:11" x14ac:dyDescent="0.25">
      <c r="B1296" s="45" t="s">
        <v>3196</v>
      </c>
      <c r="C1296" s="45" t="s">
        <v>5552</v>
      </c>
      <c r="D1296" s="45" t="s">
        <v>5553</v>
      </c>
      <c r="E1296" s="45">
        <v>64</v>
      </c>
      <c r="F1296" s="45" t="s">
        <v>5810</v>
      </c>
      <c r="G1296" s="45" t="s">
        <v>5850</v>
      </c>
      <c r="H1296" s="45" t="s">
        <v>5851</v>
      </c>
      <c r="I1296" s="45" t="s">
        <v>3202</v>
      </c>
      <c r="J1296" s="46">
        <v>141.72</v>
      </c>
      <c r="K1296" s="46">
        <f t="shared" si="20"/>
        <v>201.68344175999999</v>
      </c>
    </row>
    <row r="1297" spans="2:11" x14ac:dyDescent="0.25">
      <c r="B1297" s="45" t="s">
        <v>3196</v>
      </c>
      <c r="C1297" s="45" t="s">
        <v>5552</v>
      </c>
      <c r="D1297" s="45" t="s">
        <v>5553</v>
      </c>
      <c r="E1297" s="45">
        <v>64</v>
      </c>
      <c r="F1297" s="45" t="s">
        <v>5810</v>
      </c>
      <c r="G1297" s="45" t="s">
        <v>3170</v>
      </c>
      <c r="H1297" s="45" t="s">
        <v>5852</v>
      </c>
      <c r="I1297" s="45" t="s">
        <v>3202</v>
      </c>
      <c r="J1297" s="46">
        <v>813.09</v>
      </c>
      <c r="K1297" s="46">
        <f t="shared" si="20"/>
        <v>1118.6339557199999</v>
      </c>
    </row>
    <row r="1298" spans="2:11" x14ac:dyDescent="0.25">
      <c r="B1298" s="45" t="s">
        <v>3196</v>
      </c>
      <c r="C1298" s="45" t="s">
        <v>5552</v>
      </c>
      <c r="D1298" s="45" t="s">
        <v>5553</v>
      </c>
      <c r="E1298" s="45">
        <v>64</v>
      </c>
      <c r="F1298" s="45" t="s">
        <v>5810</v>
      </c>
      <c r="G1298" s="45" t="s">
        <v>5853</v>
      </c>
      <c r="H1298" s="45" t="s">
        <v>5854</v>
      </c>
      <c r="I1298" s="45" t="s">
        <v>3202</v>
      </c>
      <c r="J1298" s="46">
        <v>290</v>
      </c>
      <c r="K1298" s="46">
        <f t="shared" si="20"/>
        <v>397.99251999999996</v>
      </c>
    </row>
    <row r="1299" spans="2:11" x14ac:dyDescent="0.25">
      <c r="B1299" s="45" t="s">
        <v>3196</v>
      </c>
      <c r="C1299" s="45" t="s">
        <v>5552</v>
      </c>
      <c r="D1299" s="45" t="s">
        <v>5553</v>
      </c>
      <c r="E1299" s="45">
        <v>64</v>
      </c>
      <c r="F1299" s="45" t="s">
        <v>5810</v>
      </c>
      <c r="G1299" s="45" t="s">
        <v>5855</v>
      </c>
      <c r="H1299" s="45" t="s">
        <v>5856</v>
      </c>
      <c r="I1299" s="45" t="s">
        <v>3202</v>
      </c>
      <c r="J1299" s="46">
        <v>187.56</v>
      </c>
      <c r="K1299" s="46">
        <f t="shared" si="20"/>
        <v>262.37138447999996</v>
      </c>
    </row>
    <row r="1300" spans="2:11" x14ac:dyDescent="0.25">
      <c r="B1300" s="45" t="s">
        <v>3196</v>
      </c>
      <c r="C1300" s="45" t="s">
        <v>5552</v>
      </c>
      <c r="D1300" s="45" t="s">
        <v>5553</v>
      </c>
      <c r="E1300" s="45">
        <v>64</v>
      </c>
      <c r="F1300" s="45" t="s">
        <v>5810</v>
      </c>
      <c r="G1300" s="45" t="s">
        <v>5857</v>
      </c>
      <c r="H1300" s="45" t="s">
        <v>5858</v>
      </c>
      <c r="I1300" s="45" t="s">
        <v>3202</v>
      </c>
      <c r="J1300" s="46">
        <v>162.94</v>
      </c>
      <c r="K1300" s="46">
        <f t="shared" si="20"/>
        <v>229.77676951999996</v>
      </c>
    </row>
    <row r="1301" spans="2:11" x14ac:dyDescent="0.25">
      <c r="B1301" s="45" t="s">
        <v>3196</v>
      </c>
      <c r="C1301" s="45" t="s">
        <v>5552</v>
      </c>
      <c r="D1301" s="45" t="s">
        <v>5553</v>
      </c>
      <c r="E1301" s="45">
        <v>64</v>
      </c>
      <c r="F1301" s="45" t="s">
        <v>5810</v>
      </c>
      <c r="G1301" s="45" t="s">
        <v>5859</v>
      </c>
      <c r="H1301" s="45" t="s">
        <v>5860</v>
      </c>
      <c r="I1301" s="45" t="s">
        <v>3202</v>
      </c>
      <c r="J1301" s="46">
        <v>53.38</v>
      </c>
      <c r="K1301" s="46">
        <f t="shared" si="20"/>
        <v>76.528209039999993</v>
      </c>
    </row>
    <row r="1302" spans="2:11" x14ac:dyDescent="0.25">
      <c r="B1302" s="45" t="s">
        <v>3196</v>
      </c>
      <c r="C1302" s="45" t="s">
        <v>5552</v>
      </c>
      <c r="D1302" s="45" t="s">
        <v>5553</v>
      </c>
      <c r="E1302" s="45">
        <v>64</v>
      </c>
      <c r="F1302" s="45" t="s">
        <v>5810</v>
      </c>
      <c r="G1302" s="45" t="s">
        <v>5861</v>
      </c>
      <c r="H1302" s="45" t="s">
        <v>5862</v>
      </c>
      <c r="I1302" s="45" t="s">
        <v>3202</v>
      </c>
      <c r="J1302" s="46">
        <v>70.55</v>
      </c>
      <c r="K1302" s="46">
        <f t="shared" si="20"/>
        <v>99.259709399999991</v>
      </c>
    </row>
    <row r="1303" spans="2:11" x14ac:dyDescent="0.25">
      <c r="B1303" s="45" t="s">
        <v>3196</v>
      </c>
      <c r="C1303" s="45" t="s">
        <v>5552</v>
      </c>
      <c r="D1303" s="45" t="s">
        <v>5553</v>
      </c>
      <c r="E1303" s="45">
        <v>64</v>
      </c>
      <c r="F1303" s="45" t="s">
        <v>5810</v>
      </c>
      <c r="G1303" s="45" t="s">
        <v>5863</v>
      </c>
      <c r="H1303" s="45" t="s">
        <v>5864</v>
      </c>
      <c r="I1303" s="45" t="s">
        <v>3202</v>
      </c>
      <c r="J1303" s="46">
        <v>215.37</v>
      </c>
      <c r="K1303" s="46">
        <f t="shared" si="20"/>
        <v>299.18926595999994</v>
      </c>
    </row>
    <row r="1304" spans="2:11" x14ac:dyDescent="0.25">
      <c r="B1304" s="45" t="s">
        <v>3196</v>
      </c>
      <c r="C1304" s="45" t="s">
        <v>5552</v>
      </c>
      <c r="D1304" s="45" t="s">
        <v>5553</v>
      </c>
      <c r="E1304" s="45">
        <v>60</v>
      </c>
      <c r="F1304" s="45" t="s">
        <v>5865</v>
      </c>
      <c r="G1304" s="45" t="s">
        <v>5866</v>
      </c>
      <c r="H1304" s="45" t="s">
        <v>5867</v>
      </c>
      <c r="I1304" s="45" t="s">
        <v>3202</v>
      </c>
      <c r="J1304" s="46">
        <v>32.340000000000003</v>
      </c>
      <c r="K1304" s="46">
        <f t="shared" si="20"/>
        <v>37.514400000000002</v>
      </c>
    </row>
    <row r="1305" spans="2:11" x14ac:dyDescent="0.25">
      <c r="B1305" s="45" t="s">
        <v>3196</v>
      </c>
      <c r="C1305" s="45" t="s">
        <v>5552</v>
      </c>
      <c r="D1305" s="45" t="s">
        <v>5553</v>
      </c>
      <c r="E1305" s="45">
        <v>60</v>
      </c>
      <c r="F1305" s="45" t="s">
        <v>5865</v>
      </c>
      <c r="G1305" s="45" t="s">
        <v>5868</v>
      </c>
      <c r="H1305" s="45" t="s">
        <v>5869</v>
      </c>
      <c r="I1305" s="45" t="s">
        <v>3202</v>
      </c>
      <c r="J1305" s="46">
        <v>103.13</v>
      </c>
      <c r="K1305" s="46">
        <f t="shared" si="20"/>
        <v>119.63079999999999</v>
      </c>
    </row>
    <row r="1306" spans="2:11" x14ac:dyDescent="0.25">
      <c r="B1306" s="45" t="s">
        <v>3196</v>
      </c>
      <c r="C1306" s="45" t="s">
        <v>5552</v>
      </c>
      <c r="D1306" s="45" t="s">
        <v>5553</v>
      </c>
      <c r="E1306" s="45">
        <v>60</v>
      </c>
      <c r="F1306" s="45" t="s">
        <v>5865</v>
      </c>
      <c r="G1306" s="45" t="s">
        <v>5870</v>
      </c>
      <c r="H1306" s="45" t="s">
        <v>5871</v>
      </c>
      <c r="I1306" s="45" t="s">
        <v>3202</v>
      </c>
      <c r="J1306" s="46">
        <v>103.23</v>
      </c>
      <c r="K1306" s="46">
        <f t="shared" si="20"/>
        <v>119.74679999999999</v>
      </c>
    </row>
    <row r="1307" spans="2:11" x14ac:dyDescent="0.25">
      <c r="B1307" s="45" t="s">
        <v>3196</v>
      </c>
      <c r="C1307" s="45" t="s">
        <v>5552</v>
      </c>
      <c r="D1307" s="45" t="s">
        <v>5553</v>
      </c>
      <c r="E1307" s="45">
        <v>60</v>
      </c>
      <c r="F1307" s="45" t="s">
        <v>5865</v>
      </c>
      <c r="G1307" s="45" t="s">
        <v>5872</v>
      </c>
      <c r="H1307" s="45" t="s">
        <v>5873</v>
      </c>
      <c r="I1307" s="45" t="s">
        <v>3202</v>
      </c>
      <c r="J1307" s="46">
        <v>71.209999999999994</v>
      </c>
      <c r="K1307" s="46">
        <f t="shared" si="20"/>
        <v>82.603599999999986</v>
      </c>
    </row>
    <row r="1308" spans="2:11" x14ac:dyDescent="0.25">
      <c r="B1308" s="45" t="s">
        <v>3196</v>
      </c>
      <c r="C1308" s="45" t="s">
        <v>5552</v>
      </c>
      <c r="D1308" s="45" t="s">
        <v>5553</v>
      </c>
      <c r="E1308" s="45">
        <v>60</v>
      </c>
      <c r="F1308" s="45" t="s">
        <v>5865</v>
      </c>
      <c r="G1308" s="45" t="s">
        <v>5874</v>
      </c>
      <c r="H1308" s="45" t="s">
        <v>5875</v>
      </c>
      <c r="I1308" s="45" t="s">
        <v>3202</v>
      </c>
      <c r="J1308" s="46">
        <v>15.01</v>
      </c>
      <c r="K1308" s="46">
        <f t="shared" si="20"/>
        <v>17.4116</v>
      </c>
    </row>
    <row r="1309" spans="2:11" x14ac:dyDescent="0.25">
      <c r="B1309" s="45" t="s">
        <v>3196</v>
      </c>
      <c r="C1309" s="45" t="s">
        <v>5552</v>
      </c>
      <c r="D1309" s="45" t="s">
        <v>5553</v>
      </c>
      <c r="E1309" s="45">
        <v>60</v>
      </c>
      <c r="F1309" s="45" t="s">
        <v>5865</v>
      </c>
      <c r="G1309" s="45" t="s">
        <v>5876</v>
      </c>
      <c r="H1309" s="45" t="s">
        <v>5877</v>
      </c>
      <c r="I1309" s="45" t="s">
        <v>3202</v>
      </c>
      <c r="J1309" s="46">
        <v>34.28</v>
      </c>
      <c r="K1309" s="46">
        <f t="shared" si="20"/>
        <v>39.764800000000001</v>
      </c>
    </row>
    <row r="1310" spans="2:11" x14ac:dyDescent="0.25">
      <c r="B1310" s="45" t="s">
        <v>3196</v>
      </c>
      <c r="C1310" s="45" t="s">
        <v>5552</v>
      </c>
      <c r="D1310" s="45" t="s">
        <v>5553</v>
      </c>
      <c r="E1310" s="45">
        <v>60</v>
      </c>
      <c r="F1310" s="45" t="s">
        <v>5865</v>
      </c>
      <c r="G1310" s="45" t="s">
        <v>5878</v>
      </c>
      <c r="H1310" s="45" t="s">
        <v>5879</v>
      </c>
      <c r="I1310" s="45" t="s">
        <v>3202</v>
      </c>
      <c r="J1310" s="46">
        <v>10.9</v>
      </c>
      <c r="K1310" s="46">
        <f t="shared" si="20"/>
        <v>12.644</v>
      </c>
    </row>
    <row r="1311" spans="2:11" x14ac:dyDescent="0.25">
      <c r="B1311" s="45" t="s">
        <v>3196</v>
      </c>
      <c r="C1311" s="45" t="s">
        <v>5880</v>
      </c>
      <c r="D1311" s="45" t="s">
        <v>30</v>
      </c>
      <c r="E1311" s="45">
        <v>67</v>
      </c>
      <c r="F1311" s="45" t="s">
        <v>5881</v>
      </c>
      <c r="G1311" s="45" t="s">
        <v>5882</v>
      </c>
      <c r="H1311" s="45" t="s">
        <v>5883</v>
      </c>
      <c r="I1311" s="45" t="s">
        <v>3414</v>
      </c>
      <c r="J1311" s="46">
        <v>0.87</v>
      </c>
      <c r="K1311" s="46">
        <f t="shared" si="20"/>
        <v>1.0091999999999999</v>
      </c>
    </row>
    <row r="1312" spans="2:11" x14ac:dyDescent="0.25">
      <c r="B1312" s="45" t="s">
        <v>3196</v>
      </c>
      <c r="C1312" s="45" t="s">
        <v>5880</v>
      </c>
      <c r="D1312" s="45" t="s">
        <v>30</v>
      </c>
      <c r="E1312" s="45">
        <v>67</v>
      </c>
      <c r="F1312" s="45" t="s">
        <v>5881</v>
      </c>
      <c r="G1312" s="45" t="s">
        <v>5884</v>
      </c>
      <c r="H1312" s="45" t="s">
        <v>5885</v>
      </c>
      <c r="I1312" s="45" t="s">
        <v>3414</v>
      </c>
      <c r="J1312" s="46">
        <v>1.96</v>
      </c>
      <c r="K1312" s="46">
        <f t="shared" si="20"/>
        <v>2.2735999999999996</v>
      </c>
    </row>
    <row r="1313" spans="2:11" x14ac:dyDescent="0.25">
      <c r="B1313" s="45" t="s">
        <v>3196</v>
      </c>
      <c r="C1313" s="45" t="s">
        <v>5880</v>
      </c>
      <c r="D1313" s="45" t="s">
        <v>30</v>
      </c>
      <c r="E1313" s="45">
        <v>67</v>
      </c>
      <c r="F1313" s="45" t="s">
        <v>5881</v>
      </c>
      <c r="G1313" s="45" t="s">
        <v>5886</v>
      </c>
      <c r="H1313" s="45" t="s">
        <v>5887</v>
      </c>
      <c r="I1313" s="45" t="s">
        <v>3414</v>
      </c>
      <c r="J1313" s="46">
        <v>2.1</v>
      </c>
      <c r="K1313" s="46">
        <f t="shared" si="20"/>
        <v>2.4359999999999999</v>
      </c>
    </row>
    <row r="1314" spans="2:11" x14ac:dyDescent="0.25">
      <c r="B1314" s="45" t="s">
        <v>3196</v>
      </c>
      <c r="C1314" s="45" t="s">
        <v>5880</v>
      </c>
      <c r="D1314" s="45" t="s">
        <v>30</v>
      </c>
      <c r="E1314" s="45">
        <v>67</v>
      </c>
      <c r="F1314" s="45" t="s">
        <v>5881</v>
      </c>
      <c r="G1314" s="45" t="s">
        <v>5888</v>
      </c>
      <c r="H1314" s="45" t="s">
        <v>5889</v>
      </c>
      <c r="I1314" s="45" t="s">
        <v>3414</v>
      </c>
      <c r="J1314" s="46">
        <v>2.67</v>
      </c>
      <c r="K1314" s="46">
        <f t="shared" si="20"/>
        <v>3.0971999999999995</v>
      </c>
    </row>
    <row r="1315" spans="2:11" x14ac:dyDescent="0.25">
      <c r="B1315" s="45" t="s">
        <v>3196</v>
      </c>
      <c r="C1315" s="45" t="s">
        <v>5880</v>
      </c>
      <c r="D1315" s="45" t="s">
        <v>30</v>
      </c>
      <c r="E1315" s="45">
        <v>66</v>
      </c>
      <c r="F1315" s="45" t="s">
        <v>5890</v>
      </c>
      <c r="G1315" s="45" t="s">
        <v>5891</v>
      </c>
      <c r="H1315" s="45" t="s">
        <v>5892</v>
      </c>
      <c r="I1315" s="45" t="s">
        <v>3202</v>
      </c>
      <c r="J1315" s="46">
        <v>5.37</v>
      </c>
      <c r="K1315" s="46">
        <f t="shared" si="20"/>
        <v>6.2291999999999996</v>
      </c>
    </row>
    <row r="1316" spans="2:11" x14ac:dyDescent="0.25">
      <c r="B1316" s="45" t="s">
        <v>3196</v>
      </c>
      <c r="C1316" s="45" t="s">
        <v>5880</v>
      </c>
      <c r="D1316" s="45" t="s">
        <v>30</v>
      </c>
      <c r="E1316" s="45">
        <v>66</v>
      </c>
      <c r="F1316" s="45" t="s">
        <v>5890</v>
      </c>
      <c r="G1316" s="45" t="s">
        <v>5893</v>
      </c>
      <c r="H1316" s="45" t="s">
        <v>5894</v>
      </c>
      <c r="I1316" s="45" t="s">
        <v>3202</v>
      </c>
      <c r="J1316" s="46">
        <v>5.37</v>
      </c>
      <c r="K1316" s="46">
        <f t="shared" si="20"/>
        <v>6.2291999999999996</v>
      </c>
    </row>
    <row r="1317" spans="2:11" x14ac:dyDescent="0.25">
      <c r="B1317" s="45" t="s">
        <v>3196</v>
      </c>
      <c r="C1317" s="45" t="s">
        <v>5880</v>
      </c>
      <c r="D1317" s="45" t="s">
        <v>30</v>
      </c>
      <c r="E1317" s="45">
        <v>66</v>
      </c>
      <c r="F1317" s="45" t="s">
        <v>5890</v>
      </c>
      <c r="G1317" s="45" t="s">
        <v>5895</v>
      </c>
      <c r="H1317" s="45" t="s">
        <v>5896</v>
      </c>
      <c r="I1317" s="45" t="s">
        <v>3202</v>
      </c>
      <c r="J1317" s="46">
        <v>5.37</v>
      </c>
      <c r="K1317" s="46">
        <f t="shared" si="20"/>
        <v>6.2291999999999996</v>
      </c>
    </row>
    <row r="1318" spans="2:11" x14ac:dyDescent="0.25">
      <c r="B1318" s="45" t="s">
        <v>3196</v>
      </c>
      <c r="C1318" s="45" t="s">
        <v>5880</v>
      </c>
      <c r="D1318" s="45" t="s">
        <v>30</v>
      </c>
      <c r="E1318" s="45">
        <v>66</v>
      </c>
      <c r="F1318" s="45" t="s">
        <v>5890</v>
      </c>
      <c r="G1318" s="45" t="s">
        <v>5897</v>
      </c>
      <c r="H1318" s="45" t="s">
        <v>5898</v>
      </c>
      <c r="I1318" s="45" t="s">
        <v>3202</v>
      </c>
      <c r="J1318" s="46">
        <v>5.37</v>
      </c>
      <c r="K1318" s="46">
        <f t="shared" si="20"/>
        <v>6.2291999999999996</v>
      </c>
    </row>
    <row r="1319" spans="2:11" x14ac:dyDescent="0.25">
      <c r="B1319" s="45" t="s">
        <v>3196</v>
      </c>
      <c r="C1319" s="45" t="s">
        <v>5880</v>
      </c>
      <c r="D1319" s="45" t="s">
        <v>30</v>
      </c>
      <c r="E1319" s="45">
        <v>66</v>
      </c>
      <c r="F1319" s="45" t="s">
        <v>5890</v>
      </c>
      <c r="G1319" s="45" t="s">
        <v>5899</v>
      </c>
      <c r="H1319" s="45" t="s">
        <v>5900</v>
      </c>
      <c r="I1319" s="45" t="s">
        <v>3202</v>
      </c>
      <c r="J1319" s="46">
        <v>8.26</v>
      </c>
      <c r="K1319" s="46">
        <f t="shared" si="20"/>
        <v>9.5815999999999999</v>
      </c>
    </row>
    <row r="1320" spans="2:11" x14ac:dyDescent="0.25">
      <c r="B1320" s="45" t="s">
        <v>3196</v>
      </c>
      <c r="C1320" s="45" t="s">
        <v>5880</v>
      </c>
      <c r="D1320" s="45" t="s">
        <v>30</v>
      </c>
      <c r="E1320" s="45">
        <v>66</v>
      </c>
      <c r="F1320" s="45" t="s">
        <v>5890</v>
      </c>
      <c r="G1320" s="45" t="s">
        <v>5901</v>
      </c>
      <c r="H1320" s="45" t="s">
        <v>5902</v>
      </c>
      <c r="I1320" s="45" t="s">
        <v>3202</v>
      </c>
      <c r="J1320" s="46">
        <v>14.29</v>
      </c>
      <c r="K1320" s="46">
        <f t="shared" si="20"/>
        <v>16.5764</v>
      </c>
    </row>
    <row r="1321" spans="2:11" x14ac:dyDescent="0.25">
      <c r="B1321" s="45" t="s">
        <v>3196</v>
      </c>
      <c r="C1321" s="45" t="s">
        <v>5880</v>
      </c>
      <c r="D1321" s="45" t="s">
        <v>30</v>
      </c>
      <c r="E1321" s="45">
        <v>68</v>
      </c>
      <c r="F1321" s="45" t="s">
        <v>5903</v>
      </c>
      <c r="G1321" s="45" t="s">
        <v>5904</v>
      </c>
      <c r="H1321" s="45" t="s">
        <v>5905</v>
      </c>
      <c r="I1321" s="45" t="s">
        <v>3202</v>
      </c>
      <c r="J1321" s="46">
        <v>12.78</v>
      </c>
      <c r="K1321" s="46">
        <f t="shared" si="20"/>
        <v>14.824799999999998</v>
      </c>
    </row>
    <row r="1322" spans="2:11" x14ac:dyDescent="0.25">
      <c r="B1322" s="45" t="s">
        <v>3196</v>
      </c>
      <c r="C1322" s="45" t="s">
        <v>5880</v>
      </c>
      <c r="D1322" s="45" t="s">
        <v>30</v>
      </c>
      <c r="E1322" s="45">
        <v>68</v>
      </c>
      <c r="F1322" s="45" t="s">
        <v>5903</v>
      </c>
      <c r="G1322" s="45" t="s">
        <v>5906</v>
      </c>
      <c r="H1322" s="45" t="s">
        <v>5907</v>
      </c>
      <c r="I1322" s="45" t="s">
        <v>3202</v>
      </c>
      <c r="J1322" s="46">
        <v>6.87</v>
      </c>
      <c r="K1322" s="46">
        <f t="shared" si="20"/>
        <v>7.9691999999999998</v>
      </c>
    </row>
    <row r="1323" spans="2:11" x14ac:dyDescent="0.25">
      <c r="B1323" s="45" t="s">
        <v>3196</v>
      </c>
      <c r="C1323" s="45" t="s">
        <v>5880</v>
      </c>
      <c r="D1323" s="45" t="s">
        <v>30</v>
      </c>
      <c r="E1323" s="45">
        <v>68</v>
      </c>
      <c r="F1323" s="45" t="s">
        <v>5903</v>
      </c>
      <c r="G1323" s="45" t="s">
        <v>5908</v>
      </c>
      <c r="H1323" s="45" t="s">
        <v>5909</v>
      </c>
      <c r="I1323" s="45" t="s">
        <v>3202</v>
      </c>
      <c r="J1323" s="46">
        <v>6.09</v>
      </c>
      <c r="K1323" s="46">
        <f t="shared" si="20"/>
        <v>7.0643999999999991</v>
      </c>
    </row>
    <row r="1324" spans="2:11" x14ac:dyDescent="0.25">
      <c r="B1324" s="45" t="s">
        <v>3196</v>
      </c>
      <c r="C1324" s="45" t="s">
        <v>5880</v>
      </c>
      <c r="D1324" s="45" t="s">
        <v>30</v>
      </c>
      <c r="E1324" s="45">
        <v>68</v>
      </c>
      <c r="F1324" s="45" t="s">
        <v>5903</v>
      </c>
      <c r="G1324" s="45" t="s">
        <v>5910</v>
      </c>
      <c r="H1324" s="45" t="s">
        <v>5911</v>
      </c>
      <c r="I1324" s="45" t="s">
        <v>3202</v>
      </c>
      <c r="J1324" s="46">
        <v>8.09</v>
      </c>
      <c r="K1324" s="46">
        <f t="shared" si="20"/>
        <v>9.3843999999999994</v>
      </c>
    </row>
    <row r="1325" spans="2:11" x14ac:dyDescent="0.25">
      <c r="B1325" s="45" t="s">
        <v>3196</v>
      </c>
      <c r="C1325" s="45" t="s">
        <v>5880</v>
      </c>
      <c r="D1325" s="45" t="s">
        <v>30</v>
      </c>
      <c r="E1325" s="45">
        <v>68</v>
      </c>
      <c r="F1325" s="45" t="s">
        <v>5903</v>
      </c>
      <c r="G1325" s="45" t="s">
        <v>5912</v>
      </c>
      <c r="H1325" s="45" t="s">
        <v>5913</v>
      </c>
      <c r="I1325" s="45" t="s">
        <v>3202</v>
      </c>
      <c r="J1325" s="46">
        <v>10.54</v>
      </c>
      <c r="K1325" s="46">
        <f t="shared" si="20"/>
        <v>12.226399999999998</v>
      </c>
    </row>
    <row r="1326" spans="2:11" x14ac:dyDescent="0.25">
      <c r="B1326" s="45" t="s">
        <v>3196</v>
      </c>
      <c r="C1326" s="45" t="s">
        <v>5880</v>
      </c>
      <c r="D1326" s="45" t="s">
        <v>30</v>
      </c>
      <c r="E1326" s="45">
        <v>97</v>
      </c>
      <c r="F1326" s="45" t="s">
        <v>5286</v>
      </c>
      <c r="G1326" s="45" t="s">
        <v>5914</v>
      </c>
      <c r="H1326" s="45" t="s">
        <v>5915</v>
      </c>
      <c r="I1326" s="45" t="s">
        <v>3202</v>
      </c>
      <c r="J1326" s="46">
        <v>6.47</v>
      </c>
      <c r="K1326" s="46">
        <f t="shared" si="20"/>
        <v>7.5051999999999994</v>
      </c>
    </row>
    <row r="1327" spans="2:11" x14ac:dyDescent="0.25">
      <c r="B1327" s="45" t="s">
        <v>3196</v>
      </c>
      <c r="C1327" s="45" t="s">
        <v>5880</v>
      </c>
      <c r="D1327" s="45" t="s">
        <v>30</v>
      </c>
      <c r="E1327" s="45">
        <v>97</v>
      </c>
      <c r="F1327" s="45" t="s">
        <v>5286</v>
      </c>
      <c r="G1327" s="45" t="s">
        <v>5916</v>
      </c>
      <c r="H1327" s="45" t="s">
        <v>5917</v>
      </c>
      <c r="I1327" s="45" t="s">
        <v>3202</v>
      </c>
      <c r="J1327" s="46">
        <v>2.9</v>
      </c>
      <c r="K1327" s="46">
        <f t="shared" si="20"/>
        <v>3.3639999999999999</v>
      </c>
    </row>
    <row r="1328" spans="2:11" x14ac:dyDescent="0.25">
      <c r="B1328" s="45" t="s">
        <v>3196</v>
      </c>
      <c r="C1328" s="45" t="s">
        <v>5880</v>
      </c>
      <c r="D1328" s="45" t="s">
        <v>30</v>
      </c>
      <c r="E1328" s="45">
        <v>97</v>
      </c>
      <c r="F1328" s="45" t="s">
        <v>5286</v>
      </c>
      <c r="G1328" s="45" t="s">
        <v>5918</v>
      </c>
      <c r="H1328" s="45" t="s">
        <v>5919</v>
      </c>
      <c r="I1328" s="45" t="s">
        <v>3202</v>
      </c>
      <c r="J1328" s="46">
        <v>0.26</v>
      </c>
      <c r="K1328" s="46">
        <f t="shared" si="20"/>
        <v>0.30159999999999998</v>
      </c>
    </row>
    <row r="1329" spans="2:11" x14ac:dyDescent="0.25">
      <c r="B1329" s="45" t="s">
        <v>3196</v>
      </c>
      <c r="C1329" s="45" t="s">
        <v>5880</v>
      </c>
      <c r="D1329" s="45" t="s">
        <v>30</v>
      </c>
      <c r="E1329" s="45">
        <v>97</v>
      </c>
      <c r="F1329" s="45" t="s">
        <v>5286</v>
      </c>
      <c r="G1329" s="45" t="s">
        <v>5920</v>
      </c>
      <c r="H1329" s="45" t="s">
        <v>5921</v>
      </c>
      <c r="I1329" s="45" t="s">
        <v>3202</v>
      </c>
      <c r="J1329" s="46">
        <v>2.2000000000000002</v>
      </c>
      <c r="K1329" s="46">
        <f t="shared" si="20"/>
        <v>2.552</v>
      </c>
    </row>
    <row r="1330" spans="2:11" x14ac:dyDescent="0.25">
      <c r="B1330" s="45" t="s">
        <v>3196</v>
      </c>
      <c r="C1330" s="45" t="s">
        <v>5880</v>
      </c>
      <c r="D1330" s="45" t="s">
        <v>30</v>
      </c>
      <c r="E1330" s="45">
        <v>97</v>
      </c>
      <c r="F1330" s="45" t="s">
        <v>5286</v>
      </c>
      <c r="G1330" s="45" t="s">
        <v>5922</v>
      </c>
      <c r="H1330" s="45" t="s">
        <v>5923</v>
      </c>
      <c r="I1330" s="45" t="s">
        <v>3202</v>
      </c>
      <c r="J1330" s="46">
        <v>9.69</v>
      </c>
      <c r="K1330" s="46">
        <f t="shared" si="20"/>
        <v>11.240399999999999</v>
      </c>
    </row>
    <row r="1331" spans="2:11" x14ac:dyDescent="0.25">
      <c r="B1331" s="45" t="s">
        <v>3196</v>
      </c>
      <c r="C1331" s="45" t="s">
        <v>5880</v>
      </c>
      <c r="D1331" s="45" t="s">
        <v>30</v>
      </c>
      <c r="E1331" s="45">
        <v>97</v>
      </c>
      <c r="F1331" s="45" t="s">
        <v>5286</v>
      </c>
      <c r="G1331" s="45" t="s">
        <v>5924</v>
      </c>
      <c r="H1331" s="45" t="s">
        <v>5925</v>
      </c>
      <c r="I1331" s="45" t="s">
        <v>3202</v>
      </c>
      <c r="J1331" s="46">
        <v>1.6</v>
      </c>
      <c r="K1331" s="46">
        <f t="shared" si="20"/>
        <v>1.8559999999999999</v>
      </c>
    </row>
    <row r="1332" spans="2:11" x14ac:dyDescent="0.25">
      <c r="B1332" s="45" t="s">
        <v>3196</v>
      </c>
      <c r="C1332" s="45" t="s">
        <v>5880</v>
      </c>
      <c r="D1332" s="45" t="s">
        <v>30</v>
      </c>
      <c r="E1332" s="45">
        <v>97</v>
      </c>
      <c r="F1332" s="45" t="s">
        <v>5286</v>
      </c>
      <c r="G1332" s="45" t="s">
        <v>5926</v>
      </c>
      <c r="H1332" s="45" t="s">
        <v>5927</v>
      </c>
      <c r="I1332" s="45" t="s">
        <v>3202</v>
      </c>
      <c r="J1332" s="46">
        <v>2.54</v>
      </c>
      <c r="K1332" s="46">
        <f t="shared" si="20"/>
        <v>2.9463999999999997</v>
      </c>
    </row>
    <row r="1333" spans="2:11" x14ac:dyDescent="0.25">
      <c r="B1333" s="45" t="s">
        <v>3196</v>
      </c>
      <c r="C1333" s="45" t="s">
        <v>5880</v>
      </c>
      <c r="D1333" s="45" t="s">
        <v>30</v>
      </c>
      <c r="E1333" s="45">
        <v>97</v>
      </c>
      <c r="F1333" s="45" t="s">
        <v>5286</v>
      </c>
      <c r="G1333" s="45" t="s">
        <v>5928</v>
      </c>
      <c r="H1333" s="45" t="s">
        <v>5929</v>
      </c>
      <c r="I1333" s="45" t="s">
        <v>3202</v>
      </c>
      <c r="J1333" s="46">
        <v>6.38</v>
      </c>
      <c r="K1333" s="46">
        <f t="shared" si="20"/>
        <v>7.4007999999999994</v>
      </c>
    </row>
    <row r="1334" spans="2:11" x14ac:dyDescent="0.25">
      <c r="B1334" s="45" t="s">
        <v>3196</v>
      </c>
      <c r="C1334" s="45" t="s">
        <v>5880</v>
      </c>
      <c r="D1334" s="45" t="s">
        <v>30</v>
      </c>
      <c r="E1334" s="45">
        <v>97</v>
      </c>
      <c r="F1334" s="45" t="s">
        <v>5286</v>
      </c>
      <c r="G1334" s="45" t="s">
        <v>5930</v>
      </c>
      <c r="H1334" s="45" t="s">
        <v>5931</v>
      </c>
      <c r="I1334" s="45" t="s">
        <v>3202</v>
      </c>
      <c r="J1334" s="46">
        <v>36.01</v>
      </c>
      <c r="K1334" s="46">
        <f t="shared" si="20"/>
        <v>41.771599999999992</v>
      </c>
    </row>
    <row r="1335" spans="2:11" x14ac:dyDescent="0.25">
      <c r="B1335" s="45" t="s">
        <v>3196</v>
      </c>
      <c r="C1335" s="45" t="s">
        <v>5880</v>
      </c>
      <c r="D1335" s="45" t="s">
        <v>30</v>
      </c>
      <c r="E1335" s="45">
        <v>97</v>
      </c>
      <c r="F1335" s="45" t="s">
        <v>5286</v>
      </c>
      <c r="G1335" s="45" t="s">
        <v>5932</v>
      </c>
      <c r="H1335" s="45" t="s">
        <v>5933</v>
      </c>
      <c r="I1335" s="45" t="s">
        <v>3202</v>
      </c>
      <c r="J1335" s="46">
        <v>6.07</v>
      </c>
      <c r="K1335" s="46">
        <f t="shared" si="20"/>
        <v>7.0411999999999999</v>
      </c>
    </row>
    <row r="1336" spans="2:11" x14ac:dyDescent="0.25">
      <c r="B1336" s="45" t="s">
        <v>3196</v>
      </c>
      <c r="C1336" s="45" t="s">
        <v>5880</v>
      </c>
      <c r="D1336" s="45" t="s">
        <v>30</v>
      </c>
      <c r="E1336" s="45">
        <v>97</v>
      </c>
      <c r="F1336" s="45" t="s">
        <v>5286</v>
      </c>
      <c r="G1336" s="45" t="s">
        <v>5934</v>
      </c>
      <c r="H1336" s="45" t="s">
        <v>5935</v>
      </c>
      <c r="I1336" s="45" t="s">
        <v>3202</v>
      </c>
      <c r="J1336" s="46">
        <v>0.61</v>
      </c>
      <c r="K1336" s="46">
        <f t="shared" si="20"/>
        <v>0.7075999999999999</v>
      </c>
    </row>
    <row r="1337" spans="2:11" x14ac:dyDescent="0.25">
      <c r="B1337" s="45" t="s">
        <v>3196</v>
      </c>
      <c r="C1337" s="45" t="s">
        <v>5880</v>
      </c>
      <c r="D1337" s="45" t="s">
        <v>30</v>
      </c>
      <c r="E1337" s="45">
        <v>97</v>
      </c>
      <c r="F1337" s="45" t="s">
        <v>5286</v>
      </c>
      <c r="G1337" s="45" t="s">
        <v>5936</v>
      </c>
      <c r="H1337" s="45" t="s">
        <v>5937</v>
      </c>
      <c r="I1337" s="45" t="s">
        <v>3202</v>
      </c>
      <c r="J1337" s="46">
        <v>1.05</v>
      </c>
      <c r="K1337" s="46">
        <f t="shared" si="20"/>
        <v>1.218</v>
      </c>
    </row>
    <row r="1338" spans="2:11" x14ac:dyDescent="0.25">
      <c r="B1338" s="45" t="s">
        <v>3196</v>
      </c>
      <c r="C1338" s="45" t="s">
        <v>5938</v>
      </c>
      <c r="D1338" s="45" t="s">
        <v>5939</v>
      </c>
      <c r="E1338" s="45">
        <v>85</v>
      </c>
      <c r="F1338" s="45" t="s">
        <v>5286</v>
      </c>
      <c r="G1338" s="45" t="s">
        <v>5940</v>
      </c>
      <c r="H1338" s="45" t="s">
        <v>5941</v>
      </c>
      <c r="I1338" s="45" t="s">
        <v>3202</v>
      </c>
      <c r="J1338" s="46">
        <v>988.68</v>
      </c>
      <c r="K1338" s="46">
        <f t="shared" si="20"/>
        <v>1146.8688</v>
      </c>
    </row>
    <row r="1339" spans="2:11" x14ac:dyDescent="0.25">
      <c r="B1339" s="45" t="s">
        <v>3196</v>
      </c>
      <c r="C1339" s="45" t="s">
        <v>5938</v>
      </c>
      <c r="D1339" s="45" t="s">
        <v>5939</v>
      </c>
      <c r="E1339" s="45">
        <v>85</v>
      </c>
      <c r="F1339" s="45" t="s">
        <v>5286</v>
      </c>
      <c r="G1339" s="45" t="s">
        <v>5942</v>
      </c>
      <c r="H1339" s="45" t="s">
        <v>5943</v>
      </c>
      <c r="I1339" s="45" t="s">
        <v>3202</v>
      </c>
      <c r="J1339" s="46">
        <v>3635.79</v>
      </c>
      <c r="K1339" s="46">
        <f t="shared" si="20"/>
        <v>4217.5163999999995</v>
      </c>
    </row>
    <row r="1340" spans="2:11" x14ac:dyDescent="0.25">
      <c r="B1340" s="45" t="s">
        <v>3196</v>
      </c>
      <c r="C1340" s="45" t="s">
        <v>5938</v>
      </c>
      <c r="D1340" s="45" t="s">
        <v>5939</v>
      </c>
      <c r="E1340" s="45">
        <v>85</v>
      </c>
      <c r="F1340" s="45" t="s">
        <v>5286</v>
      </c>
      <c r="G1340" s="45" t="s">
        <v>5944</v>
      </c>
      <c r="H1340" s="45" t="s">
        <v>5945</v>
      </c>
      <c r="I1340" s="45" t="s">
        <v>3202</v>
      </c>
      <c r="J1340" s="46">
        <v>889.96</v>
      </c>
      <c r="K1340" s="46">
        <f t="shared" si="20"/>
        <v>1032.3535999999999</v>
      </c>
    </row>
    <row r="1341" spans="2:11" x14ac:dyDescent="0.25">
      <c r="B1341" s="45" t="s">
        <v>3196</v>
      </c>
      <c r="C1341" s="45" t="s">
        <v>5938</v>
      </c>
      <c r="D1341" s="45" t="s">
        <v>5939</v>
      </c>
      <c r="E1341" s="45">
        <v>85</v>
      </c>
      <c r="F1341" s="45" t="s">
        <v>5286</v>
      </c>
      <c r="G1341" s="45" t="s">
        <v>5946</v>
      </c>
      <c r="H1341" s="45" t="s">
        <v>5947</v>
      </c>
      <c r="I1341" s="45" t="s">
        <v>3202</v>
      </c>
      <c r="J1341" s="46">
        <v>793.67</v>
      </c>
      <c r="K1341" s="46">
        <f t="shared" si="20"/>
        <v>920.65719999999988</v>
      </c>
    </row>
    <row r="1342" spans="2:11" x14ac:dyDescent="0.25">
      <c r="B1342" s="45" t="s">
        <v>3196</v>
      </c>
      <c r="C1342" s="45" t="s">
        <v>5938</v>
      </c>
      <c r="D1342" s="45" t="s">
        <v>5939</v>
      </c>
      <c r="E1342" s="45">
        <v>85</v>
      </c>
      <c r="F1342" s="45" t="s">
        <v>5286</v>
      </c>
      <c r="G1342" s="45" t="s">
        <v>5948</v>
      </c>
      <c r="H1342" s="45" t="s">
        <v>5949</v>
      </c>
      <c r="I1342" s="45" t="s">
        <v>3202</v>
      </c>
      <c r="J1342" s="46">
        <v>727.17</v>
      </c>
      <c r="K1342" s="46">
        <f t="shared" si="20"/>
        <v>843.51719999999989</v>
      </c>
    </row>
    <row r="1343" spans="2:11" x14ac:dyDescent="0.25">
      <c r="B1343" s="45" t="s">
        <v>3196</v>
      </c>
      <c r="C1343" s="45" t="s">
        <v>5938</v>
      </c>
      <c r="D1343" s="45" t="s">
        <v>5939</v>
      </c>
      <c r="E1343" s="45">
        <v>85</v>
      </c>
      <c r="F1343" s="45" t="s">
        <v>5286</v>
      </c>
      <c r="G1343" s="45" t="s">
        <v>5950</v>
      </c>
      <c r="H1343" s="45" t="s">
        <v>5951</v>
      </c>
      <c r="I1343" s="45" t="s">
        <v>3202</v>
      </c>
      <c r="J1343" s="46">
        <v>568.17999999999995</v>
      </c>
      <c r="K1343" s="46">
        <f t="shared" si="20"/>
        <v>659.08879999999988</v>
      </c>
    </row>
    <row r="1344" spans="2:11" x14ac:dyDescent="0.25">
      <c r="B1344" s="45" t="s">
        <v>3196</v>
      </c>
      <c r="C1344" s="45" t="s">
        <v>5938</v>
      </c>
      <c r="D1344" s="45" t="s">
        <v>5939</v>
      </c>
      <c r="E1344" s="45">
        <v>85</v>
      </c>
      <c r="F1344" s="45" t="s">
        <v>5286</v>
      </c>
      <c r="G1344" s="45" t="s">
        <v>5952</v>
      </c>
      <c r="H1344" s="45" t="s">
        <v>5953</v>
      </c>
      <c r="I1344" s="45" t="s">
        <v>3202</v>
      </c>
      <c r="J1344" s="46">
        <v>1009.54</v>
      </c>
      <c r="K1344" s="46">
        <f t="shared" si="20"/>
        <v>1171.0663999999999</v>
      </c>
    </row>
    <row r="1345" spans="2:11" x14ac:dyDescent="0.25">
      <c r="B1345" s="45" t="s">
        <v>3196</v>
      </c>
      <c r="C1345" s="45" t="s">
        <v>5938</v>
      </c>
      <c r="D1345" s="45" t="s">
        <v>5939</v>
      </c>
      <c r="E1345" s="45">
        <v>85</v>
      </c>
      <c r="F1345" s="45" t="s">
        <v>5286</v>
      </c>
      <c r="G1345" s="45" t="s">
        <v>5954</v>
      </c>
      <c r="H1345" s="45" t="s">
        <v>5955</v>
      </c>
      <c r="I1345" s="45" t="s">
        <v>3202</v>
      </c>
      <c r="J1345" s="46">
        <v>2000</v>
      </c>
      <c r="K1345" s="46">
        <f t="shared" si="20"/>
        <v>2320</v>
      </c>
    </row>
    <row r="1346" spans="2:11" x14ac:dyDescent="0.25">
      <c r="B1346" s="45" t="s">
        <v>3196</v>
      </c>
      <c r="C1346" s="45" t="s">
        <v>5938</v>
      </c>
      <c r="D1346" s="45" t="s">
        <v>5939</v>
      </c>
      <c r="E1346" s="45">
        <v>85</v>
      </c>
      <c r="F1346" s="45" t="s">
        <v>5286</v>
      </c>
      <c r="G1346" s="45" t="s">
        <v>5956</v>
      </c>
      <c r="H1346" s="45" t="s">
        <v>5957</v>
      </c>
      <c r="I1346" s="45" t="s">
        <v>3202</v>
      </c>
      <c r="J1346" s="46">
        <v>602.51</v>
      </c>
      <c r="K1346" s="46">
        <f t="shared" si="20"/>
        <v>698.91159999999991</v>
      </c>
    </row>
    <row r="1347" spans="2:11" x14ac:dyDescent="0.25">
      <c r="B1347" s="45" t="s">
        <v>3196</v>
      </c>
      <c r="C1347" s="45" t="s">
        <v>5938</v>
      </c>
      <c r="D1347" s="45" t="s">
        <v>5939</v>
      </c>
      <c r="E1347" s="45">
        <v>85</v>
      </c>
      <c r="F1347" s="45" t="s">
        <v>5286</v>
      </c>
      <c r="G1347" s="45" t="s">
        <v>5958</v>
      </c>
      <c r="H1347" s="45" t="s">
        <v>5959</v>
      </c>
      <c r="I1347" s="45" t="s">
        <v>3202</v>
      </c>
      <c r="J1347" s="46">
        <v>12071.14</v>
      </c>
      <c r="K1347" s="46">
        <f t="shared" si="20"/>
        <v>14002.522399999998</v>
      </c>
    </row>
    <row r="1348" spans="2:11" x14ac:dyDescent="0.25">
      <c r="B1348" s="45" t="s">
        <v>3196</v>
      </c>
      <c r="C1348" s="45" t="s">
        <v>5938</v>
      </c>
      <c r="D1348" s="45" t="s">
        <v>5939</v>
      </c>
      <c r="E1348" s="45">
        <v>85</v>
      </c>
      <c r="F1348" s="45" t="s">
        <v>5286</v>
      </c>
      <c r="G1348" s="45" t="s">
        <v>5960</v>
      </c>
      <c r="H1348" s="45" t="s">
        <v>5961</v>
      </c>
      <c r="I1348" s="45" t="s">
        <v>3202</v>
      </c>
      <c r="J1348" s="46">
        <v>710.44</v>
      </c>
      <c r="K1348" s="46">
        <f t="shared" ref="K1348:K1411" si="21">+IF(AND(MID(H1348,1,15)="POSTE DE MADERA",J1348&lt;110)=TRUE,(J1348*1.13+5)*1.01*1.16,IF(AND(MID(H1348,1,15)="POSTE DE MADERA",J1348&gt;=110,J1348&lt;320)=TRUE,(J1348*1.13+12)*1.01*1.16,IF(AND(MID(H1348,1,15)="POSTE DE MADERA",J1348&gt;320)=TRUE,(J1348*1.13+36)*1.01*1.16,IF(+AND(MID(H1348,1,5)="POSTE",MID(H1348,1,15)&lt;&gt;"POSTE DE MADERA")=TRUE,J1348*1.01*1.16,J1348*1.16))))</f>
        <v>824.11040000000003</v>
      </c>
    </row>
    <row r="1349" spans="2:11" x14ac:dyDescent="0.25">
      <c r="B1349" s="45" t="s">
        <v>3196</v>
      </c>
      <c r="C1349" s="45" t="s">
        <v>5938</v>
      </c>
      <c r="D1349" s="45" t="s">
        <v>5939</v>
      </c>
      <c r="E1349" s="45">
        <v>85</v>
      </c>
      <c r="F1349" s="45" t="s">
        <v>5286</v>
      </c>
      <c r="G1349" s="45" t="s">
        <v>5962</v>
      </c>
      <c r="H1349" s="45" t="s">
        <v>5963</v>
      </c>
      <c r="I1349" s="45" t="s">
        <v>3202</v>
      </c>
      <c r="J1349" s="46">
        <v>880.88</v>
      </c>
      <c r="K1349" s="46">
        <f t="shared" si="21"/>
        <v>1021.8208</v>
      </c>
    </row>
    <row r="1350" spans="2:11" x14ac:dyDescent="0.25">
      <c r="B1350" s="45" t="s">
        <v>3196</v>
      </c>
      <c r="C1350" s="45" t="s">
        <v>5938</v>
      </c>
      <c r="D1350" s="45" t="s">
        <v>5939</v>
      </c>
      <c r="E1350" s="45">
        <v>85</v>
      </c>
      <c r="F1350" s="45" t="s">
        <v>5286</v>
      </c>
      <c r="G1350" s="45" t="s">
        <v>5964</v>
      </c>
      <c r="H1350" s="45" t="s">
        <v>5965</v>
      </c>
      <c r="I1350" s="45" t="s">
        <v>3202</v>
      </c>
      <c r="J1350" s="46">
        <v>1048.98</v>
      </c>
      <c r="K1350" s="46">
        <f t="shared" si="21"/>
        <v>1216.8167999999998</v>
      </c>
    </row>
    <row r="1351" spans="2:11" x14ac:dyDescent="0.25">
      <c r="B1351" s="45" t="s">
        <v>3196</v>
      </c>
      <c r="C1351" s="45" t="s">
        <v>5938</v>
      </c>
      <c r="D1351" s="45" t="s">
        <v>5939</v>
      </c>
      <c r="E1351" s="45">
        <v>85</v>
      </c>
      <c r="F1351" s="45" t="s">
        <v>5286</v>
      </c>
      <c r="G1351" s="45" t="s">
        <v>5966</v>
      </c>
      <c r="H1351" s="45" t="s">
        <v>5967</v>
      </c>
      <c r="I1351" s="45" t="s">
        <v>3202</v>
      </c>
      <c r="J1351" s="46">
        <v>29.24</v>
      </c>
      <c r="K1351" s="46">
        <f t="shared" si="21"/>
        <v>33.918399999999998</v>
      </c>
    </row>
    <row r="1352" spans="2:11" x14ac:dyDescent="0.25">
      <c r="B1352" s="45" t="s">
        <v>3196</v>
      </c>
      <c r="C1352" s="45" t="s">
        <v>5938</v>
      </c>
      <c r="D1352" s="45" t="s">
        <v>5939</v>
      </c>
      <c r="E1352" s="45">
        <v>85</v>
      </c>
      <c r="F1352" s="45" t="s">
        <v>5286</v>
      </c>
      <c r="G1352" s="45" t="s">
        <v>5968</v>
      </c>
      <c r="H1352" s="45" t="s">
        <v>5969</v>
      </c>
      <c r="I1352" s="45" t="s">
        <v>3202</v>
      </c>
      <c r="J1352" s="46">
        <v>69.92</v>
      </c>
      <c r="K1352" s="46">
        <f t="shared" si="21"/>
        <v>81.107199999999992</v>
      </c>
    </row>
    <row r="1353" spans="2:11" x14ac:dyDescent="0.25">
      <c r="B1353" s="45" t="s">
        <v>3196</v>
      </c>
      <c r="C1353" s="45" t="s">
        <v>5938</v>
      </c>
      <c r="D1353" s="45" t="s">
        <v>5939</v>
      </c>
      <c r="E1353" s="45">
        <v>85</v>
      </c>
      <c r="F1353" s="45" t="s">
        <v>5286</v>
      </c>
      <c r="G1353" s="45" t="s">
        <v>5970</v>
      </c>
      <c r="H1353" s="45" t="s">
        <v>5971</v>
      </c>
      <c r="I1353" s="45" t="s">
        <v>3202</v>
      </c>
      <c r="J1353" s="46">
        <v>993.55</v>
      </c>
      <c r="K1353" s="46">
        <f t="shared" si="21"/>
        <v>1152.5179999999998</v>
      </c>
    </row>
    <row r="1354" spans="2:11" x14ac:dyDescent="0.25">
      <c r="B1354" s="45" t="s">
        <v>3196</v>
      </c>
      <c r="C1354" s="45" t="s">
        <v>5938</v>
      </c>
      <c r="D1354" s="45" t="s">
        <v>5939</v>
      </c>
      <c r="E1354" s="45">
        <v>85</v>
      </c>
      <c r="F1354" s="45" t="s">
        <v>5286</v>
      </c>
      <c r="G1354" s="45" t="s">
        <v>5972</v>
      </c>
      <c r="H1354" s="45" t="s">
        <v>5973</v>
      </c>
      <c r="I1354" s="45" t="s">
        <v>3202</v>
      </c>
      <c r="J1354" s="46">
        <v>41.11</v>
      </c>
      <c r="K1354" s="46">
        <f t="shared" si="21"/>
        <v>47.687599999999996</v>
      </c>
    </row>
    <row r="1355" spans="2:11" x14ac:dyDescent="0.25">
      <c r="B1355" s="45" t="s">
        <v>3196</v>
      </c>
      <c r="C1355" s="45" t="s">
        <v>5938</v>
      </c>
      <c r="D1355" s="45" t="s">
        <v>5939</v>
      </c>
      <c r="E1355" s="45">
        <v>85</v>
      </c>
      <c r="F1355" s="45" t="s">
        <v>5286</v>
      </c>
      <c r="G1355" s="45" t="s">
        <v>5974</v>
      </c>
      <c r="H1355" s="45" t="s">
        <v>5975</v>
      </c>
      <c r="I1355" s="45" t="s">
        <v>3202</v>
      </c>
      <c r="J1355" s="46">
        <v>56.36</v>
      </c>
      <c r="K1355" s="46">
        <f t="shared" si="21"/>
        <v>65.377600000000001</v>
      </c>
    </row>
    <row r="1356" spans="2:11" x14ac:dyDescent="0.25">
      <c r="B1356" s="45" t="s">
        <v>3196</v>
      </c>
      <c r="C1356" s="45" t="s">
        <v>5938</v>
      </c>
      <c r="D1356" s="45" t="s">
        <v>5939</v>
      </c>
      <c r="E1356" s="45">
        <v>85</v>
      </c>
      <c r="F1356" s="45" t="s">
        <v>5286</v>
      </c>
      <c r="G1356" s="45" t="s">
        <v>5976</v>
      </c>
      <c r="H1356" s="45" t="s">
        <v>5977</v>
      </c>
      <c r="I1356" s="45" t="s">
        <v>3202</v>
      </c>
      <c r="J1356" s="46">
        <v>78.959999999999994</v>
      </c>
      <c r="K1356" s="46">
        <f t="shared" si="21"/>
        <v>91.593599999999981</v>
      </c>
    </row>
    <row r="1357" spans="2:11" x14ac:dyDescent="0.25">
      <c r="B1357" s="45" t="s">
        <v>3196</v>
      </c>
      <c r="C1357" s="45" t="s">
        <v>5938</v>
      </c>
      <c r="D1357" s="45" t="s">
        <v>5939</v>
      </c>
      <c r="E1357" s="45">
        <v>85</v>
      </c>
      <c r="F1357" s="45" t="s">
        <v>5286</v>
      </c>
      <c r="G1357" s="45" t="s">
        <v>5978</v>
      </c>
      <c r="H1357" s="45" t="s">
        <v>5979</v>
      </c>
      <c r="I1357" s="45" t="s">
        <v>3202</v>
      </c>
      <c r="J1357" s="46">
        <v>94.86</v>
      </c>
      <c r="K1357" s="46">
        <f t="shared" si="21"/>
        <v>110.0376</v>
      </c>
    </row>
    <row r="1358" spans="2:11" x14ac:dyDescent="0.25">
      <c r="B1358" s="45" t="s">
        <v>3196</v>
      </c>
      <c r="C1358" s="45" t="s">
        <v>5938</v>
      </c>
      <c r="D1358" s="45" t="s">
        <v>5939</v>
      </c>
      <c r="E1358" s="45">
        <v>85</v>
      </c>
      <c r="F1358" s="45" t="s">
        <v>5286</v>
      </c>
      <c r="G1358" s="45" t="s">
        <v>5980</v>
      </c>
      <c r="H1358" s="45" t="s">
        <v>5981</v>
      </c>
      <c r="I1358" s="45" t="s">
        <v>3202</v>
      </c>
      <c r="J1358" s="46">
        <v>137.72</v>
      </c>
      <c r="K1358" s="46">
        <f t="shared" si="21"/>
        <v>159.75519999999997</v>
      </c>
    </row>
    <row r="1359" spans="2:11" x14ac:dyDescent="0.25">
      <c r="B1359" s="45" t="s">
        <v>3196</v>
      </c>
      <c r="C1359" s="45" t="s">
        <v>5938</v>
      </c>
      <c r="D1359" s="45" t="s">
        <v>5939</v>
      </c>
      <c r="E1359" s="45">
        <v>85</v>
      </c>
      <c r="F1359" s="45" t="s">
        <v>5286</v>
      </c>
      <c r="G1359" s="45" t="s">
        <v>5982</v>
      </c>
      <c r="H1359" s="45" t="s">
        <v>5983</v>
      </c>
      <c r="I1359" s="45" t="s">
        <v>3202</v>
      </c>
      <c r="J1359" s="46">
        <v>182.92</v>
      </c>
      <c r="K1359" s="46">
        <f t="shared" si="21"/>
        <v>212.18719999999996</v>
      </c>
    </row>
    <row r="1360" spans="2:11" x14ac:dyDescent="0.25">
      <c r="B1360" s="45" t="s">
        <v>3196</v>
      </c>
      <c r="C1360" s="45" t="s">
        <v>5938</v>
      </c>
      <c r="D1360" s="45" t="s">
        <v>5939</v>
      </c>
      <c r="E1360" s="45">
        <v>85</v>
      </c>
      <c r="F1360" s="45" t="s">
        <v>5286</v>
      </c>
      <c r="G1360" s="45" t="s">
        <v>5984</v>
      </c>
      <c r="H1360" s="45" t="s">
        <v>5985</v>
      </c>
      <c r="I1360" s="45" t="s">
        <v>3202</v>
      </c>
      <c r="J1360" s="46">
        <v>431.45</v>
      </c>
      <c r="K1360" s="46">
        <f t="shared" si="21"/>
        <v>500.48199999999997</v>
      </c>
    </row>
    <row r="1361" spans="2:11" x14ac:dyDescent="0.25">
      <c r="B1361" s="45" t="s">
        <v>3196</v>
      </c>
      <c r="C1361" s="45" t="s">
        <v>5938</v>
      </c>
      <c r="D1361" s="45" t="s">
        <v>5939</v>
      </c>
      <c r="E1361" s="45">
        <v>85</v>
      </c>
      <c r="F1361" s="45" t="s">
        <v>5286</v>
      </c>
      <c r="G1361" s="45" t="s">
        <v>5986</v>
      </c>
      <c r="H1361" s="45" t="s">
        <v>5987</v>
      </c>
      <c r="I1361" s="45" t="s">
        <v>3202</v>
      </c>
      <c r="J1361" s="46">
        <v>560.63</v>
      </c>
      <c r="K1361" s="46">
        <f t="shared" si="21"/>
        <v>650.33079999999995</v>
      </c>
    </row>
    <row r="1362" spans="2:11" x14ac:dyDescent="0.25">
      <c r="B1362" s="45" t="s">
        <v>3196</v>
      </c>
      <c r="C1362" s="45" t="s">
        <v>5938</v>
      </c>
      <c r="D1362" s="45" t="s">
        <v>5939</v>
      </c>
      <c r="E1362" s="45">
        <v>85</v>
      </c>
      <c r="F1362" s="45" t="s">
        <v>5286</v>
      </c>
      <c r="G1362" s="45" t="s">
        <v>5988</v>
      </c>
      <c r="H1362" s="45" t="s">
        <v>5989</v>
      </c>
      <c r="I1362" s="45" t="s">
        <v>3202</v>
      </c>
      <c r="J1362" s="46">
        <v>24.09</v>
      </c>
      <c r="K1362" s="46">
        <f t="shared" si="21"/>
        <v>27.944399999999998</v>
      </c>
    </row>
    <row r="1363" spans="2:11" x14ac:dyDescent="0.25">
      <c r="B1363" s="45" t="s">
        <v>3196</v>
      </c>
      <c r="C1363" s="45" t="s">
        <v>5938</v>
      </c>
      <c r="D1363" s="45" t="s">
        <v>5939</v>
      </c>
      <c r="E1363" s="45">
        <v>85</v>
      </c>
      <c r="F1363" s="45" t="s">
        <v>5286</v>
      </c>
      <c r="G1363" s="45" t="s">
        <v>5990</v>
      </c>
      <c r="H1363" s="45" t="s">
        <v>5991</v>
      </c>
      <c r="I1363" s="45" t="s">
        <v>3202</v>
      </c>
      <c r="J1363" s="46">
        <v>38.28</v>
      </c>
      <c r="K1363" s="46">
        <f t="shared" si="21"/>
        <v>44.404800000000002</v>
      </c>
    </row>
    <row r="1364" spans="2:11" x14ac:dyDescent="0.25">
      <c r="B1364" s="45" t="s">
        <v>3196</v>
      </c>
      <c r="C1364" s="45" t="s">
        <v>5938</v>
      </c>
      <c r="D1364" s="45" t="s">
        <v>5939</v>
      </c>
      <c r="E1364" s="45">
        <v>85</v>
      </c>
      <c r="F1364" s="45" t="s">
        <v>5286</v>
      </c>
      <c r="G1364" s="45" t="s">
        <v>5992</v>
      </c>
      <c r="H1364" s="45" t="s">
        <v>5993</v>
      </c>
      <c r="I1364" s="45" t="s">
        <v>3202</v>
      </c>
      <c r="J1364" s="46">
        <v>14328.81</v>
      </c>
      <c r="K1364" s="46">
        <f t="shared" si="21"/>
        <v>16621.419599999997</v>
      </c>
    </row>
    <row r="1365" spans="2:11" x14ac:dyDescent="0.25">
      <c r="B1365" s="45" t="s">
        <v>3196</v>
      </c>
      <c r="C1365" s="45" t="s">
        <v>5938</v>
      </c>
      <c r="D1365" s="45" t="s">
        <v>5939</v>
      </c>
      <c r="E1365" s="45">
        <v>84</v>
      </c>
      <c r="F1365" s="45" t="s">
        <v>5994</v>
      </c>
      <c r="G1365" s="45" t="s">
        <v>5995</v>
      </c>
      <c r="H1365" s="45" t="s">
        <v>5996</v>
      </c>
      <c r="I1365" s="45" t="s">
        <v>3202</v>
      </c>
      <c r="J1365" s="46">
        <v>60.08</v>
      </c>
      <c r="K1365" s="46">
        <f t="shared" si="21"/>
        <v>69.692799999999991</v>
      </c>
    </row>
    <row r="1366" spans="2:11" x14ac:dyDescent="0.25">
      <c r="B1366" s="45" t="s">
        <v>3196</v>
      </c>
      <c r="C1366" s="45" t="s">
        <v>5938</v>
      </c>
      <c r="D1366" s="45" t="s">
        <v>5939</v>
      </c>
      <c r="E1366" s="45">
        <v>84</v>
      </c>
      <c r="F1366" s="45" t="s">
        <v>5994</v>
      </c>
      <c r="G1366" s="45" t="s">
        <v>5997</v>
      </c>
      <c r="H1366" s="45" t="s">
        <v>5998</v>
      </c>
      <c r="I1366" s="45" t="s">
        <v>3202</v>
      </c>
      <c r="J1366" s="46">
        <v>103.12</v>
      </c>
      <c r="K1366" s="46">
        <f t="shared" si="21"/>
        <v>119.61919999999999</v>
      </c>
    </row>
    <row r="1367" spans="2:11" x14ac:dyDescent="0.25">
      <c r="B1367" s="45" t="s">
        <v>3196</v>
      </c>
      <c r="C1367" s="45" t="s">
        <v>5938</v>
      </c>
      <c r="D1367" s="45" t="s">
        <v>5939</v>
      </c>
      <c r="E1367" s="45">
        <v>84</v>
      </c>
      <c r="F1367" s="45" t="s">
        <v>5994</v>
      </c>
      <c r="G1367" s="45" t="s">
        <v>5999</v>
      </c>
      <c r="H1367" s="45" t="s">
        <v>6000</v>
      </c>
      <c r="I1367" s="45" t="s">
        <v>3202</v>
      </c>
      <c r="J1367" s="46">
        <v>85.49</v>
      </c>
      <c r="K1367" s="46">
        <f t="shared" si="21"/>
        <v>99.168399999999991</v>
      </c>
    </row>
    <row r="1368" spans="2:11" x14ac:dyDescent="0.25">
      <c r="B1368" s="45" t="s">
        <v>3196</v>
      </c>
      <c r="C1368" s="45" t="s">
        <v>5938</v>
      </c>
      <c r="D1368" s="45" t="s">
        <v>5939</v>
      </c>
      <c r="E1368" s="45">
        <v>83</v>
      </c>
      <c r="F1368" s="45" t="s">
        <v>6001</v>
      </c>
      <c r="G1368" s="45" t="s">
        <v>6002</v>
      </c>
      <c r="H1368" s="45" t="s">
        <v>6003</v>
      </c>
      <c r="I1368" s="45" t="s">
        <v>6004</v>
      </c>
      <c r="J1368" s="46">
        <v>7.52</v>
      </c>
      <c r="K1368" s="46">
        <f t="shared" si="21"/>
        <v>8.7231999999999985</v>
      </c>
    </row>
    <row r="1369" spans="2:11" x14ac:dyDescent="0.25">
      <c r="B1369" s="45" t="s">
        <v>3196</v>
      </c>
      <c r="C1369" s="45" t="s">
        <v>5938</v>
      </c>
      <c r="D1369" s="45" t="s">
        <v>5939</v>
      </c>
      <c r="E1369" s="45">
        <v>83</v>
      </c>
      <c r="F1369" s="45" t="s">
        <v>6001</v>
      </c>
      <c r="G1369" s="45" t="s">
        <v>6005</v>
      </c>
      <c r="H1369" s="45" t="s">
        <v>6006</v>
      </c>
      <c r="I1369" s="45" t="s">
        <v>6004</v>
      </c>
      <c r="J1369" s="46">
        <v>2.76</v>
      </c>
      <c r="K1369" s="46">
        <f t="shared" si="21"/>
        <v>3.2015999999999996</v>
      </c>
    </row>
    <row r="1370" spans="2:11" x14ac:dyDescent="0.25">
      <c r="B1370" s="45" t="s">
        <v>3196</v>
      </c>
      <c r="C1370" s="45" t="s">
        <v>5938</v>
      </c>
      <c r="D1370" s="45" t="s">
        <v>5939</v>
      </c>
      <c r="E1370" s="45">
        <v>83</v>
      </c>
      <c r="F1370" s="45" t="s">
        <v>6001</v>
      </c>
      <c r="G1370" s="45" t="s">
        <v>6007</v>
      </c>
      <c r="H1370" s="45" t="s">
        <v>6008</v>
      </c>
      <c r="I1370" s="45" t="s">
        <v>6004</v>
      </c>
      <c r="J1370" s="46">
        <v>3.4</v>
      </c>
      <c r="K1370" s="46">
        <f t="shared" si="21"/>
        <v>3.9439999999999995</v>
      </c>
    </row>
    <row r="1371" spans="2:11" x14ac:dyDescent="0.25">
      <c r="B1371" s="45" t="s">
        <v>3196</v>
      </c>
      <c r="C1371" s="45" t="s">
        <v>5938</v>
      </c>
      <c r="D1371" s="45" t="s">
        <v>5939</v>
      </c>
      <c r="E1371" s="45">
        <v>83</v>
      </c>
      <c r="F1371" s="45" t="s">
        <v>6001</v>
      </c>
      <c r="G1371" s="45" t="s">
        <v>6009</v>
      </c>
      <c r="H1371" s="45" t="s">
        <v>6010</v>
      </c>
      <c r="I1371" s="45" t="s">
        <v>3202</v>
      </c>
      <c r="J1371" s="46">
        <v>3.59</v>
      </c>
      <c r="K1371" s="46">
        <f t="shared" si="21"/>
        <v>4.1643999999999997</v>
      </c>
    </row>
    <row r="1372" spans="2:11" x14ac:dyDescent="0.25">
      <c r="B1372" s="45" t="s">
        <v>3196</v>
      </c>
      <c r="C1372" s="45" t="s">
        <v>5938</v>
      </c>
      <c r="D1372" s="45" t="s">
        <v>5939</v>
      </c>
      <c r="E1372" s="45">
        <v>83</v>
      </c>
      <c r="F1372" s="45" t="s">
        <v>6001</v>
      </c>
      <c r="G1372" s="45" t="s">
        <v>6011</v>
      </c>
      <c r="H1372" s="45" t="s">
        <v>6012</v>
      </c>
      <c r="I1372" s="45" t="s">
        <v>3202</v>
      </c>
      <c r="J1372" s="46">
        <v>24.54</v>
      </c>
      <c r="K1372" s="46">
        <f t="shared" si="21"/>
        <v>28.466399999999997</v>
      </c>
    </row>
    <row r="1373" spans="2:11" x14ac:dyDescent="0.25">
      <c r="B1373" s="45" t="s">
        <v>3196</v>
      </c>
      <c r="C1373" s="45" t="s">
        <v>5938</v>
      </c>
      <c r="D1373" s="45" t="s">
        <v>5939</v>
      </c>
      <c r="E1373" s="45">
        <v>83</v>
      </c>
      <c r="F1373" s="45" t="s">
        <v>6001</v>
      </c>
      <c r="G1373" s="45" t="s">
        <v>6013</v>
      </c>
      <c r="H1373" s="45" t="s">
        <v>6014</v>
      </c>
      <c r="I1373" s="45" t="s">
        <v>3202</v>
      </c>
      <c r="J1373" s="46">
        <v>11.25</v>
      </c>
      <c r="K1373" s="46">
        <f t="shared" si="21"/>
        <v>13.049999999999999</v>
      </c>
    </row>
    <row r="1374" spans="2:11" x14ac:dyDescent="0.25">
      <c r="B1374" s="45" t="s">
        <v>3196</v>
      </c>
      <c r="C1374" s="45" t="s">
        <v>5938</v>
      </c>
      <c r="D1374" s="45" t="s">
        <v>5939</v>
      </c>
      <c r="E1374" s="45">
        <v>83</v>
      </c>
      <c r="F1374" s="45" t="s">
        <v>6001</v>
      </c>
      <c r="G1374" s="45" t="s">
        <v>6015</v>
      </c>
      <c r="H1374" s="45" t="s">
        <v>6016</v>
      </c>
      <c r="I1374" s="45" t="s">
        <v>3202</v>
      </c>
      <c r="J1374" s="46">
        <v>8.0299999999999994</v>
      </c>
      <c r="K1374" s="46">
        <f t="shared" si="21"/>
        <v>9.3147999999999982</v>
      </c>
    </row>
    <row r="1375" spans="2:11" x14ac:dyDescent="0.25">
      <c r="B1375" s="45" t="s">
        <v>3196</v>
      </c>
      <c r="C1375" s="45" t="s">
        <v>5938</v>
      </c>
      <c r="D1375" s="45" t="s">
        <v>5939</v>
      </c>
      <c r="E1375" s="45">
        <v>83</v>
      </c>
      <c r="F1375" s="45" t="s">
        <v>6001</v>
      </c>
      <c r="G1375" s="45" t="s">
        <v>6017</v>
      </c>
      <c r="H1375" s="45" t="s">
        <v>6018</v>
      </c>
      <c r="I1375" s="45" t="s">
        <v>3202</v>
      </c>
      <c r="J1375" s="46">
        <v>11.01</v>
      </c>
      <c r="K1375" s="46">
        <f t="shared" si="21"/>
        <v>12.771599999999999</v>
      </c>
    </row>
    <row r="1376" spans="2:11" x14ac:dyDescent="0.25">
      <c r="B1376" s="45" t="s">
        <v>3196</v>
      </c>
      <c r="C1376" s="45" t="s">
        <v>5938</v>
      </c>
      <c r="D1376" s="45" t="s">
        <v>5939</v>
      </c>
      <c r="E1376" s="45">
        <v>83</v>
      </c>
      <c r="F1376" s="45" t="s">
        <v>6001</v>
      </c>
      <c r="G1376" s="45" t="s">
        <v>6019</v>
      </c>
      <c r="H1376" s="45" t="s">
        <v>6020</v>
      </c>
      <c r="I1376" s="45" t="s">
        <v>3202</v>
      </c>
      <c r="J1376" s="46">
        <v>2.7</v>
      </c>
      <c r="K1376" s="46">
        <f t="shared" si="21"/>
        <v>3.1320000000000001</v>
      </c>
    </row>
    <row r="1377" spans="2:11" x14ac:dyDescent="0.25">
      <c r="B1377" s="45" t="s">
        <v>3196</v>
      </c>
      <c r="C1377" s="45" t="s">
        <v>5938</v>
      </c>
      <c r="D1377" s="45" t="s">
        <v>5939</v>
      </c>
      <c r="E1377" s="45">
        <v>83</v>
      </c>
      <c r="F1377" s="45" t="s">
        <v>6001</v>
      </c>
      <c r="G1377" s="45" t="s">
        <v>6021</v>
      </c>
      <c r="H1377" s="45" t="s">
        <v>6022</v>
      </c>
      <c r="I1377" s="45" t="s">
        <v>3202</v>
      </c>
      <c r="J1377" s="46">
        <v>7.15</v>
      </c>
      <c r="K1377" s="46">
        <f t="shared" si="21"/>
        <v>8.2940000000000005</v>
      </c>
    </row>
    <row r="1378" spans="2:11" x14ac:dyDescent="0.25">
      <c r="B1378" s="45" t="s">
        <v>3196</v>
      </c>
      <c r="C1378" s="45" t="s">
        <v>5938</v>
      </c>
      <c r="D1378" s="45" t="s">
        <v>5939</v>
      </c>
      <c r="E1378" s="45">
        <v>83</v>
      </c>
      <c r="F1378" s="45" t="s">
        <v>6001</v>
      </c>
      <c r="G1378" s="45" t="s">
        <v>6023</v>
      </c>
      <c r="H1378" s="45" t="s">
        <v>6024</v>
      </c>
      <c r="I1378" s="45" t="s">
        <v>3202</v>
      </c>
      <c r="J1378" s="46">
        <v>14.05</v>
      </c>
      <c r="K1378" s="46">
        <f t="shared" si="21"/>
        <v>16.297999999999998</v>
      </c>
    </row>
    <row r="1379" spans="2:11" x14ac:dyDescent="0.25">
      <c r="B1379" s="45" t="s">
        <v>3196</v>
      </c>
      <c r="C1379" s="45" t="s">
        <v>5938</v>
      </c>
      <c r="D1379" s="45" t="s">
        <v>5939</v>
      </c>
      <c r="E1379" s="45">
        <v>83</v>
      </c>
      <c r="F1379" s="45" t="s">
        <v>6001</v>
      </c>
      <c r="G1379" s="45" t="s">
        <v>6025</v>
      </c>
      <c r="H1379" s="45" t="s">
        <v>6026</v>
      </c>
      <c r="I1379" s="45" t="s">
        <v>3202</v>
      </c>
      <c r="J1379" s="46">
        <v>5.44</v>
      </c>
      <c r="K1379" s="46">
        <f t="shared" si="21"/>
        <v>6.3104000000000005</v>
      </c>
    </row>
    <row r="1380" spans="2:11" x14ac:dyDescent="0.25">
      <c r="B1380" s="45" t="s">
        <v>3196</v>
      </c>
      <c r="C1380" s="45" t="s">
        <v>5938</v>
      </c>
      <c r="D1380" s="45" t="s">
        <v>5939</v>
      </c>
      <c r="E1380" s="45">
        <v>83</v>
      </c>
      <c r="F1380" s="45" t="s">
        <v>6001</v>
      </c>
      <c r="G1380" s="45" t="s">
        <v>6027</v>
      </c>
      <c r="H1380" s="45" t="s">
        <v>6028</v>
      </c>
      <c r="I1380" s="45" t="s">
        <v>3202</v>
      </c>
      <c r="J1380" s="46">
        <v>6.85</v>
      </c>
      <c r="K1380" s="46">
        <f t="shared" si="21"/>
        <v>7.9459999999999988</v>
      </c>
    </row>
    <row r="1381" spans="2:11" x14ac:dyDescent="0.25">
      <c r="B1381" s="45" t="s">
        <v>3196</v>
      </c>
      <c r="C1381" s="45" t="s">
        <v>5938</v>
      </c>
      <c r="D1381" s="45" t="s">
        <v>5939</v>
      </c>
      <c r="E1381" s="45">
        <v>83</v>
      </c>
      <c r="F1381" s="45" t="s">
        <v>6001</v>
      </c>
      <c r="G1381" s="45" t="s">
        <v>6029</v>
      </c>
      <c r="H1381" s="45" t="s">
        <v>6030</v>
      </c>
      <c r="I1381" s="45" t="s">
        <v>3202</v>
      </c>
      <c r="J1381" s="46">
        <v>11.17</v>
      </c>
      <c r="K1381" s="46">
        <f t="shared" si="21"/>
        <v>12.957199999999998</v>
      </c>
    </row>
    <row r="1382" spans="2:11" x14ac:dyDescent="0.25">
      <c r="B1382" s="45" t="s">
        <v>3196</v>
      </c>
      <c r="C1382" s="45" t="s">
        <v>5938</v>
      </c>
      <c r="D1382" s="45" t="s">
        <v>5939</v>
      </c>
      <c r="E1382" s="45">
        <v>83</v>
      </c>
      <c r="F1382" s="45" t="s">
        <v>6001</v>
      </c>
      <c r="G1382" s="45" t="s">
        <v>6031</v>
      </c>
      <c r="H1382" s="45" t="s">
        <v>6032</v>
      </c>
      <c r="I1382" s="45" t="s">
        <v>3202</v>
      </c>
      <c r="J1382" s="46">
        <v>4.38</v>
      </c>
      <c r="K1382" s="46">
        <f t="shared" si="21"/>
        <v>5.0807999999999991</v>
      </c>
    </row>
    <row r="1383" spans="2:11" x14ac:dyDescent="0.25">
      <c r="B1383" s="45" t="s">
        <v>3196</v>
      </c>
      <c r="C1383" s="45" t="s">
        <v>5938</v>
      </c>
      <c r="D1383" s="45" t="s">
        <v>5939</v>
      </c>
      <c r="E1383" s="45">
        <v>83</v>
      </c>
      <c r="F1383" s="45" t="s">
        <v>6001</v>
      </c>
      <c r="G1383" s="45" t="s">
        <v>6033</v>
      </c>
      <c r="H1383" s="45" t="s">
        <v>6034</v>
      </c>
      <c r="I1383" s="45" t="s">
        <v>3202</v>
      </c>
      <c r="J1383" s="46">
        <v>41.81</v>
      </c>
      <c r="K1383" s="46">
        <f t="shared" si="21"/>
        <v>48.499600000000001</v>
      </c>
    </row>
    <row r="1384" spans="2:11" x14ac:dyDescent="0.25">
      <c r="B1384" s="45" t="s">
        <v>3196</v>
      </c>
      <c r="C1384" s="45" t="s">
        <v>5938</v>
      </c>
      <c r="D1384" s="45" t="s">
        <v>5939</v>
      </c>
      <c r="E1384" s="45">
        <v>83</v>
      </c>
      <c r="F1384" s="45" t="s">
        <v>6001</v>
      </c>
      <c r="G1384" s="45" t="s">
        <v>6035</v>
      </c>
      <c r="H1384" s="45" t="s">
        <v>6036</v>
      </c>
      <c r="I1384" s="45" t="s">
        <v>3202</v>
      </c>
      <c r="J1384" s="46">
        <v>45.39</v>
      </c>
      <c r="K1384" s="46">
        <f t="shared" si="21"/>
        <v>52.6524</v>
      </c>
    </row>
    <row r="1385" spans="2:11" x14ac:dyDescent="0.25">
      <c r="B1385" s="45" t="s">
        <v>3196</v>
      </c>
      <c r="C1385" s="45" t="s">
        <v>5938</v>
      </c>
      <c r="D1385" s="45" t="s">
        <v>5939</v>
      </c>
      <c r="E1385" s="45">
        <v>83</v>
      </c>
      <c r="F1385" s="45" t="s">
        <v>6001</v>
      </c>
      <c r="G1385" s="45" t="s">
        <v>6037</v>
      </c>
      <c r="H1385" s="45" t="s">
        <v>6038</v>
      </c>
      <c r="I1385" s="45" t="s">
        <v>3202</v>
      </c>
      <c r="J1385" s="46">
        <v>50.34</v>
      </c>
      <c r="K1385" s="46">
        <f t="shared" si="21"/>
        <v>58.394399999999997</v>
      </c>
    </row>
    <row r="1386" spans="2:11" x14ac:dyDescent="0.25">
      <c r="B1386" s="45" t="s">
        <v>3196</v>
      </c>
      <c r="C1386" s="45" t="s">
        <v>5938</v>
      </c>
      <c r="D1386" s="45" t="s">
        <v>5939</v>
      </c>
      <c r="E1386" s="45">
        <v>83</v>
      </c>
      <c r="F1386" s="45" t="s">
        <v>6001</v>
      </c>
      <c r="G1386" s="45" t="s">
        <v>6039</v>
      </c>
      <c r="H1386" s="45" t="s">
        <v>6040</v>
      </c>
      <c r="I1386" s="45" t="s">
        <v>3202</v>
      </c>
      <c r="J1386" s="46">
        <v>52.76</v>
      </c>
      <c r="K1386" s="46">
        <f t="shared" si="21"/>
        <v>61.201599999999992</v>
      </c>
    </row>
    <row r="1387" spans="2:11" x14ac:dyDescent="0.25">
      <c r="B1387" s="45" t="s">
        <v>3196</v>
      </c>
      <c r="C1387" s="45" t="s">
        <v>5938</v>
      </c>
      <c r="D1387" s="45" t="s">
        <v>5939</v>
      </c>
      <c r="E1387" s="45">
        <v>83</v>
      </c>
      <c r="F1387" s="45" t="s">
        <v>6001</v>
      </c>
      <c r="G1387" s="45" t="s">
        <v>6041</v>
      </c>
      <c r="H1387" s="45" t="s">
        <v>6042</v>
      </c>
      <c r="I1387" s="45" t="s">
        <v>3202</v>
      </c>
      <c r="J1387" s="46">
        <v>57.93</v>
      </c>
      <c r="K1387" s="46">
        <f t="shared" si="21"/>
        <v>67.198799999999991</v>
      </c>
    </row>
    <row r="1388" spans="2:11" x14ac:dyDescent="0.25">
      <c r="B1388" s="45" t="s">
        <v>3196</v>
      </c>
      <c r="C1388" s="45" t="s">
        <v>5938</v>
      </c>
      <c r="D1388" s="45" t="s">
        <v>5939</v>
      </c>
      <c r="E1388" s="45">
        <v>83</v>
      </c>
      <c r="F1388" s="45" t="s">
        <v>6001</v>
      </c>
      <c r="G1388" s="45" t="s">
        <v>6043</v>
      </c>
      <c r="H1388" s="45" t="s">
        <v>6044</v>
      </c>
      <c r="I1388" s="45" t="s">
        <v>3202</v>
      </c>
      <c r="J1388" s="46">
        <v>60.61</v>
      </c>
      <c r="K1388" s="46">
        <f t="shared" si="21"/>
        <v>70.307599999999994</v>
      </c>
    </row>
    <row r="1389" spans="2:11" x14ac:dyDescent="0.25">
      <c r="B1389" s="45" t="s">
        <v>3196</v>
      </c>
      <c r="C1389" s="45" t="s">
        <v>5938</v>
      </c>
      <c r="D1389" s="45" t="s">
        <v>5939</v>
      </c>
      <c r="E1389" s="45">
        <v>83</v>
      </c>
      <c r="F1389" s="45" t="s">
        <v>6001</v>
      </c>
      <c r="G1389" s="45" t="s">
        <v>6045</v>
      </c>
      <c r="H1389" s="45" t="s">
        <v>6046</v>
      </c>
      <c r="I1389" s="45" t="s">
        <v>3202</v>
      </c>
      <c r="J1389" s="46">
        <v>73.489999999999995</v>
      </c>
      <c r="K1389" s="46">
        <f t="shared" si="21"/>
        <v>85.24839999999999</v>
      </c>
    </row>
    <row r="1390" spans="2:11" x14ac:dyDescent="0.25">
      <c r="B1390" s="45" t="s">
        <v>3196</v>
      </c>
      <c r="C1390" s="45" t="s">
        <v>5938</v>
      </c>
      <c r="D1390" s="45" t="s">
        <v>5939</v>
      </c>
      <c r="E1390" s="45">
        <v>83</v>
      </c>
      <c r="F1390" s="45" t="s">
        <v>6001</v>
      </c>
      <c r="G1390" s="45" t="s">
        <v>6047</v>
      </c>
      <c r="H1390" s="45" t="s">
        <v>6048</v>
      </c>
      <c r="I1390" s="45" t="s">
        <v>3202</v>
      </c>
      <c r="J1390" s="46">
        <v>73.489999999999995</v>
      </c>
      <c r="K1390" s="46">
        <f t="shared" si="21"/>
        <v>85.24839999999999</v>
      </c>
    </row>
    <row r="1391" spans="2:11" x14ac:dyDescent="0.25">
      <c r="B1391" s="45" t="s">
        <v>3196</v>
      </c>
      <c r="C1391" s="45" t="s">
        <v>5938</v>
      </c>
      <c r="D1391" s="45" t="s">
        <v>5939</v>
      </c>
      <c r="E1391" s="45">
        <v>83</v>
      </c>
      <c r="F1391" s="45" t="s">
        <v>6001</v>
      </c>
      <c r="G1391" s="45" t="s">
        <v>6049</v>
      </c>
      <c r="H1391" s="45" t="s">
        <v>6050</v>
      </c>
      <c r="I1391" s="45" t="s">
        <v>3202</v>
      </c>
      <c r="J1391" s="46">
        <v>82.72</v>
      </c>
      <c r="K1391" s="46">
        <f t="shared" si="21"/>
        <v>95.955199999999991</v>
      </c>
    </row>
    <row r="1392" spans="2:11" x14ac:dyDescent="0.25">
      <c r="B1392" s="45" t="s">
        <v>3196</v>
      </c>
      <c r="C1392" s="45" t="s">
        <v>5938</v>
      </c>
      <c r="D1392" s="45" t="s">
        <v>5939</v>
      </c>
      <c r="E1392" s="45">
        <v>83</v>
      </c>
      <c r="F1392" s="45" t="s">
        <v>6001</v>
      </c>
      <c r="G1392" s="45" t="s">
        <v>6051</v>
      </c>
      <c r="H1392" s="45" t="s">
        <v>6052</v>
      </c>
      <c r="I1392" s="45" t="s">
        <v>3202</v>
      </c>
      <c r="J1392" s="46">
        <v>98.58</v>
      </c>
      <c r="K1392" s="46">
        <f t="shared" si="21"/>
        <v>114.35279999999999</v>
      </c>
    </row>
    <row r="1393" spans="2:11" x14ac:dyDescent="0.25">
      <c r="B1393" s="45" t="s">
        <v>3196</v>
      </c>
      <c r="C1393" s="45" t="s">
        <v>5938</v>
      </c>
      <c r="D1393" s="45" t="s">
        <v>5939</v>
      </c>
      <c r="E1393" s="45">
        <v>83</v>
      </c>
      <c r="F1393" s="45" t="s">
        <v>6001</v>
      </c>
      <c r="G1393" s="45" t="s">
        <v>6053</v>
      </c>
      <c r="H1393" s="45" t="s">
        <v>6054</v>
      </c>
      <c r="I1393" s="45" t="s">
        <v>3202</v>
      </c>
      <c r="J1393" s="46">
        <v>82.85</v>
      </c>
      <c r="K1393" s="46">
        <f t="shared" si="21"/>
        <v>96.10599999999998</v>
      </c>
    </row>
    <row r="1394" spans="2:11" x14ac:dyDescent="0.25">
      <c r="B1394" s="45" t="s">
        <v>3196</v>
      </c>
      <c r="C1394" s="45" t="s">
        <v>5938</v>
      </c>
      <c r="D1394" s="45" t="s">
        <v>5939</v>
      </c>
      <c r="E1394" s="45">
        <v>83</v>
      </c>
      <c r="F1394" s="45" t="s">
        <v>6001</v>
      </c>
      <c r="G1394" s="45" t="s">
        <v>6055</v>
      </c>
      <c r="H1394" s="45" t="s">
        <v>6056</v>
      </c>
      <c r="I1394" s="45" t="s">
        <v>3202</v>
      </c>
      <c r="J1394" s="46">
        <v>55.38</v>
      </c>
      <c r="K1394" s="46">
        <f t="shared" si="21"/>
        <v>64.240799999999993</v>
      </c>
    </row>
    <row r="1395" spans="2:11" x14ac:dyDescent="0.25">
      <c r="B1395" s="45" t="s">
        <v>3196</v>
      </c>
      <c r="C1395" s="45" t="s">
        <v>5938</v>
      </c>
      <c r="D1395" s="45" t="s">
        <v>5939</v>
      </c>
      <c r="E1395" s="45">
        <v>83</v>
      </c>
      <c r="F1395" s="45" t="s">
        <v>6001</v>
      </c>
      <c r="G1395" s="45" t="s">
        <v>6057</v>
      </c>
      <c r="H1395" s="45" t="s">
        <v>6058</v>
      </c>
      <c r="I1395" s="45" t="s">
        <v>3202</v>
      </c>
      <c r="J1395" s="46">
        <v>34.72</v>
      </c>
      <c r="K1395" s="46">
        <f t="shared" si="21"/>
        <v>40.275199999999998</v>
      </c>
    </row>
    <row r="1396" spans="2:11" x14ac:dyDescent="0.25">
      <c r="B1396" s="45" t="s">
        <v>3196</v>
      </c>
      <c r="C1396" s="45" t="s">
        <v>5938</v>
      </c>
      <c r="D1396" s="45" t="s">
        <v>5939</v>
      </c>
      <c r="E1396" s="45">
        <v>83</v>
      </c>
      <c r="F1396" s="45" t="s">
        <v>6001</v>
      </c>
      <c r="G1396" s="45" t="s">
        <v>6059</v>
      </c>
      <c r="H1396" s="45" t="s">
        <v>6060</v>
      </c>
      <c r="I1396" s="45" t="s">
        <v>3202</v>
      </c>
      <c r="J1396" s="46">
        <v>37.700000000000003</v>
      </c>
      <c r="K1396" s="46">
        <f t="shared" si="21"/>
        <v>43.731999999999999</v>
      </c>
    </row>
    <row r="1397" spans="2:11" x14ac:dyDescent="0.25">
      <c r="B1397" s="45" t="s">
        <v>3196</v>
      </c>
      <c r="C1397" s="45" t="s">
        <v>5938</v>
      </c>
      <c r="D1397" s="45" t="s">
        <v>5939</v>
      </c>
      <c r="E1397" s="45">
        <v>83</v>
      </c>
      <c r="F1397" s="45" t="s">
        <v>6001</v>
      </c>
      <c r="G1397" s="45" t="s">
        <v>6061</v>
      </c>
      <c r="H1397" s="45" t="s">
        <v>6062</v>
      </c>
      <c r="I1397" s="45" t="s">
        <v>3202</v>
      </c>
      <c r="J1397" s="46">
        <v>48.12</v>
      </c>
      <c r="K1397" s="46">
        <f t="shared" si="21"/>
        <v>55.819199999999995</v>
      </c>
    </row>
    <row r="1398" spans="2:11" x14ac:dyDescent="0.25">
      <c r="B1398" s="45" t="s">
        <v>3196</v>
      </c>
      <c r="C1398" s="45" t="s">
        <v>5938</v>
      </c>
      <c r="D1398" s="45" t="s">
        <v>5939</v>
      </c>
      <c r="E1398" s="45">
        <v>83</v>
      </c>
      <c r="F1398" s="45" t="s">
        <v>6001</v>
      </c>
      <c r="G1398" s="45" t="s">
        <v>6063</v>
      </c>
      <c r="H1398" s="45" t="s">
        <v>6064</v>
      </c>
      <c r="I1398" s="45" t="s">
        <v>3202</v>
      </c>
      <c r="J1398" s="46">
        <v>1.93</v>
      </c>
      <c r="K1398" s="46">
        <f t="shared" si="21"/>
        <v>2.2387999999999999</v>
      </c>
    </row>
    <row r="1399" spans="2:11" x14ac:dyDescent="0.25">
      <c r="B1399" s="45" t="s">
        <v>3196</v>
      </c>
      <c r="C1399" s="45" t="s">
        <v>5938</v>
      </c>
      <c r="D1399" s="45" t="s">
        <v>5939</v>
      </c>
      <c r="E1399" s="45">
        <v>83</v>
      </c>
      <c r="F1399" s="45" t="s">
        <v>6001</v>
      </c>
      <c r="G1399" s="45" t="s">
        <v>6065</v>
      </c>
      <c r="H1399" s="45" t="s">
        <v>6066</v>
      </c>
      <c r="I1399" s="45" t="s">
        <v>3202</v>
      </c>
      <c r="J1399" s="46">
        <v>0.57999999999999996</v>
      </c>
      <c r="K1399" s="46">
        <f t="shared" si="21"/>
        <v>0.67279999999999995</v>
      </c>
    </row>
    <row r="1400" spans="2:11" x14ac:dyDescent="0.25">
      <c r="B1400" s="45" t="s">
        <v>3196</v>
      </c>
      <c r="C1400" s="45" t="s">
        <v>5938</v>
      </c>
      <c r="D1400" s="45" t="s">
        <v>5939</v>
      </c>
      <c r="E1400" s="45">
        <v>83</v>
      </c>
      <c r="F1400" s="45" t="s">
        <v>6001</v>
      </c>
      <c r="G1400" s="45" t="s">
        <v>6067</v>
      </c>
      <c r="H1400" s="45" t="s">
        <v>6068</v>
      </c>
      <c r="I1400" s="45" t="s">
        <v>3202</v>
      </c>
      <c r="J1400" s="46">
        <v>0.57999999999999996</v>
      </c>
      <c r="K1400" s="46">
        <f t="shared" si="21"/>
        <v>0.67279999999999995</v>
      </c>
    </row>
    <row r="1401" spans="2:11" x14ac:dyDescent="0.25">
      <c r="B1401" s="45" t="s">
        <v>3196</v>
      </c>
      <c r="C1401" s="45" t="s">
        <v>5938</v>
      </c>
      <c r="D1401" s="45" t="s">
        <v>5939</v>
      </c>
      <c r="E1401" s="45">
        <v>83</v>
      </c>
      <c r="F1401" s="45" t="s">
        <v>6001</v>
      </c>
      <c r="G1401" s="45" t="s">
        <v>6069</v>
      </c>
      <c r="H1401" s="45" t="s">
        <v>6070</v>
      </c>
      <c r="I1401" s="45" t="s">
        <v>3202</v>
      </c>
      <c r="J1401" s="46">
        <v>0.73</v>
      </c>
      <c r="K1401" s="46">
        <f t="shared" si="21"/>
        <v>0.84679999999999989</v>
      </c>
    </row>
    <row r="1402" spans="2:11" x14ac:dyDescent="0.25">
      <c r="B1402" s="45" t="s">
        <v>3196</v>
      </c>
      <c r="C1402" s="45" t="s">
        <v>5938</v>
      </c>
      <c r="D1402" s="45" t="s">
        <v>5939</v>
      </c>
      <c r="E1402" s="45">
        <v>83</v>
      </c>
      <c r="F1402" s="45" t="s">
        <v>6001</v>
      </c>
      <c r="G1402" s="45" t="s">
        <v>6071</v>
      </c>
      <c r="H1402" s="45" t="s">
        <v>6072</v>
      </c>
      <c r="I1402" s="45" t="s">
        <v>3202</v>
      </c>
      <c r="J1402" s="46">
        <v>0.73</v>
      </c>
      <c r="K1402" s="46">
        <f t="shared" si="21"/>
        <v>0.84679999999999989</v>
      </c>
    </row>
    <row r="1403" spans="2:11" x14ac:dyDescent="0.25">
      <c r="B1403" s="45" t="s">
        <v>3196</v>
      </c>
      <c r="C1403" s="45" t="s">
        <v>5938</v>
      </c>
      <c r="D1403" s="45" t="s">
        <v>5939</v>
      </c>
      <c r="E1403" s="45">
        <v>83</v>
      </c>
      <c r="F1403" s="45" t="s">
        <v>6001</v>
      </c>
      <c r="G1403" s="45" t="s">
        <v>6073</v>
      </c>
      <c r="H1403" s="45" t="s">
        <v>6074</v>
      </c>
      <c r="I1403" s="45" t="s">
        <v>3202</v>
      </c>
      <c r="J1403" s="46">
        <v>0.73</v>
      </c>
      <c r="K1403" s="46">
        <f t="shared" si="21"/>
        <v>0.84679999999999989</v>
      </c>
    </row>
    <row r="1404" spans="2:11" x14ac:dyDescent="0.25">
      <c r="B1404" s="45" t="s">
        <v>3196</v>
      </c>
      <c r="C1404" s="45" t="s">
        <v>5938</v>
      </c>
      <c r="D1404" s="45" t="s">
        <v>5939</v>
      </c>
      <c r="E1404" s="45">
        <v>83</v>
      </c>
      <c r="F1404" s="45" t="s">
        <v>6001</v>
      </c>
      <c r="G1404" s="45" t="s">
        <v>6075</v>
      </c>
      <c r="H1404" s="45" t="s">
        <v>6076</v>
      </c>
      <c r="I1404" s="45" t="s">
        <v>3202</v>
      </c>
      <c r="J1404" s="46">
        <v>0.73</v>
      </c>
      <c r="K1404" s="46">
        <f t="shared" si="21"/>
        <v>0.84679999999999989</v>
      </c>
    </row>
    <row r="1405" spans="2:11" x14ac:dyDescent="0.25">
      <c r="B1405" s="45" t="s">
        <v>3196</v>
      </c>
      <c r="C1405" s="45" t="s">
        <v>5938</v>
      </c>
      <c r="D1405" s="45" t="s">
        <v>5939</v>
      </c>
      <c r="E1405" s="45">
        <v>83</v>
      </c>
      <c r="F1405" s="45" t="s">
        <v>6001</v>
      </c>
      <c r="G1405" s="45" t="s">
        <v>6077</v>
      </c>
      <c r="H1405" s="45" t="s">
        <v>6078</v>
      </c>
      <c r="I1405" s="45" t="s">
        <v>3202</v>
      </c>
      <c r="J1405" s="46">
        <v>0.73</v>
      </c>
      <c r="K1405" s="46">
        <f t="shared" si="21"/>
        <v>0.84679999999999989</v>
      </c>
    </row>
    <row r="1406" spans="2:11" x14ac:dyDescent="0.25">
      <c r="B1406" s="45" t="s">
        <v>3196</v>
      </c>
      <c r="C1406" s="45" t="s">
        <v>5938</v>
      </c>
      <c r="D1406" s="45" t="s">
        <v>5939</v>
      </c>
      <c r="E1406" s="45">
        <v>83</v>
      </c>
      <c r="F1406" s="45" t="s">
        <v>6001</v>
      </c>
      <c r="G1406" s="45" t="s">
        <v>6079</v>
      </c>
      <c r="H1406" s="45" t="s">
        <v>6080</v>
      </c>
      <c r="I1406" s="45" t="s">
        <v>3202</v>
      </c>
      <c r="J1406" s="46">
        <v>1.1000000000000001</v>
      </c>
      <c r="K1406" s="46">
        <f t="shared" si="21"/>
        <v>1.276</v>
      </c>
    </row>
    <row r="1407" spans="2:11" x14ac:dyDescent="0.25">
      <c r="B1407" s="45" t="s">
        <v>3196</v>
      </c>
      <c r="C1407" s="45" t="s">
        <v>5938</v>
      </c>
      <c r="D1407" s="45" t="s">
        <v>5939</v>
      </c>
      <c r="E1407" s="45">
        <v>83</v>
      </c>
      <c r="F1407" s="45" t="s">
        <v>6001</v>
      </c>
      <c r="G1407" s="45" t="s">
        <v>6081</v>
      </c>
      <c r="H1407" s="45" t="s">
        <v>6082</v>
      </c>
      <c r="I1407" s="45" t="s">
        <v>3202</v>
      </c>
      <c r="J1407" s="46">
        <v>1.27</v>
      </c>
      <c r="K1407" s="46">
        <f t="shared" si="21"/>
        <v>1.4731999999999998</v>
      </c>
    </row>
    <row r="1408" spans="2:11" x14ac:dyDescent="0.25">
      <c r="B1408" s="45" t="s">
        <v>3196</v>
      </c>
      <c r="C1408" s="45" t="s">
        <v>5938</v>
      </c>
      <c r="D1408" s="45" t="s">
        <v>5939</v>
      </c>
      <c r="E1408" s="45">
        <v>83</v>
      </c>
      <c r="F1408" s="45" t="s">
        <v>6001</v>
      </c>
      <c r="G1408" s="45" t="s">
        <v>6083</v>
      </c>
      <c r="H1408" s="45" t="s">
        <v>6084</v>
      </c>
      <c r="I1408" s="45" t="s">
        <v>3202</v>
      </c>
      <c r="J1408" s="46">
        <v>1.27</v>
      </c>
      <c r="K1408" s="46">
        <f t="shared" si="21"/>
        <v>1.4731999999999998</v>
      </c>
    </row>
    <row r="1409" spans="2:11" x14ac:dyDescent="0.25">
      <c r="B1409" s="45" t="s">
        <v>3196</v>
      </c>
      <c r="C1409" s="45" t="s">
        <v>5938</v>
      </c>
      <c r="D1409" s="45" t="s">
        <v>5939</v>
      </c>
      <c r="E1409" s="45">
        <v>83</v>
      </c>
      <c r="F1409" s="45" t="s">
        <v>6001</v>
      </c>
      <c r="G1409" s="45" t="s">
        <v>6085</v>
      </c>
      <c r="H1409" s="45" t="s">
        <v>6086</v>
      </c>
      <c r="I1409" s="45" t="s">
        <v>3202</v>
      </c>
      <c r="J1409" s="46">
        <v>1.2</v>
      </c>
      <c r="K1409" s="46">
        <f t="shared" si="21"/>
        <v>1.3919999999999999</v>
      </c>
    </row>
    <row r="1410" spans="2:11" x14ac:dyDescent="0.25">
      <c r="B1410" s="45" t="s">
        <v>3196</v>
      </c>
      <c r="C1410" s="45" t="s">
        <v>5938</v>
      </c>
      <c r="D1410" s="45" t="s">
        <v>5939</v>
      </c>
      <c r="E1410" s="45">
        <v>83</v>
      </c>
      <c r="F1410" s="45" t="s">
        <v>6001</v>
      </c>
      <c r="G1410" s="45" t="s">
        <v>6087</v>
      </c>
      <c r="H1410" s="45" t="s">
        <v>6088</v>
      </c>
      <c r="I1410" s="45" t="s">
        <v>3202</v>
      </c>
      <c r="J1410" s="46">
        <v>1.6</v>
      </c>
      <c r="K1410" s="46">
        <f t="shared" si="21"/>
        <v>1.8559999999999999</v>
      </c>
    </row>
    <row r="1411" spans="2:11" x14ac:dyDescent="0.25">
      <c r="B1411" s="45" t="s">
        <v>3196</v>
      </c>
      <c r="C1411" s="45" t="s">
        <v>5938</v>
      </c>
      <c r="D1411" s="45" t="s">
        <v>5939</v>
      </c>
      <c r="E1411" s="45">
        <v>83</v>
      </c>
      <c r="F1411" s="45" t="s">
        <v>6001</v>
      </c>
      <c r="G1411" s="45" t="s">
        <v>6089</v>
      </c>
      <c r="H1411" s="45" t="s">
        <v>6090</v>
      </c>
      <c r="I1411" s="45" t="s">
        <v>3202</v>
      </c>
      <c r="J1411" s="46">
        <v>5.58</v>
      </c>
      <c r="K1411" s="46">
        <f t="shared" si="21"/>
        <v>6.4727999999999994</v>
      </c>
    </row>
    <row r="1412" spans="2:11" x14ac:dyDescent="0.25">
      <c r="B1412" s="45" t="s">
        <v>3196</v>
      </c>
      <c r="C1412" s="45" t="s">
        <v>5938</v>
      </c>
      <c r="D1412" s="45" t="s">
        <v>5939</v>
      </c>
      <c r="E1412" s="45">
        <v>83</v>
      </c>
      <c r="F1412" s="45" t="s">
        <v>6001</v>
      </c>
      <c r="G1412" s="45" t="s">
        <v>6091</v>
      </c>
      <c r="H1412" s="45" t="s">
        <v>6092</v>
      </c>
      <c r="I1412" s="45" t="s">
        <v>3202</v>
      </c>
      <c r="J1412" s="46">
        <v>6.1</v>
      </c>
      <c r="K1412" s="46">
        <f t="shared" ref="K1412:K1475" si="22">+IF(AND(MID(H1412,1,15)="POSTE DE MADERA",J1412&lt;110)=TRUE,(J1412*1.13+5)*1.01*1.16,IF(AND(MID(H1412,1,15)="POSTE DE MADERA",J1412&gt;=110,J1412&lt;320)=TRUE,(J1412*1.13+12)*1.01*1.16,IF(AND(MID(H1412,1,15)="POSTE DE MADERA",J1412&gt;320)=TRUE,(J1412*1.13+36)*1.01*1.16,IF(+AND(MID(H1412,1,5)="POSTE",MID(H1412,1,15)&lt;&gt;"POSTE DE MADERA")=TRUE,J1412*1.01*1.16,J1412*1.16))))</f>
        <v>7.0759999999999987</v>
      </c>
    </row>
    <row r="1413" spans="2:11" x14ac:dyDescent="0.25">
      <c r="B1413" s="45" t="s">
        <v>3196</v>
      </c>
      <c r="C1413" s="45" t="s">
        <v>5938</v>
      </c>
      <c r="D1413" s="45" t="s">
        <v>5939</v>
      </c>
      <c r="E1413" s="45">
        <v>83</v>
      </c>
      <c r="F1413" s="45" t="s">
        <v>6001</v>
      </c>
      <c r="G1413" s="45" t="s">
        <v>6093</v>
      </c>
      <c r="H1413" s="45" t="s">
        <v>6094</v>
      </c>
      <c r="I1413" s="45" t="s">
        <v>3202</v>
      </c>
      <c r="J1413" s="46">
        <v>5.17</v>
      </c>
      <c r="K1413" s="46">
        <f t="shared" si="22"/>
        <v>5.9971999999999994</v>
      </c>
    </row>
    <row r="1414" spans="2:11" x14ac:dyDescent="0.25">
      <c r="B1414" s="45" t="s">
        <v>3196</v>
      </c>
      <c r="C1414" s="45" t="s">
        <v>5938</v>
      </c>
      <c r="D1414" s="45" t="s">
        <v>5939</v>
      </c>
      <c r="E1414" s="45">
        <v>83</v>
      </c>
      <c r="F1414" s="45" t="s">
        <v>6001</v>
      </c>
      <c r="G1414" s="45" t="s">
        <v>6095</v>
      </c>
      <c r="H1414" s="45" t="s">
        <v>6096</v>
      </c>
      <c r="I1414" s="45" t="s">
        <v>3202</v>
      </c>
      <c r="J1414" s="46">
        <v>6.6</v>
      </c>
      <c r="K1414" s="46">
        <f t="shared" si="22"/>
        <v>7.6559999999999988</v>
      </c>
    </row>
    <row r="1415" spans="2:11" x14ac:dyDescent="0.25">
      <c r="B1415" s="45" t="s">
        <v>3196</v>
      </c>
      <c r="C1415" s="45" t="s">
        <v>5938</v>
      </c>
      <c r="D1415" s="45" t="s">
        <v>5939</v>
      </c>
      <c r="E1415" s="45">
        <v>83</v>
      </c>
      <c r="F1415" s="45" t="s">
        <v>6001</v>
      </c>
      <c r="G1415" s="45" t="s">
        <v>6097</v>
      </c>
      <c r="H1415" s="45" t="s">
        <v>6098</v>
      </c>
      <c r="I1415" s="45" t="s">
        <v>3202</v>
      </c>
      <c r="J1415" s="46">
        <v>5.41</v>
      </c>
      <c r="K1415" s="46">
        <f t="shared" si="22"/>
        <v>6.2755999999999998</v>
      </c>
    </row>
    <row r="1416" spans="2:11" x14ac:dyDescent="0.25">
      <c r="B1416" s="45" t="s">
        <v>3196</v>
      </c>
      <c r="C1416" s="45" t="s">
        <v>5938</v>
      </c>
      <c r="D1416" s="45" t="s">
        <v>5939</v>
      </c>
      <c r="E1416" s="45">
        <v>73</v>
      </c>
      <c r="F1416" s="45" t="s">
        <v>6099</v>
      </c>
      <c r="G1416" s="45" t="s">
        <v>6100</v>
      </c>
      <c r="H1416" s="45" t="s">
        <v>6101</v>
      </c>
      <c r="I1416" s="45" t="s">
        <v>3202</v>
      </c>
      <c r="J1416" s="46">
        <v>44.73</v>
      </c>
      <c r="K1416" s="46">
        <f t="shared" si="22"/>
        <v>51.886799999999994</v>
      </c>
    </row>
    <row r="1417" spans="2:11" x14ac:dyDescent="0.25">
      <c r="B1417" s="45" t="s">
        <v>3196</v>
      </c>
      <c r="C1417" s="45" t="s">
        <v>5938</v>
      </c>
      <c r="D1417" s="45" t="s">
        <v>5939</v>
      </c>
      <c r="E1417" s="45">
        <v>73</v>
      </c>
      <c r="F1417" s="45" t="s">
        <v>6099</v>
      </c>
      <c r="G1417" s="45" t="s">
        <v>6102</v>
      </c>
      <c r="H1417" s="45" t="s">
        <v>6103</v>
      </c>
      <c r="I1417" s="45" t="s">
        <v>3202</v>
      </c>
      <c r="J1417" s="46">
        <v>46.53</v>
      </c>
      <c r="K1417" s="46">
        <f t="shared" si="22"/>
        <v>53.974799999999995</v>
      </c>
    </row>
    <row r="1418" spans="2:11" x14ac:dyDescent="0.25">
      <c r="B1418" s="45" t="s">
        <v>3196</v>
      </c>
      <c r="C1418" s="45" t="s">
        <v>5938</v>
      </c>
      <c r="D1418" s="45" t="s">
        <v>5939</v>
      </c>
      <c r="E1418" s="45">
        <v>73</v>
      </c>
      <c r="F1418" s="45" t="s">
        <v>6099</v>
      </c>
      <c r="G1418" s="45" t="s">
        <v>6104</v>
      </c>
      <c r="H1418" s="45" t="s">
        <v>6105</v>
      </c>
      <c r="I1418" s="45" t="s">
        <v>3202</v>
      </c>
      <c r="J1418" s="46">
        <v>537.58000000000004</v>
      </c>
      <c r="K1418" s="46">
        <f t="shared" si="22"/>
        <v>623.59280000000001</v>
      </c>
    </row>
    <row r="1419" spans="2:11" x14ac:dyDescent="0.25">
      <c r="B1419" s="45" t="s">
        <v>3196</v>
      </c>
      <c r="C1419" s="45" t="s">
        <v>5938</v>
      </c>
      <c r="D1419" s="45" t="s">
        <v>5939</v>
      </c>
      <c r="E1419" s="45">
        <v>73</v>
      </c>
      <c r="F1419" s="45" t="s">
        <v>6099</v>
      </c>
      <c r="G1419" s="45" t="s">
        <v>6106</v>
      </c>
      <c r="H1419" s="45" t="s">
        <v>6107</v>
      </c>
      <c r="I1419" s="45" t="s">
        <v>3202</v>
      </c>
      <c r="J1419" s="46">
        <v>963.63</v>
      </c>
      <c r="K1419" s="46">
        <f t="shared" si="22"/>
        <v>1117.8108</v>
      </c>
    </row>
    <row r="1420" spans="2:11" x14ac:dyDescent="0.25">
      <c r="B1420" s="45" t="s">
        <v>3196</v>
      </c>
      <c r="C1420" s="45" t="s">
        <v>5938</v>
      </c>
      <c r="D1420" s="45" t="s">
        <v>5939</v>
      </c>
      <c r="E1420" s="45">
        <v>73</v>
      </c>
      <c r="F1420" s="45" t="s">
        <v>6099</v>
      </c>
      <c r="G1420" s="45" t="s">
        <v>6108</v>
      </c>
      <c r="H1420" s="45" t="s">
        <v>6109</v>
      </c>
      <c r="I1420" s="45" t="s">
        <v>3202</v>
      </c>
      <c r="J1420" s="46">
        <v>1601.85</v>
      </c>
      <c r="K1420" s="46">
        <f t="shared" si="22"/>
        <v>1858.1459999999997</v>
      </c>
    </row>
    <row r="1421" spans="2:11" x14ac:dyDescent="0.25">
      <c r="B1421" s="45" t="s">
        <v>3196</v>
      </c>
      <c r="C1421" s="45" t="s">
        <v>5938</v>
      </c>
      <c r="D1421" s="45" t="s">
        <v>5939</v>
      </c>
      <c r="E1421" s="45">
        <v>73</v>
      </c>
      <c r="F1421" s="45" t="s">
        <v>6099</v>
      </c>
      <c r="G1421" s="45" t="s">
        <v>6110</v>
      </c>
      <c r="H1421" s="45" t="s">
        <v>6111</v>
      </c>
      <c r="I1421" s="45" t="s">
        <v>3202</v>
      </c>
      <c r="J1421" s="46">
        <v>2545</v>
      </c>
      <c r="K1421" s="46">
        <f t="shared" si="22"/>
        <v>2952.2</v>
      </c>
    </row>
    <row r="1422" spans="2:11" x14ac:dyDescent="0.25">
      <c r="B1422" s="45" t="s">
        <v>3196</v>
      </c>
      <c r="C1422" s="45" t="s">
        <v>5938</v>
      </c>
      <c r="D1422" s="45" t="s">
        <v>5939</v>
      </c>
      <c r="E1422" s="45">
        <v>73</v>
      </c>
      <c r="F1422" s="45" t="s">
        <v>6099</v>
      </c>
      <c r="G1422" s="45" t="s">
        <v>6112</v>
      </c>
      <c r="H1422" s="45" t="s">
        <v>6113</v>
      </c>
      <c r="I1422" s="45" t="s">
        <v>3202</v>
      </c>
      <c r="J1422" s="46">
        <v>4154.7299999999996</v>
      </c>
      <c r="K1422" s="46">
        <f t="shared" si="22"/>
        <v>4819.4867999999988</v>
      </c>
    </row>
    <row r="1423" spans="2:11" x14ac:dyDescent="0.25">
      <c r="B1423" s="45" t="s">
        <v>3196</v>
      </c>
      <c r="C1423" s="45" t="s">
        <v>5938</v>
      </c>
      <c r="D1423" s="45" t="s">
        <v>5939</v>
      </c>
      <c r="E1423" s="45">
        <v>73</v>
      </c>
      <c r="F1423" s="45" t="s">
        <v>6099</v>
      </c>
      <c r="G1423" s="45" t="s">
        <v>6114</v>
      </c>
      <c r="H1423" s="45" t="s">
        <v>6115</v>
      </c>
      <c r="I1423" s="45" t="s">
        <v>3202</v>
      </c>
      <c r="J1423" s="46">
        <v>3.86</v>
      </c>
      <c r="K1423" s="46">
        <f t="shared" si="22"/>
        <v>4.4775999999999998</v>
      </c>
    </row>
    <row r="1424" spans="2:11" x14ac:dyDescent="0.25">
      <c r="B1424" s="45" t="s">
        <v>3196</v>
      </c>
      <c r="C1424" s="45" t="s">
        <v>5938</v>
      </c>
      <c r="D1424" s="45" t="s">
        <v>5939</v>
      </c>
      <c r="E1424" s="45">
        <v>73</v>
      </c>
      <c r="F1424" s="45" t="s">
        <v>6099</v>
      </c>
      <c r="G1424" s="45" t="s">
        <v>6116</v>
      </c>
      <c r="H1424" s="45" t="s">
        <v>6117</v>
      </c>
      <c r="I1424" s="45" t="s">
        <v>3202</v>
      </c>
      <c r="J1424" s="46">
        <v>16.89</v>
      </c>
      <c r="K1424" s="46">
        <f t="shared" si="22"/>
        <v>19.592399999999998</v>
      </c>
    </row>
    <row r="1425" spans="2:11" x14ac:dyDescent="0.25">
      <c r="B1425" s="45" t="s">
        <v>3196</v>
      </c>
      <c r="C1425" s="45" t="s">
        <v>5938</v>
      </c>
      <c r="D1425" s="45" t="s">
        <v>5939</v>
      </c>
      <c r="E1425" s="45">
        <v>74</v>
      </c>
      <c r="F1425" s="45" t="s">
        <v>6118</v>
      </c>
      <c r="G1425" s="45" t="s">
        <v>6119</v>
      </c>
      <c r="H1425" s="45" t="s">
        <v>6120</v>
      </c>
      <c r="I1425" s="45" t="s">
        <v>3202</v>
      </c>
      <c r="J1425" s="46">
        <v>3240.52</v>
      </c>
      <c r="K1425" s="46">
        <f t="shared" si="22"/>
        <v>3759.0031999999997</v>
      </c>
    </row>
    <row r="1426" spans="2:11" x14ac:dyDescent="0.25">
      <c r="B1426" s="45" t="s">
        <v>3196</v>
      </c>
      <c r="C1426" s="45" t="s">
        <v>5938</v>
      </c>
      <c r="D1426" s="45" t="s">
        <v>5939</v>
      </c>
      <c r="E1426" s="45">
        <v>74</v>
      </c>
      <c r="F1426" s="45" t="s">
        <v>6118</v>
      </c>
      <c r="G1426" s="45" t="s">
        <v>6121</v>
      </c>
      <c r="H1426" s="45" t="s">
        <v>6122</v>
      </c>
      <c r="I1426" s="45" t="s">
        <v>3202</v>
      </c>
      <c r="J1426" s="46">
        <v>3369</v>
      </c>
      <c r="K1426" s="46">
        <f t="shared" si="22"/>
        <v>3908.0399999999995</v>
      </c>
    </row>
    <row r="1427" spans="2:11" x14ac:dyDescent="0.25">
      <c r="B1427" s="45" t="s">
        <v>3196</v>
      </c>
      <c r="C1427" s="45" t="s">
        <v>5938</v>
      </c>
      <c r="D1427" s="45" t="s">
        <v>5939</v>
      </c>
      <c r="E1427" s="45">
        <v>74</v>
      </c>
      <c r="F1427" s="45" t="s">
        <v>6118</v>
      </c>
      <c r="G1427" s="45" t="s">
        <v>6123</v>
      </c>
      <c r="H1427" s="45" t="s">
        <v>6124</v>
      </c>
      <c r="I1427" s="45" t="s">
        <v>3202</v>
      </c>
      <c r="J1427" s="46">
        <v>2033.37</v>
      </c>
      <c r="K1427" s="46">
        <f t="shared" si="22"/>
        <v>2358.7091999999998</v>
      </c>
    </row>
    <row r="1428" spans="2:11" x14ac:dyDescent="0.25">
      <c r="B1428" s="45" t="s">
        <v>3196</v>
      </c>
      <c r="C1428" s="45" t="s">
        <v>5938</v>
      </c>
      <c r="D1428" s="45" t="s">
        <v>5939</v>
      </c>
      <c r="E1428" s="45">
        <v>74</v>
      </c>
      <c r="F1428" s="45" t="s">
        <v>6118</v>
      </c>
      <c r="G1428" s="45" t="s">
        <v>6125</v>
      </c>
      <c r="H1428" s="45" t="s">
        <v>6126</v>
      </c>
      <c r="I1428" s="45" t="s">
        <v>3202</v>
      </c>
      <c r="J1428" s="46">
        <v>3705.91</v>
      </c>
      <c r="K1428" s="46">
        <f t="shared" si="22"/>
        <v>4298.8555999999999</v>
      </c>
    </row>
    <row r="1429" spans="2:11" x14ac:dyDescent="0.25">
      <c r="B1429" s="45" t="s">
        <v>3196</v>
      </c>
      <c r="C1429" s="45" t="s">
        <v>5938</v>
      </c>
      <c r="D1429" s="45" t="s">
        <v>5939</v>
      </c>
      <c r="E1429" s="45">
        <v>74</v>
      </c>
      <c r="F1429" s="45" t="s">
        <v>6118</v>
      </c>
      <c r="G1429" s="45" t="s">
        <v>6127</v>
      </c>
      <c r="H1429" s="45" t="s">
        <v>6128</v>
      </c>
      <c r="I1429" s="45" t="s">
        <v>3202</v>
      </c>
      <c r="J1429" s="46">
        <v>3814.85</v>
      </c>
      <c r="K1429" s="46">
        <f t="shared" si="22"/>
        <v>4425.2259999999997</v>
      </c>
    </row>
    <row r="1430" spans="2:11" x14ac:dyDescent="0.25">
      <c r="B1430" s="45" t="s">
        <v>3196</v>
      </c>
      <c r="C1430" s="45" t="s">
        <v>5938</v>
      </c>
      <c r="D1430" s="45" t="s">
        <v>5939</v>
      </c>
      <c r="E1430" s="45">
        <v>74</v>
      </c>
      <c r="F1430" s="45" t="s">
        <v>6118</v>
      </c>
      <c r="G1430" s="45" t="s">
        <v>6129</v>
      </c>
      <c r="H1430" s="45" t="s">
        <v>6130</v>
      </c>
      <c r="I1430" s="45" t="s">
        <v>3202</v>
      </c>
      <c r="J1430" s="46">
        <v>4700.45</v>
      </c>
      <c r="K1430" s="46">
        <f t="shared" si="22"/>
        <v>5452.521999999999</v>
      </c>
    </row>
    <row r="1431" spans="2:11" x14ac:dyDescent="0.25">
      <c r="B1431" s="45" t="s">
        <v>3196</v>
      </c>
      <c r="C1431" s="45" t="s">
        <v>5938</v>
      </c>
      <c r="D1431" s="45" t="s">
        <v>5939</v>
      </c>
      <c r="E1431" s="45">
        <v>74</v>
      </c>
      <c r="F1431" s="45" t="s">
        <v>6118</v>
      </c>
      <c r="G1431" s="45" t="s">
        <v>6131</v>
      </c>
      <c r="H1431" s="45" t="s">
        <v>6132</v>
      </c>
      <c r="I1431" s="45" t="s">
        <v>3202</v>
      </c>
      <c r="J1431" s="46">
        <v>5648.73</v>
      </c>
      <c r="K1431" s="46">
        <f t="shared" si="22"/>
        <v>6552.5267999999987</v>
      </c>
    </row>
    <row r="1432" spans="2:11" x14ac:dyDescent="0.25">
      <c r="B1432" s="45" t="s">
        <v>3196</v>
      </c>
      <c r="C1432" s="45" t="s">
        <v>5938</v>
      </c>
      <c r="D1432" s="45" t="s">
        <v>5939</v>
      </c>
      <c r="E1432" s="45">
        <v>74</v>
      </c>
      <c r="F1432" s="45" t="s">
        <v>6118</v>
      </c>
      <c r="G1432" s="45" t="s">
        <v>6133</v>
      </c>
      <c r="H1432" s="45" t="s">
        <v>6134</v>
      </c>
      <c r="I1432" s="45" t="s">
        <v>3202</v>
      </c>
      <c r="J1432" s="46">
        <v>7754.5</v>
      </c>
      <c r="K1432" s="46">
        <f t="shared" si="22"/>
        <v>8995.2199999999993</v>
      </c>
    </row>
    <row r="1433" spans="2:11" x14ac:dyDescent="0.25">
      <c r="B1433" s="45" t="s">
        <v>3196</v>
      </c>
      <c r="C1433" s="45" t="s">
        <v>5938</v>
      </c>
      <c r="D1433" s="45" t="s">
        <v>5939</v>
      </c>
      <c r="E1433" s="45">
        <v>74</v>
      </c>
      <c r="F1433" s="45" t="s">
        <v>6118</v>
      </c>
      <c r="G1433" s="45" t="s">
        <v>6135</v>
      </c>
      <c r="H1433" s="45" t="s">
        <v>6136</v>
      </c>
      <c r="I1433" s="45" t="s">
        <v>3202</v>
      </c>
      <c r="J1433" s="46">
        <v>9323.59</v>
      </c>
      <c r="K1433" s="46">
        <f t="shared" si="22"/>
        <v>10815.364399999999</v>
      </c>
    </row>
    <row r="1434" spans="2:11" x14ac:dyDescent="0.25">
      <c r="B1434" s="45" t="s">
        <v>3196</v>
      </c>
      <c r="C1434" s="45" t="s">
        <v>5938</v>
      </c>
      <c r="D1434" s="45" t="s">
        <v>5939</v>
      </c>
      <c r="E1434" s="45">
        <v>71</v>
      </c>
      <c r="F1434" s="45" t="s">
        <v>6137</v>
      </c>
      <c r="G1434" s="45" t="s">
        <v>6138</v>
      </c>
      <c r="H1434" s="45" t="s">
        <v>6139</v>
      </c>
      <c r="I1434" s="45" t="s">
        <v>3202</v>
      </c>
      <c r="J1434" s="46">
        <v>9197.7199999999993</v>
      </c>
      <c r="K1434" s="46">
        <f t="shared" si="22"/>
        <v>10669.355199999998</v>
      </c>
    </row>
    <row r="1435" spans="2:11" x14ac:dyDescent="0.25">
      <c r="B1435" s="45" t="s">
        <v>3196</v>
      </c>
      <c r="C1435" s="45" t="s">
        <v>5938</v>
      </c>
      <c r="D1435" s="45" t="s">
        <v>5939</v>
      </c>
      <c r="E1435" s="45">
        <v>72</v>
      </c>
      <c r="F1435" s="45" t="s">
        <v>6140</v>
      </c>
      <c r="G1435" s="45" t="s">
        <v>6141</v>
      </c>
      <c r="H1435" s="45" t="s">
        <v>6142</v>
      </c>
      <c r="I1435" s="45" t="s">
        <v>3202</v>
      </c>
      <c r="J1435" s="46">
        <v>4402.38</v>
      </c>
      <c r="K1435" s="46">
        <f t="shared" si="22"/>
        <v>5106.7608</v>
      </c>
    </row>
    <row r="1436" spans="2:11" x14ac:dyDescent="0.25">
      <c r="B1436" s="45" t="s">
        <v>3196</v>
      </c>
      <c r="C1436" s="45" t="s">
        <v>5938</v>
      </c>
      <c r="D1436" s="45" t="s">
        <v>5939</v>
      </c>
      <c r="E1436" s="45">
        <v>72</v>
      </c>
      <c r="F1436" s="45" t="s">
        <v>6140</v>
      </c>
      <c r="G1436" s="45" t="s">
        <v>6143</v>
      </c>
      <c r="H1436" s="45" t="s">
        <v>6144</v>
      </c>
      <c r="I1436" s="45" t="s">
        <v>3202</v>
      </c>
      <c r="J1436" s="46">
        <v>6211.34</v>
      </c>
      <c r="K1436" s="46">
        <f t="shared" si="22"/>
        <v>7205.1543999999994</v>
      </c>
    </row>
    <row r="1437" spans="2:11" x14ac:dyDescent="0.25">
      <c r="B1437" s="45" t="s">
        <v>3196</v>
      </c>
      <c r="C1437" s="45" t="s">
        <v>5938</v>
      </c>
      <c r="D1437" s="45" t="s">
        <v>5939</v>
      </c>
      <c r="E1437" s="45">
        <v>72</v>
      </c>
      <c r="F1437" s="45" t="s">
        <v>6140</v>
      </c>
      <c r="G1437" s="45" t="s">
        <v>6145</v>
      </c>
      <c r="H1437" s="45" t="s">
        <v>6146</v>
      </c>
      <c r="I1437" s="45" t="s">
        <v>3202</v>
      </c>
      <c r="J1437" s="46">
        <v>4027.42</v>
      </c>
      <c r="K1437" s="46">
        <f t="shared" si="22"/>
        <v>4671.8072000000002</v>
      </c>
    </row>
    <row r="1438" spans="2:11" x14ac:dyDescent="0.25">
      <c r="B1438" s="45" t="s">
        <v>3196</v>
      </c>
      <c r="C1438" s="45" t="s">
        <v>5938</v>
      </c>
      <c r="D1438" s="45" t="s">
        <v>5939</v>
      </c>
      <c r="E1438" s="45">
        <v>72</v>
      </c>
      <c r="F1438" s="45" t="s">
        <v>6140</v>
      </c>
      <c r="G1438" s="45" t="s">
        <v>6147</v>
      </c>
      <c r="H1438" s="45" t="s">
        <v>6148</v>
      </c>
      <c r="I1438" s="45" t="s">
        <v>3202</v>
      </c>
      <c r="J1438" s="46">
        <v>6612</v>
      </c>
      <c r="K1438" s="46">
        <f t="shared" si="22"/>
        <v>7669.9199999999992</v>
      </c>
    </row>
    <row r="1439" spans="2:11" x14ac:dyDescent="0.25">
      <c r="B1439" s="45" t="s">
        <v>3196</v>
      </c>
      <c r="C1439" s="45" t="s">
        <v>5938</v>
      </c>
      <c r="D1439" s="45" t="s">
        <v>5939</v>
      </c>
      <c r="E1439" s="45">
        <v>72</v>
      </c>
      <c r="F1439" s="45" t="s">
        <v>6140</v>
      </c>
      <c r="G1439" s="45" t="s">
        <v>6149</v>
      </c>
      <c r="H1439" s="45" t="s">
        <v>6150</v>
      </c>
      <c r="I1439" s="45" t="s">
        <v>3202</v>
      </c>
      <c r="J1439" s="46">
        <v>9581.36</v>
      </c>
      <c r="K1439" s="46">
        <f t="shared" si="22"/>
        <v>11114.3776</v>
      </c>
    </row>
    <row r="1440" spans="2:11" x14ac:dyDescent="0.25">
      <c r="B1440" s="45" t="s">
        <v>3196</v>
      </c>
      <c r="C1440" s="45" t="s">
        <v>5938</v>
      </c>
      <c r="D1440" s="45" t="s">
        <v>5939</v>
      </c>
      <c r="E1440" s="45">
        <v>74</v>
      </c>
      <c r="F1440" s="45" t="s">
        <v>6118</v>
      </c>
      <c r="G1440" s="45" t="s">
        <v>6151</v>
      </c>
      <c r="H1440" s="45" t="s">
        <v>6152</v>
      </c>
      <c r="I1440" s="45" t="s">
        <v>3202</v>
      </c>
      <c r="J1440" s="46">
        <v>4229.7299999999996</v>
      </c>
      <c r="K1440" s="46">
        <f t="shared" si="22"/>
        <v>4906.4867999999988</v>
      </c>
    </row>
    <row r="1441" spans="2:11" x14ac:dyDescent="0.25">
      <c r="B1441" s="45" t="s">
        <v>3196</v>
      </c>
      <c r="C1441" s="45" t="s">
        <v>5938</v>
      </c>
      <c r="D1441" s="45" t="s">
        <v>5939</v>
      </c>
      <c r="E1441" s="45">
        <v>72</v>
      </c>
      <c r="F1441" s="45" t="s">
        <v>6140</v>
      </c>
      <c r="G1441" s="45" t="s">
        <v>6153</v>
      </c>
      <c r="H1441" s="45" t="s">
        <v>6154</v>
      </c>
      <c r="I1441" s="45" t="s">
        <v>3202</v>
      </c>
      <c r="J1441" s="46">
        <v>5056.2299999999996</v>
      </c>
      <c r="K1441" s="46">
        <f t="shared" si="22"/>
        <v>5865.2267999999995</v>
      </c>
    </row>
    <row r="1442" spans="2:11" x14ac:dyDescent="0.25">
      <c r="B1442" s="45" t="s">
        <v>3196</v>
      </c>
      <c r="C1442" s="45" t="s">
        <v>5938</v>
      </c>
      <c r="D1442" s="45" t="s">
        <v>5939</v>
      </c>
      <c r="E1442" s="45">
        <v>72</v>
      </c>
      <c r="F1442" s="45" t="s">
        <v>6140</v>
      </c>
      <c r="G1442" s="45" t="s">
        <v>6155</v>
      </c>
      <c r="H1442" s="45" t="s">
        <v>6156</v>
      </c>
      <c r="I1442" s="45" t="s">
        <v>3202</v>
      </c>
      <c r="J1442" s="46">
        <v>4073.08</v>
      </c>
      <c r="K1442" s="46">
        <f t="shared" si="22"/>
        <v>4724.7727999999997</v>
      </c>
    </row>
    <row r="1443" spans="2:11" x14ac:dyDescent="0.25">
      <c r="B1443" s="45" t="s">
        <v>3196</v>
      </c>
      <c r="C1443" s="45" t="s">
        <v>5938</v>
      </c>
      <c r="D1443" s="45" t="s">
        <v>5939</v>
      </c>
      <c r="E1443" s="45">
        <v>69</v>
      </c>
      <c r="F1443" s="45" t="s">
        <v>6157</v>
      </c>
      <c r="G1443" s="45" t="s">
        <v>6158</v>
      </c>
      <c r="H1443" s="45" t="s">
        <v>6159</v>
      </c>
      <c r="I1443" s="45" t="s">
        <v>3202</v>
      </c>
      <c r="J1443" s="46">
        <v>3448.19</v>
      </c>
      <c r="K1443" s="46">
        <f t="shared" si="22"/>
        <v>3999.9004</v>
      </c>
    </row>
    <row r="1444" spans="2:11" x14ac:dyDescent="0.25">
      <c r="B1444" s="45" t="s">
        <v>3196</v>
      </c>
      <c r="C1444" s="45" t="s">
        <v>5938</v>
      </c>
      <c r="D1444" s="45" t="s">
        <v>5939</v>
      </c>
      <c r="E1444" s="45">
        <v>69</v>
      </c>
      <c r="F1444" s="45" t="s">
        <v>6157</v>
      </c>
      <c r="G1444" s="45" t="s">
        <v>6160</v>
      </c>
      <c r="H1444" s="45" t="s">
        <v>6161</v>
      </c>
      <c r="I1444" s="45" t="s">
        <v>3202</v>
      </c>
      <c r="J1444" s="46">
        <v>4175.1499999999996</v>
      </c>
      <c r="K1444" s="46">
        <f t="shared" si="22"/>
        <v>4843.1739999999991</v>
      </c>
    </row>
    <row r="1445" spans="2:11" x14ac:dyDescent="0.25">
      <c r="B1445" s="45" t="s">
        <v>3196</v>
      </c>
      <c r="C1445" s="45" t="s">
        <v>5938</v>
      </c>
      <c r="D1445" s="45" t="s">
        <v>5939</v>
      </c>
      <c r="E1445" s="45">
        <v>69</v>
      </c>
      <c r="F1445" s="45" t="s">
        <v>6157</v>
      </c>
      <c r="G1445" s="45" t="s">
        <v>6162</v>
      </c>
      <c r="H1445" s="45" t="s">
        <v>6163</v>
      </c>
      <c r="I1445" s="45" t="s">
        <v>3202</v>
      </c>
      <c r="J1445" s="46">
        <v>5059.3100000000004</v>
      </c>
      <c r="K1445" s="46">
        <f t="shared" si="22"/>
        <v>5868.7996000000003</v>
      </c>
    </row>
    <row r="1446" spans="2:11" x14ac:dyDescent="0.25">
      <c r="B1446" s="45" t="s">
        <v>3196</v>
      </c>
      <c r="C1446" s="45" t="s">
        <v>5938</v>
      </c>
      <c r="D1446" s="45" t="s">
        <v>5939</v>
      </c>
      <c r="E1446" s="45">
        <v>69</v>
      </c>
      <c r="F1446" s="45" t="s">
        <v>6157</v>
      </c>
      <c r="G1446" s="45" t="s">
        <v>6164</v>
      </c>
      <c r="H1446" s="45" t="s">
        <v>6165</v>
      </c>
      <c r="I1446" s="45" t="s">
        <v>3202</v>
      </c>
      <c r="J1446" s="46">
        <v>7367.93</v>
      </c>
      <c r="K1446" s="46">
        <f t="shared" si="22"/>
        <v>8546.7988000000005</v>
      </c>
    </row>
    <row r="1447" spans="2:11" x14ac:dyDescent="0.25">
      <c r="B1447" s="45" t="s">
        <v>3196</v>
      </c>
      <c r="C1447" s="45" t="s">
        <v>5938</v>
      </c>
      <c r="D1447" s="45" t="s">
        <v>5939</v>
      </c>
      <c r="E1447" s="45">
        <v>69</v>
      </c>
      <c r="F1447" s="45" t="s">
        <v>6157</v>
      </c>
      <c r="G1447" s="45" t="s">
        <v>6166</v>
      </c>
      <c r="H1447" s="45" t="s">
        <v>6167</v>
      </c>
      <c r="I1447" s="45" t="s">
        <v>3202</v>
      </c>
      <c r="J1447" s="46">
        <v>10310.23</v>
      </c>
      <c r="K1447" s="46">
        <f t="shared" si="22"/>
        <v>11959.866799999998</v>
      </c>
    </row>
    <row r="1448" spans="2:11" x14ac:dyDescent="0.25">
      <c r="B1448" s="45" t="s">
        <v>3196</v>
      </c>
      <c r="C1448" s="45" t="s">
        <v>5938</v>
      </c>
      <c r="D1448" s="45" t="s">
        <v>5939</v>
      </c>
      <c r="E1448" s="45">
        <v>69</v>
      </c>
      <c r="F1448" s="45" t="s">
        <v>6157</v>
      </c>
      <c r="G1448" s="45" t="s">
        <v>6168</v>
      </c>
      <c r="H1448" s="45" t="s">
        <v>6169</v>
      </c>
      <c r="I1448" s="45" t="s">
        <v>3202</v>
      </c>
      <c r="J1448" s="46">
        <v>10310.23</v>
      </c>
      <c r="K1448" s="46">
        <f t="shared" si="22"/>
        <v>11959.866799999998</v>
      </c>
    </row>
    <row r="1449" spans="2:11" x14ac:dyDescent="0.25">
      <c r="B1449" s="45" t="s">
        <v>3196</v>
      </c>
      <c r="C1449" s="45" t="s">
        <v>5938</v>
      </c>
      <c r="D1449" s="45" t="s">
        <v>5939</v>
      </c>
      <c r="E1449" s="45">
        <v>69</v>
      </c>
      <c r="F1449" s="45" t="s">
        <v>6157</v>
      </c>
      <c r="G1449" s="45" t="s">
        <v>6170</v>
      </c>
      <c r="H1449" s="45" t="s">
        <v>6171</v>
      </c>
      <c r="I1449" s="45" t="s">
        <v>3202</v>
      </c>
      <c r="J1449" s="46">
        <v>11874.61</v>
      </c>
      <c r="K1449" s="46">
        <f t="shared" si="22"/>
        <v>13774.5476</v>
      </c>
    </row>
    <row r="1450" spans="2:11" x14ac:dyDescent="0.25">
      <c r="B1450" s="45" t="s">
        <v>3196</v>
      </c>
      <c r="C1450" s="45" t="s">
        <v>5938</v>
      </c>
      <c r="D1450" s="45" t="s">
        <v>5939</v>
      </c>
      <c r="E1450" s="45">
        <v>69</v>
      </c>
      <c r="F1450" s="45" t="s">
        <v>6157</v>
      </c>
      <c r="G1450" s="45" t="s">
        <v>6172</v>
      </c>
      <c r="H1450" s="45" t="s">
        <v>6173</v>
      </c>
      <c r="I1450" s="45" t="s">
        <v>3202</v>
      </c>
      <c r="J1450" s="46">
        <v>11334.86</v>
      </c>
      <c r="K1450" s="46">
        <f t="shared" si="22"/>
        <v>13148.437599999999</v>
      </c>
    </row>
    <row r="1451" spans="2:11" x14ac:dyDescent="0.25">
      <c r="B1451" s="45" t="s">
        <v>3196</v>
      </c>
      <c r="C1451" s="45" t="s">
        <v>5938</v>
      </c>
      <c r="D1451" s="45" t="s">
        <v>5939</v>
      </c>
      <c r="E1451" s="45">
        <v>69</v>
      </c>
      <c r="F1451" s="45" t="s">
        <v>6157</v>
      </c>
      <c r="G1451" s="45" t="s">
        <v>6174</v>
      </c>
      <c r="H1451" s="45" t="s">
        <v>6175</v>
      </c>
      <c r="I1451" s="45" t="s">
        <v>3202</v>
      </c>
      <c r="J1451" s="46">
        <v>11334.86</v>
      </c>
      <c r="K1451" s="46">
        <f t="shared" si="22"/>
        <v>13148.437599999999</v>
      </c>
    </row>
    <row r="1452" spans="2:11" x14ac:dyDescent="0.25">
      <c r="B1452" s="45" t="s">
        <v>3196</v>
      </c>
      <c r="C1452" s="45" t="s">
        <v>5938</v>
      </c>
      <c r="D1452" s="45" t="s">
        <v>5939</v>
      </c>
      <c r="E1452" s="45">
        <v>69</v>
      </c>
      <c r="F1452" s="45" t="s">
        <v>6157</v>
      </c>
      <c r="G1452" s="45" t="s">
        <v>6176</v>
      </c>
      <c r="H1452" s="45" t="s">
        <v>6177</v>
      </c>
      <c r="I1452" s="45" t="s">
        <v>3202</v>
      </c>
      <c r="J1452" s="46">
        <v>9921.17</v>
      </c>
      <c r="K1452" s="46">
        <f t="shared" si="22"/>
        <v>11508.557199999999</v>
      </c>
    </row>
    <row r="1453" spans="2:11" x14ac:dyDescent="0.25">
      <c r="B1453" s="45" t="s">
        <v>3196</v>
      </c>
      <c r="C1453" s="45" t="s">
        <v>5938</v>
      </c>
      <c r="D1453" s="45" t="s">
        <v>5939</v>
      </c>
      <c r="E1453" s="45">
        <v>69</v>
      </c>
      <c r="F1453" s="45" t="s">
        <v>6157</v>
      </c>
      <c r="G1453" s="45" t="s">
        <v>6178</v>
      </c>
      <c r="H1453" s="45" t="s">
        <v>6179</v>
      </c>
      <c r="I1453" s="45" t="s">
        <v>3202</v>
      </c>
      <c r="J1453" s="46">
        <v>10513.66</v>
      </c>
      <c r="K1453" s="46">
        <f t="shared" si="22"/>
        <v>12195.845599999999</v>
      </c>
    </row>
    <row r="1454" spans="2:11" x14ac:dyDescent="0.25">
      <c r="B1454" s="45" t="s">
        <v>3196</v>
      </c>
      <c r="C1454" s="45" t="s">
        <v>5938</v>
      </c>
      <c r="D1454" s="45" t="s">
        <v>5939</v>
      </c>
      <c r="E1454" s="45">
        <v>69</v>
      </c>
      <c r="F1454" s="45" t="s">
        <v>6157</v>
      </c>
      <c r="G1454" s="45" t="s">
        <v>6180</v>
      </c>
      <c r="H1454" s="45" t="s">
        <v>6181</v>
      </c>
      <c r="I1454" s="45" t="s">
        <v>3202</v>
      </c>
      <c r="J1454" s="46">
        <v>9753.1299999999992</v>
      </c>
      <c r="K1454" s="46">
        <f t="shared" si="22"/>
        <v>11313.630799999999</v>
      </c>
    </row>
    <row r="1455" spans="2:11" x14ac:dyDescent="0.25">
      <c r="B1455" s="45" t="s">
        <v>3196</v>
      </c>
      <c r="C1455" s="45" t="s">
        <v>5938</v>
      </c>
      <c r="D1455" s="45" t="s">
        <v>5939</v>
      </c>
      <c r="E1455" s="45">
        <v>70</v>
      </c>
      <c r="F1455" s="45" t="s">
        <v>6182</v>
      </c>
      <c r="G1455" s="45" t="s">
        <v>6183</v>
      </c>
      <c r="H1455" s="45" t="s">
        <v>6184</v>
      </c>
      <c r="I1455" s="45" t="s">
        <v>3202</v>
      </c>
      <c r="J1455" s="46">
        <v>2652.46</v>
      </c>
      <c r="K1455" s="46">
        <f t="shared" si="22"/>
        <v>3076.8535999999999</v>
      </c>
    </row>
    <row r="1456" spans="2:11" x14ac:dyDescent="0.25">
      <c r="B1456" s="45" t="s">
        <v>3196</v>
      </c>
      <c r="C1456" s="45" t="s">
        <v>5938</v>
      </c>
      <c r="D1456" s="45" t="s">
        <v>5939</v>
      </c>
      <c r="E1456" s="45">
        <v>70</v>
      </c>
      <c r="F1456" s="45" t="s">
        <v>6182</v>
      </c>
      <c r="G1456" s="45" t="s">
        <v>6185</v>
      </c>
      <c r="H1456" s="45" t="s">
        <v>6186</v>
      </c>
      <c r="I1456" s="45" t="s">
        <v>3202</v>
      </c>
      <c r="J1456" s="46">
        <v>3752.73</v>
      </c>
      <c r="K1456" s="46">
        <f t="shared" si="22"/>
        <v>4353.1668</v>
      </c>
    </row>
    <row r="1457" spans="2:11" x14ac:dyDescent="0.25">
      <c r="B1457" s="45" t="s">
        <v>3196</v>
      </c>
      <c r="C1457" s="45" t="s">
        <v>5938</v>
      </c>
      <c r="D1457" s="45" t="s">
        <v>5939</v>
      </c>
      <c r="E1457" s="45">
        <v>70</v>
      </c>
      <c r="F1457" s="45" t="s">
        <v>6182</v>
      </c>
      <c r="G1457" s="45" t="s">
        <v>6187</v>
      </c>
      <c r="H1457" s="45" t="s">
        <v>6188</v>
      </c>
      <c r="I1457" s="45" t="s">
        <v>3202</v>
      </c>
      <c r="J1457" s="46">
        <v>3752.73</v>
      </c>
      <c r="K1457" s="46">
        <f t="shared" si="22"/>
        <v>4353.1668</v>
      </c>
    </row>
    <row r="1458" spans="2:11" x14ac:dyDescent="0.25">
      <c r="B1458" s="45" t="s">
        <v>3196</v>
      </c>
      <c r="C1458" s="45" t="s">
        <v>5938</v>
      </c>
      <c r="D1458" s="45" t="s">
        <v>5939</v>
      </c>
      <c r="E1458" s="45">
        <v>70</v>
      </c>
      <c r="F1458" s="45" t="s">
        <v>6182</v>
      </c>
      <c r="G1458" s="45" t="s">
        <v>6189</v>
      </c>
      <c r="H1458" s="45" t="s">
        <v>6190</v>
      </c>
      <c r="I1458" s="45" t="s">
        <v>3202</v>
      </c>
      <c r="J1458" s="46">
        <v>5141.8999999999996</v>
      </c>
      <c r="K1458" s="46">
        <f t="shared" si="22"/>
        <v>5964.6039999999994</v>
      </c>
    </row>
    <row r="1459" spans="2:11" x14ac:dyDescent="0.25">
      <c r="B1459" s="45" t="s">
        <v>3196</v>
      </c>
      <c r="C1459" s="45" t="s">
        <v>5938</v>
      </c>
      <c r="D1459" s="45" t="s">
        <v>5939</v>
      </c>
      <c r="E1459" s="45">
        <v>70</v>
      </c>
      <c r="F1459" s="45" t="s">
        <v>6182</v>
      </c>
      <c r="G1459" s="45" t="s">
        <v>6191</v>
      </c>
      <c r="H1459" s="45" t="s">
        <v>6192</v>
      </c>
      <c r="I1459" s="45" t="s">
        <v>3202</v>
      </c>
      <c r="J1459" s="46">
        <v>4126.03</v>
      </c>
      <c r="K1459" s="46">
        <f t="shared" si="22"/>
        <v>4786.1947999999993</v>
      </c>
    </row>
    <row r="1460" spans="2:11" x14ac:dyDescent="0.25">
      <c r="B1460" s="45" t="s">
        <v>3196</v>
      </c>
      <c r="C1460" s="45" t="s">
        <v>5938</v>
      </c>
      <c r="D1460" s="45" t="s">
        <v>5939</v>
      </c>
      <c r="E1460" s="45">
        <v>70</v>
      </c>
      <c r="F1460" s="45" t="s">
        <v>6182</v>
      </c>
      <c r="G1460" s="45" t="s">
        <v>6193</v>
      </c>
      <c r="H1460" s="45" t="s">
        <v>6194</v>
      </c>
      <c r="I1460" s="45" t="s">
        <v>3202</v>
      </c>
      <c r="J1460" s="46">
        <v>4943.08</v>
      </c>
      <c r="K1460" s="46">
        <f t="shared" si="22"/>
        <v>5733.9727999999996</v>
      </c>
    </row>
    <row r="1461" spans="2:11" x14ac:dyDescent="0.25">
      <c r="B1461" s="45" t="s">
        <v>3196</v>
      </c>
      <c r="C1461" s="45" t="s">
        <v>5938</v>
      </c>
      <c r="D1461" s="45" t="s">
        <v>5939</v>
      </c>
      <c r="E1461" s="45">
        <v>69</v>
      </c>
      <c r="F1461" s="45" t="s">
        <v>6157</v>
      </c>
      <c r="G1461" s="45" t="s">
        <v>6195</v>
      </c>
      <c r="H1461" s="45" t="s">
        <v>6196</v>
      </c>
      <c r="I1461" s="45" t="s">
        <v>3202</v>
      </c>
      <c r="J1461" s="46">
        <v>10100</v>
      </c>
      <c r="K1461" s="46">
        <f t="shared" si="22"/>
        <v>11716</v>
      </c>
    </row>
    <row r="1462" spans="2:11" x14ac:dyDescent="0.25">
      <c r="B1462" s="45" t="s">
        <v>3196</v>
      </c>
      <c r="C1462" s="45" t="s">
        <v>5938</v>
      </c>
      <c r="D1462" s="45" t="s">
        <v>5939</v>
      </c>
      <c r="E1462" s="45">
        <v>69</v>
      </c>
      <c r="F1462" s="45" t="s">
        <v>6157</v>
      </c>
      <c r="G1462" s="45" t="s">
        <v>6197</v>
      </c>
      <c r="H1462" s="45" t="s">
        <v>6198</v>
      </c>
      <c r="I1462" s="45" t="s">
        <v>3202</v>
      </c>
      <c r="J1462" s="46">
        <v>21103.73</v>
      </c>
      <c r="K1462" s="46">
        <f t="shared" si="22"/>
        <v>24480.326799999999</v>
      </c>
    </row>
    <row r="1463" spans="2:11" x14ac:dyDescent="0.25">
      <c r="B1463" s="45" t="s">
        <v>3196</v>
      </c>
      <c r="C1463" s="45" t="s">
        <v>5938</v>
      </c>
      <c r="D1463" s="45" t="s">
        <v>5939</v>
      </c>
      <c r="E1463" s="45">
        <v>69</v>
      </c>
      <c r="F1463" s="45" t="s">
        <v>6157</v>
      </c>
      <c r="G1463" s="45" t="s">
        <v>6199</v>
      </c>
      <c r="H1463" s="45" t="s">
        <v>6200</v>
      </c>
      <c r="I1463" s="45" t="s">
        <v>3202</v>
      </c>
      <c r="J1463" s="46">
        <v>18993.36</v>
      </c>
      <c r="K1463" s="46">
        <f t="shared" si="22"/>
        <v>22032.297599999998</v>
      </c>
    </row>
    <row r="1464" spans="2:11" x14ac:dyDescent="0.25">
      <c r="B1464" s="45" t="s">
        <v>3196</v>
      </c>
      <c r="C1464" s="45" t="s">
        <v>5938</v>
      </c>
      <c r="D1464" s="45" t="s">
        <v>5939</v>
      </c>
      <c r="E1464" s="45">
        <v>76</v>
      </c>
      <c r="F1464" s="45" t="s">
        <v>6201</v>
      </c>
      <c r="G1464" s="45" t="s">
        <v>6202</v>
      </c>
      <c r="H1464" s="45" t="s">
        <v>6203</v>
      </c>
      <c r="I1464" s="45" t="s">
        <v>3202</v>
      </c>
      <c r="J1464" s="46">
        <v>48.28</v>
      </c>
      <c r="K1464" s="46">
        <f t="shared" si="22"/>
        <v>56.004799999999996</v>
      </c>
    </row>
    <row r="1465" spans="2:11" x14ac:dyDescent="0.25">
      <c r="B1465" s="45" t="s">
        <v>3196</v>
      </c>
      <c r="C1465" s="45" t="s">
        <v>5938</v>
      </c>
      <c r="D1465" s="45" t="s">
        <v>5939</v>
      </c>
      <c r="E1465" s="45">
        <v>76</v>
      </c>
      <c r="F1465" s="45" t="s">
        <v>6201</v>
      </c>
      <c r="G1465" s="45" t="s">
        <v>6204</v>
      </c>
      <c r="H1465" s="45" t="s">
        <v>6205</v>
      </c>
      <c r="I1465" s="45" t="s">
        <v>3202</v>
      </c>
      <c r="J1465" s="46">
        <v>74.16</v>
      </c>
      <c r="K1465" s="46">
        <f t="shared" si="22"/>
        <v>86.025599999999997</v>
      </c>
    </row>
    <row r="1466" spans="2:11" x14ac:dyDescent="0.25">
      <c r="B1466" s="45" t="s">
        <v>3196</v>
      </c>
      <c r="C1466" s="45" t="s">
        <v>5938</v>
      </c>
      <c r="D1466" s="45" t="s">
        <v>5939</v>
      </c>
      <c r="E1466" s="45">
        <v>76</v>
      </c>
      <c r="F1466" s="45" t="s">
        <v>6201</v>
      </c>
      <c r="G1466" s="45" t="s">
        <v>6206</v>
      </c>
      <c r="H1466" s="45" t="s">
        <v>6207</v>
      </c>
      <c r="I1466" s="45" t="s">
        <v>3202</v>
      </c>
      <c r="J1466" s="46">
        <v>75.150000000000006</v>
      </c>
      <c r="K1466" s="46">
        <f t="shared" si="22"/>
        <v>87.174000000000007</v>
      </c>
    </row>
    <row r="1467" spans="2:11" x14ac:dyDescent="0.25">
      <c r="B1467" s="45" t="s">
        <v>3196</v>
      </c>
      <c r="C1467" s="45" t="s">
        <v>5938</v>
      </c>
      <c r="D1467" s="45" t="s">
        <v>5939</v>
      </c>
      <c r="E1467" s="45">
        <v>76</v>
      </c>
      <c r="F1467" s="45" t="s">
        <v>6201</v>
      </c>
      <c r="G1467" s="45" t="s">
        <v>6208</v>
      </c>
      <c r="H1467" s="45" t="s">
        <v>6209</v>
      </c>
      <c r="I1467" s="45" t="s">
        <v>3202</v>
      </c>
      <c r="J1467" s="46">
        <v>80.31</v>
      </c>
      <c r="K1467" s="46">
        <f t="shared" si="22"/>
        <v>93.159599999999998</v>
      </c>
    </row>
    <row r="1468" spans="2:11" x14ac:dyDescent="0.25">
      <c r="B1468" s="45" t="s">
        <v>3196</v>
      </c>
      <c r="C1468" s="45" t="s">
        <v>5938</v>
      </c>
      <c r="D1468" s="45" t="s">
        <v>5939</v>
      </c>
      <c r="E1468" s="45">
        <v>76</v>
      </c>
      <c r="F1468" s="45" t="s">
        <v>6201</v>
      </c>
      <c r="G1468" s="45" t="s">
        <v>6210</v>
      </c>
      <c r="H1468" s="45" t="s">
        <v>6211</v>
      </c>
      <c r="I1468" s="45" t="s">
        <v>3202</v>
      </c>
      <c r="J1468" s="46">
        <v>46.78</v>
      </c>
      <c r="K1468" s="46">
        <f t="shared" si="22"/>
        <v>54.264800000000001</v>
      </c>
    </row>
    <row r="1469" spans="2:11" x14ac:dyDescent="0.25">
      <c r="B1469" s="45" t="s">
        <v>3196</v>
      </c>
      <c r="C1469" s="45" t="s">
        <v>5938</v>
      </c>
      <c r="D1469" s="45" t="s">
        <v>5939</v>
      </c>
      <c r="E1469" s="45">
        <v>76</v>
      </c>
      <c r="F1469" s="45" t="s">
        <v>6201</v>
      </c>
      <c r="G1469" s="45" t="s">
        <v>6212</v>
      </c>
      <c r="H1469" s="45" t="s">
        <v>6213</v>
      </c>
      <c r="I1469" s="45" t="s">
        <v>3202</v>
      </c>
      <c r="J1469" s="46">
        <v>42.1</v>
      </c>
      <c r="K1469" s="46">
        <f t="shared" si="22"/>
        <v>48.835999999999999</v>
      </c>
    </row>
    <row r="1470" spans="2:11" x14ac:dyDescent="0.25">
      <c r="B1470" s="45" t="s">
        <v>3196</v>
      </c>
      <c r="C1470" s="45" t="s">
        <v>5938</v>
      </c>
      <c r="D1470" s="45" t="s">
        <v>5939</v>
      </c>
      <c r="E1470" s="45">
        <v>76</v>
      </c>
      <c r="F1470" s="45" t="s">
        <v>6201</v>
      </c>
      <c r="G1470" s="45" t="s">
        <v>6214</v>
      </c>
      <c r="H1470" s="45" t="s">
        <v>6215</v>
      </c>
      <c r="I1470" s="45" t="s">
        <v>3202</v>
      </c>
      <c r="J1470" s="46">
        <v>51.86</v>
      </c>
      <c r="K1470" s="46">
        <f t="shared" si="22"/>
        <v>60.157599999999995</v>
      </c>
    </row>
    <row r="1471" spans="2:11" x14ac:dyDescent="0.25">
      <c r="B1471" s="45" t="s">
        <v>3196</v>
      </c>
      <c r="C1471" s="45" t="s">
        <v>5938</v>
      </c>
      <c r="D1471" s="45" t="s">
        <v>5939</v>
      </c>
      <c r="E1471" s="45">
        <v>76</v>
      </c>
      <c r="F1471" s="45" t="s">
        <v>6201</v>
      </c>
      <c r="G1471" s="45" t="s">
        <v>6216</v>
      </c>
      <c r="H1471" s="45" t="s">
        <v>6217</v>
      </c>
      <c r="I1471" s="45" t="s">
        <v>3202</v>
      </c>
      <c r="J1471" s="46">
        <v>41.5</v>
      </c>
      <c r="K1471" s="46">
        <f t="shared" si="22"/>
        <v>48.139999999999993</v>
      </c>
    </row>
    <row r="1472" spans="2:11" x14ac:dyDescent="0.25">
      <c r="B1472" s="45" t="s">
        <v>3196</v>
      </c>
      <c r="C1472" s="45" t="s">
        <v>5938</v>
      </c>
      <c r="D1472" s="45" t="s">
        <v>5939</v>
      </c>
      <c r="E1472" s="45">
        <v>76</v>
      </c>
      <c r="F1472" s="45" t="s">
        <v>6201</v>
      </c>
      <c r="G1472" s="45" t="s">
        <v>6218</v>
      </c>
      <c r="H1472" s="45" t="s">
        <v>6219</v>
      </c>
      <c r="I1472" s="45" t="s">
        <v>3202</v>
      </c>
      <c r="J1472" s="46">
        <v>51.86</v>
      </c>
      <c r="K1472" s="46">
        <f t="shared" si="22"/>
        <v>60.157599999999995</v>
      </c>
    </row>
    <row r="1473" spans="2:11" x14ac:dyDescent="0.25">
      <c r="B1473" s="45" t="s">
        <v>3196</v>
      </c>
      <c r="C1473" s="45" t="s">
        <v>5938</v>
      </c>
      <c r="D1473" s="45" t="s">
        <v>5939</v>
      </c>
      <c r="E1473" s="45">
        <v>76</v>
      </c>
      <c r="F1473" s="45" t="s">
        <v>6201</v>
      </c>
      <c r="G1473" s="45" t="s">
        <v>6220</v>
      </c>
      <c r="H1473" s="45" t="s">
        <v>6221</v>
      </c>
      <c r="I1473" s="45" t="s">
        <v>3202</v>
      </c>
      <c r="J1473" s="46">
        <v>33.46</v>
      </c>
      <c r="K1473" s="46">
        <f t="shared" si="22"/>
        <v>38.813600000000001</v>
      </c>
    </row>
    <row r="1474" spans="2:11" x14ac:dyDescent="0.25">
      <c r="B1474" s="45" t="s">
        <v>3196</v>
      </c>
      <c r="C1474" s="45" t="s">
        <v>5938</v>
      </c>
      <c r="D1474" s="45" t="s">
        <v>5939</v>
      </c>
      <c r="E1474" s="45">
        <v>76</v>
      </c>
      <c r="F1474" s="45" t="s">
        <v>6201</v>
      </c>
      <c r="G1474" s="45" t="s">
        <v>6222</v>
      </c>
      <c r="H1474" s="45" t="s">
        <v>6223</v>
      </c>
      <c r="I1474" s="45" t="s">
        <v>3202</v>
      </c>
      <c r="J1474" s="46">
        <v>42.1</v>
      </c>
      <c r="K1474" s="46">
        <f t="shared" si="22"/>
        <v>48.835999999999999</v>
      </c>
    </row>
    <row r="1475" spans="2:11" x14ac:dyDescent="0.25">
      <c r="B1475" s="45" t="s">
        <v>3196</v>
      </c>
      <c r="C1475" s="45" t="s">
        <v>5938</v>
      </c>
      <c r="D1475" s="45" t="s">
        <v>5939</v>
      </c>
      <c r="E1475" s="45">
        <v>76</v>
      </c>
      <c r="F1475" s="45" t="s">
        <v>6201</v>
      </c>
      <c r="G1475" s="45" t="s">
        <v>6224</v>
      </c>
      <c r="H1475" s="45" t="s">
        <v>6225</v>
      </c>
      <c r="I1475" s="45" t="s">
        <v>3202</v>
      </c>
      <c r="J1475" s="46">
        <v>62</v>
      </c>
      <c r="K1475" s="46">
        <f t="shared" si="22"/>
        <v>71.92</v>
      </c>
    </row>
    <row r="1476" spans="2:11" x14ac:dyDescent="0.25">
      <c r="B1476" s="45" t="s">
        <v>3196</v>
      </c>
      <c r="C1476" s="45" t="s">
        <v>5938</v>
      </c>
      <c r="D1476" s="45" t="s">
        <v>5939</v>
      </c>
      <c r="E1476" s="45">
        <v>76</v>
      </c>
      <c r="F1476" s="45" t="s">
        <v>6201</v>
      </c>
      <c r="G1476" s="45" t="s">
        <v>6226</v>
      </c>
      <c r="H1476" s="45" t="s">
        <v>6227</v>
      </c>
      <c r="I1476" s="45" t="s">
        <v>3202</v>
      </c>
      <c r="J1476" s="46">
        <v>68.900000000000006</v>
      </c>
      <c r="K1476" s="46">
        <f t="shared" ref="K1476:K1539" si="23">+IF(AND(MID(H1476,1,15)="POSTE DE MADERA",J1476&lt;110)=TRUE,(J1476*1.13+5)*1.01*1.16,IF(AND(MID(H1476,1,15)="POSTE DE MADERA",J1476&gt;=110,J1476&lt;320)=TRUE,(J1476*1.13+12)*1.01*1.16,IF(AND(MID(H1476,1,15)="POSTE DE MADERA",J1476&gt;320)=TRUE,(J1476*1.13+36)*1.01*1.16,IF(+AND(MID(H1476,1,5)="POSTE",MID(H1476,1,15)&lt;&gt;"POSTE DE MADERA")=TRUE,J1476*1.01*1.16,J1476*1.16))))</f>
        <v>79.924000000000007</v>
      </c>
    </row>
    <row r="1477" spans="2:11" x14ac:dyDescent="0.25">
      <c r="B1477" s="45" t="s">
        <v>3196</v>
      </c>
      <c r="C1477" s="45" t="s">
        <v>5938</v>
      </c>
      <c r="D1477" s="45" t="s">
        <v>5939</v>
      </c>
      <c r="E1477" s="45">
        <v>85</v>
      </c>
      <c r="F1477" s="45" t="s">
        <v>5286</v>
      </c>
      <c r="G1477" s="45" t="s">
        <v>6228</v>
      </c>
      <c r="H1477" s="45" t="s">
        <v>6229</v>
      </c>
      <c r="I1477" s="45" t="s">
        <v>3202</v>
      </c>
      <c r="J1477" s="46">
        <v>8622.24</v>
      </c>
      <c r="K1477" s="46">
        <f t="shared" si="23"/>
        <v>10001.7984</v>
      </c>
    </row>
    <row r="1478" spans="2:11" x14ac:dyDescent="0.25">
      <c r="B1478" s="45" t="s">
        <v>3196</v>
      </c>
      <c r="C1478" s="45" t="s">
        <v>5938</v>
      </c>
      <c r="D1478" s="45" t="s">
        <v>5939</v>
      </c>
      <c r="E1478" s="45">
        <v>85</v>
      </c>
      <c r="F1478" s="45" t="s">
        <v>5286</v>
      </c>
      <c r="G1478" s="45" t="s">
        <v>6230</v>
      </c>
      <c r="H1478" s="45" t="s">
        <v>6231</v>
      </c>
      <c r="I1478" s="45" t="s">
        <v>3202</v>
      </c>
      <c r="J1478" s="46">
        <v>7242.68</v>
      </c>
      <c r="K1478" s="46">
        <f t="shared" si="23"/>
        <v>8401.5087999999996</v>
      </c>
    </row>
    <row r="1479" spans="2:11" x14ac:dyDescent="0.25">
      <c r="B1479" s="45" t="s">
        <v>3196</v>
      </c>
      <c r="C1479" s="45" t="s">
        <v>5938</v>
      </c>
      <c r="D1479" s="45" t="s">
        <v>5939</v>
      </c>
      <c r="E1479" s="45">
        <v>85</v>
      </c>
      <c r="F1479" s="45" t="s">
        <v>5286</v>
      </c>
      <c r="G1479" s="45" t="s">
        <v>6232</v>
      </c>
      <c r="H1479" s="45" t="s">
        <v>6233</v>
      </c>
      <c r="I1479" s="45" t="s">
        <v>3202</v>
      </c>
      <c r="J1479" s="46">
        <v>371.01</v>
      </c>
      <c r="K1479" s="46">
        <f t="shared" si="23"/>
        <v>430.37159999999994</v>
      </c>
    </row>
    <row r="1480" spans="2:11" x14ac:dyDescent="0.25">
      <c r="B1480" s="45" t="s">
        <v>3196</v>
      </c>
      <c r="C1480" s="45" t="s">
        <v>5938</v>
      </c>
      <c r="D1480" s="45" t="s">
        <v>5939</v>
      </c>
      <c r="E1480" s="45">
        <v>85</v>
      </c>
      <c r="F1480" s="45" t="s">
        <v>5286</v>
      </c>
      <c r="G1480" s="45" t="s">
        <v>6234</v>
      </c>
      <c r="H1480" s="45" t="s">
        <v>6235</v>
      </c>
      <c r="I1480" s="45" t="s">
        <v>3202</v>
      </c>
      <c r="J1480" s="46">
        <v>337.48</v>
      </c>
      <c r="K1480" s="46">
        <f t="shared" si="23"/>
        <v>391.47679999999997</v>
      </c>
    </row>
    <row r="1481" spans="2:11" x14ac:dyDescent="0.25">
      <c r="B1481" s="45" t="s">
        <v>3196</v>
      </c>
      <c r="C1481" s="45" t="s">
        <v>5938</v>
      </c>
      <c r="D1481" s="45" t="s">
        <v>5939</v>
      </c>
      <c r="E1481" s="45">
        <v>85</v>
      </c>
      <c r="F1481" s="45" t="s">
        <v>5286</v>
      </c>
      <c r="G1481" s="45" t="s">
        <v>6236</v>
      </c>
      <c r="H1481" s="45" t="s">
        <v>6237</v>
      </c>
      <c r="I1481" s="45" t="s">
        <v>3202</v>
      </c>
      <c r="J1481" s="46">
        <v>3702.21</v>
      </c>
      <c r="K1481" s="46">
        <f t="shared" si="23"/>
        <v>4294.5635999999995</v>
      </c>
    </row>
    <row r="1482" spans="2:11" x14ac:dyDescent="0.25">
      <c r="B1482" s="45" t="s">
        <v>3196</v>
      </c>
      <c r="C1482" s="45" t="s">
        <v>5938</v>
      </c>
      <c r="D1482" s="45" t="s">
        <v>5939</v>
      </c>
      <c r="E1482" s="45">
        <v>85</v>
      </c>
      <c r="F1482" s="45" t="s">
        <v>5286</v>
      </c>
      <c r="G1482" s="45" t="s">
        <v>6238</v>
      </c>
      <c r="H1482" s="45" t="s">
        <v>6239</v>
      </c>
      <c r="I1482" s="45" t="s">
        <v>3202</v>
      </c>
      <c r="J1482" s="46">
        <v>199.48</v>
      </c>
      <c r="K1482" s="46">
        <f t="shared" si="23"/>
        <v>231.39679999999998</v>
      </c>
    </row>
    <row r="1483" spans="2:11" x14ac:dyDescent="0.25">
      <c r="B1483" s="45" t="s">
        <v>3196</v>
      </c>
      <c r="C1483" s="45" t="s">
        <v>5938</v>
      </c>
      <c r="D1483" s="45" t="s">
        <v>5939</v>
      </c>
      <c r="E1483" s="45">
        <v>85</v>
      </c>
      <c r="F1483" s="45" t="s">
        <v>5286</v>
      </c>
      <c r="G1483" s="45" t="s">
        <v>6240</v>
      </c>
      <c r="H1483" s="45" t="s">
        <v>6241</v>
      </c>
      <c r="I1483" s="45" t="s">
        <v>3202</v>
      </c>
      <c r="J1483" s="46">
        <v>928</v>
      </c>
      <c r="K1483" s="46">
        <f t="shared" si="23"/>
        <v>1076.48</v>
      </c>
    </row>
    <row r="1484" spans="2:11" x14ac:dyDescent="0.25">
      <c r="B1484" s="45" t="s">
        <v>3196</v>
      </c>
      <c r="C1484" s="45" t="s">
        <v>5938</v>
      </c>
      <c r="D1484" s="45" t="s">
        <v>5939</v>
      </c>
      <c r="E1484" s="45">
        <v>85</v>
      </c>
      <c r="F1484" s="45" t="s">
        <v>5286</v>
      </c>
      <c r="G1484" s="45" t="s">
        <v>6242</v>
      </c>
      <c r="H1484" s="45" t="s">
        <v>6243</v>
      </c>
      <c r="I1484" s="45" t="s">
        <v>3202</v>
      </c>
      <c r="J1484" s="46">
        <v>1130.05</v>
      </c>
      <c r="K1484" s="46">
        <f t="shared" si="23"/>
        <v>1310.8579999999999</v>
      </c>
    </row>
    <row r="1485" spans="2:11" x14ac:dyDescent="0.25">
      <c r="B1485" s="45" t="s">
        <v>3196</v>
      </c>
      <c r="C1485" s="45" t="s">
        <v>5938</v>
      </c>
      <c r="D1485" s="45" t="s">
        <v>5939</v>
      </c>
      <c r="E1485" s="45">
        <v>85</v>
      </c>
      <c r="F1485" s="45" t="s">
        <v>5286</v>
      </c>
      <c r="G1485" s="45" t="s">
        <v>6244</v>
      </c>
      <c r="H1485" s="45" t="s">
        <v>6245</v>
      </c>
      <c r="I1485" s="45" t="s">
        <v>3202</v>
      </c>
      <c r="J1485" s="46">
        <v>5100</v>
      </c>
      <c r="K1485" s="46">
        <f t="shared" si="23"/>
        <v>5916</v>
      </c>
    </row>
    <row r="1486" spans="2:11" x14ac:dyDescent="0.25">
      <c r="B1486" s="45" t="s">
        <v>3196</v>
      </c>
      <c r="C1486" s="45" t="s">
        <v>5938</v>
      </c>
      <c r="D1486" s="45" t="s">
        <v>5939</v>
      </c>
      <c r="E1486" s="45">
        <v>85</v>
      </c>
      <c r="F1486" s="45" t="s">
        <v>5286</v>
      </c>
      <c r="G1486" s="45" t="s">
        <v>6246</v>
      </c>
      <c r="H1486" s="45" t="s">
        <v>6247</v>
      </c>
      <c r="I1486" s="45" t="s">
        <v>3202</v>
      </c>
      <c r="J1486" s="46">
        <v>3379.54</v>
      </c>
      <c r="K1486" s="46">
        <f t="shared" si="23"/>
        <v>3920.2663999999995</v>
      </c>
    </row>
    <row r="1487" spans="2:11" x14ac:dyDescent="0.25">
      <c r="B1487" s="45" t="s">
        <v>3196</v>
      </c>
      <c r="C1487" s="45" t="s">
        <v>5938</v>
      </c>
      <c r="D1487" s="45" t="s">
        <v>5939</v>
      </c>
      <c r="E1487" s="45">
        <v>85</v>
      </c>
      <c r="F1487" s="45" t="s">
        <v>5286</v>
      </c>
      <c r="G1487" s="45" t="s">
        <v>6248</v>
      </c>
      <c r="H1487" s="45" t="s">
        <v>6249</v>
      </c>
      <c r="I1487" s="45" t="s">
        <v>3202</v>
      </c>
      <c r="J1487" s="46">
        <v>3379.54</v>
      </c>
      <c r="K1487" s="46">
        <f t="shared" si="23"/>
        <v>3920.2663999999995</v>
      </c>
    </row>
    <row r="1488" spans="2:11" x14ac:dyDescent="0.25">
      <c r="B1488" s="45" t="s">
        <v>3196</v>
      </c>
      <c r="C1488" s="45" t="s">
        <v>5938</v>
      </c>
      <c r="D1488" s="45" t="s">
        <v>5939</v>
      </c>
      <c r="E1488" s="45">
        <v>77</v>
      </c>
      <c r="F1488" s="45" t="s">
        <v>6250</v>
      </c>
      <c r="G1488" s="45" t="s">
        <v>6251</v>
      </c>
      <c r="H1488" s="45" t="s">
        <v>6252</v>
      </c>
      <c r="I1488" s="45" t="s">
        <v>3202</v>
      </c>
      <c r="J1488" s="46">
        <v>2293.0500000000002</v>
      </c>
      <c r="K1488" s="46">
        <f t="shared" si="23"/>
        <v>2659.9380000000001</v>
      </c>
    </row>
    <row r="1489" spans="2:11" x14ac:dyDescent="0.25">
      <c r="B1489" s="45" t="s">
        <v>3196</v>
      </c>
      <c r="C1489" s="45" t="s">
        <v>5938</v>
      </c>
      <c r="D1489" s="45" t="s">
        <v>5939</v>
      </c>
      <c r="E1489" s="45">
        <v>77</v>
      </c>
      <c r="F1489" s="45" t="s">
        <v>6250</v>
      </c>
      <c r="G1489" s="45" t="s">
        <v>6253</v>
      </c>
      <c r="H1489" s="45" t="s">
        <v>6254</v>
      </c>
      <c r="I1489" s="45" t="s">
        <v>3202</v>
      </c>
      <c r="J1489" s="46">
        <v>2305.98</v>
      </c>
      <c r="K1489" s="46">
        <f t="shared" si="23"/>
        <v>2674.9367999999999</v>
      </c>
    </row>
    <row r="1490" spans="2:11" x14ac:dyDescent="0.25">
      <c r="B1490" s="45" t="s">
        <v>3196</v>
      </c>
      <c r="C1490" s="45" t="s">
        <v>5938</v>
      </c>
      <c r="D1490" s="45" t="s">
        <v>5939</v>
      </c>
      <c r="E1490" s="45">
        <v>78</v>
      </c>
      <c r="F1490" s="45" t="s">
        <v>6255</v>
      </c>
      <c r="G1490" s="45" t="s">
        <v>6256</v>
      </c>
      <c r="H1490" s="45" t="s">
        <v>6257</v>
      </c>
      <c r="I1490" s="45" t="s">
        <v>3202</v>
      </c>
      <c r="J1490" s="46">
        <v>41.97</v>
      </c>
      <c r="K1490" s="46">
        <f t="shared" si="23"/>
        <v>48.685199999999995</v>
      </c>
    </row>
    <row r="1491" spans="2:11" x14ac:dyDescent="0.25">
      <c r="B1491" s="45" t="s">
        <v>3196</v>
      </c>
      <c r="C1491" s="45" t="s">
        <v>5938</v>
      </c>
      <c r="D1491" s="45" t="s">
        <v>5939</v>
      </c>
      <c r="E1491" s="45">
        <v>78</v>
      </c>
      <c r="F1491" s="45" t="s">
        <v>6255</v>
      </c>
      <c r="G1491" s="45" t="s">
        <v>6258</v>
      </c>
      <c r="H1491" s="45" t="s">
        <v>6259</v>
      </c>
      <c r="I1491" s="45" t="s">
        <v>3202</v>
      </c>
      <c r="J1491" s="46">
        <v>65.88</v>
      </c>
      <c r="K1491" s="46">
        <f t="shared" si="23"/>
        <v>76.420799999999986</v>
      </c>
    </row>
    <row r="1492" spans="2:11" x14ac:dyDescent="0.25">
      <c r="B1492" s="45" t="s">
        <v>3196</v>
      </c>
      <c r="C1492" s="45" t="s">
        <v>5938</v>
      </c>
      <c r="D1492" s="45" t="s">
        <v>5939</v>
      </c>
      <c r="E1492" s="45">
        <v>78</v>
      </c>
      <c r="F1492" s="45" t="s">
        <v>6255</v>
      </c>
      <c r="G1492" s="45" t="s">
        <v>6260</v>
      </c>
      <c r="H1492" s="45" t="s">
        <v>6261</v>
      </c>
      <c r="I1492" s="45" t="s">
        <v>3202</v>
      </c>
      <c r="J1492" s="46">
        <v>115.15</v>
      </c>
      <c r="K1492" s="46">
        <f t="shared" si="23"/>
        <v>133.57399999999998</v>
      </c>
    </row>
    <row r="1493" spans="2:11" x14ac:dyDescent="0.25">
      <c r="B1493" s="45" t="s">
        <v>3196</v>
      </c>
      <c r="C1493" s="45" t="s">
        <v>5938</v>
      </c>
      <c r="D1493" s="45" t="s">
        <v>5939</v>
      </c>
      <c r="E1493" s="45">
        <v>78</v>
      </c>
      <c r="F1493" s="45" t="s">
        <v>6255</v>
      </c>
      <c r="G1493" s="45" t="s">
        <v>6262</v>
      </c>
      <c r="H1493" s="45" t="s">
        <v>6263</v>
      </c>
      <c r="I1493" s="45" t="s">
        <v>3202</v>
      </c>
      <c r="J1493" s="46">
        <v>145.74</v>
      </c>
      <c r="K1493" s="46">
        <f t="shared" si="23"/>
        <v>169.05840000000001</v>
      </c>
    </row>
    <row r="1494" spans="2:11" x14ac:dyDescent="0.25">
      <c r="B1494" s="45" t="s">
        <v>3196</v>
      </c>
      <c r="C1494" s="45" t="s">
        <v>5938</v>
      </c>
      <c r="D1494" s="45" t="s">
        <v>5939</v>
      </c>
      <c r="E1494" s="45">
        <v>78</v>
      </c>
      <c r="F1494" s="45" t="s">
        <v>6255</v>
      </c>
      <c r="G1494" s="45" t="s">
        <v>6264</v>
      </c>
      <c r="H1494" s="45" t="s">
        <v>6265</v>
      </c>
      <c r="I1494" s="45" t="s">
        <v>3202</v>
      </c>
      <c r="J1494" s="46">
        <v>65.88</v>
      </c>
      <c r="K1494" s="46">
        <f t="shared" si="23"/>
        <v>76.420799999999986</v>
      </c>
    </row>
    <row r="1495" spans="2:11" x14ac:dyDescent="0.25">
      <c r="B1495" s="45" t="s">
        <v>3196</v>
      </c>
      <c r="C1495" s="45" t="s">
        <v>5938</v>
      </c>
      <c r="D1495" s="45" t="s">
        <v>5939</v>
      </c>
      <c r="E1495" s="45">
        <v>78</v>
      </c>
      <c r="F1495" s="45" t="s">
        <v>6255</v>
      </c>
      <c r="G1495" s="45" t="s">
        <v>6266</v>
      </c>
      <c r="H1495" s="45" t="s">
        <v>6267</v>
      </c>
      <c r="I1495" s="45" t="s">
        <v>3202</v>
      </c>
      <c r="J1495" s="46">
        <v>119.48</v>
      </c>
      <c r="K1495" s="46">
        <f t="shared" si="23"/>
        <v>138.5968</v>
      </c>
    </row>
    <row r="1496" spans="2:11" x14ac:dyDescent="0.25">
      <c r="B1496" s="45" t="s">
        <v>3196</v>
      </c>
      <c r="C1496" s="45" t="s">
        <v>5938</v>
      </c>
      <c r="D1496" s="45" t="s">
        <v>5939</v>
      </c>
      <c r="E1496" s="45">
        <v>78</v>
      </c>
      <c r="F1496" s="45" t="s">
        <v>6255</v>
      </c>
      <c r="G1496" s="45" t="s">
        <v>6268</v>
      </c>
      <c r="H1496" s="45" t="s">
        <v>6269</v>
      </c>
      <c r="I1496" s="45" t="s">
        <v>3202</v>
      </c>
      <c r="J1496" s="46">
        <v>72.47</v>
      </c>
      <c r="K1496" s="46">
        <f t="shared" si="23"/>
        <v>84.06519999999999</v>
      </c>
    </row>
    <row r="1497" spans="2:11" x14ac:dyDescent="0.25">
      <c r="B1497" s="45" t="s">
        <v>3196</v>
      </c>
      <c r="C1497" s="45" t="s">
        <v>5938</v>
      </c>
      <c r="D1497" s="45" t="s">
        <v>5939</v>
      </c>
      <c r="E1497" s="45">
        <v>78</v>
      </c>
      <c r="F1497" s="45" t="s">
        <v>6255</v>
      </c>
      <c r="G1497" s="45" t="s">
        <v>6270</v>
      </c>
      <c r="H1497" s="45" t="s">
        <v>6271</v>
      </c>
      <c r="I1497" s="45" t="s">
        <v>3202</v>
      </c>
      <c r="J1497" s="46">
        <v>175.92</v>
      </c>
      <c r="K1497" s="46">
        <f t="shared" si="23"/>
        <v>204.06719999999999</v>
      </c>
    </row>
    <row r="1498" spans="2:11" x14ac:dyDescent="0.25">
      <c r="B1498" s="45" t="s">
        <v>3196</v>
      </c>
      <c r="C1498" s="45" t="s">
        <v>5938</v>
      </c>
      <c r="D1498" s="45" t="s">
        <v>5939</v>
      </c>
      <c r="E1498" s="45">
        <v>78</v>
      </c>
      <c r="F1498" s="45" t="s">
        <v>6255</v>
      </c>
      <c r="G1498" s="45" t="s">
        <v>6272</v>
      </c>
      <c r="H1498" s="45" t="s">
        <v>6273</v>
      </c>
      <c r="I1498" s="45" t="s">
        <v>3202</v>
      </c>
      <c r="J1498" s="46">
        <v>41.97</v>
      </c>
      <c r="K1498" s="46">
        <f t="shared" si="23"/>
        <v>48.685199999999995</v>
      </c>
    </row>
    <row r="1499" spans="2:11" x14ac:dyDescent="0.25">
      <c r="B1499" s="45" t="s">
        <v>3196</v>
      </c>
      <c r="C1499" s="45" t="s">
        <v>5938</v>
      </c>
      <c r="D1499" s="45" t="s">
        <v>5939</v>
      </c>
      <c r="E1499" s="45">
        <v>78</v>
      </c>
      <c r="F1499" s="45" t="s">
        <v>6255</v>
      </c>
      <c r="G1499" s="45" t="s">
        <v>6274</v>
      </c>
      <c r="H1499" s="45" t="s">
        <v>6275</v>
      </c>
      <c r="I1499" s="45" t="s">
        <v>3202</v>
      </c>
      <c r="J1499" s="46">
        <v>53.07</v>
      </c>
      <c r="K1499" s="46">
        <f t="shared" si="23"/>
        <v>61.561199999999999</v>
      </c>
    </row>
    <row r="1500" spans="2:11" x14ac:dyDescent="0.25">
      <c r="B1500" s="45" t="s">
        <v>3196</v>
      </c>
      <c r="C1500" s="45" t="s">
        <v>5938</v>
      </c>
      <c r="D1500" s="45" t="s">
        <v>5939</v>
      </c>
      <c r="E1500" s="45">
        <v>78</v>
      </c>
      <c r="F1500" s="45" t="s">
        <v>6255</v>
      </c>
      <c r="G1500" s="45" t="s">
        <v>6276</v>
      </c>
      <c r="H1500" s="45" t="s">
        <v>6277</v>
      </c>
      <c r="I1500" s="45" t="s">
        <v>3202</v>
      </c>
      <c r="J1500" s="46">
        <v>63.68</v>
      </c>
      <c r="K1500" s="46">
        <f t="shared" si="23"/>
        <v>73.868799999999993</v>
      </c>
    </row>
    <row r="1501" spans="2:11" x14ac:dyDescent="0.25">
      <c r="B1501" s="45" t="s">
        <v>3196</v>
      </c>
      <c r="C1501" s="45" t="s">
        <v>5938</v>
      </c>
      <c r="D1501" s="45" t="s">
        <v>5939</v>
      </c>
      <c r="E1501" s="45">
        <v>78</v>
      </c>
      <c r="F1501" s="45" t="s">
        <v>6255</v>
      </c>
      <c r="G1501" s="45" t="s">
        <v>6278</v>
      </c>
      <c r="H1501" s="45" t="s">
        <v>6279</v>
      </c>
      <c r="I1501" s="45" t="s">
        <v>3202</v>
      </c>
      <c r="J1501" s="46">
        <v>50.7</v>
      </c>
      <c r="K1501" s="46">
        <f t="shared" si="23"/>
        <v>58.811999999999998</v>
      </c>
    </row>
    <row r="1502" spans="2:11" x14ac:dyDescent="0.25">
      <c r="B1502" s="45" t="s">
        <v>3196</v>
      </c>
      <c r="C1502" s="45" t="s">
        <v>5938</v>
      </c>
      <c r="D1502" s="45" t="s">
        <v>5939</v>
      </c>
      <c r="E1502" s="45">
        <v>78</v>
      </c>
      <c r="F1502" s="45" t="s">
        <v>6255</v>
      </c>
      <c r="G1502" s="45" t="s">
        <v>6280</v>
      </c>
      <c r="H1502" s="45" t="s">
        <v>6281</v>
      </c>
      <c r="I1502" s="45" t="s">
        <v>3202</v>
      </c>
      <c r="J1502" s="46">
        <v>72.47</v>
      </c>
      <c r="K1502" s="46">
        <f t="shared" si="23"/>
        <v>84.06519999999999</v>
      </c>
    </row>
    <row r="1503" spans="2:11" x14ac:dyDescent="0.25">
      <c r="B1503" s="45" t="s">
        <v>3196</v>
      </c>
      <c r="C1503" s="45" t="s">
        <v>5938</v>
      </c>
      <c r="D1503" s="45" t="s">
        <v>5939</v>
      </c>
      <c r="E1503" s="45">
        <v>79</v>
      </c>
      <c r="F1503" s="45" t="s">
        <v>6282</v>
      </c>
      <c r="G1503" s="45" t="s">
        <v>6283</v>
      </c>
      <c r="H1503" s="45" t="s">
        <v>6284</v>
      </c>
      <c r="I1503" s="45" t="s">
        <v>3202</v>
      </c>
      <c r="J1503" s="46">
        <v>38.619999999999997</v>
      </c>
      <c r="K1503" s="46">
        <f t="shared" si="23"/>
        <v>44.799199999999992</v>
      </c>
    </row>
    <row r="1504" spans="2:11" x14ac:dyDescent="0.25">
      <c r="B1504" s="45" t="s">
        <v>3196</v>
      </c>
      <c r="C1504" s="45" t="s">
        <v>5938</v>
      </c>
      <c r="D1504" s="45" t="s">
        <v>5939</v>
      </c>
      <c r="E1504" s="45">
        <v>79</v>
      </c>
      <c r="F1504" s="45" t="s">
        <v>6282</v>
      </c>
      <c r="G1504" s="45" t="s">
        <v>6285</v>
      </c>
      <c r="H1504" s="45" t="s">
        <v>6286</v>
      </c>
      <c r="I1504" s="45" t="s">
        <v>3202</v>
      </c>
      <c r="J1504" s="46">
        <v>36.369999999999997</v>
      </c>
      <c r="K1504" s="46">
        <f t="shared" si="23"/>
        <v>42.189199999999992</v>
      </c>
    </row>
    <row r="1505" spans="2:11" x14ac:dyDescent="0.25">
      <c r="B1505" s="45" t="s">
        <v>3196</v>
      </c>
      <c r="C1505" s="45" t="s">
        <v>5938</v>
      </c>
      <c r="D1505" s="45" t="s">
        <v>5939</v>
      </c>
      <c r="E1505" s="45">
        <v>75</v>
      </c>
      <c r="F1505" s="45" t="s">
        <v>6287</v>
      </c>
      <c r="G1505" s="45" t="s">
        <v>6288</v>
      </c>
      <c r="H1505" s="45" t="s">
        <v>6289</v>
      </c>
      <c r="I1505" s="45" t="s">
        <v>3202</v>
      </c>
      <c r="J1505" s="46">
        <v>216.9</v>
      </c>
      <c r="K1505" s="46">
        <f t="shared" si="23"/>
        <v>251.60399999999998</v>
      </c>
    </row>
    <row r="1506" spans="2:11" x14ac:dyDescent="0.25">
      <c r="B1506" s="45" t="s">
        <v>3196</v>
      </c>
      <c r="C1506" s="45" t="s">
        <v>5938</v>
      </c>
      <c r="D1506" s="45" t="s">
        <v>5939</v>
      </c>
      <c r="E1506" s="45">
        <v>75</v>
      </c>
      <c r="F1506" s="45" t="s">
        <v>6287</v>
      </c>
      <c r="G1506" s="45" t="s">
        <v>6290</v>
      </c>
      <c r="H1506" s="45" t="s">
        <v>6291</v>
      </c>
      <c r="I1506" s="45" t="s">
        <v>3202</v>
      </c>
      <c r="J1506" s="46">
        <v>216.9</v>
      </c>
      <c r="K1506" s="46">
        <f t="shared" si="23"/>
        <v>251.60399999999998</v>
      </c>
    </row>
    <row r="1507" spans="2:11" x14ac:dyDescent="0.25">
      <c r="B1507" s="45" t="s">
        <v>3196</v>
      </c>
      <c r="C1507" s="45" t="s">
        <v>5938</v>
      </c>
      <c r="D1507" s="45" t="s">
        <v>5939</v>
      </c>
      <c r="E1507" s="45">
        <v>75</v>
      </c>
      <c r="F1507" s="45" t="s">
        <v>6287</v>
      </c>
      <c r="G1507" s="45" t="s">
        <v>6292</v>
      </c>
      <c r="H1507" s="45" t="s">
        <v>6293</v>
      </c>
      <c r="I1507" s="45" t="s">
        <v>3202</v>
      </c>
      <c r="J1507" s="46">
        <v>11507.38</v>
      </c>
      <c r="K1507" s="46">
        <f t="shared" si="23"/>
        <v>13348.560799999997</v>
      </c>
    </row>
    <row r="1508" spans="2:11" x14ac:dyDescent="0.25">
      <c r="B1508" s="45" t="s">
        <v>3196</v>
      </c>
      <c r="C1508" s="45" t="s">
        <v>5938</v>
      </c>
      <c r="D1508" s="45" t="s">
        <v>5939</v>
      </c>
      <c r="E1508" s="45">
        <v>75</v>
      </c>
      <c r="F1508" s="45" t="s">
        <v>6287</v>
      </c>
      <c r="G1508" s="45" t="s">
        <v>6294</v>
      </c>
      <c r="H1508" s="45" t="s">
        <v>6295</v>
      </c>
      <c r="I1508" s="45" t="s">
        <v>3202</v>
      </c>
      <c r="J1508" s="46">
        <v>3356.2</v>
      </c>
      <c r="K1508" s="46">
        <f t="shared" si="23"/>
        <v>3893.1919999999996</v>
      </c>
    </row>
    <row r="1509" spans="2:11" x14ac:dyDescent="0.25">
      <c r="B1509" s="45" t="s">
        <v>3196</v>
      </c>
      <c r="C1509" s="45" t="s">
        <v>5938</v>
      </c>
      <c r="D1509" s="45" t="s">
        <v>5939</v>
      </c>
      <c r="E1509" s="45">
        <v>78</v>
      </c>
      <c r="F1509" s="45" t="s">
        <v>6255</v>
      </c>
      <c r="G1509" s="45" t="s">
        <v>6296</v>
      </c>
      <c r="H1509" s="45" t="s">
        <v>6297</v>
      </c>
      <c r="I1509" s="45" t="s">
        <v>3202</v>
      </c>
      <c r="J1509" s="46">
        <v>188.67</v>
      </c>
      <c r="K1509" s="46">
        <f t="shared" si="23"/>
        <v>218.85719999999998</v>
      </c>
    </row>
    <row r="1510" spans="2:11" x14ac:dyDescent="0.25">
      <c r="B1510" s="45" t="s">
        <v>3196</v>
      </c>
      <c r="C1510" s="45" t="s">
        <v>5938</v>
      </c>
      <c r="D1510" s="45" t="s">
        <v>5939</v>
      </c>
      <c r="E1510" s="45">
        <v>78</v>
      </c>
      <c r="F1510" s="45" t="s">
        <v>6255</v>
      </c>
      <c r="G1510" s="45" t="s">
        <v>6298</v>
      </c>
      <c r="H1510" s="45" t="s">
        <v>6299</v>
      </c>
      <c r="I1510" s="45" t="s">
        <v>3202</v>
      </c>
      <c r="J1510" s="46">
        <v>222.31</v>
      </c>
      <c r="K1510" s="46">
        <f t="shared" si="23"/>
        <v>257.87959999999998</v>
      </c>
    </row>
    <row r="1511" spans="2:11" x14ac:dyDescent="0.25">
      <c r="B1511" s="45" t="s">
        <v>3196</v>
      </c>
      <c r="C1511" s="45" t="s">
        <v>5938</v>
      </c>
      <c r="D1511" s="45" t="s">
        <v>5939</v>
      </c>
      <c r="E1511" s="45">
        <v>78</v>
      </c>
      <c r="F1511" s="45" t="s">
        <v>6255</v>
      </c>
      <c r="G1511" s="45" t="s">
        <v>6300</v>
      </c>
      <c r="H1511" s="45" t="s">
        <v>6301</v>
      </c>
      <c r="I1511" s="45" t="s">
        <v>3202</v>
      </c>
      <c r="J1511" s="46">
        <v>217.17</v>
      </c>
      <c r="K1511" s="46">
        <f t="shared" si="23"/>
        <v>251.91719999999998</v>
      </c>
    </row>
    <row r="1512" spans="2:11" x14ac:dyDescent="0.25">
      <c r="B1512" s="45" t="s">
        <v>3196</v>
      </c>
      <c r="C1512" s="45" t="s">
        <v>5938</v>
      </c>
      <c r="D1512" s="45" t="s">
        <v>5939</v>
      </c>
      <c r="E1512" s="45">
        <v>75</v>
      </c>
      <c r="F1512" s="45" t="s">
        <v>6287</v>
      </c>
      <c r="G1512" s="45" t="s">
        <v>6302</v>
      </c>
      <c r="H1512" s="45" t="s">
        <v>6303</v>
      </c>
      <c r="I1512" s="45" t="s">
        <v>3202</v>
      </c>
      <c r="J1512" s="46">
        <v>434.5</v>
      </c>
      <c r="K1512" s="46">
        <f t="shared" si="23"/>
        <v>504.02</v>
      </c>
    </row>
    <row r="1513" spans="2:11" x14ac:dyDescent="0.25">
      <c r="B1513" s="45" t="s">
        <v>3196</v>
      </c>
      <c r="C1513" s="45" t="s">
        <v>5938</v>
      </c>
      <c r="D1513" s="45" t="s">
        <v>5939</v>
      </c>
      <c r="E1513" s="45">
        <v>77</v>
      </c>
      <c r="F1513" s="45" t="s">
        <v>6250</v>
      </c>
      <c r="G1513" s="45" t="s">
        <v>6304</v>
      </c>
      <c r="H1513" s="45" t="s">
        <v>6305</v>
      </c>
      <c r="I1513" s="45" t="s">
        <v>3202</v>
      </c>
      <c r="J1513" s="46">
        <v>4696.24</v>
      </c>
      <c r="K1513" s="46">
        <f t="shared" si="23"/>
        <v>5447.6383999999998</v>
      </c>
    </row>
    <row r="1514" spans="2:11" x14ac:dyDescent="0.25">
      <c r="B1514" s="45" t="s">
        <v>3196</v>
      </c>
      <c r="C1514" s="45" t="s">
        <v>5938</v>
      </c>
      <c r="D1514" s="45" t="s">
        <v>5939</v>
      </c>
      <c r="E1514" s="45">
        <v>78</v>
      </c>
      <c r="F1514" s="45" t="s">
        <v>6255</v>
      </c>
      <c r="G1514" s="45" t="s">
        <v>6306</v>
      </c>
      <c r="H1514" s="45" t="s">
        <v>6307</v>
      </c>
      <c r="I1514" s="45" t="s">
        <v>3202</v>
      </c>
      <c r="J1514" s="46">
        <v>210</v>
      </c>
      <c r="K1514" s="46">
        <f t="shared" si="23"/>
        <v>243.6</v>
      </c>
    </row>
    <row r="1515" spans="2:11" x14ac:dyDescent="0.25">
      <c r="B1515" s="45" t="s">
        <v>3196</v>
      </c>
      <c r="C1515" s="45" t="s">
        <v>5938</v>
      </c>
      <c r="D1515" s="45" t="s">
        <v>5939</v>
      </c>
      <c r="E1515" s="45">
        <v>78</v>
      </c>
      <c r="F1515" s="45" t="s">
        <v>6255</v>
      </c>
      <c r="G1515" s="45" t="s">
        <v>6308</v>
      </c>
      <c r="H1515" s="45" t="s">
        <v>6309</v>
      </c>
      <c r="I1515" s="45" t="s">
        <v>3202</v>
      </c>
      <c r="J1515" s="46">
        <v>240</v>
      </c>
      <c r="K1515" s="46">
        <f t="shared" si="23"/>
        <v>278.39999999999998</v>
      </c>
    </row>
    <row r="1516" spans="2:11" x14ac:dyDescent="0.25">
      <c r="B1516" s="45" t="s">
        <v>3196</v>
      </c>
      <c r="C1516" s="45" t="s">
        <v>5938</v>
      </c>
      <c r="D1516" s="45" t="s">
        <v>5939</v>
      </c>
      <c r="E1516" s="45">
        <v>81</v>
      </c>
      <c r="F1516" s="45" t="s">
        <v>6310</v>
      </c>
      <c r="G1516" s="45" t="s">
        <v>6311</v>
      </c>
      <c r="H1516" s="45" t="s">
        <v>6312</v>
      </c>
      <c r="I1516" s="45" t="s">
        <v>3202</v>
      </c>
      <c r="J1516" s="46">
        <v>8542.66</v>
      </c>
      <c r="K1516" s="46">
        <f t="shared" si="23"/>
        <v>9909.4856</v>
      </c>
    </row>
    <row r="1517" spans="2:11" x14ac:dyDescent="0.25">
      <c r="B1517" s="45" t="s">
        <v>3196</v>
      </c>
      <c r="C1517" s="45" t="s">
        <v>5938</v>
      </c>
      <c r="D1517" s="45" t="s">
        <v>5939</v>
      </c>
      <c r="E1517" s="45">
        <v>81</v>
      </c>
      <c r="F1517" s="45" t="s">
        <v>6310</v>
      </c>
      <c r="G1517" s="45" t="s">
        <v>6313</v>
      </c>
      <c r="H1517" s="45" t="s">
        <v>6314</v>
      </c>
      <c r="I1517" s="45" t="s">
        <v>3202</v>
      </c>
      <c r="J1517" s="46">
        <v>4918.3900000000003</v>
      </c>
      <c r="K1517" s="46">
        <f t="shared" si="23"/>
        <v>5705.3324000000002</v>
      </c>
    </row>
    <row r="1518" spans="2:11" x14ac:dyDescent="0.25">
      <c r="B1518" s="45" t="s">
        <v>3196</v>
      </c>
      <c r="C1518" s="45" t="s">
        <v>5938</v>
      </c>
      <c r="D1518" s="45" t="s">
        <v>5939</v>
      </c>
      <c r="E1518" s="45">
        <v>81</v>
      </c>
      <c r="F1518" s="45" t="s">
        <v>6310</v>
      </c>
      <c r="G1518" s="45" t="s">
        <v>6315</v>
      </c>
      <c r="H1518" s="45" t="s">
        <v>6316</v>
      </c>
      <c r="I1518" s="45" t="s">
        <v>3202</v>
      </c>
      <c r="J1518" s="46">
        <v>4501.24</v>
      </c>
      <c r="K1518" s="46">
        <f t="shared" si="23"/>
        <v>5221.4383999999991</v>
      </c>
    </row>
    <row r="1519" spans="2:11" x14ac:dyDescent="0.25">
      <c r="B1519" s="45" t="s">
        <v>3196</v>
      </c>
      <c r="C1519" s="45" t="s">
        <v>5938</v>
      </c>
      <c r="D1519" s="45" t="s">
        <v>5939</v>
      </c>
      <c r="E1519" s="45">
        <v>81</v>
      </c>
      <c r="F1519" s="45" t="s">
        <v>6310</v>
      </c>
      <c r="G1519" s="45" t="s">
        <v>6317</v>
      </c>
      <c r="H1519" s="45" t="s">
        <v>6318</v>
      </c>
      <c r="I1519" s="45" t="s">
        <v>3202</v>
      </c>
      <c r="J1519" s="46">
        <v>1610</v>
      </c>
      <c r="K1519" s="46">
        <f t="shared" si="23"/>
        <v>1867.6</v>
      </c>
    </row>
    <row r="1520" spans="2:11" x14ac:dyDescent="0.25">
      <c r="B1520" s="45" t="s">
        <v>3196</v>
      </c>
      <c r="C1520" s="45" t="s">
        <v>5938</v>
      </c>
      <c r="D1520" s="45" t="s">
        <v>5939</v>
      </c>
      <c r="E1520" s="45">
        <v>80</v>
      </c>
      <c r="F1520" s="45" t="s">
        <v>6319</v>
      </c>
      <c r="G1520" s="45" t="s">
        <v>6320</v>
      </c>
      <c r="H1520" s="45" t="s">
        <v>6321</v>
      </c>
      <c r="I1520" s="45" t="s">
        <v>3202</v>
      </c>
      <c r="J1520" s="46">
        <v>129.16</v>
      </c>
      <c r="K1520" s="46">
        <f t="shared" si="23"/>
        <v>149.82559999999998</v>
      </c>
    </row>
    <row r="1521" spans="2:11" x14ac:dyDescent="0.25">
      <c r="B1521" s="45" t="s">
        <v>3196</v>
      </c>
      <c r="C1521" s="45" t="s">
        <v>5938</v>
      </c>
      <c r="D1521" s="45" t="s">
        <v>5939</v>
      </c>
      <c r="E1521" s="45">
        <v>80</v>
      </c>
      <c r="F1521" s="45" t="s">
        <v>6319</v>
      </c>
      <c r="G1521" s="45" t="s">
        <v>6322</v>
      </c>
      <c r="H1521" s="45" t="s">
        <v>6323</v>
      </c>
      <c r="I1521" s="45" t="s">
        <v>3202</v>
      </c>
      <c r="J1521" s="46">
        <v>247.21</v>
      </c>
      <c r="K1521" s="46">
        <f t="shared" si="23"/>
        <v>286.7636</v>
      </c>
    </row>
    <row r="1522" spans="2:11" x14ac:dyDescent="0.25">
      <c r="B1522" s="45" t="s">
        <v>3196</v>
      </c>
      <c r="C1522" s="45" t="s">
        <v>5938</v>
      </c>
      <c r="D1522" s="45" t="s">
        <v>5939</v>
      </c>
      <c r="E1522" s="45">
        <v>82</v>
      </c>
      <c r="F1522" s="45" t="s">
        <v>6324</v>
      </c>
      <c r="G1522" s="45" t="s">
        <v>6325</v>
      </c>
      <c r="H1522" s="45" t="s">
        <v>6326</v>
      </c>
      <c r="I1522" s="45" t="s">
        <v>3202</v>
      </c>
      <c r="J1522" s="46">
        <v>645.80999999999995</v>
      </c>
      <c r="K1522" s="46">
        <f t="shared" si="23"/>
        <v>749.13959999999986</v>
      </c>
    </row>
    <row r="1523" spans="2:11" x14ac:dyDescent="0.25">
      <c r="B1523" s="45" t="s">
        <v>3196</v>
      </c>
      <c r="C1523" s="45" t="s">
        <v>5938</v>
      </c>
      <c r="D1523" s="45" t="s">
        <v>5939</v>
      </c>
      <c r="E1523" s="45">
        <v>82</v>
      </c>
      <c r="F1523" s="45" t="s">
        <v>6324</v>
      </c>
      <c r="G1523" s="45" t="s">
        <v>6327</v>
      </c>
      <c r="H1523" s="45" t="s">
        <v>6328</v>
      </c>
      <c r="I1523" s="45" t="s">
        <v>3202</v>
      </c>
      <c r="J1523" s="46">
        <v>124.47</v>
      </c>
      <c r="K1523" s="46">
        <f t="shared" si="23"/>
        <v>144.3852</v>
      </c>
    </row>
    <row r="1524" spans="2:11" x14ac:dyDescent="0.25">
      <c r="B1524" s="45" t="s">
        <v>3196</v>
      </c>
      <c r="C1524" s="45" t="s">
        <v>5938</v>
      </c>
      <c r="D1524" s="45" t="s">
        <v>5939</v>
      </c>
      <c r="E1524" s="45">
        <v>82</v>
      </c>
      <c r="F1524" s="45" t="s">
        <v>6324</v>
      </c>
      <c r="G1524" s="45" t="s">
        <v>6329</v>
      </c>
      <c r="H1524" s="45" t="s">
        <v>6330</v>
      </c>
      <c r="I1524" s="45" t="s">
        <v>3202</v>
      </c>
      <c r="J1524" s="46">
        <v>76.12</v>
      </c>
      <c r="K1524" s="46">
        <f t="shared" si="23"/>
        <v>88.299199999999999</v>
      </c>
    </row>
    <row r="1525" spans="2:11" x14ac:dyDescent="0.25">
      <c r="B1525" s="45" t="s">
        <v>3196</v>
      </c>
      <c r="C1525" s="45" t="s">
        <v>5938</v>
      </c>
      <c r="D1525" s="45" t="s">
        <v>5939</v>
      </c>
      <c r="E1525" s="45">
        <v>82</v>
      </c>
      <c r="F1525" s="45" t="s">
        <v>6324</v>
      </c>
      <c r="G1525" s="45" t="s">
        <v>6331</v>
      </c>
      <c r="H1525" s="45" t="s">
        <v>6332</v>
      </c>
      <c r="I1525" s="45" t="s">
        <v>3202</v>
      </c>
      <c r="J1525" s="46">
        <v>76.12</v>
      </c>
      <c r="K1525" s="46">
        <f t="shared" si="23"/>
        <v>88.299199999999999</v>
      </c>
    </row>
    <row r="1526" spans="2:11" x14ac:dyDescent="0.25">
      <c r="B1526" s="45" t="s">
        <v>3196</v>
      </c>
      <c r="C1526" s="45" t="s">
        <v>5938</v>
      </c>
      <c r="D1526" s="45" t="s">
        <v>5939</v>
      </c>
      <c r="E1526" s="45">
        <v>82</v>
      </c>
      <c r="F1526" s="45" t="s">
        <v>6324</v>
      </c>
      <c r="G1526" s="45" t="s">
        <v>6333</v>
      </c>
      <c r="H1526" s="45" t="s">
        <v>6334</v>
      </c>
      <c r="I1526" s="45" t="s">
        <v>3202</v>
      </c>
      <c r="J1526" s="46">
        <v>51.6</v>
      </c>
      <c r="K1526" s="46">
        <f t="shared" si="23"/>
        <v>59.855999999999995</v>
      </c>
    </row>
    <row r="1527" spans="2:11" x14ac:dyDescent="0.25">
      <c r="B1527" s="45" t="s">
        <v>3196</v>
      </c>
      <c r="C1527" s="45" t="s">
        <v>5938</v>
      </c>
      <c r="D1527" s="45" t="s">
        <v>5939</v>
      </c>
      <c r="E1527" s="45">
        <v>81</v>
      </c>
      <c r="F1527" s="45" t="s">
        <v>6310</v>
      </c>
      <c r="G1527" s="45" t="s">
        <v>6335</v>
      </c>
      <c r="H1527" s="45" t="s">
        <v>6336</v>
      </c>
      <c r="I1527" s="45" t="s">
        <v>3202</v>
      </c>
      <c r="J1527" s="46">
        <v>7771.99</v>
      </c>
      <c r="K1527" s="46">
        <f t="shared" si="23"/>
        <v>9015.5083999999988</v>
      </c>
    </row>
    <row r="1528" spans="2:11" x14ac:dyDescent="0.25">
      <c r="B1528" s="45" t="s">
        <v>3196</v>
      </c>
      <c r="C1528" s="45" t="s">
        <v>5938</v>
      </c>
      <c r="D1528" s="45" t="s">
        <v>5939</v>
      </c>
      <c r="E1528" s="45">
        <v>80</v>
      </c>
      <c r="F1528" s="45" t="s">
        <v>6319</v>
      </c>
      <c r="G1528" s="45" t="s">
        <v>6337</v>
      </c>
      <c r="H1528" s="45" t="s">
        <v>6338</v>
      </c>
      <c r="I1528" s="45" t="s">
        <v>3202</v>
      </c>
      <c r="J1528" s="46">
        <v>19.12</v>
      </c>
      <c r="K1528" s="46">
        <f t="shared" si="23"/>
        <v>22.179199999999998</v>
      </c>
    </row>
    <row r="1529" spans="2:11" x14ac:dyDescent="0.25">
      <c r="B1529" s="45" t="s">
        <v>3196</v>
      </c>
      <c r="C1529" s="45" t="s">
        <v>5938</v>
      </c>
      <c r="D1529" s="45" t="s">
        <v>5939</v>
      </c>
      <c r="E1529" s="45">
        <v>80</v>
      </c>
      <c r="F1529" s="45" t="s">
        <v>6319</v>
      </c>
      <c r="G1529" s="45" t="s">
        <v>6339</v>
      </c>
      <c r="H1529" s="45" t="s">
        <v>6340</v>
      </c>
      <c r="I1529" s="45" t="s">
        <v>3202</v>
      </c>
      <c r="J1529" s="46">
        <v>50.75</v>
      </c>
      <c r="K1529" s="46">
        <f t="shared" si="23"/>
        <v>58.87</v>
      </c>
    </row>
    <row r="1530" spans="2:11" x14ac:dyDescent="0.25">
      <c r="B1530" s="45" t="s">
        <v>3196</v>
      </c>
      <c r="C1530" s="45" t="s">
        <v>5938</v>
      </c>
      <c r="D1530" s="45" t="s">
        <v>5939</v>
      </c>
      <c r="E1530" s="45">
        <v>80</v>
      </c>
      <c r="F1530" s="45" t="s">
        <v>6319</v>
      </c>
      <c r="G1530" s="45" t="s">
        <v>6341</v>
      </c>
      <c r="H1530" s="45" t="s">
        <v>6342</v>
      </c>
      <c r="I1530" s="45" t="s">
        <v>3202</v>
      </c>
      <c r="J1530" s="46">
        <v>68.94</v>
      </c>
      <c r="K1530" s="46">
        <f t="shared" si="23"/>
        <v>79.970399999999998</v>
      </c>
    </row>
    <row r="1531" spans="2:11" x14ac:dyDescent="0.25">
      <c r="B1531" s="45" t="s">
        <v>3196</v>
      </c>
      <c r="C1531" s="45" t="s">
        <v>5938</v>
      </c>
      <c r="D1531" s="45" t="s">
        <v>5939</v>
      </c>
      <c r="E1531" s="45">
        <v>80</v>
      </c>
      <c r="F1531" s="45" t="s">
        <v>6319</v>
      </c>
      <c r="G1531" s="45" t="s">
        <v>6343</v>
      </c>
      <c r="H1531" s="45" t="s">
        <v>6344</v>
      </c>
      <c r="I1531" s="45" t="s">
        <v>3202</v>
      </c>
      <c r="J1531" s="46">
        <v>87.81</v>
      </c>
      <c r="K1531" s="46">
        <f t="shared" si="23"/>
        <v>101.8596</v>
      </c>
    </row>
    <row r="1532" spans="2:11" x14ac:dyDescent="0.25">
      <c r="B1532" s="45" t="s">
        <v>3196</v>
      </c>
      <c r="C1532" s="45" t="s">
        <v>5938</v>
      </c>
      <c r="D1532" s="45" t="s">
        <v>5939</v>
      </c>
      <c r="E1532" s="45">
        <v>82</v>
      </c>
      <c r="F1532" s="45" t="s">
        <v>6324</v>
      </c>
      <c r="G1532" s="45" t="s">
        <v>6345</v>
      </c>
      <c r="H1532" s="45" t="s">
        <v>6346</v>
      </c>
      <c r="I1532" s="45" t="s">
        <v>3202</v>
      </c>
      <c r="J1532" s="46">
        <v>6885.74</v>
      </c>
      <c r="K1532" s="46">
        <f t="shared" si="23"/>
        <v>7987.4583999999995</v>
      </c>
    </row>
    <row r="1533" spans="2:11" x14ac:dyDescent="0.25">
      <c r="B1533" s="45" t="s">
        <v>3196</v>
      </c>
      <c r="C1533" s="45" t="s">
        <v>5938</v>
      </c>
      <c r="D1533" s="45" t="s">
        <v>5939</v>
      </c>
      <c r="E1533" s="45">
        <v>75</v>
      </c>
      <c r="F1533" s="45" t="s">
        <v>6287</v>
      </c>
      <c r="G1533" s="45" t="s">
        <v>6347</v>
      </c>
      <c r="H1533" s="45" t="s">
        <v>6348</v>
      </c>
      <c r="I1533" s="45" t="s">
        <v>3202</v>
      </c>
      <c r="J1533" s="46">
        <v>13233.48</v>
      </c>
      <c r="K1533" s="46">
        <f t="shared" si="23"/>
        <v>15350.836799999999</v>
      </c>
    </row>
    <row r="1534" spans="2:11" x14ac:dyDescent="0.25">
      <c r="B1534" s="45" t="s">
        <v>3196</v>
      </c>
      <c r="C1534" s="45" t="s">
        <v>6349</v>
      </c>
      <c r="D1534" s="45" t="s">
        <v>6350</v>
      </c>
      <c r="E1534" s="45">
        <v>88</v>
      </c>
      <c r="F1534" s="45" t="s">
        <v>6351</v>
      </c>
      <c r="G1534" s="45" t="s">
        <v>6352</v>
      </c>
      <c r="H1534" s="45" t="s">
        <v>6353</v>
      </c>
      <c r="I1534" s="45" t="s">
        <v>3202</v>
      </c>
      <c r="J1534" s="46">
        <v>995.5</v>
      </c>
      <c r="K1534" s="46">
        <f t="shared" si="23"/>
        <v>1154.78</v>
      </c>
    </row>
    <row r="1535" spans="2:11" x14ac:dyDescent="0.25">
      <c r="B1535" s="45" t="s">
        <v>3196</v>
      </c>
      <c r="C1535" s="45" t="s">
        <v>6349</v>
      </c>
      <c r="D1535" s="45" t="s">
        <v>6350</v>
      </c>
      <c r="E1535" s="45">
        <v>86</v>
      </c>
      <c r="F1535" s="45" t="s">
        <v>6354</v>
      </c>
      <c r="G1535" s="45" t="s">
        <v>6355</v>
      </c>
      <c r="H1535" s="45" t="s">
        <v>6356</v>
      </c>
      <c r="I1535" s="45" t="s">
        <v>3202</v>
      </c>
      <c r="J1535" s="46">
        <v>2368.48</v>
      </c>
      <c r="K1535" s="46">
        <f t="shared" si="23"/>
        <v>2747.4367999999999</v>
      </c>
    </row>
    <row r="1536" spans="2:11" x14ac:dyDescent="0.25">
      <c r="B1536" s="45" t="s">
        <v>3196</v>
      </c>
      <c r="C1536" s="45" t="s">
        <v>6349</v>
      </c>
      <c r="D1536" s="45" t="s">
        <v>6350</v>
      </c>
      <c r="E1536" s="45">
        <v>89</v>
      </c>
      <c r="F1536" s="45" t="s">
        <v>6357</v>
      </c>
      <c r="G1536" s="45" t="s">
        <v>6358</v>
      </c>
      <c r="H1536" s="45" t="s">
        <v>6359</v>
      </c>
      <c r="I1536" s="45" t="s">
        <v>3202</v>
      </c>
      <c r="J1536" s="46">
        <v>537.88</v>
      </c>
      <c r="K1536" s="46">
        <f t="shared" si="23"/>
        <v>623.94079999999997</v>
      </c>
    </row>
    <row r="1537" spans="2:11" x14ac:dyDescent="0.25">
      <c r="B1537" s="45" t="s">
        <v>3196</v>
      </c>
      <c r="C1537" s="45" t="s">
        <v>6349</v>
      </c>
      <c r="D1537" s="45" t="s">
        <v>6350</v>
      </c>
      <c r="E1537" s="45">
        <v>89</v>
      </c>
      <c r="F1537" s="45" t="s">
        <v>6357</v>
      </c>
      <c r="G1537" s="45" t="s">
        <v>6360</v>
      </c>
      <c r="H1537" s="45" t="s">
        <v>6361</v>
      </c>
      <c r="I1537" s="45" t="s">
        <v>3202</v>
      </c>
      <c r="J1537" s="46">
        <v>534.41</v>
      </c>
      <c r="K1537" s="46">
        <f t="shared" si="23"/>
        <v>619.91559999999993</v>
      </c>
    </row>
    <row r="1538" spans="2:11" x14ac:dyDescent="0.25">
      <c r="B1538" s="45" t="s">
        <v>3196</v>
      </c>
      <c r="C1538" s="45" t="s">
        <v>6349</v>
      </c>
      <c r="D1538" s="45" t="s">
        <v>6350</v>
      </c>
      <c r="E1538" s="45">
        <v>89</v>
      </c>
      <c r="F1538" s="45" t="s">
        <v>6357</v>
      </c>
      <c r="G1538" s="45" t="s">
        <v>6362</v>
      </c>
      <c r="H1538" s="45" t="s">
        <v>6363</v>
      </c>
      <c r="I1538" s="45" t="s">
        <v>3202</v>
      </c>
      <c r="J1538" s="46">
        <v>650</v>
      </c>
      <c r="K1538" s="46">
        <f t="shared" si="23"/>
        <v>754</v>
      </c>
    </row>
    <row r="1539" spans="2:11" x14ac:dyDescent="0.25">
      <c r="B1539" s="45" t="s">
        <v>3196</v>
      </c>
      <c r="C1539" s="45" t="s">
        <v>6349</v>
      </c>
      <c r="D1539" s="45" t="s">
        <v>6350</v>
      </c>
      <c r="E1539" s="45">
        <v>89</v>
      </c>
      <c r="F1539" s="45" t="s">
        <v>6357</v>
      </c>
      <c r="G1539" s="45" t="s">
        <v>6364</v>
      </c>
      <c r="H1539" s="45" t="s">
        <v>6365</v>
      </c>
      <c r="I1539" s="45" t="s">
        <v>3202</v>
      </c>
      <c r="J1539" s="46">
        <v>650</v>
      </c>
      <c r="K1539" s="46">
        <f t="shared" si="23"/>
        <v>754</v>
      </c>
    </row>
    <row r="1540" spans="2:11" x14ac:dyDescent="0.25">
      <c r="B1540" s="45" t="s">
        <v>3196</v>
      </c>
      <c r="C1540" s="45" t="s">
        <v>6349</v>
      </c>
      <c r="D1540" s="45" t="s">
        <v>6350</v>
      </c>
      <c r="E1540" s="45">
        <v>89</v>
      </c>
      <c r="F1540" s="45" t="s">
        <v>6357</v>
      </c>
      <c r="G1540" s="45" t="s">
        <v>6366</v>
      </c>
      <c r="H1540" s="45" t="s">
        <v>6367</v>
      </c>
      <c r="I1540" s="45" t="s">
        <v>3202</v>
      </c>
      <c r="J1540" s="46">
        <v>1113.92</v>
      </c>
      <c r="K1540" s="46">
        <f t="shared" ref="K1540:K1603" si="24">+IF(AND(MID(H1540,1,15)="POSTE DE MADERA",J1540&lt;110)=TRUE,(J1540*1.13+5)*1.01*1.16,IF(AND(MID(H1540,1,15)="POSTE DE MADERA",J1540&gt;=110,J1540&lt;320)=TRUE,(J1540*1.13+12)*1.01*1.16,IF(AND(MID(H1540,1,15)="POSTE DE MADERA",J1540&gt;320)=TRUE,(J1540*1.13+36)*1.01*1.16,IF(+AND(MID(H1540,1,5)="POSTE",MID(H1540,1,15)&lt;&gt;"POSTE DE MADERA")=TRUE,J1540*1.01*1.16,J1540*1.16))))</f>
        <v>1292.1471999999999</v>
      </c>
    </row>
    <row r="1541" spans="2:11" x14ac:dyDescent="0.25">
      <c r="B1541" s="45" t="s">
        <v>3196</v>
      </c>
      <c r="C1541" s="45" t="s">
        <v>6349</v>
      </c>
      <c r="D1541" s="45" t="s">
        <v>6350</v>
      </c>
      <c r="E1541" s="45">
        <v>89</v>
      </c>
      <c r="F1541" s="45" t="s">
        <v>6357</v>
      </c>
      <c r="G1541" s="45" t="s">
        <v>6368</v>
      </c>
      <c r="H1541" s="45" t="s">
        <v>6369</v>
      </c>
      <c r="I1541" s="45" t="s">
        <v>3202</v>
      </c>
      <c r="J1541" s="46">
        <v>716.16</v>
      </c>
      <c r="K1541" s="46">
        <f t="shared" si="24"/>
        <v>830.74559999999985</v>
      </c>
    </row>
    <row r="1542" spans="2:11" x14ac:dyDescent="0.25">
      <c r="B1542" s="45" t="s">
        <v>3196</v>
      </c>
      <c r="C1542" s="45" t="s">
        <v>6349</v>
      </c>
      <c r="D1542" s="45" t="s">
        <v>6350</v>
      </c>
      <c r="E1542" s="45">
        <v>89</v>
      </c>
      <c r="F1542" s="45" t="s">
        <v>6357</v>
      </c>
      <c r="G1542" s="45" t="s">
        <v>6370</v>
      </c>
      <c r="H1542" s="45" t="s">
        <v>6371</v>
      </c>
      <c r="I1542" s="45" t="s">
        <v>3202</v>
      </c>
      <c r="J1542" s="46">
        <v>730.43</v>
      </c>
      <c r="K1542" s="46">
        <f t="shared" si="24"/>
        <v>847.29879999999991</v>
      </c>
    </row>
    <row r="1543" spans="2:11" x14ac:dyDescent="0.25">
      <c r="B1543" s="45" t="s">
        <v>3196</v>
      </c>
      <c r="C1543" s="45" t="s">
        <v>6349</v>
      </c>
      <c r="D1543" s="45" t="s">
        <v>6350</v>
      </c>
      <c r="E1543" s="45">
        <v>89</v>
      </c>
      <c r="F1543" s="45" t="s">
        <v>6357</v>
      </c>
      <c r="G1543" s="45" t="s">
        <v>6372</v>
      </c>
      <c r="H1543" s="45" t="s">
        <v>6373</v>
      </c>
      <c r="I1543" s="45" t="s">
        <v>3202</v>
      </c>
      <c r="J1543" s="46">
        <v>1321.81</v>
      </c>
      <c r="K1543" s="46">
        <f t="shared" si="24"/>
        <v>1533.2995999999998</v>
      </c>
    </row>
    <row r="1544" spans="2:11" x14ac:dyDescent="0.25">
      <c r="B1544" s="45" t="s">
        <v>3196</v>
      </c>
      <c r="C1544" s="45" t="s">
        <v>6349</v>
      </c>
      <c r="D1544" s="45" t="s">
        <v>6350</v>
      </c>
      <c r="E1544" s="45">
        <v>89</v>
      </c>
      <c r="F1544" s="45" t="s">
        <v>6357</v>
      </c>
      <c r="G1544" s="45" t="s">
        <v>6374</v>
      </c>
      <c r="H1544" s="45" t="s">
        <v>6375</v>
      </c>
      <c r="I1544" s="45" t="s">
        <v>3202</v>
      </c>
      <c r="J1544" s="46">
        <v>1321.81</v>
      </c>
      <c r="K1544" s="46">
        <f t="shared" si="24"/>
        <v>1533.2995999999998</v>
      </c>
    </row>
    <row r="1545" spans="2:11" x14ac:dyDescent="0.25">
      <c r="B1545" s="45" t="s">
        <v>3196</v>
      </c>
      <c r="C1545" s="45" t="s">
        <v>6349</v>
      </c>
      <c r="D1545" s="45" t="s">
        <v>6350</v>
      </c>
      <c r="E1545" s="45">
        <v>89</v>
      </c>
      <c r="F1545" s="45" t="s">
        <v>6357</v>
      </c>
      <c r="G1545" s="45" t="s">
        <v>6376</v>
      </c>
      <c r="H1545" s="45" t="s">
        <v>6377</v>
      </c>
      <c r="I1545" s="45" t="s">
        <v>3202</v>
      </c>
      <c r="J1545" s="46">
        <v>1554.28</v>
      </c>
      <c r="K1545" s="46">
        <f t="shared" si="24"/>
        <v>1802.9647999999997</v>
      </c>
    </row>
    <row r="1546" spans="2:11" x14ac:dyDescent="0.25">
      <c r="B1546" s="45" t="s">
        <v>3196</v>
      </c>
      <c r="C1546" s="45" t="s">
        <v>6349</v>
      </c>
      <c r="D1546" s="45" t="s">
        <v>6350</v>
      </c>
      <c r="E1546" s="45">
        <v>89</v>
      </c>
      <c r="F1546" s="45" t="s">
        <v>6357</v>
      </c>
      <c r="G1546" s="45" t="s">
        <v>6378</v>
      </c>
      <c r="H1546" s="45" t="s">
        <v>6379</v>
      </c>
      <c r="I1546" s="45" t="s">
        <v>3202</v>
      </c>
      <c r="J1546" s="46">
        <v>1353.37</v>
      </c>
      <c r="K1546" s="46">
        <f t="shared" si="24"/>
        <v>1569.9091999999998</v>
      </c>
    </row>
    <row r="1547" spans="2:11" x14ac:dyDescent="0.25">
      <c r="B1547" s="45" t="s">
        <v>3196</v>
      </c>
      <c r="C1547" s="45" t="s">
        <v>6349</v>
      </c>
      <c r="D1547" s="45" t="s">
        <v>6350</v>
      </c>
      <c r="E1547" s="45">
        <v>89</v>
      </c>
      <c r="F1547" s="45" t="s">
        <v>6357</v>
      </c>
      <c r="G1547" s="45" t="s">
        <v>6380</v>
      </c>
      <c r="H1547" s="45" t="s">
        <v>6381</v>
      </c>
      <c r="I1547" s="45" t="s">
        <v>3202</v>
      </c>
      <c r="J1547" s="46">
        <v>2781.66</v>
      </c>
      <c r="K1547" s="46">
        <f t="shared" si="24"/>
        <v>3226.7255999999998</v>
      </c>
    </row>
    <row r="1548" spans="2:11" x14ac:dyDescent="0.25">
      <c r="B1548" s="45" t="s">
        <v>3196</v>
      </c>
      <c r="C1548" s="45" t="s">
        <v>6349</v>
      </c>
      <c r="D1548" s="45" t="s">
        <v>6350</v>
      </c>
      <c r="E1548" s="45">
        <v>89</v>
      </c>
      <c r="F1548" s="45" t="s">
        <v>6357</v>
      </c>
      <c r="G1548" s="45" t="s">
        <v>6382</v>
      </c>
      <c r="H1548" s="45" t="s">
        <v>6383</v>
      </c>
      <c r="I1548" s="45" t="s">
        <v>3202</v>
      </c>
      <c r="J1548" s="46">
        <v>1508.95</v>
      </c>
      <c r="K1548" s="46">
        <f t="shared" si="24"/>
        <v>1750.3819999999998</v>
      </c>
    </row>
    <row r="1549" spans="2:11" x14ac:dyDescent="0.25">
      <c r="B1549" s="45" t="s">
        <v>3196</v>
      </c>
      <c r="C1549" s="45" t="s">
        <v>6349</v>
      </c>
      <c r="D1549" s="45" t="s">
        <v>6350</v>
      </c>
      <c r="E1549" s="45">
        <v>89</v>
      </c>
      <c r="F1549" s="45" t="s">
        <v>6357</v>
      </c>
      <c r="G1549" s="45" t="s">
        <v>6384</v>
      </c>
      <c r="H1549" s="45" t="s">
        <v>6385</v>
      </c>
      <c r="I1549" s="45" t="s">
        <v>3202</v>
      </c>
      <c r="J1549" s="46">
        <v>1508.95</v>
      </c>
      <c r="K1549" s="46">
        <f t="shared" si="24"/>
        <v>1750.3819999999998</v>
      </c>
    </row>
    <row r="1550" spans="2:11" x14ac:dyDescent="0.25">
      <c r="B1550" s="45" t="s">
        <v>3196</v>
      </c>
      <c r="C1550" s="45" t="s">
        <v>6349</v>
      </c>
      <c r="D1550" s="45" t="s">
        <v>6350</v>
      </c>
      <c r="E1550" s="45">
        <v>89</v>
      </c>
      <c r="F1550" s="45" t="s">
        <v>6357</v>
      </c>
      <c r="G1550" s="45" t="s">
        <v>6386</v>
      </c>
      <c r="H1550" s="45" t="s">
        <v>6387</v>
      </c>
      <c r="I1550" s="45" t="s">
        <v>3202</v>
      </c>
      <c r="J1550" s="46">
        <v>1811.58</v>
      </c>
      <c r="K1550" s="46">
        <f t="shared" si="24"/>
        <v>2101.4327999999996</v>
      </c>
    </row>
    <row r="1551" spans="2:11" x14ac:dyDescent="0.25">
      <c r="B1551" s="45" t="s">
        <v>3196</v>
      </c>
      <c r="C1551" s="45" t="s">
        <v>6349</v>
      </c>
      <c r="D1551" s="45" t="s">
        <v>6350</v>
      </c>
      <c r="E1551" s="45">
        <v>89</v>
      </c>
      <c r="F1551" s="45" t="s">
        <v>6357</v>
      </c>
      <c r="G1551" s="45" t="s">
        <v>6388</v>
      </c>
      <c r="H1551" s="45" t="s">
        <v>6389</v>
      </c>
      <c r="I1551" s="45" t="s">
        <v>3202</v>
      </c>
      <c r="J1551" s="46">
        <v>1811.58</v>
      </c>
      <c r="K1551" s="46">
        <f t="shared" si="24"/>
        <v>2101.4327999999996</v>
      </c>
    </row>
    <row r="1552" spans="2:11" x14ac:dyDescent="0.25">
      <c r="B1552" s="45" t="s">
        <v>3196</v>
      </c>
      <c r="C1552" s="45" t="s">
        <v>6349</v>
      </c>
      <c r="D1552" s="45" t="s">
        <v>6350</v>
      </c>
      <c r="E1552" s="45">
        <v>89</v>
      </c>
      <c r="F1552" s="45" t="s">
        <v>6357</v>
      </c>
      <c r="G1552" s="45" t="s">
        <v>6390</v>
      </c>
      <c r="H1552" s="45" t="s">
        <v>6391</v>
      </c>
      <c r="I1552" s="45" t="s">
        <v>3202</v>
      </c>
      <c r="J1552" s="46">
        <v>3355.14</v>
      </c>
      <c r="K1552" s="46">
        <f t="shared" si="24"/>
        <v>3891.9623999999994</v>
      </c>
    </row>
    <row r="1553" spans="2:11" x14ac:dyDescent="0.25">
      <c r="B1553" s="45" t="s">
        <v>3196</v>
      </c>
      <c r="C1553" s="45" t="s">
        <v>6349</v>
      </c>
      <c r="D1553" s="45" t="s">
        <v>6350</v>
      </c>
      <c r="E1553" s="45">
        <v>89</v>
      </c>
      <c r="F1553" s="45" t="s">
        <v>6357</v>
      </c>
      <c r="G1553" s="45" t="s">
        <v>6392</v>
      </c>
      <c r="H1553" s="45" t="s">
        <v>6393</v>
      </c>
      <c r="I1553" s="45" t="s">
        <v>3202</v>
      </c>
      <c r="J1553" s="46">
        <v>1622.81</v>
      </c>
      <c r="K1553" s="46">
        <f t="shared" si="24"/>
        <v>1882.4595999999999</v>
      </c>
    </row>
    <row r="1554" spans="2:11" x14ac:dyDescent="0.25">
      <c r="B1554" s="45" t="s">
        <v>3196</v>
      </c>
      <c r="C1554" s="45" t="s">
        <v>6349</v>
      </c>
      <c r="D1554" s="45" t="s">
        <v>6350</v>
      </c>
      <c r="E1554" s="45">
        <v>89</v>
      </c>
      <c r="F1554" s="45" t="s">
        <v>6357</v>
      </c>
      <c r="G1554" s="45" t="s">
        <v>6394</v>
      </c>
      <c r="H1554" s="45" t="s">
        <v>6395</v>
      </c>
      <c r="I1554" s="45" t="s">
        <v>3202</v>
      </c>
      <c r="J1554" s="46">
        <v>1865.06</v>
      </c>
      <c r="K1554" s="46">
        <f t="shared" si="24"/>
        <v>2163.4695999999999</v>
      </c>
    </row>
    <row r="1555" spans="2:11" x14ac:dyDescent="0.25">
      <c r="B1555" s="45" t="s">
        <v>3196</v>
      </c>
      <c r="C1555" s="45" t="s">
        <v>6349</v>
      </c>
      <c r="D1555" s="45" t="s">
        <v>6350</v>
      </c>
      <c r="E1555" s="45">
        <v>89</v>
      </c>
      <c r="F1555" s="45" t="s">
        <v>6357</v>
      </c>
      <c r="G1555" s="45" t="s">
        <v>6396</v>
      </c>
      <c r="H1555" s="45" t="s">
        <v>6397</v>
      </c>
      <c r="I1555" s="45" t="s">
        <v>3202</v>
      </c>
      <c r="J1555" s="46">
        <v>846.71</v>
      </c>
      <c r="K1555" s="46">
        <f t="shared" si="24"/>
        <v>982.18359999999996</v>
      </c>
    </row>
    <row r="1556" spans="2:11" x14ac:dyDescent="0.25">
      <c r="B1556" s="45" t="s">
        <v>3196</v>
      </c>
      <c r="C1556" s="45" t="s">
        <v>6349</v>
      </c>
      <c r="D1556" s="45" t="s">
        <v>6350</v>
      </c>
      <c r="E1556" s="45">
        <v>89</v>
      </c>
      <c r="F1556" s="45" t="s">
        <v>6357</v>
      </c>
      <c r="G1556" s="45" t="s">
        <v>6398</v>
      </c>
      <c r="H1556" s="45" t="s">
        <v>6399</v>
      </c>
      <c r="I1556" s="45" t="s">
        <v>3202</v>
      </c>
      <c r="J1556" s="46">
        <v>327.14</v>
      </c>
      <c r="K1556" s="46">
        <f t="shared" si="24"/>
        <v>379.48239999999998</v>
      </c>
    </row>
    <row r="1557" spans="2:11" x14ac:dyDescent="0.25">
      <c r="B1557" s="45" t="s">
        <v>3196</v>
      </c>
      <c r="C1557" s="45" t="s">
        <v>6349</v>
      </c>
      <c r="D1557" s="45" t="s">
        <v>6350</v>
      </c>
      <c r="E1557" s="45">
        <v>89</v>
      </c>
      <c r="F1557" s="45" t="s">
        <v>6357</v>
      </c>
      <c r="G1557" s="45" t="s">
        <v>6400</v>
      </c>
      <c r="H1557" s="45" t="s">
        <v>6401</v>
      </c>
      <c r="I1557" s="45" t="s">
        <v>3202</v>
      </c>
      <c r="J1557" s="46">
        <v>310.57</v>
      </c>
      <c r="K1557" s="46">
        <f t="shared" si="24"/>
        <v>360.26119999999997</v>
      </c>
    </row>
    <row r="1558" spans="2:11" x14ac:dyDescent="0.25">
      <c r="B1558" s="45" t="s">
        <v>3196</v>
      </c>
      <c r="C1558" s="45" t="s">
        <v>6349</v>
      </c>
      <c r="D1558" s="45" t="s">
        <v>6350</v>
      </c>
      <c r="E1558" s="45">
        <v>89</v>
      </c>
      <c r="F1558" s="45" t="s">
        <v>6357</v>
      </c>
      <c r="G1558" s="45" t="s">
        <v>6402</v>
      </c>
      <c r="H1558" s="45" t="s">
        <v>6403</v>
      </c>
      <c r="I1558" s="45" t="s">
        <v>3202</v>
      </c>
      <c r="J1558" s="46">
        <v>310.57</v>
      </c>
      <c r="K1558" s="46">
        <f t="shared" si="24"/>
        <v>360.26119999999997</v>
      </c>
    </row>
    <row r="1559" spans="2:11" x14ac:dyDescent="0.25">
      <c r="B1559" s="45" t="s">
        <v>3196</v>
      </c>
      <c r="C1559" s="45" t="s">
        <v>6349</v>
      </c>
      <c r="D1559" s="45" t="s">
        <v>6350</v>
      </c>
      <c r="E1559" s="45">
        <v>89</v>
      </c>
      <c r="F1559" s="45" t="s">
        <v>6357</v>
      </c>
      <c r="G1559" s="45" t="s">
        <v>6404</v>
      </c>
      <c r="H1559" s="45" t="s">
        <v>6405</v>
      </c>
      <c r="I1559" s="45" t="s">
        <v>3202</v>
      </c>
      <c r="J1559" s="46">
        <v>1033.76</v>
      </c>
      <c r="K1559" s="46">
        <f t="shared" si="24"/>
        <v>1199.1615999999999</v>
      </c>
    </row>
    <row r="1560" spans="2:11" x14ac:dyDescent="0.25">
      <c r="B1560" s="45" t="s">
        <v>3196</v>
      </c>
      <c r="C1560" s="45" t="s">
        <v>6349</v>
      </c>
      <c r="D1560" s="45" t="s">
        <v>6350</v>
      </c>
      <c r="E1560" s="45">
        <v>89</v>
      </c>
      <c r="F1560" s="45" t="s">
        <v>6357</v>
      </c>
      <c r="G1560" s="45" t="s">
        <v>6406</v>
      </c>
      <c r="H1560" s="45" t="s">
        <v>6407</v>
      </c>
      <c r="I1560" s="45" t="s">
        <v>3202</v>
      </c>
      <c r="J1560" s="46">
        <v>549.89</v>
      </c>
      <c r="K1560" s="46">
        <f t="shared" si="24"/>
        <v>637.87239999999997</v>
      </c>
    </row>
    <row r="1561" spans="2:11" x14ac:dyDescent="0.25">
      <c r="B1561" s="45" t="s">
        <v>3196</v>
      </c>
      <c r="C1561" s="45" t="s">
        <v>6349</v>
      </c>
      <c r="D1561" s="45" t="s">
        <v>6350</v>
      </c>
      <c r="E1561" s="45">
        <v>89</v>
      </c>
      <c r="F1561" s="45" t="s">
        <v>6357</v>
      </c>
      <c r="G1561" s="45" t="s">
        <v>6408</v>
      </c>
      <c r="H1561" s="45" t="s">
        <v>6409</v>
      </c>
      <c r="I1561" s="45" t="s">
        <v>3202</v>
      </c>
      <c r="J1561" s="46">
        <v>624.54</v>
      </c>
      <c r="K1561" s="46">
        <f t="shared" si="24"/>
        <v>724.46639999999991</v>
      </c>
    </row>
    <row r="1562" spans="2:11" x14ac:dyDescent="0.25">
      <c r="B1562" s="45" t="s">
        <v>3196</v>
      </c>
      <c r="C1562" s="45" t="s">
        <v>6349</v>
      </c>
      <c r="D1562" s="45" t="s">
        <v>6350</v>
      </c>
      <c r="E1562" s="45">
        <v>89</v>
      </c>
      <c r="F1562" s="45" t="s">
        <v>6357</v>
      </c>
      <c r="G1562" s="45" t="s">
        <v>6410</v>
      </c>
      <c r="H1562" s="45" t="s">
        <v>6411</v>
      </c>
      <c r="I1562" s="45" t="s">
        <v>3202</v>
      </c>
      <c r="J1562" s="46">
        <v>624.54</v>
      </c>
      <c r="K1562" s="46">
        <f t="shared" si="24"/>
        <v>724.46639999999991</v>
      </c>
    </row>
    <row r="1563" spans="2:11" x14ac:dyDescent="0.25">
      <c r="B1563" s="45" t="s">
        <v>3196</v>
      </c>
      <c r="C1563" s="45" t="s">
        <v>6349</v>
      </c>
      <c r="D1563" s="45" t="s">
        <v>6350</v>
      </c>
      <c r="E1563" s="45">
        <v>89</v>
      </c>
      <c r="F1563" s="45" t="s">
        <v>6357</v>
      </c>
      <c r="G1563" s="45" t="s">
        <v>6412</v>
      </c>
      <c r="H1563" s="45" t="s">
        <v>6413</v>
      </c>
      <c r="I1563" s="45" t="s">
        <v>3202</v>
      </c>
      <c r="J1563" s="46">
        <v>424.49</v>
      </c>
      <c r="K1563" s="46">
        <f t="shared" si="24"/>
        <v>492.40839999999997</v>
      </c>
    </row>
    <row r="1564" spans="2:11" x14ac:dyDescent="0.25">
      <c r="B1564" s="45" t="s">
        <v>3196</v>
      </c>
      <c r="C1564" s="45" t="s">
        <v>6349</v>
      </c>
      <c r="D1564" s="45" t="s">
        <v>6350</v>
      </c>
      <c r="E1564" s="45">
        <v>89</v>
      </c>
      <c r="F1564" s="45" t="s">
        <v>6357</v>
      </c>
      <c r="G1564" s="45" t="s">
        <v>6414</v>
      </c>
      <c r="H1564" s="45" t="s">
        <v>6415</v>
      </c>
      <c r="I1564" s="45" t="s">
        <v>3202</v>
      </c>
      <c r="J1564" s="46">
        <v>1347.15</v>
      </c>
      <c r="K1564" s="46">
        <f t="shared" si="24"/>
        <v>1562.694</v>
      </c>
    </row>
    <row r="1565" spans="2:11" x14ac:dyDescent="0.25">
      <c r="B1565" s="45" t="s">
        <v>3196</v>
      </c>
      <c r="C1565" s="45" t="s">
        <v>6349</v>
      </c>
      <c r="D1565" s="45" t="s">
        <v>6350</v>
      </c>
      <c r="E1565" s="45">
        <v>89</v>
      </c>
      <c r="F1565" s="45" t="s">
        <v>6357</v>
      </c>
      <c r="G1565" s="45" t="s">
        <v>6416</v>
      </c>
      <c r="H1565" s="45" t="s">
        <v>6417</v>
      </c>
      <c r="I1565" s="45" t="s">
        <v>3202</v>
      </c>
      <c r="J1565" s="46">
        <v>1347.15</v>
      </c>
      <c r="K1565" s="46">
        <f t="shared" si="24"/>
        <v>1562.694</v>
      </c>
    </row>
    <row r="1566" spans="2:11" x14ac:dyDescent="0.25">
      <c r="B1566" s="45" t="s">
        <v>3196</v>
      </c>
      <c r="C1566" s="45" t="s">
        <v>6349</v>
      </c>
      <c r="D1566" s="45" t="s">
        <v>6350</v>
      </c>
      <c r="E1566" s="45">
        <v>89</v>
      </c>
      <c r="F1566" s="45" t="s">
        <v>6357</v>
      </c>
      <c r="G1566" s="45" t="s">
        <v>6418</v>
      </c>
      <c r="H1566" s="45" t="s">
        <v>6419</v>
      </c>
      <c r="I1566" s="45" t="s">
        <v>3202</v>
      </c>
      <c r="J1566" s="46">
        <v>876.92</v>
      </c>
      <c r="K1566" s="46">
        <f t="shared" si="24"/>
        <v>1017.2271999999999</v>
      </c>
    </row>
    <row r="1567" spans="2:11" x14ac:dyDescent="0.25">
      <c r="B1567" s="45" t="s">
        <v>3196</v>
      </c>
      <c r="C1567" s="45" t="s">
        <v>6349</v>
      </c>
      <c r="D1567" s="45" t="s">
        <v>6350</v>
      </c>
      <c r="E1567" s="45">
        <v>89</v>
      </c>
      <c r="F1567" s="45" t="s">
        <v>6357</v>
      </c>
      <c r="G1567" s="45" t="s">
        <v>6420</v>
      </c>
      <c r="H1567" s="45" t="s">
        <v>6421</v>
      </c>
      <c r="I1567" s="45" t="s">
        <v>3202</v>
      </c>
      <c r="J1567" s="46">
        <v>871.43</v>
      </c>
      <c r="K1567" s="46">
        <f t="shared" si="24"/>
        <v>1010.8587999999999</v>
      </c>
    </row>
    <row r="1568" spans="2:11" x14ac:dyDescent="0.25">
      <c r="B1568" s="45" t="s">
        <v>3196</v>
      </c>
      <c r="C1568" s="45" t="s">
        <v>6349</v>
      </c>
      <c r="D1568" s="45" t="s">
        <v>6350</v>
      </c>
      <c r="E1568" s="45">
        <v>89</v>
      </c>
      <c r="F1568" s="45" t="s">
        <v>6357</v>
      </c>
      <c r="G1568" s="45" t="s">
        <v>6422</v>
      </c>
      <c r="H1568" s="45" t="s">
        <v>6423</v>
      </c>
      <c r="I1568" s="45" t="s">
        <v>3202</v>
      </c>
      <c r="J1568" s="46">
        <v>537.88</v>
      </c>
      <c r="K1568" s="46">
        <f t="shared" si="24"/>
        <v>623.94079999999997</v>
      </c>
    </row>
    <row r="1569" spans="2:11" x14ac:dyDescent="0.25">
      <c r="B1569" s="45" t="s">
        <v>3196</v>
      </c>
      <c r="C1569" s="45" t="s">
        <v>6349</v>
      </c>
      <c r="D1569" s="45" t="s">
        <v>6350</v>
      </c>
      <c r="E1569" s="45">
        <v>89</v>
      </c>
      <c r="F1569" s="45" t="s">
        <v>6357</v>
      </c>
      <c r="G1569" s="45" t="s">
        <v>6424</v>
      </c>
      <c r="H1569" s="45" t="s">
        <v>6425</v>
      </c>
      <c r="I1569" s="45" t="s">
        <v>3202</v>
      </c>
      <c r="J1569" s="46">
        <v>534.41</v>
      </c>
      <c r="K1569" s="46">
        <f t="shared" si="24"/>
        <v>619.91559999999993</v>
      </c>
    </row>
    <row r="1570" spans="2:11" x14ac:dyDescent="0.25">
      <c r="B1570" s="45" t="s">
        <v>3196</v>
      </c>
      <c r="C1570" s="45" t="s">
        <v>6349</v>
      </c>
      <c r="D1570" s="45" t="s">
        <v>6350</v>
      </c>
      <c r="E1570" s="45">
        <v>89</v>
      </c>
      <c r="F1570" s="45" t="s">
        <v>6357</v>
      </c>
      <c r="G1570" s="45" t="s">
        <v>6426</v>
      </c>
      <c r="H1570" s="45" t="s">
        <v>6427</v>
      </c>
      <c r="I1570" s="45" t="s">
        <v>3202</v>
      </c>
      <c r="J1570" s="46">
        <v>1637.42</v>
      </c>
      <c r="K1570" s="46">
        <f t="shared" si="24"/>
        <v>1899.4071999999999</v>
      </c>
    </row>
    <row r="1571" spans="2:11" x14ac:dyDescent="0.25">
      <c r="B1571" s="45" t="s">
        <v>3196</v>
      </c>
      <c r="C1571" s="45" t="s">
        <v>6349</v>
      </c>
      <c r="D1571" s="45" t="s">
        <v>6350</v>
      </c>
      <c r="E1571" s="45">
        <v>89</v>
      </c>
      <c r="F1571" s="45" t="s">
        <v>6357</v>
      </c>
      <c r="G1571" s="45" t="s">
        <v>6428</v>
      </c>
      <c r="H1571" s="45" t="s">
        <v>6429</v>
      </c>
      <c r="I1571" s="45" t="s">
        <v>3202</v>
      </c>
      <c r="J1571" s="46">
        <v>1637.42</v>
      </c>
      <c r="K1571" s="46">
        <f t="shared" si="24"/>
        <v>1899.4071999999999</v>
      </c>
    </row>
    <row r="1572" spans="2:11" x14ac:dyDescent="0.25">
      <c r="B1572" s="45" t="s">
        <v>3196</v>
      </c>
      <c r="C1572" s="45" t="s">
        <v>6349</v>
      </c>
      <c r="D1572" s="45" t="s">
        <v>6350</v>
      </c>
      <c r="E1572" s="45">
        <v>89</v>
      </c>
      <c r="F1572" s="45" t="s">
        <v>6357</v>
      </c>
      <c r="G1572" s="45" t="s">
        <v>6430</v>
      </c>
      <c r="H1572" s="45" t="s">
        <v>6431</v>
      </c>
      <c r="I1572" s="45" t="s">
        <v>3202</v>
      </c>
      <c r="J1572" s="46">
        <v>650</v>
      </c>
      <c r="K1572" s="46">
        <f t="shared" si="24"/>
        <v>754</v>
      </c>
    </row>
    <row r="1573" spans="2:11" x14ac:dyDescent="0.25">
      <c r="B1573" s="45" t="s">
        <v>3196</v>
      </c>
      <c r="C1573" s="45" t="s">
        <v>6349</v>
      </c>
      <c r="D1573" s="45" t="s">
        <v>6350</v>
      </c>
      <c r="E1573" s="45">
        <v>89</v>
      </c>
      <c r="F1573" s="45" t="s">
        <v>6357</v>
      </c>
      <c r="G1573" s="45" t="s">
        <v>6432</v>
      </c>
      <c r="H1573" s="45" t="s">
        <v>6433</v>
      </c>
      <c r="I1573" s="45" t="s">
        <v>3202</v>
      </c>
      <c r="J1573" s="46">
        <v>1113.92</v>
      </c>
      <c r="K1573" s="46">
        <f t="shared" si="24"/>
        <v>1292.1471999999999</v>
      </c>
    </row>
    <row r="1574" spans="2:11" x14ac:dyDescent="0.25">
      <c r="B1574" s="45" t="s">
        <v>3196</v>
      </c>
      <c r="C1574" s="45" t="s">
        <v>6349</v>
      </c>
      <c r="D1574" s="45" t="s">
        <v>6350</v>
      </c>
      <c r="E1574" s="45">
        <v>89</v>
      </c>
      <c r="F1574" s="45" t="s">
        <v>6357</v>
      </c>
      <c r="G1574" s="45" t="s">
        <v>6434</v>
      </c>
      <c r="H1574" s="45" t="s">
        <v>6435</v>
      </c>
      <c r="I1574" s="45" t="s">
        <v>3202</v>
      </c>
      <c r="J1574" s="46">
        <v>1113.92</v>
      </c>
      <c r="K1574" s="46">
        <f t="shared" si="24"/>
        <v>1292.1471999999999</v>
      </c>
    </row>
    <row r="1575" spans="2:11" x14ac:dyDescent="0.25">
      <c r="B1575" s="45" t="s">
        <v>3196</v>
      </c>
      <c r="C1575" s="45" t="s">
        <v>6349</v>
      </c>
      <c r="D1575" s="45" t="s">
        <v>6350</v>
      </c>
      <c r="E1575" s="45">
        <v>89</v>
      </c>
      <c r="F1575" s="45" t="s">
        <v>6357</v>
      </c>
      <c r="G1575" s="45" t="s">
        <v>6436</v>
      </c>
      <c r="H1575" s="45" t="s">
        <v>6437</v>
      </c>
      <c r="I1575" s="45" t="s">
        <v>3202</v>
      </c>
      <c r="J1575" s="46">
        <v>618.07000000000005</v>
      </c>
      <c r="K1575" s="46">
        <f t="shared" si="24"/>
        <v>716.96119999999996</v>
      </c>
    </row>
    <row r="1576" spans="2:11" x14ac:dyDescent="0.25">
      <c r="B1576" s="45" t="s">
        <v>3196</v>
      </c>
      <c r="C1576" s="45" t="s">
        <v>6349</v>
      </c>
      <c r="D1576" s="45" t="s">
        <v>6350</v>
      </c>
      <c r="E1576" s="45">
        <v>89</v>
      </c>
      <c r="F1576" s="45" t="s">
        <v>6357</v>
      </c>
      <c r="G1576" s="45" t="s">
        <v>6438</v>
      </c>
      <c r="H1576" s="45" t="s">
        <v>6439</v>
      </c>
      <c r="I1576" s="45" t="s">
        <v>3202</v>
      </c>
      <c r="J1576" s="46">
        <v>621.94000000000005</v>
      </c>
      <c r="K1576" s="46">
        <f t="shared" si="24"/>
        <v>721.45040000000006</v>
      </c>
    </row>
    <row r="1577" spans="2:11" x14ac:dyDescent="0.25">
      <c r="B1577" s="45" t="s">
        <v>3196</v>
      </c>
      <c r="C1577" s="45" t="s">
        <v>6349</v>
      </c>
      <c r="D1577" s="45" t="s">
        <v>6350</v>
      </c>
      <c r="E1577" s="45">
        <v>89</v>
      </c>
      <c r="F1577" s="45" t="s">
        <v>6357</v>
      </c>
      <c r="G1577" s="45" t="s">
        <v>6440</v>
      </c>
      <c r="H1577" s="45" t="s">
        <v>6441</v>
      </c>
      <c r="I1577" s="45" t="s">
        <v>3202</v>
      </c>
      <c r="J1577" s="46">
        <v>1594.32</v>
      </c>
      <c r="K1577" s="46">
        <f t="shared" si="24"/>
        <v>1849.4111999999998</v>
      </c>
    </row>
    <row r="1578" spans="2:11" x14ac:dyDescent="0.25">
      <c r="B1578" s="45" t="s">
        <v>3196</v>
      </c>
      <c r="C1578" s="45" t="s">
        <v>6349</v>
      </c>
      <c r="D1578" s="45" t="s">
        <v>6350</v>
      </c>
      <c r="E1578" s="45">
        <v>89</v>
      </c>
      <c r="F1578" s="45" t="s">
        <v>6357</v>
      </c>
      <c r="G1578" s="45" t="s">
        <v>6442</v>
      </c>
      <c r="H1578" s="45" t="s">
        <v>6443</v>
      </c>
      <c r="I1578" s="45" t="s">
        <v>3202</v>
      </c>
      <c r="J1578" s="46">
        <v>621.94000000000005</v>
      </c>
      <c r="K1578" s="46">
        <f t="shared" si="24"/>
        <v>721.45040000000006</v>
      </c>
    </row>
    <row r="1579" spans="2:11" x14ac:dyDescent="0.25">
      <c r="B1579" s="45" t="s">
        <v>3196</v>
      </c>
      <c r="C1579" s="45" t="s">
        <v>6349</v>
      </c>
      <c r="D1579" s="45" t="s">
        <v>6350</v>
      </c>
      <c r="E1579" s="45">
        <v>89</v>
      </c>
      <c r="F1579" s="45" t="s">
        <v>6357</v>
      </c>
      <c r="G1579" s="45" t="s">
        <v>6444</v>
      </c>
      <c r="H1579" s="45" t="s">
        <v>6445</v>
      </c>
      <c r="I1579" s="45" t="s">
        <v>3202</v>
      </c>
      <c r="J1579" s="46">
        <v>1862.01</v>
      </c>
      <c r="K1579" s="46">
        <f t="shared" si="24"/>
        <v>2159.9315999999999</v>
      </c>
    </row>
    <row r="1580" spans="2:11" x14ac:dyDescent="0.25">
      <c r="B1580" s="45" t="s">
        <v>3196</v>
      </c>
      <c r="C1580" s="45" t="s">
        <v>6349</v>
      </c>
      <c r="D1580" s="45" t="s">
        <v>6350</v>
      </c>
      <c r="E1580" s="45">
        <v>89</v>
      </c>
      <c r="F1580" s="45" t="s">
        <v>6357</v>
      </c>
      <c r="G1580" s="45" t="s">
        <v>6446</v>
      </c>
      <c r="H1580" s="45" t="s">
        <v>6447</v>
      </c>
      <c r="I1580" s="45" t="s">
        <v>3202</v>
      </c>
      <c r="J1580" s="46">
        <v>1862.01</v>
      </c>
      <c r="K1580" s="46">
        <f t="shared" si="24"/>
        <v>2159.9315999999999</v>
      </c>
    </row>
    <row r="1581" spans="2:11" x14ac:dyDescent="0.25">
      <c r="B1581" s="45" t="s">
        <v>3196</v>
      </c>
      <c r="C1581" s="45" t="s">
        <v>6349</v>
      </c>
      <c r="D1581" s="45" t="s">
        <v>6350</v>
      </c>
      <c r="E1581" s="45">
        <v>89</v>
      </c>
      <c r="F1581" s="45" t="s">
        <v>6357</v>
      </c>
      <c r="G1581" s="45" t="s">
        <v>6448</v>
      </c>
      <c r="H1581" s="45" t="s">
        <v>6449</v>
      </c>
      <c r="I1581" s="45" t="s">
        <v>3202</v>
      </c>
      <c r="J1581" s="46">
        <v>1120.8800000000001</v>
      </c>
      <c r="K1581" s="46">
        <f t="shared" si="24"/>
        <v>1300.2208000000001</v>
      </c>
    </row>
    <row r="1582" spans="2:11" x14ac:dyDescent="0.25">
      <c r="B1582" s="45" t="s">
        <v>3196</v>
      </c>
      <c r="C1582" s="45" t="s">
        <v>6349</v>
      </c>
      <c r="D1582" s="45" t="s">
        <v>6350</v>
      </c>
      <c r="E1582" s="45">
        <v>89</v>
      </c>
      <c r="F1582" s="45" t="s">
        <v>6357</v>
      </c>
      <c r="G1582" s="45" t="s">
        <v>6450</v>
      </c>
      <c r="H1582" s="45" t="s">
        <v>6451</v>
      </c>
      <c r="I1582" s="45" t="s">
        <v>3202</v>
      </c>
      <c r="J1582" s="46">
        <v>1309.43</v>
      </c>
      <c r="K1582" s="46">
        <f t="shared" si="24"/>
        <v>1518.9387999999999</v>
      </c>
    </row>
    <row r="1583" spans="2:11" x14ac:dyDescent="0.25">
      <c r="B1583" s="45" t="s">
        <v>3196</v>
      </c>
      <c r="C1583" s="45" t="s">
        <v>6349</v>
      </c>
      <c r="D1583" s="45" t="s">
        <v>6350</v>
      </c>
      <c r="E1583" s="45">
        <v>89</v>
      </c>
      <c r="F1583" s="45" t="s">
        <v>6357</v>
      </c>
      <c r="G1583" s="45" t="s">
        <v>6452</v>
      </c>
      <c r="H1583" s="45" t="s">
        <v>6453</v>
      </c>
      <c r="I1583" s="45" t="s">
        <v>3202</v>
      </c>
      <c r="J1583" s="46">
        <v>1309.43</v>
      </c>
      <c r="K1583" s="46">
        <f t="shared" si="24"/>
        <v>1518.9387999999999</v>
      </c>
    </row>
    <row r="1584" spans="2:11" x14ac:dyDescent="0.25">
      <c r="B1584" s="45" t="s">
        <v>3196</v>
      </c>
      <c r="C1584" s="45" t="s">
        <v>6349</v>
      </c>
      <c r="D1584" s="45" t="s">
        <v>6350</v>
      </c>
      <c r="E1584" s="45">
        <v>89</v>
      </c>
      <c r="F1584" s="45" t="s">
        <v>6357</v>
      </c>
      <c r="G1584" s="45" t="s">
        <v>6454</v>
      </c>
      <c r="H1584" s="45" t="s">
        <v>6455</v>
      </c>
      <c r="I1584" s="45" t="s">
        <v>3202</v>
      </c>
      <c r="J1584" s="46">
        <v>726.78</v>
      </c>
      <c r="K1584" s="46">
        <f t="shared" si="24"/>
        <v>843.06479999999988</v>
      </c>
    </row>
    <row r="1585" spans="2:11" x14ac:dyDescent="0.25">
      <c r="B1585" s="45" t="s">
        <v>3196</v>
      </c>
      <c r="C1585" s="45" t="s">
        <v>6349</v>
      </c>
      <c r="D1585" s="45" t="s">
        <v>6350</v>
      </c>
      <c r="E1585" s="45">
        <v>89</v>
      </c>
      <c r="F1585" s="45" t="s">
        <v>6357</v>
      </c>
      <c r="G1585" s="45" t="s">
        <v>6456</v>
      </c>
      <c r="H1585" s="45" t="s">
        <v>6457</v>
      </c>
      <c r="I1585" s="45" t="s">
        <v>3202</v>
      </c>
      <c r="J1585" s="46">
        <v>716.16</v>
      </c>
      <c r="K1585" s="46">
        <f t="shared" si="24"/>
        <v>830.74559999999985</v>
      </c>
    </row>
    <row r="1586" spans="2:11" x14ac:dyDescent="0.25">
      <c r="B1586" s="45" t="s">
        <v>3196</v>
      </c>
      <c r="C1586" s="45" t="s">
        <v>6349</v>
      </c>
      <c r="D1586" s="45" t="s">
        <v>6350</v>
      </c>
      <c r="E1586" s="45">
        <v>89</v>
      </c>
      <c r="F1586" s="45" t="s">
        <v>6357</v>
      </c>
      <c r="G1586" s="45" t="s">
        <v>6458</v>
      </c>
      <c r="H1586" s="45" t="s">
        <v>6459</v>
      </c>
      <c r="I1586" s="45" t="s">
        <v>3202</v>
      </c>
      <c r="J1586" s="46">
        <v>730.43</v>
      </c>
      <c r="K1586" s="46">
        <f t="shared" si="24"/>
        <v>847.29879999999991</v>
      </c>
    </row>
    <row r="1587" spans="2:11" x14ac:dyDescent="0.25">
      <c r="B1587" s="45" t="s">
        <v>3196</v>
      </c>
      <c r="C1587" s="45" t="s">
        <v>6349</v>
      </c>
      <c r="D1587" s="45" t="s">
        <v>6350</v>
      </c>
      <c r="E1587" s="45">
        <v>89</v>
      </c>
      <c r="F1587" s="45" t="s">
        <v>6357</v>
      </c>
      <c r="G1587" s="45" t="s">
        <v>6460</v>
      </c>
      <c r="H1587" s="45" t="s">
        <v>6461</v>
      </c>
      <c r="I1587" s="45" t="s">
        <v>3202</v>
      </c>
      <c r="J1587" s="46">
        <v>2133.8000000000002</v>
      </c>
      <c r="K1587" s="46">
        <f t="shared" si="24"/>
        <v>2475.2080000000001</v>
      </c>
    </row>
    <row r="1588" spans="2:11" x14ac:dyDescent="0.25">
      <c r="B1588" s="45" t="s">
        <v>3196</v>
      </c>
      <c r="C1588" s="45" t="s">
        <v>6349</v>
      </c>
      <c r="D1588" s="45" t="s">
        <v>6350</v>
      </c>
      <c r="E1588" s="45">
        <v>89</v>
      </c>
      <c r="F1588" s="45" t="s">
        <v>6357</v>
      </c>
      <c r="G1588" s="45" t="s">
        <v>6462</v>
      </c>
      <c r="H1588" s="45" t="s">
        <v>6463</v>
      </c>
      <c r="I1588" s="45" t="s">
        <v>3202</v>
      </c>
      <c r="J1588" s="46">
        <v>1594.32</v>
      </c>
      <c r="K1588" s="46">
        <f t="shared" si="24"/>
        <v>1849.4111999999998</v>
      </c>
    </row>
    <row r="1589" spans="2:11" x14ac:dyDescent="0.25">
      <c r="B1589" s="45" t="s">
        <v>3196</v>
      </c>
      <c r="C1589" s="45" t="s">
        <v>6349</v>
      </c>
      <c r="D1589" s="45" t="s">
        <v>6350</v>
      </c>
      <c r="E1589" s="45">
        <v>89</v>
      </c>
      <c r="F1589" s="45" t="s">
        <v>6357</v>
      </c>
      <c r="G1589" s="45" t="s">
        <v>6464</v>
      </c>
      <c r="H1589" s="45" t="s">
        <v>6465</v>
      </c>
      <c r="I1589" s="45" t="s">
        <v>3202</v>
      </c>
      <c r="J1589" s="46">
        <v>2133.8000000000002</v>
      </c>
      <c r="K1589" s="46">
        <f t="shared" si="24"/>
        <v>2475.2080000000001</v>
      </c>
    </row>
    <row r="1590" spans="2:11" x14ac:dyDescent="0.25">
      <c r="B1590" s="45" t="s">
        <v>3196</v>
      </c>
      <c r="C1590" s="45" t="s">
        <v>6349</v>
      </c>
      <c r="D1590" s="45" t="s">
        <v>6350</v>
      </c>
      <c r="E1590" s="45">
        <v>89</v>
      </c>
      <c r="F1590" s="45" t="s">
        <v>6357</v>
      </c>
      <c r="G1590" s="45" t="s">
        <v>6466</v>
      </c>
      <c r="H1590" s="45" t="s">
        <v>6467</v>
      </c>
      <c r="I1590" s="45" t="s">
        <v>3202</v>
      </c>
      <c r="J1590" s="46">
        <v>1321.81</v>
      </c>
      <c r="K1590" s="46">
        <f t="shared" si="24"/>
        <v>1533.2995999999998</v>
      </c>
    </row>
    <row r="1591" spans="2:11" x14ac:dyDescent="0.25">
      <c r="B1591" s="45" t="s">
        <v>3196</v>
      </c>
      <c r="C1591" s="45" t="s">
        <v>6349</v>
      </c>
      <c r="D1591" s="45" t="s">
        <v>6350</v>
      </c>
      <c r="E1591" s="45">
        <v>89</v>
      </c>
      <c r="F1591" s="45" t="s">
        <v>6357</v>
      </c>
      <c r="G1591" s="45" t="s">
        <v>6468</v>
      </c>
      <c r="H1591" s="45" t="s">
        <v>6469</v>
      </c>
      <c r="I1591" s="45" t="s">
        <v>3202</v>
      </c>
      <c r="J1591" s="46">
        <v>1554.28</v>
      </c>
      <c r="K1591" s="46">
        <f t="shared" si="24"/>
        <v>1802.9647999999997</v>
      </c>
    </row>
    <row r="1592" spans="2:11" x14ac:dyDescent="0.25">
      <c r="B1592" s="45" t="s">
        <v>3196</v>
      </c>
      <c r="C1592" s="45" t="s">
        <v>6349</v>
      </c>
      <c r="D1592" s="45" t="s">
        <v>6350</v>
      </c>
      <c r="E1592" s="45">
        <v>89</v>
      </c>
      <c r="F1592" s="45" t="s">
        <v>6357</v>
      </c>
      <c r="G1592" s="45" t="s">
        <v>6470</v>
      </c>
      <c r="H1592" s="45" t="s">
        <v>6471</v>
      </c>
      <c r="I1592" s="45" t="s">
        <v>3202</v>
      </c>
      <c r="J1592" s="46">
        <v>1554.28</v>
      </c>
      <c r="K1592" s="46">
        <f t="shared" si="24"/>
        <v>1802.9647999999997</v>
      </c>
    </row>
    <row r="1593" spans="2:11" x14ac:dyDescent="0.25">
      <c r="B1593" s="45" t="s">
        <v>3196</v>
      </c>
      <c r="C1593" s="45" t="s">
        <v>6349</v>
      </c>
      <c r="D1593" s="45" t="s">
        <v>6350</v>
      </c>
      <c r="E1593" s="45">
        <v>89</v>
      </c>
      <c r="F1593" s="45" t="s">
        <v>6357</v>
      </c>
      <c r="G1593" s="45" t="s">
        <v>6472</v>
      </c>
      <c r="H1593" s="45" t="s">
        <v>6473</v>
      </c>
      <c r="I1593" s="45" t="s">
        <v>3202</v>
      </c>
      <c r="J1593" s="46">
        <v>850.02</v>
      </c>
      <c r="K1593" s="46">
        <f t="shared" si="24"/>
        <v>986.02319999999986</v>
      </c>
    </row>
    <row r="1594" spans="2:11" x14ac:dyDescent="0.25">
      <c r="B1594" s="45" t="s">
        <v>3196</v>
      </c>
      <c r="C1594" s="45" t="s">
        <v>6349</v>
      </c>
      <c r="D1594" s="45" t="s">
        <v>6350</v>
      </c>
      <c r="E1594" s="45">
        <v>89</v>
      </c>
      <c r="F1594" s="45" t="s">
        <v>6357</v>
      </c>
      <c r="G1594" s="45" t="s">
        <v>6474</v>
      </c>
      <c r="H1594" s="45" t="s">
        <v>6475</v>
      </c>
      <c r="I1594" s="45" t="s">
        <v>3202</v>
      </c>
      <c r="J1594" s="46">
        <v>1888.68</v>
      </c>
      <c r="K1594" s="46">
        <f t="shared" si="24"/>
        <v>2190.8687999999997</v>
      </c>
    </row>
    <row r="1595" spans="2:11" x14ac:dyDescent="0.25">
      <c r="B1595" s="45" t="s">
        <v>3196</v>
      </c>
      <c r="C1595" s="45" t="s">
        <v>6349</v>
      </c>
      <c r="D1595" s="45" t="s">
        <v>6350</v>
      </c>
      <c r="E1595" s="45">
        <v>89</v>
      </c>
      <c r="F1595" s="45" t="s">
        <v>6357</v>
      </c>
      <c r="G1595" s="45" t="s">
        <v>6476</v>
      </c>
      <c r="H1595" s="45" t="s">
        <v>6477</v>
      </c>
      <c r="I1595" s="45" t="s">
        <v>3202</v>
      </c>
      <c r="J1595" s="46">
        <v>1888.68</v>
      </c>
      <c r="K1595" s="46">
        <f t="shared" si="24"/>
        <v>2190.8687999999997</v>
      </c>
    </row>
    <row r="1596" spans="2:11" x14ac:dyDescent="0.25">
      <c r="B1596" s="45" t="s">
        <v>3196</v>
      </c>
      <c r="C1596" s="45" t="s">
        <v>6349</v>
      </c>
      <c r="D1596" s="45" t="s">
        <v>6350</v>
      </c>
      <c r="E1596" s="45">
        <v>89</v>
      </c>
      <c r="F1596" s="45" t="s">
        <v>6357</v>
      </c>
      <c r="G1596" s="45" t="s">
        <v>6478</v>
      </c>
      <c r="H1596" s="45" t="s">
        <v>6479</v>
      </c>
      <c r="I1596" s="45" t="s">
        <v>3202</v>
      </c>
      <c r="J1596" s="46">
        <v>953.53</v>
      </c>
      <c r="K1596" s="46">
        <f t="shared" si="24"/>
        <v>1106.0947999999999</v>
      </c>
    </row>
    <row r="1597" spans="2:11" x14ac:dyDescent="0.25">
      <c r="B1597" s="45" t="s">
        <v>3196</v>
      </c>
      <c r="C1597" s="45" t="s">
        <v>6349</v>
      </c>
      <c r="D1597" s="45" t="s">
        <v>6350</v>
      </c>
      <c r="E1597" s="45">
        <v>89</v>
      </c>
      <c r="F1597" s="45" t="s">
        <v>6357</v>
      </c>
      <c r="G1597" s="45" t="s">
        <v>6480</v>
      </c>
      <c r="H1597" s="45" t="s">
        <v>6481</v>
      </c>
      <c r="I1597" s="45" t="s">
        <v>3202</v>
      </c>
      <c r="J1597" s="46">
        <v>998.35</v>
      </c>
      <c r="K1597" s="46">
        <f t="shared" si="24"/>
        <v>1158.086</v>
      </c>
    </row>
    <row r="1598" spans="2:11" x14ac:dyDescent="0.25">
      <c r="B1598" s="45" t="s">
        <v>3196</v>
      </c>
      <c r="C1598" s="45" t="s">
        <v>6349</v>
      </c>
      <c r="D1598" s="45" t="s">
        <v>6350</v>
      </c>
      <c r="E1598" s="45">
        <v>89</v>
      </c>
      <c r="F1598" s="45" t="s">
        <v>6357</v>
      </c>
      <c r="G1598" s="45" t="s">
        <v>6482</v>
      </c>
      <c r="H1598" s="45" t="s">
        <v>6483</v>
      </c>
      <c r="I1598" s="45" t="s">
        <v>3202</v>
      </c>
      <c r="J1598" s="46">
        <v>998.35</v>
      </c>
      <c r="K1598" s="46">
        <f t="shared" si="24"/>
        <v>1158.086</v>
      </c>
    </row>
    <row r="1599" spans="2:11" x14ac:dyDescent="0.25">
      <c r="B1599" s="45" t="s">
        <v>3196</v>
      </c>
      <c r="C1599" s="45" t="s">
        <v>6349</v>
      </c>
      <c r="D1599" s="45" t="s">
        <v>6350</v>
      </c>
      <c r="E1599" s="45">
        <v>89</v>
      </c>
      <c r="F1599" s="45" t="s">
        <v>6357</v>
      </c>
      <c r="G1599" s="45" t="s">
        <v>6484</v>
      </c>
      <c r="H1599" s="45" t="s">
        <v>6485</v>
      </c>
      <c r="I1599" s="45" t="s">
        <v>3202</v>
      </c>
      <c r="J1599" s="46">
        <v>1888.68</v>
      </c>
      <c r="K1599" s="46">
        <f t="shared" si="24"/>
        <v>2190.8687999999997</v>
      </c>
    </row>
    <row r="1600" spans="2:11" x14ac:dyDescent="0.25">
      <c r="B1600" s="45" t="s">
        <v>3196</v>
      </c>
      <c r="C1600" s="45" t="s">
        <v>6349</v>
      </c>
      <c r="D1600" s="45" t="s">
        <v>6350</v>
      </c>
      <c r="E1600" s="45">
        <v>89</v>
      </c>
      <c r="F1600" s="45" t="s">
        <v>6357</v>
      </c>
      <c r="G1600" s="45" t="s">
        <v>6486</v>
      </c>
      <c r="H1600" s="45" t="s">
        <v>6487</v>
      </c>
      <c r="I1600" s="45" t="s">
        <v>3202</v>
      </c>
      <c r="J1600" s="46">
        <v>2780.66</v>
      </c>
      <c r="K1600" s="46">
        <f t="shared" si="24"/>
        <v>3225.5655999999994</v>
      </c>
    </row>
    <row r="1601" spans="2:11" x14ac:dyDescent="0.25">
      <c r="B1601" s="45" t="s">
        <v>3196</v>
      </c>
      <c r="C1601" s="45" t="s">
        <v>6349</v>
      </c>
      <c r="D1601" s="45" t="s">
        <v>6350</v>
      </c>
      <c r="E1601" s="45">
        <v>89</v>
      </c>
      <c r="F1601" s="45" t="s">
        <v>6357</v>
      </c>
      <c r="G1601" s="45" t="s">
        <v>6488</v>
      </c>
      <c r="H1601" s="45" t="s">
        <v>6489</v>
      </c>
      <c r="I1601" s="45" t="s">
        <v>3202</v>
      </c>
      <c r="J1601" s="46">
        <v>2780.66</v>
      </c>
      <c r="K1601" s="46">
        <f t="shared" si="24"/>
        <v>3225.5655999999994</v>
      </c>
    </row>
    <row r="1602" spans="2:11" x14ac:dyDescent="0.25">
      <c r="B1602" s="45" t="s">
        <v>3196</v>
      </c>
      <c r="C1602" s="45" t="s">
        <v>6349</v>
      </c>
      <c r="D1602" s="45" t="s">
        <v>6350</v>
      </c>
      <c r="E1602" s="45">
        <v>89</v>
      </c>
      <c r="F1602" s="45" t="s">
        <v>6357</v>
      </c>
      <c r="G1602" s="45" t="s">
        <v>6490</v>
      </c>
      <c r="H1602" s="45" t="s">
        <v>6491</v>
      </c>
      <c r="I1602" s="45" t="s">
        <v>3202</v>
      </c>
      <c r="J1602" s="46">
        <v>1821.11</v>
      </c>
      <c r="K1602" s="46">
        <f t="shared" si="24"/>
        <v>2112.4875999999999</v>
      </c>
    </row>
    <row r="1603" spans="2:11" x14ac:dyDescent="0.25">
      <c r="B1603" s="45" t="s">
        <v>3196</v>
      </c>
      <c r="C1603" s="45" t="s">
        <v>6349</v>
      </c>
      <c r="D1603" s="45" t="s">
        <v>6350</v>
      </c>
      <c r="E1603" s="45">
        <v>89</v>
      </c>
      <c r="F1603" s="45" t="s">
        <v>6357</v>
      </c>
      <c r="G1603" s="45" t="s">
        <v>6492</v>
      </c>
      <c r="H1603" s="45" t="s">
        <v>6493</v>
      </c>
      <c r="I1603" s="45" t="s">
        <v>3202</v>
      </c>
      <c r="J1603" s="46">
        <v>2168.7199999999998</v>
      </c>
      <c r="K1603" s="46">
        <f t="shared" si="24"/>
        <v>2515.7151999999996</v>
      </c>
    </row>
    <row r="1604" spans="2:11" x14ac:dyDescent="0.25">
      <c r="B1604" s="45" t="s">
        <v>3196</v>
      </c>
      <c r="C1604" s="45" t="s">
        <v>6349</v>
      </c>
      <c r="D1604" s="45" t="s">
        <v>6350</v>
      </c>
      <c r="E1604" s="45">
        <v>89</v>
      </c>
      <c r="F1604" s="45" t="s">
        <v>6357</v>
      </c>
      <c r="G1604" s="45" t="s">
        <v>6494</v>
      </c>
      <c r="H1604" s="45" t="s">
        <v>6495</v>
      </c>
      <c r="I1604" s="45" t="s">
        <v>3202</v>
      </c>
      <c r="J1604" s="46">
        <v>2168.7199999999998</v>
      </c>
      <c r="K1604" s="46">
        <f t="shared" ref="K1604:K1667" si="25">+IF(AND(MID(H1604,1,15)="POSTE DE MADERA",J1604&lt;110)=TRUE,(J1604*1.13+5)*1.01*1.16,IF(AND(MID(H1604,1,15)="POSTE DE MADERA",J1604&gt;=110,J1604&lt;320)=TRUE,(J1604*1.13+12)*1.01*1.16,IF(AND(MID(H1604,1,15)="POSTE DE MADERA",J1604&gt;320)=TRUE,(J1604*1.13+36)*1.01*1.16,IF(+AND(MID(H1604,1,5)="POSTE",MID(H1604,1,15)&lt;&gt;"POSTE DE MADERA")=TRUE,J1604*1.01*1.16,J1604*1.16))))</f>
        <v>2515.7151999999996</v>
      </c>
    </row>
    <row r="1605" spans="2:11" x14ac:dyDescent="0.25">
      <c r="B1605" s="45" t="s">
        <v>3196</v>
      </c>
      <c r="C1605" s="45" t="s">
        <v>6349</v>
      </c>
      <c r="D1605" s="45" t="s">
        <v>6350</v>
      </c>
      <c r="E1605" s="45">
        <v>89</v>
      </c>
      <c r="F1605" s="45" t="s">
        <v>6357</v>
      </c>
      <c r="G1605" s="45" t="s">
        <v>6496</v>
      </c>
      <c r="H1605" s="45" t="s">
        <v>6497</v>
      </c>
      <c r="I1605" s="45" t="s">
        <v>3202</v>
      </c>
      <c r="J1605" s="46">
        <v>1118.92</v>
      </c>
      <c r="K1605" s="46">
        <f t="shared" si="25"/>
        <v>1297.9472000000001</v>
      </c>
    </row>
    <row r="1606" spans="2:11" x14ac:dyDescent="0.25">
      <c r="B1606" s="45" t="s">
        <v>3196</v>
      </c>
      <c r="C1606" s="45" t="s">
        <v>6349</v>
      </c>
      <c r="D1606" s="45" t="s">
        <v>6350</v>
      </c>
      <c r="E1606" s="45">
        <v>89</v>
      </c>
      <c r="F1606" s="45" t="s">
        <v>6357</v>
      </c>
      <c r="G1606" s="45" t="s">
        <v>6498</v>
      </c>
      <c r="H1606" s="45" t="s">
        <v>6499</v>
      </c>
      <c r="I1606" s="45" t="s">
        <v>3202</v>
      </c>
      <c r="J1606" s="46">
        <v>3028.08</v>
      </c>
      <c r="K1606" s="46">
        <f t="shared" si="25"/>
        <v>3512.5727999999995</v>
      </c>
    </row>
    <row r="1607" spans="2:11" x14ac:dyDescent="0.25">
      <c r="B1607" s="45" t="s">
        <v>3196</v>
      </c>
      <c r="C1607" s="45" t="s">
        <v>6349</v>
      </c>
      <c r="D1607" s="45" t="s">
        <v>6350</v>
      </c>
      <c r="E1607" s="45">
        <v>89</v>
      </c>
      <c r="F1607" s="45" t="s">
        <v>6357</v>
      </c>
      <c r="G1607" s="45" t="s">
        <v>6500</v>
      </c>
      <c r="H1607" s="45" t="s">
        <v>6501</v>
      </c>
      <c r="I1607" s="45" t="s">
        <v>3202</v>
      </c>
      <c r="J1607" s="46">
        <v>3028.08</v>
      </c>
      <c r="K1607" s="46">
        <f t="shared" si="25"/>
        <v>3512.5727999999995</v>
      </c>
    </row>
    <row r="1608" spans="2:11" x14ac:dyDescent="0.25">
      <c r="B1608" s="45" t="s">
        <v>3196</v>
      </c>
      <c r="C1608" s="45" t="s">
        <v>6349</v>
      </c>
      <c r="D1608" s="45" t="s">
        <v>6350</v>
      </c>
      <c r="E1608" s="45">
        <v>89</v>
      </c>
      <c r="F1608" s="45" t="s">
        <v>6357</v>
      </c>
      <c r="G1608" s="45" t="s">
        <v>6502</v>
      </c>
      <c r="H1608" s="45" t="s">
        <v>6503</v>
      </c>
      <c r="I1608" s="45" t="s">
        <v>3202</v>
      </c>
      <c r="J1608" s="46">
        <v>3028.08</v>
      </c>
      <c r="K1608" s="46">
        <f t="shared" si="25"/>
        <v>3512.5727999999995</v>
      </c>
    </row>
    <row r="1609" spans="2:11" x14ac:dyDescent="0.25">
      <c r="B1609" s="45" t="s">
        <v>3196</v>
      </c>
      <c r="C1609" s="45" t="s">
        <v>6349</v>
      </c>
      <c r="D1609" s="45" t="s">
        <v>6350</v>
      </c>
      <c r="E1609" s="45">
        <v>89</v>
      </c>
      <c r="F1609" s="45" t="s">
        <v>6357</v>
      </c>
      <c r="G1609" s="45" t="s">
        <v>6504</v>
      </c>
      <c r="H1609" s="45" t="s">
        <v>6505</v>
      </c>
      <c r="I1609" s="45" t="s">
        <v>3202</v>
      </c>
      <c r="J1609" s="46">
        <v>2260</v>
      </c>
      <c r="K1609" s="46">
        <f t="shared" si="25"/>
        <v>2621.6</v>
      </c>
    </row>
    <row r="1610" spans="2:11" x14ac:dyDescent="0.25">
      <c r="B1610" s="45" t="s">
        <v>3196</v>
      </c>
      <c r="C1610" s="45" t="s">
        <v>6349</v>
      </c>
      <c r="D1610" s="45" t="s">
        <v>6350</v>
      </c>
      <c r="E1610" s="45">
        <v>89</v>
      </c>
      <c r="F1610" s="45" t="s">
        <v>6357</v>
      </c>
      <c r="G1610" s="45" t="s">
        <v>6506</v>
      </c>
      <c r="H1610" s="45" t="s">
        <v>6507</v>
      </c>
      <c r="I1610" s="45" t="s">
        <v>3202</v>
      </c>
      <c r="J1610" s="46">
        <v>1045.58</v>
      </c>
      <c r="K1610" s="46">
        <f t="shared" si="25"/>
        <v>1212.8727999999999</v>
      </c>
    </row>
    <row r="1611" spans="2:11" x14ac:dyDescent="0.25">
      <c r="B1611" s="45" t="s">
        <v>3196</v>
      </c>
      <c r="C1611" s="45" t="s">
        <v>6349</v>
      </c>
      <c r="D1611" s="45" t="s">
        <v>6350</v>
      </c>
      <c r="E1611" s="45">
        <v>89</v>
      </c>
      <c r="F1611" s="45" t="s">
        <v>6357</v>
      </c>
      <c r="G1611" s="45" t="s">
        <v>6508</v>
      </c>
      <c r="H1611" s="45" t="s">
        <v>6509</v>
      </c>
      <c r="I1611" s="45" t="s">
        <v>3202</v>
      </c>
      <c r="J1611" s="46">
        <v>1198.58</v>
      </c>
      <c r="K1611" s="46">
        <f t="shared" si="25"/>
        <v>1390.3527999999999</v>
      </c>
    </row>
    <row r="1612" spans="2:11" x14ac:dyDescent="0.25">
      <c r="B1612" s="45" t="s">
        <v>3196</v>
      </c>
      <c r="C1612" s="45" t="s">
        <v>6349</v>
      </c>
      <c r="D1612" s="45" t="s">
        <v>6350</v>
      </c>
      <c r="E1612" s="45">
        <v>89</v>
      </c>
      <c r="F1612" s="45" t="s">
        <v>6357</v>
      </c>
      <c r="G1612" s="45" t="s">
        <v>6510</v>
      </c>
      <c r="H1612" s="45" t="s">
        <v>6511</v>
      </c>
      <c r="I1612" s="45" t="s">
        <v>3202</v>
      </c>
      <c r="J1612" s="46">
        <v>3246.49</v>
      </c>
      <c r="K1612" s="46">
        <f t="shared" si="25"/>
        <v>3765.9283999999993</v>
      </c>
    </row>
    <row r="1613" spans="2:11" x14ac:dyDescent="0.25">
      <c r="B1613" s="45" t="s">
        <v>3196</v>
      </c>
      <c r="C1613" s="45" t="s">
        <v>6349</v>
      </c>
      <c r="D1613" s="45" t="s">
        <v>6350</v>
      </c>
      <c r="E1613" s="45">
        <v>89</v>
      </c>
      <c r="F1613" s="45" t="s">
        <v>6357</v>
      </c>
      <c r="G1613" s="45" t="s">
        <v>6512</v>
      </c>
      <c r="H1613" s="45" t="s">
        <v>6513</v>
      </c>
      <c r="I1613" s="45" t="s">
        <v>4522</v>
      </c>
      <c r="J1613" s="46">
        <v>2635.32</v>
      </c>
      <c r="K1613" s="46">
        <f t="shared" si="25"/>
        <v>3056.9712</v>
      </c>
    </row>
    <row r="1614" spans="2:11" x14ac:dyDescent="0.25">
      <c r="B1614" s="45" t="s">
        <v>3196</v>
      </c>
      <c r="C1614" s="45" t="s">
        <v>6349</v>
      </c>
      <c r="D1614" s="45" t="s">
        <v>6350</v>
      </c>
      <c r="E1614" s="45">
        <v>89</v>
      </c>
      <c r="F1614" s="45" t="s">
        <v>6357</v>
      </c>
      <c r="G1614" s="45" t="s">
        <v>6514</v>
      </c>
      <c r="H1614" s="45" t="s">
        <v>6515</v>
      </c>
      <c r="I1614" s="45" t="s">
        <v>3202</v>
      </c>
      <c r="J1614" s="46">
        <v>1211.02</v>
      </c>
      <c r="K1614" s="46">
        <f t="shared" si="25"/>
        <v>1404.7831999999999</v>
      </c>
    </row>
    <row r="1615" spans="2:11" x14ac:dyDescent="0.25">
      <c r="B1615" s="45" t="s">
        <v>3196</v>
      </c>
      <c r="C1615" s="45" t="s">
        <v>6349</v>
      </c>
      <c r="D1615" s="45" t="s">
        <v>6350</v>
      </c>
      <c r="E1615" s="45">
        <v>89</v>
      </c>
      <c r="F1615" s="45" t="s">
        <v>6357</v>
      </c>
      <c r="G1615" s="45" t="s">
        <v>6516</v>
      </c>
      <c r="H1615" s="45" t="s">
        <v>6517</v>
      </c>
      <c r="I1615" s="45" t="s">
        <v>3202</v>
      </c>
      <c r="J1615" s="46">
        <v>3535.36</v>
      </c>
      <c r="K1615" s="46">
        <f t="shared" si="25"/>
        <v>4101.0176000000001</v>
      </c>
    </row>
    <row r="1616" spans="2:11" x14ac:dyDescent="0.25">
      <c r="B1616" s="45" t="s">
        <v>3196</v>
      </c>
      <c r="C1616" s="45" t="s">
        <v>6349</v>
      </c>
      <c r="D1616" s="45" t="s">
        <v>6350</v>
      </c>
      <c r="E1616" s="45">
        <v>89</v>
      </c>
      <c r="F1616" s="45" t="s">
        <v>6357</v>
      </c>
      <c r="G1616" s="45" t="s">
        <v>6518</v>
      </c>
      <c r="H1616" s="45" t="s">
        <v>6519</v>
      </c>
      <c r="I1616" s="45" t="s">
        <v>3202</v>
      </c>
      <c r="J1616" s="46">
        <v>3535.36</v>
      </c>
      <c r="K1616" s="46">
        <f t="shared" si="25"/>
        <v>4101.0176000000001</v>
      </c>
    </row>
    <row r="1617" spans="2:11" x14ac:dyDescent="0.25">
      <c r="B1617" s="45" t="s">
        <v>3196</v>
      </c>
      <c r="C1617" s="45" t="s">
        <v>6349</v>
      </c>
      <c r="D1617" s="45" t="s">
        <v>6350</v>
      </c>
      <c r="E1617" s="45">
        <v>89</v>
      </c>
      <c r="F1617" s="45" t="s">
        <v>6357</v>
      </c>
      <c r="G1617" s="45" t="s">
        <v>6520</v>
      </c>
      <c r="H1617" s="45" t="s">
        <v>6521</v>
      </c>
      <c r="I1617" s="45" t="s">
        <v>3202</v>
      </c>
      <c r="J1617" s="46">
        <v>2933.65</v>
      </c>
      <c r="K1617" s="46">
        <f t="shared" si="25"/>
        <v>3403.0339999999997</v>
      </c>
    </row>
    <row r="1618" spans="2:11" x14ac:dyDescent="0.25">
      <c r="B1618" s="45" t="s">
        <v>3196</v>
      </c>
      <c r="C1618" s="45" t="s">
        <v>6349</v>
      </c>
      <c r="D1618" s="45" t="s">
        <v>6350</v>
      </c>
      <c r="E1618" s="45">
        <v>89</v>
      </c>
      <c r="F1618" s="45" t="s">
        <v>6357</v>
      </c>
      <c r="G1618" s="45" t="s">
        <v>6522</v>
      </c>
      <c r="H1618" s="45" t="s">
        <v>6523</v>
      </c>
      <c r="I1618" s="45" t="s">
        <v>3202</v>
      </c>
      <c r="J1618" s="46">
        <v>3368.64</v>
      </c>
      <c r="K1618" s="46">
        <f t="shared" si="25"/>
        <v>3907.6223999999997</v>
      </c>
    </row>
    <row r="1619" spans="2:11" x14ac:dyDescent="0.25">
      <c r="B1619" s="45" t="s">
        <v>3196</v>
      </c>
      <c r="C1619" s="45" t="s">
        <v>6349</v>
      </c>
      <c r="D1619" s="45" t="s">
        <v>6350</v>
      </c>
      <c r="E1619" s="45">
        <v>89</v>
      </c>
      <c r="F1619" s="45" t="s">
        <v>6357</v>
      </c>
      <c r="G1619" s="45" t="s">
        <v>6524</v>
      </c>
      <c r="H1619" s="45" t="s">
        <v>6525</v>
      </c>
      <c r="I1619" s="45" t="s">
        <v>3202</v>
      </c>
      <c r="J1619" s="46">
        <v>3368.64</v>
      </c>
      <c r="K1619" s="46">
        <f t="shared" si="25"/>
        <v>3907.6223999999997</v>
      </c>
    </row>
    <row r="1620" spans="2:11" x14ac:dyDescent="0.25">
      <c r="B1620" s="45" t="s">
        <v>3196</v>
      </c>
      <c r="C1620" s="45" t="s">
        <v>6349</v>
      </c>
      <c r="D1620" s="45" t="s">
        <v>6350</v>
      </c>
      <c r="E1620" s="45">
        <v>89</v>
      </c>
      <c r="F1620" s="45" t="s">
        <v>6357</v>
      </c>
      <c r="G1620" s="45" t="s">
        <v>6526</v>
      </c>
      <c r="H1620" s="45" t="s">
        <v>6527</v>
      </c>
      <c r="I1620" s="45" t="s">
        <v>3202</v>
      </c>
      <c r="J1620" s="46">
        <v>3355.14</v>
      </c>
      <c r="K1620" s="46">
        <f t="shared" si="25"/>
        <v>3891.9623999999994</v>
      </c>
    </row>
    <row r="1621" spans="2:11" x14ac:dyDescent="0.25">
      <c r="B1621" s="45" t="s">
        <v>3196</v>
      </c>
      <c r="C1621" s="45" t="s">
        <v>6349</v>
      </c>
      <c r="D1621" s="45" t="s">
        <v>6350</v>
      </c>
      <c r="E1621" s="45">
        <v>89</v>
      </c>
      <c r="F1621" s="45" t="s">
        <v>6357</v>
      </c>
      <c r="G1621" s="45" t="s">
        <v>6528</v>
      </c>
      <c r="H1621" s="45" t="s">
        <v>6529</v>
      </c>
      <c r="I1621" s="45" t="s">
        <v>3202</v>
      </c>
      <c r="J1621" s="46">
        <v>1045.58</v>
      </c>
      <c r="K1621" s="46">
        <f t="shared" si="25"/>
        <v>1212.8727999999999</v>
      </c>
    </row>
    <row r="1622" spans="2:11" x14ac:dyDescent="0.25">
      <c r="B1622" s="45" t="s">
        <v>3196</v>
      </c>
      <c r="C1622" s="45" t="s">
        <v>6349</v>
      </c>
      <c r="D1622" s="45" t="s">
        <v>6350</v>
      </c>
      <c r="E1622" s="45">
        <v>89</v>
      </c>
      <c r="F1622" s="45" t="s">
        <v>6357</v>
      </c>
      <c r="G1622" s="45" t="s">
        <v>6530</v>
      </c>
      <c r="H1622" s="45" t="s">
        <v>6531</v>
      </c>
      <c r="I1622" s="45" t="s">
        <v>3202</v>
      </c>
      <c r="J1622" s="46">
        <v>4093.4</v>
      </c>
      <c r="K1622" s="46">
        <f t="shared" si="25"/>
        <v>4748.3440000000001</v>
      </c>
    </row>
    <row r="1623" spans="2:11" x14ac:dyDescent="0.25">
      <c r="B1623" s="45" t="s">
        <v>3196</v>
      </c>
      <c r="C1623" s="45" t="s">
        <v>6349</v>
      </c>
      <c r="D1623" s="45" t="s">
        <v>6350</v>
      </c>
      <c r="E1623" s="45">
        <v>89</v>
      </c>
      <c r="F1623" s="45" t="s">
        <v>6357</v>
      </c>
      <c r="G1623" s="45" t="s">
        <v>6532</v>
      </c>
      <c r="H1623" s="45" t="s">
        <v>6533</v>
      </c>
      <c r="I1623" s="45" t="s">
        <v>3202</v>
      </c>
      <c r="J1623" s="46">
        <v>1569.92</v>
      </c>
      <c r="K1623" s="46">
        <f t="shared" si="25"/>
        <v>1821.1071999999999</v>
      </c>
    </row>
    <row r="1624" spans="2:11" x14ac:dyDescent="0.25">
      <c r="B1624" s="45" t="s">
        <v>3196</v>
      </c>
      <c r="C1624" s="45" t="s">
        <v>6349</v>
      </c>
      <c r="D1624" s="45" t="s">
        <v>6350</v>
      </c>
      <c r="E1624" s="45">
        <v>89</v>
      </c>
      <c r="F1624" s="45" t="s">
        <v>6357</v>
      </c>
      <c r="G1624" s="45" t="s">
        <v>6534</v>
      </c>
      <c r="H1624" s="45" t="s">
        <v>6535</v>
      </c>
      <c r="I1624" s="45" t="s">
        <v>3202</v>
      </c>
      <c r="J1624" s="46">
        <v>2280.69</v>
      </c>
      <c r="K1624" s="46">
        <f t="shared" si="25"/>
        <v>2645.6003999999998</v>
      </c>
    </row>
    <row r="1625" spans="2:11" x14ac:dyDescent="0.25">
      <c r="B1625" s="45" t="s">
        <v>3196</v>
      </c>
      <c r="C1625" s="45" t="s">
        <v>6349</v>
      </c>
      <c r="D1625" s="45" t="s">
        <v>6350</v>
      </c>
      <c r="E1625" s="45">
        <v>89</v>
      </c>
      <c r="F1625" s="45" t="s">
        <v>6357</v>
      </c>
      <c r="G1625" s="45" t="s">
        <v>6536</v>
      </c>
      <c r="H1625" s="45" t="s">
        <v>6537</v>
      </c>
      <c r="I1625" s="45" t="s">
        <v>3202</v>
      </c>
      <c r="J1625" s="46">
        <v>726.78</v>
      </c>
      <c r="K1625" s="46">
        <f t="shared" si="25"/>
        <v>843.06479999999988</v>
      </c>
    </row>
    <row r="1626" spans="2:11" x14ac:dyDescent="0.25">
      <c r="B1626" s="45" t="s">
        <v>3196</v>
      </c>
      <c r="C1626" s="45" t="s">
        <v>6349</v>
      </c>
      <c r="D1626" s="45" t="s">
        <v>6350</v>
      </c>
      <c r="E1626" s="45">
        <v>89</v>
      </c>
      <c r="F1626" s="45" t="s">
        <v>6357</v>
      </c>
      <c r="G1626" s="45" t="s">
        <v>6538</v>
      </c>
      <c r="H1626" s="45" t="s">
        <v>6539</v>
      </c>
      <c r="I1626" s="45" t="s">
        <v>3202</v>
      </c>
      <c r="J1626" s="46">
        <v>716.16</v>
      </c>
      <c r="K1626" s="46">
        <f t="shared" si="25"/>
        <v>830.74559999999985</v>
      </c>
    </row>
    <row r="1627" spans="2:11" x14ac:dyDescent="0.25">
      <c r="B1627" s="45" t="s">
        <v>3196</v>
      </c>
      <c r="C1627" s="45" t="s">
        <v>6349</v>
      </c>
      <c r="D1627" s="45" t="s">
        <v>6350</v>
      </c>
      <c r="E1627" s="45">
        <v>89</v>
      </c>
      <c r="F1627" s="45" t="s">
        <v>6357</v>
      </c>
      <c r="G1627" s="45" t="s">
        <v>6540</v>
      </c>
      <c r="H1627" s="45" t="s">
        <v>6541</v>
      </c>
      <c r="I1627" s="45" t="s">
        <v>3202</v>
      </c>
      <c r="J1627" s="46">
        <v>1321.81</v>
      </c>
      <c r="K1627" s="46">
        <f t="shared" si="25"/>
        <v>1533.2995999999998</v>
      </c>
    </row>
    <row r="1628" spans="2:11" x14ac:dyDescent="0.25">
      <c r="B1628" s="45" t="s">
        <v>3196</v>
      </c>
      <c r="C1628" s="45" t="s">
        <v>6349</v>
      </c>
      <c r="D1628" s="45" t="s">
        <v>6350</v>
      </c>
      <c r="E1628" s="45">
        <v>89</v>
      </c>
      <c r="F1628" s="45" t="s">
        <v>6357</v>
      </c>
      <c r="G1628" s="45" t="s">
        <v>6542</v>
      </c>
      <c r="H1628" s="45" t="s">
        <v>6543</v>
      </c>
      <c r="I1628" s="45" t="s">
        <v>3202</v>
      </c>
      <c r="J1628" s="46">
        <v>850.02</v>
      </c>
      <c r="K1628" s="46">
        <f t="shared" si="25"/>
        <v>986.02319999999986</v>
      </c>
    </row>
    <row r="1629" spans="2:11" x14ac:dyDescent="0.25">
      <c r="B1629" s="45" t="s">
        <v>3196</v>
      </c>
      <c r="C1629" s="45" t="s">
        <v>6349</v>
      </c>
      <c r="D1629" s="45" t="s">
        <v>6350</v>
      </c>
      <c r="E1629" s="45">
        <v>89</v>
      </c>
      <c r="F1629" s="45" t="s">
        <v>6357</v>
      </c>
      <c r="G1629" s="45" t="s">
        <v>6544</v>
      </c>
      <c r="H1629" s="45" t="s">
        <v>6545</v>
      </c>
      <c r="I1629" s="45" t="s">
        <v>3202</v>
      </c>
      <c r="J1629" s="46">
        <v>1045.58</v>
      </c>
      <c r="K1629" s="46">
        <f t="shared" si="25"/>
        <v>1212.8727999999999</v>
      </c>
    </row>
    <row r="1630" spans="2:11" x14ac:dyDescent="0.25">
      <c r="B1630" s="45" t="s">
        <v>3196</v>
      </c>
      <c r="C1630" s="45" t="s">
        <v>6349</v>
      </c>
      <c r="D1630" s="45" t="s">
        <v>6350</v>
      </c>
      <c r="E1630" s="45">
        <v>89</v>
      </c>
      <c r="F1630" s="45" t="s">
        <v>6357</v>
      </c>
      <c r="G1630" s="45" t="s">
        <v>6546</v>
      </c>
      <c r="H1630" s="45" t="s">
        <v>6547</v>
      </c>
      <c r="I1630" s="45" t="s">
        <v>3202</v>
      </c>
      <c r="J1630" s="46">
        <v>850.02</v>
      </c>
      <c r="K1630" s="46">
        <f t="shared" si="25"/>
        <v>986.02319999999986</v>
      </c>
    </row>
    <row r="1631" spans="2:11" x14ac:dyDescent="0.25">
      <c r="B1631" s="45" t="s">
        <v>3196</v>
      </c>
      <c r="C1631" s="45" t="s">
        <v>6349</v>
      </c>
      <c r="D1631" s="45" t="s">
        <v>6350</v>
      </c>
      <c r="E1631" s="45">
        <v>89</v>
      </c>
      <c r="F1631" s="45" t="s">
        <v>6357</v>
      </c>
      <c r="G1631" s="45" t="s">
        <v>6548</v>
      </c>
      <c r="H1631" s="45" t="s">
        <v>6549</v>
      </c>
      <c r="I1631" s="45" t="s">
        <v>3202</v>
      </c>
      <c r="J1631" s="46">
        <v>2019</v>
      </c>
      <c r="K1631" s="46">
        <f t="shared" si="25"/>
        <v>2342.04</v>
      </c>
    </row>
    <row r="1632" spans="2:11" x14ac:dyDescent="0.25">
      <c r="B1632" s="45" t="s">
        <v>3196</v>
      </c>
      <c r="C1632" s="45" t="s">
        <v>6349</v>
      </c>
      <c r="D1632" s="45" t="s">
        <v>6350</v>
      </c>
      <c r="E1632" s="45">
        <v>89</v>
      </c>
      <c r="F1632" s="45" t="s">
        <v>6357</v>
      </c>
      <c r="G1632" s="45" t="s">
        <v>6550</v>
      </c>
      <c r="H1632" s="45" t="s">
        <v>6551</v>
      </c>
      <c r="I1632" s="45" t="s">
        <v>3202</v>
      </c>
      <c r="J1632" s="46">
        <v>1118.92</v>
      </c>
      <c r="K1632" s="46">
        <f t="shared" si="25"/>
        <v>1297.9472000000001</v>
      </c>
    </row>
    <row r="1633" spans="2:11" x14ac:dyDescent="0.25">
      <c r="B1633" s="45" t="s">
        <v>3196</v>
      </c>
      <c r="C1633" s="45" t="s">
        <v>6349</v>
      </c>
      <c r="D1633" s="45" t="s">
        <v>6350</v>
      </c>
      <c r="E1633" s="45">
        <v>89</v>
      </c>
      <c r="F1633" s="45" t="s">
        <v>6357</v>
      </c>
      <c r="G1633" s="45" t="s">
        <v>6552</v>
      </c>
      <c r="H1633" s="45" t="s">
        <v>6553</v>
      </c>
      <c r="I1633" s="45" t="s">
        <v>3202</v>
      </c>
      <c r="J1633" s="46">
        <v>1111.01</v>
      </c>
      <c r="K1633" s="46">
        <f t="shared" si="25"/>
        <v>1288.7715999999998</v>
      </c>
    </row>
    <row r="1634" spans="2:11" x14ac:dyDescent="0.25">
      <c r="B1634" s="45" t="s">
        <v>3196</v>
      </c>
      <c r="C1634" s="45" t="s">
        <v>6349</v>
      </c>
      <c r="D1634" s="45" t="s">
        <v>6350</v>
      </c>
      <c r="E1634" s="45">
        <v>89</v>
      </c>
      <c r="F1634" s="45" t="s">
        <v>6357</v>
      </c>
      <c r="G1634" s="45" t="s">
        <v>6554</v>
      </c>
      <c r="H1634" s="45" t="s">
        <v>6555</v>
      </c>
      <c r="I1634" s="45" t="s">
        <v>3202</v>
      </c>
      <c r="J1634" s="46">
        <v>1198.58</v>
      </c>
      <c r="K1634" s="46">
        <f t="shared" si="25"/>
        <v>1390.3527999999999</v>
      </c>
    </row>
    <row r="1635" spans="2:11" x14ac:dyDescent="0.25">
      <c r="B1635" s="45" t="s">
        <v>3196</v>
      </c>
      <c r="C1635" s="45" t="s">
        <v>6349</v>
      </c>
      <c r="D1635" s="45" t="s">
        <v>6350</v>
      </c>
      <c r="E1635" s="45">
        <v>89</v>
      </c>
      <c r="F1635" s="45" t="s">
        <v>6357</v>
      </c>
      <c r="G1635" s="45" t="s">
        <v>6556</v>
      </c>
      <c r="H1635" s="45" t="s">
        <v>6557</v>
      </c>
      <c r="I1635" s="45" t="s">
        <v>3202</v>
      </c>
      <c r="J1635" s="46">
        <v>1236.19</v>
      </c>
      <c r="K1635" s="46">
        <f t="shared" si="25"/>
        <v>1433.9803999999999</v>
      </c>
    </row>
    <row r="1636" spans="2:11" x14ac:dyDescent="0.25">
      <c r="B1636" s="45" t="s">
        <v>3196</v>
      </c>
      <c r="C1636" s="45" t="s">
        <v>6349</v>
      </c>
      <c r="D1636" s="45" t="s">
        <v>6350</v>
      </c>
      <c r="E1636" s="45">
        <v>89</v>
      </c>
      <c r="F1636" s="45" t="s">
        <v>6357</v>
      </c>
      <c r="G1636" s="45" t="s">
        <v>6558</v>
      </c>
      <c r="H1636" s="45" t="s">
        <v>6559</v>
      </c>
      <c r="I1636" s="45" t="s">
        <v>3202</v>
      </c>
      <c r="J1636" s="46">
        <v>1364.55</v>
      </c>
      <c r="K1636" s="46">
        <f t="shared" si="25"/>
        <v>1582.8779999999999</v>
      </c>
    </row>
    <row r="1637" spans="2:11" x14ac:dyDescent="0.25">
      <c r="B1637" s="45" t="s">
        <v>3196</v>
      </c>
      <c r="C1637" s="45" t="s">
        <v>6349</v>
      </c>
      <c r="D1637" s="45" t="s">
        <v>6350</v>
      </c>
      <c r="E1637" s="45">
        <v>89</v>
      </c>
      <c r="F1637" s="45" t="s">
        <v>6357</v>
      </c>
      <c r="G1637" s="45" t="s">
        <v>6560</v>
      </c>
      <c r="H1637" s="45" t="s">
        <v>6561</v>
      </c>
      <c r="I1637" s="45" t="s">
        <v>3202</v>
      </c>
      <c r="J1637" s="46">
        <v>2509.0100000000002</v>
      </c>
      <c r="K1637" s="46">
        <f t="shared" si="25"/>
        <v>2910.4515999999999</v>
      </c>
    </row>
    <row r="1638" spans="2:11" x14ac:dyDescent="0.25">
      <c r="B1638" s="45" t="s">
        <v>3196</v>
      </c>
      <c r="C1638" s="45" t="s">
        <v>6349</v>
      </c>
      <c r="D1638" s="45" t="s">
        <v>6350</v>
      </c>
      <c r="E1638" s="45">
        <v>89</v>
      </c>
      <c r="F1638" s="45" t="s">
        <v>6357</v>
      </c>
      <c r="G1638" s="45" t="s">
        <v>6562</v>
      </c>
      <c r="H1638" s="45" t="s">
        <v>6563</v>
      </c>
      <c r="I1638" s="45" t="s">
        <v>3202</v>
      </c>
      <c r="J1638" s="46">
        <v>1392.14</v>
      </c>
      <c r="K1638" s="46">
        <f t="shared" si="25"/>
        <v>1614.8824</v>
      </c>
    </row>
    <row r="1639" spans="2:11" x14ac:dyDescent="0.25">
      <c r="B1639" s="45" t="s">
        <v>3196</v>
      </c>
      <c r="C1639" s="45" t="s">
        <v>6349</v>
      </c>
      <c r="D1639" s="45" t="s">
        <v>6350</v>
      </c>
      <c r="E1639" s="45">
        <v>89</v>
      </c>
      <c r="F1639" s="45" t="s">
        <v>6357</v>
      </c>
      <c r="G1639" s="45" t="s">
        <v>6564</v>
      </c>
      <c r="H1639" s="45" t="s">
        <v>6565</v>
      </c>
      <c r="I1639" s="45" t="s">
        <v>3202</v>
      </c>
      <c r="J1639" s="46">
        <v>1645.92</v>
      </c>
      <c r="K1639" s="46">
        <f t="shared" si="25"/>
        <v>1909.2672</v>
      </c>
    </row>
    <row r="1640" spans="2:11" x14ac:dyDescent="0.25">
      <c r="B1640" s="45" t="s">
        <v>3196</v>
      </c>
      <c r="C1640" s="45" t="s">
        <v>6349</v>
      </c>
      <c r="D1640" s="45" t="s">
        <v>6350</v>
      </c>
      <c r="E1640" s="45">
        <v>89</v>
      </c>
      <c r="F1640" s="45" t="s">
        <v>6357</v>
      </c>
      <c r="G1640" s="45" t="s">
        <v>6566</v>
      </c>
      <c r="H1640" s="45" t="s">
        <v>6567</v>
      </c>
      <c r="I1640" s="45" t="s">
        <v>3202</v>
      </c>
      <c r="J1640" s="46">
        <v>4093.4</v>
      </c>
      <c r="K1640" s="46">
        <f t="shared" si="25"/>
        <v>4748.3440000000001</v>
      </c>
    </row>
    <row r="1641" spans="2:11" x14ac:dyDescent="0.25">
      <c r="B1641" s="45" t="s">
        <v>3196</v>
      </c>
      <c r="C1641" s="45" t="s">
        <v>6349</v>
      </c>
      <c r="D1641" s="45" t="s">
        <v>6350</v>
      </c>
      <c r="E1641" s="45">
        <v>89</v>
      </c>
      <c r="F1641" s="45" t="s">
        <v>6357</v>
      </c>
      <c r="G1641" s="45" t="s">
        <v>6568</v>
      </c>
      <c r="H1641" s="45" t="s">
        <v>6569</v>
      </c>
      <c r="I1641" s="45" t="s">
        <v>3202</v>
      </c>
      <c r="J1641" s="46">
        <v>1928.15</v>
      </c>
      <c r="K1641" s="46">
        <f t="shared" si="25"/>
        <v>2236.654</v>
      </c>
    </row>
    <row r="1642" spans="2:11" x14ac:dyDescent="0.25">
      <c r="B1642" s="45" t="s">
        <v>3196</v>
      </c>
      <c r="C1642" s="45" t="s">
        <v>6349</v>
      </c>
      <c r="D1642" s="45" t="s">
        <v>6350</v>
      </c>
      <c r="E1642" s="45">
        <v>89</v>
      </c>
      <c r="F1642" s="45" t="s">
        <v>6357</v>
      </c>
      <c r="G1642" s="45" t="s">
        <v>6570</v>
      </c>
      <c r="H1642" s="45" t="s">
        <v>6571</v>
      </c>
      <c r="I1642" s="45" t="s">
        <v>3202</v>
      </c>
      <c r="J1642" s="46">
        <v>3117.25</v>
      </c>
      <c r="K1642" s="46">
        <f t="shared" si="25"/>
        <v>3616.0099999999998</v>
      </c>
    </row>
    <row r="1643" spans="2:11" x14ac:dyDescent="0.25">
      <c r="B1643" s="45" t="s">
        <v>3196</v>
      </c>
      <c r="C1643" s="45" t="s">
        <v>6349</v>
      </c>
      <c r="D1643" s="45" t="s">
        <v>6350</v>
      </c>
      <c r="E1643" s="45">
        <v>89</v>
      </c>
      <c r="F1643" s="45" t="s">
        <v>6357</v>
      </c>
      <c r="G1643" s="45" t="s">
        <v>6572</v>
      </c>
      <c r="H1643" s="45" t="s">
        <v>6573</v>
      </c>
      <c r="I1643" s="45" t="s">
        <v>3202</v>
      </c>
      <c r="J1643" s="46">
        <v>2019</v>
      </c>
      <c r="K1643" s="46">
        <f t="shared" si="25"/>
        <v>2342.04</v>
      </c>
    </row>
    <row r="1644" spans="2:11" x14ac:dyDescent="0.25">
      <c r="B1644" s="45" t="s">
        <v>3196</v>
      </c>
      <c r="C1644" s="45" t="s">
        <v>6349</v>
      </c>
      <c r="D1644" s="45" t="s">
        <v>6350</v>
      </c>
      <c r="E1644" s="45">
        <v>89</v>
      </c>
      <c r="F1644" s="45" t="s">
        <v>6357</v>
      </c>
      <c r="G1644" s="45" t="s">
        <v>6574</v>
      </c>
      <c r="H1644" s="45" t="s">
        <v>6575</v>
      </c>
      <c r="I1644" s="45" t="s">
        <v>3202</v>
      </c>
      <c r="J1644" s="46">
        <v>5853.79</v>
      </c>
      <c r="K1644" s="46">
        <f t="shared" si="25"/>
        <v>6790.3963999999996</v>
      </c>
    </row>
    <row r="1645" spans="2:11" x14ac:dyDescent="0.25">
      <c r="B1645" s="45" t="s">
        <v>3196</v>
      </c>
      <c r="C1645" s="45" t="s">
        <v>6349</v>
      </c>
      <c r="D1645" s="45" t="s">
        <v>6350</v>
      </c>
      <c r="E1645" s="45">
        <v>89</v>
      </c>
      <c r="F1645" s="45" t="s">
        <v>6357</v>
      </c>
      <c r="G1645" s="45" t="s">
        <v>6576</v>
      </c>
      <c r="H1645" s="45" t="s">
        <v>6577</v>
      </c>
      <c r="I1645" s="45" t="s">
        <v>3202</v>
      </c>
      <c r="J1645" s="46">
        <v>5853.79</v>
      </c>
      <c r="K1645" s="46">
        <f t="shared" si="25"/>
        <v>6790.3963999999996</v>
      </c>
    </row>
    <row r="1646" spans="2:11" x14ac:dyDescent="0.25">
      <c r="B1646" s="45" t="s">
        <v>3196</v>
      </c>
      <c r="C1646" s="45" t="s">
        <v>6349</v>
      </c>
      <c r="D1646" s="45" t="s">
        <v>6350</v>
      </c>
      <c r="E1646" s="45">
        <v>89</v>
      </c>
      <c r="F1646" s="45" t="s">
        <v>6357</v>
      </c>
      <c r="G1646" s="45" t="s">
        <v>6578</v>
      </c>
      <c r="H1646" s="45" t="s">
        <v>6579</v>
      </c>
      <c r="I1646" s="45" t="s">
        <v>3202</v>
      </c>
      <c r="J1646" s="46">
        <v>876.92</v>
      </c>
      <c r="K1646" s="46">
        <f t="shared" si="25"/>
        <v>1017.2271999999999</v>
      </c>
    </row>
    <row r="1647" spans="2:11" x14ac:dyDescent="0.25">
      <c r="B1647" s="45" t="s">
        <v>3196</v>
      </c>
      <c r="C1647" s="45" t="s">
        <v>6349</v>
      </c>
      <c r="D1647" s="45" t="s">
        <v>6350</v>
      </c>
      <c r="E1647" s="45">
        <v>89</v>
      </c>
      <c r="F1647" s="45" t="s">
        <v>6357</v>
      </c>
      <c r="G1647" s="45" t="s">
        <v>6580</v>
      </c>
      <c r="H1647" s="45" t="s">
        <v>6581</v>
      </c>
      <c r="I1647" s="45" t="s">
        <v>3202</v>
      </c>
      <c r="J1647" s="46">
        <v>1317.42</v>
      </c>
      <c r="K1647" s="46">
        <f t="shared" si="25"/>
        <v>1528.2072000000001</v>
      </c>
    </row>
    <row r="1648" spans="2:11" x14ac:dyDescent="0.25">
      <c r="B1648" s="45" t="s">
        <v>3196</v>
      </c>
      <c r="C1648" s="45" t="s">
        <v>6349</v>
      </c>
      <c r="D1648" s="45" t="s">
        <v>6350</v>
      </c>
      <c r="E1648" s="45">
        <v>89</v>
      </c>
      <c r="F1648" s="45" t="s">
        <v>6357</v>
      </c>
      <c r="G1648" s="45" t="s">
        <v>6582</v>
      </c>
      <c r="H1648" s="45" t="s">
        <v>6583</v>
      </c>
      <c r="I1648" s="45" t="s">
        <v>3202</v>
      </c>
      <c r="J1648" s="46">
        <v>1811.58</v>
      </c>
      <c r="K1648" s="46">
        <f t="shared" si="25"/>
        <v>2101.4327999999996</v>
      </c>
    </row>
    <row r="1649" spans="2:11" x14ac:dyDescent="0.25">
      <c r="B1649" s="45" t="s">
        <v>3196</v>
      </c>
      <c r="C1649" s="45" t="s">
        <v>6349</v>
      </c>
      <c r="D1649" s="45" t="s">
        <v>6350</v>
      </c>
      <c r="E1649" s="45">
        <v>89</v>
      </c>
      <c r="F1649" s="45" t="s">
        <v>6357</v>
      </c>
      <c r="G1649" s="45" t="s">
        <v>6584</v>
      </c>
      <c r="H1649" s="45" t="s">
        <v>6585</v>
      </c>
      <c r="I1649" s="45" t="s">
        <v>3202</v>
      </c>
      <c r="J1649" s="46">
        <v>2280.69</v>
      </c>
      <c r="K1649" s="46">
        <f t="shared" si="25"/>
        <v>2645.6003999999998</v>
      </c>
    </row>
    <row r="1650" spans="2:11" x14ac:dyDescent="0.25">
      <c r="B1650" s="45" t="s">
        <v>3196</v>
      </c>
      <c r="C1650" s="45" t="s">
        <v>6349</v>
      </c>
      <c r="D1650" s="45" t="s">
        <v>6350</v>
      </c>
      <c r="E1650" s="45">
        <v>89</v>
      </c>
      <c r="F1650" s="45" t="s">
        <v>6357</v>
      </c>
      <c r="G1650" s="45" t="s">
        <v>6586</v>
      </c>
      <c r="H1650" s="45" t="s">
        <v>6587</v>
      </c>
      <c r="I1650" s="45" t="s">
        <v>3202</v>
      </c>
      <c r="J1650" s="46">
        <v>2654.25</v>
      </c>
      <c r="K1650" s="46">
        <f t="shared" si="25"/>
        <v>3078.93</v>
      </c>
    </row>
    <row r="1651" spans="2:11" x14ac:dyDescent="0.25">
      <c r="B1651" s="45" t="s">
        <v>3196</v>
      </c>
      <c r="C1651" s="45" t="s">
        <v>6349</v>
      </c>
      <c r="D1651" s="45" t="s">
        <v>6350</v>
      </c>
      <c r="E1651" s="45">
        <v>89</v>
      </c>
      <c r="F1651" s="45" t="s">
        <v>6357</v>
      </c>
      <c r="G1651" s="45" t="s">
        <v>6588</v>
      </c>
      <c r="H1651" s="45" t="s">
        <v>6589</v>
      </c>
      <c r="I1651" s="45" t="s">
        <v>3202</v>
      </c>
      <c r="J1651" s="46">
        <v>349.24</v>
      </c>
      <c r="K1651" s="46">
        <f t="shared" si="25"/>
        <v>405.11840000000001</v>
      </c>
    </row>
    <row r="1652" spans="2:11" x14ac:dyDescent="0.25">
      <c r="B1652" s="45" t="s">
        <v>3196</v>
      </c>
      <c r="C1652" s="45" t="s">
        <v>6349</v>
      </c>
      <c r="D1652" s="45" t="s">
        <v>6350</v>
      </c>
      <c r="E1652" s="45">
        <v>89</v>
      </c>
      <c r="F1652" s="45" t="s">
        <v>6357</v>
      </c>
      <c r="G1652" s="45" t="s">
        <v>6590</v>
      </c>
      <c r="H1652" s="45" t="s">
        <v>6591</v>
      </c>
      <c r="I1652" s="45" t="s">
        <v>3202</v>
      </c>
      <c r="J1652" s="46">
        <v>456.47</v>
      </c>
      <c r="K1652" s="46">
        <f t="shared" si="25"/>
        <v>529.50519999999995</v>
      </c>
    </row>
    <row r="1653" spans="2:11" x14ac:dyDescent="0.25">
      <c r="B1653" s="45" t="s">
        <v>3196</v>
      </c>
      <c r="C1653" s="45" t="s">
        <v>6349</v>
      </c>
      <c r="D1653" s="45" t="s">
        <v>6350</v>
      </c>
      <c r="E1653" s="45">
        <v>89</v>
      </c>
      <c r="F1653" s="45" t="s">
        <v>6357</v>
      </c>
      <c r="G1653" s="45" t="s">
        <v>6592</v>
      </c>
      <c r="H1653" s="45" t="s">
        <v>6593</v>
      </c>
      <c r="I1653" s="45" t="s">
        <v>3202</v>
      </c>
      <c r="J1653" s="46">
        <v>556.04999999999995</v>
      </c>
      <c r="K1653" s="46">
        <f t="shared" si="25"/>
        <v>645.01799999999992</v>
      </c>
    </row>
    <row r="1654" spans="2:11" x14ac:dyDescent="0.25">
      <c r="B1654" s="45" t="s">
        <v>3196</v>
      </c>
      <c r="C1654" s="45" t="s">
        <v>6349</v>
      </c>
      <c r="D1654" s="45" t="s">
        <v>6350</v>
      </c>
      <c r="E1654" s="45">
        <v>89</v>
      </c>
      <c r="F1654" s="45" t="s">
        <v>6357</v>
      </c>
      <c r="G1654" s="45" t="s">
        <v>6594</v>
      </c>
      <c r="H1654" s="45" t="s">
        <v>6595</v>
      </c>
      <c r="I1654" s="45" t="s">
        <v>3202</v>
      </c>
      <c r="J1654" s="46">
        <v>2019</v>
      </c>
      <c r="K1654" s="46">
        <f t="shared" si="25"/>
        <v>2342.04</v>
      </c>
    </row>
    <row r="1655" spans="2:11" x14ac:dyDescent="0.25">
      <c r="B1655" s="45" t="s">
        <v>3196</v>
      </c>
      <c r="C1655" s="45" t="s">
        <v>6349</v>
      </c>
      <c r="D1655" s="45" t="s">
        <v>6350</v>
      </c>
      <c r="E1655" s="45">
        <v>89</v>
      </c>
      <c r="F1655" s="45" t="s">
        <v>6357</v>
      </c>
      <c r="G1655" s="45" t="s">
        <v>6596</v>
      </c>
      <c r="H1655" s="45" t="s">
        <v>6597</v>
      </c>
      <c r="I1655" s="45" t="s">
        <v>3202</v>
      </c>
      <c r="J1655" s="46">
        <v>556.04999999999995</v>
      </c>
      <c r="K1655" s="46">
        <f t="shared" si="25"/>
        <v>645.01799999999992</v>
      </c>
    </row>
    <row r="1656" spans="2:11" x14ac:dyDescent="0.25">
      <c r="B1656" s="45" t="s">
        <v>3196</v>
      </c>
      <c r="C1656" s="45" t="s">
        <v>6349</v>
      </c>
      <c r="D1656" s="45" t="s">
        <v>6350</v>
      </c>
      <c r="E1656" s="45">
        <v>89</v>
      </c>
      <c r="F1656" s="45" t="s">
        <v>6357</v>
      </c>
      <c r="G1656" s="45" t="s">
        <v>6598</v>
      </c>
      <c r="H1656" s="45" t="s">
        <v>6599</v>
      </c>
      <c r="I1656" s="45" t="s">
        <v>3202</v>
      </c>
      <c r="J1656" s="46">
        <v>633.24</v>
      </c>
      <c r="K1656" s="46">
        <f t="shared" si="25"/>
        <v>734.55840000000001</v>
      </c>
    </row>
    <row r="1657" spans="2:11" x14ac:dyDescent="0.25">
      <c r="B1657" s="45" t="s">
        <v>3196</v>
      </c>
      <c r="C1657" s="45" t="s">
        <v>6349</v>
      </c>
      <c r="D1657" s="45" t="s">
        <v>6350</v>
      </c>
      <c r="E1657" s="45">
        <v>89</v>
      </c>
      <c r="F1657" s="45" t="s">
        <v>6357</v>
      </c>
      <c r="G1657" s="45" t="s">
        <v>6600</v>
      </c>
      <c r="H1657" s="45" t="s">
        <v>6601</v>
      </c>
      <c r="I1657" s="45" t="s">
        <v>3202</v>
      </c>
      <c r="J1657" s="46">
        <v>624.35</v>
      </c>
      <c r="K1657" s="46">
        <f t="shared" si="25"/>
        <v>724.24599999999998</v>
      </c>
    </row>
    <row r="1658" spans="2:11" x14ac:dyDescent="0.25">
      <c r="B1658" s="45" t="s">
        <v>3196</v>
      </c>
      <c r="C1658" s="45" t="s">
        <v>6349</v>
      </c>
      <c r="D1658" s="45" t="s">
        <v>6350</v>
      </c>
      <c r="E1658" s="45">
        <v>89</v>
      </c>
      <c r="F1658" s="45" t="s">
        <v>6357</v>
      </c>
      <c r="G1658" s="45" t="s">
        <v>6602</v>
      </c>
      <c r="H1658" s="45" t="s">
        <v>6603</v>
      </c>
      <c r="I1658" s="45" t="s">
        <v>3202</v>
      </c>
      <c r="J1658" s="46">
        <v>717.22</v>
      </c>
      <c r="K1658" s="46">
        <f t="shared" si="25"/>
        <v>831.97519999999997</v>
      </c>
    </row>
    <row r="1659" spans="2:11" x14ac:dyDescent="0.25">
      <c r="B1659" s="45" t="s">
        <v>3196</v>
      </c>
      <c r="C1659" s="45" t="s">
        <v>6349</v>
      </c>
      <c r="D1659" s="45" t="s">
        <v>6350</v>
      </c>
      <c r="E1659" s="45">
        <v>89</v>
      </c>
      <c r="F1659" s="45" t="s">
        <v>6357</v>
      </c>
      <c r="G1659" s="45" t="s">
        <v>6604</v>
      </c>
      <c r="H1659" s="45" t="s">
        <v>6605</v>
      </c>
      <c r="I1659" s="45" t="s">
        <v>3202</v>
      </c>
      <c r="J1659" s="46">
        <v>876.92</v>
      </c>
      <c r="K1659" s="46">
        <f t="shared" si="25"/>
        <v>1017.2271999999999</v>
      </c>
    </row>
    <row r="1660" spans="2:11" x14ac:dyDescent="0.25">
      <c r="B1660" s="45" t="s">
        <v>3196</v>
      </c>
      <c r="C1660" s="45" t="s">
        <v>6349</v>
      </c>
      <c r="D1660" s="45" t="s">
        <v>6350</v>
      </c>
      <c r="E1660" s="45">
        <v>89</v>
      </c>
      <c r="F1660" s="45" t="s">
        <v>6357</v>
      </c>
      <c r="G1660" s="45" t="s">
        <v>6606</v>
      </c>
      <c r="H1660" s="45" t="s">
        <v>6607</v>
      </c>
      <c r="I1660" s="45" t="s">
        <v>3202</v>
      </c>
      <c r="J1660" s="46">
        <v>2491.27</v>
      </c>
      <c r="K1660" s="46">
        <f t="shared" si="25"/>
        <v>2889.8732</v>
      </c>
    </row>
    <row r="1661" spans="2:11" x14ac:dyDescent="0.25">
      <c r="B1661" s="45" t="s">
        <v>3196</v>
      </c>
      <c r="C1661" s="45" t="s">
        <v>6349</v>
      </c>
      <c r="D1661" s="45" t="s">
        <v>6350</v>
      </c>
      <c r="E1661" s="45">
        <v>89</v>
      </c>
      <c r="F1661" s="45" t="s">
        <v>6357</v>
      </c>
      <c r="G1661" s="45" t="s">
        <v>6608</v>
      </c>
      <c r="H1661" s="45" t="s">
        <v>6609</v>
      </c>
      <c r="I1661" s="45" t="s">
        <v>3202</v>
      </c>
      <c r="J1661" s="46">
        <v>846.71</v>
      </c>
      <c r="K1661" s="46">
        <f t="shared" si="25"/>
        <v>982.18359999999996</v>
      </c>
    </row>
    <row r="1662" spans="2:11" x14ac:dyDescent="0.25">
      <c r="B1662" s="45" t="s">
        <v>3196</v>
      </c>
      <c r="C1662" s="45" t="s">
        <v>6349</v>
      </c>
      <c r="D1662" s="45" t="s">
        <v>6350</v>
      </c>
      <c r="E1662" s="45">
        <v>89</v>
      </c>
      <c r="F1662" s="45" t="s">
        <v>6357</v>
      </c>
      <c r="G1662" s="45" t="s">
        <v>6610</v>
      </c>
      <c r="H1662" s="45" t="s">
        <v>6611</v>
      </c>
      <c r="I1662" s="45" t="s">
        <v>3202</v>
      </c>
      <c r="J1662" s="46">
        <v>839.69</v>
      </c>
      <c r="K1662" s="46">
        <f t="shared" si="25"/>
        <v>974.04039999999998</v>
      </c>
    </row>
    <row r="1663" spans="2:11" x14ac:dyDescent="0.25">
      <c r="B1663" s="45" t="s">
        <v>3196</v>
      </c>
      <c r="C1663" s="45" t="s">
        <v>6349</v>
      </c>
      <c r="D1663" s="45" t="s">
        <v>6350</v>
      </c>
      <c r="E1663" s="45">
        <v>89</v>
      </c>
      <c r="F1663" s="45" t="s">
        <v>6357</v>
      </c>
      <c r="G1663" s="45" t="s">
        <v>6612</v>
      </c>
      <c r="H1663" s="45" t="s">
        <v>6613</v>
      </c>
      <c r="I1663" s="45" t="s">
        <v>3202</v>
      </c>
      <c r="J1663" s="46">
        <v>949.93</v>
      </c>
      <c r="K1663" s="46">
        <f t="shared" si="25"/>
        <v>1101.9187999999999</v>
      </c>
    </row>
    <row r="1664" spans="2:11" x14ac:dyDescent="0.25">
      <c r="B1664" s="45" t="s">
        <v>3196</v>
      </c>
      <c r="C1664" s="45" t="s">
        <v>6349</v>
      </c>
      <c r="D1664" s="45" t="s">
        <v>6350</v>
      </c>
      <c r="E1664" s="45">
        <v>89</v>
      </c>
      <c r="F1664" s="45" t="s">
        <v>6357</v>
      </c>
      <c r="G1664" s="45" t="s">
        <v>6614</v>
      </c>
      <c r="H1664" s="45" t="s">
        <v>6615</v>
      </c>
      <c r="I1664" s="45" t="s">
        <v>3202</v>
      </c>
      <c r="J1664" s="46">
        <v>949.93</v>
      </c>
      <c r="K1664" s="46">
        <f t="shared" si="25"/>
        <v>1101.9187999999999</v>
      </c>
    </row>
    <row r="1665" spans="2:11" x14ac:dyDescent="0.25">
      <c r="B1665" s="45" t="s">
        <v>3196</v>
      </c>
      <c r="C1665" s="45" t="s">
        <v>6349</v>
      </c>
      <c r="D1665" s="45" t="s">
        <v>6350</v>
      </c>
      <c r="E1665" s="45">
        <v>89</v>
      </c>
      <c r="F1665" s="45" t="s">
        <v>6357</v>
      </c>
      <c r="G1665" s="45" t="s">
        <v>6616</v>
      </c>
      <c r="H1665" s="45" t="s">
        <v>6617</v>
      </c>
      <c r="I1665" s="45" t="s">
        <v>3202</v>
      </c>
      <c r="J1665" s="46">
        <v>2260</v>
      </c>
      <c r="K1665" s="46">
        <f t="shared" si="25"/>
        <v>2621.6</v>
      </c>
    </row>
    <row r="1666" spans="2:11" x14ac:dyDescent="0.25">
      <c r="B1666" s="45" t="s">
        <v>3196</v>
      </c>
      <c r="C1666" s="45" t="s">
        <v>6349</v>
      </c>
      <c r="D1666" s="45" t="s">
        <v>6350</v>
      </c>
      <c r="E1666" s="45">
        <v>89</v>
      </c>
      <c r="F1666" s="45" t="s">
        <v>6357</v>
      </c>
      <c r="G1666" s="45" t="s">
        <v>6618</v>
      </c>
      <c r="H1666" s="45" t="s">
        <v>6619</v>
      </c>
      <c r="I1666" s="45" t="s">
        <v>3202</v>
      </c>
      <c r="J1666" s="46">
        <v>953.53</v>
      </c>
      <c r="K1666" s="46">
        <f t="shared" si="25"/>
        <v>1106.0947999999999</v>
      </c>
    </row>
    <row r="1667" spans="2:11" x14ac:dyDescent="0.25">
      <c r="B1667" s="45" t="s">
        <v>3196</v>
      </c>
      <c r="C1667" s="45" t="s">
        <v>6349</v>
      </c>
      <c r="D1667" s="45" t="s">
        <v>6350</v>
      </c>
      <c r="E1667" s="45">
        <v>89</v>
      </c>
      <c r="F1667" s="45" t="s">
        <v>6357</v>
      </c>
      <c r="G1667" s="45" t="s">
        <v>6620</v>
      </c>
      <c r="H1667" s="45" t="s">
        <v>6621</v>
      </c>
      <c r="I1667" s="45" t="s">
        <v>3202</v>
      </c>
      <c r="J1667" s="46">
        <v>1118.92</v>
      </c>
      <c r="K1667" s="46">
        <f t="shared" si="25"/>
        <v>1297.9472000000001</v>
      </c>
    </row>
    <row r="1668" spans="2:11" x14ac:dyDescent="0.25">
      <c r="B1668" s="45" t="s">
        <v>3196</v>
      </c>
      <c r="C1668" s="45" t="s">
        <v>6349</v>
      </c>
      <c r="D1668" s="45" t="s">
        <v>6350</v>
      </c>
      <c r="E1668" s="45">
        <v>89</v>
      </c>
      <c r="F1668" s="45" t="s">
        <v>6357</v>
      </c>
      <c r="G1668" s="45" t="s">
        <v>6622</v>
      </c>
      <c r="H1668" s="45" t="s">
        <v>6623</v>
      </c>
      <c r="I1668" s="45" t="s">
        <v>3202</v>
      </c>
      <c r="J1668" s="46">
        <v>2260</v>
      </c>
      <c r="K1668" s="46">
        <f t="shared" ref="K1668:K1731" si="26">+IF(AND(MID(H1668,1,15)="POSTE DE MADERA",J1668&lt;110)=TRUE,(J1668*1.13+5)*1.01*1.16,IF(AND(MID(H1668,1,15)="POSTE DE MADERA",J1668&gt;=110,J1668&lt;320)=TRUE,(J1668*1.13+12)*1.01*1.16,IF(AND(MID(H1668,1,15)="POSTE DE MADERA",J1668&gt;320)=TRUE,(J1668*1.13+36)*1.01*1.16,IF(+AND(MID(H1668,1,5)="POSTE",MID(H1668,1,15)&lt;&gt;"POSTE DE MADERA")=TRUE,J1668*1.01*1.16,J1668*1.16))))</f>
        <v>2621.6</v>
      </c>
    </row>
    <row r="1669" spans="2:11" x14ac:dyDescent="0.25">
      <c r="B1669" s="45" t="s">
        <v>3196</v>
      </c>
      <c r="C1669" s="45" t="s">
        <v>6349</v>
      </c>
      <c r="D1669" s="45" t="s">
        <v>6350</v>
      </c>
      <c r="E1669" s="45">
        <v>89</v>
      </c>
      <c r="F1669" s="45" t="s">
        <v>6357</v>
      </c>
      <c r="G1669" s="45" t="s">
        <v>6624</v>
      </c>
      <c r="H1669" s="45" t="s">
        <v>6625</v>
      </c>
      <c r="I1669" s="45" t="s">
        <v>3202</v>
      </c>
      <c r="J1669" s="46">
        <v>1024.17</v>
      </c>
      <c r="K1669" s="46">
        <f t="shared" si="26"/>
        <v>1188.0372</v>
      </c>
    </row>
    <row r="1670" spans="2:11" x14ac:dyDescent="0.25">
      <c r="B1670" s="45" t="s">
        <v>3196</v>
      </c>
      <c r="C1670" s="45" t="s">
        <v>6349</v>
      </c>
      <c r="D1670" s="45" t="s">
        <v>6350</v>
      </c>
      <c r="E1670" s="45">
        <v>89</v>
      </c>
      <c r="F1670" s="45" t="s">
        <v>6357</v>
      </c>
      <c r="G1670" s="45" t="s">
        <v>6626</v>
      </c>
      <c r="H1670" s="45" t="s">
        <v>6627</v>
      </c>
      <c r="I1670" s="45" t="s">
        <v>3202</v>
      </c>
      <c r="J1670" s="46">
        <v>2196.56</v>
      </c>
      <c r="K1670" s="46">
        <f t="shared" si="26"/>
        <v>2548.0095999999999</v>
      </c>
    </row>
    <row r="1671" spans="2:11" x14ac:dyDescent="0.25">
      <c r="B1671" s="45" t="s">
        <v>3196</v>
      </c>
      <c r="C1671" s="45" t="s">
        <v>6349</v>
      </c>
      <c r="D1671" s="45" t="s">
        <v>6350</v>
      </c>
      <c r="E1671" s="45">
        <v>89</v>
      </c>
      <c r="F1671" s="45" t="s">
        <v>6357</v>
      </c>
      <c r="G1671" s="45" t="s">
        <v>6628</v>
      </c>
      <c r="H1671" s="45" t="s">
        <v>6629</v>
      </c>
      <c r="I1671" s="45" t="s">
        <v>3202</v>
      </c>
      <c r="J1671" s="46">
        <v>1364.55</v>
      </c>
      <c r="K1671" s="46">
        <f t="shared" si="26"/>
        <v>1582.8779999999999</v>
      </c>
    </row>
    <row r="1672" spans="2:11" x14ac:dyDescent="0.25">
      <c r="B1672" s="45" t="s">
        <v>3196</v>
      </c>
      <c r="C1672" s="45" t="s">
        <v>6349</v>
      </c>
      <c r="D1672" s="45" t="s">
        <v>6350</v>
      </c>
      <c r="E1672" s="45">
        <v>89</v>
      </c>
      <c r="F1672" s="45" t="s">
        <v>6357</v>
      </c>
      <c r="G1672" s="45" t="s">
        <v>6630</v>
      </c>
      <c r="H1672" s="45" t="s">
        <v>6631</v>
      </c>
      <c r="I1672" s="45" t="s">
        <v>3202</v>
      </c>
      <c r="J1672" s="46">
        <v>3623.61</v>
      </c>
      <c r="K1672" s="46">
        <f t="shared" si="26"/>
        <v>4203.3876</v>
      </c>
    </row>
    <row r="1673" spans="2:11" x14ac:dyDescent="0.25">
      <c r="B1673" s="45" t="s">
        <v>3196</v>
      </c>
      <c r="C1673" s="45" t="s">
        <v>6349</v>
      </c>
      <c r="D1673" s="45" t="s">
        <v>6350</v>
      </c>
      <c r="E1673" s="45">
        <v>89</v>
      </c>
      <c r="F1673" s="45" t="s">
        <v>6357</v>
      </c>
      <c r="G1673" s="45" t="s">
        <v>6632</v>
      </c>
      <c r="H1673" s="45" t="s">
        <v>6633</v>
      </c>
      <c r="I1673" s="45" t="s">
        <v>3202</v>
      </c>
      <c r="J1673" s="46">
        <v>3623.61</v>
      </c>
      <c r="K1673" s="46">
        <f t="shared" si="26"/>
        <v>4203.3876</v>
      </c>
    </row>
    <row r="1674" spans="2:11" x14ac:dyDescent="0.25">
      <c r="B1674" s="45" t="s">
        <v>3196</v>
      </c>
      <c r="C1674" s="45" t="s">
        <v>6349</v>
      </c>
      <c r="D1674" s="45" t="s">
        <v>6350</v>
      </c>
      <c r="E1674" s="45">
        <v>89</v>
      </c>
      <c r="F1674" s="45" t="s">
        <v>6357</v>
      </c>
      <c r="G1674" s="45" t="s">
        <v>6634</v>
      </c>
      <c r="H1674" s="45" t="s">
        <v>6635</v>
      </c>
      <c r="I1674" s="45" t="s">
        <v>3202</v>
      </c>
      <c r="J1674" s="46">
        <v>1241.5999999999999</v>
      </c>
      <c r="K1674" s="46">
        <f t="shared" si="26"/>
        <v>1440.2559999999999</v>
      </c>
    </row>
    <row r="1675" spans="2:11" x14ac:dyDescent="0.25">
      <c r="B1675" s="45" t="s">
        <v>3196</v>
      </c>
      <c r="C1675" s="45" t="s">
        <v>6349</v>
      </c>
      <c r="D1675" s="45" t="s">
        <v>6350</v>
      </c>
      <c r="E1675" s="45">
        <v>89</v>
      </c>
      <c r="F1675" s="45" t="s">
        <v>6357</v>
      </c>
      <c r="G1675" s="45" t="s">
        <v>6636</v>
      </c>
      <c r="H1675" s="45" t="s">
        <v>6637</v>
      </c>
      <c r="I1675" s="45" t="s">
        <v>3202</v>
      </c>
      <c r="J1675" s="46">
        <v>3026.07</v>
      </c>
      <c r="K1675" s="46">
        <f t="shared" si="26"/>
        <v>3510.2411999999999</v>
      </c>
    </row>
    <row r="1676" spans="2:11" x14ac:dyDescent="0.25">
      <c r="B1676" s="45" t="s">
        <v>3196</v>
      </c>
      <c r="C1676" s="45" t="s">
        <v>6349</v>
      </c>
      <c r="D1676" s="45" t="s">
        <v>6350</v>
      </c>
      <c r="E1676" s="45">
        <v>89</v>
      </c>
      <c r="F1676" s="45" t="s">
        <v>6357</v>
      </c>
      <c r="G1676" s="45" t="s">
        <v>6638</v>
      </c>
      <c r="H1676" s="45" t="s">
        <v>6639</v>
      </c>
      <c r="I1676" s="45" t="s">
        <v>3202</v>
      </c>
      <c r="J1676" s="46">
        <v>1236.19</v>
      </c>
      <c r="K1676" s="46">
        <f t="shared" si="26"/>
        <v>1433.9803999999999</v>
      </c>
    </row>
    <row r="1677" spans="2:11" x14ac:dyDescent="0.25">
      <c r="B1677" s="45" t="s">
        <v>3196</v>
      </c>
      <c r="C1677" s="45" t="s">
        <v>6349</v>
      </c>
      <c r="D1677" s="45" t="s">
        <v>6350</v>
      </c>
      <c r="E1677" s="45">
        <v>89</v>
      </c>
      <c r="F1677" s="45" t="s">
        <v>6357</v>
      </c>
      <c r="G1677" s="45" t="s">
        <v>6640</v>
      </c>
      <c r="H1677" s="45" t="s">
        <v>6641</v>
      </c>
      <c r="I1677" s="45" t="s">
        <v>3202</v>
      </c>
      <c r="J1677" s="46">
        <v>3026.07</v>
      </c>
      <c r="K1677" s="46">
        <f t="shared" si="26"/>
        <v>3510.2411999999999</v>
      </c>
    </row>
    <row r="1678" spans="2:11" x14ac:dyDescent="0.25">
      <c r="B1678" s="45" t="s">
        <v>3196</v>
      </c>
      <c r="C1678" s="45" t="s">
        <v>6349</v>
      </c>
      <c r="D1678" s="45" t="s">
        <v>6350</v>
      </c>
      <c r="E1678" s="45">
        <v>89</v>
      </c>
      <c r="F1678" s="45" t="s">
        <v>6357</v>
      </c>
      <c r="G1678" s="45" t="s">
        <v>6642</v>
      </c>
      <c r="H1678" s="45" t="s">
        <v>6643</v>
      </c>
      <c r="I1678" s="45" t="s">
        <v>3202</v>
      </c>
      <c r="J1678" s="46">
        <v>1269.58</v>
      </c>
      <c r="K1678" s="46">
        <f t="shared" si="26"/>
        <v>1472.7127999999998</v>
      </c>
    </row>
    <row r="1679" spans="2:11" x14ac:dyDescent="0.25">
      <c r="B1679" s="45" t="s">
        <v>3196</v>
      </c>
      <c r="C1679" s="45" t="s">
        <v>6349</v>
      </c>
      <c r="D1679" s="45" t="s">
        <v>6350</v>
      </c>
      <c r="E1679" s="45">
        <v>89</v>
      </c>
      <c r="F1679" s="45" t="s">
        <v>6357</v>
      </c>
      <c r="G1679" s="45" t="s">
        <v>6644</v>
      </c>
      <c r="H1679" s="45" t="s">
        <v>6645</v>
      </c>
      <c r="I1679" s="45" t="s">
        <v>3202</v>
      </c>
      <c r="J1679" s="46">
        <v>1269.58</v>
      </c>
      <c r="K1679" s="46">
        <f t="shared" si="26"/>
        <v>1472.7127999999998</v>
      </c>
    </row>
    <row r="1680" spans="2:11" x14ac:dyDescent="0.25">
      <c r="B1680" s="45" t="s">
        <v>3196</v>
      </c>
      <c r="C1680" s="45" t="s">
        <v>6349</v>
      </c>
      <c r="D1680" s="45" t="s">
        <v>6350</v>
      </c>
      <c r="E1680" s="45">
        <v>89</v>
      </c>
      <c r="F1680" s="45" t="s">
        <v>6357</v>
      </c>
      <c r="G1680" s="45" t="s">
        <v>6646</v>
      </c>
      <c r="H1680" s="45" t="s">
        <v>6647</v>
      </c>
      <c r="I1680" s="45" t="s">
        <v>3202</v>
      </c>
      <c r="J1680" s="46">
        <v>1229.51</v>
      </c>
      <c r="K1680" s="46">
        <f t="shared" si="26"/>
        <v>1426.2315999999998</v>
      </c>
    </row>
    <row r="1681" spans="2:11" x14ac:dyDescent="0.25">
      <c r="B1681" s="45" t="s">
        <v>3196</v>
      </c>
      <c r="C1681" s="45" t="s">
        <v>6349</v>
      </c>
      <c r="D1681" s="45" t="s">
        <v>6350</v>
      </c>
      <c r="E1681" s="45">
        <v>89</v>
      </c>
      <c r="F1681" s="45" t="s">
        <v>6357</v>
      </c>
      <c r="G1681" s="45" t="s">
        <v>6648</v>
      </c>
      <c r="H1681" s="45" t="s">
        <v>6649</v>
      </c>
      <c r="I1681" s="45" t="s">
        <v>3202</v>
      </c>
      <c r="J1681" s="46">
        <v>1229.51</v>
      </c>
      <c r="K1681" s="46">
        <f t="shared" si="26"/>
        <v>1426.2315999999998</v>
      </c>
    </row>
    <row r="1682" spans="2:11" x14ac:dyDescent="0.25">
      <c r="B1682" s="45" t="s">
        <v>3196</v>
      </c>
      <c r="C1682" s="45" t="s">
        <v>6349</v>
      </c>
      <c r="D1682" s="45" t="s">
        <v>6350</v>
      </c>
      <c r="E1682" s="45">
        <v>89</v>
      </c>
      <c r="F1682" s="45" t="s">
        <v>6357</v>
      </c>
      <c r="G1682" s="45" t="s">
        <v>6650</v>
      </c>
      <c r="H1682" s="45" t="s">
        <v>6651</v>
      </c>
      <c r="I1682" s="45" t="s">
        <v>3202</v>
      </c>
      <c r="J1682" s="46">
        <v>3946.03</v>
      </c>
      <c r="K1682" s="46">
        <f t="shared" si="26"/>
        <v>4577.3948</v>
      </c>
    </row>
    <row r="1683" spans="2:11" x14ac:dyDescent="0.25">
      <c r="B1683" s="45" t="s">
        <v>3196</v>
      </c>
      <c r="C1683" s="45" t="s">
        <v>6349</v>
      </c>
      <c r="D1683" s="45" t="s">
        <v>6350</v>
      </c>
      <c r="E1683" s="45">
        <v>89</v>
      </c>
      <c r="F1683" s="45" t="s">
        <v>6357</v>
      </c>
      <c r="G1683" s="45" t="s">
        <v>6652</v>
      </c>
      <c r="H1683" s="45" t="s">
        <v>6653</v>
      </c>
      <c r="I1683" s="45" t="s">
        <v>3202</v>
      </c>
      <c r="J1683" s="46">
        <v>3946.03</v>
      </c>
      <c r="K1683" s="46">
        <f t="shared" si="26"/>
        <v>4577.3948</v>
      </c>
    </row>
    <row r="1684" spans="2:11" x14ac:dyDescent="0.25">
      <c r="B1684" s="45" t="s">
        <v>3196</v>
      </c>
      <c r="C1684" s="45" t="s">
        <v>6349</v>
      </c>
      <c r="D1684" s="45" t="s">
        <v>6350</v>
      </c>
      <c r="E1684" s="45">
        <v>89</v>
      </c>
      <c r="F1684" s="45" t="s">
        <v>6357</v>
      </c>
      <c r="G1684" s="45" t="s">
        <v>6654</v>
      </c>
      <c r="H1684" s="45" t="s">
        <v>6655</v>
      </c>
      <c r="I1684" s="45" t="s">
        <v>3202</v>
      </c>
      <c r="J1684" s="46">
        <v>3946.03</v>
      </c>
      <c r="K1684" s="46">
        <f t="shared" si="26"/>
        <v>4577.3948</v>
      </c>
    </row>
    <row r="1685" spans="2:11" x14ac:dyDescent="0.25">
      <c r="B1685" s="45" t="s">
        <v>3196</v>
      </c>
      <c r="C1685" s="45" t="s">
        <v>6349</v>
      </c>
      <c r="D1685" s="45" t="s">
        <v>6350</v>
      </c>
      <c r="E1685" s="45">
        <v>89</v>
      </c>
      <c r="F1685" s="45" t="s">
        <v>6357</v>
      </c>
      <c r="G1685" s="45" t="s">
        <v>6656</v>
      </c>
      <c r="H1685" s="45" t="s">
        <v>6657</v>
      </c>
      <c r="I1685" s="45" t="s">
        <v>3202</v>
      </c>
      <c r="J1685" s="46">
        <v>1811.58</v>
      </c>
      <c r="K1685" s="46">
        <f t="shared" si="26"/>
        <v>2101.4327999999996</v>
      </c>
    </row>
    <row r="1686" spans="2:11" x14ac:dyDescent="0.25">
      <c r="B1686" s="45" t="s">
        <v>3196</v>
      </c>
      <c r="C1686" s="45" t="s">
        <v>6349</v>
      </c>
      <c r="D1686" s="45" t="s">
        <v>6350</v>
      </c>
      <c r="E1686" s="45">
        <v>89</v>
      </c>
      <c r="F1686" s="45" t="s">
        <v>6357</v>
      </c>
      <c r="G1686" s="45" t="s">
        <v>6658</v>
      </c>
      <c r="H1686" s="45" t="s">
        <v>6659</v>
      </c>
      <c r="I1686" s="45" t="s">
        <v>3202</v>
      </c>
      <c r="J1686" s="46">
        <v>4607.1000000000004</v>
      </c>
      <c r="K1686" s="46">
        <f t="shared" si="26"/>
        <v>5344.2359999999999</v>
      </c>
    </row>
    <row r="1687" spans="2:11" x14ac:dyDescent="0.25">
      <c r="B1687" s="45" t="s">
        <v>3196</v>
      </c>
      <c r="C1687" s="45" t="s">
        <v>6349</v>
      </c>
      <c r="D1687" s="45" t="s">
        <v>6350</v>
      </c>
      <c r="E1687" s="45">
        <v>89</v>
      </c>
      <c r="F1687" s="45" t="s">
        <v>6357</v>
      </c>
      <c r="G1687" s="45" t="s">
        <v>6660</v>
      </c>
      <c r="H1687" s="45" t="s">
        <v>6661</v>
      </c>
      <c r="I1687" s="45" t="s">
        <v>3202</v>
      </c>
      <c r="J1687" s="46">
        <v>1236.19</v>
      </c>
      <c r="K1687" s="46">
        <f t="shared" si="26"/>
        <v>1433.9803999999999</v>
      </c>
    </row>
    <row r="1688" spans="2:11" x14ac:dyDescent="0.25">
      <c r="B1688" s="45" t="s">
        <v>3196</v>
      </c>
      <c r="C1688" s="45" t="s">
        <v>6349</v>
      </c>
      <c r="D1688" s="45" t="s">
        <v>6350</v>
      </c>
      <c r="E1688" s="45">
        <v>89</v>
      </c>
      <c r="F1688" s="45" t="s">
        <v>6357</v>
      </c>
      <c r="G1688" s="45" t="s">
        <v>6662</v>
      </c>
      <c r="H1688" s="45" t="s">
        <v>6663</v>
      </c>
      <c r="I1688" s="45" t="s">
        <v>3202</v>
      </c>
      <c r="J1688" s="46">
        <v>3355.14</v>
      </c>
      <c r="K1688" s="46">
        <f t="shared" si="26"/>
        <v>3891.9623999999994</v>
      </c>
    </row>
    <row r="1689" spans="2:11" x14ac:dyDescent="0.25">
      <c r="B1689" s="45" t="s">
        <v>3196</v>
      </c>
      <c r="C1689" s="45" t="s">
        <v>6349</v>
      </c>
      <c r="D1689" s="45" t="s">
        <v>6350</v>
      </c>
      <c r="E1689" s="45">
        <v>89</v>
      </c>
      <c r="F1689" s="45" t="s">
        <v>6357</v>
      </c>
      <c r="G1689" s="45" t="s">
        <v>6664</v>
      </c>
      <c r="H1689" s="45" t="s">
        <v>6665</v>
      </c>
      <c r="I1689" s="45" t="s">
        <v>3202</v>
      </c>
      <c r="J1689" s="46">
        <v>1582.85</v>
      </c>
      <c r="K1689" s="46">
        <f t="shared" si="26"/>
        <v>1836.1059999999998</v>
      </c>
    </row>
    <row r="1690" spans="2:11" x14ac:dyDescent="0.25">
      <c r="B1690" s="45" t="s">
        <v>3196</v>
      </c>
      <c r="C1690" s="45" t="s">
        <v>6349</v>
      </c>
      <c r="D1690" s="45" t="s">
        <v>6350</v>
      </c>
      <c r="E1690" s="45">
        <v>89</v>
      </c>
      <c r="F1690" s="45" t="s">
        <v>6357</v>
      </c>
      <c r="G1690" s="45" t="s">
        <v>6666</v>
      </c>
      <c r="H1690" s="45" t="s">
        <v>6667</v>
      </c>
      <c r="I1690" s="45" t="s">
        <v>3202</v>
      </c>
      <c r="J1690" s="46">
        <v>1569.92</v>
      </c>
      <c r="K1690" s="46">
        <f t="shared" si="26"/>
        <v>1821.1071999999999</v>
      </c>
    </row>
    <row r="1691" spans="2:11" x14ac:dyDescent="0.25">
      <c r="B1691" s="45" t="s">
        <v>3196</v>
      </c>
      <c r="C1691" s="45" t="s">
        <v>6349</v>
      </c>
      <c r="D1691" s="45" t="s">
        <v>6350</v>
      </c>
      <c r="E1691" s="45">
        <v>89</v>
      </c>
      <c r="F1691" s="45" t="s">
        <v>6357</v>
      </c>
      <c r="G1691" s="45" t="s">
        <v>6668</v>
      </c>
      <c r="H1691" s="45" t="s">
        <v>6669</v>
      </c>
      <c r="I1691" s="45" t="s">
        <v>3202</v>
      </c>
      <c r="J1691" s="46">
        <v>3456.75</v>
      </c>
      <c r="K1691" s="46">
        <f t="shared" si="26"/>
        <v>4009.83</v>
      </c>
    </row>
    <row r="1692" spans="2:11" x14ac:dyDescent="0.25">
      <c r="B1692" s="45" t="s">
        <v>3196</v>
      </c>
      <c r="C1692" s="45" t="s">
        <v>6349</v>
      </c>
      <c r="D1692" s="45" t="s">
        <v>6350</v>
      </c>
      <c r="E1692" s="45">
        <v>89</v>
      </c>
      <c r="F1692" s="45" t="s">
        <v>6357</v>
      </c>
      <c r="G1692" s="45" t="s">
        <v>6670</v>
      </c>
      <c r="H1692" s="45" t="s">
        <v>6671</v>
      </c>
      <c r="I1692" s="45" t="s">
        <v>3202</v>
      </c>
      <c r="J1692" s="46">
        <v>1622.81</v>
      </c>
      <c r="K1692" s="46">
        <f t="shared" si="26"/>
        <v>1882.4595999999999</v>
      </c>
    </row>
    <row r="1693" spans="2:11" x14ac:dyDescent="0.25">
      <c r="B1693" s="45" t="s">
        <v>3196</v>
      </c>
      <c r="C1693" s="45" t="s">
        <v>6349</v>
      </c>
      <c r="D1693" s="45" t="s">
        <v>6350</v>
      </c>
      <c r="E1693" s="45">
        <v>89</v>
      </c>
      <c r="F1693" s="45" t="s">
        <v>6357</v>
      </c>
      <c r="G1693" s="45" t="s">
        <v>6672</v>
      </c>
      <c r="H1693" s="45" t="s">
        <v>6673</v>
      </c>
      <c r="I1693" s="45" t="s">
        <v>3202</v>
      </c>
      <c r="J1693" s="46">
        <v>3456.75</v>
      </c>
      <c r="K1693" s="46">
        <f t="shared" si="26"/>
        <v>4009.83</v>
      </c>
    </row>
    <row r="1694" spans="2:11" x14ac:dyDescent="0.25">
      <c r="B1694" s="45" t="s">
        <v>3196</v>
      </c>
      <c r="C1694" s="45" t="s">
        <v>6349</v>
      </c>
      <c r="D1694" s="45" t="s">
        <v>6350</v>
      </c>
      <c r="E1694" s="45">
        <v>89</v>
      </c>
      <c r="F1694" s="45" t="s">
        <v>6357</v>
      </c>
      <c r="G1694" s="45" t="s">
        <v>6674</v>
      </c>
      <c r="H1694" s="45" t="s">
        <v>6675</v>
      </c>
      <c r="I1694" s="45" t="s">
        <v>3202</v>
      </c>
      <c r="J1694" s="46">
        <v>726.78</v>
      </c>
      <c r="K1694" s="46">
        <f t="shared" si="26"/>
        <v>843.06479999999988</v>
      </c>
    </row>
    <row r="1695" spans="2:11" x14ac:dyDescent="0.25">
      <c r="B1695" s="45" t="s">
        <v>3196</v>
      </c>
      <c r="C1695" s="45" t="s">
        <v>6349</v>
      </c>
      <c r="D1695" s="45" t="s">
        <v>6350</v>
      </c>
      <c r="E1695" s="45">
        <v>89</v>
      </c>
      <c r="F1695" s="45" t="s">
        <v>6357</v>
      </c>
      <c r="G1695" s="45" t="s">
        <v>6676</v>
      </c>
      <c r="H1695" s="45" t="s">
        <v>6677</v>
      </c>
      <c r="I1695" s="45" t="s">
        <v>3202</v>
      </c>
      <c r="J1695" s="46">
        <v>1321.81</v>
      </c>
      <c r="K1695" s="46">
        <f t="shared" si="26"/>
        <v>1533.2995999999998</v>
      </c>
    </row>
    <row r="1696" spans="2:11" x14ac:dyDescent="0.25">
      <c r="B1696" s="45" t="s">
        <v>3196</v>
      </c>
      <c r="C1696" s="45" t="s">
        <v>6349</v>
      </c>
      <c r="D1696" s="45" t="s">
        <v>6350</v>
      </c>
      <c r="E1696" s="45">
        <v>89</v>
      </c>
      <c r="F1696" s="45" t="s">
        <v>6357</v>
      </c>
      <c r="G1696" s="45" t="s">
        <v>6678</v>
      </c>
      <c r="H1696" s="45" t="s">
        <v>6679</v>
      </c>
      <c r="I1696" s="45" t="s">
        <v>3202</v>
      </c>
      <c r="J1696" s="46">
        <v>2914.79</v>
      </c>
      <c r="K1696" s="46">
        <f t="shared" si="26"/>
        <v>3381.1563999999998</v>
      </c>
    </row>
    <row r="1697" spans="2:11" x14ac:dyDescent="0.25">
      <c r="B1697" s="45" t="s">
        <v>3196</v>
      </c>
      <c r="C1697" s="45" t="s">
        <v>6349</v>
      </c>
      <c r="D1697" s="45" t="s">
        <v>6350</v>
      </c>
      <c r="E1697" s="45">
        <v>89</v>
      </c>
      <c r="F1697" s="45" t="s">
        <v>6357</v>
      </c>
      <c r="G1697" s="45" t="s">
        <v>6680</v>
      </c>
      <c r="H1697" s="45" t="s">
        <v>6681</v>
      </c>
      <c r="I1697" s="45" t="s">
        <v>3202</v>
      </c>
      <c r="J1697" s="46">
        <v>1508.95</v>
      </c>
      <c r="K1697" s="46">
        <f t="shared" si="26"/>
        <v>1750.3819999999998</v>
      </c>
    </row>
    <row r="1698" spans="2:11" x14ac:dyDescent="0.25">
      <c r="B1698" s="45" t="s">
        <v>3196</v>
      </c>
      <c r="C1698" s="45" t="s">
        <v>6349</v>
      </c>
      <c r="D1698" s="45" t="s">
        <v>6350</v>
      </c>
      <c r="E1698" s="45">
        <v>89</v>
      </c>
      <c r="F1698" s="45" t="s">
        <v>6357</v>
      </c>
      <c r="G1698" s="45" t="s">
        <v>6682</v>
      </c>
      <c r="H1698" s="45" t="s">
        <v>6683</v>
      </c>
      <c r="I1698" s="45" t="s">
        <v>3202</v>
      </c>
      <c r="J1698" s="46">
        <v>1325.42</v>
      </c>
      <c r="K1698" s="46">
        <f t="shared" si="26"/>
        <v>1537.4872</v>
      </c>
    </row>
    <row r="1699" spans="2:11" x14ac:dyDescent="0.25">
      <c r="B1699" s="45" t="s">
        <v>3196</v>
      </c>
      <c r="C1699" s="45" t="s">
        <v>6349</v>
      </c>
      <c r="D1699" s="45" t="s">
        <v>6350</v>
      </c>
      <c r="E1699" s="45">
        <v>89</v>
      </c>
      <c r="F1699" s="45" t="s">
        <v>6357</v>
      </c>
      <c r="G1699" s="45" t="s">
        <v>6684</v>
      </c>
      <c r="H1699" s="45" t="s">
        <v>6685</v>
      </c>
      <c r="I1699" s="45" t="s">
        <v>3202</v>
      </c>
      <c r="J1699" s="46">
        <v>1508.95</v>
      </c>
      <c r="K1699" s="46">
        <f t="shared" si="26"/>
        <v>1750.3819999999998</v>
      </c>
    </row>
    <row r="1700" spans="2:11" x14ac:dyDescent="0.25">
      <c r="B1700" s="45" t="s">
        <v>3196</v>
      </c>
      <c r="C1700" s="45" t="s">
        <v>6349</v>
      </c>
      <c r="D1700" s="45" t="s">
        <v>6350</v>
      </c>
      <c r="E1700" s="45">
        <v>89</v>
      </c>
      <c r="F1700" s="45" t="s">
        <v>6357</v>
      </c>
      <c r="G1700" s="45" t="s">
        <v>6686</v>
      </c>
      <c r="H1700" s="45" t="s">
        <v>6687</v>
      </c>
      <c r="I1700" s="45" t="s">
        <v>3202</v>
      </c>
      <c r="J1700" s="46">
        <v>3368.64</v>
      </c>
      <c r="K1700" s="46">
        <f t="shared" si="26"/>
        <v>3907.6223999999997</v>
      </c>
    </row>
    <row r="1701" spans="2:11" x14ac:dyDescent="0.25">
      <c r="B1701" s="45" t="s">
        <v>3196</v>
      </c>
      <c r="C1701" s="45" t="s">
        <v>6349</v>
      </c>
      <c r="D1701" s="45" t="s">
        <v>6350</v>
      </c>
      <c r="E1701" s="45">
        <v>89</v>
      </c>
      <c r="F1701" s="45" t="s">
        <v>6357</v>
      </c>
      <c r="G1701" s="45" t="s">
        <v>6688</v>
      </c>
      <c r="H1701" s="45" t="s">
        <v>6689</v>
      </c>
      <c r="I1701" s="45" t="s">
        <v>3202</v>
      </c>
      <c r="J1701" s="46">
        <v>2598.84</v>
      </c>
      <c r="K1701" s="46">
        <f t="shared" si="26"/>
        <v>3014.6543999999999</v>
      </c>
    </row>
    <row r="1702" spans="2:11" x14ac:dyDescent="0.25">
      <c r="B1702" s="45" t="s">
        <v>3196</v>
      </c>
      <c r="C1702" s="45" t="s">
        <v>6349</v>
      </c>
      <c r="D1702" s="45" t="s">
        <v>6350</v>
      </c>
      <c r="E1702" s="45">
        <v>89</v>
      </c>
      <c r="F1702" s="45" t="s">
        <v>6357</v>
      </c>
      <c r="G1702" s="45" t="s">
        <v>6690</v>
      </c>
      <c r="H1702" s="45" t="s">
        <v>6691</v>
      </c>
      <c r="I1702" s="45" t="s">
        <v>3202</v>
      </c>
      <c r="J1702" s="46">
        <v>4857.71</v>
      </c>
      <c r="K1702" s="46">
        <f t="shared" si="26"/>
        <v>5634.9435999999996</v>
      </c>
    </row>
    <row r="1703" spans="2:11" x14ac:dyDescent="0.25">
      <c r="B1703" s="45" t="s">
        <v>3196</v>
      </c>
      <c r="C1703" s="45" t="s">
        <v>6349</v>
      </c>
      <c r="D1703" s="45" t="s">
        <v>6350</v>
      </c>
      <c r="E1703" s="45">
        <v>89</v>
      </c>
      <c r="F1703" s="45" t="s">
        <v>6357</v>
      </c>
      <c r="G1703" s="45" t="s">
        <v>6692</v>
      </c>
      <c r="H1703" s="45" t="s">
        <v>6693</v>
      </c>
      <c r="I1703" s="45" t="s">
        <v>3202</v>
      </c>
      <c r="J1703" s="46">
        <v>556.04999999999995</v>
      </c>
      <c r="K1703" s="46">
        <f t="shared" si="26"/>
        <v>645.01799999999992</v>
      </c>
    </row>
    <row r="1704" spans="2:11" x14ac:dyDescent="0.25">
      <c r="B1704" s="45" t="s">
        <v>3196</v>
      </c>
      <c r="C1704" s="45" t="s">
        <v>6349</v>
      </c>
      <c r="D1704" s="45" t="s">
        <v>6350</v>
      </c>
      <c r="E1704" s="45">
        <v>89</v>
      </c>
      <c r="F1704" s="45" t="s">
        <v>6357</v>
      </c>
      <c r="G1704" s="45" t="s">
        <v>6694</v>
      </c>
      <c r="H1704" s="45" t="s">
        <v>6695</v>
      </c>
      <c r="I1704" s="45" t="s">
        <v>3202</v>
      </c>
      <c r="J1704" s="46">
        <v>1211.02</v>
      </c>
      <c r="K1704" s="46">
        <f t="shared" si="26"/>
        <v>1404.7831999999999</v>
      </c>
    </row>
    <row r="1705" spans="2:11" x14ac:dyDescent="0.25">
      <c r="B1705" s="45" t="s">
        <v>3196</v>
      </c>
      <c r="C1705" s="45" t="s">
        <v>6349</v>
      </c>
      <c r="D1705" s="45" t="s">
        <v>6350</v>
      </c>
      <c r="E1705" s="45">
        <v>89</v>
      </c>
      <c r="F1705" s="45" t="s">
        <v>6357</v>
      </c>
      <c r="G1705" s="45" t="s">
        <v>6696</v>
      </c>
      <c r="H1705" s="45" t="s">
        <v>6697</v>
      </c>
      <c r="I1705" s="45" t="s">
        <v>3202</v>
      </c>
      <c r="J1705" s="46">
        <v>1236.19</v>
      </c>
      <c r="K1705" s="46">
        <f t="shared" si="26"/>
        <v>1433.9803999999999</v>
      </c>
    </row>
    <row r="1706" spans="2:11" x14ac:dyDescent="0.25">
      <c r="B1706" s="45" t="s">
        <v>3196</v>
      </c>
      <c r="C1706" s="45" t="s">
        <v>6349</v>
      </c>
      <c r="D1706" s="45" t="s">
        <v>6350</v>
      </c>
      <c r="E1706" s="45">
        <v>89</v>
      </c>
      <c r="F1706" s="45" t="s">
        <v>6357</v>
      </c>
      <c r="G1706" s="45" t="s">
        <v>6698</v>
      </c>
      <c r="H1706" s="45" t="s">
        <v>6699</v>
      </c>
      <c r="I1706" s="45" t="s">
        <v>3202</v>
      </c>
      <c r="J1706" s="46">
        <v>3535.36</v>
      </c>
      <c r="K1706" s="46">
        <f t="shared" si="26"/>
        <v>4101.0176000000001</v>
      </c>
    </row>
    <row r="1707" spans="2:11" x14ac:dyDescent="0.25">
      <c r="B1707" s="45" t="s">
        <v>3196</v>
      </c>
      <c r="C1707" s="45" t="s">
        <v>6349</v>
      </c>
      <c r="D1707" s="45" t="s">
        <v>6350</v>
      </c>
      <c r="E1707" s="45">
        <v>89</v>
      </c>
      <c r="F1707" s="45" t="s">
        <v>6357</v>
      </c>
      <c r="G1707" s="45" t="s">
        <v>6700</v>
      </c>
      <c r="H1707" s="45" t="s">
        <v>6701</v>
      </c>
      <c r="I1707" s="45" t="s">
        <v>3202</v>
      </c>
      <c r="J1707" s="46">
        <v>846.71</v>
      </c>
      <c r="K1707" s="46">
        <f t="shared" si="26"/>
        <v>982.18359999999996</v>
      </c>
    </row>
    <row r="1708" spans="2:11" x14ac:dyDescent="0.25">
      <c r="B1708" s="45" t="s">
        <v>3196</v>
      </c>
      <c r="C1708" s="45" t="s">
        <v>6349</v>
      </c>
      <c r="D1708" s="45" t="s">
        <v>6350</v>
      </c>
      <c r="E1708" s="45">
        <v>89</v>
      </c>
      <c r="F1708" s="45" t="s">
        <v>6357</v>
      </c>
      <c r="G1708" s="45" t="s">
        <v>6702</v>
      </c>
      <c r="H1708" s="45" t="s">
        <v>6703</v>
      </c>
      <c r="I1708" s="45" t="s">
        <v>3202</v>
      </c>
      <c r="J1708" s="46">
        <v>4897.1000000000004</v>
      </c>
      <c r="K1708" s="46">
        <f t="shared" si="26"/>
        <v>5680.6360000000004</v>
      </c>
    </row>
    <row r="1709" spans="2:11" x14ac:dyDescent="0.25">
      <c r="B1709" s="45" t="s">
        <v>3196</v>
      </c>
      <c r="C1709" s="45" t="s">
        <v>6349</v>
      </c>
      <c r="D1709" s="45" t="s">
        <v>6350</v>
      </c>
      <c r="E1709" s="45">
        <v>89</v>
      </c>
      <c r="F1709" s="45" t="s">
        <v>6357</v>
      </c>
      <c r="G1709" s="45" t="s">
        <v>6704</v>
      </c>
      <c r="H1709" s="45" t="s">
        <v>6705</v>
      </c>
      <c r="I1709" s="45" t="s">
        <v>3202</v>
      </c>
      <c r="J1709" s="46">
        <v>2435.25</v>
      </c>
      <c r="K1709" s="46">
        <f t="shared" si="26"/>
        <v>2824.89</v>
      </c>
    </row>
    <row r="1710" spans="2:11" x14ac:dyDescent="0.25">
      <c r="B1710" s="45" t="s">
        <v>3196</v>
      </c>
      <c r="C1710" s="45" t="s">
        <v>6349</v>
      </c>
      <c r="D1710" s="45" t="s">
        <v>6350</v>
      </c>
      <c r="E1710" s="45">
        <v>89</v>
      </c>
      <c r="F1710" s="45" t="s">
        <v>6357</v>
      </c>
      <c r="G1710" s="45" t="s">
        <v>6706</v>
      </c>
      <c r="H1710" s="45" t="s">
        <v>6707</v>
      </c>
      <c r="I1710" s="45" t="s">
        <v>3202</v>
      </c>
      <c r="J1710" s="46">
        <v>4898.1000000000004</v>
      </c>
      <c r="K1710" s="46">
        <f t="shared" si="26"/>
        <v>5681.7960000000003</v>
      </c>
    </row>
    <row r="1711" spans="2:11" x14ac:dyDescent="0.25">
      <c r="B1711" s="45" t="s">
        <v>3196</v>
      </c>
      <c r="C1711" s="45" t="s">
        <v>6349</v>
      </c>
      <c r="D1711" s="45" t="s">
        <v>6350</v>
      </c>
      <c r="E1711" s="45">
        <v>89</v>
      </c>
      <c r="F1711" s="45" t="s">
        <v>6357</v>
      </c>
      <c r="G1711" s="45" t="s">
        <v>6708</v>
      </c>
      <c r="H1711" s="45" t="s">
        <v>6709</v>
      </c>
      <c r="I1711" s="45" t="s">
        <v>3202</v>
      </c>
      <c r="J1711" s="46">
        <v>5054.8999999999996</v>
      </c>
      <c r="K1711" s="46">
        <f t="shared" si="26"/>
        <v>5863.6839999999993</v>
      </c>
    </row>
    <row r="1712" spans="2:11" x14ac:dyDescent="0.25">
      <c r="B1712" s="45" t="s">
        <v>3196</v>
      </c>
      <c r="C1712" s="45" t="s">
        <v>6349</v>
      </c>
      <c r="D1712" s="45" t="s">
        <v>6350</v>
      </c>
      <c r="E1712" s="45">
        <v>89</v>
      </c>
      <c r="F1712" s="45" t="s">
        <v>6357</v>
      </c>
      <c r="G1712" s="45" t="s">
        <v>6710</v>
      </c>
      <c r="H1712" s="45" t="s">
        <v>6711</v>
      </c>
      <c r="I1712" s="45" t="s">
        <v>3202</v>
      </c>
      <c r="J1712" s="46">
        <v>2435.25</v>
      </c>
      <c r="K1712" s="46">
        <f t="shared" si="26"/>
        <v>2824.89</v>
      </c>
    </row>
    <row r="1713" spans="2:11" x14ac:dyDescent="0.25">
      <c r="B1713" s="45" t="s">
        <v>3196</v>
      </c>
      <c r="C1713" s="45" t="s">
        <v>6349</v>
      </c>
      <c r="D1713" s="45" t="s">
        <v>6350</v>
      </c>
      <c r="E1713" s="45">
        <v>89</v>
      </c>
      <c r="F1713" s="45" t="s">
        <v>6357</v>
      </c>
      <c r="G1713" s="45" t="s">
        <v>6712</v>
      </c>
      <c r="H1713" s="45" t="s">
        <v>6713</v>
      </c>
      <c r="I1713" s="45" t="s">
        <v>3202</v>
      </c>
      <c r="J1713" s="46">
        <v>2933.65</v>
      </c>
      <c r="K1713" s="46">
        <f t="shared" si="26"/>
        <v>3403.0339999999997</v>
      </c>
    </row>
    <row r="1714" spans="2:11" x14ac:dyDescent="0.25">
      <c r="B1714" s="45" t="s">
        <v>3196</v>
      </c>
      <c r="C1714" s="45" t="s">
        <v>6349</v>
      </c>
      <c r="D1714" s="45" t="s">
        <v>6350</v>
      </c>
      <c r="E1714" s="45">
        <v>89</v>
      </c>
      <c r="F1714" s="45" t="s">
        <v>6357</v>
      </c>
      <c r="G1714" s="45" t="s">
        <v>6714</v>
      </c>
      <c r="H1714" s="45" t="s">
        <v>6715</v>
      </c>
      <c r="I1714" s="45" t="s">
        <v>3202</v>
      </c>
      <c r="J1714" s="46">
        <v>1392.14</v>
      </c>
      <c r="K1714" s="46">
        <f t="shared" si="26"/>
        <v>1614.8824</v>
      </c>
    </row>
    <row r="1715" spans="2:11" x14ac:dyDescent="0.25">
      <c r="B1715" s="45" t="s">
        <v>3196</v>
      </c>
      <c r="C1715" s="45" t="s">
        <v>6349</v>
      </c>
      <c r="D1715" s="45" t="s">
        <v>6350</v>
      </c>
      <c r="E1715" s="45">
        <v>89</v>
      </c>
      <c r="F1715" s="45" t="s">
        <v>6357</v>
      </c>
      <c r="G1715" s="45" t="s">
        <v>6716</v>
      </c>
      <c r="H1715" s="45" t="s">
        <v>6717</v>
      </c>
      <c r="I1715" s="45" t="s">
        <v>3202</v>
      </c>
      <c r="J1715" s="46">
        <v>1508.95</v>
      </c>
      <c r="K1715" s="46">
        <f t="shared" si="26"/>
        <v>1750.3819999999998</v>
      </c>
    </row>
    <row r="1716" spans="2:11" x14ac:dyDescent="0.25">
      <c r="B1716" s="45" t="s">
        <v>3196</v>
      </c>
      <c r="C1716" s="45" t="s">
        <v>6349</v>
      </c>
      <c r="D1716" s="45" t="s">
        <v>6350</v>
      </c>
      <c r="E1716" s="45">
        <v>89</v>
      </c>
      <c r="F1716" s="45" t="s">
        <v>6357</v>
      </c>
      <c r="G1716" s="45" t="s">
        <v>6718</v>
      </c>
      <c r="H1716" s="45" t="s">
        <v>6719</v>
      </c>
      <c r="I1716" s="45" t="s">
        <v>3202</v>
      </c>
      <c r="J1716" s="46">
        <v>2781.66</v>
      </c>
      <c r="K1716" s="46">
        <f t="shared" si="26"/>
        <v>3226.7255999999998</v>
      </c>
    </row>
    <row r="1717" spans="2:11" x14ac:dyDescent="0.25">
      <c r="B1717" s="45" t="s">
        <v>3196</v>
      </c>
      <c r="C1717" s="45" t="s">
        <v>6349</v>
      </c>
      <c r="D1717" s="45" t="s">
        <v>6350</v>
      </c>
      <c r="E1717" s="45">
        <v>89</v>
      </c>
      <c r="F1717" s="45" t="s">
        <v>6357</v>
      </c>
      <c r="G1717" s="45" t="s">
        <v>6720</v>
      </c>
      <c r="H1717" s="45" t="s">
        <v>6721</v>
      </c>
      <c r="I1717" s="45" t="s">
        <v>3202</v>
      </c>
      <c r="J1717" s="46">
        <v>2781.66</v>
      </c>
      <c r="K1717" s="46">
        <f t="shared" si="26"/>
        <v>3226.7255999999998</v>
      </c>
    </row>
    <row r="1718" spans="2:11" x14ac:dyDescent="0.25">
      <c r="B1718" s="45" t="s">
        <v>3196</v>
      </c>
      <c r="C1718" s="45" t="s">
        <v>6349</v>
      </c>
      <c r="D1718" s="45" t="s">
        <v>6350</v>
      </c>
      <c r="E1718" s="45">
        <v>89</v>
      </c>
      <c r="F1718" s="45" t="s">
        <v>6357</v>
      </c>
      <c r="G1718" s="45" t="s">
        <v>6722</v>
      </c>
      <c r="H1718" s="45" t="s">
        <v>6723</v>
      </c>
      <c r="I1718" s="45" t="s">
        <v>3202</v>
      </c>
      <c r="J1718" s="46">
        <v>3368.64</v>
      </c>
      <c r="K1718" s="46">
        <f t="shared" si="26"/>
        <v>3907.6223999999997</v>
      </c>
    </row>
    <row r="1719" spans="2:11" x14ac:dyDescent="0.25">
      <c r="B1719" s="45" t="s">
        <v>3196</v>
      </c>
      <c r="C1719" s="45" t="s">
        <v>6349</v>
      </c>
      <c r="D1719" s="45" t="s">
        <v>6350</v>
      </c>
      <c r="E1719" s="45">
        <v>89</v>
      </c>
      <c r="F1719" s="45" t="s">
        <v>6357</v>
      </c>
      <c r="G1719" s="45" t="s">
        <v>6724</v>
      </c>
      <c r="H1719" s="45" t="s">
        <v>6725</v>
      </c>
      <c r="I1719" s="45" t="s">
        <v>3202</v>
      </c>
      <c r="J1719" s="46">
        <v>1645.92</v>
      </c>
      <c r="K1719" s="46">
        <f t="shared" si="26"/>
        <v>1909.2672</v>
      </c>
    </row>
    <row r="1720" spans="2:11" x14ac:dyDescent="0.25">
      <c r="B1720" s="45" t="s">
        <v>3196</v>
      </c>
      <c r="C1720" s="45" t="s">
        <v>6349</v>
      </c>
      <c r="D1720" s="45" t="s">
        <v>6350</v>
      </c>
      <c r="E1720" s="45">
        <v>89</v>
      </c>
      <c r="F1720" s="45" t="s">
        <v>6357</v>
      </c>
      <c r="G1720" s="45" t="s">
        <v>6726</v>
      </c>
      <c r="H1720" s="45" t="s">
        <v>6727</v>
      </c>
      <c r="I1720" s="45" t="s">
        <v>3202</v>
      </c>
      <c r="J1720" s="46">
        <v>1811.58</v>
      </c>
      <c r="K1720" s="46">
        <f t="shared" si="26"/>
        <v>2101.4327999999996</v>
      </c>
    </row>
    <row r="1721" spans="2:11" x14ac:dyDescent="0.25">
      <c r="B1721" s="45" t="s">
        <v>3196</v>
      </c>
      <c r="C1721" s="45" t="s">
        <v>6349</v>
      </c>
      <c r="D1721" s="45" t="s">
        <v>6350</v>
      </c>
      <c r="E1721" s="45">
        <v>89</v>
      </c>
      <c r="F1721" s="45" t="s">
        <v>6357</v>
      </c>
      <c r="G1721" s="45" t="s">
        <v>6728</v>
      </c>
      <c r="H1721" s="45" t="s">
        <v>6729</v>
      </c>
      <c r="I1721" s="45" t="s">
        <v>3202</v>
      </c>
      <c r="J1721" s="46">
        <v>3355.14</v>
      </c>
      <c r="K1721" s="46">
        <f t="shared" si="26"/>
        <v>3891.9623999999994</v>
      </c>
    </row>
    <row r="1722" spans="2:11" x14ac:dyDescent="0.25">
      <c r="B1722" s="45" t="s">
        <v>3196</v>
      </c>
      <c r="C1722" s="45" t="s">
        <v>6349</v>
      </c>
      <c r="D1722" s="45" t="s">
        <v>6350</v>
      </c>
      <c r="E1722" s="45">
        <v>89</v>
      </c>
      <c r="F1722" s="45" t="s">
        <v>6357</v>
      </c>
      <c r="G1722" s="45" t="s">
        <v>6730</v>
      </c>
      <c r="H1722" s="45" t="s">
        <v>6731</v>
      </c>
      <c r="I1722" s="45" t="s">
        <v>3202</v>
      </c>
      <c r="J1722" s="46">
        <v>3355.14</v>
      </c>
      <c r="K1722" s="46">
        <f t="shared" si="26"/>
        <v>3891.9623999999994</v>
      </c>
    </row>
    <row r="1723" spans="2:11" x14ac:dyDescent="0.25">
      <c r="B1723" s="45" t="s">
        <v>3196</v>
      </c>
      <c r="C1723" s="45" t="s">
        <v>6349</v>
      </c>
      <c r="D1723" s="45" t="s">
        <v>6350</v>
      </c>
      <c r="E1723" s="45">
        <v>89</v>
      </c>
      <c r="F1723" s="45" t="s">
        <v>6357</v>
      </c>
      <c r="G1723" s="45" t="s">
        <v>6732</v>
      </c>
      <c r="H1723" s="45" t="s">
        <v>6733</v>
      </c>
      <c r="I1723" s="45" t="s">
        <v>3202</v>
      </c>
      <c r="J1723" s="46">
        <v>4093.4</v>
      </c>
      <c r="K1723" s="46">
        <f t="shared" si="26"/>
        <v>4748.3440000000001</v>
      </c>
    </row>
    <row r="1724" spans="2:11" x14ac:dyDescent="0.25">
      <c r="B1724" s="45" t="s">
        <v>3196</v>
      </c>
      <c r="C1724" s="45" t="s">
        <v>6349</v>
      </c>
      <c r="D1724" s="45" t="s">
        <v>6350</v>
      </c>
      <c r="E1724" s="45">
        <v>89</v>
      </c>
      <c r="F1724" s="45" t="s">
        <v>6357</v>
      </c>
      <c r="G1724" s="45" t="s">
        <v>6734</v>
      </c>
      <c r="H1724" s="45" t="s">
        <v>6735</v>
      </c>
      <c r="I1724" s="45" t="s">
        <v>3202</v>
      </c>
      <c r="J1724" s="46">
        <v>327.14</v>
      </c>
      <c r="K1724" s="46">
        <f t="shared" si="26"/>
        <v>379.48239999999998</v>
      </c>
    </row>
    <row r="1725" spans="2:11" x14ac:dyDescent="0.25">
      <c r="B1725" s="45" t="s">
        <v>3196</v>
      </c>
      <c r="C1725" s="45" t="s">
        <v>6349</v>
      </c>
      <c r="D1725" s="45" t="s">
        <v>6350</v>
      </c>
      <c r="E1725" s="45">
        <v>89</v>
      </c>
      <c r="F1725" s="45" t="s">
        <v>6357</v>
      </c>
      <c r="G1725" s="45" t="s">
        <v>6736</v>
      </c>
      <c r="H1725" s="45" t="s">
        <v>6737</v>
      </c>
      <c r="I1725" s="45" t="s">
        <v>3202</v>
      </c>
      <c r="J1725" s="46">
        <v>310.57</v>
      </c>
      <c r="K1725" s="46">
        <f t="shared" si="26"/>
        <v>360.26119999999997</v>
      </c>
    </row>
    <row r="1726" spans="2:11" x14ac:dyDescent="0.25">
      <c r="B1726" s="45" t="s">
        <v>3196</v>
      </c>
      <c r="C1726" s="45" t="s">
        <v>6349</v>
      </c>
      <c r="D1726" s="45" t="s">
        <v>6350</v>
      </c>
      <c r="E1726" s="45">
        <v>89</v>
      </c>
      <c r="F1726" s="45" t="s">
        <v>6357</v>
      </c>
      <c r="G1726" s="45" t="s">
        <v>6738</v>
      </c>
      <c r="H1726" s="45" t="s">
        <v>6739</v>
      </c>
      <c r="I1726" s="45" t="s">
        <v>3202</v>
      </c>
      <c r="J1726" s="46">
        <v>549.89</v>
      </c>
      <c r="K1726" s="46">
        <f t="shared" si="26"/>
        <v>637.87239999999997</v>
      </c>
    </row>
    <row r="1727" spans="2:11" x14ac:dyDescent="0.25">
      <c r="B1727" s="45" t="s">
        <v>3196</v>
      </c>
      <c r="C1727" s="45" t="s">
        <v>6349</v>
      </c>
      <c r="D1727" s="45" t="s">
        <v>6350</v>
      </c>
      <c r="E1727" s="45">
        <v>89</v>
      </c>
      <c r="F1727" s="45" t="s">
        <v>6357</v>
      </c>
      <c r="G1727" s="45" t="s">
        <v>6740</v>
      </c>
      <c r="H1727" s="45" t="s">
        <v>6741</v>
      </c>
      <c r="I1727" s="45" t="s">
        <v>3202</v>
      </c>
      <c r="J1727" s="46">
        <v>549.89</v>
      </c>
      <c r="K1727" s="46">
        <f t="shared" si="26"/>
        <v>637.87239999999997</v>
      </c>
    </row>
    <row r="1728" spans="2:11" x14ac:dyDescent="0.25">
      <c r="B1728" s="45" t="s">
        <v>3196</v>
      </c>
      <c r="C1728" s="45" t="s">
        <v>6349</v>
      </c>
      <c r="D1728" s="45" t="s">
        <v>6350</v>
      </c>
      <c r="E1728" s="45">
        <v>89</v>
      </c>
      <c r="F1728" s="45" t="s">
        <v>6357</v>
      </c>
      <c r="G1728" s="45" t="s">
        <v>6742</v>
      </c>
      <c r="H1728" s="45" t="s">
        <v>6743</v>
      </c>
      <c r="I1728" s="45" t="s">
        <v>3202</v>
      </c>
      <c r="J1728" s="46">
        <v>624.54</v>
      </c>
      <c r="K1728" s="46">
        <f t="shared" si="26"/>
        <v>724.46639999999991</v>
      </c>
    </row>
    <row r="1729" spans="2:11" x14ac:dyDescent="0.25">
      <c r="B1729" s="45" t="s">
        <v>3196</v>
      </c>
      <c r="C1729" s="45" t="s">
        <v>6349</v>
      </c>
      <c r="D1729" s="45" t="s">
        <v>6350</v>
      </c>
      <c r="E1729" s="45">
        <v>89</v>
      </c>
      <c r="F1729" s="45" t="s">
        <v>6357</v>
      </c>
      <c r="G1729" s="45" t="s">
        <v>6744</v>
      </c>
      <c r="H1729" s="45" t="s">
        <v>6745</v>
      </c>
      <c r="I1729" s="45" t="s">
        <v>3202</v>
      </c>
      <c r="J1729" s="46">
        <v>435.57</v>
      </c>
      <c r="K1729" s="46">
        <f t="shared" si="26"/>
        <v>505.26119999999997</v>
      </c>
    </row>
    <row r="1730" spans="2:11" x14ac:dyDescent="0.25">
      <c r="B1730" s="45" t="s">
        <v>3196</v>
      </c>
      <c r="C1730" s="45" t="s">
        <v>6349</v>
      </c>
      <c r="D1730" s="45" t="s">
        <v>6350</v>
      </c>
      <c r="E1730" s="45">
        <v>89</v>
      </c>
      <c r="F1730" s="45" t="s">
        <v>6357</v>
      </c>
      <c r="G1730" s="45" t="s">
        <v>6746</v>
      </c>
      <c r="H1730" s="45" t="s">
        <v>6747</v>
      </c>
      <c r="I1730" s="45" t="s">
        <v>3202</v>
      </c>
      <c r="J1730" s="46">
        <v>424.49</v>
      </c>
      <c r="K1730" s="46">
        <f t="shared" si="26"/>
        <v>492.40839999999997</v>
      </c>
    </row>
    <row r="1731" spans="2:11" x14ac:dyDescent="0.25">
      <c r="B1731" s="45" t="s">
        <v>3196</v>
      </c>
      <c r="C1731" s="45" t="s">
        <v>6349</v>
      </c>
      <c r="D1731" s="45" t="s">
        <v>6350</v>
      </c>
      <c r="E1731" s="45">
        <v>89</v>
      </c>
      <c r="F1731" s="45" t="s">
        <v>6357</v>
      </c>
      <c r="G1731" s="45" t="s">
        <v>6748</v>
      </c>
      <c r="H1731" s="45" t="s">
        <v>6749</v>
      </c>
      <c r="I1731" s="45" t="s">
        <v>3202</v>
      </c>
      <c r="J1731" s="46">
        <v>643.96</v>
      </c>
      <c r="K1731" s="46">
        <f t="shared" si="26"/>
        <v>746.99360000000001</v>
      </c>
    </row>
    <row r="1732" spans="2:11" x14ac:dyDescent="0.25">
      <c r="B1732" s="45" t="s">
        <v>3196</v>
      </c>
      <c r="C1732" s="45" t="s">
        <v>6349</v>
      </c>
      <c r="D1732" s="45" t="s">
        <v>6350</v>
      </c>
      <c r="E1732" s="45">
        <v>89</v>
      </c>
      <c r="F1732" s="45" t="s">
        <v>6357</v>
      </c>
      <c r="G1732" s="45" t="s">
        <v>6750</v>
      </c>
      <c r="H1732" s="45" t="s">
        <v>6751</v>
      </c>
      <c r="I1732" s="45" t="s">
        <v>3202</v>
      </c>
      <c r="J1732" s="46">
        <v>643.96</v>
      </c>
      <c r="K1732" s="46">
        <f t="shared" ref="K1732:K1795" si="27">+IF(AND(MID(H1732,1,15)="POSTE DE MADERA",J1732&lt;110)=TRUE,(J1732*1.13+5)*1.01*1.16,IF(AND(MID(H1732,1,15)="POSTE DE MADERA",J1732&gt;=110,J1732&lt;320)=TRUE,(J1732*1.13+12)*1.01*1.16,IF(AND(MID(H1732,1,15)="POSTE DE MADERA",J1732&gt;320)=TRUE,(J1732*1.13+36)*1.01*1.16,IF(+AND(MID(H1732,1,5)="POSTE",MID(H1732,1,15)&lt;&gt;"POSTE DE MADERA")=TRUE,J1732*1.01*1.16,J1732*1.16))))</f>
        <v>746.99360000000001</v>
      </c>
    </row>
    <row r="1733" spans="2:11" x14ac:dyDescent="0.25">
      <c r="B1733" s="45" t="s">
        <v>3196</v>
      </c>
      <c r="C1733" s="45" t="s">
        <v>6349</v>
      </c>
      <c r="D1733" s="45" t="s">
        <v>6350</v>
      </c>
      <c r="E1733" s="45">
        <v>89</v>
      </c>
      <c r="F1733" s="45" t="s">
        <v>6357</v>
      </c>
      <c r="G1733" s="45" t="s">
        <v>6752</v>
      </c>
      <c r="H1733" s="45" t="s">
        <v>6753</v>
      </c>
      <c r="I1733" s="45" t="s">
        <v>3202</v>
      </c>
      <c r="J1733" s="46">
        <v>871.43</v>
      </c>
      <c r="K1733" s="46">
        <f t="shared" si="27"/>
        <v>1010.8587999999999</v>
      </c>
    </row>
    <row r="1734" spans="2:11" x14ac:dyDescent="0.25">
      <c r="B1734" s="45" t="s">
        <v>3196</v>
      </c>
      <c r="C1734" s="45" t="s">
        <v>6349</v>
      </c>
      <c r="D1734" s="45" t="s">
        <v>6350</v>
      </c>
      <c r="E1734" s="45">
        <v>89</v>
      </c>
      <c r="F1734" s="45" t="s">
        <v>6357</v>
      </c>
      <c r="G1734" s="45" t="s">
        <v>6754</v>
      </c>
      <c r="H1734" s="45" t="s">
        <v>6755</v>
      </c>
      <c r="I1734" s="45" t="s">
        <v>3202</v>
      </c>
      <c r="J1734" s="46">
        <v>618.07000000000005</v>
      </c>
      <c r="K1734" s="46">
        <f t="shared" si="27"/>
        <v>716.96119999999996</v>
      </c>
    </row>
    <row r="1735" spans="2:11" x14ac:dyDescent="0.25">
      <c r="B1735" s="45" t="s">
        <v>3196</v>
      </c>
      <c r="C1735" s="45" t="s">
        <v>6349</v>
      </c>
      <c r="D1735" s="45" t="s">
        <v>6350</v>
      </c>
      <c r="E1735" s="45">
        <v>89</v>
      </c>
      <c r="F1735" s="45" t="s">
        <v>6357</v>
      </c>
      <c r="G1735" s="45" t="s">
        <v>6756</v>
      </c>
      <c r="H1735" s="45" t="s">
        <v>6757</v>
      </c>
      <c r="I1735" s="45" t="s">
        <v>3202</v>
      </c>
      <c r="J1735" s="46">
        <v>621.94000000000005</v>
      </c>
      <c r="K1735" s="46">
        <f t="shared" si="27"/>
        <v>721.45040000000006</v>
      </c>
    </row>
    <row r="1736" spans="2:11" x14ac:dyDescent="0.25">
      <c r="B1736" s="45" t="s">
        <v>3196</v>
      </c>
      <c r="C1736" s="45" t="s">
        <v>6349</v>
      </c>
      <c r="D1736" s="45" t="s">
        <v>6350</v>
      </c>
      <c r="E1736" s="45">
        <v>89</v>
      </c>
      <c r="F1736" s="45" t="s">
        <v>6357</v>
      </c>
      <c r="G1736" s="45" t="s">
        <v>6758</v>
      </c>
      <c r="H1736" s="45" t="s">
        <v>6759</v>
      </c>
      <c r="I1736" s="45" t="s">
        <v>3202</v>
      </c>
      <c r="J1736" s="46">
        <v>1120.8800000000001</v>
      </c>
      <c r="K1736" s="46">
        <f t="shared" si="27"/>
        <v>1300.2208000000001</v>
      </c>
    </row>
    <row r="1737" spans="2:11" x14ac:dyDescent="0.25">
      <c r="B1737" s="45" t="s">
        <v>3196</v>
      </c>
      <c r="C1737" s="45" t="s">
        <v>6349</v>
      </c>
      <c r="D1737" s="45" t="s">
        <v>6350</v>
      </c>
      <c r="E1737" s="45">
        <v>89</v>
      </c>
      <c r="F1737" s="45" t="s">
        <v>6357</v>
      </c>
      <c r="G1737" s="45" t="s">
        <v>6760</v>
      </c>
      <c r="H1737" s="45" t="s">
        <v>6761</v>
      </c>
      <c r="I1737" s="45" t="s">
        <v>3202</v>
      </c>
      <c r="J1737" s="46">
        <v>1120.8800000000001</v>
      </c>
      <c r="K1737" s="46">
        <f t="shared" si="27"/>
        <v>1300.2208000000001</v>
      </c>
    </row>
    <row r="1738" spans="2:11" x14ac:dyDescent="0.25">
      <c r="B1738" s="45" t="s">
        <v>3196</v>
      </c>
      <c r="C1738" s="45" t="s">
        <v>6349</v>
      </c>
      <c r="D1738" s="45" t="s">
        <v>6350</v>
      </c>
      <c r="E1738" s="45">
        <v>89</v>
      </c>
      <c r="F1738" s="45" t="s">
        <v>6357</v>
      </c>
      <c r="G1738" s="45" t="s">
        <v>6762</v>
      </c>
      <c r="H1738" s="45" t="s">
        <v>6763</v>
      </c>
      <c r="I1738" s="45" t="s">
        <v>3202</v>
      </c>
      <c r="J1738" s="46">
        <v>1309.43</v>
      </c>
      <c r="K1738" s="46">
        <f t="shared" si="27"/>
        <v>1518.9387999999999</v>
      </c>
    </row>
    <row r="1739" spans="2:11" x14ac:dyDescent="0.25">
      <c r="B1739" s="45" t="s">
        <v>3196</v>
      </c>
      <c r="C1739" s="45" t="s">
        <v>6349</v>
      </c>
      <c r="D1739" s="45" t="s">
        <v>6350</v>
      </c>
      <c r="E1739" s="45">
        <v>89</v>
      </c>
      <c r="F1739" s="45" t="s">
        <v>6357</v>
      </c>
      <c r="G1739" s="45" t="s">
        <v>6764</v>
      </c>
      <c r="H1739" s="45" t="s">
        <v>6765</v>
      </c>
      <c r="I1739" s="45" t="s">
        <v>3202</v>
      </c>
      <c r="J1739" s="46">
        <v>953.53</v>
      </c>
      <c r="K1739" s="46">
        <f t="shared" si="27"/>
        <v>1106.0947999999999</v>
      </c>
    </row>
    <row r="1740" spans="2:11" x14ac:dyDescent="0.25">
      <c r="B1740" s="45" t="s">
        <v>3196</v>
      </c>
      <c r="C1740" s="45" t="s">
        <v>6349</v>
      </c>
      <c r="D1740" s="45" t="s">
        <v>6350</v>
      </c>
      <c r="E1740" s="45">
        <v>89</v>
      </c>
      <c r="F1740" s="45" t="s">
        <v>6357</v>
      </c>
      <c r="G1740" s="45" t="s">
        <v>6766</v>
      </c>
      <c r="H1740" s="45" t="s">
        <v>6767</v>
      </c>
      <c r="I1740" s="45" t="s">
        <v>3202</v>
      </c>
      <c r="J1740" s="46">
        <v>998.35</v>
      </c>
      <c r="K1740" s="46">
        <f t="shared" si="27"/>
        <v>1158.086</v>
      </c>
    </row>
    <row r="1741" spans="2:11" x14ac:dyDescent="0.25">
      <c r="B1741" s="45" t="s">
        <v>3196</v>
      </c>
      <c r="C1741" s="45" t="s">
        <v>6349</v>
      </c>
      <c r="D1741" s="45" t="s">
        <v>6350</v>
      </c>
      <c r="E1741" s="45">
        <v>89</v>
      </c>
      <c r="F1741" s="45" t="s">
        <v>6357</v>
      </c>
      <c r="G1741" s="45" t="s">
        <v>6768</v>
      </c>
      <c r="H1741" s="45" t="s">
        <v>6769</v>
      </c>
      <c r="I1741" s="45" t="s">
        <v>3202</v>
      </c>
      <c r="J1741" s="46">
        <v>1821.11</v>
      </c>
      <c r="K1741" s="46">
        <f t="shared" si="27"/>
        <v>2112.4875999999999</v>
      </c>
    </row>
    <row r="1742" spans="2:11" x14ac:dyDescent="0.25">
      <c r="B1742" s="45" t="s">
        <v>3196</v>
      </c>
      <c r="C1742" s="45" t="s">
        <v>6349</v>
      </c>
      <c r="D1742" s="45" t="s">
        <v>6350</v>
      </c>
      <c r="E1742" s="45">
        <v>89</v>
      </c>
      <c r="F1742" s="45" t="s">
        <v>6357</v>
      </c>
      <c r="G1742" s="45" t="s">
        <v>6770</v>
      </c>
      <c r="H1742" s="45" t="s">
        <v>6771</v>
      </c>
      <c r="I1742" s="45" t="s">
        <v>3202</v>
      </c>
      <c r="J1742" s="46">
        <v>1821.11</v>
      </c>
      <c r="K1742" s="46">
        <f t="shared" si="27"/>
        <v>2112.4875999999999</v>
      </c>
    </row>
    <row r="1743" spans="2:11" x14ac:dyDescent="0.25">
      <c r="B1743" s="45" t="s">
        <v>3196</v>
      </c>
      <c r="C1743" s="45" t="s">
        <v>6349</v>
      </c>
      <c r="D1743" s="45" t="s">
        <v>6350</v>
      </c>
      <c r="E1743" s="45">
        <v>89</v>
      </c>
      <c r="F1743" s="45" t="s">
        <v>6357</v>
      </c>
      <c r="G1743" s="45" t="s">
        <v>6772</v>
      </c>
      <c r="H1743" s="45" t="s">
        <v>6773</v>
      </c>
      <c r="I1743" s="45" t="s">
        <v>3202</v>
      </c>
      <c r="J1743" s="46">
        <v>2168.7199999999998</v>
      </c>
      <c r="K1743" s="46">
        <f t="shared" si="27"/>
        <v>2515.7151999999996</v>
      </c>
    </row>
    <row r="1744" spans="2:11" x14ac:dyDescent="0.25">
      <c r="B1744" s="45" t="s">
        <v>3196</v>
      </c>
      <c r="C1744" s="45" t="s">
        <v>6349</v>
      </c>
      <c r="D1744" s="45" t="s">
        <v>6350</v>
      </c>
      <c r="E1744" s="45">
        <v>89</v>
      </c>
      <c r="F1744" s="45" t="s">
        <v>6357</v>
      </c>
      <c r="G1744" s="45" t="s">
        <v>6774</v>
      </c>
      <c r="H1744" s="45" t="s">
        <v>6775</v>
      </c>
      <c r="I1744" s="45" t="s">
        <v>3202</v>
      </c>
      <c r="J1744" s="46">
        <v>1127.3499999999999</v>
      </c>
      <c r="K1744" s="46">
        <f t="shared" si="27"/>
        <v>1307.7259999999999</v>
      </c>
    </row>
    <row r="1745" spans="2:11" x14ac:dyDescent="0.25">
      <c r="B1745" s="45" t="s">
        <v>3196</v>
      </c>
      <c r="C1745" s="45" t="s">
        <v>6349</v>
      </c>
      <c r="D1745" s="45" t="s">
        <v>6350</v>
      </c>
      <c r="E1745" s="45">
        <v>89</v>
      </c>
      <c r="F1745" s="45" t="s">
        <v>6357</v>
      </c>
      <c r="G1745" s="45" t="s">
        <v>6776</v>
      </c>
      <c r="H1745" s="45" t="s">
        <v>6777</v>
      </c>
      <c r="I1745" s="45" t="s">
        <v>3202</v>
      </c>
      <c r="J1745" s="46">
        <v>1198.58</v>
      </c>
      <c r="K1745" s="46">
        <f t="shared" si="27"/>
        <v>1390.3527999999999</v>
      </c>
    </row>
    <row r="1746" spans="2:11" x14ac:dyDescent="0.25">
      <c r="B1746" s="45" t="s">
        <v>3196</v>
      </c>
      <c r="C1746" s="45" t="s">
        <v>6349</v>
      </c>
      <c r="D1746" s="45" t="s">
        <v>6350</v>
      </c>
      <c r="E1746" s="45">
        <v>89</v>
      </c>
      <c r="F1746" s="45" t="s">
        <v>6357</v>
      </c>
      <c r="G1746" s="45" t="s">
        <v>6778</v>
      </c>
      <c r="H1746" s="45" t="s">
        <v>6779</v>
      </c>
      <c r="I1746" s="45" t="s">
        <v>3202</v>
      </c>
      <c r="J1746" s="46">
        <v>2196.56</v>
      </c>
      <c r="K1746" s="46">
        <f t="shared" si="27"/>
        <v>2548.0095999999999</v>
      </c>
    </row>
    <row r="1747" spans="2:11" x14ac:dyDescent="0.25">
      <c r="B1747" s="45" t="s">
        <v>3196</v>
      </c>
      <c r="C1747" s="45" t="s">
        <v>6349</v>
      </c>
      <c r="D1747" s="45" t="s">
        <v>6350</v>
      </c>
      <c r="E1747" s="45">
        <v>89</v>
      </c>
      <c r="F1747" s="45" t="s">
        <v>6357</v>
      </c>
      <c r="G1747" s="45" t="s">
        <v>6780</v>
      </c>
      <c r="H1747" s="45" t="s">
        <v>6781</v>
      </c>
      <c r="I1747" s="45" t="s">
        <v>3202</v>
      </c>
      <c r="J1747" s="46">
        <v>2196.56</v>
      </c>
      <c r="K1747" s="46">
        <f t="shared" si="27"/>
        <v>2548.0095999999999</v>
      </c>
    </row>
    <row r="1748" spans="2:11" x14ac:dyDescent="0.25">
      <c r="B1748" s="45" t="s">
        <v>3196</v>
      </c>
      <c r="C1748" s="45" t="s">
        <v>6349</v>
      </c>
      <c r="D1748" s="45" t="s">
        <v>6350</v>
      </c>
      <c r="E1748" s="45">
        <v>89</v>
      </c>
      <c r="F1748" s="45" t="s">
        <v>6357</v>
      </c>
      <c r="G1748" s="45" t="s">
        <v>6782</v>
      </c>
      <c r="H1748" s="45" t="s">
        <v>6783</v>
      </c>
      <c r="I1748" s="45" t="s">
        <v>3202</v>
      </c>
      <c r="J1748" s="46">
        <v>2635.32</v>
      </c>
      <c r="K1748" s="46">
        <f t="shared" si="27"/>
        <v>3056.9712</v>
      </c>
    </row>
    <row r="1749" spans="2:11" x14ac:dyDescent="0.25">
      <c r="B1749" s="45" t="s">
        <v>3196</v>
      </c>
      <c r="C1749" s="45" t="s">
        <v>6349</v>
      </c>
      <c r="D1749" s="45" t="s">
        <v>6350</v>
      </c>
      <c r="E1749" s="45">
        <v>89</v>
      </c>
      <c r="F1749" s="45" t="s">
        <v>6357</v>
      </c>
      <c r="G1749" s="45" t="s">
        <v>6784</v>
      </c>
      <c r="H1749" s="45" t="s">
        <v>6785</v>
      </c>
      <c r="I1749" s="45" t="s">
        <v>3202</v>
      </c>
      <c r="J1749" s="46">
        <v>1269.58</v>
      </c>
      <c r="K1749" s="46">
        <f t="shared" si="27"/>
        <v>1472.7127999999998</v>
      </c>
    </row>
    <row r="1750" spans="2:11" x14ac:dyDescent="0.25">
      <c r="B1750" s="45" t="s">
        <v>3196</v>
      </c>
      <c r="C1750" s="45" t="s">
        <v>6349</v>
      </c>
      <c r="D1750" s="45" t="s">
        <v>6350</v>
      </c>
      <c r="E1750" s="45">
        <v>89</v>
      </c>
      <c r="F1750" s="45" t="s">
        <v>6357</v>
      </c>
      <c r="G1750" s="45" t="s">
        <v>6786</v>
      </c>
      <c r="H1750" s="45" t="s">
        <v>6787</v>
      </c>
      <c r="I1750" s="45" t="s">
        <v>3202</v>
      </c>
      <c r="J1750" s="46">
        <v>1364.55</v>
      </c>
      <c r="K1750" s="46">
        <f t="shared" si="27"/>
        <v>1582.8779999999999</v>
      </c>
    </row>
    <row r="1751" spans="2:11" x14ac:dyDescent="0.25">
      <c r="B1751" s="45" t="s">
        <v>3196</v>
      </c>
      <c r="C1751" s="45" t="s">
        <v>6349</v>
      </c>
      <c r="D1751" s="45" t="s">
        <v>6350</v>
      </c>
      <c r="E1751" s="45">
        <v>89</v>
      </c>
      <c r="F1751" s="45" t="s">
        <v>6357</v>
      </c>
      <c r="G1751" s="45" t="s">
        <v>6788</v>
      </c>
      <c r="H1751" s="45" t="s">
        <v>6789</v>
      </c>
      <c r="I1751" s="45" t="s">
        <v>3202</v>
      </c>
      <c r="J1751" s="46">
        <v>2509.0100000000002</v>
      </c>
      <c r="K1751" s="46">
        <f t="shared" si="27"/>
        <v>2910.4515999999999</v>
      </c>
    </row>
    <row r="1752" spans="2:11" x14ac:dyDescent="0.25">
      <c r="B1752" s="45" t="s">
        <v>3196</v>
      </c>
      <c r="C1752" s="45" t="s">
        <v>6349</v>
      </c>
      <c r="D1752" s="45" t="s">
        <v>6350</v>
      </c>
      <c r="E1752" s="45">
        <v>89</v>
      </c>
      <c r="F1752" s="45" t="s">
        <v>6357</v>
      </c>
      <c r="G1752" s="45" t="s">
        <v>6790</v>
      </c>
      <c r="H1752" s="45" t="s">
        <v>6791</v>
      </c>
      <c r="I1752" s="45" t="s">
        <v>3202</v>
      </c>
      <c r="J1752" s="46">
        <v>2509.0100000000002</v>
      </c>
      <c r="K1752" s="46">
        <f t="shared" si="27"/>
        <v>2910.4515999999999</v>
      </c>
    </row>
    <row r="1753" spans="2:11" x14ac:dyDescent="0.25">
      <c r="B1753" s="45" t="s">
        <v>3196</v>
      </c>
      <c r="C1753" s="45" t="s">
        <v>6349</v>
      </c>
      <c r="D1753" s="45" t="s">
        <v>6350</v>
      </c>
      <c r="E1753" s="45">
        <v>89</v>
      </c>
      <c r="F1753" s="45" t="s">
        <v>6357</v>
      </c>
      <c r="G1753" s="45" t="s">
        <v>6792</v>
      </c>
      <c r="H1753" s="45" t="s">
        <v>6793</v>
      </c>
      <c r="I1753" s="45" t="s">
        <v>3202</v>
      </c>
      <c r="J1753" s="46">
        <v>3026.07</v>
      </c>
      <c r="K1753" s="46">
        <f t="shared" si="27"/>
        <v>3510.2411999999999</v>
      </c>
    </row>
    <row r="1754" spans="2:11" x14ac:dyDescent="0.25">
      <c r="B1754" s="45" t="s">
        <v>3196</v>
      </c>
      <c r="C1754" s="45" t="s">
        <v>6349</v>
      </c>
      <c r="D1754" s="45" t="s">
        <v>6350</v>
      </c>
      <c r="E1754" s="45">
        <v>89</v>
      </c>
      <c r="F1754" s="45" t="s">
        <v>6357</v>
      </c>
      <c r="G1754" s="45" t="s">
        <v>6794</v>
      </c>
      <c r="H1754" s="45" t="s">
        <v>6795</v>
      </c>
      <c r="I1754" s="45" t="s">
        <v>3202</v>
      </c>
      <c r="J1754" s="46">
        <v>1690.38</v>
      </c>
      <c r="K1754" s="46">
        <f t="shared" si="27"/>
        <v>1960.8407999999999</v>
      </c>
    </row>
    <row r="1755" spans="2:11" x14ac:dyDescent="0.25">
      <c r="B1755" s="45" t="s">
        <v>3196</v>
      </c>
      <c r="C1755" s="45" t="s">
        <v>6349</v>
      </c>
      <c r="D1755" s="45" t="s">
        <v>6350</v>
      </c>
      <c r="E1755" s="45">
        <v>89</v>
      </c>
      <c r="F1755" s="45" t="s">
        <v>6357</v>
      </c>
      <c r="G1755" s="45" t="s">
        <v>6796</v>
      </c>
      <c r="H1755" s="45" t="s">
        <v>6797</v>
      </c>
      <c r="I1755" s="45" t="s">
        <v>3202</v>
      </c>
      <c r="J1755" s="46">
        <v>1865.06</v>
      </c>
      <c r="K1755" s="46">
        <f t="shared" si="27"/>
        <v>2163.4695999999999</v>
      </c>
    </row>
    <row r="1756" spans="2:11" x14ac:dyDescent="0.25">
      <c r="B1756" s="45" t="s">
        <v>3196</v>
      </c>
      <c r="C1756" s="45" t="s">
        <v>6349</v>
      </c>
      <c r="D1756" s="45" t="s">
        <v>6350</v>
      </c>
      <c r="E1756" s="45">
        <v>89</v>
      </c>
      <c r="F1756" s="45" t="s">
        <v>6357</v>
      </c>
      <c r="G1756" s="45" t="s">
        <v>6798</v>
      </c>
      <c r="H1756" s="45" t="s">
        <v>6799</v>
      </c>
      <c r="I1756" s="45" t="s">
        <v>3202</v>
      </c>
      <c r="J1756" s="46">
        <v>3456.75</v>
      </c>
      <c r="K1756" s="46">
        <f t="shared" si="27"/>
        <v>4009.83</v>
      </c>
    </row>
    <row r="1757" spans="2:11" x14ac:dyDescent="0.25">
      <c r="B1757" s="45" t="s">
        <v>3196</v>
      </c>
      <c r="C1757" s="45" t="s">
        <v>6349</v>
      </c>
      <c r="D1757" s="45" t="s">
        <v>6350</v>
      </c>
      <c r="E1757" s="45">
        <v>89</v>
      </c>
      <c r="F1757" s="45" t="s">
        <v>6357</v>
      </c>
      <c r="G1757" s="45" t="s">
        <v>6800</v>
      </c>
      <c r="H1757" s="45" t="s">
        <v>6801</v>
      </c>
      <c r="I1757" s="45" t="s">
        <v>3202</v>
      </c>
      <c r="J1757" s="46">
        <v>3456.75</v>
      </c>
      <c r="K1757" s="46">
        <f t="shared" si="27"/>
        <v>4009.83</v>
      </c>
    </row>
    <row r="1758" spans="2:11" x14ac:dyDescent="0.25">
      <c r="B1758" s="45" t="s">
        <v>3196</v>
      </c>
      <c r="C1758" s="45" t="s">
        <v>6349</v>
      </c>
      <c r="D1758" s="45" t="s">
        <v>6350</v>
      </c>
      <c r="E1758" s="45">
        <v>89</v>
      </c>
      <c r="F1758" s="45" t="s">
        <v>6357</v>
      </c>
      <c r="G1758" s="45" t="s">
        <v>6802</v>
      </c>
      <c r="H1758" s="45" t="s">
        <v>6803</v>
      </c>
      <c r="I1758" s="45" t="s">
        <v>3202</v>
      </c>
      <c r="J1758" s="46">
        <v>4222.3500000000004</v>
      </c>
      <c r="K1758" s="46">
        <f t="shared" si="27"/>
        <v>4897.9260000000004</v>
      </c>
    </row>
    <row r="1759" spans="2:11" x14ac:dyDescent="0.25">
      <c r="B1759" s="45" t="s">
        <v>3196</v>
      </c>
      <c r="C1759" s="45" t="s">
        <v>6349</v>
      </c>
      <c r="D1759" s="45" t="s">
        <v>6350</v>
      </c>
      <c r="E1759" s="45">
        <v>89</v>
      </c>
      <c r="F1759" s="45" t="s">
        <v>6357</v>
      </c>
      <c r="G1759" s="45" t="s">
        <v>6804</v>
      </c>
      <c r="H1759" s="45" t="s">
        <v>6805</v>
      </c>
      <c r="I1759" s="45" t="s">
        <v>3202</v>
      </c>
      <c r="J1759" s="46">
        <v>2032.51</v>
      </c>
      <c r="K1759" s="46">
        <f t="shared" si="27"/>
        <v>2357.7115999999996</v>
      </c>
    </row>
    <row r="1760" spans="2:11" x14ac:dyDescent="0.25">
      <c r="B1760" s="45" t="s">
        <v>3196</v>
      </c>
      <c r="C1760" s="45" t="s">
        <v>6349</v>
      </c>
      <c r="D1760" s="45" t="s">
        <v>6350</v>
      </c>
      <c r="E1760" s="45">
        <v>89</v>
      </c>
      <c r="F1760" s="45" t="s">
        <v>6357</v>
      </c>
      <c r="G1760" s="45" t="s">
        <v>6806</v>
      </c>
      <c r="H1760" s="45" t="s">
        <v>6807</v>
      </c>
      <c r="I1760" s="45" t="s">
        <v>3202</v>
      </c>
      <c r="J1760" s="46">
        <v>2280.69</v>
      </c>
      <c r="K1760" s="46">
        <f t="shared" si="27"/>
        <v>2645.6003999999998</v>
      </c>
    </row>
    <row r="1761" spans="2:11" x14ac:dyDescent="0.25">
      <c r="B1761" s="45" t="s">
        <v>3196</v>
      </c>
      <c r="C1761" s="45" t="s">
        <v>6349</v>
      </c>
      <c r="D1761" s="45" t="s">
        <v>6350</v>
      </c>
      <c r="E1761" s="45">
        <v>89</v>
      </c>
      <c r="F1761" s="45" t="s">
        <v>6357</v>
      </c>
      <c r="G1761" s="45" t="s">
        <v>6808</v>
      </c>
      <c r="H1761" s="45" t="s">
        <v>6809</v>
      </c>
      <c r="I1761" s="45" t="s">
        <v>3202</v>
      </c>
      <c r="J1761" s="46">
        <v>3456.75</v>
      </c>
      <c r="K1761" s="46">
        <f t="shared" si="27"/>
        <v>4009.83</v>
      </c>
    </row>
    <row r="1762" spans="2:11" x14ac:dyDescent="0.25">
      <c r="B1762" s="45" t="s">
        <v>3196</v>
      </c>
      <c r="C1762" s="45" t="s">
        <v>6349</v>
      </c>
      <c r="D1762" s="45" t="s">
        <v>6350</v>
      </c>
      <c r="E1762" s="45">
        <v>89</v>
      </c>
      <c r="F1762" s="45" t="s">
        <v>6357</v>
      </c>
      <c r="G1762" s="45" t="s">
        <v>6810</v>
      </c>
      <c r="H1762" s="45" t="s">
        <v>6811</v>
      </c>
      <c r="I1762" s="45" t="s">
        <v>3202</v>
      </c>
      <c r="J1762" s="46">
        <v>3456.75</v>
      </c>
      <c r="K1762" s="46">
        <f t="shared" si="27"/>
        <v>4009.83</v>
      </c>
    </row>
    <row r="1763" spans="2:11" x14ac:dyDescent="0.25">
      <c r="B1763" s="45" t="s">
        <v>3196</v>
      </c>
      <c r="C1763" s="45" t="s">
        <v>6349</v>
      </c>
      <c r="D1763" s="45" t="s">
        <v>6350</v>
      </c>
      <c r="E1763" s="45">
        <v>89</v>
      </c>
      <c r="F1763" s="45" t="s">
        <v>6357</v>
      </c>
      <c r="G1763" s="45" t="s">
        <v>6812</v>
      </c>
      <c r="H1763" s="45" t="s">
        <v>6813</v>
      </c>
      <c r="I1763" s="45" t="s">
        <v>3202</v>
      </c>
      <c r="J1763" s="46">
        <v>5232.4399999999996</v>
      </c>
      <c r="K1763" s="46">
        <f t="shared" si="27"/>
        <v>6069.6303999999991</v>
      </c>
    </row>
    <row r="1764" spans="2:11" x14ac:dyDescent="0.25">
      <c r="B1764" s="45" t="s">
        <v>3196</v>
      </c>
      <c r="C1764" s="45" t="s">
        <v>6349</v>
      </c>
      <c r="D1764" s="45" t="s">
        <v>6350</v>
      </c>
      <c r="E1764" s="45">
        <v>89</v>
      </c>
      <c r="F1764" s="45" t="s">
        <v>6357</v>
      </c>
      <c r="G1764" s="45" t="s">
        <v>6814</v>
      </c>
      <c r="H1764" s="45" t="s">
        <v>6815</v>
      </c>
      <c r="I1764" s="45" t="s">
        <v>3202</v>
      </c>
      <c r="J1764" s="46">
        <v>556.04999999999995</v>
      </c>
      <c r="K1764" s="46">
        <f t="shared" si="27"/>
        <v>645.01799999999992</v>
      </c>
    </row>
    <row r="1765" spans="2:11" x14ac:dyDescent="0.25">
      <c r="B1765" s="45" t="s">
        <v>3196</v>
      </c>
      <c r="C1765" s="45" t="s">
        <v>6349</v>
      </c>
      <c r="D1765" s="45" t="s">
        <v>6350</v>
      </c>
      <c r="E1765" s="45">
        <v>89</v>
      </c>
      <c r="F1765" s="45" t="s">
        <v>6357</v>
      </c>
      <c r="G1765" s="45" t="s">
        <v>6816</v>
      </c>
      <c r="H1765" s="45" t="s">
        <v>6817</v>
      </c>
      <c r="I1765" s="45" t="s">
        <v>3202</v>
      </c>
      <c r="J1765" s="46">
        <v>726.78</v>
      </c>
      <c r="K1765" s="46">
        <f t="shared" si="27"/>
        <v>843.06479999999988</v>
      </c>
    </row>
    <row r="1766" spans="2:11" x14ac:dyDescent="0.25">
      <c r="B1766" s="45" t="s">
        <v>3196</v>
      </c>
      <c r="C1766" s="45" t="s">
        <v>6349</v>
      </c>
      <c r="D1766" s="45" t="s">
        <v>6350</v>
      </c>
      <c r="E1766" s="45">
        <v>89</v>
      </c>
      <c r="F1766" s="45" t="s">
        <v>6357</v>
      </c>
      <c r="G1766" s="45" t="s">
        <v>6818</v>
      </c>
      <c r="H1766" s="45" t="s">
        <v>6819</v>
      </c>
      <c r="I1766" s="45" t="s">
        <v>3202</v>
      </c>
      <c r="J1766" s="46">
        <v>871.43</v>
      </c>
      <c r="K1766" s="46">
        <f t="shared" si="27"/>
        <v>1010.8587999999999</v>
      </c>
    </row>
    <row r="1767" spans="2:11" x14ac:dyDescent="0.25">
      <c r="B1767" s="45" t="s">
        <v>3196</v>
      </c>
      <c r="C1767" s="45" t="s">
        <v>6349</v>
      </c>
      <c r="D1767" s="45" t="s">
        <v>6350</v>
      </c>
      <c r="E1767" s="45">
        <v>89</v>
      </c>
      <c r="F1767" s="45" t="s">
        <v>6357</v>
      </c>
      <c r="G1767" s="45" t="s">
        <v>6820</v>
      </c>
      <c r="H1767" s="45" t="s">
        <v>6821</v>
      </c>
      <c r="I1767" s="45" t="s">
        <v>3202</v>
      </c>
      <c r="J1767" s="46">
        <v>876.92</v>
      </c>
      <c r="K1767" s="46">
        <f t="shared" si="27"/>
        <v>1017.2271999999999</v>
      </c>
    </row>
    <row r="1768" spans="2:11" x14ac:dyDescent="0.25">
      <c r="B1768" s="45" t="s">
        <v>3196</v>
      </c>
      <c r="C1768" s="45" t="s">
        <v>6349</v>
      </c>
      <c r="D1768" s="45" t="s">
        <v>6350</v>
      </c>
      <c r="E1768" s="45">
        <v>89</v>
      </c>
      <c r="F1768" s="45" t="s">
        <v>6357</v>
      </c>
      <c r="G1768" s="45" t="s">
        <v>6822</v>
      </c>
      <c r="H1768" s="45" t="s">
        <v>6823</v>
      </c>
      <c r="I1768" s="45" t="s">
        <v>3202</v>
      </c>
      <c r="J1768" s="46">
        <v>534.41</v>
      </c>
      <c r="K1768" s="46">
        <f t="shared" si="27"/>
        <v>619.91559999999993</v>
      </c>
    </row>
    <row r="1769" spans="2:11" x14ac:dyDescent="0.25">
      <c r="B1769" s="45" t="s">
        <v>3196</v>
      </c>
      <c r="C1769" s="45" t="s">
        <v>6349</v>
      </c>
      <c r="D1769" s="45" t="s">
        <v>6350</v>
      </c>
      <c r="E1769" s="45">
        <v>89</v>
      </c>
      <c r="F1769" s="45" t="s">
        <v>6357</v>
      </c>
      <c r="G1769" s="45" t="s">
        <v>6824</v>
      </c>
      <c r="H1769" s="45" t="s">
        <v>6825</v>
      </c>
      <c r="I1769" s="45" t="s">
        <v>3202</v>
      </c>
      <c r="J1769" s="46">
        <v>850.02</v>
      </c>
      <c r="K1769" s="46">
        <f t="shared" si="27"/>
        <v>986.02319999999986</v>
      </c>
    </row>
    <row r="1770" spans="2:11" x14ac:dyDescent="0.25">
      <c r="B1770" s="45" t="s">
        <v>3196</v>
      </c>
      <c r="C1770" s="45" t="s">
        <v>6349</v>
      </c>
      <c r="D1770" s="45" t="s">
        <v>6350</v>
      </c>
      <c r="E1770" s="45">
        <v>89</v>
      </c>
      <c r="F1770" s="45" t="s">
        <v>6357</v>
      </c>
      <c r="G1770" s="45" t="s">
        <v>6826</v>
      </c>
      <c r="H1770" s="45" t="s">
        <v>6827</v>
      </c>
      <c r="I1770" s="45" t="s">
        <v>3202</v>
      </c>
      <c r="J1770" s="46">
        <v>1554.28</v>
      </c>
      <c r="K1770" s="46">
        <f t="shared" si="27"/>
        <v>1802.9647999999997</v>
      </c>
    </row>
    <row r="1771" spans="2:11" x14ac:dyDescent="0.25">
      <c r="B1771" s="45" t="s">
        <v>3196</v>
      </c>
      <c r="C1771" s="45" t="s">
        <v>6349</v>
      </c>
      <c r="D1771" s="45" t="s">
        <v>6350</v>
      </c>
      <c r="E1771" s="45">
        <v>89</v>
      </c>
      <c r="F1771" s="45" t="s">
        <v>6357</v>
      </c>
      <c r="G1771" s="45" t="s">
        <v>6828</v>
      </c>
      <c r="H1771" s="45" t="s">
        <v>6829</v>
      </c>
      <c r="I1771" s="45" t="s">
        <v>3202</v>
      </c>
      <c r="J1771" s="46">
        <v>1594.32</v>
      </c>
      <c r="K1771" s="46">
        <f t="shared" si="27"/>
        <v>1849.4111999999998</v>
      </c>
    </row>
    <row r="1772" spans="2:11" x14ac:dyDescent="0.25">
      <c r="B1772" s="45" t="s">
        <v>3196</v>
      </c>
      <c r="C1772" s="45" t="s">
        <v>6349</v>
      </c>
      <c r="D1772" s="45" t="s">
        <v>6350</v>
      </c>
      <c r="E1772" s="45">
        <v>89</v>
      </c>
      <c r="F1772" s="45" t="s">
        <v>6357</v>
      </c>
      <c r="G1772" s="45" t="s">
        <v>6830</v>
      </c>
      <c r="H1772" s="45" t="s">
        <v>6831</v>
      </c>
      <c r="I1772" s="45" t="s">
        <v>3202</v>
      </c>
      <c r="J1772" s="46">
        <v>730.43</v>
      </c>
      <c r="K1772" s="46">
        <f t="shared" si="27"/>
        <v>847.29879999999991</v>
      </c>
    </row>
    <row r="1773" spans="2:11" x14ac:dyDescent="0.25">
      <c r="B1773" s="45" t="s">
        <v>3196</v>
      </c>
      <c r="C1773" s="45" t="s">
        <v>6349</v>
      </c>
      <c r="D1773" s="45" t="s">
        <v>6350</v>
      </c>
      <c r="E1773" s="45">
        <v>89</v>
      </c>
      <c r="F1773" s="45" t="s">
        <v>6357</v>
      </c>
      <c r="G1773" s="45" t="s">
        <v>6832</v>
      </c>
      <c r="H1773" s="45" t="s">
        <v>6833</v>
      </c>
      <c r="I1773" s="45" t="s">
        <v>3202</v>
      </c>
      <c r="J1773" s="46">
        <v>1035.45</v>
      </c>
      <c r="K1773" s="46">
        <f t="shared" si="27"/>
        <v>1201.1220000000001</v>
      </c>
    </row>
    <row r="1774" spans="2:11" x14ac:dyDescent="0.25">
      <c r="B1774" s="45" t="s">
        <v>3196</v>
      </c>
      <c r="C1774" s="45" t="s">
        <v>6349</v>
      </c>
      <c r="D1774" s="45" t="s">
        <v>6350</v>
      </c>
      <c r="E1774" s="45">
        <v>89</v>
      </c>
      <c r="F1774" s="45" t="s">
        <v>6357</v>
      </c>
      <c r="G1774" s="45" t="s">
        <v>6834</v>
      </c>
      <c r="H1774" s="45" t="s">
        <v>6835</v>
      </c>
      <c r="I1774" s="45" t="s">
        <v>3202</v>
      </c>
      <c r="J1774" s="46">
        <v>1888.68</v>
      </c>
      <c r="K1774" s="46">
        <f t="shared" si="27"/>
        <v>2190.8687999999997</v>
      </c>
    </row>
    <row r="1775" spans="2:11" x14ac:dyDescent="0.25">
      <c r="B1775" s="45" t="s">
        <v>3196</v>
      </c>
      <c r="C1775" s="45" t="s">
        <v>6349</v>
      </c>
      <c r="D1775" s="45" t="s">
        <v>6350</v>
      </c>
      <c r="E1775" s="45">
        <v>89</v>
      </c>
      <c r="F1775" s="45" t="s">
        <v>6357</v>
      </c>
      <c r="G1775" s="45" t="s">
        <v>6836</v>
      </c>
      <c r="H1775" s="45" t="s">
        <v>6837</v>
      </c>
      <c r="I1775" s="45" t="s">
        <v>3202</v>
      </c>
      <c r="J1775" s="46">
        <v>1035.45</v>
      </c>
      <c r="K1775" s="46">
        <f t="shared" si="27"/>
        <v>1201.1220000000001</v>
      </c>
    </row>
    <row r="1776" spans="2:11" x14ac:dyDescent="0.25">
      <c r="B1776" s="45" t="s">
        <v>3196</v>
      </c>
      <c r="C1776" s="45" t="s">
        <v>6349</v>
      </c>
      <c r="D1776" s="45" t="s">
        <v>6350</v>
      </c>
      <c r="E1776" s="45">
        <v>89</v>
      </c>
      <c r="F1776" s="45" t="s">
        <v>6357</v>
      </c>
      <c r="G1776" s="45" t="s">
        <v>6838</v>
      </c>
      <c r="H1776" s="45" t="s">
        <v>6839</v>
      </c>
      <c r="I1776" s="45" t="s">
        <v>3202</v>
      </c>
      <c r="J1776" s="46">
        <v>876.92</v>
      </c>
      <c r="K1776" s="46">
        <f t="shared" si="27"/>
        <v>1017.2271999999999</v>
      </c>
    </row>
    <row r="1777" spans="2:11" x14ac:dyDescent="0.25">
      <c r="B1777" s="45" t="s">
        <v>3196</v>
      </c>
      <c r="C1777" s="45" t="s">
        <v>6349</v>
      </c>
      <c r="D1777" s="45" t="s">
        <v>6350</v>
      </c>
      <c r="E1777" s="45">
        <v>89</v>
      </c>
      <c r="F1777" s="45" t="s">
        <v>6357</v>
      </c>
      <c r="G1777" s="45" t="s">
        <v>6840</v>
      </c>
      <c r="H1777" s="45" t="s">
        <v>6841</v>
      </c>
      <c r="I1777" s="45" t="s">
        <v>3202</v>
      </c>
      <c r="J1777" s="46">
        <v>1045.58</v>
      </c>
      <c r="K1777" s="46">
        <f t="shared" si="27"/>
        <v>1212.8727999999999</v>
      </c>
    </row>
    <row r="1778" spans="2:11" x14ac:dyDescent="0.25">
      <c r="B1778" s="45" t="s">
        <v>3196</v>
      </c>
      <c r="C1778" s="45" t="s">
        <v>6349</v>
      </c>
      <c r="D1778" s="45" t="s">
        <v>6350</v>
      </c>
      <c r="E1778" s="45">
        <v>89</v>
      </c>
      <c r="F1778" s="45" t="s">
        <v>6357</v>
      </c>
      <c r="G1778" s="45" t="s">
        <v>6842</v>
      </c>
      <c r="H1778" s="45" t="s">
        <v>6843</v>
      </c>
      <c r="I1778" s="45" t="s">
        <v>3202</v>
      </c>
      <c r="J1778" s="46">
        <v>2260</v>
      </c>
      <c r="K1778" s="46">
        <f t="shared" si="27"/>
        <v>2621.6</v>
      </c>
    </row>
    <row r="1779" spans="2:11" x14ac:dyDescent="0.25">
      <c r="B1779" s="45" t="s">
        <v>3196</v>
      </c>
      <c r="C1779" s="45" t="s">
        <v>6349</v>
      </c>
      <c r="D1779" s="45" t="s">
        <v>6350</v>
      </c>
      <c r="E1779" s="45">
        <v>89</v>
      </c>
      <c r="F1779" s="45" t="s">
        <v>6357</v>
      </c>
      <c r="G1779" s="45" t="s">
        <v>6844</v>
      </c>
      <c r="H1779" s="45" t="s">
        <v>6845</v>
      </c>
      <c r="I1779" s="45" t="s">
        <v>3202</v>
      </c>
      <c r="J1779" s="46">
        <v>1211.02</v>
      </c>
      <c r="K1779" s="46">
        <f t="shared" si="27"/>
        <v>1404.7831999999999</v>
      </c>
    </row>
    <row r="1780" spans="2:11" x14ac:dyDescent="0.25">
      <c r="B1780" s="45" t="s">
        <v>3196</v>
      </c>
      <c r="C1780" s="45" t="s">
        <v>6349</v>
      </c>
      <c r="D1780" s="45" t="s">
        <v>6350</v>
      </c>
      <c r="E1780" s="45">
        <v>89</v>
      </c>
      <c r="F1780" s="45" t="s">
        <v>6357</v>
      </c>
      <c r="G1780" s="45" t="s">
        <v>6846</v>
      </c>
      <c r="H1780" s="45" t="s">
        <v>6847</v>
      </c>
      <c r="I1780" s="45" t="s">
        <v>3202</v>
      </c>
      <c r="J1780" s="46">
        <v>1118.92</v>
      </c>
      <c r="K1780" s="46">
        <f t="shared" si="27"/>
        <v>1297.9472000000001</v>
      </c>
    </row>
    <row r="1781" spans="2:11" x14ac:dyDescent="0.25">
      <c r="B1781" s="45" t="s">
        <v>3196</v>
      </c>
      <c r="C1781" s="45" t="s">
        <v>6349</v>
      </c>
      <c r="D1781" s="45" t="s">
        <v>6350</v>
      </c>
      <c r="E1781" s="45">
        <v>89</v>
      </c>
      <c r="F1781" s="45" t="s">
        <v>6357</v>
      </c>
      <c r="G1781" s="45" t="s">
        <v>6848</v>
      </c>
      <c r="H1781" s="45" t="s">
        <v>6849</v>
      </c>
      <c r="I1781" s="45" t="s">
        <v>3202</v>
      </c>
      <c r="J1781" s="46">
        <v>1325.42</v>
      </c>
      <c r="K1781" s="46">
        <f t="shared" si="27"/>
        <v>1537.4872</v>
      </c>
    </row>
    <row r="1782" spans="2:11" x14ac:dyDescent="0.25">
      <c r="B1782" s="45" t="s">
        <v>3196</v>
      </c>
      <c r="C1782" s="45" t="s">
        <v>6349</v>
      </c>
      <c r="D1782" s="45" t="s">
        <v>6350</v>
      </c>
      <c r="E1782" s="45">
        <v>89</v>
      </c>
      <c r="F1782" s="45" t="s">
        <v>6357</v>
      </c>
      <c r="G1782" s="45" t="s">
        <v>6850</v>
      </c>
      <c r="H1782" s="45" t="s">
        <v>6851</v>
      </c>
      <c r="I1782" s="45" t="s">
        <v>3202</v>
      </c>
      <c r="J1782" s="46">
        <v>1325.42</v>
      </c>
      <c r="K1782" s="46">
        <f t="shared" si="27"/>
        <v>1537.4872</v>
      </c>
    </row>
    <row r="1783" spans="2:11" x14ac:dyDescent="0.25">
      <c r="B1783" s="45" t="s">
        <v>3196</v>
      </c>
      <c r="C1783" s="45" t="s">
        <v>6349</v>
      </c>
      <c r="D1783" s="45" t="s">
        <v>6350</v>
      </c>
      <c r="E1783" s="45">
        <v>89</v>
      </c>
      <c r="F1783" s="45" t="s">
        <v>6357</v>
      </c>
      <c r="G1783" s="45" t="s">
        <v>6852</v>
      </c>
      <c r="H1783" s="45" t="s">
        <v>6853</v>
      </c>
      <c r="I1783" s="45" t="s">
        <v>3202</v>
      </c>
      <c r="J1783" s="46">
        <v>2435.25</v>
      </c>
      <c r="K1783" s="46">
        <f t="shared" si="27"/>
        <v>2824.89</v>
      </c>
    </row>
    <row r="1784" spans="2:11" x14ac:dyDescent="0.25">
      <c r="B1784" s="45" t="s">
        <v>3196</v>
      </c>
      <c r="C1784" s="45" t="s">
        <v>6349</v>
      </c>
      <c r="D1784" s="45" t="s">
        <v>6350</v>
      </c>
      <c r="E1784" s="45">
        <v>89</v>
      </c>
      <c r="F1784" s="45" t="s">
        <v>6357</v>
      </c>
      <c r="G1784" s="45" t="s">
        <v>6854</v>
      </c>
      <c r="H1784" s="45" t="s">
        <v>6855</v>
      </c>
      <c r="I1784" s="45" t="s">
        <v>3202</v>
      </c>
      <c r="J1784" s="46">
        <v>2933.65</v>
      </c>
      <c r="K1784" s="46">
        <f t="shared" si="27"/>
        <v>3403.0339999999997</v>
      </c>
    </row>
    <row r="1785" spans="2:11" x14ac:dyDescent="0.25">
      <c r="B1785" s="45" t="s">
        <v>3196</v>
      </c>
      <c r="C1785" s="45" t="s">
        <v>6349</v>
      </c>
      <c r="D1785" s="45" t="s">
        <v>6350</v>
      </c>
      <c r="E1785" s="45">
        <v>89</v>
      </c>
      <c r="F1785" s="45" t="s">
        <v>6357</v>
      </c>
      <c r="G1785" s="45" t="s">
        <v>6856</v>
      </c>
      <c r="H1785" s="45" t="s">
        <v>6857</v>
      </c>
      <c r="I1785" s="45" t="s">
        <v>3202</v>
      </c>
      <c r="J1785" s="46">
        <v>1353.37</v>
      </c>
      <c r="K1785" s="46">
        <f t="shared" si="27"/>
        <v>1569.9091999999998</v>
      </c>
    </row>
    <row r="1786" spans="2:11" x14ac:dyDescent="0.25">
      <c r="B1786" s="45" t="s">
        <v>3196</v>
      </c>
      <c r="C1786" s="45" t="s">
        <v>6349</v>
      </c>
      <c r="D1786" s="45" t="s">
        <v>6350</v>
      </c>
      <c r="E1786" s="45">
        <v>91</v>
      </c>
      <c r="F1786" s="45" t="s">
        <v>6858</v>
      </c>
      <c r="G1786" s="45" t="s">
        <v>6859</v>
      </c>
      <c r="H1786" s="45" t="s">
        <v>6860</v>
      </c>
      <c r="I1786" s="45" t="s">
        <v>3202</v>
      </c>
      <c r="J1786" s="46">
        <v>789.45</v>
      </c>
      <c r="K1786" s="46">
        <f t="shared" si="27"/>
        <v>915.76199999999994</v>
      </c>
    </row>
    <row r="1787" spans="2:11" x14ac:dyDescent="0.25">
      <c r="B1787" s="45" t="s">
        <v>3196</v>
      </c>
      <c r="C1787" s="45" t="s">
        <v>6349</v>
      </c>
      <c r="D1787" s="45" t="s">
        <v>6350</v>
      </c>
      <c r="E1787" s="45">
        <v>91</v>
      </c>
      <c r="F1787" s="45" t="s">
        <v>6858</v>
      </c>
      <c r="G1787" s="45" t="s">
        <v>6861</v>
      </c>
      <c r="H1787" s="45" t="s">
        <v>6862</v>
      </c>
      <c r="I1787" s="45" t="s">
        <v>3202</v>
      </c>
      <c r="J1787" s="46">
        <v>974.75</v>
      </c>
      <c r="K1787" s="46">
        <f t="shared" si="27"/>
        <v>1130.7099999999998</v>
      </c>
    </row>
    <row r="1788" spans="2:11" x14ac:dyDescent="0.25">
      <c r="B1788" s="45" t="s">
        <v>3196</v>
      </c>
      <c r="C1788" s="45" t="s">
        <v>6349</v>
      </c>
      <c r="D1788" s="45" t="s">
        <v>6350</v>
      </c>
      <c r="E1788" s="45">
        <v>91</v>
      </c>
      <c r="F1788" s="45" t="s">
        <v>6858</v>
      </c>
      <c r="G1788" s="45" t="s">
        <v>6863</v>
      </c>
      <c r="H1788" s="45" t="s">
        <v>6864</v>
      </c>
      <c r="I1788" s="45" t="s">
        <v>3202</v>
      </c>
      <c r="J1788" s="46">
        <v>1271.32</v>
      </c>
      <c r="K1788" s="46">
        <f t="shared" si="27"/>
        <v>1474.7311999999997</v>
      </c>
    </row>
    <row r="1789" spans="2:11" x14ac:dyDescent="0.25">
      <c r="B1789" s="45" t="s">
        <v>3196</v>
      </c>
      <c r="C1789" s="45" t="s">
        <v>6349</v>
      </c>
      <c r="D1789" s="45" t="s">
        <v>6350</v>
      </c>
      <c r="E1789" s="45">
        <v>91</v>
      </c>
      <c r="F1789" s="45" t="s">
        <v>6858</v>
      </c>
      <c r="G1789" s="45" t="s">
        <v>6865</v>
      </c>
      <c r="H1789" s="45" t="s">
        <v>6866</v>
      </c>
      <c r="I1789" s="45" t="s">
        <v>3202</v>
      </c>
      <c r="J1789" s="46">
        <v>1558.8</v>
      </c>
      <c r="K1789" s="46">
        <f t="shared" si="27"/>
        <v>1808.2079999999999</v>
      </c>
    </row>
    <row r="1790" spans="2:11" x14ac:dyDescent="0.25">
      <c r="B1790" s="45" t="s">
        <v>3196</v>
      </c>
      <c r="C1790" s="45" t="s">
        <v>6349</v>
      </c>
      <c r="D1790" s="45" t="s">
        <v>6350</v>
      </c>
      <c r="E1790" s="45">
        <v>91</v>
      </c>
      <c r="F1790" s="45" t="s">
        <v>6858</v>
      </c>
      <c r="G1790" s="45" t="s">
        <v>6867</v>
      </c>
      <c r="H1790" s="45" t="s">
        <v>6868</v>
      </c>
      <c r="I1790" s="45" t="s">
        <v>3202</v>
      </c>
      <c r="J1790" s="46">
        <v>1823.01</v>
      </c>
      <c r="K1790" s="46">
        <f t="shared" si="27"/>
        <v>2114.6915999999997</v>
      </c>
    </row>
    <row r="1791" spans="2:11" x14ac:dyDescent="0.25">
      <c r="B1791" s="45" t="s">
        <v>3196</v>
      </c>
      <c r="C1791" s="45" t="s">
        <v>6349</v>
      </c>
      <c r="D1791" s="45" t="s">
        <v>6350</v>
      </c>
      <c r="E1791" s="45">
        <v>91</v>
      </c>
      <c r="F1791" s="45" t="s">
        <v>6858</v>
      </c>
      <c r="G1791" s="45" t="s">
        <v>6869</v>
      </c>
      <c r="H1791" s="45" t="s">
        <v>6870</v>
      </c>
      <c r="I1791" s="45" t="s">
        <v>3202</v>
      </c>
      <c r="J1791" s="46">
        <v>2250.9</v>
      </c>
      <c r="K1791" s="46">
        <f t="shared" si="27"/>
        <v>2611.0439999999999</v>
      </c>
    </row>
    <row r="1792" spans="2:11" x14ac:dyDescent="0.25">
      <c r="B1792" s="45" t="s">
        <v>3196</v>
      </c>
      <c r="C1792" s="45" t="s">
        <v>6349</v>
      </c>
      <c r="D1792" s="45" t="s">
        <v>6350</v>
      </c>
      <c r="E1792" s="45">
        <v>91</v>
      </c>
      <c r="F1792" s="45" t="s">
        <v>6858</v>
      </c>
      <c r="G1792" s="45" t="s">
        <v>6871</v>
      </c>
      <c r="H1792" s="45" t="s">
        <v>6872</v>
      </c>
      <c r="I1792" s="45" t="s">
        <v>3202</v>
      </c>
      <c r="J1792" s="46">
        <v>3413.01</v>
      </c>
      <c r="K1792" s="46">
        <f t="shared" si="27"/>
        <v>3959.0916000000002</v>
      </c>
    </row>
    <row r="1793" spans="2:11" x14ac:dyDescent="0.25">
      <c r="B1793" s="45" t="s">
        <v>3196</v>
      </c>
      <c r="C1793" s="45" t="s">
        <v>6349</v>
      </c>
      <c r="D1793" s="45" t="s">
        <v>6350</v>
      </c>
      <c r="E1793" s="45">
        <v>91</v>
      </c>
      <c r="F1793" s="45" t="s">
        <v>6858</v>
      </c>
      <c r="G1793" s="45" t="s">
        <v>6873</v>
      </c>
      <c r="H1793" s="45" t="s">
        <v>6874</v>
      </c>
      <c r="I1793" s="45" t="s">
        <v>3202</v>
      </c>
      <c r="J1793" s="46">
        <v>4209.72</v>
      </c>
      <c r="K1793" s="46">
        <f t="shared" si="27"/>
        <v>4883.2752</v>
      </c>
    </row>
    <row r="1794" spans="2:11" x14ac:dyDescent="0.25">
      <c r="B1794" s="45" t="s">
        <v>3196</v>
      </c>
      <c r="C1794" s="45" t="s">
        <v>6349</v>
      </c>
      <c r="D1794" s="45" t="s">
        <v>6350</v>
      </c>
      <c r="E1794" s="45">
        <v>90</v>
      </c>
      <c r="F1794" s="45" t="s">
        <v>6875</v>
      </c>
      <c r="G1794" s="45" t="s">
        <v>6876</v>
      </c>
      <c r="H1794" s="45" t="s">
        <v>6877</v>
      </c>
      <c r="I1794" s="45" t="s">
        <v>3202</v>
      </c>
      <c r="J1794" s="46">
        <v>448.51</v>
      </c>
      <c r="K1794" s="46">
        <f t="shared" si="27"/>
        <v>520.27159999999992</v>
      </c>
    </row>
    <row r="1795" spans="2:11" x14ac:dyDescent="0.25">
      <c r="B1795" s="45" t="s">
        <v>3196</v>
      </c>
      <c r="C1795" s="45" t="s">
        <v>6349</v>
      </c>
      <c r="D1795" s="45" t="s">
        <v>6350</v>
      </c>
      <c r="E1795" s="45">
        <v>90</v>
      </c>
      <c r="F1795" s="45" t="s">
        <v>6875</v>
      </c>
      <c r="G1795" s="45" t="s">
        <v>6878</v>
      </c>
      <c r="H1795" s="45" t="s">
        <v>6879</v>
      </c>
      <c r="I1795" s="45" t="s">
        <v>3202</v>
      </c>
      <c r="J1795" s="46">
        <v>2044.51</v>
      </c>
      <c r="K1795" s="46">
        <f t="shared" si="27"/>
        <v>2371.6315999999997</v>
      </c>
    </row>
    <row r="1796" spans="2:11" x14ac:dyDescent="0.25">
      <c r="B1796" s="45" t="s">
        <v>3196</v>
      </c>
      <c r="C1796" s="45" t="s">
        <v>6349</v>
      </c>
      <c r="D1796" s="45" t="s">
        <v>6350</v>
      </c>
      <c r="E1796" s="45">
        <v>90</v>
      </c>
      <c r="F1796" s="45" t="s">
        <v>6875</v>
      </c>
      <c r="G1796" s="45" t="s">
        <v>6880</v>
      </c>
      <c r="H1796" s="45" t="s">
        <v>6881</v>
      </c>
      <c r="I1796" s="45" t="s">
        <v>3202</v>
      </c>
      <c r="J1796" s="46">
        <v>2044.51</v>
      </c>
      <c r="K1796" s="46">
        <f t="shared" ref="K1796:K1859" si="28">+IF(AND(MID(H1796,1,15)="POSTE DE MADERA",J1796&lt;110)=TRUE,(J1796*1.13+5)*1.01*1.16,IF(AND(MID(H1796,1,15)="POSTE DE MADERA",J1796&gt;=110,J1796&lt;320)=TRUE,(J1796*1.13+12)*1.01*1.16,IF(AND(MID(H1796,1,15)="POSTE DE MADERA",J1796&gt;320)=TRUE,(J1796*1.13+36)*1.01*1.16,IF(+AND(MID(H1796,1,5)="POSTE",MID(H1796,1,15)&lt;&gt;"POSTE DE MADERA")=TRUE,J1796*1.01*1.16,J1796*1.16))))</f>
        <v>2371.6315999999997</v>
      </c>
    </row>
    <row r="1797" spans="2:11" x14ac:dyDescent="0.25">
      <c r="B1797" s="45" t="s">
        <v>3196</v>
      </c>
      <c r="C1797" s="45" t="s">
        <v>6349</v>
      </c>
      <c r="D1797" s="45" t="s">
        <v>6350</v>
      </c>
      <c r="E1797" s="45">
        <v>90</v>
      </c>
      <c r="F1797" s="45" t="s">
        <v>6875</v>
      </c>
      <c r="G1797" s="45" t="s">
        <v>6882</v>
      </c>
      <c r="H1797" s="45" t="s">
        <v>6883</v>
      </c>
      <c r="I1797" s="45" t="s">
        <v>3202</v>
      </c>
      <c r="J1797" s="46">
        <v>2229.44</v>
      </c>
      <c r="K1797" s="46">
        <f t="shared" si="28"/>
        <v>2586.1504</v>
      </c>
    </row>
    <row r="1798" spans="2:11" x14ac:dyDescent="0.25">
      <c r="B1798" s="45" t="s">
        <v>3196</v>
      </c>
      <c r="C1798" s="45" t="s">
        <v>6349</v>
      </c>
      <c r="D1798" s="45" t="s">
        <v>6350</v>
      </c>
      <c r="E1798" s="45">
        <v>90</v>
      </c>
      <c r="F1798" s="45" t="s">
        <v>6875</v>
      </c>
      <c r="G1798" s="45" t="s">
        <v>6884</v>
      </c>
      <c r="H1798" s="45" t="s">
        <v>6885</v>
      </c>
      <c r="I1798" s="45" t="s">
        <v>3202</v>
      </c>
      <c r="J1798" s="46">
        <v>2229.44</v>
      </c>
      <c r="K1798" s="46">
        <f t="shared" si="28"/>
        <v>2586.1504</v>
      </c>
    </row>
    <row r="1799" spans="2:11" x14ac:dyDescent="0.25">
      <c r="B1799" s="45" t="s">
        <v>3196</v>
      </c>
      <c r="C1799" s="45" t="s">
        <v>6349</v>
      </c>
      <c r="D1799" s="45" t="s">
        <v>6350</v>
      </c>
      <c r="E1799" s="45">
        <v>90</v>
      </c>
      <c r="F1799" s="45" t="s">
        <v>6875</v>
      </c>
      <c r="G1799" s="45" t="s">
        <v>6886</v>
      </c>
      <c r="H1799" s="45" t="s">
        <v>6887</v>
      </c>
      <c r="I1799" s="45" t="s">
        <v>3202</v>
      </c>
      <c r="J1799" s="46">
        <v>566.04999999999995</v>
      </c>
      <c r="K1799" s="46">
        <f t="shared" si="28"/>
        <v>656.61799999999994</v>
      </c>
    </row>
    <row r="1800" spans="2:11" x14ac:dyDescent="0.25">
      <c r="B1800" s="45" t="s">
        <v>3196</v>
      </c>
      <c r="C1800" s="45" t="s">
        <v>6349</v>
      </c>
      <c r="D1800" s="45" t="s">
        <v>6350</v>
      </c>
      <c r="E1800" s="45">
        <v>90</v>
      </c>
      <c r="F1800" s="45" t="s">
        <v>6875</v>
      </c>
      <c r="G1800" s="45" t="s">
        <v>6888</v>
      </c>
      <c r="H1800" s="45" t="s">
        <v>6889</v>
      </c>
      <c r="I1800" s="45" t="s">
        <v>3202</v>
      </c>
      <c r="J1800" s="46">
        <v>2579.2199999999998</v>
      </c>
      <c r="K1800" s="46">
        <f t="shared" si="28"/>
        <v>2991.8951999999995</v>
      </c>
    </row>
    <row r="1801" spans="2:11" x14ac:dyDescent="0.25">
      <c r="B1801" s="45" t="s">
        <v>3196</v>
      </c>
      <c r="C1801" s="45" t="s">
        <v>6349</v>
      </c>
      <c r="D1801" s="45" t="s">
        <v>6350</v>
      </c>
      <c r="E1801" s="45">
        <v>90</v>
      </c>
      <c r="F1801" s="45" t="s">
        <v>6875</v>
      </c>
      <c r="G1801" s="45" t="s">
        <v>6890</v>
      </c>
      <c r="H1801" s="45" t="s">
        <v>6891</v>
      </c>
      <c r="I1801" s="45" t="s">
        <v>3202</v>
      </c>
      <c r="J1801" s="46">
        <v>2579.2199999999998</v>
      </c>
      <c r="K1801" s="46">
        <f t="shared" si="28"/>
        <v>2991.8951999999995</v>
      </c>
    </row>
    <row r="1802" spans="2:11" x14ac:dyDescent="0.25">
      <c r="B1802" s="45" t="s">
        <v>3196</v>
      </c>
      <c r="C1802" s="45" t="s">
        <v>6349</v>
      </c>
      <c r="D1802" s="45" t="s">
        <v>6350</v>
      </c>
      <c r="E1802" s="45">
        <v>90</v>
      </c>
      <c r="F1802" s="45" t="s">
        <v>6875</v>
      </c>
      <c r="G1802" s="45" t="s">
        <v>6892</v>
      </c>
      <c r="H1802" s="45" t="s">
        <v>6893</v>
      </c>
      <c r="I1802" s="45" t="s">
        <v>3202</v>
      </c>
      <c r="J1802" s="46">
        <v>2386.41</v>
      </c>
      <c r="K1802" s="46">
        <f t="shared" si="28"/>
        <v>2768.2355999999995</v>
      </c>
    </row>
    <row r="1803" spans="2:11" x14ac:dyDescent="0.25">
      <c r="B1803" s="45" t="s">
        <v>3196</v>
      </c>
      <c r="C1803" s="45" t="s">
        <v>6349</v>
      </c>
      <c r="D1803" s="45" t="s">
        <v>6350</v>
      </c>
      <c r="E1803" s="45">
        <v>90</v>
      </c>
      <c r="F1803" s="45" t="s">
        <v>6875</v>
      </c>
      <c r="G1803" s="45" t="s">
        <v>6894</v>
      </c>
      <c r="H1803" s="45" t="s">
        <v>6895</v>
      </c>
      <c r="I1803" s="45" t="s">
        <v>3202</v>
      </c>
      <c r="J1803" s="46">
        <v>2331.42</v>
      </c>
      <c r="K1803" s="46">
        <f t="shared" si="28"/>
        <v>2704.4472000000001</v>
      </c>
    </row>
    <row r="1804" spans="2:11" x14ac:dyDescent="0.25">
      <c r="B1804" s="45" t="s">
        <v>3196</v>
      </c>
      <c r="C1804" s="45" t="s">
        <v>6349</v>
      </c>
      <c r="D1804" s="45" t="s">
        <v>6350</v>
      </c>
      <c r="E1804" s="45">
        <v>90</v>
      </c>
      <c r="F1804" s="45" t="s">
        <v>6875</v>
      </c>
      <c r="G1804" s="45" t="s">
        <v>6896</v>
      </c>
      <c r="H1804" s="45" t="s">
        <v>6897</v>
      </c>
      <c r="I1804" s="45" t="s">
        <v>3202</v>
      </c>
      <c r="J1804" s="46">
        <v>8822.18</v>
      </c>
      <c r="K1804" s="46">
        <f t="shared" si="28"/>
        <v>10233.728799999999</v>
      </c>
    </row>
    <row r="1805" spans="2:11" x14ac:dyDescent="0.25">
      <c r="B1805" s="45" t="s">
        <v>3196</v>
      </c>
      <c r="C1805" s="45" t="s">
        <v>6349</v>
      </c>
      <c r="D1805" s="45" t="s">
        <v>6350</v>
      </c>
      <c r="E1805" s="45">
        <v>90</v>
      </c>
      <c r="F1805" s="45" t="s">
        <v>6875</v>
      </c>
      <c r="G1805" s="45" t="s">
        <v>6898</v>
      </c>
      <c r="H1805" s="45" t="s">
        <v>6899</v>
      </c>
      <c r="I1805" s="45" t="s">
        <v>3202</v>
      </c>
      <c r="J1805" s="46">
        <v>8822.18</v>
      </c>
      <c r="K1805" s="46">
        <f t="shared" si="28"/>
        <v>10233.728799999999</v>
      </c>
    </row>
    <row r="1806" spans="2:11" x14ac:dyDescent="0.25">
      <c r="B1806" s="45" t="s">
        <v>3196</v>
      </c>
      <c r="C1806" s="45" t="s">
        <v>6349</v>
      </c>
      <c r="D1806" s="45" t="s">
        <v>6350</v>
      </c>
      <c r="E1806" s="45">
        <v>90</v>
      </c>
      <c r="F1806" s="45" t="s">
        <v>6875</v>
      </c>
      <c r="G1806" s="45" t="s">
        <v>6900</v>
      </c>
      <c r="H1806" s="45" t="s">
        <v>6901</v>
      </c>
      <c r="I1806" s="45" t="s">
        <v>3202</v>
      </c>
      <c r="J1806" s="46">
        <v>5502.73</v>
      </c>
      <c r="K1806" s="46">
        <f t="shared" si="28"/>
        <v>6383.1667999999991</v>
      </c>
    </row>
    <row r="1807" spans="2:11" x14ac:dyDescent="0.25">
      <c r="B1807" s="45" t="s">
        <v>3196</v>
      </c>
      <c r="C1807" s="45" t="s">
        <v>6349</v>
      </c>
      <c r="D1807" s="45" t="s">
        <v>6350</v>
      </c>
      <c r="E1807" s="45">
        <v>90</v>
      </c>
      <c r="F1807" s="45" t="s">
        <v>6875</v>
      </c>
      <c r="G1807" s="45" t="s">
        <v>6902</v>
      </c>
      <c r="H1807" s="45" t="s">
        <v>6903</v>
      </c>
      <c r="I1807" s="45" t="s">
        <v>3202</v>
      </c>
      <c r="J1807" s="46">
        <v>7908.05</v>
      </c>
      <c r="K1807" s="46">
        <f t="shared" si="28"/>
        <v>9173.3379999999997</v>
      </c>
    </row>
    <row r="1808" spans="2:11" x14ac:dyDescent="0.25">
      <c r="B1808" s="45" t="s">
        <v>3196</v>
      </c>
      <c r="C1808" s="45" t="s">
        <v>6349</v>
      </c>
      <c r="D1808" s="45" t="s">
        <v>6350</v>
      </c>
      <c r="E1808" s="45">
        <v>90</v>
      </c>
      <c r="F1808" s="45" t="s">
        <v>6875</v>
      </c>
      <c r="G1808" s="45" t="s">
        <v>6904</v>
      </c>
      <c r="H1808" s="45" t="s">
        <v>6905</v>
      </c>
      <c r="I1808" s="45" t="s">
        <v>3202</v>
      </c>
      <c r="J1808" s="46">
        <v>7908.05</v>
      </c>
      <c r="K1808" s="46">
        <f t="shared" si="28"/>
        <v>9173.3379999999997</v>
      </c>
    </row>
    <row r="1809" spans="2:11" x14ac:dyDescent="0.25">
      <c r="B1809" s="45" t="s">
        <v>3196</v>
      </c>
      <c r="C1809" s="45" t="s">
        <v>6349</v>
      </c>
      <c r="D1809" s="45" t="s">
        <v>6350</v>
      </c>
      <c r="E1809" s="45">
        <v>90</v>
      </c>
      <c r="F1809" s="45" t="s">
        <v>6875</v>
      </c>
      <c r="G1809" s="45" t="s">
        <v>6906</v>
      </c>
      <c r="H1809" s="45" t="s">
        <v>6907</v>
      </c>
      <c r="I1809" s="45" t="s">
        <v>3202</v>
      </c>
      <c r="J1809" s="46">
        <v>8979.15</v>
      </c>
      <c r="K1809" s="46">
        <f t="shared" si="28"/>
        <v>10415.813999999998</v>
      </c>
    </row>
    <row r="1810" spans="2:11" x14ac:dyDescent="0.25">
      <c r="B1810" s="45" t="s">
        <v>3196</v>
      </c>
      <c r="C1810" s="45" t="s">
        <v>6349</v>
      </c>
      <c r="D1810" s="45" t="s">
        <v>6350</v>
      </c>
      <c r="E1810" s="45">
        <v>90</v>
      </c>
      <c r="F1810" s="45" t="s">
        <v>6875</v>
      </c>
      <c r="G1810" s="45" t="s">
        <v>6908</v>
      </c>
      <c r="H1810" s="45" t="s">
        <v>6909</v>
      </c>
      <c r="I1810" s="45" t="s">
        <v>3202</v>
      </c>
      <c r="J1810" s="46">
        <v>8979.15</v>
      </c>
      <c r="K1810" s="46">
        <f t="shared" si="28"/>
        <v>10415.813999999998</v>
      </c>
    </row>
    <row r="1811" spans="2:11" x14ac:dyDescent="0.25">
      <c r="B1811" s="45" t="s">
        <v>3196</v>
      </c>
      <c r="C1811" s="45" t="s">
        <v>6349</v>
      </c>
      <c r="D1811" s="45" t="s">
        <v>6350</v>
      </c>
      <c r="E1811" s="45">
        <v>90</v>
      </c>
      <c r="F1811" s="45" t="s">
        <v>6875</v>
      </c>
      <c r="G1811" s="45" t="s">
        <v>6910</v>
      </c>
      <c r="H1811" s="45" t="s">
        <v>6911</v>
      </c>
      <c r="I1811" s="45" t="s">
        <v>3202</v>
      </c>
      <c r="J1811" s="46">
        <v>6678.13</v>
      </c>
      <c r="K1811" s="46">
        <f t="shared" si="28"/>
        <v>7746.6307999999999</v>
      </c>
    </row>
    <row r="1812" spans="2:11" x14ac:dyDescent="0.25">
      <c r="B1812" s="45" t="s">
        <v>3196</v>
      </c>
      <c r="C1812" s="45" t="s">
        <v>6349</v>
      </c>
      <c r="D1812" s="45" t="s">
        <v>6350</v>
      </c>
      <c r="E1812" s="45">
        <v>90</v>
      </c>
      <c r="F1812" s="45" t="s">
        <v>6875</v>
      </c>
      <c r="G1812" s="45" t="s">
        <v>6912</v>
      </c>
      <c r="H1812" s="45" t="s">
        <v>6913</v>
      </c>
      <c r="I1812" s="45" t="s">
        <v>3202</v>
      </c>
      <c r="J1812" s="46">
        <v>9074.5499999999993</v>
      </c>
      <c r="K1812" s="46">
        <f t="shared" si="28"/>
        <v>10526.477999999999</v>
      </c>
    </row>
    <row r="1813" spans="2:11" x14ac:dyDescent="0.25">
      <c r="B1813" s="45" t="s">
        <v>3196</v>
      </c>
      <c r="C1813" s="45" t="s">
        <v>6349</v>
      </c>
      <c r="D1813" s="45" t="s">
        <v>6350</v>
      </c>
      <c r="E1813" s="45">
        <v>90</v>
      </c>
      <c r="F1813" s="45" t="s">
        <v>6875</v>
      </c>
      <c r="G1813" s="45" t="s">
        <v>6914</v>
      </c>
      <c r="H1813" s="45" t="s">
        <v>6915</v>
      </c>
      <c r="I1813" s="45" t="s">
        <v>3202</v>
      </c>
      <c r="J1813" s="46">
        <v>9074.5499999999993</v>
      </c>
      <c r="K1813" s="46">
        <f t="shared" si="28"/>
        <v>10526.477999999999</v>
      </c>
    </row>
    <row r="1814" spans="2:11" x14ac:dyDescent="0.25">
      <c r="B1814" s="45" t="s">
        <v>3196</v>
      </c>
      <c r="C1814" s="45" t="s">
        <v>6349</v>
      </c>
      <c r="D1814" s="45" t="s">
        <v>6350</v>
      </c>
      <c r="E1814" s="45">
        <v>90</v>
      </c>
      <c r="F1814" s="45" t="s">
        <v>6875</v>
      </c>
      <c r="G1814" s="45" t="s">
        <v>6916</v>
      </c>
      <c r="H1814" s="45" t="s">
        <v>6917</v>
      </c>
      <c r="I1814" s="45" t="s">
        <v>3202</v>
      </c>
      <c r="J1814" s="46">
        <v>801.13</v>
      </c>
      <c r="K1814" s="46">
        <f t="shared" si="28"/>
        <v>929.31079999999997</v>
      </c>
    </row>
    <row r="1815" spans="2:11" x14ac:dyDescent="0.25">
      <c r="B1815" s="45" t="s">
        <v>3196</v>
      </c>
      <c r="C1815" s="45" t="s">
        <v>6349</v>
      </c>
      <c r="D1815" s="45" t="s">
        <v>6350</v>
      </c>
      <c r="E1815" s="45">
        <v>90</v>
      </c>
      <c r="F1815" s="45" t="s">
        <v>6875</v>
      </c>
      <c r="G1815" s="45" t="s">
        <v>6918</v>
      </c>
      <c r="H1815" s="45" t="s">
        <v>6919</v>
      </c>
      <c r="I1815" s="45" t="s">
        <v>3202</v>
      </c>
      <c r="J1815" s="46">
        <v>10548.85</v>
      </c>
      <c r="K1815" s="46">
        <f t="shared" si="28"/>
        <v>12236.665999999999</v>
      </c>
    </row>
    <row r="1816" spans="2:11" x14ac:dyDescent="0.25">
      <c r="B1816" s="45" t="s">
        <v>3196</v>
      </c>
      <c r="C1816" s="45" t="s">
        <v>6349</v>
      </c>
      <c r="D1816" s="45" t="s">
        <v>6350</v>
      </c>
      <c r="E1816" s="45">
        <v>90</v>
      </c>
      <c r="F1816" s="45" t="s">
        <v>6875</v>
      </c>
      <c r="G1816" s="45" t="s">
        <v>6920</v>
      </c>
      <c r="H1816" s="45" t="s">
        <v>6921</v>
      </c>
      <c r="I1816" s="45" t="s">
        <v>3202</v>
      </c>
      <c r="J1816" s="46">
        <v>10548.85</v>
      </c>
      <c r="K1816" s="46">
        <f t="shared" si="28"/>
        <v>12236.665999999999</v>
      </c>
    </row>
    <row r="1817" spans="2:11" x14ac:dyDescent="0.25">
      <c r="B1817" s="45" t="s">
        <v>3196</v>
      </c>
      <c r="C1817" s="45" t="s">
        <v>6349</v>
      </c>
      <c r="D1817" s="45" t="s">
        <v>6350</v>
      </c>
      <c r="E1817" s="45">
        <v>90</v>
      </c>
      <c r="F1817" s="45" t="s">
        <v>6875</v>
      </c>
      <c r="G1817" s="45" t="s">
        <v>6922</v>
      </c>
      <c r="H1817" s="45" t="s">
        <v>6923</v>
      </c>
      <c r="I1817" s="45" t="s">
        <v>3202</v>
      </c>
      <c r="J1817" s="46">
        <v>7265.83</v>
      </c>
      <c r="K1817" s="46">
        <f t="shared" si="28"/>
        <v>8428.362799999999</v>
      </c>
    </row>
    <row r="1818" spans="2:11" x14ac:dyDescent="0.25">
      <c r="B1818" s="45" t="s">
        <v>3196</v>
      </c>
      <c r="C1818" s="45" t="s">
        <v>6349</v>
      </c>
      <c r="D1818" s="45" t="s">
        <v>6350</v>
      </c>
      <c r="E1818" s="45">
        <v>90</v>
      </c>
      <c r="F1818" s="45" t="s">
        <v>6875</v>
      </c>
      <c r="G1818" s="45" t="s">
        <v>6924</v>
      </c>
      <c r="H1818" s="45" t="s">
        <v>6925</v>
      </c>
      <c r="I1818" s="45" t="s">
        <v>3202</v>
      </c>
      <c r="J1818" s="46">
        <v>9657.7999999999993</v>
      </c>
      <c r="K1818" s="46">
        <f t="shared" si="28"/>
        <v>11203.047999999999</v>
      </c>
    </row>
    <row r="1819" spans="2:11" x14ac:dyDescent="0.25">
      <c r="B1819" s="45" t="s">
        <v>3196</v>
      </c>
      <c r="C1819" s="45" t="s">
        <v>6349</v>
      </c>
      <c r="D1819" s="45" t="s">
        <v>6350</v>
      </c>
      <c r="E1819" s="45">
        <v>90</v>
      </c>
      <c r="F1819" s="45" t="s">
        <v>6875</v>
      </c>
      <c r="G1819" s="45" t="s">
        <v>6926</v>
      </c>
      <c r="H1819" s="45" t="s">
        <v>6927</v>
      </c>
      <c r="I1819" s="45" t="s">
        <v>3202</v>
      </c>
      <c r="J1819" s="46">
        <v>9657.7999999999993</v>
      </c>
      <c r="K1819" s="46">
        <f t="shared" si="28"/>
        <v>11203.047999999999</v>
      </c>
    </row>
    <row r="1820" spans="2:11" x14ac:dyDescent="0.25">
      <c r="B1820" s="45" t="s">
        <v>3196</v>
      </c>
      <c r="C1820" s="45" t="s">
        <v>6349</v>
      </c>
      <c r="D1820" s="45" t="s">
        <v>6350</v>
      </c>
      <c r="E1820" s="45">
        <v>90</v>
      </c>
      <c r="F1820" s="45" t="s">
        <v>6875</v>
      </c>
      <c r="G1820" s="45" t="s">
        <v>6928</v>
      </c>
      <c r="H1820" s="45" t="s">
        <v>6929</v>
      </c>
      <c r="I1820" s="45" t="s">
        <v>3202</v>
      </c>
      <c r="J1820" s="46">
        <v>11333.7</v>
      </c>
      <c r="K1820" s="46">
        <f t="shared" si="28"/>
        <v>13147.092000000001</v>
      </c>
    </row>
    <row r="1821" spans="2:11" x14ac:dyDescent="0.25">
      <c r="B1821" s="45" t="s">
        <v>3196</v>
      </c>
      <c r="C1821" s="45" t="s">
        <v>6349</v>
      </c>
      <c r="D1821" s="45" t="s">
        <v>6350</v>
      </c>
      <c r="E1821" s="45">
        <v>90</v>
      </c>
      <c r="F1821" s="45" t="s">
        <v>6875</v>
      </c>
      <c r="G1821" s="45" t="s">
        <v>6930</v>
      </c>
      <c r="H1821" s="45" t="s">
        <v>6931</v>
      </c>
      <c r="I1821" s="45" t="s">
        <v>3202</v>
      </c>
      <c r="J1821" s="46">
        <v>11333.7</v>
      </c>
      <c r="K1821" s="46">
        <f t="shared" si="28"/>
        <v>13147.092000000001</v>
      </c>
    </row>
    <row r="1822" spans="2:11" x14ac:dyDescent="0.25">
      <c r="B1822" s="45" t="s">
        <v>3196</v>
      </c>
      <c r="C1822" s="45" t="s">
        <v>6349</v>
      </c>
      <c r="D1822" s="45" t="s">
        <v>6350</v>
      </c>
      <c r="E1822" s="45">
        <v>90</v>
      </c>
      <c r="F1822" s="45" t="s">
        <v>6875</v>
      </c>
      <c r="G1822" s="45" t="s">
        <v>6932</v>
      </c>
      <c r="H1822" s="45" t="s">
        <v>6933</v>
      </c>
      <c r="I1822" s="45" t="s">
        <v>3202</v>
      </c>
      <c r="J1822" s="46">
        <v>7618.45</v>
      </c>
      <c r="K1822" s="46">
        <f t="shared" si="28"/>
        <v>8837.402</v>
      </c>
    </row>
    <row r="1823" spans="2:11" x14ac:dyDescent="0.25">
      <c r="B1823" s="45" t="s">
        <v>3196</v>
      </c>
      <c r="C1823" s="45" t="s">
        <v>6349</v>
      </c>
      <c r="D1823" s="45" t="s">
        <v>6350</v>
      </c>
      <c r="E1823" s="45">
        <v>90</v>
      </c>
      <c r="F1823" s="45" t="s">
        <v>6875</v>
      </c>
      <c r="G1823" s="45" t="s">
        <v>6934</v>
      </c>
      <c r="H1823" s="45" t="s">
        <v>6935</v>
      </c>
      <c r="I1823" s="45" t="s">
        <v>3202</v>
      </c>
      <c r="J1823" s="46">
        <v>10007.75</v>
      </c>
      <c r="K1823" s="46">
        <f t="shared" si="28"/>
        <v>11608.99</v>
      </c>
    </row>
    <row r="1824" spans="2:11" x14ac:dyDescent="0.25">
      <c r="B1824" s="45" t="s">
        <v>3196</v>
      </c>
      <c r="C1824" s="45" t="s">
        <v>6349</v>
      </c>
      <c r="D1824" s="45" t="s">
        <v>6350</v>
      </c>
      <c r="E1824" s="45">
        <v>90</v>
      </c>
      <c r="F1824" s="45" t="s">
        <v>6875</v>
      </c>
      <c r="G1824" s="45" t="s">
        <v>6936</v>
      </c>
      <c r="H1824" s="45" t="s">
        <v>6937</v>
      </c>
      <c r="I1824" s="45" t="s">
        <v>3202</v>
      </c>
      <c r="J1824" s="46">
        <v>10007.75</v>
      </c>
      <c r="K1824" s="46">
        <f t="shared" si="28"/>
        <v>11608.99</v>
      </c>
    </row>
    <row r="1825" spans="2:11" x14ac:dyDescent="0.25">
      <c r="B1825" s="45" t="s">
        <v>3196</v>
      </c>
      <c r="C1825" s="45" t="s">
        <v>6349</v>
      </c>
      <c r="D1825" s="45" t="s">
        <v>6350</v>
      </c>
      <c r="E1825" s="45">
        <v>90</v>
      </c>
      <c r="F1825" s="45" t="s">
        <v>6875</v>
      </c>
      <c r="G1825" s="45" t="s">
        <v>6938</v>
      </c>
      <c r="H1825" s="45" t="s">
        <v>6939</v>
      </c>
      <c r="I1825" s="45" t="s">
        <v>3202</v>
      </c>
      <c r="J1825" s="46">
        <v>3242.05</v>
      </c>
      <c r="K1825" s="46">
        <f t="shared" si="28"/>
        <v>3760.7779999999998</v>
      </c>
    </row>
    <row r="1826" spans="2:11" x14ac:dyDescent="0.25">
      <c r="B1826" s="45" t="s">
        <v>3196</v>
      </c>
      <c r="C1826" s="45" t="s">
        <v>6349</v>
      </c>
      <c r="D1826" s="45" t="s">
        <v>6350</v>
      </c>
      <c r="E1826" s="45">
        <v>90</v>
      </c>
      <c r="F1826" s="45" t="s">
        <v>6875</v>
      </c>
      <c r="G1826" s="45" t="s">
        <v>6940</v>
      </c>
      <c r="H1826" s="45" t="s">
        <v>6941</v>
      </c>
      <c r="I1826" s="45" t="s">
        <v>3202</v>
      </c>
      <c r="J1826" s="46">
        <v>11804.61</v>
      </c>
      <c r="K1826" s="46">
        <f t="shared" si="28"/>
        <v>13693.347599999999</v>
      </c>
    </row>
    <row r="1827" spans="2:11" x14ac:dyDescent="0.25">
      <c r="B1827" s="45" t="s">
        <v>3196</v>
      </c>
      <c r="C1827" s="45" t="s">
        <v>6349</v>
      </c>
      <c r="D1827" s="45" t="s">
        <v>6350</v>
      </c>
      <c r="E1827" s="45">
        <v>90</v>
      </c>
      <c r="F1827" s="45" t="s">
        <v>6875</v>
      </c>
      <c r="G1827" s="45" t="s">
        <v>6942</v>
      </c>
      <c r="H1827" s="45" t="s">
        <v>6943</v>
      </c>
      <c r="I1827" s="45" t="s">
        <v>3202</v>
      </c>
      <c r="J1827" s="46">
        <v>11804.61</v>
      </c>
      <c r="K1827" s="46">
        <f t="shared" si="28"/>
        <v>13693.347599999999</v>
      </c>
    </row>
    <row r="1828" spans="2:11" x14ac:dyDescent="0.25">
      <c r="B1828" s="45" t="s">
        <v>3196</v>
      </c>
      <c r="C1828" s="45" t="s">
        <v>6349</v>
      </c>
      <c r="D1828" s="45" t="s">
        <v>6350</v>
      </c>
      <c r="E1828" s="45">
        <v>90</v>
      </c>
      <c r="F1828" s="45" t="s">
        <v>6875</v>
      </c>
      <c r="G1828" s="45" t="s">
        <v>6944</v>
      </c>
      <c r="H1828" s="45" t="s">
        <v>6945</v>
      </c>
      <c r="I1828" s="45" t="s">
        <v>3202</v>
      </c>
      <c r="J1828" s="46">
        <v>7735.99</v>
      </c>
      <c r="K1828" s="46">
        <f t="shared" si="28"/>
        <v>8973.7483999999986</v>
      </c>
    </row>
    <row r="1829" spans="2:11" x14ac:dyDescent="0.25">
      <c r="B1829" s="45" t="s">
        <v>3196</v>
      </c>
      <c r="C1829" s="45" t="s">
        <v>6349</v>
      </c>
      <c r="D1829" s="45" t="s">
        <v>6350</v>
      </c>
      <c r="E1829" s="45">
        <v>90</v>
      </c>
      <c r="F1829" s="45" t="s">
        <v>6875</v>
      </c>
      <c r="G1829" s="45" t="s">
        <v>6946</v>
      </c>
      <c r="H1829" s="45" t="s">
        <v>6947</v>
      </c>
      <c r="I1829" s="45" t="s">
        <v>3202</v>
      </c>
      <c r="J1829" s="46">
        <v>10124.4</v>
      </c>
      <c r="K1829" s="46">
        <f t="shared" si="28"/>
        <v>11744.303999999998</v>
      </c>
    </row>
    <row r="1830" spans="2:11" x14ac:dyDescent="0.25">
      <c r="B1830" s="45" t="s">
        <v>3196</v>
      </c>
      <c r="C1830" s="45" t="s">
        <v>6349</v>
      </c>
      <c r="D1830" s="45" t="s">
        <v>6350</v>
      </c>
      <c r="E1830" s="45">
        <v>90</v>
      </c>
      <c r="F1830" s="45" t="s">
        <v>6875</v>
      </c>
      <c r="G1830" s="45" t="s">
        <v>6948</v>
      </c>
      <c r="H1830" s="45" t="s">
        <v>6949</v>
      </c>
      <c r="I1830" s="45" t="s">
        <v>3202</v>
      </c>
      <c r="J1830" s="46">
        <v>10124.4</v>
      </c>
      <c r="K1830" s="46">
        <f t="shared" si="28"/>
        <v>11744.303999999998</v>
      </c>
    </row>
    <row r="1831" spans="2:11" x14ac:dyDescent="0.25">
      <c r="B1831" s="45" t="s">
        <v>3196</v>
      </c>
      <c r="C1831" s="45" t="s">
        <v>6349</v>
      </c>
      <c r="D1831" s="45" t="s">
        <v>6350</v>
      </c>
      <c r="E1831" s="45">
        <v>90</v>
      </c>
      <c r="F1831" s="45" t="s">
        <v>6875</v>
      </c>
      <c r="G1831" s="45" t="s">
        <v>6950</v>
      </c>
      <c r="H1831" s="45" t="s">
        <v>6951</v>
      </c>
      <c r="I1831" s="45" t="s">
        <v>3202</v>
      </c>
      <c r="J1831" s="46">
        <v>11961.58</v>
      </c>
      <c r="K1831" s="46">
        <f t="shared" si="28"/>
        <v>13875.432799999999</v>
      </c>
    </row>
    <row r="1832" spans="2:11" x14ac:dyDescent="0.25">
      <c r="B1832" s="45" t="s">
        <v>3196</v>
      </c>
      <c r="C1832" s="45" t="s">
        <v>6349</v>
      </c>
      <c r="D1832" s="45" t="s">
        <v>6350</v>
      </c>
      <c r="E1832" s="45">
        <v>90</v>
      </c>
      <c r="F1832" s="45" t="s">
        <v>6875</v>
      </c>
      <c r="G1832" s="45" t="s">
        <v>6952</v>
      </c>
      <c r="H1832" s="45" t="s">
        <v>6953</v>
      </c>
      <c r="I1832" s="45" t="s">
        <v>3202</v>
      </c>
      <c r="J1832" s="46">
        <v>11961.58</v>
      </c>
      <c r="K1832" s="46">
        <f t="shared" si="28"/>
        <v>13875.432799999999</v>
      </c>
    </row>
    <row r="1833" spans="2:11" x14ac:dyDescent="0.25">
      <c r="B1833" s="45" t="s">
        <v>3196</v>
      </c>
      <c r="C1833" s="45" t="s">
        <v>6349</v>
      </c>
      <c r="D1833" s="45" t="s">
        <v>6350</v>
      </c>
      <c r="E1833" s="45">
        <v>90</v>
      </c>
      <c r="F1833" s="45" t="s">
        <v>6875</v>
      </c>
      <c r="G1833" s="45" t="s">
        <v>6954</v>
      </c>
      <c r="H1833" s="45" t="s">
        <v>6955</v>
      </c>
      <c r="I1833" s="45" t="s">
        <v>3202</v>
      </c>
      <c r="J1833" s="46">
        <v>9028.93</v>
      </c>
      <c r="K1833" s="46">
        <f t="shared" si="28"/>
        <v>10473.558799999999</v>
      </c>
    </row>
    <row r="1834" spans="2:11" x14ac:dyDescent="0.25">
      <c r="B1834" s="45" t="s">
        <v>3196</v>
      </c>
      <c r="C1834" s="45" t="s">
        <v>6349</v>
      </c>
      <c r="D1834" s="45" t="s">
        <v>6350</v>
      </c>
      <c r="E1834" s="45">
        <v>90</v>
      </c>
      <c r="F1834" s="45" t="s">
        <v>6875</v>
      </c>
      <c r="G1834" s="45" t="s">
        <v>6956</v>
      </c>
      <c r="H1834" s="45" t="s">
        <v>6957</v>
      </c>
      <c r="I1834" s="45" t="s">
        <v>3202</v>
      </c>
      <c r="J1834" s="46">
        <v>11407.55</v>
      </c>
      <c r="K1834" s="46">
        <f t="shared" si="28"/>
        <v>13232.757999999998</v>
      </c>
    </row>
    <row r="1835" spans="2:11" x14ac:dyDescent="0.25">
      <c r="B1835" s="45" t="s">
        <v>3196</v>
      </c>
      <c r="C1835" s="45" t="s">
        <v>6349</v>
      </c>
      <c r="D1835" s="45" t="s">
        <v>6350</v>
      </c>
      <c r="E1835" s="45">
        <v>90</v>
      </c>
      <c r="F1835" s="45" t="s">
        <v>6875</v>
      </c>
      <c r="G1835" s="45" t="s">
        <v>6958</v>
      </c>
      <c r="H1835" s="45" t="s">
        <v>6959</v>
      </c>
      <c r="I1835" s="45" t="s">
        <v>3202</v>
      </c>
      <c r="J1835" s="46">
        <v>11407.55</v>
      </c>
      <c r="K1835" s="46">
        <f t="shared" si="28"/>
        <v>13232.757999999998</v>
      </c>
    </row>
    <row r="1836" spans="2:11" x14ac:dyDescent="0.25">
      <c r="B1836" s="45" t="s">
        <v>3196</v>
      </c>
      <c r="C1836" s="45" t="s">
        <v>6349</v>
      </c>
      <c r="D1836" s="45" t="s">
        <v>6350</v>
      </c>
      <c r="E1836" s="45">
        <v>90</v>
      </c>
      <c r="F1836" s="45" t="s">
        <v>6875</v>
      </c>
      <c r="G1836" s="45" t="s">
        <v>6960</v>
      </c>
      <c r="H1836" s="45" t="s">
        <v>6961</v>
      </c>
      <c r="I1836" s="45" t="s">
        <v>3202</v>
      </c>
      <c r="J1836" s="46">
        <v>3242.05</v>
      </c>
      <c r="K1836" s="46">
        <f t="shared" si="28"/>
        <v>3760.7779999999998</v>
      </c>
    </row>
    <row r="1837" spans="2:11" x14ac:dyDescent="0.25">
      <c r="B1837" s="45" t="s">
        <v>3196</v>
      </c>
      <c r="C1837" s="45" t="s">
        <v>6349</v>
      </c>
      <c r="D1837" s="45" t="s">
        <v>6350</v>
      </c>
      <c r="E1837" s="45">
        <v>90</v>
      </c>
      <c r="F1837" s="45" t="s">
        <v>6875</v>
      </c>
      <c r="G1837" s="45" t="s">
        <v>6962</v>
      </c>
      <c r="H1837" s="45" t="s">
        <v>6963</v>
      </c>
      <c r="I1837" s="45" t="s">
        <v>3202</v>
      </c>
      <c r="J1837" s="46">
        <v>13688.25</v>
      </c>
      <c r="K1837" s="46">
        <f t="shared" si="28"/>
        <v>15878.369999999999</v>
      </c>
    </row>
    <row r="1838" spans="2:11" x14ac:dyDescent="0.25">
      <c r="B1838" s="45" t="s">
        <v>3196</v>
      </c>
      <c r="C1838" s="45" t="s">
        <v>6349</v>
      </c>
      <c r="D1838" s="45" t="s">
        <v>6350</v>
      </c>
      <c r="E1838" s="45">
        <v>90</v>
      </c>
      <c r="F1838" s="45" t="s">
        <v>6875</v>
      </c>
      <c r="G1838" s="45" t="s">
        <v>6964</v>
      </c>
      <c r="H1838" s="45" t="s">
        <v>6965</v>
      </c>
      <c r="I1838" s="45" t="s">
        <v>3202</v>
      </c>
      <c r="J1838" s="46">
        <v>13688.25</v>
      </c>
      <c r="K1838" s="46">
        <f t="shared" si="28"/>
        <v>15878.369999999999</v>
      </c>
    </row>
    <row r="1839" spans="2:11" x14ac:dyDescent="0.25">
      <c r="B1839" s="45" t="s">
        <v>3196</v>
      </c>
      <c r="C1839" s="45" t="s">
        <v>6349</v>
      </c>
      <c r="D1839" s="45" t="s">
        <v>6350</v>
      </c>
      <c r="E1839" s="45">
        <v>90</v>
      </c>
      <c r="F1839" s="45" t="s">
        <v>6875</v>
      </c>
      <c r="G1839" s="45" t="s">
        <v>6966</v>
      </c>
      <c r="H1839" s="45" t="s">
        <v>6967</v>
      </c>
      <c r="I1839" s="45" t="s">
        <v>3202</v>
      </c>
      <c r="J1839" s="46">
        <v>2700.35</v>
      </c>
      <c r="K1839" s="46">
        <f t="shared" si="28"/>
        <v>3132.4059999999995</v>
      </c>
    </row>
    <row r="1840" spans="2:11" x14ac:dyDescent="0.25">
      <c r="B1840" s="45" t="s">
        <v>3196</v>
      </c>
      <c r="C1840" s="45" t="s">
        <v>6349</v>
      </c>
      <c r="D1840" s="45" t="s">
        <v>6350</v>
      </c>
      <c r="E1840" s="45">
        <v>90</v>
      </c>
      <c r="F1840" s="45" t="s">
        <v>6875</v>
      </c>
      <c r="G1840" s="45" t="s">
        <v>6968</v>
      </c>
      <c r="H1840" s="45" t="s">
        <v>6969</v>
      </c>
      <c r="I1840" s="45" t="s">
        <v>3202</v>
      </c>
      <c r="J1840" s="46">
        <v>6090.43</v>
      </c>
      <c r="K1840" s="46">
        <f t="shared" si="28"/>
        <v>7064.8987999999999</v>
      </c>
    </row>
    <row r="1841" spans="2:11" x14ac:dyDescent="0.25">
      <c r="B1841" s="45" t="s">
        <v>3196</v>
      </c>
      <c r="C1841" s="45" t="s">
        <v>6349</v>
      </c>
      <c r="D1841" s="45" t="s">
        <v>6350</v>
      </c>
      <c r="E1841" s="45">
        <v>90</v>
      </c>
      <c r="F1841" s="45" t="s">
        <v>6875</v>
      </c>
      <c r="G1841" s="45" t="s">
        <v>6970</v>
      </c>
      <c r="H1841" s="45" t="s">
        <v>6971</v>
      </c>
      <c r="I1841" s="45" t="s">
        <v>3202</v>
      </c>
      <c r="J1841" s="46">
        <v>6938.54</v>
      </c>
      <c r="K1841" s="46">
        <f t="shared" si="28"/>
        <v>8048.7063999999991</v>
      </c>
    </row>
    <row r="1842" spans="2:11" x14ac:dyDescent="0.25">
      <c r="B1842" s="45" t="s">
        <v>3196</v>
      </c>
      <c r="C1842" s="45" t="s">
        <v>6349</v>
      </c>
      <c r="D1842" s="45" t="s">
        <v>6350</v>
      </c>
      <c r="E1842" s="45">
        <v>90</v>
      </c>
      <c r="F1842" s="45" t="s">
        <v>6875</v>
      </c>
      <c r="G1842" s="45" t="s">
        <v>6972</v>
      </c>
      <c r="H1842" s="45" t="s">
        <v>6973</v>
      </c>
      <c r="I1842" s="45" t="s">
        <v>3202</v>
      </c>
      <c r="J1842" s="46">
        <v>6938.54</v>
      </c>
      <c r="K1842" s="46">
        <f t="shared" si="28"/>
        <v>8048.7063999999991</v>
      </c>
    </row>
    <row r="1843" spans="2:11" x14ac:dyDescent="0.25">
      <c r="B1843" s="45" t="s">
        <v>3196</v>
      </c>
      <c r="C1843" s="45" t="s">
        <v>6349</v>
      </c>
      <c r="D1843" s="45" t="s">
        <v>6350</v>
      </c>
      <c r="E1843" s="45">
        <v>90</v>
      </c>
      <c r="F1843" s="45" t="s">
        <v>6875</v>
      </c>
      <c r="G1843" s="45" t="s">
        <v>6974</v>
      </c>
      <c r="H1843" s="45" t="s">
        <v>6975</v>
      </c>
      <c r="I1843" s="45" t="s">
        <v>3202</v>
      </c>
      <c r="J1843" s="46">
        <v>3974.71</v>
      </c>
      <c r="K1843" s="46">
        <f t="shared" si="28"/>
        <v>4610.6635999999999</v>
      </c>
    </row>
    <row r="1844" spans="2:11" x14ac:dyDescent="0.25">
      <c r="B1844" s="45" t="s">
        <v>3196</v>
      </c>
      <c r="C1844" s="45" t="s">
        <v>6349</v>
      </c>
      <c r="D1844" s="45" t="s">
        <v>6350</v>
      </c>
      <c r="E1844" s="45">
        <v>90</v>
      </c>
      <c r="F1844" s="45" t="s">
        <v>6875</v>
      </c>
      <c r="G1844" s="45" t="s">
        <v>6976</v>
      </c>
      <c r="H1844" s="45" t="s">
        <v>6977</v>
      </c>
      <c r="I1844" s="45" t="s">
        <v>3202</v>
      </c>
      <c r="J1844" s="46">
        <v>5054.8999999999996</v>
      </c>
      <c r="K1844" s="46">
        <f t="shared" si="28"/>
        <v>5863.6839999999993</v>
      </c>
    </row>
    <row r="1845" spans="2:11" x14ac:dyDescent="0.25">
      <c r="B1845" s="45" t="s">
        <v>3196</v>
      </c>
      <c r="C1845" s="45" t="s">
        <v>6349</v>
      </c>
      <c r="D1845" s="45" t="s">
        <v>6350</v>
      </c>
      <c r="E1845" s="45">
        <v>90</v>
      </c>
      <c r="F1845" s="45" t="s">
        <v>6875</v>
      </c>
      <c r="G1845" s="45" t="s">
        <v>6978</v>
      </c>
      <c r="H1845" s="45" t="s">
        <v>6979</v>
      </c>
      <c r="I1845" s="45" t="s">
        <v>3202</v>
      </c>
      <c r="J1845" s="46">
        <v>5054.8999999999996</v>
      </c>
      <c r="K1845" s="46">
        <f t="shared" si="28"/>
        <v>5863.6839999999993</v>
      </c>
    </row>
    <row r="1846" spans="2:11" x14ac:dyDescent="0.25">
      <c r="B1846" s="45" t="s">
        <v>3196</v>
      </c>
      <c r="C1846" s="45" t="s">
        <v>6349</v>
      </c>
      <c r="D1846" s="45" t="s">
        <v>6350</v>
      </c>
      <c r="E1846" s="45">
        <v>90</v>
      </c>
      <c r="F1846" s="45" t="s">
        <v>6875</v>
      </c>
      <c r="G1846" s="45" t="s">
        <v>6980</v>
      </c>
      <c r="H1846" s="45" t="s">
        <v>6981</v>
      </c>
      <c r="I1846" s="45" t="s">
        <v>3202</v>
      </c>
      <c r="J1846" s="46">
        <v>2399.2399999999998</v>
      </c>
      <c r="K1846" s="46">
        <f t="shared" si="28"/>
        <v>2783.1183999999994</v>
      </c>
    </row>
    <row r="1847" spans="2:11" x14ac:dyDescent="0.25">
      <c r="B1847" s="45" t="s">
        <v>3196</v>
      </c>
      <c r="C1847" s="45" t="s">
        <v>6349</v>
      </c>
      <c r="D1847" s="45" t="s">
        <v>6350</v>
      </c>
      <c r="E1847" s="45">
        <v>90</v>
      </c>
      <c r="F1847" s="45" t="s">
        <v>6875</v>
      </c>
      <c r="G1847" s="45" t="s">
        <v>6982</v>
      </c>
      <c r="H1847" s="45" t="s">
        <v>6983</v>
      </c>
      <c r="I1847" s="45" t="s">
        <v>3202</v>
      </c>
      <c r="J1847" s="46">
        <v>3485.2</v>
      </c>
      <c r="K1847" s="46">
        <f t="shared" si="28"/>
        <v>4042.8319999999994</v>
      </c>
    </row>
    <row r="1848" spans="2:11" x14ac:dyDescent="0.25">
      <c r="B1848" s="45" t="s">
        <v>3196</v>
      </c>
      <c r="C1848" s="45" t="s">
        <v>6349</v>
      </c>
      <c r="D1848" s="45" t="s">
        <v>6350</v>
      </c>
      <c r="E1848" s="45">
        <v>90</v>
      </c>
      <c r="F1848" s="45" t="s">
        <v>6875</v>
      </c>
      <c r="G1848" s="45" t="s">
        <v>6984</v>
      </c>
      <c r="H1848" s="45" t="s">
        <v>6985</v>
      </c>
      <c r="I1848" s="45" t="s">
        <v>3202</v>
      </c>
      <c r="J1848" s="46">
        <v>3485.2</v>
      </c>
      <c r="K1848" s="46">
        <f t="shared" si="28"/>
        <v>4042.8319999999994</v>
      </c>
    </row>
    <row r="1849" spans="2:11" x14ac:dyDescent="0.25">
      <c r="B1849" s="45" t="s">
        <v>3196</v>
      </c>
      <c r="C1849" s="45" t="s">
        <v>6349</v>
      </c>
      <c r="D1849" s="45" t="s">
        <v>6350</v>
      </c>
      <c r="E1849" s="45">
        <v>90</v>
      </c>
      <c r="F1849" s="45" t="s">
        <v>6875</v>
      </c>
      <c r="G1849" s="45" t="s">
        <v>6986</v>
      </c>
      <c r="H1849" s="45" t="s">
        <v>6987</v>
      </c>
      <c r="I1849" s="45" t="s">
        <v>3202</v>
      </c>
      <c r="J1849" s="46">
        <v>1543.92</v>
      </c>
      <c r="K1849" s="46">
        <f t="shared" si="28"/>
        <v>1790.9472000000001</v>
      </c>
    </row>
    <row r="1850" spans="2:11" x14ac:dyDescent="0.25">
      <c r="B1850" s="45" t="s">
        <v>3196</v>
      </c>
      <c r="C1850" s="45" t="s">
        <v>6349</v>
      </c>
      <c r="D1850" s="45" t="s">
        <v>6350</v>
      </c>
      <c r="E1850" s="45">
        <v>90</v>
      </c>
      <c r="F1850" s="45" t="s">
        <v>6875</v>
      </c>
      <c r="G1850" s="45" t="s">
        <v>6988</v>
      </c>
      <c r="H1850" s="45" t="s">
        <v>6989</v>
      </c>
      <c r="I1850" s="45" t="s">
        <v>3202</v>
      </c>
      <c r="J1850" s="46">
        <v>2700.35</v>
      </c>
      <c r="K1850" s="46">
        <f t="shared" si="28"/>
        <v>3132.4059999999995</v>
      </c>
    </row>
    <row r="1851" spans="2:11" x14ac:dyDescent="0.25">
      <c r="B1851" s="45" t="s">
        <v>3196</v>
      </c>
      <c r="C1851" s="45" t="s">
        <v>6349</v>
      </c>
      <c r="D1851" s="45" t="s">
        <v>6350</v>
      </c>
      <c r="E1851" s="45">
        <v>90</v>
      </c>
      <c r="F1851" s="45" t="s">
        <v>6875</v>
      </c>
      <c r="G1851" s="45" t="s">
        <v>6990</v>
      </c>
      <c r="H1851" s="45" t="s">
        <v>6991</v>
      </c>
      <c r="I1851" s="45" t="s">
        <v>3202</v>
      </c>
      <c r="J1851" s="46">
        <v>2700.35</v>
      </c>
      <c r="K1851" s="46">
        <f t="shared" si="28"/>
        <v>3132.4059999999995</v>
      </c>
    </row>
    <row r="1852" spans="2:11" x14ac:dyDescent="0.25">
      <c r="B1852" s="45" t="s">
        <v>3196</v>
      </c>
      <c r="C1852" s="45" t="s">
        <v>6349</v>
      </c>
      <c r="D1852" s="45" t="s">
        <v>6350</v>
      </c>
      <c r="E1852" s="45">
        <v>90</v>
      </c>
      <c r="F1852" s="45" t="s">
        <v>6875</v>
      </c>
      <c r="G1852" s="45" t="s">
        <v>6992</v>
      </c>
      <c r="H1852" s="45" t="s">
        <v>6993</v>
      </c>
      <c r="I1852" s="45" t="s">
        <v>3202</v>
      </c>
      <c r="J1852" s="46">
        <v>2700.35</v>
      </c>
      <c r="K1852" s="46">
        <f t="shared" si="28"/>
        <v>3132.4059999999995</v>
      </c>
    </row>
    <row r="1853" spans="2:11" x14ac:dyDescent="0.25">
      <c r="B1853" s="45" t="s">
        <v>3196</v>
      </c>
      <c r="C1853" s="45" t="s">
        <v>6349</v>
      </c>
      <c r="D1853" s="45" t="s">
        <v>6350</v>
      </c>
      <c r="E1853" s="45">
        <v>90</v>
      </c>
      <c r="F1853" s="45" t="s">
        <v>6875</v>
      </c>
      <c r="G1853" s="45" t="s">
        <v>6994</v>
      </c>
      <c r="H1853" s="45" t="s">
        <v>6995</v>
      </c>
      <c r="I1853" s="45" t="s">
        <v>3202</v>
      </c>
      <c r="J1853" s="46">
        <v>801.13</v>
      </c>
      <c r="K1853" s="46">
        <f t="shared" si="28"/>
        <v>929.31079999999997</v>
      </c>
    </row>
    <row r="1854" spans="2:11" x14ac:dyDescent="0.25">
      <c r="B1854" s="45" t="s">
        <v>3196</v>
      </c>
      <c r="C1854" s="45" t="s">
        <v>6349</v>
      </c>
      <c r="D1854" s="45" t="s">
        <v>6350</v>
      </c>
      <c r="E1854" s="45">
        <v>90</v>
      </c>
      <c r="F1854" s="45" t="s">
        <v>6875</v>
      </c>
      <c r="G1854" s="45" t="s">
        <v>6996</v>
      </c>
      <c r="H1854" s="45" t="s">
        <v>6997</v>
      </c>
      <c r="I1854" s="45" t="s">
        <v>3202</v>
      </c>
      <c r="J1854" s="46">
        <v>1572.69</v>
      </c>
      <c r="K1854" s="46">
        <f t="shared" si="28"/>
        <v>1824.3203999999998</v>
      </c>
    </row>
    <row r="1855" spans="2:11" x14ac:dyDescent="0.25">
      <c r="B1855" s="45" t="s">
        <v>3196</v>
      </c>
      <c r="C1855" s="45" t="s">
        <v>6349</v>
      </c>
      <c r="D1855" s="45" t="s">
        <v>6350</v>
      </c>
      <c r="E1855" s="45">
        <v>90</v>
      </c>
      <c r="F1855" s="45" t="s">
        <v>6875</v>
      </c>
      <c r="G1855" s="45" t="s">
        <v>6998</v>
      </c>
      <c r="H1855" s="45" t="s">
        <v>6999</v>
      </c>
      <c r="I1855" s="45" t="s">
        <v>3202</v>
      </c>
      <c r="J1855" s="46">
        <v>2671.58</v>
      </c>
      <c r="K1855" s="46">
        <f t="shared" si="28"/>
        <v>3099.0327999999995</v>
      </c>
    </row>
    <row r="1856" spans="2:11" x14ac:dyDescent="0.25">
      <c r="B1856" s="45" t="s">
        <v>3196</v>
      </c>
      <c r="C1856" s="45" t="s">
        <v>6349</v>
      </c>
      <c r="D1856" s="45" t="s">
        <v>6350</v>
      </c>
      <c r="E1856" s="45">
        <v>90</v>
      </c>
      <c r="F1856" s="45" t="s">
        <v>6875</v>
      </c>
      <c r="G1856" s="45" t="s">
        <v>7000</v>
      </c>
      <c r="H1856" s="45" t="s">
        <v>7001</v>
      </c>
      <c r="I1856" s="45" t="s">
        <v>3202</v>
      </c>
      <c r="J1856" s="46">
        <v>2671.58</v>
      </c>
      <c r="K1856" s="46">
        <f t="shared" si="28"/>
        <v>3099.0327999999995</v>
      </c>
    </row>
    <row r="1857" spans="2:11" x14ac:dyDescent="0.25">
      <c r="B1857" s="45" t="s">
        <v>3196</v>
      </c>
      <c r="C1857" s="45" t="s">
        <v>6349</v>
      </c>
      <c r="D1857" s="45" t="s">
        <v>6350</v>
      </c>
      <c r="E1857" s="45">
        <v>90</v>
      </c>
      <c r="F1857" s="45" t="s">
        <v>6875</v>
      </c>
      <c r="G1857" s="45" t="s">
        <v>7002</v>
      </c>
      <c r="H1857" s="45" t="s">
        <v>7003</v>
      </c>
      <c r="I1857" s="45" t="s">
        <v>3202</v>
      </c>
      <c r="J1857" s="46">
        <v>448.51</v>
      </c>
      <c r="K1857" s="46">
        <f t="shared" si="28"/>
        <v>520.27159999999992</v>
      </c>
    </row>
    <row r="1858" spans="2:11" x14ac:dyDescent="0.25">
      <c r="B1858" s="45" t="s">
        <v>3196</v>
      </c>
      <c r="C1858" s="45" t="s">
        <v>6349</v>
      </c>
      <c r="D1858" s="45" t="s">
        <v>6350</v>
      </c>
      <c r="E1858" s="45">
        <v>90</v>
      </c>
      <c r="F1858" s="45" t="s">
        <v>6875</v>
      </c>
      <c r="G1858" s="45" t="s">
        <v>7004</v>
      </c>
      <c r="H1858" s="45" t="s">
        <v>7005</v>
      </c>
      <c r="I1858" s="45" t="s">
        <v>3202</v>
      </c>
      <c r="J1858" s="46">
        <v>448.51</v>
      </c>
      <c r="K1858" s="46">
        <f t="shared" si="28"/>
        <v>520.27159999999992</v>
      </c>
    </row>
    <row r="1859" spans="2:11" x14ac:dyDescent="0.25">
      <c r="B1859" s="45" t="s">
        <v>3196</v>
      </c>
      <c r="C1859" s="45" t="s">
        <v>6349</v>
      </c>
      <c r="D1859" s="45" t="s">
        <v>6350</v>
      </c>
      <c r="E1859" s="45">
        <v>90</v>
      </c>
      <c r="F1859" s="45" t="s">
        <v>6875</v>
      </c>
      <c r="G1859" s="45" t="s">
        <v>7006</v>
      </c>
      <c r="H1859" s="45" t="s">
        <v>7007</v>
      </c>
      <c r="I1859" s="45" t="s">
        <v>3202</v>
      </c>
      <c r="J1859" s="46">
        <v>2044.51</v>
      </c>
      <c r="K1859" s="46">
        <f t="shared" si="28"/>
        <v>2371.6315999999997</v>
      </c>
    </row>
    <row r="1860" spans="2:11" x14ac:dyDescent="0.25">
      <c r="B1860" s="45" t="s">
        <v>3196</v>
      </c>
      <c r="C1860" s="45" t="s">
        <v>6349</v>
      </c>
      <c r="D1860" s="45" t="s">
        <v>6350</v>
      </c>
      <c r="E1860" s="45">
        <v>90</v>
      </c>
      <c r="F1860" s="45" t="s">
        <v>6875</v>
      </c>
      <c r="G1860" s="45" t="s">
        <v>7008</v>
      </c>
      <c r="H1860" s="45" t="s">
        <v>7009</v>
      </c>
      <c r="I1860" s="45" t="s">
        <v>3202</v>
      </c>
      <c r="J1860" s="46">
        <v>2044.51</v>
      </c>
      <c r="K1860" s="46">
        <f t="shared" ref="K1860:K1923" si="29">+IF(AND(MID(H1860,1,15)="POSTE DE MADERA",J1860&lt;110)=TRUE,(J1860*1.13+5)*1.01*1.16,IF(AND(MID(H1860,1,15)="POSTE DE MADERA",J1860&gt;=110,J1860&lt;320)=TRUE,(J1860*1.13+12)*1.01*1.16,IF(AND(MID(H1860,1,15)="POSTE DE MADERA",J1860&gt;320)=TRUE,(J1860*1.13+36)*1.01*1.16,IF(+AND(MID(H1860,1,5)="POSTE",MID(H1860,1,15)&lt;&gt;"POSTE DE MADERA")=TRUE,J1860*1.01*1.16,J1860*1.16))))</f>
        <v>2371.6315999999997</v>
      </c>
    </row>
    <row r="1861" spans="2:11" x14ac:dyDescent="0.25">
      <c r="B1861" s="45" t="s">
        <v>3196</v>
      </c>
      <c r="C1861" s="45" t="s">
        <v>6349</v>
      </c>
      <c r="D1861" s="45" t="s">
        <v>6350</v>
      </c>
      <c r="E1861" s="45">
        <v>90</v>
      </c>
      <c r="F1861" s="45" t="s">
        <v>6875</v>
      </c>
      <c r="G1861" s="45" t="s">
        <v>7010</v>
      </c>
      <c r="H1861" s="45" t="s">
        <v>7011</v>
      </c>
      <c r="I1861" s="45" t="s">
        <v>3202</v>
      </c>
      <c r="J1861" s="46">
        <v>1543.92</v>
      </c>
      <c r="K1861" s="46">
        <f t="shared" si="29"/>
        <v>1790.9472000000001</v>
      </c>
    </row>
    <row r="1862" spans="2:11" x14ac:dyDescent="0.25">
      <c r="B1862" s="45" t="s">
        <v>3196</v>
      </c>
      <c r="C1862" s="45" t="s">
        <v>6349</v>
      </c>
      <c r="D1862" s="45" t="s">
        <v>6350</v>
      </c>
      <c r="E1862" s="45">
        <v>90</v>
      </c>
      <c r="F1862" s="45" t="s">
        <v>6875</v>
      </c>
      <c r="G1862" s="45" t="s">
        <v>7012</v>
      </c>
      <c r="H1862" s="45" t="s">
        <v>7013</v>
      </c>
      <c r="I1862" s="45" t="s">
        <v>3202</v>
      </c>
      <c r="J1862" s="46">
        <v>2044.51</v>
      </c>
      <c r="K1862" s="46">
        <f t="shared" si="29"/>
        <v>2371.6315999999997</v>
      </c>
    </row>
    <row r="1863" spans="2:11" x14ac:dyDescent="0.25">
      <c r="B1863" s="45" t="s">
        <v>3196</v>
      </c>
      <c r="C1863" s="45" t="s">
        <v>6349</v>
      </c>
      <c r="D1863" s="45" t="s">
        <v>6350</v>
      </c>
      <c r="E1863" s="45">
        <v>90</v>
      </c>
      <c r="F1863" s="45" t="s">
        <v>6875</v>
      </c>
      <c r="G1863" s="45" t="s">
        <v>7014</v>
      </c>
      <c r="H1863" s="45" t="s">
        <v>7015</v>
      </c>
      <c r="I1863" s="45" t="s">
        <v>3202</v>
      </c>
      <c r="J1863" s="46">
        <v>2044.51</v>
      </c>
      <c r="K1863" s="46">
        <f t="shared" si="29"/>
        <v>2371.6315999999997</v>
      </c>
    </row>
    <row r="1864" spans="2:11" x14ac:dyDescent="0.25">
      <c r="B1864" s="45" t="s">
        <v>3196</v>
      </c>
      <c r="C1864" s="45" t="s">
        <v>6349</v>
      </c>
      <c r="D1864" s="45" t="s">
        <v>6350</v>
      </c>
      <c r="E1864" s="45">
        <v>90</v>
      </c>
      <c r="F1864" s="45" t="s">
        <v>6875</v>
      </c>
      <c r="G1864" s="45" t="s">
        <v>7016</v>
      </c>
      <c r="H1864" s="45" t="s">
        <v>7017</v>
      </c>
      <c r="I1864" s="45" t="s">
        <v>3202</v>
      </c>
      <c r="J1864" s="46">
        <v>2229.44</v>
      </c>
      <c r="K1864" s="46">
        <f t="shared" si="29"/>
        <v>2586.1504</v>
      </c>
    </row>
    <row r="1865" spans="2:11" x14ac:dyDescent="0.25">
      <c r="B1865" s="45" t="s">
        <v>3196</v>
      </c>
      <c r="C1865" s="45" t="s">
        <v>6349</v>
      </c>
      <c r="D1865" s="45" t="s">
        <v>6350</v>
      </c>
      <c r="E1865" s="45">
        <v>90</v>
      </c>
      <c r="F1865" s="45" t="s">
        <v>6875</v>
      </c>
      <c r="G1865" s="45" t="s">
        <v>7018</v>
      </c>
      <c r="H1865" s="45" t="s">
        <v>7019</v>
      </c>
      <c r="I1865" s="45" t="s">
        <v>3202</v>
      </c>
      <c r="J1865" s="46">
        <v>2757.33</v>
      </c>
      <c r="K1865" s="46">
        <f t="shared" si="29"/>
        <v>3198.5027999999998</v>
      </c>
    </row>
    <row r="1866" spans="2:11" x14ac:dyDescent="0.25">
      <c r="B1866" s="45" t="s">
        <v>3196</v>
      </c>
      <c r="C1866" s="45" t="s">
        <v>6349</v>
      </c>
      <c r="D1866" s="45" t="s">
        <v>6350</v>
      </c>
      <c r="E1866" s="45">
        <v>90</v>
      </c>
      <c r="F1866" s="45" t="s">
        <v>6875</v>
      </c>
      <c r="G1866" s="45" t="s">
        <v>7020</v>
      </c>
      <c r="H1866" s="45" t="s">
        <v>7021</v>
      </c>
      <c r="I1866" s="45" t="s">
        <v>3202</v>
      </c>
      <c r="J1866" s="46">
        <v>2795.22</v>
      </c>
      <c r="K1866" s="46">
        <f t="shared" si="29"/>
        <v>3242.4551999999994</v>
      </c>
    </row>
    <row r="1867" spans="2:11" x14ac:dyDescent="0.25">
      <c r="B1867" s="45" t="s">
        <v>3196</v>
      </c>
      <c r="C1867" s="45" t="s">
        <v>6349</v>
      </c>
      <c r="D1867" s="45" t="s">
        <v>6350</v>
      </c>
      <c r="E1867" s="45">
        <v>90</v>
      </c>
      <c r="F1867" s="45" t="s">
        <v>6875</v>
      </c>
      <c r="G1867" s="45" t="s">
        <v>7022</v>
      </c>
      <c r="H1867" s="45" t="s">
        <v>7023</v>
      </c>
      <c r="I1867" s="45" t="s">
        <v>3202</v>
      </c>
      <c r="J1867" s="46">
        <v>566.04999999999995</v>
      </c>
      <c r="K1867" s="46">
        <f t="shared" si="29"/>
        <v>656.61799999999994</v>
      </c>
    </row>
    <row r="1868" spans="2:11" x14ac:dyDescent="0.25">
      <c r="B1868" s="45" t="s">
        <v>3196</v>
      </c>
      <c r="C1868" s="45" t="s">
        <v>6349</v>
      </c>
      <c r="D1868" s="45" t="s">
        <v>6350</v>
      </c>
      <c r="E1868" s="45">
        <v>90</v>
      </c>
      <c r="F1868" s="45" t="s">
        <v>6875</v>
      </c>
      <c r="G1868" s="45" t="s">
        <v>7024</v>
      </c>
      <c r="H1868" s="45" t="s">
        <v>7025</v>
      </c>
      <c r="I1868" s="45" t="s">
        <v>3202</v>
      </c>
      <c r="J1868" s="46">
        <v>566.04999999999995</v>
      </c>
      <c r="K1868" s="46">
        <f t="shared" si="29"/>
        <v>656.61799999999994</v>
      </c>
    </row>
    <row r="1869" spans="2:11" x14ac:dyDescent="0.25">
      <c r="B1869" s="45" t="s">
        <v>3196</v>
      </c>
      <c r="C1869" s="45" t="s">
        <v>6349</v>
      </c>
      <c r="D1869" s="45" t="s">
        <v>6350</v>
      </c>
      <c r="E1869" s="45">
        <v>90</v>
      </c>
      <c r="F1869" s="45" t="s">
        <v>6875</v>
      </c>
      <c r="G1869" s="45" t="s">
        <v>7026</v>
      </c>
      <c r="H1869" s="45" t="s">
        <v>7027</v>
      </c>
      <c r="I1869" s="45" t="s">
        <v>3202</v>
      </c>
      <c r="J1869" s="46">
        <v>2386.41</v>
      </c>
      <c r="K1869" s="46">
        <f t="shared" si="29"/>
        <v>2768.2355999999995</v>
      </c>
    </row>
    <row r="1870" spans="2:11" x14ac:dyDescent="0.25">
      <c r="B1870" s="45" t="s">
        <v>3196</v>
      </c>
      <c r="C1870" s="45" t="s">
        <v>6349</v>
      </c>
      <c r="D1870" s="45" t="s">
        <v>6350</v>
      </c>
      <c r="E1870" s="45">
        <v>90</v>
      </c>
      <c r="F1870" s="45" t="s">
        <v>6875</v>
      </c>
      <c r="G1870" s="45" t="s">
        <v>7028</v>
      </c>
      <c r="H1870" s="45" t="s">
        <v>7029</v>
      </c>
      <c r="I1870" s="45" t="s">
        <v>3202</v>
      </c>
      <c r="J1870" s="46">
        <v>3042.5</v>
      </c>
      <c r="K1870" s="46">
        <f t="shared" si="29"/>
        <v>3529.2999999999997</v>
      </c>
    </row>
    <row r="1871" spans="2:11" x14ac:dyDescent="0.25">
      <c r="B1871" s="45" t="s">
        <v>3196</v>
      </c>
      <c r="C1871" s="45" t="s">
        <v>6349</v>
      </c>
      <c r="D1871" s="45" t="s">
        <v>6350</v>
      </c>
      <c r="E1871" s="45">
        <v>90</v>
      </c>
      <c r="F1871" s="45" t="s">
        <v>6875</v>
      </c>
      <c r="G1871" s="45" t="s">
        <v>7030</v>
      </c>
      <c r="H1871" s="45" t="s">
        <v>7031</v>
      </c>
      <c r="I1871" s="45" t="s">
        <v>3202</v>
      </c>
      <c r="J1871" s="46">
        <v>3042.5</v>
      </c>
      <c r="K1871" s="46">
        <f t="shared" si="29"/>
        <v>3529.2999999999997</v>
      </c>
    </row>
    <row r="1872" spans="2:11" x14ac:dyDescent="0.25">
      <c r="B1872" s="45" t="s">
        <v>3196</v>
      </c>
      <c r="C1872" s="45" t="s">
        <v>6349</v>
      </c>
      <c r="D1872" s="45" t="s">
        <v>6350</v>
      </c>
      <c r="E1872" s="45">
        <v>90</v>
      </c>
      <c r="F1872" s="45" t="s">
        <v>6875</v>
      </c>
      <c r="G1872" s="45" t="s">
        <v>7032</v>
      </c>
      <c r="H1872" s="45" t="s">
        <v>7033</v>
      </c>
      <c r="I1872" s="45" t="s">
        <v>3202</v>
      </c>
      <c r="J1872" s="46">
        <v>3825.3</v>
      </c>
      <c r="K1872" s="46">
        <f t="shared" si="29"/>
        <v>4437.348</v>
      </c>
    </row>
    <row r="1873" spans="2:11" x14ac:dyDescent="0.25">
      <c r="B1873" s="45" t="s">
        <v>3196</v>
      </c>
      <c r="C1873" s="45" t="s">
        <v>6349</v>
      </c>
      <c r="D1873" s="45" t="s">
        <v>6350</v>
      </c>
      <c r="E1873" s="45">
        <v>90</v>
      </c>
      <c r="F1873" s="45" t="s">
        <v>6875</v>
      </c>
      <c r="G1873" s="45" t="s">
        <v>7034</v>
      </c>
      <c r="H1873" s="45" t="s">
        <v>7035</v>
      </c>
      <c r="I1873" s="45" t="s">
        <v>3202</v>
      </c>
      <c r="J1873" s="46">
        <v>801.13</v>
      </c>
      <c r="K1873" s="46">
        <f t="shared" si="29"/>
        <v>929.31079999999997</v>
      </c>
    </row>
    <row r="1874" spans="2:11" x14ac:dyDescent="0.25">
      <c r="B1874" s="45" t="s">
        <v>3196</v>
      </c>
      <c r="C1874" s="45" t="s">
        <v>6349</v>
      </c>
      <c r="D1874" s="45" t="s">
        <v>6350</v>
      </c>
      <c r="E1874" s="45">
        <v>90</v>
      </c>
      <c r="F1874" s="45" t="s">
        <v>6875</v>
      </c>
      <c r="G1874" s="45" t="s">
        <v>7036</v>
      </c>
      <c r="H1874" s="45" t="s">
        <v>7037</v>
      </c>
      <c r="I1874" s="45" t="s">
        <v>3202</v>
      </c>
      <c r="J1874" s="46">
        <v>801.13</v>
      </c>
      <c r="K1874" s="46">
        <f t="shared" si="29"/>
        <v>929.31079999999997</v>
      </c>
    </row>
    <row r="1875" spans="2:11" x14ac:dyDescent="0.25">
      <c r="B1875" s="45" t="s">
        <v>3196</v>
      </c>
      <c r="C1875" s="45" t="s">
        <v>6349</v>
      </c>
      <c r="D1875" s="45" t="s">
        <v>6350</v>
      </c>
      <c r="E1875" s="45">
        <v>90</v>
      </c>
      <c r="F1875" s="45" t="s">
        <v>6875</v>
      </c>
      <c r="G1875" s="45" t="s">
        <v>7038</v>
      </c>
      <c r="H1875" s="45" t="s">
        <v>7039</v>
      </c>
      <c r="I1875" s="45" t="s">
        <v>3202</v>
      </c>
      <c r="J1875" s="46">
        <v>3242.05</v>
      </c>
      <c r="K1875" s="46">
        <f t="shared" si="29"/>
        <v>3760.7779999999998</v>
      </c>
    </row>
    <row r="1876" spans="2:11" x14ac:dyDescent="0.25">
      <c r="B1876" s="45" t="s">
        <v>3196</v>
      </c>
      <c r="C1876" s="45" t="s">
        <v>6349</v>
      </c>
      <c r="D1876" s="45" t="s">
        <v>6350</v>
      </c>
      <c r="E1876" s="45">
        <v>90</v>
      </c>
      <c r="F1876" s="45" t="s">
        <v>6875</v>
      </c>
      <c r="G1876" s="45" t="s">
        <v>7040</v>
      </c>
      <c r="H1876" s="45" t="s">
        <v>7041</v>
      </c>
      <c r="I1876" s="45" t="s">
        <v>3202</v>
      </c>
      <c r="J1876" s="46">
        <v>3242.05</v>
      </c>
      <c r="K1876" s="46">
        <f t="shared" si="29"/>
        <v>3760.7779999999998</v>
      </c>
    </row>
    <row r="1877" spans="2:11" x14ac:dyDescent="0.25">
      <c r="B1877" s="45" t="s">
        <v>3196</v>
      </c>
      <c r="C1877" s="45" t="s">
        <v>6349</v>
      </c>
      <c r="D1877" s="45" t="s">
        <v>6350</v>
      </c>
      <c r="E1877" s="45">
        <v>90</v>
      </c>
      <c r="F1877" s="45" t="s">
        <v>6875</v>
      </c>
      <c r="G1877" s="45" t="s">
        <v>7042</v>
      </c>
      <c r="H1877" s="45" t="s">
        <v>7043</v>
      </c>
      <c r="I1877" s="45" t="s">
        <v>3202</v>
      </c>
      <c r="J1877" s="46">
        <v>2700.35</v>
      </c>
      <c r="K1877" s="46">
        <f t="shared" si="29"/>
        <v>3132.4059999999995</v>
      </c>
    </row>
    <row r="1878" spans="2:11" x14ac:dyDescent="0.25">
      <c r="B1878" s="45" t="s">
        <v>3196</v>
      </c>
      <c r="C1878" s="45" t="s">
        <v>6349</v>
      </c>
      <c r="D1878" s="45" t="s">
        <v>6350</v>
      </c>
      <c r="E1878" s="45">
        <v>90</v>
      </c>
      <c r="F1878" s="45" t="s">
        <v>6875</v>
      </c>
      <c r="G1878" s="45" t="s">
        <v>7044</v>
      </c>
      <c r="H1878" s="45" t="s">
        <v>7045</v>
      </c>
      <c r="I1878" s="45" t="s">
        <v>3202</v>
      </c>
      <c r="J1878" s="46">
        <v>918.67</v>
      </c>
      <c r="K1878" s="46">
        <f t="shared" si="29"/>
        <v>1065.6571999999999</v>
      </c>
    </row>
    <row r="1879" spans="2:11" x14ac:dyDescent="0.25">
      <c r="B1879" s="45" t="s">
        <v>3196</v>
      </c>
      <c r="C1879" s="45" t="s">
        <v>6349</v>
      </c>
      <c r="D1879" s="45" t="s">
        <v>6350</v>
      </c>
      <c r="E1879" s="45">
        <v>90</v>
      </c>
      <c r="F1879" s="45" t="s">
        <v>6875</v>
      </c>
      <c r="G1879" s="45" t="s">
        <v>7046</v>
      </c>
      <c r="H1879" s="45" t="s">
        <v>7047</v>
      </c>
      <c r="I1879" s="45" t="s">
        <v>3202</v>
      </c>
      <c r="J1879" s="46">
        <v>3358.7</v>
      </c>
      <c r="K1879" s="46">
        <f t="shared" si="29"/>
        <v>3896.0919999999996</v>
      </c>
    </row>
    <row r="1880" spans="2:11" x14ac:dyDescent="0.25">
      <c r="B1880" s="45" t="s">
        <v>3196</v>
      </c>
      <c r="C1880" s="45" t="s">
        <v>6349</v>
      </c>
      <c r="D1880" s="45" t="s">
        <v>6350</v>
      </c>
      <c r="E1880" s="45">
        <v>90</v>
      </c>
      <c r="F1880" s="45" t="s">
        <v>6875</v>
      </c>
      <c r="G1880" s="45" t="s">
        <v>7048</v>
      </c>
      <c r="H1880" s="45" t="s">
        <v>7049</v>
      </c>
      <c r="I1880" s="45" t="s">
        <v>3202</v>
      </c>
      <c r="J1880" s="46">
        <v>2857.32</v>
      </c>
      <c r="K1880" s="46">
        <f t="shared" si="29"/>
        <v>3314.4911999999999</v>
      </c>
    </row>
    <row r="1881" spans="2:11" x14ac:dyDescent="0.25">
      <c r="B1881" s="45" t="s">
        <v>3196</v>
      </c>
      <c r="C1881" s="45" t="s">
        <v>6349</v>
      </c>
      <c r="D1881" s="45" t="s">
        <v>6350</v>
      </c>
      <c r="E1881" s="45">
        <v>90</v>
      </c>
      <c r="F1881" s="45" t="s">
        <v>6875</v>
      </c>
      <c r="G1881" s="45" t="s">
        <v>7050</v>
      </c>
      <c r="H1881" s="45" t="s">
        <v>7051</v>
      </c>
      <c r="I1881" s="45" t="s">
        <v>3202</v>
      </c>
      <c r="J1881" s="46">
        <v>1083.23</v>
      </c>
      <c r="K1881" s="46">
        <f t="shared" si="29"/>
        <v>1256.5467999999998</v>
      </c>
    </row>
    <row r="1882" spans="2:11" x14ac:dyDescent="0.25">
      <c r="B1882" s="45" t="s">
        <v>3196</v>
      </c>
      <c r="C1882" s="45" t="s">
        <v>6349</v>
      </c>
      <c r="D1882" s="45" t="s">
        <v>6350</v>
      </c>
      <c r="E1882" s="45">
        <v>90</v>
      </c>
      <c r="F1882" s="45" t="s">
        <v>6875</v>
      </c>
      <c r="G1882" s="45" t="s">
        <v>7052</v>
      </c>
      <c r="H1882" s="45" t="s">
        <v>7053</v>
      </c>
      <c r="I1882" s="45" t="s">
        <v>3202</v>
      </c>
      <c r="J1882" s="46">
        <v>3522.01</v>
      </c>
      <c r="K1882" s="46">
        <f t="shared" si="29"/>
        <v>4085.5315999999998</v>
      </c>
    </row>
    <row r="1883" spans="2:11" x14ac:dyDescent="0.25">
      <c r="B1883" s="45" t="s">
        <v>3196</v>
      </c>
      <c r="C1883" s="45" t="s">
        <v>6349</v>
      </c>
      <c r="D1883" s="45" t="s">
        <v>6350</v>
      </c>
      <c r="E1883" s="45">
        <v>90</v>
      </c>
      <c r="F1883" s="45" t="s">
        <v>6875</v>
      </c>
      <c r="G1883" s="45" t="s">
        <v>7054</v>
      </c>
      <c r="H1883" s="45" t="s">
        <v>7055</v>
      </c>
      <c r="I1883" s="45" t="s">
        <v>3202</v>
      </c>
      <c r="J1883" s="46">
        <v>3825.3</v>
      </c>
      <c r="K1883" s="46">
        <f t="shared" si="29"/>
        <v>4437.348</v>
      </c>
    </row>
    <row r="1884" spans="2:11" x14ac:dyDescent="0.25">
      <c r="B1884" s="45" t="s">
        <v>3196</v>
      </c>
      <c r="C1884" s="45" t="s">
        <v>6349</v>
      </c>
      <c r="D1884" s="45" t="s">
        <v>6350</v>
      </c>
      <c r="E1884" s="45">
        <v>90</v>
      </c>
      <c r="F1884" s="45" t="s">
        <v>6875</v>
      </c>
      <c r="G1884" s="45" t="s">
        <v>7056</v>
      </c>
      <c r="H1884" s="45" t="s">
        <v>7057</v>
      </c>
      <c r="I1884" s="45" t="s">
        <v>3202</v>
      </c>
      <c r="J1884" s="46">
        <v>3522.01</v>
      </c>
      <c r="K1884" s="46">
        <f t="shared" si="29"/>
        <v>4085.5315999999998</v>
      </c>
    </row>
    <row r="1885" spans="2:11" x14ac:dyDescent="0.25">
      <c r="B1885" s="45" t="s">
        <v>3196</v>
      </c>
      <c r="C1885" s="45" t="s">
        <v>6349</v>
      </c>
      <c r="D1885" s="45" t="s">
        <v>6350</v>
      </c>
      <c r="E1885" s="45">
        <v>90</v>
      </c>
      <c r="F1885" s="45" t="s">
        <v>6875</v>
      </c>
      <c r="G1885" s="45" t="s">
        <v>7058</v>
      </c>
      <c r="H1885" s="45" t="s">
        <v>7059</v>
      </c>
      <c r="I1885" s="45" t="s">
        <v>3202</v>
      </c>
      <c r="J1885" s="46">
        <v>3077.08</v>
      </c>
      <c r="K1885" s="46">
        <f t="shared" si="29"/>
        <v>3569.4127999999996</v>
      </c>
    </row>
    <row r="1886" spans="2:11" x14ac:dyDescent="0.25">
      <c r="B1886" s="45" t="s">
        <v>3196</v>
      </c>
      <c r="C1886" s="45" t="s">
        <v>6349</v>
      </c>
      <c r="D1886" s="45" t="s">
        <v>6350</v>
      </c>
      <c r="E1886" s="45">
        <v>90</v>
      </c>
      <c r="F1886" s="45" t="s">
        <v>6875</v>
      </c>
      <c r="G1886" s="45" t="s">
        <v>7060</v>
      </c>
      <c r="H1886" s="45" t="s">
        <v>7061</v>
      </c>
      <c r="I1886" s="45" t="s">
        <v>3202</v>
      </c>
      <c r="J1886" s="46">
        <v>3703.3</v>
      </c>
      <c r="K1886" s="46">
        <f t="shared" si="29"/>
        <v>4295.8279999999995</v>
      </c>
    </row>
    <row r="1887" spans="2:11" x14ac:dyDescent="0.25">
      <c r="B1887" s="45" t="s">
        <v>3196</v>
      </c>
      <c r="C1887" s="45" t="s">
        <v>6349</v>
      </c>
      <c r="D1887" s="45" t="s">
        <v>6350</v>
      </c>
      <c r="E1887" s="45">
        <v>90</v>
      </c>
      <c r="F1887" s="45" t="s">
        <v>6875</v>
      </c>
      <c r="G1887" s="45" t="s">
        <v>7062</v>
      </c>
      <c r="H1887" s="45" t="s">
        <v>7063</v>
      </c>
      <c r="I1887" s="45" t="s">
        <v>3202</v>
      </c>
      <c r="J1887" s="46">
        <v>3660.7</v>
      </c>
      <c r="K1887" s="46">
        <f t="shared" si="29"/>
        <v>4246.4119999999994</v>
      </c>
    </row>
    <row r="1888" spans="2:11" x14ac:dyDescent="0.25">
      <c r="B1888" s="45" t="s">
        <v>3196</v>
      </c>
      <c r="C1888" s="45" t="s">
        <v>6349</v>
      </c>
      <c r="D1888" s="45" t="s">
        <v>6350</v>
      </c>
      <c r="E1888" s="45">
        <v>90</v>
      </c>
      <c r="F1888" s="45" t="s">
        <v>6875</v>
      </c>
      <c r="G1888" s="45" t="s">
        <v>7064</v>
      </c>
      <c r="H1888" s="45" t="s">
        <v>7065</v>
      </c>
      <c r="I1888" s="45" t="s">
        <v>3202</v>
      </c>
      <c r="J1888" s="46">
        <v>1543.92</v>
      </c>
      <c r="K1888" s="46">
        <f t="shared" si="29"/>
        <v>1790.9472000000001</v>
      </c>
    </row>
    <row r="1889" spans="2:11" x14ac:dyDescent="0.25">
      <c r="B1889" s="45" t="s">
        <v>3196</v>
      </c>
      <c r="C1889" s="45" t="s">
        <v>6349</v>
      </c>
      <c r="D1889" s="45" t="s">
        <v>6350</v>
      </c>
      <c r="E1889" s="45">
        <v>90</v>
      </c>
      <c r="F1889" s="45" t="s">
        <v>6875</v>
      </c>
      <c r="G1889" s="45" t="s">
        <v>7066</v>
      </c>
      <c r="H1889" s="45" t="s">
        <v>7067</v>
      </c>
      <c r="I1889" s="45" t="s">
        <v>3202</v>
      </c>
      <c r="J1889" s="46">
        <v>1543.92</v>
      </c>
      <c r="K1889" s="46">
        <f t="shared" si="29"/>
        <v>1790.9472000000001</v>
      </c>
    </row>
    <row r="1890" spans="2:11" x14ac:dyDescent="0.25">
      <c r="B1890" s="45" t="s">
        <v>3196</v>
      </c>
      <c r="C1890" s="45" t="s">
        <v>6349</v>
      </c>
      <c r="D1890" s="45" t="s">
        <v>6350</v>
      </c>
      <c r="E1890" s="45">
        <v>90</v>
      </c>
      <c r="F1890" s="45" t="s">
        <v>6875</v>
      </c>
      <c r="G1890" s="45" t="s">
        <v>7068</v>
      </c>
      <c r="H1890" s="45" t="s">
        <v>7069</v>
      </c>
      <c r="I1890" s="45" t="s">
        <v>3202</v>
      </c>
      <c r="J1890" s="46">
        <v>3825.3</v>
      </c>
      <c r="K1890" s="46">
        <f t="shared" si="29"/>
        <v>4437.348</v>
      </c>
    </row>
    <row r="1891" spans="2:11" x14ac:dyDescent="0.25">
      <c r="B1891" s="45" t="s">
        <v>3196</v>
      </c>
      <c r="C1891" s="45" t="s">
        <v>6349</v>
      </c>
      <c r="D1891" s="45" t="s">
        <v>6350</v>
      </c>
      <c r="E1891" s="45">
        <v>90</v>
      </c>
      <c r="F1891" s="45" t="s">
        <v>6875</v>
      </c>
      <c r="G1891" s="45" t="s">
        <v>7070</v>
      </c>
      <c r="H1891" s="45" t="s">
        <v>7071</v>
      </c>
      <c r="I1891" s="45" t="s">
        <v>3202</v>
      </c>
      <c r="J1891" s="46">
        <v>3485.2</v>
      </c>
      <c r="K1891" s="46">
        <f t="shared" si="29"/>
        <v>4042.8319999999994</v>
      </c>
    </row>
    <row r="1892" spans="2:11" x14ac:dyDescent="0.25">
      <c r="B1892" s="45" t="s">
        <v>3196</v>
      </c>
      <c r="C1892" s="45" t="s">
        <v>6349</v>
      </c>
      <c r="D1892" s="45" t="s">
        <v>6350</v>
      </c>
      <c r="E1892" s="45">
        <v>90</v>
      </c>
      <c r="F1892" s="45" t="s">
        <v>6875</v>
      </c>
      <c r="G1892" s="45" t="s">
        <v>7072</v>
      </c>
      <c r="H1892" s="45" t="s">
        <v>7073</v>
      </c>
      <c r="I1892" s="45" t="s">
        <v>3202</v>
      </c>
      <c r="J1892" s="46">
        <v>4278.8999999999996</v>
      </c>
      <c r="K1892" s="46">
        <f t="shared" si="29"/>
        <v>4963.5239999999994</v>
      </c>
    </row>
    <row r="1893" spans="2:11" x14ac:dyDescent="0.25">
      <c r="B1893" s="45" t="s">
        <v>3196</v>
      </c>
      <c r="C1893" s="45" t="s">
        <v>6349</v>
      </c>
      <c r="D1893" s="45" t="s">
        <v>6350</v>
      </c>
      <c r="E1893" s="45">
        <v>90</v>
      </c>
      <c r="F1893" s="45" t="s">
        <v>6875</v>
      </c>
      <c r="G1893" s="45" t="s">
        <v>7074</v>
      </c>
      <c r="H1893" s="45" t="s">
        <v>7075</v>
      </c>
      <c r="I1893" s="45" t="s">
        <v>3202</v>
      </c>
      <c r="J1893" s="46">
        <v>2034.26</v>
      </c>
      <c r="K1893" s="46">
        <f t="shared" si="29"/>
        <v>2359.7415999999998</v>
      </c>
    </row>
    <row r="1894" spans="2:11" x14ac:dyDescent="0.25">
      <c r="B1894" s="45" t="s">
        <v>3196</v>
      </c>
      <c r="C1894" s="45" t="s">
        <v>6349</v>
      </c>
      <c r="D1894" s="45" t="s">
        <v>6350</v>
      </c>
      <c r="E1894" s="45">
        <v>90</v>
      </c>
      <c r="F1894" s="45" t="s">
        <v>6875</v>
      </c>
      <c r="G1894" s="45" t="s">
        <v>7076</v>
      </c>
      <c r="H1894" s="45" t="s">
        <v>7077</v>
      </c>
      <c r="I1894" s="45" t="s">
        <v>3202</v>
      </c>
      <c r="J1894" s="46">
        <v>3204.67</v>
      </c>
      <c r="K1894" s="46">
        <f t="shared" si="29"/>
        <v>3717.4171999999999</v>
      </c>
    </row>
    <row r="1895" spans="2:11" x14ac:dyDescent="0.25">
      <c r="B1895" s="45" t="s">
        <v>3196</v>
      </c>
      <c r="C1895" s="45" t="s">
        <v>6349</v>
      </c>
      <c r="D1895" s="45" t="s">
        <v>6350</v>
      </c>
      <c r="E1895" s="45">
        <v>90</v>
      </c>
      <c r="F1895" s="45" t="s">
        <v>6875</v>
      </c>
      <c r="G1895" s="45" t="s">
        <v>7078</v>
      </c>
      <c r="H1895" s="45" t="s">
        <v>7079</v>
      </c>
      <c r="I1895" s="45" t="s">
        <v>3202</v>
      </c>
      <c r="J1895" s="46">
        <v>4408.55</v>
      </c>
      <c r="K1895" s="46">
        <f t="shared" si="29"/>
        <v>5113.9179999999997</v>
      </c>
    </row>
    <row r="1896" spans="2:11" x14ac:dyDescent="0.25">
      <c r="B1896" s="45" t="s">
        <v>3196</v>
      </c>
      <c r="C1896" s="45" t="s">
        <v>6349</v>
      </c>
      <c r="D1896" s="45" t="s">
        <v>6350</v>
      </c>
      <c r="E1896" s="45">
        <v>90</v>
      </c>
      <c r="F1896" s="45" t="s">
        <v>6875</v>
      </c>
      <c r="G1896" s="45" t="s">
        <v>7080</v>
      </c>
      <c r="H1896" s="45" t="s">
        <v>7081</v>
      </c>
      <c r="I1896" s="45" t="s">
        <v>3202</v>
      </c>
      <c r="J1896" s="46">
        <v>4408.55</v>
      </c>
      <c r="K1896" s="46">
        <f t="shared" si="29"/>
        <v>5113.9179999999997</v>
      </c>
    </row>
    <row r="1897" spans="2:11" x14ac:dyDescent="0.25">
      <c r="B1897" s="45" t="s">
        <v>3196</v>
      </c>
      <c r="C1897" s="45" t="s">
        <v>6349</v>
      </c>
      <c r="D1897" s="45" t="s">
        <v>6350</v>
      </c>
      <c r="E1897" s="45">
        <v>90</v>
      </c>
      <c r="F1897" s="45" t="s">
        <v>6875</v>
      </c>
      <c r="G1897" s="45" t="s">
        <v>7082</v>
      </c>
      <c r="H1897" s="45" t="s">
        <v>7083</v>
      </c>
      <c r="I1897" s="45" t="s">
        <v>3202</v>
      </c>
      <c r="J1897" s="46">
        <v>4408.55</v>
      </c>
      <c r="K1897" s="46">
        <f t="shared" si="29"/>
        <v>5113.9179999999997</v>
      </c>
    </row>
    <row r="1898" spans="2:11" x14ac:dyDescent="0.25">
      <c r="B1898" s="45" t="s">
        <v>3196</v>
      </c>
      <c r="C1898" s="45" t="s">
        <v>6349</v>
      </c>
      <c r="D1898" s="45" t="s">
        <v>6350</v>
      </c>
      <c r="E1898" s="45">
        <v>90</v>
      </c>
      <c r="F1898" s="45" t="s">
        <v>6875</v>
      </c>
      <c r="G1898" s="45" t="s">
        <v>7084</v>
      </c>
      <c r="H1898" s="45" t="s">
        <v>7085</v>
      </c>
      <c r="I1898" s="45" t="s">
        <v>3202</v>
      </c>
      <c r="J1898" s="46">
        <v>4408.55</v>
      </c>
      <c r="K1898" s="46">
        <f t="shared" si="29"/>
        <v>5113.9179999999997</v>
      </c>
    </row>
    <row r="1899" spans="2:11" x14ac:dyDescent="0.25">
      <c r="B1899" s="45" t="s">
        <v>3196</v>
      </c>
      <c r="C1899" s="45" t="s">
        <v>6349</v>
      </c>
      <c r="D1899" s="45" t="s">
        <v>6350</v>
      </c>
      <c r="E1899" s="45">
        <v>90</v>
      </c>
      <c r="F1899" s="45" t="s">
        <v>6875</v>
      </c>
      <c r="G1899" s="45" t="s">
        <v>7086</v>
      </c>
      <c r="H1899" s="45" t="s">
        <v>7087</v>
      </c>
      <c r="I1899" s="45" t="s">
        <v>3202</v>
      </c>
      <c r="J1899" s="46">
        <v>4270.05</v>
      </c>
      <c r="K1899" s="46">
        <f t="shared" si="29"/>
        <v>4953.2579999999998</v>
      </c>
    </row>
    <row r="1900" spans="2:11" x14ac:dyDescent="0.25">
      <c r="B1900" s="45" t="s">
        <v>3196</v>
      </c>
      <c r="C1900" s="45" t="s">
        <v>6349</v>
      </c>
      <c r="D1900" s="45" t="s">
        <v>6350</v>
      </c>
      <c r="E1900" s="45">
        <v>90</v>
      </c>
      <c r="F1900" s="45" t="s">
        <v>6875</v>
      </c>
      <c r="G1900" s="45" t="s">
        <v>7088</v>
      </c>
      <c r="H1900" s="45" t="s">
        <v>7089</v>
      </c>
      <c r="I1900" s="45" t="s">
        <v>3202</v>
      </c>
      <c r="J1900" s="46">
        <v>4402.54</v>
      </c>
      <c r="K1900" s="46">
        <f t="shared" si="29"/>
        <v>5106.9463999999998</v>
      </c>
    </row>
    <row r="1901" spans="2:11" x14ac:dyDescent="0.25">
      <c r="B1901" s="45" t="s">
        <v>3196</v>
      </c>
      <c r="C1901" s="45" t="s">
        <v>6349</v>
      </c>
      <c r="D1901" s="45" t="s">
        <v>6350</v>
      </c>
      <c r="E1901" s="45">
        <v>90</v>
      </c>
      <c r="F1901" s="45" t="s">
        <v>6875</v>
      </c>
      <c r="G1901" s="45" t="s">
        <v>7090</v>
      </c>
      <c r="H1901" s="45" t="s">
        <v>7091</v>
      </c>
      <c r="I1901" s="45" t="s">
        <v>3202</v>
      </c>
      <c r="J1901" s="46">
        <v>2094.0700000000002</v>
      </c>
      <c r="K1901" s="46">
        <f t="shared" si="29"/>
        <v>2429.1212</v>
      </c>
    </row>
    <row r="1902" spans="2:11" x14ac:dyDescent="0.25">
      <c r="B1902" s="45" t="s">
        <v>3196</v>
      </c>
      <c r="C1902" s="45" t="s">
        <v>6349</v>
      </c>
      <c r="D1902" s="45" t="s">
        <v>6350</v>
      </c>
      <c r="E1902" s="45">
        <v>90</v>
      </c>
      <c r="F1902" s="45" t="s">
        <v>6875</v>
      </c>
      <c r="G1902" s="45" t="s">
        <v>7092</v>
      </c>
      <c r="H1902" s="45" t="s">
        <v>7093</v>
      </c>
      <c r="I1902" s="45" t="s">
        <v>3202</v>
      </c>
      <c r="J1902" s="46">
        <v>4525.2</v>
      </c>
      <c r="K1902" s="46">
        <f t="shared" si="29"/>
        <v>5249.2319999999991</v>
      </c>
    </row>
    <row r="1903" spans="2:11" x14ac:dyDescent="0.25">
      <c r="B1903" s="45" t="s">
        <v>3196</v>
      </c>
      <c r="C1903" s="45" t="s">
        <v>6349</v>
      </c>
      <c r="D1903" s="45" t="s">
        <v>6350</v>
      </c>
      <c r="E1903" s="45">
        <v>90</v>
      </c>
      <c r="F1903" s="45" t="s">
        <v>6875</v>
      </c>
      <c r="G1903" s="45" t="s">
        <v>7094</v>
      </c>
      <c r="H1903" s="45" t="s">
        <v>7095</v>
      </c>
      <c r="I1903" s="45" t="s">
        <v>3202</v>
      </c>
      <c r="J1903" s="46">
        <v>4525.2</v>
      </c>
      <c r="K1903" s="46">
        <f t="shared" si="29"/>
        <v>5249.2319999999991</v>
      </c>
    </row>
    <row r="1904" spans="2:11" x14ac:dyDescent="0.25">
      <c r="B1904" s="45" t="s">
        <v>3196</v>
      </c>
      <c r="C1904" s="45" t="s">
        <v>6349</v>
      </c>
      <c r="D1904" s="45" t="s">
        <v>6350</v>
      </c>
      <c r="E1904" s="45">
        <v>90</v>
      </c>
      <c r="F1904" s="45" t="s">
        <v>6875</v>
      </c>
      <c r="G1904" s="45" t="s">
        <v>7096</v>
      </c>
      <c r="H1904" s="45" t="s">
        <v>7097</v>
      </c>
      <c r="I1904" s="45" t="s">
        <v>3202</v>
      </c>
      <c r="J1904" s="46">
        <v>4427.0200000000004</v>
      </c>
      <c r="K1904" s="46">
        <f t="shared" si="29"/>
        <v>5135.3432000000003</v>
      </c>
    </row>
    <row r="1905" spans="2:11" x14ac:dyDescent="0.25">
      <c r="B1905" s="45" t="s">
        <v>3196</v>
      </c>
      <c r="C1905" s="45" t="s">
        <v>6349</v>
      </c>
      <c r="D1905" s="45" t="s">
        <v>6350</v>
      </c>
      <c r="E1905" s="45">
        <v>90</v>
      </c>
      <c r="F1905" s="45" t="s">
        <v>6875</v>
      </c>
      <c r="G1905" s="45" t="s">
        <v>7098</v>
      </c>
      <c r="H1905" s="45" t="s">
        <v>7099</v>
      </c>
      <c r="I1905" s="45" t="s">
        <v>3202</v>
      </c>
      <c r="J1905" s="46">
        <v>3485.2</v>
      </c>
      <c r="K1905" s="46">
        <f t="shared" si="29"/>
        <v>4042.8319999999994</v>
      </c>
    </row>
    <row r="1906" spans="2:11" x14ac:dyDescent="0.25">
      <c r="B1906" s="45" t="s">
        <v>3196</v>
      </c>
      <c r="C1906" s="45" t="s">
        <v>6349</v>
      </c>
      <c r="D1906" s="45" t="s">
        <v>6350</v>
      </c>
      <c r="E1906" s="45">
        <v>90</v>
      </c>
      <c r="F1906" s="45" t="s">
        <v>6875</v>
      </c>
      <c r="G1906" s="45" t="s">
        <v>7100</v>
      </c>
      <c r="H1906" s="45" t="s">
        <v>7101</v>
      </c>
      <c r="I1906" s="45" t="s">
        <v>3202</v>
      </c>
      <c r="J1906" s="46">
        <v>2329.15</v>
      </c>
      <c r="K1906" s="46">
        <f t="shared" si="29"/>
        <v>2701.8139999999999</v>
      </c>
    </row>
    <row r="1907" spans="2:11" x14ac:dyDescent="0.25">
      <c r="B1907" s="45" t="s">
        <v>3196</v>
      </c>
      <c r="C1907" s="45" t="s">
        <v>6349</v>
      </c>
      <c r="D1907" s="45" t="s">
        <v>6350</v>
      </c>
      <c r="E1907" s="45">
        <v>90</v>
      </c>
      <c r="F1907" s="45" t="s">
        <v>6875</v>
      </c>
      <c r="G1907" s="45" t="s">
        <v>7102</v>
      </c>
      <c r="H1907" s="45" t="s">
        <v>7103</v>
      </c>
      <c r="I1907" s="45" t="s">
        <v>3202</v>
      </c>
      <c r="J1907" s="46">
        <v>4758.5</v>
      </c>
      <c r="K1907" s="46">
        <f t="shared" si="29"/>
        <v>5519.86</v>
      </c>
    </row>
    <row r="1908" spans="2:11" x14ac:dyDescent="0.25">
      <c r="B1908" s="45" t="s">
        <v>3196</v>
      </c>
      <c r="C1908" s="45" t="s">
        <v>6349</v>
      </c>
      <c r="D1908" s="45" t="s">
        <v>6350</v>
      </c>
      <c r="E1908" s="45">
        <v>90</v>
      </c>
      <c r="F1908" s="45" t="s">
        <v>6875</v>
      </c>
      <c r="G1908" s="45" t="s">
        <v>7104</v>
      </c>
      <c r="H1908" s="45" t="s">
        <v>7105</v>
      </c>
      <c r="I1908" s="45" t="s">
        <v>3202</v>
      </c>
      <c r="J1908" s="46">
        <v>4758.5</v>
      </c>
      <c r="K1908" s="46">
        <f t="shared" si="29"/>
        <v>5519.86</v>
      </c>
    </row>
    <row r="1909" spans="2:11" x14ac:dyDescent="0.25">
      <c r="B1909" s="45" t="s">
        <v>3196</v>
      </c>
      <c r="C1909" s="45" t="s">
        <v>6349</v>
      </c>
      <c r="D1909" s="45" t="s">
        <v>6350</v>
      </c>
      <c r="E1909" s="45">
        <v>90</v>
      </c>
      <c r="F1909" s="45" t="s">
        <v>6875</v>
      </c>
      <c r="G1909" s="45" t="s">
        <v>7106</v>
      </c>
      <c r="H1909" s="45" t="s">
        <v>7107</v>
      </c>
      <c r="I1909" s="45" t="s">
        <v>3202</v>
      </c>
      <c r="J1909" s="46">
        <v>4758.5</v>
      </c>
      <c r="K1909" s="46">
        <f t="shared" si="29"/>
        <v>5519.86</v>
      </c>
    </row>
    <row r="1910" spans="2:11" x14ac:dyDescent="0.25">
      <c r="B1910" s="45" t="s">
        <v>3196</v>
      </c>
      <c r="C1910" s="45" t="s">
        <v>6349</v>
      </c>
      <c r="D1910" s="45" t="s">
        <v>6350</v>
      </c>
      <c r="E1910" s="45">
        <v>90</v>
      </c>
      <c r="F1910" s="45" t="s">
        <v>6875</v>
      </c>
      <c r="G1910" s="45" t="s">
        <v>7108</v>
      </c>
      <c r="H1910" s="45" t="s">
        <v>7109</v>
      </c>
      <c r="I1910" s="45" t="s">
        <v>3202</v>
      </c>
      <c r="J1910" s="46">
        <v>4740.96</v>
      </c>
      <c r="K1910" s="46">
        <f t="shared" si="29"/>
        <v>5499.5135999999993</v>
      </c>
    </row>
    <row r="1911" spans="2:11" x14ac:dyDescent="0.25">
      <c r="B1911" s="45" t="s">
        <v>3196</v>
      </c>
      <c r="C1911" s="45" t="s">
        <v>6349</v>
      </c>
      <c r="D1911" s="45" t="s">
        <v>6350</v>
      </c>
      <c r="E1911" s="45">
        <v>90</v>
      </c>
      <c r="F1911" s="45" t="s">
        <v>6875</v>
      </c>
      <c r="G1911" s="45" t="s">
        <v>7110</v>
      </c>
      <c r="H1911" s="45" t="s">
        <v>7111</v>
      </c>
      <c r="I1911" s="45" t="s">
        <v>3202</v>
      </c>
      <c r="J1911" s="46">
        <v>4897.1000000000004</v>
      </c>
      <c r="K1911" s="46">
        <f t="shared" si="29"/>
        <v>5680.6360000000004</v>
      </c>
    </row>
    <row r="1912" spans="2:11" x14ac:dyDescent="0.25">
      <c r="B1912" s="45" t="s">
        <v>3196</v>
      </c>
      <c r="C1912" s="45" t="s">
        <v>6349</v>
      </c>
      <c r="D1912" s="45" t="s">
        <v>6350</v>
      </c>
      <c r="E1912" s="45">
        <v>90</v>
      </c>
      <c r="F1912" s="45" t="s">
        <v>6875</v>
      </c>
      <c r="G1912" s="45" t="s">
        <v>7112</v>
      </c>
      <c r="H1912" s="45" t="s">
        <v>7113</v>
      </c>
      <c r="I1912" s="45" t="s">
        <v>3202</v>
      </c>
      <c r="J1912" s="46">
        <v>2399.2399999999998</v>
      </c>
      <c r="K1912" s="46">
        <f t="shared" si="29"/>
        <v>2783.1183999999994</v>
      </c>
    </row>
    <row r="1913" spans="2:11" x14ac:dyDescent="0.25">
      <c r="B1913" s="45" t="s">
        <v>3196</v>
      </c>
      <c r="C1913" s="45" t="s">
        <v>6349</v>
      </c>
      <c r="D1913" s="45" t="s">
        <v>6350</v>
      </c>
      <c r="E1913" s="45">
        <v>90</v>
      </c>
      <c r="F1913" s="45" t="s">
        <v>6875</v>
      </c>
      <c r="G1913" s="45" t="s">
        <v>7114</v>
      </c>
      <c r="H1913" s="45" t="s">
        <v>7115</v>
      </c>
      <c r="I1913" s="45" t="s">
        <v>3202</v>
      </c>
      <c r="J1913" s="46">
        <v>2399.2399999999998</v>
      </c>
      <c r="K1913" s="46">
        <f t="shared" si="29"/>
        <v>2783.1183999999994</v>
      </c>
    </row>
    <row r="1914" spans="2:11" x14ac:dyDescent="0.25">
      <c r="B1914" s="45" t="s">
        <v>3196</v>
      </c>
      <c r="C1914" s="45" t="s">
        <v>6349</v>
      </c>
      <c r="D1914" s="45" t="s">
        <v>6350</v>
      </c>
      <c r="E1914" s="45">
        <v>90</v>
      </c>
      <c r="F1914" s="45" t="s">
        <v>6875</v>
      </c>
      <c r="G1914" s="45" t="s">
        <v>7116</v>
      </c>
      <c r="H1914" s="45" t="s">
        <v>7117</v>
      </c>
      <c r="I1914" s="45" t="s">
        <v>3202</v>
      </c>
      <c r="J1914" s="46">
        <v>4991.8</v>
      </c>
      <c r="K1914" s="46">
        <f t="shared" si="29"/>
        <v>5790.4879999999994</v>
      </c>
    </row>
    <row r="1915" spans="2:11" x14ac:dyDescent="0.25">
      <c r="B1915" s="45" t="s">
        <v>3196</v>
      </c>
      <c r="C1915" s="45" t="s">
        <v>6349</v>
      </c>
      <c r="D1915" s="45" t="s">
        <v>6350</v>
      </c>
      <c r="E1915" s="45">
        <v>90</v>
      </c>
      <c r="F1915" s="45" t="s">
        <v>6875</v>
      </c>
      <c r="G1915" s="45" t="s">
        <v>7118</v>
      </c>
      <c r="H1915" s="45" t="s">
        <v>7119</v>
      </c>
      <c r="I1915" s="45" t="s">
        <v>3202</v>
      </c>
      <c r="J1915" s="46">
        <v>5054.8999999999996</v>
      </c>
      <c r="K1915" s="46">
        <f t="shared" si="29"/>
        <v>5863.6839999999993</v>
      </c>
    </row>
    <row r="1916" spans="2:11" x14ac:dyDescent="0.25">
      <c r="B1916" s="45" t="s">
        <v>3196</v>
      </c>
      <c r="C1916" s="45" t="s">
        <v>6349</v>
      </c>
      <c r="D1916" s="45" t="s">
        <v>6350</v>
      </c>
      <c r="E1916" s="45">
        <v>90</v>
      </c>
      <c r="F1916" s="45" t="s">
        <v>6875</v>
      </c>
      <c r="G1916" s="45" t="s">
        <v>7120</v>
      </c>
      <c r="H1916" s="45" t="s">
        <v>7121</v>
      </c>
      <c r="I1916" s="45" t="s">
        <v>3202</v>
      </c>
      <c r="J1916" s="46">
        <v>2034.26</v>
      </c>
      <c r="K1916" s="46">
        <f t="shared" si="29"/>
        <v>2359.7415999999998</v>
      </c>
    </row>
    <row r="1917" spans="2:11" x14ac:dyDescent="0.25">
      <c r="B1917" s="45" t="s">
        <v>3196</v>
      </c>
      <c r="C1917" s="45" t="s">
        <v>6349</v>
      </c>
      <c r="D1917" s="45" t="s">
        <v>6350</v>
      </c>
      <c r="E1917" s="45">
        <v>90</v>
      </c>
      <c r="F1917" s="45" t="s">
        <v>6875</v>
      </c>
      <c r="G1917" s="45" t="s">
        <v>7122</v>
      </c>
      <c r="H1917" s="45" t="s">
        <v>7123</v>
      </c>
      <c r="I1917" s="45" t="s">
        <v>3202</v>
      </c>
      <c r="J1917" s="46">
        <v>3151.93</v>
      </c>
      <c r="K1917" s="46">
        <f t="shared" si="29"/>
        <v>3656.2387999999996</v>
      </c>
    </row>
    <row r="1918" spans="2:11" x14ac:dyDescent="0.25">
      <c r="B1918" s="45" t="s">
        <v>3196</v>
      </c>
      <c r="C1918" s="45" t="s">
        <v>6349</v>
      </c>
      <c r="D1918" s="45" t="s">
        <v>6350</v>
      </c>
      <c r="E1918" s="45">
        <v>90</v>
      </c>
      <c r="F1918" s="45" t="s">
        <v>6875</v>
      </c>
      <c r="G1918" s="45" t="s">
        <v>7124</v>
      </c>
      <c r="H1918" s="45" t="s">
        <v>7125</v>
      </c>
      <c r="I1918" s="45" t="s">
        <v>3202</v>
      </c>
      <c r="J1918" s="46">
        <v>3151.93</v>
      </c>
      <c r="K1918" s="46">
        <f t="shared" si="29"/>
        <v>3656.2387999999996</v>
      </c>
    </row>
    <row r="1919" spans="2:11" x14ac:dyDescent="0.25">
      <c r="B1919" s="45" t="s">
        <v>3196</v>
      </c>
      <c r="C1919" s="45" t="s">
        <v>6349</v>
      </c>
      <c r="D1919" s="45" t="s">
        <v>6350</v>
      </c>
      <c r="E1919" s="45">
        <v>90</v>
      </c>
      <c r="F1919" s="45" t="s">
        <v>6875</v>
      </c>
      <c r="G1919" s="45" t="s">
        <v>7126</v>
      </c>
      <c r="H1919" s="45" t="s">
        <v>7127</v>
      </c>
      <c r="I1919" s="45" t="s">
        <v>4522</v>
      </c>
      <c r="J1919" s="46">
        <v>5575.05</v>
      </c>
      <c r="K1919" s="46">
        <f t="shared" si="29"/>
        <v>6467.058</v>
      </c>
    </row>
    <row r="1920" spans="2:11" x14ac:dyDescent="0.25">
      <c r="B1920" s="45" t="s">
        <v>3196</v>
      </c>
      <c r="C1920" s="45" t="s">
        <v>6349</v>
      </c>
      <c r="D1920" s="45" t="s">
        <v>6350</v>
      </c>
      <c r="E1920" s="45">
        <v>90</v>
      </c>
      <c r="F1920" s="45" t="s">
        <v>6875</v>
      </c>
      <c r="G1920" s="45" t="s">
        <v>7128</v>
      </c>
      <c r="H1920" s="45" t="s">
        <v>7129</v>
      </c>
      <c r="I1920" s="45" t="s">
        <v>3202</v>
      </c>
      <c r="J1920" s="46">
        <v>5575.05</v>
      </c>
      <c r="K1920" s="46">
        <f t="shared" si="29"/>
        <v>6467.058</v>
      </c>
    </row>
    <row r="1921" spans="2:11" x14ac:dyDescent="0.25">
      <c r="B1921" s="45" t="s">
        <v>3196</v>
      </c>
      <c r="C1921" s="45" t="s">
        <v>6349</v>
      </c>
      <c r="D1921" s="45" t="s">
        <v>6350</v>
      </c>
      <c r="E1921" s="45">
        <v>90</v>
      </c>
      <c r="F1921" s="45" t="s">
        <v>6875</v>
      </c>
      <c r="G1921" s="45" t="s">
        <v>7130</v>
      </c>
      <c r="H1921" s="45" t="s">
        <v>7131</v>
      </c>
      <c r="I1921" s="45" t="s">
        <v>3202</v>
      </c>
      <c r="J1921" s="46">
        <v>5839.75</v>
      </c>
      <c r="K1921" s="46">
        <f t="shared" si="29"/>
        <v>6774.11</v>
      </c>
    </row>
    <row r="1922" spans="2:11" x14ac:dyDescent="0.25">
      <c r="B1922" s="45" t="s">
        <v>3196</v>
      </c>
      <c r="C1922" s="45" t="s">
        <v>6349</v>
      </c>
      <c r="D1922" s="45" t="s">
        <v>6350</v>
      </c>
      <c r="E1922" s="45">
        <v>90</v>
      </c>
      <c r="F1922" s="45" t="s">
        <v>6875</v>
      </c>
      <c r="G1922" s="45" t="s">
        <v>7132</v>
      </c>
      <c r="H1922" s="45" t="s">
        <v>7133</v>
      </c>
      <c r="I1922" s="45" t="s">
        <v>3202</v>
      </c>
      <c r="J1922" s="46">
        <v>3739.63</v>
      </c>
      <c r="K1922" s="46">
        <f t="shared" si="29"/>
        <v>4337.9708000000001</v>
      </c>
    </row>
    <row r="1923" spans="2:11" x14ac:dyDescent="0.25">
      <c r="B1923" s="45" t="s">
        <v>3196</v>
      </c>
      <c r="C1923" s="45" t="s">
        <v>6349</v>
      </c>
      <c r="D1923" s="45" t="s">
        <v>6350</v>
      </c>
      <c r="E1923" s="45">
        <v>90</v>
      </c>
      <c r="F1923" s="45" t="s">
        <v>6875</v>
      </c>
      <c r="G1923" s="45" t="s">
        <v>7134</v>
      </c>
      <c r="H1923" s="45" t="s">
        <v>7135</v>
      </c>
      <c r="I1923" s="45" t="s">
        <v>3202</v>
      </c>
      <c r="J1923" s="46">
        <v>6158.3</v>
      </c>
      <c r="K1923" s="46">
        <f t="shared" si="29"/>
        <v>7143.6279999999997</v>
      </c>
    </row>
    <row r="1924" spans="2:11" x14ac:dyDescent="0.25">
      <c r="B1924" s="45" t="s">
        <v>3196</v>
      </c>
      <c r="C1924" s="45" t="s">
        <v>6349</v>
      </c>
      <c r="D1924" s="45" t="s">
        <v>6350</v>
      </c>
      <c r="E1924" s="45">
        <v>90</v>
      </c>
      <c r="F1924" s="45" t="s">
        <v>6875</v>
      </c>
      <c r="G1924" s="45" t="s">
        <v>7136</v>
      </c>
      <c r="H1924" s="45" t="s">
        <v>7137</v>
      </c>
      <c r="I1924" s="45" t="s">
        <v>3202</v>
      </c>
      <c r="J1924" s="46">
        <v>6624.6</v>
      </c>
      <c r="K1924" s="46">
        <f t="shared" ref="K1924:K1987" si="30">+IF(AND(MID(H1924,1,15)="POSTE DE MADERA",J1924&lt;110)=TRUE,(J1924*1.13+5)*1.01*1.16,IF(AND(MID(H1924,1,15)="POSTE DE MADERA",J1924&gt;=110,J1924&lt;320)=TRUE,(J1924*1.13+12)*1.01*1.16,IF(AND(MID(H1924,1,15)="POSTE DE MADERA",J1924&gt;320)=TRUE,(J1924*1.13+36)*1.01*1.16,IF(+AND(MID(H1924,1,5)="POSTE",MID(H1924,1,15)&lt;&gt;"POSTE DE MADERA")=TRUE,J1924*1.01*1.16,J1924*1.16))))</f>
        <v>7684.5360000000001</v>
      </c>
    </row>
    <row r="1925" spans="2:11" x14ac:dyDescent="0.25">
      <c r="B1925" s="45" t="s">
        <v>3196</v>
      </c>
      <c r="C1925" s="45" t="s">
        <v>6349</v>
      </c>
      <c r="D1925" s="45" t="s">
        <v>6350</v>
      </c>
      <c r="E1925" s="45">
        <v>90</v>
      </c>
      <c r="F1925" s="45" t="s">
        <v>6875</v>
      </c>
      <c r="G1925" s="45" t="s">
        <v>7138</v>
      </c>
      <c r="H1925" s="45" t="s">
        <v>7139</v>
      </c>
      <c r="I1925" s="45" t="s">
        <v>3202</v>
      </c>
      <c r="J1925" s="46">
        <v>3974.71</v>
      </c>
      <c r="K1925" s="46">
        <f t="shared" si="30"/>
        <v>4610.6635999999999</v>
      </c>
    </row>
    <row r="1926" spans="2:11" x14ac:dyDescent="0.25">
      <c r="B1926" s="45" t="s">
        <v>3196</v>
      </c>
      <c r="C1926" s="45" t="s">
        <v>6349</v>
      </c>
      <c r="D1926" s="45" t="s">
        <v>6350</v>
      </c>
      <c r="E1926" s="45">
        <v>90</v>
      </c>
      <c r="F1926" s="45" t="s">
        <v>6875</v>
      </c>
      <c r="G1926" s="45" t="s">
        <v>7140</v>
      </c>
      <c r="H1926" s="45" t="s">
        <v>7141</v>
      </c>
      <c r="I1926" s="45" t="s">
        <v>3202</v>
      </c>
      <c r="J1926" s="46">
        <v>3974.71</v>
      </c>
      <c r="K1926" s="46">
        <f t="shared" si="30"/>
        <v>4610.6635999999999</v>
      </c>
    </row>
    <row r="1927" spans="2:11" x14ac:dyDescent="0.25">
      <c r="B1927" s="45" t="s">
        <v>3196</v>
      </c>
      <c r="C1927" s="45" t="s">
        <v>6349</v>
      </c>
      <c r="D1927" s="45" t="s">
        <v>6350</v>
      </c>
      <c r="E1927" s="45">
        <v>90</v>
      </c>
      <c r="F1927" s="45" t="s">
        <v>6875</v>
      </c>
      <c r="G1927" s="45" t="s">
        <v>7142</v>
      </c>
      <c r="H1927" s="45" t="s">
        <v>7143</v>
      </c>
      <c r="I1927" s="45" t="s">
        <v>3202</v>
      </c>
      <c r="J1927" s="46">
        <v>4408.55</v>
      </c>
      <c r="K1927" s="46">
        <f t="shared" si="30"/>
        <v>5113.9179999999997</v>
      </c>
    </row>
    <row r="1928" spans="2:11" x14ac:dyDescent="0.25">
      <c r="B1928" s="45" t="s">
        <v>3196</v>
      </c>
      <c r="C1928" s="45" t="s">
        <v>6349</v>
      </c>
      <c r="D1928" s="45" t="s">
        <v>6350</v>
      </c>
      <c r="E1928" s="45">
        <v>90</v>
      </c>
      <c r="F1928" s="45" t="s">
        <v>6875</v>
      </c>
      <c r="G1928" s="45" t="s">
        <v>7144</v>
      </c>
      <c r="H1928" s="45" t="s">
        <v>7145</v>
      </c>
      <c r="I1928" s="45" t="s">
        <v>3202</v>
      </c>
      <c r="J1928" s="46">
        <v>6391.6</v>
      </c>
      <c r="K1928" s="46">
        <f t="shared" si="30"/>
        <v>7414.2560000000003</v>
      </c>
    </row>
    <row r="1929" spans="2:11" x14ac:dyDescent="0.25">
      <c r="B1929" s="45" t="s">
        <v>3196</v>
      </c>
      <c r="C1929" s="45" t="s">
        <v>6349</v>
      </c>
      <c r="D1929" s="45" t="s">
        <v>6350</v>
      </c>
      <c r="E1929" s="45">
        <v>90</v>
      </c>
      <c r="F1929" s="45" t="s">
        <v>6875</v>
      </c>
      <c r="G1929" s="45" t="s">
        <v>7146</v>
      </c>
      <c r="H1929" s="45" t="s">
        <v>7147</v>
      </c>
      <c r="I1929" s="45" t="s">
        <v>3202</v>
      </c>
      <c r="J1929" s="46">
        <v>6391.6</v>
      </c>
      <c r="K1929" s="46">
        <f t="shared" si="30"/>
        <v>7414.2560000000003</v>
      </c>
    </row>
    <row r="1930" spans="2:11" x14ac:dyDescent="0.25">
      <c r="B1930" s="45" t="s">
        <v>3196</v>
      </c>
      <c r="C1930" s="45" t="s">
        <v>6349</v>
      </c>
      <c r="D1930" s="45" t="s">
        <v>6350</v>
      </c>
      <c r="E1930" s="45">
        <v>90</v>
      </c>
      <c r="F1930" s="45" t="s">
        <v>6875</v>
      </c>
      <c r="G1930" s="45" t="s">
        <v>7148</v>
      </c>
      <c r="H1930" s="45" t="s">
        <v>7149</v>
      </c>
      <c r="I1930" s="45" t="s">
        <v>3202</v>
      </c>
      <c r="J1930" s="46">
        <v>6938.54</v>
      </c>
      <c r="K1930" s="46">
        <f t="shared" si="30"/>
        <v>8048.7063999999991</v>
      </c>
    </row>
    <row r="1931" spans="2:11" x14ac:dyDescent="0.25">
      <c r="B1931" s="45" t="s">
        <v>3196</v>
      </c>
      <c r="C1931" s="45" t="s">
        <v>6349</v>
      </c>
      <c r="D1931" s="45" t="s">
        <v>6350</v>
      </c>
      <c r="E1931" s="45">
        <v>90</v>
      </c>
      <c r="F1931" s="45" t="s">
        <v>6875</v>
      </c>
      <c r="G1931" s="45" t="s">
        <v>7150</v>
      </c>
      <c r="H1931" s="45" t="s">
        <v>7151</v>
      </c>
      <c r="I1931" s="45" t="s">
        <v>3202</v>
      </c>
      <c r="J1931" s="46">
        <v>4327.33</v>
      </c>
      <c r="K1931" s="46">
        <f t="shared" si="30"/>
        <v>5019.7027999999991</v>
      </c>
    </row>
    <row r="1932" spans="2:11" x14ac:dyDescent="0.25">
      <c r="B1932" s="45" t="s">
        <v>3196</v>
      </c>
      <c r="C1932" s="45" t="s">
        <v>6349</v>
      </c>
      <c r="D1932" s="45" t="s">
        <v>6350</v>
      </c>
      <c r="E1932" s="45">
        <v>90</v>
      </c>
      <c r="F1932" s="45" t="s">
        <v>6875</v>
      </c>
      <c r="G1932" s="45" t="s">
        <v>7152</v>
      </c>
      <c r="H1932" s="45" t="s">
        <v>7153</v>
      </c>
      <c r="I1932" s="45" t="s">
        <v>3202</v>
      </c>
      <c r="J1932" s="46">
        <v>6741.55</v>
      </c>
      <c r="K1932" s="46">
        <f t="shared" si="30"/>
        <v>7820.1979999999994</v>
      </c>
    </row>
    <row r="1933" spans="2:11" x14ac:dyDescent="0.25">
      <c r="B1933" s="45" t="s">
        <v>3196</v>
      </c>
      <c r="C1933" s="45" t="s">
        <v>6349</v>
      </c>
      <c r="D1933" s="45" t="s">
        <v>6350</v>
      </c>
      <c r="E1933" s="45">
        <v>90</v>
      </c>
      <c r="F1933" s="45" t="s">
        <v>6875</v>
      </c>
      <c r="G1933" s="45" t="s">
        <v>7154</v>
      </c>
      <c r="H1933" s="45" t="s">
        <v>7155</v>
      </c>
      <c r="I1933" s="45" t="s">
        <v>3202</v>
      </c>
      <c r="J1933" s="46">
        <v>6741.55</v>
      </c>
      <c r="K1933" s="46">
        <f t="shared" si="30"/>
        <v>7820.1979999999994</v>
      </c>
    </row>
    <row r="1934" spans="2:11" x14ac:dyDescent="0.25">
      <c r="B1934" s="45" t="s">
        <v>3196</v>
      </c>
      <c r="C1934" s="45" t="s">
        <v>6349</v>
      </c>
      <c r="D1934" s="45" t="s">
        <v>6350</v>
      </c>
      <c r="E1934" s="45">
        <v>90</v>
      </c>
      <c r="F1934" s="45" t="s">
        <v>6875</v>
      </c>
      <c r="G1934" s="45" t="s">
        <v>7156</v>
      </c>
      <c r="H1934" s="45" t="s">
        <v>7157</v>
      </c>
      <c r="I1934" s="45" t="s">
        <v>3202</v>
      </c>
      <c r="J1934" s="46">
        <v>6766.6</v>
      </c>
      <c r="K1934" s="46">
        <f t="shared" si="30"/>
        <v>7849.2560000000003</v>
      </c>
    </row>
    <row r="1935" spans="2:11" x14ac:dyDescent="0.25">
      <c r="B1935" s="45" t="s">
        <v>3196</v>
      </c>
      <c r="C1935" s="45" t="s">
        <v>6349</v>
      </c>
      <c r="D1935" s="45" t="s">
        <v>6350</v>
      </c>
      <c r="E1935" s="45">
        <v>90</v>
      </c>
      <c r="F1935" s="45" t="s">
        <v>6875</v>
      </c>
      <c r="G1935" s="45" t="s">
        <v>7158</v>
      </c>
      <c r="H1935" s="45" t="s">
        <v>7159</v>
      </c>
      <c r="I1935" s="45" t="s">
        <v>3202</v>
      </c>
      <c r="J1935" s="46">
        <v>4834.6099999999997</v>
      </c>
      <c r="K1935" s="46">
        <f t="shared" si="30"/>
        <v>5608.1475999999993</v>
      </c>
    </row>
    <row r="1936" spans="2:11" x14ac:dyDescent="0.25">
      <c r="B1936" s="45" t="s">
        <v>3196</v>
      </c>
      <c r="C1936" s="45" t="s">
        <v>6349</v>
      </c>
      <c r="D1936" s="45" t="s">
        <v>6350</v>
      </c>
      <c r="E1936" s="45">
        <v>90</v>
      </c>
      <c r="F1936" s="45" t="s">
        <v>6875</v>
      </c>
      <c r="G1936" s="45" t="s">
        <v>7160</v>
      </c>
      <c r="H1936" s="45" t="s">
        <v>7161</v>
      </c>
      <c r="I1936" s="45" t="s">
        <v>3202</v>
      </c>
      <c r="J1936" s="46">
        <v>7324.8</v>
      </c>
      <c r="K1936" s="46">
        <f t="shared" si="30"/>
        <v>8496.768</v>
      </c>
    </row>
    <row r="1937" spans="2:11" x14ac:dyDescent="0.25">
      <c r="B1937" s="45" t="s">
        <v>3196</v>
      </c>
      <c r="C1937" s="45" t="s">
        <v>6349</v>
      </c>
      <c r="D1937" s="45" t="s">
        <v>6350</v>
      </c>
      <c r="E1937" s="45">
        <v>90</v>
      </c>
      <c r="F1937" s="45" t="s">
        <v>6875</v>
      </c>
      <c r="G1937" s="45" t="s">
        <v>7162</v>
      </c>
      <c r="H1937" s="45" t="s">
        <v>7163</v>
      </c>
      <c r="I1937" s="45" t="s">
        <v>3202</v>
      </c>
      <c r="J1937" s="46">
        <v>5385.19</v>
      </c>
      <c r="K1937" s="46">
        <f t="shared" si="30"/>
        <v>6246.8203999999987</v>
      </c>
    </row>
    <row r="1938" spans="2:11" x14ac:dyDescent="0.25">
      <c r="B1938" s="45" t="s">
        <v>3196</v>
      </c>
      <c r="C1938" s="45" t="s">
        <v>6349</v>
      </c>
      <c r="D1938" s="45" t="s">
        <v>6350</v>
      </c>
      <c r="E1938" s="45">
        <v>90</v>
      </c>
      <c r="F1938" s="45" t="s">
        <v>6875</v>
      </c>
      <c r="G1938" s="45" t="s">
        <v>7164</v>
      </c>
      <c r="H1938" s="45" t="s">
        <v>7165</v>
      </c>
      <c r="I1938" s="45" t="s">
        <v>3202</v>
      </c>
      <c r="J1938" s="46">
        <v>4408.55</v>
      </c>
      <c r="K1938" s="46">
        <f t="shared" si="30"/>
        <v>5113.9179999999997</v>
      </c>
    </row>
    <row r="1939" spans="2:11" x14ac:dyDescent="0.25">
      <c r="B1939" s="45" t="s">
        <v>3196</v>
      </c>
      <c r="C1939" s="45" t="s">
        <v>6349</v>
      </c>
      <c r="D1939" s="45" t="s">
        <v>6350</v>
      </c>
      <c r="E1939" s="45">
        <v>90</v>
      </c>
      <c r="F1939" s="45" t="s">
        <v>6875</v>
      </c>
      <c r="G1939" s="45" t="s">
        <v>7166</v>
      </c>
      <c r="H1939" s="45" t="s">
        <v>7167</v>
      </c>
      <c r="I1939" s="45" t="s">
        <v>3202</v>
      </c>
      <c r="J1939" s="46">
        <v>7791.4</v>
      </c>
      <c r="K1939" s="46">
        <f t="shared" si="30"/>
        <v>9038.0239999999994</v>
      </c>
    </row>
    <row r="1940" spans="2:11" x14ac:dyDescent="0.25">
      <c r="B1940" s="45" t="s">
        <v>3196</v>
      </c>
      <c r="C1940" s="45" t="s">
        <v>6349</v>
      </c>
      <c r="D1940" s="45" t="s">
        <v>6350</v>
      </c>
      <c r="E1940" s="45">
        <v>90</v>
      </c>
      <c r="F1940" s="45" t="s">
        <v>6875</v>
      </c>
      <c r="G1940" s="45" t="s">
        <v>7168</v>
      </c>
      <c r="H1940" s="45" t="s">
        <v>7169</v>
      </c>
      <c r="I1940" s="45" t="s">
        <v>3202</v>
      </c>
      <c r="J1940" s="46">
        <v>5502.73</v>
      </c>
      <c r="K1940" s="46">
        <f t="shared" si="30"/>
        <v>6383.1667999999991</v>
      </c>
    </row>
    <row r="1941" spans="2:11" x14ac:dyDescent="0.25">
      <c r="B1941" s="45" t="s">
        <v>3196</v>
      </c>
      <c r="C1941" s="45" t="s">
        <v>6349</v>
      </c>
      <c r="D1941" s="45" t="s">
        <v>6350</v>
      </c>
      <c r="E1941" s="45">
        <v>90</v>
      </c>
      <c r="F1941" s="45" t="s">
        <v>6875</v>
      </c>
      <c r="G1941" s="45" t="s">
        <v>7170</v>
      </c>
      <c r="H1941" s="45" t="s">
        <v>7171</v>
      </c>
      <c r="I1941" s="45" t="s">
        <v>3202</v>
      </c>
      <c r="J1941" s="46">
        <v>6090.43</v>
      </c>
      <c r="K1941" s="46">
        <f t="shared" si="30"/>
        <v>7064.8987999999999</v>
      </c>
    </row>
    <row r="1942" spans="2:11" x14ac:dyDescent="0.25">
      <c r="B1942" s="45" t="s">
        <v>3196</v>
      </c>
      <c r="C1942" s="45" t="s">
        <v>6349</v>
      </c>
      <c r="D1942" s="45" t="s">
        <v>6350</v>
      </c>
      <c r="E1942" s="45">
        <v>90</v>
      </c>
      <c r="F1942" s="45" t="s">
        <v>6875</v>
      </c>
      <c r="G1942" s="45" t="s">
        <v>7172</v>
      </c>
      <c r="H1942" s="45" t="s">
        <v>7173</v>
      </c>
      <c r="I1942" s="45" t="s">
        <v>3202</v>
      </c>
      <c r="J1942" s="46">
        <v>6090.43</v>
      </c>
      <c r="K1942" s="46">
        <f t="shared" si="30"/>
        <v>7064.8987999999999</v>
      </c>
    </row>
    <row r="1943" spans="2:11" x14ac:dyDescent="0.25">
      <c r="B1943" s="45" t="s">
        <v>3196</v>
      </c>
      <c r="C1943" s="45" t="s">
        <v>6349</v>
      </c>
      <c r="D1943" s="45" t="s">
        <v>6350</v>
      </c>
      <c r="E1943" s="45">
        <v>90</v>
      </c>
      <c r="F1943" s="45" t="s">
        <v>6875</v>
      </c>
      <c r="G1943" s="45" t="s">
        <v>7174</v>
      </c>
      <c r="H1943" s="45" t="s">
        <v>7175</v>
      </c>
      <c r="I1943" s="45" t="s">
        <v>3202</v>
      </c>
      <c r="J1943" s="46">
        <v>9764</v>
      </c>
      <c r="K1943" s="46">
        <f t="shared" si="30"/>
        <v>11326.24</v>
      </c>
    </row>
    <row r="1944" spans="2:11" x14ac:dyDescent="0.25">
      <c r="B1944" s="45" t="s">
        <v>3196</v>
      </c>
      <c r="C1944" s="45" t="s">
        <v>6349</v>
      </c>
      <c r="D1944" s="45" t="s">
        <v>6350</v>
      </c>
      <c r="E1944" s="45">
        <v>90</v>
      </c>
      <c r="F1944" s="45" t="s">
        <v>6875</v>
      </c>
      <c r="G1944" s="45" t="s">
        <v>7176</v>
      </c>
      <c r="H1944" s="45" t="s">
        <v>7177</v>
      </c>
      <c r="I1944" s="45" t="s">
        <v>3202</v>
      </c>
      <c r="J1944" s="46">
        <v>7265.83</v>
      </c>
      <c r="K1944" s="46">
        <f t="shared" si="30"/>
        <v>8428.362799999999</v>
      </c>
    </row>
    <row r="1945" spans="2:11" x14ac:dyDescent="0.25">
      <c r="B1945" s="45" t="s">
        <v>3196</v>
      </c>
      <c r="C1945" s="45" t="s">
        <v>6349</v>
      </c>
      <c r="D1945" s="45" t="s">
        <v>6350</v>
      </c>
      <c r="E1945" s="45">
        <v>90</v>
      </c>
      <c r="F1945" s="45" t="s">
        <v>6875</v>
      </c>
      <c r="G1945" s="45" t="s">
        <v>7178</v>
      </c>
      <c r="H1945" s="45" t="s">
        <v>7179</v>
      </c>
      <c r="I1945" s="45" t="s">
        <v>3202</v>
      </c>
      <c r="J1945" s="46">
        <v>9217.24</v>
      </c>
      <c r="K1945" s="46">
        <f t="shared" si="30"/>
        <v>10691.998399999999</v>
      </c>
    </row>
    <row r="1946" spans="2:11" x14ac:dyDescent="0.25">
      <c r="B1946" s="45" t="s">
        <v>3196</v>
      </c>
      <c r="C1946" s="45" t="s">
        <v>6349</v>
      </c>
      <c r="D1946" s="45" t="s">
        <v>6350</v>
      </c>
      <c r="E1946" s="45">
        <v>90</v>
      </c>
      <c r="F1946" s="45" t="s">
        <v>6875</v>
      </c>
      <c r="G1946" s="45" t="s">
        <v>7180</v>
      </c>
      <c r="H1946" s="45" t="s">
        <v>7181</v>
      </c>
      <c r="I1946" s="45" t="s">
        <v>3202</v>
      </c>
      <c r="J1946" s="46">
        <v>15055.88</v>
      </c>
      <c r="K1946" s="46">
        <f t="shared" si="30"/>
        <v>17464.820799999998</v>
      </c>
    </row>
    <row r="1947" spans="2:11" x14ac:dyDescent="0.25">
      <c r="B1947" s="45" t="s">
        <v>3196</v>
      </c>
      <c r="C1947" s="45" t="s">
        <v>6349</v>
      </c>
      <c r="D1947" s="45" t="s">
        <v>6350</v>
      </c>
      <c r="E1947" s="45">
        <v>90</v>
      </c>
      <c r="F1947" s="45" t="s">
        <v>6875</v>
      </c>
      <c r="G1947" s="45" t="s">
        <v>7182</v>
      </c>
      <c r="H1947" s="45" t="s">
        <v>7183</v>
      </c>
      <c r="I1947" s="45" t="s">
        <v>3202</v>
      </c>
      <c r="J1947" s="46">
        <v>3192.75</v>
      </c>
      <c r="K1947" s="46">
        <f t="shared" si="30"/>
        <v>3703.5899999999997</v>
      </c>
    </row>
    <row r="1948" spans="2:11" x14ac:dyDescent="0.25">
      <c r="B1948" s="45" t="s">
        <v>3196</v>
      </c>
      <c r="C1948" s="45" t="s">
        <v>6349</v>
      </c>
      <c r="D1948" s="45" t="s">
        <v>6350</v>
      </c>
      <c r="E1948" s="45">
        <v>90</v>
      </c>
      <c r="F1948" s="45" t="s">
        <v>6875</v>
      </c>
      <c r="G1948" s="45" t="s">
        <v>7184</v>
      </c>
      <c r="H1948" s="45" t="s">
        <v>7185</v>
      </c>
      <c r="I1948" s="45" t="s">
        <v>3202</v>
      </c>
      <c r="J1948" s="46">
        <v>3242.05</v>
      </c>
      <c r="K1948" s="46">
        <f t="shared" si="30"/>
        <v>3760.7779999999998</v>
      </c>
    </row>
    <row r="1949" spans="2:11" x14ac:dyDescent="0.25">
      <c r="B1949" s="45" t="s">
        <v>3196</v>
      </c>
      <c r="C1949" s="45" t="s">
        <v>6349</v>
      </c>
      <c r="D1949" s="45" t="s">
        <v>6350</v>
      </c>
      <c r="E1949" s="45">
        <v>90</v>
      </c>
      <c r="F1949" s="45" t="s">
        <v>6875</v>
      </c>
      <c r="G1949" s="45" t="s">
        <v>7186</v>
      </c>
      <c r="H1949" s="45" t="s">
        <v>7187</v>
      </c>
      <c r="I1949" s="45" t="s">
        <v>3202</v>
      </c>
      <c r="J1949" s="46">
        <v>4270.05</v>
      </c>
      <c r="K1949" s="46">
        <f t="shared" si="30"/>
        <v>4953.2579999999998</v>
      </c>
    </row>
    <row r="1950" spans="2:11" x14ac:dyDescent="0.25">
      <c r="B1950" s="45" t="s">
        <v>3196</v>
      </c>
      <c r="C1950" s="45" t="s">
        <v>6349</v>
      </c>
      <c r="D1950" s="45" t="s">
        <v>6350</v>
      </c>
      <c r="E1950" s="45">
        <v>90</v>
      </c>
      <c r="F1950" s="45" t="s">
        <v>6875</v>
      </c>
      <c r="G1950" s="45" t="s">
        <v>7188</v>
      </c>
      <c r="H1950" s="45" t="s">
        <v>7189</v>
      </c>
      <c r="I1950" s="45" t="s">
        <v>3202</v>
      </c>
      <c r="J1950" s="46">
        <v>3242.05</v>
      </c>
      <c r="K1950" s="46">
        <f t="shared" si="30"/>
        <v>3760.7779999999998</v>
      </c>
    </row>
    <row r="1951" spans="2:11" x14ac:dyDescent="0.25">
      <c r="B1951" s="45" t="s">
        <v>3196</v>
      </c>
      <c r="C1951" s="45" t="s">
        <v>6349</v>
      </c>
      <c r="D1951" s="45" t="s">
        <v>6350</v>
      </c>
      <c r="E1951" s="45">
        <v>90</v>
      </c>
      <c r="F1951" s="45" t="s">
        <v>6875</v>
      </c>
      <c r="G1951" s="45" t="s">
        <v>7190</v>
      </c>
      <c r="H1951" s="45" t="s">
        <v>7191</v>
      </c>
      <c r="I1951" s="45" t="s">
        <v>3202</v>
      </c>
      <c r="J1951" s="46">
        <v>2700.35</v>
      </c>
      <c r="K1951" s="46">
        <f t="shared" si="30"/>
        <v>3132.4059999999995</v>
      </c>
    </row>
    <row r="1952" spans="2:11" x14ac:dyDescent="0.25">
      <c r="B1952" s="45" t="s">
        <v>3196</v>
      </c>
      <c r="C1952" s="45" t="s">
        <v>6349</v>
      </c>
      <c r="D1952" s="45" t="s">
        <v>6350</v>
      </c>
      <c r="E1952" s="45">
        <v>90</v>
      </c>
      <c r="F1952" s="45" t="s">
        <v>6875</v>
      </c>
      <c r="G1952" s="45" t="s">
        <v>7192</v>
      </c>
      <c r="H1952" s="45" t="s">
        <v>7193</v>
      </c>
      <c r="I1952" s="45" t="s">
        <v>3202</v>
      </c>
      <c r="J1952" s="46">
        <v>3703.3</v>
      </c>
      <c r="K1952" s="46">
        <f t="shared" si="30"/>
        <v>4295.8279999999995</v>
      </c>
    </row>
    <row r="1953" spans="2:11" x14ac:dyDescent="0.25">
      <c r="B1953" s="45" t="s">
        <v>3196</v>
      </c>
      <c r="C1953" s="45" t="s">
        <v>6349</v>
      </c>
      <c r="D1953" s="45" t="s">
        <v>6350</v>
      </c>
      <c r="E1953" s="45">
        <v>90</v>
      </c>
      <c r="F1953" s="45" t="s">
        <v>6875</v>
      </c>
      <c r="G1953" s="45" t="s">
        <v>7194</v>
      </c>
      <c r="H1953" s="45" t="s">
        <v>7195</v>
      </c>
      <c r="I1953" s="45" t="s">
        <v>3202</v>
      </c>
      <c r="J1953" s="46">
        <v>3703.3</v>
      </c>
      <c r="K1953" s="46">
        <f t="shared" si="30"/>
        <v>4295.8279999999995</v>
      </c>
    </row>
    <row r="1954" spans="2:11" x14ac:dyDescent="0.25">
      <c r="B1954" s="45" t="s">
        <v>3196</v>
      </c>
      <c r="C1954" s="45" t="s">
        <v>6349</v>
      </c>
      <c r="D1954" s="45" t="s">
        <v>6350</v>
      </c>
      <c r="E1954" s="45">
        <v>90</v>
      </c>
      <c r="F1954" s="45" t="s">
        <v>6875</v>
      </c>
      <c r="G1954" s="45" t="s">
        <v>7196</v>
      </c>
      <c r="H1954" s="45" t="s">
        <v>7197</v>
      </c>
      <c r="I1954" s="45" t="s">
        <v>3202</v>
      </c>
      <c r="J1954" s="46">
        <v>3660.7</v>
      </c>
      <c r="K1954" s="46">
        <f t="shared" si="30"/>
        <v>4246.4119999999994</v>
      </c>
    </row>
    <row r="1955" spans="2:11" x14ac:dyDescent="0.25">
      <c r="B1955" s="45" t="s">
        <v>3196</v>
      </c>
      <c r="C1955" s="45" t="s">
        <v>6349</v>
      </c>
      <c r="D1955" s="45" t="s">
        <v>6350</v>
      </c>
      <c r="E1955" s="45">
        <v>90</v>
      </c>
      <c r="F1955" s="45" t="s">
        <v>6875</v>
      </c>
      <c r="G1955" s="45" t="s">
        <v>7198</v>
      </c>
      <c r="H1955" s="45" t="s">
        <v>7199</v>
      </c>
      <c r="I1955" s="45" t="s">
        <v>3202</v>
      </c>
      <c r="J1955" s="46">
        <v>3825.3</v>
      </c>
      <c r="K1955" s="46">
        <f t="shared" si="30"/>
        <v>4437.348</v>
      </c>
    </row>
    <row r="1956" spans="2:11" x14ac:dyDescent="0.25">
      <c r="B1956" s="45" t="s">
        <v>3196</v>
      </c>
      <c r="C1956" s="45" t="s">
        <v>6349</v>
      </c>
      <c r="D1956" s="45" t="s">
        <v>6350</v>
      </c>
      <c r="E1956" s="45">
        <v>90</v>
      </c>
      <c r="F1956" s="45" t="s">
        <v>6875</v>
      </c>
      <c r="G1956" s="45" t="s">
        <v>7200</v>
      </c>
      <c r="H1956" s="45" t="s">
        <v>7201</v>
      </c>
      <c r="I1956" s="45" t="s">
        <v>3202</v>
      </c>
      <c r="J1956" s="46">
        <v>3485.2</v>
      </c>
      <c r="K1956" s="46">
        <f t="shared" si="30"/>
        <v>4042.8319999999994</v>
      </c>
    </row>
    <row r="1957" spans="2:11" x14ac:dyDescent="0.25">
      <c r="B1957" s="45" t="s">
        <v>3196</v>
      </c>
      <c r="C1957" s="45" t="s">
        <v>6349</v>
      </c>
      <c r="D1957" s="45" t="s">
        <v>6350</v>
      </c>
      <c r="E1957" s="45">
        <v>90</v>
      </c>
      <c r="F1957" s="45" t="s">
        <v>6875</v>
      </c>
      <c r="G1957" s="45" t="s">
        <v>7202</v>
      </c>
      <c r="H1957" s="45" t="s">
        <v>7203</v>
      </c>
      <c r="I1957" s="45" t="s">
        <v>3202</v>
      </c>
      <c r="J1957" s="46">
        <v>2399.2399999999998</v>
      </c>
      <c r="K1957" s="46">
        <f t="shared" si="30"/>
        <v>2783.1183999999994</v>
      </c>
    </row>
    <row r="1958" spans="2:11" x14ac:dyDescent="0.25">
      <c r="B1958" s="45" t="s">
        <v>3196</v>
      </c>
      <c r="C1958" s="45" t="s">
        <v>6349</v>
      </c>
      <c r="D1958" s="45" t="s">
        <v>6350</v>
      </c>
      <c r="E1958" s="45">
        <v>90</v>
      </c>
      <c r="F1958" s="45" t="s">
        <v>6875</v>
      </c>
      <c r="G1958" s="45" t="s">
        <v>7204</v>
      </c>
      <c r="H1958" s="45" t="s">
        <v>7205</v>
      </c>
      <c r="I1958" s="45" t="s">
        <v>3202</v>
      </c>
      <c r="J1958" s="46">
        <v>5054.8999999999996</v>
      </c>
      <c r="K1958" s="46">
        <f t="shared" si="30"/>
        <v>5863.6839999999993</v>
      </c>
    </row>
    <row r="1959" spans="2:11" x14ac:dyDescent="0.25">
      <c r="B1959" s="45" t="s">
        <v>3196</v>
      </c>
      <c r="C1959" s="45" t="s">
        <v>6349</v>
      </c>
      <c r="D1959" s="45" t="s">
        <v>6350</v>
      </c>
      <c r="E1959" s="45">
        <v>90</v>
      </c>
      <c r="F1959" s="45" t="s">
        <v>6875</v>
      </c>
      <c r="G1959" s="45" t="s">
        <v>7206</v>
      </c>
      <c r="H1959" s="45" t="s">
        <v>7207</v>
      </c>
      <c r="I1959" s="45" t="s">
        <v>3202</v>
      </c>
      <c r="J1959" s="46">
        <v>5054.8999999999996</v>
      </c>
      <c r="K1959" s="46">
        <f t="shared" si="30"/>
        <v>5863.6839999999993</v>
      </c>
    </row>
    <row r="1960" spans="2:11" x14ac:dyDescent="0.25">
      <c r="B1960" s="45" t="s">
        <v>3196</v>
      </c>
      <c r="C1960" s="45" t="s">
        <v>6349</v>
      </c>
      <c r="D1960" s="45" t="s">
        <v>6350</v>
      </c>
      <c r="E1960" s="45">
        <v>90</v>
      </c>
      <c r="F1960" s="45" t="s">
        <v>6875</v>
      </c>
      <c r="G1960" s="45" t="s">
        <v>7208</v>
      </c>
      <c r="H1960" s="45" t="s">
        <v>7209</v>
      </c>
      <c r="I1960" s="45" t="s">
        <v>3202</v>
      </c>
      <c r="J1960" s="46">
        <v>4270.05</v>
      </c>
      <c r="K1960" s="46">
        <f t="shared" si="30"/>
        <v>4953.2579999999998</v>
      </c>
    </row>
    <row r="1961" spans="2:11" x14ac:dyDescent="0.25">
      <c r="B1961" s="45" t="s">
        <v>3196</v>
      </c>
      <c r="C1961" s="45" t="s">
        <v>6349</v>
      </c>
      <c r="D1961" s="45" t="s">
        <v>6350</v>
      </c>
      <c r="E1961" s="45">
        <v>90</v>
      </c>
      <c r="F1961" s="45" t="s">
        <v>6875</v>
      </c>
      <c r="G1961" s="45" t="s">
        <v>7210</v>
      </c>
      <c r="H1961" s="45" t="s">
        <v>7211</v>
      </c>
      <c r="I1961" s="45" t="s">
        <v>3202</v>
      </c>
      <c r="J1961" s="46">
        <v>5234.95</v>
      </c>
      <c r="K1961" s="46">
        <f t="shared" si="30"/>
        <v>6072.5419999999995</v>
      </c>
    </row>
    <row r="1962" spans="2:11" x14ac:dyDescent="0.25">
      <c r="B1962" s="45" t="s">
        <v>3196</v>
      </c>
      <c r="C1962" s="45" t="s">
        <v>6349</v>
      </c>
      <c r="D1962" s="45" t="s">
        <v>6350</v>
      </c>
      <c r="E1962" s="45">
        <v>90</v>
      </c>
      <c r="F1962" s="45" t="s">
        <v>6875</v>
      </c>
      <c r="G1962" s="45" t="s">
        <v>7212</v>
      </c>
      <c r="H1962" s="45" t="s">
        <v>7213</v>
      </c>
      <c r="I1962" s="45" t="s">
        <v>3202</v>
      </c>
      <c r="J1962" s="46">
        <v>3151.93</v>
      </c>
      <c r="K1962" s="46">
        <f t="shared" si="30"/>
        <v>3656.2387999999996</v>
      </c>
    </row>
    <row r="1963" spans="2:11" x14ac:dyDescent="0.25">
      <c r="B1963" s="45" t="s">
        <v>3196</v>
      </c>
      <c r="C1963" s="45" t="s">
        <v>6349</v>
      </c>
      <c r="D1963" s="45" t="s">
        <v>6350</v>
      </c>
      <c r="E1963" s="45">
        <v>90</v>
      </c>
      <c r="F1963" s="45" t="s">
        <v>6875</v>
      </c>
      <c r="G1963" s="45" t="s">
        <v>7214</v>
      </c>
      <c r="H1963" s="45" t="s">
        <v>7215</v>
      </c>
      <c r="I1963" s="45" t="s">
        <v>3202</v>
      </c>
      <c r="J1963" s="46">
        <v>5745.5</v>
      </c>
      <c r="K1963" s="46">
        <f t="shared" si="30"/>
        <v>6664.78</v>
      </c>
    </row>
    <row r="1964" spans="2:11" x14ac:dyDescent="0.25">
      <c r="B1964" s="45" t="s">
        <v>3196</v>
      </c>
      <c r="C1964" s="45" t="s">
        <v>6349</v>
      </c>
      <c r="D1964" s="45" t="s">
        <v>6350</v>
      </c>
      <c r="E1964" s="45">
        <v>90</v>
      </c>
      <c r="F1964" s="45" t="s">
        <v>6875</v>
      </c>
      <c r="G1964" s="45" t="s">
        <v>7216</v>
      </c>
      <c r="H1964" s="45" t="s">
        <v>7217</v>
      </c>
      <c r="I1964" s="45" t="s">
        <v>3202</v>
      </c>
      <c r="J1964" s="46">
        <v>3739.63</v>
      </c>
      <c r="K1964" s="46">
        <f t="shared" si="30"/>
        <v>4337.9708000000001</v>
      </c>
    </row>
    <row r="1965" spans="2:11" x14ac:dyDescent="0.25">
      <c r="B1965" s="45" t="s">
        <v>3196</v>
      </c>
      <c r="C1965" s="45" t="s">
        <v>6349</v>
      </c>
      <c r="D1965" s="45" t="s">
        <v>6350</v>
      </c>
      <c r="E1965" s="45">
        <v>90</v>
      </c>
      <c r="F1965" s="45" t="s">
        <v>6875</v>
      </c>
      <c r="G1965" s="45" t="s">
        <v>7218</v>
      </c>
      <c r="H1965" s="45" t="s">
        <v>7219</v>
      </c>
      <c r="I1965" s="45" t="s">
        <v>3202</v>
      </c>
      <c r="J1965" s="46">
        <v>6938.54</v>
      </c>
      <c r="K1965" s="46">
        <f t="shared" si="30"/>
        <v>8048.7063999999991</v>
      </c>
    </row>
    <row r="1966" spans="2:11" x14ac:dyDescent="0.25">
      <c r="B1966" s="45" t="s">
        <v>3196</v>
      </c>
      <c r="C1966" s="45" t="s">
        <v>6349</v>
      </c>
      <c r="D1966" s="45" t="s">
        <v>6350</v>
      </c>
      <c r="E1966" s="45">
        <v>90</v>
      </c>
      <c r="F1966" s="45" t="s">
        <v>6875</v>
      </c>
      <c r="G1966" s="45" t="s">
        <v>7220</v>
      </c>
      <c r="H1966" s="45" t="s">
        <v>7221</v>
      </c>
      <c r="I1966" s="45" t="s">
        <v>3202</v>
      </c>
      <c r="J1966" s="46">
        <v>4834.6099999999997</v>
      </c>
      <c r="K1966" s="46">
        <f t="shared" si="30"/>
        <v>5608.1475999999993</v>
      </c>
    </row>
    <row r="1967" spans="2:11" x14ac:dyDescent="0.25">
      <c r="B1967" s="45" t="s">
        <v>3196</v>
      </c>
      <c r="C1967" s="45" t="s">
        <v>6349</v>
      </c>
      <c r="D1967" s="45" t="s">
        <v>6350</v>
      </c>
      <c r="E1967" s="45">
        <v>90</v>
      </c>
      <c r="F1967" s="45" t="s">
        <v>6875</v>
      </c>
      <c r="G1967" s="45" t="s">
        <v>7222</v>
      </c>
      <c r="H1967" s="45" t="s">
        <v>7223</v>
      </c>
      <c r="I1967" s="45" t="s">
        <v>3202</v>
      </c>
      <c r="J1967" s="46">
        <v>7791.4</v>
      </c>
      <c r="K1967" s="46">
        <f t="shared" si="30"/>
        <v>9038.0239999999994</v>
      </c>
    </row>
    <row r="1968" spans="2:11" x14ac:dyDescent="0.25">
      <c r="B1968" s="45" t="s">
        <v>3196</v>
      </c>
      <c r="C1968" s="45" t="s">
        <v>6349</v>
      </c>
      <c r="D1968" s="45" t="s">
        <v>6350</v>
      </c>
      <c r="E1968" s="45">
        <v>90</v>
      </c>
      <c r="F1968" s="45" t="s">
        <v>6875</v>
      </c>
      <c r="G1968" s="45" t="s">
        <v>7224</v>
      </c>
      <c r="H1968" s="45" t="s">
        <v>7225</v>
      </c>
      <c r="I1968" s="45" t="s">
        <v>3202</v>
      </c>
      <c r="J1968" s="46">
        <v>8491.2999999999993</v>
      </c>
      <c r="K1968" s="46">
        <f t="shared" si="30"/>
        <v>9849.9079999999976</v>
      </c>
    </row>
    <row r="1969" spans="2:11" x14ac:dyDescent="0.25">
      <c r="B1969" s="45" t="s">
        <v>3196</v>
      </c>
      <c r="C1969" s="45" t="s">
        <v>6349</v>
      </c>
      <c r="D1969" s="45" t="s">
        <v>6350</v>
      </c>
      <c r="E1969" s="45">
        <v>90</v>
      </c>
      <c r="F1969" s="45" t="s">
        <v>6875</v>
      </c>
      <c r="G1969" s="45" t="s">
        <v>7226</v>
      </c>
      <c r="H1969" s="45" t="s">
        <v>7227</v>
      </c>
      <c r="I1969" s="45" t="s">
        <v>3202</v>
      </c>
      <c r="J1969" s="46">
        <v>10548.85</v>
      </c>
      <c r="K1969" s="46">
        <f t="shared" si="30"/>
        <v>12236.665999999999</v>
      </c>
    </row>
    <row r="1970" spans="2:11" x14ac:dyDescent="0.25">
      <c r="B1970" s="45" t="s">
        <v>3196</v>
      </c>
      <c r="C1970" s="45" t="s">
        <v>6349</v>
      </c>
      <c r="D1970" s="45" t="s">
        <v>6350</v>
      </c>
      <c r="E1970" s="45">
        <v>90</v>
      </c>
      <c r="F1970" s="45" t="s">
        <v>6875</v>
      </c>
      <c r="G1970" s="45" t="s">
        <v>7228</v>
      </c>
      <c r="H1970" s="45" t="s">
        <v>7229</v>
      </c>
      <c r="I1970" s="45" t="s">
        <v>3202</v>
      </c>
      <c r="J1970" s="46">
        <v>7265.83</v>
      </c>
      <c r="K1970" s="46">
        <f t="shared" si="30"/>
        <v>8428.362799999999</v>
      </c>
    </row>
    <row r="1971" spans="2:11" x14ac:dyDescent="0.25">
      <c r="B1971" s="45" t="s">
        <v>3196</v>
      </c>
      <c r="C1971" s="45" t="s">
        <v>6349</v>
      </c>
      <c r="D1971" s="45" t="s">
        <v>6350</v>
      </c>
      <c r="E1971" s="45">
        <v>90</v>
      </c>
      <c r="F1971" s="45" t="s">
        <v>6875</v>
      </c>
      <c r="G1971" s="45" t="s">
        <v>7230</v>
      </c>
      <c r="H1971" s="45" t="s">
        <v>7231</v>
      </c>
      <c r="I1971" s="45" t="s">
        <v>3202</v>
      </c>
      <c r="J1971" s="46">
        <v>2399.2399999999998</v>
      </c>
      <c r="K1971" s="46">
        <f t="shared" si="30"/>
        <v>2783.1183999999994</v>
      </c>
    </row>
    <row r="1972" spans="2:11" x14ac:dyDescent="0.25">
      <c r="B1972" s="45" t="s">
        <v>3196</v>
      </c>
      <c r="C1972" s="45" t="s">
        <v>6349</v>
      </c>
      <c r="D1972" s="45" t="s">
        <v>6350</v>
      </c>
      <c r="E1972" s="45">
        <v>90</v>
      </c>
      <c r="F1972" s="45" t="s">
        <v>6875</v>
      </c>
      <c r="G1972" s="45" t="s">
        <v>7232</v>
      </c>
      <c r="H1972" s="45" t="s">
        <v>7233</v>
      </c>
      <c r="I1972" s="45" t="s">
        <v>3202</v>
      </c>
      <c r="J1972" s="46">
        <v>10007.75</v>
      </c>
      <c r="K1972" s="46">
        <f t="shared" si="30"/>
        <v>11608.99</v>
      </c>
    </row>
    <row r="1973" spans="2:11" x14ac:dyDescent="0.25">
      <c r="B1973" s="45" t="s">
        <v>3196</v>
      </c>
      <c r="C1973" s="45" t="s">
        <v>6349</v>
      </c>
      <c r="D1973" s="45" t="s">
        <v>6350</v>
      </c>
      <c r="E1973" s="45">
        <v>90</v>
      </c>
      <c r="F1973" s="45" t="s">
        <v>6875</v>
      </c>
      <c r="G1973" s="45" t="s">
        <v>7234</v>
      </c>
      <c r="H1973" s="45" t="s">
        <v>7235</v>
      </c>
      <c r="I1973" s="45" t="s">
        <v>3202</v>
      </c>
      <c r="J1973" s="46">
        <v>7735.99</v>
      </c>
      <c r="K1973" s="46">
        <f t="shared" si="30"/>
        <v>8973.7483999999986</v>
      </c>
    </row>
    <row r="1974" spans="2:11" x14ac:dyDescent="0.25">
      <c r="B1974" s="45" t="s">
        <v>3196</v>
      </c>
      <c r="C1974" s="45" t="s">
        <v>6349</v>
      </c>
      <c r="D1974" s="45" t="s">
        <v>6350</v>
      </c>
      <c r="E1974" s="45">
        <v>90</v>
      </c>
      <c r="F1974" s="45" t="s">
        <v>6875</v>
      </c>
      <c r="G1974" s="45" t="s">
        <v>7236</v>
      </c>
      <c r="H1974" s="45" t="s">
        <v>7237</v>
      </c>
      <c r="I1974" s="45" t="s">
        <v>3202</v>
      </c>
      <c r="J1974" s="46">
        <v>4991.8</v>
      </c>
      <c r="K1974" s="46">
        <f t="shared" si="30"/>
        <v>5790.4879999999994</v>
      </c>
    </row>
    <row r="1975" spans="2:11" x14ac:dyDescent="0.25">
      <c r="B1975" s="45" t="s">
        <v>3196</v>
      </c>
      <c r="C1975" s="45" t="s">
        <v>6349</v>
      </c>
      <c r="D1975" s="45" t="s">
        <v>6350</v>
      </c>
      <c r="E1975" s="45">
        <v>90</v>
      </c>
      <c r="F1975" s="45" t="s">
        <v>6875</v>
      </c>
      <c r="G1975" s="45" t="s">
        <v>7238</v>
      </c>
      <c r="H1975" s="45" t="s">
        <v>7239</v>
      </c>
      <c r="I1975" s="45" t="s">
        <v>3202</v>
      </c>
      <c r="J1975" s="46">
        <v>4991.8</v>
      </c>
      <c r="K1975" s="46">
        <f t="shared" si="30"/>
        <v>5790.4879999999994</v>
      </c>
    </row>
    <row r="1976" spans="2:11" x14ac:dyDescent="0.25">
      <c r="B1976" s="45" t="s">
        <v>3196</v>
      </c>
      <c r="C1976" s="45" t="s">
        <v>6349</v>
      </c>
      <c r="D1976" s="45" t="s">
        <v>6350</v>
      </c>
      <c r="E1976" s="45">
        <v>90</v>
      </c>
      <c r="F1976" s="45" t="s">
        <v>6875</v>
      </c>
      <c r="G1976" s="45" t="s">
        <v>7240</v>
      </c>
      <c r="H1976" s="45" t="s">
        <v>7241</v>
      </c>
      <c r="I1976" s="45" t="s">
        <v>3202</v>
      </c>
      <c r="J1976" s="46">
        <v>4724.3999999999996</v>
      </c>
      <c r="K1976" s="46">
        <f t="shared" si="30"/>
        <v>5480.3039999999992</v>
      </c>
    </row>
    <row r="1977" spans="2:11" x14ac:dyDescent="0.25">
      <c r="B1977" s="45" t="s">
        <v>3196</v>
      </c>
      <c r="C1977" s="45" t="s">
        <v>6349</v>
      </c>
      <c r="D1977" s="45" t="s">
        <v>6350</v>
      </c>
      <c r="E1977" s="45">
        <v>90</v>
      </c>
      <c r="F1977" s="45" t="s">
        <v>6875</v>
      </c>
      <c r="G1977" s="45" t="s">
        <v>7242</v>
      </c>
      <c r="H1977" s="45" t="s">
        <v>7243</v>
      </c>
      <c r="I1977" s="45" t="s">
        <v>3202</v>
      </c>
      <c r="J1977" s="46">
        <v>5054.8999999999996</v>
      </c>
      <c r="K1977" s="46">
        <f t="shared" si="30"/>
        <v>5863.6839999999993</v>
      </c>
    </row>
    <row r="1978" spans="2:11" x14ac:dyDescent="0.25">
      <c r="B1978" s="45" t="s">
        <v>3196</v>
      </c>
      <c r="C1978" s="45" t="s">
        <v>6349</v>
      </c>
      <c r="D1978" s="45" t="s">
        <v>6350</v>
      </c>
      <c r="E1978" s="45">
        <v>90</v>
      </c>
      <c r="F1978" s="45" t="s">
        <v>6875</v>
      </c>
      <c r="G1978" s="45" t="s">
        <v>7244</v>
      </c>
      <c r="H1978" s="45" t="s">
        <v>7245</v>
      </c>
      <c r="I1978" s="45" t="s">
        <v>3202</v>
      </c>
      <c r="J1978" s="46">
        <v>6158.3</v>
      </c>
      <c r="K1978" s="46">
        <f t="shared" si="30"/>
        <v>7143.6279999999997</v>
      </c>
    </row>
    <row r="1979" spans="2:11" x14ac:dyDescent="0.25">
      <c r="B1979" s="45" t="s">
        <v>3196</v>
      </c>
      <c r="C1979" s="45" t="s">
        <v>6349</v>
      </c>
      <c r="D1979" s="45" t="s">
        <v>6350</v>
      </c>
      <c r="E1979" s="45">
        <v>90</v>
      </c>
      <c r="F1979" s="45" t="s">
        <v>6875</v>
      </c>
      <c r="G1979" s="45" t="s">
        <v>7246</v>
      </c>
      <c r="H1979" s="45" t="s">
        <v>7247</v>
      </c>
      <c r="I1979" s="45" t="s">
        <v>3202</v>
      </c>
      <c r="J1979" s="46">
        <v>6158.3</v>
      </c>
      <c r="K1979" s="46">
        <f t="shared" si="30"/>
        <v>7143.6279999999997</v>
      </c>
    </row>
    <row r="1980" spans="2:11" x14ac:dyDescent="0.25">
      <c r="B1980" s="45" t="s">
        <v>3196</v>
      </c>
      <c r="C1980" s="45" t="s">
        <v>6349</v>
      </c>
      <c r="D1980" s="45" t="s">
        <v>6350</v>
      </c>
      <c r="E1980" s="45">
        <v>90</v>
      </c>
      <c r="F1980" s="45" t="s">
        <v>6875</v>
      </c>
      <c r="G1980" s="45" t="s">
        <v>7248</v>
      </c>
      <c r="H1980" s="45" t="s">
        <v>7249</v>
      </c>
      <c r="I1980" s="45" t="s">
        <v>3202</v>
      </c>
      <c r="J1980" s="46">
        <v>5745.5</v>
      </c>
      <c r="K1980" s="46">
        <f t="shared" si="30"/>
        <v>6664.78</v>
      </c>
    </row>
    <row r="1981" spans="2:11" x14ac:dyDescent="0.25">
      <c r="B1981" s="45" t="s">
        <v>3196</v>
      </c>
      <c r="C1981" s="45" t="s">
        <v>6349</v>
      </c>
      <c r="D1981" s="45" t="s">
        <v>6350</v>
      </c>
      <c r="E1981" s="45">
        <v>90</v>
      </c>
      <c r="F1981" s="45" t="s">
        <v>6875</v>
      </c>
      <c r="G1981" s="45" t="s">
        <v>7250</v>
      </c>
      <c r="H1981" s="45" t="s">
        <v>7251</v>
      </c>
      <c r="I1981" s="45" t="s">
        <v>3202</v>
      </c>
      <c r="J1981" s="46">
        <v>5949.72</v>
      </c>
      <c r="K1981" s="46">
        <f t="shared" si="30"/>
        <v>6901.6751999999997</v>
      </c>
    </row>
    <row r="1982" spans="2:11" x14ac:dyDescent="0.25">
      <c r="B1982" s="45" t="s">
        <v>3196</v>
      </c>
      <c r="C1982" s="45" t="s">
        <v>6349</v>
      </c>
      <c r="D1982" s="45" t="s">
        <v>6350</v>
      </c>
      <c r="E1982" s="45">
        <v>90</v>
      </c>
      <c r="F1982" s="45" t="s">
        <v>6875</v>
      </c>
      <c r="G1982" s="45" t="s">
        <v>7252</v>
      </c>
      <c r="H1982" s="45" t="s">
        <v>7253</v>
      </c>
      <c r="I1982" s="45" t="s">
        <v>3202</v>
      </c>
      <c r="J1982" s="46">
        <v>4991.8</v>
      </c>
      <c r="K1982" s="46">
        <f t="shared" si="30"/>
        <v>5790.4879999999994</v>
      </c>
    </row>
    <row r="1983" spans="2:11" x14ac:dyDescent="0.25">
      <c r="B1983" s="45" t="s">
        <v>3196</v>
      </c>
      <c r="C1983" s="45" t="s">
        <v>6349</v>
      </c>
      <c r="D1983" s="45" t="s">
        <v>6350</v>
      </c>
      <c r="E1983" s="45">
        <v>90</v>
      </c>
      <c r="F1983" s="45" t="s">
        <v>6875</v>
      </c>
      <c r="G1983" s="45" t="s">
        <v>7254</v>
      </c>
      <c r="H1983" s="45" t="s">
        <v>7255</v>
      </c>
      <c r="I1983" s="45" t="s">
        <v>3202</v>
      </c>
      <c r="J1983" s="46">
        <v>7324.8</v>
      </c>
      <c r="K1983" s="46">
        <f t="shared" si="30"/>
        <v>8496.768</v>
      </c>
    </row>
    <row r="1984" spans="2:11" x14ac:dyDescent="0.25">
      <c r="B1984" s="45" t="s">
        <v>3196</v>
      </c>
      <c r="C1984" s="45" t="s">
        <v>6349</v>
      </c>
      <c r="D1984" s="45" t="s">
        <v>6350</v>
      </c>
      <c r="E1984" s="45">
        <v>90</v>
      </c>
      <c r="F1984" s="45" t="s">
        <v>6875</v>
      </c>
      <c r="G1984" s="45" t="s">
        <v>7256</v>
      </c>
      <c r="H1984" s="45" t="s">
        <v>7257</v>
      </c>
      <c r="I1984" s="45" t="s">
        <v>3202</v>
      </c>
      <c r="J1984" s="46">
        <v>6766.6</v>
      </c>
      <c r="K1984" s="46">
        <f t="shared" si="30"/>
        <v>7849.2560000000003</v>
      </c>
    </row>
    <row r="1985" spans="2:11" x14ac:dyDescent="0.25">
      <c r="B1985" s="45" t="s">
        <v>3196</v>
      </c>
      <c r="C1985" s="45" t="s">
        <v>6349</v>
      </c>
      <c r="D1985" s="45" t="s">
        <v>6350</v>
      </c>
      <c r="E1985" s="45">
        <v>90</v>
      </c>
      <c r="F1985" s="45" t="s">
        <v>6875</v>
      </c>
      <c r="G1985" s="45" t="s">
        <v>7258</v>
      </c>
      <c r="H1985" s="45" t="s">
        <v>7259</v>
      </c>
      <c r="I1985" s="45" t="s">
        <v>3202</v>
      </c>
      <c r="J1985" s="46">
        <v>7175.04</v>
      </c>
      <c r="K1985" s="46">
        <f t="shared" si="30"/>
        <v>8323.0463999999993</v>
      </c>
    </row>
    <row r="1986" spans="2:11" x14ac:dyDescent="0.25">
      <c r="B1986" s="45" t="s">
        <v>3196</v>
      </c>
      <c r="C1986" s="45" t="s">
        <v>6349</v>
      </c>
      <c r="D1986" s="45" t="s">
        <v>6350</v>
      </c>
      <c r="E1986" s="45">
        <v>90</v>
      </c>
      <c r="F1986" s="45" t="s">
        <v>6875</v>
      </c>
      <c r="G1986" s="45" t="s">
        <v>7260</v>
      </c>
      <c r="H1986" s="45" t="s">
        <v>7261</v>
      </c>
      <c r="I1986" s="45" t="s">
        <v>3202</v>
      </c>
      <c r="J1986" s="46">
        <v>8491.2999999999993</v>
      </c>
      <c r="K1986" s="46">
        <f t="shared" si="30"/>
        <v>9849.9079999999976</v>
      </c>
    </row>
    <row r="1987" spans="2:11" x14ac:dyDescent="0.25">
      <c r="B1987" s="45" t="s">
        <v>3196</v>
      </c>
      <c r="C1987" s="45" t="s">
        <v>6349</v>
      </c>
      <c r="D1987" s="45" t="s">
        <v>6350</v>
      </c>
      <c r="E1987" s="45">
        <v>90</v>
      </c>
      <c r="F1987" s="45" t="s">
        <v>6875</v>
      </c>
      <c r="G1987" s="45" t="s">
        <v>7262</v>
      </c>
      <c r="H1987" s="45" t="s">
        <v>7263</v>
      </c>
      <c r="I1987" s="45" t="s">
        <v>3202</v>
      </c>
      <c r="J1987" s="46">
        <v>8491.2999999999993</v>
      </c>
      <c r="K1987" s="46">
        <f t="shared" si="30"/>
        <v>9849.9079999999976</v>
      </c>
    </row>
    <row r="1988" spans="2:11" x14ac:dyDescent="0.25">
      <c r="B1988" s="45" t="s">
        <v>3196</v>
      </c>
      <c r="C1988" s="45" t="s">
        <v>6349</v>
      </c>
      <c r="D1988" s="45" t="s">
        <v>6350</v>
      </c>
      <c r="E1988" s="45">
        <v>90</v>
      </c>
      <c r="F1988" s="45" t="s">
        <v>6875</v>
      </c>
      <c r="G1988" s="45" t="s">
        <v>7264</v>
      </c>
      <c r="H1988" s="45" t="s">
        <v>7265</v>
      </c>
      <c r="I1988" s="45" t="s">
        <v>3202</v>
      </c>
      <c r="J1988" s="46">
        <v>9764</v>
      </c>
      <c r="K1988" s="46">
        <f t="shared" ref="K1988:K2051" si="31">+IF(AND(MID(H1988,1,15)="POSTE DE MADERA",J1988&lt;110)=TRUE,(J1988*1.13+5)*1.01*1.16,IF(AND(MID(H1988,1,15)="POSTE DE MADERA",J1988&gt;=110,J1988&lt;320)=TRUE,(J1988*1.13+12)*1.01*1.16,IF(AND(MID(H1988,1,15)="POSTE DE MADERA",J1988&gt;320)=TRUE,(J1988*1.13+36)*1.01*1.16,IF(+AND(MID(H1988,1,5)="POSTE",MID(H1988,1,15)&lt;&gt;"POSTE DE MADERA")=TRUE,J1988*1.01*1.16,J1988*1.16))))</f>
        <v>11326.24</v>
      </c>
    </row>
    <row r="1989" spans="2:11" x14ac:dyDescent="0.25">
      <c r="B1989" s="45" t="s">
        <v>3196</v>
      </c>
      <c r="C1989" s="45" t="s">
        <v>6349</v>
      </c>
      <c r="D1989" s="45" t="s">
        <v>6350</v>
      </c>
      <c r="E1989" s="45">
        <v>90</v>
      </c>
      <c r="F1989" s="45" t="s">
        <v>6875</v>
      </c>
      <c r="G1989" s="45" t="s">
        <v>7266</v>
      </c>
      <c r="H1989" s="45" t="s">
        <v>7267</v>
      </c>
      <c r="I1989" s="45" t="s">
        <v>3202</v>
      </c>
      <c r="J1989" s="46">
        <v>9657.7999999999993</v>
      </c>
      <c r="K1989" s="46">
        <f t="shared" si="31"/>
        <v>11203.047999999999</v>
      </c>
    </row>
    <row r="1990" spans="2:11" x14ac:dyDescent="0.25">
      <c r="B1990" s="45" t="s">
        <v>3196</v>
      </c>
      <c r="C1990" s="45" t="s">
        <v>6349</v>
      </c>
      <c r="D1990" s="45" t="s">
        <v>6350</v>
      </c>
      <c r="E1990" s="45">
        <v>90</v>
      </c>
      <c r="F1990" s="45" t="s">
        <v>6875</v>
      </c>
      <c r="G1990" s="45" t="s">
        <v>7268</v>
      </c>
      <c r="H1990" s="45" t="s">
        <v>7269</v>
      </c>
      <c r="I1990" s="45" t="s">
        <v>3202</v>
      </c>
      <c r="J1990" s="46">
        <v>8808.7999999999993</v>
      </c>
      <c r="K1990" s="46">
        <f t="shared" si="31"/>
        <v>10218.207999999999</v>
      </c>
    </row>
    <row r="1991" spans="2:11" x14ac:dyDescent="0.25">
      <c r="B1991" s="45" t="s">
        <v>3196</v>
      </c>
      <c r="C1991" s="45" t="s">
        <v>6349</v>
      </c>
      <c r="D1991" s="45" t="s">
        <v>6350</v>
      </c>
      <c r="E1991" s="45">
        <v>90</v>
      </c>
      <c r="F1991" s="45" t="s">
        <v>6875</v>
      </c>
      <c r="G1991" s="45" t="s">
        <v>7270</v>
      </c>
      <c r="H1991" s="45" t="s">
        <v>7271</v>
      </c>
      <c r="I1991" s="45" t="s">
        <v>3202</v>
      </c>
      <c r="J1991" s="46">
        <v>10007.75</v>
      </c>
      <c r="K1991" s="46">
        <f t="shared" si="31"/>
        <v>11608.99</v>
      </c>
    </row>
    <row r="1992" spans="2:11" x14ac:dyDescent="0.25">
      <c r="B1992" s="45" t="s">
        <v>3196</v>
      </c>
      <c r="C1992" s="45" t="s">
        <v>6349</v>
      </c>
      <c r="D1992" s="45" t="s">
        <v>6350</v>
      </c>
      <c r="E1992" s="45">
        <v>90</v>
      </c>
      <c r="F1992" s="45" t="s">
        <v>6875</v>
      </c>
      <c r="G1992" s="45" t="s">
        <v>7272</v>
      </c>
      <c r="H1992" s="45" t="s">
        <v>7273</v>
      </c>
      <c r="I1992" s="45" t="s">
        <v>3202</v>
      </c>
      <c r="J1992" s="46">
        <v>9217.24</v>
      </c>
      <c r="K1992" s="46">
        <f t="shared" si="31"/>
        <v>10691.998399999999</v>
      </c>
    </row>
    <row r="1993" spans="2:11" x14ac:dyDescent="0.25">
      <c r="B1993" s="45" t="s">
        <v>3196</v>
      </c>
      <c r="C1993" s="45" t="s">
        <v>6349</v>
      </c>
      <c r="D1993" s="45" t="s">
        <v>6350</v>
      </c>
      <c r="E1993" s="45">
        <v>90</v>
      </c>
      <c r="F1993" s="45" t="s">
        <v>6875</v>
      </c>
      <c r="G1993" s="45" t="s">
        <v>7274</v>
      </c>
      <c r="H1993" s="45" t="s">
        <v>7275</v>
      </c>
      <c r="I1993" s="45" t="s">
        <v>3202</v>
      </c>
      <c r="J1993" s="46">
        <v>4991.8</v>
      </c>
      <c r="K1993" s="46">
        <f t="shared" si="31"/>
        <v>5790.4879999999994</v>
      </c>
    </row>
    <row r="1994" spans="2:11" x14ac:dyDescent="0.25">
      <c r="B1994" s="45" t="s">
        <v>3196</v>
      </c>
      <c r="C1994" s="45" t="s">
        <v>6349</v>
      </c>
      <c r="D1994" s="45" t="s">
        <v>6350</v>
      </c>
      <c r="E1994" s="45">
        <v>90</v>
      </c>
      <c r="F1994" s="45" t="s">
        <v>6875</v>
      </c>
      <c r="G1994" s="45" t="s">
        <v>7276</v>
      </c>
      <c r="H1994" s="45" t="s">
        <v>7277</v>
      </c>
      <c r="I1994" s="45" t="s">
        <v>3202</v>
      </c>
      <c r="J1994" s="46">
        <v>11990.8</v>
      </c>
      <c r="K1994" s="46">
        <f t="shared" si="31"/>
        <v>13909.327999999998</v>
      </c>
    </row>
    <row r="1995" spans="2:11" x14ac:dyDescent="0.25">
      <c r="B1995" s="45" t="s">
        <v>3196</v>
      </c>
      <c r="C1995" s="45" t="s">
        <v>6349</v>
      </c>
      <c r="D1995" s="45" t="s">
        <v>6350</v>
      </c>
      <c r="E1995" s="45">
        <v>90</v>
      </c>
      <c r="F1995" s="45" t="s">
        <v>6875</v>
      </c>
      <c r="G1995" s="45" t="s">
        <v>7278</v>
      </c>
      <c r="H1995" s="45" t="s">
        <v>7279</v>
      </c>
      <c r="I1995" s="45" t="s">
        <v>3202</v>
      </c>
      <c r="J1995" s="46">
        <v>3825.3</v>
      </c>
      <c r="K1995" s="46">
        <f t="shared" si="31"/>
        <v>4437.348</v>
      </c>
    </row>
    <row r="1996" spans="2:11" x14ac:dyDescent="0.25">
      <c r="B1996" s="45" t="s">
        <v>3196</v>
      </c>
      <c r="C1996" s="45" t="s">
        <v>6349</v>
      </c>
      <c r="D1996" s="45" t="s">
        <v>6350</v>
      </c>
      <c r="E1996" s="45">
        <v>90</v>
      </c>
      <c r="F1996" s="45" t="s">
        <v>6875</v>
      </c>
      <c r="G1996" s="45" t="s">
        <v>7280</v>
      </c>
      <c r="H1996" s="45" t="s">
        <v>7281</v>
      </c>
      <c r="I1996" s="45" t="s">
        <v>3202</v>
      </c>
      <c r="J1996" s="46">
        <v>3485.2</v>
      </c>
      <c r="K1996" s="46">
        <f t="shared" si="31"/>
        <v>4042.8319999999994</v>
      </c>
    </row>
    <row r="1997" spans="2:11" x14ac:dyDescent="0.25">
      <c r="B1997" s="45" t="s">
        <v>3196</v>
      </c>
      <c r="C1997" s="45" t="s">
        <v>6349</v>
      </c>
      <c r="D1997" s="45" t="s">
        <v>6350</v>
      </c>
      <c r="E1997" s="45">
        <v>90</v>
      </c>
      <c r="F1997" s="45" t="s">
        <v>6875</v>
      </c>
      <c r="G1997" s="45" t="s">
        <v>7282</v>
      </c>
      <c r="H1997" s="45" t="s">
        <v>7283</v>
      </c>
      <c r="I1997" s="45" t="s">
        <v>3202</v>
      </c>
      <c r="J1997" s="46">
        <v>14323.8</v>
      </c>
      <c r="K1997" s="46">
        <f t="shared" si="31"/>
        <v>16615.607999999997</v>
      </c>
    </row>
    <row r="1998" spans="2:11" x14ac:dyDescent="0.25">
      <c r="B1998" s="45" t="s">
        <v>3196</v>
      </c>
      <c r="C1998" s="45" t="s">
        <v>6349</v>
      </c>
      <c r="D1998" s="45" t="s">
        <v>6350</v>
      </c>
      <c r="E1998" s="45">
        <v>90</v>
      </c>
      <c r="F1998" s="45" t="s">
        <v>6875</v>
      </c>
      <c r="G1998" s="45" t="s">
        <v>7284</v>
      </c>
      <c r="H1998" s="45" t="s">
        <v>7285</v>
      </c>
      <c r="I1998" s="45" t="s">
        <v>3202</v>
      </c>
      <c r="J1998" s="46">
        <v>14323.8</v>
      </c>
      <c r="K1998" s="46">
        <f t="shared" si="31"/>
        <v>16615.607999999997</v>
      </c>
    </row>
    <row r="1999" spans="2:11" x14ac:dyDescent="0.25">
      <c r="B1999" s="45" t="s">
        <v>3196</v>
      </c>
      <c r="C1999" s="45" t="s">
        <v>6349</v>
      </c>
      <c r="D1999" s="45" t="s">
        <v>6350</v>
      </c>
      <c r="E1999" s="45">
        <v>90</v>
      </c>
      <c r="F1999" s="45" t="s">
        <v>6875</v>
      </c>
      <c r="G1999" s="45" t="s">
        <v>7286</v>
      </c>
      <c r="H1999" s="45" t="s">
        <v>7287</v>
      </c>
      <c r="I1999" s="45" t="s">
        <v>3202</v>
      </c>
      <c r="J1999" s="46">
        <v>15490.3</v>
      </c>
      <c r="K1999" s="46">
        <f t="shared" si="31"/>
        <v>17968.748</v>
      </c>
    </row>
    <row r="2000" spans="2:11" x14ac:dyDescent="0.25">
      <c r="B2000" s="45" t="s">
        <v>3196</v>
      </c>
      <c r="C2000" s="45" t="s">
        <v>6349</v>
      </c>
      <c r="D2000" s="45" t="s">
        <v>6350</v>
      </c>
      <c r="E2000" s="45">
        <v>90</v>
      </c>
      <c r="F2000" s="45" t="s">
        <v>6875</v>
      </c>
      <c r="G2000" s="45" t="s">
        <v>7288</v>
      </c>
      <c r="H2000" s="45" t="s">
        <v>7289</v>
      </c>
      <c r="I2000" s="45" t="s">
        <v>3202</v>
      </c>
      <c r="J2000" s="46">
        <v>4525.2</v>
      </c>
      <c r="K2000" s="46">
        <f t="shared" si="31"/>
        <v>5249.2319999999991</v>
      </c>
    </row>
    <row r="2001" spans="2:11" x14ac:dyDescent="0.25">
      <c r="B2001" s="45" t="s">
        <v>3196</v>
      </c>
      <c r="C2001" s="45" t="s">
        <v>6349</v>
      </c>
      <c r="D2001" s="45" t="s">
        <v>6350</v>
      </c>
      <c r="E2001" s="45">
        <v>90</v>
      </c>
      <c r="F2001" s="45" t="s">
        <v>6875</v>
      </c>
      <c r="G2001" s="45" t="s">
        <v>7290</v>
      </c>
      <c r="H2001" s="45" t="s">
        <v>7291</v>
      </c>
      <c r="I2001" s="45" t="s">
        <v>3202</v>
      </c>
      <c r="J2001" s="46">
        <v>4525.2</v>
      </c>
      <c r="K2001" s="46">
        <f t="shared" si="31"/>
        <v>5249.2319999999991</v>
      </c>
    </row>
    <row r="2002" spans="2:11" x14ac:dyDescent="0.25">
      <c r="B2002" s="45" t="s">
        <v>3196</v>
      </c>
      <c r="C2002" s="45" t="s">
        <v>6349</v>
      </c>
      <c r="D2002" s="45" t="s">
        <v>6350</v>
      </c>
      <c r="E2002" s="45">
        <v>90</v>
      </c>
      <c r="F2002" s="45" t="s">
        <v>6875</v>
      </c>
      <c r="G2002" s="45" t="s">
        <v>7292</v>
      </c>
      <c r="H2002" s="45" t="s">
        <v>7293</v>
      </c>
      <c r="I2002" s="45" t="s">
        <v>3202</v>
      </c>
      <c r="J2002" s="46">
        <v>4315.96</v>
      </c>
      <c r="K2002" s="46">
        <f t="shared" si="31"/>
        <v>5006.5135999999993</v>
      </c>
    </row>
    <row r="2003" spans="2:11" x14ac:dyDescent="0.25">
      <c r="B2003" s="45" t="s">
        <v>3196</v>
      </c>
      <c r="C2003" s="45" t="s">
        <v>6349</v>
      </c>
      <c r="D2003" s="45" t="s">
        <v>6350</v>
      </c>
      <c r="E2003" s="45">
        <v>90</v>
      </c>
      <c r="F2003" s="45" t="s">
        <v>6875</v>
      </c>
      <c r="G2003" s="45" t="s">
        <v>7294</v>
      </c>
      <c r="H2003" s="45" t="s">
        <v>7295</v>
      </c>
      <c r="I2003" s="45" t="s">
        <v>3202</v>
      </c>
      <c r="J2003" s="46">
        <v>1572.69</v>
      </c>
      <c r="K2003" s="46">
        <f t="shared" si="31"/>
        <v>1824.3203999999998</v>
      </c>
    </row>
    <row r="2004" spans="2:11" x14ac:dyDescent="0.25">
      <c r="B2004" s="45" t="s">
        <v>3196</v>
      </c>
      <c r="C2004" s="45" t="s">
        <v>6349</v>
      </c>
      <c r="D2004" s="45" t="s">
        <v>6350</v>
      </c>
      <c r="E2004" s="45">
        <v>90</v>
      </c>
      <c r="F2004" s="45" t="s">
        <v>6875</v>
      </c>
      <c r="G2004" s="45" t="s">
        <v>7296</v>
      </c>
      <c r="H2004" s="45" t="s">
        <v>7297</v>
      </c>
      <c r="I2004" s="45" t="s">
        <v>3202</v>
      </c>
      <c r="J2004" s="46">
        <v>5054.8999999999996</v>
      </c>
      <c r="K2004" s="46">
        <f t="shared" si="31"/>
        <v>5863.6839999999993</v>
      </c>
    </row>
    <row r="2005" spans="2:11" x14ac:dyDescent="0.25">
      <c r="B2005" s="45" t="s">
        <v>3196</v>
      </c>
      <c r="C2005" s="45" t="s">
        <v>6349</v>
      </c>
      <c r="D2005" s="45" t="s">
        <v>6350</v>
      </c>
      <c r="E2005" s="45">
        <v>90</v>
      </c>
      <c r="F2005" s="45" t="s">
        <v>6875</v>
      </c>
      <c r="G2005" s="45" t="s">
        <v>7298</v>
      </c>
      <c r="H2005" s="45" t="s">
        <v>7299</v>
      </c>
      <c r="I2005" s="45" t="s">
        <v>3202</v>
      </c>
      <c r="J2005" s="46">
        <v>2671.58</v>
      </c>
      <c r="K2005" s="46">
        <f t="shared" si="31"/>
        <v>3099.0327999999995</v>
      </c>
    </row>
    <row r="2006" spans="2:11" x14ac:dyDescent="0.25">
      <c r="B2006" s="45" t="s">
        <v>3196</v>
      </c>
      <c r="C2006" s="45" t="s">
        <v>6349</v>
      </c>
      <c r="D2006" s="45" t="s">
        <v>6350</v>
      </c>
      <c r="E2006" s="45">
        <v>90</v>
      </c>
      <c r="F2006" s="45" t="s">
        <v>6875</v>
      </c>
      <c r="G2006" s="45" t="s">
        <v>7300</v>
      </c>
      <c r="H2006" s="45" t="s">
        <v>7301</v>
      </c>
      <c r="I2006" s="45" t="s">
        <v>3202</v>
      </c>
      <c r="J2006" s="46">
        <v>2671.58</v>
      </c>
      <c r="K2006" s="46">
        <f t="shared" si="31"/>
        <v>3099.0327999999995</v>
      </c>
    </row>
    <row r="2007" spans="2:11" x14ac:dyDescent="0.25">
      <c r="B2007" s="45" t="s">
        <v>3196</v>
      </c>
      <c r="C2007" s="45" t="s">
        <v>6349</v>
      </c>
      <c r="D2007" s="45" t="s">
        <v>6350</v>
      </c>
      <c r="E2007" s="45">
        <v>90</v>
      </c>
      <c r="F2007" s="45" t="s">
        <v>6875</v>
      </c>
      <c r="G2007" s="45" t="s">
        <v>7302</v>
      </c>
      <c r="H2007" s="45" t="s">
        <v>7303</v>
      </c>
      <c r="I2007" s="45" t="s">
        <v>3202</v>
      </c>
      <c r="J2007" s="46">
        <v>5234.95</v>
      </c>
      <c r="K2007" s="46">
        <f t="shared" si="31"/>
        <v>6072.5419999999995</v>
      </c>
    </row>
    <row r="2008" spans="2:11" x14ac:dyDescent="0.25">
      <c r="B2008" s="45" t="s">
        <v>3196</v>
      </c>
      <c r="C2008" s="45" t="s">
        <v>6349</v>
      </c>
      <c r="D2008" s="45" t="s">
        <v>6350</v>
      </c>
      <c r="E2008" s="45">
        <v>90</v>
      </c>
      <c r="F2008" s="45" t="s">
        <v>6875</v>
      </c>
      <c r="G2008" s="45" t="s">
        <v>7304</v>
      </c>
      <c r="H2008" s="45" t="s">
        <v>7305</v>
      </c>
      <c r="I2008" s="45" t="s">
        <v>3202</v>
      </c>
      <c r="J2008" s="46">
        <v>2757.33</v>
      </c>
      <c r="K2008" s="46">
        <f t="shared" si="31"/>
        <v>3198.5027999999998</v>
      </c>
    </row>
    <row r="2009" spans="2:11" x14ac:dyDescent="0.25">
      <c r="B2009" s="45" t="s">
        <v>3196</v>
      </c>
      <c r="C2009" s="45" t="s">
        <v>6349</v>
      </c>
      <c r="D2009" s="45" t="s">
        <v>6350</v>
      </c>
      <c r="E2009" s="45">
        <v>90</v>
      </c>
      <c r="F2009" s="45" t="s">
        <v>6875</v>
      </c>
      <c r="G2009" s="45" t="s">
        <v>7306</v>
      </c>
      <c r="H2009" s="45" t="s">
        <v>7307</v>
      </c>
      <c r="I2009" s="45" t="s">
        <v>3202</v>
      </c>
      <c r="J2009" s="46">
        <v>2795.22</v>
      </c>
      <c r="K2009" s="46">
        <f t="shared" si="31"/>
        <v>3242.4551999999994</v>
      </c>
    </row>
    <row r="2010" spans="2:11" x14ac:dyDescent="0.25">
      <c r="B2010" s="45" t="s">
        <v>3196</v>
      </c>
      <c r="C2010" s="45" t="s">
        <v>6349</v>
      </c>
      <c r="D2010" s="45" t="s">
        <v>6350</v>
      </c>
      <c r="E2010" s="45">
        <v>90</v>
      </c>
      <c r="F2010" s="45" t="s">
        <v>6875</v>
      </c>
      <c r="G2010" s="45" t="s">
        <v>7308</v>
      </c>
      <c r="H2010" s="45" t="s">
        <v>7309</v>
      </c>
      <c r="I2010" s="45" t="s">
        <v>3202</v>
      </c>
      <c r="J2010" s="46">
        <v>5745.5</v>
      </c>
      <c r="K2010" s="46">
        <f t="shared" si="31"/>
        <v>6664.78</v>
      </c>
    </row>
    <row r="2011" spans="2:11" x14ac:dyDescent="0.25">
      <c r="B2011" s="45" t="s">
        <v>3196</v>
      </c>
      <c r="C2011" s="45" t="s">
        <v>6349</v>
      </c>
      <c r="D2011" s="45" t="s">
        <v>6350</v>
      </c>
      <c r="E2011" s="45">
        <v>90</v>
      </c>
      <c r="F2011" s="45" t="s">
        <v>6875</v>
      </c>
      <c r="G2011" s="45" t="s">
        <v>7310</v>
      </c>
      <c r="H2011" s="45" t="s">
        <v>7311</v>
      </c>
      <c r="I2011" s="45" t="s">
        <v>3202</v>
      </c>
      <c r="J2011" s="46">
        <v>6133.5</v>
      </c>
      <c r="K2011" s="46">
        <f t="shared" si="31"/>
        <v>7114.86</v>
      </c>
    </row>
    <row r="2012" spans="2:11" x14ac:dyDescent="0.25">
      <c r="B2012" s="45" t="s">
        <v>3196</v>
      </c>
      <c r="C2012" s="45" t="s">
        <v>6349</v>
      </c>
      <c r="D2012" s="45" t="s">
        <v>6350</v>
      </c>
      <c r="E2012" s="45">
        <v>90</v>
      </c>
      <c r="F2012" s="45" t="s">
        <v>6875</v>
      </c>
      <c r="G2012" s="45" t="s">
        <v>7312</v>
      </c>
      <c r="H2012" s="45" t="s">
        <v>7313</v>
      </c>
      <c r="I2012" s="45" t="s">
        <v>3202</v>
      </c>
      <c r="J2012" s="46">
        <v>6256.05</v>
      </c>
      <c r="K2012" s="46">
        <f t="shared" si="31"/>
        <v>7257.018</v>
      </c>
    </row>
    <row r="2013" spans="2:11" x14ac:dyDescent="0.25">
      <c r="B2013" s="45" t="s">
        <v>3196</v>
      </c>
      <c r="C2013" s="45" t="s">
        <v>6349</v>
      </c>
      <c r="D2013" s="45" t="s">
        <v>6350</v>
      </c>
      <c r="E2013" s="45">
        <v>90</v>
      </c>
      <c r="F2013" s="45" t="s">
        <v>6875</v>
      </c>
      <c r="G2013" s="45" t="s">
        <v>7314</v>
      </c>
      <c r="H2013" s="45" t="s">
        <v>7315</v>
      </c>
      <c r="I2013" s="45" t="s">
        <v>3202</v>
      </c>
      <c r="J2013" s="46">
        <v>8194.2999999999993</v>
      </c>
      <c r="K2013" s="46">
        <f t="shared" si="31"/>
        <v>9505.387999999999</v>
      </c>
    </row>
    <row r="2014" spans="2:11" x14ac:dyDescent="0.25">
      <c r="B2014" s="45" t="s">
        <v>3196</v>
      </c>
      <c r="C2014" s="45" t="s">
        <v>6349</v>
      </c>
      <c r="D2014" s="45" t="s">
        <v>6350</v>
      </c>
      <c r="E2014" s="45">
        <v>90</v>
      </c>
      <c r="F2014" s="45" t="s">
        <v>6875</v>
      </c>
      <c r="G2014" s="45" t="s">
        <v>7316</v>
      </c>
      <c r="H2014" s="45" t="s">
        <v>7317</v>
      </c>
      <c r="I2014" s="45" t="s">
        <v>3202</v>
      </c>
      <c r="J2014" s="46">
        <v>7908.05</v>
      </c>
      <c r="K2014" s="46">
        <f t="shared" si="31"/>
        <v>9173.3379999999997</v>
      </c>
    </row>
    <row r="2015" spans="2:11" x14ac:dyDescent="0.25">
      <c r="B2015" s="45" t="s">
        <v>3196</v>
      </c>
      <c r="C2015" s="45" t="s">
        <v>6349</v>
      </c>
      <c r="D2015" s="45" t="s">
        <v>6350</v>
      </c>
      <c r="E2015" s="45">
        <v>90</v>
      </c>
      <c r="F2015" s="45" t="s">
        <v>6875</v>
      </c>
      <c r="G2015" s="45" t="s">
        <v>7318</v>
      </c>
      <c r="H2015" s="45" t="s">
        <v>7319</v>
      </c>
      <c r="I2015" s="45" t="s">
        <v>3202</v>
      </c>
      <c r="J2015" s="46">
        <v>5054.8999999999996</v>
      </c>
      <c r="K2015" s="46">
        <f t="shared" si="31"/>
        <v>5863.6839999999993</v>
      </c>
    </row>
    <row r="2016" spans="2:11" x14ac:dyDescent="0.25">
      <c r="B2016" s="45" t="s">
        <v>3196</v>
      </c>
      <c r="C2016" s="45" t="s">
        <v>6349</v>
      </c>
      <c r="D2016" s="45" t="s">
        <v>6350</v>
      </c>
      <c r="E2016" s="45">
        <v>90</v>
      </c>
      <c r="F2016" s="45" t="s">
        <v>6875</v>
      </c>
      <c r="G2016" s="45" t="s">
        <v>7320</v>
      </c>
      <c r="H2016" s="45" t="s">
        <v>6909</v>
      </c>
      <c r="I2016" s="45" t="s">
        <v>3202</v>
      </c>
      <c r="J2016" s="46">
        <v>8979.15</v>
      </c>
      <c r="K2016" s="46">
        <f t="shared" si="31"/>
        <v>10415.813999999998</v>
      </c>
    </row>
    <row r="2017" spans="2:11" x14ac:dyDescent="0.25">
      <c r="B2017" s="45" t="s">
        <v>3196</v>
      </c>
      <c r="C2017" s="45" t="s">
        <v>6349</v>
      </c>
      <c r="D2017" s="45" t="s">
        <v>6350</v>
      </c>
      <c r="E2017" s="45">
        <v>90</v>
      </c>
      <c r="F2017" s="45" t="s">
        <v>6875</v>
      </c>
      <c r="G2017" s="45" t="s">
        <v>7321</v>
      </c>
      <c r="H2017" s="45" t="s">
        <v>7322</v>
      </c>
      <c r="I2017" s="45" t="s">
        <v>3202</v>
      </c>
      <c r="J2017" s="46">
        <v>3192.75</v>
      </c>
      <c r="K2017" s="46">
        <f t="shared" si="31"/>
        <v>3703.5899999999997</v>
      </c>
    </row>
    <row r="2018" spans="2:11" x14ac:dyDescent="0.25">
      <c r="B2018" s="45" t="s">
        <v>3196</v>
      </c>
      <c r="C2018" s="45" t="s">
        <v>6349</v>
      </c>
      <c r="D2018" s="45" t="s">
        <v>6350</v>
      </c>
      <c r="E2018" s="45">
        <v>90</v>
      </c>
      <c r="F2018" s="45" t="s">
        <v>6875</v>
      </c>
      <c r="G2018" s="45" t="s">
        <v>7323</v>
      </c>
      <c r="H2018" s="45" t="s">
        <v>7324</v>
      </c>
      <c r="I2018" s="45" t="s">
        <v>3202</v>
      </c>
      <c r="J2018" s="46">
        <v>3294.86</v>
      </c>
      <c r="K2018" s="46">
        <f t="shared" si="31"/>
        <v>3822.0376000000001</v>
      </c>
    </row>
    <row r="2019" spans="2:11" x14ac:dyDescent="0.25">
      <c r="B2019" s="45" t="s">
        <v>3196</v>
      </c>
      <c r="C2019" s="45" t="s">
        <v>6349</v>
      </c>
      <c r="D2019" s="45" t="s">
        <v>6350</v>
      </c>
      <c r="E2019" s="45">
        <v>90</v>
      </c>
      <c r="F2019" s="45" t="s">
        <v>6875</v>
      </c>
      <c r="G2019" s="45" t="s">
        <v>7325</v>
      </c>
      <c r="H2019" s="45" t="s">
        <v>7326</v>
      </c>
      <c r="I2019" s="45" t="s">
        <v>3202</v>
      </c>
      <c r="J2019" s="46">
        <v>8808.7999999999993</v>
      </c>
      <c r="K2019" s="46">
        <f t="shared" si="31"/>
        <v>10218.207999999999</v>
      </c>
    </row>
    <row r="2020" spans="2:11" x14ac:dyDescent="0.25">
      <c r="B2020" s="45" t="s">
        <v>3196</v>
      </c>
      <c r="C2020" s="45" t="s">
        <v>6349</v>
      </c>
      <c r="D2020" s="45" t="s">
        <v>6350</v>
      </c>
      <c r="E2020" s="45">
        <v>90</v>
      </c>
      <c r="F2020" s="45" t="s">
        <v>6875</v>
      </c>
      <c r="G2020" s="45" t="s">
        <v>7327</v>
      </c>
      <c r="H2020" s="45" t="s">
        <v>7328</v>
      </c>
      <c r="I2020" s="45" t="s">
        <v>3202</v>
      </c>
      <c r="J2020" s="46">
        <v>10124.4</v>
      </c>
      <c r="K2020" s="46">
        <f t="shared" si="31"/>
        <v>11744.303999999998</v>
      </c>
    </row>
    <row r="2021" spans="2:11" x14ac:dyDescent="0.25">
      <c r="B2021" s="45" t="s">
        <v>3196</v>
      </c>
      <c r="C2021" s="45" t="s">
        <v>6349</v>
      </c>
      <c r="D2021" s="45" t="s">
        <v>6350</v>
      </c>
      <c r="E2021" s="45">
        <v>90</v>
      </c>
      <c r="F2021" s="45" t="s">
        <v>6875</v>
      </c>
      <c r="G2021" s="45" t="s">
        <v>7329</v>
      </c>
      <c r="H2021" s="45" t="s">
        <v>7330</v>
      </c>
      <c r="I2021" s="45" t="s">
        <v>3202</v>
      </c>
      <c r="J2021" s="46">
        <v>10124.4</v>
      </c>
      <c r="K2021" s="46">
        <f t="shared" si="31"/>
        <v>11744.303999999998</v>
      </c>
    </row>
    <row r="2022" spans="2:11" x14ac:dyDescent="0.25">
      <c r="B2022" s="45" t="s">
        <v>3196</v>
      </c>
      <c r="C2022" s="45" t="s">
        <v>6349</v>
      </c>
      <c r="D2022" s="45" t="s">
        <v>6350</v>
      </c>
      <c r="E2022" s="45">
        <v>90</v>
      </c>
      <c r="F2022" s="45" t="s">
        <v>6875</v>
      </c>
      <c r="G2022" s="45" t="s">
        <v>7331</v>
      </c>
      <c r="H2022" s="45" t="s">
        <v>7332</v>
      </c>
      <c r="I2022" s="45" t="s">
        <v>3202</v>
      </c>
      <c r="J2022" s="46">
        <v>3592</v>
      </c>
      <c r="K2022" s="46">
        <f t="shared" si="31"/>
        <v>4166.7199999999993</v>
      </c>
    </row>
    <row r="2023" spans="2:11" x14ac:dyDescent="0.25">
      <c r="B2023" s="45" t="s">
        <v>3196</v>
      </c>
      <c r="C2023" s="45" t="s">
        <v>6349</v>
      </c>
      <c r="D2023" s="45" t="s">
        <v>6350</v>
      </c>
      <c r="E2023" s="45">
        <v>90</v>
      </c>
      <c r="F2023" s="45" t="s">
        <v>6875</v>
      </c>
      <c r="G2023" s="45" t="s">
        <v>7333</v>
      </c>
      <c r="H2023" s="45" t="s">
        <v>7334</v>
      </c>
      <c r="I2023" s="45" t="s">
        <v>3202</v>
      </c>
      <c r="J2023" s="46">
        <v>3592</v>
      </c>
      <c r="K2023" s="46">
        <f t="shared" si="31"/>
        <v>4166.7199999999993</v>
      </c>
    </row>
    <row r="2024" spans="2:11" x14ac:dyDescent="0.25">
      <c r="B2024" s="45" t="s">
        <v>3196</v>
      </c>
      <c r="C2024" s="45" t="s">
        <v>6349</v>
      </c>
      <c r="D2024" s="45" t="s">
        <v>6350</v>
      </c>
      <c r="E2024" s="45">
        <v>90</v>
      </c>
      <c r="F2024" s="45" t="s">
        <v>6875</v>
      </c>
      <c r="G2024" s="45" t="s">
        <v>7335</v>
      </c>
      <c r="H2024" s="45" t="s">
        <v>7336</v>
      </c>
      <c r="I2024" s="45" t="s">
        <v>3202</v>
      </c>
      <c r="J2024" s="46">
        <v>3499.08</v>
      </c>
      <c r="K2024" s="46">
        <f t="shared" si="31"/>
        <v>4058.9327999999996</v>
      </c>
    </row>
    <row r="2025" spans="2:11" x14ac:dyDescent="0.25">
      <c r="B2025" s="45" t="s">
        <v>3196</v>
      </c>
      <c r="C2025" s="45" t="s">
        <v>6349</v>
      </c>
      <c r="D2025" s="45" t="s">
        <v>6350</v>
      </c>
      <c r="E2025" s="45">
        <v>90</v>
      </c>
      <c r="F2025" s="45" t="s">
        <v>6875</v>
      </c>
      <c r="G2025" s="45" t="s">
        <v>7337</v>
      </c>
      <c r="H2025" s="45" t="s">
        <v>7338</v>
      </c>
      <c r="I2025" s="45" t="s">
        <v>3202</v>
      </c>
      <c r="J2025" s="46">
        <v>3171.26</v>
      </c>
      <c r="K2025" s="46">
        <f t="shared" si="31"/>
        <v>3678.6615999999999</v>
      </c>
    </row>
    <row r="2026" spans="2:11" x14ac:dyDescent="0.25">
      <c r="B2026" s="45" t="s">
        <v>3196</v>
      </c>
      <c r="C2026" s="45" t="s">
        <v>6349</v>
      </c>
      <c r="D2026" s="45" t="s">
        <v>6350</v>
      </c>
      <c r="E2026" s="45">
        <v>90</v>
      </c>
      <c r="F2026" s="45" t="s">
        <v>6875</v>
      </c>
      <c r="G2026" s="45" t="s">
        <v>7339</v>
      </c>
      <c r="H2026" s="45" t="s">
        <v>7340</v>
      </c>
      <c r="I2026" s="45" t="s">
        <v>3202</v>
      </c>
      <c r="J2026" s="46">
        <v>3974.71</v>
      </c>
      <c r="K2026" s="46">
        <f t="shared" si="31"/>
        <v>4610.6635999999999</v>
      </c>
    </row>
    <row r="2027" spans="2:11" x14ac:dyDescent="0.25">
      <c r="B2027" s="45" t="s">
        <v>3196</v>
      </c>
      <c r="C2027" s="45" t="s">
        <v>6349</v>
      </c>
      <c r="D2027" s="45" t="s">
        <v>6350</v>
      </c>
      <c r="E2027" s="45">
        <v>90</v>
      </c>
      <c r="F2027" s="45" t="s">
        <v>6875</v>
      </c>
      <c r="G2027" s="45" t="s">
        <v>7341</v>
      </c>
      <c r="H2027" s="45" t="s">
        <v>7342</v>
      </c>
      <c r="I2027" s="45" t="s">
        <v>3202</v>
      </c>
      <c r="J2027" s="46">
        <v>3171.26</v>
      </c>
      <c r="K2027" s="46">
        <f t="shared" si="31"/>
        <v>3678.6615999999999</v>
      </c>
    </row>
    <row r="2028" spans="2:11" x14ac:dyDescent="0.25">
      <c r="B2028" s="45" t="s">
        <v>3196</v>
      </c>
      <c r="C2028" s="45" t="s">
        <v>6349</v>
      </c>
      <c r="D2028" s="45" t="s">
        <v>6350</v>
      </c>
      <c r="E2028" s="45">
        <v>90</v>
      </c>
      <c r="F2028" s="45" t="s">
        <v>6875</v>
      </c>
      <c r="G2028" s="45" t="s">
        <v>7343</v>
      </c>
      <c r="H2028" s="45" t="s">
        <v>7344</v>
      </c>
      <c r="I2028" s="45" t="s">
        <v>3202</v>
      </c>
      <c r="J2028" s="46">
        <v>3703.3</v>
      </c>
      <c r="K2028" s="46">
        <f t="shared" si="31"/>
        <v>4295.8279999999995</v>
      </c>
    </row>
    <row r="2029" spans="2:11" x14ac:dyDescent="0.25">
      <c r="B2029" s="45" t="s">
        <v>3196</v>
      </c>
      <c r="C2029" s="45" t="s">
        <v>6349</v>
      </c>
      <c r="D2029" s="45" t="s">
        <v>6350</v>
      </c>
      <c r="E2029" s="45">
        <v>90</v>
      </c>
      <c r="F2029" s="45" t="s">
        <v>6875</v>
      </c>
      <c r="G2029" s="45" t="s">
        <v>7345</v>
      </c>
      <c r="H2029" s="45" t="s">
        <v>7346</v>
      </c>
      <c r="I2029" s="45" t="s">
        <v>3202</v>
      </c>
      <c r="J2029" s="46">
        <v>3485.2</v>
      </c>
      <c r="K2029" s="46">
        <f t="shared" si="31"/>
        <v>4042.8319999999994</v>
      </c>
    </row>
    <row r="2030" spans="2:11" x14ac:dyDescent="0.25">
      <c r="B2030" s="45" t="s">
        <v>3196</v>
      </c>
      <c r="C2030" s="45" t="s">
        <v>6349</v>
      </c>
      <c r="D2030" s="45" t="s">
        <v>6350</v>
      </c>
      <c r="E2030" s="45">
        <v>90</v>
      </c>
      <c r="F2030" s="45" t="s">
        <v>6875</v>
      </c>
      <c r="G2030" s="45" t="s">
        <v>7347</v>
      </c>
      <c r="H2030" s="45" t="s">
        <v>7348</v>
      </c>
      <c r="I2030" s="45" t="s">
        <v>3202</v>
      </c>
      <c r="J2030" s="46">
        <v>4213.8500000000004</v>
      </c>
      <c r="K2030" s="46">
        <f t="shared" si="31"/>
        <v>4888.0659999999998</v>
      </c>
    </row>
    <row r="2031" spans="2:11" x14ac:dyDescent="0.25">
      <c r="B2031" s="45" t="s">
        <v>3196</v>
      </c>
      <c r="C2031" s="45" t="s">
        <v>6349</v>
      </c>
      <c r="D2031" s="45" t="s">
        <v>6350</v>
      </c>
      <c r="E2031" s="45">
        <v>90</v>
      </c>
      <c r="F2031" s="45" t="s">
        <v>6875</v>
      </c>
      <c r="G2031" s="45" t="s">
        <v>7349</v>
      </c>
      <c r="H2031" s="45" t="s">
        <v>7350</v>
      </c>
      <c r="I2031" s="45" t="s">
        <v>3202</v>
      </c>
      <c r="J2031" s="46">
        <v>4213.8500000000004</v>
      </c>
      <c r="K2031" s="46">
        <f t="shared" si="31"/>
        <v>4888.0659999999998</v>
      </c>
    </row>
    <row r="2032" spans="2:11" x14ac:dyDescent="0.25">
      <c r="B2032" s="45" t="s">
        <v>3196</v>
      </c>
      <c r="C2032" s="45" t="s">
        <v>6349</v>
      </c>
      <c r="D2032" s="45" t="s">
        <v>6350</v>
      </c>
      <c r="E2032" s="45">
        <v>90</v>
      </c>
      <c r="F2032" s="45" t="s">
        <v>6875</v>
      </c>
      <c r="G2032" s="45" t="s">
        <v>7351</v>
      </c>
      <c r="H2032" s="45" t="s">
        <v>7352</v>
      </c>
      <c r="I2032" s="45" t="s">
        <v>3202</v>
      </c>
      <c r="J2032" s="46">
        <v>4213.8500000000004</v>
      </c>
      <c r="K2032" s="46">
        <f t="shared" si="31"/>
        <v>4888.0659999999998</v>
      </c>
    </row>
    <row r="2033" spans="2:11" x14ac:dyDescent="0.25">
      <c r="B2033" s="45" t="s">
        <v>3196</v>
      </c>
      <c r="C2033" s="45" t="s">
        <v>6349</v>
      </c>
      <c r="D2033" s="45" t="s">
        <v>6350</v>
      </c>
      <c r="E2033" s="45">
        <v>90</v>
      </c>
      <c r="F2033" s="45" t="s">
        <v>6875</v>
      </c>
      <c r="G2033" s="45" t="s">
        <v>7353</v>
      </c>
      <c r="H2033" s="45" t="s">
        <v>7354</v>
      </c>
      <c r="I2033" s="45" t="s">
        <v>3202</v>
      </c>
      <c r="J2033" s="46">
        <v>4525.2</v>
      </c>
      <c r="K2033" s="46">
        <f t="shared" si="31"/>
        <v>5249.2319999999991</v>
      </c>
    </row>
    <row r="2034" spans="2:11" x14ac:dyDescent="0.25">
      <c r="B2034" s="45" t="s">
        <v>3196</v>
      </c>
      <c r="C2034" s="45" t="s">
        <v>6349</v>
      </c>
      <c r="D2034" s="45" t="s">
        <v>6350</v>
      </c>
      <c r="E2034" s="45">
        <v>90</v>
      </c>
      <c r="F2034" s="45" t="s">
        <v>6875</v>
      </c>
      <c r="G2034" s="45" t="s">
        <v>7355</v>
      </c>
      <c r="H2034" s="45" t="s">
        <v>7356</v>
      </c>
      <c r="I2034" s="45" t="s">
        <v>3202</v>
      </c>
      <c r="J2034" s="46">
        <v>4315.96</v>
      </c>
      <c r="K2034" s="46">
        <f t="shared" si="31"/>
        <v>5006.5135999999993</v>
      </c>
    </row>
    <row r="2035" spans="2:11" x14ac:dyDescent="0.25">
      <c r="B2035" s="45" t="s">
        <v>3196</v>
      </c>
      <c r="C2035" s="45" t="s">
        <v>6349</v>
      </c>
      <c r="D2035" s="45" t="s">
        <v>6350</v>
      </c>
      <c r="E2035" s="45">
        <v>90</v>
      </c>
      <c r="F2035" s="45" t="s">
        <v>6875</v>
      </c>
      <c r="G2035" s="45" t="s">
        <v>7357</v>
      </c>
      <c r="H2035" s="45" t="s">
        <v>7358</v>
      </c>
      <c r="I2035" s="45" t="s">
        <v>3202</v>
      </c>
      <c r="J2035" s="46">
        <v>4315.96</v>
      </c>
      <c r="K2035" s="46">
        <f t="shared" si="31"/>
        <v>5006.5135999999993</v>
      </c>
    </row>
    <row r="2036" spans="2:11" x14ac:dyDescent="0.25">
      <c r="B2036" s="45" t="s">
        <v>3196</v>
      </c>
      <c r="C2036" s="45" t="s">
        <v>6349</v>
      </c>
      <c r="D2036" s="45" t="s">
        <v>6350</v>
      </c>
      <c r="E2036" s="45">
        <v>90</v>
      </c>
      <c r="F2036" s="45" t="s">
        <v>6875</v>
      </c>
      <c r="G2036" s="45" t="s">
        <v>7359</v>
      </c>
      <c r="H2036" s="45" t="s">
        <v>7360</v>
      </c>
      <c r="I2036" s="45" t="s">
        <v>3202</v>
      </c>
      <c r="J2036" s="46">
        <v>4520.18</v>
      </c>
      <c r="K2036" s="46">
        <f t="shared" si="31"/>
        <v>5243.4088000000002</v>
      </c>
    </row>
    <row r="2037" spans="2:11" x14ac:dyDescent="0.25">
      <c r="B2037" s="45" t="s">
        <v>3196</v>
      </c>
      <c r="C2037" s="45" t="s">
        <v>6349</v>
      </c>
      <c r="D2037" s="45" t="s">
        <v>6350</v>
      </c>
      <c r="E2037" s="45">
        <v>90</v>
      </c>
      <c r="F2037" s="45" t="s">
        <v>6875</v>
      </c>
      <c r="G2037" s="45" t="s">
        <v>7361</v>
      </c>
      <c r="H2037" s="45" t="s">
        <v>7362</v>
      </c>
      <c r="I2037" s="45" t="s">
        <v>3202</v>
      </c>
      <c r="J2037" s="46">
        <v>6391.6</v>
      </c>
      <c r="K2037" s="46">
        <f t="shared" si="31"/>
        <v>7414.2560000000003</v>
      </c>
    </row>
    <row r="2038" spans="2:11" x14ac:dyDescent="0.25">
      <c r="B2038" s="45" t="s">
        <v>3196</v>
      </c>
      <c r="C2038" s="45" t="s">
        <v>6349</v>
      </c>
      <c r="D2038" s="45" t="s">
        <v>6350</v>
      </c>
      <c r="E2038" s="45">
        <v>90</v>
      </c>
      <c r="F2038" s="45" t="s">
        <v>6875</v>
      </c>
      <c r="G2038" s="45" t="s">
        <v>7363</v>
      </c>
      <c r="H2038" s="45" t="s">
        <v>7364</v>
      </c>
      <c r="I2038" s="45" t="s">
        <v>3202</v>
      </c>
      <c r="J2038" s="46">
        <v>4520.18</v>
      </c>
      <c r="K2038" s="46">
        <f t="shared" si="31"/>
        <v>5243.4088000000002</v>
      </c>
    </row>
    <row r="2039" spans="2:11" x14ac:dyDescent="0.25">
      <c r="B2039" s="45" t="s">
        <v>3196</v>
      </c>
      <c r="C2039" s="45" t="s">
        <v>6349</v>
      </c>
      <c r="D2039" s="45" t="s">
        <v>6350</v>
      </c>
      <c r="E2039" s="45">
        <v>90</v>
      </c>
      <c r="F2039" s="45" t="s">
        <v>6875</v>
      </c>
      <c r="G2039" s="45" t="s">
        <v>7365</v>
      </c>
      <c r="H2039" s="45" t="s">
        <v>7366</v>
      </c>
      <c r="I2039" s="45" t="s">
        <v>3202</v>
      </c>
      <c r="J2039" s="46">
        <v>4649.82</v>
      </c>
      <c r="K2039" s="46">
        <f t="shared" si="31"/>
        <v>5393.7911999999997</v>
      </c>
    </row>
    <row r="2040" spans="2:11" x14ac:dyDescent="0.25">
      <c r="B2040" s="45" t="s">
        <v>3196</v>
      </c>
      <c r="C2040" s="45" t="s">
        <v>6349</v>
      </c>
      <c r="D2040" s="45" t="s">
        <v>6350</v>
      </c>
      <c r="E2040" s="45">
        <v>90</v>
      </c>
      <c r="F2040" s="45" t="s">
        <v>6875</v>
      </c>
      <c r="G2040" s="45" t="s">
        <v>7367</v>
      </c>
      <c r="H2040" s="45" t="s">
        <v>7368</v>
      </c>
      <c r="I2040" s="45" t="s">
        <v>3202</v>
      </c>
      <c r="J2040" s="46">
        <v>4724.3999999999996</v>
      </c>
      <c r="K2040" s="46">
        <f t="shared" si="31"/>
        <v>5480.3039999999992</v>
      </c>
    </row>
    <row r="2041" spans="2:11" x14ac:dyDescent="0.25">
      <c r="B2041" s="45" t="s">
        <v>3196</v>
      </c>
      <c r="C2041" s="45" t="s">
        <v>6349</v>
      </c>
      <c r="D2041" s="45" t="s">
        <v>6350</v>
      </c>
      <c r="E2041" s="45">
        <v>90</v>
      </c>
      <c r="F2041" s="45" t="s">
        <v>6875</v>
      </c>
      <c r="G2041" s="45" t="s">
        <v>7369</v>
      </c>
      <c r="H2041" s="45" t="s">
        <v>7370</v>
      </c>
      <c r="I2041" s="45" t="s">
        <v>3202</v>
      </c>
      <c r="J2041" s="46">
        <v>4724.3999999999996</v>
      </c>
      <c r="K2041" s="46">
        <f t="shared" si="31"/>
        <v>5480.3039999999992</v>
      </c>
    </row>
    <row r="2042" spans="2:11" x14ac:dyDescent="0.25">
      <c r="B2042" s="45" t="s">
        <v>3196</v>
      </c>
      <c r="C2042" s="45" t="s">
        <v>6349</v>
      </c>
      <c r="D2042" s="45" t="s">
        <v>6350</v>
      </c>
      <c r="E2042" s="45">
        <v>90</v>
      </c>
      <c r="F2042" s="45" t="s">
        <v>6875</v>
      </c>
      <c r="G2042" s="45" t="s">
        <v>7371</v>
      </c>
      <c r="H2042" s="45" t="s">
        <v>7372</v>
      </c>
      <c r="I2042" s="45" t="s">
        <v>3202</v>
      </c>
      <c r="J2042" s="46">
        <v>4724.3999999999996</v>
      </c>
      <c r="K2042" s="46">
        <f t="shared" si="31"/>
        <v>5480.3039999999992</v>
      </c>
    </row>
    <row r="2043" spans="2:11" x14ac:dyDescent="0.25">
      <c r="B2043" s="45" t="s">
        <v>3196</v>
      </c>
      <c r="C2043" s="45" t="s">
        <v>6349</v>
      </c>
      <c r="D2043" s="45" t="s">
        <v>6350</v>
      </c>
      <c r="E2043" s="45">
        <v>90</v>
      </c>
      <c r="F2043" s="45" t="s">
        <v>6875</v>
      </c>
      <c r="G2043" s="45" t="s">
        <v>7373</v>
      </c>
      <c r="H2043" s="45" t="s">
        <v>7374</v>
      </c>
      <c r="I2043" s="45" t="s">
        <v>3202</v>
      </c>
      <c r="J2043" s="46">
        <v>5054.8999999999996</v>
      </c>
      <c r="K2043" s="46">
        <f t="shared" si="31"/>
        <v>5863.6839999999993</v>
      </c>
    </row>
    <row r="2044" spans="2:11" x14ac:dyDescent="0.25">
      <c r="B2044" s="45" t="s">
        <v>3196</v>
      </c>
      <c r="C2044" s="45" t="s">
        <v>6349</v>
      </c>
      <c r="D2044" s="45" t="s">
        <v>6350</v>
      </c>
      <c r="E2044" s="45">
        <v>90</v>
      </c>
      <c r="F2044" s="45" t="s">
        <v>6875</v>
      </c>
      <c r="G2044" s="45" t="s">
        <v>7375</v>
      </c>
      <c r="H2044" s="45" t="s">
        <v>7376</v>
      </c>
      <c r="I2044" s="45" t="s">
        <v>3202</v>
      </c>
      <c r="J2044" s="46">
        <v>4897.1000000000004</v>
      </c>
      <c r="K2044" s="46">
        <f t="shared" si="31"/>
        <v>5680.6360000000004</v>
      </c>
    </row>
    <row r="2045" spans="2:11" x14ac:dyDescent="0.25">
      <c r="B2045" s="45" t="s">
        <v>3196</v>
      </c>
      <c r="C2045" s="45" t="s">
        <v>6349</v>
      </c>
      <c r="D2045" s="45" t="s">
        <v>6350</v>
      </c>
      <c r="E2045" s="45">
        <v>90</v>
      </c>
      <c r="F2045" s="45" t="s">
        <v>6875</v>
      </c>
      <c r="G2045" s="45" t="s">
        <v>7377</v>
      </c>
      <c r="H2045" s="45" t="s">
        <v>7378</v>
      </c>
      <c r="I2045" s="45" t="s">
        <v>3202</v>
      </c>
      <c r="J2045" s="46">
        <v>4897.1000000000004</v>
      </c>
      <c r="K2045" s="46">
        <f t="shared" si="31"/>
        <v>5680.6360000000004</v>
      </c>
    </row>
    <row r="2046" spans="2:11" x14ac:dyDescent="0.25">
      <c r="B2046" s="45" t="s">
        <v>3196</v>
      </c>
      <c r="C2046" s="45" t="s">
        <v>6349</v>
      </c>
      <c r="D2046" s="45" t="s">
        <v>6350</v>
      </c>
      <c r="E2046" s="45">
        <v>90</v>
      </c>
      <c r="F2046" s="45" t="s">
        <v>6875</v>
      </c>
      <c r="G2046" s="45" t="s">
        <v>7379</v>
      </c>
      <c r="H2046" s="45" t="s">
        <v>7380</v>
      </c>
      <c r="I2046" s="45" t="s">
        <v>3202</v>
      </c>
      <c r="J2046" s="46">
        <v>5949.72</v>
      </c>
      <c r="K2046" s="46">
        <f t="shared" si="31"/>
        <v>6901.6751999999997</v>
      </c>
    </row>
    <row r="2047" spans="2:11" x14ac:dyDescent="0.25">
      <c r="B2047" s="45" t="s">
        <v>3196</v>
      </c>
      <c r="C2047" s="45" t="s">
        <v>6349</v>
      </c>
      <c r="D2047" s="45" t="s">
        <v>6350</v>
      </c>
      <c r="E2047" s="45">
        <v>90</v>
      </c>
      <c r="F2047" s="45" t="s">
        <v>6875</v>
      </c>
      <c r="G2047" s="45" t="s">
        <v>7381</v>
      </c>
      <c r="H2047" s="45" t="s">
        <v>7382</v>
      </c>
      <c r="I2047" s="45" t="s">
        <v>3202</v>
      </c>
      <c r="J2047" s="46">
        <v>5949.72</v>
      </c>
      <c r="K2047" s="46">
        <f t="shared" si="31"/>
        <v>6901.6751999999997</v>
      </c>
    </row>
    <row r="2048" spans="2:11" x14ac:dyDescent="0.25">
      <c r="B2048" s="45" t="s">
        <v>3196</v>
      </c>
      <c r="C2048" s="45" t="s">
        <v>6349</v>
      </c>
      <c r="D2048" s="45" t="s">
        <v>6350</v>
      </c>
      <c r="E2048" s="45">
        <v>90</v>
      </c>
      <c r="F2048" s="45" t="s">
        <v>6875</v>
      </c>
      <c r="G2048" s="45" t="s">
        <v>7383</v>
      </c>
      <c r="H2048" s="45" t="s">
        <v>7384</v>
      </c>
      <c r="I2048" s="45" t="s">
        <v>3202</v>
      </c>
      <c r="J2048" s="46">
        <v>6391.6</v>
      </c>
      <c r="K2048" s="46">
        <f t="shared" si="31"/>
        <v>7414.2560000000003</v>
      </c>
    </row>
    <row r="2049" spans="2:11" x14ac:dyDescent="0.25">
      <c r="B2049" s="45" t="s">
        <v>3196</v>
      </c>
      <c r="C2049" s="45" t="s">
        <v>6349</v>
      </c>
      <c r="D2049" s="45" t="s">
        <v>6350</v>
      </c>
      <c r="E2049" s="45">
        <v>90</v>
      </c>
      <c r="F2049" s="45" t="s">
        <v>6875</v>
      </c>
      <c r="G2049" s="45" t="s">
        <v>7385</v>
      </c>
      <c r="H2049" s="45" t="s">
        <v>7386</v>
      </c>
      <c r="I2049" s="45" t="s">
        <v>3202</v>
      </c>
      <c r="J2049" s="46">
        <v>5949.72</v>
      </c>
      <c r="K2049" s="46">
        <f t="shared" si="31"/>
        <v>6901.6751999999997</v>
      </c>
    </row>
    <row r="2050" spans="2:11" x14ac:dyDescent="0.25">
      <c r="B2050" s="45" t="s">
        <v>3196</v>
      </c>
      <c r="C2050" s="45" t="s">
        <v>6349</v>
      </c>
      <c r="D2050" s="45" t="s">
        <v>6350</v>
      </c>
      <c r="E2050" s="45">
        <v>90</v>
      </c>
      <c r="F2050" s="45" t="s">
        <v>6875</v>
      </c>
      <c r="G2050" s="45" t="s">
        <v>7387</v>
      </c>
      <c r="H2050" s="45" t="s">
        <v>7388</v>
      </c>
      <c r="I2050" s="45" t="s">
        <v>3202</v>
      </c>
      <c r="J2050" s="46">
        <v>8491.2999999999993</v>
      </c>
      <c r="K2050" s="46">
        <f t="shared" si="31"/>
        <v>9849.9079999999976</v>
      </c>
    </row>
    <row r="2051" spans="2:11" x14ac:dyDescent="0.25">
      <c r="B2051" s="45" t="s">
        <v>3196</v>
      </c>
      <c r="C2051" s="45" t="s">
        <v>6349</v>
      </c>
      <c r="D2051" s="45" t="s">
        <v>6350</v>
      </c>
      <c r="E2051" s="45">
        <v>90</v>
      </c>
      <c r="F2051" s="45" t="s">
        <v>6875</v>
      </c>
      <c r="G2051" s="45" t="s">
        <v>7389</v>
      </c>
      <c r="H2051" s="45" t="s">
        <v>7390</v>
      </c>
      <c r="I2051" s="45" t="s">
        <v>3202</v>
      </c>
      <c r="J2051" s="46">
        <v>8491.2999999999993</v>
      </c>
      <c r="K2051" s="46">
        <f t="shared" si="31"/>
        <v>9849.9079999999976</v>
      </c>
    </row>
    <row r="2052" spans="2:11" x14ac:dyDescent="0.25">
      <c r="B2052" s="45" t="s">
        <v>3196</v>
      </c>
      <c r="C2052" s="45" t="s">
        <v>6349</v>
      </c>
      <c r="D2052" s="45" t="s">
        <v>6350</v>
      </c>
      <c r="E2052" s="45">
        <v>90</v>
      </c>
      <c r="F2052" s="45" t="s">
        <v>6875</v>
      </c>
      <c r="G2052" s="45" t="s">
        <v>7391</v>
      </c>
      <c r="H2052" s="45" t="s">
        <v>7392</v>
      </c>
      <c r="I2052" s="45" t="s">
        <v>3202</v>
      </c>
      <c r="J2052" s="46">
        <v>7787.7</v>
      </c>
      <c r="K2052" s="46">
        <f t="shared" ref="K2052:K2115" si="32">+IF(AND(MID(H2052,1,15)="POSTE DE MADERA",J2052&lt;110)=TRUE,(J2052*1.13+5)*1.01*1.16,IF(AND(MID(H2052,1,15)="POSTE DE MADERA",J2052&gt;=110,J2052&lt;320)=TRUE,(J2052*1.13+12)*1.01*1.16,IF(AND(MID(H2052,1,15)="POSTE DE MADERA",J2052&gt;320)=TRUE,(J2052*1.13+36)*1.01*1.16,IF(+AND(MID(H2052,1,5)="POSTE",MID(H2052,1,15)&lt;&gt;"POSTE DE MADERA")=TRUE,J2052*1.01*1.16,J2052*1.16))))</f>
        <v>9033.732</v>
      </c>
    </row>
    <row r="2053" spans="2:11" x14ac:dyDescent="0.25">
      <c r="B2053" s="45" t="s">
        <v>3196</v>
      </c>
      <c r="C2053" s="45" t="s">
        <v>6349</v>
      </c>
      <c r="D2053" s="45" t="s">
        <v>6350</v>
      </c>
      <c r="E2053" s="45">
        <v>90</v>
      </c>
      <c r="F2053" s="45" t="s">
        <v>6875</v>
      </c>
      <c r="G2053" s="45" t="s">
        <v>7393</v>
      </c>
      <c r="H2053" s="45" t="s">
        <v>7394</v>
      </c>
      <c r="I2053" s="45" t="s">
        <v>3202</v>
      </c>
      <c r="J2053" s="46">
        <v>10851</v>
      </c>
      <c r="K2053" s="46">
        <f t="shared" si="32"/>
        <v>12587.16</v>
      </c>
    </row>
    <row r="2054" spans="2:11" x14ac:dyDescent="0.25">
      <c r="B2054" s="45" t="s">
        <v>3196</v>
      </c>
      <c r="C2054" s="45" t="s">
        <v>6349</v>
      </c>
      <c r="D2054" s="45" t="s">
        <v>6350</v>
      </c>
      <c r="E2054" s="45">
        <v>90</v>
      </c>
      <c r="F2054" s="45" t="s">
        <v>6875</v>
      </c>
      <c r="G2054" s="45" t="s">
        <v>7395</v>
      </c>
      <c r="H2054" s="45" t="s">
        <v>7396</v>
      </c>
      <c r="I2054" s="45" t="s">
        <v>3202</v>
      </c>
      <c r="J2054" s="46">
        <v>3974.71</v>
      </c>
      <c r="K2054" s="46">
        <f t="shared" si="32"/>
        <v>4610.6635999999999</v>
      </c>
    </row>
    <row r="2055" spans="2:11" x14ac:dyDescent="0.25">
      <c r="B2055" s="45" t="s">
        <v>3196</v>
      </c>
      <c r="C2055" s="45" t="s">
        <v>6349</v>
      </c>
      <c r="D2055" s="45" t="s">
        <v>6350</v>
      </c>
      <c r="E2055" s="45">
        <v>90</v>
      </c>
      <c r="F2055" s="45" t="s">
        <v>6875</v>
      </c>
      <c r="G2055" s="45" t="s">
        <v>7397</v>
      </c>
      <c r="H2055" s="45" t="s">
        <v>7398</v>
      </c>
      <c r="I2055" s="45" t="s">
        <v>3202</v>
      </c>
      <c r="J2055" s="46">
        <v>4834.6099999999997</v>
      </c>
      <c r="K2055" s="46">
        <f t="shared" si="32"/>
        <v>5608.1475999999993</v>
      </c>
    </row>
    <row r="2056" spans="2:11" x14ac:dyDescent="0.25">
      <c r="B2056" s="45" t="s">
        <v>3196</v>
      </c>
      <c r="C2056" s="45" t="s">
        <v>6349</v>
      </c>
      <c r="D2056" s="45" t="s">
        <v>6350</v>
      </c>
      <c r="E2056" s="45">
        <v>90</v>
      </c>
      <c r="F2056" s="45" t="s">
        <v>6875</v>
      </c>
      <c r="G2056" s="45" t="s">
        <v>7399</v>
      </c>
      <c r="H2056" s="45" t="s">
        <v>7400</v>
      </c>
      <c r="I2056" s="45" t="s">
        <v>3202</v>
      </c>
      <c r="J2056" s="46">
        <v>5385.19</v>
      </c>
      <c r="K2056" s="46">
        <f t="shared" si="32"/>
        <v>6246.8203999999987</v>
      </c>
    </row>
    <row r="2057" spans="2:11" x14ac:dyDescent="0.25">
      <c r="B2057" s="45" t="s">
        <v>3196</v>
      </c>
      <c r="C2057" s="45" t="s">
        <v>6349</v>
      </c>
      <c r="D2057" s="45" t="s">
        <v>6350</v>
      </c>
      <c r="E2057" s="45">
        <v>90</v>
      </c>
      <c r="F2057" s="45" t="s">
        <v>6875</v>
      </c>
      <c r="G2057" s="45" t="s">
        <v>7401</v>
      </c>
      <c r="H2057" s="45" t="s">
        <v>7402</v>
      </c>
      <c r="I2057" s="45" t="s">
        <v>3202</v>
      </c>
      <c r="J2057" s="46">
        <v>6090.43</v>
      </c>
      <c r="K2057" s="46">
        <f t="shared" si="32"/>
        <v>7064.8987999999999</v>
      </c>
    </row>
    <row r="2058" spans="2:11" x14ac:dyDescent="0.25">
      <c r="B2058" s="45" t="s">
        <v>3196</v>
      </c>
      <c r="C2058" s="45" t="s">
        <v>6349</v>
      </c>
      <c r="D2058" s="45" t="s">
        <v>6350</v>
      </c>
      <c r="E2058" s="45">
        <v>90</v>
      </c>
      <c r="F2058" s="45" t="s">
        <v>6875</v>
      </c>
      <c r="G2058" s="45" t="s">
        <v>7403</v>
      </c>
      <c r="H2058" s="45" t="s">
        <v>7404</v>
      </c>
      <c r="I2058" s="45" t="s">
        <v>3202</v>
      </c>
      <c r="J2058" s="46">
        <v>8441.23</v>
      </c>
      <c r="K2058" s="46">
        <f t="shared" si="32"/>
        <v>9791.8267999999989</v>
      </c>
    </row>
    <row r="2059" spans="2:11" x14ac:dyDescent="0.25">
      <c r="B2059" s="45" t="s">
        <v>3196</v>
      </c>
      <c r="C2059" s="45" t="s">
        <v>6349</v>
      </c>
      <c r="D2059" s="45" t="s">
        <v>6350</v>
      </c>
      <c r="E2059" s="45">
        <v>90</v>
      </c>
      <c r="F2059" s="45" t="s">
        <v>6875</v>
      </c>
      <c r="G2059" s="45" t="s">
        <v>7405</v>
      </c>
      <c r="H2059" s="45" t="s">
        <v>7406</v>
      </c>
      <c r="I2059" s="45" t="s">
        <v>3202</v>
      </c>
      <c r="J2059" s="46">
        <v>6938.54</v>
      </c>
      <c r="K2059" s="46">
        <f t="shared" si="32"/>
        <v>8048.7063999999991</v>
      </c>
    </row>
    <row r="2060" spans="2:11" x14ac:dyDescent="0.25">
      <c r="B2060" s="45" t="s">
        <v>3196</v>
      </c>
      <c r="C2060" s="45" t="s">
        <v>6349</v>
      </c>
      <c r="D2060" s="45" t="s">
        <v>6350</v>
      </c>
      <c r="E2060" s="45">
        <v>90</v>
      </c>
      <c r="F2060" s="45" t="s">
        <v>6875</v>
      </c>
      <c r="G2060" s="45" t="s">
        <v>7407</v>
      </c>
      <c r="H2060" s="45" t="s">
        <v>7408</v>
      </c>
      <c r="I2060" s="45" t="s">
        <v>3202</v>
      </c>
      <c r="J2060" s="46">
        <v>9616.6299999999992</v>
      </c>
      <c r="K2060" s="46">
        <f t="shared" si="32"/>
        <v>11155.290799999999</v>
      </c>
    </row>
    <row r="2061" spans="2:11" x14ac:dyDescent="0.25">
      <c r="B2061" s="45" t="s">
        <v>3196</v>
      </c>
      <c r="C2061" s="45" t="s">
        <v>6349</v>
      </c>
      <c r="D2061" s="45" t="s">
        <v>6350</v>
      </c>
      <c r="E2061" s="45">
        <v>90</v>
      </c>
      <c r="F2061" s="45" t="s">
        <v>6875</v>
      </c>
      <c r="G2061" s="45" t="s">
        <v>7409</v>
      </c>
      <c r="H2061" s="45" t="s">
        <v>7410</v>
      </c>
      <c r="I2061" s="45" t="s">
        <v>3202</v>
      </c>
      <c r="J2061" s="46">
        <v>11497.27</v>
      </c>
      <c r="K2061" s="46">
        <f t="shared" si="32"/>
        <v>13336.833199999999</v>
      </c>
    </row>
    <row r="2062" spans="2:11" x14ac:dyDescent="0.25">
      <c r="B2062" s="45" t="s">
        <v>3196</v>
      </c>
      <c r="C2062" s="45" t="s">
        <v>6349</v>
      </c>
      <c r="D2062" s="45" t="s">
        <v>6350</v>
      </c>
      <c r="E2062" s="45">
        <v>90</v>
      </c>
      <c r="F2062" s="45" t="s">
        <v>6875</v>
      </c>
      <c r="G2062" s="45" t="s">
        <v>7411</v>
      </c>
      <c r="H2062" s="45" t="s">
        <v>7412</v>
      </c>
      <c r="I2062" s="45" t="s">
        <v>3202</v>
      </c>
      <c r="J2062" s="46">
        <v>3508.35</v>
      </c>
      <c r="K2062" s="46">
        <f t="shared" si="32"/>
        <v>4069.6859999999997</v>
      </c>
    </row>
    <row r="2063" spans="2:11" x14ac:dyDescent="0.25">
      <c r="B2063" s="45" t="s">
        <v>3196</v>
      </c>
      <c r="C2063" s="45" t="s">
        <v>6349</v>
      </c>
      <c r="D2063" s="45" t="s">
        <v>6350</v>
      </c>
      <c r="E2063" s="45">
        <v>90</v>
      </c>
      <c r="F2063" s="45" t="s">
        <v>6875</v>
      </c>
      <c r="G2063" s="45" t="s">
        <v>7413</v>
      </c>
      <c r="H2063" s="45" t="s">
        <v>7414</v>
      </c>
      <c r="I2063" s="45" t="s">
        <v>3202</v>
      </c>
      <c r="J2063" s="46">
        <v>11967.43</v>
      </c>
      <c r="K2063" s="46">
        <f t="shared" si="32"/>
        <v>13882.218799999999</v>
      </c>
    </row>
    <row r="2064" spans="2:11" x14ac:dyDescent="0.25">
      <c r="B2064" s="45" t="s">
        <v>3196</v>
      </c>
      <c r="C2064" s="45" t="s">
        <v>6349</v>
      </c>
      <c r="D2064" s="45" t="s">
        <v>6350</v>
      </c>
      <c r="E2064" s="45">
        <v>90</v>
      </c>
      <c r="F2064" s="45" t="s">
        <v>6875</v>
      </c>
      <c r="G2064" s="45" t="s">
        <v>7415</v>
      </c>
      <c r="H2064" s="45" t="s">
        <v>7416</v>
      </c>
      <c r="I2064" s="45" t="s">
        <v>3202</v>
      </c>
      <c r="J2064" s="46">
        <v>13142.83</v>
      </c>
      <c r="K2064" s="46">
        <f t="shared" si="32"/>
        <v>15245.682799999999</v>
      </c>
    </row>
    <row r="2065" spans="2:11" x14ac:dyDescent="0.25">
      <c r="B2065" s="45" t="s">
        <v>3196</v>
      </c>
      <c r="C2065" s="45" t="s">
        <v>6349</v>
      </c>
      <c r="D2065" s="45" t="s">
        <v>6350</v>
      </c>
      <c r="E2065" s="45">
        <v>90</v>
      </c>
      <c r="F2065" s="45" t="s">
        <v>6875</v>
      </c>
      <c r="G2065" s="45" t="s">
        <v>7417</v>
      </c>
      <c r="H2065" s="45" t="s">
        <v>7418</v>
      </c>
      <c r="I2065" s="45" t="s">
        <v>3202</v>
      </c>
      <c r="J2065" s="46">
        <v>16669.03</v>
      </c>
      <c r="K2065" s="46">
        <f t="shared" si="32"/>
        <v>19336.074799999999</v>
      </c>
    </row>
    <row r="2066" spans="2:11" x14ac:dyDescent="0.25">
      <c r="B2066" s="45" t="s">
        <v>3196</v>
      </c>
      <c r="C2066" s="45" t="s">
        <v>6349</v>
      </c>
      <c r="D2066" s="45" t="s">
        <v>6350</v>
      </c>
      <c r="E2066" s="45">
        <v>90</v>
      </c>
      <c r="F2066" s="45" t="s">
        <v>6875</v>
      </c>
      <c r="G2066" s="45" t="s">
        <v>7419</v>
      </c>
      <c r="H2066" s="45" t="s">
        <v>7420</v>
      </c>
      <c r="I2066" s="45" t="s">
        <v>3202</v>
      </c>
      <c r="J2066" s="46">
        <v>2094.0700000000002</v>
      </c>
      <c r="K2066" s="46">
        <f t="shared" si="32"/>
        <v>2429.1212</v>
      </c>
    </row>
    <row r="2067" spans="2:11" x14ac:dyDescent="0.25">
      <c r="B2067" s="45" t="s">
        <v>3196</v>
      </c>
      <c r="C2067" s="45" t="s">
        <v>6349</v>
      </c>
      <c r="D2067" s="45" t="s">
        <v>6350</v>
      </c>
      <c r="E2067" s="45">
        <v>90</v>
      </c>
      <c r="F2067" s="45" t="s">
        <v>6875</v>
      </c>
      <c r="G2067" s="45" t="s">
        <v>7421</v>
      </c>
      <c r="H2067" s="45" t="s">
        <v>7422</v>
      </c>
      <c r="I2067" s="45" t="s">
        <v>3202</v>
      </c>
      <c r="J2067" s="46">
        <v>1924.74</v>
      </c>
      <c r="K2067" s="46">
        <f t="shared" si="32"/>
        <v>2232.6983999999998</v>
      </c>
    </row>
    <row r="2068" spans="2:11" x14ac:dyDescent="0.25">
      <c r="B2068" s="45" t="s">
        <v>3196</v>
      </c>
      <c r="C2068" s="45" t="s">
        <v>6349</v>
      </c>
      <c r="D2068" s="45" t="s">
        <v>6350</v>
      </c>
      <c r="E2068" s="45">
        <v>90</v>
      </c>
      <c r="F2068" s="45" t="s">
        <v>6875</v>
      </c>
      <c r="G2068" s="45" t="s">
        <v>7423</v>
      </c>
      <c r="H2068" s="45" t="s">
        <v>7424</v>
      </c>
      <c r="I2068" s="45" t="s">
        <v>3202</v>
      </c>
      <c r="J2068" s="46">
        <v>5477.03</v>
      </c>
      <c r="K2068" s="46">
        <f t="shared" si="32"/>
        <v>6353.3547999999992</v>
      </c>
    </row>
    <row r="2069" spans="2:11" x14ac:dyDescent="0.25">
      <c r="B2069" s="45" t="s">
        <v>3196</v>
      </c>
      <c r="C2069" s="45" t="s">
        <v>6349</v>
      </c>
      <c r="D2069" s="45" t="s">
        <v>6350</v>
      </c>
      <c r="E2069" s="45">
        <v>90</v>
      </c>
      <c r="F2069" s="45" t="s">
        <v>6875</v>
      </c>
      <c r="G2069" s="45" t="s">
        <v>7425</v>
      </c>
      <c r="H2069" s="45" t="s">
        <v>7426</v>
      </c>
      <c r="I2069" s="45" t="s">
        <v>3202</v>
      </c>
      <c r="J2069" s="46">
        <v>5477.03</v>
      </c>
      <c r="K2069" s="46">
        <f t="shared" si="32"/>
        <v>6353.3547999999992</v>
      </c>
    </row>
    <row r="2070" spans="2:11" x14ac:dyDescent="0.25">
      <c r="B2070" s="45" t="s">
        <v>3196</v>
      </c>
      <c r="C2070" s="45" t="s">
        <v>6349</v>
      </c>
      <c r="D2070" s="45" t="s">
        <v>6350</v>
      </c>
      <c r="E2070" s="45">
        <v>90</v>
      </c>
      <c r="F2070" s="45" t="s">
        <v>6875</v>
      </c>
      <c r="G2070" s="45" t="s">
        <v>7427</v>
      </c>
      <c r="H2070" s="45" t="s">
        <v>7428</v>
      </c>
      <c r="I2070" s="45" t="s">
        <v>3202</v>
      </c>
      <c r="J2070" s="46">
        <v>6938.54</v>
      </c>
      <c r="K2070" s="46">
        <f t="shared" si="32"/>
        <v>8048.7063999999991</v>
      </c>
    </row>
    <row r="2071" spans="2:11" x14ac:dyDescent="0.25">
      <c r="B2071" s="45" t="s">
        <v>3196</v>
      </c>
      <c r="C2071" s="45" t="s">
        <v>6349</v>
      </c>
      <c r="D2071" s="45" t="s">
        <v>6350</v>
      </c>
      <c r="E2071" s="45">
        <v>90</v>
      </c>
      <c r="F2071" s="45" t="s">
        <v>6875</v>
      </c>
      <c r="G2071" s="45" t="s">
        <v>7429</v>
      </c>
      <c r="H2071" s="45" t="s">
        <v>7430</v>
      </c>
      <c r="I2071" s="45" t="s">
        <v>3202</v>
      </c>
      <c r="J2071" s="46">
        <v>566.04999999999995</v>
      </c>
      <c r="K2071" s="46">
        <f t="shared" si="32"/>
        <v>656.61799999999994</v>
      </c>
    </row>
    <row r="2072" spans="2:11" x14ac:dyDescent="0.25">
      <c r="B2072" s="45" t="s">
        <v>3196</v>
      </c>
      <c r="C2072" s="45" t="s">
        <v>6349</v>
      </c>
      <c r="D2072" s="45" t="s">
        <v>6350</v>
      </c>
      <c r="E2072" s="45">
        <v>90</v>
      </c>
      <c r="F2072" s="45" t="s">
        <v>6875</v>
      </c>
      <c r="G2072" s="45" t="s">
        <v>7431</v>
      </c>
      <c r="H2072" s="45" t="s">
        <v>7432</v>
      </c>
      <c r="I2072" s="45" t="s">
        <v>3202</v>
      </c>
      <c r="J2072" s="46">
        <v>2589.64</v>
      </c>
      <c r="K2072" s="46">
        <f t="shared" si="32"/>
        <v>3003.9823999999999</v>
      </c>
    </row>
    <row r="2073" spans="2:11" x14ac:dyDescent="0.25">
      <c r="B2073" s="45" t="s">
        <v>3196</v>
      </c>
      <c r="C2073" s="45" t="s">
        <v>6349</v>
      </c>
      <c r="D2073" s="45" t="s">
        <v>6350</v>
      </c>
      <c r="E2073" s="45">
        <v>90</v>
      </c>
      <c r="F2073" s="45" t="s">
        <v>6875</v>
      </c>
      <c r="G2073" s="45" t="s">
        <v>7433</v>
      </c>
      <c r="H2073" s="45" t="s">
        <v>7434</v>
      </c>
      <c r="I2073" s="45" t="s">
        <v>3202</v>
      </c>
      <c r="J2073" s="46">
        <v>6133.25</v>
      </c>
      <c r="K2073" s="46">
        <f t="shared" si="32"/>
        <v>7114.57</v>
      </c>
    </row>
    <row r="2074" spans="2:11" x14ac:dyDescent="0.25">
      <c r="B2074" s="45" t="s">
        <v>3196</v>
      </c>
      <c r="C2074" s="45" t="s">
        <v>6349</v>
      </c>
      <c r="D2074" s="45" t="s">
        <v>6350</v>
      </c>
      <c r="E2074" s="45">
        <v>90</v>
      </c>
      <c r="F2074" s="45" t="s">
        <v>6875</v>
      </c>
      <c r="G2074" s="45" t="s">
        <v>7435</v>
      </c>
      <c r="H2074" s="45" t="s">
        <v>7436</v>
      </c>
      <c r="I2074" s="45" t="s">
        <v>3202</v>
      </c>
      <c r="J2074" s="46">
        <v>4834.6099999999997</v>
      </c>
      <c r="K2074" s="46">
        <f t="shared" si="32"/>
        <v>5608.1475999999993</v>
      </c>
    </row>
    <row r="2075" spans="2:11" x14ac:dyDescent="0.25">
      <c r="B2075" s="45" t="s">
        <v>3196</v>
      </c>
      <c r="C2075" s="45" t="s">
        <v>6349</v>
      </c>
      <c r="D2075" s="45" t="s">
        <v>6350</v>
      </c>
      <c r="E2075" s="45">
        <v>90</v>
      </c>
      <c r="F2075" s="45" t="s">
        <v>6875</v>
      </c>
      <c r="G2075" s="45" t="s">
        <v>7437</v>
      </c>
      <c r="H2075" s="45" t="s">
        <v>7438</v>
      </c>
      <c r="I2075" s="45" t="s">
        <v>3202</v>
      </c>
      <c r="J2075" s="46">
        <v>8101.93</v>
      </c>
      <c r="K2075" s="46">
        <f t="shared" si="32"/>
        <v>9398.2387999999992</v>
      </c>
    </row>
    <row r="2076" spans="2:11" x14ac:dyDescent="0.25">
      <c r="B2076" s="45" t="s">
        <v>3196</v>
      </c>
      <c r="C2076" s="45" t="s">
        <v>6349</v>
      </c>
      <c r="D2076" s="45" t="s">
        <v>6350</v>
      </c>
      <c r="E2076" s="45">
        <v>90</v>
      </c>
      <c r="F2076" s="45" t="s">
        <v>6875</v>
      </c>
      <c r="G2076" s="45" t="s">
        <v>7439</v>
      </c>
      <c r="H2076" s="45" t="s">
        <v>7440</v>
      </c>
      <c r="I2076" s="45" t="s">
        <v>3202</v>
      </c>
      <c r="J2076" s="46">
        <v>2852.13</v>
      </c>
      <c r="K2076" s="46">
        <f t="shared" si="32"/>
        <v>3308.4708000000001</v>
      </c>
    </row>
    <row r="2077" spans="2:11" x14ac:dyDescent="0.25">
      <c r="B2077" s="45" t="s">
        <v>3196</v>
      </c>
      <c r="C2077" s="45" t="s">
        <v>6349</v>
      </c>
      <c r="D2077" s="45" t="s">
        <v>6350</v>
      </c>
      <c r="E2077" s="45">
        <v>90</v>
      </c>
      <c r="F2077" s="45" t="s">
        <v>6875</v>
      </c>
      <c r="G2077" s="45" t="s">
        <v>7441</v>
      </c>
      <c r="H2077" s="45" t="s">
        <v>7442</v>
      </c>
      <c r="I2077" s="45" t="s">
        <v>3202</v>
      </c>
      <c r="J2077" s="46">
        <v>6678.13</v>
      </c>
      <c r="K2077" s="46">
        <f t="shared" si="32"/>
        <v>7746.6307999999999</v>
      </c>
    </row>
    <row r="2078" spans="2:11" x14ac:dyDescent="0.25">
      <c r="B2078" s="45" t="s">
        <v>3196</v>
      </c>
      <c r="C2078" s="45" t="s">
        <v>6349</v>
      </c>
      <c r="D2078" s="45" t="s">
        <v>6350</v>
      </c>
      <c r="E2078" s="45">
        <v>90</v>
      </c>
      <c r="F2078" s="45" t="s">
        <v>6875</v>
      </c>
      <c r="G2078" s="45" t="s">
        <v>7443</v>
      </c>
      <c r="H2078" s="45" t="s">
        <v>7444</v>
      </c>
      <c r="I2078" s="45" t="s">
        <v>3202</v>
      </c>
      <c r="J2078" s="46">
        <v>2983.37</v>
      </c>
      <c r="K2078" s="46">
        <f t="shared" si="32"/>
        <v>3460.7091999999998</v>
      </c>
    </row>
    <row r="2079" spans="2:11" x14ac:dyDescent="0.25">
      <c r="B2079" s="45" t="s">
        <v>3196</v>
      </c>
      <c r="C2079" s="45" t="s">
        <v>6349</v>
      </c>
      <c r="D2079" s="45" t="s">
        <v>6350</v>
      </c>
      <c r="E2079" s="45">
        <v>90</v>
      </c>
      <c r="F2079" s="45" t="s">
        <v>6875</v>
      </c>
      <c r="G2079" s="45" t="s">
        <v>7445</v>
      </c>
      <c r="H2079" s="45" t="s">
        <v>7446</v>
      </c>
      <c r="I2079" s="45" t="s">
        <v>3202</v>
      </c>
      <c r="J2079" s="46">
        <v>2983.37</v>
      </c>
      <c r="K2079" s="46">
        <f t="shared" si="32"/>
        <v>3460.7091999999998</v>
      </c>
    </row>
    <row r="2080" spans="2:11" x14ac:dyDescent="0.25">
      <c r="B2080" s="45" t="s">
        <v>3196</v>
      </c>
      <c r="C2080" s="45" t="s">
        <v>6349</v>
      </c>
      <c r="D2080" s="45" t="s">
        <v>6350</v>
      </c>
      <c r="E2080" s="45">
        <v>90</v>
      </c>
      <c r="F2080" s="45" t="s">
        <v>6875</v>
      </c>
      <c r="G2080" s="45" t="s">
        <v>7447</v>
      </c>
      <c r="H2080" s="45" t="s">
        <v>7448</v>
      </c>
      <c r="I2080" s="45" t="s">
        <v>3202</v>
      </c>
      <c r="J2080" s="46">
        <v>7735.99</v>
      </c>
      <c r="K2080" s="46">
        <f t="shared" si="32"/>
        <v>8973.7483999999986</v>
      </c>
    </row>
    <row r="2081" spans="2:11" x14ac:dyDescent="0.25">
      <c r="B2081" s="45" t="s">
        <v>3196</v>
      </c>
      <c r="C2081" s="45" t="s">
        <v>6349</v>
      </c>
      <c r="D2081" s="45" t="s">
        <v>6350</v>
      </c>
      <c r="E2081" s="45">
        <v>90</v>
      </c>
      <c r="F2081" s="45" t="s">
        <v>6875</v>
      </c>
      <c r="G2081" s="45" t="s">
        <v>7449</v>
      </c>
      <c r="H2081" s="45" t="s">
        <v>7450</v>
      </c>
      <c r="I2081" s="45" t="s">
        <v>3202</v>
      </c>
      <c r="J2081" s="46">
        <v>6090.43</v>
      </c>
      <c r="K2081" s="46">
        <f t="shared" si="32"/>
        <v>7064.8987999999999</v>
      </c>
    </row>
    <row r="2082" spans="2:11" x14ac:dyDescent="0.25">
      <c r="B2082" s="45" t="s">
        <v>3196</v>
      </c>
      <c r="C2082" s="45" t="s">
        <v>6349</v>
      </c>
      <c r="D2082" s="45" t="s">
        <v>6350</v>
      </c>
      <c r="E2082" s="45">
        <v>90</v>
      </c>
      <c r="F2082" s="45" t="s">
        <v>6875</v>
      </c>
      <c r="G2082" s="45" t="s">
        <v>7451</v>
      </c>
      <c r="H2082" s="45" t="s">
        <v>7452</v>
      </c>
      <c r="I2082" s="45" t="s">
        <v>3202</v>
      </c>
      <c r="J2082" s="46">
        <v>9028.93</v>
      </c>
      <c r="K2082" s="46">
        <f t="shared" si="32"/>
        <v>10473.558799999999</v>
      </c>
    </row>
    <row r="2083" spans="2:11" x14ac:dyDescent="0.25">
      <c r="B2083" s="45" t="s">
        <v>3196</v>
      </c>
      <c r="C2083" s="45" t="s">
        <v>6349</v>
      </c>
      <c r="D2083" s="45" t="s">
        <v>6350</v>
      </c>
      <c r="E2083" s="45">
        <v>90</v>
      </c>
      <c r="F2083" s="45" t="s">
        <v>6875</v>
      </c>
      <c r="G2083" s="45" t="s">
        <v>7453</v>
      </c>
      <c r="H2083" s="45" t="s">
        <v>7454</v>
      </c>
      <c r="I2083" s="45" t="s">
        <v>3202</v>
      </c>
      <c r="J2083" s="46">
        <v>1153.75</v>
      </c>
      <c r="K2083" s="46">
        <f t="shared" si="32"/>
        <v>1338.35</v>
      </c>
    </row>
    <row r="2084" spans="2:11" x14ac:dyDescent="0.25">
      <c r="B2084" s="45" t="s">
        <v>3196</v>
      </c>
      <c r="C2084" s="45" t="s">
        <v>6349</v>
      </c>
      <c r="D2084" s="45" t="s">
        <v>6350</v>
      </c>
      <c r="E2084" s="45">
        <v>90</v>
      </c>
      <c r="F2084" s="45" t="s">
        <v>6875</v>
      </c>
      <c r="G2084" s="45" t="s">
        <v>7455</v>
      </c>
      <c r="H2084" s="45" t="s">
        <v>7456</v>
      </c>
      <c r="I2084" s="45" t="s">
        <v>3202</v>
      </c>
      <c r="J2084" s="46">
        <v>3825.3</v>
      </c>
      <c r="K2084" s="46">
        <f t="shared" si="32"/>
        <v>4437.348</v>
      </c>
    </row>
    <row r="2085" spans="2:11" x14ac:dyDescent="0.25">
      <c r="B2085" s="45" t="s">
        <v>3196</v>
      </c>
      <c r="C2085" s="45" t="s">
        <v>6349</v>
      </c>
      <c r="D2085" s="45" t="s">
        <v>6350</v>
      </c>
      <c r="E2085" s="45">
        <v>90</v>
      </c>
      <c r="F2085" s="45" t="s">
        <v>6875</v>
      </c>
      <c r="G2085" s="45" t="s">
        <v>7457</v>
      </c>
      <c r="H2085" s="45" t="s">
        <v>7458</v>
      </c>
      <c r="I2085" s="45" t="s">
        <v>3202</v>
      </c>
      <c r="J2085" s="46">
        <v>3825.3</v>
      </c>
      <c r="K2085" s="46">
        <f t="shared" si="32"/>
        <v>4437.348</v>
      </c>
    </row>
    <row r="2086" spans="2:11" x14ac:dyDescent="0.25">
      <c r="B2086" s="45" t="s">
        <v>3196</v>
      </c>
      <c r="C2086" s="45" t="s">
        <v>6349</v>
      </c>
      <c r="D2086" s="45" t="s">
        <v>6350</v>
      </c>
      <c r="E2086" s="45">
        <v>90</v>
      </c>
      <c r="F2086" s="45" t="s">
        <v>6875</v>
      </c>
      <c r="G2086" s="45" t="s">
        <v>7459</v>
      </c>
      <c r="H2086" s="45" t="s">
        <v>7460</v>
      </c>
      <c r="I2086" s="45" t="s">
        <v>3202</v>
      </c>
      <c r="J2086" s="46">
        <v>3508.35</v>
      </c>
      <c r="K2086" s="46">
        <f t="shared" si="32"/>
        <v>4069.6859999999997</v>
      </c>
    </row>
    <row r="2087" spans="2:11" x14ac:dyDescent="0.25">
      <c r="B2087" s="45" t="s">
        <v>3196</v>
      </c>
      <c r="C2087" s="45" t="s">
        <v>6349</v>
      </c>
      <c r="D2087" s="45" t="s">
        <v>6350</v>
      </c>
      <c r="E2087" s="45">
        <v>90</v>
      </c>
      <c r="F2087" s="45" t="s">
        <v>6875</v>
      </c>
      <c r="G2087" s="45" t="s">
        <v>7461</v>
      </c>
      <c r="H2087" s="45" t="s">
        <v>7462</v>
      </c>
      <c r="I2087" s="45" t="s">
        <v>3202</v>
      </c>
      <c r="J2087" s="46">
        <v>3508.35</v>
      </c>
      <c r="K2087" s="46">
        <f t="shared" si="32"/>
        <v>4069.6859999999997</v>
      </c>
    </row>
    <row r="2088" spans="2:11" x14ac:dyDescent="0.25">
      <c r="B2088" s="45" t="s">
        <v>3196</v>
      </c>
      <c r="C2088" s="45" t="s">
        <v>6349</v>
      </c>
      <c r="D2088" s="45" t="s">
        <v>6350</v>
      </c>
      <c r="E2088" s="45">
        <v>90</v>
      </c>
      <c r="F2088" s="45" t="s">
        <v>6875</v>
      </c>
      <c r="G2088" s="45" t="s">
        <v>7463</v>
      </c>
      <c r="H2088" s="45" t="s">
        <v>7464</v>
      </c>
      <c r="I2088" s="45" t="s">
        <v>3202</v>
      </c>
      <c r="J2088" s="46">
        <v>4390.68</v>
      </c>
      <c r="K2088" s="46">
        <f t="shared" si="32"/>
        <v>5093.1887999999999</v>
      </c>
    </row>
    <row r="2089" spans="2:11" x14ac:dyDescent="0.25">
      <c r="B2089" s="45" t="s">
        <v>3196</v>
      </c>
      <c r="C2089" s="45" t="s">
        <v>6349</v>
      </c>
      <c r="D2089" s="45" t="s">
        <v>6350</v>
      </c>
      <c r="E2089" s="45">
        <v>90</v>
      </c>
      <c r="F2089" s="45" t="s">
        <v>6875</v>
      </c>
      <c r="G2089" s="45" t="s">
        <v>7465</v>
      </c>
      <c r="H2089" s="45" t="s">
        <v>7466</v>
      </c>
      <c r="I2089" s="45" t="s">
        <v>3202</v>
      </c>
      <c r="J2089" s="46">
        <v>4390.68</v>
      </c>
      <c r="K2089" s="46">
        <f t="shared" si="32"/>
        <v>5093.1887999999999</v>
      </c>
    </row>
    <row r="2090" spans="2:11" x14ac:dyDescent="0.25">
      <c r="B2090" s="45" t="s">
        <v>3196</v>
      </c>
      <c r="C2090" s="45" t="s">
        <v>6349</v>
      </c>
      <c r="D2090" s="45" t="s">
        <v>6350</v>
      </c>
      <c r="E2090" s="45">
        <v>90</v>
      </c>
      <c r="F2090" s="45" t="s">
        <v>6875</v>
      </c>
      <c r="G2090" s="45" t="s">
        <v>7467</v>
      </c>
      <c r="H2090" s="45" t="s">
        <v>7468</v>
      </c>
      <c r="I2090" s="45" t="s">
        <v>3202</v>
      </c>
      <c r="J2090" s="46">
        <v>4390.68</v>
      </c>
      <c r="K2090" s="46">
        <f t="shared" si="32"/>
        <v>5093.1887999999999</v>
      </c>
    </row>
    <row r="2091" spans="2:11" x14ac:dyDescent="0.25">
      <c r="B2091" s="45" t="s">
        <v>3196</v>
      </c>
      <c r="C2091" s="45" t="s">
        <v>6349</v>
      </c>
      <c r="D2091" s="45" t="s">
        <v>6350</v>
      </c>
      <c r="E2091" s="45">
        <v>90</v>
      </c>
      <c r="F2091" s="45" t="s">
        <v>6875</v>
      </c>
      <c r="G2091" s="45" t="s">
        <v>7469</v>
      </c>
      <c r="H2091" s="45" t="s">
        <v>7470</v>
      </c>
      <c r="I2091" s="45" t="s">
        <v>3202</v>
      </c>
      <c r="J2091" s="46">
        <v>4525.2</v>
      </c>
      <c r="K2091" s="46">
        <f t="shared" si="32"/>
        <v>5249.2319999999991</v>
      </c>
    </row>
    <row r="2092" spans="2:11" x14ac:dyDescent="0.25">
      <c r="B2092" s="45" t="s">
        <v>3196</v>
      </c>
      <c r="C2092" s="45" t="s">
        <v>6349</v>
      </c>
      <c r="D2092" s="45" t="s">
        <v>6350</v>
      </c>
      <c r="E2092" s="45">
        <v>90</v>
      </c>
      <c r="F2092" s="45" t="s">
        <v>6875</v>
      </c>
      <c r="G2092" s="45" t="s">
        <v>7471</v>
      </c>
      <c r="H2092" s="45" t="s">
        <v>7472</v>
      </c>
      <c r="I2092" s="45" t="s">
        <v>3202</v>
      </c>
      <c r="J2092" s="46">
        <v>8491.2999999999993</v>
      </c>
      <c r="K2092" s="46">
        <f t="shared" si="32"/>
        <v>9849.9079999999976</v>
      </c>
    </row>
    <row r="2093" spans="2:11" x14ac:dyDescent="0.25">
      <c r="B2093" s="45" t="s">
        <v>3196</v>
      </c>
      <c r="C2093" s="45" t="s">
        <v>6349</v>
      </c>
      <c r="D2093" s="45" t="s">
        <v>6350</v>
      </c>
      <c r="E2093" s="45">
        <v>90</v>
      </c>
      <c r="F2093" s="45" t="s">
        <v>6875</v>
      </c>
      <c r="G2093" s="45" t="s">
        <v>7473</v>
      </c>
      <c r="H2093" s="45" t="s">
        <v>7474</v>
      </c>
      <c r="I2093" s="45" t="s">
        <v>3202</v>
      </c>
      <c r="J2093" s="46">
        <v>4295.82</v>
      </c>
      <c r="K2093" s="46">
        <f t="shared" si="32"/>
        <v>4983.1511999999993</v>
      </c>
    </row>
    <row r="2094" spans="2:11" x14ac:dyDescent="0.25">
      <c r="B2094" s="45" t="s">
        <v>3196</v>
      </c>
      <c r="C2094" s="45" t="s">
        <v>6349</v>
      </c>
      <c r="D2094" s="45" t="s">
        <v>6350</v>
      </c>
      <c r="E2094" s="45">
        <v>90</v>
      </c>
      <c r="F2094" s="45" t="s">
        <v>6875</v>
      </c>
      <c r="G2094" s="45" t="s">
        <v>7475</v>
      </c>
      <c r="H2094" s="45" t="s">
        <v>7476</v>
      </c>
      <c r="I2094" s="45" t="s">
        <v>3202</v>
      </c>
      <c r="J2094" s="46">
        <v>4295.82</v>
      </c>
      <c r="K2094" s="46">
        <f t="shared" si="32"/>
        <v>4983.1511999999993</v>
      </c>
    </row>
    <row r="2095" spans="2:11" x14ac:dyDescent="0.25">
      <c r="B2095" s="45" t="s">
        <v>3196</v>
      </c>
      <c r="C2095" s="45" t="s">
        <v>6349</v>
      </c>
      <c r="D2095" s="45" t="s">
        <v>6350</v>
      </c>
      <c r="E2095" s="45">
        <v>90</v>
      </c>
      <c r="F2095" s="45" t="s">
        <v>6875</v>
      </c>
      <c r="G2095" s="45" t="s">
        <v>7477</v>
      </c>
      <c r="H2095" s="45" t="s">
        <v>7478</v>
      </c>
      <c r="I2095" s="45" t="s">
        <v>3202</v>
      </c>
      <c r="J2095" s="46">
        <v>4558.3100000000004</v>
      </c>
      <c r="K2095" s="46">
        <f t="shared" si="32"/>
        <v>5287.6396000000004</v>
      </c>
    </row>
    <row r="2096" spans="2:11" x14ac:dyDescent="0.25">
      <c r="B2096" s="45" t="s">
        <v>3196</v>
      </c>
      <c r="C2096" s="45" t="s">
        <v>6349</v>
      </c>
      <c r="D2096" s="45" t="s">
        <v>6350</v>
      </c>
      <c r="E2096" s="45">
        <v>90</v>
      </c>
      <c r="F2096" s="45" t="s">
        <v>6875</v>
      </c>
      <c r="G2096" s="45" t="s">
        <v>7479</v>
      </c>
      <c r="H2096" s="45" t="s">
        <v>7480</v>
      </c>
      <c r="I2096" s="45" t="s">
        <v>3202</v>
      </c>
      <c r="J2096" s="46">
        <v>4558.3100000000004</v>
      </c>
      <c r="K2096" s="46">
        <f t="shared" si="32"/>
        <v>5287.6396000000004</v>
      </c>
    </row>
    <row r="2097" spans="2:11" x14ac:dyDescent="0.25">
      <c r="B2097" s="45" t="s">
        <v>3196</v>
      </c>
      <c r="C2097" s="45" t="s">
        <v>6349</v>
      </c>
      <c r="D2097" s="45" t="s">
        <v>6350</v>
      </c>
      <c r="E2097" s="45">
        <v>90</v>
      </c>
      <c r="F2097" s="45" t="s">
        <v>6875</v>
      </c>
      <c r="G2097" s="45" t="s">
        <v>7481</v>
      </c>
      <c r="H2097" s="45" t="s">
        <v>7482</v>
      </c>
      <c r="I2097" s="45" t="s">
        <v>3202</v>
      </c>
      <c r="J2097" s="46">
        <v>2399.2399999999998</v>
      </c>
      <c r="K2097" s="46">
        <f t="shared" si="32"/>
        <v>2783.1183999999994</v>
      </c>
    </row>
    <row r="2098" spans="2:11" x14ac:dyDescent="0.25">
      <c r="B2098" s="45" t="s">
        <v>3196</v>
      </c>
      <c r="C2098" s="45" t="s">
        <v>6349</v>
      </c>
      <c r="D2098" s="45" t="s">
        <v>6350</v>
      </c>
      <c r="E2098" s="45">
        <v>90</v>
      </c>
      <c r="F2098" s="45" t="s">
        <v>6875</v>
      </c>
      <c r="G2098" s="45" t="s">
        <v>7483</v>
      </c>
      <c r="H2098" s="45" t="s">
        <v>7484</v>
      </c>
      <c r="I2098" s="45" t="s">
        <v>3202</v>
      </c>
      <c r="J2098" s="46">
        <v>4991.8</v>
      </c>
      <c r="K2098" s="46">
        <f t="shared" si="32"/>
        <v>5790.4879999999994</v>
      </c>
    </row>
    <row r="2099" spans="2:11" x14ac:dyDescent="0.25">
      <c r="B2099" s="45" t="s">
        <v>3196</v>
      </c>
      <c r="C2099" s="45" t="s">
        <v>6349</v>
      </c>
      <c r="D2099" s="45" t="s">
        <v>6350</v>
      </c>
      <c r="E2099" s="45">
        <v>90</v>
      </c>
      <c r="F2099" s="45" t="s">
        <v>6875</v>
      </c>
      <c r="G2099" s="45" t="s">
        <v>7485</v>
      </c>
      <c r="H2099" s="45" t="s">
        <v>7486</v>
      </c>
      <c r="I2099" s="45" t="s">
        <v>3202</v>
      </c>
      <c r="J2099" s="46">
        <v>4991.8</v>
      </c>
      <c r="K2099" s="46">
        <f t="shared" si="32"/>
        <v>5790.4879999999994</v>
      </c>
    </row>
    <row r="2100" spans="2:11" x14ac:dyDescent="0.25">
      <c r="B2100" s="45" t="s">
        <v>3196</v>
      </c>
      <c r="C2100" s="45" t="s">
        <v>6349</v>
      </c>
      <c r="D2100" s="45" t="s">
        <v>6350</v>
      </c>
      <c r="E2100" s="45">
        <v>90</v>
      </c>
      <c r="F2100" s="45" t="s">
        <v>6875</v>
      </c>
      <c r="G2100" s="45" t="s">
        <v>7487</v>
      </c>
      <c r="H2100" s="45" t="s">
        <v>7488</v>
      </c>
      <c r="I2100" s="45" t="s">
        <v>3202</v>
      </c>
      <c r="J2100" s="46">
        <v>4820.8</v>
      </c>
      <c r="K2100" s="46">
        <f t="shared" si="32"/>
        <v>5592.1279999999997</v>
      </c>
    </row>
    <row r="2101" spans="2:11" x14ac:dyDescent="0.25">
      <c r="B2101" s="45" t="s">
        <v>3196</v>
      </c>
      <c r="C2101" s="45" t="s">
        <v>6349</v>
      </c>
      <c r="D2101" s="45" t="s">
        <v>6350</v>
      </c>
      <c r="E2101" s="45">
        <v>90</v>
      </c>
      <c r="F2101" s="45" t="s">
        <v>6875</v>
      </c>
      <c r="G2101" s="45" t="s">
        <v>7489</v>
      </c>
      <c r="H2101" s="45" t="s">
        <v>7490</v>
      </c>
      <c r="I2101" s="45" t="s">
        <v>3202</v>
      </c>
      <c r="J2101" s="46">
        <v>4820.8</v>
      </c>
      <c r="K2101" s="46">
        <f t="shared" si="32"/>
        <v>5592.1279999999997</v>
      </c>
    </row>
    <row r="2102" spans="2:11" x14ac:dyDescent="0.25">
      <c r="B2102" s="45" t="s">
        <v>3196</v>
      </c>
      <c r="C2102" s="45" t="s">
        <v>6349</v>
      </c>
      <c r="D2102" s="45" t="s">
        <v>6350</v>
      </c>
      <c r="E2102" s="45">
        <v>90</v>
      </c>
      <c r="F2102" s="45" t="s">
        <v>6875</v>
      </c>
      <c r="G2102" s="45" t="s">
        <v>7491</v>
      </c>
      <c r="H2102" s="45" t="s">
        <v>7492</v>
      </c>
      <c r="I2102" s="45" t="s">
        <v>3202</v>
      </c>
      <c r="J2102" s="46">
        <v>4820.8</v>
      </c>
      <c r="K2102" s="46">
        <f t="shared" si="32"/>
        <v>5592.1279999999997</v>
      </c>
    </row>
    <row r="2103" spans="2:11" x14ac:dyDescent="0.25">
      <c r="B2103" s="45" t="s">
        <v>3196</v>
      </c>
      <c r="C2103" s="45" t="s">
        <v>6349</v>
      </c>
      <c r="D2103" s="45" t="s">
        <v>6350</v>
      </c>
      <c r="E2103" s="45">
        <v>90</v>
      </c>
      <c r="F2103" s="45" t="s">
        <v>6875</v>
      </c>
      <c r="G2103" s="45" t="s">
        <v>7493</v>
      </c>
      <c r="H2103" s="45" t="s">
        <v>7494</v>
      </c>
      <c r="I2103" s="45" t="s">
        <v>3202</v>
      </c>
      <c r="J2103" s="46">
        <v>8491.2999999999993</v>
      </c>
      <c r="K2103" s="46">
        <f t="shared" si="32"/>
        <v>9849.9079999999976</v>
      </c>
    </row>
    <row r="2104" spans="2:11" x14ac:dyDescent="0.25">
      <c r="B2104" s="45" t="s">
        <v>3196</v>
      </c>
      <c r="C2104" s="45" t="s">
        <v>6349</v>
      </c>
      <c r="D2104" s="45" t="s">
        <v>6350</v>
      </c>
      <c r="E2104" s="45">
        <v>90</v>
      </c>
      <c r="F2104" s="45" t="s">
        <v>6875</v>
      </c>
      <c r="G2104" s="45" t="s">
        <v>7495</v>
      </c>
      <c r="H2104" s="45" t="s">
        <v>7496</v>
      </c>
      <c r="I2104" s="45" t="s">
        <v>3202</v>
      </c>
      <c r="J2104" s="46">
        <v>3974.71</v>
      </c>
      <c r="K2104" s="46">
        <f t="shared" si="32"/>
        <v>4610.6635999999999</v>
      </c>
    </row>
    <row r="2105" spans="2:11" x14ac:dyDescent="0.25">
      <c r="B2105" s="45" t="s">
        <v>3196</v>
      </c>
      <c r="C2105" s="45" t="s">
        <v>6349</v>
      </c>
      <c r="D2105" s="45" t="s">
        <v>6350</v>
      </c>
      <c r="E2105" s="45">
        <v>90</v>
      </c>
      <c r="F2105" s="45" t="s">
        <v>6875</v>
      </c>
      <c r="G2105" s="45" t="s">
        <v>7497</v>
      </c>
      <c r="H2105" s="45" t="s">
        <v>7498</v>
      </c>
      <c r="I2105" s="45" t="s">
        <v>3202</v>
      </c>
      <c r="J2105" s="46">
        <v>6395.74</v>
      </c>
      <c r="K2105" s="46">
        <f t="shared" si="32"/>
        <v>7419.058399999999</v>
      </c>
    </row>
    <row r="2106" spans="2:11" x14ac:dyDescent="0.25">
      <c r="B2106" s="45" t="s">
        <v>3196</v>
      </c>
      <c r="C2106" s="45" t="s">
        <v>6349</v>
      </c>
      <c r="D2106" s="45" t="s">
        <v>6350</v>
      </c>
      <c r="E2106" s="45">
        <v>90</v>
      </c>
      <c r="F2106" s="45" t="s">
        <v>6875</v>
      </c>
      <c r="G2106" s="45" t="s">
        <v>7499</v>
      </c>
      <c r="H2106" s="45" t="s">
        <v>7500</v>
      </c>
      <c r="I2106" s="45" t="s">
        <v>3202</v>
      </c>
      <c r="J2106" s="46">
        <v>6090.43</v>
      </c>
      <c r="K2106" s="46">
        <f t="shared" si="32"/>
        <v>7064.8987999999999</v>
      </c>
    </row>
    <row r="2107" spans="2:11" x14ac:dyDescent="0.25">
      <c r="B2107" s="45" t="s">
        <v>3196</v>
      </c>
      <c r="C2107" s="45" t="s">
        <v>6349</v>
      </c>
      <c r="D2107" s="45" t="s">
        <v>6350</v>
      </c>
      <c r="E2107" s="45">
        <v>90</v>
      </c>
      <c r="F2107" s="45" t="s">
        <v>6875</v>
      </c>
      <c r="G2107" s="45" t="s">
        <v>7501</v>
      </c>
      <c r="H2107" s="45" t="s">
        <v>7502</v>
      </c>
      <c r="I2107" s="45" t="s">
        <v>3202</v>
      </c>
      <c r="J2107" s="46">
        <v>8758.15</v>
      </c>
      <c r="K2107" s="46">
        <f t="shared" si="32"/>
        <v>10159.454</v>
      </c>
    </row>
    <row r="2108" spans="2:11" x14ac:dyDescent="0.25">
      <c r="B2108" s="45" t="s">
        <v>3196</v>
      </c>
      <c r="C2108" s="45" t="s">
        <v>6349</v>
      </c>
      <c r="D2108" s="45" t="s">
        <v>6350</v>
      </c>
      <c r="E2108" s="45">
        <v>90</v>
      </c>
      <c r="F2108" s="45" t="s">
        <v>6875</v>
      </c>
      <c r="G2108" s="45" t="s">
        <v>7503</v>
      </c>
      <c r="H2108" s="45" t="s">
        <v>7504</v>
      </c>
      <c r="I2108" s="45" t="s">
        <v>3202</v>
      </c>
      <c r="J2108" s="46">
        <v>9616.6299999999992</v>
      </c>
      <c r="K2108" s="46">
        <f t="shared" si="32"/>
        <v>11155.290799999999</v>
      </c>
    </row>
    <row r="2109" spans="2:11" x14ac:dyDescent="0.25">
      <c r="B2109" s="45" t="s">
        <v>3196</v>
      </c>
      <c r="C2109" s="45" t="s">
        <v>6349</v>
      </c>
      <c r="D2109" s="45" t="s">
        <v>6350</v>
      </c>
      <c r="E2109" s="45">
        <v>90</v>
      </c>
      <c r="F2109" s="45" t="s">
        <v>6875</v>
      </c>
      <c r="G2109" s="45" t="s">
        <v>7505</v>
      </c>
      <c r="H2109" s="45" t="s">
        <v>7506</v>
      </c>
      <c r="I2109" s="45" t="s">
        <v>3202</v>
      </c>
      <c r="J2109" s="46">
        <v>9028.93</v>
      </c>
      <c r="K2109" s="46">
        <f t="shared" si="32"/>
        <v>10473.558799999999</v>
      </c>
    </row>
    <row r="2110" spans="2:11" x14ac:dyDescent="0.25">
      <c r="B2110" s="45" t="s">
        <v>3196</v>
      </c>
      <c r="C2110" s="45" t="s">
        <v>6349</v>
      </c>
      <c r="D2110" s="45" t="s">
        <v>6350</v>
      </c>
      <c r="E2110" s="45">
        <v>90</v>
      </c>
      <c r="F2110" s="45" t="s">
        <v>6875</v>
      </c>
      <c r="G2110" s="45" t="s">
        <v>7507</v>
      </c>
      <c r="H2110" s="45" t="s">
        <v>7508</v>
      </c>
      <c r="I2110" s="45" t="s">
        <v>3202</v>
      </c>
      <c r="J2110" s="46">
        <v>3522.01</v>
      </c>
      <c r="K2110" s="46">
        <f t="shared" si="32"/>
        <v>4085.5315999999998</v>
      </c>
    </row>
    <row r="2111" spans="2:11" x14ac:dyDescent="0.25">
      <c r="B2111" s="45" t="s">
        <v>3196</v>
      </c>
      <c r="C2111" s="45" t="s">
        <v>6349</v>
      </c>
      <c r="D2111" s="45" t="s">
        <v>6350</v>
      </c>
      <c r="E2111" s="45">
        <v>90</v>
      </c>
      <c r="F2111" s="45" t="s">
        <v>6875</v>
      </c>
      <c r="G2111" s="45" t="s">
        <v>7509</v>
      </c>
      <c r="H2111" s="45" t="s">
        <v>7510</v>
      </c>
      <c r="I2111" s="45" t="s">
        <v>3202</v>
      </c>
      <c r="J2111" s="46">
        <v>3339.24</v>
      </c>
      <c r="K2111" s="46">
        <f t="shared" si="32"/>
        <v>3873.5183999999995</v>
      </c>
    </row>
    <row r="2112" spans="2:11" x14ac:dyDescent="0.25">
      <c r="B2112" s="45" t="s">
        <v>3196</v>
      </c>
      <c r="C2112" s="45" t="s">
        <v>6349</v>
      </c>
      <c r="D2112" s="45" t="s">
        <v>6350</v>
      </c>
      <c r="E2112" s="45">
        <v>90</v>
      </c>
      <c r="F2112" s="45" t="s">
        <v>6875</v>
      </c>
      <c r="G2112" s="45" t="s">
        <v>7511</v>
      </c>
      <c r="H2112" s="45" t="s">
        <v>7512</v>
      </c>
      <c r="I2112" s="45" t="s">
        <v>3202</v>
      </c>
      <c r="J2112" s="46">
        <v>4649.82</v>
      </c>
      <c r="K2112" s="46">
        <f t="shared" si="32"/>
        <v>5393.7911999999997</v>
      </c>
    </row>
    <row r="2113" spans="2:11" x14ac:dyDescent="0.25">
      <c r="B2113" s="45" t="s">
        <v>3196</v>
      </c>
      <c r="C2113" s="45" t="s">
        <v>6349</v>
      </c>
      <c r="D2113" s="45" t="s">
        <v>6350</v>
      </c>
      <c r="E2113" s="45">
        <v>90</v>
      </c>
      <c r="F2113" s="45" t="s">
        <v>6875</v>
      </c>
      <c r="G2113" s="45" t="s">
        <v>7513</v>
      </c>
      <c r="H2113" s="45" t="s">
        <v>7514</v>
      </c>
      <c r="I2113" s="45" t="s">
        <v>3202</v>
      </c>
      <c r="J2113" s="46">
        <v>5515.3</v>
      </c>
      <c r="K2113" s="46">
        <f t="shared" si="32"/>
        <v>6397.7479999999996</v>
      </c>
    </row>
    <row r="2114" spans="2:11" x14ac:dyDescent="0.25">
      <c r="B2114" s="45" t="s">
        <v>3196</v>
      </c>
      <c r="C2114" s="45" t="s">
        <v>6349</v>
      </c>
      <c r="D2114" s="45" t="s">
        <v>6350</v>
      </c>
      <c r="E2114" s="45">
        <v>90</v>
      </c>
      <c r="F2114" s="45" t="s">
        <v>6875</v>
      </c>
      <c r="G2114" s="45" t="s">
        <v>7515</v>
      </c>
      <c r="H2114" s="45" t="s">
        <v>7516</v>
      </c>
      <c r="I2114" s="45" t="s">
        <v>3202</v>
      </c>
      <c r="J2114" s="46">
        <v>9764</v>
      </c>
      <c r="K2114" s="46">
        <f t="shared" si="32"/>
        <v>11326.24</v>
      </c>
    </row>
    <row r="2115" spans="2:11" x14ac:dyDescent="0.25">
      <c r="B2115" s="45" t="s">
        <v>3196</v>
      </c>
      <c r="C2115" s="45" t="s">
        <v>6349</v>
      </c>
      <c r="D2115" s="45" t="s">
        <v>6350</v>
      </c>
      <c r="E2115" s="45">
        <v>90</v>
      </c>
      <c r="F2115" s="45" t="s">
        <v>6875</v>
      </c>
      <c r="G2115" s="45" t="s">
        <v>7517</v>
      </c>
      <c r="H2115" s="45" t="s">
        <v>7518</v>
      </c>
      <c r="I2115" s="45" t="s">
        <v>3202</v>
      </c>
      <c r="J2115" s="46">
        <v>5515.3</v>
      </c>
      <c r="K2115" s="46">
        <f t="shared" si="32"/>
        <v>6397.7479999999996</v>
      </c>
    </row>
    <row r="2116" spans="2:11" x14ac:dyDescent="0.25">
      <c r="B2116" s="45" t="s">
        <v>3196</v>
      </c>
      <c r="C2116" s="45" t="s">
        <v>6349</v>
      </c>
      <c r="D2116" s="45" t="s">
        <v>6350</v>
      </c>
      <c r="E2116" s="45">
        <v>90</v>
      </c>
      <c r="F2116" s="45" t="s">
        <v>6875</v>
      </c>
      <c r="G2116" s="45" t="s">
        <v>7519</v>
      </c>
      <c r="H2116" s="45" t="s">
        <v>7520</v>
      </c>
      <c r="I2116" s="45" t="s">
        <v>3202</v>
      </c>
      <c r="J2116" s="46">
        <v>5515.3</v>
      </c>
      <c r="K2116" s="46">
        <f t="shared" ref="K2116:K2179" si="33">+IF(AND(MID(H2116,1,15)="POSTE DE MADERA",J2116&lt;110)=TRUE,(J2116*1.13+5)*1.01*1.16,IF(AND(MID(H2116,1,15)="POSTE DE MADERA",J2116&gt;=110,J2116&lt;320)=TRUE,(J2116*1.13+12)*1.01*1.16,IF(AND(MID(H2116,1,15)="POSTE DE MADERA",J2116&gt;320)=TRUE,(J2116*1.13+36)*1.01*1.16,IF(+AND(MID(H2116,1,5)="POSTE",MID(H2116,1,15)&lt;&gt;"POSTE DE MADERA")=TRUE,J2116*1.01*1.16,J2116*1.16))))</f>
        <v>6397.7479999999996</v>
      </c>
    </row>
    <row r="2117" spans="2:11" x14ac:dyDescent="0.25">
      <c r="B2117" s="45" t="s">
        <v>3196</v>
      </c>
      <c r="C2117" s="45" t="s">
        <v>6349</v>
      </c>
      <c r="D2117" s="45" t="s">
        <v>6350</v>
      </c>
      <c r="E2117" s="45">
        <v>90</v>
      </c>
      <c r="F2117" s="45" t="s">
        <v>6875</v>
      </c>
      <c r="G2117" s="45" t="s">
        <v>7521</v>
      </c>
      <c r="H2117" s="45" t="s">
        <v>7522</v>
      </c>
      <c r="I2117" s="45" t="s">
        <v>3202</v>
      </c>
      <c r="J2117" s="46">
        <v>6133.5</v>
      </c>
      <c r="K2117" s="46">
        <f t="shared" si="33"/>
        <v>7114.86</v>
      </c>
    </row>
    <row r="2118" spans="2:11" x14ac:dyDescent="0.25">
      <c r="B2118" s="45" t="s">
        <v>3196</v>
      </c>
      <c r="C2118" s="45" t="s">
        <v>6349</v>
      </c>
      <c r="D2118" s="45" t="s">
        <v>6350</v>
      </c>
      <c r="E2118" s="45">
        <v>90</v>
      </c>
      <c r="F2118" s="45" t="s">
        <v>6875</v>
      </c>
      <c r="G2118" s="45" t="s">
        <v>7523</v>
      </c>
      <c r="H2118" s="45" t="s">
        <v>7524</v>
      </c>
      <c r="I2118" s="45" t="s">
        <v>3202</v>
      </c>
      <c r="J2118" s="46">
        <v>3166.14</v>
      </c>
      <c r="K2118" s="46">
        <f t="shared" si="33"/>
        <v>3672.7223999999997</v>
      </c>
    </row>
    <row r="2119" spans="2:11" x14ac:dyDescent="0.25">
      <c r="B2119" s="45" t="s">
        <v>3196</v>
      </c>
      <c r="C2119" s="45" t="s">
        <v>6349</v>
      </c>
      <c r="D2119" s="45" t="s">
        <v>6350</v>
      </c>
      <c r="E2119" s="45">
        <v>90</v>
      </c>
      <c r="F2119" s="45" t="s">
        <v>6875</v>
      </c>
      <c r="G2119" s="45" t="s">
        <v>7525</v>
      </c>
      <c r="H2119" s="45" t="s">
        <v>7526</v>
      </c>
      <c r="I2119" s="45" t="s">
        <v>3202</v>
      </c>
      <c r="J2119" s="46">
        <v>3339.24</v>
      </c>
      <c r="K2119" s="46">
        <f t="shared" si="33"/>
        <v>3873.5183999999995</v>
      </c>
    </row>
    <row r="2120" spans="2:11" x14ac:dyDescent="0.25">
      <c r="B2120" s="45" t="s">
        <v>3196</v>
      </c>
      <c r="C2120" s="45" t="s">
        <v>6349</v>
      </c>
      <c r="D2120" s="45" t="s">
        <v>6350</v>
      </c>
      <c r="E2120" s="45">
        <v>90</v>
      </c>
      <c r="F2120" s="45" t="s">
        <v>6875</v>
      </c>
      <c r="G2120" s="45" t="s">
        <v>7527</v>
      </c>
      <c r="H2120" s="45" t="s">
        <v>7528</v>
      </c>
      <c r="I2120" s="45" t="s">
        <v>3202</v>
      </c>
      <c r="J2120" s="46">
        <v>330.97</v>
      </c>
      <c r="K2120" s="46">
        <f t="shared" si="33"/>
        <v>383.92520000000002</v>
      </c>
    </row>
    <row r="2121" spans="2:11" x14ac:dyDescent="0.25">
      <c r="B2121" s="45" t="s">
        <v>3196</v>
      </c>
      <c r="C2121" s="45" t="s">
        <v>6349</v>
      </c>
      <c r="D2121" s="45" t="s">
        <v>6350</v>
      </c>
      <c r="E2121" s="45">
        <v>90</v>
      </c>
      <c r="F2121" s="45" t="s">
        <v>6875</v>
      </c>
      <c r="G2121" s="45" t="s">
        <v>7529</v>
      </c>
      <c r="H2121" s="45" t="s">
        <v>7530</v>
      </c>
      <c r="I2121" s="45" t="s">
        <v>3202</v>
      </c>
      <c r="J2121" s="46">
        <v>330.97</v>
      </c>
      <c r="K2121" s="46">
        <f t="shared" si="33"/>
        <v>383.92520000000002</v>
      </c>
    </row>
    <row r="2122" spans="2:11" x14ac:dyDescent="0.25">
      <c r="B2122" s="45" t="s">
        <v>3196</v>
      </c>
      <c r="C2122" s="45" t="s">
        <v>6349</v>
      </c>
      <c r="D2122" s="45" t="s">
        <v>6350</v>
      </c>
      <c r="E2122" s="45">
        <v>90</v>
      </c>
      <c r="F2122" s="45" t="s">
        <v>6875</v>
      </c>
      <c r="G2122" s="45" t="s">
        <v>7531</v>
      </c>
      <c r="H2122" s="45" t="s">
        <v>7532</v>
      </c>
      <c r="I2122" s="45" t="s">
        <v>3202</v>
      </c>
      <c r="J2122" s="46">
        <v>2072.4699999999998</v>
      </c>
      <c r="K2122" s="46">
        <f t="shared" si="33"/>
        <v>2404.0651999999995</v>
      </c>
    </row>
    <row r="2123" spans="2:11" x14ac:dyDescent="0.25">
      <c r="B2123" s="45" t="s">
        <v>3196</v>
      </c>
      <c r="C2123" s="45" t="s">
        <v>6349</v>
      </c>
      <c r="D2123" s="45" t="s">
        <v>6350</v>
      </c>
      <c r="E2123" s="45">
        <v>90</v>
      </c>
      <c r="F2123" s="45" t="s">
        <v>6875</v>
      </c>
      <c r="G2123" s="45" t="s">
        <v>7533</v>
      </c>
      <c r="H2123" s="45" t="s">
        <v>7534</v>
      </c>
      <c r="I2123" s="45" t="s">
        <v>3202</v>
      </c>
      <c r="J2123" s="46">
        <v>2072.4699999999998</v>
      </c>
      <c r="K2123" s="46">
        <f t="shared" si="33"/>
        <v>2404.0651999999995</v>
      </c>
    </row>
    <row r="2124" spans="2:11" x14ac:dyDescent="0.25">
      <c r="B2124" s="45" t="s">
        <v>3196</v>
      </c>
      <c r="C2124" s="45" t="s">
        <v>6349</v>
      </c>
      <c r="D2124" s="45" t="s">
        <v>6350</v>
      </c>
      <c r="E2124" s="45">
        <v>90</v>
      </c>
      <c r="F2124" s="45" t="s">
        <v>6875</v>
      </c>
      <c r="G2124" s="45" t="s">
        <v>7535</v>
      </c>
      <c r="H2124" s="45" t="s">
        <v>7536</v>
      </c>
      <c r="I2124" s="45" t="s">
        <v>3202</v>
      </c>
      <c r="J2124" s="46">
        <v>283.95</v>
      </c>
      <c r="K2124" s="46">
        <f t="shared" si="33"/>
        <v>329.38199999999995</v>
      </c>
    </row>
    <row r="2125" spans="2:11" x14ac:dyDescent="0.25">
      <c r="B2125" s="45" t="s">
        <v>3196</v>
      </c>
      <c r="C2125" s="45" t="s">
        <v>6349</v>
      </c>
      <c r="D2125" s="45" t="s">
        <v>6350</v>
      </c>
      <c r="E2125" s="45">
        <v>90</v>
      </c>
      <c r="F2125" s="45" t="s">
        <v>6875</v>
      </c>
      <c r="G2125" s="45" t="s">
        <v>7537</v>
      </c>
      <c r="H2125" s="45" t="s">
        <v>7538</v>
      </c>
      <c r="I2125" s="45" t="s">
        <v>3202</v>
      </c>
      <c r="J2125" s="46">
        <v>9764</v>
      </c>
      <c r="K2125" s="46">
        <f t="shared" si="33"/>
        <v>11326.24</v>
      </c>
    </row>
    <row r="2126" spans="2:11" x14ac:dyDescent="0.25">
      <c r="B2126" s="45" t="s">
        <v>3196</v>
      </c>
      <c r="C2126" s="45" t="s">
        <v>6349</v>
      </c>
      <c r="D2126" s="45" t="s">
        <v>6350</v>
      </c>
      <c r="E2126" s="45">
        <v>90</v>
      </c>
      <c r="F2126" s="45" t="s">
        <v>6875</v>
      </c>
      <c r="G2126" s="45" t="s">
        <v>7539</v>
      </c>
      <c r="H2126" s="45" t="s">
        <v>7540</v>
      </c>
      <c r="I2126" s="45" t="s">
        <v>3202</v>
      </c>
      <c r="J2126" s="46">
        <v>283.95</v>
      </c>
      <c r="K2126" s="46">
        <f t="shared" si="33"/>
        <v>329.38199999999995</v>
      </c>
    </row>
    <row r="2127" spans="2:11" x14ac:dyDescent="0.25">
      <c r="B2127" s="45" t="s">
        <v>3196</v>
      </c>
      <c r="C2127" s="45" t="s">
        <v>6349</v>
      </c>
      <c r="D2127" s="45" t="s">
        <v>6350</v>
      </c>
      <c r="E2127" s="45">
        <v>90</v>
      </c>
      <c r="F2127" s="45" t="s">
        <v>6875</v>
      </c>
      <c r="G2127" s="45" t="s">
        <v>7541</v>
      </c>
      <c r="H2127" s="45" t="s">
        <v>7542</v>
      </c>
      <c r="I2127" s="45" t="s">
        <v>3202</v>
      </c>
      <c r="J2127" s="46">
        <v>2009.68</v>
      </c>
      <c r="K2127" s="46">
        <f t="shared" si="33"/>
        <v>2331.2287999999999</v>
      </c>
    </row>
    <row r="2128" spans="2:11" x14ac:dyDescent="0.25">
      <c r="B2128" s="45" t="s">
        <v>3196</v>
      </c>
      <c r="C2128" s="45" t="s">
        <v>6349</v>
      </c>
      <c r="D2128" s="45" t="s">
        <v>6350</v>
      </c>
      <c r="E2128" s="45">
        <v>90</v>
      </c>
      <c r="F2128" s="45" t="s">
        <v>6875</v>
      </c>
      <c r="G2128" s="45" t="s">
        <v>7543</v>
      </c>
      <c r="H2128" s="45" t="s">
        <v>7544</v>
      </c>
      <c r="I2128" s="45" t="s">
        <v>3202</v>
      </c>
      <c r="J2128" s="46">
        <v>2009.68</v>
      </c>
      <c r="K2128" s="46">
        <f t="shared" si="33"/>
        <v>2331.2287999999999</v>
      </c>
    </row>
    <row r="2129" spans="2:11" x14ac:dyDescent="0.25">
      <c r="B2129" s="45" t="s">
        <v>3196</v>
      </c>
      <c r="C2129" s="45" t="s">
        <v>6349</v>
      </c>
      <c r="D2129" s="45" t="s">
        <v>6350</v>
      </c>
      <c r="E2129" s="45">
        <v>90</v>
      </c>
      <c r="F2129" s="45" t="s">
        <v>6875</v>
      </c>
      <c r="G2129" s="45" t="s">
        <v>7545</v>
      </c>
      <c r="H2129" s="45" t="s">
        <v>7546</v>
      </c>
      <c r="I2129" s="45" t="s">
        <v>3202</v>
      </c>
      <c r="J2129" s="46">
        <v>3413.42</v>
      </c>
      <c r="K2129" s="46">
        <f t="shared" si="33"/>
        <v>3959.5672</v>
      </c>
    </row>
    <row r="2130" spans="2:11" x14ac:dyDescent="0.25">
      <c r="B2130" s="45" t="s">
        <v>3196</v>
      </c>
      <c r="C2130" s="45" t="s">
        <v>6349</v>
      </c>
      <c r="D2130" s="45" t="s">
        <v>6350</v>
      </c>
      <c r="E2130" s="45">
        <v>90</v>
      </c>
      <c r="F2130" s="45" t="s">
        <v>6875</v>
      </c>
      <c r="G2130" s="45" t="s">
        <v>7547</v>
      </c>
      <c r="H2130" s="45" t="s">
        <v>7548</v>
      </c>
      <c r="I2130" s="45" t="s">
        <v>3202</v>
      </c>
      <c r="J2130" s="46">
        <v>7265.83</v>
      </c>
      <c r="K2130" s="46">
        <f t="shared" si="33"/>
        <v>8428.362799999999</v>
      </c>
    </row>
    <row r="2131" spans="2:11" x14ac:dyDescent="0.25">
      <c r="B2131" s="45" t="s">
        <v>3196</v>
      </c>
      <c r="C2131" s="45" t="s">
        <v>6349</v>
      </c>
      <c r="D2131" s="45" t="s">
        <v>6350</v>
      </c>
      <c r="E2131" s="45">
        <v>90</v>
      </c>
      <c r="F2131" s="45" t="s">
        <v>6875</v>
      </c>
      <c r="G2131" s="45" t="s">
        <v>7549</v>
      </c>
      <c r="H2131" s="45" t="s">
        <v>7550</v>
      </c>
      <c r="I2131" s="45" t="s">
        <v>3202</v>
      </c>
      <c r="J2131" s="46">
        <v>9028.93</v>
      </c>
      <c r="K2131" s="46">
        <f t="shared" si="33"/>
        <v>10473.558799999999</v>
      </c>
    </row>
    <row r="2132" spans="2:11" x14ac:dyDescent="0.25">
      <c r="B2132" s="45" t="s">
        <v>3196</v>
      </c>
      <c r="C2132" s="45" t="s">
        <v>6349</v>
      </c>
      <c r="D2132" s="45" t="s">
        <v>6350</v>
      </c>
      <c r="E2132" s="45">
        <v>90</v>
      </c>
      <c r="F2132" s="45" t="s">
        <v>6875</v>
      </c>
      <c r="G2132" s="45" t="s">
        <v>7551</v>
      </c>
      <c r="H2132" s="45" t="s">
        <v>7552</v>
      </c>
      <c r="I2132" s="45" t="s">
        <v>3202</v>
      </c>
      <c r="J2132" s="46">
        <v>13688.25</v>
      </c>
      <c r="K2132" s="46">
        <f t="shared" si="33"/>
        <v>15878.369999999999</v>
      </c>
    </row>
    <row r="2133" spans="2:11" x14ac:dyDescent="0.25">
      <c r="B2133" s="45" t="s">
        <v>3196</v>
      </c>
      <c r="C2133" s="45" t="s">
        <v>6349</v>
      </c>
      <c r="D2133" s="45" t="s">
        <v>6350</v>
      </c>
      <c r="E2133" s="45">
        <v>90</v>
      </c>
      <c r="F2133" s="45" t="s">
        <v>6875</v>
      </c>
      <c r="G2133" s="45" t="s">
        <v>7553</v>
      </c>
      <c r="H2133" s="45" t="s">
        <v>7554</v>
      </c>
      <c r="I2133" s="45" t="s">
        <v>3202</v>
      </c>
      <c r="J2133" s="46">
        <v>9616.6299999999992</v>
      </c>
      <c r="K2133" s="46">
        <f t="shared" si="33"/>
        <v>11155.290799999999</v>
      </c>
    </row>
    <row r="2134" spans="2:11" x14ac:dyDescent="0.25">
      <c r="B2134" s="45" t="s">
        <v>3196</v>
      </c>
      <c r="C2134" s="45" t="s">
        <v>6349</v>
      </c>
      <c r="D2134" s="45" t="s">
        <v>6350</v>
      </c>
      <c r="E2134" s="45">
        <v>90</v>
      </c>
      <c r="F2134" s="45" t="s">
        <v>6875</v>
      </c>
      <c r="G2134" s="45" t="s">
        <v>7555</v>
      </c>
      <c r="H2134" s="45" t="s">
        <v>7556</v>
      </c>
      <c r="I2134" s="45" t="s">
        <v>3202</v>
      </c>
      <c r="J2134" s="46">
        <v>14473.1</v>
      </c>
      <c r="K2134" s="46">
        <f t="shared" si="33"/>
        <v>16788.795999999998</v>
      </c>
    </row>
    <row r="2135" spans="2:11" x14ac:dyDescent="0.25">
      <c r="B2135" s="45" t="s">
        <v>3196</v>
      </c>
      <c r="C2135" s="45" t="s">
        <v>6349</v>
      </c>
      <c r="D2135" s="45" t="s">
        <v>6350</v>
      </c>
      <c r="E2135" s="45">
        <v>90</v>
      </c>
      <c r="F2135" s="45" t="s">
        <v>6875</v>
      </c>
      <c r="G2135" s="45" t="s">
        <v>7557</v>
      </c>
      <c r="H2135" s="45" t="s">
        <v>7558</v>
      </c>
      <c r="I2135" s="45" t="s">
        <v>3202</v>
      </c>
      <c r="J2135" s="46">
        <v>15055.88</v>
      </c>
      <c r="K2135" s="46">
        <f t="shared" si="33"/>
        <v>17464.820799999998</v>
      </c>
    </row>
    <row r="2136" spans="2:11" x14ac:dyDescent="0.25">
      <c r="B2136" s="45" t="s">
        <v>3196</v>
      </c>
      <c r="C2136" s="45" t="s">
        <v>6349</v>
      </c>
      <c r="D2136" s="45" t="s">
        <v>6350</v>
      </c>
      <c r="E2136" s="45">
        <v>90</v>
      </c>
      <c r="F2136" s="45" t="s">
        <v>6875</v>
      </c>
      <c r="G2136" s="45" t="s">
        <v>7559</v>
      </c>
      <c r="H2136" s="45" t="s">
        <v>7560</v>
      </c>
      <c r="I2136" s="45" t="s">
        <v>3202</v>
      </c>
      <c r="J2136" s="46">
        <v>9616.6299999999992</v>
      </c>
      <c r="K2136" s="46">
        <f t="shared" si="33"/>
        <v>11155.290799999999</v>
      </c>
    </row>
    <row r="2137" spans="2:11" x14ac:dyDescent="0.25">
      <c r="B2137" s="45" t="s">
        <v>3196</v>
      </c>
      <c r="C2137" s="45" t="s">
        <v>6349</v>
      </c>
      <c r="D2137" s="45" t="s">
        <v>6350</v>
      </c>
      <c r="E2137" s="45">
        <v>90</v>
      </c>
      <c r="F2137" s="45" t="s">
        <v>6875</v>
      </c>
      <c r="G2137" s="45" t="s">
        <v>7561</v>
      </c>
      <c r="H2137" s="45" t="s">
        <v>7562</v>
      </c>
      <c r="I2137" s="45" t="s">
        <v>3202</v>
      </c>
      <c r="J2137" s="46">
        <v>21693.72</v>
      </c>
      <c r="K2137" s="46">
        <f t="shared" si="33"/>
        <v>25164.715199999999</v>
      </c>
    </row>
    <row r="2138" spans="2:11" x14ac:dyDescent="0.25">
      <c r="B2138" s="45" t="s">
        <v>3196</v>
      </c>
      <c r="C2138" s="45" t="s">
        <v>6349</v>
      </c>
      <c r="D2138" s="45" t="s">
        <v>6350</v>
      </c>
      <c r="E2138" s="45">
        <v>90</v>
      </c>
      <c r="F2138" s="45" t="s">
        <v>6875</v>
      </c>
      <c r="G2138" s="45" t="s">
        <v>7563</v>
      </c>
      <c r="H2138" s="45" t="s">
        <v>7564</v>
      </c>
      <c r="I2138" s="45" t="s">
        <v>3202</v>
      </c>
      <c r="J2138" s="46">
        <v>17612.5</v>
      </c>
      <c r="K2138" s="46">
        <f t="shared" si="33"/>
        <v>20430.5</v>
      </c>
    </row>
    <row r="2139" spans="2:11" x14ac:dyDescent="0.25">
      <c r="B2139" s="45" t="s">
        <v>3196</v>
      </c>
      <c r="C2139" s="45" t="s">
        <v>6349</v>
      </c>
      <c r="D2139" s="45" t="s">
        <v>6350</v>
      </c>
      <c r="E2139" s="45">
        <v>90</v>
      </c>
      <c r="F2139" s="45" t="s">
        <v>6875</v>
      </c>
      <c r="G2139" s="45" t="s">
        <v>7565</v>
      </c>
      <c r="H2139" s="45" t="s">
        <v>7566</v>
      </c>
      <c r="I2139" s="45" t="s">
        <v>3202</v>
      </c>
      <c r="J2139" s="46">
        <v>283.95</v>
      </c>
      <c r="K2139" s="46">
        <f t="shared" si="33"/>
        <v>329.38199999999995</v>
      </c>
    </row>
    <row r="2140" spans="2:11" x14ac:dyDescent="0.25">
      <c r="B2140" s="45" t="s">
        <v>3196</v>
      </c>
      <c r="C2140" s="45" t="s">
        <v>6349</v>
      </c>
      <c r="D2140" s="45" t="s">
        <v>6350</v>
      </c>
      <c r="E2140" s="45">
        <v>90</v>
      </c>
      <c r="F2140" s="45" t="s">
        <v>6875</v>
      </c>
      <c r="G2140" s="45" t="s">
        <v>7567</v>
      </c>
      <c r="H2140" s="45" t="s">
        <v>7568</v>
      </c>
      <c r="I2140" s="45" t="s">
        <v>3202</v>
      </c>
      <c r="J2140" s="46">
        <v>11990.8</v>
      </c>
      <c r="K2140" s="46">
        <f t="shared" si="33"/>
        <v>13909.327999999998</v>
      </c>
    </row>
    <row r="2141" spans="2:11" x14ac:dyDescent="0.25">
      <c r="B2141" s="45" t="s">
        <v>3196</v>
      </c>
      <c r="C2141" s="45" t="s">
        <v>6349</v>
      </c>
      <c r="D2141" s="45" t="s">
        <v>6350</v>
      </c>
      <c r="E2141" s="45">
        <v>90</v>
      </c>
      <c r="F2141" s="45" t="s">
        <v>6875</v>
      </c>
      <c r="G2141" s="45" t="s">
        <v>7569</v>
      </c>
      <c r="H2141" s="45" t="s">
        <v>7570</v>
      </c>
      <c r="I2141" s="45" t="s">
        <v>3202</v>
      </c>
      <c r="J2141" s="46">
        <v>11990.8</v>
      </c>
      <c r="K2141" s="46">
        <f t="shared" si="33"/>
        <v>13909.327999999998</v>
      </c>
    </row>
    <row r="2142" spans="2:11" x14ac:dyDescent="0.25">
      <c r="B2142" s="45" t="s">
        <v>3196</v>
      </c>
      <c r="C2142" s="45" t="s">
        <v>6349</v>
      </c>
      <c r="D2142" s="45" t="s">
        <v>6350</v>
      </c>
      <c r="E2142" s="45">
        <v>90</v>
      </c>
      <c r="F2142" s="45" t="s">
        <v>6875</v>
      </c>
      <c r="G2142" s="45" t="s">
        <v>7571</v>
      </c>
      <c r="H2142" s="45" t="s">
        <v>7572</v>
      </c>
      <c r="I2142" s="45" t="s">
        <v>3202</v>
      </c>
      <c r="J2142" s="46">
        <v>14473.1</v>
      </c>
      <c r="K2142" s="46">
        <f t="shared" si="33"/>
        <v>16788.795999999998</v>
      </c>
    </row>
    <row r="2143" spans="2:11" x14ac:dyDescent="0.25">
      <c r="B2143" s="45" t="s">
        <v>3196</v>
      </c>
      <c r="C2143" s="45" t="s">
        <v>6349</v>
      </c>
      <c r="D2143" s="45" t="s">
        <v>6350</v>
      </c>
      <c r="E2143" s="45">
        <v>90</v>
      </c>
      <c r="F2143" s="45" t="s">
        <v>6875</v>
      </c>
      <c r="G2143" s="45" t="s">
        <v>7573</v>
      </c>
      <c r="H2143" s="45" t="s">
        <v>7574</v>
      </c>
      <c r="I2143" s="45" t="s">
        <v>3202</v>
      </c>
      <c r="J2143" s="46">
        <v>14473.1</v>
      </c>
      <c r="K2143" s="46">
        <f t="shared" si="33"/>
        <v>16788.795999999998</v>
      </c>
    </row>
    <row r="2144" spans="2:11" x14ac:dyDescent="0.25">
      <c r="B2144" s="45" t="s">
        <v>3196</v>
      </c>
      <c r="C2144" s="45" t="s">
        <v>6349</v>
      </c>
      <c r="D2144" s="45" t="s">
        <v>6350</v>
      </c>
      <c r="E2144" s="45">
        <v>90</v>
      </c>
      <c r="F2144" s="45" t="s">
        <v>6875</v>
      </c>
      <c r="G2144" s="45" t="s">
        <v>7575</v>
      </c>
      <c r="H2144" s="45" t="s">
        <v>7576</v>
      </c>
      <c r="I2144" s="45" t="s">
        <v>3202</v>
      </c>
      <c r="J2144" s="46">
        <v>15055.88</v>
      </c>
      <c r="K2144" s="46">
        <f t="shared" si="33"/>
        <v>17464.820799999998</v>
      </c>
    </row>
    <row r="2145" spans="2:11" x14ac:dyDescent="0.25">
      <c r="B2145" s="45" t="s">
        <v>3196</v>
      </c>
      <c r="C2145" s="45" t="s">
        <v>6349</v>
      </c>
      <c r="D2145" s="45" t="s">
        <v>6350</v>
      </c>
      <c r="E2145" s="45">
        <v>90</v>
      </c>
      <c r="F2145" s="45" t="s">
        <v>6875</v>
      </c>
      <c r="G2145" s="45" t="s">
        <v>7577</v>
      </c>
      <c r="H2145" s="45" t="s">
        <v>7578</v>
      </c>
      <c r="I2145" s="45" t="s">
        <v>3202</v>
      </c>
      <c r="J2145" s="46">
        <v>17356.7</v>
      </c>
      <c r="K2145" s="46">
        <f t="shared" si="33"/>
        <v>20133.772000000001</v>
      </c>
    </row>
    <row r="2146" spans="2:11" x14ac:dyDescent="0.25">
      <c r="B2146" s="45" t="s">
        <v>3196</v>
      </c>
      <c r="C2146" s="45" t="s">
        <v>6349</v>
      </c>
      <c r="D2146" s="45" t="s">
        <v>6350</v>
      </c>
      <c r="E2146" s="45">
        <v>90</v>
      </c>
      <c r="F2146" s="45" t="s">
        <v>6875</v>
      </c>
      <c r="G2146" s="45" t="s">
        <v>7579</v>
      </c>
      <c r="H2146" s="45" t="s">
        <v>7580</v>
      </c>
      <c r="I2146" s="45" t="s">
        <v>3202</v>
      </c>
      <c r="J2146" s="46">
        <v>17356.7</v>
      </c>
      <c r="K2146" s="46">
        <f t="shared" si="33"/>
        <v>20133.772000000001</v>
      </c>
    </row>
    <row r="2147" spans="2:11" x14ac:dyDescent="0.25">
      <c r="B2147" s="45" t="s">
        <v>3196</v>
      </c>
      <c r="C2147" s="45" t="s">
        <v>6349</v>
      </c>
      <c r="D2147" s="45" t="s">
        <v>6350</v>
      </c>
      <c r="E2147" s="45">
        <v>90</v>
      </c>
      <c r="F2147" s="45" t="s">
        <v>6875</v>
      </c>
      <c r="G2147" s="45" t="s">
        <v>7581</v>
      </c>
      <c r="H2147" s="45" t="s">
        <v>7582</v>
      </c>
      <c r="I2147" s="45" t="s">
        <v>3202</v>
      </c>
      <c r="J2147" s="46">
        <v>21693.72</v>
      </c>
      <c r="K2147" s="46">
        <f t="shared" si="33"/>
        <v>25164.715199999999</v>
      </c>
    </row>
    <row r="2148" spans="2:11" x14ac:dyDescent="0.25">
      <c r="B2148" s="45" t="s">
        <v>3196</v>
      </c>
      <c r="C2148" s="45" t="s">
        <v>6349</v>
      </c>
      <c r="D2148" s="45" t="s">
        <v>6350</v>
      </c>
      <c r="E2148" s="45">
        <v>90</v>
      </c>
      <c r="F2148" s="45" t="s">
        <v>6875</v>
      </c>
      <c r="G2148" s="45" t="s">
        <v>7583</v>
      </c>
      <c r="H2148" s="45" t="s">
        <v>7584</v>
      </c>
      <c r="I2148" s="45" t="s">
        <v>3202</v>
      </c>
      <c r="J2148" s="46">
        <v>21693.72</v>
      </c>
      <c r="K2148" s="46">
        <f t="shared" si="33"/>
        <v>25164.715199999999</v>
      </c>
    </row>
    <row r="2149" spans="2:11" x14ac:dyDescent="0.25">
      <c r="B2149" s="45" t="s">
        <v>3196</v>
      </c>
      <c r="C2149" s="45" t="s">
        <v>6349</v>
      </c>
      <c r="D2149" s="45" t="s">
        <v>6350</v>
      </c>
      <c r="E2149" s="45">
        <v>90</v>
      </c>
      <c r="F2149" s="45" t="s">
        <v>6875</v>
      </c>
      <c r="G2149" s="45" t="s">
        <v>7585</v>
      </c>
      <c r="H2149" s="45" t="s">
        <v>7586</v>
      </c>
      <c r="I2149" s="45" t="s">
        <v>3202</v>
      </c>
      <c r="J2149" s="46">
        <v>918.67</v>
      </c>
      <c r="K2149" s="46">
        <f t="shared" si="33"/>
        <v>1065.6571999999999</v>
      </c>
    </row>
    <row r="2150" spans="2:11" x14ac:dyDescent="0.25">
      <c r="B2150" s="45" t="s">
        <v>3196</v>
      </c>
      <c r="C2150" s="45" t="s">
        <v>6349</v>
      </c>
      <c r="D2150" s="45" t="s">
        <v>6350</v>
      </c>
      <c r="E2150" s="45">
        <v>90</v>
      </c>
      <c r="F2150" s="45" t="s">
        <v>6875</v>
      </c>
      <c r="G2150" s="45" t="s">
        <v>7587</v>
      </c>
      <c r="H2150" s="45" t="s">
        <v>7588</v>
      </c>
      <c r="I2150" s="45" t="s">
        <v>3202</v>
      </c>
      <c r="J2150" s="46">
        <v>3358.7</v>
      </c>
      <c r="K2150" s="46">
        <f t="shared" si="33"/>
        <v>3896.0919999999996</v>
      </c>
    </row>
    <row r="2151" spans="2:11" x14ac:dyDescent="0.25">
      <c r="B2151" s="45" t="s">
        <v>3196</v>
      </c>
      <c r="C2151" s="45" t="s">
        <v>6349</v>
      </c>
      <c r="D2151" s="45" t="s">
        <v>6350</v>
      </c>
      <c r="E2151" s="45">
        <v>90</v>
      </c>
      <c r="F2151" s="45" t="s">
        <v>6875</v>
      </c>
      <c r="G2151" s="45" t="s">
        <v>7589</v>
      </c>
      <c r="H2151" s="45" t="s">
        <v>7590</v>
      </c>
      <c r="I2151" s="45" t="s">
        <v>3202</v>
      </c>
      <c r="J2151" s="46">
        <v>3358.7</v>
      </c>
      <c r="K2151" s="46">
        <f t="shared" si="33"/>
        <v>3896.0919999999996</v>
      </c>
    </row>
    <row r="2152" spans="2:11" x14ac:dyDescent="0.25">
      <c r="B2152" s="45" t="s">
        <v>3196</v>
      </c>
      <c r="C2152" s="45" t="s">
        <v>6349</v>
      </c>
      <c r="D2152" s="45" t="s">
        <v>6350</v>
      </c>
      <c r="E2152" s="45">
        <v>90</v>
      </c>
      <c r="F2152" s="45" t="s">
        <v>6875</v>
      </c>
      <c r="G2152" s="45" t="s">
        <v>7591</v>
      </c>
      <c r="H2152" s="45" t="s">
        <v>7592</v>
      </c>
      <c r="I2152" s="45" t="s">
        <v>3202</v>
      </c>
      <c r="J2152" s="46">
        <v>2857.32</v>
      </c>
      <c r="K2152" s="46">
        <f t="shared" si="33"/>
        <v>3314.4911999999999</v>
      </c>
    </row>
    <row r="2153" spans="2:11" x14ac:dyDescent="0.25">
      <c r="B2153" s="45" t="s">
        <v>3196</v>
      </c>
      <c r="C2153" s="45" t="s">
        <v>6349</v>
      </c>
      <c r="D2153" s="45" t="s">
        <v>6350</v>
      </c>
      <c r="E2153" s="45">
        <v>90</v>
      </c>
      <c r="F2153" s="45" t="s">
        <v>6875</v>
      </c>
      <c r="G2153" s="45" t="s">
        <v>7593</v>
      </c>
      <c r="H2153" s="45" t="s">
        <v>7594</v>
      </c>
      <c r="I2153" s="45" t="s">
        <v>3202</v>
      </c>
      <c r="J2153" s="46">
        <v>2857.32</v>
      </c>
      <c r="K2153" s="46">
        <f t="shared" si="33"/>
        <v>3314.4911999999999</v>
      </c>
    </row>
    <row r="2154" spans="2:11" x14ac:dyDescent="0.25">
      <c r="B2154" s="45" t="s">
        <v>3196</v>
      </c>
      <c r="C2154" s="45" t="s">
        <v>6349</v>
      </c>
      <c r="D2154" s="45" t="s">
        <v>6350</v>
      </c>
      <c r="E2154" s="45">
        <v>90</v>
      </c>
      <c r="F2154" s="45" t="s">
        <v>6875</v>
      </c>
      <c r="G2154" s="45" t="s">
        <v>7595</v>
      </c>
      <c r="H2154" s="45" t="s">
        <v>7596</v>
      </c>
      <c r="I2154" s="45" t="s">
        <v>3202</v>
      </c>
      <c r="J2154" s="46">
        <v>1083.23</v>
      </c>
      <c r="K2154" s="46">
        <f t="shared" si="33"/>
        <v>1256.5467999999998</v>
      </c>
    </row>
    <row r="2155" spans="2:11" x14ac:dyDescent="0.25">
      <c r="B2155" s="45" t="s">
        <v>3196</v>
      </c>
      <c r="C2155" s="45" t="s">
        <v>6349</v>
      </c>
      <c r="D2155" s="45" t="s">
        <v>6350</v>
      </c>
      <c r="E2155" s="45">
        <v>90</v>
      </c>
      <c r="F2155" s="45" t="s">
        <v>6875</v>
      </c>
      <c r="G2155" s="45" t="s">
        <v>7597</v>
      </c>
      <c r="H2155" s="45" t="s">
        <v>7598</v>
      </c>
      <c r="I2155" s="45" t="s">
        <v>3202</v>
      </c>
      <c r="J2155" s="46">
        <v>3522.01</v>
      </c>
      <c r="K2155" s="46">
        <f t="shared" si="33"/>
        <v>4085.5315999999998</v>
      </c>
    </row>
    <row r="2156" spans="2:11" x14ac:dyDescent="0.25">
      <c r="B2156" s="45" t="s">
        <v>3196</v>
      </c>
      <c r="C2156" s="45" t="s">
        <v>6349</v>
      </c>
      <c r="D2156" s="45" t="s">
        <v>6350</v>
      </c>
      <c r="E2156" s="45">
        <v>90</v>
      </c>
      <c r="F2156" s="45" t="s">
        <v>6875</v>
      </c>
      <c r="G2156" s="45" t="s">
        <v>7599</v>
      </c>
      <c r="H2156" s="45" t="s">
        <v>7600</v>
      </c>
      <c r="I2156" s="45" t="s">
        <v>3202</v>
      </c>
      <c r="J2156" s="46">
        <v>3522.01</v>
      </c>
      <c r="K2156" s="46">
        <f t="shared" si="33"/>
        <v>4085.5315999999998</v>
      </c>
    </row>
    <row r="2157" spans="2:11" x14ac:dyDescent="0.25">
      <c r="B2157" s="45" t="s">
        <v>3196</v>
      </c>
      <c r="C2157" s="45" t="s">
        <v>6349</v>
      </c>
      <c r="D2157" s="45" t="s">
        <v>6350</v>
      </c>
      <c r="E2157" s="45">
        <v>90</v>
      </c>
      <c r="F2157" s="45" t="s">
        <v>6875</v>
      </c>
      <c r="G2157" s="45" t="s">
        <v>7601</v>
      </c>
      <c r="H2157" s="45" t="s">
        <v>7602</v>
      </c>
      <c r="I2157" s="45" t="s">
        <v>3202</v>
      </c>
      <c r="J2157" s="46">
        <v>3077.08</v>
      </c>
      <c r="K2157" s="46">
        <f t="shared" si="33"/>
        <v>3569.4127999999996</v>
      </c>
    </row>
    <row r="2158" spans="2:11" x14ac:dyDescent="0.25">
      <c r="B2158" s="45" t="s">
        <v>3196</v>
      </c>
      <c r="C2158" s="45" t="s">
        <v>6349</v>
      </c>
      <c r="D2158" s="45" t="s">
        <v>6350</v>
      </c>
      <c r="E2158" s="45">
        <v>90</v>
      </c>
      <c r="F2158" s="45" t="s">
        <v>6875</v>
      </c>
      <c r="G2158" s="45" t="s">
        <v>7603</v>
      </c>
      <c r="H2158" s="45" t="s">
        <v>7604</v>
      </c>
      <c r="I2158" s="45" t="s">
        <v>3202</v>
      </c>
      <c r="J2158" s="46">
        <v>3077.08</v>
      </c>
      <c r="K2158" s="46">
        <f t="shared" si="33"/>
        <v>3569.4127999999996</v>
      </c>
    </row>
    <row r="2159" spans="2:11" x14ac:dyDescent="0.25">
      <c r="B2159" s="45" t="s">
        <v>3196</v>
      </c>
      <c r="C2159" s="45" t="s">
        <v>6349</v>
      </c>
      <c r="D2159" s="45" t="s">
        <v>6350</v>
      </c>
      <c r="E2159" s="45">
        <v>90</v>
      </c>
      <c r="F2159" s="45" t="s">
        <v>6875</v>
      </c>
      <c r="G2159" s="45" t="s">
        <v>7605</v>
      </c>
      <c r="H2159" s="45" t="s">
        <v>7606</v>
      </c>
      <c r="I2159" s="45" t="s">
        <v>3202</v>
      </c>
      <c r="J2159" s="46">
        <v>1153.75</v>
      </c>
      <c r="K2159" s="46">
        <f t="shared" si="33"/>
        <v>1338.35</v>
      </c>
    </row>
    <row r="2160" spans="2:11" x14ac:dyDescent="0.25">
      <c r="B2160" s="45" t="s">
        <v>3196</v>
      </c>
      <c r="C2160" s="45" t="s">
        <v>6349</v>
      </c>
      <c r="D2160" s="45" t="s">
        <v>6350</v>
      </c>
      <c r="E2160" s="45">
        <v>90</v>
      </c>
      <c r="F2160" s="45" t="s">
        <v>6875</v>
      </c>
      <c r="G2160" s="45" t="s">
        <v>7607</v>
      </c>
      <c r="H2160" s="45" t="s">
        <v>7608</v>
      </c>
      <c r="I2160" s="45" t="s">
        <v>3202</v>
      </c>
      <c r="J2160" s="46">
        <v>3592</v>
      </c>
      <c r="K2160" s="46">
        <f t="shared" si="33"/>
        <v>4166.7199999999993</v>
      </c>
    </row>
    <row r="2161" spans="2:11" x14ac:dyDescent="0.25">
      <c r="B2161" s="45" t="s">
        <v>3196</v>
      </c>
      <c r="C2161" s="45" t="s">
        <v>6349</v>
      </c>
      <c r="D2161" s="45" t="s">
        <v>6350</v>
      </c>
      <c r="E2161" s="45">
        <v>90</v>
      </c>
      <c r="F2161" s="45" t="s">
        <v>6875</v>
      </c>
      <c r="G2161" s="45" t="s">
        <v>7609</v>
      </c>
      <c r="H2161" s="45" t="s">
        <v>7610</v>
      </c>
      <c r="I2161" s="45" t="s">
        <v>3202</v>
      </c>
      <c r="J2161" s="46">
        <v>3592</v>
      </c>
      <c r="K2161" s="46">
        <f t="shared" si="33"/>
        <v>4166.7199999999993</v>
      </c>
    </row>
    <row r="2162" spans="2:11" x14ac:dyDescent="0.25">
      <c r="B2162" s="45" t="s">
        <v>3196</v>
      </c>
      <c r="C2162" s="45" t="s">
        <v>6349</v>
      </c>
      <c r="D2162" s="45" t="s">
        <v>6350</v>
      </c>
      <c r="E2162" s="45">
        <v>90</v>
      </c>
      <c r="F2162" s="45" t="s">
        <v>6875</v>
      </c>
      <c r="G2162" s="45" t="s">
        <v>7611</v>
      </c>
      <c r="H2162" s="45" t="s">
        <v>7612</v>
      </c>
      <c r="I2162" s="45" t="s">
        <v>3202</v>
      </c>
      <c r="J2162" s="46">
        <v>3171.26</v>
      </c>
      <c r="K2162" s="46">
        <f t="shared" si="33"/>
        <v>3678.6615999999999</v>
      </c>
    </row>
    <row r="2163" spans="2:11" x14ac:dyDescent="0.25">
      <c r="B2163" s="45" t="s">
        <v>3196</v>
      </c>
      <c r="C2163" s="45" t="s">
        <v>6349</v>
      </c>
      <c r="D2163" s="45" t="s">
        <v>6350</v>
      </c>
      <c r="E2163" s="45">
        <v>90</v>
      </c>
      <c r="F2163" s="45" t="s">
        <v>6875</v>
      </c>
      <c r="G2163" s="45" t="s">
        <v>7613</v>
      </c>
      <c r="H2163" s="45" t="s">
        <v>7614</v>
      </c>
      <c r="I2163" s="45" t="s">
        <v>3202</v>
      </c>
      <c r="J2163" s="46">
        <v>3171.26</v>
      </c>
      <c r="K2163" s="46">
        <f t="shared" si="33"/>
        <v>3678.6615999999999</v>
      </c>
    </row>
    <row r="2164" spans="2:11" x14ac:dyDescent="0.25">
      <c r="B2164" s="45" t="s">
        <v>3196</v>
      </c>
      <c r="C2164" s="45" t="s">
        <v>6349</v>
      </c>
      <c r="D2164" s="45" t="s">
        <v>6350</v>
      </c>
      <c r="E2164" s="45">
        <v>90</v>
      </c>
      <c r="F2164" s="45" t="s">
        <v>6875</v>
      </c>
      <c r="G2164" s="45" t="s">
        <v>7615</v>
      </c>
      <c r="H2164" s="45" t="s">
        <v>7616</v>
      </c>
      <c r="I2164" s="45" t="s">
        <v>3202</v>
      </c>
      <c r="J2164" s="46">
        <v>2094.0700000000002</v>
      </c>
      <c r="K2164" s="46">
        <f t="shared" si="33"/>
        <v>2429.1212</v>
      </c>
    </row>
    <row r="2165" spans="2:11" x14ac:dyDescent="0.25">
      <c r="B2165" s="45" t="s">
        <v>3196</v>
      </c>
      <c r="C2165" s="45" t="s">
        <v>6349</v>
      </c>
      <c r="D2165" s="45" t="s">
        <v>6350</v>
      </c>
      <c r="E2165" s="45">
        <v>90</v>
      </c>
      <c r="F2165" s="45" t="s">
        <v>6875</v>
      </c>
      <c r="G2165" s="45" t="s">
        <v>7617</v>
      </c>
      <c r="H2165" s="45" t="s">
        <v>7618</v>
      </c>
      <c r="I2165" s="45" t="s">
        <v>3202</v>
      </c>
      <c r="J2165" s="46">
        <v>4525.2</v>
      </c>
      <c r="K2165" s="46">
        <f t="shared" si="33"/>
        <v>5249.2319999999991</v>
      </c>
    </row>
    <row r="2166" spans="2:11" x14ac:dyDescent="0.25">
      <c r="B2166" s="45" t="s">
        <v>3196</v>
      </c>
      <c r="C2166" s="45" t="s">
        <v>6349</v>
      </c>
      <c r="D2166" s="45" t="s">
        <v>6350</v>
      </c>
      <c r="E2166" s="45">
        <v>90</v>
      </c>
      <c r="F2166" s="45" t="s">
        <v>6875</v>
      </c>
      <c r="G2166" s="45" t="s">
        <v>7619</v>
      </c>
      <c r="H2166" s="45" t="s">
        <v>7620</v>
      </c>
      <c r="I2166" s="45" t="s">
        <v>3202</v>
      </c>
      <c r="J2166" s="46">
        <v>4525.2</v>
      </c>
      <c r="K2166" s="46">
        <f t="shared" si="33"/>
        <v>5249.2319999999991</v>
      </c>
    </row>
    <row r="2167" spans="2:11" x14ac:dyDescent="0.25">
      <c r="B2167" s="45" t="s">
        <v>3196</v>
      </c>
      <c r="C2167" s="45" t="s">
        <v>6349</v>
      </c>
      <c r="D2167" s="45" t="s">
        <v>6350</v>
      </c>
      <c r="E2167" s="45">
        <v>90</v>
      </c>
      <c r="F2167" s="45" t="s">
        <v>6875</v>
      </c>
      <c r="G2167" s="45" t="s">
        <v>7621</v>
      </c>
      <c r="H2167" s="45" t="s">
        <v>7622</v>
      </c>
      <c r="I2167" s="45" t="s">
        <v>3202</v>
      </c>
      <c r="J2167" s="46">
        <v>4427.0200000000004</v>
      </c>
      <c r="K2167" s="46">
        <f t="shared" si="33"/>
        <v>5135.3432000000003</v>
      </c>
    </row>
    <row r="2168" spans="2:11" x14ac:dyDescent="0.25">
      <c r="B2168" s="45" t="s">
        <v>3196</v>
      </c>
      <c r="C2168" s="45" t="s">
        <v>6349</v>
      </c>
      <c r="D2168" s="45" t="s">
        <v>6350</v>
      </c>
      <c r="E2168" s="45">
        <v>90</v>
      </c>
      <c r="F2168" s="45" t="s">
        <v>6875</v>
      </c>
      <c r="G2168" s="45" t="s">
        <v>7623</v>
      </c>
      <c r="H2168" s="45" t="s">
        <v>7624</v>
      </c>
      <c r="I2168" s="45" t="s">
        <v>3202</v>
      </c>
      <c r="J2168" s="46">
        <v>4427.0200000000004</v>
      </c>
      <c r="K2168" s="46">
        <f t="shared" si="33"/>
        <v>5135.3432000000003</v>
      </c>
    </row>
    <row r="2169" spans="2:11" x14ac:dyDescent="0.25">
      <c r="B2169" s="45" t="s">
        <v>3196</v>
      </c>
      <c r="C2169" s="45" t="s">
        <v>6349</v>
      </c>
      <c r="D2169" s="45" t="s">
        <v>6350</v>
      </c>
      <c r="E2169" s="45">
        <v>90</v>
      </c>
      <c r="F2169" s="45" t="s">
        <v>6875</v>
      </c>
      <c r="G2169" s="45" t="s">
        <v>7625</v>
      </c>
      <c r="H2169" s="45" t="s">
        <v>7626</v>
      </c>
      <c r="I2169" s="45" t="s">
        <v>3202</v>
      </c>
      <c r="J2169" s="46">
        <v>2329.15</v>
      </c>
      <c r="K2169" s="46">
        <f t="shared" si="33"/>
        <v>2701.8139999999999</v>
      </c>
    </row>
    <row r="2170" spans="2:11" x14ac:dyDescent="0.25">
      <c r="B2170" s="45" t="s">
        <v>3196</v>
      </c>
      <c r="C2170" s="45" t="s">
        <v>6349</v>
      </c>
      <c r="D2170" s="45" t="s">
        <v>6350</v>
      </c>
      <c r="E2170" s="45">
        <v>90</v>
      </c>
      <c r="F2170" s="45" t="s">
        <v>6875</v>
      </c>
      <c r="G2170" s="45" t="s">
        <v>7627</v>
      </c>
      <c r="H2170" s="45" t="s">
        <v>7628</v>
      </c>
      <c r="I2170" s="45" t="s">
        <v>3202</v>
      </c>
      <c r="J2170" s="46">
        <v>4758.5</v>
      </c>
      <c r="K2170" s="46">
        <f t="shared" si="33"/>
        <v>5519.86</v>
      </c>
    </row>
    <row r="2171" spans="2:11" x14ac:dyDescent="0.25">
      <c r="B2171" s="45" t="s">
        <v>3196</v>
      </c>
      <c r="C2171" s="45" t="s">
        <v>6349</v>
      </c>
      <c r="D2171" s="45" t="s">
        <v>6350</v>
      </c>
      <c r="E2171" s="45">
        <v>90</v>
      </c>
      <c r="F2171" s="45" t="s">
        <v>6875</v>
      </c>
      <c r="G2171" s="45" t="s">
        <v>7629</v>
      </c>
      <c r="H2171" s="45" t="s">
        <v>7630</v>
      </c>
      <c r="I2171" s="45" t="s">
        <v>3202</v>
      </c>
      <c r="J2171" s="46">
        <v>4758.5</v>
      </c>
      <c r="K2171" s="46">
        <f t="shared" si="33"/>
        <v>5519.86</v>
      </c>
    </row>
    <row r="2172" spans="2:11" x14ac:dyDescent="0.25">
      <c r="B2172" s="45" t="s">
        <v>3196</v>
      </c>
      <c r="C2172" s="45" t="s">
        <v>6349</v>
      </c>
      <c r="D2172" s="45" t="s">
        <v>6350</v>
      </c>
      <c r="E2172" s="45">
        <v>90</v>
      </c>
      <c r="F2172" s="45" t="s">
        <v>6875</v>
      </c>
      <c r="G2172" s="45" t="s">
        <v>7631</v>
      </c>
      <c r="H2172" s="45" t="s">
        <v>7632</v>
      </c>
      <c r="I2172" s="45" t="s">
        <v>3202</v>
      </c>
      <c r="J2172" s="46">
        <v>4740.96</v>
      </c>
      <c r="K2172" s="46">
        <f t="shared" si="33"/>
        <v>5499.5135999999993</v>
      </c>
    </row>
    <row r="2173" spans="2:11" x14ac:dyDescent="0.25">
      <c r="B2173" s="45" t="s">
        <v>3196</v>
      </c>
      <c r="C2173" s="45" t="s">
        <v>6349</v>
      </c>
      <c r="D2173" s="45" t="s">
        <v>6350</v>
      </c>
      <c r="E2173" s="45">
        <v>90</v>
      </c>
      <c r="F2173" s="45" t="s">
        <v>6875</v>
      </c>
      <c r="G2173" s="45" t="s">
        <v>7633</v>
      </c>
      <c r="H2173" s="45" t="s">
        <v>7634</v>
      </c>
      <c r="I2173" s="45" t="s">
        <v>3202</v>
      </c>
      <c r="J2173" s="46">
        <v>4740.96</v>
      </c>
      <c r="K2173" s="46">
        <f t="shared" si="33"/>
        <v>5499.5135999999993</v>
      </c>
    </row>
    <row r="2174" spans="2:11" x14ac:dyDescent="0.25">
      <c r="B2174" s="45" t="s">
        <v>3196</v>
      </c>
      <c r="C2174" s="45" t="s">
        <v>6349</v>
      </c>
      <c r="D2174" s="45" t="s">
        <v>6350</v>
      </c>
      <c r="E2174" s="45">
        <v>90</v>
      </c>
      <c r="F2174" s="45" t="s">
        <v>6875</v>
      </c>
      <c r="G2174" s="45" t="s">
        <v>7635</v>
      </c>
      <c r="H2174" s="45" t="s">
        <v>7636</v>
      </c>
      <c r="I2174" s="45" t="s">
        <v>3202</v>
      </c>
      <c r="J2174" s="46">
        <v>3151.93</v>
      </c>
      <c r="K2174" s="46">
        <f t="shared" si="33"/>
        <v>3656.2387999999996</v>
      </c>
    </row>
    <row r="2175" spans="2:11" x14ac:dyDescent="0.25">
      <c r="B2175" s="45" t="s">
        <v>3196</v>
      </c>
      <c r="C2175" s="45" t="s">
        <v>6349</v>
      </c>
      <c r="D2175" s="45" t="s">
        <v>6350</v>
      </c>
      <c r="E2175" s="45">
        <v>90</v>
      </c>
      <c r="F2175" s="45" t="s">
        <v>6875</v>
      </c>
      <c r="G2175" s="45" t="s">
        <v>7637</v>
      </c>
      <c r="H2175" s="45" t="s">
        <v>7638</v>
      </c>
      <c r="I2175" s="45" t="s">
        <v>3202</v>
      </c>
      <c r="J2175" s="46">
        <v>5575.05</v>
      </c>
      <c r="K2175" s="46">
        <f t="shared" si="33"/>
        <v>6467.058</v>
      </c>
    </row>
    <row r="2176" spans="2:11" x14ac:dyDescent="0.25">
      <c r="B2176" s="45" t="s">
        <v>3196</v>
      </c>
      <c r="C2176" s="45" t="s">
        <v>6349</v>
      </c>
      <c r="D2176" s="45" t="s">
        <v>6350</v>
      </c>
      <c r="E2176" s="45">
        <v>90</v>
      </c>
      <c r="F2176" s="45" t="s">
        <v>6875</v>
      </c>
      <c r="G2176" s="45" t="s">
        <v>7639</v>
      </c>
      <c r="H2176" s="45" t="s">
        <v>7640</v>
      </c>
      <c r="I2176" s="45" t="s">
        <v>3202</v>
      </c>
      <c r="J2176" s="46">
        <v>5575.05</v>
      </c>
      <c r="K2176" s="46">
        <f t="shared" si="33"/>
        <v>6467.058</v>
      </c>
    </row>
    <row r="2177" spans="2:11" x14ac:dyDescent="0.25">
      <c r="B2177" s="45" t="s">
        <v>3196</v>
      </c>
      <c r="C2177" s="45" t="s">
        <v>6349</v>
      </c>
      <c r="D2177" s="45" t="s">
        <v>6350</v>
      </c>
      <c r="E2177" s="45">
        <v>90</v>
      </c>
      <c r="F2177" s="45" t="s">
        <v>6875</v>
      </c>
      <c r="G2177" s="45" t="s">
        <v>7641</v>
      </c>
      <c r="H2177" s="45" t="s">
        <v>7642</v>
      </c>
      <c r="I2177" s="45" t="s">
        <v>3202</v>
      </c>
      <c r="J2177" s="46">
        <v>5839.75</v>
      </c>
      <c r="K2177" s="46">
        <f t="shared" si="33"/>
        <v>6774.11</v>
      </c>
    </row>
    <row r="2178" spans="2:11" x14ac:dyDescent="0.25">
      <c r="B2178" s="45" t="s">
        <v>3196</v>
      </c>
      <c r="C2178" s="45" t="s">
        <v>6349</v>
      </c>
      <c r="D2178" s="45" t="s">
        <v>6350</v>
      </c>
      <c r="E2178" s="45">
        <v>90</v>
      </c>
      <c r="F2178" s="45" t="s">
        <v>6875</v>
      </c>
      <c r="G2178" s="45" t="s">
        <v>7643</v>
      </c>
      <c r="H2178" s="45" t="s">
        <v>7644</v>
      </c>
      <c r="I2178" s="45" t="s">
        <v>3202</v>
      </c>
      <c r="J2178" s="46">
        <v>5839.75</v>
      </c>
      <c r="K2178" s="46">
        <f t="shared" si="33"/>
        <v>6774.11</v>
      </c>
    </row>
    <row r="2179" spans="2:11" x14ac:dyDescent="0.25">
      <c r="B2179" s="45" t="s">
        <v>3196</v>
      </c>
      <c r="C2179" s="45" t="s">
        <v>6349</v>
      </c>
      <c r="D2179" s="45" t="s">
        <v>6350</v>
      </c>
      <c r="E2179" s="45">
        <v>90</v>
      </c>
      <c r="F2179" s="45" t="s">
        <v>6875</v>
      </c>
      <c r="G2179" s="45" t="s">
        <v>7645</v>
      </c>
      <c r="H2179" s="45" t="s">
        <v>7646</v>
      </c>
      <c r="I2179" s="45" t="s">
        <v>3202</v>
      </c>
      <c r="J2179" s="46">
        <v>3739.63</v>
      </c>
      <c r="K2179" s="46">
        <f t="shared" si="33"/>
        <v>4337.9708000000001</v>
      </c>
    </row>
    <row r="2180" spans="2:11" x14ac:dyDescent="0.25">
      <c r="B2180" s="45" t="s">
        <v>3196</v>
      </c>
      <c r="C2180" s="45" t="s">
        <v>6349</v>
      </c>
      <c r="D2180" s="45" t="s">
        <v>6350</v>
      </c>
      <c r="E2180" s="45">
        <v>90</v>
      </c>
      <c r="F2180" s="45" t="s">
        <v>6875</v>
      </c>
      <c r="G2180" s="45" t="s">
        <v>7647</v>
      </c>
      <c r="H2180" s="45" t="s">
        <v>7648</v>
      </c>
      <c r="I2180" s="45" t="s">
        <v>3202</v>
      </c>
      <c r="J2180" s="46">
        <v>6158.3</v>
      </c>
      <c r="K2180" s="46">
        <f t="shared" ref="K2180:K2243" si="34">+IF(AND(MID(H2180,1,15)="POSTE DE MADERA",J2180&lt;110)=TRUE,(J2180*1.13+5)*1.01*1.16,IF(AND(MID(H2180,1,15)="POSTE DE MADERA",J2180&gt;=110,J2180&lt;320)=TRUE,(J2180*1.13+12)*1.01*1.16,IF(AND(MID(H2180,1,15)="POSTE DE MADERA",J2180&gt;320)=TRUE,(J2180*1.13+36)*1.01*1.16,IF(+AND(MID(H2180,1,5)="POSTE",MID(H2180,1,15)&lt;&gt;"POSTE DE MADERA")=TRUE,J2180*1.01*1.16,J2180*1.16))))</f>
        <v>7143.6279999999997</v>
      </c>
    </row>
    <row r="2181" spans="2:11" x14ac:dyDescent="0.25">
      <c r="B2181" s="45" t="s">
        <v>3196</v>
      </c>
      <c r="C2181" s="45" t="s">
        <v>6349</v>
      </c>
      <c r="D2181" s="45" t="s">
        <v>6350</v>
      </c>
      <c r="E2181" s="45">
        <v>90</v>
      </c>
      <c r="F2181" s="45" t="s">
        <v>6875</v>
      </c>
      <c r="G2181" s="45" t="s">
        <v>7649</v>
      </c>
      <c r="H2181" s="45" t="s">
        <v>7650</v>
      </c>
      <c r="I2181" s="45" t="s">
        <v>3202</v>
      </c>
      <c r="J2181" s="46">
        <v>6158.3</v>
      </c>
      <c r="K2181" s="46">
        <f t="shared" si="34"/>
        <v>7143.6279999999997</v>
      </c>
    </row>
    <row r="2182" spans="2:11" x14ac:dyDescent="0.25">
      <c r="B2182" s="45" t="s">
        <v>3196</v>
      </c>
      <c r="C2182" s="45" t="s">
        <v>6349</v>
      </c>
      <c r="D2182" s="45" t="s">
        <v>6350</v>
      </c>
      <c r="E2182" s="45">
        <v>90</v>
      </c>
      <c r="F2182" s="45" t="s">
        <v>6875</v>
      </c>
      <c r="G2182" s="45" t="s">
        <v>7651</v>
      </c>
      <c r="H2182" s="45" t="s">
        <v>7652</v>
      </c>
      <c r="I2182" s="45" t="s">
        <v>3202</v>
      </c>
      <c r="J2182" s="46">
        <v>6624.6</v>
      </c>
      <c r="K2182" s="46">
        <f t="shared" si="34"/>
        <v>7684.5360000000001</v>
      </c>
    </row>
    <row r="2183" spans="2:11" x14ac:dyDescent="0.25">
      <c r="B2183" s="45" t="s">
        <v>3196</v>
      </c>
      <c r="C2183" s="45" t="s">
        <v>6349</v>
      </c>
      <c r="D2183" s="45" t="s">
        <v>6350</v>
      </c>
      <c r="E2183" s="45">
        <v>90</v>
      </c>
      <c r="F2183" s="45" t="s">
        <v>6875</v>
      </c>
      <c r="G2183" s="45" t="s">
        <v>7653</v>
      </c>
      <c r="H2183" s="45" t="s">
        <v>7654</v>
      </c>
      <c r="I2183" s="45" t="s">
        <v>3202</v>
      </c>
      <c r="J2183" s="46">
        <v>6624.6</v>
      </c>
      <c r="K2183" s="46">
        <f t="shared" si="34"/>
        <v>7684.5360000000001</v>
      </c>
    </row>
    <row r="2184" spans="2:11" x14ac:dyDescent="0.25">
      <c r="B2184" s="45" t="s">
        <v>3196</v>
      </c>
      <c r="C2184" s="45" t="s">
        <v>6349</v>
      </c>
      <c r="D2184" s="45" t="s">
        <v>6350</v>
      </c>
      <c r="E2184" s="45">
        <v>90</v>
      </c>
      <c r="F2184" s="45" t="s">
        <v>6875</v>
      </c>
      <c r="G2184" s="45" t="s">
        <v>7655</v>
      </c>
      <c r="H2184" s="45" t="s">
        <v>7656</v>
      </c>
      <c r="I2184" s="45" t="s">
        <v>3202</v>
      </c>
      <c r="J2184" s="46">
        <v>4327.33</v>
      </c>
      <c r="K2184" s="46">
        <f t="shared" si="34"/>
        <v>5019.7027999999991</v>
      </c>
    </row>
    <row r="2185" spans="2:11" x14ac:dyDescent="0.25">
      <c r="B2185" s="45" t="s">
        <v>3196</v>
      </c>
      <c r="C2185" s="45" t="s">
        <v>6349</v>
      </c>
      <c r="D2185" s="45" t="s">
        <v>6350</v>
      </c>
      <c r="E2185" s="45">
        <v>90</v>
      </c>
      <c r="F2185" s="45" t="s">
        <v>6875</v>
      </c>
      <c r="G2185" s="45" t="s">
        <v>7657</v>
      </c>
      <c r="H2185" s="45" t="s">
        <v>7658</v>
      </c>
      <c r="I2185" s="45" t="s">
        <v>3202</v>
      </c>
      <c r="J2185" s="46">
        <v>6741.55</v>
      </c>
      <c r="K2185" s="46">
        <f t="shared" si="34"/>
        <v>7820.1979999999994</v>
      </c>
    </row>
    <row r="2186" spans="2:11" x14ac:dyDescent="0.25">
      <c r="B2186" s="45" t="s">
        <v>3196</v>
      </c>
      <c r="C2186" s="45" t="s">
        <v>6349</v>
      </c>
      <c r="D2186" s="45" t="s">
        <v>6350</v>
      </c>
      <c r="E2186" s="45">
        <v>90</v>
      </c>
      <c r="F2186" s="45" t="s">
        <v>6875</v>
      </c>
      <c r="G2186" s="45" t="s">
        <v>7659</v>
      </c>
      <c r="H2186" s="45" t="s">
        <v>7660</v>
      </c>
      <c r="I2186" s="45" t="s">
        <v>3202</v>
      </c>
      <c r="J2186" s="46">
        <v>6741.55</v>
      </c>
      <c r="K2186" s="46">
        <f t="shared" si="34"/>
        <v>7820.1979999999994</v>
      </c>
    </row>
    <row r="2187" spans="2:11" x14ac:dyDescent="0.25">
      <c r="B2187" s="45" t="s">
        <v>3196</v>
      </c>
      <c r="C2187" s="45" t="s">
        <v>6349</v>
      </c>
      <c r="D2187" s="45" t="s">
        <v>6350</v>
      </c>
      <c r="E2187" s="45">
        <v>90</v>
      </c>
      <c r="F2187" s="45" t="s">
        <v>6875</v>
      </c>
      <c r="G2187" s="45" t="s">
        <v>7661</v>
      </c>
      <c r="H2187" s="45" t="s">
        <v>7662</v>
      </c>
      <c r="I2187" s="45" t="s">
        <v>3202</v>
      </c>
      <c r="J2187" s="46">
        <v>7409.45</v>
      </c>
      <c r="K2187" s="46">
        <f t="shared" si="34"/>
        <v>8594.9619999999995</v>
      </c>
    </row>
    <row r="2188" spans="2:11" x14ac:dyDescent="0.25">
      <c r="B2188" s="45" t="s">
        <v>3196</v>
      </c>
      <c r="C2188" s="45" t="s">
        <v>6349</v>
      </c>
      <c r="D2188" s="45" t="s">
        <v>6350</v>
      </c>
      <c r="E2188" s="45">
        <v>90</v>
      </c>
      <c r="F2188" s="45" t="s">
        <v>6875</v>
      </c>
      <c r="G2188" s="45" t="s">
        <v>7663</v>
      </c>
      <c r="H2188" s="45" t="s">
        <v>7664</v>
      </c>
      <c r="I2188" s="45" t="s">
        <v>3202</v>
      </c>
      <c r="J2188" s="46">
        <v>7409.45</v>
      </c>
      <c r="K2188" s="46">
        <f t="shared" si="34"/>
        <v>8594.9619999999995</v>
      </c>
    </row>
    <row r="2189" spans="2:11" x14ac:dyDescent="0.25">
      <c r="B2189" s="45" t="s">
        <v>3196</v>
      </c>
      <c r="C2189" s="45" t="s">
        <v>6349</v>
      </c>
      <c r="D2189" s="45" t="s">
        <v>6350</v>
      </c>
      <c r="E2189" s="45">
        <v>90</v>
      </c>
      <c r="F2189" s="45" t="s">
        <v>6875</v>
      </c>
      <c r="G2189" s="45" t="s">
        <v>7665</v>
      </c>
      <c r="H2189" s="45" t="s">
        <v>7666</v>
      </c>
      <c r="I2189" s="45" t="s">
        <v>3202</v>
      </c>
      <c r="J2189" s="46">
        <v>4834.6099999999997</v>
      </c>
      <c r="K2189" s="46">
        <f t="shared" si="34"/>
        <v>5608.1475999999993</v>
      </c>
    </row>
    <row r="2190" spans="2:11" x14ac:dyDescent="0.25">
      <c r="B2190" s="45" t="s">
        <v>3196</v>
      </c>
      <c r="C2190" s="45" t="s">
        <v>6349</v>
      </c>
      <c r="D2190" s="45" t="s">
        <v>6350</v>
      </c>
      <c r="E2190" s="45">
        <v>90</v>
      </c>
      <c r="F2190" s="45" t="s">
        <v>6875</v>
      </c>
      <c r="G2190" s="45" t="s">
        <v>7667</v>
      </c>
      <c r="H2190" s="45" t="s">
        <v>7668</v>
      </c>
      <c r="I2190" s="45" t="s">
        <v>3202</v>
      </c>
      <c r="J2190" s="46">
        <v>7324.8</v>
      </c>
      <c r="K2190" s="46">
        <f t="shared" si="34"/>
        <v>8496.768</v>
      </c>
    </row>
    <row r="2191" spans="2:11" x14ac:dyDescent="0.25">
      <c r="B2191" s="45" t="s">
        <v>3196</v>
      </c>
      <c r="C2191" s="45" t="s">
        <v>6349</v>
      </c>
      <c r="D2191" s="45" t="s">
        <v>6350</v>
      </c>
      <c r="E2191" s="45">
        <v>90</v>
      </c>
      <c r="F2191" s="45" t="s">
        <v>6875</v>
      </c>
      <c r="G2191" s="45" t="s">
        <v>7669</v>
      </c>
      <c r="H2191" s="45" t="s">
        <v>7670</v>
      </c>
      <c r="I2191" s="45" t="s">
        <v>3202</v>
      </c>
      <c r="J2191" s="46">
        <v>7324.8</v>
      </c>
      <c r="K2191" s="46">
        <f t="shared" si="34"/>
        <v>8496.768</v>
      </c>
    </row>
    <row r="2192" spans="2:11" x14ac:dyDescent="0.25">
      <c r="B2192" s="45" t="s">
        <v>3196</v>
      </c>
      <c r="C2192" s="45" t="s">
        <v>6349</v>
      </c>
      <c r="D2192" s="45" t="s">
        <v>6350</v>
      </c>
      <c r="E2192" s="45">
        <v>90</v>
      </c>
      <c r="F2192" s="45" t="s">
        <v>6875</v>
      </c>
      <c r="G2192" s="45" t="s">
        <v>7671</v>
      </c>
      <c r="H2192" s="45" t="s">
        <v>7672</v>
      </c>
      <c r="I2192" s="45" t="s">
        <v>3202</v>
      </c>
      <c r="J2192" s="46">
        <v>8194.2999999999993</v>
      </c>
      <c r="K2192" s="46">
        <f t="shared" si="34"/>
        <v>9505.387999999999</v>
      </c>
    </row>
    <row r="2193" spans="2:11" x14ac:dyDescent="0.25">
      <c r="B2193" s="45" t="s">
        <v>3196</v>
      </c>
      <c r="C2193" s="45" t="s">
        <v>6349</v>
      </c>
      <c r="D2193" s="45" t="s">
        <v>6350</v>
      </c>
      <c r="E2193" s="45">
        <v>90</v>
      </c>
      <c r="F2193" s="45" t="s">
        <v>6875</v>
      </c>
      <c r="G2193" s="45" t="s">
        <v>7673</v>
      </c>
      <c r="H2193" s="45" t="s">
        <v>7674</v>
      </c>
      <c r="I2193" s="45" t="s">
        <v>3202</v>
      </c>
      <c r="J2193" s="46">
        <v>8194.2999999999993</v>
      </c>
      <c r="K2193" s="46">
        <f t="shared" si="34"/>
        <v>9505.387999999999</v>
      </c>
    </row>
    <row r="2194" spans="2:11" x14ac:dyDescent="0.25">
      <c r="B2194" s="45" t="s">
        <v>3196</v>
      </c>
      <c r="C2194" s="45" t="s">
        <v>6349</v>
      </c>
      <c r="D2194" s="45" t="s">
        <v>6350</v>
      </c>
      <c r="E2194" s="45">
        <v>90</v>
      </c>
      <c r="F2194" s="45" t="s">
        <v>6875</v>
      </c>
      <c r="G2194" s="45" t="s">
        <v>7675</v>
      </c>
      <c r="H2194" s="45" t="s">
        <v>7676</v>
      </c>
      <c r="I2194" s="45" t="s">
        <v>3202</v>
      </c>
      <c r="J2194" s="46">
        <v>5385.19</v>
      </c>
      <c r="K2194" s="46">
        <f t="shared" si="34"/>
        <v>6246.8203999999987</v>
      </c>
    </row>
    <row r="2195" spans="2:11" x14ac:dyDescent="0.25">
      <c r="B2195" s="45" t="s">
        <v>3196</v>
      </c>
      <c r="C2195" s="45" t="s">
        <v>6349</v>
      </c>
      <c r="D2195" s="45" t="s">
        <v>6350</v>
      </c>
      <c r="E2195" s="45">
        <v>90</v>
      </c>
      <c r="F2195" s="45" t="s">
        <v>6875</v>
      </c>
      <c r="G2195" s="45" t="s">
        <v>7677</v>
      </c>
      <c r="H2195" s="45" t="s">
        <v>7678</v>
      </c>
      <c r="I2195" s="45" t="s">
        <v>3202</v>
      </c>
      <c r="J2195" s="46">
        <v>7791.4</v>
      </c>
      <c r="K2195" s="46">
        <f t="shared" si="34"/>
        <v>9038.0239999999994</v>
      </c>
    </row>
    <row r="2196" spans="2:11" x14ac:dyDescent="0.25">
      <c r="B2196" s="45" t="s">
        <v>3196</v>
      </c>
      <c r="C2196" s="45" t="s">
        <v>6349</v>
      </c>
      <c r="D2196" s="45" t="s">
        <v>6350</v>
      </c>
      <c r="E2196" s="45">
        <v>90</v>
      </c>
      <c r="F2196" s="45" t="s">
        <v>6875</v>
      </c>
      <c r="G2196" s="45" t="s">
        <v>7679</v>
      </c>
      <c r="H2196" s="45" t="s">
        <v>7680</v>
      </c>
      <c r="I2196" s="45" t="s">
        <v>3202</v>
      </c>
      <c r="J2196" s="46">
        <v>7791.4</v>
      </c>
      <c r="K2196" s="46">
        <f t="shared" si="34"/>
        <v>9038.0239999999994</v>
      </c>
    </row>
    <row r="2197" spans="2:11" x14ac:dyDescent="0.25">
      <c r="B2197" s="45" t="s">
        <v>3196</v>
      </c>
      <c r="C2197" s="45" t="s">
        <v>6349</v>
      </c>
      <c r="D2197" s="45" t="s">
        <v>6350</v>
      </c>
      <c r="E2197" s="45">
        <v>86</v>
      </c>
      <c r="F2197" s="45" t="s">
        <v>6354</v>
      </c>
      <c r="G2197" s="45" t="s">
        <v>7681</v>
      </c>
      <c r="H2197" s="45" t="s">
        <v>7682</v>
      </c>
      <c r="I2197" s="45" t="s">
        <v>3202</v>
      </c>
      <c r="J2197" s="46">
        <v>6080.43</v>
      </c>
      <c r="K2197" s="46">
        <f t="shared" si="34"/>
        <v>7053.2987999999996</v>
      </c>
    </row>
    <row r="2198" spans="2:11" x14ac:dyDescent="0.25">
      <c r="B2198" s="45" t="s">
        <v>3196</v>
      </c>
      <c r="C2198" s="45" t="s">
        <v>6349</v>
      </c>
      <c r="D2198" s="45" t="s">
        <v>6350</v>
      </c>
      <c r="E2198" s="45">
        <v>86</v>
      </c>
      <c r="F2198" s="45" t="s">
        <v>6354</v>
      </c>
      <c r="G2198" s="45" t="s">
        <v>7683</v>
      </c>
      <c r="H2198" s="45" t="s">
        <v>7684</v>
      </c>
      <c r="I2198" s="45" t="s">
        <v>3202</v>
      </c>
      <c r="J2198" s="46">
        <v>8757.7000000000007</v>
      </c>
      <c r="K2198" s="46">
        <f t="shared" si="34"/>
        <v>10158.932000000001</v>
      </c>
    </row>
    <row r="2199" spans="2:11" x14ac:dyDescent="0.25">
      <c r="B2199" s="45" t="s">
        <v>3196</v>
      </c>
      <c r="C2199" s="45" t="s">
        <v>6349</v>
      </c>
      <c r="D2199" s="45" t="s">
        <v>6350</v>
      </c>
      <c r="E2199" s="45">
        <v>86</v>
      </c>
      <c r="F2199" s="45" t="s">
        <v>6354</v>
      </c>
      <c r="G2199" s="45" t="s">
        <v>7685</v>
      </c>
      <c r="H2199" s="45" t="s">
        <v>7686</v>
      </c>
      <c r="I2199" s="45" t="s">
        <v>3202</v>
      </c>
      <c r="J2199" s="46">
        <v>9931.16</v>
      </c>
      <c r="K2199" s="46">
        <f t="shared" si="34"/>
        <v>11520.1456</v>
      </c>
    </row>
    <row r="2200" spans="2:11" x14ac:dyDescent="0.25">
      <c r="B2200" s="45" t="s">
        <v>3196</v>
      </c>
      <c r="C2200" s="45" t="s">
        <v>6349</v>
      </c>
      <c r="D2200" s="45" t="s">
        <v>6350</v>
      </c>
      <c r="E2200" s="45">
        <v>86</v>
      </c>
      <c r="F2200" s="45" t="s">
        <v>6354</v>
      </c>
      <c r="G2200" s="45" t="s">
        <v>7687</v>
      </c>
      <c r="H2200" s="45" t="s">
        <v>7688</v>
      </c>
      <c r="I2200" s="45" t="s">
        <v>3202</v>
      </c>
      <c r="J2200" s="46">
        <v>12883.62</v>
      </c>
      <c r="K2200" s="46">
        <f t="shared" si="34"/>
        <v>14944.9992</v>
      </c>
    </row>
    <row r="2201" spans="2:11" x14ac:dyDescent="0.25">
      <c r="B2201" s="45" t="s">
        <v>3196</v>
      </c>
      <c r="C2201" s="45" t="s">
        <v>6349</v>
      </c>
      <c r="D2201" s="45" t="s">
        <v>6350</v>
      </c>
      <c r="E2201" s="45">
        <v>86</v>
      </c>
      <c r="F2201" s="45" t="s">
        <v>6354</v>
      </c>
      <c r="G2201" s="45" t="s">
        <v>7689</v>
      </c>
      <c r="H2201" s="45" t="s">
        <v>7690</v>
      </c>
      <c r="I2201" s="45" t="s">
        <v>3202</v>
      </c>
      <c r="J2201" s="46">
        <v>21845.38</v>
      </c>
      <c r="K2201" s="46">
        <f t="shared" si="34"/>
        <v>25340.640800000001</v>
      </c>
    </row>
    <row r="2202" spans="2:11" x14ac:dyDescent="0.25">
      <c r="B2202" s="45" t="s">
        <v>3196</v>
      </c>
      <c r="C2202" s="45" t="s">
        <v>6349</v>
      </c>
      <c r="D2202" s="45" t="s">
        <v>6350</v>
      </c>
      <c r="E2202" s="45">
        <v>86</v>
      </c>
      <c r="F2202" s="45" t="s">
        <v>6354</v>
      </c>
      <c r="G2202" s="45" t="s">
        <v>7691</v>
      </c>
      <c r="H2202" s="45" t="s">
        <v>7692</v>
      </c>
      <c r="I2202" s="45" t="s">
        <v>3202</v>
      </c>
      <c r="J2202" s="46">
        <v>30749.040000000001</v>
      </c>
      <c r="K2202" s="46">
        <f t="shared" si="34"/>
        <v>35668.886399999996</v>
      </c>
    </row>
    <row r="2203" spans="2:11" x14ac:dyDescent="0.25">
      <c r="B2203" s="45" t="s">
        <v>3196</v>
      </c>
      <c r="C2203" s="45" t="s">
        <v>6349</v>
      </c>
      <c r="D2203" s="45" t="s">
        <v>6350</v>
      </c>
      <c r="E2203" s="45">
        <v>86</v>
      </c>
      <c r="F2203" s="45" t="s">
        <v>6354</v>
      </c>
      <c r="G2203" s="45" t="s">
        <v>7693</v>
      </c>
      <c r="H2203" s="45" t="s">
        <v>7694</v>
      </c>
      <c r="I2203" s="45" t="s">
        <v>3202</v>
      </c>
      <c r="J2203" s="46">
        <v>5527.5</v>
      </c>
      <c r="K2203" s="46">
        <f t="shared" si="34"/>
        <v>6411.9</v>
      </c>
    </row>
    <row r="2204" spans="2:11" x14ac:dyDescent="0.25">
      <c r="B2204" s="45" t="s">
        <v>3196</v>
      </c>
      <c r="C2204" s="45" t="s">
        <v>6349</v>
      </c>
      <c r="D2204" s="45" t="s">
        <v>6350</v>
      </c>
      <c r="E2204" s="45">
        <v>86</v>
      </c>
      <c r="F2204" s="45" t="s">
        <v>6354</v>
      </c>
      <c r="G2204" s="45" t="s">
        <v>7695</v>
      </c>
      <c r="H2204" s="45" t="s">
        <v>7696</v>
      </c>
      <c r="I2204" s="45" t="s">
        <v>3202</v>
      </c>
      <c r="J2204" s="46">
        <v>7143.73</v>
      </c>
      <c r="K2204" s="46">
        <f t="shared" si="34"/>
        <v>8286.7267999999985</v>
      </c>
    </row>
    <row r="2205" spans="2:11" x14ac:dyDescent="0.25">
      <c r="B2205" s="45" t="s">
        <v>3196</v>
      </c>
      <c r="C2205" s="45" t="s">
        <v>6349</v>
      </c>
      <c r="D2205" s="45" t="s">
        <v>6350</v>
      </c>
      <c r="E2205" s="45">
        <v>86</v>
      </c>
      <c r="F2205" s="45" t="s">
        <v>6354</v>
      </c>
      <c r="G2205" s="45" t="s">
        <v>7697</v>
      </c>
      <c r="H2205" s="45" t="s">
        <v>7698</v>
      </c>
      <c r="I2205" s="45" t="s">
        <v>3202</v>
      </c>
      <c r="J2205" s="46">
        <v>8900.64</v>
      </c>
      <c r="K2205" s="46">
        <f t="shared" si="34"/>
        <v>10324.742399999999</v>
      </c>
    </row>
    <row r="2206" spans="2:11" x14ac:dyDescent="0.25">
      <c r="B2206" s="45" t="s">
        <v>3196</v>
      </c>
      <c r="C2206" s="45" t="s">
        <v>6349</v>
      </c>
      <c r="D2206" s="45" t="s">
        <v>6350</v>
      </c>
      <c r="E2206" s="45">
        <v>86</v>
      </c>
      <c r="F2206" s="45" t="s">
        <v>6354</v>
      </c>
      <c r="G2206" s="45" t="s">
        <v>7699</v>
      </c>
      <c r="H2206" s="45" t="s">
        <v>7700</v>
      </c>
      <c r="I2206" s="45" t="s">
        <v>3202</v>
      </c>
      <c r="J2206" s="46">
        <v>10333.629999999999</v>
      </c>
      <c r="K2206" s="46">
        <f t="shared" si="34"/>
        <v>11987.010799999998</v>
      </c>
    </row>
    <row r="2207" spans="2:11" x14ac:dyDescent="0.25">
      <c r="B2207" s="45" t="s">
        <v>3196</v>
      </c>
      <c r="C2207" s="45" t="s">
        <v>6349</v>
      </c>
      <c r="D2207" s="45" t="s">
        <v>6350</v>
      </c>
      <c r="E2207" s="45">
        <v>86</v>
      </c>
      <c r="F2207" s="45" t="s">
        <v>6354</v>
      </c>
      <c r="G2207" s="45" t="s">
        <v>7701</v>
      </c>
      <c r="H2207" s="45" t="s">
        <v>7702</v>
      </c>
      <c r="I2207" s="45" t="s">
        <v>3202</v>
      </c>
      <c r="J2207" s="46">
        <v>12460.24</v>
      </c>
      <c r="K2207" s="46">
        <f t="shared" si="34"/>
        <v>14453.8784</v>
      </c>
    </row>
    <row r="2208" spans="2:11" x14ac:dyDescent="0.25">
      <c r="B2208" s="45" t="s">
        <v>3196</v>
      </c>
      <c r="C2208" s="45" t="s">
        <v>6349</v>
      </c>
      <c r="D2208" s="45" t="s">
        <v>6350</v>
      </c>
      <c r="E2208" s="45">
        <v>86</v>
      </c>
      <c r="F2208" s="45" t="s">
        <v>6354</v>
      </c>
      <c r="G2208" s="45" t="s">
        <v>7703</v>
      </c>
      <c r="H2208" s="45" t="s">
        <v>7704</v>
      </c>
      <c r="I2208" s="45" t="s">
        <v>3202</v>
      </c>
      <c r="J2208" s="46">
        <v>16713.45</v>
      </c>
      <c r="K2208" s="46">
        <f t="shared" si="34"/>
        <v>19387.601999999999</v>
      </c>
    </row>
    <row r="2209" spans="2:11" x14ac:dyDescent="0.25">
      <c r="B2209" s="45" t="s">
        <v>3196</v>
      </c>
      <c r="C2209" s="45" t="s">
        <v>6349</v>
      </c>
      <c r="D2209" s="45" t="s">
        <v>6350</v>
      </c>
      <c r="E2209" s="45">
        <v>86</v>
      </c>
      <c r="F2209" s="45" t="s">
        <v>6354</v>
      </c>
      <c r="G2209" s="45" t="s">
        <v>7705</v>
      </c>
      <c r="H2209" s="45" t="s">
        <v>7706</v>
      </c>
      <c r="I2209" s="45" t="s">
        <v>3202</v>
      </c>
      <c r="J2209" s="46">
        <v>17351.43</v>
      </c>
      <c r="K2209" s="46">
        <f t="shared" si="34"/>
        <v>20127.658799999997</v>
      </c>
    </row>
    <row r="2210" spans="2:11" x14ac:dyDescent="0.25">
      <c r="B2210" s="45" t="s">
        <v>3196</v>
      </c>
      <c r="C2210" s="45" t="s">
        <v>6349</v>
      </c>
      <c r="D2210" s="45" t="s">
        <v>6350</v>
      </c>
      <c r="E2210" s="45">
        <v>86</v>
      </c>
      <c r="F2210" s="45" t="s">
        <v>6354</v>
      </c>
      <c r="G2210" s="45" t="s">
        <v>7707</v>
      </c>
      <c r="H2210" s="45" t="s">
        <v>7708</v>
      </c>
      <c r="I2210" s="45" t="s">
        <v>3202</v>
      </c>
      <c r="J2210" s="46">
        <v>17564.09</v>
      </c>
      <c r="K2210" s="46">
        <f t="shared" si="34"/>
        <v>20374.344399999998</v>
      </c>
    </row>
    <row r="2211" spans="2:11" x14ac:dyDescent="0.25">
      <c r="B2211" s="45" t="s">
        <v>3196</v>
      </c>
      <c r="C2211" s="45" t="s">
        <v>6349</v>
      </c>
      <c r="D2211" s="45" t="s">
        <v>6350</v>
      </c>
      <c r="E2211" s="45">
        <v>86</v>
      </c>
      <c r="F2211" s="45" t="s">
        <v>6354</v>
      </c>
      <c r="G2211" s="45" t="s">
        <v>7709</v>
      </c>
      <c r="H2211" s="45" t="s">
        <v>7710</v>
      </c>
      <c r="I2211" s="45" t="s">
        <v>3202</v>
      </c>
      <c r="J2211" s="46">
        <v>25219.87</v>
      </c>
      <c r="K2211" s="46">
        <f t="shared" si="34"/>
        <v>29255.049199999998</v>
      </c>
    </row>
    <row r="2212" spans="2:11" x14ac:dyDescent="0.25">
      <c r="B2212" s="45" t="s">
        <v>3196</v>
      </c>
      <c r="C2212" s="45" t="s">
        <v>6349</v>
      </c>
      <c r="D2212" s="45" t="s">
        <v>6350</v>
      </c>
      <c r="E2212" s="45">
        <v>86</v>
      </c>
      <c r="F2212" s="45" t="s">
        <v>6354</v>
      </c>
      <c r="G2212" s="45" t="s">
        <v>7711</v>
      </c>
      <c r="H2212" s="45" t="s">
        <v>7712</v>
      </c>
      <c r="I2212" s="45" t="s">
        <v>3202</v>
      </c>
      <c r="J2212" s="46">
        <v>31174.36</v>
      </c>
      <c r="K2212" s="46">
        <f t="shared" si="34"/>
        <v>36162.257599999997</v>
      </c>
    </row>
    <row r="2213" spans="2:11" x14ac:dyDescent="0.25">
      <c r="B2213" s="45" t="s">
        <v>3196</v>
      </c>
      <c r="C2213" s="45" t="s">
        <v>6349</v>
      </c>
      <c r="D2213" s="45" t="s">
        <v>6350</v>
      </c>
      <c r="E2213" s="45">
        <v>86</v>
      </c>
      <c r="F2213" s="45" t="s">
        <v>6354</v>
      </c>
      <c r="G2213" s="45" t="s">
        <v>7713</v>
      </c>
      <c r="H2213" s="45" t="s">
        <v>7714</v>
      </c>
      <c r="I2213" s="45" t="s">
        <v>3202</v>
      </c>
      <c r="J2213" s="46">
        <v>7073.66</v>
      </c>
      <c r="K2213" s="46">
        <f t="shared" si="34"/>
        <v>8205.4455999999991</v>
      </c>
    </row>
    <row r="2214" spans="2:11" x14ac:dyDescent="0.25">
      <c r="B2214" s="45" t="s">
        <v>3196</v>
      </c>
      <c r="C2214" s="45" t="s">
        <v>6349</v>
      </c>
      <c r="D2214" s="45" t="s">
        <v>6350</v>
      </c>
      <c r="E2214" s="45">
        <v>86</v>
      </c>
      <c r="F2214" s="45" t="s">
        <v>6354</v>
      </c>
      <c r="G2214" s="45" t="s">
        <v>7715</v>
      </c>
      <c r="H2214" s="45" t="s">
        <v>7716</v>
      </c>
      <c r="I2214" s="45" t="s">
        <v>3202</v>
      </c>
      <c r="J2214" s="46">
        <v>8671.7999999999993</v>
      </c>
      <c r="K2214" s="46">
        <f t="shared" si="34"/>
        <v>10059.287999999999</v>
      </c>
    </row>
    <row r="2215" spans="2:11" x14ac:dyDescent="0.25">
      <c r="B2215" s="45" t="s">
        <v>3196</v>
      </c>
      <c r="C2215" s="45" t="s">
        <v>6349</v>
      </c>
      <c r="D2215" s="45" t="s">
        <v>6350</v>
      </c>
      <c r="E2215" s="45">
        <v>86</v>
      </c>
      <c r="F2215" s="45" t="s">
        <v>6354</v>
      </c>
      <c r="G2215" s="45" t="s">
        <v>7717</v>
      </c>
      <c r="H2215" s="45" t="s">
        <v>7718</v>
      </c>
      <c r="I2215" s="45" t="s">
        <v>3202</v>
      </c>
      <c r="J2215" s="46">
        <v>10569.16</v>
      </c>
      <c r="K2215" s="46">
        <f t="shared" si="34"/>
        <v>12260.2256</v>
      </c>
    </row>
    <row r="2216" spans="2:11" x14ac:dyDescent="0.25">
      <c r="B2216" s="45" t="s">
        <v>3196</v>
      </c>
      <c r="C2216" s="45" t="s">
        <v>6349</v>
      </c>
      <c r="D2216" s="45" t="s">
        <v>6350</v>
      </c>
      <c r="E2216" s="45">
        <v>86</v>
      </c>
      <c r="F2216" s="45" t="s">
        <v>6354</v>
      </c>
      <c r="G2216" s="45" t="s">
        <v>7719</v>
      </c>
      <c r="H2216" s="45" t="s">
        <v>7720</v>
      </c>
      <c r="I2216" s="45" t="s">
        <v>3202</v>
      </c>
      <c r="J2216" s="46">
        <v>12757.25</v>
      </c>
      <c r="K2216" s="46">
        <f t="shared" si="34"/>
        <v>14798.41</v>
      </c>
    </row>
    <row r="2217" spans="2:11" x14ac:dyDescent="0.25">
      <c r="B2217" s="45" t="s">
        <v>3196</v>
      </c>
      <c r="C2217" s="45" t="s">
        <v>6349</v>
      </c>
      <c r="D2217" s="45" t="s">
        <v>6350</v>
      </c>
      <c r="E2217" s="45">
        <v>86</v>
      </c>
      <c r="F2217" s="45" t="s">
        <v>6354</v>
      </c>
      <c r="G2217" s="45" t="s">
        <v>7721</v>
      </c>
      <c r="H2217" s="45" t="s">
        <v>7722</v>
      </c>
      <c r="I2217" s="45" t="s">
        <v>3202</v>
      </c>
      <c r="J2217" s="46">
        <v>17391.8</v>
      </c>
      <c r="K2217" s="46">
        <f t="shared" si="34"/>
        <v>20174.487999999998</v>
      </c>
    </row>
    <row r="2218" spans="2:11" x14ac:dyDescent="0.25">
      <c r="B2218" s="45" t="s">
        <v>3196</v>
      </c>
      <c r="C2218" s="45" t="s">
        <v>6349</v>
      </c>
      <c r="D2218" s="45" t="s">
        <v>6350</v>
      </c>
      <c r="E2218" s="45">
        <v>86</v>
      </c>
      <c r="F2218" s="45" t="s">
        <v>6354</v>
      </c>
      <c r="G2218" s="45" t="s">
        <v>7723</v>
      </c>
      <c r="H2218" s="45" t="s">
        <v>7724</v>
      </c>
      <c r="I2218" s="45" t="s">
        <v>3202</v>
      </c>
      <c r="J2218" s="46">
        <v>21631.1</v>
      </c>
      <c r="K2218" s="46">
        <f t="shared" si="34"/>
        <v>25092.075999999997</v>
      </c>
    </row>
    <row r="2219" spans="2:11" x14ac:dyDescent="0.25">
      <c r="B2219" s="45" t="s">
        <v>3196</v>
      </c>
      <c r="C2219" s="45" t="s">
        <v>6349</v>
      </c>
      <c r="D2219" s="45" t="s">
        <v>6350</v>
      </c>
      <c r="E2219" s="45">
        <v>90</v>
      </c>
      <c r="F2219" s="45" t="s">
        <v>6875</v>
      </c>
      <c r="G2219" s="45" t="s">
        <v>7725</v>
      </c>
      <c r="H2219" s="45" t="s">
        <v>7726</v>
      </c>
      <c r="I2219" s="45" t="s">
        <v>3202</v>
      </c>
      <c r="J2219" s="46">
        <v>801.13</v>
      </c>
      <c r="K2219" s="46">
        <f t="shared" si="34"/>
        <v>929.31079999999997</v>
      </c>
    </row>
    <row r="2220" spans="2:11" x14ac:dyDescent="0.25">
      <c r="B2220" s="45" t="s">
        <v>3196</v>
      </c>
      <c r="C2220" s="45" t="s">
        <v>6349</v>
      </c>
      <c r="D2220" s="45" t="s">
        <v>6350</v>
      </c>
      <c r="E2220" s="45">
        <v>90</v>
      </c>
      <c r="F2220" s="45" t="s">
        <v>6875</v>
      </c>
      <c r="G2220" s="45" t="s">
        <v>7727</v>
      </c>
      <c r="H2220" s="45" t="s">
        <v>7728</v>
      </c>
      <c r="I2220" s="45" t="s">
        <v>3202</v>
      </c>
      <c r="J2220" s="46">
        <v>1094.98</v>
      </c>
      <c r="K2220" s="46">
        <f t="shared" si="34"/>
        <v>1270.1768</v>
      </c>
    </row>
    <row r="2221" spans="2:11" x14ac:dyDescent="0.25">
      <c r="B2221" s="45" t="s">
        <v>3196</v>
      </c>
      <c r="C2221" s="45" t="s">
        <v>6349</v>
      </c>
      <c r="D2221" s="45" t="s">
        <v>6350</v>
      </c>
      <c r="E2221" s="45">
        <v>90</v>
      </c>
      <c r="F2221" s="45" t="s">
        <v>6875</v>
      </c>
      <c r="G2221" s="45" t="s">
        <v>7729</v>
      </c>
      <c r="H2221" s="45" t="s">
        <v>7730</v>
      </c>
      <c r="I2221" s="45" t="s">
        <v>3202</v>
      </c>
      <c r="J2221" s="46">
        <v>1543.92</v>
      </c>
      <c r="K2221" s="46">
        <f t="shared" si="34"/>
        <v>1790.9472000000001</v>
      </c>
    </row>
    <row r="2222" spans="2:11" x14ac:dyDescent="0.25">
      <c r="B2222" s="45" t="s">
        <v>3196</v>
      </c>
      <c r="C2222" s="45" t="s">
        <v>6349</v>
      </c>
      <c r="D2222" s="45" t="s">
        <v>6350</v>
      </c>
      <c r="E2222" s="45">
        <v>90</v>
      </c>
      <c r="F2222" s="45" t="s">
        <v>6875</v>
      </c>
      <c r="G2222" s="45" t="s">
        <v>7731</v>
      </c>
      <c r="H2222" s="45" t="s">
        <v>7732</v>
      </c>
      <c r="I2222" s="45" t="s">
        <v>3202</v>
      </c>
      <c r="J2222" s="46">
        <v>2094.0700000000002</v>
      </c>
      <c r="K2222" s="46">
        <f t="shared" si="34"/>
        <v>2429.1212</v>
      </c>
    </row>
    <row r="2223" spans="2:11" x14ac:dyDescent="0.25">
      <c r="B2223" s="45" t="s">
        <v>3196</v>
      </c>
      <c r="C2223" s="45" t="s">
        <v>6349</v>
      </c>
      <c r="D2223" s="45" t="s">
        <v>6350</v>
      </c>
      <c r="E2223" s="45">
        <v>90</v>
      </c>
      <c r="F2223" s="45" t="s">
        <v>6875</v>
      </c>
      <c r="G2223" s="45" t="s">
        <v>7733</v>
      </c>
      <c r="H2223" s="45" t="s">
        <v>7734</v>
      </c>
      <c r="I2223" s="45" t="s">
        <v>3202</v>
      </c>
      <c r="J2223" s="46">
        <v>2399.2399999999998</v>
      </c>
      <c r="K2223" s="46">
        <f t="shared" si="34"/>
        <v>2783.1183999999994</v>
      </c>
    </row>
    <row r="2224" spans="2:11" x14ac:dyDescent="0.25">
      <c r="B2224" s="45" t="s">
        <v>3196</v>
      </c>
      <c r="C2224" s="45" t="s">
        <v>6349</v>
      </c>
      <c r="D2224" s="45" t="s">
        <v>6350</v>
      </c>
      <c r="E2224" s="45">
        <v>90</v>
      </c>
      <c r="F2224" s="45" t="s">
        <v>6875</v>
      </c>
      <c r="G2224" s="45" t="s">
        <v>7735</v>
      </c>
      <c r="H2224" s="45" t="s">
        <v>7736</v>
      </c>
      <c r="I2224" s="45" t="s">
        <v>3202</v>
      </c>
      <c r="J2224" s="46">
        <v>3151.93</v>
      </c>
      <c r="K2224" s="46">
        <f t="shared" si="34"/>
        <v>3656.2387999999996</v>
      </c>
    </row>
    <row r="2225" spans="2:11" x14ac:dyDescent="0.25">
      <c r="B2225" s="45" t="s">
        <v>3196</v>
      </c>
      <c r="C2225" s="45" t="s">
        <v>6349</v>
      </c>
      <c r="D2225" s="45" t="s">
        <v>6350</v>
      </c>
      <c r="E2225" s="45">
        <v>90</v>
      </c>
      <c r="F2225" s="45" t="s">
        <v>6875</v>
      </c>
      <c r="G2225" s="45" t="s">
        <v>7737</v>
      </c>
      <c r="H2225" s="45" t="s">
        <v>7738</v>
      </c>
      <c r="I2225" s="45" t="s">
        <v>3202</v>
      </c>
      <c r="J2225" s="46">
        <v>3974.71</v>
      </c>
      <c r="K2225" s="46">
        <f t="shared" si="34"/>
        <v>4610.6635999999999</v>
      </c>
    </row>
    <row r="2226" spans="2:11" x14ac:dyDescent="0.25">
      <c r="B2226" s="45" t="s">
        <v>3196</v>
      </c>
      <c r="C2226" s="45" t="s">
        <v>6349</v>
      </c>
      <c r="D2226" s="45" t="s">
        <v>6350</v>
      </c>
      <c r="E2226" s="45">
        <v>90</v>
      </c>
      <c r="F2226" s="45" t="s">
        <v>6875</v>
      </c>
      <c r="G2226" s="45" t="s">
        <v>7739</v>
      </c>
      <c r="H2226" s="45" t="s">
        <v>7740</v>
      </c>
      <c r="I2226" s="45" t="s">
        <v>3202</v>
      </c>
      <c r="J2226" s="46">
        <v>4834.6099999999997</v>
      </c>
      <c r="K2226" s="46">
        <f t="shared" si="34"/>
        <v>5608.1475999999993</v>
      </c>
    </row>
    <row r="2227" spans="2:11" x14ac:dyDescent="0.25">
      <c r="B2227" s="45" t="s">
        <v>3196</v>
      </c>
      <c r="C2227" s="45" t="s">
        <v>6349</v>
      </c>
      <c r="D2227" s="45" t="s">
        <v>6350</v>
      </c>
      <c r="E2227" s="45">
        <v>90</v>
      </c>
      <c r="F2227" s="45" t="s">
        <v>6875</v>
      </c>
      <c r="G2227" s="45" t="s">
        <v>7741</v>
      </c>
      <c r="H2227" s="45" t="s">
        <v>7742</v>
      </c>
      <c r="I2227" s="45" t="s">
        <v>3202</v>
      </c>
      <c r="J2227" s="46">
        <v>6090.43</v>
      </c>
      <c r="K2227" s="46">
        <f t="shared" si="34"/>
        <v>7064.8987999999999</v>
      </c>
    </row>
    <row r="2228" spans="2:11" x14ac:dyDescent="0.25">
      <c r="B2228" s="45" t="s">
        <v>3196</v>
      </c>
      <c r="C2228" s="45" t="s">
        <v>6349</v>
      </c>
      <c r="D2228" s="45" t="s">
        <v>6350</v>
      </c>
      <c r="E2228" s="45">
        <v>90</v>
      </c>
      <c r="F2228" s="45" t="s">
        <v>6875</v>
      </c>
      <c r="G2228" s="45" t="s">
        <v>7743</v>
      </c>
      <c r="H2228" s="45" t="s">
        <v>7744</v>
      </c>
      <c r="I2228" s="45" t="s">
        <v>3202</v>
      </c>
      <c r="J2228" s="46">
        <v>2579.2199999999998</v>
      </c>
      <c r="K2228" s="46">
        <f t="shared" si="34"/>
        <v>2991.8951999999995</v>
      </c>
    </row>
    <row r="2229" spans="2:11" x14ac:dyDescent="0.25">
      <c r="B2229" s="45" t="s">
        <v>3196</v>
      </c>
      <c r="C2229" s="45" t="s">
        <v>6349</v>
      </c>
      <c r="D2229" s="45" t="s">
        <v>6350</v>
      </c>
      <c r="E2229" s="45">
        <v>90</v>
      </c>
      <c r="F2229" s="45" t="s">
        <v>6875</v>
      </c>
      <c r="G2229" s="45" t="s">
        <v>7745</v>
      </c>
      <c r="H2229" s="45" t="s">
        <v>7746</v>
      </c>
      <c r="I2229" s="45" t="s">
        <v>3202</v>
      </c>
      <c r="J2229" s="46">
        <v>2579.2199999999998</v>
      </c>
      <c r="K2229" s="46">
        <f t="shared" si="34"/>
        <v>2991.8951999999995</v>
      </c>
    </row>
    <row r="2230" spans="2:11" x14ac:dyDescent="0.25">
      <c r="B2230" s="45" t="s">
        <v>3196</v>
      </c>
      <c r="C2230" s="45" t="s">
        <v>6349</v>
      </c>
      <c r="D2230" s="45" t="s">
        <v>6350</v>
      </c>
      <c r="E2230" s="45">
        <v>90</v>
      </c>
      <c r="F2230" s="45" t="s">
        <v>6875</v>
      </c>
      <c r="G2230" s="45" t="s">
        <v>7747</v>
      </c>
      <c r="H2230" s="45" t="s">
        <v>7748</v>
      </c>
      <c r="I2230" s="45" t="s">
        <v>3202</v>
      </c>
      <c r="J2230" s="46">
        <v>3192.75</v>
      </c>
      <c r="K2230" s="46">
        <f t="shared" si="34"/>
        <v>3703.5899999999997</v>
      </c>
    </row>
    <row r="2231" spans="2:11" x14ac:dyDescent="0.25">
      <c r="B2231" s="45" t="s">
        <v>3196</v>
      </c>
      <c r="C2231" s="45" t="s">
        <v>6349</v>
      </c>
      <c r="D2231" s="45" t="s">
        <v>6350</v>
      </c>
      <c r="E2231" s="45">
        <v>90</v>
      </c>
      <c r="F2231" s="45" t="s">
        <v>6875</v>
      </c>
      <c r="G2231" s="45" t="s">
        <v>7749</v>
      </c>
      <c r="H2231" s="45" t="s">
        <v>7750</v>
      </c>
      <c r="I2231" s="45" t="s">
        <v>3202</v>
      </c>
      <c r="J2231" s="46">
        <v>3242.05</v>
      </c>
      <c r="K2231" s="46">
        <f t="shared" si="34"/>
        <v>3760.7779999999998</v>
      </c>
    </row>
    <row r="2232" spans="2:11" x14ac:dyDescent="0.25">
      <c r="B2232" s="45" t="s">
        <v>3196</v>
      </c>
      <c r="C2232" s="45" t="s">
        <v>6349</v>
      </c>
      <c r="D2232" s="45" t="s">
        <v>6350</v>
      </c>
      <c r="E2232" s="45">
        <v>90</v>
      </c>
      <c r="F2232" s="45" t="s">
        <v>6875</v>
      </c>
      <c r="G2232" s="45" t="s">
        <v>7751</v>
      </c>
      <c r="H2232" s="45" t="s">
        <v>7752</v>
      </c>
      <c r="I2232" s="45" t="s">
        <v>3202</v>
      </c>
      <c r="J2232" s="46">
        <v>3242.05</v>
      </c>
      <c r="K2232" s="46">
        <f t="shared" si="34"/>
        <v>3760.7779999999998</v>
      </c>
    </row>
    <row r="2233" spans="2:11" x14ac:dyDescent="0.25">
      <c r="B2233" s="45" t="s">
        <v>3196</v>
      </c>
      <c r="C2233" s="45" t="s">
        <v>6349</v>
      </c>
      <c r="D2233" s="45" t="s">
        <v>6350</v>
      </c>
      <c r="E2233" s="45">
        <v>90</v>
      </c>
      <c r="F2233" s="45" t="s">
        <v>6875</v>
      </c>
      <c r="G2233" s="45" t="s">
        <v>7753</v>
      </c>
      <c r="H2233" s="45" t="s">
        <v>7754</v>
      </c>
      <c r="I2233" s="45" t="s">
        <v>3202</v>
      </c>
      <c r="J2233" s="46">
        <v>3192.75</v>
      </c>
      <c r="K2233" s="46">
        <f t="shared" si="34"/>
        <v>3703.5899999999997</v>
      </c>
    </row>
    <row r="2234" spans="2:11" x14ac:dyDescent="0.25">
      <c r="B2234" s="45" t="s">
        <v>3196</v>
      </c>
      <c r="C2234" s="45" t="s">
        <v>6349</v>
      </c>
      <c r="D2234" s="45" t="s">
        <v>6350</v>
      </c>
      <c r="E2234" s="45">
        <v>90</v>
      </c>
      <c r="F2234" s="45" t="s">
        <v>6875</v>
      </c>
      <c r="G2234" s="45" t="s">
        <v>7755</v>
      </c>
      <c r="H2234" s="45" t="s">
        <v>7756</v>
      </c>
      <c r="I2234" s="45" t="s">
        <v>3202</v>
      </c>
      <c r="J2234" s="46">
        <v>3294.86</v>
      </c>
      <c r="K2234" s="46">
        <f t="shared" si="34"/>
        <v>3822.0376000000001</v>
      </c>
    </row>
    <row r="2235" spans="2:11" x14ac:dyDescent="0.25">
      <c r="B2235" s="45" t="s">
        <v>3196</v>
      </c>
      <c r="C2235" s="45" t="s">
        <v>6349</v>
      </c>
      <c r="D2235" s="45" t="s">
        <v>6350</v>
      </c>
      <c r="E2235" s="45">
        <v>90</v>
      </c>
      <c r="F2235" s="45" t="s">
        <v>6875</v>
      </c>
      <c r="G2235" s="45" t="s">
        <v>7757</v>
      </c>
      <c r="H2235" s="45" t="s">
        <v>7758</v>
      </c>
      <c r="I2235" s="45" t="s">
        <v>3202</v>
      </c>
      <c r="J2235" s="46">
        <v>3358.7</v>
      </c>
      <c r="K2235" s="46">
        <f t="shared" si="34"/>
        <v>3896.0919999999996</v>
      </c>
    </row>
    <row r="2236" spans="2:11" x14ac:dyDescent="0.25">
      <c r="B2236" s="45" t="s">
        <v>3196</v>
      </c>
      <c r="C2236" s="45" t="s">
        <v>6349</v>
      </c>
      <c r="D2236" s="45" t="s">
        <v>6350</v>
      </c>
      <c r="E2236" s="45">
        <v>90</v>
      </c>
      <c r="F2236" s="45" t="s">
        <v>6875</v>
      </c>
      <c r="G2236" s="45" t="s">
        <v>7759</v>
      </c>
      <c r="H2236" s="45" t="s">
        <v>7760</v>
      </c>
      <c r="I2236" s="45" t="s">
        <v>3202</v>
      </c>
      <c r="J2236" s="46">
        <v>918.67</v>
      </c>
      <c r="K2236" s="46">
        <f t="shared" si="34"/>
        <v>1065.6571999999999</v>
      </c>
    </row>
    <row r="2237" spans="2:11" x14ac:dyDescent="0.25">
      <c r="B2237" s="45" t="s">
        <v>3196</v>
      </c>
      <c r="C2237" s="45" t="s">
        <v>6349</v>
      </c>
      <c r="D2237" s="45" t="s">
        <v>6350</v>
      </c>
      <c r="E2237" s="45">
        <v>90</v>
      </c>
      <c r="F2237" s="45" t="s">
        <v>6875</v>
      </c>
      <c r="G2237" s="45" t="s">
        <v>7761</v>
      </c>
      <c r="H2237" s="45" t="s">
        <v>7762</v>
      </c>
      <c r="I2237" s="45" t="s">
        <v>3202</v>
      </c>
      <c r="J2237" s="46">
        <v>3437.81</v>
      </c>
      <c r="K2237" s="46">
        <f t="shared" si="34"/>
        <v>3987.8595999999998</v>
      </c>
    </row>
    <row r="2238" spans="2:11" x14ac:dyDescent="0.25">
      <c r="B2238" s="45" t="s">
        <v>3196</v>
      </c>
      <c r="C2238" s="45" t="s">
        <v>6349</v>
      </c>
      <c r="D2238" s="45" t="s">
        <v>6350</v>
      </c>
      <c r="E2238" s="45">
        <v>90</v>
      </c>
      <c r="F2238" s="45" t="s">
        <v>6875</v>
      </c>
      <c r="G2238" s="45" t="s">
        <v>7763</v>
      </c>
      <c r="H2238" s="45" t="s">
        <v>7764</v>
      </c>
      <c r="I2238" s="45" t="s">
        <v>3202</v>
      </c>
      <c r="J2238" s="46">
        <v>3339.24</v>
      </c>
      <c r="K2238" s="46">
        <f t="shared" si="34"/>
        <v>3873.5183999999995</v>
      </c>
    </row>
    <row r="2239" spans="2:11" x14ac:dyDescent="0.25">
      <c r="B2239" s="45" t="s">
        <v>3196</v>
      </c>
      <c r="C2239" s="45" t="s">
        <v>6349</v>
      </c>
      <c r="D2239" s="45" t="s">
        <v>6350</v>
      </c>
      <c r="E2239" s="45">
        <v>90</v>
      </c>
      <c r="F2239" s="45" t="s">
        <v>6875</v>
      </c>
      <c r="G2239" s="45" t="s">
        <v>7765</v>
      </c>
      <c r="H2239" s="45" t="s">
        <v>7766</v>
      </c>
      <c r="I2239" s="45" t="s">
        <v>3202</v>
      </c>
      <c r="J2239" s="46">
        <v>1083.23</v>
      </c>
      <c r="K2239" s="46">
        <f t="shared" si="34"/>
        <v>1256.5467999999998</v>
      </c>
    </row>
    <row r="2240" spans="2:11" x14ac:dyDescent="0.25">
      <c r="B2240" s="45" t="s">
        <v>3196</v>
      </c>
      <c r="C2240" s="45" t="s">
        <v>6349</v>
      </c>
      <c r="D2240" s="45" t="s">
        <v>6350</v>
      </c>
      <c r="E2240" s="45">
        <v>90</v>
      </c>
      <c r="F2240" s="45" t="s">
        <v>6875</v>
      </c>
      <c r="G2240" s="45" t="s">
        <v>7767</v>
      </c>
      <c r="H2240" s="45" t="s">
        <v>7768</v>
      </c>
      <c r="I2240" s="45" t="s">
        <v>3202</v>
      </c>
      <c r="J2240" s="46">
        <v>3522.01</v>
      </c>
      <c r="K2240" s="46">
        <f t="shared" si="34"/>
        <v>4085.5315999999998</v>
      </c>
    </row>
    <row r="2241" spans="2:11" x14ac:dyDescent="0.25">
      <c r="B2241" s="45" t="s">
        <v>3196</v>
      </c>
      <c r="C2241" s="45" t="s">
        <v>6349</v>
      </c>
      <c r="D2241" s="45" t="s">
        <v>6350</v>
      </c>
      <c r="E2241" s="45">
        <v>90</v>
      </c>
      <c r="F2241" s="45" t="s">
        <v>6875</v>
      </c>
      <c r="G2241" s="45" t="s">
        <v>7769</v>
      </c>
      <c r="H2241" s="45" t="s">
        <v>7770</v>
      </c>
      <c r="I2241" s="45" t="s">
        <v>3202</v>
      </c>
      <c r="J2241" s="46">
        <v>3522.01</v>
      </c>
      <c r="K2241" s="46">
        <f t="shared" si="34"/>
        <v>4085.5315999999998</v>
      </c>
    </row>
    <row r="2242" spans="2:11" x14ac:dyDescent="0.25">
      <c r="B2242" s="45" t="s">
        <v>3196</v>
      </c>
      <c r="C2242" s="45" t="s">
        <v>6349</v>
      </c>
      <c r="D2242" s="45" t="s">
        <v>6350</v>
      </c>
      <c r="E2242" s="45">
        <v>90</v>
      </c>
      <c r="F2242" s="45" t="s">
        <v>6875</v>
      </c>
      <c r="G2242" s="45" t="s">
        <v>7771</v>
      </c>
      <c r="H2242" s="45" t="s">
        <v>7772</v>
      </c>
      <c r="I2242" s="45" t="s">
        <v>3202</v>
      </c>
      <c r="J2242" s="46">
        <v>3437.81</v>
      </c>
      <c r="K2242" s="46">
        <f t="shared" si="34"/>
        <v>3987.8595999999998</v>
      </c>
    </row>
    <row r="2243" spans="2:11" x14ac:dyDescent="0.25">
      <c r="B2243" s="45" t="s">
        <v>3196</v>
      </c>
      <c r="C2243" s="45" t="s">
        <v>6349</v>
      </c>
      <c r="D2243" s="45" t="s">
        <v>6350</v>
      </c>
      <c r="E2243" s="45">
        <v>90</v>
      </c>
      <c r="F2243" s="45" t="s">
        <v>6875</v>
      </c>
      <c r="G2243" s="45" t="s">
        <v>7773</v>
      </c>
      <c r="H2243" s="45" t="s">
        <v>7774</v>
      </c>
      <c r="I2243" s="45" t="s">
        <v>3202</v>
      </c>
      <c r="J2243" s="46">
        <v>1153.75</v>
      </c>
      <c r="K2243" s="46">
        <f t="shared" si="34"/>
        <v>1338.35</v>
      </c>
    </row>
    <row r="2244" spans="2:11" x14ac:dyDescent="0.25">
      <c r="B2244" s="45" t="s">
        <v>3196</v>
      </c>
      <c r="C2244" s="45" t="s">
        <v>6349</v>
      </c>
      <c r="D2244" s="45" t="s">
        <v>6350</v>
      </c>
      <c r="E2244" s="45">
        <v>90</v>
      </c>
      <c r="F2244" s="45" t="s">
        <v>6875</v>
      </c>
      <c r="G2244" s="45" t="s">
        <v>7775</v>
      </c>
      <c r="H2244" s="45" t="s">
        <v>7776</v>
      </c>
      <c r="I2244" s="45" t="s">
        <v>3202</v>
      </c>
      <c r="J2244" s="46">
        <v>3592</v>
      </c>
      <c r="K2244" s="46">
        <f t="shared" ref="K2244:K2307" si="35">+IF(AND(MID(H2244,1,15)="POSTE DE MADERA",J2244&lt;110)=TRUE,(J2244*1.13+5)*1.01*1.16,IF(AND(MID(H2244,1,15)="POSTE DE MADERA",J2244&gt;=110,J2244&lt;320)=TRUE,(J2244*1.13+12)*1.01*1.16,IF(AND(MID(H2244,1,15)="POSTE DE MADERA",J2244&gt;320)=TRUE,(J2244*1.13+36)*1.01*1.16,IF(+AND(MID(H2244,1,5)="POSTE",MID(H2244,1,15)&lt;&gt;"POSTE DE MADERA")=TRUE,J2244*1.01*1.16,J2244*1.16))))</f>
        <v>4166.7199999999993</v>
      </c>
    </row>
    <row r="2245" spans="2:11" x14ac:dyDescent="0.25">
      <c r="B2245" s="45" t="s">
        <v>3196</v>
      </c>
      <c r="C2245" s="45" t="s">
        <v>6349</v>
      </c>
      <c r="D2245" s="45" t="s">
        <v>6350</v>
      </c>
      <c r="E2245" s="45">
        <v>90</v>
      </c>
      <c r="F2245" s="45" t="s">
        <v>6875</v>
      </c>
      <c r="G2245" s="45" t="s">
        <v>7777</v>
      </c>
      <c r="H2245" s="45" t="s">
        <v>7778</v>
      </c>
      <c r="I2245" s="45" t="s">
        <v>3202</v>
      </c>
      <c r="J2245" s="46">
        <v>3703.3</v>
      </c>
      <c r="K2245" s="46">
        <f t="shared" si="35"/>
        <v>4295.8279999999995</v>
      </c>
    </row>
    <row r="2246" spans="2:11" x14ac:dyDescent="0.25">
      <c r="B2246" s="45" t="s">
        <v>3196</v>
      </c>
      <c r="C2246" s="45" t="s">
        <v>6349</v>
      </c>
      <c r="D2246" s="45" t="s">
        <v>6350</v>
      </c>
      <c r="E2246" s="45">
        <v>90</v>
      </c>
      <c r="F2246" s="45" t="s">
        <v>6875</v>
      </c>
      <c r="G2246" s="45" t="s">
        <v>7779</v>
      </c>
      <c r="H2246" s="45" t="s">
        <v>7780</v>
      </c>
      <c r="I2246" s="45" t="s">
        <v>3202</v>
      </c>
      <c r="J2246" s="46">
        <v>3660.7</v>
      </c>
      <c r="K2246" s="46">
        <f t="shared" si="35"/>
        <v>4246.4119999999994</v>
      </c>
    </row>
    <row r="2247" spans="2:11" x14ac:dyDescent="0.25">
      <c r="B2247" s="45" t="s">
        <v>3196</v>
      </c>
      <c r="C2247" s="45" t="s">
        <v>6349</v>
      </c>
      <c r="D2247" s="45" t="s">
        <v>6350</v>
      </c>
      <c r="E2247" s="45">
        <v>90</v>
      </c>
      <c r="F2247" s="45" t="s">
        <v>6875</v>
      </c>
      <c r="G2247" s="45" t="s">
        <v>7781</v>
      </c>
      <c r="H2247" s="45" t="s">
        <v>7782</v>
      </c>
      <c r="I2247" s="45" t="s">
        <v>3202</v>
      </c>
      <c r="J2247" s="46">
        <v>3825.3</v>
      </c>
      <c r="K2247" s="46">
        <f t="shared" si="35"/>
        <v>4437.348</v>
      </c>
    </row>
    <row r="2248" spans="2:11" x14ac:dyDescent="0.25">
      <c r="B2248" s="45" t="s">
        <v>3196</v>
      </c>
      <c r="C2248" s="45" t="s">
        <v>6349</v>
      </c>
      <c r="D2248" s="45" t="s">
        <v>6350</v>
      </c>
      <c r="E2248" s="45">
        <v>90</v>
      </c>
      <c r="F2248" s="45" t="s">
        <v>6875</v>
      </c>
      <c r="G2248" s="45" t="s">
        <v>7783</v>
      </c>
      <c r="H2248" s="45" t="s">
        <v>7784</v>
      </c>
      <c r="I2248" s="45" t="s">
        <v>3202</v>
      </c>
      <c r="J2248" s="46">
        <v>3825.3</v>
      </c>
      <c r="K2248" s="46">
        <f t="shared" si="35"/>
        <v>4437.348</v>
      </c>
    </row>
    <row r="2249" spans="2:11" x14ac:dyDescent="0.25">
      <c r="B2249" s="45" t="s">
        <v>3196</v>
      </c>
      <c r="C2249" s="45" t="s">
        <v>6349</v>
      </c>
      <c r="D2249" s="45" t="s">
        <v>6350</v>
      </c>
      <c r="E2249" s="45">
        <v>90</v>
      </c>
      <c r="F2249" s="45" t="s">
        <v>6875</v>
      </c>
      <c r="G2249" s="45" t="s">
        <v>7785</v>
      </c>
      <c r="H2249" s="45" t="s">
        <v>7786</v>
      </c>
      <c r="I2249" s="45" t="s">
        <v>3202</v>
      </c>
      <c r="J2249" s="46">
        <v>4278.8999999999996</v>
      </c>
      <c r="K2249" s="46">
        <f t="shared" si="35"/>
        <v>4963.5239999999994</v>
      </c>
    </row>
    <row r="2250" spans="2:11" x14ac:dyDescent="0.25">
      <c r="B2250" s="45" t="s">
        <v>3196</v>
      </c>
      <c r="C2250" s="45" t="s">
        <v>6349</v>
      </c>
      <c r="D2250" s="45" t="s">
        <v>6350</v>
      </c>
      <c r="E2250" s="45">
        <v>90</v>
      </c>
      <c r="F2250" s="45" t="s">
        <v>6875</v>
      </c>
      <c r="G2250" s="45" t="s">
        <v>7787</v>
      </c>
      <c r="H2250" s="45" t="s">
        <v>7788</v>
      </c>
      <c r="I2250" s="45" t="s">
        <v>3202</v>
      </c>
      <c r="J2250" s="46">
        <v>2034.26</v>
      </c>
      <c r="K2250" s="46">
        <f t="shared" si="35"/>
        <v>2359.7415999999998</v>
      </c>
    </row>
    <row r="2251" spans="2:11" x14ac:dyDescent="0.25">
      <c r="B2251" s="45" t="s">
        <v>3196</v>
      </c>
      <c r="C2251" s="45" t="s">
        <v>6349</v>
      </c>
      <c r="D2251" s="45" t="s">
        <v>6350</v>
      </c>
      <c r="E2251" s="45">
        <v>90</v>
      </c>
      <c r="F2251" s="45" t="s">
        <v>6875</v>
      </c>
      <c r="G2251" s="45" t="s">
        <v>7789</v>
      </c>
      <c r="H2251" s="45" t="s">
        <v>7790</v>
      </c>
      <c r="I2251" s="45" t="s">
        <v>3202</v>
      </c>
      <c r="J2251" s="46">
        <v>4408.55</v>
      </c>
      <c r="K2251" s="46">
        <f t="shared" si="35"/>
        <v>5113.9179999999997</v>
      </c>
    </row>
    <row r="2252" spans="2:11" x14ac:dyDescent="0.25">
      <c r="B2252" s="45" t="s">
        <v>3196</v>
      </c>
      <c r="C2252" s="45" t="s">
        <v>6349</v>
      </c>
      <c r="D2252" s="45" t="s">
        <v>6350</v>
      </c>
      <c r="E2252" s="45">
        <v>90</v>
      </c>
      <c r="F2252" s="45" t="s">
        <v>6875</v>
      </c>
      <c r="G2252" s="45" t="s">
        <v>7791</v>
      </c>
      <c r="H2252" s="45" t="s">
        <v>7792</v>
      </c>
      <c r="I2252" s="45" t="s">
        <v>3202</v>
      </c>
      <c r="J2252" s="46">
        <v>4315.96</v>
      </c>
      <c r="K2252" s="46">
        <f t="shared" si="35"/>
        <v>5006.5135999999993</v>
      </c>
    </row>
    <row r="2253" spans="2:11" x14ac:dyDescent="0.25">
      <c r="B2253" s="45" t="s">
        <v>3196</v>
      </c>
      <c r="C2253" s="45" t="s">
        <v>6349</v>
      </c>
      <c r="D2253" s="45" t="s">
        <v>6350</v>
      </c>
      <c r="E2253" s="45">
        <v>90</v>
      </c>
      <c r="F2253" s="45" t="s">
        <v>6875</v>
      </c>
      <c r="G2253" s="45" t="s">
        <v>7793</v>
      </c>
      <c r="H2253" s="45" t="s">
        <v>7794</v>
      </c>
      <c r="I2253" s="45" t="s">
        <v>3202</v>
      </c>
      <c r="J2253" s="46">
        <v>2094.0700000000002</v>
      </c>
      <c r="K2253" s="46">
        <f t="shared" si="35"/>
        <v>2429.1212</v>
      </c>
    </row>
    <row r="2254" spans="2:11" x14ac:dyDescent="0.25">
      <c r="B2254" s="45" t="s">
        <v>3196</v>
      </c>
      <c r="C2254" s="45" t="s">
        <v>6349</v>
      </c>
      <c r="D2254" s="45" t="s">
        <v>6350</v>
      </c>
      <c r="E2254" s="45">
        <v>90</v>
      </c>
      <c r="F2254" s="45" t="s">
        <v>6875</v>
      </c>
      <c r="G2254" s="45" t="s">
        <v>7795</v>
      </c>
      <c r="H2254" s="45" t="s">
        <v>7796</v>
      </c>
      <c r="I2254" s="45" t="s">
        <v>3202</v>
      </c>
      <c r="J2254" s="46">
        <v>4525.2</v>
      </c>
      <c r="K2254" s="46">
        <f t="shared" si="35"/>
        <v>5249.2319999999991</v>
      </c>
    </row>
    <row r="2255" spans="2:11" x14ac:dyDescent="0.25">
      <c r="B2255" s="45" t="s">
        <v>3196</v>
      </c>
      <c r="C2255" s="45" t="s">
        <v>6349</v>
      </c>
      <c r="D2255" s="45" t="s">
        <v>6350</v>
      </c>
      <c r="E2255" s="45">
        <v>90</v>
      </c>
      <c r="F2255" s="45" t="s">
        <v>6875</v>
      </c>
      <c r="G2255" s="45" t="s">
        <v>7797</v>
      </c>
      <c r="H2255" s="45" t="s">
        <v>7798</v>
      </c>
      <c r="I2255" s="45" t="s">
        <v>3202</v>
      </c>
      <c r="J2255" s="46">
        <v>2329.15</v>
      </c>
      <c r="K2255" s="46">
        <f t="shared" si="35"/>
        <v>2701.8139999999999</v>
      </c>
    </row>
    <row r="2256" spans="2:11" x14ac:dyDescent="0.25">
      <c r="B2256" s="45" t="s">
        <v>3196</v>
      </c>
      <c r="C2256" s="45" t="s">
        <v>6349</v>
      </c>
      <c r="D2256" s="45" t="s">
        <v>6350</v>
      </c>
      <c r="E2256" s="45">
        <v>90</v>
      </c>
      <c r="F2256" s="45" t="s">
        <v>6875</v>
      </c>
      <c r="G2256" s="45" t="s">
        <v>7799</v>
      </c>
      <c r="H2256" s="45" t="s">
        <v>7800</v>
      </c>
      <c r="I2256" s="45" t="s">
        <v>3202</v>
      </c>
      <c r="J2256" s="46">
        <v>5234.95</v>
      </c>
      <c r="K2256" s="46">
        <f t="shared" si="35"/>
        <v>6072.5419999999995</v>
      </c>
    </row>
    <row r="2257" spans="2:11" x14ac:dyDescent="0.25">
      <c r="B2257" s="45" t="s">
        <v>3196</v>
      </c>
      <c r="C2257" s="45" t="s">
        <v>6349</v>
      </c>
      <c r="D2257" s="45" t="s">
        <v>6350</v>
      </c>
      <c r="E2257" s="45">
        <v>90</v>
      </c>
      <c r="F2257" s="45" t="s">
        <v>6875</v>
      </c>
      <c r="G2257" s="45" t="s">
        <v>7801</v>
      </c>
      <c r="H2257" s="45" t="s">
        <v>7802</v>
      </c>
      <c r="I2257" s="45" t="s">
        <v>3202</v>
      </c>
      <c r="J2257" s="46">
        <v>5575.05</v>
      </c>
      <c r="K2257" s="46">
        <f t="shared" si="35"/>
        <v>6467.058</v>
      </c>
    </row>
    <row r="2258" spans="2:11" x14ac:dyDescent="0.25">
      <c r="B2258" s="45" t="s">
        <v>3196</v>
      </c>
      <c r="C2258" s="45" t="s">
        <v>6349</v>
      </c>
      <c r="D2258" s="45" t="s">
        <v>6350</v>
      </c>
      <c r="E2258" s="45">
        <v>90</v>
      </c>
      <c r="F2258" s="45" t="s">
        <v>6875</v>
      </c>
      <c r="G2258" s="45" t="s">
        <v>7803</v>
      </c>
      <c r="H2258" s="45" t="s">
        <v>7804</v>
      </c>
      <c r="I2258" s="45" t="s">
        <v>3202</v>
      </c>
      <c r="J2258" s="46">
        <v>5745.5</v>
      </c>
      <c r="K2258" s="46">
        <f t="shared" si="35"/>
        <v>6664.78</v>
      </c>
    </row>
    <row r="2259" spans="2:11" x14ac:dyDescent="0.25">
      <c r="B2259" s="45" t="s">
        <v>3196</v>
      </c>
      <c r="C2259" s="45" t="s">
        <v>6349</v>
      </c>
      <c r="D2259" s="45" t="s">
        <v>6350</v>
      </c>
      <c r="E2259" s="45">
        <v>90</v>
      </c>
      <c r="F2259" s="45" t="s">
        <v>6875</v>
      </c>
      <c r="G2259" s="45" t="s">
        <v>7805</v>
      </c>
      <c r="H2259" s="45" t="s">
        <v>7806</v>
      </c>
      <c r="I2259" s="45" t="s">
        <v>3202</v>
      </c>
      <c r="J2259" s="46">
        <v>3739.63</v>
      </c>
      <c r="K2259" s="46">
        <f t="shared" si="35"/>
        <v>4337.9708000000001</v>
      </c>
    </row>
    <row r="2260" spans="2:11" x14ac:dyDescent="0.25">
      <c r="B2260" s="45" t="s">
        <v>3196</v>
      </c>
      <c r="C2260" s="45" t="s">
        <v>6349</v>
      </c>
      <c r="D2260" s="45" t="s">
        <v>6350</v>
      </c>
      <c r="E2260" s="45">
        <v>90</v>
      </c>
      <c r="F2260" s="45" t="s">
        <v>6875</v>
      </c>
      <c r="G2260" s="45" t="s">
        <v>7807</v>
      </c>
      <c r="H2260" s="45" t="s">
        <v>7808</v>
      </c>
      <c r="I2260" s="45" t="s">
        <v>3202</v>
      </c>
      <c r="J2260" s="46">
        <v>6158.3</v>
      </c>
      <c r="K2260" s="46">
        <f t="shared" si="35"/>
        <v>7143.6279999999997</v>
      </c>
    </row>
    <row r="2261" spans="2:11" x14ac:dyDescent="0.25">
      <c r="B2261" s="45" t="s">
        <v>3196</v>
      </c>
      <c r="C2261" s="45" t="s">
        <v>6349</v>
      </c>
      <c r="D2261" s="45" t="s">
        <v>6350</v>
      </c>
      <c r="E2261" s="45">
        <v>90</v>
      </c>
      <c r="F2261" s="45" t="s">
        <v>6875</v>
      </c>
      <c r="G2261" s="45" t="s">
        <v>7809</v>
      </c>
      <c r="H2261" s="45" t="s">
        <v>7810</v>
      </c>
      <c r="I2261" s="45" t="s">
        <v>3202</v>
      </c>
      <c r="J2261" s="46">
        <v>4327.33</v>
      </c>
      <c r="K2261" s="46">
        <f t="shared" si="35"/>
        <v>5019.7027999999991</v>
      </c>
    </row>
    <row r="2262" spans="2:11" x14ac:dyDescent="0.25">
      <c r="B2262" s="45" t="s">
        <v>3196</v>
      </c>
      <c r="C2262" s="45" t="s">
        <v>6349</v>
      </c>
      <c r="D2262" s="45" t="s">
        <v>6350</v>
      </c>
      <c r="E2262" s="45">
        <v>90</v>
      </c>
      <c r="F2262" s="45" t="s">
        <v>6875</v>
      </c>
      <c r="G2262" s="45" t="s">
        <v>7811</v>
      </c>
      <c r="H2262" s="45" t="s">
        <v>7812</v>
      </c>
      <c r="I2262" s="45" t="s">
        <v>3202</v>
      </c>
      <c r="J2262" s="46">
        <v>6766.6</v>
      </c>
      <c r="K2262" s="46">
        <f t="shared" si="35"/>
        <v>7849.2560000000003</v>
      </c>
    </row>
    <row r="2263" spans="2:11" x14ac:dyDescent="0.25">
      <c r="B2263" s="45" t="s">
        <v>3196</v>
      </c>
      <c r="C2263" s="45" t="s">
        <v>6349</v>
      </c>
      <c r="D2263" s="45" t="s">
        <v>6350</v>
      </c>
      <c r="E2263" s="45">
        <v>90</v>
      </c>
      <c r="F2263" s="45" t="s">
        <v>6875</v>
      </c>
      <c r="G2263" s="45" t="s">
        <v>7813</v>
      </c>
      <c r="H2263" s="45" t="s">
        <v>7814</v>
      </c>
      <c r="I2263" s="45" t="s">
        <v>3202</v>
      </c>
      <c r="J2263" s="46">
        <v>4834.6099999999997</v>
      </c>
      <c r="K2263" s="46">
        <f t="shared" si="35"/>
        <v>5608.1475999999993</v>
      </c>
    </row>
    <row r="2264" spans="2:11" x14ac:dyDescent="0.25">
      <c r="B2264" s="45" t="s">
        <v>3196</v>
      </c>
      <c r="C2264" s="45" t="s">
        <v>6349</v>
      </c>
      <c r="D2264" s="45" t="s">
        <v>6350</v>
      </c>
      <c r="E2264" s="45">
        <v>90</v>
      </c>
      <c r="F2264" s="45" t="s">
        <v>6875</v>
      </c>
      <c r="G2264" s="45" t="s">
        <v>7815</v>
      </c>
      <c r="H2264" s="45" t="s">
        <v>7816</v>
      </c>
      <c r="I2264" s="45" t="s">
        <v>3202</v>
      </c>
      <c r="J2264" s="46">
        <v>7324.8</v>
      </c>
      <c r="K2264" s="46">
        <f t="shared" si="35"/>
        <v>8496.768</v>
      </c>
    </row>
    <row r="2265" spans="2:11" x14ac:dyDescent="0.25">
      <c r="B2265" s="45" t="s">
        <v>3196</v>
      </c>
      <c r="C2265" s="45" t="s">
        <v>6349</v>
      </c>
      <c r="D2265" s="45" t="s">
        <v>6350</v>
      </c>
      <c r="E2265" s="45">
        <v>90</v>
      </c>
      <c r="F2265" s="45" t="s">
        <v>6875</v>
      </c>
      <c r="G2265" s="45" t="s">
        <v>7817</v>
      </c>
      <c r="H2265" s="45" t="s">
        <v>7818</v>
      </c>
      <c r="I2265" s="45" t="s">
        <v>3202</v>
      </c>
      <c r="J2265" s="46">
        <v>5385.19</v>
      </c>
      <c r="K2265" s="46">
        <f t="shared" si="35"/>
        <v>6246.8203999999987</v>
      </c>
    </row>
    <row r="2266" spans="2:11" x14ac:dyDescent="0.25">
      <c r="B2266" s="45" t="s">
        <v>3196</v>
      </c>
      <c r="C2266" s="45" t="s">
        <v>6349</v>
      </c>
      <c r="D2266" s="45" t="s">
        <v>6350</v>
      </c>
      <c r="E2266" s="45">
        <v>90</v>
      </c>
      <c r="F2266" s="45" t="s">
        <v>6875</v>
      </c>
      <c r="G2266" s="45" t="s">
        <v>7819</v>
      </c>
      <c r="H2266" s="45" t="s">
        <v>7820</v>
      </c>
      <c r="I2266" s="45" t="s">
        <v>3202</v>
      </c>
      <c r="J2266" s="46">
        <v>5502.73</v>
      </c>
      <c r="K2266" s="46">
        <f t="shared" si="35"/>
        <v>6383.1667999999991</v>
      </c>
    </row>
    <row r="2267" spans="2:11" x14ac:dyDescent="0.25">
      <c r="B2267" s="45" t="s">
        <v>3196</v>
      </c>
      <c r="C2267" s="45" t="s">
        <v>6349</v>
      </c>
      <c r="D2267" s="45" t="s">
        <v>6350</v>
      </c>
      <c r="E2267" s="45">
        <v>90</v>
      </c>
      <c r="F2267" s="45" t="s">
        <v>6875</v>
      </c>
      <c r="G2267" s="45" t="s">
        <v>7821</v>
      </c>
      <c r="H2267" s="45" t="s">
        <v>7822</v>
      </c>
      <c r="I2267" s="45" t="s">
        <v>3202</v>
      </c>
      <c r="J2267" s="46">
        <v>8491.2999999999993</v>
      </c>
      <c r="K2267" s="46">
        <f t="shared" si="35"/>
        <v>9849.9079999999976</v>
      </c>
    </row>
    <row r="2268" spans="2:11" x14ac:dyDescent="0.25">
      <c r="B2268" s="45" t="s">
        <v>3196</v>
      </c>
      <c r="C2268" s="45" t="s">
        <v>6349</v>
      </c>
      <c r="D2268" s="45" t="s">
        <v>6350</v>
      </c>
      <c r="E2268" s="45">
        <v>90</v>
      </c>
      <c r="F2268" s="45" t="s">
        <v>6875</v>
      </c>
      <c r="G2268" s="45" t="s">
        <v>7823</v>
      </c>
      <c r="H2268" s="45" t="s">
        <v>7824</v>
      </c>
      <c r="I2268" s="45" t="s">
        <v>3202</v>
      </c>
      <c r="J2268" s="46">
        <v>7618.45</v>
      </c>
      <c r="K2268" s="46">
        <f t="shared" si="35"/>
        <v>8837.402</v>
      </c>
    </row>
    <row r="2269" spans="2:11" x14ac:dyDescent="0.25">
      <c r="B2269" s="45" t="s">
        <v>3196</v>
      </c>
      <c r="C2269" s="45" t="s">
        <v>6349</v>
      </c>
      <c r="D2269" s="45" t="s">
        <v>6350</v>
      </c>
      <c r="E2269" s="45">
        <v>90</v>
      </c>
      <c r="F2269" s="45" t="s">
        <v>6875</v>
      </c>
      <c r="G2269" s="45" t="s">
        <v>7825</v>
      </c>
      <c r="H2269" s="45" t="s">
        <v>7826</v>
      </c>
      <c r="I2269" s="45" t="s">
        <v>3202</v>
      </c>
      <c r="J2269" s="46">
        <v>7618.45</v>
      </c>
      <c r="K2269" s="46">
        <f t="shared" si="35"/>
        <v>8837.402</v>
      </c>
    </row>
    <row r="2270" spans="2:11" x14ac:dyDescent="0.25">
      <c r="B2270" s="45" t="s">
        <v>3196</v>
      </c>
      <c r="C2270" s="45" t="s">
        <v>6349</v>
      </c>
      <c r="D2270" s="45" t="s">
        <v>6350</v>
      </c>
      <c r="E2270" s="45">
        <v>90</v>
      </c>
      <c r="F2270" s="45" t="s">
        <v>6875</v>
      </c>
      <c r="G2270" s="45" t="s">
        <v>7827</v>
      </c>
      <c r="H2270" s="45" t="s">
        <v>7828</v>
      </c>
      <c r="I2270" s="45" t="s">
        <v>3202</v>
      </c>
      <c r="J2270" s="46">
        <v>10007.75</v>
      </c>
      <c r="K2270" s="46">
        <f t="shared" si="35"/>
        <v>11608.99</v>
      </c>
    </row>
    <row r="2271" spans="2:11" x14ac:dyDescent="0.25">
      <c r="B2271" s="45" t="s">
        <v>3196</v>
      </c>
      <c r="C2271" s="45" t="s">
        <v>6349</v>
      </c>
      <c r="D2271" s="45" t="s">
        <v>6350</v>
      </c>
      <c r="E2271" s="45">
        <v>90</v>
      </c>
      <c r="F2271" s="45" t="s">
        <v>6875</v>
      </c>
      <c r="G2271" s="45" t="s">
        <v>7829</v>
      </c>
      <c r="H2271" s="45" t="s">
        <v>7830</v>
      </c>
      <c r="I2271" s="45" t="s">
        <v>3202</v>
      </c>
      <c r="J2271" s="46">
        <v>7735.99</v>
      </c>
      <c r="K2271" s="46">
        <f t="shared" si="35"/>
        <v>8973.7483999999986</v>
      </c>
    </row>
    <row r="2272" spans="2:11" x14ac:dyDescent="0.25">
      <c r="B2272" s="45" t="s">
        <v>3196</v>
      </c>
      <c r="C2272" s="45" t="s">
        <v>6349</v>
      </c>
      <c r="D2272" s="45" t="s">
        <v>6350</v>
      </c>
      <c r="E2272" s="45">
        <v>90</v>
      </c>
      <c r="F2272" s="45" t="s">
        <v>6875</v>
      </c>
      <c r="G2272" s="45" t="s">
        <v>7831</v>
      </c>
      <c r="H2272" s="45" t="s">
        <v>7832</v>
      </c>
      <c r="I2272" s="45" t="s">
        <v>3202</v>
      </c>
      <c r="J2272" s="46">
        <v>9616.6299999999992</v>
      </c>
      <c r="K2272" s="46">
        <f t="shared" si="35"/>
        <v>11155.290799999999</v>
      </c>
    </row>
    <row r="2273" spans="2:11" x14ac:dyDescent="0.25">
      <c r="B2273" s="45" t="s">
        <v>3196</v>
      </c>
      <c r="C2273" s="45" t="s">
        <v>6349</v>
      </c>
      <c r="D2273" s="45" t="s">
        <v>6350</v>
      </c>
      <c r="E2273" s="45">
        <v>90</v>
      </c>
      <c r="F2273" s="45" t="s">
        <v>6875</v>
      </c>
      <c r="G2273" s="45" t="s">
        <v>7833</v>
      </c>
      <c r="H2273" s="45" t="s">
        <v>7834</v>
      </c>
      <c r="I2273" s="45" t="s">
        <v>3202</v>
      </c>
      <c r="J2273" s="46">
        <v>2757.33</v>
      </c>
      <c r="K2273" s="46">
        <f t="shared" si="35"/>
        <v>3198.5027999999998</v>
      </c>
    </row>
    <row r="2274" spans="2:11" x14ac:dyDescent="0.25">
      <c r="B2274" s="45" t="s">
        <v>3196</v>
      </c>
      <c r="C2274" s="45" t="s">
        <v>6349</v>
      </c>
      <c r="D2274" s="45" t="s">
        <v>6350</v>
      </c>
      <c r="E2274" s="45">
        <v>91</v>
      </c>
      <c r="F2274" s="45" t="s">
        <v>6858</v>
      </c>
      <c r="G2274" s="45" t="s">
        <v>7835</v>
      </c>
      <c r="H2274" s="45" t="s">
        <v>7836</v>
      </c>
      <c r="I2274" s="45" t="s">
        <v>3202</v>
      </c>
      <c r="J2274" s="46">
        <v>15956.5</v>
      </c>
      <c r="K2274" s="46">
        <f t="shared" si="35"/>
        <v>18509.539999999997</v>
      </c>
    </row>
    <row r="2275" spans="2:11" x14ac:dyDescent="0.25">
      <c r="B2275" s="45" t="s">
        <v>3196</v>
      </c>
      <c r="C2275" s="45" t="s">
        <v>6349</v>
      </c>
      <c r="D2275" s="45" t="s">
        <v>6350</v>
      </c>
      <c r="E2275" s="45">
        <v>91</v>
      </c>
      <c r="F2275" s="45" t="s">
        <v>6858</v>
      </c>
      <c r="G2275" s="45" t="s">
        <v>7837</v>
      </c>
      <c r="H2275" s="45" t="s">
        <v>7838</v>
      </c>
      <c r="I2275" s="45" t="s">
        <v>3202</v>
      </c>
      <c r="J2275" s="46">
        <v>25146.400000000001</v>
      </c>
      <c r="K2275" s="46">
        <f t="shared" si="35"/>
        <v>29169.824000000001</v>
      </c>
    </row>
    <row r="2276" spans="2:11" x14ac:dyDescent="0.25">
      <c r="B2276" s="45" t="s">
        <v>3196</v>
      </c>
      <c r="C2276" s="45" t="s">
        <v>6349</v>
      </c>
      <c r="D2276" s="45" t="s">
        <v>6350</v>
      </c>
      <c r="E2276" s="45">
        <v>91</v>
      </c>
      <c r="F2276" s="45" t="s">
        <v>6858</v>
      </c>
      <c r="G2276" s="45" t="s">
        <v>7839</v>
      </c>
      <c r="H2276" s="45" t="s">
        <v>7840</v>
      </c>
      <c r="I2276" s="45" t="s">
        <v>3202</v>
      </c>
      <c r="J2276" s="46">
        <v>96097.5</v>
      </c>
      <c r="K2276" s="46">
        <f t="shared" si="35"/>
        <v>111473.09999999999</v>
      </c>
    </row>
    <row r="2277" spans="2:11" x14ac:dyDescent="0.25">
      <c r="B2277" s="45" t="s">
        <v>3196</v>
      </c>
      <c r="C2277" s="45" t="s">
        <v>6349</v>
      </c>
      <c r="D2277" s="45" t="s">
        <v>6350</v>
      </c>
      <c r="E2277" s="45">
        <v>87</v>
      </c>
      <c r="F2277" s="45" t="s">
        <v>7841</v>
      </c>
      <c r="G2277" s="45" t="s">
        <v>7842</v>
      </c>
      <c r="H2277" s="45" t="s">
        <v>7843</v>
      </c>
      <c r="I2277" s="45" t="s">
        <v>3202</v>
      </c>
      <c r="J2277" s="46">
        <v>9599.5</v>
      </c>
      <c r="K2277" s="46">
        <f t="shared" si="35"/>
        <v>11135.42</v>
      </c>
    </row>
    <row r="2278" spans="2:11" x14ac:dyDescent="0.25">
      <c r="B2278" s="45" t="s">
        <v>3196</v>
      </c>
      <c r="C2278" s="45" t="s">
        <v>6349</v>
      </c>
      <c r="D2278" s="45" t="s">
        <v>6350</v>
      </c>
      <c r="E2278" s="45">
        <v>87</v>
      </c>
      <c r="F2278" s="45" t="s">
        <v>7841</v>
      </c>
      <c r="G2278" s="45" t="s">
        <v>7844</v>
      </c>
      <c r="H2278" s="45" t="s">
        <v>7845</v>
      </c>
      <c r="I2278" s="45" t="s">
        <v>3202</v>
      </c>
      <c r="J2278" s="46">
        <v>10948</v>
      </c>
      <c r="K2278" s="46">
        <f t="shared" si="35"/>
        <v>12699.679999999998</v>
      </c>
    </row>
    <row r="2279" spans="2:11" x14ac:dyDescent="0.25">
      <c r="B2279" s="45" t="s">
        <v>3196</v>
      </c>
      <c r="C2279" s="45" t="s">
        <v>6349</v>
      </c>
      <c r="D2279" s="45" t="s">
        <v>6350</v>
      </c>
      <c r="E2279" s="45">
        <v>87</v>
      </c>
      <c r="F2279" s="45" t="s">
        <v>7841</v>
      </c>
      <c r="G2279" s="45" t="s">
        <v>7846</v>
      </c>
      <c r="H2279" s="45" t="s">
        <v>7847</v>
      </c>
      <c r="I2279" s="45" t="s">
        <v>3202</v>
      </c>
      <c r="J2279" s="46">
        <v>12602.1</v>
      </c>
      <c r="K2279" s="46">
        <f t="shared" si="35"/>
        <v>14618.436</v>
      </c>
    </row>
    <row r="2280" spans="2:11" x14ac:dyDescent="0.25">
      <c r="B2280" s="45" t="s">
        <v>3196</v>
      </c>
      <c r="C2280" s="45" t="s">
        <v>6349</v>
      </c>
      <c r="D2280" s="45" t="s">
        <v>6350</v>
      </c>
      <c r="E2280" s="45">
        <v>87</v>
      </c>
      <c r="F2280" s="45" t="s">
        <v>7841</v>
      </c>
      <c r="G2280" s="45" t="s">
        <v>7848</v>
      </c>
      <c r="H2280" s="45" t="s">
        <v>7849</v>
      </c>
      <c r="I2280" s="45" t="s">
        <v>3202</v>
      </c>
      <c r="J2280" s="46">
        <v>13476</v>
      </c>
      <c r="K2280" s="46">
        <f t="shared" si="35"/>
        <v>15632.159999999998</v>
      </c>
    </row>
    <row r="2281" spans="2:11" x14ac:dyDescent="0.25">
      <c r="B2281" s="45" t="s">
        <v>3196</v>
      </c>
      <c r="C2281" s="45" t="s">
        <v>6349</v>
      </c>
      <c r="D2281" s="45" t="s">
        <v>6350</v>
      </c>
      <c r="E2281" s="45">
        <v>87</v>
      </c>
      <c r="F2281" s="45" t="s">
        <v>7841</v>
      </c>
      <c r="G2281" s="45" t="s">
        <v>7850</v>
      </c>
      <c r="H2281" s="45" t="s">
        <v>7851</v>
      </c>
      <c r="I2281" s="45" t="s">
        <v>3202</v>
      </c>
      <c r="J2281" s="46">
        <v>18955.87</v>
      </c>
      <c r="K2281" s="46">
        <f t="shared" si="35"/>
        <v>21988.809199999996</v>
      </c>
    </row>
    <row r="2282" spans="2:11" x14ac:dyDescent="0.25">
      <c r="B2282" s="45" t="s">
        <v>3196</v>
      </c>
      <c r="C2282" s="45" t="s">
        <v>6349</v>
      </c>
      <c r="D2282" s="45" t="s">
        <v>6350</v>
      </c>
      <c r="E2282" s="45">
        <v>87</v>
      </c>
      <c r="F2282" s="45" t="s">
        <v>7841</v>
      </c>
      <c r="G2282" s="45" t="s">
        <v>7852</v>
      </c>
      <c r="H2282" s="45" t="s">
        <v>7853</v>
      </c>
      <c r="I2282" s="45" t="s">
        <v>3202</v>
      </c>
      <c r="J2282" s="46">
        <v>8522.52</v>
      </c>
      <c r="K2282" s="46">
        <f t="shared" si="35"/>
        <v>9886.1232</v>
      </c>
    </row>
    <row r="2283" spans="2:11" x14ac:dyDescent="0.25">
      <c r="B2283" s="45" t="s">
        <v>3196</v>
      </c>
      <c r="C2283" s="45" t="s">
        <v>6349</v>
      </c>
      <c r="D2283" s="45" t="s">
        <v>6350</v>
      </c>
      <c r="E2283" s="45">
        <v>87</v>
      </c>
      <c r="F2283" s="45" t="s">
        <v>7841</v>
      </c>
      <c r="G2283" s="45" t="s">
        <v>7854</v>
      </c>
      <c r="H2283" s="45" t="s">
        <v>7855</v>
      </c>
      <c r="I2283" s="45" t="s">
        <v>3202</v>
      </c>
      <c r="J2283" s="46">
        <v>8744.75</v>
      </c>
      <c r="K2283" s="46">
        <f t="shared" si="35"/>
        <v>10143.91</v>
      </c>
    </row>
    <row r="2284" spans="2:11" x14ac:dyDescent="0.25">
      <c r="B2284" s="45" t="s">
        <v>3196</v>
      </c>
      <c r="C2284" s="45" t="s">
        <v>6349</v>
      </c>
      <c r="D2284" s="45" t="s">
        <v>6350</v>
      </c>
      <c r="E2284" s="45">
        <v>87</v>
      </c>
      <c r="F2284" s="45" t="s">
        <v>7841</v>
      </c>
      <c r="G2284" s="45" t="s">
        <v>7856</v>
      </c>
      <c r="H2284" s="45" t="s">
        <v>7857</v>
      </c>
      <c r="I2284" s="45" t="s">
        <v>3202</v>
      </c>
      <c r="J2284" s="46">
        <v>9172.1299999999992</v>
      </c>
      <c r="K2284" s="46">
        <f t="shared" si="35"/>
        <v>10639.670799999998</v>
      </c>
    </row>
    <row r="2285" spans="2:11" x14ac:dyDescent="0.25">
      <c r="B2285" s="45" t="s">
        <v>3196</v>
      </c>
      <c r="C2285" s="45" t="s">
        <v>6349</v>
      </c>
      <c r="D2285" s="45" t="s">
        <v>6350</v>
      </c>
      <c r="E2285" s="45">
        <v>87</v>
      </c>
      <c r="F2285" s="45" t="s">
        <v>7841</v>
      </c>
      <c r="G2285" s="45" t="s">
        <v>7858</v>
      </c>
      <c r="H2285" s="45" t="s">
        <v>7859</v>
      </c>
      <c r="I2285" s="45" t="s">
        <v>3202</v>
      </c>
      <c r="J2285" s="46">
        <v>9257.6</v>
      </c>
      <c r="K2285" s="46">
        <f t="shared" si="35"/>
        <v>10738.815999999999</v>
      </c>
    </row>
    <row r="2286" spans="2:11" x14ac:dyDescent="0.25">
      <c r="B2286" s="45" t="s">
        <v>3196</v>
      </c>
      <c r="C2286" s="45" t="s">
        <v>6349</v>
      </c>
      <c r="D2286" s="45" t="s">
        <v>6350</v>
      </c>
      <c r="E2286" s="45">
        <v>87</v>
      </c>
      <c r="F2286" s="45" t="s">
        <v>7841</v>
      </c>
      <c r="G2286" s="45" t="s">
        <v>7860</v>
      </c>
      <c r="H2286" s="45" t="s">
        <v>7861</v>
      </c>
      <c r="I2286" s="45" t="s">
        <v>3202</v>
      </c>
      <c r="J2286" s="46">
        <v>9770.4500000000007</v>
      </c>
      <c r="K2286" s="46">
        <f t="shared" si="35"/>
        <v>11333.722</v>
      </c>
    </row>
    <row r="2287" spans="2:11" x14ac:dyDescent="0.25">
      <c r="B2287" s="45" t="s">
        <v>3196</v>
      </c>
      <c r="C2287" s="45" t="s">
        <v>6349</v>
      </c>
      <c r="D2287" s="45" t="s">
        <v>6350</v>
      </c>
      <c r="E2287" s="45">
        <v>87</v>
      </c>
      <c r="F2287" s="45" t="s">
        <v>7841</v>
      </c>
      <c r="G2287" s="45" t="s">
        <v>7862</v>
      </c>
      <c r="H2287" s="45" t="s">
        <v>7863</v>
      </c>
      <c r="I2287" s="45" t="s">
        <v>3202</v>
      </c>
      <c r="J2287" s="46">
        <v>10454.25</v>
      </c>
      <c r="K2287" s="46">
        <f t="shared" si="35"/>
        <v>12126.929999999998</v>
      </c>
    </row>
    <row r="2288" spans="2:11" x14ac:dyDescent="0.25">
      <c r="B2288" s="45" t="s">
        <v>3196</v>
      </c>
      <c r="C2288" s="45" t="s">
        <v>6349</v>
      </c>
      <c r="D2288" s="45" t="s">
        <v>6350</v>
      </c>
      <c r="E2288" s="45">
        <v>87</v>
      </c>
      <c r="F2288" s="45" t="s">
        <v>7841</v>
      </c>
      <c r="G2288" s="45" t="s">
        <v>7864</v>
      </c>
      <c r="H2288" s="45" t="s">
        <v>7865</v>
      </c>
      <c r="I2288" s="45" t="s">
        <v>3202</v>
      </c>
      <c r="J2288" s="46">
        <v>11309</v>
      </c>
      <c r="K2288" s="46">
        <f t="shared" si="35"/>
        <v>13118.439999999999</v>
      </c>
    </row>
    <row r="2289" spans="2:11" x14ac:dyDescent="0.25">
      <c r="B2289" s="45" t="s">
        <v>3196</v>
      </c>
      <c r="C2289" s="45" t="s">
        <v>6349</v>
      </c>
      <c r="D2289" s="45" t="s">
        <v>6350</v>
      </c>
      <c r="E2289" s="45">
        <v>87</v>
      </c>
      <c r="F2289" s="45" t="s">
        <v>7841</v>
      </c>
      <c r="G2289" s="45" t="s">
        <v>7866</v>
      </c>
      <c r="H2289" s="45" t="s">
        <v>7867</v>
      </c>
      <c r="I2289" s="45" t="s">
        <v>3202</v>
      </c>
      <c r="J2289" s="46">
        <v>13018.5</v>
      </c>
      <c r="K2289" s="46">
        <f t="shared" si="35"/>
        <v>15101.46</v>
      </c>
    </row>
    <row r="2290" spans="2:11" x14ac:dyDescent="0.25">
      <c r="B2290" s="45" t="s">
        <v>3196</v>
      </c>
      <c r="C2290" s="45" t="s">
        <v>6349</v>
      </c>
      <c r="D2290" s="45" t="s">
        <v>6350</v>
      </c>
      <c r="E2290" s="45">
        <v>87</v>
      </c>
      <c r="F2290" s="45" t="s">
        <v>7841</v>
      </c>
      <c r="G2290" s="45" t="s">
        <v>7868</v>
      </c>
      <c r="H2290" s="45" t="s">
        <v>7869</v>
      </c>
      <c r="I2290" s="45" t="s">
        <v>3202</v>
      </c>
      <c r="J2290" s="46">
        <v>13018.5</v>
      </c>
      <c r="K2290" s="46">
        <f t="shared" si="35"/>
        <v>15101.46</v>
      </c>
    </row>
    <row r="2291" spans="2:11" x14ac:dyDescent="0.25">
      <c r="B2291" s="45" t="s">
        <v>3196</v>
      </c>
      <c r="C2291" s="45" t="s">
        <v>6349</v>
      </c>
      <c r="D2291" s="45" t="s">
        <v>6350</v>
      </c>
      <c r="E2291" s="45">
        <v>87</v>
      </c>
      <c r="F2291" s="45" t="s">
        <v>7841</v>
      </c>
      <c r="G2291" s="45" t="s">
        <v>7870</v>
      </c>
      <c r="H2291" s="45" t="s">
        <v>7871</v>
      </c>
      <c r="I2291" s="45" t="s">
        <v>3202</v>
      </c>
      <c r="J2291" s="46">
        <v>13360.4</v>
      </c>
      <c r="K2291" s="46">
        <f t="shared" si="35"/>
        <v>15498.063999999998</v>
      </c>
    </row>
    <row r="2292" spans="2:11" x14ac:dyDescent="0.25">
      <c r="B2292" s="45" t="s">
        <v>3196</v>
      </c>
      <c r="C2292" s="45" t="s">
        <v>6349</v>
      </c>
      <c r="D2292" s="45" t="s">
        <v>6350</v>
      </c>
      <c r="E2292" s="45">
        <v>87</v>
      </c>
      <c r="F2292" s="45" t="s">
        <v>7841</v>
      </c>
      <c r="G2292" s="45" t="s">
        <v>7872</v>
      </c>
      <c r="H2292" s="45" t="s">
        <v>7873</v>
      </c>
      <c r="I2292" s="45" t="s">
        <v>3202</v>
      </c>
      <c r="J2292" s="46">
        <v>16437.5</v>
      </c>
      <c r="K2292" s="46">
        <f t="shared" si="35"/>
        <v>19067.5</v>
      </c>
    </row>
    <row r="2293" spans="2:11" x14ac:dyDescent="0.25">
      <c r="B2293" s="45" t="s">
        <v>3196</v>
      </c>
      <c r="C2293" s="45" t="s">
        <v>6349</v>
      </c>
      <c r="D2293" s="45" t="s">
        <v>6350</v>
      </c>
      <c r="E2293" s="45">
        <v>87</v>
      </c>
      <c r="F2293" s="45" t="s">
        <v>7841</v>
      </c>
      <c r="G2293" s="45" t="s">
        <v>7874</v>
      </c>
      <c r="H2293" s="45" t="s">
        <v>7875</v>
      </c>
      <c r="I2293" s="45" t="s">
        <v>3202</v>
      </c>
      <c r="J2293" s="46">
        <v>18830.8</v>
      </c>
      <c r="K2293" s="46">
        <f t="shared" si="35"/>
        <v>21843.727999999999</v>
      </c>
    </row>
    <row r="2294" spans="2:11" x14ac:dyDescent="0.25">
      <c r="B2294" s="45" t="s">
        <v>3196</v>
      </c>
      <c r="C2294" s="45" t="s">
        <v>6349</v>
      </c>
      <c r="D2294" s="45" t="s">
        <v>6350</v>
      </c>
      <c r="E2294" s="45">
        <v>87</v>
      </c>
      <c r="F2294" s="45" t="s">
        <v>7841</v>
      </c>
      <c r="G2294" s="45" t="s">
        <v>7876</v>
      </c>
      <c r="H2294" s="45" t="s">
        <v>7877</v>
      </c>
      <c r="I2294" s="45" t="s">
        <v>3202</v>
      </c>
      <c r="J2294" s="46">
        <v>8478.5</v>
      </c>
      <c r="K2294" s="46">
        <f t="shared" si="35"/>
        <v>9835.06</v>
      </c>
    </row>
    <row r="2295" spans="2:11" x14ac:dyDescent="0.25">
      <c r="B2295" s="45" t="s">
        <v>3196</v>
      </c>
      <c r="C2295" s="45" t="s">
        <v>6349</v>
      </c>
      <c r="D2295" s="45" t="s">
        <v>6350</v>
      </c>
      <c r="E2295" s="45">
        <v>87</v>
      </c>
      <c r="F2295" s="45" t="s">
        <v>7841</v>
      </c>
      <c r="G2295" s="45" t="s">
        <v>7878</v>
      </c>
      <c r="H2295" s="45" t="s">
        <v>7879</v>
      </c>
      <c r="I2295" s="45" t="s">
        <v>3202</v>
      </c>
      <c r="J2295" s="46">
        <v>9136.4</v>
      </c>
      <c r="K2295" s="46">
        <f t="shared" si="35"/>
        <v>10598.223999999998</v>
      </c>
    </row>
    <row r="2296" spans="2:11" x14ac:dyDescent="0.25">
      <c r="B2296" s="45" t="s">
        <v>3196</v>
      </c>
      <c r="C2296" s="45" t="s">
        <v>6349</v>
      </c>
      <c r="D2296" s="45" t="s">
        <v>6350</v>
      </c>
      <c r="E2296" s="45">
        <v>87</v>
      </c>
      <c r="F2296" s="45" t="s">
        <v>7841</v>
      </c>
      <c r="G2296" s="45" t="s">
        <v>7880</v>
      </c>
      <c r="H2296" s="45" t="s">
        <v>7881</v>
      </c>
      <c r="I2296" s="45" t="s">
        <v>3202</v>
      </c>
      <c r="J2296" s="46">
        <v>9569.23</v>
      </c>
      <c r="K2296" s="46">
        <f t="shared" si="35"/>
        <v>11100.306799999998</v>
      </c>
    </row>
    <row r="2297" spans="2:11" x14ac:dyDescent="0.25">
      <c r="B2297" s="45" t="s">
        <v>3196</v>
      </c>
      <c r="C2297" s="45" t="s">
        <v>6349</v>
      </c>
      <c r="D2297" s="45" t="s">
        <v>6350</v>
      </c>
      <c r="E2297" s="45">
        <v>87</v>
      </c>
      <c r="F2297" s="45" t="s">
        <v>7841</v>
      </c>
      <c r="G2297" s="45" t="s">
        <v>7882</v>
      </c>
      <c r="H2297" s="45" t="s">
        <v>7883</v>
      </c>
      <c r="I2297" s="45" t="s">
        <v>3202</v>
      </c>
      <c r="J2297" s="46">
        <v>10434.89</v>
      </c>
      <c r="K2297" s="46">
        <f t="shared" si="35"/>
        <v>12104.472399999999</v>
      </c>
    </row>
    <row r="2298" spans="2:11" x14ac:dyDescent="0.25">
      <c r="B2298" s="45" t="s">
        <v>3196</v>
      </c>
      <c r="C2298" s="45" t="s">
        <v>6349</v>
      </c>
      <c r="D2298" s="45" t="s">
        <v>6350</v>
      </c>
      <c r="E2298" s="45">
        <v>87</v>
      </c>
      <c r="F2298" s="45" t="s">
        <v>7841</v>
      </c>
      <c r="G2298" s="45" t="s">
        <v>7884</v>
      </c>
      <c r="H2298" s="45" t="s">
        <v>7885</v>
      </c>
      <c r="I2298" s="45" t="s">
        <v>3202</v>
      </c>
      <c r="J2298" s="46">
        <v>10608.03</v>
      </c>
      <c r="K2298" s="46">
        <f t="shared" si="35"/>
        <v>12305.3148</v>
      </c>
    </row>
    <row r="2299" spans="2:11" x14ac:dyDescent="0.25">
      <c r="B2299" s="45" t="s">
        <v>3196</v>
      </c>
      <c r="C2299" s="45" t="s">
        <v>6349</v>
      </c>
      <c r="D2299" s="45" t="s">
        <v>6350</v>
      </c>
      <c r="E2299" s="45">
        <v>87</v>
      </c>
      <c r="F2299" s="45" t="s">
        <v>7841</v>
      </c>
      <c r="G2299" s="45" t="s">
        <v>7886</v>
      </c>
      <c r="H2299" s="45" t="s">
        <v>7887</v>
      </c>
      <c r="I2299" s="45" t="s">
        <v>3202</v>
      </c>
      <c r="J2299" s="46">
        <v>11300.55</v>
      </c>
      <c r="K2299" s="46">
        <f t="shared" si="35"/>
        <v>13108.637999999999</v>
      </c>
    </row>
    <row r="2300" spans="2:11" x14ac:dyDescent="0.25">
      <c r="B2300" s="45" t="s">
        <v>3196</v>
      </c>
      <c r="C2300" s="45" t="s">
        <v>6349</v>
      </c>
      <c r="D2300" s="45" t="s">
        <v>6350</v>
      </c>
      <c r="E2300" s="45">
        <v>87</v>
      </c>
      <c r="F2300" s="45" t="s">
        <v>7841</v>
      </c>
      <c r="G2300" s="45" t="s">
        <v>7888</v>
      </c>
      <c r="H2300" s="45" t="s">
        <v>7889</v>
      </c>
      <c r="I2300" s="45" t="s">
        <v>3202</v>
      </c>
      <c r="J2300" s="46">
        <v>11300.55</v>
      </c>
      <c r="K2300" s="46">
        <f t="shared" si="35"/>
        <v>13108.637999999999</v>
      </c>
    </row>
    <row r="2301" spans="2:11" x14ac:dyDescent="0.25">
      <c r="B2301" s="45" t="s">
        <v>3196</v>
      </c>
      <c r="C2301" s="45" t="s">
        <v>6349</v>
      </c>
      <c r="D2301" s="45" t="s">
        <v>6350</v>
      </c>
      <c r="E2301" s="45">
        <v>87</v>
      </c>
      <c r="F2301" s="45" t="s">
        <v>7841</v>
      </c>
      <c r="G2301" s="45" t="s">
        <v>7890</v>
      </c>
      <c r="H2301" s="45" t="s">
        <v>7891</v>
      </c>
      <c r="I2301" s="45" t="s">
        <v>3202</v>
      </c>
      <c r="J2301" s="46">
        <v>11830.03</v>
      </c>
      <c r="K2301" s="46">
        <f t="shared" si="35"/>
        <v>13722.834800000001</v>
      </c>
    </row>
    <row r="2302" spans="2:11" x14ac:dyDescent="0.25">
      <c r="B2302" s="45" t="s">
        <v>3196</v>
      </c>
      <c r="C2302" s="45" t="s">
        <v>6349</v>
      </c>
      <c r="D2302" s="45" t="s">
        <v>6350</v>
      </c>
      <c r="E2302" s="45">
        <v>87</v>
      </c>
      <c r="F2302" s="45" t="s">
        <v>7841</v>
      </c>
      <c r="G2302" s="45" t="s">
        <v>7892</v>
      </c>
      <c r="H2302" s="45" t="s">
        <v>7893</v>
      </c>
      <c r="I2302" s="45" t="s">
        <v>3202</v>
      </c>
      <c r="J2302" s="46">
        <v>13031.87</v>
      </c>
      <c r="K2302" s="46">
        <f t="shared" si="35"/>
        <v>15116.9692</v>
      </c>
    </row>
    <row r="2303" spans="2:11" x14ac:dyDescent="0.25">
      <c r="B2303" s="45" t="s">
        <v>3196</v>
      </c>
      <c r="C2303" s="45" t="s">
        <v>6349</v>
      </c>
      <c r="D2303" s="45" t="s">
        <v>6350</v>
      </c>
      <c r="E2303" s="45">
        <v>87</v>
      </c>
      <c r="F2303" s="45" t="s">
        <v>7841</v>
      </c>
      <c r="G2303" s="45" t="s">
        <v>7894</v>
      </c>
      <c r="H2303" s="45" t="s">
        <v>7895</v>
      </c>
      <c r="I2303" s="45" t="s">
        <v>3202</v>
      </c>
      <c r="J2303" s="46">
        <v>13291.57</v>
      </c>
      <c r="K2303" s="46">
        <f t="shared" si="35"/>
        <v>15418.221199999998</v>
      </c>
    </row>
    <row r="2304" spans="2:11" x14ac:dyDescent="0.25">
      <c r="B2304" s="45" t="s">
        <v>3196</v>
      </c>
      <c r="C2304" s="45" t="s">
        <v>6349</v>
      </c>
      <c r="D2304" s="45" t="s">
        <v>6350</v>
      </c>
      <c r="E2304" s="45">
        <v>87</v>
      </c>
      <c r="F2304" s="45" t="s">
        <v>7841</v>
      </c>
      <c r="G2304" s="45" t="s">
        <v>7896</v>
      </c>
      <c r="H2304" s="45" t="s">
        <v>7897</v>
      </c>
      <c r="I2304" s="45" t="s">
        <v>3202</v>
      </c>
      <c r="J2304" s="46">
        <v>13378.14</v>
      </c>
      <c r="K2304" s="46">
        <f t="shared" si="35"/>
        <v>15518.642399999999</v>
      </c>
    </row>
    <row r="2305" spans="2:11" x14ac:dyDescent="0.25">
      <c r="B2305" s="45" t="s">
        <v>3196</v>
      </c>
      <c r="C2305" s="45" t="s">
        <v>6349</v>
      </c>
      <c r="D2305" s="45" t="s">
        <v>6350</v>
      </c>
      <c r="E2305" s="45">
        <v>87</v>
      </c>
      <c r="F2305" s="45" t="s">
        <v>7841</v>
      </c>
      <c r="G2305" s="45" t="s">
        <v>7898</v>
      </c>
      <c r="H2305" s="45" t="s">
        <v>7899</v>
      </c>
      <c r="I2305" s="45" t="s">
        <v>3202</v>
      </c>
      <c r="J2305" s="46">
        <v>15320.35</v>
      </c>
      <c r="K2305" s="46">
        <f t="shared" si="35"/>
        <v>17771.606</v>
      </c>
    </row>
    <row r="2306" spans="2:11" x14ac:dyDescent="0.25">
      <c r="B2306" s="45" t="s">
        <v>3196</v>
      </c>
      <c r="C2306" s="45" t="s">
        <v>6349</v>
      </c>
      <c r="D2306" s="45" t="s">
        <v>6350</v>
      </c>
      <c r="E2306" s="45">
        <v>87</v>
      </c>
      <c r="F2306" s="45" t="s">
        <v>7841</v>
      </c>
      <c r="G2306" s="45" t="s">
        <v>7900</v>
      </c>
      <c r="H2306" s="45" t="s">
        <v>7901</v>
      </c>
      <c r="I2306" s="45" t="s">
        <v>3202</v>
      </c>
      <c r="J2306" s="46">
        <v>16494.509999999998</v>
      </c>
      <c r="K2306" s="46">
        <f t="shared" si="35"/>
        <v>19133.631599999997</v>
      </c>
    </row>
    <row r="2307" spans="2:11" x14ac:dyDescent="0.25">
      <c r="B2307" s="45" t="s">
        <v>3196</v>
      </c>
      <c r="C2307" s="45" t="s">
        <v>6349</v>
      </c>
      <c r="D2307" s="45" t="s">
        <v>6350</v>
      </c>
      <c r="E2307" s="45">
        <v>91</v>
      </c>
      <c r="F2307" s="45" t="s">
        <v>6858</v>
      </c>
      <c r="G2307" s="45" t="s">
        <v>7902</v>
      </c>
      <c r="H2307" s="45" t="s">
        <v>7903</v>
      </c>
      <c r="I2307" s="45" t="s">
        <v>3202</v>
      </c>
      <c r="J2307" s="46">
        <v>3368.43</v>
      </c>
      <c r="K2307" s="46">
        <f t="shared" si="35"/>
        <v>3907.3787999999995</v>
      </c>
    </row>
    <row r="2308" spans="2:11" x14ac:dyDescent="0.25">
      <c r="B2308" s="45" t="s">
        <v>3196</v>
      </c>
      <c r="C2308" s="45" t="s">
        <v>6349</v>
      </c>
      <c r="D2308" s="45" t="s">
        <v>6350</v>
      </c>
      <c r="E2308" s="45">
        <v>91</v>
      </c>
      <c r="F2308" s="45" t="s">
        <v>6858</v>
      </c>
      <c r="G2308" s="45" t="s">
        <v>7904</v>
      </c>
      <c r="H2308" s="45" t="s">
        <v>7905</v>
      </c>
      <c r="I2308" s="45" t="s">
        <v>3202</v>
      </c>
      <c r="J2308" s="46">
        <v>4098.45</v>
      </c>
      <c r="K2308" s="46">
        <f t="shared" ref="K2308:K2371" si="36">+IF(AND(MID(H2308,1,15)="POSTE DE MADERA",J2308&lt;110)=TRUE,(J2308*1.13+5)*1.01*1.16,IF(AND(MID(H2308,1,15)="POSTE DE MADERA",J2308&gt;=110,J2308&lt;320)=TRUE,(J2308*1.13+12)*1.01*1.16,IF(AND(MID(H2308,1,15)="POSTE DE MADERA",J2308&gt;320)=TRUE,(J2308*1.13+36)*1.01*1.16,IF(+AND(MID(H2308,1,5)="POSTE",MID(H2308,1,15)&lt;&gt;"POSTE DE MADERA")=TRUE,J2308*1.01*1.16,J2308*1.16))))</f>
        <v>4754.2019999999993</v>
      </c>
    </row>
    <row r="2309" spans="2:11" x14ac:dyDescent="0.25">
      <c r="B2309" s="45" t="s">
        <v>3196</v>
      </c>
      <c r="C2309" s="45" t="s">
        <v>6349</v>
      </c>
      <c r="D2309" s="45" t="s">
        <v>6350</v>
      </c>
      <c r="E2309" s="45">
        <v>91</v>
      </c>
      <c r="F2309" s="45" t="s">
        <v>6858</v>
      </c>
      <c r="G2309" s="45" t="s">
        <v>7906</v>
      </c>
      <c r="H2309" s="45" t="s">
        <v>7907</v>
      </c>
      <c r="I2309" s="45" t="s">
        <v>3202</v>
      </c>
      <c r="J2309" s="46">
        <v>4974.4799999999996</v>
      </c>
      <c r="K2309" s="46">
        <f t="shared" si="36"/>
        <v>5770.3967999999995</v>
      </c>
    </row>
    <row r="2310" spans="2:11" x14ac:dyDescent="0.25">
      <c r="B2310" s="45" t="s">
        <v>3196</v>
      </c>
      <c r="C2310" s="45" t="s">
        <v>6349</v>
      </c>
      <c r="D2310" s="45" t="s">
        <v>6350</v>
      </c>
      <c r="E2310" s="45">
        <v>91</v>
      </c>
      <c r="F2310" s="45" t="s">
        <v>6858</v>
      </c>
      <c r="G2310" s="45" t="s">
        <v>7908</v>
      </c>
      <c r="H2310" s="45" t="s">
        <v>7909</v>
      </c>
      <c r="I2310" s="45" t="s">
        <v>3202</v>
      </c>
      <c r="J2310" s="46">
        <v>5558.5</v>
      </c>
      <c r="K2310" s="46">
        <f t="shared" si="36"/>
        <v>6447.86</v>
      </c>
    </row>
    <row r="2311" spans="2:11" x14ac:dyDescent="0.25">
      <c r="B2311" s="45" t="s">
        <v>3196</v>
      </c>
      <c r="C2311" s="45" t="s">
        <v>6349</v>
      </c>
      <c r="D2311" s="45" t="s">
        <v>6350</v>
      </c>
      <c r="E2311" s="45">
        <v>91</v>
      </c>
      <c r="F2311" s="45" t="s">
        <v>6858</v>
      </c>
      <c r="G2311" s="45" t="s">
        <v>7910</v>
      </c>
      <c r="H2311" s="45" t="s">
        <v>7911</v>
      </c>
      <c r="I2311" s="45" t="s">
        <v>3202</v>
      </c>
      <c r="J2311" s="46">
        <v>6288.53</v>
      </c>
      <c r="K2311" s="46">
        <f t="shared" si="36"/>
        <v>7294.6947999999993</v>
      </c>
    </row>
    <row r="2312" spans="2:11" x14ac:dyDescent="0.25">
      <c r="B2312" s="45" t="s">
        <v>3196</v>
      </c>
      <c r="C2312" s="45" t="s">
        <v>6349</v>
      </c>
      <c r="D2312" s="45" t="s">
        <v>6350</v>
      </c>
      <c r="E2312" s="45">
        <v>91</v>
      </c>
      <c r="F2312" s="45" t="s">
        <v>6858</v>
      </c>
      <c r="G2312" s="45" t="s">
        <v>7912</v>
      </c>
      <c r="H2312" s="45" t="s">
        <v>7913</v>
      </c>
      <c r="I2312" s="45" t="s">
        <v>3202</v>
      </c>
      <c r="J2312" s="46">
        <v>6239.69</v>
      </c>
      <c r="K2312" s="46">
        <f t="shared" si="36"/>
        <v>7238.040399999999</v>
      </c>
    </row>
    <row r="2313" spans="2:11" x14ac:dyDescent="0.25">
      <c r="B2313" s="45" t="s">
        <v>3196</v>
      </c>
      <c r="C2313" s="45" t="s">
        <v>6349</v>
      </c>
      <c r="D2313" s="45" t="s">
        <v>6350</v>
      </c>
      <c r="E2313" s="45">
        <v>91</v>
      </c>
      <c r="F2313" s="45" t="s">
        <v>6858</v>
      </c>
      <c r="G2313" s="45" t="s">
        <v>7914</v>
      </c>
      <c r="H2313" s="45" t="s">
        <v>7915</v>
      </c>
      <c r="I2313" s="45" t="s">
        <v>3202</v>
      </c>
      <c r="J2313" s="46">
        <v>7018.55</v>
      </c>
      <c r="K2313" s="46">
        <f t="shared" si="36"/>
        <v>8141.518</v>
      </c>
    </row>
    <row r="2314" spans="2:11" x14ac:dyDescent="0.25">
      <c r="B2314" s="45" t="s">
        <v>3196</v>
      </c>
      <c r="C2314" s="45" t="s">
        <v>6349</v>
      </c>
      <c r="D2314" s="45" t="s">
        <v>6350</v>
      </c>
      <c r="E2314" s="45">
        <v>91</v>
      </c>
      <c r="F2314" s="45" t="s">
        <v>6858</v>
      </c>
      <c r="G2314" s="45" t="s">
        <v>7916</v>
      </c>
      <c r="H2314" s="45" t="s">
        <v>7917</v>
      </c>
      <c r="I2314" s="45" t="s">
        <v>3202</v>
      </c>
      <c r="J2314" s="46">
        <v>7310.56</v>
      </c>
      <c r="K2314" s="46">
        <f t="shared" si="36"/>
        <v>8480.2495999999992</v>
      </c>
    </row>
    <row r="2315" spans="2:11" x14ac:dyDescent="0.25">
      <c r="B2315" s="45" t="s">
        <v>3196</v>
      </c>
      <c r="C2315" s="45" t="s">
        <v>6349</v>
      </c>
      <c r="D2315" s="45" t="s">
        <v>6350</v>
      </c>
      <c r="E2315" s="45">
        <v>91</v>
      </c>
      <c r="F2315" s="45" t="s">
        <v>6858</v>
      </c>
      <c r="G2315" s="45" t="s">
        <v>7918</v>
      </c>
      <c r="H2315" s="45" t="s">
        <v>7919</v>
      </c>
      <c r="I2315" s="45" t="s">
        <v>3202</v>
      </c>
      <c r="J2315" s="46">
        <v>7646.45</v>
      </c>
      <c r="K2315" s="46">
        <f t="shared" si="36"/>
        <v>8869.8819999999996</v>
      </c>
    </row>
    <row r="2316" spans="2:11" x14ac:dyDescent="0.25">
      <c r="B2316" s="45" t="s">
        <v>3196</v>
      </c>
      <c r="C2316" s="45" t="s">
        <v>6349</v>
      </c>
      <c r="D2316" s="45" t="s">
        <v>6350</v>
      </c>
      <c r="E2316" s="45">
        <v>91</v>
      </c>
      <c r="F2316" s="45" t="s">
        <v>6858</v>
      </c>
      <c r="G2316" s="45" t="s">
        <v>7920</v>
      </c>
      <c r="H2316" s="45" t="s">
        <v>7921</v>
      </c>
      <c r="I2316" s="45" t="s">
        <v>3202</v>
      </c>
      <c r="J2316" s="46">
        <v>8478.6</v>
      </c>
      <c r="K2316" s="46">
        <f t="shared" si="36"/>
        <v>9835.1759999999995</v>
      </c>
    </row>
    <row r="2317" spans="2:11" x14ac:dyDescent="0.25">
      <c r="B2317" s="45" t="s">
        <v>3196</v>
      </c>
      <c r="C2317" s="45" t="s">
        <v>6349</v>
      </c>
      <c r="D2317" s="45" t="s">
        <v>6350</v>
      </c>
      <c r="E2317" s="45">
        <v>91</v>
      </c>
      <c r="F2317" s="45" t="s">
        <v>6858</v>
      </c>
      <c r="G2317" s="45" t="s">
        <v>7922</v>
      </c>
      <c r="H2317" s="45" t="s">
        <v>7923</v>
      </c>
      <c r="I2317" s="45" t="s">
        <v>3202</v>
      </c>
      <c r="J2317" s="46">
        <v>9062.6200000000008</v>
      </c>
      <c r="K2317" s="46">
        <f t="shared" si="36"/>
        <v>10512.6392</v>
      </c>
    </row>
    <row r="2318" spans="2:11" x14ac:dyDescent="0.25">
      <c r="B2318" s="45" t="s">
        <v>3196</v>
      </c>
      <c r="C2318" s="45" t="s">
        <v>6349</v>
      </c>
      <c r="D2318" s="45" t="s">
        <v>6350</v>
      </c>
      <c r="E2318" s="45">
        <v>91</v>
      </c>
      <c r="F2318" s="45" t="s">
        <v>6858</v>
      </c>
      <c r="G2318" s="45" t="s">
        <v>7924</v>
      </c>
      <c r="H2318" s="45" t="s">
        <v>7925</v>
      </c>
      <c r="I2318" s="45" t="s">
        <v>3202</v>
      </c>
      <c r="J2318" s="46">
        <v>9938.65</v>
      </c>
      <c r="K2318" s="46">
        <f t="shared" si="36"/>
        <v>11528.833999999999</v>
      </c>
    </row>
    <row r="2319" spans="2:11" x14ac:dyDescent="0.25">
      <c r="B2319" s="45" t="s">
        <v>3196</v>
      </c>
      <c r="C2319" s="45" t="s">
        <v>6349</v>
      </c>
      <c r="D2319" s="45" t="s">
        <v>6350</v>
      </c>
      <c r="E2319" s="45">
        <v>91</v>
      </c>
      <c r="F2319" s="45" t="s">
        <v>6858</v>
      </c>
      <c r="G2319" s="45" t="s">
        <v>7926</v>
      </c>
      <c r="H2319" s="45" t="s">
        <v>7927</v>
      </c>
      <c r="I2319" s="45" t="s">
        <v>3202</v>
      </c>
      <c r="J2319" s="46">
        <v>10668.68</v>
      </c>
      <c r="K2319" s="46">
        <f t="shared" si="36"/>
        <v>12375.668799999999</v>
      </c>
    </row>
    <row r="2320" spans="2:11" x14ac:dyDescent="0.25">
      <c r="B2320" s="45" t="s">
        <v>3196</v>
      </c>
      <c r="C2320" s="45" t="s">
        <v>6349</v>
      </c>
      <c r="D2320" s="45" t="s">
        <v>6350</v>
      </c>
      <c r="E2320" s="45">
        <v>91</v>
      </c>
      <c r="F2320" s="45" t="s">
        <v>6858</v>
      </c>
      <c r="G2320" s="45" t="s">
        <v>7928</v>
      </c>
      <c r="H2320" s="45" t="s">
        <v>7929</v>
      </c>
      <c r="I2320" s="45" t="s">
        <v>3202</v>
      </c>
      <c r="J2320" s="46">
        <v>11398.7</v>
      </c>
      <c r="K2320" s="46">
        <f t="shared" si="36"/>
        <v>13222.492</v>
      </c>
    </row>
    <row r="2321" spans="2:11" x14ac:dyDescent="0.25">
      <c r="B2321" s="45" t="s">
        <v>3196</v>
      </c>
      <c r="C2321" s="45" t="s">
        <v>6349</v>
      </c>
      <c r="D2321" s="45" t="s">
        <v>6350</v>
      </c>
      <c r="E2321" s="45">
        <v>91</v>
      </c>
      <c r="F2321" s="45" t="s">
        <v>6858</v>
      </c>
      <c r="G2321" s="45" t="s">
        <v>7930</v>
      </c>
      <c r="H2321" s="45" t="s">
        <v>7931</v>
      </c>
      <c r="I2321" s="45" t="s">
        <v>3202</v>
      </c>
      <c r="J2321" s="46">
        <v>11836.72</v>
      </c>
      <c r="K2321" s="46">
        <f t="shared" si="36"/>
        <v>13730.595199999998</v>
      </c>
    </row>
    <row r="2322" spans="2:11" x14ac:dyDescent="0.25">
      <c r="B2322" s="45" t="s">
        <v>3196</v>
      </c>
      <c r="C2322" s="45" t="s">
        <v>6349</v>
      </c>
      <c r="D2322" s="45" t="s">
        <v>6350</v>
      </c>
      <c r="E2322" s="45">
        <v>91</v>
      </c>
      <c r="F2322" s="45" t="s">
        <v>6858</v>
      </c>
      <c r="G2322" s="45" t="s">
        <v>7932</v>
      </c>
      <c r="H2322" s="45" t="s">
        <v>7933</v>
      </c>
      <c r="I2322" s="45" t="s">
        <v>3202</v>
      </c>
      <c r="J2322" s="46">
        <v>11982.72</v>
      </c>
      <c r="K2322" s="46">
        <f t="shared" si="36"/>
        <v>13899.955199999999</v>
      </c>
    </row>
    <row r="2323" spans="2:11" x14ac:dyDescent="0.25">
      <c r="B2323" s="45" t="s">
        <v>3196</v>
      </c>
      <c r="C2323" s="45" t="s">
        <v>6349</v>
      </c>
      <c r="D2323" s="45" t="s">
        <v>6350</v>
      </c>
      <c r="E2323" s="45">
        <v>91</v>
      </c>
      <c r="F2323" s="45" t="s">
        <v>6858</v>
      </c>
      <c r="G2323" s="45" t="s">
        <v>7934</v>
      </c>
      <c r="H2323" s="45" t="s">
        <v>7935</v>
      </c>
      <c r="I2323" s="45" t="s">
        <v>3202</v>
      </c>
      <c r="J2323" s="46">
        <v>12858.75</v>
      </c>
      <c r="K2323" s="46">
        <f t="shared" si="36"/>
        <v>14916.15</v>
      </c>
    </row>
    <row r="2324" spans="2:11" x14ac:dyDescent="0.25">
      <c r="B2324" s="45" t="s">
        <v>3196</v>
      </c>
      <c r="C2324" s="45" t="s">
        <v>6349</v>
      </c>
      <c r="D2324" s="45" t="s">
        <v>6350</v>
      </c>
      <c r="E2324" s="45">
        <v>91</v>
      </c>
      <c r="F2324" s="45" t="s">
        <v>6858</v>
      </c>
      <c r="G2324" s="45" t="s">
        <v>7936</v>
      </c>
      <c r="H2324" s="45" t="s">
        <v>7937</v>
      </c>
      <c r="I2324" s="45" t="s">
        <v>3202</v>
      </c>
      <c r="J2324" s="46">
        <v>13588.78</v>
      </c>
      <c r="K2324" s="46">
        <f t="shared" si="36"/>
        <v>15762.9848</v>
      </c>
    </row>
    <row r="2325" spans="2:11" x14ac:dyDescent="0.25">
      <c r="B2325" s="45" t="s">
        <v>3196</v>
      </c>
      <c r="C2325" s="45" t="s">
        <v>6349</v>
      </c>
      <c r="D2325" s="45" t="s">
        <v>6350</v>
      </c>
      <c r="E2325" s="45">
        <v>91</v>
      </c>
      <c r="F2325" s="45" t="s">
        <v>6858</v>
      </c>
      <c r="G2325" s="45" t="s">
        <v>7938</v>
      </c>
      <c r="H2325" s="45" t="s">
        <v>7939</v>
      </c>
      <c r="I2325" s="45" t="s">
        <v>3202</v>
      </c>
      <c r="J2325" s="46">
        <v>14318.8</v>
      </c>
      <c r="K2325" s="46">
        <f t="shared" si="36"/>
        <v>16609.807999999997</v>
      </c>
    </row>
    <row r="2326" spans="2:11" x14ac:dyDescent="0.25">
      <c r="B2326" s="45" t="s">
        <v>3196</v>
      </c>
      <c r="C2326" s="45" t="s">
        <v>6349</v>
      </c>
      <c r="D2326" s="45" t="s">
        <v>6350</v>
      </c>
      <c r="E2326" s="45">
        <v>91</v>
      </c>
      <c r="F2326" s="45" t="s">
        <v>6858</v>
      </c>
      <c r="G2326" s="45" t="s">
        <v>7940</v>
      </c>
      <c r="H2326" s="45" t="s">
        <v>7941</v>
      </c>
      <c r="I2326" s="45" t="s">
        <v>3202</v>
      </c>
      <c r="J2326" s="46">
        <v>16654.88</v>
      </c>
      <c r="K2326" s="46">
        <f t="shared" si="36"/>
        <v>19319.660800000001</v>
      </c>
    </row>
    <row r="2327" spans="2:11" x14ac:dyDescent="0.25">
      <c r="B2327" s="45" t="s">
        <v>3196</v>
      </c>
      <c r="C2327" s="45" t="s">
        <v>6349</v>
      </c>
      <c r="D2327" s="45" t="s">
        <v>6350</v>
      </c>
      <c r="E2327" s="45">
        <v>91</v>
      </c>
      <c r="F2327" s="45" t="s">
        <v>6858</v>
      </c>
      <c r="G2327" s="45" t="s">
        <v>7942</v>
      </c>
      <c r="H2327" s="45" t="s">
        <v>7943</v>
      </c>
      <c r="I2327" s="45" t="s">
        <v>3202</v>
      </c>
      <c r="J2327" s="46">
        <v>17238.900000000001</v>
      </c>
      <c r="K2327" s="46">
        <f t="shared" si="36"/>
        <v>19997.124</v>
      </c>
    </row>
    <row r="2328" spans="2:11" x14ac:dyDescent="0.25">
      <c r="B2328" s="45" t="s">
        <v>3196</v>
      </c>
      <c r="C2328" s="45" t="s">
        <v>6349</v>
      </c>
      <c r="D2328" s="45" t="s">
        <v>6350</v>
      </c>
      <c r="E2328" s="45">
        <v>91</v>
      </c>
      <c r="F2328" s="45" t="s">
        <v>6858</v>
      </c>
      <c r="G2328" s="45" t="s">
        <v>7944</v>
      </c>
      <c r="H2328" s="45" t="s">
        <v>7945</v>
      </c>
      <c r="I2328" s="45" t="s">
        <v>3202</v>
      </c>
      <c r="J2328" s="46">
        <v>18698.95</v>
      </c>
      <c r="K2328" s="46">
        <f t="shared" si="36"/>
        <v>21690.781999999999</v>
      </c>
    </row>
    <row r="2329" spans="2:11" x14ac:dyDescent="0.25">
      <c r="B2329" s="45" t="s">
        <v>3196</v>
      </c>
      <c r="C2329" s="45" t="s">
        <v>6349</v>
      </c>
      <c r="D2329" s="45" t="s">
        <v>6350</v>
      </c>
      <c r="E2329" s="45">
        <v>91</v>
      </c>
      <c r="F2329" s="45" t="s">
        <v>6858</v>
      </c>
      <c r="G2329" s="45" t="s">
        <v>7946</v>
      </c>
      <c r="H2329" s="45" t="s">
        <v>7947</v>
      </c>
      <c r="I2329" s="45" t="s">
        <v>3202</v>
      </c>
      <c r="J2329" s="46">
        <v>21035.03</v>
      </c>
      <c r="K2329" s="46">
        <f t="shared" si="36"/>
        <v>24400.634799999996</v>
      </c>
    </row>
    <row r="2330" spans="2:11" x14ac:dyDescent="0.25">
      <c r="B2330" s="45" t="s">
        <v>3196</v>
      </c>
      <c r="C2330" s="45" t="s">
        <v>6349</v>
      </c>
      <c r="D2330" s="45" t="s">
        <v>6350</v>
      </c>
      <c r="E2330" s="45">
        <v>91</v>
      </c>
      <c r="F2330" s="45" t="s">
        <v>6858</v>
      </c>
      <c r="G2330" s="45" t="s">
        <v>7948</v>
      </c>
      <c r="H2330" s="45" t="s">
        <v>7949</v>
      </c>
      <c r="I2330" s="45" t="s">
        <v>3202</v>
      </c>
      <c r="J2330" s="46">
        <v>21327.040000000001</v>
      </c>
      <c r="K2330" s="46">
        <f t="shared" si="36"/>
        <v>24739.366399999999</v>
      </c>
    </row>
    <row r="2331" spans="2:11" x14ac:dyDescent="0.25">
      <c r="B2331" s="45" t="s">
        <v>3196</v>
      </c>
      <c r="C2331" s="45" t="s">
        <v>6349</v>
      </c>
      <c r="D2331" s="45" t="s">
        <v>6350</v>
      </c>
      <c r="E2331" s="45">
        <v>91</v>
      </c>
      <c r="F2331" s="45" t="s">
        <v>6858</v>
      </c>
      <c r="G2331" s="45" t="s">
        <v>7950</v>
      </c>
      <c r="H2331" s="45" t="s">
        <v>7951</v>
      </c>
      <c r="I2331" s="45" t="s">
        <v>3202</v>
      </c>
      <c r="J2331" s="46">
        <v>23079.1</v>
      </c>
      <c r="K2331" s="46">
        <f t="shared" si="36"/>
        <v>26771.755999999998</v>
      </c>
    </row>
    <row r="2332" spans="2:11" x14ac:dyDescent="0.25">
      <c r="B2332" s="45" t="s">
        <v>3196</v>
      </c>
      <c r="C2332" s="45" t="s">
        <v>6349</v>
      </c>
      <c r="D2332" s="45" t="s">
        <v>6350</v>
      </c>
      <c r="E2332" s="45">
        <v>91</v>
      </c>
      <c r="F2332" s="45" t="s">
        <v>6858</v>
      </c>
      <c r="G2332" s="45" t="s">
        <v>7952</v>
      </c>
      <c r="H2332" s="45" t="s">
        <v>7953</v>
      </c>
      <c r="I2332" s="45" t="s">
        <v>3202</v>
      </c>
      <c r="J2332" s="46">
        <v>801.13</v>
      </c>
      <c r="K2332" s="46">
        <f t="shared" si="36"/>
        <v>929.31079999999997</v>
      </c>
    </row>
    <row r="2333" spans="2:11" x14ac:dyDescent="0.25">
      <c r="B2333" s="45" t="s">
        <v>3196</v>
      </c>
      <c r="C2333" s="45" t="s">
        <v>6349</v>
      </c>
      <c r="D2333" s="45" t="s">
        <v>6350</v>
      </c>
      <c r="E2333" s="45">
        <v>91</v>
      </c>
      <c r="F2333" s="45" t="s">
        <v>6858</v>
      </c>
      <c r="G2333" s="45" t="s">
        <v>7954</v>
      </c>
      <c r="H2333" s="45" t="s">
        <v>7955</v>
      </c>
      <c r="I2333" s="45" t="s">
        <v>3202</v>
      </c>
      <c r="J2333" s="46">
        <v>3660.7</v>
      </c>
      <c r="K2333" s="46">
        <f t="shared" si="36"/>
        <v>4246.4119999999994</v>
      </c>
    </row>
    <row r="2334" spans="2:11" x14ac:dyDescent="0.25">
      <c r="B2334" s="45" t="s">
        <v>3196</v>
      </c>
      <c r="C2334" s="45" t="s">
        <v>6349</v>
      </c>
      <c r="D2334" s="45" t="s">
        <v>6350</v>
      </c>
      <c r="E2334" s="45">
        <v>91</v>
      </c>
      <c r="F2334" s="45" t="s">
        <v>6858</v>
      </c>
      <c r="G2334" s="45" t="s">
        <v>7956</v>
      </c>
      <c r="H2334" s="45" t="s">
        <v>7957</v>
      </c>
      <c r="I2334" s="45" t="s">
        <v>3202</v>
      </c>
      <c r="J2334" s="46">
        <v>4897.1000000000004</v>
      </c>
      <c r="K2334" s="46">
        <f t="shared" si="36"/>
        <v>5680.6360000000004</v>
      </c>
    </row>
    <row r="2335" spans="2:11" x14ac:dyDescent="0.25">
      <c r="B2335" s="45" t="s">
        <v>3196</v>
      </c>
      <c r="C2335" s="45" t="s">
        <v>6349</v>
      </c>
      <c r="D2335" s="45" t="s">
        <v>6350</v>
      </c>
      <c r="E2335" s="45">
        <v>91</v>
      </c>
      <c r="F2335" s="45" t="s">
        <v>6858</v>
      </c>
      <c r="G2335" s="45" t="s">
        <v>7958</v>
      </c>
      <c r="H2335" s="45" t="s">
        <v>7959</v>
      </c>
      <c r="I2335" s="45" t="s">
        <v>3202</v>
      </c>
      <c r="J2335" s="46">
        <v>2399.2399999999998</v>
      </c>
      <c r="K2335" s="46">
        <f t="shared" si="36"/>
        <v>2783.1183999999994</v>
      </c>
    </row>
    <row r="2336" spans="2:11" x14ac:dyDescent="0.25">
      <c r="B2336" s="45" t="s">
        <v>3196</v>
      </c>
      <c r="C2336" s="45" t="s">
        <v>6349</v>
      </c>
      <c r="D2336" s="45" t="s">
        <v>6350</v>
      </c>
      <c r="E2336" s="45">
        <v>91</v>
      </c>
      <c r="F2336" s="45" t="s">
        <v>6858</v>
      </c>
      <c r="G2336" s="45" t="s">
        <v>7960</v>
      </c>
      <c r="H2336" s="45" t="s">
        <v>7961</v>
      </c>
      <c r="I2336" s="45" t="s">
        <v>3202</v>
      </c>
      <c r="J2336" s="46">
        <v>2399.2399999999998</v>
      </c>
      <c r="K2336" s="46">
        <f t="shared" si="36"/>
        <v>2783.1183999999994</v>
      </c>
    </row>
    <row r="2337" spans="2:11" x14ac:dyDescent="0.25">
      <c r="B2337" s="45" t="s">
        <v>3196</v>
      </c>
      <c r="C2337" s="45" t="s">
        <v>6349</v>
      </c>
      <c r="D2337" s="45" t="s">
        <v>6350</v>
      </c>
      <c r="E2337" s="45">
        <v>91</v>
      </c>
      <c r="F2337" s="45" t="s">
        <v>6858</v>
      </c>
      <c r="G2337" s="45" t="s">
        <v>7962</v>
      </c>
      <c r="H2337" s="45" t="s">
        <v>7963</v>
      </c>
      <c r="I2337" s="45" t="s">
        <v>3202</v>
      </c>
      <c r="J2337" s="46">
        <v>3151.93</v>
      </c>
      <c r="K2337" s="46">
        <f t="shared" si="36"/>
        <v>3656.2387999999996</v>
      </c>
    </row>
    <row r="2338" spans="2:11" x14ac:dyDescent="0.25">
      <c r="B2338" s="45" t="s">
        <v>3196</v>
      </c>
      <c r="C2338" s="45" t="s">
        <v>6349</v>
      </c>
      <c r="D2338" s="45" t="s">
        <v>6350</v>
      </c>
      <c r="E2338" s="45">
        <v>91</v>
      </c>
      <c r="F2338" s="45" t="s">
        <v>6858</v>
      </c>
      <c r="G2338" s="45" t="s">
        <v>7964</v>
      </c>
      <c r="H2338" s="45" t="s">
        <v>7965</v>
      </c>
      <c r="I2338" s="45" t="s">
        <v>3202</v>
      </c>
      <c r="J2338" s="46">
        <v>3151.93</v>
      </c>
      <c r="K2338" s="46">
        <f t="shared" si="36"/>
        <v>3656.2387999999996</v>
      </c>
    </row>
    <row r="2339" spans="2:11" x14ac:dyDescent="0.25">
      <c r="B2339" s="45" t="s">
        <v>3196</v>
      </c>
      <c r="C2339" s="45" t="s">
        <v>6349</v>
      </c>
      <c r="D2339" s="45" t="s">
        <v>6350</v>
      </c>
      <c r="E2339" s="45">
        <v>91</v>
      </c>
      <c r="F2339" s="45" t="s">
        <v>6858</v>
      </c>
      <c r="G2339" s="45" t="s">
        <v>7966</v>
      </c>
      <c r="H2339" s="45" t="s">
        <v>7967</v>
      </c>
      <c r="I2339" s="45" t="s">
        <v>3202</v>
      </c>
      <c r="J2339" s="46">
        <v>6158.3</v>
      </c>
      <c r="K2339" s="46">
        <f t="shared" si="36"/>
        <v>7143.6279999999997</v>
      </c>
    </row>
    <row r="2340" spans="2:11" x14ac:dyDescent="0.25">
      <c r="B2340" s="45" t="s">
        <v>3196</v>
      </c>
      <c r="C2340" s="45" t="s">
        <v>6349</v>
      </c>
      <c r="D2340" s="45" t="s">
        <v>6350</v>
      </c>
      <c r="E2340" s="45">
        <v>91</v>
      </c>
      <c r="F2340" s="45" t="s">
        <v>6858</v>
      </c>
      <c r="G2340" s="45" t="s">
        <v>7968</v>
      </c>
      <c r="H2340" s="45" t="s">
        <v>7969</v>
      </c>
      <c r="I2340" s="45" t="s">
        <v>3202</v>
      </c>
      <c r="J2340" s="46">
        <v>3974.71</v>
      </c>
      <c r="K2340" s="46">
        <f t="shared" si="36"/>
        <v>4610.6635999999999</v>
      </c>
    </row>
    <row r="2341" spans="2:11" x14ac:dyDescent="0.25">
      <c r="B2341" s="45" t="s">
        <v>3196</v>
      </c>
      <c r="C2341" s="45" t="s">
        <v>6349</v>
      </c>
      <c r="D2341" s="45" t="s">
        <v>6350</v>
      </c>
      <c r="E2341" s="45">
        <v>91</v>
      </c>
      <c r="F2341" s="45" t="s">
        <v>6858</v>
      </c>
      <c r="G2341" s="45" t="s">
        <v>7970</v>
      </c>
      <c r="H2341" s="45" t="s">
        <v>7971</v>
      </c>
      <c r="I2341" s="45" t="s">
        <v>3202</v>
      </c>
      <c r="J2341" s="46">
        <v>3974.71</v>
      </c>
      <c r="K2341" s="46">
        <f t="shared" si="36"/>
        <v>4610.6635999999999</v>
      </c>
    </row>
    <row r="2342" spans="2:11" x14ac:dyDescent="0.25">
      <c r="B2342" s="45" t="s">
        <v>3196</v>
      </c>
      <c r="C2342" s="45" t="s">
        <v>6349</v>
      </c>
      <c r="D2342" s="45" t="s">
        <v>6350</v>
      </c>
      <c r="E2342" s="45">
        <v>91</v>
      </c>
      <c r="F2342" s="45" t="s">
        <v>6858</v>
      </c>
      <c r="G2342" s="45" t="s">
        <v>7972</v>
      </c>
      <c r="H2342" s="45" t="s">
        <v>7973</v>
      </c>
      <c r="I2342" s="45" t="s">
        <v>3202</v>
      </c>
      <c r="J2342" s="46">
        <v>4834.6099999999997</v>
      </c>
      <c r="K2342" s="46">
        <f t="shared" si="36"/>
        <v>5608.1475999999993</v>
      </c>
    </row>
    <row r="2343" spans="2:11" x14ac:dyDescent="0.25">
      <c r="B2343" s="45" t="s">
        <v>3196</v>
      </c>
      <c r="C2343" s="45" t="s">
        <v>6349</v>
      </c>
      <c r="D2343" s="45" t="s">
        <v>6350</v>
      </c>
      <c r="E2343" s="45">
        <v>91</v>
      </c>
      <c r="F2343" s="45" t="s">
        <v>6858</v>
      </c>
      <c r="G2343" s="45" t="s">
        <v>7974</v>
      </c>
      <c r="H2343" s="45" t="s">
        <v>7975</v>
      </c>
      <c r="I2343" s="45" t="s">
        <v>3202</v>
      </c>
      <c r="J2343" s="46">
        <v>7324.8</v>
      </c>
      <c r="K2343" s="46">
        <f t="shared" si="36"/>
        <v>8496.768</v>
      </c>
    </row>
    <row r="2344" spans="2:11" x14ac:dyDescent="0.25">
      <c r="B2344" s="45" t="s">
        <v>3196</v>
      </c>
      <c r="C2344" s="45" t="s">
        <v>6349</v>
      </c>
      <c r="D2344" s="45" t="s">
        <v>6350</v>
      </c>
      <c r="E2344" s="45">
        <v>91</v>
      </c>
      <c r="F2344" s="45" t="s">
        <v>6858</v>
      </c>
      <c r="G2344" s="45" t="s">
        <v>7976</v>
      </c>
      <c r="H2344" s="45" t="s">
        <v>7973</v>
      </c>
      <c r="I2344" s="45" t="s">
        <v>3202</v>
      </c>
      <c r="J2344" s="46">
        <v>4834.6099999999997</v>
      </c>
      <c r="K2344" s="46">
        <f t="shared" si="36"/>
        <v>5608.1475999999993</v>
      </c>
    </row>
    <row r="2345" spans="2:11" x14ac:dyDescent="0.25">
      <c r="B2345" s="45" t="s">
        <v>3196</v>
      </c>
      <c r="C2345" s="45" t="s">
        <v>6349</v>
      </c>
      <c r="D2345" s="45" t="s">
        <v>6350</v>
      </c>
      <c r="E2345" s="45">
        <v>91</v>
      </c>
      <c r="F2345" s="45" t="s">
        <v>6858</v>
      </c>
      <c r="G2345" s="45" t="s">
        <v>7977</v>
      </c>
      <c r="H2345" s="45" t="s">
        <v>7978</v>
      </c>
      <c r="I2345" s="45" t="s">
        <v>3202</v>
      </c>
      <c r="J2345" s="46">
        <v>5385.19</v>
      </c>
      <c r="K2345" s="46">
        <f t="shared" si="36"/>
        <v>6246.8203999999987</v>
      </c>
    </row>
    <row r="2346" spans="2:11" x14ac:dyDescent="0.25">
      <c r="B2346" s="45" t="s">
        <v>3196</v>
      </c>
      <c r="C2346" s="45" t="s">
        <v>6349</v>
      </c>
      <c r="D2346" s="45" t="s">
        <v>6350</v>
      </c>
      <c r="E2346" s="45">
        <v>91</v>
      </c>
      <c r="F2346" s="45" t="s">
        <v>6858</v>
      </c>
      <c r="G2346" s="45" t="s">
        <v>7979</v>
      </c>
      <c r="H2346" s="45" t="s">
        <v>7980</v>
      </c>
      <c r="I2346" s="45" t="s">
        <v>3202</v>
      </c>
      <c r="J2346" s="46">
        <v>6090.43</v>
      </c>
      <c r="K2346" s="46">
        <f t="shared" si="36"/>
        <v>7064.8987999999999</v>
      </c>
    </row>
    <row r="2347" spans="2:11" x14ac:dyDescent="0.25">
      <c r="B2347" s="45" t="s">
        <v>3196</v>
      </c>
      <c r="C2347" s="45" t="s">
        <v>6349</v>
      </c>
      <c r="D2347" s="45" t="s">
        <v>6350</v>
      </c>
      <c r="E2347" s="45">
        <v>91</v>
      </c>
      <c r="F2347" s="45" t="s">
        <v>6858</v>
      </c>
      <c r="G2347" s="45" t="s">
        <v>7981</v>
      </c>
      <c r="H2347" s="45" t="s">
        <v>7982</v>
      </c>
      <c r="I2347" s="45" t="s">
        <v>3202</v>
      </c>
      <c r="J2347" s="46">
        <v>6090.43</v>
      </c>
      <c r="K2347" s="46">
        <f t="shared" si="36"/>
        <v>7064.8987999999999</v>
      </c>
    </row>
    <row r="2348" spans="2:11" x14ac:dyDescent="0.25">
      <c r="B2348" s="45" t="s">
        <v>3196</v>
      </c>
      <c r="C2348" s="45" t="s">
        <v>6349</v>
      </c>
      <c r="D2348" s="45" t="s">
        <v>6350</v>
      </c>
      <c r="E2348" s="45">
        <v>91</v>
      </c>
      <c r="F2348" s="45" t="s">
        <v>6858</v>
      </c>
      <c r="G2348" s="45" t="s">
        <v>7983</v>
      </c>
      <c r="H2348" s="45" t="s">
        <v>7984</v>
      </c>
      <c r="I2348" s="45" t="s">
        <v>3202</v>
      </c>
      <c r="J2348" s="46">
        <v>7265.83</v>
      </c>
      <c r="K2348" s="46">
        <f t="shared" si="36"/>
        <v>8428.362799999999</v>
      </c>
    </row>
    <row r="2349" spans="2:11" x14ac:dyDescent="0.25">
      <c r="B2349" s="45" t="s">
        <v>3196</v>
      </c>
      <c r="C2349" s="45" t="s">
        <v>6349</v>
      </c>
      <c r="D2349" s="45" t="s">
        <v>6350</v>
      </c>
      <c r="E2349" s="45">
        <v>91</v>
      </c>
      <c r="F2349" s="45" t="s">
        <v>6858</v>
      </c>
      <c r="G2349" s="45" t="s">
        <v>7985</v>
      </c>
      <c r="H2349" s="45" t="s">
        <v>7986</v>
      </c>
      <c r="I2349" s="45" t="s">
        <v>3202</v>
      </c>
      <c r="J2349" s="46">
        <v>7618.45</v>
      </c>
      <c r="K2349" s="46">
        <f t="shared" si="36"/>
        <v>8837.402</v>
      </c>
    </row>
    <row r="2350" spans="2:11" x14ac:dyDescent="0.25">
      <c r="B2350" s="45" t="s">
        <v>3196</v>
      </c>
      <c r="C2350" s="45" t="s">
        <v>6349</v>
      </c>
      <c r="D2350" s="45" t="s">
        <v>6350</v>
      </c>
      <c r="E2350" s="45">
        <v>91</v>
      </c>
      <c r="F2350" s="45" t="s">
        <v>6858</v>
      </c>
      <c r="G2350" s="45" t="s">
        <v>7987</v>
      </c>
      <c r="H2350" s="45" t="s">
        <v>7988</v>
      </c>
      <c r="I2350" s="45" t="s">
        <v>3202</v>
      </c>
      <c r="J2350" s="46">
        <v>7618.45</v>
      </c>
      <c r="K2350" s="46">
        <f t="shared" si="36"/>
        <v>8837.402</v>
      </c>
    </row>
    <row r="2351" spans="2:11" x14ac:dyDescent="0.25">
      <c r="B2351" s="45" t="s">
        <v>3196</v>
      </c>
      <c r="C2351" s="45" t="s">
        <v>6349</v>
      </c>
      <c r="D2351" s="45" t="s">
        <v>6350</v>
      </c>
      <c r="E2351" s="45">
        <v>91</v>
      </c>
      <c r="F2351" s="45" t="s">
        <v>6858</v>
      </c>
      <c r="G2351" s="45" t="s">
        <v>7989</v>
      </c>
      <c r="H2351" s="45" t="s">
        <v>7990</v>
      </c>
      <c r="I2351" s="45" t="s">
        <v>3202</v>
      </c>
      <c r="J2351" s="46">
        <v>9217.24</v>
      </c>
      <c r="K2351" s="46">
        <f t="shared" si="36"/>
        <v>10691.998399999999</v>
      </c>
    </row>
    <row r="2352" spans="2:11" x14ac:dyDescent="0.25">
      <c r="B2352" s="45" t="s">
        <v>3196</v>
      </c>
      <c r="C2352" s="45" t="s">
        <v>6349</v>
      </c>
      <c r="D2352" s="45" t="s">
        <v>6350</v>
      </c>
      <c r="E2352" s="45">
        <v>91</v>
      </c>
      <c r="F2352" s="45" t="s">
        <v>6858</v>
      </c>
      <c r="G2352" s="45" t="s">
        <v>7991</v>
      </c>
      <c r="H2352" s="45" t="s">
        <v>7992</v>
      </c>
      <c r="I2352" s="45" t="s">
        <v>3202</v>
      </c>
      <c r="J2352" s="46">
        <v>7735.99</v>
      </c>
      <c r="K2352" s="46">
        <f t="shared" si="36"/>
        <v>8973.7483999999986</v>
      </c>
    </row>
    <row r="2353" spans="2:11" x14ac:dyDescent="0.25">
      <c r="B2353" s="45" t="s">
        <v>3196</v>
      </c>
      <c r="C2353" s="45" t="s">
        <v>6349</v>
      </c>
      <c r="D2353" s="45" t="s">
        <v>6350</v>
      </c>
      <c r="E2353" s="45">
        <v>91</v>
      </c>
      <c r="F2353" s="45" t="s">
        <v>6858</v>
      </c>
      <c r="G2353" s="45" t="s">
        <v>7993</v>
      </c>
      <c r="H2353" s="45" t="s">
        <v>7994</v>
      </c>
      <c r="I2353" s="45" t="s">
        <v>3202</v>
      </c>
      <c r="J2353" s="46">
        <v>7735.99</v>
      </c>
      <c r="K2353" s="46">
        <f t="shared" si="36"/>
        <v>8973.7483999999986</v>
      </c>
    </row>
    <row r="2354" spans="2:11" x14ac:dyDescent="0.25">
      <c r="B2354" s="45" t="s">
        <v>3196</v>
      </c>
      <c r="C2354" s="45" t="s">
        <v>6349</v>
      </c>
      <c r="D2354" s="45" t="s">
        <v>6350</v>
      </c>
      <c r="E2354" s="45">
        <v>91</v>
      </c>
      <c r="F2354" s="45" t="s">
        <v>6858</v>
      </c>
      <c r="G2354" s="45" t="s">
        <v>7995</v>
      </c>
      <c r="H2354" s="45" t="s">
        <v>7996</v>
      </c>
      <c r="I2354" s="45" t="s">
        <v>3202</v>
      </c>
      <c r="J2354" s="46">
        <v>8441.23</v>
      </c>
      <c r="K2354" s="46">
        <f t="shared" si="36"/>
        <v>9791.8267999999989</v>
      </c>
    </row>
    <row r="2355" spans="2:11" x14ac:dyDescent="0.25">
      <c r="B2355" s="45" t="s">
        <v>3196</v>
      </c>
      <c r="C2355" s="45" t="s">
        <v>6349</v>
      </c>
      <c r="D2355" s="45" t="s">
        <v>6350</v>
      </c>
      <c r="E2355" s="45">
        <v>91</v>
      </c>
      <c r="F2355" s="45" t="s">
        <v>6858</v>
      </c>
      <c r="G2355" s="45" t="s">
        <v>7997</v>
      </c>
      <c r="H2355" s="45" t="s">
        <v>7998</v>
      </c>
      <c r="I2355" s="45" t="s">
        <v>3202</v>
      </c>
      <c r="J2355" s="46">
        <v>9616.6299999999992</v>
      </c>
      <c r="K2355" s="46">
        <f t="shared" si="36"/>
        <v>11155.290799999999</v>
      </c>
    </row>
    <row r="2356" spans="2:11" x14ac:dyDescent="0.25">
      <c r="B2356" s="45" t="s">
        <v>3196</v>
      </c>
      <c r="C2356" s="45" t="s">
        <v>6349</v>
      </c>
      <c r="D2356" s="45" t="s">
        <v>6350</v>
      </c>
      <c r="E2356" s="45">
        <v>91</v>
      </c>
      <c r="F2356" s="45" t="s">
        <v>6858</v>
      </c>
      <c r="G2356" s="45" t="s">
        <v>7999</v>
      </c>
      <c r="H2356" s="45" t="s">
        <v>8000</v>
      </c>
      <c r="I2356" s="45" t="s">
        <v>3202</v>
      </c>
      <c r="J2356" s="46">
        <v>9616.6299999999992</v>
      </c>
      <c r="K2356" s="46">
        <f t="shared" si="36"/>
        <v>11155.290799999999</v>
      </c>
    </row>
    <row r="2357" spans="2:11" x14ac:dyDescent="0.25">
      <c r="B2357" s="45" t="s">
        <v>3196</v>
      </c>
      <c r="C2357" s="45" t="s">
        <v>6349</v>
      </c>
      <c r="D2357" s="45" t="s">
        <v>6350</v>
      </c>
      <c r="E2357" s="45">
        <v>91</v>
      </c>
      <c r="F2357" s="45" t="s">
        <v>6858</v>
      </c>
      <c r="G2357" s="45" t="s">
        <v>8001</v>
      </c>
      <c r="H2357" s="45" t="s">
        <v>8002</v>
      </c>
      <c r="I2357" s="45" t="s">
        <v>3202</v>
      </c>
      <c r="J2357" s="46">
        <v>11990.8</v>
      </c>
      <c r="K2357" s="46">
        <f t="shared" si="36"/>
        <v>13909.327999999998</v>
      </c>
    </row>
    <row r="2358" spans="2:11" x14ac:dyDescent="0.25">
      <c r="B2358" s="45" t="s">
        <v>3196</v>
      </c>
      <c r="C2358" s="45" t="s">
        <v>6349</v>
      </c>
      <c r="D2358" s="45" t="s">
        <v>6350</v>
      </c>
      <c r="E2358" s="45">
        <v>91</v>
      </c>
      <c r="F2358" s="45" t="s">
        <v>6858</v>
      </c>
      <c r="G2358" s="45" t="s">
        <v>8003</v>
      </c>
      <c r="H2358" s="45" t="s">
        <v>8004</v>
      </c>
      <c r="I2358" s="45" t="s">
        <v>3202</v>
      </c>
      <c r="J2358" s="46">
        <v>11990.8</v>
      </c>
      <c r="K2358" s="46">
        <f t="shared" si="36"/>
        <v>13909.327999999998</v>
      </c>
    </row>
    <row r="2359" spans="2:11" x14ac:dyDescent="0.25">
      <c r="B2359" s="45" t="s">
        <v>3196</v>
      </c>
      <c r="C2359" s="45" t="s">
        <v>6349</v>
      </c>
      <c r="D2359" s="45" t="s">
        <v>6350</v>
      </c>
      <c r="E2359" s="45">
        <v>91</v>
      </c>
      <c r="F2359" s="45" t="s">
        <v>6858</v>
      </c>
      <c r="G2359" s="45" t="s">
        <v>8005</v>
      </c>
      <c r="H2359" s="45" t="s">
        <v>8006</v>
      </c>
      <c r="I2359" s="45" t="s">
        <v>3202</v>
      </c>
      <c r="J2359" s="46">
        <v>11967.43</v>
      </c>
      <c r="K2359" s="46">
        <f t="shared" si="36"/>
        <v>13882.218799999999</v>
      </c>
    </row>
    <row r="2360" spans="2:11" x14ac:dyDescent="0.25">
      <c r="B2360" s="45" t="s">
        <v>3196</v>
      </c>
      <c r="C2360" s="45" t="s">
        <v>6349</v>
      </c>
      <c r="D2360" s="45" t="s">
        <v>6350</v>
      </c>
      <c r="E2360" s="45">
        <v>91</v>
      </c>
      <c r="F2360" s="45" t="s">
        <v>6858</v>
      </c>
      <c r="G2360" s="45" t="s">
        <v>8007</v>
      </c>
      <c r="H2360" s="45" t="s">
        <v>8008</v>
      </c>
      <c r="I2360" s="45" t="s">
        <v>3202</v>
      </c>
      <c r="J2360" s="46">
        <v>11967.43</v>
      </c>
      <c r="K2360" s="46">
        <f t="shared" si="36"/>
        <v>13882.218799999999</v>
      </c>
    </row>
    <row r="2361" spans="2:11" x14ac:dyDescent="0.25">
      <c r="B2361" s="45" t="s">
        <v>3196</v>
      </c>
      <c r="C2361" s="45" t="s">
        <v>6349</v>
      </c>
      <c r="D2361" s="45" t="s">
        <v>6350</v>
      </c>
      <c r="E2361" s="45">
        <v>91</v>
      </c>
      <c r="F2361" s="45" t="s">
        <v>6858</v>
      </c>
      <c r="G2361" s="45" t="s">
        <v>8009</v>
      </c>
      <c r="H2361" s="45" t="s">
        <v>8010</v>
      </c>
      <c r="I2361" s="45" t="s">
        <v>3202</v>
      </c>
      <c r="J2361" s="46">
        <v>13142.83</v>
      </c>
      <c r="K2361" s="46">
        <f t="shared" si="36"/>
        <v>15245.682799999999</v>
      </c>
    </row>
    <row r="2362" spans="2:11" x14ac:dyDescent="0.25">
      <c r="B2362" s="45" t="s">
        <v>3196</v>
      </c>
      <c r="C2362" s="45" t="s">
        <v>6349</v>
      </c>
      <c r="D2362" s="45" t="s">
        <v>6350</v>
      </c>
      <c r="E2362" s="45">
        <v>91</v>
      </c>
      <c r="F2362" s="45" t="s">
        <v>6858</v>
      </c>
      <c r="G2362" s="45" t="s">
        <v>8011</v>
      </c>
      <c r="H2362" s="45" t="s">
        <v>8012</v>
      </c>
      <c r="I2362" s="45" t="s">
        <v>3202</v>
      </c>
      <c r="J2362" s="46">
        <v>15055.88</v>
      </c>
      <c r="K2362" s="46">
        <f t="shared" si="36"/>
        <v>17464.820799999998</v>
      </c>
    </row>
    <row r="2363" spans="2:11" x14ac:dyDescent="0.25">
      <c r="B2363" s="45" t="s">
        <v>3196</v>
      </c>
      <c r="C2363" s="45" t="s">
        <v>6349</v>
      </c>
      <c r="D2363" s="45" t="s">
        <v>6350</v>
      </c>
      <c r="E2363" s="45">
        <v>91</v>
      </c>
      <c r="F2363" s="45" t="s">
        <v>6858</v>
      </c>
      <c r="G2363" s="45" t="s">
        <v>8013</v>
      </c>
      <c r="H2363" s="45" t="s">
        <v>8014</v>
      </c>
      <c r="I2363" s="45" t="s">
        <v>3202</v>
      </c>
      <c r="J2363" s="46">
        <v>15258.55</v>
      </c>
      <c r="K2363" s="46">
        <f t="shared" si="36"/>
        <v>17699.917999999998</v>
      </c>
    </row>
    <row r="2364" spans="2:11" x14ac:dyDescent="0.25">
      <c r="B2364" s="45" t="s">
        <v>3196</v>
      </c>
      <c r="C2364" s="45" t="s">
        <v>6349</v>
      </c>
      <c r="D2364" s="45" t="s">
        <v>6350</v>
      </c>
      <c r="E2364" s="45">
        <v>91</v>
      </c>
      <c r="F2364" s="45" t="s">
        <v>6858</v>
      </c>
      <c r="G2364" s="45" t="s">
        <v>8015</v>
      </c>
      <c r="H2364" s="45" t="s">
        <v>8016</v>
      </c>
      <c r="I2364" s="45" t="s">
        <v>3202</v>
      </c>
      <c r="J2364" s="46">
        <v>3825.3</v>
      </c>
      <c r="K2364" s="46">
        <f t="shared" si="36"/>
        <v>4437.348</v>
      </c>
    </row>
    <row r="2365" spans="2:11" x14ac:dyDescent="0.25">
      <c r="B2365" s="45" t="s">
        <v>3196</v>
      </c>
      <c r="C2365" s="45" t="s">
        <v>6349</v>
      </c>
      <c r="D2365" s="45" t="s">
        <v>6350</v>
      </c>
      <c r="E2365" s="45">
        <v>91</v>
      </c>
      <c r="F2365" s="45" t="s">
        <v>6858</v>
      </c>
      <c r="G2365" s="45" t="s">
        <v>8017</v>
      </c>
      <c r="H2365" s="45" t="s">
        <v>8018</v>
      </c>
      <c r="I2365" s="45" t="s">
        <v>3202</v>
      </c>
      <c r="J2365" s="46">
        <v>4991.8</v>
      </c>
      <c r="K2365" s="46">
        <f t="shared" si="36"/>
        <v>5790.4879999999994</v>
      </c>
    </row>
    <row r="2366" spans="2:11" x14ac:dyDescent="0.25">
      <c r="B2366" s="45" t="s">
        <v>3196</v>
      </c>
      <c r="C2366" s="45" t="s">
        <v>6349</v>
      </c>
      <c r="D2366" s="45" t="s">
        <v>6350</v>
      </c>
      <c r="E2366" s="45">
        <v>91</v>
      </c>
      <c r="F2366" s="45" t="s">
        <v>6858</v>
      </c>
      <c r="G2366" s="45" t="s">
        <v>8019</v>
      </c>
      <c r="H2366" s="45" t="s">
        <v>8020</v>
      </c>
      <c r="I2366" s="45" t="s">
        <v>3202</v>
      </c>
      <c r="J2366" s="46">
        <v>4991.8</v>
      </c>
      <c r="K2366" s="46">
        <f t="shared" si="36"/>
        <v>5790.4879999999994</v>
      </c>
    </row>
    <row r="2367" spans="2:11" x14ac:dyDescent="0.25">
      <c r="B2367" s="45" t="s">
        <v>3196</v>
      </c>
      <c r="C2367" s="45" t="s">
        <v>6349</v>
      </c>
      <c r="D2367" s="45" t="s">
        <v>6350</v>
      </c>
      <c r="E2367" s="45">
        <v>91</v>
      </c>
      <c r="F2367" s="45" t="s">
        <v>6858</v>
      </c>
      <c r="G2367" s="45" t="s">
        <v>8021</v>
      </c>
      <c r="H2367" s="45" t="s">
        <v>8022</v>
      </c>
      <c r="I2367" s="45" t="s">
        <v>3202</v>
      </c>
      <c r="J2367" s="46">
        <v>5575.05</v>
      </c>
      <c r="K2367" s="46">
        <f t="shared" si="36"/>
        <v>6467.058</v>
      </c>
    </row>
    <row r="2368" spans="2:11" x14ac:dyDescent="0.25">
      <c r="B2368" s="45" t="s">
        <v>3196</v>
      </c>
      <c r="C2368" s="45" t="s">
        <v>6349</v>
      </c>
      <c r="D2368" s="45" t="s">
        <v>6350</v>
      </c>
      <c r="E2368" s="45">
        <v>91</v>
      </c>
      <c r="F2368" s="45" t="s">
        <v>6858</v>
      </c>
      <c r="G2368" s="45" t="s">
        <v>8023</v>
      </c>
      <c r="H2368" s="45" t="s">
        <v>8024</v>
      </c>
      <c r="I2368" s="45" t="s">
        <v>3202</v>
      </c>
      <c r="J2368" s="46">
        <v>6391.6</v>
      </c>
      <c r="K2368" s="46">
        <f t="shared" si="36"/>
        <v>7414.2560000000003</v>
      </c>
    </row>
    <row r="2369" spans="2:11" x14ac:dyDescent="0.25">
      <c r="B2369" s="45" t="s">
        <v>3196</v>
      </c>
      <c r="C2369" s="45" t="s">
        <v>6349</v>
      </c>
      <c r="D2369" s="45" t="s">
        <v>6350</v>
      </c>
      <c r="E2369" s="45">
        <v>91</v>
      </c>
      <c r="F2369" s="45" t="s">
        <v>6858</v>
      </c>
      <c r="G2369" s="45" t="s">
        <v>8025</v>
      </c>
      <c r="H2369" s="45" t="s">
        <v>8026</v>
      </c>
      <c r="I2369" s="45" t="s">
        <v>3202</v>
      </c>
      <c r="J2369" s="46">
        <v>6391.6</v>
      </c>
      <c r="K2369" s="46">
        <f t="shared" si="36"/>
        <v>7414.2560000000003</v>
      </c>
    </row>
    <row r="2370" spans="2:11" x14ac:dyDescent="0.25">
      <c r="B2370" s="45" t="s">
        <v>3196</v>
      </c>
      <c r="C2370" s="45" t="s">
        <v>6349</v>
      </c>
      <c r="D2370" s="45" t="s">
        <v>6350</v>
      </c>
      <c r="E2370" s="45">
        <v>91</v>
      </c>
      <c r="F2370" s="45" t="s">
        <v>6858</v>
      </c>
      <c r="G2370" s="45" t="s">
        <v>8027</v>
      </c>
      <c r="H2370" s="45" t="s">
        <v>8028</v>
      </c>
      <c r="I2370" s="45" t="s">
        <v>3202</v>
      </c>
      <c r="J2370" s="46">
        <v>4327.33</v>
      </c>
      <c r="K2370" s="46">
        <f t="shared" si="36"/>
        <v>5019.7027999999991</v>
      </c>
    </row>
    <row r="2371" spans="2:11" x14ac:dyDescent="0.25">
      <c r="B2371" s="45" t="s">
        <v>3196</v>
      </c>
      <c r="C2371" s="45" t="s">
        <v>6349</v>
      </c>
      <c r="D2371" s="45" t="s">
        <v>6350</v>
      </c>
      <c r="E2371" s="45">
        <v>91</v>
      </c>
      <c r="F2371" s="45" t="s">
        <v>6858</v>
      </c>
      <c r="G2371" s="45" t="s">
        <v>8029</v>
      </c>
      <c r="H2371" s="45" t="s">
        <v>8030</v>
      </c>
      <c r="I2371" s="45" t="s">
        <v>3202</v>
      </c>
      <c r="J2371" s="46">
        <v>8194.2999999999993</v>
      </c>
      <c r="K2371" s="46">
        <f t="shared" si="36"/>
        <v>9505.387999999999</v>
      </c>
    </row>
    <row r="2372" spans="2:11" x14ac:dyDescent="0.25">
      <c r="B2372" s="45" t="s">
        <v>3196</v>
      </c>
      <c r="C2372" s="45" t="s">
        <v>6349</v>
      </c>
      <c r="D2372" s="45" t="s">
        <v>6350</v>
      </c>
      <c r="E2372" s="45">
        <v>91</v>
      </c>
      <c r="F2372" s="45" t="s">
        <v>6858</v>
      </c>
      <c r="G2372" s="45" t="s">
        <v>8031</v>
      </c>
      <c r="H2372" s="45" t="s">
        <v>8032</v>
      </c>
      <c r="I2372" s="45" t="s">
        <v>3202</v>
      </c>
      <c r="J2372" s="46">
        <v>8491.2999999999993</v>
      </c>
      <c r="K2372" s="46">
        <f t="shared" ref="K2372:K2404" si="37">+IF(AND(MID(H2372,1,15)="POSTE DE MADERA",J2372&lt;110)=TRUE,(J2372*1.13+5)*1.01*1.16,IF(AND(MID(H2372,1,15)="POSTE DE MADERA",J2372&gt;=110,J2372&lt;320)=TRUE,(J2372*1.13+12)*1.01*1.16,IF(AND(MID(H2372,1,15)="POSTE DE MADERA",J2372&gt;320)=TRUE,(J2372*1.13+36)*1.01*1.16,IF(+AND(MID(H2372,1,5)="POSTE",MID(H2372,1,15)&lt;&gt;"POSTE DE MADERA")=TRUE,J2372*1.01*1.16,J2372*1.16))))</f>
        <v>9849.9079999999976</v>
      </c>
    </row>
    <row r="2373" spans="2:11" x14ac:dyDescent="0.25">
      <c r="B2373" s="45" t="s">
        <v>3196</v>
      </c>
      <c r="C2373" s="45" t="s">
        <v>6349</v>
      </c>
      <c r="D2373" s="45" t="s">
        <v>6350</v>
      </c>
      <c r="E2373" s="45">
        <v>91</v>
      </c>
      <c r="F2373" s="45" t="s">
        <v>6858</v>
      </c>
      <c r="G2373" s="45" t="s">
        <v>8033</v>
      </c>
      <c r="H2373" s="45" t="s">
        <v>8034</v>
      </c>
      <c r="I2373" s="45" t="s">
        <v>3202</v>
      </c>
      <c r="J2373" s="46">
        <v>9764</v>
      </c>
      <c r="K2373" s="46">
        <f t="shared" si="37"/>
        <v>11326.24</v>
      </c>
    </row>
    <row r="2374" spans="2:11" x14ac:dyDescent="0.25">
      <c r="B2374" s="45" t="s">
        <v>3196</v>
      </c>
      <c r="C2374" s="45" t="s">
        <v>6349</v>
      </c>
      <c r="D2374" s="45" t="s">
        <v>6350</v>
      </c>
      <c r="E2374" s="45">
        <v>91</v>
      </c>
      <c r="F2374" s="45" t="s">
        <v>6858</v>
      </c>
      <c r="G2374" s="45" t="s">
        <v>8035</v>
      </c>
      <c r="H2374" s="45" t="s">
        <v>8036</v>
      </c>
      <c r="I2374" s="45" t="s">
        <v>3202</v>
      </c>
      <c r="J2374" s="46">
        <v>7265.83</v>
      </c>
      <c r="K2374" s="46">
        <f t="shared" si="37"/>
        <v>8428.362799999999</v>
      </c>
    </row>
    <row r="2375" spans="2:11" x14ac:dyDescent="0.25">
      <c r="B2375" s="45" t="s">
        <v>3196</v>
      </c>
      <c r="C2375" s="45" t="s">
        <v>6349</v>
      </c>
      <c r="D2375" s="45" t="s">
        <v>6350</v>
      </c>
      <c r="E2375" s="45">
        <v>91</v>
      </c>
      <c r="F2375" s="45" t="s">
        <v>6858</v>
      </c>
      <c r="G2375" s="45" t="s">
        <v>8037</v>
      </c>
      <c r="H2375" s="45" t="s">
        <v>8038</v>
      </c>
      <c r="I2375" s="45" t="s">
        <v>3202</v>
      </c>
      <c r="J2375" s="46">
        <v>11961.58</v>
      </c>
      <c r="K2375" s="46">
        <f t="shared" si="37"/>
        <v>13875.432799999999</v>
      </c>
    </row>
    <row r="2376" spans="2:11" x14ac:dyDescent="0.25">
      <c r="B2376" s="45" t="s">
        <v>3196</v>
      </c>
      <c r="C2376" s="45" t="s">
        <v>6349</v>
      </c>
      <c r="D2376" s="45" t="s">
        <v>6350</v>
      </c>
      <c r="E2376" s="45">
        <v>91</v>
      </c>
      <c r="F2376" s="45" t="s">
        <v>6858</v>
      </c>
      <c r="G2376" s="45" t="s">
        <v>8039</v>
      </c>
      <c r="H2376" s="45" t="s">
        <v>8040</v>
      </c>
      <c r="I2376" s="45" t="s">
        <v>3202</v>
      </c>
      <c r="J2376" s="46">
        <v>12903.4</v>
      </c>
      <c r="K2376" s="46">
        <f t="shared" si="37"/>
        <v>14967.943999999998</v>
      </c>
    </row>
    <row r="2377" spans="2:11" x14ac:dyDescent="0.25">
      <c r="B2377" s="45" t="s">
        <v>3196</v>
      </c>
      <c r="C2377" s="45" t="s">
        <v>6349</v>
      </c>
      <c r="D2377" s="45" t="s">
        <v>6350</v>
      </c>
      <c r="E2377" s="45">
        <v>91</v>
      </c>
      <c r="F2377" s="45" t="s">
        <v>6858</v>
      </c>
      <c r="G2377" s="45" t="s">
        <v>8041</v>
      </c>
      <c r="H2377" s="45" t="s">
        <v>8042</v>
      </c>
      <c r="I2377" s="45" t="s">
        <v>4522</v>
      </c>
      <c r="J2377" s="46">
        <v>9028.93</v>
      </c>
      <c r="K2377" s="46">
        <f t="shared" si="37"/>
        <v>10473.558799999999</v>
      </c>
    </row>
    <row r="2378" spans="2:11" x14ac:dyDescent="0.25">
      <c r="B2378" s="45" t="s">
        <v>3196</v>
      </c>
      <c r="C2378" s="45" t="s">
        <v>6349</v>
      </c>
      <c r="D2378" s="45" t="s">
        <v>6350</v>
      </c>
      <c r="E2378" s="45">
        <v>91</v>
      </c>
      <c r="F2378" s="45" t="s">
        <v>6858</v>
      </c>
      <c r="G2378" s="45" t="s">
        <v>8043</v>
      </c>
      <c r="H2378" s="45" t="s">
        <v>8044</v>
      </c>
      <c r="I2378" s="45" t="s">
        <v>3202</v>
      </c>
      <c r="J2378" s="46">
        <v>14473.1</v>
      </c>
      <c r="K2378" s="46">
        <f t="shared" si="37"/>
        <v>16788.795999999998</v>
      </c>
    </row>
    <row r="2379" spans="2:11" x14ac:dyDescent="0.25">
      <c r="B2379" s="45" t="s">
        <v>3196</v>
      </c>
      <c r="C2379" s="45" t="s">
        <v>6349</v>
      </c>
      <c r="D2379" s="45" t="s">
        <v>6350</v>
      </c>
      <c r="E2379" s="45">
        <v>91</v>
      </c>
      <c r="F2379" s="45" t="s">
        <v>6858</v>
      </c>
      <c r="G2379" s="45" t="s">
        <v>8045</v>
      </c>
      <c r="H2379" s="45" t="s">
        <v>8046</v>
      </c>
      <c r="I2379" s="45" t="s">
        <v>3202</v>
      </c>
      <c r="J2379" s="46">
        <v>17612.5</v>
      </c>
      <c r="K2379" s="46">
        <f t="shared" si="37"/>
        <v>20430.5</v>
      </c>
    </row>
    <row r="2380" spans="2:11" x14ac:dyDescent="0.25">
      <c r="B2380" s="45" t="s">
        <v>3196</v>
      </c>
      <c r="C2380" s="45" t="s">
        <v>6349</v>
      </c>
      <c r="D2380" s="45" t="s">
        <v>6350</v>
      </c>
      <c r="E2380" s="45">
        <v>91</v>
      </c>
      <c r="F2380" s="45" t="s">
        <v>6858</v>
      </c>
      <c r="G2380" s="45" t="s">
        <v>8047</v>
      </c>
      <c r="H2380" s="45" t="s">
        <v>8048</v>
      </c>
      <c r="I2380" s="45" t="s">
        <v>3202</v>
      </c>
      <c r="J2380" s="46">
        <v>19182.2</v>
      </c>
      <c r="K2380" s="46">
        <f t="shared" si="37"/>
        <v>22251.351999999999</v>
      </c>
    </row>
    <row r="2381" spans="2:11" x14ac:dyDescent="0.25">
      <c r="B2381" s="45" t="s">
        <v>3196</v>
      </c>
      <c r="C2381" s="45" t="s">
        <v>6349</v>
      </c>
      <c r="D2381" s="45" t="s">
        <v>6350</v>
      </c>
      <c r="E2381" s="45">
        <v>91</v>
      </c>
      <c r="F2381" s="45" t="s">
        <v>6858</v>
      </c>
      <c r="G2381" s="45" t="s">
        <v>8049</v>
      </c>
      <c r="H2381" s="45" t="s">
        <v>8050</v>
      </c>
      <c r="I2381" s="45" t="s">
        <v>3202</v>
      </c>
      <c r="J2381" s="46">
        <v>15258.55</v>
      </c>
      <c r="K2381" s="46">
        <f t="shared" si="37"/>
        <v>17699.917999999998</v>
      </c>
    </row>
    <row r="2382" spans="2:11" x14ac:dyDescent="0.25">
      <c r="B2382" s="45" t="s">
        <v>3196</v>
      </c>
      <c r="C2382" s="45" t="s">
        <v>6349</v>
      </c>
      <c r="D2382" s="45" t="s">
        <v>6350</v>
      </c>
      <c r="E2382" s="45">
        <v>91</v>
      </c>
      <c r="F2382" s="45" t="s">
        <v>6858</v>
      </c>
      <c r="G2382" s="45" t="s">
        <v>8051</v>
      </c>
      <c r="H2382" s="45" t="s">
        <v>8052</v>
      </c>
      <c r="I2382" s="45" t="s">
        <v>3202</v>
      </c>
      <c r="J2382" s="46">
        <v>15956.5</v>
      </c>
      <c r="K2382" s="46">
        <f t="shared" si="37"/>
        <v>18509.539999999997</v>
      </c>
    </row>
    <row r="2383" spans="2:11" x14ac:dyDescent="0.25">
      <c r="B2383" s="45" t="s">
        <v>3196</v>
      </c>
      <c r="C2383" s="45" t="s">
        <v>6349</v>
      </c>
      <c r="D2383" s="45" t="s">
        <v>6350</v>
      </c>
      <c r="E2383" s="45">
        <v>91</v>
      </c>
      <c r="F2383" s="45" t="s">
        <v>6858</v>
      </c>
      <c r="G2383" s="45" t="s">
        <v>8053</v>
      </c>
      <c r="H2383" s="45" t="s">
        <v>8054</v>
      </c>
      <c r="I2383" s="45" t="s">
        <v>3202</v>
      </c>
      <c r="J2383" s="46">
        <v>16669.03</v>
      </c>
      <c r="K2383" s="46">
        <f t="shared" si="37"/>
        <v>19336.074799999999</v>
      </c>
    </row>
    <row r="2384" spans="2:11" x14ac:dyDescent="0.25">
      <c r="B2384" s="45" t="s">
        <v>3196</v>
      </c>
      <c r="C2384" s="45" t="s">
        <v>6349</v>
      </c>
      <c r="D2384" s="45" t="s">
        <v>6350</v>
      </c>
      <c r="E2384" s="45">
        <v>91</v>
      </c>
      <c r="F2384" s="45" t="s">
        <v>6858</v>
      </c>
      <c r="G2384" s="45" t="s">
        <v>8055</v>
      </c>
      <c r="H2384" s="45" t="s">
        <v>8056</v>
      </c>
      <c r="I2384" s="45" t="s">
        <v>3202</v>
      </c>
      <c r="J2384" s="46">
        <v>18989.8</v>
      </c>
      <c r="K2384" s="46">
        <f t="shared" si="37"/>
        <v>22028.167999999998</v>
      </c>
    </row>
    <row r="2385" spans="2:11" x14ac:dyDescent="0.25">
      <c r="B2385" s="45" t="s">
        <v>3196</v>
      </c>
      <c r="C2385" s="45" t="s">
        <v>6349</v>
      </c>
      <c r="D2385" s="45" t="s">
        <v>6350</v>
      </c>
      <c r="E2385" s="45">
        <v>91</v>
      </c>
      <c r="F2385" s="45" t="s">
        <v>6858</v>
      </c>
      <c r="G2385" s="45" t="s">
        <v>8057</v>
      </c>
      <c r="H2385" s="45" t="s">
        <v>8058</v>
      </c>
      <c r="I2385" s="45" t="s">
        <v>3202</v>
      </c>
      <c r="J2385" s="46">
        <v>23891.3</v>
      </c>
      <c r="K2385" s="46">
        <f t="shared" si="37"/>
        <v>27713.907999999996</v>
      </c>
    </row>
    <row r="2386" spans="2:11" x14ac:dyDescent="0.25">
      <c r="B2386" s="45" t="s">
        <v>3196</v>
      </c>
      <c r="C2386" s="45" t="s">
        <v>6349</v>
      </c>
      <c r="D2386" s="45" t="s">
        <v>6350</v>
      </c>
      <c r="E2386" s="45">
        <v>91</v>
      </c>
      <c r="F2386" s="45" t="s">
        <v>6858</v>
      </c>
      <c r="G2386" s="45" t="s">
        <v>8059</v>
      </c>
      <c r="H2386" s="45" t="s">
        <v>8060</v>
      </c>
      <c r="I2386" s="45" t="s">
        <v>3202</v>
      </c>
      <c r="J2386" s="46">
        <v>96097.5</v>
      </c>
      <c r="K2386" s="46">
        <f t="shared" si="37"/>
        <v>111473.09999999999</v>
      </c>
    </row>
    <row r="2387" spans="2:11" x14ac:dyDescent="0.25">
      <c r="B2387" s="45" t="s">
        <v>3196</v>
      </c>
      <c r="C2387" s="45" t="s">
        <v>6349</v>
      </c>
      <c r="D2387" s="45" t="s">
        <v>6350</v>
      </c>
      <c r="E2387" s="45">
        <v>91</v>
      </c>
      <c r="F2387" s="45" t="s">
        <v>6858</v>
      </c>
      <c r="G2387" s="45" t="s">
        <v>8061</v>
      </c>
      <c r="H2387" s="45" t="s">
        <v>8062</v>
      </c>
      <c r="I2387" s="45" t="s">
        <v>3202</v>
      </c>
      <c r="J2387" s="46">
        <v>2229.44</v>
      </c>
      <c r="K2387" s="46">
        <f t="shared" si="37"/>
        <v>2586.1504</v>
      </c>
    </row>
    <row r="2388" spans="2:11" x14ac:dyDescent="0.25">
      <c r="B2388" s="45" t="s">
        <v>3196</v>
      </c>
      <c r="C2388" s="45" t="s">
        <v>6349</v>
      </c>
      <c r="D2388" s="45" t="s">
        <v>6350</v>
      </c>
      <c r="E2388" s="45">
        <v>91</v>
      </c>
      <c r="F2388" s="45" t="s">
        <v>6858</v>
      </c>
      <c r="G2388" s="45" t="s">
        <v>8063</v>
      </c>
      <c r="H2388" s="45" t="s">
        <v>8064</v>
      </c>
      <c r="I2388" s="45" t="s">
        <v>3202</v>
      </c>
      <c r="J2388" s="46">
        <v>4327.33</v>
      </c>
      <c r="K2388" s="46">
        <f t="shared" si="37"/>
        <v>5019.7027999999991</v>
      </c>
    </row>
    <row r="2389" spans="2:11" x14ac:dyDescent="0.25">
      <c r="B2389" s="45" t="s">
        <v>3196</v>
      </c>
      <c r="C2389" s="45" t="s">
        <v>6349</v>
      </c>
      <c r="D2389" s="45" t="s">
        <v>6350</v>
      </c>
      <c r="E2389" s="45">
        <v>91</v>
      </c>
      <c r="F2389" s="45" t="s">
        <v>6858</v>
      </c>
      <c r="G2389" s="45" t="s">
        <v>8065</v>
      </c>
      <c r="H2389" s="45" t="s">
        <v>8066</v>
      </c>
      <c r="I2389" s="45" t="s">
        <v>3202</v>
      </c>
      <c r="J2389" s="46">
        <v>6741.55</v>
      </c>
      <c r="K2389" s="46">
        <f t="shared" si="37"/>
        <v>7820.1979999999994</v>
      </c>
    </row>
    <row r="2390" spans="2:11" x14ac:dyDescent="0.25">
      <c r="B2390" s="45" t="s">
        <v>3196</v>
      </c>
      <c r="C2390" s="45" t="s">
        <v>6349</v>
      </c>
      <c r="D2390" s="45" t="s">
        <v>6350</v>
      </c>
      <c r="E2390" s="45">
        <v>91</v>
      </c>
      <c r="F2390" s="45" t="s">
        <v>6858</v>
      </c>
      <c r="G2390" s="45" t="s">
        <v>8067</v>
      </c>
      <c r="H2390" s="45" t="s">
        <v>8068</v>
      </c>
      <c r="I2390" s="45" t="s">
        <v>3202</v>
      </c>
      <c r="J2390" s="46">
        <v>9074.5499999999993</v>
      </c>
      <c r="K2390" s="46">
        <f t="shared" si="37"/>
        <v>10526.477999999999</v>
      </c>
    </row>
    <row r="2391" spans="2:11" x14ac:dyDescent="0.25">
      <c r="B2391" s="45" t="s">
        <v>3196</v>
      </c>
      <c r="C2391" s="45" t="s">
        <v>6349</v>
      </c>
      <c r="D2391" s="45" t="s">
        <v>6350</v>
      </c>
      <c r="E2391" s="45">
        <v>91</v>
      </c>
      <c r="F2391" s="45" t="s">
        <v>6858</v>
      </c>
      <c r="G2391" s="45" t="s">
        <v>8069</v>
      </c>
      <c r="H2391" s="45" t="s">
        <v>8070</v>
      </c>
      <c r="I2391" s="45" t="s">
        <v>4522</v>
      </c>
      <c r="J2391" s="46">
        <v>9028.93</v>
      </c>
      <c r="K2391" s="46">
        <f t="shared" si="37"/>
        <v>10473.558799999999</v>
      </c>
    </row>
    <row r="2392" spans="2:11" x14ac:dyDescent="0.25">
      <c r="B2392" s="45" t="s">
        <v>3196</v>
      </c>
      <c r="C2392" s="45" t="s">
        <v>6349</v>
      </c>
      <c r="D2392" s="45" t="s">
        <v>6350</v>
      </c>
      <c r="E2392" s="45">
        <v>91</v>
      </c>
      <c r="F2392" s="45" t="s">
        <v>6858</v>
      </c>
      <c r="G2392" s="45" t="s">
        <v>8071</v>
      </c>
      <c r="H2392" s="45" t="s">
        <v>8072</v>
      </c>
      <c r="I2392" s="45" t="s">
        <v>4522</v>
      </c>
      <c r="J2392" s="46">
        <v>11407.55</v>
      </c>
      <c r="K2392" s="46">
        <f t="shared" si="37"/>
        <v>13232.757999999998</v>
      </c>
    </row>
    <row r="2393" spans="2:11" x14ac:dyDescent="0.25">
      <c r="B2393" s="45" t="s">
        <v>3196</v>
      </c>
      <c r="C2393" s="45" t="s">
        <v>6349</v>
      </c>
      <c r="D2393" s="45" t="s">
        <v>6350</v>
      </c>
      <c r="E2393" s="45">
        <v>91</v>
      </c>
      <c r="F2393" s="45" t="s">
        <v>6858</v>
      </c>
      <c r="G2393" s="45" t="s">
        <v>8073</v>
      </c>
      <c r="H2393" s="45" t="s">
        <v>8074</v>
      </c>
      <c r="I2393" s="45" t="s">
        <v>3202</v>
      </c>
      <c r="J2393" s="46">
        <v>15490.3</v>
      </c>
      <c r="K2393" s="46">
        <f t="shared" si="37"/>
        <v>17968.748</v>
      </c>
    </row>
    <row r="2394" spans="2:11" x14ac:dyDescent="0.25">
      <c r="B2394" s="45" t="s">
        <v>3196</v>
      </c>
      <c r="C2394" s="45" t="s">
        <v>6349</v>
      </c>
      <c r="D2394" s="45" t="s">
        <v>6350</v>
      </c>
      <c r="E2394" s="45">
        <v>91</v>
      </c>
      <c r="F2394" s="45" t="s">
        <v>6858</v>
      </c>
      <c r="G2394" s="45" t="s">
        <v>8075</v>
      </c>
      <c r="H2394" s="45" t="s">
        <v>8076</v>
      </c>
      <c r="I2394" s="45" t="s">
        <v>3202</v>
      </c>
      <c r="J2394" s="46">
        <v>21693.72</v>
      </c>
      <c r="K2394" s="46">
        <f t="shared" si="37"/>
        <v>25164.715199999999</v>
      </c>
    </row>
    <row r="2395" spans="2:11" x14ac:dyDescent="0.25">
      <c r="B2395" s="45" t="s">
        <v>3196</v>
      </c>
      <c r="C2395" s="45" t="s">
        <v>6349</v>
      </c>
      <c r="D2395" s="45" t="s">
        <v>6350</v>
      </c>
      <c r="E2395" s="45">
        <v>91</v>
      </c>
      <c r="F2395" s="45" t="s">
        <v>6858</v>
      </c>
      <c r="G2395" s="45" t="s">
        <v>8077</v>
      </c>
      <c r="H2395" s="45" t="s">
        <v>8078</v>
      </c>
      <c r="I2395" s="45" t="s">
        <v>3202</v>
      </c>
      <c r="J2395" s="46">
        <v>6391.6</v>
      </c>
      <c r="K2395" s="46">
        <f t="shared" si="37"/>
        <v>7414.2560000000003</v>
      </c>
    </row>
    <row r="2396" spans="2:11" x14ac:dyDescent="0.25">
      <c r="B2396" s="45" t="s">
        <v>3196</v>
      </c>
      <c r="C2396" s="45" t="s">
        <v>6349</v>
      </c>
      <c r="D2396" s="45" t="s">
        <v>6350</v>
      </c>
      <c r="E2396" s="45">
        <v>91</v>
      </c>
      <c r="F2396" s="45" t="s">
        <v>6858</v>
      </c>
      <c r="G2396" s="45" t="s">
        <v>8079</v>
      </c>
      <c r="H2396" s="45" t="s">
        <v>8080</v>
      </c>
      <c r="I2396" s="45" t="s">
        <v>3202</v>
      </c>
      <c r="J2396" s="46">
        <v>7324.8</v>
      </c>
      <c r="K2396" s="46">
        <f t="shared" si="37"/>
        <v>8496.768</v>
      </c>
    </row>
    <row r="2397" spans="2:11" x14ac:dyDescent="0.25">
      <c r="B2397" s="45" t="s">
        <v>3196</v>
      </c>
      <c r="C2397" s="45" t="s">
        <v>6349</v>
      </c>
      <c r="D2397" s="45" t="s">
        <v>6350</v>
      </c>
      <c r="E2397" s="45">
        <v>91</v>
      </c>
      <c r="F2397" s="45" t="s">
        <v>6858</v>
      </c>
      <c r="G2397" s="45" t="s">
        <v>8081</v>
      </c>
      <c r="H2397" s="45" t="s">
        <v>8082</v>
      </c>
      <c r="I2397" s="45" t="s">
        <v>3202</v>
      </c>
      <c r="J2397" s="46">
        <v>10007.75</v>
      </c>
      <c r="K2397" s="46">
        <f t="shared" si="37"/>
        <v>11608.99</v>
      </c>
    </row>
    <row r="2398" spans="2:11" x14ac:dyDescent="0.25">
      <c r="B2398" s="45" t="s">
        <v>3196</v>
      </c>
      <c r="C2398" s="45" t="s">
        <v>6349</v>
      </c>
      <c r="D2398" s="45" t="s">
        <v>6350</v>
      </c>
      <c r="E2398" s="45">
        <v>91</v>
      </c>
      <c r="F2398" s="45" t="s">
        <v>6858</v>
      </c>
      <c r="G2398" s="45" t="s">
        <v>8083</v>
      </c>
      <c r="H2398" s="45" t="s">
        <v>8084</v>
      </c>
      <c r="I2398" s="45" t="s">
        <v>3202</v>
      </c>
      <c r="J2398" s="46">
        <v>5385.19</v>
      </c>
      <c r="K2398" s="46">
        <f t="shared" si="37"/>
        <v>6246.8203999999987</v>
      </c>
    </row>
    <row r="2399" spans="2:11" x14ac:dyDescent="0.25">
      <c r="B2399" s="45" t="s">
        <v>3196</v>
      </c>
      <c r="C2399" s="45" t="s">
        <v>6349</v>
      </c>
      <c r="D2399" s="45" t="s">
        <v>6350</v>
      </c>
      <c r="E2399" s="45">
        <v>91</v>
      </c>
      <c r="F2399" s="45" t="s">
        <v>6858</v>
      </c>
      <c r="G2399" s="45" t="s">
        <v>8085</v>
      </c>
      <c r="H2399" s="45" t="s">
        <v>8086</v>
      </c>
      <c r="I2399" s="45" t="s">
        <v>3202</v>
      </c>
      <c r="J2399" s="46">
        <v>7791.4</v>
      </c>
      <c r="K2399" s="46">
        <f t="shared" si="37"/>
        <v>9038.0239999999994</v>
      </c>
    </row>
    <row r="2400" spans="2:11" x14ac:dyDescent="0.25">
      <c r="B2400" s="45" t="s">
        <v>3196</v>
      </c>
      <c r="C2400" s="45" t="s">
        <v>6349</v>
      </c>
      <c r="D2400" s="45" t="s">
        <v>6350</v>
      </c>
      <c r="E2400" s="45">
        <v>91</v>
      </c>
      <c r="F2400" s="45" t="s">
        <v>6858</v>
      </c>
      <c r="G2400" s="45" t="s">
        <v>8087</v>
      </c>
      <c r="H2400" s="45" t="s">
        <v>8088</v>
      </c>
      <c r="I2400" s="45" t="s">
        <v>3202</v>
      </c>
      <c r="J2400" s="46">
        <v>16669.03</v>
      </c>
      <c r="K2400" s="46">
        <f t="shared" si="37"/>
        <v>19336.074799999999</v>
      </c>
    </row>
    <row r="2401" spans="2:11" x14ac:dyDescent="0.25">
      <c r="B2401" s="45" t="s">
        <v>3196</v>
      </c>
      <c r="C2401" s="45" t="s">
        <v>6349</v>
      </c>
      <c r="D2401" s="45" t="s">
        <v>6350</v>
      </c>
      <c r="E2401" s="45">
        <v>91</v>
      </c>
      <c r="F2401" s="45" t="s">
        <v>6858</v>
      </c>
      <c r="G2401" s="45" t="s">
        <v>8089</v>
      </c>
      <c r="H2401" s="45" t="s">
        <v>8090</v>
      </c>
      <c r="I2401" s="45" t="s">
        <v>3202</v>
      </c>
      <c r="J2401" s="46">
        <v>23721.43</v>
      </c>
      <c r="K2401" s="46">
        <f t="shared" si="37"/>
        <v>27516.858799999998</v>
      </c>
    </row>
    <row r="2402" spans="2:11" x14ac:dyDescent="0.25">
      <c r="B2402" s="45" t="s">
        <v>3196</v>
      </c>
      <c r="C2402" s="45" t="s">
        <v>6349</v>
      </c>
      <c r="D2402" s="45" t="s">
        <v>6350</v>
      </c>
      <c r="E2402" s="45">
        <v>91</v>
      </c>
      <c r="F2402" s="45" t="s">
        <v>6858</v>
      </c>
      <c r="G2402" s="45" t="s">
        <v>8091</v>
      </c>
      <c r="H2402" s="45" t="s">
        <v>8092</v>
      </c>
      <c r="I2402" s="45" t="s">
        <v>3202</v>
      </c>
      <c r="J2402" s="46">
        <v>23721.43</v>
      </c>
      <c r="K2402" s="46">
        <f t="shared" si="37"/>
        <v>27516.858799999998</v>
      </c>
    </row>
    <row r="2403" spans="2:11" x14ac:dyDescent="0.25">
      <c r="B2403" s="45" t="s">
        <v>3196</v>
      </c>
      <c r="C2403" s="45" t="s">
        <v>6349</v>
      </c>
      <c r="D2403" s="45" t="s">
        <v>6350</v>
      </c>
      <c r="E2403" s="45">
        <v>91</v>
      </c>
      <c r="F2403" s="45" t="s">
        <v>6858</v>
      </c>
      <c r="G2403" s="45" t="s">
        <v>8093</v>
      </c>
      <c r="H2403" s="45" t="s">
        <v>8094</v>
      </c>
      <c r="I2403" s="45" t="s">
        <v>3202</v>
      </c>
      <c r="J2403" s="46">
        <v>23721.43</v>
      </c>
      <c r="K2403" s="46">
        <f t="shared" si="37"/>
        <v>27516.858799999998</v>
      </c>
    </row>
    <row r="2404" spans="2:11" x14ac:dyDescent="0.25">
      <c r="B2404" s="45" t="s">
        <v>3196</v>
      </c>
      <c r="C2404" s="45" t="s">
        <v>6349</v>
      </c>
      <c r="D2404" s="45" t="s">
        <v>6350</v>
      </c>
      <c r="E2404" s="45">
        <v>91</v>
      </c>
      <c r="F2404" s="45" t="s">
        <v>6858</v>
      </c>
      <c r="G2404" s="45" t="s">
        <v>8095</v>
      </c>
      <c r="H2404" s="45" t="s">
        <v>8096</v>
      </c>
      <c r="I2404" s="45" t="s">
        <v>3202</v>
      </c>
      <c r="J2404" s="46">
        <v>5855.01</v>
      </c>
      <c r="K2404" s="46">
        <f t="shared" si="37"/>
        <v>6791.8116</v>
      </c>
    </row>
    <row r="2406" spans="2:11" x14ac:dyDescent="0.25">
      <c r="B2406" s="47" t="s">
        <v>8097</v>
      </c>
    </row>
    <row r="2407" spans="2:11" x14ac:dyDescent="0.25">
      <c r="B2407" s="47" t="s">
        <v>8098</v>
      </c>
    </row>
    <row r="2408" spans="2:11" x14ac:dyDescent="0.25">
      <c r="B2408" s="47" t="s">
        <v>8099</v>
      </c>
    </row>
  </sheetData>
  <autoFilter ref="B2:K240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R3085"/>
  <sheetViews>
    <sheetView showGridLines="0" view="pageBreakPreview" zoomScale="80" zoomScaleNormal="80" zoomScaleSheetLayoutView="80" workbookViewId="0">
      <selection activeCell="B1" sqref="B1:G1"/>
    </sheetView>
  </sheetViews>
  <sheetFormatPr baseColWidth="10" defaultRowHeight="12.75" x14ac:dyDescent="0.2"/>
  <cols>
    <col min="1" max="1" width="10.140625" style="60" bestFit="1" customWidth="1"/>
    <col min="2" max="2" width="11.7109375" style="60" customWidth="1"/>
    <col min="3" max="3" width="23.28515625" style="59" bestFit="1" customWidth="1"/>
    <col min="4" max="4" width="67.28515625" style="59" customWidth="1"/>
    <col min="5" max="5" width="8.7109375" style="59" customWidth="1"/>
    <col min="6" max="6" width="10.140625" style="59" customWidth="1"/>
    <col min="7" max="7" width="13.140625" style="94" customWidth="1"/>
    <col min="8" max="8" width="10.140625" style="94" customWidth="1"/>
    <col min="9" max="9" width="3.140625" style="94" customWidth="1"/>
    <col min="10" max="10" width="11.140625" style="95" bestFit="1" customWidth="1"/>
    <col min="11" max="11" width="7.85546875" style="59" customWidth="1"/>
    <col min="12" max="12" width="11.28515625" style="59" customWidth="1"/>
    <col min="13" max="13" width="14.85546875" style="60" customWidth="1"/>
    <col min="14" max="256" width="11.42578125" style="60"/>
    <col min="257" max="257" width="10.140625" style="60" bestFit="1" customWidth="1"/>
    <col min="258" max="258" width="11.7109375" style="60" customWidth="1"/>
    <col min="259" max="259" width="23.28515625" style="60" bestFit="1" customWidth="1"/>
    <col min="260" max="260" width="67.28515625" style="60" customWidth="1"/>
    <col min="261" max="261" width="8.7109375" style="60" customWidth="1"/>
    <col min="262" max="262" width="10.140625" style="60" customWidth="1"/>
    <col min="263" max="263" width="13.140625" style="60" customWidth="1"/>
    <col min="264" max="264" width="10.140625" style="60" customWidth="1"/>
    <col min="265" max="265" width="3.140625" style="60" customWidth="1"/>
    <col min="266" max="266" width="11.140625" style="60" bestFit="1" customWidth="1"/>
    <col min="267" max="267" width="7.85546875" style="60" customWidth="1"/>
    <col min="268" max="268" width="11.28515625" style="60" customWidth="1"/>
    <col min="269" max="269" width="14.85546875" style="60" customWidth="1"/>
    <col min="270" max="512" width="11.42578125" style="60"/>
    <col min="513" max="513" width="10.140625" style="60" bestFit="1" customWidth="1"/>
    <col min="514" max="514" width="11.7109375" style="60" customWidth="1"/>
    <col min="515" max="515" width="23.28515625" style="60" bestFit="1" customWidth="1"/>
    <col min="516" max="516" width="67.28515625" style="60" customWidth="1"/>
    <col min="517" max="517" width="8.7109375" style="60" customWidth="1"/>
    <col min="518" max="518" width="10.140625" style="60" customWidth="1"/>
    <col min="519" max="519" width="13.140625" style="60" customWidth="1"/>
    <col min="520" max="520" width="10.140625" style="60" customWidth="1"/>
    <col min="521" max="521" width="3.140625" style="60" customWidth="1"/>
    <col min="522" max="522" width="11.140625" style="60" bestFit="1" customWidth="1"/>
    <col min="523" max="523" width="7.85546875" style="60" customWidth="1"/>
    <col min="524" max="524" width="11.28515625" style="60" customWidth="1"/>
    <col min="525" max="525" width="14.85546875" style="60" customWidth="1"/>
    <col min="526" max="768" width="11.42578125" style="60"/>
    <col min="769" max="769" width="10.140625" style="60" bestFit="1" customWidth="1"/>
    <col min="770" max="770" width="11.7109375" style="60" customWidth="1"/>
    <col min="771" max="771" width="23.28515625" style="60" bestFit="1" customWidth="1"/>
    <col min="772" max="772" width="67.28515625" style="60" customWidth="1"/>
    <col min="773" max="773" width="8.7109375" style="60" customWidth="1"/>
    <col min="774" max="774" width="10.140625" style="60" customWidth="1"/>
    <col min="775" max="775" width="13.140625" style="60" customWidth="1"/>
    <col min="776" max="776" width="10.140625" style="60" customWidth="1"/>
    <col min="777" max="777" width="3.140625" style="60" customWidth="1"/>
    <col min="778" max="778" width="11.140625" style="60" bestFit="1" customWidth="1"/>
    <col min="779" max="779" width="7.85546875" style="60" customWidth="1"/>
    <col min="780" max="780" width="11.28515625" style="60" customWidth="1"/>
    <col min="781" max="781" width="14.85546875" style="60" customWidth="1"/>
    <col min="782" max="1024" width="11.42578125" style="60"/>
    <col min="1025" max="1025" width="10.140625" style="60" bestFit="1" customWidth="1"/>
    <col min="1026" max="1026" width="11.7109375" style="60" customWidth="1"/>
    <col min="1027" max="1027" width="23.28515625" style="60" bestFit="1" customWidth="1"/>
    <col min="1028" max="1028" width="67.28515625" style="60" customWidth="1"/>
    <col min="1029" max="1029" width="8.7109375" style="60" customWidth="1"/>
    <col min="1030" max="1030" width="10.140625" style="60" customWidth="1"/>
    <col min="1031" max="1031" width="13.140625" style="60" customWidth="1"/>
    <col min="1032" max="1032" width="10.140625" style="60" customWidth="1"/>
    <col min="1033" max="1033" width="3.140625" style="60" customWidth="1"/>
    <col min="1034" max="1034" width="11.140625" style="60" bestFit="1" customWidth="1"/>
    <col min="1035" max="1035" width="7.85546875" style="60" customWidth="1"/>
    <col min="1036" max="1036" width="11.28515625" style="60" customWidth="1"/>
    <col min="1037" max="1037" width="14.85546875" style="60" customWidth="1"/>
    <col min="1038" max="1280" width="11.42578125" style="60"/>
    <col min="1281" max="1281" width="10.140625" style="60" bestFit="1" customWidth="1"/>
    <col min="1282" max="1282" width="11.7109375" style="60" customWidth="1"/>
    <col min="1283" max="1283" width="23.28515625" style="60" bestFit="1" customWidth="1"/>
    <col min="1284" max="1284" width="67.28515625" style="60" customWidth="1"/>
    <col min="1285" max="1285" width="8.7109375" style="60" customWidth="1"/>
    <col min="1286" max="1286" width="10.140625" style="60" customWidth="1"/>
    <col min="1287" max="1287" width="13.140625" style="60" customWidth="1"/>
    <col min="1288" max="1288" width="10.140625" style="60" customWidth="1"/>
    <col min="1289" max="1289" width="3.140625" style="60" customWidth="1"/>
    <col min="1290" max="1290" width="11.140625" style="60" bestFit="1" customWidth="1"/>
    <col min="1291" max="1291" width="7.85546875" style="60" customWidth="1"/>
    <col min="1292" max="1292" width="11.28515625" style="60" customWidth="1"/>
    <col min="1293" max="1293" width="14.85546875" style="60" customWidth="1"/>
    <col min="1294" max="1536" width="11.42578125" style="60"/>
    <col min="1537" max="1537" width="10.140625" style="60" bestFit="1" customWidth="1"/>
    <col min="1538" max="1538" width="11.7109375" style="60" customWidth="1"/>
    <col min="1539" max="1539" width="23.28515625" style="60" bestFit="1" customWidth="1"/>
    <col min="1540" max="1540" width="67.28515625" style="60" customWidth="1"/>
    <col min="1541" max="1541" width="8.7109375" style="60" customWidth="1"/>
    <col min="1542" max="1542" width="10.140625" style="60" customWidth="1"/>
    <col min="1543" max="1543" width="13.140625" style="60" customWidth="1"/>
    <col min="1544" max="1544" width="10.140625" style="60" customWidth="1"/>
    <col min="1545" max="1545" width="3.140625" style="60" customWidth="1"/>
    <col min="1546" max="1546" width="11.140625" style="60" bestFit="1" customWidth="1"/>
    <col min="1547" max="1547" width="7.85546875" style="60" customWidth="1"/>
    <col min="1548" max="1548" width="11.28515625" style="60" customWidth="1"/>
    <col min="1549" max="1549" width="14.85546875" style="60" customWidth="1"/>
    <col min="1550" max="1792" width="11.42578125" style="60"/>
    <col min="1793" max="1793" width="10.140625" style="60" bestFit="1" customWidth="1"/>
    <col min="1794" max="1794" width="11.7109375" style="60" customWidth="1"/>
    <col min="1795" max="1795" width="23.28515625" style="60" bestFit="1" customWidth="1"/>
    <col min="1796" max="1796" width="67.28515625" style="60" customWidth="1"/>
    <col min="1797" max="1797" width="8.7109375" style="60" customWidth="1"/>
    <col min="1798" max="1798" width="10.140625" style="60" customWidth="1"/>
    <col min="1799" max="1799" width="13.140625" style="60" customWidth="1"/>
    <col min="1800" max="1800" width="10.140625" style="60" customWidth="1"/>
    <col min="1801" max="1801" width="3.140625" style="60" customWidth="1"/>
    <col min="1802" max="1802" width="11.140625" style="60" bestFit="1" customWidth="1"/>
    <col min="1803" max="1803" width="7.85546875" style="60" customWidth="1"/>
    <col min="1804" max="1804" width="11.28515625" style="60" customWidth="1"/>
    <col min="1805" max="1805" width="14.85546875" style="60" customWidth="1"/>
    <col min="1806" max="2048" width="11.42578125" style="60"/>
    <col min="2049" max="2049" width="10.140625" style="60" bestFit="1" customWidth="1"/>
    <col min="2050" max="2050" width="11.7109375" style="60" customWidth="1"/>
    <col min="2051" max="2051" width="23.28515625" style="60" bestFit="1" customWidth="1"/>
    <col min="2052" max="2052" width="67.28515625" style="60" customWidth="1"/>
    <col min="2053" max="2053" width="8.7109375" style="60" customWidth="1"/>
    <col min="2054" max="2054" width="10.140625" style="60" customWidth="1"/>
    <col min="2055" max="2055" width="13.140625" style="60" customWidth="1"/>
    <col min="2056" max="2056" width="10.140625" style="60" customWidth="1"/>
    <col min="2057" max="2057" width="3.140625" style="60" customWidth="1"/>
    <col min="2058" max="2058" width="11.140625" style="60" bestFit="1" customWidth="1"/>
    <col min="2059" max="2059" width="7.85546875" style="60" customWidth="1"/>
    <col min="2060" max="2060" width="11.28515625" style="60" customWidth="1"/>
    <col min="2061" max="2061" width="14.85546875" style="60" customWidth="1"/>
    <col min="2062" max="2304" width="11.42578125" style="60"/>
    <col min="2305" max="2305" width="10.140625" style="60" bestFit="1" customWidth="1"/>
    <col min="2306" max="2306" width="11.7109375" style="60" customWidth="1"/>
    <col min="2307" max="2307" width="23.28515625" style="60" bestFit="1" customWidth="1"/>
    <col min="2308" max="2308" width="67.28515625" style="60" customWidth="1"/>
    <col min="2309" max="2309" width="8.7109375" style="60" customWidth="1"/>
    <col min="2310" max="2310" width="10.140625" style="60" customWidth="1"/>
    <col min="2311" max="2311" width="13.140625" style="60" customWidth="1"/>
    <col min="2312" max="2312" width="10.140625" style="60" customWidth="1"/>
    <col min="2313" max="2313" width="3.140625" style="60" customWidth="1"/>
    <col min="2314" max="2314" width="11.140625" style="60" bestFit="1" customWidth="1"/>
    <col min="2315" max="2315" width="7.85546875" style="60" customWidth="1"/>
    <col min="2316" max="2316" width="11.28515625" style="60" customWidth="1"/>
    <col min="2317" max="2317" width="14.85546875" style="60" customWidth="1"/>
    <col min="2318" max="2560" width="11.42578125" style="60"/>
    <col min="2561" max="2561" width="10.140625" style="60" bestFit="1" customWidth="1"/>
    <col min="2562" max="2562" width="11.7109375" style="60" customWidth="1"/>
    <col min="2563" max="2563" width="23.28515625" style="60" bestFit="1" customWidth="1"/>
    <col min="2564" max="2564" width="67.28515625" style="60" customWidth="1"/>
    <col min="2565" max="2565" width="8.7109375" style="60" customWidth="1"/>
    <col min="2566" max="2566" width="10.140625" style="60" customWidth="1"/>
    <col min="2567" max="2567" width="13.140625" style="60" customWidth="1"/>
    <col min="2568" max="2568" width="10.140625" style="60" customWidth="1"/>
    <col min="2569" max="2569" width="3.140625" style="60" customWidth="1"/>
    <col min="2570" max="2570" width="11.140625" style="60" bestFit="1" customWidth="1"/>
    <col min="2571" max="2571" width="7.85546875" style="60" customWidth="1"/>
    <col min="2572" max="2572" width="11.28515625" style="60" customWidth="1"/>
    <col min="2573" max="2573" width="14.85546875" style="60" customWidth="1"/>
    <col min="2574" max="2816" width="11.42578125" style="60"/>
    <col min="2817" max="2817" width="10.140625" style="60" bestFit="1" customWidth="1"/>
    <col min="2818" max="2818" width="11.7109375" style="60" customWidth="1"/>
    <col min="2819" max="2819" width="23.28515625" style="60" bestFit="1" customWidth="1"/>
    <col min="2820" max="2820" width="67.28515625" style="60" customWidth="1"/>
    <col min="2821" max="2821" width="8.7109375" style="60" customWidth="1"/>
    <col min="2822" max="2822" width="10.140625" style="60" customWidth="1"/>
    <col min="2823" max="2823" width="13.140625" style="60" customWidth="1"/>
    <col min="2824" max="2824" width="10.140625" style="60" customWidth="1"/>
    <col min="2825" max="2825" width="3.140625" style="60" customWidth="1"/>
    <col min="2826" max="2826" width="11.140625" style="60" bestFit="1" customWidth="1"/>
    <col min="2827" max="2827" width="7.85546875" style="60" customWidth="1"/>
    <col min="2828" max="2828" width="11.28515625" style="60" customWidth="1"/>
    <col min="2829" max="2829" width="14.85546875" style="60" customWidth="1"/>
    <col min="2830" max="3072" width="11.42578125" style="60"/>
    <col min="3073" max="3073" width="10.140625" style="60" bestFit="1" customWidth="1"/>
    <col min="3074" max="3074" width="11.7109375" style="60" customWidth="1"/>
    <col min="3075" max="3075" width="23.28515625" style="60" bestFit="1" customWidth="1"/>
    <col min="3076" max="3076" width="67.28515625" style="60" customWidth="1"/>
    <col min="3077" max="3077" width="8.7109375" style="60" customWidth="1"/>
    <col min="3078" max="3078" width="10.140625" style="60" customWidth="1"/>
    <col min="3079" max="3079" width="13.140625" style="60" customWidth="1"/>
    <col min="3080" max="3080" width="10.140625" style="60" customWidth="1"/>
    <col min="3081" max="3081" width="3.140625" style="60" customWidth="1"/>
    <col min="3082" max="3082" width="11.140625" style="60" bestFit="1" customWidth="1"/>
    <col min="3083" max="3083" width="7.85546875" style="60" customWidth="1"/>
    <col min="3084" max="3084" width="11.28515625" style="60" customWidth="1"/>
    <col min="3085" max="3085" width="14.85546875" style="60" customWidth="1"/>
    <col min="3086" max="3328" width="11.42578125" style="60"/>
    <col min="3329" max="3329" width="10.140625" style="60" bestFit="1" customWidth="1"/>
    <col min="3330" max="3330" width="11.7109375" style="60" customWidth="1"/>
    <col min="3331" max="3331" width="23.28515625" style="60" bestFit="1" customWidth="1"/>
    <col min="3332" max="3332" width="67.28515625" style="60" customWidth="1"/>
    <col min="3333" max="3333" width="8.7109375" style="60" customWidth="1"/>
    <col min="3334" max="3334" width="10.140625" style="60" customWidth="1"/>
    <col min="3335" max="3335" width="13.140625" style="60" customWidth="1"/>
    <col min="3336" max="3336" width="10.140625" style="60" customWidth="1"/>
    <col min="3337" max="3337" width="3.140625" style="60" customWidth="1"/>
    <col min="3338" max="3338" width="11.140625" style="60" bestFit="1" customWidth="1"/>
    <col min="3339" max="3339" width="7.85546875" style="60" customWidth="1"/>
    <col min="3340" max="3340" width="11.28515625" style="60" customWidth="1"/>
    <col min="3341" max="3341" width="14.85546875" style="60" customWidth="1"/>
    <col min="3342" max="3584" width="11.42578125" style="60"/>
    <col min="3585" max="3585" width="10.140625" style="60" bestFit="1" customWidth="1"/>
    <col min="3586" max="3586" width="11.7109375" style="60" customWidth="1"/>
    <col min="3587" max="3587" width="23.28515625" style="60" bestFit="1" customWidth="1"/>
    <col min="3588" max="3588" width="67.28515625" style="60" customWidth="1"/>
    <col min="3589" max="3589" width="8.7109375" style="60" customWidth="1"/>
    <col min="3590" max="3590" width="10.140625" style="60" customWidth="1"/>
    <col min="3591" max="3591" width="13.140625" style="60" customWidth="1"/>
    <col min="3592" max="3592" width="10.140625" style="60" customWidth="1"/>
    <col min="3593" max="3593" width="3.140625" style="60" customWidth="1"/>
    <col min="3594" max="3594" width="11.140625" style="60" bestFit="1" customWidth="1"/>
    <col min="3595" max="3595" width="7.85546875" style="60" customWidth="1"/>
    <col min="3596" max="3596" width="11.28515625" style="60" customWidth="1"/>
    <col min="3597" max="3597" width="14.85546875" style="60" customWidth="1"/>
    <col min="3598" max="3840" width="11.42578125" style="60"/>
    <col min="3841" max="3841" width="10.140625" style="60" bestFit="1" customWidth="1"/>
    <col min="3842" max="3842" width="11.7109375" style="60" customWidth="1"/>
    <col min="3843" max="3843" width="23.28515625" style="60" bestFit="1" customWidth="1"/>
    <col min="3844" max="3844" width="67.28515625" style="60" customWidth="1"/>
    <col min="3845" max="3845" width="8.7109375" style="60" customWidth="1"/>
    <col min="3846" max="3846" width="10.140625" style="60" customWidth="1"/>
    <col min="3847" max="3847" width="13.140625" style="60" customWidth="1"/>
    <col min="3848" max="3848" width="10.140625" style="60" customWidth="1"/>
    <col min="3849" max="3849" width="3.140625" style="60" customWidth="1"/>
    <col min="3850" max="3850" width="11.140625" style="60" bestFit="1" customWidth="1"/>
    <col min="3851" max="3851" width="7.85546875" style="60" customWidth="1"/>
    <col min="3852" max="3852" width="11.28515625" style="60" customWidth="1"/>
    <col min="3853" max="3853" width="14.85546875" style="60" customWidth="1"/>
    <col min="3854" max="4096" width="11.42578125" style="60"/>
    <col min="4097" max="4097" width="10.140625" style="60" bestFit="1" customWidth="1"/>
    <col min="4098" max="4098" width="11.7109375" style="60" customWidth="1"/>
    <col min="4099" max="4099" width="23.28515625" style="60" bestFit="1" customWidth="1"/>
    <col min="4100" max="4100" width="67.28515625" style="60" customWidth="1"/>
    <col min="4101" max="4101" width="8.7109375" style="60" customWidth="1"/>
    <col min="4102" max="4102" width="10.140625" style="60" customWidth="1"/>
    <col min="4103" max="4103" width="13.140625" style="60" customWidth="1"/>
    <col min="4104" max="4104" width="10.140625" style="60" customWidth="1"/>
    <col min="4105" max="4105" width="3.140625" style="60" customWidth="1"/>
    <col min="4106" max="4106" width="11.140625" style="60" bestFit="1" customWidth="1"/>
    <col min="4107" max="4107" width="7.85546875" style="60" customWidth="1"/>
    <col min="4108" max="4108" width="11.28515625" style="60" customWidth="1"/>
    <col min="4109" max="4109" width="14.85546875" style="60" customWidth="1"/>
    <col min="4110" max="4352" width="11.42578125" style="60"/>
    <col min="4353" max="4353" width="10.140625" style="60" bestFit="1" customWidth="1"/>
    <col min="4354" max="4354" width="11.7109375" style="60" customWidth="1"/>
    <col min="4355" max="4355" width="23.28515625" style="60" bestFit="1" customWidth="1"/>
    <col min="4356" max="4356" width="67.28515625" style="60" customWidth="1"/>
    <col min="4357" max="4357" width="8.7109375" style="60" customWidth="1"/>
    <col min="4358" max="4358" width="10.140625" style="60" customWidth="1"/>
    <col min="4359" max="4359" width="13.140625" style="60" customWidth="1"/>
    <col min="4360" max="4360" width="10.140625" style="60" customWidth="1"/>
    <col min="4361" max="4361" width="3.140625" style="60" customWidth="1"/>
    <col min="4362" max="4362" width="11.140625" style="60" bestFit="1" customWidth="1"/>
    <col min="4363" max="4363" width="7.85546875" style="60" customWidth="1"/>
    <col min="4364" max="4364" width="11.28515625" style="60" customWidth="1"/>
    <col min="4365" max="4365" width="14.85546875" style="60" customWidth="1"/>
    <col min="4366" max="4608" width="11.42578125" style="60"/>
    <col min="4609" max="4609" width="10.140625" style="60" bestFit="1" customWidth="1"/>
    <col min="4610" max="4610" width="11.7109375" style="60" customWidth="1"/>
    <col min="4611" max="4611" width="23.28515625" style="60" bestFit="1" customWidth="1"/>
    <col min="4612" max="4612" width="67.28515625" style="60" customWidth="1"/>
    <col min="4613" max="4613" width="8.7109375" style="60" customWidth="1"/>
    <col min="4614" max="4614" width="10.140625" style="60" customWidth="1"/>
    <col min="4615" max="4615" width="13.140625" style="60" customWidth="1"/>
    <col min="4616" max="4616" width="10.140625" style="60" customWidth="1"/>
    <col min="4617" max="4617" width="3.140625" style="60" customWidth="1"/>
    <col min="4618" max="4618" width="11.140625" style="60" bestFit="1" customWidth="1"/>
    <col min="4619" max="4619" width="7.85546875" style="60" customWidth="1"/>
    <col min="4620" max="4620" width="11.28515625" style="60" customWidth="1"/>
    <col min="4621" max="4621" width="14.85546875" style="60" customWidth="1"/>
    <col min="4622" max="4864" width="11.42578125" style="60"/>
    <col min="4865" max="4865" width="10.140625" style="60" bestFit="1" customWidth="1"/>
    <col min="4866" max="4866" width="11.7109375" style="60" customWidth="1"/>
    <col min="4867" max="4867" width="23.28515625" style="60" bestFit="1" customWidth="1"/>
    <col min="4868" max="4868" width="67.28515625" style="60" customWidth="1"/>
    <col min="4869" max="4869" width="8.7109375" style="60" customWidth="1"/>
    <col min="4870" max="4870" width="10.140625" style="60" customWidth="1"/>
    <col min="4871" max="4871" width="13.140625" style="60" customWidth="1"/>
    <col min="4872" max="4872" width="10.140625" style="60" customWidth="1"/>
    <col min="4873" max="4873" width="3.140625" style="60" customWidth="1"/>
    <col min="4874" max="4874" width="11.140625" style="60" bestFit="1" customWidth="1"/>
    <col min="4875" max="4875" width="7.85546875" style="60" customWidth="1"/>
    <col min="4876" max="4876" width="11.28515625" style="60" customWidth="1"/>
    <col min="4877" max="4877" width="14.85546875" style="60" customWidth="1"/>
    <col min="4878" max="5120" width="11.42578125" style="60"/>
    <col min="5121" max="5121" width="10.140625" style="60" bestFit="1" customWidth="1"/>
    <col min="5122" max="5122" width="11.7109375" style="60" customWidth="1"/>
    <col min="5123" max="5123" width="23.28515625" style="60" bestFit="1" customWidth="1"/>
    <col min="5124" max="5124" width="67.28515625" style="60" customWidth="1"/>
    <col min="5125" max="5125" width="8.7109375" style="60" customWidth="1"/>
    <col min="5126" max="5126" width="10.140625" style="60" customWidth="1"/>
    <col min="5127" max="5127" width="13.140625" style="60" customWidth="1"/>
    <col min="5128" max="5128" width="10.140625" style="60" customWidth="1"/>
    <col min="5129" max="5129" width="3.140625" style="60" customWidth="1"/>
    <col min="5130" max="5130" width="11.140625" style="60" bestFit="1" customWidth="1"/>
    <col min="5131" max="5131" width="7.85546875" style="60" customWidth="1"/>
    <col min="5132" max="5132" width="11.28515625" style="60" customWidth="1"/>
    <col min="5133" max="5133" width="14.85546875" style="60" customWidth="1"/>
    <col min="5134" max="5376" width="11.42578125" style="60"/>
    <col min="5377" max="5377" width="10.140625" style="60" bestFit="1" customWidth="1"/>
    <col min="5378" max="5378" width="11.7109375" style="60" customWidth="1"/>
    <col min="5379" max="5379" width="23.28515625" style="60" bestFit="1" customWidth="1"/>
    <col min="5380" max="5380" width="67.28515625" style="60" customWidth="1"/>
    <col min="5381" max="5381" width="8.7109375" style="60" customWidth="1"/>
    <col min="5382" max="5382" width="10.140625" style="60" customWidth="1"/>
    <col min="5383" max="5383" width="13.140625" style="60" customWidth="1"/>
    <col min="5384" max="5384" width="10.140625" style="60" customWidth="1"/>
    <col min="5385" max="5385" width="3.140625" style="60" customWidth="1"/>
    <col min="5386" max="5386" width="11.140625" style="60" bestFit="1" customWidth="1"/>
    <col min="5387" max="5387" width="7.85546875" style="60" customWidth="1"/>
    <col min="5388" max="5388" width="11.28515625" style="60" customWidth="1"/>
    <col min="5389" max="5389" width="14.85546875" style="60" customWidth="1"/>
    <col min="5390" max="5632" width="11.42578125" style="60"/>
    <col min="5633" max="5633" width="10.140625" style="60" bestFit="1" customWidth="1"/>
    <col min="5634" max="5634" width="11.7109375" style="60" customWidth="1"/>
    <col min="5635" max="5635" width="23.28515625" style="60" bestFit="1" customWidth="1"/>
    <col min="5636" max="5636" width="67.28515625" style="60" customWidth="1"/>
    <col min="5637" max="5637" width="8.7109375" style="60" customWidth="1"/>
    <col min="5638" max="5638" width="10.140625" style="60" customWidth="1"/>
    <col min="5639" max="5639" width="13.140625" style="60" customWidth="1"/>
    <col min="5640" max="5640" width="10.140625" style="60" customWidth="1"/>
    <col min="5641" max="5641" width="3.140625" style="60" customWidth="1"/>
    <col min="5642" max="5642" width="11.140625" style="60" bestFit="1" customWidth="1"/>
    <col min="5643" max="5643" width="7.85546875" style="60" customWidth="1"/>
    <col min="5644" max="5644" width="11.28515625" style="60" customWidth="1"/>
    <col min="5645" max="5645" width="14.85546875" style="60" customWidth="1"/>
    <col min="5646" max="5888" width="11.42578125" style="60"/>
    <col min="5889" max="5889" width="10.140625" style="60" bestFit="1" customWidth="1"/>
    <col min="5890" max="5890" width="11.7109375" style="60" customWidth="1"/>
    <col min="5891" max="5891" width="23.28515625" style="60" bestFit="1" customWidth="1"/>
    <col min="5892" max="5892" width="67.28515625" style="60" customWidth="1"/>
    <col min="5893" max="5893" width="8.7109375" style="60" customWidth="1"/>
    <col min="5894" max="5894" width="10.140625" style="60" customWidth="1"/>
    <col min="5895" max="5895" width="13.140625" style="60" customWidth="1"/>
    <col min="5896" max="5896" width="10.140625" style="60" customWidth="1"/>
    <col min="5897" max="5897" width="3.140625" style="60" customWidth="1"/>
    <col min="5898" max="5898" width="11.140625" style="60" bestFit="1" customWidth="1"/>
    <col min="5899" max="5899" width="7.85546875" style="60" customWidth="1"/>
    <col min="5900" max="5900" width="11.28515625" style="60" customWidth="1"/>
    <col min="5901" max="5901" width="14.85546875" style="60" customWidth="1"/>
    <col min="5902" max="6144" width="11.42578125" style="60"/>
    <col min="6145" max="6145" width="10.140625" style="60" bestFit="1" customWidth="1"/>
    <col min="6146" max="6146" width="11.7109375" style="60" customWidth="1"/>
    <col min="6147" max="6147" width="23.28515625" style="60" bestFit="1" customWidth="1"/>
    <col min="6148" max="6148" width="67.28515625" style="60" customWidth="1"/>
    <col min="6149" max="6149" width="8.7109375" style="60" customWidth="1"/>
    <col min="6150" max="6150" width="10.140625" style="60" customWidth="1"/>
    <col min="6151" max="6151" width="13.140625" style="60" customWidth="1"/>
    <col min="6152" max="6152" width="10.140625" style="60" customWidth="1"/>
    <col min="6153" max="6153" width="3.140625" style="60" customWidth="1"/>
    <col min="6154" max="6154" width="11.140625" style="60" bestFit="1" customWidth="1"/>
    <col min="6155" max="6155" width="7.85546875" style="60" customWidth="1"/>
    <col min="6156" max="6156" width="11.28515625" style="60" customWidth="1"/>
    <col min="6157" max="6157" width="14.85546875" style="60" customWidth="1"/>
    <col min="6158" max="6400" width="11.42578125" style="60"/>
    <col min="6401" max="6401" width="10.140625" style="60" bestFit="1" customWidth="1"/>
    <col min="6402" max="6402" width="11.7109375" style="60" customWidth="1"/>
    <col min="6403" max="6403" width="23.28515625" style="60" bestFit="1" customWidth="1"/>
    <col min="6404" max="6404" width="67.28515625" style="60" customWidth="1"/>
    <col min="6405" max="6405" width="8.7109375" style="60" customWidth="1"/>
    <col min="6406" max="6406" width="10.140625" style="60" customWidth="1"/>
    <col min="6407" max="6407" width="13.140625" style="60" customWidth="1"/>
    <col min="6408" max="6408" width="10.140625" style="60" customWidth="1"/>
    <col min="6409" max="6409" width="3.140625" style="60" customWidth="1"/>
    <col min="6410" max="6410" width="11.140625" style="60" bestFit="1" customWidth="1"/>
    <col min="6411" max="6411" width="7.85546875" style="60" customWidth="1"/>
    <col min="6412" max="6412" width="11.28515625" style="60" customWidth="1"/>
    <col min="6413" max="6413" width="14.85546875" style="60" customWidth="1"/>
    <col min="6414" max="6656" width="11.42578125" style="60"/>
    <col min="6657" max="6657" width="10.140625" style="60" bestFit="1" customWidth="1"/>
    <col min="6658" max="6658" width="11.7109375" style="60" customWidth="1"/>
    <col min="6659" max="6659" width="23.28515625" style="60" bestFit="1" customWidth="1"/>
    <col min="6660" max="6660" width="67.28515625" style="60" customWidth="1"/>
    <col min="6661" max="6661" width="8.7109375" style="60" customWidth="1"/>
    <col min="6662" max="6662" width="10.140625" style="60" customWidth="1"/>
    <col min="6663" max="6663" width="13.140625" style="60" customWidth="1"/>
    <col min="6664" max="6664" width="10.140625" style="60" customWidth="1"/>
    <col min="6665" max="6665" width="3.140625" style="60" customWidth="1"/>
    <col min="6666" max="6666" width="11.140625" style="60" bestFit="1" customWidth="1"/>
    <col min="6667" max="6667" width="7.85546875" style="60" customWidth="1"/>
    <col min="6668" max="6668" width="11.28515625" style="60" customWidth="1"/>
    <col min="6669" max="6669" width="14.85546875" style="60" customWidth="1"/>
    <col min="6670" max="6912" width="11.42578125" style="60"/>
    <col min="6913" max="6913" width="10.140625" style="60" bestFit="1" customWidth="1"/>
    <col min="6914" max="6914" width="11.7109375" style="60" customWidth="1"/>
    <col min="6915" max="6915" width="23.28515625" style="60" bestFit="1" customWidth="1"/>
    <col min="6916" max="6916" width="67.28515625" style="60" customWidth="1"/>
    <col min="6917" max="6917" width="8.7109375" style="60" customWidth="1"/>
    <col min="6918" max="6918" width="10.140625" style="60" customWidth="1"/>
    <col min="6919" max="6919" width="13.140625" style="60" customWidth="1"/>
    <col min="6920" max="6920" width="10.140625" style="60" customWidth="1"/>
    <col min="6921" max="6921" width="3.140625" style="60" customWidth="1"/>
    <col min="6922" max="6922" width="11.140625" style="60" bestFit="1" customWidth="1"/>
    <col min="6923" max="6923" width="7.85546875" style="60" customWidth="1"/>
    <col min="6924" max="6924" width="11.28515625" style="60" customWidth="1"/>
    <col min="6925" max="6925" width="14.85546875" style="60" customWidth="1"/>
    <col min="6926" max="7168" width="11.42578125" style="60"/>
    <col min="7169" max="7169" width="10.140625" style="60" bestFit="1" customWidth="1"/>
    <col min="7170" max="7170" width="11.7109375" style="60" customWidth="1"/>
    <col min="7171" max="7171" width="23.28515625" style="60" bestFit="1" customWidth="1"/>
    <col min="7172" max="7172" width="67.28515625" style="60" customWidth="1"/>
    <col min="7173" max="7173" width="8.7109375" style="60" customWidth="1"/>
    <col min="7174" max="7174" width="10.140625" style="60" customWidth="1"/>
    <col min="7175" max="7175" width="13.140625" style="60" customWidth="1"/>
    <col min="7176" max="7176" width="10.140625" style="60" customWidth="1"/>
    <col min="7177" max="7177" width="3.140625" style="60" customWidth="1"/>
    <col min="7178" max="7178" width="11.140625" style="60" bestFit="1" customWidth="1"/>
    <col min="7179" max="7179" width="7.85546875" style="60" customWidth="1"/>
    <col min="7180" max="7180" width="11.28515625" style="60" customWidth="1"/>
    <col min="7181" max="7181" width="14.85546875" style="60" customWidth="1"/>
    <col min="7182" max="7424" width="11.42578125" style="60"/>
    <col min="7425" max="7425" width="10.140625" style="60" bestFit="1" customWidth="1"/>
    <col min="7426" max="7426" width="11.7109375" style="60" customWidth="1"/>
    <col min="7427" max="7427" width="23.28515625" style="60" bestFit="1" customWidth="1"/>
    <col min="7428" max="7428" width="67.28515625" style="60" customWidth="1"/>
    <col min="7429" max="7429" width="8.7109375" style="60" customWidth="1"/>
    <col min="7430" max="7430" width="10.140625" style="60" customWidth="1"/>
    <col min="7431" max="7431" width="13.140625" style="60" customWidth="1"/>
    <col min="7432" max="7432" width="10.140625" style="60" customWidth="1"/>
    <col min="7433" max="7433" width="3.140625" style="60" customWidth="1"/>
    <col min="7434" max="7434" width="11.140625" style="60" bestFit="1" customWidth="1"/>
    <col min="7435" max="7435" width="7.85546875" style="60" customWidth="1"/>
    <col min="7436" max="7436" width="11.28515625" style="60" customWidth="1"/>
    <col min="7437" max="7437" width="14.85546875" style="60" customWidth="1"/>
    <col min="7438" max="7680" width="11.42578125" style="60"/>
    <col min="7681" max="7681" width="10.140625" style="60" bestFit="1" customWidth="1"/>
    <col min="7682" max="7682" width="11.7109375" style="60" customWidth="1"/>
    <col min="7683" max="7683" width="23.28515625" style="60" bestFit="1" customWidth="1"/>
    <col min="7684" max="7684" width="67.28515625" style="60" customWidth="1"/>
    <col min="7685" max="7685" width="8.7109375" style="60" customWidth="1"/>
    <col min="7686" max="7686" width="10.140625" style="60" customWidth="1"/>
    <col min="7687" max="7687" width="13.140625" style="60" customWidth="1"/>
    <col min="7688" max="7688" width="10.140625" style="60" customWidth="1"/>
    <col min="7689" max="7689" width="3.140625" style="60" customWidth="1"/>
    <col min="7690" max="7690" width="11.140625" style="60" bestFit="1" customWidth="1"/>
    <col min="7691" max="7691" width="7.85546875" style="60" customWidth="1"/>
    <col min="7692" max="7692" width="11.28515625" style="60" customWidth="1"/>
    <col min="7693" max="7693" width="14.85546875" style="60" customWidth="1"/>
    <col min="7694" max="7936" width="11.42578125" style="60"/>
    <col min="7937" max="7937" width="10.140625" style="60" bestFit="1" customWidth="1"/>
    <col min="7938" max="7938" width="11.7109375" style="60" customWidth="1"/>
    <col min="7939" max="7939" width="23.28515625" style="60" bestFit="1" customWidth="1"/>
    <col min="7940" max="7940" width="67.28515625" style="60" customWidth="1"/>
    <col min="7941" max="7941" width="8.7109375" style="60" customWidth="1"/>
    <col min="7942" max="7942" width="10.140625" style="60" customWidth="1"/>
    <col min="7943" max="7943" width="13.140625" style="60" customWidth="1"/>
    <col min="7944" max="7944" width="10.140625" style="60" customWidth="1"/>
    <col min="7945" max="7945" width="3.140625" style="60" customWidth="1"/>
    <col min="7946" max="7946" width="11.140625" style="60" bestFit="1" customWidth="1"/>
    <col min="7947" max="7947" width="7.85546875" style="60" customWidth="1"/>
    <col min="7948" max="7948" width="11.28515625" style="60" customWidth="1"/>
    <col min="7949" max="7949" width="14.85546875" style="60" customWidth="1"/>
    <col min="7950" max="8192" width="11.42578125" style="60"/>
    <col min="8193" max="8193" width="10.140625" style="60" bestFit="1" customWidth="1"/>
    <col min="8194" max="8194" width="11.7109375" style="60" customWidth="1"/>
    <col min="8195" max="8195" width="23.28515625" style="60" bestFit="1" customWidth="1"/>
    <col min="8196" max="8196" width="67.28515625" style="60" customWidth="1"/>
    <col min="8197" max="8197" width="8.7109375" style="60" customWidth="1"/>
    <col min="8198" max="8198" width="10.140625" style="60" customWidth="1"/>
    <col min="8199" max="8199" width="13.140625" style="60" customWidth="1"/>
    <col min="8200" max="8200" width="10.140625" style="60" customWidth="1"/>
    <col min="8201" max="8201" width="3.140625" style="60" customWidth="1"/>
    <col min="8202" max="8202" width="11.140625" style="60" bestFit="1" customWidth="1"/>
    <col min="8203" max="8203" width="7.85546875" style="60" customWidth="1"/>
    <col min="8204" max="8204" width="11.28515625" style="60" customWidth="1"/>
    <col min="8205" max="8205" width="14.85546875" style="60" customWidth="1"/>
    <col min="8206" max="8448" width="11.42578125" style="60"/>
    <col min="8449" max="8449" width="10.140625" style="60" bestFit="1" customWidth="1"/>
    <col min="8450" max="8450" width="11.7109375" style="60" customWidth="1"/>
    <col min="8451" max="8451" width="23.28515625" style="60" bestFit="1" customWidth="1"/>
    <col min="8452" max="8452" width="67.28515625" style="60" customWidth="1"/>
    <col min="8453" max="8453" width="8.7109375" style="60" customWidth="1"/>
    <col min="8454" max="8454" width="10.140625" style="60" customWidth="1"/>
    <col min="8455" max="8455" width="13.140625" style="60" customWidth="1"/>
    <col min="8456" max="8456" width="10.140625" style="60" customWidth="1"/>
    <col min="8457" max="8457" width="3.140625" style="60" customWidth="1"/>
    <col min="8458" max="8458" width="11.140625" style="60" bestFit="1" customWidth="1"/>
    <col min="8459" max="8459" width="7.85546875" style="60" customWidth="1"/>
    <col min="8460" max="8460" width="11.28515625" style="60" customWidth="1"/>
    <col min="8461" max="8461" width="14.85546875" style="60" customWidth="1"/>
    <col min="8462" max="8704" width="11.42578125" style="60"/>
    <col min="8705" max="8705" width="10.140625" style="60" bestFit="1" customWidth="1"/>
    <col min="8706" max="8706" width="11.7109375" style="60" customWidth="1"/>
    <col min="8707" max="8707" width="23.28515625" style="60" bestFit="1" customWidth="1"/>
    <col min="8708" max="8708" width="67.28515625" style="60" customWidth="1"/>
    <col min="8709" max="8709" width="8.7109375" style="60" customWidth="1"/>
    <col min="8710" max="8710" width="10.140625" style="60" customWidth="1"/>
    <col min="8711" max="8711" width="13.140625" style="60" customWidth="1"/>
    <col min="8712" max="8712" width="10.140625" style="60" customWidth="1"/>
    <col min="8713" max="8713" width="3.140625" style="60" customWidth="1"/>
    <col min="8714" max="8714" width="11.140625" style="60" bestFit="1" customWidth="1"/>
    <col min="8715" max="8715" width="7.85546875" style="60" customWidth="1"/>
    <col min="8716" max="8716" width="11.28515625" style="60" customWidth="1"/>
    <col min="8717" max="8717" width="14.85546875" style="60" customWidth="1"/>
    <col min="8718" max="8960" width="11.42578125" style="60"/>
    <col min="8961" max="8961" width="10.140625" style="60" bestFit="1" customWidth="1"/>
    <col min="8962" max="8962" width="11.7109375" style="60" customWidth="1"/>
    <col min="8963" max="8963" width="23.28515625" style="60" bestFit="1" customWidth="1"/>
    <col min="8964" max="8964" width="67.28515625" style="60" customWidth="1"/>
    <col min="8965" max="8965" width="8.7109375" style="60" customWidth="1"/>
    <col min="8966" max="8966" width="10.140625" style="60" customWidth="1"/>
    <col min="8967" max="8967" width="13.140625" style="60" customWidth="1"/>
    <col min="8968" max="8968" width="10.140625" style="60" customWidth="1"/>
    <col min="8969" max="8969" width="3.140625" style="60" customWidth="1"/>
    <col min="8970" max="8970" width="11.140625" style="60" bestFit="1" customWidth="1"/>
    <col min="8971" max="8971" width="7.85546875" style="60" customWidth="1"/>
    <col min="8972" max="8972" width="11.28515625" style="60" customWidth="1"/>
    <col min="8973" max="8973" width="14.85546875" style="60" customWidth="1"/>
    <col min="8974" max="9216" width="11.42578125" style="60"/>
    <col min="9217" max="9217" width="10.140625" style="60" bestFit="1" customWidth="1"/>
    <col min="9218" max="9218" width="11.7109375" style="60" customWidth="1"/>
    <col min="9219" max="9219" width="23.28515625" style="60" bestFit="1" customWidth="1"/>
    <col min="9220" max="9220" width="67.28515625" style="60" customWidth="1"/>
    <col min="9221" max="9221" width="8.7109375" style="60" customWidth="1"/>
    <col min="9222" max="9222" width="10.140625" style="60" customWidth="1"/>
    <col min="9223" max="9223" width="13.140625" style="60" customWidth="1"/>
    <col min="9224" max="9224" width="10.140625" style="60" customWidth="1"/>
    <col min="9225" max="9225" width="3.140625" style="60" customWidth="1"/>
    <col min="9226" max="9226" width="11.140625" style="60" bestFit="1" customWidth="1"/>
    <col min="9227" max="9227" width="7.85546875" style="60" customWidth="1"/>
    <col min="9228" max="9228" width="11.28515625" style="60" customWidth="1"/>
    <col min="9229" max="9229" width="14.85546875" style="60" customWidth="1"/>
    <col min="9230" max="9472" width="11.42578125" style="60"/>
    <col min="9473" max="9473" width="10.140625" style="60" bestFit="1" customWidth="1"/>
    <col min="9474" max="9474" width="11.7109375" style="60" customWidth="1"/>
    <col min="9475" max="9475" width="23.28515625" style="60" bestFit="1" customWidth="1"/>
    <col min="9476" max="9476" width="67.28515625" style="60" customWidth="1"/>
    <col min="9477" max="9477" width="8.7109375" style="60" customWidth="1"/>
    <col min="9478" max="9478" width="10.140625" style="60" customWidth="1"/>
    <col min="9479" max="9479" width="13.140625" style="60" customWidth="1"/>
    <col min="9480" max="9480" width="10.140625" style="60" customWidth="1"/>
    <col min="9481" max="9481" width="3.140625" style="60" customWidth="1"/>
    <col min="9482" max="9482" width="11.140625" style="60" bestFit="1" customWidth="1"/>
    <col min="9483" max="9483" width="7.85546875" style="60" customWidth="1"/>
    <col min="9484" max="9484" width="11.28515625" style="60" customWidth="1"/>
    <col min="9485" max="9485" width="14.85546875" style="60" customWidth="1"/>
    <col min="9486" max="9728" width="11.42578125" style="60"/>
    <col min="9729" max="9729" width="10.140625" style="60" bestFit="1" customWidth="1"/>
    <col min="9730" max="9730" width="11.7109375" style="60" customWidth="1"/>
    <col min="9731" max="9731" width="23.28515625" style="60" bestFit="1" customWidth="1"/>
    <col min="9732" max="9732" width="67.28515625" style="60" customWidth="1"/>
    <col min="9733" max="9733" width="8.7109375" style="60" customWidth="1"/>
    <col min="9734" max="9734" width="10.140625" style="60" customWidth="1"/>
    <col min="9735" max="9735" width="13.140625" style="60" customWidth="1"/>
    <col min="9736" max="9736" width="10.140625" style="60" customWidth="1"/>
    <col min="9737" max="9737" width="3.140625" style="60" customWidth="1"/>
    <col min="9738" max="9738" width="11.140625" style="60" bestFit="1" customWidth="1"/>
    <col min="9739" max="9739" width="7.85546875" style="60" customWidth="1"/>
    <col min="9740" max="9740" width="11.28515625" style="60" customWidth="1"/>
    <col min="9741" max="9741" width="14.85546875" style="60" customWidth="1"/>
    <col min="9742" max="9984" width="11.42578125" style="60"/>
    <col min="9985" max="9985" width="10.140625" style="60" bestFit="1" customWidth="1"/>
    <col min="9986" max="9986" width="11.7109375" style="60" customWidth="1"/>
    <col min="9987" max="9987" width="23.28515625" style="60" bestFit="1" customWidth="1"/>
    <col min="9988" max="9988" width="67.28515625" style="60" customWidth="1"/>
    <col min="9989" max="9989" width="8.7109375" style="60" customWidth="1"/>
    <col min="9990" max="9990" width="10.140625" style="60" customWidth="1"/>
    <col min="9991" max="9991" width="13.140625" style="60" customWidth="1"/>
    <col min="9992" max="9992" width="10.140625" style="60" customWidth="1"/>
    <col min="9993" max="9993" width="3.140625" style="60" customWidth="1"/>
    <col min="9994" max="9994" width="11.140625" style="60" bestFit="1" customWidth="1"/>
    <col min="9995" max="9995" width="7.85546875" style="60" customWidth="1"/>
    <col min="9996" max="9996" width="11.28515625" style="60" customWidth="1"/>
    <col min="9997" max="9997" width="14.85546875" style="60" customWidth="1"/>
    <col min="9998" max="10240" width="11.42578125" style="60"/>
    <col min="10241" max="10241" width="10.140625" style="60" bestFit="1" customWidth="1"/>
    <col min="10242" max="10242" width="11.7109375" style="60" customWidth="1"/>
    <col min="10243" max="10243" width="23.28515625" style="60" bestFit="1" customWidth="1"/>
    <col min="10244" max="10244" width="67.28515625" style="60" customWidth="1"/>
    <col min="10245" max="10245" width="8.7109375" style="60" customWidth="1"/>
    <col min="10246" max="10246" width="10.140625" style="60" customWidth="1"/>
    <col min="10247" max="10247" width="13.140625" style="60" customWidth="1"/>
    <col min="10248" max="10248" width="10.140625" style="60" customWidth="1"/>
    <col min="10249" max="10249" width="3.140625" style="60" customWidth="1"/>
    <col min="10250" max="10250" width="11.140625" style="60" bestFit="1" customWidth="1"/>
    <col min="10251" max="10251" width="7.85546875" style="60" customWidth="1"/>
    <col min="10252" max="10252" width="11.28515625" style="60" customWidth="1"/>
    <col min="10253" max="10253" width="14.85546875" style="60" customWidth="1"/>
    <col min="10254" max="10496" width="11.42578125" style="60"/>
    <col min="10497" max="10497" width="10.140625" style="60" bestFit="1" customWidth="1"/>
    <col min="10498" max="10498" width="11.7109375" style="60" customWidth="1"/>
    <col min="10499" max="10499" width="23.28515625" style="60" bestFit="1" customWidth="1"/>
    <col min="10500" max="10500" width="67.28515625" style="60" customWidth="1"/>
    <col min="10501" max="10501" width="8.7109375" style="60" customWidth="1"/>
    <col min="10502" max="10502" width="10.140625" style="60" customWidth="1"/>
    <col min="10503" max="10503" width="13.140625" style="60" customWidth="1"/>
    <col min="10504" max="10504" width="10.140625" style="60" customWidth="1"/>
    <col min="10505" max="10505" width="3.140625" style="60" customWidth="1"/>
    <col min="10506" max="10506" width="11.140625" style="60" bestFit="1" customWidth="1"/>
    <col min="10507" max="10507" width="7.85546875" style="60" customWidth="1"/>
    <col min="10508" max="10508" width="11.28515625" style="60" customWidth="1"/>
    <col min="10509" max="10509" width="14.85546875" style="60" customWidth="1"/>
    <col min="10510" max="10752" width="11.42578125" style="60"/>
    <col min="10753" max="10753" width="10.140625" style="60" bestFit="1" customWidth="1"/>
    <col min="10754" max="10754" width="11.7109375" style="60" customWidth="1"/>
    <col min="10755" max="10755" width="23.28515625" style="60" bestFit="1" customWidth="1"/>
    <col min="10756" max="10756" width="67.28515625" style="60" customWidth="1"/>
    <col min="10757" max="10757" width="8.7109375" style="60" customWidth="1"/>
    <col min="10758" max="10758" width="10.140625" style="60" customWidth="1"/>
    <col min="10759" max="10759" width="13.140625" style="60" customWidth="1"/>
    <col min="10760" max="10760" width="10.140625" style="60" customWidth="1"/>
    <col min="10761" max="10761" width="3.140625" style="60" customWidth="1"/>
    <col min="10762" max="10762" width="11.140625" style="60" bestFit="1" customWidth="1"/>
    <col min="10763" max="10763" width="7.85546875" style="60" customWidth="1"/>
    <col min="10764" max="10764" width="11.28515625" style="60" customWidth="1"/>
    <col min="10765" max="10765" width="14.85546875" style="60" customWidth="1"/>
    <col min="10766" max="11008" width="11.42578125" style="60"/>
    <col min="11009" max="11009" width="10.140625" style="60" bestFit="1" customWidth="1"/>
    <col min="11010" max="11010" width="11.7109375" style="60" customWidth="1"/>
    <col min="11011" max="11011" width="23.28515625" style="60" bestFit="1" customWidth="1"/>
    <col min="11012" max="11012" width="67.28515625" style="60" customWidth="1"/>
    <col min="11013" max="11013" width="8.7109375" style="60" customWidth="1"/>
    <col min="11014" max="11014" width="10.140625" style="60" customWidth="1"/>
    <col min="11015" max="11015" width="13.140625" style="60" customWidth="1"/>
    <col min="11016" max="11016" width="10.140625" style="60" customWidth="1"/>
    <col min="11017" max="11017" width="3.140625" style="60" customWidth="1"/>
    <col min="11018" max="11018" width="11.140625" style="60" bestFit="1" customWidth="1"/>
    <col min="11019" max="11019" width="7.85546875" style="60" customWidth="1"/>
    <col min="11020" max="11020" width="11.28515625" style="60" customWidth="1"/>
    <col min="11021" max="11021" width="14.85546875" style="60" customWidth="1"/>
    <col min="11022" max="11264" width="11.42578125" style="60"/>
    <col min="11265" max="11265" width="10.140625" style="60" bestFit="1" customWidth="1"/>
    <col min="11266" max="11266" width="11.7109375" style="60" customWidth="1"/>
    <col min="11267" max="11267" width="23.28515625" style="60" bestFit="1" customWidth="1"/>
    <col min="11268" max="11268" width="67.28515625" style="60" customWidth="1"/>
    <col min="11269" max="11269" width="8.7109375" style="60" customWidth="1"/>
    <col min="11270" max="11270" width="10.140625" style="60" customWidth="1"/>
    <col min="11271" max="11271" width="13.140625" style="60" customWidth="1"/>
    <col min="11272" max="11272" width="10.140625" style="60" customWidth="1"/>
    <col min="11273" max="11273" width="3.140625" style="60" customWidth="1"/>
    <col min="11274" max="11274" width="11.140625" style="60" bestFit="1" customWidth="1"/>
    <col min="11275" max="11275" width="7.85546875" style="60" customWidth="1"/>
    <col min="11276" max="11276" width="11.28515625" style="60" customWidth="1"/>
    <col min="11277" max="11277" width="14.85546875" style="60" customWidth="1"/>
    <col min="11278" max="11520" width="11.42578125" style="60"/>
    <col min="11521" max="11521" width="10.140625" style="60" bestFit="1" customWidth="1"/>
    <col min="11522" max="11522" width="11.7109375" style="60" customWidth="1"/>
    <col min="11523" max="11523" width="23.28515625" style="60" bestFit="1" customWidth="1"/>
    <col min="11524" max="11524" width="67.28515625" style="60" customWidth="1"/>
    <col min="11525" max="11525" width="8.7109375" style="60" customWidth="1"/>
    <col min="11526" max="11526" width="10.140625" style="60" customWidth="1"/>
    <col min="11527" max="11527" width="13.140625" style="60" customWidth="1"/>
    <col min="11528" max="11528" width="10.140625" style="60" customWidth="1"/>
    <col min="11529" max="11529" width="3.140625" style="60" customWidth="1"/>
    <col min="11530" max="11530" width="11.140625" style="60" bestFit="1" customWidth="1"/>
    <col min="11531" max="11531" width="7.85546875" style="60" customWidth="1"/>
    <col min="11532" max="11532" width="11.28515625" style="60" customWidth="1"/>
    <col min="11533" max="11533" width="14.85546875" style="60" customWidth="1"/>
    <col min="11534" max="11776" width="11.42578125" style="60"/>
    <col min="11777" max="11777" width="10.140625" style="60" bestFit="1" customWidth="1"/>
    <col min="11778" max="11778" width="11.7109375" style="60" customWidth="1"/>
    <col min="11779" max="11779" width="23.28515625" style="60" bestFit="1" customWidth="1"/>
    <col min="11780" max="11780" width="67.28515625" style="60" customWidth="1"/>
    <col min="11781" max="11781" width="8.7109375" style="60" customWidth="1"/>
    <col min="11782" max="11782" width="10.140625" style="60" customWidth="1"/>
    <col min="11783" max="11783" width="13.140625" style="60" customWidth="1"/>
    <col min="11784" max="11784" width="10.140625" style="60" customWidth="1"/>
    <col min="11785" max="11785" width="3.140625" style="60" customWidth="1"/>
    <col min="11786" max="11786" width="11.140625" style="60" bestFit="1" customWidth="1"/>
    <col min="11787" max="11787" width="7.85546875" style="60" customWidth="1"/>
    <col min="11788" max="11788" width="11.28515625" style="60" customWidth="1"/>
    <col min="11789" max="11789" width="14.85546875" style="60" customWidth="1"/>
    <col min="11790" max="12032" width="11.42578125" style="60"/>
    <col min="12033" max="12033" width="10.140625" style="60" bestFit="1" customWidth="1"/>
    <col min="12034" max="12034" width="11.7109375" style="60" customWidth="1"/>
    <col min="12035" max="12035" width="23.28515625" style="60" bestFit="1" customWidth="1"/>
    <col min="12036" max="12036" width="67.28515625" style="60" customWidth="1"/>
    <col min="12037" max="12037" width="8.7109375" style="60" customWidth="1"/>
    <col min="12038" max="12038" width="10.140625" style="60" customWidth="1"/>
    <col min="12039" max="12039" width="13.140625" style="60" customWidth="1"/>
    <col min="12040" max="12040" width="10.140625" style="60" customWidth="1"/>
    <col min="12041" max="12041" width="3.140625" style="60" customWidth="1"/>
    <col min="12042" max="12042" width="11.140625" style="60" bestFit="1" customWidth="1"/>
    <col min="12043" max="12043" width="7.85546875" style="60" customWidth="1"/>
    <col min="12044" max="12044" width="11.28515625" style="60" customWidth="1"/>
    <col min="12045" max="12045" width="14.85546875" style="60" customWidth="1"/>
    <col min="12046" max="12288" width="11.42578125" style="60"/>
    <col min="12289" max="12289" width="10.140625" style="60" bestFit="1" customWidth="1"/>
    <col min="12290" max="12290" width="11.7109375" style="60" customWidth="1"/>
    <col min="12291" max="12291" width="23.28515625" style="60" bestFit="1" customWidth="1"/>
    <col min="12292" max="12292" width="67.28515625" style="60" customWidth="1"/>
    <col min="12293" max="12293" width="8.7109375" style="60" customWidth="1"/>
    <col min="12294" max="12294" width="10.140625" style="60" customWidth="1"/>
    <col min="12295" max="12295" width="13.140625" style="60" customWidth="1"/>
    <col min="12296" max="12296" width="10.140625" style="60" customWidth="1"/>
    <col min="12297" max="12297" width="3.140625" style="60" customWidth="1"/>
    <col min="12298" max="12298" width="11.140625" style="60" bestFit="1" customWidth="1"/>
    <col min="12299" max="12299" width="7.85546875" style="60" customWidth="1"/>
    <col min="12300" max="12300" width="11.28515625" style="60" customWidth="1"/>
    <col min="12301" max="12301" width="14.85546875" style="60" customWidth="1"/>
    <col min="12302" max="12544" width="11.42578125" style="60"/>
    <col min="12545" max="12545" width="10.140625" style="60" bestFit="1" customWidth="1"/>
    <col min="12546" max="12546" width="11.7109375" style="60" customWidth="1"/>
    <col min="12547" max="12547" width="23.28515625" style="60" bestFit="1" customWidth="1"/>
    <col min="12548" max="12548" width="67.28515625" style="60" customWidth="1"/>
    <col min="12549" max="12549" width="8.7109375" style="60" customWidth="1"/>
    <col min="12550" max="12550" width="10.140625" style="60" customWidth="1"/>
    <col min="12551" max="12551" width="13.140625" style="60" customWidth="1"/>
    <col min="12552" max="12552" width="10.140625" style="60" customWidth="1"/>
    <col min="12553" max="12553" width="3.140625" style="60" customWidth="1"/>
    <col min="12554" max="12554" width="11.140625" style="60" bestFit="1" customWidth="1"/>
    <col min="12555" max="12555" width="7.85546875" style="60" customWidth="1"/>
    <col min="12556" max="12556" width="11.28515625" style="60" customWidth="1"/>
    <col min="12557" max="12557" width="14.85546875" style="60" customWidth="1"/>
    <col min="12558" max="12800" width="11.42578125" style="60"/>
    <col min="12801" max="12801" width="10.140625" style="60" bestFit="1" customWidth="1"/>
    <col min="12802" max="12802" width="11.7109375" style="60" customWidth="1"/>
    <col min="12803" max="12803" width="23.28515625" style="60" bestFit="1" customWidth="1"/>
    <col min="12804" max="12804" width="67.28515625" style="60" customWidth="1"/>
    <col min="12805" max="12805" width="8.7109375" style="60" customWidth="1"/>
    <col min="12806" max="12806" width="10.140625" style="60" customWidth="1"/>
    <col min="12807" max="12807" width="13.140625" style="60" customWidth="1"/>
    <col min="12808" max="12808" width="10.140625" style="60" customWidth="1"/>
    <col min="12809" max="12809" width="3.140625" style="60" customWidth="1"/>
    <col min="12810" max="12810" width="11.140625" style="60" bestFit="1" customWidth="1"/>
    <col min="12811" max="12811" width="7.85546875" style="60" customWidth="1"/>
    <col min="12812" max="12812" width="11.28515625" style="60" customWidth="1"/>
    <col min="12813" max="12813" width="14.85546875" style="60" customWidth="1"/>
    <col min="12814" max="13056" width="11.42578125" style="60"/>
    <col min="13057" max="13057" width="10.140625" style="60" bestFit="1" customWidth="1"/>
    <col min="13058" max="13058" width="11.7109375" style="60" customWidth="1"/>
    <col min="13059" max="13059" width="23.28515625" style="60" bestFit="1" customWidth="1"/>
    <col min="13060" max="13060" width="67.28515625" style="60" customWidth="1"/>
    <col min="13061" max="13061" width="8.7109375" style="60" customWidth="1"/>
    <col min="13062" max="13062" width="10.140625" style="60" customWidth="1"/>
    <col min="13063" max="13063" width="13.140625" style="60" customWidth="1"/>
    <col min="13064" max="13064" width="10.140625" style="60" customWidth="1"/>
    <col min="13065" max="13065" width="3.140625" style="60" customWidth="1"/>
    <col min="13066" max="13066" width="11.140625" style="60" bestFit="1" customWidth="1"/>
    <col min="13067" max="13067" width="7.85546875" style="60" customWidth="1"/>
    <col min="13068" max="13068" width="11.28515625" style="60" customWidth="1"/>
    <col min="13069" max="13069" width="14.85546875" style="60" customWidth="1"/>
    <col min="13070" max="13312" width="11.42578125" style="60"/>
    <col min="13313" max="13313" width="10.140625" style="60" bestFit="1" customWidth="1"/>
    <col min="13314" max="13314" width="11.7109375" style="60" customWidth="1"/>
    <col min="13315" max="13315" width="23.28515625" style="60" bestFit="1" customWidth="1"/>
    <col min="13316" max="13316" width="67.28515625" style="60" customWidth="1"/>
    <col min="13317" max="13317" width="8.7109375" style="60" customWidth="1"/>
    <col min="13318" max="13318" width="10.140625" style="60" customWidth="1"/>
    <col min="13319" max="13319" width="13.140625" style="60" customWidth="1"/>
    <col min="13320" max="13320" width="10.140625" style="60" customWidth="1"/>
    <col min="13321" max="13321" width="3.140625" style="60" customWidth="1"/>
    <col min="13322" max="13322" width="11.140625" style="60" bestFit="1" customWidth="1"/>
    <col min="13323" max="13323" width="7.85546875" style="60" customWidth="1"/>
    <col min="13324" max="13324" width="11.28515625" style="60" customWidth="1"/>
    <col min="13325" max="13325" width="14.85546875" style="60" customWidth="1"/>
    <col min="13326" max="13568" width="11.42578125" style="60"/>
    <col min="13569" max="13569" width="10.140625" style="60" bestFit="1" customWidth="1"/>
    <col min="13570" max="13570" width="11.7109375" style="60" customWidth="1"/>
    <col min="13571" max="13571" width="23.28515625" style="60" bestFit="1" customWidth="1"/>
    <col min="13572" max="13572" width="67.28515625" style="60" customWidth="1"/>
    <col min="13573" max="13573" width="8.7109375" style="60" customWidth="1"/>
    <col min="13574" max="13574" width="10.140625" style="60" customWidth="1"/>
    <col min="13575" max="13575" width="13.140625" style="60" customWidth="1"/>
    <col min="13576" max="13576" width="10.140625" style="60" customWidth="1"/>
    <col min="13577" max="13577" width="3.140625" style="60" customWidth="1"/>
    <col min="13578" max="13578" width="11.140625" style="60" bestFit="1" customWidth="1"/>
    <col min="13579" max="13579" width="7.85546875" style="60" customWidth="1"/>
    <col min="13580" max="13580" width="11.28515625" style="60" customWidth="1"/>
    <col min="13581" max="13581" width="14.85546875" style="60" customWidth="1"/>
    <col min="13582" max="13824" width="11.42578125" style="60"/>
    <col min="13825" max="13825" width="10.140625" style="60" bestFit="1" customWidth="1"/>
    <col min="13826" max="13826" width="11.7109375" style="60" customWidth="1"/>
    <col min="13827" max="13827" width="23.28515625" style="60" bestFit="1" customWidth="1"/>
    <col min="13828" max="13828" width="67.28515625" style="60" customWidth="1"/>
    <col min="13829" max="13829" width="8.7109375" style="60" customWidth="1"/>
    <col min="13830" max="13830" width="10.140625" style="60" customWidth="1"/>
    <col min="13831" max="13831" width="13.140625" style="60" customWidth="1"/>
    <col min="13832" max="13832" width="10.140625" style="60" customWidth="1"/>
    <col min="13833" max="13833" width="3.140625" style="60" customWidth="1"/>
    <col min="13834" max="13834" width="11.140625" style="60" bestFit="1" customWidth="1"/>
    <col min="13835" max="13835" width="7.85546875" style="60" customWidth="1"/>
    <col min="13836" max="13836" width="11.28515625" style="60" customWidth="1"/>
    <col min="13837" max="13837" width="14.85546875" style="60" customWidth="1"/>
    <col min="13838" max="14080" width="11.42578125" style="60"/>
    <col min="14081" max="14081" width="10.140625" style="60" bestFit="1" customWidth="1"/>
    <col min="14082" max="14082" width="11.7109375" style="60" customWidth="1"/>
    <col min="14083" max="14083" width="23.28515625" style="60" bestFit="1" customWidth="1"/>
    <col min="14084" max="14084" width="67.28515625" style="60" customWidth="1"/>
    <col min="14085" max="14085" width="8.7109375" style="60" customWidth="1"/>
    <col min="14086" max="14086" width="10.140625" style="60" customWidth="1"/>
    <col min="14087" max="14087" width="13.140625" style="60" customWidth="1"/>
    <col min="14088" max="14088" width="10.140625" style="60" customWidth="1"/>
    <col min="14089" max="14089" width="3.140625" style="60" customWidth="1"/>
    <col min="14090" max="14090" width="11.140625" style="60" bestFit="1" customWidth="1"/>
    <col min="14091" max="14091" width="7.85546875" style="60" customWidth="1"/>
    <col min="14092" max="14092" width="11.28515625" style="60" customWidth="1"/>
    <col min="14093" max="14093" width="14.85546875" style="60" customWidth="1"/>
    <col min="14094" max="14336" width="11.42578125" style="60"/>
    <col min="14337" max="14337" width="10.140625" style="60" bestFit="1" customWidth="1"/>
    <col min="14338" max="14338" width="11.7109375" style="60" customWidth="1"/>
    <col min="14339" max="14339" width="23.28515625" style="60" bestFit="1" customWidth="1"/>
    <col min="14340" max="14340" width="67.28515625" style="60" customWidth="1"/>
    <col min="14341" max="14341" width="8.7109375" style="60" customWidth="1"/>
    <col min="14342" max="14342" width="10.140625" style="60" customWidth="1"/>
    <col min="14343" max="14343" width="13.140625" style="60" customWidth="1"/>
    <col min="14344" max="14344" width="10.140625" style="60" customWidth="1"/>
    <col min="14345" max="14345" width="3.140625" style="60" customWidth="1"/>
    <col min="14346" max="14346" width="11.140625" style="60" bestFit="1" customWidth="1"/>
    <col min="14347" max="14347" width="7.85546875" style="60" customWidth="1"/>
    <col min="14348" max="14348" width="11.28515625" style="60" customWidth="1"/>
    <col min="14349" max="14349" width="14.85546875" style="60" customWidth="1"/>
    <col min="14350" max="14592" width="11.42578125" style="60"/>
    <col min="14593" max="14593" width="10.140625" style="60" bestFit="1" customWidth="1"/>
    <col min="14594" max="14594" width="11.7109375" style="60" customWidth="1"/>
    <col min="14595" max="14595" width="23.28515625" style="60" bestFit="1" customWidth="1"/>
    <col min="14596" max="14596" width="67.28515625" style="60" customWidth="1"/>
    <col min="14597" max="14597" width="8.7109375" style="60" customWidth="1"/>
    <col min="14598" max="14598" width="10.140625" style="60" customWidth="1"/>
    <col min="14599" max="14599" width="13.140625" style="60" customWidth="1"/>
    <col min="14600" max="14600" width="10.140625" style="60" customWidth="1"/>
    <col min="14601" max="14601" width="3.140625" style="60" customWidth="1"/>
    <col min="14602" max="14602" width="11.140625" style="60" bestFit="1" customWidth="1"/>
    <col min="14603" max="14603" width="7.85546875" style="60" customWidth="1"/>
    <col min="14604" max="14604" width="11.28515625" style="60" customWidth="1"/>
    <col min="14605" max="14605" width="14.85546875" style="60" customWidth="1"/>
    <col min="14606" max="14848" width="11.42578125" style="60"/>
    <col min="14849" max="14849" width="10.140625" style="60" bestFit="1" customWidth="1"/>
    <col min="14850" max="14850" width="11.7109375" style="60" customWidth="1"/>
    <col min="14851" max="14851" width="23.28515625" style="60" bestFit="1" customWidth="1"/>
    <col min="14852" max="14852" width="67.28515625" style="60" customWidth="1"/>
    <col min="14853" max="14853" width="8.7109375" style="60" customWidth="1"/>
    <col min="14854" max="14854" width="10.140625" style="60" customWidth="1"/>
    <col min="14855" max="14855" width="13.140625" style="60" customWidth="1"/>
    <col min="14856" max="14856" width="10.140625" style="60" customWidth="1"/>
    <col min="14857" max="14857" width="3.140625" style="60" customWidth="1"/>
    <col min="14858" max="14858" width="11.140625" style="60" bestFit="1" customWidth="1"/>
    <col min="14859" max="14859" width="7.85546875" style="60" customWidth="1"/>
    <col min="14860" max="14860" width="11.28515625" style="60" customWidth="1"/>
    <col min="14861" max="14861" width="14.85546875" style="60" customWidth="1"/>
    <col min="14862" max="15104" width="11.42578125" style="60"/>
    <col min="15105" max="15105" width="10.140625" style="60" bestFit="1" customWidth="1"/>
    <col min="15106" max="15106" width="11.7109375" style="60" customWidth="1"/>
    <col min="15107" max="15107" width="23.28515625" style="60" bestFit="1" customWidth="1"/>
    <col min="15108" max="15108" width="67.28515625" style="60" customWidth="1"/>
    <col min="15109" max="15109" width="8.7109375" style="60" customWidth="1"/>
    <col min="15110" max="15110" width="10.140625" style="60" customWidth="1"/>
    <col min="15111" max="15111" width="13.140625" style="60" customWidth="1"/>
    <col min="15112" max="15112" width="10.140625" style="60" customWidth="1"/>
    <col min="15113" max="15113" width="3.140625" style="60" customWidth="1"/>
    <col min="15114" max="15114" width="11.140625" style="60" bestFit="1" customWidth="1"/>
    <col min="15115" max="15115" width="7.85546875" style="60" customWidth="1"/>
    <col min="15116" max="15116" width="11.28515625" style="60" customWidth="1"/>
    <col min="15117" max="15117" width="14.85546875" style="60" customWidth="1"/>
    <col min="15118" max="15360" width="11.42578125" style="60"/>
    <col min="15361" max="15361" width="10.140625" style="60" bestFit="1" customWidth="1"/>
    <col min="15362" max="15362" width="11.7109375" style="60" customWidth="1"/>
    <col min="15363" max="15363" width="23.28515625" style="60" bestFit="1" customWidth="1"/>
    <col min="15364" max="15364" width="67.28515625" style="60" customWidth="1"/>
    <col min="15365" max="15365" width="8.7109375" style="60" customWidth="1"/>
    <col min="15366" max="15366" width="10.140625" style="60" customWidth="1"/>
    <col min="15367" max="15367" width="13.140625" style="60" customWidth="1"/>
    <col min="15368" max="15368" width="10.140625" style="60" customWidth="1"/>
    <col min="15369" max="15369" width="3.140625" style="60" customWidth="1"/>
    <col min="15370" max="15370" width="11.140625" style="60" bestFit="1" customWidth="1"/>
    <col min="15371" max="15371" width="7.85546875" style="60" customWidth="1"/>
    <col min="15372" max="15372" width="11.28515625" style="60" customWidth="1"/>
    <col min="15373" max="15373" width="14.85546875" style="60" customWidth="1"/>
    <col min="15374" max="15616" width="11.42578125" style="60"/>
    <col min="15617" max="15617" width="10.140625" style="60" bestFit="1" customWidth="1"/>
    <col min="15618" max="15618" width="11.7109375" style="60" customWidth="1"/>
    <col min="15619" max="15619" width="23.28515625" style="60" bestFit="1" customWidth="1"/>
    <col min="15620" max="15620" width="67.28515625" style="60" customWidth="1"/>
    <col min="15621" max="15621" width="8.7109375" style="60" customWidth="1"/>
    <col min="15622" max="15622" width="10.140625" style="60" customWidth="1"/>
    <col min="15623" max="15623" width="13.140625" style="60" customWidth="1"/>
    <col min="15624" max="15624" width="10.140625" style="60" customWidth="1"/>
    <col min="15625" max="15625" width="3.140625" style="60" customWidth="1"/>
    <col min="15626" max="15626" width="11.140625" style="60" bestFit="1" customWidth="1"/>
    <col min="15627" max="15627" width="7.85546875" style="60" customWidth="1"/>
    <col min="15628" max="15628" width="11.28515625" style="60" customWidth="1"/>
    <col min="15629" max="15629" width="14.85546875" style="60" customWidth="1"/>
    <col min="15630" max="15872" width="11.42578125" style="60"/>
    <col min="15873" max="15873" width="10.140625" style="60" bestFit="1" customWidth="1"/>
    <col min="15874" max="15874" width="11.7109375" style="60" customWidth="1"/>
    <col min="15875" max="15875" width="23.28515625" style="60" bestFit="1" customWidth="1"/>
    <col min="15876" max="15876" width="67.28515625" style="60" customWidth="1"/>
    <col min="15877" max="15877" width="8.7109375" style="60" customWidth="1"/>
    <col min="15878" max="15878" width="10.140625" style="60" customWidth="1"/>
    <col min="15879" max="15879" width="13.140625" style="60" customWidth="1"/>
    <col min="15880" max="15880" width="10.140625" style="60" customWidth="1"/>
    <col min="15881" max="15881" width="3.140625" style="60" customWidth="1"/>
    <col min="15882" max="15882" width="11.140625" style="60" bestFit="1" customWidth="1"/>
    <col min="15883" max="15883" width="7.85546875" style="60" customWidth="1"/>
    <col min="15884" max="15884" width="11.28515625" style="60" customWidth="1"/>
    <col min="15885" max="15885" width="14.85546875" style="60" customWidth="1"/>
    <col min="15886" max="16128" width="11.42578125" style="60"/>
    <col min="16129" max="16129" width="10.140625" style="60" bestFit="1" customWidth="1"/>
    <col min="16130" max="16130" width="11.7109375" style="60" customWidth="1"/>
    <col min="16131" max="16131" width="23.28515625" style="60" bestFit="1" customWidth="1"/>
    <col min="16132" max="16132" width="67.28515625" style="60" customWidth="1"/>
    <col min="16133" max="16133" width="8.7109375" style="60" customWidth="1"/>
    <col min="16134" max="16134" width="10.140625" style="60" customWidth="1"/>
    <col min="16135" max="16135" width="13.140625" style="60" customWidth="1"/>
    <col min="16136" max="16136" width="10.140625" style="60" customWidth="1"/>
    <col min="16137" max="16137" width="3.140625" style="60" customWidth="1"/>
    <col min="16138" max="16138" width="11.140625" style="60" bestFit="1" customWidth="1"/>
    <col min="16139" max="16139" width="7.85546875" style="60" customWidth="1"/>
    <col min="16140" max="16140" width="11.28515625" style="60" customWidth="1"/>
    <col min="16141" max="16141" width="14.85546875" style="60" customWidth="1"/>
    <col min="16142" max="16384" width="11.42578125" style="60"/>
  </cols>
  <sheetData>
    <row r="1" spans="2:18" ht="23.25" x14ac:dyDescent="0.35">
      <c r="B1" s="391" t="s">
        <v>18</v>
      </c>
      <c r="C1" s="391"/>
      <c r="D1" s="391"/>
      <c r="E1" s="391"/>
      <c r="F1" s="391"/>
      <c r="G1" s="391"/>
      <c r="H1" s="57"/>
      <c r="I1" s="57"/>
      <c r="J1" s="58"/>
    </row>
    <row r="2" spans="2:18" ht="26.25" x14ac:dyDescent="0.4">
      <c r="B2" s="61"/>
      <c r="C2" s="61"/>
      <c r="D2" s="61"/>
      <c r="E2" s="61"/>
      <c r="F2" s="61"/>
      <c r="G2" s="61"/>
      <c r="H2" s="61"/>
      <c r="I2" s="61"/>
      <c r="J2" s="58"/>
    </row>
    <row r="3" spans="2:18" x14ac:dyDescent="0.2">
      <c r="E3" s="58"/>
      <c r="F3" s="58"/>
      <c r="G3" s="62"/>
      <c r="H3" s="62"/>
      <c r="I3" s="62"/>
      <c r="J3" s="58"/>
    </row>
    <row r="4" spans="2:18" ht="15.75" x14ac:dyDescent="0.25">
      <c r="B4" s="63" t="s">
        <v>19</v>
      </c>
      <c r="E4" s="58"/>
      <c r="F4" s="58"/>
      <c r="G4" s="62"/>
      <c r="H4" s="62"/>
      <c r="I4" s="62"/>
      <c r="J4" s="58"/>
    </row>
    <row r="5" spans="2:18" ht="18" x14ac:dyDescent="0.25">
      <c r="B5" s="35" t="s">
        <v>20</v>
      </c>
      <c r="C5" s="64"/>
      <c r="D5" s="35" t="s">
        <v>21</v>
      </c>
      <c r="E5" s="36" t="s">
        <v>22</v>
      </c>
      <c r="F5" s="58"/>
      <c r="G5" s="62"/>
      <c r="H5" s="62"/>
      <c r="I5" s="62"/>
      <c r="J5" s="58"/>
    </row>
    <row r="6" spans="2:18" ht="18" x14ac:dyDescent="0.25">
      <c r="B6" s="35" t="s">
        <v>23</v>
      </c>
      <c r="C6" s="64"/>
      <c r="D6" s="36" t="s">
        <v>24</v>
      </c>
      <c r="E6" s="36" t="s">
        <v>25</v>
      </c>
      <c r="F6" s="58"/>
      <c r="G6" s="62"/>
      <c r="H6" s="62"/>
      <c r="I6" s="62"/>
      <c r="J6" s="58"/>
    </row>
    <row r="7" spans="2:18" ht="18" x14ac:dyDescent="0.25">
      <c r="B7" s="35" t="s">
        <v>26</v>
      </c>
      <c r="C7" s="64"/>
      <c r="D7" s="37" t="s">
        <v>27</v>
      </c>
      <c r="E7" s="58"/>
      <c r="F7" s="58"/>
      <c r="G7" s="62"/>
      <c r="H7" s="62"/>
      <c r="I7" s="62"/>
      <c r="J7" s="58"/>
    </row>
    <row r="8" spans="2:18" ht="18" x14ac:dyDescent="0.25">
      <c r="B8" s="35" t="s">
        <v>28</v>
      </c>
      <c r="C8" s="64"/>
      <c r="D8" s="36" t="s">
        <v>29</v>
      </c>
      <c r="E8" s="58"/>
      <c r="F8" s="58"/>
      <c r="G8" s="62"/>
      <c r="H8" s="62"/>
      <c r="I8" s="62"/>
      <c r="J8" s="58"/>
    </row>
    <row r="9" spans="2:18" ht="18" x14ac:dyDescent="0.25">
      <c r="B9" s="35" t="s">
        <v>30</v>
      </c>
      <c r="C9" s="64"/>
      <c r="D9" s="36" t="s">
        <v>31</v>
      </c>
      <c r="E9" s="58"/>
      <c r="F9" s="58"/>
      <c r="G9" s="62"/>
      <c r="H9" s="62"/>
      <c r="I9" s="62"/>
      <c r="J9" s="58"/>
    </row>
    <row r="10" spans="2:18" ht="18" x14ac:dyDescent="0.25">
      <c r="C10" s="64"/>
      <c r="E10" s="58"/>
      <c r="F10" s="58"/>
      <c r="G10" s="62"/>
      <c r="H10" s="62"/>
      <c r="I10" s="62"/>
      <c r="J10" s="58"/>
    </row>
    <row r="11" spans="2:18" ht="18" x14ac:dyDescent="0.25">
      <c r="B11" s="65" t="s">
        <v>32</v>
      </c>
      <c r="C11" s="64"/>
      <c r="D11" s="58"/>
      <c r="E11" s="58"/>
      <c r="F11" s="58"/>
      <c r="G11" s="62"/>
      <c r="H11" s="62"/>
      <c r="I11" s="62"/>
      <c r="J11" s="58"/>
    </row>
    <row r="12" spans="2:18" ht="18" x14ac:dyDescent="0.25">
      <c r="C12" s="64"/>
      <c r="D12" s="58"/>
      <c r="E12" s="58"/>
      <c r="F12" s="58"/>
      <c r="G12" s="62"/>
      <c r="H12" s="62"/>
      <c r="I12" s="62"/>
      <c r="J12" s="58"/>
    </row>
    <row r="13" spans="2:18" ht="25.5" x14ac:dyDescent="0.2">
      <c r="C13" s="66" t="s">
        <v>33</v>
      </c>
      <c r="D13" s="58"/>
      <c r="E13" s="67" t="s">
        <v>34</v>
      </c>
      <c r="F13" s="68" t="s">
        <v>35</v>
      </c>
      <c r="G13" s="69">
        <v>1</v>
      </c>
      <c r="H13" s="62"/>
      <c r="I13" s="62"/>
      <c r="J13" s="58"/>
    </row>
    <row r="14" spans="2:18" x14ac:dyDescent="0.2">
      <c r="B14" s="70" t="s">
        <v>36</v>
      </c>
      <c r="C14" s="71">
        <f>+VLOOKUP(B14,'[11]I-404 (Acero Torres)'!$E$1:$H$65536,4,0)</f>
        <v>1.6105930909805981</v>
      </c>
      <c r="D14" s="58"/>
      <c r="E14" s="67"/>
      <c r="F14" s="68" t="s">
        <v>37</v>
      </c>
      <c r="G14" s="69">
        <v>0</v>
      </c>
      <c r="H14" s="62"/>
      <c r="I14" s="62"/>
      <c r="J14" s="58"/>
    </row>
    <row r="15" spans="2:18" x14ac:dyDescent="0.2">
      <c r="D15" s="72"/>
      <c r="E15" s="73"/>
      <c r="F15" s="73"/>
      <c r="G15" s="74"/>
      <c r="H15" s="74"/>
      <c r="I15" s="74"/>
      <c r="J15" s="75"/>
      <c r="M15" s="59"/>
      <c r="N15" s="59"/>
      <c r="O15" s="59"/>
      <c r="P15" s="59"/>
      <c r="Q15" s="59"/>
      <c r="R15" s="59"/>
    </row>
    <row r="16" spans="2:18" ht="33.75" x14ac:dyDescent="0.2">
      <c r="B16" s="76" t="s">
        <v>38</v>
      </c>
      <c r="C16" s="76" t="s">
        <v>39</v>
      </c>
      <c r="D16" s="76" t="s">
        <v>16</v>
      </c>
      <c r="E16" s="76" t="s">
        <v>40</v>
      </c>
      <c r="F16" s="77" t="s">
        <v>41</v>
      </c>
      <c r="G16" s="77" t="s">
        <v>15</v>
      </c>
      <c r="H16" s="78"/>
      <c r="I16" s="79"/>
      <c r="J16" s="77" t="s">
        <v>42</v>
      </c>
    </row>
    <row r="17" spans="1:18" x14ac:dyDescent="0.2">
      <c r="B17" s="76"/>
      <c r="C17" s="372" t="str">
        <f>+'Resumen Peso'!B4</f>
        <v>TA060COR0S1C1240S-6</v>
      </c>
      <c r="D17" s="378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S1 (5°)Tipo S1-6</v>
      </c>
      <c r="E17" s="379" t="s">
        <v>44</v>
      </c>
      <c r="F17" s="380">
        <v>0</v>
      </c>
      <c r="G17" s="373">
        <f>+VLOOKUP(C17,'Resumen Peso'!$B$4:$D$17,3,FALSE)*$C$14</f>
        <v>3317.57121209873</v>
      </c>
      <c r="H17" s="78"/>
      <c r="I17" s="79"/>
      <c r="J17" s="89">
        <f>+VLOOKUP(C17,'Resumen Peso'!$B$4:$D$17,3,FALSE)</f>
        <v>2059.8444328845658</v>
      </c>
    </row>
    <row r="18" spans="1:18" x14ac:dyDescent="0.2">
      <c r="B18" s="76"/>
      <c r="C18" s="372" t="str">
        <f>+'Resumen Peso'!B5</f>
        <v>TA060COR0S1C1240S-3</v>
      </c>
      <c r="D18" s="378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S1 (5°)Tipo S1-3</v>
      </c>
      <c r="E18" s="379" t="s">
        <v>44</v>
      </c>
      <c r="F18" s="380">
        <v>0</v>
      </c>
      <c r="G18" s="373">
        <f>+VLOOKUP(C18,'Resumen Peso'!$B$4:$D$17,3,FALSE)*$C$14</f>
        <v>3795.7796751039518</v>
      </c>
      <c r="H18" s="78"/>
      <c r="I18" s="79"/>
      <c r="J18" s="89">
        <f>+VLOOKUP(C18,'Resumen Peso'!$B$4:$D$17,3,FALSE)</f>
        <v>2356.7589457327913</v>
      </c>
    </row>
    <row r="19" spans="1:18" x14ac:dyDescent="0.2">
      <c r="B19" s="76"/>
      <c r="C19" s="372" t="str">
        <f>+'Resumen Peso'!B6</f>
        <v>TA060COR0S1C1240S±0</v>
      </c>
      <c r="D19" s="378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S1 (5°)Tipo S1±0</v>
      </c>
      <c r="E19" s="379" t="s">
        <v>44</v>
      </c>
      <c r="F19" s="380">
        <v>0</v>
      </c>
      <c r="G19" s="373">
        <f>+VLOOKUP(C19,'Resumen Peso'!$B$4:$D$17,3,FALSE)*$C$14</f>
        <v>4269.718419689485</v>
      </c>
      <c r="H19" s="78"/>
      <c r="I19" s="79"/>
      <c r="J19" s="89">
        <f>+VLOOKUP(C19,'Resumen Peso'!$B$4:$D$17,3,FALSE)</f>
        <v>2651.0224361448722</v>
      </c>
    </row>
    <row r="20" spans="1:18" x14ac:dyDescent="0.2">
      <c r="B20" s="76"/>
      <c r="C20" s="372" t="str">
        <f>+'Resumen Peso'!B7</f>
        <v>TA060COR0S1C1240S+3</v>
      </c>
      <c r="D20" s="378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S1 (5°)Tipo S1+3</v>
      </c>
      <c r="E20" s="379" t="s">
        <v>44</v>
      </c>
      <c r="F20" s="380">
        <v>0</v>
      </c>
      <c r="G20" s="373">
        <f>+VLOOKUP(C20,'Resumen Peso'!$B$4:$D$17,3,FALSE)*$C$14</f>
        <v>4739.3874458553291</v>
      </c>
      <c r="H20" s="78"/>
      <c r="I20" s="79"/>
      <c r="J20" s="89">
        <f>+VLOOKUP(C20,'Resumen Peso'!$B$4:$D$17,3,FALSE)</f>
        <v>2942.6349041208086</v>
      </c>
    </row>
    <row r="21" spans="1:18" x14ac:dyDescent="0.2">
      <c r="B21" s="76"/>
      <c r="C21" s="372" t="str">
        <f>+'Resumen Peso'!B8</f>
        <v>TA060COR0S1C1240S+6</v>
      </c>
      <c r="D21" s="378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S1 (5°)Tipo S1+6</v>
      </c>
      <c r="E21" s="379" t="s">
        <v>44</v>
      </c>
      <c r="F21" s="380">
        <v>0</v>
      </c>
      <c r="G21" s="373">
        <f>+VLOOKUP(C21,'Resumen Peso'!$B$4:$D$17,3,FALSE)*$C$14</f>
        <v>5209.0564720211714</v>
      </c>
      <c r="H21" s="78"/>
      <c r="I21" s="79"/>
      <c r="J21" s="89">
        <f>+VLOOKUP(C21,'Resumen Peso'!$B$4:$D$17,3,FALSE)</f>
        <v>3234.2473720967441</v>
      </c>
    </row>
    <row r="22" spans="1:18" x14ac:dyDescent="0.2">
      <c r="B22" s="76"/>
      <c r="C22" s="372" t="str">
        <f>+'Resumen Peso'!B9</f>
        <v>TA060COR0S1C1240A-3</v>
      </c>
      <c r="D22" s="378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A1 (30°)Tipo A1-3</v>
      </c>
      <c r="E22" s="379" t="s">
        <v>44</v>
      </c>
      <c r="F22" s="380">
        <v>0</v>
      </c>
      <c r="G22" s="373">
        <f>+VLOOKUP(C22,'Resumen Peso'!$B$4:$D$17,3,FALSE)*$C$14</f>
        <v>5839.7707375408636</v>
      </c>
      <c r="H22" s="78"/>
      <c r="I22" s="79"/>
      <c r="J22" s="89">
        <f>+VLOOKUP(C22,'Resumen Peso'!$B$4:$D$17,3,FALSE)</f>
        <v>3625.8511043191925</v>
      </c>
    </row>
    <row r="23" spans="1:18" x14ac:dyDescent="0.2">
      <c r="B23" s="76"/>
      <c r="C23" s="372" t="str">
        <f>+'Resumen Peso'!B10</f>
        <v>TA060COR0S1C1240A±0</v>
      </c>
      <c r="D23" s="378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A1 (30°)Tipo A1±0</v>
      </c>
      <c r="E23" s="379" t="s">
        <v>44</v>
      </c>
      <c r="F23" s="380">
        <v>0</v>
      </c>
      <c r="G23" s="373">
        <f>+VLOOKUP(C23,'Resumen Peso'!$B$4:$D$17,3,FALSE)*$C$14</f>
        <v>6481.4325610886381</v>
      </c>
      <c r="H23" s="78"/>
      <c r="I23" s="79"/>
      <c r="J23" s="89">
        <f>+VLOOKUP(C23,'Resumen Peso'!$B$4:$D$17,3,FALSE)</f>
        <v>4024.2520580679161</v>
      </c>
    </row>
    <row r="24" spans="1:18" x14ac:dyDescent="0.2">
      <c r="B24" s="76"/>
      <c r="C24" s="372" t="str">
        <f>+'Resumen Peso'!B11</f>
        <v>TA060COR0S1C1240A+3</v>
      </c>
      <c r="D24" s="378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A1 (30°)Tipo A1+3</v>
      </c>
      <c r="E24" s="379" t="s">
        <v>44</v>
      </c>
      <c r="F24" s="380">
        <v>0</v>
      </c>
      <c r="G24" s="373">
        <f>+VLOOKUP(C24,'Resumen Peso'!$B$4:$D$17,3,FALSE)*$C$14</f>
        <v>7123.0943846364125</v>
      </c>
      <c r="H24" s="78"/>
      <c r="I24" s="79"/>
      <c r="J24" s="89">
        <f>+VLOOKUP(C24,'Resumen Peso'!$B$4:$D$17,3,FALSE)</f>
        <v>4422.6530118166393</v>
      </c>
    </row>
    <row r="25" spans="1:18" x14ac:dyDescent="0.2">
      <c r="B25" s="76"/>
      <c r="C25" s="372" t="str">
        <f>+'Resumen Peso'!B12</f>
        <v>TA060COR0S1C1240B-3</v>
      </c>
      <c r="D25" s="378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B1 (65°)Tipo B1-3</v>
      </c>
      <c r="E25" s="379" t="s">
        <v>44</v>
      </c>
      <c r="F25" s="380">
        <v>0</v>
      </c>
      <c r="G25" s="373">
        <f>+VLOOKUP(C25,'Resumen Peso'!$B$4:$D$17,3,FALSE)*$C$14</f>
        <v>7880.7219995671876</v>
      </c>
      <c r="H25" s="78"/>
      <c r="I25" s="79"/>
      <c r="J25" s="89">
        <f>+VLOOKUP(C25,'Resumen Peso'!$B$4:$D$17,3,FALSE)</f>
        <v>4893.0558833883151</v>
      </c>
    </row>
    <row r="26" spans="1:18" x14ac:dyDescent="0.2">
      <c r="B26" s="76"/>
      <c r="C26" s="372" t="str">
        <f>+'Resumen Peso'!B13</f>
        <v>TA060COR0S1C1240B±0</v>
      </c>
      <c r="D26" s="378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B1 (65°)Tipo B1±0</v>
      </c>
      <c r="E26" s="379" t="s">
        <v>44</v>
      </c>
      <c r="F26" s="380">
        <v>0</v>
      </c>
      <c r="G26" s="373">
        <f>+VLOOKUP(C26,'Resumen Peso'!$B$4:$D$17,3,FALSE)*$C$14</f>
        <v>8775.8596877140171</v>
      </c>
      <c r="H26" s="78"/>
      <c r="I26" s="79"/>
      <c r="J26" s="89">
        <f>+VLOOKUP(C26,'Resumen Peso'!$B$4:$D$17,3,FALSE)</f>
        <v>5448.8372866239588</v>
      </c>
    </row>
    <row r="27" spans="1:18" x14ac:dyDescent="0.2">
      <c r="B27" s="76"/>
      <c r="C27" s="372" t="str">
        <f>+'Resumen Peso'!B14</f>
        <v>TA060COR0S1C1240B+3</v>
      </c>
      <c r="D27" s="378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B1 (65°)Tipo B1+3</v>
      </c>
      <c r="E27" s="379" t="s">
        <v>44</v>
      </c>
      <c r="F27" s="380">
        <v>0</v>
      </c>
      <c r="G27" s="373">
        <f>+VLOOKUP(C27,'Resumen Peso'!$B$4:$D$17,3,FALSE)*$C$14</f>
        <v>9828.962850239699</v>
      </c>
      <c r="H27" s="78"/>
      <c r="I27" s="79"/>
      <c r="J27" s="89">
        <f>+VLOOKUP(C27,'Resumen Peso'!$B$4:$D$17,3,FALSE)</f>
        <v>6102.6977610188342</v>
      </c>
    </row>
    <row r="28" spans="1:18" x14ac:dyDescent="0.2">
      <c r="B28" s="76"/>
      <c r="C28" s="372" t="str">
        <f>+'Resumen Peso'!B15</f>
        <v>TA060COR0S1C1240R-3</v>
      </c>
      <c r="D28" s="378" t="str">
        <f>+"Torre de anclaje, retención intermedia y terminal (15°) Tipo R"&amp;IF(MID(C28,3,3)="220","C",IF(MID(C28,3,3)="138","S",""))&amp;IF(MID(C28,10,1)="D",2,1)&amp;RIGHT(C28,2)</f>
        <v>Torre de anclaje, retención intermedia y terminal (15°) Tipo R1-3</v>
      </c>
      <c r="E28" s="379" t="s">
        <v>44</v>
      </c>
      <c r="F28" s="380">
        <v>0</v>
      </c>
      <c r="G28" s="373">
        <f>+VLOOKUP(C28,'Resumen Peso'!$B$4:$D$17,3,FALSE)*$C$14</f>
        <v>10146.93857430464</v>
      </c>
      <c r="H28" s="78"/>
      <c r="I28" s="79"/>
      <c r="J28" s="89">
        <f>+VLOOKUP(C28,'Resumen Peso'!$B$4:$D$17,3,FALSE)</f>
        <v>6300.1254824250791</v>
      </c>
    </row>
    <row r="29" spans="1:18" x14ac:dyDescent="0.2">
      <c r="B29" s="76"/>
      <c r="C29" s="372" t="str">
        <f>+'Resumen Peso'!B16</f>
        <v>TA060COR0S1C1240R±0</v>
      </c>
      <c r="D29" s="378" t="str">
        <f>+"Torre de anclaje, retención intermedia y terminal (15°) Tipo R"&amp;IF(MID(C29,3,3)="220","C",IF(MID(C29,3,3)="138","S",""))&amp;IF(MID(C29,10,1)="D",2,1)&amp;RIGHT(C29,2)</f>
        <v>Torre de anclaje, retención intermedia y terminal (15°) Tipo R1±0</v>
      </c>
      <c r="E29" s="379" t="s">
        <v>44</v>
      </c>
      <c r="F29" s="380">
        <v>0</v>
      </c>
      <c r="G29" s="373">
        <f>+VLOOKUP(C29,'Resumen Peso'!$B$4:$D$17,3,FALSE)*$C$14</f>
        <v>11312.083137463367</v>
      </c>
      <c r="H29" s="78"/>
      <c r="I29" s="79"/>
      <c r="J29" s="89">
        <f>+VLOOKUP(C29,'Resumen Peso'!$B$4:$D$17,3,FALSE)</f>
        <v>7023.5512624582825</v>
      </c>
    </row>
    <row r="30" spans="1:18" x14ac:dyDescent="0.2">
      <c r="B30" s="76"/>
      <c r="C30" s="372" t="str">
        <f>+'Resumen Peso'!B17</f>
        <v>TA060COR0S1C1240R+3</v>
      </c>
      <c r="D30" s="378" t="str">
        <f>+"Torre de anclaje, retención intermedia y terminal (15°) Tipo R"&amp;IF(MID(C30,3,3)="220","C",IF(MID(C30,3,3)="138","S",""))&amp;IF(MID(C30,10,1)="D",2,1)&amp;RIGHT(C30,2)</f>
        <v>Torre de anclaje, retención intermedia y terminal (15°) Tipo R1+3</v>
      </c>
      <c r="E30" s="379" t="s">
        <v>44</v>
      </c>
      <c r="F30" s="380">
        <v>0</v>
      </c>
      <c r="G30" s="373">
        <f>+VLOOKUP(C30,'Resumen Peso'!$B$4:$D$17,3,FALSE)*$C$14</f>
        <v>12477.227700622094</v>
      </c>
      <c r="H30" s="78"/>
      <c r="I30" s="79"/>
      <c r="J30" s="89">
        <f>+VLOOKUP(C30,'Resumen Peso'!$B$4:$D$17,3,FALSE)</f>
        <v>7746.9770424914859</v>
      </c>
    </row>
    <row r="31" spans="1:18" x14ac:dyDescent="0.2">
      <c r="A31" s="80"/>
      <c r="B31" s="81">
        <v>1</v>
      </c>
      <c r="C31" s="82" t="s">
        <v>43</v>
      </c>
      <c r="D31" s="83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SC2 (5°)Tipo SC2-6</v>
      </c>
      <c r="E31" s="84" t="s">
        <v>44</v>
      </c>
      <c r="F31" s="85">
        <v>0</v>
      </c>
      <c r="G31" s="86">
        <f>VLOOKUP(C31,'[12]Resumen Peso'!$B$1:$D$65536,3,0)*$C$14</f>
        <v>6919.3685573319062</v>
      </c>
      <c r="H31" s="87"/>
      <c r="I31" s="88"/>
      <c r="J31" s="89">
        <f>+VLOOKUP(C31,'[12]Resumen Peso'!$B$1:$D$65536,3,0)</f>
        <v>4296.1618276402132</v>
      </c>
      <c r="L31" s="33"/>
      <c r="N31" s="59"/>
      <c r="O31" s="59"/>
      <c r="P31" s="59"/>
      <c r="Q31" s="59"/>
      <c r="R31" s="59"/>
    </row>
    <row r="32" spans="1:18" x14ac:dyDescent="0.2">
      <c r="A32" s="80"/>
      <c r="B32" s="81">
        <f t="shared" ref="B32:B95" si="0">1+B31</f>
        <v>2</v>
      </c>
      <c r="C32" s="82" t="s">
        <v>45</v>
      </c>
      <c r="D32" s="83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SC2 (5°)Tipo SC2-3</v>
      </c>
      <c r="E32" s="84" t="s">
        <v>44</v>
      </c>
      <c r="F32" s="85">
        <v>0</v>
      </c>
      <c r="G32" s="86">
        <f>VLOOKUP(C32,'[12]Resumen Peso'!$B$1:$D$65536,3,0)*$C$14</f>
        <v>7916.7550160464152</v>
      </c>
      <c r="H32" s="87"/>
      <c r="I32" s="88"/>
      <c r="J32" s="89">
        <f>+VLOOKUP(C32,'[12]Resumen Peso'!$B$1:$D$65536,3,0)</f>
        <v>4915.4283973901538</v>
      </c>
      <c r="N32" s="59"/>
      <c r="O32" s="59"/>
      <c r="P32" s="59"/>
      <c r="Q32" s="59"/>
      <c r="R32" s="59"/>
    </row>
    <row r="33" spans="1:18" x14ac:dyDescent="0.2">
      <c r="A33" s="80"/>
      <c r="B33" s="81">
        <f t="shared" si="0"/>
        <v>3</v>
      </c>
      <c r="C33" s="82" t="s">
        <v>46</v>
      </c>
      <c r="D33" s="83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SC2 (5°)Tipo SC2±0</v>
      </c>
      <c r="E33" s="84" t="s">
        <v>44</v>
      </c>
      <c r="F33" s="85">
        <v>0</v>
      </c>
      <c r="G33" s="86">
        <f>VLOOKUP(C33,'[12]Resumen Peso'!$B$1:$D$65536,3,0)*$C$14</f>
        <v>8905.2362385224023</v>
      </c>
      <c r="H33" s="87"/>
      <c r="I33" s="88"/>
      <c r="J33" s="89">
        <f>+VLOOKUP(C33,'[12]Resumen Peso'!$B$1:$D$65536,3,0)</f>
        <v>5529.165801338756</v>
      </c>
      <c r="N33" s="59"/>
      <c r="O33" s="59"/>
      <c r="P33" s="59"/>
      <c r="Q33" s="59"/>
      <c r="R33" s="59"/>
    </row>
    <row r="34" spans="1:18" x14ac:dyDescent="0.2">
      <c r="A34" s="80"/>
      <c r="B34" s="81">
        <f t="shared" si="0"/>
        <v>4</v>
      </c>
      <c r="C34" s="82" t="s">
        <v>47</v>
      </c>
      <c r="D34" s="83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SC2 (5°)Tipo SC2+3</v>
      </c>
      <c r="E34" s="84" t="s">
        <v>44</v>
      </c>
      <c r="F34" s="85">
        <v>0</v>
      </c>
      <c r="G34" s="86">
        <f>VLOOKUP(C34,'[12]Resumen Peso'!$B$1:$D$65536,3,0)*$C$14</f>
        <v>9884.8122247598676</v>
      </c>
      <c r="H34" s="87"/>
      <c r="I34" s="88"/>
      <c r="J34" s="89">
        <f>+VLOOKUP(C34,'[12]Resumen Peso'!$B$1:$D$65536,3,0)</f>
        <v>6137.3740394860197</v>
      </c>
      <c r="N34" s="59"/>
      <c r="O34" s="59"/>
      <c r="P34" s="59"/>
      <c r="Q34" s="59"/>
      <c r="R34" s="59"/>
    </row>
    <row r="35" spans="1:18" x14ac:dyDescent="0.2">
      <c r="A35" s="80"/>
      <c r="B35" s="81">
        <f t="shared" si="0"/>
        <v>5</v>
      </c>
      <c r="C35" s="82" t="s">
        <v>48</v>
      </c>
      <c r="D35" s="83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SC2 (5°)Tipo SC2+6</v>
      </c>
      <c r="E35" s="84" t="s">
        <v>44</v>
      </c>
      <c r="F35" s="85">
        <v>0</v>
      </c>
      <c r="G35" s="86">
        <f>VLOOKUP(C35,'[12]Resumen Peso'!$B$1:$D$65536,3,0)*$C$14</f>
        <v>10864.388210997331</v>
      </c>
      <c r="H35" s="87"/>
      <c r="I35" s="88"/>
      <c r="J35" s="89">
        <f>+VLOOKUP(C35,'[12]Resumen Peso'!$B$1:$D$65536,3,0)</f>
        <v>6745.5822776332825</v>
      </c>
      <c r="N35" s="59"/>
      <c r="O35" s="59"/>
      <c r="P35" s="59"/>
      <c r="Q35" s="59"/>
      <c r="R35" s="59"/>
    </row>
    <row r="36" spans="1:18" x14ac:dyDescent="0.2">
      <c r="A36" s="80"/>
      <c r="B36" s="81">
        <f t="shared" si="0"/>
        <v>6</v>
      </c>
      <c r="C36" s="82" t="s">
        <v>49</v>
      </c>
      <c r="D36" s="83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AC2 (30°)Tipo AC2-3</v>
      </c>
      <c r="E36" s="84" t="s">
        <v>44</v>
      </c>
      <c r="F36" s="85">
        <v>0</v>
      </c>
      <c r="G36" s="86">
        <f>VLOOKUP(C36,'[12]Resumen Peso'!$B$1:$D$65536,3,0)*$C$14</f>
        <v>12179.851897679386</v>
      </c>
      <c r="H36" s="87"/>
      <c r="I36" s="88"/>
      <c r="J36" s="89">
        <f>+VLOOKUP(C36,'[12]Resumen Peso'!$B$1:$D$65536,3,0)</f>
        <v>7562.3395914754419</v>
      </c>
      <c r="N36" s="59"/>
      <c r="O36" s="59"/>
      <c r="P36" s="59"/>
      <c r="Q36" s="59"/>
      <c r="R36" s="59"/>
    </row>
    <row r="37" spans="1:18" x14ac:dyDescent="0.2">
      <c r="A37" s="80"/>
      <c r="B37" s="81">
        <f t="shared" si="0"/>
        <v>7</v>
      </c>
      <c r="C37" s="82" t="s">
        <v>50</v>
      </c>
      <c r="D37" s="83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AC2 (30°)Tipo AC2±0</v>
      </c>
      <c r="E37" s="84" t="s">
        <v>44</v>
      </c>
      <c r="F37" s="85">
        <v>0</v>
      </c>
      <c r="G37" s="86">
        <f>VLOOKUP(C37,'[12]Resumen Peso'!$B$1:$D$65536,3,0)*$C$14</f>
        <v>13518.148610077009</v>
      </c>
      <c r="H37" s="87"/>
      <c r="I37" s="88"/>
      <c r="J37" s="89">
        <f>+VLOOKUP(C37,'[12]Resumen Peso'!$B$1:$D$65536,3,0)</f>
        <v>8393.2736864322324</v>
      </c>
      <c r="N37" s="59"/>
      <c r="O37" s="59"/>
      <c r="P37" s="59"/>
      <c r="Q37" s="59"/>
      <c r="R37" s="59"/>
    </row>
    <row r="38" spans="1:18" x14ac:dyDescent="0.2">
      <c r="A38" s="80"/>
      <c r="B38" s="81">
        <f t="shared" si="0"/>
        <v>8</v>
      </c>
      <c r="C38" s="82" t="s">
        <v>51</v>
      </c>
      <c r="D38" s="83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AC2 (30°)Tipo AC2+3</v>
      </c>
      <c r="E38" s="84" t="s">
        <v>44</v>
      </c>
      <c r="F38" s="85">
        <v>0</v>
      </c>
      <c r="G38" s="86">
        <f>VLOOKUP(C38,'[12]Resumen Peso'!$B$1:$D$65536,3,0)*$C$14</f>
        <v>14856.445322474632</v>
      </c>
      <c r="H38" s="87"/>
      <c r="I38" s="88"/>
      <c r="J38" s="89">
        <f>+VLOOKUP(C38,'[12]Resumen Peso'!$B$1:$D$65536,3,0)</f>
        <v>9224.2077813890228</v>
      </c>
      <c r="N38" s="59"/>
      <c r="O38" s="59"/>
      <c r="P38" s="59"/>
      <c r="Q38" s="59"/>
      <c r="R38" s="59"/>
    </row>
    <row r="39" spans="1:18" x14ac:dyDescent="0.2">
      <c r="A39" s="80"/>
      <c r="B39" s="81">
        <f t="shared" si="0"/>
        <v>9</v>
      </c>
      <c r="C39" s="82" t="s">
        <v>52</v>
      </c>
      <c r="D39" s="83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BC2 (65°)Tipo BC2-3</v>
      </c>
      <c r="E39" s="84" t="s">
        <v>44</v>
      </c>
      <c r="F39" s="85">
        <v>0</v>
      </c>
      <c r="G39" s="86">
        <f>VLOOKUP(C39,'[12]Resumen Peso'!$B$1:$D$65536,3,0)*$C$14</f>
        <v>16436.608749803756</v>
      </c>
      <c r="H39" s="87"/>
      <c r="I39" s="88"/>
      <c r="J39" s="89">
        <f>+VLOOKUP(C39,'[12]Resumen Peso'!$B$1:$D$65536,3,0)</f>
        <v>10205.314329143461</v>
      </c>
      <c r="N39" s="59"/>
      <c r="O39" s="59"/>
      <c r="P39" s="59"/>
      <c r="Q39" s="59"/>
      <c r="R39" s="59"/>
    </row>
    <row r="40" spans="1:18" x14ac:dyDescent="0.2">
      <c r="A40" s="80"/>
      <c r="B40" s="81">
        <f t="shared" si="0"/>
        <v>10</v>
      </c>
      <c r="C40" s="82" t="s">
        <v>53</v>
      </c>
      <c r="D40" s="83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BC2 (65°)Tipo BC2±0</v>
      </c>
      <c r="E40" s="84" t="s">
        <v>44</v>
      </c>
      <c r="F40" s="85">
        <v>0</v>
      </c>
      <c r="G40" s="86">
        <f>VLOOKUP(C40,'[12]Resumen Peso'!$B$1:$D$65536,3,0)*$C$14</f>
        <v>18303.573218044272</v>
      </c>
      <c r="H40" s="87"/>
      <c r="I40" s="88"/>
      <c r="J40" s="89">
        <f>+VLOOKUP(C40,'[12]Resumen Peso'!$B$1:$D$65536,3,0)</f>
        <v>11364.492571429244</v>
      </c>
      <c r="N40" s="59"/>
      <c r="O40" s="59"/>
      <c r="P40" s="59"/>
      <c r="Q40" s="59"/>
      <c r="R40" s="59"/>
    </row>
    <row r="41" spans="1:18" x14ac:dyDescent="0.2">
      <c r="A41" s="80"/>
      <c r="B41" s="81">
        <f t="shared" si="0"/>
        <v>11</v>
      </c>
      <c r="C41" s="82" t="s">
        <v>54</v>
      </c>
      <c r="D41" s="83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BC2 (65°)Tipo BC2+3</v>
      </c>
      <c r="E41" s="84" t="s">
        <v>44</v>
      </c>
      <c r="F41" s="85">
        <v>0</v>
      </c>
      <c r="G41" s="86">
        <f>VLOOKUP(C41,'[12]Resumen Peso'!$B$1:$D$65536,3,0)*$C$14</f>
        <v>20500.002004209586</v>
      </c>
      <c r="H41" s="87"/>
      <c r="I41" s="88"/>
      <c r="J41" s="89">
        <f>+VLOOKUP(C41,'[12]Resumen Peso'!$B$1:$D$65536,3,0)</f>
        <v>12728.231680000754</v>
      </c>
      <c r="N41" s="59"/>
      <c r="O41" s="59"/>
      <c r="P41" s="59"/>
      <c r="Q41" s="59"/>
      <c r="R41" s="59"/>
    </row>
    <row r="42" spans="1:18" x14ac:dyDescent="0.2">
      <c r="A42" s="80"/>
      <c r="B42" s="81">
        <f t="shared" si="0"/>
        <v>12</v>
      </c>
      <c r="C42" s="82" t="s">
        <v>55</v>
      </c>
      <c r="D42" s="83" t="str">
        <f>+"Torre de anclaje, retención intermedia y terminal (15°) Tipo R"&amp;IF(MID(C42,3,3)="220","C",IF(MID(C42,3,3)="138","S",""))&amp;IF(MID(C42,10,1)="D",2,1)&amp;RIGHT(C42,2)</f>
        <v>Torre de anclaje, retención intermedia y terminal (15°) Tipo RC2-3</v>
      </c>
      <c r="E42" s="84" t="s">
        <v>44</v>
      </c>
      <c r="F42" s="85">
        <v>0</v>
      </c>
      <c r="G42" s="86">
        <f>VLOOKUP(C42,'[12]Resumen Peso'!$B$1:$D$65536,3,0)*$C$14</f>
        <v>21163.195372618982</v>
      </c>
      <c r="H42" s="87"/>
      <c r="I42" s="88"/>
      <c r="J42" s="89">
        <f>+VLOOKUP(C42,'[12]Resumen Peso'!$B$1:$D$65536,3,0)</f>
        <v>13140.001339341348</v>
      </c>
      <c r="N42" s="59"/>
      <c r="O42" s="59"/>
      <c r="P42" s="59"/>
      <c r="Q42" s="59"/>
      <c r="R42" s="59"/>
    </row>
    <row r="43" spans="1:18" x14ac:dyDescent="0.2">
      <c r="A43" s="80"/>
      <c r="B43" s="81">
        <f t="shared" si="0"/>
        <v>13</v>
      </c>
      <c r="C43" s="82" t="s">
        <v>56</v>
      </c>
      <c r="D43" s="83" t="str">
        <f>+"Torre de anclaje, retención intermedia y terminal (15°) Tipo R"&amp;IF(MID(C43,3,3)="220","C",IF(MID(C43,3,3)="138","S",""))&amp;IF(MID(C43,10,1)="D",2,1)&amp;RIGHT(C43,2)</f>
        <v>Torre de anclaje, retención intermedia y terminal (15°) Tipo RC2±0</v>
      </c>
      <c r="E43" s="84" t="s">
        <v>44</v>
      </c>
      <c r="F43" s="85">
        <v>0</v>
      </c>
      <c r="G43" s="86">
        <f>VLOOKUP(C43,'[12]Resumen Peso'!$B$1:$D$65536,3,0)*$C$14</f>
        <v>23593.305878059065</v>
      </c>
      <c r="H43" s="87"/>
      <c r="I43" s="88"/>
      <c r="J43" s="89">
        <f>+VLOOKUP(C43,'[12]Resumen Peso'!$B$1:$D$65536,3,0)</f>
        <v>14648.830924572294</v>
      </c>
      <c r="N43" s="59"/>
      <c r="O43" s="59"/>
      <c r="P43" s="59"/>
      <c r="Q43" s="59"/>
      <c r="R43" s="59"/>
    </row>
    <row r="44" spans="1:18" x14ac:dyDescent="0.2">
      <c r="A44" s="80"/>
      <c r="B44" s="81">
        <f t="shared" si="0"/>
        <v>14</v>
      </c>
      <c r="C44" s="82" t="s">
        <v>57</v>
      </c>
      <c r="D44" s="83" t="str">
        <f>+"Torre de anclaje, retención intermedia y terminal (15°) Tipo R"&amp;IF(MID(C44,3,3)="220","C",IF(MID(C44,3,3)="138","S",""))&amp;IF(MID(C44,10,1)="D",2,1)&amp;RIGHT(C44,2)</f>
        <v>Torre de anclaje, retención intermedia y terminal (15°) Tipo RC2+3</v>
      </c>
      <c r="E44" s="84" t="s">
        <v>44</v>
      </c>
      <c r="F44" s="85">
        <v>0</v>
      </c>
      <c r="G44" s="86">
        <f>VLOOKUP(C44,'[12]Resumen Peso'!$B$1:$D$65536,3,0)*$C$14</f>
        <v>26023.416383499145</v>
      </c>
      <c r="H44" s="87"/>
      <c r="I44" s="88"/>
      <c r="J44" s="89">
        <f>+VLOOKUP(C44,'[12]Resumen Peso'!$B$1:$D$65536,3,0)</f>
        <v>16157.66050980324</v>
      </c>
      <c r="N44" s="59"/>
      <c r="O44" s="59"/>
      <c r="P44" s="59"/>
      <c r="Q44" s="59"/>
      <c r="R44" s="59"/>
    </row>
    <row r="45" spans="1:18" x14ac:dyDescent="0.2">
      <c r="A45" s="80"/>
      <c r="B45" s="81">
        <f t="shared" si="0"/>
        <v>15</v>
      </c>
      <c r="C45" s="82" t="s">
        <v>58</v>
      </c>
      <c r="D45" s="83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84" t="s">
        <v>44</v>
      </c>
      <c r="F45" s="85">
        <v>0</v>
      </c>
      <c r="G45" s="86">
        <f>VLOOKUP(C45,'[12]Resumen Peso'!$B$1:$D$65536,3,0)*$C$14</f>
        <v>7791.2795230655593</v>
      </c>
      <c r="H45" s="87"/>
      <c r="I45" s="88"/>
      <c r="J45" s="89">
        <f>+VLOOKUP(C45,'[12]Resumen Peso'!$B$1:$D$65536,3,0)</f>
        <v>4837.5220076983533</v>
      </c>
      <c r="N45" s="59"/>
      <c r="O45" s="59"/>
      <c r="P45" s="59"/>
      <c r="Q45" s="59"/>
      <c r="R45" s="59"/>
    </row>
    <row r="46" spans="1:18" x14ac:dyDescent="0.2">
      <c r="A46" s="80"/>
      <c r="B46" s="81">
        <f t="shared" si="0"/>
        <v>16</v>
      </c>
      <c r="C46" s="82" t="s">
        <v>59</v>
      </c>
      <c r="D46" s="83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84" t="s">
        <v>44</v>
      </c>
      <c r="F46" s="85">
        <v>0</v>
      </c>
      <c r="G46" s="86">
        <f>VLOOKUP(C46,'[12]Resumen Peso'!$B$1:$D$65536,3,0)*$C$14</f>
        <v>8914.3468417056411</v>
      </c>
      <c r="H46" s="87"/>
      <c r="I46" s="88"/>
      <c r="J46" s="89">
        <f>+VLOOKUP(C46,'[12]Resumen Peso'!$B$1:$D$65536,3,0)</f>
        <v>5534.8224772764943</v>
      </c>
      <c r="N46" s="59"/>
      <c r="O46" s="59"/>
      <c r="P46" s="59"/>
      <c r="Q46" s="59"/>
      <c r="R46" s="59"/>
    </row>
    <row r="47" spans="1:18" x14ac:dyDescent="0.2">
      <c r="A47" s="80"/>
      <c r="B47" s="81">
        <f t="shared" si="0"/>
        <v>17</v>
      </c>
      <c r="C47" s="82" t="s">
        <v>60</v>
      </c>
      <c r="D47" s="83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84" t="s">
        <v>44</v>
      </c>
      <c r="F47" s="85">
        <v>0</v>
      </c>
      <c r="G47" s="86">
        <f>VLOOKUP(C47,'[12]Resumen Peso'!$B$1:$D$65536,3,0)*$C$14</f>
        <v>10027.386773572149</v>
      </c>
      <c r="H47" s="87"/>
      <c r="I47" s="88"/>
      <c r="J47" s="89">
        <f>+VLOOKUP(C47,'[12]Resumen Peso'!$B$1:$D$65536,3,0)</f>
        <v>6225.8970498048302</v>
      </c>
      <c r="N47" s="59"/>
      <c r="O47" s="59"/>
      <c r="P47" s="59"/>
      <c r="Q47" s="59"/>
      <c r="R47" s="59"/>
    </row>
    <row r="48" spans="1:18" x14ac:dyDescent="0.2">
      <c r="A48" s="80"/>
      <c r="B48" s="81">
        <f t="shared" si="0"/>
        <v>18</v>
      </c>
      <c r="C48" s="82" t="s">
        <v>61</v>
      </c>
      <c r="D48" s="83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84" t="s">
        <v>44</v>
      </c>
      <c r="F48" s="85">
        <v>0</v>
      </c>
      <c r="G48" s="86">
        <f>VLOOKUP(C48,'[12]Resumen Peso'!$B$1:$D$65536,3,0)*$C$14</f>
        <v>11130.399318665086</v>
      </c>
      <c r="H48" s="87"/>
      <c r="I48" s="88"/>
      <c r="J48" s="89">
        <f>+VLOOKUP(C48,'[12]Resumen Peso'!$B$1:$D$65536,3,0)</f>
        <v>6910.7457252833619</v>
      </c>
      <c r="N48" s="59"/>
      <c r="O48" s="59"/>
      <c r="P48" s="59"/>
      <c r="Q48" s="59"/>
      <c r="R48" s="59"/>
    </row>
    <row r="49" spans="1:18" x14ac:dyDescent="0.2">
      <c r="A49" s="80"/>
      <c r="B49" s="81">
        <f t="shared" si="0"/>
        <v>19</v>
      </c>
      <c r="C49" s="82" t="s">
        <v>62</v>
      </c>
      <c r="D49" s="83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84" t="s">
        <v>44</v>
      </c>
      <c r="F49" s="85">
        <v>0</v>
      </c>
      <c r="G49" s="86">
        <f>VLOOKUP(C49,'[12]Resumen Peso'!$B$1:$D$65536,3,0)*$C$14</f>
        <v>12233.411863758021</v>
      </c>
      <c r="H49" s="87"/>
      <c r="I49" s="88"/>
      <c r="J49" s="89">
        <f>+VLOOKUP(C49,'[12]Resumen Peso'!$B$1:$D$65536,3,0)</f>
        <v>7595.5944007618928</v>
      </c>
      <c r="N49" s="59"/>
      <c r="O49" s="59"/>
      <c r="P49" s="59"/>
      <c r="Q49" s="59"/>
      <c r="R49" s="59"/>
    </row>
    <row r="50" spans="1:18" x14ac:dyDescent="0.2">
      <c r="A50" s="80"/>
      <c r="B50" s="81">
        <f t="shared" si="0"/>
        <v>20</v>
      </c>
      <c r="C50" s="82" t="s">
        <v>63</v>
      </c>
      <c r="D50" s="83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84" t="s">
        <v>44</v>
      </c>
      <c r="F50" s="85">
        <v>0</v>
      </c>
      <c r="G50" s="86">
        <f>VLOOKUP(C50,'[12]Resumen Peso'!$B$1:$D$65536,3,0)*$C$14</f>
        <v>13714.63738317655</v>
      </c>
      <c r="H50" s="87"/>
      <c r="I50" s="88"/>
      <c r="J50" s="89">
        <f>+VLOOKUP(C50,'[12]Resumen Peso'!$B$1:$D$65536,3,0)</f>
        <v>8515.2714611649626</v>
      </c>
      <c r="N50" s="59"/>
      <c r="O50" s="59"/>
      <c r="P50" s="59"/>
      <c r="Q50" s="59"/>
      <c r="R50" s="59"/>
    </row>
    <row r="51" spans="1:18" x14ac:dyDescent="0.2">
      <c r="A51" s="80"/>
      <c r="B51" s="81">
        <f t="shared" si="0"/>
        <v>21</v>
      </c>
      <c r="C51" s="82" t="s">
        <v>64</v>
      </c>
      <c r="D51" s="83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84" t="s">
        <v>44</v>
      </c>
      <c r="F51" s="85">
        <v>0</v>
      </c>
      <c r="G51" s="86">
        <f>VLOOKUP(C51,'[12]Resumen Peso'!$B$1:$D$65536,3,0)*$C$14</f>
        <v>15221.573122282522</v>
      </c>
      <c r="H51" s="87"/>
      <c r="I51" s="88"/>
      <c r="J51" s="89">
        <f>+VLOOKUP(C51,'[12]Resumen Peso'!$B$1:$D$65536,3,0)</f>
        <v>9450.9117216037321</v>
      </c>
      <c r="N51" s="59"/>
      <c r="O51" s="59"/>
      <c r="P51" s="59"/>
      <c r="Q51" s="59"/>
      <c r="R51" s="59"/>
    </row>
    <row r="52" spans="1:18" x14ac:dyDescent="0.2">
      <c r="A52" s="80"/>
      <c r="B52" s="81">
        <f t="shared" si="0"/>
        <v>22</v>
      </c>
      <c r="C52" s="82" t="s">
        <v>65</v>
      </c>
      <c r="D52" s="83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84" t="s">
        <v>44</v>
      </c>
      <c r="F52" s="85">
        <v>0</v>
      </c>
      <c r="G52" s="86">
        <f>VLOOKUP(C52,'[12]Resumen Peso'!$B$1:$D$65536,3,0)*$C$14</f>
        <v>16728.508861388491</v>
      </c>
      <c r="H52" s="87"/>
      <c r="I52" s="88"/>
      <c r="J52" s="89">
        <f>+VLOOKUP(C52,'[12]Resumen Peso'!$B$1:$D$65536,3,0)</f>
        <v>10386.551982042502</v>
      </c>
      <c r="N52" s="59"/>
      <c r="O52" s="59"/>
      <c r="P52" s="59"/>
      <c r="Q52" s="59"/>
      <c r="R52" s="59"/>
    </row>
    <row r="53" spans="1:18" x14ac:dyDescent="0.2">
      <c r="A53" s="80"/>
      <c r="B53" s="81">
        <f t="shared" si="0"/>
        <v>23</v>
      </c>
      <c r="C53" s="82" t="s">
        <v>66</v>
      </c>
      <c r="D53" s="83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84" t="s">
        <v>44</v>
      </c>
      <c r="F53" s="85">
        <v>0</v>
      </c>
      <c r="G53" s="86">
        <f>VLOOKUP(C53,'[12]Resumen Peso'!$B$1:$D$65536,3,0)*$C$14</f>
        <v>18507.788986798343</v>
      </c>
      <c r="H53" s="87"/>
      <c r="I53" s="88"/>
      <c r="J53" s="89">
        <f>+VLOOKUP(C53,'[12]Resumen Peso'!$B$1:$D$65536,3,0)</f>
        <v>11491.287955004207</v>
      </c>
      <c r="N53" s="59"/>
      <c r="O53" s="59"/>
      <c r="P53" s="59"/>
      <c r="Q53" s="59"/>
      <c r="R53" s="59"/>
    </row>
    <row r="54" spans="1:18" x14ac:dyDescent="0.2">
      <c r="A54" s="80"/>
      <c r="B54" s="81">
        <f t="shared" si="0"/>
        <v>24</v>
      </c>
      <c r="C54" s="82" t="s">
        <v>67</v>
      </c>
      <c r="D54" s="83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84" t="s">
        <v>44</v>
      </c>
      <c r="F54" s="85">
        <v>0</v>
      </c>
      <c r="G54" s="86">
        <f>VLOOKUP(C54,'[12]Resumen Peso'!$B$1:$D$65536,3,0)*$C$14</f>
        <v>20610.010007570534</v>
      </c>
      <c r="H54" s="87"/>
      <c r="I54" s="88"/>
      <c r="J54" s="89">
        <f>+VLOOKUP(C54,'[12]Resumen Peso'!$B$1:$D$65536,3,0)</f>
        <v>12796.534471051455</v>
      </c>
      <c r="N54" s="59"/>
      <c r="O54" s="59"/>
      <c r="P54" s="59"/>
      <c r="Q54" s="59"/>
      <c r="R54" s="59"/>
    </row>
    <row r="55" spans="1:18" x14ac:dyDescent="0.2">
      <c r="A55" s="80"/>
      <c r="B55" s="81">
        <f t="shared" si="0"/>
        <v>25</v>
      </c>
      <c r="C55" s="82" t="s">
        <v>68</v>
      </c>
      <c r="D55" s="83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84" t="s">
        <v>44</v>
      </c>
      <c r="F55" s="85">
        <v>0</v>
      </c>
      <c r="G55" s="86">
        <f>VLOOKUP(C55,'[12]Resumen Peso'!$B$1:$D$65536,3,0)*$C$14</f>
        <v>23083.211208479002</v>
      </c>
      <c r="H55" s="87"/>
      <c r="I55" s="88"/>
      <c r="J55" s="89">
        <f>+VLOOKUP(C55,'[12]Resumen Peso'!$B$1:$D$65536,3,0)</f>
        <v>14332.118607577631</v>
      </c>
      <c r="N55" s="59"/>
      <c r="O55" s="59"/>
      <c r="P55" s="59"/>
      <c r="Q55" s="59"/>
      <c r="R55" s="59"/>
    </row>
    <row r="56" spans="1:18" x14ac:dyDescent="0.2">
      <c r="A56" s="80"/>
      <c r="B56" s="81">
        <f t="shared" si="0"/>
        <v>26</v>
      </c>
      <c r="C56" s="82" t="s">
        <v>69</v>
      </c>
      <c r="D56" s="83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84" t="s">
        <v>44</v>
      </c>
      <c r="F56" s="85">
        <v>0</v>
      </c>
      <c r="G56" s="86">
        <f>VLOOKUP(C56,'[12]Resumen Peso'!$B$1:$D$65536,3,0)*$C$14</f>
        <v>23829.973701083305</v>
      </c>
      <c r="H56" s="87"/>
      <c r="I56" s="88"/>
      <c r="J56" s="89">
        <f>+VLOOKUP(C56,'[12]Resumen Peso'!$B$1:$D$65536,3,0)</f>
        <v>14795.775441067237</v>
      </c>
      <c r="N56" s="59"/>
      <c r="O56" s="59"/>
      <c r="P56" s="59"/>
      <c r="Q56" s="59"/>
      <c r="R56" s="59"/>
    </row>
    <row r="57" spans="1:18" x14ac:dyDescent="0.2">
      <c r="A57" s="80"/>
      <c r="B57" s="81">
        <f t="shared" si="0"/>
        <v>27</v>
      </c>
      <c r="C57" s="82" t="s">
        <v>70</v>
      </c>
      <c r="D57" s="83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84" t="s">
        <v>44</v>
      </c>
      <c r="F57" s="85">
        <v>0</v>
      </c>
      <c r="G57" s="86">
        <f>VLOOKUP(C57,'[12]Resumen Peso'!$B$1:$D$65536,3,0)*$C$14</f>
        <v>26566.302899758419</v>
      </c>
      <c r="H57" s="87"/>
      <c r="I57" s="88"/>
      <c r="J57" s="89">
        <f>+VLOOKUP(C57,'[12]Resumen Peso'!$B$1:$D$65536,3,0)</f>
        <v>16494.732933185325</v>
      </c>
      <c r="N57" s="59"/>
      <c r="O57" s="59"/>
      <c r="P57" s="59"/>
      <c r="Q57" s="59"/>
      <c r="R57" s="59"/>
    </row>
    <row r="58" spans="1:18" x14ac:dyDescent="0.2">
      <c r="A58" s="80"/>
      <c r="B58" s="81">
        <f t="shared" si="0"/>
        <v>28</v>
      </c>
      <c r="C58" s="82" t="s">
        <v>71</v>
      </c>
      <c r="D58" s="83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84" t="s">
        <v>44</v>
      </c>
      <c r="F58" s="85">
        <v>0</v>
      </c>
      <c r="G58" s="86">
        <f>VLOOKUP(C58,'[12]Resumen Peso'!$B$1:$D$65536,3,0)*$C$14</f>
        <v>29302.632098433536</v>
      </c>
      <c r="H58" s="87"/>
      <c r="I58" s="88"/>
      <c r="J58" s="89">
        <f>+VLOOKUP(C58,'[12]Resumen Peso'!$B$1:$D$65536,3,0)</f>
        <v>18193.690425303412</v>
      </c>
      <c r="N58" s="59"/>
      <c r="O58" s="59"/>
      <c r="P58" s="59"/>
      <c r="Q58" s="59"/>
      <c r="R58" s="59"/>
    </row>
    <row r="59" spans="1:18" x14ac:dyDescent="0.2">
      <c r="A59" s="80"/>
      <c r="B59" s="81">
        <f t="shared" si="0"/>
        <v>29</v>
      </c>
      <c r="C59" s="82" t="s">
        <v>72</v>
      </c>
      <c r="D59" s="83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SC1 (5°)Tipo SC1-6</v>
      </c>
      <c r="E59" s="84" t="s">
        <v>44</v>
      </c>
      <c r="F59" s="85">
        <v>0</v>
      </c>
      <c r="G59" s="86">
        <f>VLOOKUP(C59,'[12]Resumen Peso'!$B$1:$D$65536,3,0)*$C$14</f>
        <v>7111.8668009603689</v>
      </c>
      <c r="H59" s="87"/>
      <c r="I59" s="88"/>
      <c r="J59" s="89">
        <f>+VLOOKUP(C59,'[12]Resumen Peso'!$B$1:$D$65536,3,0)</f>
        <v>4415.6819253647482</v>
      </c>
      <c r="N59" s="59"/>
      <c r="O59" s="59"/>
      <c r="P59" s="59"/>
      <c r="Q59" s="59"/>
      <c r="R59" s="59"/>
    </row>
    <row r="60" spans="1:18" x14ac:dyDescent="0.2">
      <c r="A60" s="80"/>
      <c r="B60" s="81">
        <f t="shared" si="0"/>
        <v>30</v>
      </c>
      <c r="C60" s="82" t="s">
        <v>73</v>
      </c>
      <c r="D60" s="83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SC1 (5°)Tipo SC1-3</v>
      </c>
      <c r="E60" s="84" t="s">
        <v>44</v>
      </c>
      <c r="F60" s="85">
        <v>0</v>
      </c>
      <c r="G60" s="86">
        <f>VLOOKUP(C60,'[12]Resumen Peso'!$B$1:$D$65536,3,0)*$C$14</f>
        <v>8137.0007542519534</v>
      </c>
      <c r="H60" s="87"/>
      <c r="I60" s="88"/>
      <c r="J60" s="89">
        <f>+VLOOKUP(C60,'[12]Resumen Peso'!$B$1:$D$65536,3,0)</f>
        <v>5052.1766173092165</v>
      </c>
      <c r="N60" s="59"/>
      <c r="O60" s="59"/>
      <c r="P60" s="59"/>
      <c r="Q60" s="59"/>
      <c r="R60" s="59"/>
    </row>
    <row r="61" spans="1:18" x14ac:dyDescent="0.2">
      <c r="A61" s="80"/>
      <c r="B61" s="81">
        <f t="shared" si="0"/>
        <v>31</v>
      </c>
      <c r="C61" s="82" t="s">
        <v>74</v>
      </c>
      <c r="D61" s="83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SC1 (5°)Tipo SC1±0</v>
      </c>
      <c r="E61" s="84" t="s">
        <v>44</v>
      </c>
      <c r="F61" s="85">
        <v>0</v>
      </c>
      <c r="G61" s="86">
        <f>VLOOKUP(C61,'[12]Resumen Peso'!$B$1:$D$65536,3,0)*$C$14</f>
        <v>9152.9817258177191</v>
      </c>
      <c r="H61" s="87"/>
      <c r="I61" s="88"/>
      <c r="J61" s="89">
        <f>+VLOOKUP(C61,'[12]Resumen Peso'!$B$1:$D$65536,3,0)</f>
        <v>5682.9883209327518</v>
      </c>
      <c r="N61" s="59"/>
      <c r="O61" s="59"/>
      <c r="P61" s="59"/>
      <c r="Q61" s="59"/>
      <c r="R61" s="59"/>
    </row>
    <row r="62" spans="1:18" x14ac:dyDescent="0.2">
      <c r="A62" s="80"/>
      <c r="B62" s="81">
        <f t="shared" si="0"/>
        <v>32</v>
      </c>
      <c r="C62" s="82" t="s">
        <v>75</v>
      </c>
      <c r="D62" s="83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SC1 (5°)Tipo SC1+3</v>
      </c>
      <c r="E62" s="84" t="s">
        <v>44</v>
      </c>
      <c r="F62" s="85">
        <v>0</v>
      </c>
      <c r="G62" s="86">
        <f>VLOOKUP(C62,'[12]Resumen Peso'!$B$1:$D$65536,3,0)*$C$14</f>
        <v>10159.80971565767</v>
      </c>
      <c r="H62" s="87"/>
      <c r="I62" s="88"/>
      <c r="J62" s="89">
        <f>+VLOOKUP(C62,'[12]Resumen Peso'!$B$1:$D$65536,3,0)</f>
        <v>6308.117036235355</v>
      </c>
      <c r="N62" s="59"/>
      <c r="O62" s="59"/>
      <c r="P62" s="59"/>
      <c r="Q62" s="59"/>
      <c r="R62" s="59"/>
    </row>
    <row r="63" spans="1:18" x14ac:dyDescent="0.2">
      <c r="A63" s="80"/>
      <c r="B63" s="81">
        <f t="shared" si="0"/>
        <v>33</v>
      </c>
      <c r="C63" s="82" t="s">
        <v>76</v>
      </c>
      <c r="D63" s="83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SC1 (5°)Tipo SC1+6</v>
      </c>
      <c r="E63" s="84" t="s">
        <v>44</v>
      </c>
      <c r="F63" s="85">
        <v>0</v>
      </c>
      <c r="G63" s="86">
        <f>VLOOKUP(C63,'[12]Resumen Peso'!$B$1:$D$65536,3,0)*$C$14</f>
        <v>11166.637705497618</v>
      </c>
      <c r="H63" s="87"/>
      <c r="I63" s="88"/>
      <c r="J63" s="89">
        <f>+VLOOKUP(C63,'[12]Resumen Peso'!$B$1:$D$65536,3,0)</f>
        <v>6933.2457515379574</v>
      </c>
      <c r="N63" s="59"/>
      <c r="O63" s="59"/>
      <c r="P63" s="59"/>
      <c r="Q63" s="59"/>
      <c r="R63" s="59"/>
    </row>
    <row r="64" spans="1:18" x14ac:dyDescent="0.2">
      <c r="A64" s="80"/>
      <c r="B64" s="81">
        <f t="shared" si="0"/>
        <v>34</v>
      </c>
      <c r="C64" s="82" t="s">
        <v>77</v>
      </c>
      <c r="D64" s="83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AC1 (30°)Tipo AC1-3</v>
      </c>
      <c r="E64" s="84" t="s">
        <v>44</v>
      </c>
      <c r="F64" s="85">
        <v>0</v>
      </c>
      <c r="G64" s="86">
        <f>VLOOKUP(C64,'[12]Resumen Peso'!$B$1:$D$65536,3,0)*$C$14</f>
        <v>12518.697860071961</v>
      </c>
      <c r="H64" s="87"/>
      <c r="I64" s="88"/>
      <c r="J64" s="89">
        <f>+VLOOKUP(C64,'[12]Resumen Peso'!$B$1:$D$65536,3,0)</f>
        <v>7772.7254203295015</v>
      </c>
      <c r="N64" s="59"/>
      <c r="O64" s="59"/>
      <c r="P64" s="59"/>
      <c r="Q64" s="59"/>
      <c r="R64" s="59"/>
    </row>
    <row r="65" spans="1:18" x14ac:dyDescent="0.2">
      <c r="A65" s="80"/>
      <c r="B65" s="81">
        <f t="shared" si="0"/>
        <v>35</v>
      </c>
      <c r="C65" s="82" t="s">
        <v>78</v>
      </c>
      <c r="D65" s="83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AC1 (30°)Tipo AC1±0</v>
      </c>
      <c r="E65" s="84" t="s">
        <v>44</v>
      </c>
      <c r="F65" s="85">
        <v>0</v>
      </c>
      <c r="G65" s="86">
        <f>VLOOKUP(C65,'[12]Resumen Peso'!$B$1:$D$65536,3,0)*$C$14</f>
        <v>13894.226259791298</v>
      </c>
      <c r="H65" s="87"/>
      <c r="I65" s="88"/>
      <c r="J65" s="89">
        <f>+VLOOKUP(C65,'[12]Resumen Peso'!$B$1:$D$65536,3,0)</f>
        <v>8626.7762711759169</v>
      </c>
      <c r="N65" s="59"/>
      <c r="O65" s="59"/>
      <c r="P65" s="59"/>
      <c r="Q65" s="59"/>
      <c r="R65" s="59"/>
    </row>
    <row r="66" spans="1:18" x14ac:dyDescent="0.2">
      <c r="A66" s="80"/>
      <c r="B66" s="81">
        <f t="shared" si="0"/>
        <v>36</v>
      </c>
      <c r="C66" s="82" t="s">
        <v>79</v>
      </c>
      <c r="D66" s="83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AC1 (30°)Tipo AC1+3</v>
      </c>
      <c r="E66" s="84" t="s">
        <v>44</v>
      </c>
      <c r="F66" s="85">
        <v>0</v>
      </c>
      <c r="G66" s="86">
        <f>VLOOKUP(C66,'[12]Resumen Peso'!$B$1:$D$65536,3,0)*$C$14</f>
        <v>15269.754659510636</v>
      </c>
      <c r="H66" s="87"/>
      <c r="I66" s="88"/>
      <c r="J66" s="89">
        <f>+VLOOKUP(C66,'[12]Resumen Peso'!$B$1:$D$65536,3,0)</f>
        <v>9480.8271220223323</v>
      </c>
      <c r="N66" s="59"/>
      <c r="O66" s="59"/>
      <c r="P66" s="59"/>
      <c r="Q66" s="59"/>
      <c r="R66" s="59"/>
    </row>
    <row r="67" spans="1:18" x14ac:dyDescent="0.2">
      <c r="A67" s="80"/>
      <c r="B67" s="81">
        <f t="shared" si="0"/>
        <v>37</v>
      </c>
      <c r="C67" s="82" t="s">
        <v>80</v>
      </c>
      <c r="D67" s="83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BC1 (65°)Tipo BC1-3</v>
      </c>
      <c r="E67" s="84" t="s">
        <v>44</v>
      </c>
      <c r="F67" s="85">
        <v>0</v>
      </c>
      <c r="G67" s="86">
        <f>VLOOKUP(C67,'[12]Resumen Peso'!$B$1:$D$65536,3,0)*$C$14</f>
        <v>16893.878555470161</v>
      </c>
      <c r="H67" s="87"/>
      <c r="I67" s="88"/>
      <c r="J67" s="89">
        <f>+VLOOKUP(C67,'[12]Resumen Peso'!$B$1:$D$65536,3,0)</f>
        <v>10489.228253912628</v>
      </c>
      <c r="N67" s="59"/>
      <c r="O67" s="59"/>
      <c r="P67" s="59"/>
      <c r="Q67" s="59"/>
      <c r="R67" s="59"/>
    </row>
    <row r="68" spans="1:18" x14ac:dyDescent="0.2">
      <c r="A68" s="80"/>
      <c r="B68" s="81">
        <f t="shared" si="0"/>
        <v>38</v>
      </c>
      <c r="C68" s="82" t="s">
        <v>81</v>
      </c>
      <c r="D68" s="83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BC1 (65°)Tipo BC1±0</v>
      </c>
      <c r="E68" s="84" t="s">
        <v>44</v>
      </c>
      <c r="F68" s="85">
        <v>0</v>
      </c>
      <c r="G68" s="86">
        <f>VLOOKUP(C68,'[12]Resumen Peso'!$B$1:$D$65536,3,0)*$C$14</f>
        <v>18812.782355757419</v>
      </c>
      <c r="H68" s="87"/>
      <c r="I68" s="88"/>
      <c r="J68" s="89">
        <f>+VLOOKUP(C68,'[12]Resumen Peso'!$B$1:$D$65536,3,0)</f>
        <v>11680.655071172192</v>
      </c>
      <c r="N68" s="59"/>
      <c r="O68" s="59"/>
      <c r="P68" s="59"/>
      <c r="Q68" s="59"/>
      <c r="R68" s="59"/>
    </row>
    <row r="69" spans="1:18" x14ac:dyDescent="0.2">
      <c r="A69" s="80"/>
      <c r="B69" s="81">
        <f t="shared" si="0"/>
        <v>39</v>
      </c>
      <c r="C69" s="82" t="s">
        <v>82</v>
      </c>
      <c r="D69" s="83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BC1 (65°)Tipo BC1+3</v>
      </c>
      <c r="E69" s="84" t="s">
        <v>44</v>
      </c>
      <c r="F69" s="85">
        <v>0</v>
      </c>
      <c r="G69" s="86">
        <f>VLOOKUP(C69,'[12]Resumen Peso'!$B$1:$D$65536,3,0)*$C$14</f>
        <v>21070.316238448311</v>
      </c>
      <c r="H69" s="87"/>
      <c r="I69" s="88"/>
      <c r="J69" s="89">
        <f>+VLOOKUP(C69,'[12]Resumen Peso'!$B$1:$D$65536,3,0)</f>
        <v>13082.333679712856</v>
      </c>
      <c r="N69" s="59"/>
      <c r="O69" s="59"/>
      <c r="P69" s="59"/>
      <c r="Q69" s="59"/>
      <c r="R69" s="59"/>
    </row>
    <row r="70" spans="1:18" x14ac:dyDescent="0.2">
      <c r="A70" s="80"/>
      <c r="B70" s="81">
        <f t="shared" si="0"/>
        <v>40</v>
      </c>
      <c r="C70" s="82" t="s">
        <v>83</v>
      </c>
      <c r="D70" s="83" t="str">
        <f>+"Torre de anclaje, retención intermedia y terminal (15°) Tipo R"&amp;IF(MID(C70,3,3)="220","C",IF(MID(C70,3,3)="138","S",""))&amp;IF(MID(C70,10,1)="D",2,1)&amp;RIGHT(C70,2)</f>
        <v>Torre de anclaje, retención intermedia y terminal (15°) Tipo RC1-3</v>
      </c>
      <c r="E70" s="84" t="s">
        <v>44</v>
      </c>
      <c r="F70" s="85">
        <v>0</v>
      </c>
      <c r="G70" s="86">
        <f>VLOOKUP(C70,'[12]Resumen Peso'!$B$1:$D$65536,3,0)*$C$14</f>
        <v>21751.959781544469</v>
      </c>
      <c r="H70" s="87"/>
      <c r="I70" s="88"/>
      <c r="J70" s="89">
        <f>+VLOOKUP(C70,'[12]Resumen Peso'!$B$1:$D$65536,3,0)</f>
        <v>13505.558854906638</v>
      </c>
      <c r="N70" s="59"/>
      <c r="O70" s="59"/>
      <c r="P70" s="59"/>
      <c r="Q70" s="59"/>
      <c r="R70" s="59"/>
    </row>
    <row r="71" spans="1:18" x14ac:dyDescent="0.2">
      <c r="A71" s="80"/>
      <c r="B71" s="81">
        <f t="shared" si="0"/>
        <v>41</v>
      </c>
      <c r="C71" s="82" t="s">
        <v>84</v>
      </c>
      <c r="D71" s="83" t="str">
        <f>+"Torre de anclaje, retención intermedia y terminal (15°) Tipo R"&amp;IF(MID(C71,3,3)="220","C",IF(MID(C71,3,3)="138","S",""))&amp;IF(MID(C71,10,1)="D",2,1)&amp;RIGHT(C71,2)</f>
        <v>Torre de anclaje, retención intermedia y terminal (15°) Tipo RC1±0</v>
      </c>
      <c r="E71" s="84" t="s">
        <v>44</v>
      </c>
      <c r="F71" s="85">
        <v>0</v>
      </c>
      <c r="G71" s="86">
        <f>VLOOKUP(C71,'[12]Resumen Peso'!$B$1:$D$65536,3,0)*$C$14</f>
        <v>24249.676456571313</v>
      </c>
      <c r="H71" s="87"/>
      <c r="I71" s="88"/>
      <c r="J71" s="89">
        <f>+VLOOKUP(C71,'[12]Resumen Peso'!$B$1:$D$65536,3,0)</f>
        <v>15056.364386740956</v>
      </c>
      <c r="N71" s="59"/>
      <c r="O71" s="59"/>
      <c r="P71" s="59"/>
      <c r="Q71" s="59"/>
      <c r="R71" s="59"/>
    </row>
    <row r="72" spans="1:18" x14ac:dyDescent="0.2">
      <c r="A72" s="80"/>
      <c r="B72" s="81">
        <f t="shared" si="0"/>
        <v>42</v>
      </c>
      <c r="C72" s="82" t="s">
        <v>85</v>
      </c>
      <c r="D72" s="83" t="str">
        <f>+"Torre de anclaje, retención intermedia y terminal (15°) Tipo R"&amp;IF(MID(C72,3,3)="220","C",IF(MID(C72,3,3)="138","S",""))&amp;IF(MID(C72,10,1)="D",2,1)&amp;RIGHT(C72,2)</f>
        <v>Torre de anclaje, retención intermedia y terminal (15°) Tipo RC1+3</v>
      </c>
      <c r="E72" s="84" t="s">
        <v>44</v>
      </c>
      <c r="F72" s="85">
        <v>0</v>
      </c>
      <c r="G72" s="86">
        <f>VLOOKUP(C72,'[12]Resumen Peso'!$B$1:$D$65536,3,0)*$C$14</f>
        <v>26747.393131598157</v>
      </c>
      <c r="H72" s="87"/>
      <c r="I72" s="88"/>
      <c r="J72" s="89">
        <f>+VLOOKUP(C72,'[12]Resumen Peso'!$B$1:$D$65536,3,0)</f>
        <v>16607.169918575273</v>
      </c>
      <c r="N72" s="59"/>
      <c r="O72" s="59"/>
      <c r="P72" s="59"/>
      <c r="Q72" s="59"/>
      <c r="R72" s="59"/>
    </row>
    <row r="73" spans="1:18" x14ac:dyDescent="0.2">
      <c r="A73" s="80"/>
      <c r="B73" s="81">
        <f t="shared" si="0"/>
        <v>43</v>
      </c>
      <c r="C73" s="82" t="s">
        <v>86</v>
      </c>
      <c r="D73" s="83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84" t="s">
        <v>44</v>
      </c>
      <c r="F73" s="85">
        <v>0</v>
      </c>
      <c r="G73" s="86">
        <f>VLOOKUP(C73,'[12]Resumen Peso'!$B$1:$D$65536,3,0)*$C$14</f>
        <v>10452.532037492723</v>
      </c>
      <c r="H73" s="87"/>
      <c r="I73" s="88"/>
      <c r="J73" s="89">
        <f>+VLOOKUP(C73,'[12]Resumen Peso'!$B$1:$D$65536,3,0)</f>
        <v>6489.86519067257</v>
      </c>
      <c r="N73" s="59"/>
      <c r="O73" s="59"/>
      <c r="P73" s="59"/>
      <c r="Q73" s="59"/>
      <c r="R73" s="59"/>
    </row>
    <row r="74" spans="1:18" x14ac:dyDescent="0.2">
      <c r="A74" s="80"/>
      <c r="B74" s="81">
        <f t="shared" si="0"/>
        <v>44</v>
      </c>
      <c r="C74" s="82" t="s">
        <v>87</v>
      </c>
      <c r="D74" s="83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84" t="s">
        <v>44</v>
      </c>
      <c r="F74" s="85">
        <v>0</v>
      </c>
      <c r="G74" s="86">
        <f>VLOOKUP(C74,'[12]Resumen Peso'!$B$1:$D$65536,3,0)*$C$14</f>
        <v>11959.203322176358</v>
      </c>
      <c r="H74" s="87"/>
      <c r="I74" s="88"/>
      <c r="J74" s="89">
        <f>+VLOOKUP(C74,'[12]Resumen Peso'!$B$1:$D$65536,3,0)</f>
        <v>7425.3412541929401</v>
      </c>
      <c r="N74" s="59"/>
      <c r="O74" s="59"/>
      <c r="P74" s="59"/>
      <c r="Q74" s="59"/>
      <c r="R74" s="59"/>
    </row>
    <row r="75" spans="1:18" x14ac:dyDescent="0.2">
      <c r="A75" s="80"/>
      <c r="B75" s="81">
        <f t="shared" si="0"/>
        <v>45</v>
      </c>
      <c r="C75" s="82" t="s">
        <v>88</v>
      </c>
      <c r="D75" s="83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84" t="s">
        <v>44</v>
      </c>
      <c r="F75" s="85">
        <v>0</v>
      </c>
      <c r="G75" s="86">
        <f>VLOOKUP(C75,'[12]Resumen Peso'!$B$1:$D$65536,3,0)*$C$14</f>
        <v>13452.422184675319</v>
      </c>
      <c r="H75" s="87"/>
      <c r="I75" s="88"/>
      <c r="J75" s="89">
        <f>+VLOOKUP(C75,'[12]Resumen Peso'!$B$1:$D$65536,3,0)</f>
        <v>8352.4648528604503</v>
      </c>
      <c r="N75" s="59"/>
      <c r="O75" s="59"/>
      <c r="P75" s="59"/>
      <c r="Q75" s="59"/>
      <c r="R75" s="59"/>
    </row>
    <row r="76" spans="1:18" x14ac:dyDescent="0.2">
      <c r="A76" s="80"/>
      <c r="B76" s="81">
        <f t="shared" si="0"/>
        <v>46</v>
      </c>
      <c r="C76" s="82" t="s">
        <v>89</v>
      </c>
      <c r="D76" s="83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84" t="s">
        <v>44</v>
      </c>
      <c r="F76" s="85">
        <v>0</v>
      </c>
      <c r="G76" s="86">
        <f>VLOOKUP(C76,'[12]Resumen Peso'!$B$1:$D$65536,3,0)*$C$14</f>
        <v>14932.188624989607</v>
      </c>
      <c r="H76" s="87"/>
      <c r="I76" s="88"/>
      <c r="J76" s="89">
        <f>+VLOOKUP(C76,'[12]Resumen Peso'!$B$1:$D$65536,3,0)</f>
        <v>9271.2359866751012</v>
      </c>
      <c r="N76" s="59"/>
      <c r="O76" s="59"/>
      <c r="P76" s="59"/>
      <c r="Q76" s="59"/>
      <c r="R76" s="59"/>
    </row>
    <row r="77" spans="1:18" x14ac:dyDescent="0.2">
      <c r="A77" s="80"/>
      <c r="B77" s="81">
        <f t="shared" si="0"/>
        <v>47</v>
      </c>
      <c r="C77" s="82" t="s">
        <v>90</v>
      </c>
      <c r="D77" s="83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84" t="s">
        <v>44</v>
      </c>
      <c r="F77" s="85">
        <v>0</v>
      </c>
      <c r="G77" s="86">
        <f>VLOOKUP(C77,'[12]Resumen Peso'!$B$1:$D$65536,3,0)*$C$14</f>
        <v>16411.95506530389</v>
      </c>
      <c r="H77" s="87"/>
      <c r="I77" s="88"/>
      <c r="J77" s="89">
        <f>+VLOOKUP(C77,'[12]Resumen Peso'!$B$1:$D$65536,3,0)</f>
        <v>10190.007120489749</v>
      </c>
      <c r="N77" s="59"/>
      <c r="O77" s="59"/>
      <c r="P77" s="59"/>
      <c r="Q77" s="59"/>
      <c r="R77" s="59"/>
    </row>
    <row r="78" spans="1:18" x14ac:dyDescent="0.2">
      <c r="A78" s="80"/>
      <c r="B78" s="81">
        <f t="shared" si="0"/>
        <v>48</v>
      </c>
      <c r="C78" s="82" t="s">
        <v>91</v>
      </c>
      <c r="D78" s="83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84" t="s">
        <v>44</v>
      </c>
      <c r="F78" s="85">
        <v>0</v>
      </c>
      <c r="G78" s="86">
        <f>VLOOKUP(C78,'[12]Resumen Peso'!$B$1:$D$65536,3,0)*$C$14</f>
        <v>18399.119965579757</v>
      </c>
      <c r="H78" s="87"/>
      <c r="I78" s="88"/>
      <c r="J78" s="89">
        <f>+VLOOKUP(C78,'[12]Resumen Peso'!$B$1:$D$65536,3,0)</f>
        <v>11423.81652362459</v>
      </c>
      <c r="N78" s="59"/>
      <c r="O78" s="59"/>
      <c r="P78" s="59"/>
      <c r="Q78" s="59"/>
      <c r="R78" s="59"/>
    </row>
    <row r="79" spans="1:18" x14ac:dyDescent="0.2">
      <c r="A79" s="80"/>
      <c r="B79" s="81">
        <f t="shared" si="0"/>
        <v>49</v>
      </c>
      <c r="C79" s="82" t="s">
        <v>92</v>
      </c>
      <c r="D79" s="83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84" t="s">
        <v>44</v>
      </c>
      <c r="F79" s="85">
        <v>0</v>
      </c>
      <c r="G79" s="86">
        <f>VLOOKUP(C79,'[12]Resumen Peso'!$B$1:$D$65536,3,0)*$C$14</f>
        <v>20420.776876337135</v>
      </c>
      <c r="H79" s="87"/>
      <c r="I79" s="88"/>
      <c r="J79" s="89">
        <f>+VLOOKUP(C79,'[12]Resumen Peso'!$B$1:$D$65536,3,0)</f>
        <v>12679.041646642163</v>
      </c>
      <c r="N79" s="59"/>
      <c r="O79" s="59"/>
      <c r="P79" s="59"/>
      <c r="Q79" s="59"/>
      <c r="R79" s="59"/>
    </row>
    <row r="80" spans="1:18" x14ac:dyDescent="0.2">
      <c r="A80" s="80"/>
      <c r="B80" s="81">
        <f t="shared" si="0"/>
        <v>50</v>
      </c>
      <c r="C80" s="82" t="s">
        <v>93</v>
      </c>
      <c r="D80" s="83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84" t="s">
        <v>44</v>
      </c>
      <c r="F80" s="85">
        <v>0</v>
      </c>
      <c r="G80" s="86">
        <f>VLOOKUP(C80,'[12]Resumen Peso'!$B$1:$D$65536,3,0)*$C$14</f>
        <v>22442.433787094509</v>
      </c>
      <c r="H80" s="87"/>
      <c r="I80" s="88"/>
      <c r="J80" s="89">
        <f>+VLOOKUP(C80,'[12]Resumen Peso'!$B$1:$D$65536,3,0)</f>
        <v>13934.266769659736</v>
      </c>
      <c r="N80" s="59"/>
      <c r="O80" s="59"/>
      <c r="P80" s="59"/>
      <c r="Q80" s="59"/>
      <c r="R80" s="59"/>
    </row>
    <row r="81" spans="1:18" x14ac:dyDescent="0.2">
      <c r="A81" s="80"/>
      <c r="B81" s="81">
        <f t="shared" si="0"/>
        <v>51</v>
      </c>
      <c r="C81" s="82" t="s">
        <v>94</v>
      </c>
      <c r="D81" s="83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84" t="s">
        <v>44</v>
      </c>
      <c r="F81" s="85">
        <v>0</v>
      </c>
      <c r="G81" s="86">
        <f>VLOOKUP(C81,'[12]Resumen Peso'!$B$1:$D$65536,3,0)*$C$14</f>
        <v>24829.459237723309</v>
      </c>
      <c r="H81" s="87"/>
      <c r="I81" s="88"/>
      <c r="J81" s="89">
        <f>+VLOOKUP(C81,'[12]Resumen Peso'!$B$1:$D$65536,3,0)</f>
        <v>15416.345305819033</v>
      </c>
      <c r="N81" s="59"/>
      <c r="O81" s="59"/>
      <c r="P81" s="59"/>
      <c r="Q81" s="59"/>
      <c r="R81" s="59"/>
    </row>
    <row r="82" spans="1:18" x14ac:dyDescent="0.2">
      <c r="A82" s="80"/>
      <c r="B82" s="81">
        <f t="shared" si="0"/>
        <v>52</v>
      </c>
      <c r="C82" s="82" t="s">
        <v>95</v>
      </c>
      <c r="D82" s="83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84" t="s">
        <v>44</v>
      </c>
      <c r="F82" s="85">
        <v>0</v>
      </c>
      <c r="G82" s="86">
        <f>VLOOKUP(C82,'[12]Resumen Peso'!$B$1:$D$65536,3,0)*$C$14</f>
        <v>27649.731890560481</v>
      </c>
      <c r="H82" s="87"/>
      <c r="I82" s="88"/>
      <c r="J82" s="89">
        <f>+VLOOKUP(C82,'[12]Resumen Peso'!$B$1:$D$65536,3,0)</f>
        <v>17167.422389553489</v>
      </c>
      <c r="N82" s="59"/>
      <c r="O82" s="59"/>
      <c r="P82" s="59"/>
      <c r="Q82" s="59"/>
      <c r="R82" s="59"/>
    </row>
    <row r="83" spans="1:18" x14ac:dyDescent="0.2">
      <c r="A83" s="80"/>
      <c r="B83" s="81">
        <f t="shared" si="0"/>
        <v>53</v>
      </c>
      <c r="C83" s="82" t="s">
        <v>96</v>
      </c>
      <c r="D83" s="83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84" t="s">
        <v>44</v>
      </c>
      <c r="F83" s="85">
        <v>0</v>
      </c>
      <c r="G83" s="86">
        <f>VLOOKUP(C83,'[12]Resumen Peso'!$B$1:$D$65536,3,0)*$C$14</f>
        <v>30967.699717427742</v>
      </c>
      <c r="H83" s="87"/>
      <c r="I83" s="88"/>
      <c r="J83" s="89">
        <f>+VLOOKUP(C83,'[12]Resumen Peso'!$B$1:$D$65536,3,0)</f>
        <v>19227.513076299911</v>
      </c>
      <c r="N83" s="59"/>
      <c r="O83" s="59"/>
      <c r="P83" s="59"/>
      <c r="Q83" s="59"/>
      <c r="R83" s="59"/>
    </row>
    <row r="84" spans="1:18" x14ac:dyDescent="0.2">
      <c r="A84" s="80"/>
      <c r="B84" s="81">
        <f t="shared" si="0"/>
        <v>54</v>
      </c>
      <c r="C84" s="82" t="s">
        <v>97</v>
      </c>
      <c r="D84" s="83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84" t="s">
        <v>44</v>
      </c>
      <c r="F84" s="85">
        <v>0</v>
      </c>
      <c r="G84" s="86">
        <f>VLOOKUP(C84,'[12]Resumen Peso'!$B$1:$D$65536,3,0)*$C$14</f>
        <v>31969.532453018415</v>
      </c>
      <c r="H84" s="87"/>
      <c r="I84" s="88"/>
      <c r="J84" s="89">
        <f>+VLOOKUP(C84,'[12]Resumen Peso'!$B$1:$D$65536,3,0)</f>
        <v>19849.540291740599</v>
      </c>
      <c r="N84" s="59"/>
      <c r="O84" s="59"/>
      <c r="P84" s="59"/>
      <c r="Q84" s="59"/>
      <c r="R84" s="59"/>
    </row>
    <row r="85" spans="1:18" x14ac:dyDescent="0.2">
      <c r="A85" s="80"/>
      <c r="B85" s="81">
        <f t="shared" si="0"/>
        <v>55</v>
      </c>
      <c r="C85" s="82" t="s">
        <v>98</v>
      </c>
      <c r="D85" s="83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84" t="s">
        <v>44</v>
      </c>
      <c r="F85" s="85">
        <v>0</v>
      </c>
      <c r="G85" s="86">
        <f>VLOOKUP(C85,'[12]Resumen Peso'!$B$1:$D$65536,3,0)*$C$14</f>
        <v>35640.504406932458</v>
      </c>
      <c r="H85" s="87"/>
      <c r="I85" s="88"/>
      <c r="J85" s="89">
        <f>+VLOOKUP(C85,'[12]Resumen Peso'!$B$1:$D$65536,3,0)</f>
        <v>22128.807460134445</v>
      </c>
      <c r="N85" s="59"/>
      <c r="O85" s="59"/>
      <c r="P85" s="59"/>
      <c r="Q85" s="59"/>
      <c r="R85" s="59"/>
    </row>
    <row r="86" spans="1:18" x14ac:dyDescent="0.2">
      <c r="A86" s="80"/>
      <c r="B86" s="81">
        <f t="shared" si="0"/>
        <v>56</v>
      </c>
      <c r="C86" s="82" t="s">
        <v>99</v>
      </c>
      <c r="D86" s="83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84" t="s">
        <v>44</v>
      </c>
      <c r="F86" s="85">
        <v>0</v>
      </c>
      <c r="G86" s="86">
        <f>VLOOKUP(C86,'[12]Resumen Peso'!$B$1:$D$65536,3,0)*$C$14</f>
        <v>39311.476360846493</v>
      </c>
      <c r="H86" s="87"/>
      <c r="I86" s="88"/>
      <c r="J86" s="89">
        <f>+VLOOKUP(C86,'[12]Resumen Peso'!$B$1:$D$65536,3,0)</f>
        <v>24408.074628528291</v>
      </c>
      <c r="N86" s="59"/>
      <c r="O86" s="59"/>
      <c r="P86" s="59"/>
      <c r="Q86" s="59"/>
      <c r="R86" s="59"/>
    </row>
    <row r="87" spans="1:18" x14ac:dyDescent="0.2">
      <c r="A87" s="80"/>
      <c r="B87" s="81">
        <f t="shared" si="0"/>
        <v>57</v>
      </c>
      <c r="C87" s="82" t="s">
        <v>100</v>
      </c>
      <c r="D87" s="83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SC2 (5°)Tipo SC2-6</v>
      </c>
      <c r="E87" s="84" t="s">
        <v>44</v>
      </c>
      <c r="F87" s="85">
        <v>0</v>
      </c>
      <c r="G87" s="86">
        <f>VLOOKUP(C87,'[12]Resumen Peso'!$B$1:$D$65536,3,0)*$C$14</f>
        <v>9542.3559177081188</v>
      </c>
      <c r="H87" s="87"/>
      <c r="I87" s="88"/>
      <c r="J87" s="89">
        <f>+VLOOKUP(C87,'[12]Resumen Peso'!$B$1:$D$65536,3,0)</f>
        <v>5924.7465863015241</v>
      </c>
      <c r="N87" s="59"/>
      <c r="O87" s="59"/>
      <c r="P87" s="59"/>
      <c r="Q87" s="59"/>
      <c r="R87" s="59"/>
    </row>
    <row r="88" spans="1:18" x14ac:dyDescent="0.2">
      <c r="A88" s="80"/>
      <c r="B88" s="81">
        <f t="shared" si="0"/>
        <v>58</v>
      </c>
      <c r="C88" s="82" t="s">
        <v>101</v>
      </c>
      <c r="D88" s="83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SC2 (5°)Tipo SC2-3</v>
      </c>
      <c r="E88" s="84" t="s">
        <v>44</v>
      </c>
      <c r="F88" s="85">
        <v>0</v>
      </c>
      <c r="G88" s="86">
        <f>VLOOKUP(C88,'[12]Resumen Peso'!$B$1:$D$65536,3,0)*$C$14</f>
        <v>10917.830644584965</v>
      </c>
      <c r="H88" s="87"/>
      <c r="I88" s="88"/>
      <c r="J88" s="89">
        <f>+VLOOKUP(C88,'[12]Resumen Peso'!$B$1:$D$65536,3,0)</f>
        <v>6778.7641122548966</v>
      </c>
      <c r="N88" s="59"/>
      <c r="O88" s="59"/>
      <c r="P88" s="59"/>
      <c r="Q88" s="59"/>
      <c r="R88" s="59"/>
    </row>
    <row r="89" spans="1:18" x14ac:dyDescent="0.2">
      <c r="A89" s="80"/>
      <c r="B89" s="81">
        <f t="shared" si="0"/>
        <v>59</v>
      </c>
      <c r="C89" s="82" t="s">
        <v>102</v>
      </c>
      <c r="D89" s="83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SC2 (5°)Tipo SC2±0</v>
      </c>
      <c r="E89" s="84" t="s">
        <v>44</v>
      </c>
      <c r="F89" s="85">
        <v>0</v>
      </c>
      <c r="G89" s="86">
        <f>VLOOKUP(C89,'[12]Resumen Peso'!$B$1:$D$65536,3,0)*$C$14</f>
        <v>12281.024347114695</v>
      </c>
      <c r="H89" s="87"/>
      <c r="I89" s="88"/>
      <c r="J89" s="89">
        <f>+VLOOKUP(C89,'[12]Resumen Peso'!$B$1:$D$65536,3,0)</f>
        <v>7625.1564817265426</v>
      </c>
      <c r="N89" s="59"/>
      <c r="O89" s="59"/>
      <c r="P89" s="59"/>
      <c r="Q89" s="59"/>
      <c r="R89" s="59"/>
    </row>
    <row r="90" spans="1:18" x14ac:dyDescent="0.2">
      <c r="A90" s="80"/>
      <c r="B90" s="81">
        <f t="shared" si="0"/>
        <v>60</v>
      </c>
      <c r="C90" s="82" t="s">
        <v>103</v>
      </c>
      <c r="D90" s="83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SC2 (5°)Tipo SC2+3</v>
      </c>
      <c r="E90" s="84" t="s">
        <v>44</v>
      </c>
      <c r="F90" s="85">
        <v>0</v>
      </c>
      <c r="G90" s="86">
        <f>VLOOKUP(C90,'[12]Resumen Peso'!$B$1:$D$65536,3,0)*$C$14</f>
        <v>13631.937025297311</v>
      </c>
      <c r="H90" s="87"/>
      <c r="I90" s="88"/>
      <c r="J90" s="89">
        <f>+VLOOKUP(C90,'[12]Resumen Peso'!$B$1:$D$65536,3,0)</f>
        <v>8463.9236947164627</v>
      </c>
      <c r="N90" s="59"/>
      <c r="O90" s="59"/>
      <c r="P90" s="59"/>
      <c r="Q90" s="59"/>
      <c r="R90" s="59"/>
    </row>
    <row r="91" spans="1:18" x14ac:dyDescent="0.2">
      <c r="A91" s="80"/>
      <c r="B91" s="81">
        <f t="shared" si="0"/>
        <v>61</v>
      </c>
      <c r="C91" s="82" t="s">
        <v>104</v>
      </c>
      <c r="D91" s="83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SC2 (5°)Tipo SC2+6</v>
      </c>
      <c r="E91" s="84" t="s">
        <v>44</v>
      </c>
      <c r="F91" s="85">
        <v>0</v>
      </c>
      <c r="G91" s="86">
        <f>VLOOKUP(C91,'[12]Resumen Peso'!$B$1:$D$65536,3,0)*$C$14</f>
        <v>14982.849703479926</v>
      </c>
      <c r="H91" s="87"/>
      <c r="I91" s="88"/>
      <c r="J91" s="89">
        <f>+VLOOKUP(C91,'[12]Resumen Peso'!$B$1:$D$65536,3,0)</f>
        <v>9302.690907706381</v>
      </c>
      <c r="N91" s="59"/>
      <c r="O91" s="59"/>
      <c r="P91" s="59"/>
      <c r="Q91" s="59"/>
      <c r="R91" s="59"/>
    </row>
    <row r="92" spans="1:18" x14ac:dyDescent="0.2">
      <c r="A92" s="80"/>
      <c r="B92" s="81">
        <f t="shared" si="0"/>
        <v>62</v>
      </c>
      <c r="C92" s="82" t="s">
        <v>105</v>
      </c>
      <c r="D92" s="83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AC2 (30°)Tipo AC2-3</v>
      </c>
      <c r="E92" s="84" t="s">
        <v>44</v>
      </c>
      <c r="F92" s="85">
        <v>0</v>
      </c>
      <c r="G92" s="86">
        <f>VLOOKUP(C92,'[12]Resumen Peso'!$B$1:$D$65536,3,0)*$C$14</f>
        <v>16796.978057987017</v>
      </c>
      <c r="H92" s="87"/>
      <c r="I92" s="88"/>
      <c r="J92" s="89">
        <f>+VLOOKUP(C92,'[12]Resumen Peso'!$B$1:$D$65536,3,0)</f>
        <v>10429.063772874064</v>
      </c>
      <c r="N92" s="59"/>
      <c r="O92" s="59"/>
      <c r="P92" s="59"/>
      <c r="Q92" s="59"/>
      <c r="R92" s="59"/>
    </row>
    <row r="93" spans="1:18" x14ac:dyDescent="0.2">
      <c r="A93" s="80"/>
      <c r="B93" s="81">
        <f t="shared" si="0"/>
        <v>63</v>
      </c>
      <c r="C93" s="82" t="s">
        <v>106</v>
      </c>
      <c r="D93" s="83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AC2 (30°)Tipo AC2±0</v>
      </c>
      <c r="E93" s="84" t="s">
        <v>44</v>
      </c>
      <c r="F93" s="85">
        <v>0</v>
      </c>
      <c r="G93" s="86">
        <f>VLOOKUP(C93,'[12]Resumen Peso'!$B$1:$D$65536,3,0)*$C$14</f>
        <v>18642.594958920108</v>
      </c>
      <c r="H93" s="87"/>
      <c r="I93" s="88"/>
      <c r="J93" s="89">
        <f>+VLOOKUP(C93,'[12]Resumen Peso'!$B$1:$D$65536,3,0)</f>
        <v>11574.987539260892</v>
      </c>
      <c r="N93" s="59"/>
      <c r="O93" s="59"/>
      <c r="P93" s="59"/>
      <c r="Q93" s="59"/>
      <c r="R93" s="59"/>
    </row>
    <row r="94" spans="1:18" x14ac:dyDescent="0.2">
      <c r="A94" s="80"/>
      <c r="B94" s="81">
        <f t="shared" si="0"/>
        <v>64</v>
      </c>
      <c r="C94" s="82" t="s">
        <v>107</v>
      </c>
      <c r="D94" s="83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AC2 (30°)Tipo AC2+3</v>
      </c>
      <c r="E94" s="84" t="s">
        <v>44</v>
      </c>
      <c r="F94" s="85">
        <v>0</v>
      </c>
      <c r="G94" s="86">
        <f>VLOOKUP(C94,'[12]Resumen Peso'!$B$1:$D$65536,3,0)*$C$14</f>
        <v>20488.211859853196</v>
      </c>
      <c r="H94" s="87"/>
      <c r="I94" s="88"/>
      <c r="J94" s="89">
        <f>+VLOOKUP(C94,'[12]Resumen Peso'!$B$1:$D$65536,3,0)</f>
        <v>12720.91130564772</v>
      </c>
      <c r="N94" s="59"/>
      <c r="O94" s="59"/>
      <c r="P94" s="59"/>
      <c r="Q94" s="59"/>
      <c r="R94" s="59"/>
    </row>
    <row r="95" spans="1:18" x14ac:dyDescent="0.2">
      <c r="A95" s="80"/>
      <c r="B95" s="81">
        <f t="shared" si="0"/>
        <v>65</v>
      </c>
      <c r="C95" s="82" t="s">
        <v>108</v>
      </c>
      <c r="D95" s="83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BC2 (65°)Tipo BC2-3</v>
      </c>
      <c r="E95" s="84" t="s">
        <v>44</v>
      </c>
      <c r="F95" s="85">
        <v>0</v>
      </c>
      <c r="G95" s="86">
        <f>VLOOKUP(C95,'[12]Resumen Peso'!$B$1:$D$65536,3,0)*$C$14</f>
        <v>22667.382069791289</v>
      </c>
      <c r="H95" s="87"/>
      <c r="I95" s="88"/>
      <c r="J95" s="89">
        <f>+VLOOKUP(C95,'[12]Resumen Peso'!$B$1:$D$65536,3,0)</f>
        <v>14073.934749087006</v>
      </c>
      <c r="N95" s="59"/>
      <c r="O95" s="59"/>
      <c r="P95" s="59"/>
      <c r="Q95" s="59"/>
      <c r="R95" s="59"/>
    </row>
    <row r="96" spans="1:18" x14ac:dyDescent="0.2">
      <c r="A96" s="80"/>
      <c r="B96" s="81">
        <f t="shared" ref="B96:B159" si="1">1+B95</f>
        <v>66</v>
      </c>
      <c r="C96" s="82" t="s">
        <v>109</v>
      </c>
      <c r="D96" s="83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BC2 (65°)Tipo BC2±0</v>
      </c>
      <c r="E96" s="84" t="s">
        <v>44</v>
      </c>
      <c r="F96" s="85">
        <v>0</v>
      </c>
      <c r="G96" s="86">
        <f>VLOOKUP(C96,'[12]Resumen Peso'!$B$1:$D$65536,3,0)*$C$14</f>
        <v>25242.073574377824</v>
      </c>
      <c r="H96" s="87"/>
      <c r="I96" s="88"/>
      <c r="J96" s="89">
        <f>+VLOOKUP(C96,'[12]Resumen Peso'!$B$1:$D$65536,3,0)</f>
        <v>15672.533128159248</v>
      </c>
      <c r="N96" s="59"/>
      <c r="O96" s="59"/>
      <c r="P96" s="59"/>
      <c r="Q96" s="59"/>
      <c r="R96" s="59"/>
    </row>
    <row r="97" spans="1:18" x14ac:dyDescent="0.2">
      <c r="A97" s="80"/>
      <c r="B97" s="81">
        <f t="shared" si="1"/>
        <v>67</v>
      </c>
      <c r="C97" s="82" t="s">
        <v>110</v>
      </c>
      <c r="D97" s="83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BC2 (65°)Tipo BC2+3</v>
      </c>
      <c r="E97" s="84" t="s">
        <v>44</v>
      </c>
      <c r="F97" s="85">
        <v>0</v>
      </c>
      <c r="G97" s="86">
        <f>VLOOKUP(C97,'[12]Resumen Peso'!$B$1:$D$65536,3,0)*$C$14</f>
        <v>28271.122403303165</v>
      </c>
      <c r="H97" s="87"/>
      <c r="I97" s="88"/>
      <c r="J97" s="89">
        <f>+VLOOKUP(C97,'[12]Resumen Peso'!$B$1:$D$65536,3,0)</f>
        <v>17553.237103538358</v>
      </c>
      <c r="N97" s="59"/>
      <c r="O97" s="59"/>
      <c r="P97" s="59"/>
      <c r="Q97" s="59"/>
      <c r="R97" s="59"/>
    </row>
    <row r="98" spans="1:18" x14ac:dyDescent="0.2">
      <c r="A98" s="80"/>
      <c r="B98" s="81">
        <f t="shared" si="1"/>
        <v>68</v>
      </c>
      <c r="C98" s="82" t="s">
        <v>111</v>
      </c>
      <c r="D98" s="83" t="str">
        <f>+"Torre de anclaje, retención intermedia y terminal (15°) Tipo R"&amp;IF(MID(C98,3,3)="220","C",IF(MID(C98,3,3)="138","S",""))&amp;IF(MID(C98,10,1)="D",2,1)&amp;RIGHT(C98,2)</f>
        <v>Torre de anclaje, retención intermedia y terminal (15°) Tipo RC2-3</v>
      </c>
      <c r="E98" s="84" t="s">
        <v>44</v>
      </c>
      <c r="F98" s="85">
        <v>0</v>
      </c>
      <c r="G98" s="86">
        <f>VLOOKUP(C98,'[12]Resumen Peso'!$B$1:$D$65536,3,0)*$C$14</f>
        <v>29185.718455123595</v>
      </c>
      <c r="H98" s="87"/>
      <c r="I98" s="88"/>
      <c r="J98" s="89">
        <f>+VLOOKUP(C98,'[12]Resumen Peso'!$B$1:$D$65536,3,0)</f>
        <v>18121.099996370951</v>
      </c>
      <c r="N98" s="59"/>
      <c r="O98" s="59"/>
      <c r="P98" s="59"/>
      <c r="Q98" s="59"/>
      <c r="R98" s="59"/>
    </row>
    <row r="99" spans="1:18" x14ac:dyDescent="0.2">
      <c r="A99" s="80"/>
      <c r="B99" s="81">
        <f t="shared" si="1"/>
        <v>69</v>
      </c>
      <c r="C99" s="82" t="s">
        <v>112</v>
      </c>
      <c r="D99" s="83" t="str">
        <f>+"Torre de anclaje, retención intermedia y terminal (15°) Tipo R"&amp;IF(MID(C99,3,3)="220","C",IF(MID(C99,3,3)="138","S",""))&amp;IF(MID(C99,10,1)="D",2,1)&amp;RIGHT(C99,2)</f>
        <v>Torre de anclaje, retención intermedia y terminal (15°) Tipo RC2±0</v>
      </c>
      <c r="E99" s="84" t="s">
        <v>44</v>
      </c>
      <c r="F99" s="85">
        <v>0</v>
      </c>
      <c r="G99" s="86">
        <f>VLOOKUP(C99,'[12]Resumen Peso'!$B$1:$D$65536,3,0)*$C$14</f>
        <v>32537.032837373015</v>
      </c>
      <c r="H99" s="87"/>
      <c r="I99" s="88"/>
      <c r="J99" s="89">
        <f>+VLOOKUP(C99,'[12]Resumen Peso'!$B$1:$D$65536,3,0)</f>
        <v>20201.895202197269</v>
      </c>
      <c r="N99" s="59"/>
      <c r="O99" s="59"/>
      <c r="P99" s="59"/>
      <c r="Q99" s="59"/>
      <c r="R99" s="59"/>
    </row>
    <row r="100" spans="1:18" x14ac:dyDescent="0.2">
      <c r="A100" s="80"/>
      <c r="B100" s="81">
        <f t="shared" si="1"/>
        <v>70</v>
      </c>
      <c r="C100" s="82" t="s">
        <v>113</v>
      </c>
      <c r="D100" s="83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RC2+3</v>
      </c>
      <c r="E100" s="84" t="s">
        <v>44</v>
      </c>
      <c r="F100" s="85">
        <v>0</v>
      </c>
      <c r="G100" s="86">
        <f>VLOOKUP(C100,'[12]Resumen Peso'!$B$1:$D$65536,3,0)*$C$14</f>
        <v>35888.347219622432</v>
      </c>
      <c r="H100" s="87"/>
      <c r="I100" s="88"/>
      <c r="J100" s="89">
        <f>+VLOOKUP(C100,'[12]Resumen Peso'!$B$1:$D$65536,3,0)</f>
        <v>22282.690408023587</v>
      </c>
      <c r="N100" s="59"/>
      <c r="O100" s="59"/>
      <c r="P100" s="59"/>
      <c r="Q100" s="59"/>
      <c r="R100" s="59"/>
    </row>
    <row r="101" spans="1:18" x14ac:dyDescent="0.2">
      <c r="A101" s="80"/>
      <c r="B101" s="81">
        <f t="shared" si="1"/>
        <v>71</v>
      </c>
      <c r="C101" s="82" t="s">
        <v>114</v>
      </c>
      <c r="D101" s="83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84" t="s">
        <v>44</v>
      </c>
      <c r="F101" s="85">
        <v>0</v>
      </c>
      <c r="G101" s="86">
        <f>VLOOKUP(C101,'[12]Resumen Peso'!$B$1:$D$65536,3,0)*$C$14</f>
        <v>7428.2775434392779</v>
      </c>
      <c r="H101" s="87"/>
      <c r="I101" s="88"/>
      <c r="J101" s="89">
        <f>+VLOOKUP(C101,'[12]Resumen Peso'!$B$1:$D$65536,3,0)</f>
        <v>4612.1379664658962</v>
      </c>
      <c r="N101" s="59"/>
      <c r="O101" s="59"/>
      <c r="P101" s="59"/>
      <c r="Q101" s="59"/>
      <c r="R101" s="59"/>
    </row>
    <row r="102" spans="1:18" x14ac:dyDescent="0.2">
      <c r="A102" s="80"/>
      <c r="B102" s="81">
        <f t="shared" si="1"/>
        <v>72</v>
      </c>
      <c r="C102" s="82" t="s">
        <v>115</v>
      </c>
      <c r="D102" s="83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84" t="s">
        <v>44</v>
      </c>
      <c r="F102" s="85">
        <v>0</v>
      </c>
      <c r="G102" s="86">
        <f>VLOOKUP(C102,'[12]Resumen Peso'!$B$1:$D$65536,3,0)*$C$14</f>
        <v>8499.0202524034976</v>
      </c>
      <c r="H102" s="87"/>
      <c r="I102" s="88"/>
      <c r="J102" s="89">
        <f>+VLOOKUP(C102,'[12]Resumen Peso'!$B$1:$D$65536,3,0)</f>
        <v>5276.9506463168364</v>
      </c>
      <c r="N102" s="59"/>
      <c r="O102" s="59"/>
      <c r="P102" s="59"/>
      <c r="Q102" s="59"/>
      <c r="R102" s="59"/>
    </row>
    <row r="103" spans="1:18" x14ac:dyDescent="0.2">
      <c r="A103" s="80"/>
      <c r="B103" s="81">
        <f t="shared" si="1"/>
        <v>73</v>
      </c>
      <c r="C103" s="82" t="s">
        <v>116</v>
      </c>
      <c r="D103" s="83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84" t="s">
        <v>44</v>
      </c>
      <c r="F103" s="85">
        <v>0</v>
      </c>
      <c r="G103" s="86">
        <f>VLOOKUP(C103,'[12]Resumen Peso'!$B$1:$D$65536,3,0)*$C$14</f>
        <v>9560.2027586091081</v>
      </c>
      <c r="H103" s="87"/>
      <c r="I103" s="88"/>
      <c r="J103" s="89">
        <f>+VLOOKUP(C103,'[12]Resumen Peso'!$B$1:$D$65536,3,0)</f>
        <v>5935.8274986691067</v>
      </c>
      <c r="N103" s="59"/>
      <c r="O103" s="59"/>
      <c r="P103" s="59"/>
      <c r="Q103" s="59"/>
      <c r="R103" s="59"/>
    </row>
    <row r="104" spans="1:18" x14ac:dyDescent="0.2">
      <c r="A104" s="80"/>
      <c r="B104" s="81">
        <f t="shared" si="1"/>
        <v>74</v>
      </c>
      <c r="C104" s="82" t="s">
        <v>117</v>
      </c>
      <c r="D104" s="83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84" t="s">
        <v>44</v>
      </c>
      <c r="F104" s="85">
        <v>0</v>
      </c>
      <c r="G104" s="86">
        <f>VLOOKUP(C104,'[12]Resumen Peso'!$B$1:$D$65536,3,0)*$C$14</f>
        <v>10611.825062056112</v>
      </c>
      <c r="H104" s="87"/>
      <c r="I104" s="88"/>
      <c r="J104" s="89">
        <f>+VLOOKUP(C104,'[12]Resumen Peso'!$B$1:$D$65536,3,0)</f>
        <v>6588.7685235227091</v>
      </c>
      <c r="N104" s="59"/>
      <c r="O104" s="59"/>
      <c r="P104" s="59"/>
      <c r="Q104" s="59"/>
      <c r="R104" s="59"/>
    </row>
    <row r="105" spans="1:18" x14ac:dyDescent="0.2">
      <c r="A105" s="80"/>
      <c r="B105" s="81">
        <f t="shared" si="1"/>
        <v>75</v>
      </c>
      <c r="C105" s="82" t="s">
        <v>118</v>
      </c>
      <c r="D105" s="83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84" t="s">
        <v>44</v>
      </c>
      <c r="F105" s="85">
        <v>0</v>
      </c>
      <c r="G105" s="86">
        <f>VLOOKUP(C105,'[12]Resumen Peso'!$B$1:$D$65536,3,0)*$C$14</f>
        <v>11663.447365503112</v>
      </c>
      <c r="H105" s="87"/>
      <c r="I105" s="88"/>
      <c r="J105" s="89">
        <f>+VLOOKUP(C105,'[12]Resumen Peso'!$B$1:$D$65536,3,0)</f>
        <v>7241.7095483763096</v>
      </c>
      <c r="N105" s="59"/>
      <c r="O105" s="59"/>
      <c r="P105" s="59"/>
      <c r="Q105" s="59"/>
      <c r="R105" s="59"/>
    </row>
    <row r="106" spans="1:18" x14ac:dyDescent="0.2">
      <c r="A106" s="80"/>
      <c r="B106" s="81">
        <f t="shared" si="1"/>
        <v>76</v>
      </c>
      <c r="C106" s="82" t="s">
        <v>119</v>
      </c>
      <c r="D106" s="83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84" t="s">
        <v>44</v>
      </c>
      <c r="F106" s="85">
        <v>0</v>
      </c>
      <c r="G106" s="86">
        <f>VLOOKUP(C106,'[12]Resumen Peso'!$B$1:$D$65536,3,0)*$C$14</f>
        <v>13075.661396599333</v>
      </c>
      <c r="H106" s="87"/>
      <c r="I106" s="88"/>
      <c r="J106" s="89">
        <f>+VLOOKUP(C106,'[12]Resumen Peso'!$B$1:$D$65536,3,0)</f>
        <v>8118.5381148247134</v>
      </c>
      <c r="N106" s="59"/>
      <c r="O106" s="59"/>
      <c r="P106" s="59"/>
      <c r="Q106" s="59"/>
      <c r="R106" s="59"/>
    </row>
    <row r="107" spans="1:18" x14ac:dyDescent="0.2">
      <c r="A107" s="80"/>
      <c r="B107" s="81">
        <f t="shared" si="1"/>
        <v>77</v>
      </c>
      <c r="C107" s="82" t="s">
        <v>120</v>
      </c>
      <c r="D107" s="83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84" t="s">
        <v>44</v>
      </c>
      <c r="F107" s="85">
        <v>0</v>
      </c>
      <c r="G107" s="86">
        <f>VLOOKUP(C107,'[12]Resumen Peso'!$B$1:$D$65536,3,0)*$C$14</f>
        <v>14512.387787568627</v>
      </c>
      <c r="H107" s="87"/>
      <c r="I107" s="88"/>
      <c r="J107" s="89">
        <f>+VLOOKUP(C107,'[12]Resumen Peso'!$B$1:$D$65536,3,0)</f>
        <v>9010.5861429797042</v>
      </c>
      <c r="N107" s="59"/>
      <c r="O107" s="59"/>
      <c r="P107" s="59"/>
      <c r="Q107" s="59"/>
      <c r="R107" s="59"/>
    </row>
    <row r="108" spans="1:18" x14ac:dyDescent="0.2">
      <c r="A108" s="80"/>
      <c r="B108" s="81">
        <f t="shared" si="1"/>
        <v>78</v>
      </c>
      <c r="C108" s="82" t="s">
        <v>121</v>
      </c>
      <c r="D108" s="83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84" t="s">
        <v>44</v>
      </c>
      <c r="F108" s="85">
        <v>0</v>
      </c>
      <c r="G108" s="86">
        <f>VLOOKUP(C108,'[12]Resumen Peso'!$B$1:$D$65536,3,0)*$C$14</f>
        <v>15949.11417853792</v>
      </c>
      <c r="H108" s="87"/>
      <c r="I108" s="88"/>
      <c r="J108" s="89">
        <f>+VLOOKUP(C108,'[12]Resumen Peso'!$B$1:$D$65536,3,0)</f>
        <v>9902.634171134694</v>
      </c>
      <c r="N108" s="59"/>
      <c r="O108" s="59"/>
      <c r="P108" s="59"/>
      <c r="Q108" s="59"/>
      <c r="R108" s="59"/>
    </row>
    <row r="109" spans="1:18" x14ac:dyDescent="0.2">
      <c r="A109" s="80"/>
      <c r="B109" s="81">
        <f t="shared" si="1"/>
        <v>79</v>
      </c>
      <c r="C109" s="82" t="s">
        <v>122</v>
      </c>
      <c r="D109" s="83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84" t="s">
        <v>44</v>
      </c>
      <c r="F109" s="85">
        <v>0</v>
      </c>
      <c r="G109" s="86">
        <f>VLOOKUP(C109,'[12]Resumen Peso'!$B$1:$D$65536,3,0)*$C$14</f>
        <v>17645.496211802394</v>
      </c>
      <c r="H109" s="87"/>
      <c r="I109" s="88"/>
      <c r="J109" s="89">
        <f>+VLOOKUP(C109,'[12]Resumen Peso'!$B$1:$D$65536,3,0)</f>
        <v>10955.899606559879</v>
      </c>
      <c r="N109" s="59"/>
      <c r="O109" s="59"/>
      <c r="P109" s="59"/>
      <c r="Q109" s="59"/>
      <c r="R109" s="59"/>
    </row>
    <row r="110" spans="1:18" x14ac:dyDescent="0.2">
      <c r="A110" s="80"/>
      <c r="B110" s="81">
        <f t="shared" si="1"/>
        <v>80</v>
      </c>
      <c r="C110" s="82" t="s">
        <v>123</v>
      </c>
      <c r="D110" s="83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84" t="s">
        <v>44</v>
      </c>
      <c r="F110" s="85">
        <v>0</v>
      </c>
      <c r="G110" s="86">
        <f>VLOOKUP(C110,'[12]Resumen Peso'!$B$1:$D$65536,3,0)*$C$14</f>
        <v>19649.773064367921</v>
      </c>
      <c r="H110" s="87"/>
      <c r="I110" s="88"/>
      <c r="J110" s="89">
        <f>+VLOOKUP(C110,'[12]Resumen Peso'!$B$1:$D$65536,3,0)</f>
        <v>12200.33363759452</v>
      </c>
      <c r="N110" s="59"/>
      <c r="O110" s="59"/>
      <c r="P110" s="59"/>
      <c r="Q110" s="59"/>
      <c r="R110" s="59"/>
    </row>
    <row r="111" spans="1:18" x14ac:dyDescent="0.2">
      <c r="A111" s="80"/>
      <c r="B111" s="81">
        <f t="shared" si="1"/>
        <v>81</v>
      </c>
      <c r="C111" s="82" t="s">
        <v>124</v>
      </c>
      <c r="D111" s="83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84" t="s">
        <v>44</v>
      </c>
      <c r="F111" s="85">
        <v>0</v>
      </c>
      <c r="G111" s="86">
        <f>VLOOKUP(C111,'[12]Resumen Peso'!$B$1:$D$65536,3,0)*$C$14</f>
        <v>22007.745832092074</v>
      </c>
      <c r="H111" s="87"/>
      <c r="I111" s="88"/>
      <c r="J111" s="89">
        <f>+VLOOKUP(C111,'[12]Resumen Peso'!$B$1:$D$65536,3,0)</f>
        <v>13664.373674105864</v>
      </c>
      <c r="N111" s="59"/>
      <c r="O111" s="59"/>
      <c r="P111" s="59"/>
      <c r="Q111" s="59"/>
      <c r="R111" s="59"/>
    </row>
    <row r="112" spans="1:18" x14ac:dyDescent="0.2">
      <c r="A112" s="80"/>
      <c r="B112" s="81">
        <f t="shared" si="1"/>
        <v>82</v>
      </c>
      <c r="C112" s="82" t="s">
        <v>125</v>
      </c>
      <c r="D112" s="83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84" t="s">
        <v>44</v>
      </c>
      <c r="F112" s="85">
        <v>0</v>
      </c>
      <c r="G112" s="86">
        <f>VLOOKUP(C112,'[12]Resumen Peso'!$B$1:$D$65536,3,0)*$C$14</f>
        <v>22719.716059533315</v>
      </c>
      <c r="H112" s="87"/>
      <c r="I112" s="88"/>
      <c r="J112" s="89">
        <f>+VLOOKUP(C112,'[12]Resumen Peso'!$B$1:$D$65536,3,0)</f>
        <v>14106.428362796823</v>
      </c>
      <c r="N112" s="59"/>
      <c r="O112" s="59"/>
      <c r="P112" s="59"/>
      <c r="Q112" s="59"/>
      <c r="R112" s="59"/>
    </row>
    <row r="113" spans="1:18" x14ac:dyDescent="0.2">
      <c r="A113" s="80"/>
      <c r="B113" s="81">
        <f t="shared" si="1"/>
        <v>83</v>
      </c>
      <c r="C113" s="82" t="s">
        <v>126</v>
      </c>
      <c r="D113" s="83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84" t="s">
        <v>44</v>
      </c>
      <c r="F113" s="85">
        <v>0</v>
      </c>
      <c r="G113" s="86">
        <f>VLOOKUP(C113,'[12]Resumen Peso'!$B$1:$D$65536,3,0)*$C$14</f>
        <v>25328.557479970252</v>
      </c>
      <c r="H113" s="87"/>
      <c r="I113" s="88"/>
      <c r="J113" s="89">
        <f>+VLOOKUP(C113,'[12]Resumen Peso'!$B$1:$D$65536,3,0)</f>
        <v>15726.230058859335</v>
      </c>
      <c r="N113" s="59"/>
      <c r="O113" s="59"/>
      <c r="P113" s="59"/>
      <c r="Q113" s="59"/>
      <c r="R113" s="59"/>
    </row>
    <row r="114" spans="1:18" x14ac:dyDescent="0.2">
      <c r="A114" s="80"/>
      <c r="B114" s="81">
        <f t="shared" si="1"/>
        <v>84</v>
      </c>
      <c r="C114" s="82" t="s">
        <v>127</v>
      </c>
      <c r="D114" s="83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84" t="s">
        <v>44</v>
      </c>
      <c r="F114" s="85">
        <v>0</v>
      </c>
      <c r="G114" s="86">
        <f>VLOOKUP(C114,'[12]Resumen Peso'!$B$1:$D$65536,3,0)*$C$14</f>
        <v>27937.398900407185</v>
      </c>
      <c r="H114" s="87"/>
      <c r="I114" s="88"/>
      <c r="J114" s="89">
        <f>+VLOOKUP(C114,'[12]Resumen Peso'!$B$1:$D$65536,3,0)</f>
        <v>17346.031754921845</v>
      </c>
      <c r="N114" s="59"/>
      <c r="O114" s="59"/>
      <c r="P114" s="59"/>
      <c r="Q114" s="59"/>
      <c r="R114" s="59"/>
    </row>
    <row r="115" spans="1:18" x14ac:dyDescent="0.2">
      <c r="A115" s="80"/>
      <c r="B115" s="81">
        <f t="shared" si="1"/>
        <v>85</v>
      </c>
      <c r="C115" s="82" t="s">
        <v>128</v>
      </c>
      <c r="D115" s="83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84" t="s">
        <v>44</v>
      </c>
      <c r="F115" s="85">
        <v>0</v>
      </c>
      <c r="G115" s="86">
        <f>VLOOKUP(C115,'[12]Resumen Peso'!$B$1:$D$65536,3,0)*$C$14</f>
        <v>6773.6006521312393</v>
      </c>
      <c r="H115" s="87"/>
      <c r="I115" s="88"/>
      <c r="J115" s="89">
        <f>+VLOOKUP(C115,'[12]Resumen Peso'!$B$1:$D$65536,3,0)</f>
        <v>4205.6560965421631</v>
      </c>
      <c r="N115" s="59"/>
      <c r="O115" s="59"/>
      <c r="P115" s="59"/>
      <c r="Q115" s="59"/>
      <c r="R115" s="59"/>
    </row>
    <row r="116" spans="1:18" x14ac:dyDescent="0.2">
      <c r="A116" s="80"/>
      <c r="B116" s="81">
        <f t="shared" si="1"/>
        <v>86</v>
      </c>
      <c r="C116" s="82" t="s">
        <v>129</v>
      </c>
      <c r="D116" s="83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84" t="s">
        <v>44</v>
      </c>
      <c r="F116" s="85">
        <v>0</v>
      </c>
      <c r="G116" s="86">
        <f>VLOOKUP(C116,'[12]Resumen Peso'!$B$1:$D$65536,3,0)*$C$14</f>
        <v>7749.9755209069135</v>
      </c>
      <c r="H116" s="87"/>
      <c r="I116" s="88"/>
      <c r="J116" s="89">
        <f>+VLOOKUP(C116,'[12]Resumen Peso'!$B$1:$D$65536,3,0)</f>
        <v>4811.8767951428354</v>
      </c>
      <c r="N116" s="59"/>
      <c r="O116" s="59"/>
      <c r="P116" s="59"/>
      <c r="Q116" s="59"/>
      <c r="R116" s="59"/>
    </row>
    <row r="117" spans="1:18" x14ac:dyDescent="0.2">
      <c r="A117" s="80"/>
      <c r="B117" s="81">
        <f t="shared" si="1"/>
        <v>87</v>
      </c>
      <c r="C117" s="82" t="s">
        <v>130</v>
      </c>
      <c r="D117" s="83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84" t="s">
        <v>44</v>
      </c>
      <c r="F117" s="85">
        <v>0</v>
      </c>
      <c r="G117" s="86">
        <f>VLOOKUP(C117,'[12]Resumen Peso'!$B$1:$D$65536,3,0)*$C$14</f>
        <v>8717.6327569256628</v>
      </c>
      <c r="H117" s="87"/>
      <c r="I117" s="88"/>
      <c r="J117" s="89">
        <f>+VLOOKUP(C117,'[12]Resumen Peso'!$B$1:$D$65536,3,0)</f>
        <v>5412.6848089345731</v>
      </c>
      <c r="N117" s="59"/>
      <c r="O117" s="59"/>
      <c r="P117" s="59"/>
      <c r="Q117" s="59"/>
      <c r="R117" s="59"/>
    </row>
    <row r="118" spans="1:18" x14ac:dyDescent="0.2">
      <c r="A118" s="80"/>
      <c r="B118" s="81">
        <f t="shared" si="1"/>
        <v>88</v>
      </c>
      <c r="C118" s="82" t="s">
        <v>131</v>
      </c>
      <c r="D118" s="83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84" t="s">
        <v>44</v>
      </c>
      <c r="F118" s="85">
        <v>0</v>
      </c>
      <c r="G118" s="86">
        <f>VLOOKUP(C118,'[12]Resumen Peso'!$B$1:$D$65536,3,0)*$C$14</f>
        <v>9676.5723601874852</v>
      </c>
      <c r="H118" s="87"/>
      <c r="I118" s="88"/>
      <c r="J118" s="89">
        <f>+VLOOKUP(C118,'[12]Resumen Peso'!$B$1:$D$65536,3,0)</f>
        <v>6008.0801379173763</v>
      </c>
      <c r="N118" s="59"/>
      <c r="O118" s="59"/>
      <c r="P118" s="59"/>
      <c r="Q118" s="59"/>
      <c r="R118" s="59"/>
    </row>
    <row r="119" spans="1:18" x14ac:dyDescent="0.2">
      <c r="A119" s="80"/>
      <c r="B119" s="81">
        <f t="shared" si="1"/>
        <v>89</v>
      </c>
      <c r="C119" s="82" t="s">
        <v>132</v>
      </c>
      <c r="D119" s="83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84" t="s">
        <v>44</v>
      </c>
      <c r="F119" s="85">
        <v>0</v>
      </c>
      <c r="G119" s="86">
        <f>VLOOKUP(C119,'[12]Resumen Peso'!$B$1:$D$65536,3,0)*$C$14</f>
        <v>10635.511963449308</v>
      </c>
      <c r="H119" s="87"/>
      <c r="I119" s="88"/>
      <c r="J119" s="89">
        <f>+VLOOKUP(C119,'[12]Resumen Peso'!$B$1:$D$65536,3,0)</f>
        <v>6603.4754669001786</v>
      </c>
      <c r="N119" s="59"/>
      <c r="O119" s="59"/>
      <c r="P119" s="59"/>
      <c r="Q119" s="59"/>
      <c r="R119" s="59"/>
    </row>
    <row r="120" spans="1:18" x14ac:dyDescent="0.2">
      <c r="A120" s="80"/>
      <c r="B120" s="81">
        <f t="shared" si="1"/>
        <v>90</v>
      </c>
      <c r="C120" s="82" t="s">
        <v>133</v>
      </c>
      <c r="D120" s="83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84" t="s">
        <v>44</v>
      </c>
      <c r="F120" s="85">
        <v>0</v>
      </c>
      <c r="G120" s="86">
        <f>VLOOKUP(C120,'[12]Resumen Peso'!$B$1:$D$65536,3,0)*$C$14</f>
        <v>11923.263239036854</v>
      </c>
      <c r="H120" s="87"/>
      <c r="I120" s="88"/>
      <c r="J120" s="89">
        <f>+VLOOKUP(C120,'[12]Resumen Peso'!$B$1:$D$65536,3,0)</f>
        <v>7403.0264415063775</v>
      </c>
      <c r="N120" s="59"/>
      <c r="O120" s="59"/>
      <c r="P120" s="59"/>
      <c r="Q120" s="59"/>
      <c r="R120" s="59"/>
    </row>
    <row r="121" spans="1:18" x14ac:dyDescent="0.2">
      <c r="A121" s="80"/>
      <c r="B121" s="81">
        <f t="shared" si="1"/>
        <v>91</v>
      </c>
      <c r="C121" s="82" t="s">
        <v>134</v>
      </c>
      <c r="D121" s="83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84" t="s">
        <v>44</v>
      </c>
      <c r="F121" s="85">
        <v>0</v>
      </c>
      <c r="G121" s="86">
        <f>VLOOKUP(C121,'[12]Resumen Peso'!$B$1:$D$65536,3,0)*$C$14</f>
        <v>13233.366525013156</v>
      </c>
      <c r="H121" s="87"/>
      <c r="I121" s="88"/>
      <c r="J121" s="89">
        <f>+VLOOKUP(C121,'[12]Resumen Peso'!$B$1:$D$65536,3,0)</f>
        <v>8216.4555399626825</v>
      </c>
      <c r="N121" s="59"/>
      <c r="O121" s="59"/>
      <c r="P121" s="59"/>
      <c r="Q121" s="59"/>
      <c r="R121" s="59"/>
    </row>
    <row r="122" spans="1:18" x14ac:dyDescent="0.2">
      <c r="A122" s="80"/>
      <c r="B122" s="81">
        <f t="shared" si="1"/>
        <v>92</v>
      </c>
      <c r="C122" s="82" t="s">
        <v>135</v>
      </c>
      <c r="D122" s="83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84" t="s">
        <v>44</v>
      </c>
      <c r="F122" s="85">
        <v>0</v>
      </c>
      <c r="G122" s="86">
        <f>VLOOKUP(C122,'[12]Resumen Peso'!$B$1:$D$65536,3,0)*$C$14</f>
        <v>14543.469810989458</v>
      </c>
      <c r="H122" s="87"/>
      <c r="I122" s="88"/>
      <c r="J122" s="89">
        <f>+VLOOKUP(C122,'[12]Resumen Peso'!$B$1:$D$65536,3,0)</f>
        <v>9029.8846384189874</v>
      </c>
      <c r="N122" s="59"/>
      <c r="O122" s="59"/>
      <c r="P122" s="59"/>
      <c r="Q122" s="59"/>
      <c r="R122" s="59"/>
    </row>
    <row r="123" spans="1:18" x14ac:dyDescent="0.2">
      <c r="A123" s="80"/>
      <c r="B123" s="81">
        <f t="shared" si="1"/>
        <v>93</v>
      </c>
      <c r="C123" s="82" t="s">
        <v>136</v>
      </c>
      <c r="D123" s="83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84" t="s">
        <v>44</v>
      </c>
      <c r="F123" s="85">
        <v>0</v>
      </c>
      <c r="G123" s="86">
        <f>VLOOKUP(C123,'[12]Resumen Peso'!$B$1:$D$65536,3,0)*$C$14</f>
        <v>16090.344490831298</v>
      </c>
      <c r="H123" s="87"/>
      <c r="I123" s="88"/>
      <c r="J123" s="89">
        <f>+VLOOKUP(C123,'[12]Resumen Peso'!$B$1:$D$65536,3,0)</f>
        <v>9990.322559396307</v>
      </c>
      <c r="N123" s="59"/>
      <c r="O123" s="59"/>
      <c r="P123" s="59"/>
      <c r="Q123" s="59"/>
      <c r="R123" s="59"/>
    </row>
    <row r="124" spans="1:18" x14ac:dyDescent="0.2">
      <c r="A124" s="80"/>
      <c r="B124" s="81">
        <f t="shared" si="1"/>
        <v>94</v>
      </c>
      <c r="C124" s="82" t="s">
        <v>137</v>
      </c>
      <c r="D124" s="83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84" t="s">
        <v>44</v>
      </c>
      <c r="F124" s="85">
        <v>0</v>
      </c>
      <c r="G124" s="86">
        <f>VLOOKUP(C124,'[12]Resumen Peso'!$B$1:$D$65536,3,0)*$C$14</f>
        <v>17917.978274867815</v>
      </c>
      <c r="H124" s="87"/>
      <c r="I124" s="88"/>
      <c r="J124" s="89">
        <f>+VLOOKUP(C124,'[12]Resumen Peso'!$B$1:$D$65536,3,0)</f>
        <v>11125.080801109472</v>
      </c>
      <c r="N124" s="59"/>
      <c r="O124" s="59"/>
      <c r="P124" s="59"/>
      <c r="Q124" s="59"/>
      <c r="R124" s="59"/>
    </row>
    <row r="125" spans="1:18" x14ac:dyDescent="0.2">
      <c r="A125" s="80"/>
      <c r="B125" s="81">
        <f t="shared" si="1"/>
        <v>95</v>
      </c>
      <c r="C125" s="82" t="s">
        <v>138</v>
      </c>
      <c r="D125" s="83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84" t="s">
        <v>44</v>
      </c>
      <c r="F125" s="85">
        <v>0</v>
      </c>
      <c r="G125" s="86">
        <f>VLOOKUP(C125,'[12]Resumen Peso'!$B$1:$D$65536,3,0)*$C$14</f>
        <v>20068.135667851955</v>
      </c>
      <c r="H125" s="87"/>
      <c r="I125" s="88"/>
      <c r="J125" s="89">
        <f>+VLOOKUP(C125,'[12]Resumen Peso'!$B$1:$D$65536,3,0)</f>
        <v>12460.090497242611</v>
      </c>
      <c r="N125" s="59"/>
      <c r="O125" s="59"/>
      <c r="P125" s="59"/>
      <c r="Q125" s="59"/>
      <c r="R125" s="59"/>
    </row>
    <row r="126" spans="1:18" x14ac:dyDescent="0.2">
      <c r="A126" s="80"/>
      <c r="B126" s="81">
        <f t="shared" si="1"/>
        <v>96</v>
      </c>
      <c r="C126" s="82" t="s">
        <v>139</v>
      </c>
      <c r="D126" s="83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84" t="s">
        <v>44</v>
      </c>
      <c r="F126" s="85">
        <v>0</v>
      </c>
      <c r="G126" s="86">
        <f>VLOOKUP(C126,'[12]Resumen Peso'!$B$1:$D$65536,3,0)*$C$14</f>
        <v>20717.357774685235</v>
      </c>
      <c r="H126" s="87"/>
      <c r="I126" s="88"/>
      <c r="J126" s="89">
        <f>+VLOOKUP(C126,'[12]Resumen Peso'!$B$1:$D$65536,3,0)</f>
        <v>12863.185549909207</v>
      </c>
      <c r="N126" s="59"/>
      <c r="O126" s="59"/>
      <c r="P126" s="59"/>
      <c r="Q126" s="59"/>
      <c r="R126" s="59"/>
    </row>
    <row r="127" spans="1:18" x14ac:dyDescent="0.2">
      <c r="A127" s="80"/>
      <c r="B127" s="81">
        <f t="shared" si="1"/>
        <v>97</v>
      </c>
      <c r="C127" s="82" t="s">
        <v>140</v>
      </c>
      <c r="D127" s="83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84" t="s">
        <v>44</v>
      </c>
      <c r="F127" s="85">
        <v>0</v>
      </c>
      <c r="G127" s="86">
        <f>VLOOKUP(C127,'[12]Resumen Peso'!$B$1:$D$65536,3,0)*$C$14</f>
        <v>23096.273996304612</v>
      </c>
      <c r="H127" s="87"/>
      <c r="I127" s="88"/>
      <c r="J127" s="89">
        <f>+VLOOKUP(C127,'[12]Resumen Peso'!$B$1:$D$65536,3,0)</f>
        <v>14340.229152630109</v>
      </c>
      <c r="N127" s="59"/>
      <c r="O127" s="59"/>
      <c r="P127" s="59"/>
      <c r="Q127" s="59"/>
      <c r="R127" s="59"/>
    </row>
    <row r="128" spans="1:18" x14ac:dyDescent="0.2">
      <c r="A128" s="80"/>
      <c r="B128" s="81">
        <f t="shared" si="1"/>
        <v>98</v>
      </c>
      <c r="C128" s="82" t="s">
        <v>141</v>
      </c>
      <c r="D128" s="83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84" t="s">
        <v>44</v>
      </c>
      <c r="F128" s="85">
        <v>0</v>
      </c>
      <c r="G128" s="86">
        <f>VLOOKUP(C128,'[12]Resumen Peso'!$B$1:$D$65536,3,0)*$C$14</f>
        <v>25475.190217923984</v>
      </c>
      <c r="H128" s="87"/>
      <c r="I128" s="88"/>
      <c r="J128" s="89">
        <f>+VLOOKUP(C128,'[12]Resumen Peso'!$B$1:$D$65536,3,0)</f>
        <v>15817.27275535101</v>
      </c>
      <c r="N128" s="59"/>
      <c r="O128" s="59"/>
      <c r="P128" s="59"/>
      <c r="Q128" s="59"/>
      <c r="R128" s="59"/>
    </row>
    <row r="129" spans="1:18" x14ac:dyDescent="0.2">
      <c r="A129" s="80"/>
      <c r="B129" s="81">
        <f t="shared" si="1"/>
        <v>99</v>
      </c>
      <c r="C129" s="82" t="s">
        <v>142</v>
      </c>
      <c r="D129" s="83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84" t="s">
        <v>44</v>
      </c>
      <c r="F129" s="85">
        <v>0</v>
      </c>
      <c r="G129" s="86">
        <f>VLOOKUP(C129,'[12]Resumen Peso'!$B$1:$D$65536,3,0)*$C$14</f>
        <v>8331.3765696986375</v>
      </c>
      <c r="H129" s="87"/>
      <c r="I129" s="88"/>
      <c r="J129" s="89">
        <f>+VLOOKUP(C129,'[12]Resumen Peso'!$B$1:$D$65536,3,0)</f>
        <v>5172.8624792660312</v>
      </c>
      <c r="N129" s="59"/>
      <c r="O129" s="59"/>
      <c r="P129" s="59"/>
      <c r="Q129" s="59"/>
      <c r="R129" s="59"/>
    </row>
    <row r="130" spans="1:18" x14ac:dyDescent="0.2">
      <c r="A130" s="80"/>
      <c r="B130" s="81">
        <f t="shared" si="1"/>
        <v>100</v>
      </c>
      <c r="C130" s="82" t="s">
        <v>143</v>
      </c>
      <c r="D130" s="83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84" t="s">
        <v>44</v>
      </c>
      <c r="F130" s="85">
        <v>0</v>
      </c>
      <c r="G130" s="86">
        <f>VLOOKUP(C130,'[12]Resumen Peso'!$B$1:$D$65536,3,0)*$C$14</f>
        <v>9532.2957148804235</v>
      </c>
      <c r="H130" s="87"/>
      <c r="I130" s="88"/>
      <c r="J130" s="89">
        <f>+VLOOKUP(C130,'[12]Resumen Peso'!$B$1:$D$65536,3,0)</f>
        <v>5918.5003141151892</v>
      </c>
      <c r="N130" s="59"/>
      <c r="O130" s="59"/>
      <c r="P130" s="59"/>
      <c r="Q130" s="59"/>
      <c r="R130" s="59"/>
    </row>
    <row r="131" spans="1:18" x14ac:dyDescent="0.2">
      <c r="A131" s="80"/>
      <c r="B131" s="81">
        <f t="shared" si="1"/>
        <v>101</v>
      </c>
      <c r="C131" s="82" t="s">
        <v>144</v>
      </c>
      <c r="D131" s="83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84" t="s">
        <v>44</v>
      </c>
      <c r="F131" s="85">
        <v>0</v>
      </c>
      <c r="G131" s="86">
        <f>VLOOKUP(C131,'[12]Resumen Peso'!$B$1:$D$65536,3,0)*$C$14</f>
        <v>10722.492367694515</v>
      </c>
      <c r="H131" s="87"/>
      <c r="I131" s="88"/>
      <c r="J131" s="89">
        <f>+VLOOKUP(C131,'[12]Resumen Peso'!$B$1:$D$65536,3,0)</f>
        <v>6657.4806682960507</v>
      </c>
      <c r="N131" s="59"/>
      <c r="O131" s="59"/>
      <c r="P131" s="59"/>
      <c r="Q131" s="59"/>
      <c r="R131" s="59"/>
    </row>
    <row r="132" spans="1:18" x14ac:dyDescent="0.2">
      <c r="A132" s="80"/>
      <c r="B132" s="81">
        <f t="shared" si="1"/>
        <v>102</v>
      </c>
      <c r="C132" s="82" t="s">
        <v>145</v>
      </c>
      <c r="D132" s="83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84" t="s">
        <v>44</v>
      </c>
      <c r="F132" s="85">
        <v>0</v>
      </c>
      <c r="G132" s="86">
        <f>VLOOKUP(C132,'[12]Resumen Peso'!$B$1:$D$65536,3,0)*$C$14</f>
        <v>11901.966528140911</v>
      </c>
      <c r="H132" s="87"/>
      <c r="I132" s="88"/>
      <c r="J132" s="89">
        <f>+VLOOKUP(C132,'[12]Resumen Peso'!$B$1:$D$65536,3,0)</f>
        <v>7389.8035418086165</v>
      </c>
      <c r="N132" s="59"/>
      <c r="O132" s="59"/>
      <c r="P132" s="59"/>
      <c r="Q132" s="59"/>
      <c r="R132" s="59"/>
    </row>
    <row r="133" spans="1:18" x14ac:dyDescent="0.2">
      <c r="A133" s="80"/>
      <c r="B133" s="81">
        <f t="shared" si="1"/>
        <v>103</v>
      </c>
      <c r="C133" s="82" t="s">
        <v>146</v>
      </c>
      <c r="D133" s="83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84" t="s">
        <v>44</v>
      </c>
      <c r="F133" s="85">
        <v>0</v>
      </c>
      <c r="G133" s="86">
        <f>VLOOKUP(C133,'[12]Resumen Peso'!$B$1:$D$65536,3,0)*$C$14</f>
        <v>13081.440688587307</v>
      </c>
      <c r="H133" s="87"/>
      <c r="I133" s="88"/>
      <c r="J133" s="89">
        <f>+VLOOKUP(C133,'[12]Resumen Peso'!$B$1:$D$65536,3,0)</f>
        <v>8122.1264153211814</v>
      </c>
      <c r="N133" s="59"/>
      <c r="O133" s="59"/>
      <c r="P133" s="59"/>
      <c r="Q133" s="59"/>
      <c r="R133" s="59"/>
    </row>
    <row r="134" spans="1:18" x14ac:dyDescent="0.2">
      <c r="A134" s="80"/>
      <c r="B134" s="81">
        <f t="shared" si="1"/>
        <v>104</v>
      </c>
      <c r="C134" s="82" t="s">
        <v>147</v>
      </c>
      <c r="D134" s="83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84" t="s">
        <v>44</v>
      </c>
      <c r="F134" s="85">
        <v>0</v>
      </c>
      <c r="G134" s="86">
        <f>VLOOKUP(C134,'[12]Resumen Peso'!$B$1:$D$65536,3,0)*$C$14</f>
        <v>14665.345816158404</v>
      </c>
      <c r="H134" s="87"/>
      <c r="I134" s="88"/>
      <c r="J134" s="89">
        <f>+VLOOKUP(C134,'[12]Resumen Peso'!$B$1:$D$65536,3,0)</f>
        <v>9105.5561446805368</v>
      </c>
      <c r="N134" s="59"/>
      <c r="O134" s="59"/>
      <c r="P134" s="59"/>
      <c r="Q134" s="59"/>
      <c r="R134" s="59"/>
    </row>
    <row r="135" spans="1:18" x14ac:dyDescent="0.2">
      <c r="A135" s="80"/>
      <c r="B135" s="81">
        <f t="shared" si="1"/>
        <v>105</v>
      </c>
      <c r="C135" s="82" t="s">
        <v>148</v>
      </c>
      <c r="D135" s="83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84" t="s">
        <v>44</v>
      </c>
      <c r="F135" s="85">
        <v>0</v>
      </c>
      <c r="G135" s="86">
        <f>VLOOKUP(C135,'[12]Resumen Peso'!$B$1:$D$65536,3,0)*$C$14</f>
        <v>16276.743414160272</v>
      </c>
      <c r="H135" s="87"/>
      <c r="I135" s="88"/>
      <c r="J135" s="89">
        <f>+VLOOKUP(C135,'[12]Resumen Peso'!$B$1:$D$65536,3,0)</f>
        <v>10106.055654473405</v>
      </c>
      <c r="N135" s="59"/>
      <c r="O135" s="59"/>
      <c r="P135" s="59"/>
      <c r="Q135" s="59"/>
      <c r="R135" s="59"/>
    </row>
    <row r="136" spans="1:18" x14ac:dyDescent="0.2">
      <c r="A136" s="80"/>
      <c r="B136" s="81">
        <f t="shared" si="1"/>
        <v>106</v>
      </c>
      <c r="C136" s="82" t="s">
        <v>149</v>
      </c>
      <c r="D136" s="83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84" t="s">
        <v>44</v>
      </c>
      <c r="F136" s="85">
        <v>0</v>
      </c>
      <c r="G136" s="86">
        <f>VLOOKUP(C136,'[12]Resumen Peso'!$B$1:$D$65536,3,0)*$C$14</f>
        <v>17888.141012162141</v>
      </c>
      <c r="H136" s="87"/>
      <c r="I136" s="88"/>
      <c r="J136" s="89">
        <f>+VLOOKUP(C136,'[12]Resumen Peso'!$B$1:$D$65536,3,0)</f>
        <v>11106.555164266272</v>
      </c>
      <c r="N136" s="59"/>
      <c r="O136" s="59"/>
      <c r="P136" s="59"/>
      <c r="Q136" s="59"/>
      <c r="R136" s="59"/>
    </row>
    <row r="137" spans="1:18" x14ac:dyDescent="0.2">
      <c r="A137" s="80"/>
      <c r="B137" s="81">
        <f t="shared" si="1"/>
        <v>107</v>
      </c>
      <c r="C137" s="82" t="s">
        <v>150</v>
      </c>
      <c r="D137" s="83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84" t="s">
        <v>44</v>
      </c>
      <c r="F137" s="85">
        <v>0</v>
      </c>
      <c r="G137" s="86">
        <f>VLOOKUP(C137,'[12]Resumen Peso'!$B$1:$D$65536,3,0)*$C$14</f>
        <v>19790.762103330162</v>
      </c>
      <c r="H137" s="87"/>
      <c r="I137" s="88"/>
      <c r="J137" s="89">
        <f>+VLOOKUP(C137,'[12]Resumen Peso'!$B$1:$D$65536,3,0)</f>
        <v>12287.872221828977</v>
      </c>
      <c r="N137" s="59"/>
      <c r="O137" s="59"/>
      <c r="P137" s="59"/>
      <c r="Q137" s="59"/>
      <c r="R137" s="59"/>
    </row>
    <row r="138" spans="1:18" x14ac:dyDescent="0.2">
      <c r="A138" s="80"/>
      <c r="B138" s="81">
        <f t="shared" si="1"/>
        <v>108</v>
      </c>
      <c r="C138" s="82" t="s">
        <v>151</v>
      </c>
      <c r="D138" s="83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84" t="s">
        <v>44</v>
      </c>
      <c r="F138" s="85">
        <v>0</v>
      </c>
      <c r="G138" s="86">
        <f>VLOOKUP(C138,'[12]Resumen Peso'!$B$1:$D$65536,3,0)*$C$14</f>
        <v>22038.710582773008</v>
      </c>
      <c r="H138" s="87"/>
      <c r="I138" s="88"/>
      <c r="J138" s="89">
        <f>+VLOOKUP(C138,'[12]Resumen Peso'!$B$1:$D$65536,3,0)</f>
        <v>13683.59935615699</v>
      </c>
      <c r="N138" s="59"/>
      <c r="O138" s="59"/>
      <c r="P138" s="59"/>
      <c r="Q138" s="59"/>
      <c r="R138" s="59"/>
    </row>
    <row r="139" spans="1:18" x14ac:dyDescent="0.2">
      <c r="A139" s="80"/>
      <c r="B139" s="81">
        <f t="shared" si="1"/>
        <v>109</v>
      </c>
      <c r="C139" s="82" t="s">
        <v>152</v>
      </c>
      <c r="D139" s="83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84" t="s">
        <v>44</v>
      </c>
      <c r="F139" s="85">
        <v>0</v>
      </c>
      <c r="G139" s="86">
        <f>VLOOKUP(C139,'[12]Resumen Peso'!$B$1:$D$65536,3,0)*$C$14</f>
        <v>24683.355852705772</v>
      </c>
      <c r="H139" s="87"/>
      <c r="I139" s="88"/>
      <c r="J139" s="89">
        <f>+VLOOKUP(C139,'[12]Resumen Peso'!$B$1:$D$65536,3,0)</f>
        <v>15325.631278895831</v>
      </c>
      <c r="N139" s="59"/>
      <c r="O139" s="59"/>
      <c r="P139" s="59"/>
      <c r="Q139" s="59"/>
      <c r="R139" s="59"/>
    </row>
    <row r="140" spans="1:18" x14ac:dyDescent="0.2">
      <c r="A140" s="80"/>
      <c r="B140" s="81">
        <f t="shared" si="1"/>
        <v>110</v>
      </c>
      <c r="C140" s="82" t="s">
        <v>153</v>
      </c>
      <c r="D140" s="83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84" t="s">
        <v>44</v>
      </c>
      <c r="F140" s="85">
        <v>0</v>
      </c>
      <c r="G140" s="86">
        <f>VLOOKUP(C140,'[12]Resumen Peso'!$B$1:$D$65536,3,0)*$C$14</f>
        <v>25481.884453251379</v>
      </c>
      <c r="H140" s="87"/>
      <c r="I140" s="88"/>
      <c r="J140" s="89">
        <f>+VLOOKUP(C140,'[12]Resumen Peso'!$B$1:$D$65536,3,0)</f>
        <v>15821.429134367463</v>
      </c>
      <c r="N140" s="59"/>
      <c r="O140" s="59"/>
      <c r="P140" s="59"/>
      <c r="Q140" s="59"/>
      <c r="R140" s="59"/>
    </row>
    <row r="141" spans="1:18" x14ac:dyDescent="0.2">
      <c r="A141" s="80"/>
      <c r="B141" s="81">
        <f t="shared" si="1"/>
        <v>111</v>
      </c>
      <c r="C141" s="82" t="s">
        <v>154</v>
      </c>
      <c r="D141" s="83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84" t="s">
        <v>44</v>
      </c>
      <c r="F141" s="85">
        <v>0</v>
      </c>
      <c r="G141" s="86">
        <f>VLOOKUP(C141,'[12]Resumen Peso'!$B$1:$D$65536,3,0)*$C$14</f>
        <v>28407.897941194406</v>
      </c>
      <c r="H141" s="87"/>
      <c r="I141" s="88"/>
      <c r="J141" s="89">
        <f>+VLOOKUP(C141,'[12]Resumen Peso'!$B$1:$D$65536,3,0)</f>
        <v>17638.159570086358</v>
      </c>
      <c r="N141" s="59"/>
      <c r="O141" s="59"/>
      <c r="P141" s="59"/>
      <c r="Q141" s="59"/>
      <c r="R141" s="59"/>
    </row>
    <row r="142" spans="1:18" x14ac:dyDescent="0.2">
      <c r="A142" s="80"/>
      <c r="B142" s="81">
        <f t="shared" si="1"/>
        <v>112</v>
      </c>
      <c r="C142" s="82" t="s">
        <v>155</v>
      </c>
      <c r="D142" s="83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84" t="s">
        <v>44</v>
      </c>
      <c r="F142" s="85">
        <v>0</v>
      </c>
      <c r="G142" s="86">
        <f>VLOOKUP(C142,'[12]Resumen Peso'!$B$1:$D$65536,3,0)*$C$14</f>
        <v>31333.911429137428</v>
      </c>
      <c r="H142" s="87"/>
      <c r="I142" s="88"/>
      <c r="J142" s="89">
        <f>+VLOOKUP(C142,'[12]Resumen Peso'!$B$1:$D$65536,3,0)</f>
        <v>19454.890005805253</v>
      </c>
      <c r="N142" s="59"/>
      <c r="O142" s="59"/>
      <c r="P142" s="59"/>
      <c r="Q142" s="59"/>
      <c r="R142" s="59"/>
    </row>
    <row r="143" spans="1:18" x14ac:dyDescent="0.2">
      <c r="A143" s="80"/>
      <c r="B143" s="81">
        <f t="shared" si="1"/>
        <v>113</v>
      </c>
      <c r="C143" s="82" t="s">
        <v>156</v>
      </c>
      <c r="D143" s="83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SC1 (5°)Tipo SC1-6</v>
      </c>
      <c r="E143" s="84" t="s">
        <v>44</v>
      </c>
      <c r="F143" s="85">
        <v>0</v>
      </c>
      <c r="G143" s="86">
        <f>VLOOKUP(C143,'[12]Resumen Peso'!$B$1:$D$65536,3,0)*$C$14</f>
        <v>7692.6796031158347</v>
      </c>
      <c r="H143" s="87"/>
      <c r="I143" s="88"/>
      <c r="J143" s="89">
        <f>+VLOOKUP(C143,'[12]Resumen Peso'!$B$1:$D$65536,3,0)</f>
        <v>4776.3023734518829</v>
      </c>
      <c r="N143" s="59"/>
      <c r="O143" s="59"/>
      <c r="P143" s="59"/>
      <c r="Q143" s="59"/>
      <c r="R143" s="59"/>
    </row>
    <row r="144" spans="1:18" x14ac:dyDescent="0.2">
      <c r="A144" s="80"/>
      <c r="B144" s="81">
        <f t="shared" si="1"/>
        <v>114</v>
      </c>
      <c r="C144" s="82" t="s">
        <v>157</v>
      </c>
      <c r="D144" s="83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SC1 (5°)Tipo SC1-3</v>
      </c>
      <c r="E144" s="84" t="s">
        <v>44</v>
      </c>
      <c r="F144" s="85">
        <v>0</v>
      </c>
      <c r="G144" s="86">
        <f>VLOOKUP(C144,'[12]Resumen Peso'!$B$1:$D$65536,3,0)*$C$14</f>
        <v>8801.5343206820817</v>
      </c>
      <c r="H144" s="87"/>
      <c r="I144" s="88"/>
      <c r="J144" s="89">
        <f>+VLOOKUP(C144,'[12]Resumen Peso'!$B$1:$D$65536,3,0)</f>
        <v>5464.7783912467485</v>
      </c>
      <c r="N144" s="59"/>
      <c r="O144" s="59"/>
      <c r="P144" s="59"/>
      <c r="Q144" s="59"/>
      <c r="R144" s="59"/>
    </row>
    <row r="145" spans="1:18" x14ac:dyDescent="0.2">
      <c r="A145" s="80"/>
      <c r="B145" s="81">
        <f t="shared" si="1"/>
        <v>115</v>
      </c>
      <c r="C145" s="82" t="s">
        <v>158</v>
      </c>
      <c r="D145" s="83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SC1 (5°)Tipo SC1±0</v>
      </c>
      <c r="E145" s="84" t="s">
        <v>44</v>
      </c>
      <c r="F145" s="85">
        <v>0</v>
      </c>
      <c r="G145" s="86">
        <f>VLOOKUP(C145,'[12]Resumen Peso'!$B$1:$D$65536,3,0)*$C$14</f>
        <v>9900.4885496986299</v>
      </c>
      <c r="H145" s="87"/>
      <c r="I145" s="88"/>
      <c r="J145" s="89">
        <f>+VLOOKUP(C145,'[12]Resumen Peso'!$B$1:$D$65536,3,0)</f>
        <v>6147.1073017398749</v>
      </c>
      <c r="N145" s="59"/>
      <c r="O145" s="59"/>
      <c r="P145" s="59"/>
      <c r="Q145" s="59"/>
      <c r="R145" s="59"/>
    </row>
    <row r="146" spans="1:18" x14ac:dyDescent="0.2">
      <c r="A146" s="80"/>
      <c r="B146" s="81">
        <f t="shared" si="1"/>
        <v>116</v>
      </c>
      <c r="C146" s="82" t="s">
        <v>159</v>
      </c>
      <c r="D146" s="83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SC1 (5°)Tipo SC1+3</v>
      </c>
      <c r="E146" s="84" t="s">
        <v>44</v>
      </c>
      <c r="F146" s="85">
        <v>0</v>
      </c>
      <c r="G146" s="86">
        <f>VLOOKUP(C146,'[12]Resumen Peso'!$B$1:$D$65536,3,0)*$C$14</f>
        <v>10989.54229016548</v>
      </c>
      <c r="H146" s="87"/>
      <c r="I146" s="88"/>
      <c r="J146" s="89">
        <f>+VLOOKUP(C146,'[12]Resumen Peso'!$B$1:$D$65536,3,0)</f>
        <v>6823.289104931262</v>
      </c>
      <c r="N146" s="59"/>
      <c r="O146" s="59"/>
      <c r="P146" s="59"/>
      <c r="Q146" s="59"/>
      <c r="R146" s="59"/>
    </row>
    <row r="147" spans="1:18" x14ac:dyDescent="0.2">
      <c r="A147" s="80"/>
      <c r="B147" s="81">
        <f t="shared" si="1"/>
        <v>117</v>
      </c>
      <c r="C147" s="82" t="s">
        <v>160</v>
      </c>
      <c r="D147" s="83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SC1 (5°)Tipo SC1+6</v>
      </c>
      <c r="E147" s="84" t="s">
        <v>44</v>
      </c>
      <c r="F147" s="85">
        <v>0</v>
      </c>
      <c r="G147" s="86">
        <f>VLOOKUP(C147,'[12]Resumen Peso'!$B$1:$D$65536,3,0)*$C$14</f>
        <v>12078.596030632329</v>
      </c>
      <c r="H147" s="87"/>
      <c r="I147" s="88"/>
      <c r="J147" s="89">
        <f>+VLOOKUP(C147,'[12]Resumen Peso'!$B$1:$D$65536,3,0)</f>
        <v>7499.4709081226474</v>
      </c>
      <c r="N147" s="59"/>
      <c r="O147" s="59"/>
      <c r="P147" s="59"/>
      <c r="Q147" s="59"/>
      <c r="R147" s="59"/>
    </row>
    <row r="148" spans="1:18" x14ac:dyDescent="0.2">
      <c r="A148" s="80"/>
      <c r="B148" s="81">
        <f t="shared" si="1"/>
        <v>118</v>
      </c>
      <c r="C148" s="82" t="s">
        <v>161</v>
      </c>
      <c r="D148" s="83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AC1 (30°)Tipo AC1-3</v>
      </c>
      <c r="E148" s="84" t="s">
        <v>44</v>
      </c>
      <c r="F148" s="85">
        <v>0</v>
      </c>
      <c r="G148" s="86">
        <f>VLOOKUP(C148,'[12]Resumen Peso'!$B$1:$D$65536,3,0)*$C$14</f>
        <v>13541.076398216712</v>
      </c>
      <c r="H148" s="87"/>
      <c r="I148" s="88"/>
      <c r="J148" s="89">
        <f>+VLOOKUP(C148,'[12]Resumen Peso'!$B$1:$D$65536,3,0)</f>
        <v>8407.5093045210597</v>
      </c>
      <c r="N148" s="59"/>
      <c r="O148" s="59"/>
      <c r="P148" s="59"/>
      <c r="Q148" s="59"/>
      <c r="R148" s="59"/>
    </row>
    <row r="149" spans="1:18" x14ac:dyDescent="0.2">
      <c r="A149" s="80"/>
      <c r="B149" s="81">
        <f t="shared" si="1"/>
        <v>119</v>
      </c>
      <c r="C149" s="82" t="s">
        <v>162</v>
      </c>
      <c r="D149" s="83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AC1 (30°)Tipo AC1±0</v>
      </c>
      <c r="E149" s="84" t="s">
        <v>44</v>
      </c>
      <c r="F149" s="85">
        <v>0</v>
      </c>
      <c r="G149" s="86">
        <f>VLOOKUP(C149,'[12]Resumen Peso'!$B$1:$D$65536,3,0)*$C$14</f>
        <v>15028.941618442521</v>
      </c>
      <c r="H149" s="87"/>
      <c r="I149" s="88"/>
      <c r="J149" s="89">
        <f>+VLOOKUP(C149,'[12]Resumen Peso'!$B$1:$D$65536,3,0)</f>
        <v>9331.308884041131</v>
      </c>
      <c r="N149" s="59"/>
      <c r="O149" s="59"/>
      <c r="P149" s="59"/>
      <c r="Q149" s="59"/>
      <c r="R149" s="59"/>
    </row>
    <row r="150" spans="1:18" x14ac:dyDescent="0.2">
      <c r="A150" s="80"/>
      <c r="B150" s="81">
        <f t="shared" si="1"/>
        <v>120</v>
      </c>
      <c r="C150" s="82" t="s">
        <v>163</v>
      </c>
      <c r="D150" s="83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AC1 (30°)Tipo AC1+3</v>
      </c>
      <c r="E150" s="84" t="s">
        <v>44</v>
      </c>
      <c r="F150" s="85">
        <v>0</v>
      </c>
      <c r="G150" s="86">
        <f>VLOOKUP(C150,'[12]Resumen Peso'!$B$1:$D$65536,3,0)*$C$14</f>
        <v>16516.80683866833</v>
      </c>
      <c r="H150" s="87"/>
      <c r="I150" s="88"/>
      <c r="J150" s="89">
        <f>+VLOOKUP(C150,'[12]Resumen Peso'!$B$1:$D$65536,3,0)</f>
        <v>10255.108463561202</v>
      </c>
      <c r="N150" s="59"/>
      <c r="O150" s="59"/>
      <c r="P150" s="59"/>
      <c r="Q150" s="59"/>
      <c r="R150" s="59"/>
    </row>
    <row r="151" spans="1:18" x14ac:dyDescent="0.2">
      <c r="A151" s="80"/>
      <c r="B151" s="81">
        <f t="shared" si="1"/>
        <v>121</v>
      </c>
      <c r="C151" s="82" t="s">
        <v>164</v>
      </c>
      <c r="D151" s="83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BC1 (65°)Tipo BC1-3</v>
      </c>
      <c r="E151" s="84" t="s">
        <v>44</v>
      </c>
      <c r="F151" s="85">
        <v>0</v>
      </c>
      <c r="G151" s="86">
        <f>VLOOKUP(C151,'[12]Resumen Peso'!$B$1:$D$65536,3,0)*$C$14</f>
        <v>18273.569882331318</v>
      </c>
      <c r="H151" s="87"/>
      <c r="I151" s="88"/>
      <c r="J151" s="89">
        <f>+VLOOKUP(C151,'[12]Resumen Peso'!$B$1:$D$65536,3,0)</f>
        <v>11345.863821634541</v>
      </c>
      <c r="N151" s="59"/>
      <c r="O151" s="59"/>
      <c r="P151" s="59"/>
      <c r="Q151" s="59"/>
      <c r="R151" s="59"/>
    </row>
    <row r="152" spans="1:18" x14ac:dyDescent="0.2">
      <c r="A152" s="80"/>
      <c r="B152" s="81">
        <f t="shared" si="1"/>
        <v>122</v>
      </c>
      <c r="C152" s="82" t="s">
        <v>165</v>
      </c>
      <c r="D152" s="83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BC1 (65°)Tipo BC1±0</v>
      </c>
      <c r="E152" s="84" t="s">
        <v>44</v>
      </c>
      <c r="F152" s="85">
        <v>0</v>
      </c>
      <c r="G152" s="86">
        <f>VLOOKUP(C152,'[12]Resumen Peso'!$B$1:$D$65536,3,0)*$C$14</f>
        <v>20349.186951371175</v>
      </c>
      <c r="H152" s="87"/>
      <c r="I152" s="88"/>
      <c r="J152" s="89">
        <f>+VLOOKUP(C152,'[12]Resumen Peso'!$B$1:$D$65536,3,0)</f>
        <v>12634.592228991693</v>
      </c>
      <c r="N152" s="59"/>
      <c r="O152" s="59"/>
      <c r="P152" s="59"/>
      <c r="Q152" s="59"/>
      <c r="R152" s="59"/>
    </row>
    <row r="153" spans="1:18" x14ac:dyDescent="0.2">
      <c r="A153" s="80"/>
      <c r="B153" s="81">
        <f t="shared" si="1"/>
        <v>123</v>
      </c>
      <c r="C153" s="82" t="s">
        <v>166</v>
      </c>
      <c r="D153" s="83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BC1 (65°)Tipo BC1+3</v>
      </c>
      <c r="E153" s="84" t="s">
        <v>44</v>
      </c>
      <c r="F153" s="85">
        <v>0</v>
      </c>
      <c r="G153" s="86">
        <f>VLOOKUP(C153,'[12]Resumen Peso'!$B$1:$D$65536,3,0)*$C$14</f>
        <v>22791.089385535717</v>
      </c>
      <c r="H153" s="87"/>
      <c r="I153" s="88"/>
      <c r="J153" s="89">
        <f>+VLOOKUP(C153,'[12]Resumen Peso'!$B$1:$D$65536,3,0)</f>
        <v>14150.743296470697</v>
      </c>
      <c r="N153" s="59"/>
      <c r="O153" s="59"/>
      <c r="P153" s="59"/>
      <c r="Q153" s="59"/>
      <c r="R153" s="59"/>
    </row>
    <row r="154" spans="1:18" x14ac:dyDescent="0.2">
      <c r="A154" s="80"/>
      <c r="B154" s="81">
        <f t="shared" si="1"/>
        <v>124</v>
      </c>
      <c r="C154" s="82" t="s">
        <v>167</v>
      </c>
      <c r="D154" s="83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RC1-3</v>
      </c>
      <c r="E154" s="84" t="s">
        <v>44</v>
      </c>
      <c r="F154" s="85">
        <v>0</v>
      </c>
      <c r="G154" s="86">
        <f>VLOOKUP(C154,'[12]Resumen Peso'!$B$1:$D$65536,3,0)*$C$14</f>
        <v>23528.401476344745</v>
      </c>
      <c r="H154" s="87"/>
      <c r="I154" s="88"/>
      <c r="J154" s="89">
        <f>+VLOOKUP(C154,'[12]Resumen Peso'!$B$1:$D$65536,3,0)</f>
        <v>14608.532476703751</v>
      </c>
      <c r="N154" s="59"/>
      <c r="O154" s="59"/>
      <c r="P154" s="59"/>
      <c r="Q154" s="59"/>
      <c r="R154" s="59"/>
    </row>
    <row r="155" spans="1:18" x14ac:dyDescent="0.2">
      <c r="A155" s="80"/>
      <c r="B155" s="81">
        <f t="shared" si="1"/>
        <v>125</v>
      </c>
      <c r="C155" s="82" t="s">
        <v>168</v>
      </c>
      <c r="D155" s="83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RC1±0</v>
      </c>
      <c r="E155" s="84" t="s">
        <v>44</v>
      </c>
      <c r="F155" s="85">
        <v>0</v>
      </c>
      <c r="G155" s="86">
        <f>VLOOKUP(C155,'[12]Resumen Peso'!$B$1:$D$65536,3,0)*$C$14</f>
        <v>26230.101980317442</v>
      </c>
      <c r="H155" s="87"/>
      <c r="I155" s="88"/>
      <c r="J155" s="89">
        <f>+VLOOKUP(C155,'[12]Resumen Peso'!$B$1:$D$65536,3,0)</f>
        <v>16285.98938317029</v>
      </c>
      <c r="N155" s="59"/>
      <c r="O155" s="59"/>
      <c r="P155" s="59"/>
      <c r="Q155" s="59"/>
      <c r="R155" s="59"/>
    </row>
    <row r="156" spans="1:18" x14ac:dyDescent="0.2">
      <c r="A156" s="80"/>
      <c r="B156" s="81">
        <f t="shared" si="1"/>
        <v>126</v>
      </c>
      <c r="C156" s="82" t="s">
        <v>169</v>
      </c>
      <c r="D156" s="83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RC1+3</v>
      </c>
      <c r="E156" s="84" t="s">
        <v>44</v>
      </c>
      <c r="F156" s="85">
        <v>0</v>
      </c>
      <c r="G156" s="86">
        <f>VLOOKUP(C156,'[12]Resumen Peso'!$B$1:$D$65536,3,0)*$C$14</f>
        <v>28931.80248429014</v>
      </c>
      <c r="H156" s="87"/>
      <c r="I156" s="88"/>
      <c r="J156" s="89">
        <f>+VLOOKUP(C156,'[12]Resumen Peso'!$B$1:$D$65536,3,0)</f>
        <v>17963.446289636831</v>
      </c>
      <c r="N156" s="59"/>
      <c r="O156" s="59"/>
      <c r="P156" s="59"/>
      <c r="Q156" s="59"/>
      <c r="R156" s="59"/>
    </row>
    <row r="157" spans="1:18" x14ac:dyDescent="0.2">
      <c r="A157" s="80"/>
      <c r="B157" s="81">
        <f t="shared" si="1"/>
        <v>127</v>
      </c>
      <c r="C157" s="82" t="s">
        <v>170</v>
      </c>
      <c r="D157" s="83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84" t="s">
        <v>44</v>
      </c>
      <c r="F157" s="85">
        <v>0</v>
      </c>
      <c r="G157" s="86">
        <f>VLOOKUP(C157,'[12]Resumen Peso'!$B$1:$D$65536,3,0)*$C$14</f>
        <v>9988.2739451106772</v>
      </c>
      <c r="H157" s="87"/>
      <c r="I157" s="88"/>
      <c r="J157" s="89">
        <f>+VLOOKUP(C157,'[12]Resumen Peso'!$B$1:$D$65536,3,0)</f>
        <v>6201.6123135294147</v>
      </c>
      <c r="N157" s="59"/>
      <c r="O157" s="59"/>
      <c r="P157" s="59"/>
      <c r="Q157" s="59"/>
      <c r="R157" s="59"/>
    </row>
    <row r="158" spans="1:18" x14ac:dyDescent="0.2">
      <c r="A158" s="80"/>
      <c r="B158" s="81">
        <f t="shared" si="1"/>
        <v>128</v>
      </c>
      <c r="C158" s="82" t="s">
        <v>171</v>
      </c>
      <c r="D158" s="83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84" t="s">
        <v>44</v>
      </c>
      <c r="F158" s="85">
        <v>0</v>
      </c>
      <c r="G158" s="86">
        <f>VLOOKUP(C158,'[12]Resumen Peso'!$B$1:$D$65536,3,0)*$C$14</f>
        <v>11428.02514440591</v>
      </c>
      <c r="H158" s="87"/>
      <c r="I158" s="88"/>
      <c r="J158" s="89">
        <f>+VLOOKUP(C158,'[12]Resumen Peso'!$B$1:$D$65536,3,0)</f>
        <v>7095.5384127768975</v>
      </c>
      <c r="N158" s="59"/>
      <c r="O158" s="59"/>
      <c r="P158" s="59"/>
      <c r="Q158" s="59"/>
      <c r="R158" s="59"/>
    </row>
    <row r="159" spans="1:18" x14ac:dyDescent="0.2">
      <c r="A159" s="80"/>
      <c r="B159" s="81">
        <f t="shared" si="1"/>
        <v>129</v>
      </c>
      <c r="C159" s="82" t="s">
        <v>172</v>
      </c>
      <c r="D159" s="83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84" t="s">
        <v>44</v>
      </c>
      <c r="F159" s="85">
        <v>0</v>
      </c>
      <c r="G159" s="86">
        <f>VLOOKUP(C159,'[12]Resumen Peso'!$B$1:$D$65536,3,0)*$C$14</f>
        <v>12854.921422278865</v>
      </c>
      <c r="H159" s="87"/>
      <c r="I159" s="88"/>
      <c r="J159" s="89">
        <f>+VLOOKUP(C159,'[12]Resumen Peso'!$B$1:$D$65536,3,0)</f>
        <v>7981.4830289953852</v>
      </c>
      <c r="N159" s="59"/>
      <c r="O159" s="59"/>
      <c r="P159" s="59"/>
      <c r="Q159" s="59"/>
      <c r="R159" s="59"/>
    </row>
    <row r="160" spans="1:18" x14ac:dyDescent="0.2">
      <c r="A160" s="80"/>
      <c r="B160" s="81">
        <f t="shared" ref="B160:B223" si="2">1+B159</f>
        <v>130</v>
      </c>
      <c r="C160" s="82" t="s">
        <v>173</v>
      </c>
      <c r="D160" s="83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84" t="s">
        <v>44</v>
      </c>
      <c r="F160" s="85">
        <v>0</v>
      </c>
      <c r="G160" s="86">
        <f>VLOOKUP(C160,'[12]Resumen Peso'!$B$1:$D$65536,3,0)*$C$14</f>
        <v>14268.962778729541</v>
      </c>
      <c r="H160" s="87"/>
      <c r="I160" s="88"/>
      <c r="J160" s="89">
        <f>+VLOOKUP(C160,'[12]Resumen Peso'!$B$1:$D$65536,3,0)</f>
        <v>8859.4461621848786</v>
      </c>
      <c r="N160" s="59"/>
      <c r="O160" s="59"/>
      <c r="P160" s="59"/>
      <c r="Q160" s="59"/>
      <c r="R160" s="59"/>
    </row>
    <row r="161" spans="1:18" x14ac:dyDescent="0.2">
      <c r="A161" s="80"/>
      <c r="B161" s="81">
        <f t="shared" si="2"/>
        <v>131</v>
      </c>
      <c r="C161" s="82" t="s">
        <v>174</v>
      </c>
      <c r="D161" s="83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84" t="s">
        <v>44</v>
      </c>
      <c r="F161" s="85">
        <v>0</v>
      </c>
      <c r="G161" s="86">
        <f>VLOOKUP(C161,'[12]Resumen Peso'!$B$1:$D$65536,3,0)*$C$14</f>
        <v>15683.004135180214</v>
      </c>
      <c r="H161" s="87"/>
      <c r="I161" s="88"/>
      <c r="J161" s="89">
        <f>+VLOOKUP(C161,'[12]Resumen Peso'!$B$1:$D$65536,3,0)</f>
        <v>9737.4092953743693</v>
      </c>
      <c r="N161" s="59"/>
      <c r="O161" s="59"/>
      <c r="P161" s="59"/>
      <c r="Q161" s="59"/>
      <c r="R161" s="59"/>
    </row>
    <row r="162" spans="1:18" x14ac:dyDescent="0.2">
      <c r="A162" s="80"/>
      <c r="B162" s="81">
        <f t="shared" si="2"/>
        <v>132</v>
      </c>
      <c r="C162" s="82" t="s">
        <v>175</v>
      </c>
      <c r="D162" s="83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84" t="s">
        <v>44</v>
      </c>
      <c r="F162" s="85">
        <v>0</v>
      </c>
      <c r="G162" s="86">
        <f>VLOOKUP(C162,'[12]Resumen Peso'!$B$1:$D$65536,3,0)*$C$14</f>
        <v>17581.907417836403</v>
      </c>
      <c r="H162" s="87"/>
      <c r="I162" s="88"/>
      <c r="J162" s="89">
        <f>+VLOOKUP(C162,'[12]Resumen Peso'!$B$1:$D$65536,3,0)</f>
        <v>10916.418005451509</v>
      </c>
      <c r="N162" s="59"/>
      <c r="O162" s="59"/>
      <c r="P162" s="59"/>
      <c r="Q162" s="59"/>
      <c r="R162" s="59"/>
    </row>
    <row r="163" spans="1:18" x14ac:dyDescent="0.2">
      <c r="A163" s="80"/>
      <c r="B163" s="81">
        <f t="shared" si="2"/>
        <v>133</v>
      </c>
      <c r="C163" s="82" t="s">
        <v>176</v>
      </c>
      <c r="D163" s="83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84" t="s">
        <v>44</v>
      </c>
      <c r="F163" s="85">
        <v>0</v>
      </c>
      <c r="G163" s="86">
        <f>VLOOKUP(C163,'[12]Resumen Peso'!$B$1:$D$65536,3,0)*$C$14</f>
        <v>19513.770719019314</v>
      </c>
      <c r="H163" s="87"/>
      <c r="I163" s="88"/>
      <c r="J163" s="89">
        <f>+VLOOKUP(C163,'[12]Resumen Peso'!$B$1:$D$65536,3,0)</f>
        <v>12115.891238014994</v>
      </c>
      <c r="N163" s="59"/>
      <c r="O163" s="59"/>
      <c r="P163" s="59"/>
      <c r="Q163" s="59"/>
      <c r="R163" s="59"/>
    </row>
    <row r="164" spans="1:18" x14ac:dyDescent="0.2">
      <c r="A164" s="80"/>
      <c r="B164" s="81">
        <f t="shared" si="2"/>
        <v>134</v>
      </c>
      <c r="C164" s="82" t="s">
        <v>177</v>
      </c>
      <c r="D164" s="83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84" t="s">
        <v>44</v>
      </c>
      <c r="F164" s="85">
        <v>0</v>
      </c>
      <c r="G164" s="86">
        <f>VLOOKUP(C164,'[12]Resumen Peso'!$B$1:$D$65536,3,0)*$C$14</f>
        <v>21445.634020202229</v>
      </c>
      <c r="H164" s="87"/>
      <c r="I164" s="88"/>
      <c r="J164" s="89">
        <f>+VLOOKUP(C164,'[12]Resumen Peso'!$B$1:$D$65536,3,0)</f>
        <v>13315.364470578479</v>
      </c>
      <c r="N164" s="59"/>
      <c r="O164" s="59"/>
      <c r="P164" s="59"/>
      <c r="Q164" s="59"/>
      <c r="R164" s="59"/>
    </row>
    <row r="165" spans="1:18" x14ac:dyDescent="0.2">
      <c r="A165" s="80"/>
      <c r="B165" s="81">
        <f t="shared" si="2"/>
        <v>135</v>
      </c>
      <c r="C165" s="82" t="s">
        <v>178</v>
      </c>
      <c r="D165" s="83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84" t="s">
        <v>44</v>
      </c>
      <c r="F165" s="85">
        <v>0</v>
      </c>
      <c r="G165" s="86">
        <f>VLOOKUP(C165,'[12]Resumen Peso'!$B$1:$D$65536,3,0)*$C$14</f>
        <v>23726.637707089831</v>
      </c>
      <c r="H165" s="87"/>
      <c r="I165" s="88"/>
      <c r="J165" s="89">
        <f>+VLOOKUP(C165,'[12]Resumen Peso'!$B$1:$D$65536,3,0)</f>
        <v>14731.615229172527</v>
      </c>
      <c r="N165" s="59"/>
      <c r="O165" s="59"/>
      <c r="P165" s="59"/>
      <c r="Q165" s="59"/>
      <c r="R165" s="59"/>
    </row>
    <row r="166" spans="1:18" x14ac:dyDescent="0.2">
      <c r="A166" s="80"/>
      <c r="B166" s="81">
        <f t="shared" si="2"/>
        <v>136</v>
      </c>
      <c r="C166" s="82" t="s">
        <v>179</v>
      </c>
      <c r="D166" s="83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84" t="s">
        <v>44</v>
      </c>
      <c r="F166" s="85">
        <v>0</v>
      </c>
      <c r="G166" s="86">
        <f>VLOOKUP(C166,'[12]Resumen Peso'!$B$1:$D$65536,3,0)*$C$14</f>
        <v>26421.645553552153</v>
      </c>
      <c r="H166" s="87"/>
      <c r="I166" s="88"/>
      <c r="J166" s="89">
        <f>+VLOOKUP(C166,'[12]Resumen Peso'!$B$1:$D$65536,3,0)</f>
        <v>16404.916736272302</v>
      </c>
      <c r="N166" s="59"/>
      <c r="O166" s="59"/>
      <c r="P166" s="59"/>
      <c r="Q166" s="59"/>
      <c r="R166" s="59"/>
    </row>
    <row r="167" spans="1:18" x14ac:dyDescent="0.2">
      <c r="A167" s="80"/>
      <c r="B167" s="81">
        <f t="shared" si="2"/>
        <v>137</v>
      </c>
      <c r="C167" s="82" t="s">
        <v>180</v>
      </c>
      <c r="D167" s="83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84" t="s">
        <v>44</v>
      </c>
      <c r="F167" s="85">
        <v>0</v>
      </c>
      <c r="G167" s="86">
        <f>VLOOKUP(C167,'[12]Resumen Peso'!$B$1:$D$65536,3,0)*$C$14</f>
        <v>29592.243019978414</v>
      </c>
      <c r="H167" s="87"/>
      <c r="I167" s="88"/>
      <c r="J167" s="89">
        <f>+VLOOKUP(C167,'[12]Resumen Peso'!$B$1:$D$65536,3,0)</f>
        <v>18373.506744624981</v>
      </c>
      <c r="N167" s="59"/>
      <c r="O167" s="59"/>
      <c r="P167" s="59"/>
      <c r="Q167" s="59"/>
      <c r="R167" s="59"/>
    </row>
    <row r="168" spans="1:18" x14ac:dyDescent="0.2">
      <c r="A168" s="80"/>
      <c r="B168" s="81">
        <f t="shared" si="2"/>
        <v>138</v>
      </c>
      <c r="C168" s="82" t="s">
        <v>181</v>
      </c>
      <c r="D168" s="83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84" t="s">
        <v>44</v>
      </c>
      <c r="F168" s="85">
        <v>0</v>
      </c>
      <c r="G168" s="86">
        <f>VLOOKUP(C168,'[12]Resumen Peso'!$B$1:$D$65536,3,0)*$C$14</f>
        <v>30549.578503320266</v>
      </c>
      <c r="H168" s="87"/>
      <c r="I168" s="88"/>
      <c r="J168" s="89">
        <f>+VLOOKUP(C168,'[12]Resumen Peso'!$B$1:$D$65536,3,0)</f>
        <v>18967.906092730333</v>
      </c>
      <c r="N168" s="59"/>
      <c r="O168" s="59"/>
      <c r="P168" s="59"/>
      <c r="Q168" s="59"/>
      <c r="R168" s="59"/>
    </row>
    <row r="169" spans="1:18" x14ac:dyDescent="0.2">
      <c r="A169" s="80"/>
      <c r="B169" s="81">
        <f t="shared" si="2"/>
        <v>139</v>
      </c>
      <c r="C169" s="82" t="s">
        <v>182</v>
      </c>
      <c r="D169" s="83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84" t="s">
        <v>44</v>
      </c>
      <c r="F169" s="85">
        <v>0</v>
      </c>
      <c r="G169" s="86">
        <f>VLOOKUP(C169,'[12]Resumen Peso'!$B$1:$D$65536,3,0)*$C$14</f>
        <v>34057.501118528722</v>
      </c>
      <c r="H169" s="87"/>
      <c r="I169" s="88"/>
      <c r="J169" s="89">
        <f>+VLOOKUP(C169,'[12]Resumen Peso'!$B$1:$D$65536,3,0)</f>
        <v>21145.937673054996</v>
      </c>
      <c r="N169" s="59"/>
      <c r="O169" s="59"/>
      <c r="P169" s="59"/>
      <c r="Q169" s="59"/>
      <c r="R169" s="59"/>
    </row>
    <row r="170" spans="1:18" x14ac:dyDescent="0.2">
      <c r="A170" s="80"/>
      <c r="B170" s="81">
        <f t="shared" si="2"/>
        <v>140</v>
      </c>
      <c r="C170" s="82" t="s">
        <v>183</v>
      </c>
      <c r="D170" s="83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84" t="s">
        <v>44</v>
      </c>
      <c r="F170" s="85">
        <v>0</v>
      </c>
      <c r="G170" s="86">
        <f>VLOOKUP(C170,'[12]Resumen Peso'!$B$1:$D$65536,3,0)*$C$14</f>
        <v>37565.423733737174</v>
      </c>
      <c r="H170" s="87"/>
      <c r="I170" s="88"/>
      <c r="J170" s="89">
        <f>+VLOOKUP(C170,'[12]Resumen Peso'!$B$1:$D$65536,3,0)</f>
        <v>23323.969253379659</v>
      </c>
      <c r="N170" s="59"/>
      <c r="O170" s="59"/>
      <c r="P170" s="59"/>
      <c r="Q170" s="59"/>
      <c r="R170" s="59"/>
    </row>
    <row r="171" spans="1:18" x14ac:dyDescent="0.2">
      <c r="A171" s="80"/>
      <c r="B171" s="81">
        <f t="shared" si="2"/>
        <v>141</v>
      </c>
      <c r="C171" s="82" t="s">
        <v>184</v>
      </c>
      <c r="D171" s="83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84" t="s">
        <v>44</v>
      </c>
      <c r="F171" s="85">
        <v>0</v>
      </c>
      <c r="G171" s="86">
        <f>VLOOKUP(C171,'[12]Resumen Peso'!$B$1:$D$65536,3,0)*$C$14</f>
        <v>9101.1961077457454</v>
      </c>
      <c r="H171" s="87"/>
      <c r="I171" s="88"/>
      <c r="J171" s="89">
        <f>+VLOOKUP(C171,'[12]Resumen Peso'!$B$1:$D$65536,3,0)</f>
        <v>5650.8351853195563</v>
      </c>
      <c r="N171" s="59"/>
      <c r="O171" s="59"/>
      <c r="P171" s="59"/>
      <c r="Q171" s="59"/>
      <c r="R171" s="59"/>
    </row>
    <row r="172" spans="1:18" x14ac:dyDescent="0.2">
      <c r="A172" s="80"/>
      <c r="B172" s="81">
        <f t="shared" si="2"/>
        <v>142</v>
      </c>
      <c r="C172" s="82" t="s">
        <v>185</v>
      </c>
      <c r="D172" s="83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84" t="s">
        <v>44</v>
      </c>
      <c r="F172" s="85">
        <v>0</v>
      </c>
      <c r="G172" s="86">
        <f>VLOOKUP(C172,'[12]Resumen Peso'!$B$1:$D$65536,3,0)*$C$14</f>
        <v>10413.080231384771</v>
      </c>
      <c r="H172" s="87"/>
      <c r="I172" s="88"/>
      <c r="J172" s="89">
        <f>+VLOOKUP(C172,'[12]Resumen Peso'!$B$1:$D$65536,3,0)</f>
        <v>6465.3699868070598</v>
      </c>
      <c r="N172" s="59"/>
      <c r="O172" s="59"/>
      <c r="P172" s="59"/>
      <c r="Q172" s="59"/>
      <c r="R172" s="59"/>
    </row>
    <row r="173" spans="1:18" x14ac:dyDescent="0.2">
      <c r="A173" s="80"/>
      <c r="B173" s="81">
        <f t="shared" si="2"/>
        <v>143</v>
      </c>
      <c r="C173" s="82" t="s">
        <v>186</v>
      </c>
      <c r="D173" s="83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84" t="s">
        <v>44</v>
      </c>
      <c r="F173" s="85">
        <v>0</v>
      </c>
      <c r="G173" s="86">
        <f>VLOOKUP(C173,'[12]Resumen Peso'!$B$1:$D$65536,3,0)*$C$14</f>
        <v>11713.251103919878</v>
      </c>
      <c r="H173" s="87"/>
      <c r="I173" s="88"/>
      <c r="J173" s="89">
        <f>+VLOOKUP(C173,'[12]Resumen Peso'!$B$1:$D$65536,3,0)</f>
        <v>7272.6321561384248</v>
      </c>
      <c r="N173" s="59"/>
      <c r="O173" s="59"/>
      <c r="P173" s="59"/>
      <c r="Q173" s="59"/>
      <c r="R173" s="59"/>
    </row>
    <row r="174" spans="1:18" x14ac:dyDescent="0.2">
      <c r="A174" s="80"/>
      <c r="B174" s="81">
        <f t="shared" si="2"/>
        <v>144</v>
      </c>
      <c r="C174" s="82" t="s">
        <v>187</v>
      </c>
      <c r="D174" s="83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84" t="s">
        <v>44</v>
      </c>
      <c r="F174" s="85">
        <v>0</v>
      </c>
      <c r="G174" s="86">
        <f>VLOOKUP(C174,'[12]Resumen Peso'!$B$1:$D$65536,3,0)*$C$14</f>
        <v>13001.708725351065</v>
      </c>
      <c r="H174" s="87"/>
      <c r="I174" s="88"/>
      <c r="J174" s="89">
        <f>+VLOOKUP(C174,'[12]Resumen Peso'!$B$1:$D$65536,3,0)</f>
        <v>8072.621693313652</v>
      </c>
      <c r="N174" s="59"/>
      <c r="O174" s="59"/>
      <c r="P174" s="59"/>
      <c r="Q174" s="59"/>
      <c r="R174" s="59"/>
    </row>
    <row r="175" spans="1:18" x14ac:dyDescent="0.2">
      <c r="A175" s="80"/>
      <c r="B175" s="81">
        <f t="shared" si="2"/>
        <v>145</v>
      </c>
      <c r="C175" s="82" t="s">
        <v>188</v>
      </c>
      <c r="D175" s="83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84" t="s">
        <v>44</v>
      </c>
      <c r="F175" s="85">
        <v>0</v>
      </c>
      <c r="G175" s="86">
        <f>VLOOKUP(C175,'[12]Resumen Peso'!$B$1:$D$65536,3,0)*$C$14</f>
        <v>14290.166346782249</v>
      </c>
      <c r="H175" s="87"/>
      <c r="I175" s="88"/>
      <c r="J175" s="89">
        <f>+VLOOKUP(C175,'[12]Resumen Peso'!$B$1:$D$65536,3,0)</f>
        <v>8872.6112304888775</v>
      </c>
      <c r="N175" s="59"/>
      <c r="O175" s="59"/>
      <c r="P175" s="59"/>
      <c r="Q175" s="59"/>
      <c r="R175" s="59"/>
    </row>
    <row r="176" spans="1:18" x14ac:dyDescent="0.2">
      <c r="A176" s="80"/>
      <c r="B176" s="81">
        <f t="shared" si="2"/>
        <v>146</v>
      </c>
      <c r="C176" s="82" t="s">
        <v>189</v>
      </c>
      <c r="D176" s="83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84" t="s">
        <v>44</v>
      </c>
      <c r="F176" s="85">
        <v>0</v>
      </c>
      <c r="G176" s="86">
        <f>VLOOKUP(C176,'[12]Resumen Peso'!$B$1:$D$65536,3,0)*$C$14</f>
        <v>16020.424373351088</v>
      </c>
      <c r="H176" s="87"/>
      <c r="I176" s="88"/>
      <c r="J176" s="89">
        <f>+VLOOKUP(C176,'[12]Resumen Peso'!$B$1:$D$65536,3,0)</f>
        <v>9946.9099073293346</v>
      </c>
      <c r="N176" s="59"/>
      <c r="O176" s="59"/>
      <c r="P176" s="59"/>
      <c r="Q176" s="59"/>
      <c r="R176" s="59"/>
    </row>
    <row r="177" spans="1:18" x14ac:dyDescent="0.2">
      <c r="A177" s="80"/>
      <c r="B177" s="81">
        <f t="shared" si="2"/>
        <v>147</v>
      </c>
      <c r="C177" s="82" t="s">
        <v>190</v>
      </c>
      <c r="D177" s="83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84" t="s">
        <v>44</v>
      </c>
      <c r="F177" s="85">
        <v>0</v>
      </c>
      <c r="G177" s="86">
        <f>VLOOKUP(C177,'[12]Resumen Peso'!$B$1:$D$65536,3,0)*$C$14</f>
        <v>17780.715175750374</v>
      </c>
      <c r="H177" s="87"/>
      <c r="I177" s="88"/>
      <c r="J177" s="89">
        <f>+VLOOKUP(C177,'[12]Resumen Peso'!$B$1:$D$65536,3,0)</f>
        <v>11039.85561301813</v>
      </c>
      <c r="N177" s="59"/>
      <c r="O177" s="59"/>
      <c r="P177" s="59"/>
      <c r="Q177" s="59"/>
      <c r="R177" s="59"/>
    </row>
    <row r="178" spans="1:18" x14ac:dyDescent="0.2">
      <c r="A178" s="80"/>
      <c r="B178" s="81">
        <f t="shared" si="2"/>
        <v>148</v>
      </c>
      <c r="C178" s="82" t="s">
        <v>191</v>
      </c>
      <c r="D178" s="83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84" t="s">
        <v>44</v>
      </c>
      <c r="F178" s="85">
        <v>0</v>
      </c>
      <c r="G178" s="86">
        <f>VLOOKUP(C178,'[12]Resumen Peso'!$B$1:$D$65536,3,0)*$C$14</f>
        <v>19541.005978149664</v>
      </c>
      <c r="H178" s="87"/>
      <c r="I178" s="88"/>
      <c r="J178" s="89">
        <f>+VLOOKUP(C178,'[12]Resumen Peso'!$B$1:$D$65536,3,0)</f>
        <v>12132.801318706925</v>
      </c>
      <c r="N178" s="59"/>
      <c r="O178" s="59"/>
      <c r="P178" s="59"/>
      <c r="Q178" s="59"/>
      <c r="R178" s="59"/>
    </row>
    <row r="179" spans="1:18" x14ac:dyDescent="0.2">
      <c r="A179" s="80"/>
      <c r="B179" s="81">
        <f t="shared" si="2"/>
        <v>149</v>
      </c>
      <c r="C179" s="82" t="s">
        <v>192</v>
      </c>
      <c r="D179" s="83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84" t="s">
        <v>44</v>
      </c>
      <c r="F179" s="85">
        <v>0</v>
      </c>
      <c r="G179" s="86">
        <f>VLOOKUP(C179,'[12]Resumen Peso'!$B$1:$D$65536,3,0)*$C$14</f>
        <v>21619.429336473477</v>
      </c>
      <c r="H179" s="87"/>
      <c r="I179" s="88"/>
      <c r="J179" s="89">
        <f>+VLOOKUP(C179,'[12]Resumen Peso'!$B$1:$D$65536,3,0)</f>
        <v>13423.272121023841</v>
      </c>
      <c r="N179" s="59"/>
      <c r="O179" s="59"/>
      <c r="P179" s="59"/>
      <c r="Q179" s="59"/>
      <c r="R179" s="59"/>
    </row>
    <row r="180" spans="1:18" x14ac:dyDescent="0.2">
      <c r="A180" s="80"/>
      <c r="B180" s="81">
        <f t="shared" si="2"/>
        <v>150</v>
      </c>
      <c r="C180" s="82" t="s">
        <v>193</v>
      </c>
      <c r="D180" s="83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84" t="s">
        <v>44</v>
      </c>
      <c r="F180" s="85">
        <v>0</v>
      </c>
      <c r="G180" s="86">
        <f>VLOOKUP(C180,'[12]Resumen Peso'!$B$1:$D$65536,3,0)*$C$14</f>
        <v>24075.088347966008</v>
      </c>
      <c r="H180" s="87"/>
      <c r="I180" s="88"/>
      <c r="J180" s="89">
        <f>+VLOOKUP(C180,'[12]Resumen Peso'!$B$1:$D$65536,3,0)</f>
        <v>14947.964500026548</v>
      </c>
      <c r="N180" s="59"/>
      <c r="O180" s="59"/>
      <c r="P180" s="59"/>
      <c r="Q180" s="59"/>
      <c r="R180" s="59"/>
    </row>
    <row r="181" spans="1:18" x14ac:dyDescent="0.2">
      <c r="A181" s="80"/>
      <c r="B181" s="81">
        <f t="shared" si="2"/>
        <v>151</v>
      </c>
      <c r="C181" s="82" t="s">
        <v>194</v>
      </c>
      <c r="D181" s="83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84" t="s">
        <v>44</v>
      </c>
      <c r="F181" s="85">
        <v>0</v>
      </c>
      <c r="G181" s="86">
        <f>VLOOKUP(C181,'[12]Resumen Peso'!$B$1:$D$65536,3,0)*$C$14</f>
        <v>26964.098949721934</v>
      </c>
      <c r="H181" s="87"/>
      <c r="I181" s="88"/>
      <c r="J181" s="89">
        <f>+VLOOKUP(C181,'[12]Resumen Peso'!$B$1:$D$65536,3,0)</f>
        <v>16741.720240029736</v>
      </c>
      <c r="N181" s="59"/>
      <c r="O181" s="59"/>
      <c r="P181" s="59"/>
      <c r="Q181" s="59"/>
      <c r="R181" s="59"/>
    </row>
    <row r="182" spans="1:18" x14ac:dyDescent="0.2">
      <c r="A182" s="80"/>
      <c r="B182" s="81">
        <f t="shared" si="2"/>
        <v>152</v>
      </c>
      <c r="C182" s="82" t="s">
        <v>195</v>
      </c>
      <c r="D182" s="83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84" t="s">
        <v>44</v>
      </c>
      <c r="F182" s="85">
        <v>0</v>
      </c>
      <c r="G182" s="86">
        <f>VLOOKUP(C182,'[12]Resumen Peso'!$B$1:$D$65536,3,0)*$C$14</f>
        <v>27836.411625833782</v>
      </c>
      <c r="H182" s="87"/>
      <c r="I182" s="88"/>
      <c r="J182" s="89">
        <f>+VLOOKUP(C182,'[12]Resumen Peso'!$B$1:$D$65536,3,0)</f>
        <v>17283.329837759196</v>
      </c>
      <c r="N182" s="59"/>
      <c r="O182" s="59"/>
      <c r="P182" s="59"/>
      <c r="Q182" s="59"/>
      <c r="R182" s="59"/>
    </row>
    <row r="183" spans="1:18" x14ac:dyDescent="0.2">
      <c r="A183" s="80"/>
      <c r="B183" s="81">
        <f t="shared" si="2"/>
        <v>153</v>
      </c>
      <c r="C183" s="82" t="s">
        <v>196</v>
      </c>
      <c r="D183" s="83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84" t="s">
        <v>44</v>
      </c>
      <c r="F183" s="85">
        <v>0</v>
      </c>
      <c r="G183" s="86">
        <f>VLOOKUP(C183,'[12]Resumen Peso'!$B$1:$D$65536,3,0)*$C$14</f>
        <v>31032.788880528184</v>
      </c>
      <c r="H183" s="87"/>
      <c r="I183" s="88"/>
      <c r="J183" s="89">
        <f>+VLOOKUP(C183,'[12]Resumen Peso'!$B$1:$D$65536,3,0)</f>
        <v>19267.92624053422</v>
      </c>
      <c r="N183" s="59"/>
      <c r="O183" s="59"/>
      <c r="P183" s="59"/>
      <c r="Q183" s="59"/>
      <c r="R183" s="59"/>
    </row>
    <row r="184" spans="1:18" x14ac:dyDescent="0.2">
      <c r="A184" s="80"/>
      <c r="B184" s="81">
        <f t="shared" si="2"/>
        <v>154</v>
      </c>
      <c r="C184" s="82" t="s">
        <v>197</v>
      </c>
      <c r="D184" s="83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84" t="s">
        <v>44</v>
      </c>
      <c r="F184" s="85">
        <v>0</v>
      </c>
      <c r="G184" s="86">
        <f>VLOOKUP(C184,'[12]Resumen Peso'!$B$1:$D$65536,3,0)*$C$14</f>
        <v>34229.166135222586</v>
      </c>
      <c r="H184" s="87"/>
      <c r="I184" s="88"/>
      <c r="J184" s="89">
        <f>+VLOOKUP(C184,'[12]Resumen Peso'!$B$1:$D$65536,3,0)</f>
        <v>21252.522643309243</v>
      </c>
      <c r="N184" s="59"/>
      <c r="O184" s="59"/>
      <c r="P184" s="59"/>
      <c r="Q184" s="59"/>
      <c r="R184" s="59"/>
    </row>
    <row r="185" spans="1:18" x14ac:dyDescent="0.2">
      <c r="A185" s="80"/>
      <c r="B185" s="81">
        <f t="shared" si="2"/>
        <v>155</v>
      </c>
      <c r="C185" s="82" t="s">
        <v>198</v>
      </c>
      <c r="D185" s="83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84" t="s">
        <v>44</v>
      </c>
      <c r="F185" s="85">
        <v>0</v>
      </c>
      <c r="G185" s="86">
        <f>VLOOKUP(C185,'[12]Resumen Peso'!$B$1:$D$65536,3,0)*$C$14</f>
        <v>10816.203439936577</v>
      </c>
      <c r="H185" s="87"/>
      <c r="I185" s="88"/>
      <c r="J185" s="89">
        <f>+VLOOKUP(C185,'[12]Resumen Peso'!$B$1:$D$65536,3,0)</f>
        <v>6715.6648693626321</v>
      </c>
      <c r="N185" s="59"/>
      <c r="O185" s="59"/>
      <c r="P185" s="59"/>
      <c r="Q185" s="59"/>
      <c r="R185" s="59"/>
    </row>
    <row r="186" spans="1:18" x14ac:dyDescent="0.2">
      <c r="A186" s="80"/>
      <c r="B186" s="81">
        <f t="shared" si="2"/>
        <v>156</v>
      </c>
      <c r="C186" s="82" t="s">
        <v>199</v>
      </c>
      <c r="D186" s="83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84" t="s">
        <v>44</v>
      </c>
      <c r="F186" s="85">
        <v>0</v>
      </c>
      <c r="G186" s="86">
        <f>VLOOKUP(C186,'[12]Resumen Peso'!$B$1:$D$65536,3,0)*$C$14</f>
        <v>12375.295827675181</v>
      </c>
      <c r="H186" s="87"/>
      <c r="I186" s="88"/>
      <c r="J186" s="89">
        <f>+VLOOKUP(C186,'[12]Resumen Peso'!$B$1:$D$65536,3,0)</f>
        <v>7683.6886343158039</v>
      </c>
      <c r="N186" s="59"/>
      <c r="O186" s="59"/>
      <c r="P186" s="59"/>
      <c r="Q186" s="59"/>
      <c r="R186" s="59"/>
    </row>
    <row r="187" spans="1:18" x14ac:dyDescent="0.2">
      <c r="A187" s="80"/>
      <c r="B187" s="81">
        <f t="shared" si="2"/>
        <v>157</v>
      </c>
      <c r="C187" s="82" t="s">
        <v>200</v>
      </c>
      <c r="D187" s="83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84" t="s">
        <v>44</v>
      </c>
      <c r="F187" s="85">
        <v>0</v>
      </c>
      <c r="G187" s="86">
        <f>VLOOKUP(C187,'[12]Resumen Peso'!$B$1:$D$65536,3,0)*$C$14</f>
        <v>13920.46774766612</v>
      </c>
      <c r="H187" s="87"/>
      <c r="I187" s="88"/>
      <c r="J187" s="89">
        <f>+VLOOKUP(C187,'[12]Resumen Peso'!$B$1:$D$65536,3,0)</f>
        <v>8643.0693299390368</v>
      </c>
      <c r="N187" s="59"/>
      <c r="O187" s="59"/>
      <c r="P187" s="59"/>
      <c r="Q187" s="59"/>
      <c r="R187" s="59"/>
    </row>
    <row r="188" spans="1:18" x14ac:dyDescent="0.2">
      <c r="A188" s="80"/>
      <c r="B188" s="81">
        <f t="shared" si="2"/>
        <v>158</v>
      </c>
      <c r="C188" s="82" t="s">
        <v>201</v>
      </c>
      <c r="D188" s="83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84" t="s">
        <v>44</v>
      </c>
      <c r="F188" s="85">
        <v>0</v>
      </c>
      <c r="G188" s="86">
        <f>VLOOKUP(C188,'[12]Resumen Peso'!$B$1:$D$65536,3,0)*$C$14</f>
        <v>15451.719199909396</v>
      </c>
      <c r="H188" s="87"/>
      <c r="I188" s="88"/>
      <c r="J188" s="89">
        <f>+VLOOKUP(C188,'[12]Resumen Peso'!$B$1:$D$65536,3,0)</f>
        <v>9593.8069562323326</v>
      </c>
      <c r="N188" s="59"/>
      <c r="O188" s="59"/>
      <c r="P188" s="59"/>
      <c r="Q188" s="59"/>
      <c r="R188" s="59"/>
    </row>
    <row r="189" spans="1:18" x14ac:dyDescent="0.2">
      <c r="A189" s="80"/>
      <c r="B189" s="81">
        <f t="shared" si="2"/>
        <v>159</v>
      </c>
      <c r="C189" s="82" t="s">
        <v>202</v>
      </c>
      <c r="D189" s="83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84" t="s">
        <v>44</v>
      </c>
      <c r="F189" s="85">
        <v>0</v>
      </c>
      <c r="G189" s="86">
        <f>VLOOKUP(C189,'[12]Resumen Peso'!$B$1:$D$65536,3,0)*$C$14</f>
        <v>16982.970652152668</v>
      </c>
      <c r="H189" s="87"/>
      <c r="I189" s="88"/>
      <c r="J189" s="89">
        <f>+VLOOKUP(C189,'[12]Resumen Peso'!$B$1:$D$65536,3,0)</f>
        <v>10544.544582525625</v>
      </c>
      <c r="N189" s="59"/>
      <c r="O189" s="59"/>
      <c r="P189" s="59"/>
      <c r="Q189" s="59"/>
      <c r="R189" s="59"/>
    </row>
    <row r="190" spans="1:18" x14ac:dyDescent="0.2">
      <c r="A190" s="80"/>
      <c r="B190" s="81">
        <f t="shared" si="2"/>
        <v>160</v>
      </c>
      <c r="C190" s="82" t="s">
        <v>203</v>
      </c>
      <c r="D190" s="83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84" t="s">
        <v>44</v>
      </c>
      <c r="F190" s="85">
        <v>0</v>
      </c>
      <c r="G190" s="86">
        <f>VLOOKUP(C190,'[12]Resumen Peso'!$B$1:$D$65536,3,0)*$C$14</f>
        <v>19039.274306902411</v>
      </c>
      <c r="H190" s="87"/>
      <c r="I190" s="88"/>
      <c r="J190" s="89">
        <f>+VLOOKUP(C190,'[12]Resumen Peso'!$B$1:$D$65536,3,0)</f>
        <v>11821.281497805559</v>
      </c>
      <c r="N190" s="59"/>
      <c r="O190" s="59"/>
      <c r="P190" s="59"/>
      <c r="Q190" s="59"/>
      <c r="R190" s="59"/>
    </row>
    <row r="191" spans="1:18" x14ac:dyDescent="0.2">
      <c r="A191" s="80"/>
      <c r="B191" s="81">
        <f t="shared" si="2"/>
        <v>161</v>
      </c>
      <c r="C191" s="82" t="s">
        <v>204</v>
      </c>
      <c r="D191" s="83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84" t="s">
        <v>44</v>
      </c>
      <c r="F191" s="85">
        <v>0</v>
      </c>
      <c r="G191" s="86">
        <f>VLOOKUP(C191,'[12]Resumen Peso'!$B$1:$D$65536,3,0)*$C$14</f>
        <v>21131.27004095717</v>
      </c>
      <c r="H191" s="87"/>
      <c r="I191" s="88"/>
      <c r="J191" s="89">
        <f>+VLOOKUP(C191,'[12]Resumen Peso'!$B$1:$D$65536,3,0)</f>
        <v>13120.179242847458</v>
      </c>
      <c r="N191" s="59"/>
      <c r="O191" s="59"/>
      <c r="P191" s="59"/>
      <c r="Q191" s="59"/>
      <c r="R191" s="59"/>
    </row>
    <row r="192" spans="1:18" x14ac:dyDescent="0.2">
      <c r="A192" s="80"/>
      <c r="B192" s="81">
        <f t="shared" si="2"/>
        <v>162</v>
      </c>
      <c r="C192" s="82" t="s">
        <v>205</v>
      </c>
      <c r="D192" s="83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84" t="s">
        <v>44</v>
      </c>
      <c r="F192" s="85">
        <v>0</v>
      </c>
      <c r="G192" s="86">
        <f>VLOOKUP(C192,'[12]Resumen Peso'!$B$1:$D$65536,3,0)*$C$14</f>
        <v>23223.265775011932</v>
      </c>
      <c r="H192" s="87"/>
      <c r="I192" s="88"/>
      <c r="J192" s="89">
        <f>+VLOOKUP(C192,'[12]Resumen Peso'!$B$1:$D$65536,3,0)</f>
        <v>14419.076987889357</v>
      </c>
      <c r="N192" s="59"/>
      <c r="O192" s="59"/>
      <c r="P192" s="59"/>
      <c r="Q192" s="59"/>
      <c r="R192" s="59"/>
    </row>
    <row r="193" spans="1:18" x14ac:dyDescent="0.2">
      <c r="A193" s="80"/>
      <c r="B193" s="81">
        <f t="shared" si="2"/>
        <v>163</v>
      </c>
      <c r="C193" s="82" t="s">
        <v>206</v>
      </c>
      <c r="D193" s="83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84" t="s">
        <v>44</v>
      </c>
      <c r="F193" s="85">
        <v>0</v>
      </c>
      <c r="G193" s="86">
        <f>VLOOKUP(C193,'[12]Resumen Peso'!$B$1:$D$65536,3,0)*$C$14</f>
        <v>25693.342192639502</v>
      </c>
      <c r="H193" s="87"/>
      <c r="I193" s="88"/>
      <c r="J193" s="89">
        <f>+VLOOKUP(C193,'[12]Resumen Peso'!$B$1:$D$65536,3,0)</f>
        <v>15952.720979944284</v>
      </c>
      <c r="N193" s="59"/>
      <c r="O193" s="59"/>
      <c r="P193" s="59"/>
      <c r="Q193" s="59"/>
      <c r="R193" s="59"/>
    </row>
    <row r="194" spans="1:18" x14ac:dyDescent="0.2">
      <c r="A194" s="80"/>
      <c r="B194" s="81">
        <f t="shared" si="2"/>
        <v>164</v>
      </c>
      <c r="C194" s="82" t="s">
        <v>207</v>
      </c>
      <c r="D194" s="83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84" t="s">
        <v>44</v>
      </c>
      <c r="F194" s="85">
        <v>0</v>
      </c>
      <c r="G194" s="86">
        <f>VLOOKUP(C194,'[12]Resumen Peso'!$B$1:$D$65536,3,0)*$C$14</f>
        <v>28611.739635456011</v>
      </c>
      <c r="H194" s="87"/>
      <c r="I194" s="88"/>
      <c r="J194" s="89">
        <f>+VLOOKUP(C194,'[12]Resumen Peso'!$B$1:$D$65536,3,0)</f>
        <v>17764.72269481546</v>
      </c>
      <c r="N194" s="59"/>
      <c r="O194" s="59"/>
      <c r="P194" s="59"/>
      <c r="Q194" s="59"/>
      <c r="R194" s="59"/>
    </row>
    <row r="195" spans="1:18" x14ac:dyDescent="0.2">
      <c r="A195" s="80"/>
      <c r="B195" s="81">
        <f t="shared" si="2"/>
        <v>165</v>
      </c>
      <c r="C195" s="82" t="s">
        <v>208</v>
      </c>
      <c r="D195" s="83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84" t="s">
        <v>44</v>
      </c>
      <c r="F195" s="85">
        <v>0</v>
      </c>
      <c r="G195" s="86">
        <f>VLOOKUP(C195,'[12]Resumen Peso'!$B$1:$D$65536,3,0)*$C$14</f>
        <v>32045.148391710736</v>
      </c>
      <c r="H195" s="87"/>
      <c r="I195" s="88"/>
      <c r="J195" s="89">
        <f>+VLOOKUP(C195,'[12]Resumen Peso'!$B$1:$D$65536,3,0)</f>
        <v>19896.489418193316</v>
      </c>
      <c r="N195" s="59"/>
      <c r="O195" s="59"/>
      <c r="P195" s="59"/>
      <c r="Q195" s="59"/>
      <c r="R195" s="59"/>
    </row>
    <row r="196" spans="1:18" x14ac:dyDescent="0.2">
      <c r="A196" s="80"/>
      <c r="B196" s="81">
        <f t="shared" si="2"/>
        <v>166</v>
      </c>
      <c r="C196" s="82" t="s">
        <v>209</v>
      </c>
      <c r="D196" s="83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84" t="s">
        <v>44</v>
      </c>
      <c r="F196" s="85">
        <v>0</v>
      </c>
      <c r="G196" s="86">
        <f>VLOOKUP(C196,'[12]Resumen Peso'!$B$1:$D$65536,3,0)*$C$14</f>
        <v>33081.837553922211</v>
      </c>
      <c r="H196" s="87"/>
      <c r="I196" s="88"/>
      <c r="J196" s="89">
        <f>+VLOOKUP(C196,'[12]Resumen Peso'!$B$1:$D$65536,3,0)</f>
        <v>20540.158615594562</v>
      </c>
      <c r="N196" s="59"/>
      <c r="O196" s="59"/>
      <c r="P196" s="59"/>
      <c r="Q196" s="59"/>
      <c r="R196" s="59"/>
    </row>
    <row r="197" spans="1:18" x14ac:dyDescent="0.2">
      <c r="A197" s="80"/>
      <c r="B197" s="81">
        <f t="shared" si="2"/>
        <v>167</v>
      </c>
      <c r="C197" s="82" t="s">
        <v>210</v>
      </c>
      <c r="D197" s="83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84" t="s">
        <v>44</v>
      </c>
      <c r="F197" s="85">
        <v>0</v>
      </c>
      <c r="G197" s="86">
        <f>VLOOKUP(C197,'[12]Resumen Peso'!$B$1:$D$65536,3,0)*$C$14</f>
        <v>36880.532390102795</v>
      </c>
      <c r="H197" s="87"/>
      <c r="I197" s="88"/>
      <c r="J197" s="89">
        <f>+VLOOKUP(C197,'[12]Resumen Peso'!$B$1:$D$65536,3,0)</f>
        <v>22898.727553617126</v>
      </c>
      <c r="N197" s="59"/>
      <c r="O197" s="59"/>
      <c r="P197" s="59"/>
      <c r="Q197" s="59"/>
      <c r="R197" s="59"/>
    </row>
    <row r="198" spans="1:18" x14ac:dyDescent="0.2">
      <c r="A198" s="80"/>
      <c r="B198" s="81">
        <f t="shared" si="2"/>
        <v>168</v>
      </c>
      <c r="C198" s="82" t="s">
        <v>211</v>
      </c>
      <c r="D198" s="83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84" t="s">
        <v>44</v>
      </c>
      <c r="F198" s="85">
        <v>0</v>
      </c>
      <c r="G198" s="86">
        <f>VLOOKUP(C198,'[12]Resumen Peso'!$B$1:$D$65536,3,0)*$C$14</f>
        <v>40679.227226283379</v>
      </c>
      <c r="H198" s="87"/>
      <c r="I198" s="88"/>
      <c r="J198" s="89">
        <f>+VLOOKUP(C198,'[12]Resumen Peso'!$B$1:$D$65536,3,0)</f>
        <v>25257.296491639689</v>
      </c>
      <c r="N198" s="59"/>
      <c r="O198" s="59"/>
      <c r="P198" s="59"/>
      <c r="Q198" s="59"/>
      <c r="R198" s="59"/>
    </row>
    <row r="199" spans="1:18" x14ac:dyDescent="0.2">
      <c r="A199" s="80"/>
      <c r="B199" s="81">
        <f t="shared" si="2"/>
        <v>169</v>
      </c>
      <c r="C199" s="82" t="s">
        <v>212</v>
      </c>
      <c r="D199" s="83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SC2 (5°)Tipo SC2-6</v>
      </c>
      <c r="E199" s="84" t="s">
        <v>44</v>
      </c>
      <c r="F199" s="85">
        <v>0</v>
      </c>
      <c r="G199" s="86">
        <f>VLOOKUP(C199,'[12]Resumen Peso'!$B$1:$D$65536,3,0)*$C$14</f>
        <v>9949.7792301652789</v>
      </c>
      <c r="H199" s="87"/>
      <c r="I199" s="88"/>
      <c r="J199" s="89">
        <f>+VLOOKUP(C199,'[12]Resumen Peso'!$B$1:$D$65536,3,0)</f>
        <v>6177.7113573158485</v>
      </c>
      <c r="N199" s="59"/>
      <c r="O199" s="59"/>
      <c r="P199" s="59"/>
      <c r="Q199" s="59"/>
      <c r="R199" s="59"/>
    </row>
    <row r="200" spans="1:18" x14ac:dyDescent="0.2">
      <c r="A200" s="80"/>
      <c r="B200" s="81">
        <f t="shared" si="2"/>
        <v>170</v>
      </c>
      <c r="C200" s="82" t="s">
        <v>213</v>
      </c>
      <c r="D200" s="83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SC2 (5°)Tipo SC2-3</v>
      </c>
      <c r="E200" s="84" t="s">
        <v>44</v>
      </c>
      <c r="F200" s="85">
        <v>0</v>
      </c>
      <c r="G200" s="86">
        <f>VLOOKUP(C200,'[12]Resumen Peso'!$B$1:$D$65536,3,0)*$C$14</f>
        <v>11383.981641720635</v>
      </c>
      <c r="H200" s="87"/>
      <c r="I200" s="88"/>
      <c r="J200" s="89">
        <f>+VLOOKUP(C200,'[12]Resumen Peso'!$B$1:$D$65536,3,0)</f>
        <v>7068.1922736857005</v>
      </c>
      <c r="N200" s="59"/>
      <c r="O200" s="59"/>
      <c r="P200" s="59"/>
      <c r="Q200" s="59"/>
      <c r="R200" s="59"/>
    </row>
    <row r="201" spans="1:18" x14ac:dyDescent="0.2">
      <c r="A201" s="80"/>
      <c r="B201" s="81">
        <f t="shared" si="2"/>
        <v>171</v>
      </c>
      <c r="C201" s="82" t="s">
        <v>214</v>
      </c>
      <c r="D201" s="83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SC2 (5°)Tipo SC2±0</v>
      </c>
      <c r="E201" s="84" t="s">
        <v>44</v>
      </c>
      <c r="F201" s="85">
        <v>0</v>
      </c>
      <c r="G201" s="86">
        <f>VLOOKUP(C201,'[12]Resumen Peso'!$B$1:$D$65536,3,0)*$C$14</f>
        <v>12805.378674601388</v>
      </c>
      <c r="H201" s="87"/>
      <c r="I201" s="88"/>
      <c r="J201" s="89">
        <f>+VLOOKUP(C201,'[12]Resumen Peso'!$B$1:$D$65536,3,0)</f>
        <v>7950.7224675879643</v>
      </c>
      <c r="N201" s="59"/>
      <c r="O201" s="59"/>
      <c r="P201" s="59"/>
      <c r="Q201" s="59"/>
      <c r="R201" s="59"/>
    </row>
    <row r="202" spans="1:18" x14ac:dyDescent="0.2">
      <c r="A202" s="80"/>
      <c r="B202" s="81">
        <f t="shared" si="2"/>
        <v>172</v>
      </c>
      <c r="C202" s="82" t="s">
        <v>215</v>
      </c>
      <c r="D202" s="83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SC2 (5°)Tipo SC2+3</v>
      </c>
      <c r="E202" s="84" t="s">
        <v>44</v>
      </c>
      <c r="F202" s="85">
        <v>0</v>
      </c>
      <c r="G202" s="86">
        <f>VLOOKUP(C202,'[12]Resumen Peso'!$B$1:$D$65536,3,0)*$C$14</f>
        <v>14213.970328807543</v>
      </c>
      <c r="H202" s="87"/>
      <c r="I202" s="88"/>
      <c r="J202" s="89">
        <f>+VLOOKUP(C202,'[12]Resumen Peso'!$B$1:$D$65536,3,0)</f>
        <v>8825.3019390226418</v>
      </c>
      <c r="N202" s="59"/>
      <c r="O202" s="59"/>
      <c r="P202" s="59"/>
      <c r="Q202" s="59"/>
      <c r="R202" s="59"/>
    </row>
    <row r="203" spans="1:18" x14ac:dyDescent="0.2">
      <c r="A203" s="80"/>
      <c r="B203" s="81">
        <f t="shared" si="2"/>
        <v>173</v>
      </c>
      <c r="C203" s="82" t="s">
        <v>216</v>
      </c>
      <c r="D203" s="83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SC2 (5°)Tipo SC2+6</v>
      </c>
      <c r="E203" s="84" t="s">
        <v>44</v>
      </c>
      <c r="F203" s="85">
        <v>0</v>
      </c>
      <c r="G203" s="86">
        <f>VLOOKUP(C203,'[12]Resumen Peso'!$B$1:$D$65536,3,0)*$C$14</f>
        <v>15622.561983013691</v>
      </c>
      <c r="H203" s="87"/>
      <c r="I203" s="88"/>
      <c r="J203" s="89">
        <f>+VLOOKUP(C203,'[12]Resumen Peso'!$B$1:$D$65536,3,0)</f>
        <v>9699.8814104573157</v>
      </c>
      <c r="N203" s="59"/>
      <c r="O203" s="59"/>
      <c r="P203" s="59"/>
      <c r="Q203" s="59"/>
      <c r="R203" s="59"/>
    </row>
    <row r="204" spans="1:18" x14ac:dyDescent="0.2">
      <c r="A204" s="80"/>
      <c r="B204" s="81">
        <f t="shared" si="2"/>
        <v>174</v>
      </c>
      <c r="C204" s="82" t="s">
        <v>217</v>
      </c>
      <c r="D204" s="83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AC2 (30°)Tipo AC2-3</v>
      </c>
      <c r="E204" s="84" t="s">
        <v>44</v>
      </c>
      <c r="F204" s="85">
        <v>0</v>
      </c>
      <c r="G204" s="86">
        <f>VLOOKUP(C204,'[12]Resumen Peso'!$B$1:$D$65536,3,0)*$C$14</f>
        <v>17514.146910068463</v>
      </c>
      <c r="H204" s="87"/>
      <c r="I204" s="88"/>
      <c r="J204" s="89">
        <f>+VLOOKUP(C204,'[12]Resumen Peso'!$B$1:$D$65536,3,0)</f>
        <v>10874.346231924475</v>
      </c>
      <c r="N204" s="59"/>
      <c r="O204" s="59"/>
      <c r="P204" s="59"/>
      <c r="Q204" s="59"/>
      <c r="R204" s="59"/>
    </row>
    <row r="205" spans="1:18" x14ac:dyDescent="0.2">
      <c r="A205" s="80"/>
      <c r="B205" s="81">
        <f t="shared" si="2"/>
        <v>175</v>
      </c>
      <c r="C205" s="82" t="s">
        <v>218</v>
      </c>
      <c r="D205" s="83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AC2 (30°)Tipo AC2±0</v>
      </c>
      <c r="E205" s="84" t="s">
        <v>44</v>
      </c>
      <c r="F205" s="85">
        <v>0</v>
      </c>
      <c r="G205" s="86">
        <f>VLOOKUP(C205,'[12]Resumen Peso'!$B$1:$D$65536,3,0)*$C$14</f>
        <v>19438.564828044906</v>
      </c>
      <c r="H205" s="87"/>
      <c r="I205" s="88"/>
      <c r="J205" s="89">
        <f>+VLOOKUP(C205,'[12]Resumen Peso'!$B$1:$D$65536,3,0)</f>
        <v>12069.196705798529</v>
      </c>
      <c r="N205" s="59"/>
      <c r="O205" s="59"/>
      <c r="P205" s="59"/>
      <c r="Q205" s="59"/>
      <c r="R205" s="59"/>
    </row>
    <row r="206" spans="1:18" x14ac:dyDescent="0.2">
      <c r="A206" s="80"/>
      <c r="B206" s="81">
        <f t="shared" si="2"/>
        <v>176</v>
      </c>
      <c r="C206" s="82" t="s">
        <v>219</v>
      </c>
      <c r="D206" s="83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AC2 (30°)Tipo AC2+3</v>
      </c>
      <c r="E206" s="84" t="s">
        <v>44</v>
      </c>
      <c r="F206" s="85">
        <v>0</v>
      </c>
      <c r="G206" s="86">
        <f>VLOOKUP(C206,'[12]Resumen Peso'!$B$1:$D$65536,3,0)*$C$14</f>
        <v>21362.982746021349</v>
      </c>
      <c r="H206" s="87"/>
      <c r="I206" s="88"/>
      <c r="J206" s="89">
        <f>+VLOOKUP(C206,'[12]Resumen Peso'!$B$1:$D$65536,3,0)</f>
        <v>13264.047179672583</v>
      </c>
      <c r="N206" s="59"/>
      <c r="O206" s="59"/>
      <c r="P206" s="59"/>
      <c r="Q206" s="59"/>
      <c r="R206" s="59"/>
    </row>
    <row r="207" spans="1:18" x14ac:dyDescent="0.2">
      <c r="A207" s="80"/>
      <c r="B207" s="81">
        <f t="shared" si="2"/>
        <v>177</v>
      </c>
      <c r="C207" s="82" t="s">
        <v>220</v>
      </c>
      <c r="D207" s="83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BC2 (65°)Tipo BC2-3</v>
      </c>
      <c r="E207" s="84" t="s">
        <v>44</v>
      </c>
      <c r="F207" s="85">
        <v>0</v>
      </c>
      <c r="G207" s="86">
        <f>VLOOKUP(C207,'[12]Resumen Peso'!$B$1:$D$65536,3,0)*$C$14</f>
        <v>23635.195465901179</v>
      </c>
      <c r="H207" s="87"/>
      <c r="I207" s="88"/>
      <c r="J207" s="89">
        <f>+VLOOKUP(C207,'[12]Resumen Peso'!$B$1:$D$65536,3,0)</f>
        <v>14674.839721006787</v>
      </c>
      <c r="N207" s="59"/>
      <c r="O207" s="59"/>
      <c r="P207" s="59"/>
      <c r="Q207" s="59"/>
      <c r="R207" s="59"/>
    </row>
    <row r="208" spans="1:18" x14ac:dyDescent="0.2">
      <c r="A208" s="80"/>
      <c r="B208" s="81">
        <f t="shared" si="2"/>
        <v>178</v>
      </c>
      <c r="C208" s="82" t="s">
        <v>221</v>
      </c>
      <c r="D208" s="83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BC2 (65°)Tipo BC2±0</v>
      </c>
      <c r="E208" s="84" t="s">
        <v>44</v>
      </c>
      <c r="F208" s="85">
        <v>0</v>
      </c>
      <c r="G208" s="86">
        <f>VLOOKUP(C208,'[12]Resumen Peso'!$B$1:$D$65536,3,0)*$C$14</f>
        <v>26319.816777172804</v>
      </c>
      <c r="H208" s="87"/>
      <c r="I208" s="88"/>
      <c r="J208" s="89">
        <f>+VLOOKUP(C208,'[12]Resumen Peso'!$B$1:$D$65536,3,0)</f>
        <v>16341.69233965121</v>
      </c>
      <c r="N208" s="59"/>
      <c r="O208" s="59"/>
      <c r="P208" s="59"/>
      <c r="Q208" s="59"/>
      <c r="R208" s="59"/>
    </row>
    <row r="209" spans="1:18" x14ac:dyDescent="0.2">
      <c r="A209" s="80"/>
      <c r="B209" s="81">
        <f t="shared" si="2"/>
        <v>179</v>
      </c>
      <c r="C209" s="82" t="s">
        <v>222</v>
      </c>
      <c r="D209" s="83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BC2 (65°)Tipo BC2+3</v>
      </c>
      <c r="E209" s="84" t="s">
        <v>44</v>
      </c>
      <c r="F209" s="85">
        <v>0</v>
      </c>
      <c r="G209" s="86">
        <f>VLOOKUP(C209,'[12]Resumen Peso'!$B$1:$D$65536,3,0)*$C$14</f>
        <v>29478.194790433543</v>
      </c>
      <c r="H209" s="87"/>
      <c r="I209" s="88"/>
      <c r="J209" s="89">
        <f>+VLOOKUP(C209,'[12]Resumen Peso'!$B$1:$D$65536,3,0)</f>
        <v>18302.695420409356</v>
      </c>
      <c r="N209" s="59"/>
      <c r="O209" s="59"/>
      <c r="P209" s="59"/>
      <c r="Q209" s="59"/>
      <c r="R209" s="59"/>
    </row>
    <row r="210" spans="1:18" x14ac:dyDescent="0.2">
      <c r="A210" s="80"/>
      <c r="B210" s="81">
        <f t="shared" si="2"/>
        <v>180</v>
      </c>
      <c r="C210" s="82" t="s">
        <v>223</v>
      </c>
      <c r="D210" s="83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RC2-3</v>
      </c>
      <c r="E210" s="84" t="s">
        <v>44</v>
      </c>
      <c r="F210" s="85">
        <v>0</v>
      </c>
      <c r="G210" s="86">
        <f>VLOOKUP(C210,'[12]Resumen Peso'!$B$1:$D$65536,3,0)*$C$14</f>
        <v>30431.840711720841</v>
      </c>
      <c r="H210" s="87"/>
      <c r="I210" s="88"/>
      <c r="J210" s="89">
        <f>+VLOOKUP(C210,'[12]Resumen Peso'!$B$1:$D$65536,3,0)</f>
        <v>18894.803958951936</v>
      </c>
      <c r="N210" s="59"/>
      <c r="O210" s="59"/>
      <c r="P210" s="59"/>
      <c r="Q210" s="59"/>
      <c r="R210" s="59"/>
    </row>
    <row r="211" spans="1:18" x14ac:dyDescent="0.2">
      <c r="A211" s="80"/>
      <c r="B211" s="81">
        <f t="shared" si="2"/>
        <v>181</v>
      </c>
      <c r="C211" s="82" t="s">
        <v>224</v>
      </c>
      <c r="D211" s="83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RC2±0</v>
      </c>
      <c r="E211" s="84" t="s">
        <v>44</v>
      </c>
      <c r="F211" s="85">
        <v>0</v>
      </c>
      <c r="G211" s="86">
        <f>VLOOKUP(C211,'[12]Resumen Peso'!$B$1:$D$65536,3,0)*$C$14</f>
        <v>33926.243825775739</v>
      </c>
      <c r="H211" s="87"/>
      <c r="I211" s="88"/>
      <c r="J211" s="89">
        <f>+VLOOKUP(C211,'[12]Resumen Peso'!$B$1:$D$65536,3,0)</f>
        <v>21064.441425810408</v>
      </c>
      <c r="N211" s="59"/>
      <c r="O211" s="59"/>
      <c r="P211" s="59"/>
      <c r="Q211" s="59"/>
      <c r="R211" s="59"/>
    </row>
    <row r="212" spans="1:18" x14ac:dyDescent="0.2">
      <c r="A212" s="80"/>
      <c r="B212" s="81">
        <f t="shared" si="2"/>
        <v>182</v>
      </c>
      <c r="C212" s="82" t="s">
        <v>225</v>
      </c>
      <c r="D212" s="83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RC2+3</v>
      </c>
      <c r="E212" s="84" t="s">
        <v>44</v>
      </c>
      <c r="F212" s="85">
        <v>0</v>
      </c>
      <c r="G212" s="86">
        <f>VLOOKUP(C212,'[12]Resumen Peso'!$B$1:$D$65536,3,0)*$C$14</f>
        <v>37420.646939830644</v>
      </c>
      <c r="H212" s="87"/>
      <c r="I212" s="88"/>
      <c r="J212" s="89">
        <f>+VLOOKUP(C212,'[12]Resumen Peso'!$B$1:$D$65536,3,0)</f>
        <v>23234.07889266888</v>
      </c>
      <c r="N212" s="59"/>
      <c r="O212" s="59"/>
      <c r="P212" s="59"/>
      <c r="Q212" s="59"/>
      <c r="R212" s="59"/>
    </row>
    <row r="213" spans="1:18" x14ac:dyDescent="0.2">
      <c r="A213" s="80"/>
      <c r="B213" s="81">
        <f t="shared" si="2"/>
        <v>183</v>
      </c>
      <c r="C213" s="82" t="s">
        <v>226</v>
      </c>
      <c r="D213" s="83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84" t="s">
        <v>44</v>
      </c>
      <c r="F213" s="85">
        <v>0</v>
      </c>
      <c r="G213" s="86">
        <f>VLOOKUP(C213,'[12]Resumen Peso'!$B$1:$D$65536,3,0)*$C$14</f>
        <v>6697.3303230996471</v>
      </c>
      <c r="H213" s="87"/>
      <c r="I213" s="88"/>
      <c r="J213" s="89">
        <f>+VLOOKUP(C213,'[12]Resumen Peso'!$B$1:$D$65536,3,0)</f>
        <v>4158.3006661366126</v>
      </c>
      <c r="N213" s="59"/>
      <c r="O213" s="59"/>
      <c r="P213" s="59"/>
      <c r="Q213" s="59"/>
      <c r="R213" s="59"/>
    </row>
    <row r="214" spans="1:18" x14ac:dyDescent="0.2">
      <c r="A214" s="80"/>
      <c r="B214" s="81">
        <f t="shared" si="2"/>
        <v>184</v>
      </c>
      <c r="C214" s="82" t="s">
        <v>227</v>
      </c>
      <c r="D214" s="83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84" t="s">
        <v>44</v>
      </c>
      <c r="F214" s="85">
        <v>0</v>
      </c>
      <c r="G214" s="86">
        <f>VLOOKUP(C214,'[12]Resumen Peso'!$B$1:$D$65536,3,0)*$C$14</f>
        <v>7662.7112705734698</v>
      </c>
      <c r="H214" s="87"/>
      <c r="I214" s="88"/>
      <c r="J214" s="89">
        <f>+VLOOKUP(C214,'[12]Resumen Peso'!$B$1:$D$65536,3,0)</f>
        <v>4757.695356750899</v>
      </c>
      <c r="N214" s="59"/>
      <c r="O214" s="59"/>
      <c r="P214" s="59"/>
      <c r="Q214" s="59"/>
      <c r="R214" s="59"/>
    </row>
    <row r="215" spans="1:18" x14ac:dyDescent="0.2">
      <c r="A215" s="80"/>
      <c r="B215" s="81">
        <f t="shared" si="2"/>
        <v>185</v>
      </c>
      <c r="C215" s="82" t="s">
        <v>228</v>
      </c>
      <c r="D215" s="83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84" t="s">
        <v>44</v>
      </c>
      <c r="F215" s="85">
        <v>0</v>
      </c>
      <c r="G215" s="86">
        <f>VLOOKUP(C215,'[12]Resumen Peso'!$B$1:$D$65536,3,0)*$C$14</f>
        <v>8619.4727453019896</v>
      </c>
      <c r="H215" s="87"/>
      <c r="I215" s="88"/>
      <c r="J215" s="89">
        <f>+VLOOKUP(C215,'[12]Resumen Peso'!$B$1:$D$65536,3,0)</f>
        <v>5351.7383090561289</v>
      </c>
      <c r="N215" s="59"/>
      <c r="O215" s="59"/>
      <c r="P215" s="59"/>
      <c r="Q215" s="59"/>
      <c r="R215" s="59"/>
    </row>
    <row r="216" spans="1:18" x14ac:dyDescent="0.2">
      <c r="A216" s="80"/>
      <c r="B216" s="81">
        <f t="shared" si="2"/>
        <v>186</v>
      </c>
      <c r="C216" s="82" t="s">
        <v>229</v>
      </c>
      <c r="D216" s="83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84" t="s">
        <v>44</v>
      </c>
      <c r="F216" s="85">
        <v>0</v>
      </c>
      <c r="G216" s="86">
        <f>VLOOKUP(C216,'[12]Resumen Peso'!$B$1:$D$65536,3,0)*$C$14</f>
        <v>9567.6147472852099</v>
      </c>
      <c r="H216" s="87"/>
      <c r="I216" s="88"/>
      <c r="J216" s="89">
        <f>+VLOOKUP(C216,'[12]Resumen Peso'!$B$1:$D$65536,3,0)</f>
        <v>5940.4295230523039</v>
      </c>
      <c r="N216" s="59"/>
      <c r="O216" s="59"/>
      <c r="P216" s="59"/>
      <c r="Q216" s="59"/>
      <c r="R216" s="59"/>
    </row>
    <row r="217" spans="1:18" x14ac:dyDescent="0.2">
      <c r="A217" s="80"/>
      <c r="B217" s="81">
        <f t="shared" si="2"/>
        <v>187</v>
      </c>
      <c r="C217" s="82" t="s">
        <v>230</v>
      </c>
      <c r="D217" s="83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84" t="s">
        <v>44</v>
      </c>
      <c r="F217" s="85">
        <v>0</v>
      </c>
      <c r="G217" s="86">
        <f>VLOOKUP(C217,'[12]Resumen Peso'!$B$1:$D$65536,3,0)*$C$14</f>
        <v>10515.756749268428</v>
      </c>
      <c r="H217" s="87"/>
      <c r="I217" s="88"/>
      <c r="J217" s="89">
        <f>+VLOOKUP(C217,'[12]Resumen Peso'!$B$1:$D$65536,3,0)</f>
        <v>6529.1207370484772</v>
      </c>
      <c r="N217" s="59"/>
      <c r="O217" s="59"/>
      <c r="P217" s="59"/>
      <c r="Q217" s="59"/>
      <c r="R217" s="59"/>
    </row>
    <row r="218" spans="1:18" x14ac:dyDescent="0.2">
      <c r="A218" s="80"/>
      <c r="B218" s="81">
        <f t="shared" si="2"/>
        <v>188</v>
      </c>
      <c r="C218" s="82" t="s">
        <v>231</v>
      </c>
      <c r="D218" s="83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84" t="s">
        <v>44</v>
      </c>
      <c r="F218" s="85">
        <v>0</v>
      </c>
      <c r="G218" s="86">
        <f>VLOOKUP(C218,'[12]Resumen Peso'!$B$1:$D$65536,3,0)*$C$14</f>
        <v>11789.008024258948</v>
      </c>
      <c r="H218" s="87"/>
      <c r="I218" s="88"/>
      <c r="J218" s="89">
        <f>+VLOOKUP(C218,'[12]Resumen Peso'!$B$1:$D$65536,3,0)</f>
        <v>7319.6688165856312</v>
      </c>
      <c r="N218" s="59"/>
      <c r="O218" s="59"/>
      <c r="P218" s="59"/>
      <c r="Q218" s="59"/>
      <c r="R218" s="59"/>
    </row>
    <row r="219" spans="1:18" x14ac:dyDescent="0.2">
      <c r="A219" s="80"/>
      <c r="B219" s="81">
        <f t="shared" si="2"/>
        <v>189</v>
      </c>
      <c r="C219" s="82" t="s">
        <v>232</v>
      </c>
      <c r="D219" s="83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84" t="s">
        <v>44</v>
      </c>
      <c r="F219" s="85">
        <v>0</v>
      </c>
      <c r="G219" s="86">
        <f>VLOOKUP(C219,'[12]Resumen Peso'!$B$1:$D$65536,3,0)*$C$14</f>
        <v>13084.359627368422</v>
      </c>
      <c r="H219" s="87"/>
      <c r="I219" s="88"/>
      <c r="J219" s="89">
        <f>+VLOOKUP(C219,'[12]Resumen Peso'!$B$1:$D$65536,3,0)</f>
        <v>8123.9387531472039</v>
      </c>
      <c r="N219" s="59"/>
      <c r="O219" s="59"/>
      <c r="P219" s="59"/>
      <c r="Q219" s="59"/>
      <c r="R219" s="59"/>
    </row>
    <row r="220" spans="1:18" x14ac:dyDescent="0.2">
      <c r="A220" s="80"/>
      <c r="B220" s="81">
        <f t="shared" si="2"/>
        <v>190</v>
      </c>
      <c r="C220" s="82" t="s">
        <v>233</v>
      </c>
      <c r="D220" s="83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84" t="s">
        <v>44</v>
      </c>
      <c r="F220" s="85">
        <v>0</v>
      </c>
      <c r="G220" s="86">
        <f>VLOOKUP(C220,'[12]Resumen Peso'!$B$1:$D$65536,3,0)*$C$14</f>
        <v>14379.711230477895</v>
      </c>
      <c r="H220" s="87"/>
      <c r="I220" s="88"/>
      <c r="J220" s="89">
        <f>+VLOOKUP(C220,'[12]Resumen Peso'!$B$1:$D$65536,3,0)</f>
        <v>8928.2086897087775</v>
      </c>
      <c r="N220" s="59"/>
      <c r="O220" s="59"/>
      <c r="P220" s="59"/>
      <c r="Q220" s="59"/>
      <c r="R220" s="59"/>
    </row>
    <row r="221" spans="1:18" x14ac:dyDescent="0.2">
      <c r="A221" s="80"/>
      <c r="B221" s="81">
        <f t="shared" si="2"/>
        <v>191</v>
      </c>
      <c r="C221" s="82" t="s">
        <v>234</v>
      </c>
      <c r="D221" s="83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84" t="s">
        <v>44</v>
      </c>
      <c r="F221" s="85">
        <v>0</v>
      </c>
      <c r="G221" s="86">
        <f>VLOOKUP(C221,'[12]Resumen Peso'!$B$1:$D$65536,3,0)*$C$14</f>
        <v>15909.168196040246</v>
      </c>
      <c r="H221" s="87"/>
      <c r="I221" s="88"/>
      <c r="J221" s="89">
        <f>+VLOOKUP(C221,'[12]Resumen Peso'!$B$1:$D$65536,3,0)</f>
        <v>9877.8321384416613</v>
      </c>
      <c r="N221" s="59"/>
      <c r="O221" s="59"/>
      <c r="P221" s="59"/>
      <c r="Q221" s="59"/>
      <c r="R221" s="59"/>
    </row>
    <row r="222" spans="1:18" x14ac:dyDescent="0.2">
      <c r="A222" s="80"/>
      <c r="B222" s="81">
        <f t="shared" si="2"/>
        <v>192</v>
      </c>
      <c r="C222" s="82" t="s">
        <v>235</v>
      </c>
      <c r="D222" s="83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84" t="s">
        <v>44</v>
      </c>
      <c r="F222" s="85">
        <v>0</v>
      </c>
      <c r="G222" s="86">
        <f>VLOOKUP(C222,'[12]Resumen Peso'!$B$1:$D$65536,3,0)*$C$14</f>
        <v>17716.222935456844</v>
      </c>
      <c r="H222" s="87"/>
      <c r="I222" s="88"/>
      <c r="J222" s="89">
        <f>+VLOOKUP(C222,'[12]Resumen Peso'!$B$1:$D$65536,3,0)</f>
        <v>10999.813071761315</v>
      </c>
      <c r="N222" s="59"/>
      <c r="O222" s="59"/>
      <c r="P222" s="59"/>
      <c r="Q222" s="59"/>
      <c r="R222" s="59"/>
    </row>
    <row r="223" spans="1:18" x14ac:dyDescent="0.2">
      <c r="A223" s="80"/>
      <c r="B223" s="81">
        <f t="shared" si="2"/>
        <v>193</v>
      </c>
      <c r="C223" s="82" t="s">
        <v>236</v>
      </c>
      <c r="D223" s="83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84" t="s">
        <v>44</v>
      </c>
      <c r="F223" s="85">
        <v>0</v>
      </c>
      <c r="G223" s="86">
        <f>VLOOKUP(C223,'[12]Resumen Peso'!$B$1:$D$65536,3,0)*$C$14</f>
        <v>19842.169687711666</v>
      </c>
      <c r="H223" s="87"/>
      <c r="I223" s="88"/>
      <c r="J223" s="89">
        <f>+VLOOKUP(C223,'[12]Resumen Peso'!$B$1:$D$65536,3,0)</f>
        <v>12319.790640372674</v>
      </c>
      <c r="N223" s="59"/>
      <c r="O223" s="59"/>
      <c r="P223" s="59"/>
      <c r="Q223" s="59"/>
      <c r="R223" s="59"/>
    </row>
    <row r="224" spans="1:18" x14ac:dyDescent="0.2">
      <c r="A224" s="80"/>
      <c r="B224" s="81">
        <f t="shared" ref="B224:B287" si="3">1+B223</f>
        <v>194</v>
      </c>
      <c r="C224" s="82" t="s">
        <v>237</v>
      </c>
      <c r="D224" s="83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84" t="s">
        <v>44</v>
      </c>
      <c r="F224" s="85">
        <v>0</v>
      </c>
      <c r="G224" s="86">
        <f>VLOOKUP(C224,'[12]Resumen Peso'!$B$1:$D$65536,3,0)*$C$14</f>
        <v>20484.08159333207</v>
      </c>
      <c r="H224" s="87"/>
      <c r="I224" s="88"/>
      <c r="J224" s="89">
        <f>+VLOOKUP(C224,'[12]Resumen Peso'!$B$1:$D$65536,3,0)</f>
        <v>12718.346867401799</v>
      </c>
      <c r="N224" s="59"/>
      <c r="O224" s="59"/>
      <c r="P224" s="59"/>
      <c r="Q224" s="59"/>
      <c r="R224" s="59"/>
    </row>
    <row r="225" spans="1:18" x14ac:dyDescent="0.2">
      <c r="A225" s="80"/>
      <c r="B225" s="81">
        <f t="shared" si="3"/>
        <v>195</v>
      </c>
      <c r="C225" s="82" t="s">
        <v>238</v>
      </c>
      <c r="D225" s="83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84" t="s">
        <v>44</v>
      </c>
      <c r="F225" s="85">
        <v>0</v>
      </c>
      <c r="G225" s="86">
        <f>VLOOKUP(C225,'[12]Resumen Peso'!$B$1:$D$65536,3,0)*$C$14</f>
        <v>22836.211363803868</v>
      </c>
      <c r="H225" s="87"/>
      <c r="I225" s="88"/>
      <c r="J225" s="89">
        <f>+VLOOKUP(C225,'[12]Resumen Peso'!$B$1:$D$65536,3,0)</f>
        <v>14178.759049500333</v>
      </c>
      <c r="N225" s="59"/>
      <c r="O225" s="59"/>
      <c r="P225" s="59"/>
      <c r="Q225" s="59"/>
      <c r="R225" s="59"/>
    </row>
    <row r="226" spans="1:18" x14ac:dyDescent="0.2">
      <c r="A226" s="80"/>
      <c r="B226" s="81">
        <f t="shared" si="3"/>
        <v>196</v>
      </c>
      <c r="C226" s="82" t="s">
        <v>239</v>
      </c>
      <c r="D226" s="83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84" t="s">
        <v>44</v>
      </c>
      <c r="F226" s="85">
        <v>0</v>
      </c>
      <c r="G226" s="86">
        <f>VLOOKUP(C226,'[12]Resumen Peso'!$B$1:$D$65536,3,0)*$C$14</f>
        <v>25188.34113427567</v>
      </c>
      <c r="H226" s="87"/>
      <c r="I226" s="88"/>
      <c r="J226" s="89">
        <f>+VLOOKUP(C226,'[12]Resumen Peso'!$B$1:$D$65536,3,0)</f>
        <v>15639.171231598868</v>
      </c>
      <c r="N226" s="59"/>
      <c r="O226" s="59"/>
      <c r="P226" s="59"/>
      <c r="Q226" s="59"/>
      <c r="R226" s="59"/>
    </row>
    <row r="227" spans="1:18" x14ac:dyDescent="0.2">
      <c r="A227" s="80"/>
      <c r="B227" s="81">
        <f t="shared" si="3"/>
        <v>197</v>
      </c>
      <c r="C227" s="82" t="s">
        <v>240</v>
      </c>
      <c r="D227" s="83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84" t="s">
        <v>44</v>
      </c>
      <c r="F227" s="85">
        <v>0</v>
      </c>
      <c r="G227" s="86">
        <f>VLOOKUP(C227,'[12]Resumen Peso'!$B$1:$D$65536,3,0)*$C$14</f>
        <v>6216.880451687799</v>
      </c>
      <c r="H227" s="87"/>
      <c r="I227" s="88"/>
      <c r="J227" s="89">
        <f>+VLOOKUP(C227,'[12]Resumen Peso'!$B$1:$D$65536,3,0)</f>
        <v>3859.9944868152238</v>
      </c>
      <c r="N227" s="59"/>
      <c r="O227" s="59"/>
      <c r="P227" s="59"/>
      <c r="Q227" s="59"/>
      <c r="R227" s="59"/>
    </row>
    <row r="228" spans="1:18" x14ac:dyDescent="0.2">
      <c r="A228" s="80"/>
      <c r="B228" s="81">
        <f t="shared" si="3"/>
        <v>198</v>
      </c>
      <c r="C228" s="82" t="s">
        <v>241</v>
      </c>
      <c r="D228" s="83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84" t="s">
        <v>44</v>
      </c>
      <c r="F228" s="85">
        <v>0</v>
      </c>
      <c r="G228" s="86">
        <f>VLOOKUP(C228,'[12]Resumen Peso'!$B$1:$D$65536,3,0)*$C$14</f>
        <v>7113.0073636427969</v>
      </c>
      <c r="H228" s="87"/>
      <c r="I228" s="88"/>
      <c r="J228" s="89">
        <f>+VLOOKUP(C228,'[12]Resumen Peso'!$B$1:$D$65536,3,0)</f>
        <v>4416.3900885183193</v>
      </c>
      <c r="N228" s="59"/>
      <c r="O228" s="59"/>
      <c r="P228" s="59"/>
      <c r="Q228" s="59"/>
      <c r="R228" s="59"/>
    </row>
    <row r="229" spans="1:18" x14ac:dyDescent="0.2">
      <c r="A229" s="80"/>
      <c r="B229" s="81">
        <f t="shared" si="3"/>
        <v>199</v>
      </c>
      <c r="C229" s="82" t="s">
        <v>242</v>
      </c>
      <c r="D229" s="83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84" t="s">
        <v>44</v>
      </c>
      <c r="F229" s="85">
        <v>0</v>
      </c>
      <c r="G229" s="86">
        <f>VLOOKUP(C229,'[12]Resumen Peso'!$B$1:$D$65536,3,0)*$C$14</f>
        <v>8001.13314245534</v>
      </c>
      <c r="H229" s="87"/>
      <c r="I229" s="88"/>
      <c r="J229" s="89">
        <f>+VLOOKUP(C229,'[12]Resumen Peso'!$B$1:$D$65536,3,0)</f>
        <v>4967.8178723490655</v>
      </c>
      <c r="N229" s="59"/>
      <c r="O229" s="59"/>
      <c r="P229" s="59"/>
      <c r="Q229" s="59"/>
      <c r="R229" s="59"/>
    </row>
    <row r="230" spans="1:18" x14ac:dyDescent="0.2">
      <c r="A230" s="80"/>
      <c r="B230" s="81">
        <f t="shared" si="3"/>
        <v>200</v>
      </c>
      <c r="C230" s="82" t="s">
        <v>243</v>
      </c>
      <c r="D230" s="83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84" t="s">
        <v>44</v>
      </c>
      <c r="F230" s="85">
        <v>0</v>
      </c>
      <c r="G230" s="86">
        <f>VLOOKUP(C230,'[12]Resumen Peso'!$B$1:$D$65536,3,0)*$C$14</f>
        <v>8881.2577881254274</v>
      </c>
      <c r="H230" s="87"/>
      <c r="I230" s="88"/>
      <c r="J230" s="89">
        <f>+VLOOKUP(C230,'[12]Resumen Peso'!$B$1:$D$65536,3,0)</f>
        <v>5514.2778383074628</v>
      </c>
      <c r="N230" s="59"/>
      <c r="O230" s="59"/>
      <c r="P230" s="59"/>
      <c r="Q230" s="59"/>
      <c r="R230" s="59"/>
    </row>
    <row r="231" spans="1:18" x14ac:dyDescent="0.2">
      <c r="A231" s="80"/>
      <c r="B231" s="81">
        <f t="shared" si="3"/>
        <v>201</v>
      </c>
      <c r="C231" s="82" t="s">
        <v>244</v>
      </c>
      <c r="D231" s="83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84" t="s">
        <v>44</v>
      </c>
      <c r="F231" s="85">
        <v>0</v>
      </c>
      <c r="G231" s="86">
        <f>VLOOKUP(C231,'[12]Resumen Peso'!$B$1:$D$65536,3,0)*$C$14</f>
        <v>9761.3824337955157</v>
      </c>
      <c r="H231" s="87"/>
      <c r="I231" s="88"/>
      <c r="J231" s="89">
        <f>+VLOOKUP(C231,'[12]Resumen Peso'!$B$1:$D$65536,3,0)</f>
        <v>6060.7378042658602</v>
      </c>
      <c r="N231" s="59"/>
      <c r="O231" s="59"/>
      <c r="P231" s="59"/>
      <c r="Q231" s="59"/>
      <c r="R231" s="59"/>
    </row>
    <row r="232" spans="1:18" x14ac:dyDescent="0.2">
      <c r="A232" s="80"/>
      <c r="B232" s="81">
        <f t="shared" si="3"/>
        <v>202</v>
      </c>
      <c r="C232" s="82" t="s">
        <v>245</v>
      </c>
      <c r="D232" s="83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84" t="s">
        <v>44</v>
      </c>
      <c r="F232" s="85">
        <v>0</v>
      </c>
      <c r="G232" s="86">
        <f>VLOOKUP(C232,'[12]Resumen Peso'!$B$1:$D$65536,3,0)*$C$14</f>
        <v>10943.293819332734</v>
      </c>
      <c r="H232" s="87"/>
      <c r="I232" s="88"/>
      <c r="J232" s="89">
        <f>+VLOOKUP(C232,'[12]Resumen Peso'!$B$1:$D$65536,3,0)</f>
        <v>6794.5739247335196</v>
      </c>
      <c r="N232" s="59"/>
      <c r="O232" s="59"/>
      <c r="P232" s="59"/>
      <c r="Q232" s="59"/>
      <c r="R232" s="59"/>
    </row>
    <row r="233" spans="1:18" x14ac:dyDescent="0.2">
      <c r="A233" s="80"/>
      <c r="B233" s="81">
        <f t="shared" si="3"/>
        <v>203</v>
      </c>
      <c r="C233" s="82" t="s">
        <v>246</v>
      </c>
      <c r="D233" s="83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84" t="s">
        <v>44</v>
      </c>
      <c r="F233" s="85">
        <v>0</v>
      </c>
      <c r="G233" s="86">
        <f>VLOOKUP(C233,'[12]Resumen Peso'!$B$1:$D$65536,3,0)*$C$14</f>
        <v>12145.720110247206</v>
      </c>
      <c r="H233" s="87"/>
      <c r="I233" s="88"/>
      <c r="J233" s="89">
        <f>+VLOOKUP(C233,'[12]Resumen Peso'!$B$1:$D$65536,3,0)</f>
        <v>7541.1475302258814</v>
      </c>
      <c r="N233" s="59"/>
      <c r="O233" s="59"/>
      <c r="P233" s="59"/>
      <c r="Q233" s="59"/>
      <c r="R233" s="59"/>
    </row>
    <row r="234" spans="1:18" x14ac:dyDescent="0.2">
      <c r="A234" s="80"/>
      <c r="B234" s="81">
        <f t="shared" si="3"/>
        <v>204</v>
      </c>
      <c r="C234" s="82" t="s">
        <v>247</v>
      </c>
      <c r="D234" s="83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84" t="s">
        <v>44</v>
      </c>
      <c r="F234" s="85">
        <v>0</v>
      </c>
      <c r="G234" s="86">
        <f>VLOOKUP(C234,'[12]Resumen Peso'!$B$1:$D$65536,3,0)*$C$14</f>
        <v>13348.146401161679</v>
      </c>
      <c r="H234" s="87"/>
      <c r="I234" s="88"/>
      <c r="J234" s="89">
        <f>+VLOOKUP(C234,'[12]Resumen Peso'!$B$1:$D$65536,3,0)</f>
        <v>8287.7211357182441</v>
      </c>
      <c r="N234" s="59"/>
      <c r="O234" s="59"/>
      <c r="P234" s="59"/>
      <c r="Q234" s="59"/>
      <c r="R234" s="59"/>
    </row>
    <row r="235" spans="1:18" x14ac:dyDescent="0.2">
      <c r="A235" s="80"/>
      <c r="B235" s="81">
        <f t="shared" si="3"/>
        <v>205</v>
      </c>
      <c r="C235" s="82" t="s">
        <v>248</v>
      </c>
      <c r="D235" s="83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84" t="s">
        <v>44</v>
      </c>
      <c r="F235" s="85">
        <v>0</v>
      </c>
      <c r="G235" s="86">
        <f>VLOOKUP(C235,'[12]Resumen Peso'!$B$1:$D$65536,3,0)*$C$14</f>
        <v>14767.883916288696</v>
      </c>
      <c r="H235" s="87"/>
      <c r="I235" s="88"/>
      <c r="J235" s="89">
        <f>+VLOOKUP(C235,'[12]Resumen Peso'!$B$1:$D$65536,3,0)</f>
        <v>9169.220952821408</v>
      </c>
      <c r="N235" s="59"/>
      <c r="O235" s="59"/>
      <c r="P235" s="59"/>
      <c r="Q235" s="59"/>
      <c r="R235" s="59"/>
    </row>
    <row r="236" spans="1:18" x14ac:dyDescent="0.2">
      <c r="A236" s="80"/>
      <c r="B236" s="81">
        <f t="shared" si="3"/>
        <v>206</v>
      </c>
      <c r="C236" s="82" t="s">
        <v>249</v>
      </c>
      <c r="D236" s="83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84" t="s">
        <v>44</v>
      </c>
      <c r="F236" s="85">
        <v>0</v>
      </c>
      <c r="G236" s="86">
        <f>VLOOKUP(C236,'[12]Resumen Peso'!$B$1:$D$65536,3,0)*$C$14</f>
        <v>16445.305029274718</v>
      </c>
      <c r="H236" s="87"/>
      <c r="I236" s="88"/>
      <c r="J236" s="89">
        <f>+VLOOKUP(C236,'[12]Resumen Peso'!$B$1:$D$65536,3,0)</f>
        <v>10210.713755925844</v>
      </c>
      <c r="N236" s="59"/>
      <c r="O236" s="59"/>
      <c r="P236" s="59"/>
      <c r="Q236" s="59"/>
      <c r="R236" s="59"/>
    </row>
    <row r="237" spans="1:18" x14ac:dyDescent="0.2">
      <c r="A237" s="80"/>
      <c r="B237" s="81">
        <f t="shared" si="3"/>
        <v>207</v>
      </c>
      <c r="C237" s="82" t="s">
        <v>250</v>
      </c>
      <c r="D237" s="83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84" t="s">
        <v>44</v>
      </c>
      <c r="F237" s="85">
        <v>0</v>
      </c>
      <c r="G237" s="86">
        <f>VLOOKUP(C237,'[12]Resumen Peso'!$B$1:$D$65536,3,0)*$C$14</f>
        <v>18418.741632787685</v>
      </c>
      <c r="H237" s="87"/>
      <c r="I237" s="88"/>
      <c r="J237" s="89">
        <f>+VLOOKUP(C237,'[12]Resumen Peso'!$B$1:$D$65536,3,0)</f>
        <v>11435.999406636947</v>
      </c>
      <c r="N237" s="59"/>
      <c r="O237" s="59"/>
      <c r="P237" s="59"/>
      <c r="Q237" s="59"/>
      <c r="R237" s="59"/>
    </row>
    <row r="238" spans="1:18" x14ac:dyDescent="0.2">
      <c r="A238" s="80"/>
      <c r="B238" s="81">
        <f t="shared" si="3"/>
        <v>208</v>
      </c>
      <c r="C238" s="82" t="s">
        <v>251</v>
      </c>
      <c r="D238" s="83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84" t="s">
        <v>44</v>
      </c>
      <c r="F238" s="85">
        <v>0</v>
      </c>
      <c r="G238" s="86">
        <f>VLOOKUP(C238,'[12]Resumen Peso'!$B$1:$D$65536,3,0)*$C$14</f>
        <v>19014.604369913395</v>
      </c>
      <c r="H238" s="87"/>
      <c r="I238" s="88"/>
      <c r="J238" s="89">
        <f>+VLOOKUP(C238,'[12]Resumen Peso'!$B$1:$D$65536,3,0)</f>
        <v>11805.964198155407</v>
      </c>
      <c r="N238" s="59"/>
      <c r="O238" s="59"/>
      <c r="P238" s="59"/>
      <c r="Q238" s="59"/>
      <c r="R238" s="59"/>
    </row>
    <row r="239" spans="1:18" x14ac:dyDescent="0.2">
      <c r="A239" s="80"/>
      <c r="B239" s="81">
        <f t="shared" si="3"/>
        <v>209</v>
      </c>
      <c r="C239" s="82" t="s">
        <v>252</v>
      </c>
      <c r="D239" s="83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84" t="s">
        <v>44</v>
      </c>
      <c r="F239" s="85">
        <v>0</v>
      </c>
      <c r="G239" s="86">
        <f>VLOOKUP(C239,'[12]Resumen Peso'!$B$1:$D$65536,3,0)*$C$14</f>
        <v>21197.998182735111</v>
      </c>
      <c r="H239" s="87"/>
      <c r="I239" s="88"/>
      <c r="J239" s="89">
        <f>+VLOOKUP(C239,'[12]Resumen Peso'!$B$1:$D$65536,3,0)</f>
        <v>13161.610031388413</v>
      </c>
      <c r="N239" s="59"/>
      <c r="O239" s="59"/>
      <c r="P239" s="59"/>
      <c r="Q239" s="59"/>
      <c r="R239" s="59"/>
    </row>
    <row r="240" spans="1:18" x14ac:dyDescent="0.2">
      <c r="A240" s="80"/>
      <c r="B240" s="81">
        <f t="shared" si="3"/>
        <v>210</v>
      </c>
      <c r="C240" s="82" t="s">
        <v>253</v>
      </c>
      <c r="D240" s="83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84" t="s">
        <v>44</v>
      </c>
      <c r="F240" s="85">
        <v>0</v>
      </c>
      <c r="G240" s="86">
        <f>VLOOKUP(C240,'[12]Resumen Peso'!$B$1:$D$65536,3,0)*$C$14</f>
        <v>23381.391995556827</v>
      </c>
      <c r="H240" s="87"/>
      <c r="I240" s="88"/>
      <c r="J240" s="89">
        <f>+VLOOKUP(C240,'[12]Resumen Peso'!$B$1:$D$65536,3,0)</f>
        <v>14517.255864621418</v>
      </c>
      <c r="N240" s="59"/>
      <c r="O240" s="59"/>
      <c r="P240" s="59"/>
      <c r="Q240" s="59"/>
      <c r="R240" s="59"/>
    </row>
    <row r="241" spans="1:18" x14ac:dyDescent="0.2">
      <c r="A241" s="80"/>
      <c r="B241" s="81">
        <f t="shared" si="3"/>
        <v>211</v>
      </c>
      <c r="C241" s="82" t="s">
        <v>254</v>
      </c>
      <c r="D241" s="83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84" t="s">
        <v>44</v>
      </c>
      <c r="F241" s="85">
        <v>0</v>
      </c>
      <c r="G241" s="86">
        <f>VLOOKUP(C241,'[12]Resumen Peso'!$B$1:$D$65536,3,0)*$C$14</f>
        <v>7650.4817474948386</v>
      </c>
      <c r="H241" s="87"/>
      <c r="I241" s="88"/>
      <c r="J241" s="89">
        <f>+VLOOKUP(C241,'[12]Resumen Peso'!$B$1:$D$65536,3,0)</f>
        <v>4750.1021768551718</v>
      </c>
      <c r="N241" s="59"/>
      <c r="O241" s="59"/>
      <c r="P241" s="59"/>
      <c r="Q241" s="59"/>
      <c r="R241" s="59"/>
    </row>
    <row r="242" spans="1:18" x14ac:dyDescent="0.2">
      <c r="A242" s="80"/>
      <c r="B242" s="81">
        <f t="shared" si="3"/>
        <v>212</v>
      </c>
      <c r="C242" s="82" t="s">
        <v>255</v>
      </c>
      <c r="D242" s="83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84" t="s">
        <v>44</v>
      </c>
      <c r="F242" s="85">
        <v>0</v>
      </c>
      <c r="G242" s="86">
        <f>VLOOKUP(C242,'[12]Resumen Peso'!$B$1:$D$65536,3,0)*$C$14</f>
        <v>8753.2538912778782</v>
      </c>
      <c r="H242" s="87"/>
      <c r="I242" s="88"/>
      <c r="J242" s="89">
        <f>+VLOOKUP(C242,'[12]Resumen Peso'!$B$1:$D$65536,3,0)</f>
        <v>5434.8015897351961</v>
      </c>
      <c r="N242" s="59"/>
      <c r="O242" s="59"/>
      <c r="P242" s="59"/>
      <c r="Q242" s="59"/>
      <c r="R242" s="59"/>
    </row>
    <row r="243" spans="1:18" x14ac:dyDescent="0.2">
      <c r="A243" s="80"/>
      <c r="B243" s="81">
        <f t="shared" si="3"/>
        <v>213</v>
      </c>
      <c r="C243" s="82" t="s">
        <v>256</v>
      </c>
      <c r="D243" s="83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84" t="s">
        <v>44</v>
      </c>
      <c r="F243" s="85">
        <v>0</v>
      </c>
      <c r="G243" s="86">
        <f>VLOOKUP(C243,'[12]Resumen Peso'!$B$1:$D$65536,3,0)*$C$14</f>
        <v>9846.1798552057116</v>
      </c>
      <c r="H243" s="87"/>
      <c r="I243" s="88"/>
      <c r="J243" s="89">
        <f>+VLOOKUP(C243,'[12]Resumen Peso'!$B$1:$D$65536,3,0)</f>
        <v>6113.3876150002206</v>
      </c>
      <c r="N243" s="59"/>
      <c r="O243" s="59"/>
      <c r="P243" s="59"/>
      <c r="Q243" s="59"/>
      <c r="R243" s="59"/>
    </row>
    <row r="244" spans="1:18" x14ac:dyDescent="0.2">
      <c r="A244" s="80"/>
      <c r="B244" s="81">
        <f t="shared" si="3"/>
        <v>214</v>
      </c>
      <c r="C244" s="82" t="s">
        <v>257</v>
      </c>
      <c r="D244" s="83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84" t="s">
        <v>44</v>
      </c>
      <c r="F244" s="85">
        <v>0</v>
      </c>
      <c r="G244" s="86">
        <f>VLOOKUP(C244,'[12]Resumen Peso'!$B$1:$D$65536,3,0)*$C$14</f>
        <v>10929.259639278342</v>
      </c>
      <c r="H244" s="87"/>
      <c r="I244" s="88"/>
      <c r="J244" s="89">
        <f>+VLOOKUP(C244,'[12]Resumen Peso'!$B$1:$D$65536,3,0)</f>
        <v>6785.8602526502455</v>
      </c>
      <c r="N244" s="59"/>
      <c r="O244" s="59"/>
      <c r="P244" s="59"/>
      <c r="Q244" s="59"/>
      <c r="R244" s="59"/>
    </row>
    <row r="245" spans="1:18" x14ac:dyDescent="0.2">
      <c r="A245" s="80"/>
      <c r="B245" s="81">
        <f t="shared" si="3"/>
        <v>215</v>
      </c>
      <c r="C245" s="82" t="s">
        <v>258</v>
      </c>
      <c r="D245" s="83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84" t="s">
        <v>44</v>
      </c>
      <c r="F245" s="85">
        <v>0</v>
      </c>
      <c r="G245" s="86">
        <f>VLOOKUP(C245,'[12]Resumen Peso'!$B$1:$D$65536,3,0)*$C$14</f>
        <v>12012.33942335097</v>
      </c>
      <c r="H245" s="87"/>
      <c r="I245" s="88"/>
      <c r="J245" s="89">
        <f>+VLOOKUP(C245,'[12]Resumen Peso'!$B$1:$D$65536,3,0)</f>
        <v>7458.3328903002694</v>
      </c>
      <c r="N245" s="59"/>
      <c r="O245" s="59"/>
      <c r="P245" s="59"/>
      <c r="Q245" s="59"/>
      <c r="R245" s="59"/>
    </row>
    <row r="246" spans="1:18" x14ac:dyDescent="0.2">
      <c r="A246" s="80"/>
      <c r="B246" s="81">
        <f t="shared" si="3"/>
        <v>216</v>
      </c>
      <c r="C246" s="82" t="s">
        <v>259</v>
      </c>
      <c r="D246" s="83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84" t="s">
        <v>44</v>
      </c>
      <c r="F246" s="85">
        <v>0</v>
      </c>
      <c r="G246" s="86">
        <f>VLOOKUP(C246,'[12]Resumen Peso'!$B$1:$D$65536,3,0)*$C$14</f>
        <v>13466.797419202245</v>
      </c>
      <c r="H246" s="87"/>
      <c r="I246" s="88"/>
      <c r="J246" s="89">
        <f>+VLOOKUP(C246,'[12]Resumen Peso'!$B$1:$D$65536,3,0)</f>
        <v>8361.3902820128715</v>
      </c>
      <c r="N246" s="59"/>
      <c r="O246" s="59"/>
      <c r="P246" s="59"/>
      <c r="Q246" s="59"/>
      <c r="R246" s="59"/>
    </row>
    <row r="247" spans="1:18" x14ac:dyDescent="0.2">
      <c r="A247" s="80"/>
      <c r="B247" s="81">
        <f t="shared" si="3"/>
        <v>217</v>
      </c>
      <c r="C247" s="82" t="s">
        <v>260</v>
      </c>
      <c r="D247" s="83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84" t="s">
        <v>44</v>
      </c>
      <c r="F247" s="85">
        <v>0</v>
      </c>
      <c r="G247" s="86">
        <f>VLOOKUP(C247,'[12]Resumen Peso'!$B$1:$D$65536,3,0)*$C$14</f>
        <v>14946.501020202271</v>
      </c>
      <c r="H247" s="87"/>
      <c r="I247" s="88"/>
      <c r="J247" s="89">
        <f>+VLOOKUP(C247,'[12]Resumen Peso'!$B$1:$D$65536,3,0)</f>
        <v>9280.1223995703349</v>
      </c>
      <c r="N247" s="59"/>
      <c r="O247" s="59"/>
      <c r="P247" s="59"/>
      <c r="Q247" s="59"/>
      <c r="R247" s="59"/>
    </row>
    <row r="248" spans="1:18" x14ac:dyDescent="0.2">
      <c r="A248" s="80"/>
      <c r="B248" s="81">
        <f t="shared" si="3"/>
        <v>218</v>
      </c>
      <c r="C248" s="82" t="s">
        <v>261</v>
      </c>
      <c r="D248" s="83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84" t="s">
        <v>44</v>
      </c>
      <c r="F248" s="85">
        <v>0</v>
      </c>
      <c r="G248" s="86">
        <f>VLOOKUP(C248,'[12]Resumen Peso'!$B$1:$D$65536,3,0)*$C$14</f>
        <v>16426.204621202298</v>
      </c>
      <c r="H248" s="87"/>
      <c r="I248" s="88"/>
      <c r="J248" s="89">
        <f>+VLOOKUP(C248,'[12]Resumen Peso'!$B$1:$D$65536,3,0)</f>
        <v>10198.854517127798</v>
      </c>
      <c r="N248" s="59"/>
      <c r="O248" s="59"/>
      <c r="P248" s="59"/>
      <c r="Q248" s="59"/>
      <c r="R248" s="59"/>
    </row>
    <row r="249" spans="1:18" x14ac:dyDescent="0.2">
      <c r="A249" s="80"/>
      <c r="B249" s="81">
        <f t="shared" si="3"/>
        <v>219</v>
      </c>
      <c r="C249" s="82" t="s">
        <v>262</v>
      </c>
      <c r="D249" s="83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84" t="s">
        <v>44</v>
      </c>
      <c r="F249" s="85">
        <v>0</v>
      </c>
      <c r="G249" s="86">
        <f>VLOOKUP(C249,'[12]Resumen Peso'!$B$1:$D$65536,3,0)*$C$14</f>
        <v>18173.331018455781</v>
      </c>
      <c r="H249" s="87"/>
      <c r="I249" s="88"/>
      <c r="J249" s="89">
        <f>+VLOOKUP(C249,'[12]Resumen Peso'!$B$1:$D$65536,3,0)</f>
        <v>11283.626584658376</v>
      </c>
      <c r="N249" s="59"/>
      <c r="O249" s="59"/>
      <c r="P249" s="59"/>
      <c r="Q249" s="59"/>
      <c r="R249" s="59"/>
    </row>
    <row r="250" spans="1:18" x14ac:dyDescent="0.2">
      <c r="A250" s="80"/>
      <c r="B250" s="81">
        <f t="shared" si="3"/>
        <v>220</v>
      </c>
      <c r="C250" s="82" t="s">
        <v>263</v>
      </c>
      <c r="D250" s="83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84" t="s">
        <v>44</v>
      </c>
      <c r="F250" s="85">
        <v>0</v>
      </c>
      <c r="G250" s="86">
        <f>VLOOKUP(C250,'[12]Resumen Peso'!$B$1:$D$65536,3,0)*$C$14</f>
        <v>20237.562381353877</v>
      </c>
      <c r="H250" s="87"/>
      <c r="I250" s="88"/>
      <c r="J250" s="89">
        <f>+VLOOKUP(C250,'[12]Resumen Peso'!$B$1:$D$65536,3,0)</f>
        <v>12565.285729018235</v>
      </c>
      <c r="N250" s="59"/>
      <c r="O250" s="59"/>
      <c r="P250" s="59"/>
      <c r="Q250" s="59"/>
      <c r="R250" s="59"/>
    </row>
    <row r="251" spans="1:18" x14ac:dyDescent="0.2">
      <c r="A251" s="80"/>
      <c r="B251" s="81">
        <f t="shared" si="3"/>
        <v>221</v>
      </c>
      <c r="C251" s="82" t="s">
        <v>264</v>
      </c>
      <c r="D251" s="83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84" t="s">
        <v>44</v>
      </c>
      <c r="F251" s="85">
        <v>0</v>
      </c>
      <c r="G251" s="86">
        <f>VLOOKUP(C251,'[12]Resumen Peso'!$B$1:$D$65536,3,0)*$C$14</f>
        <v>22666.069867116345</v>
      </c>
      <c r="H251" s="87"/>
      <c r="I251" s="88"/>
      <c r="J251" s="89">
        <f>+VLOOKUP(C251,'[12]Resumen Peso'!$B$1:$D$65536,3,0)</f>
        <v>14073.120016500425</v>
      </c>
      <c r="N251" s="59"/>
      <c r="O251" s="59"/>
      <c r="P251" s="59"/>
      <c r="Q251" s="59"/>
      <c r="R251" s="59"/>
    </row>
    <row r="252" spans="1:18" x14ac:dyDescent="0.2">
      <c r="A252" s="80"/>
      <c r="B252" s="81">
        <f t="shared" si="3"/>
        <v>222</v>
      </c>
      <c r="C252" s="82" t="s">
        <v>265</v>
      </c>
      <c r="D252" s="83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84" t="s">
        <v>44</v>
      </c>
      <c r="F252" s="85">
        <v>0</v>
      </c>
      <c r="G252" s="86">
        <f>VLOOKUP(C252,'[12]Resumen Peso'!$B$1:$D$65536,3,0)*$C$14</f>
        <v>23399.337464879936</v>
      </c>
      <c r="H252" s="87"/>
      <c r="I252" s="88"/>
      <c r="J252" s="89">
        <f>+VLOOKUP(C252,'[12]Resumen Peso'!$B$1:$D$65536,3,0)</f>
        <v>14528.398014319941</v>
      </c>
      <c r="N252" s="59"/>
      <c r="O252" s="59"/>
      <c r="P252" s="59"/>
      <c r="Q252" s="59"/>
      <c r="R252" s="59"/>
    </row>
    <row r="253" spans="1:18" x14ac:dyDescent="0.2">
      <c r="A253" s="80"/>
      <c r="B253" s="81">
        <f t="shared" si="3"/>
        <v>223</v>
      </c>
      <c r="C253" s="82" t="s">
        <v>266</v>
      </c>
      <c r="D253" s="83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84" t="s">
        <v>44</v>
      </c>
      <c r="F253" s="85">
        <v>0</v>
      </c>
      <c r="G253" s="86">
        <f>VLOOKUP(C253,'[12]Resumen Peso'!$B$1:$D$65536,3,0)*$C$14</f>
        <v>26086.217909565145</v>
      </c>
      <c r="H253" s="87"/>
      <c r="I253" s="88"/>
      <c r="J253" s="89">
        <f>+VLOOKUP(C253,'[12]Resumen Peso'!$B$1:$D$65536,3,0)</f>
        <v>16196.653304704503</v>
      </c>
      <c r="N253" s="59"/>
      <c r="O253" s="59"/>
      <c r="P253" s="59"/>
      <c r="Q253" s="59"/>
      <c r="R253" s="59"/>
    </row>
    <row r="254" spans="1:18" x14ac:dyDescent="0.2">
      <c r="A254" s="80"/>
      <c r="B254" s="81">
        <f t="shared" si="3"/>
        <v>224</v>
      </c>
      <c r="C254" s="82" t="s">
        <v>267</v>
      </c>
      <c r="D254" s="83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84" t="s">
        <v>44</v>
      </c>
      <c r="F254" s="85">
        <v>0</v>
      </c>
      <c r="G254" s="86">
        <f>VLOOKUP(C254,'[12]Resumen Peso'!$B$1:$D$65536,3,0)*$C$14</f>
        <v>28773.098354250353</v>
      </c>
      <c r="H254" s="87"/>
      <c r="I254" s="88"/>
      <c r="J254" s="89">
        <f>+VLOOKUP(C254,'[12]Resumen Peso'!$B$1:$D$65536,3,0)</f>
        <v>17864.908595089066</v>
      </c>
      <c r="N254" s="59"/>
      <c r="O254" s="59"/>
      <c r="P254" s="59"/>
      <c r="Q254" s="59"/>
      <c r="R254" s="59"/>
    </row>
    <row r="255" spans="1:18" x14ac:dyDescent="0.2">
      <c r="A255" s="80"/>
      <c r="B255" s="81">
        <f t="shared" si="3"/>
        <v>225</v>
      </c>
      <c r="C255" s="82" t="s">
        <v>268</v>
      </c>
      <c r="D255" s="83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SC1 (5°)Tipo SC1-6</v>
      </c>
      <c r="E255" s="84" t="s">
        <v>44</v>
      </c>
      <c r="F255" s="85">
        <v>0</v>
      </c>
      <c r="G255" s="86">
        <f>VLOOKUP(C255,'[12]Resumen Peso'!$B$1:$D$65536,3,0)*$C$14</f>
        <v>7180.457861057047</v>
      </c>
      <c r="H255" s="87"/>
      <c r="I255" s="88"/>
      <c r="J255" s="89">
        <f>+VLOOKUP(C255,'[12]Resumen Peso'!$B$1:$D$65536,3,0)</f>
        <v>4458.2693799370991</v>
      </c>
      <c r="N255" s="59"/>
      <c r="O255" s="59"/>
      <c r="P255" s="59"/>
      <c r="Q255" s="59"/>
      <c r="R255" s="59"/>
    </row>
    <row r="256" spans="1:18" x14ac:dyDescent="0.2">
      <c r="A256" s="80"/>
      <c r="B256" s="81">
        <f t="shared" si="3"/>
        <v>226</v>
      </c>
      <c r="C256" s="82" t="s">
        <v>269</v>
      </c>
      <c r="D256" s="83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SC1 (5°)Tipo SC1-3</v>
      </c>
      <c r="E256" s="84" t="s">
        <v>44</v>
      </c>
      <c r="F256" s="85">
        <v>0</v>
      </c>
      <c r="G256" s="86">
        <f>VLOOKUP(C256,'[12]Resumen Peso'!$B$1:$D$65536,3,0)*$C$14</f>
        <v>8215.4788140022065</v>
      </c>
      <c r="H256" s="87"/>
      <c r="I256" s="88"/>
      <c r="J256" s="89">
        <f>+VLOOKUP(C256,'[12]Resumen Peso'!$B$1:$D$65536,3,0)</f>
        <v>5100.902804072176</v>
      </c>
      <c r="N256" s="59"/>
      <c r="O256" s="59"/>
      <c r="P256" s="59"/>
      <c r="Q256" s="59"/>
      <c r="R256" s="59"/>
    </row>
    <row r="257" spans="1:18" x14ac:dyDescent="0.2">
      <c r="A257" s="80"/>
      <c r="B257" s="81">
        <f t="shared" si="3"/>
        <v>227</v>
      </c>
      <c r="C257" s="82" t="s">
        <v>270</v>
      </c>
      <c r="D257" s="83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SC1 (5°)Tipo SC1±0</v>
      </c>
      <c r="E257" s="84" t="s">
        <v>44</v>
      </c>
      <c r="F257" s="85">
        <v>0</v>
      </c>
      <c r="G257" s="86">
        <f>VLOOKUP(C257,'[12]Resumen Peso'!$B$1:$D$65536,3,0)*$C$14</f>
        <v>9241.2585084389266</v>
      </c>
      <c r="H257" s="87"/>
      <c r="I257" s="88"/>
      <c r="J257" s="89">
        <f>+VLOOKUP(C257,'[12]Resumen Peso'!$B$1:$D$65536,3,0)</f>
        <v>5737.7984297774756</v>
      </c>
      <c r="N257" s="59"/>
      <c r="O257" s="59"/>
      <c r="P257" s="59"/>
      <c r="Q257" s="59"/>
      <c r="R257" s="59"/>
    </row>
    <row r="258" spans="1:18" x14ac:dyDescent="0.2">
      <c r="A258" s="80"/>
      <c r="B258" s="81">
        <f t="shared" si="3"/>
        <v>228</v>
      </c>
      <c r="C258" s="82" t="s">
        <v>271</v>
      </c>
      <c r="D258" s="83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SC1 (5°)Tipo SC1+3</v>
      </c>
      <c r="E258" s="84" t="s">
        <v>44</v>
      </c>
      <c r="F258" s="85">
        <v>0</v>
      </c>
      <c r="G258" s="86">
        <f>VLOOKUP(C258,'[12]Resumen Peso'!$B$1:$D$65536,3,0)*$C$14</f>
        <v>10257.79694436721</v>
      </c>
      <c r="H258" s="87"/>
      <c r="I258" s="88"/>
      <c r="J258" s="89">
        <f>+VLOOKUP(C258,'[12]Resumen Peso'!$B$1:$D$65536,3,0)</f>
        <v>6368.9562570529988</v>
      </c>
      <c r="N258" s="59"/>
      <c r="O258" s="59"/>
      <c r="P258" s="59"/>
      <c r="Q258" s="59"/>
      <c r="R258" s="59"/>
    </row>
    <row r="259" spans="1:18" x14ac:dyDescent="0.2">
      <c r="A259" s="80"/>
      <c r="B259" s="81">
        <f t="shared" si="3"/>
        <v>229</v>
      </c>
      <c r="C259" s="82" t="s">
        <v>272</v>
      </c>
      <c r="D259" s="83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SC1 (5°)Tipo SC1+6</v>
      </c>
      <c r="E259" s="84" t="s">
        <v>44</v>
      </c>
      <c r="F259" s="85">
        <v>0</v>
      </c>
      <c r="G259" s="86">
        <f>VLOOKUP(C259,'[12]Resumen Peso'!$B$1:$D$65536,3,0)*$C$14</f>
        <v>11274.33538029549</v>
      </c>
      <c r="H259" s="87"/>
      <c r="I259" s="88"/>
      <c r="J259" s="89">
        <f>+VLOOKUP(C259,'[12]Resumen Peso'!$B$1:$D$65536,3,0)</f>
        <v>7000.1140843285202</v>
      </c>
      <c r="N259" s="59"/>
      <c r="O259" s="59"/>
      <c r="P259" s="59"/>
      <c r="Q259" s="59"/>
      <c r="R259" s="59"/>
    </row>
    <row r="260" spans="1:18" x14ac:dyDescent="0.2">
      <c r="A260" s="80"/>
      <c r="B260" s="81">
        <f t="shared" si="3"/>
        <v>230</v>
      </c>
      <c r="C260" s="82" t="s">
        <v>273</v>
      </c>
      <c r="D260" s="83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AC1 (30°)Tipo AC1-3</v>
      </c>
      <c r="E260" s="84" t="s">
        <v>44</v>
      </c>
      <c r="F260" s="85">
        <v>0</v>
      </c>
      <c r="G260" s="86">
        <f>VLOOKUP(C260,'[12]Resumen Peso'!$B$1:$D$65536,3,0)*$C$14</f>
        <v>12639.435604645074</v>
      </c>
      <c r="H260" s="87"/>
      <c r="I260" s="88"/>
      <c r="J260" s="89">
        <f>+VLOOKUP(C260,'[12]Resumen Peso'!$B$1:$D$65536,3,0)</f>
        <v>7847.6901927783902</v>
      </c>
      <c r="N260" s="59"/>
      <c r="O260" s="59"/>
      <c r="P260" s="59"/>
      <c r="Q260" s="59"/>
      <c r="R260" s="59"/>
    </row>
    <row r="261" spans="1:18" x14ac:dyDescent="0.2">
      <c r="A261" s="80"/>
      <c r="B261" s="81">
        <f t="shared" si="3"/>
        <v>231</v>
      </c>
      <c r="C261" s="82" t="s">
        <v>274</v>
      </c>
      <c r="D261" s="83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AC1 (30°)Tipo AC1±0</v>
      </c>
      <c r="E261" s="84" t="s">
        <v>44</v>
      </c>
      <c r="F261" s="85">
        <v>0</v>
      </c>
      <c r="G261" s="86">
        <f>VLOOKUP(C261,'[12]Resumen Peso'!$B$1:$D$65536,3,0)*$C$14</f>
        <v>14028.230415810292</v>
      </c>
      <c r="H261" s="87"/>
      <c r="I261" s="88"/>
      <c r="J261" s="89">
        <f>+VLOOKUP(C261,'[12]Resumen Peso'!$B$1:$D$65536,3,0)</f>
        <v>8709.9780164022086</v>
      </c>
      <c r="N261" s="59"/>
      <c r="O261" s="59"/>
      <c r="P261" s="59"/>
      <c r="Q261" s="59"/>
      <c r="R261" s="59"/>
    </row>
    <row r="262" spans="1:18" x14ac:dyDescent="0.2">
      <c r="A262" s="80"/>
      <c r="B262" s="81">
        <f t="shared" si="3"/>
        <v>232</v>
      </c>
      <c r="C262" s="82" t="s">
        <v>275</v>
      </c>
      <c r="D262" s="83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AC1 (30°)Tipo AC1+3</v>
      </c>
      <c r="E262" s="84" t="s">
        <v>44</v>
      </c>
      <c r="F262" s="85">
        <v>0</v>
      </c>
      <c r="G262" s="86">
        <f>VLOOKUP(C262,'[12]Resumen Peso'!$B$1:$D$65536,3,0)*$C$14</f>
        <v>15417.025226975511</v>
      </c>
      <c r="H262" s="87"/>
      <c r="I262" s="88"/>
      <c r="J262" s="89">
        <f>+VLOOKUP(C262,'[12]Resumen Peso'!$B$1:$D$65536,3,0)</f>
        <v>9572.2658400260279</v>
      </c>
      <c r="N262" s="59"/>
      <c r="O262" s="59"/>
      <c r="P262" s="59"/>
      <c r="Q262" s="59"/>
      <c r="R262" s="59"/>
    </row>
    <row r="263" spans="1:18" x14ac:dyDescent="0.2">
      <c r="A263" s="80"/>
      <c r="B263" s="81">
        <f t="shared" si="3"/>
        <v>233</v>
      </c>
      <c r="C263" s="82" t="s">
        <v>276</v>
      </c>
      <c r="D263" s="83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BC1 (65°)Tipo BC1-3</v>
      </c>
      <c r="E263" s="84" t="s">
        <v>44</v>
      </c>
      <c r="F263" s="85">
        <v>0</v>
      </c>
      <c r="G263" s="86">
        <f>VLOOKUP(C263,'[12]Resumen Peso'!$B$1:$D$65536,3,0)*$C$14</f>
        <v>17056.813136740409</v>
      </c>
      <c r="H263" s="87"/>
      <c r="I263" s="88"/>
      <c r="J263" s="89">
        <f>+VLOOKUP(C263,'[12]Resumen Peso'!$B$1:$D$65536,3,0)</f>
        <v>10590.392590319316</v>
      </c>
      <c r="N263" s="59"/>
      <c r="O263" s="59"/>
      <c r="P263" s="59"/>
      <c r="Q263" s="59"/>
      <c r="R263" s="59"/>
    </row>
    <row r="264" spans="1:18" x14ac:dyDescent="0.2">
      <c r="A264" s="80"/>
      <c r="B264" s="81">
        <f t="shared" si="3"/>
        <v>234</v>
      </c>
      <c r="C264" s="82" t="s">
        <v>277</v>
      </c>
      <c r="D264" s="83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BC1 (65°)Tipo BC1±0</v>
      </c>
      <c r="E264" s="84" t="s">
        <v>44</v>
      </c>
      <c r="F264" s="85">
        <v>0</v>
      </c>
      <c r="G264" s="86">
        <f>VLOOKUP(C264,'[12]Resumen Peso'!$B$1:$D$65536,3,0)*$C$14</f>
        <v>18994.223983007138</v>
      </c>
      <c r="H264" s="87"/>
      <c r="I264" s="88"/>
      <c r="J264" s="89">
        <f>+VLOOKUP(C264,'[12]Resumen Peso'!$B$1:$D$65536,3,0)</f>
        <v>11793.310234208591</v>
      </c>
      <c r="N264" s="59"/>
      <c r="O264" s="59"/>
      <c r="P264" s="59"/>
      <c r="Q264" s="59"/>
      <c r="R264" s="59"/>
    </row>
    <row r="265" spans="1:18" x14ac:dyDescent="0.2">
      <c r="A265" s="80"/>
      <c r="B265" s="81">
        <f t="shared" si="3"/>
        <v>235</v>
      </c>
      <c r="C265" s="82" t="s">
        <v>278</v>
      </c>
      <c r="D265" s="83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BC1 (65°)Tipo BC1+3</v>
      </c>
      <c r="E265" s="84" t="s">
        <v>44</v>
      </c>
      <c r="F265" s="85">
        <v>0</v>
      </c>
      <c r="G265" s="86">
        <f>VLOOKUP(C265,'[12]Resumen Peso'!$B$1:$D$65536,3,0)*$C$14</f>
        <v>21273.530860967996</v>
      </c>
      <c r="H265" s="87"/>
      <c r="I265" s="88"/>
      <c r="J265" s="89">
        <f>+VLOOKUP(C265,'[12]Resumen Peso'!$B$1:$D$65536,3,0)</f>
        <v>13208.507462313624</v>
      </c>
      <c r="N265" s="59"/>
      <c r="O265" s="59"/>
      <c r="P265" s="59"/>
      <c r="Q265" s="59"/>
      <c r="R265" s="59"/>
    </row>
    <row r="266" spans="1:18" x14ac:dyDescent="0.2">
      <c r="A266" s="80"/>
      <c r="B266" s="81">
        <f t="shared" si="3"/>
        <v>236</v>
      </c>
      <c r="C266" s="82" t="s">
        <v>279</v>
      </c>
      <c r="D266" s="83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RC1-3</v>
      </c>
      <c r="E266" s="84" t="s">
        <v>44</v>
      </c>
      <c r="F266" s="85">
        <v>0</v>
      </c>
      <c r="G266" s="86">
        <f>VLOOKUP(C266,'[12]Resumen Peso'!$B$1:$D$65536,3,0)*$C$14</f>
        <v>21961.748578544288</v>
      </c>
      <c r="H266" s="87"/>
      <c r="I266" s="88"/>
      <c r="J266" s="89">
        <f>+VLOOKUP(C266,'[12]Resumen Peso'!$B$1:$D$65536,3,0)</f>
        <v>13635.8144720297</v>
      </c>
      <c r="N266" s="59"/>
      <c r="O266" s="59"/>
      <c r="P266" s="59"/>
      <c r="Q266" s="59"/>
      <c r="R266" s="59"/>
    </row>
    <row r="267" spans="1:18" x14ac:dyDescent="0.2">
      <c r="A267" s="80"/>
      <c r="B267" s="81">
        <f t="shared" si="3"/>
        <v>237</v>
      </c>
      <c r="C267" s="82" t="s">
        <v>280</v>
      </c>
      <c r="D267" s="83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RC1±0</v>
      </c>
      <c r="E267" s="84" t="s">
        <v>44</v>
      </c>
      <c r="F267" s="85">
        <v>0</v>
      </c>
      <c r="G267" s="86">
        <f>VLOOKUP(C267,'[12]Resumen Peso'!$B$1:$D$65536,3,0)*$C$14</f>
        <v>24483.554714096197</v>
      </c>
      <c r="H267" s="87"/>
      <c r="I267" s="88"/>
      <c r="J267" s="89">
        <f>+VLOOKUP(C267,'[12]Resumen Peso'!$B$1:$D$65536,3,0)</f>
        <v>15201.576891894872</v>
      </c>
      <c r="N267" s="59"/>
      <c r="O267" s="59"/>
      <c r="P267" s="59"/>
      <c r="Q267" s="59"/>
      <c r="R267" s="59"/>
    </row>
    <row r="268" spans="1:18" x14ac:dyDescent="0.2">
      <c r="A268" s="80"/>
      <c r="B268" s="81">
        <f t="shared" si="3"/>
        <v>238</v>
      </c>
      <c r="C268" s="82" t="s">
        <v>281</v>
      </c>
      <c r="D268" s="83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RC1+3</v>
      </c>
      <c r="E268" s="84" t="s">
        <v>44</v>
      </c>
      <c r="F268" s="85">
        <v>0</v>
      </c>
      <c r="G268" s="86">
        <f>VLOOKUP(C268,'[12]Resumen Peso'!$B$1:$D$65536,3,0)*$C$14</f>
        <v>27005.360849648103</v>
      </c>
      <c r="H268" s="87"/>
      <c r="I268" s="88"/>
      <c r="J268" s="89">
        <f>+VLOOKUP(C268,'[12]Resumen Peso'!$B$1:$D$65536,3,0)</f>
        <v>16767.339311760043</v>
      </c>
      <c r="N268" s="59"/>
      <c r="O268" s="59"/>
      <c r="P268" s="59"/>
      <c r="Q268" s="59"/>
      <c r="R268" s="59"/>
    </row>
    <row r="269" spans="1:18" x14ac:dyDescent="0.2">
      <c r="A269" s="80"/>
      <c r="B269" s="81">
        <f t="shared" si="3"/>
        <v>239</v>
      </c>
      <c r="C269" s="82" t="s">
        <v>282</v>
      </c>
      <c r="D269" s="83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84" t="s">
        <v>44</v>
      </c>
      <c r="F269" s="85">
        <v>0</v>
      </c>
      <c r="G269" s="86">
        <f>VLOOKUP(C269,'[12]Resumen Peso'!$B$1:$D$65536,3,0)*$C$14</f>
        <v>9764.4840589945816</v>
      </c>
      <c r="H269" s="87"/>
      <c r="I269" s="88"/>
      <c r="J269" s="89">
        <f>+VLOOKUP(C269,'[12]Resumen Peso'!$B$1:$D$65536,3,0)</f>
        <v>6062.6635701321338</v>
      </c>
      <c r="N269" s="59"/>
      <c r="O269" s="59"/>
      <c r="P269" s="59"/>
      <c r="Q269" s="59"/>
      <c r="R269" s="59"/>
    </row>
    <row r="270" spans="1:18" x14ac:dyDescent="0.2">
      <c r="A270" s="80"/>
      <c r="B270" s="81">
        <f t="shared" si="3"/>
        <v>240</v>
      </c>
      <c r="C270" s="82" t="s">
        <v>283</v>
      </c>
      <c r="D270" s="83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84" t="s">
        <v>44</v>
      </c>
      <c r="F270" s="85">
        <v>0</v>
      </c>
      <c r="G270" s="86">
        <f>VLOOKUP(C270,'[12]Resumen Peso'!$B$1:$D$65536,3,0)*$C$14</f>
        <v>11171.977256687494</v>
      </c>
      <c r="H270" s="87"/>
      <c r="I270" s="88"/>
      <c r="J270" s="89">
        <f>+VLOOKUP(C270,'[12]Resumen Peso'!$B$1:$D$65536,3,0)</f>
        <v>6936.5610216827117</v>
      </c>
      <c r="N270" s="59"/>
      <c r="O270" s="59"/>
      <c r="P270" s="59"/>
      <c r="Q270" s="59"/>
      <c r="R270" s="59"/>
    </row>
    <row r="271" spans="1:18" x14ac:dyDescent="0.2">
      <c r="A271" s="80"/>
      <c r="B271" s="81">
        <f t="shared" si="3"/>
        <v>241</v>
      </c>
      <c r="C271" s="82" t="s">
        <v>284</v>
      </c>
      <c r="D271" s="83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84" t="s">
        <v>44</v>
      </c>
      <c r="F271" s="85">
        <v>0</v>
      </c>
      <c r="G271" s="86">
        <f>VLOOKUP(C271,'[12]Resumen Peso'!$B$1:$D$65536,3,0)*$C$14</f>
        <v>12566.903550829576</v>
      </c>
      <c r="H271" s="87"/>
      <c r="I271" s="88"/>
      <c r="J271" s="89">
        <f>+VLOOKUP(C271,'[12]Resumen Peso'!$B$1:$D$65536,3,0)</f>
        <v>7802.6558174158736</v>
      </c>
      <c r="N271" s="59"/>
      <c r="O271" s="59"/>
      <c r="P271" s="59"/>
      <c r="Q271" s="59"/>
      <c r="R271" s="59"/>
    </row>
    <row r="272" spans="1:18" x14ac:dyDescent="0.2">
      <c r="A272" s="80"/>
      <c r="B272" s="81">
        <f t="shared" si="3"/>
        <v>242</v>
      </c>
      <c r="C272" s="82" t="s">
        <v>285</v>
      </c>
      <c r="D272" s="83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84" t="s">
        <v>44</v>
      </c>
      <c r="F272" s="85">
        <v>0</v>
      </c>
      <c r="G272" s="86">
        <f>VLOOKUP(C272,'[12]Resumen Peso'!$B$1:$D$65536,3,0)*$C$14</f>
        <v>13949.262941420831</v>
      </c>
      <c r="H272" s="87"/>
      <c r="I272" s="88"/>
      <c r="J272" s="89">
        <f>+VLOOKUP(C272,'[12]Resumen Peso'!$B$1:$D$65536,3,0)</f>
        <v>8660.9479573316203</v>
      </c>
      <c r="N272" s="59"/>
      <c r="O272" s="59"/>
      <c r="P272" s="59"/>
      <c r="Q272" s="59"/>
      <c r="R272" s="59"/>
    </row>
    <row r="273" spans="1:18" x14ac:dyDescent="0.2">
      <c r="A273" s="80"/>
      <c r="B273" s="81">
        <f t="shared" si="3"/>
        <v>243</v>
      </c>
      <c r="C273" s="82" t="s">
        <v>286</v>
      </c>
      <c r="D273" s="83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84" t="s">
        <v>44</v>
      </c>
      <c r="F273" s="85">
        <v>0</v>
      </c>
      <c r="G273" s="86">
        <f>VLOOKUP(C273,'[12]Resumen Peso'!$B$1:$D$65536,3,0)*$C$14</f>
        <v>15331.622332012084</v>
      </c>
      <c r="H273" s="87"/>
      <c r="I273" s="88"/>
      <c r="J273" s="89">
        <f>+VLOOKUP(C273,'[12]Resumen Peso'!$B$1:$D$65536,3,0)</f>
        <v>9519.2400972473661</v>
      </c>
      <c r="N273" s="59"/>
      <c r="O273" s="59"/>
      <c r="P273" s="59"/>
      <c r="Q273" s="59"/>
      <c r="R273" s="59"/>
    </row>
    <row r="274" spans="1:18" x14ac:dyDescent="0.2">
      <c r="A274" s="80"/>
      <c r="B274" s="81">
        <f t="shared" si="3"/>
        <v>244</v>
      </c>
      <c r="C274" s="82" t="s">
        <v>287</v>
      </c>
      <c r="D274" s="83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84" t="s">
        <v>44</v>
      </c>
      <c r="F274" s="85">
        <v>0</v>
      </c>
      <c r="G274" s="86">
        <f>VLOOKUP(C274,'[12]Resumen Peso'!$B$1:$D$65536,3,0)*$C$14</f>
        <v>17187.980190733528</v>
      </c>
      <c r="H274" s="87"/>
      <c r="I274" s="88"/>
      <c r="J274" s="89">
        <f>+VLOOKUP(C274,'[12]Resumen Peso'!$B$1:$D$65536,3,0)</f>
        <v>10671.832809284404</v>
      </c>
      <c r="N274" s="59"/>
      <c r="O274" s="59"/>
      <c r="P274" s="59"/>
      <c r="Q274" s="59"/>
      <c r="R274" s="59"/>
    </row>
    <row r="275" spans="1:18" x14ac:dyDescent="0.2">
      <c r="A275" s="80"/>
      <c r="B275" s="81">
        <f t="shared" si="3"/>
        <v>245</v>
      </c>
      <c r="C275" s="82" t="s">
        <v>288</v>
      </c>
      <c r="D275" s="83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84" t="s">
        <v>44</v>
      </c>
      <c r="F275" s="85">
        <v>0</v>
      </c>
      <c r="G275" s="86">
        <f>VLOOKUP(C275,'[12]Resumen Peso'!$B$1:$D$65536,3,0)*$C$14</f>
        <v>19076.559590159301</v>
      </c>
      <c r="H275" s="87"/>
      <c r="I275" s="88"/>
      <c r="J275" s="89">
        <f>+VLOOKUP(C275,'[12]Resumen Peso'!$B$1:$D$65536,3,0)</f>
        <v>11844.431530837297</v>
      </c>
      <c r="N275" s="59"/>
      <c r="O275" s="59"/>
      <c r="P275" s="59"/>
      <c r="Q275" s="59"/>
      <c r="R275" s="59"/>
    </row>
    <row r="276" spans="1:18" x14ac:dyDescent="0.2">
      <c r="A276" s="80"/>
      <c r="B276" s="81">
        <f t="shared" si="3"/>
        <v>246</v>
      </c>
      <c r="C276" s="82" t="s">
        <v>289</v>
      </c>
      <c r="D276" s="83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84" t="s">
        <v>44</v>
      </c>
      <c r="F276" s="85">
        <v>0</v>
      </c>
      <c r="G276" s="86">
        <f>VLOOKUP(C276,'[12]Resumen Peso'!$B$1:$D$65536,3,0)*$C$14</f>
        <v>20965.13898958507</v>
      </c>
      <c r="H276" s="87"/>
      <c r="I276" s="88"/>
      <c r="J276" s="89">
        <f>+VLOOKUP(C276,'[12]Resumen Peso'!$B$1:$D$65536,3,0)</f>
        <v>13017.03025239019</v>
      </c>
      <c r="N276" s="59"/>
      <c r="O276" s="59"/>
      <c r="P276" s="59"/>
      <c r="Q276" s="59"/>
      <c r="R276" s="59"/>
    </row>
    <row r="277" spans="1:18" x14ac:dyDescent="0.2">
      <c r="A277" s="80"/>
      <c r="B277" s="81">
        <f t="shared" si="3"/>
        <v>247</v>
      </c>
      <c r="C277" s="82" t="s">
        <v>290</v>
      </c>
      <c r="D277" s="83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84" t="s">
        <v>44</v>
      </c>
      <c r="F277" s="85">
        <v>0</v>
      </c>
      <c r="G277" s="86">
        <f>VLOOKUP(C277,'[12]Resumen Peso'!$B$1:$D$65536,3,0)*$C$14</f>
        <v>23195.036193197975</v>
      </c>
      <c r="H277" s="87"/>
      <c r="I277" s="88"/>
      <c r="J277" s="89">
        <f>+VLOOKUP(C277,'[12]Resumen Peso'!$B$1:$D$65536,3,0)</f>
        <v>14401.549542892824</v>
      </c>
      <c r="N277" s="59"/>
      <c r="O277" s="59"/>
      <c r="P277" s="59"/>
      <c r="Q277" s="59"/>
      <c r="R277" s="59"/>
    </row>
    <row r="278" spans="1:18" x14ac:dyDescent="0.2">
      <c r="A278" s="80"/>
      <c r="B278" s="81">
        <f t="shared" si="3"/>
        <v>248</v>
      </c>
      <c r="C278" s="82" t="s">
        <v>291</v>
      </c>
      <c r="D278" s="83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84" t="s">
        <v>44</v>
      </c>
      <c r="F278" s="85">
        <v>0</v>
      </c>
      <c r="G278" s="86">
        <f>VLOOKUP(C278,'[12]Resumen Peso'!$B$1:$D$65536,3,0)*$C$14</f>
        <v>25829.661685075695</v>
      </c>
      <c r="H278" s="87"/>
      <c r="I278" s="88"/>
      <c r="J278" s="89">
        <f>+VLOOKUP(C278,'[12]Resumen Peso'!$B$1:$D$65536,3,0)</f>
        <v>16037.360292753701</v>
      </c>
      <c r="N278" s="59"/>
      <c r="O278" s="59"/>
      <c r="P278" s="59"/>
      <c r="Q278" s="59"/>
      <c r="R278" s="59"/>
    </row>
    <row r="279" spans="1:18" x14ac:dyDescent="0.2">
      <c r="A279" s="80"/>
      <c r="B279" s="81">
        <f t="shared" si="3"/>
        <v>249</v>
      </c>
      <c r="C279" s="82" t="s">
        <v>292</v>
      </c>
      <c r="D279" s="83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84" t="s">
        <v>44</v>
      </c>
      <c r="F279" s="85">
        <v>0</v>
      </c>
      <c r="G279" s="86">
        <f>VLOOKUP(C279,'[12]Resumen Peso'!$B$1:$D$65536,3,0)*$C$14</f>
        <v>28929.221087284779</v>
      </c>
      <c r="H279" s="87"/>
      <c r="I279" s="88"/>
      <c r="J279" s="89">
        <f>+VLOOKUP(C279,'[12]Resumen Peso'!$B$1:$D$65536,3,0)</f>
        <v>17961.843527884146</v>
      </c>
      <c r="N279" s="59"/>
      <c r="O279" s="59"/>
      <c r="P279" s="59"/>
      <c r="Q279" s="59"/>
      <c r="R279" s="59"/>
    </row>
    <row r="280" spans="1:18" x14ac:dyDescent="0.2">
      <c r="A280" s="80"/>
      <c r="B280" s="81">
        <f t="shared" si="3"/>
        <v>250</v>
      </c>
      <c r="C280" s="82" t="s">
        <v>293</v>
      </c>
      <c r="D280" s="83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84" t="s">
        <v>44</v>
      </c>
      <c r="F280" s="85">
        <v>0</v>
      </c>
      <c r="G280" s="86">
        <f>VLOOKUP(C280,'[12]Resumen Peso'!$B$1:$D$65536,3,0)*$C$14</f>
        <v>29865.10721912012</v>
      </c>
      <c r="H280" s="87"/>
      <c r="I280" s="88"/>
      <c r="J280" s="89">
        <f>+VLOOKUP(C280,'[12]Resumen Peso'!$B$1:$D$65536,3,0)</f>
        <v>18542.925203371487</v>
      </c>
      <c r="N280" s="59"/>
      <c r="O280" s="59"/>
      <c r="P280" s="59"/>
      <c r="Q280" s="59"/>
      <c r="R280" s="59"/>
    </row>
    <row r="281" spans="1:18" x14ac:dyDescent="0.2">
      <c r="A281" s="80"/>
      <c r="B281" s="81">
        <f t="shared" si="3"/>
        <v>251</v>
      </c>
      <c r="C281" s="82" t="s">
        <v>294</v>
      </c>
      <c r="D281" s="83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84" t="s">
        <v>44</v>
      </c>
      <c r="F281" s="85">
        <v>0</v>
      </c>
      <c r="G281" s="86">
        <f>VLOOKUP(C281,'[12]Resumen Peso'!$B$1:$D$65536,3,0)*$C$14</f>
        <v>33294.433912062566</v>
      </c>
      <c r="H281" s="87"/>
      <c r="I281" s="88"/>
      <c r="J281" s="89">
        <f>+VLOOKUP(C281,'[12]Resumen Peso'!$B$1:$D$65536,3,0)</f>
        <v>20672.157417359518</v>
      </c>
      <c r="N281" s="59"/>
      <c r="O281" s="59"/>
      <c r="P281" s="59"/>
      <c r="Q281" s="59"/>
      <c r="R281" s="59"/>
    </row>
    <row r="282" spans="1:18" x14ac:dyDescent="0.2">
      <c r="A282" s="80"/>
      <c r="B282" s="81">
        <f t="shared" si="3"/>
        <v>252</v>
      </c>
      <c r="C282" s="82" t="s">
        <v>295</v>
      </c>
      <c r="D282" s="83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84" t="s">
        <v>44</v>
      </c>
      <c r="F282" s="85">
        <v>0</v>
      </c>
      <c r="G282" s="86">
        <f>VLOOKUP(C282,'[12]Resumen Peso'!$B$1:$D$65536,3,0)*$C$14</f>
        <v>36723.760605005009</v>
      </c>
      <c r="H282" s="87"/>
      <c r="I282" s="88"/>
      <c r="J282" s="89">
        <f>+VLOOKUP(C282,'[12]Resumen Peso'!$B$1:$D$65536,3,0)</f>
        <v>22801.389631347549</v>
      </c>
      <c r="N282" s="59"/>
      <c r="O282" s="59"/>
      <c r="P282" s="59"/>
      <c r="Q282" s="59"/>
      <c r="R282" s="59"/>
    </row>
    <row r="283" spans="1:18" x14ac:dyDescent="0.2">
      <c r="A283" s="80"/>
      <c r="B283" s="81">
        <f t="shared" si="3"/>
        <v>253</v>
      </c>
      <c r="C283" s="82" t="s">
        <v>296</v>
      </c>
      <c r="D283" s="83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84" t="s">
        <v>44</v>
      </c>
      <c r="F283" s="85">
        <v>0</v>
      </c>
      <c r="G283" s="86">
        <f>VLOOKUP(C283,'[12]Resumen Peso'!$B$1:$D$65536,3,0)*$C$14</f>
        <v>8911.3138135570662</v>
      </c>
      <c r="H283" s="87"/>
      <c r="I283" s="88"/>
      <c r="J283" s="89">
        <f>+VLOOKUP(C283,'[12]Resumen Peso'!$B$1:$D$65536,3,0)</f>
        <v>5532.9393025841655</v>
      </c>
      <c r="N283" s="59"/>
      <c r="O283" s="59"/>
      <c r="P283" s="59"/>
      <c r="Q283" s="59"/>
      <c r="R283" s="59"/>
    </row>
    <row r="284" spans="1:18" x14ac:dyDescent="0.2">
      <c r="A284" s="80"/>
      <c r="B284" s="81">
        <f t="shared" si="3"/>
        <v>254</v>
      </c>
      <c r="C284" s="82" t="s">
        <v>297</v>
      </c>
      <c r="D284" s="83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84" t="s">
        <v>44</v>
      </c>
      <c r="F284" s="85">
        <v>0</v>
      </c>
      <c r="G284" s="86">
        <f>VLOOKUP(C284,'[12]Resumen Peso'!$B$1:$D$65536,3,0)*$C$14</f>
        <v>10195.827516412139</v>
      </c>
      <c r="H284" s="87"/>
      <c r="I284" s="88"/>
      <c r="J284" s="89">
        <f>+VLOOKUP(C284,'[12]Resumen Peso'!$B$1:$D$65536,3,0)</f>
        <v>6330.4801029566579</v>
      </c>
      <c r="N284" s="59"/>
      <c r="O284" s="59"/>
      <c r="P284" s="59"/>
      <c r="Q284" s="59"/>
      <c r="R284" s="59"/>
    </row>
    <row r="285" spans="1:18" x14ac:dyDescent="0.2">
      <c r="A285" s="80"/>
      <c r="B285" s="81">
        <f t="shared" si="3"/>
        <v>255</v>
      </c>
      <c r="C285" s="82" t="s">
        <v>298</v>
      </c>
      <c r="D285" s="83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84" t="s">
        <v>44</v>
      </c>
      <c r="F285" s="85">
        <v>0</v>
      </c>
      <c r="G285" s="86">
        <f>VLOOKUP(C285,'[12]Resumen Peso'!$B$1:$D$65536,3,0)*$C$14</f>
        <v>11468.872346920291</v>
      </c>
      <c r="H285" s="87"/>
      <c r="I285" s="88"/>
      <c r="J285" s="89">
        <f>+VLOOKUP(C285,'[12]Resumen Peso'!$B$1:$D$65536,3,0)</f>
        <v>7120.9000033258244</v>
      </c>
      <c r="N285" s="59"/>
      <c r="O285" s="59"/>
      <c r="P285" s="59"/>
      <c r="Q285" s="59"/>
      <c r="R285" s="59"/>
    </row>
    <row r="286" spans="1:18" x14ac:dyDescent="0.2">
      <c r="A286" s="80"/>
      <c r="B286" s="81">
        <f t="shared" si="3"/>
        <v>256</v>
      </c>
      <c r="C286" s="82" t="s">
        <v>299</v>
      </c>
      <c r="D286" s="83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84" t="s">
        <v>44</v>
      </c>
      <c r="F286" s="85">
        <v>0</v>
      </c>
      <c r="G286" s="86">
        <f>VLOOKUP(C286,'[12]Resumen Peso'!$B$1:$D$65536,3,0)*$C$14</f>
        <v>12730.448305081523</v>
      </c>
      <c r="H286" s="87"/>
      <c r="I286" s="88"/>
      <c r="J286" s="89">
        <f>+VLOOKUP(C286,'[12]Resumen Peso'!$B$1:$D$65536,3,0)</f>
        <v>7904.1990036916659</v>
      </c>
      <c r="N286" s="59"/>
      <c r="O286" s="59"/>
      <c r="P286" s="59"/>
      <c r="Q286" s="59"/>
      <c r="R286" s="59"/>
    </row>
    <row r="287" spans="1:18" x14ac:dyDescent="0.2">
      <c r="A287" s="80"/>
      <c r="B287" s="81">
        <f t="shared" si="3"/>
        <v>257</v>
      </c>
      <c r="C287" s="82" t="s">
        <v>300</v>
      </c>
      <c r="D287" s="83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84" t="s">
        <v>44</v>
      </c>
      <c r="F287" s="85">
        <v>0</v>
      </c>
      <c r="G287" s="86">
        <f>VLOOKUP(C287,'[12]Resumen Peso'!$B$1:$D$65536,3,0)*$C$14</f>
        <v>13992.024263242756</v>
      </c>
      <c r="H287" s="87"/>
      <c r="I287" s="88"/>
      <c r="J287" s="89">
        <f>+VLOOKUP(C287,'[12]Resumen Peso'!$B$1:$D$65536,3,0)</f>
        <v>8687.4980040575065</v>
      </c>
      <c r="N287" s="59"/>
      <c r="O287" s="59"/>
      <c r="P287" s="59"/>
      <c r="Q287" s="59"/>
      <c r="R287" s="59"/>
    </row>
    <row r="288" spans="1:18" x14ac:dyDescent="0.2">
      <c r="A288" s="80"/>
      <c r="B288" s="81">
        <f t="shared" ref="B288:B351" si="4">1+B287</f>
        <v>258</v>
      </c>
      <c r="C288" s="82" t="s">
        <v>301</v>
      </c>
      <c r="D288" s="83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84" t="s">
        <v>44</v>
      </c>
      <c r="F288" s="85">
        <v>0</v>
      </c>
      <c r="G288" s="86">
        <f>VLOOKUP(C288,'[12]Resumen Peso'!$B$1:$D$65536,3,0)*$C$14</f>
        <v>15686.183148585125</v>
      </c>
      <c r="H288" s="87"/>
      <c r="I288" s="88"/>
      <c r="J288" s="89">
        <f>+VLOOKUP(C288,'[12]Resumen Peso'!$B$1:$D$65536,3,0)</f>
        <v>9739.3831107487895</v>
      </c>
      <c r="N288" s="59"/>
      <c r="O288" s="59"/>
      <c r="P288" s="59"/>
      <c r="Q288" s="59"/>
      <c r="R288" s="59"/>
    </row>
    <row r="289" spans="1:18" x14ac:dyDescent="0.2">
      <c r="A289" s="80"/>
      <c r="B289" s="81">
        <f t="shared" si="4"/>
        <v>259</v>
      </c>
      <c r="C289" s="82" t="s">
        <v>302</v>
      </c>
      <c r="D289" s="83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84" t="s">
        <v>44</v>
      </c>
      <c r="F289" s="85">
        <v>0</v>
      </c>
      <c r="G289" s="86">
        <f>VLOOKUP(C289,'[12]Resumen Peso'!$B$1:$D$65536,3,0)*$C$14</f>
        <v>17409.748222625003</v>
      </c>
      <c r="H289" s="87"/>
      <c r="I289" s="88"/>
      <c r="J289" s="89">
        <f>+VLOOKUP(C289,'[12]Resumen Peso'!$B$1:$D$65536,3,0)</f>
        <v>10809.526205048602</v>
      </c>
      <c r="N289" s="59"/>
      <c r="O289" s="59"/>
      <c r="P289" s="59"/>
      <c r="Q289" s="59"/>
      <c r="R289" s="59"/>
    </row>
    <row r="290" spans="1:18" x14ac:dyDescent="0.2">
      <c r="A290" s="80"/>
      <c r="B290" s="81">
        <f t="shared" si="4"/>
        <v>260</v>
      </c>
      <c r="C290" s="82" t="s">
        <v>303</v>
      </c>
      <c r="D290" s="83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84" t="s">
        <v>44</v>
      </c>
      <c r="F290" s="85">
        <v>0</v>
      </c>
      <c r="G290" s="86">
        <f>VLOOKUP(C290,'[12]Resumen Peso'!$B$1:$D$65536,3,0)*$C$14</f>
        <v>19133.313296664877</v>
      </c>
      <c r="H290" s="87"/>
      <c r="I290" s="88"/>
      <c r="J290" s="89">
        <f>+VLOOKUP(C290,'[12]Resumen Peso'!$B$1:$D$65536,3,0)</f>
        <v>11879.669299348414</v>
      </c>
      <c r="N290" s="59"/>
      <c r="O290" s="59"/>
      <c r="P290" s="59"/>
      <c r="Q290" s="59"/>
      <c r="R290" s="59"/>
    </row>
    <row r="291" spans="1:18" x14ac:dyDescent="0.2">
      <c r="A291" s="80"/>
      <c r="B291" s="81">
        <f t="shared" si="4"/>
        <v>261</v>
      </c>
      <c r="C291" s="82" t="s">
        <v>304</v>
      </c>
      <c r="D291" s="83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84" t="s">
        <v>44</v>
      </c>
      <c r="F291" s="85">
        <v>0</v>
      </c>
      <c r="G291" s="86">
        <f>VLOOKUP(C291,'[12]Resumen Peso'!$B$1:$D$65536,3,0)*$C$14</f>
        <v>21168.373585903963</v>
      </c>
      <c r="H291" s="87"/>
      <c r="I291" s="88"/>
      <c r="J291" s="89">
        <f>+VLOOKUP(C291,'[12]Resumen Peso'!$B$1:$D$65536,3,0)</f>
        <v>13143.216436508956</v>
      </c>
      <c r="N291" s="59"/>
      <c r="O291" s="59"/>
      <c r="P291" s="59"/>
      <c r="Q291" s="59"/>
      <c r="R291" s="59"/>
    </row>
    <row r="292" spans="1:18" x14ac:dyDescent="0.2">
      <c r="A292" s="80"/>
      <c r="B292" s="81">
        <f t="shared" si="4"/>
        <v>262</v>
      </c>
      <c r="C292" s="82" t="s">
        <v>305</v>
      </c>
      <c r="D292" s="83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84" t="s">
        <v>44</v>
      </c>
      <c r="F292" s="85">
        <v>0</v>
      </c>
      <c r="G292" s="86">
        <f>VLOOKUP(C292,'[12]Resumen Peso'!$B$1:$D$65536,3,0)*$C$14</f>
        <v>23572.799093434252</v>
      </c>
      <c r="H292" s="87"/>
      <c r="I292" s="88"/>
      <c r="J292" s="89">
        <f>+VLOOKUP(C292,'[12]Resumen Peso'!$B$1:$D$65536,3,0)</f>
        <v>14636.098481635807</v>
      </c>
      <c r="N292" s="59"/>
      <c r="O292" s="59"/>
      <c r="P292" s="59"/>
      <c r="Q292" s="59"/>
      <c r="R292" s="59"/>
    </row>
    <row r="293" spans="1:18" x14ac:dyDescent="0.2">
      <c r="A293" s="80"/>
      <c r="B293" s="81">
        <f t="shared" si="4"/>
        <v>263</v>
      </c>
      <c r="C293" s="82" t="s">
        <v>306</v>
      </c>
      <c r="D293" s="83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84" t="s">
        <v>44</v>
      </c>
      <c r="F293" s="85">
        <v>0</v>
      </c>
      <c r="G293" s="86">
        <f>VLOOKUP(C293,'[12]Resumen Peso'!$B$1:$D$65536,3,0)*$C$14</f>
        <v>26401.534984646365</v>
      </c>
      <c r="H293" s="87"/>
      <c r="I293" s="88"/>
      <c r="J293" s="89">
        <f>+VLOOKUP(C293,'[12]Resumen Peso'!$B$1:$D$65536,3,0)</f>
        <v>16392.430299432104</v>
      </c>
      <c r="N293" s="59"/>
      <c r="O293" s="59"/>
      <c r="P293" s="59"/>
      <c r="Q293" s="59"/>
      <c r="R293" s="59"/>
    </row>
    <row r="294" spans="1:18" x14ac:dyDescent="0.2">
      <c r="A294" s="80"/>
      <c r="B294" s="81">
        <f t="shared" si="4"/>
        <v>264</v>
      </c>
      <c r="C294" s="82" t="s">
        <v>307</v>
      </c>
      <c r="D294" s="83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84" t="s">
        <v>44</v>
      </c>
      <c r="F294" s="85">
        <v>0</v>
      </c>
      <c r="G294" s="86">
        <f>VLOOKUP(C294,'[12]Resumen Peso'!$B$1:$D$65536,3,0)*$C$14</f>
        <v>27255.648214198762</v>
      </c>
      <c r="H294" s="87"/>
      <c r="I294" s="88"/>
      <c r="J294" s="89">
        <f>+VLOOKUP(C294,'[12]Resumen Peso'!$B$1:$D$65536,3,0)</f>
        <v>16922.740055717211</v>
      </c>
      <c r="N294" s="59"/>
      <c r="O294" s="59"/>
      <c r="P294" s="59"/>
      <c r="Q294" s="59"/>
      <c r="R294" s="59"/>
    </row>
    <row r="295" spans="1:18" x14ac:dyDescent="0.2">
      <c r="A295" s="80"/>
      <c r="B295" s="81">
        <f t="shared" si="4"/>
        <v>265</v>
      </c>
      <c r="C295" s="82" t="s">
        <v>308</v>
      </c>
      <c r="D295" s="83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84" t="s">
        <v>44</v>
      </c>
      <c r="F295" s="85">
        <v>0</v>
      </c>
      <c r="G295" s="86">
        <f>VLOOKUP(C295,'[12]Resumen Peso'!$B$1:$D$65536,3,0)*$C$14</f>
        <v>30385.338031436746</v>
      </c>
      <c r="H295" s="87"/>
      <c r="I295" s="88"/>
      <c r="J295" s="89">
        <f>+VLOOKUP(C295,'[12]Resumen Peso'!$B$1:$D$65536,3,0)</f>
        <v>18865.930942828552</v>
      </c>
      <c r="N295" s="59"/>
      <c r="O295" s="59"/>
      <c r="P295" s="59"/>
      <c r="Q295" s="59"/>
      <c r="R295" s="59"/>
    </row>
    <row r="296" spans="1:18" x14ac:dyDescent="0.2">
      <c r="A296" s="80"/>
      <c r="B296" s="81">
        <f t="shared" si="4"/>
        <v>266</v>
      </c>
      <c r="C296" s="82" t="s">
        <v>309</v>
      </c>
      <c r="D296" s="83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84" t="s">
        <v>44</v>
      </c>
      <c r="F296" s="85">
        <v>0</v>
      </c>
      <c r="G296" s="86">
        <f>VLOOKUP(C296,'[12]Resumen Peso'!$B$1:$D$65536,3,0)*$C$14</f>
        <v>33515.027848674734</v>
      </c>
      <c r="H296" s="87"/>
      <c r="I296" s="88"/>
      <c r="J296" s="89">
        <f>+VLOOKUP(C296,'[12]Resumen Peso'!$B$1:$D$65536,3,0)</f>
        <v>20809.121829939893</v>
      </c>
      <c r="N296" s="59"/>
      <c r="O296" s="59"/>
      <c r="P296" s="59"/>
      <c r="Q296" s="59"/>
      <c r="R296" s="59"/>
    </row>
    <row r="297" spans="1:18" x14ac:dyDescent="0.2">
      <c r="A297" s="80"/>
      <c r="B297" s="81">
        <f t="shared" si="4"/>
        <v>267</v>
      </c>
      <c r="C297" s="82" t="s">
        <v>310</v>
      </c>
      <c r="D297" s="83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84" t="s">
        <v>44</v>
      </c>
      <c r="F297" s="85">
        <v>0</v>
      </c>
      <c r="G297" s="86">
        <f>VLOOKUP(C297,'[12]Resumen Peso'!$B$1:$D$65536,3,0)*$C$14</f>
        <v>10655.009397411317</v>
      </c>
      <c r="H297" s="87"/>
      <c r="I297" s="88"/>
      <c r="J297" s="89">
        <f>+VLOOKUP(C297,'[12]Resumen Peso'!$B$1:$D$65536,3,0)</f>
        <v>6615.5812148207406</v>
      </c>
      <c r="N297" s="59"/>
      <c r="O297" s="59"/>
      <c r="P297" s="59"/>
      <c r="Q297" s="59"/>
      <c r="R297" s="59"/>
    </row>
    <row r="298" spans="1:18" x14ac:dyDescent="0.2">
      <c r="A298" s="80"/>
      <c r="B298" s="81">
        <f t="shared" si="4"/>
        <v>268</v>
      </c>
      <c r="C298" s="82" t="s">
        <v>311</v>
      </c>
      <c r="D298" s="83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84" t="s">
        <v>44</v>
      </c>
      <c r="F298" s="85">
        <v>0</v>
      </c>
      <c r="G298" s="86">
        <f>VLOOKUP(C298,'[12]Resumen Peso'!$B$1:$D$65536,3,0)*$C$14</f>
        <v>12190.866607848984</v>
      </c>
      <c r="H298" s="87"/>
      <c r="I298" s="88"/>
      <c r="J298" s="89">
        <f>+VLOOKUP(C298,'[12]Resumen Peso'!$B$1:$D$65536,3,0)</f>
        <v>7569.1785070471533</v>
      </c>
      <c r="N298" s="59"/>
      <c r="O298" s="59"/>
      <c r="P298" s="59"/>
      <c r="Q298" s="59"/>
      <c r="R298" s="59"/>
    </row>
    <row r="299" spans="1:18" x14ac:dyDescent="0.2">
      <c r="A299" s="80"/>
      <c r="B299" s="81">
        <f t="shared" si="4"/>
        <v>269</v>
      </c>
      <c r="C299" s="82" t="s">
        <v>312</v>
      </c>
      <c r="D299" s="83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84" t="s">
        <v>44</v>
      </c>
      <c r="F299" s="85">
        <v>0</v>
      </c>
      <c r="G299" s="86">
        <f>VLOOKUP(C299,'[12]Resumen Peso'!$B$1:$D$65536,3,0)*$C$14</f>
        <v>13713.010807479171</v>
      </c>
      <c r="H299" s="87"/>
      <c r="I299" s="88"/>
      <c r="J299" s="89">
        <f>+VLOOKUP(C299,'[12]Resumen Peso'!$B$1:$D$65536,3,0)</f>
        <v>8514.2615377358306</v>
      </c>
      <c r="N299" s="59"/>
      <c r="O299" s="59"/>
      <c r="P299" s="59"/>
      <c r="Q299" s="59"/>
      <c r="R299" s="59"/>
    </row>
    <row r="300" spans="1:18" x14ac:dyDescent="0.2">
      <c r="A300" s="80"/>
      <c r="B300" s="81">
        <f t="shared" si="4"/>
        <v>270</v>
      </c>
      <c r="C300" s="82" t="s">
        <v>313</v>
      </c>
      <c r="D300" s="83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84" t="s">
        <v>44</v>
      </c>
      <c r="F300" s="85">
        <v>0</v>
      </c>
      <c r="G300" s="86">
        <f>VLOOKUP(C300,'[12]Resumen Peso'!$B$1:$D$65536,3,0)*$C$14</f>
        <v>15221.441996301883</v>
      </c>
      <c r="H300" s="87"/>
      <c r="I300" s="88"/>
      <c r="J300" s="89">
        <f>+VLOOKUP(C300,'[12]Resumen Peso'!$B$1:$D$65536,3,0)</f>
        <v>9450.8303068867735</v>
      </c>
      <c r="N300" s="59"/>
      <c r="O300" s="59"/>
      <c r="P300" s="59"/>
      <c r="Q300" s="59"/>
      <c r="R300" s="59"/>
    </row>
    <row r="301" spans="1:18" x14ac:dyDescent="0.2">
      <c r="A301" s="80"/>
      <c r="B301" s="81">
        <f t="shared" si="4"/>
        <v>271</v>
      </c>
      <c r="C301" s="82" t="s">
        <v>314</v>
      </c>
      <c r="D301" s="83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84" t="s">
        <v>44</v>
      </c>
      <c r="F301" s="85">
        <v>0</v>
      </c>
      <c r="G301" s="86">
        <f>VLOOKUP(C301,'[12]Resumen Peso'!$B$1:$D$65536,3,0)*$C$14</f>
        <v>16729.87318512459</v>
      </c>
      <c r="H301" s="87"/>
      <c r="I301" s="88"/>
      <c r="J301" s="89">
        <f>+VLOOKUP(C301,'[12]Resumen Peso'!$B$1:$D$65536,3,0)</f>
        <v>10387.399076037713</v>
      </c>
      <c r="N301" s="59"/>
      <c r="O301" s="59"/>
      <c r="P301" s="59"/>
      <c r="Q301" s="59"/>
      <c r="R301" s="59"/>
    </row>
    <row r="302" spans="1:18" x14ac:dyDescent="0.2">
      <c r="A302" s="80"/>
      <c r="B302" s="81">
        <f t="shared" si="4"/>
        <v>272</v>
      </c>
      <c r="C302" s="82" t="s">
        <v>315</v>
      </c>
      <c r="D302" s="83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84" t="s">
        <v>44</v>
      </c>
      <c r="F302" s="85">
        <v>0</v>
      </c>
      <c r="G302" s="86">
        <f>VLOOKUP(C302,'[12]Resumen Peso'!$B$1:$D$65536,3,0)*$C$14</f>
        <v>18755.531715583802</v>
      </c>
      <c r="H302" s="87"/>
      <c r="I302" s="88"/>
      <c r="J302" s="89">
        <f>+VLOOKUP(C302,'[12]Resumen Peso'!$B$1:$D$65536,3,0)</f>
        <v>11645.108761868976</v>
      </c>
      <c r="N302" s="59"/>
      <c r="O302" s="59"/>
      <c r="P302" s="59"/>
      <c r="Q302" s="59"/>
      <c r="R302" s="59"/>
    </row>
    <row r="303" spans="1:18" x14ac:dyDescent="0.2">
      <c r="A303" s="80"/>
      <c r="B303" s="81">
        <f t="shared" si="4"/>
        <v>273</v>
      </c>
      <c r="C303" s="82" t="s">
        <v>316</v>
      </c>
      <c r="D303" s="83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84" t="s">
        <v>44</v>
      </c>
      <c r="F303" s="85">
        <v>0</v>
      </c>
      <c r="G303" s="86">
        <f>VLOOKUP(C303,'[12]Resumen Peso'!$B$1:$D$65536,3,0)*$C$14</f>
        <v>20816.350405753383</v>
      </c>
      <c r="H303" s="87"/>
      <c r="I303" s="88"/>
      <c r="J303" s="89">
        <f>+VLOOKUP(C303,'[12]Resumen Peso'!$B$1:$D$65536,3,0)</f>
        <v>12924.649014282992</v>
      </c>
      <c r="N303" s="59"/>
      <c r="O303" s="59"/>
      <c r="P303" s="59"/>
      <c r="Q303" s="59"/>
      <c r="R303" s="59"/>
    </row>
    <row r="304" spans="1:18" x14ac:dyDescent="0.2">
      <c r="A304" s="80"/>
      <c r="B304" s="81">
        <f t="shared" si="4"/>
        <v>274</v>
      </c>
      <c r="C304" s="82" t="s">
        <v>317</v>
      </c>
      <c r="D304" s="83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84" t="s">
        <v>44</v>
      </c>
      <c r="F304" s="85">
        <v>0</v>
      </c>
      <c r="G304" s="86">
        <f>VLOOKUP(C304,'[12]Resumen Peso'!$B$1:$D$65536,3,0)*$C$14</f>
        <v>22877.169095922967</v>
      </c>
      <c r="H304" s="87"/>
      <c r="I304" s="88"/>
      <c r="J304" s="89">
        <f>+VLOOKUP(C304,'[12]Resumen Peso'!$B$1:$D$65536,3,0)</f>
        <v>14204.189266697007</v>
      </c>
      <c r="N304" s="59"/>
      <c r="O304" s="59"/>
      <c r="P304" s="59"/>
      <c r="Q304" s="59"/>
      <c r="R304" s="59"/>
    </row>
    <row r="305" spans="1:18" x14ac:dyDescent="0.2">
      <c r="A305" s="80"/>
      <c r="B305" s="81">
        <f t="shared" si="4"/>
        <v>275</v>
      </c>
      <c r="C305" s="82" t="s">
        <v>318</v>
      </c>
      <c r="D305" s="83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84" t="s">
        <v>44</v>
      </c>
      <c r="F305" s="85">
        <v>0</v>
      </c>
      <c r="G305" s="86">
        <f>VLOOKUP(C305,'[12]Resumen Peso'!$B$1:$D$65536,3,0)*$C$14</f>
        <v>25310.433927552294</v>
      </c>
      <c r="H305" s="87"/>
      <c r="I305" s="88"/>
      <c r="J305" s="89">
        <f>+VLOOKUP(C305,'[12]Resumen Peso'!$B$1:$D$65536,3,0)</f>
        <v>15714.977339274576</v>
      </c>
      <c r="N305" s="59"/>
      <c r="O305" s="59"/>
      <c r="P305" s="59"/>
      <c r="Q305" s="59"/>
      <c r="R305" s="59"/>
    </row>
    <row r="306" spans="1:18" x14ac:dyDescent="0.2">
      <c r="A306" s="80"/>
      <c r="B306" s="81">
        <f t="shared" si="4"/>
        <v>276</v>
      </c>
      <c r="C306" s="82" t="s">
        <v>319</v>
      </c>
      <c r="D306" s="83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84" t="s">
        <v>44</v>
      </c>
      <c r="F306" s="85">
        <v>0</v>
      </c>
      <c r="G306" s="86">
        <f>VLOOKUP(C306,'[12]Resumen Peso'!$B$1:$D$65536,3,0)*$C$14</f>
        <v>28185.338449390085</v>
      </c>
      <c r="H306" s="87"/>
      <c r="I306" s="88"/>
      <c r="J306" s="89">
        <f>+VLOOKUP(C306,'[12]Resumen Peso'!$B$1:$D$65536,3,0)</f>
        <v>17499.974765339171</v>
      </c>
      <c r="N306" s="59"/>
      <c r="O306" s="59"/>
      <c r="P306" s="59"/>
      <c r="Q306" s="59"/>
      <c r="R306" s="59"/>
    </row>
    <row r="307" spans="1:18" x14ac:dyDescent="0.2">
      <c r="A307" s="80"/>
      <c r="B307" s="81">
        <f t="shared" si="4"/>
        <v>277</v>
      </c>
      <c r="C307" s="82" t="s">
        <v>320</v>
      </c>
      <c r="D307" s="83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84" t="s">
        <v>44</v>
      </c>
      <c r="F307" s="85">
        <v>0</v>
      </c>
      <c r="G307" s="86">
        <f>VLOOKUP(C307,'[12]Resumen Peso'!$B$1:$D$65536,3,0)*$C$14</f>
        <v>31567.579063316894</v>
      </c>
      <c r="H307" s="87"/>
      <c r="I307" s="88"/>
      <c r="J307" s="89">
        <f>+VLOOKUP(C307,'[12]Resumen Peso'!$B$1:$D$65536,3,0)</f>
        <v>19599.971737179872</v>
      </c>
      <c r="N307" s="59"/>
      <c r="O307" s="59"/>
      <c r="P307" s="59"/>
      <c r="Q307" s="59"/>
      <c r="R307" s="59"/>
    </row>
    <row r="308" spans="1:18" x14ac:dyDescent="0.2">
      <c r="A308" s="80"/>
      <c r="B308" s="81">
        <f t="shared" si="4"/>
        <v>278</v>
      </c>
      <c r="C308" s="82" t="s">
        <v>321</v>
      </c>
      <c r="D308" s="83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84" t="s">
        <v>44</v>
      </c>
      <c r="F308" s="85">
        <v>0</v>
      </c>
      <c r="G308" s="86">
        <f>VLOOKUP(C308,'[12]Resumen Peso'!$B$1:$D$65536,3,0)*$C$14</f>
        <v>32588.818431353644</v>
      </c>
      <c r="H308" s="87"/>
      <c r="I308" s="88"/>
      <c r="J308" s="89">
        <f>+VLOOKUP(C308,'[12]Resumen Peso'!$B$1:$D$65536,3,0)</f>
        <v>20234.048322852406</v>
      </c>
      <c r="N308" s="59"/>
      <c r="O308" s="59"/>
      <c r="P308" s="59"/>
      <c r="Q308" s="59"/>
      <c r="R308" s="59"/>
    </row>
    <row r="309" spans="1:18" x14ac:dyDescent="0.2">
      <c r="A309" s="80"/>
      <c r="B309" s="81">
        <f t="shared" si="4"/>
        <v>279</v>
      </c>
      <c r="C309" s="82" t="s">
        <v>322</v>
      </c>
      <c r="D309" s="83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84" t="s">
        <v>44</v>
      </c>
      <c r="F309" s="85">
        <v>0</v>
      </c>
      <c r="G309" s="86">
        <f>VLOOKUP(C309,'[12]Resumen Peso'!$B$1:$D$65536,3,0)*$C$14</f>
        <v>36330.901261263818</v>
      </c>
      <c r="H309" s="87"/>
      <c r="I309" s="88"/>
      <c r="J309" s="89">
        <f>+VLOOKUP(C309,'[12]Resumen Peso'!$B$1:$D$65536,3,0)</f>
        <v>22557.467472522192</v>
      </c>
      <c r="N309" s="59"/>
      <c r="O309" s="59"/>
      <c r="P309" s="59"/>
      <c r="Q309" s="59"/>
      <c r="R309" s="59"/>
    </row>
    <row r="310" spans="1:18" x14ac:dyDescent="0.2">
      <c r="A310" s="80"/>
      <c r="B310" s="81">
        <f t="shared" si="4"/>
        <v>280</v>
      </c>
      <c r="C310" s="82" t="s">
        <v>323</v>
      </c>
      <c r="D310" s="83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84" t="s">
        <v>44</v>
      </c>
      <c r="F310" s="85">
        <v>0</v>
      </c>
      <c r="G310" s="86">
        <f>VLOOKUP(C310,'[12]Resumen Peso'!$B$1:$D$65536,3,0)*$C$14</f>
        <v>40072.984091173988</v>
      </c>
      <c r="H310" s="87"/>
      <c r="I310" s="88"/>
      <c r="J310" s="89">
        <f>+VLOOKUP(C310,'[12]Resumen Peso'!$B$1:$D$65536,3,0)</f>
        <v>24880.886622191978</v>
      </c>
      <c r="N310" s="59"/>
      <c r="O310" s="59"/>
      <c r="P310" s="59"/>
      <c r="Q310" s="59"/>
      <c r="R310" s="59"/>
    </row>
    <row r="311" spans="1:18" x14ac:dyDescent="0.2">
      <c r="A311" s="80"/>
      <c r="B311" s="81">
        <f t="shared" si="4"/>
        <v>281</v>
      </c>
      <c r="C311" s="82" t="s">
        <v>324</v>
      </c>
      <c r="D311" s="83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SC2 (5°)Tipo SC2-6</v>
      </c>
      <c r="E311" s="84" t="s">
        <v>44</v>
      </c>
      <c r="F311" s="85">
        <v>0</v>
      </c>
      <c r="G311" s="86">
        <f>VLOOKUP(C311,'[12]Resumen Peso'!$B$1:$D$65536,3,0)*$C$14</f>
        <v>9795.1968995199204</v>
      </c>
      <c r="H311" s="87"/>
      <c r="I311" s="88"/>
      <c r="J311" s="89">
        <f>+VLOOKUP(C311,'[12]Resumen Peso'!$B$1:$D$65536,3,0)</f>
        <v>6081.7328438657241</v>
      </c>
      <c r="N311" s="59"/>
      <c r="O311" s="59"/>
      <c r="P311" s="59"/>
      <c r="Q311" s="59"/>
      <c r="R311" s="59"/>
    </row>
    <row r="312" spans="1:18" x14ac:dyDescent="0.2">
      <c r="A312" s="80"/>
      <c r="B312" s="81">
        <f t="shared" si="4"/>
        <v>282</v>
      </c>
      <c r="C312" s="82" t="s">
        <v>325</v>
      </c>
      <c r="D312" s="83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SC2 (5°)Tipo SC2-3</v>
      </c>
      <c r="E312" s="84" t="s">
        <v>44</v>
      </c>
      <c r="F312" s="85">
        <v>0</v>
      </c>
      <c r="G312" s="86">
        <f>VLOOKUP(C312,'[12]Resumen Peso'!$B$1:$D$65536,3,0)*$C$14</f>
        <v>11207.117173324594</v>
      </c>
      <c r="H312" s="87"/>
      <c r="I312" s="88"/>
      <c r="J312" s="89">
        <f>+VLOOKUP(C312,'[12]Resumen Peso'!$B$1:$D$65536,3,0)</f>
        <v>6958.3790195580814</v>
      </c>
      <c r="N312" s="59"/>
      <c r="O312" s="59"/>
      <c r="P312" s="59"/>
      <c r="Q312" s="59"/>
      <c r="R312" s="59"/>
    </row>
    <row r="313" spans="1:18" x14ac:dyDescent="0.2">
      <c r="A313" s="80"/>
      <c r="B313" s="81">
        <f t="shared" si="4"/>
        <v>283</v>
      </c>
      <c r="C313" s="82" t="s">
        <v>326</v>
      </c>
      <c r="D313" s="83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SC2 (5°)Tipo SC2±0</v>
      </c>
      <c r="E313" s="84" t="s">
        <v>44</v>
      </c>
      <c r="F313" s="85">
        <v>0</v>
      </c>
      <c r="G313" s="86">
        <f>VLOOKUP(C313,'[12]Resumen Peso'!$B$1:$D$65536,3,0)*$C$14</f>
        <v>12606.431016113153</v>
      </c>
      <c r="H313" s="87"/>
      <c r="I313" s="88"/>
      <c r="J313" s="89">
        <f>+VLOOKUP(C313,'[12]Resumen Peso'!$B$1:$D$65536,3,0)</f>
        <v>7827.1979972531844</v>
      </c>
      <c r="N313" s="59"/>
      <c r="O313" s="59"/>
      <c r="P313" s="59"/>
      <c r="Q313" s="59"/>
      <c r="R313" s="59"/>
    </row>
    <row r="314" spans="1:18" x14ac:dyDescent="0.2">
      <c r="A314" s="80"/>
      <c r="B314" s="81">
        <f t="shared" si="4"/>
        <v>284</v>
      </c>
      <c r="C314" s="82" t="s">
        <v>327</v>
      </c>
      <c r="D314" s="83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SC2 (5°)Tipo SC2+3</v>
      </c>
      <c r="E314" s="84" t="s">
        <v>44</v>
      </c>
      <c r="F314" s="85">
        <v>0</v>
      </c>
      <c r="G314" s="86">
        <f>VLOOKUP(C314,'[12]Resumen Peso'!$B$1:$D$65536,3,0)*$C$14</f>
        <v>13993.138427885602</v>
      </c>
      <c r="H314" s="87"/>
      <c r="I314" s="88"/>
      <c r="J314" s="89">
        <f>+VLOOKUP(C314,'[12]Resumen Peso'!$B$1:$D$65536,3,0)</f>
        <v>8688.189776951036</v>
      </c>
      <c r="N314" s="59"/>
      <c r="O314" s="59"/>
      <c r="P314" s="59"/>
      <c r="Q314" s="59"/>
      <c r="R314" s="59"/>
    </row>
    <row r="315" spans="1:18" x14ac:dyDescent="0.2">
      <c r="A315" s="80"/>
      <c r="B315" s="81">
        <f t="shared" si="4"/>
        <v>285</v>
      </c>
      <c r="C315" s="82" t="s">
        <v>328</v>
      </c>
      <c r="D315" s="83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SC2 (5°)Tipo SC2+6</v>
      </c>
      <c r="E315" s="84" t="s">
        <v>44</v>
      </c>
      <c r="F315" s="85">
        <v>0</v>
      </c>
      <c r="G315" s="86">
        <f>VLOOKUP(C315,'[12]Resumen Peso'!$B$1:$D$65536,3,0)*$C$14</f>
        <v>15379.845839658046</v>
      </c>
      <c r="H315" s="87"/>
      <c r="I315" s="88"/>
      <c r="J315" s="89">
        <f>+VLOOKUP(C315,'[12]Resumen Peso'!$B$1:$D$65536,3,0)</f>
        <v>9549.181556648884</v>
      </c>
      <c r="N315" s="59"/>
      <c r="O315" s="59"/>
      <c r="P315" s="59"/>
      <c r="Q315" s="59"/>
      <c r="R315" s="59"/>
    </row>
    <row r="316" spans="1:18" x14ac:dyDescent="0.2">
      <c r="A316" s="80"/>
      <c r="B316" s="81">
        <f t="shared" si="4"/>
        <v>286</v>
      </c>
      <c r="C316" s="82" t="s">
        <v>329</v>
      </c>
      <c r="D316" s="83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AC2 (30°)Tipo AC2-3</v>
      </c>
      <c r="E316" s="84" t="s">
        <v>44</v>
      </c>
      <c r="F316" s="85">
        <v>0</v>
      </c>
      <c r="G316" s="86">
        <f>VLOOKUP(C316,'[12]Resumen Peso'!$B$1:$D$65536,3,0)*$C$14</f>
        <v>17242.042616496248</v>
      </c>
      <c r="H316" s="87"/>
      <c r="I316" s="88"/>
      <c r="J316" s="89">
        <f>+VLOOKUP(C316,'[12]Resumen Peso'!$B$1:$D$65536,3,0)</f>
        <v>10705.399590407131</v>
      </c>
      <c r="N316" s="59"/>
      <c r="O316" s="59"/>
      <c r="P316" s="59"/>
      <c r="Q316" s="59"/>
      <c r="R316" s="59"/>
    </row>
    <row r="317" spans="1:18" x14ac:dyDescent="0.2">
      <c r="A317" s="80"/>
      <c r="B317" s="81">
        <f t="shared" si="4"/>
        <v>287</v>
      </c>
      <c r="C317" s="82" t="s">
        <v>330</v>
      </c>
      <c r="D317" s="83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AC2 (30°)Tipo AC2±0</v>
      </c>
      <c r="E317" s="84" t="s">
        <v>44</v>
      </c>
      <c r="F317" s="85">
        <v>0</v>
      </c>
      <c r="G317" s="86">
        <f>VLOOKUP(C317,'[12]Resumen Peso'!$B$1:$D$65536,3,0)*$C$14</f>
        <v>19136.562282459767</v>
      </c>
      <c r="H317" s="87"/>
      <c r="I317" s="88"/>
      <c r="J317" s="89">
        <f>+VLOOKUP(C317,'[12]Resumen Peso'!$B$1:$D$65536,3,0)</f>
        <v>11881.686559830334</v>
      </c>
      <c r="N317" s="59"/>
      <c r="O317" s="59"/>
      <c r="P317" s="59"/>
      <c r="Q317" s="59"/>
      <c r="R317" s="59"/>
    </row>
    <row r="318" spans="1:18" x14ac:dyDescent="0.2">
      <c r="A318" s="80"/>
      <c r="B318" s="81">
        <f t="shared" si="4"/>
        <v>288</v>
      </c>
      <c r="C318" s="82" t="s">
        <v>331</v>
      </c>
      <c r="D318" s="83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AC2 (30°)Tipo AC2+3</v>
      </c>
      <c r="E318" s="84" t="s">
        <v>44</v>
      </c>
      <c r="F318" s="85">
        <v>0</v>
      </c>
      <c r="G318" s="86">
        <f>VLOOKUP(C318,'[12]Resumen Peso'!$B$1:$D$65536,3,0)*$C$14</f>
        <v>21031.081948423285</v>
      </c>
      <c r="H318" s="87"/>
      <c r="I318" s="88"/>
      <c r="J318" s="89">
        <f>+VLOOKUP(C318,'[12]Resumen Peso'!$B$1:$D$65536,3,0)</f>
        <v>13057.973529253537</v>
      </c>
      <c r="N318" s="59"/>
      <c r="O318" s="59"/>
      <c r="P318" s="59"/>
      <c r="Q318" s="59"/>
      <c r="R318" s="59"/>
    </row>
    <row r="319" spans="1:18" x14ac:dyDescent="0.2">
      <c r="A319" s="80"/>
      <c r="B319" s="81">
        <f t="shared" si="4"/>
        <v>289</v>
      </c>
      <c r="C319" s="82" t="s">
        <v>332</v>
      </c>
      <c r="D319" s="83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BC2 (65°)Tipo BC2-3</v>
      </c>
      <c r="E319" s="84" t="s">
        <v>44</v>
      </c>
      <c r="F319" s="85">
        <v>0</v>
      </c>
      <c r="G319" s="86">
        <f>VLOOKUP(C319,'[12]Resumen Peso'!$B$1:$D$65536,3,0)*$C$14</f>
        <v>23267.992986744575</v>
      </c>
      <c r="H319" s="87"/>
      <c r="I319" s="88"/>
      <c r="J319" s="89">
        <f>+VLOOKUP(C319,'[12]Resumen Peso'!$B$1:$D$65536,3,0)</f>
        <v>14446.847634605227</v>
      </c>
      <c r="N319" s="59"/>
      <c r="O319" s="59"/>
      <c r="P319" s="59"/>
      <c r="Q319" s="59"/>
      <c r="R319" s="59"/>
    </row>
    <row r="320" spans="1:18" x14ac:dyDescent="0.2">
      <c r="A320" s="80"/>
      <c r="B320" s="81">
        <f t="shared" si="4"/>
        <v>290</v>
      </c>
      <c r="C320" s="82" t="s">
        <v>333</v>
      </c>
      <c r="D320" s="83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BC2 (65°)Tipo BC2±0</v>
      </c>
      <c r="E320" s="84" t="s">
        <v>44</v>
      </c>
      <c r="F320" s="85">
        <v>0</v>
      </c>
      <c r="G320" s="86">
        <f>VLOOKUP(C320,'[12]Resumen Peso'!$B$1:$D$65536,3,0)*$C$14</f>
        <v>25910.905330450525</v>
      </c>
      <c r="H320" s="87"/>
      <c r="I320" s="88"/>
      <c r="J320" s="89">
        <f>+VLOOKUP(C320,'[12]Resumen Peso'!$B$1:$D$65536,3,0)</f>
        <v>16087.803602010274</v>
      </c>
      <c r="N320" s="59"/>
      <c r="O320" s="59"/>
      <c r="P320" s="59"/>
      <c r="Q320" s="59"/>
      <c r="R320" s="59"/>
    </row>
    <row r="321" spans="1:18" x14ac:dyDescent="0.2">
      <c r="A321" s="80"/>
      <c r="B321" s="81">
        <f t="shared" si="4"/>
        <v>291</v>
      </c>
      <c r="C321" s="82" t="s">
        <v>334</v>
      </c>
      <c r="D321" s="83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BC2 (65°)Tipo BC2+3</v>
      </c>
      <c r="E321" s="84" t="s">
        <v>44</v>
      </c>
      <c r="F321" s="85">
        <v>0</v>
      </c>
      <c r="G321" s="86">
        <f>VLOOKUP(C321,'[12]Resumen Peso'!$B$1:$D$65536,3,0)*$C$14</f>
        <v>29020.213970104593</v>
      </c>
      <c r="H321" s="87"/>
      <c r="I321" s="88"/>
      <c r="J321" s="89">
        <f>+VLOOKUP(C321,'[12]Resumen Peso'!$B$1:$D$65536,3,0)</f>
        <v>18018.340034251509</v>
      </c>
      <c r="N321" s="59"/>
      <c r="O321" s="59"/>
      <c r="P321" s="59"/>
      <c r="Q321" s="59"/>
      <c r="R321" s="59"/>
    </row>
    <row r="322" spans="1:18" x14ac:dyDescent="0.2">
      <c r="A322" s="80"/>
      <c r="B322" s="81">
        <f t="shared" si="4"/>
        <v>292</v>
      </c>
      <c r="C322" s="82" t="s">
        <v>335</v>
      </c>
      <c r="D322" s="83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RC2-3</v>
      </c>
      <c r="E322" s="84" t="s">
        <v>44</v>
      </c>
      <c r="F322" s="85">
        <v>0</v>
      </c>
      <c r="G322" s="86">
        <f>VLOOKUP(C322,'[12]Resumen Peso'!$B$1:$D$65536,3,0)*$C$14</f>
        <v>29959.043802942801</v>
      </c>
      <c r="H322" s="87"/>
      <c r="I322" s="88"/>
      <c r="J322" s="89">
        <f>+VLOOKUP(C322,'[12]Resumen Peso'!$B$1:$D$65536,3,0)</f>
        <v>18601.249422163142</v>
      </c>
      <c r="N322" s="59"/>
      <c r="O322" s="59"/>
      <c r="P322" s="59"/>
      <c r="Q322" s="59"/>
      <c r="R322" s="59"/>
    </row>
    <row r="323" spans="1:18" x14ac:dyDescent="0.2">
      <c r="A323" s="80"/>
      <c r="B323" s="81">
        <f t="shared" si="4"/>
        <v>293</v>
      </c>
      <c r="C323" s="82" t="s">
        <v>336</v>
      </c>
      <c r="D323" s="83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RC2±0</v>
      </c>
      <c r="E323" s="84" t="s">
        <v>44</v>
      </c>
      <c r="F323" s="85">
        <v>0</v>
      </c>
      <c r="G323" s="86">
        <f>VLOOKUP(C323,'[12]Resumen Peso'!$B$1:$D$65536,3,0)*$C$14</f>
        <v>33399.156970950724</v>
      </c>
      <c r="H323" s="87"/>
      <c r="I323" s="88"/>
      <c r="J323" s="89">
        <f>+VLOOKUP(C323,'[12]Resumen Peso'!$B$1:$D$65536,3,0)</f>
        <v>20737.178842991241</v>
      </c>
      <c r="N323" s="59"/>
      <c r="O323" s="59"/>
      <c r="P323" s="59"/>
      <c r="Q323" s="59"/>
      <c r="R323" s="59"/>
    </row>
    <row r="324" spans="1:18" x14ac:dyDescent="0.2">
      <c r="A324" s="80"/>
      <c r="B324" s="81">
        <f t="shared" si="4"/>
        <v>294</v>
      </c>
      <c r="C324" s="82" t="s">
        <v>337</v>
      </c>
      <c r="D324" s="83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RC2+3</v>
      </c>
      <c r="E324" s="84" t="s">
        <v>44</v>
      </c>
      <c r="F324" s="85">
        <v>0</v>
      </c>
      <c r="G324" s="86">
        <f>VLOOKUP(C324,'[12]Resumen Peso'!$B$1:$D$65536,3,0)*$C$14</f>
        <v>36839.270138958651</v>
      </c>
      <c r="H324" s="87"/>
      <c r="I324" s="88"/>
      <c r="J324" s="89">
        <f>+VLOOKUP(C324,'[12]Resumen Peso'!$B$1:$D$65536,3,0)</f>
        <v>22873.10826381934</v>
      </c>
      <c r="N324" s="59"/>
      <c r="O324" s="59"/>
      <c r="P324" s="59"/>
      <c r="Q324" s="59"/>
      <c r="R324" s="59"/>
    </row>
    <row r="325" spans="1:18" x14ac:dyDescent="0.2">
      <c r="A325" s="80"/>
      <c r="B325" s="81">
        <f t="shared" si="4"/>
        <v>295</v>
      </c>
      <c r="C325" s="82" t="s">
        <v>338</v>
      </c>
      <c r="D325" s="83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84" t="s">
        <v>44</v>
      </c>
      <c r="F325" s="85">
        <v>0</v>
      </c>
      <c r="G325" s="86">
        <f>VLOOKUP(C325,'[12]Resumen Peso'!$B$1:$D$65536,3,0)*$C$14</f>
        <v>5709.0985514971517</v>
      </c>
      <c r="H325" s="87"/>
      <c r="I325" s="88"/>
      <c r="J325" s="89">
        <f>+VLOOKUP(C325,'[12]Resumen Peso'!$B$1:$D$65536,3,0)</f>
        <v>3544.7181435636285</v>
      </c>
      <c r="N325" s="59"/>
      <c r="O325" s="59"/>
      <c r="P325" s="59"/>
      <c r="Q325" s="59"/>
      <c r="R325" s="59"/>
    </row>
    <row r="326" spans="1:18" x14ac:dyDescent="0.2">
      <c r="A326" s="80"/>
      <c r="B326" s="81">
        <f t="shared" si="4"/>
        <v>296</v>
      </c>
      <c r="C326" s="82" t="s">
        <v>339</v>
      </c>
      <c r="D326" s="83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84" t="s">
        <v>44</v>
      </c>
      <c r="F326" s="85">
        <v>0</v>
      </c>
      <c r="G326" s="86">
        <f>VLOOKUP(C326,'[12]Resumen Peso'!$B$1:$D$65536,3,0)*$C$14</f>
        <v>6532.0316760372816</v>
      </c>
      <c r="H326" s="87"/>
      <c r="I326" s="88"/>
      <c r="J326" s="89">
        <f>+VLOOKUP(C326,'[12]Resumen Peso'!$B$1:$D$65536,3,0)</f>
        <v>4055.6685065998272</v>
      </c>
      <c r="N326" s="59"/>
      <c r="O326" s="59"/>
      <c r="P326" s="59"/>
      <c r="Q326" s="59"/>
      <c r="R326" s="59"/>
    </row>
    <row r="327" spans="1:18" x14ac:dyDescent="0.2">
      <c r="A327" s="80"/>
      <c r="B327" s="81">
        <f t="shared" si="4"/>
        <v>297</v>
      </c>
      <c r="C327" s="82" t="s">
        <v>340</v>
      </c>
      <c r="D327" s="83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84" t="s">
        <v>44</v>
      </c>
      <c r="F327" s="85">
        <v>0</v>
      </c>
      <c r="G327" s="86">
        <f>VLOOKUP(C327,'[12]Resumen Peso'!$B$1:$D$65536,3,0)*$C$14</f>
        <v>7347.617183394018</v>
      </c>
      <c r="H327" s="87"/>
      <c r="I327" s="88"/>
      <c r="J327" s="89">
        <f>+VLOOKUP(C327,'[12]Resumen Peso'!$B$1:$D$65536,3,0)</f>
        <v>4562.0568128232026</v>
      </c>
      <c r="N327" s="59"/>
      <c r="O327" s="59"/>
      <c r="P327" s="59"/>
      <c r="Q327" s="59"/>
      <c r="R327" s="59"/>
    </row>
    <row r="328" spans="1:18" x14ac:dyDescent="0.2">
      <c r="A328" s="80"/>
      <c r="B328" s="81">
        <f t="shared" si="4"/>
        <v>298</v>
      </c>
      <c r="C328" s="82" t="s">
        <v>341</v>
      </c>
      <c r="D328" s="83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84" t="s">
        <v>44</v>
      </c>
      <c r="F328" s="85">
        <v>0</v>
      </c>
      <c r="G328" s="86">
        <f>VLOOKUP(C328,'[12]Resumen Peso'!$B$1:$D$65536,3,0)*$C$14</f>
        <v>8155.8550735673607</v>
      </c>
      <c r="H328" s="87"/>
      <c r="I328" s="88"/>
      <c r="J328" s="89">
        <f>+VLOOKUP(C328,'[12]Resumen Peso'!$B$1:$D$65536,3,0)</f>
        <v>5063.8830622337555</v>
      </c>
      <c r="N328" s="59"/>
      <c r="O328" s="59"/>
      <c r="P328" s="59"/>
      <c r="Q328" s="59"/>
      <c r="R328" s="59"/>
    </row>
    <row r="329" spans="1:18" x14ac:dyDescent="0.2">
      <c r="A329" s="80"/>
      <c r="B329" s="81">
        <f t="shared" si="4"/>
        <v>299</v>
      </c>
      <c r="C329" s="82" t="s">
        <v>342</v>
      </c>
      <c r="D329" s="83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84" t="s">
        <v>44</v>
      </c>
      <c r="F329" s="85">
        <v>0</v>
      </c>
      <c r="G329" s="86">
        <f>VLOOKUP(C329,'[12]Resumen Peso'!$B$1:$D$65536,3,0)*$C$14</f>
        <v>8964.0929637407007</v>
      </c>
      <c r="H329" s="87"/>
      <c r="I329" s="88"/>
      <c r="J329" s="89">
        <f>+VLOOKUP(C329,'[12]Resumen Peso'!$B$1:$D$65536,3,0)</f>
        <v>5565.7093116443066</v>
      </c>
      <c r="N329" s="59"/>
      <c r="O329" s="59"/>
      <c r="P329" s="59"/>
      <c r="Q329" s="59"/>
      <c r="R329" s="59"/>
    </row>
    <row r="330" spans="1:18" x14ac:dyDescent="0.2">
      <c r="A330" s="80"/>
      <c r="B330" s="81">
        <f t="shared" si="4"/>
        <v>300</v>
      </c>
      <c r="C330" s="82" t="s">
        <v>343</v>
      </c>
      <c r="D330" s="83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84" t="s">
        <v>44</v>
      </c>
      <c r="F330" s="85">
        <v>0</v>
      </c>
      <c r="G330" s="86">
        <f>VLOOKUP(C330,'[12]Resumen Peso'!$B$1:$D$65536,3,0)*$C$14</f>
        <v>10049.468278837299</v>
      </c>
      <c r="H330" s="87"/>
      <c r="I330" s="88"/>
      <c r="J330" s="89">
        <f>+VLOOKUP(C330,'[12]Resumen Peso'!$B$1:$D$65536,3,0)</f>
        <v>6239.6072199209248</v>
      </c>
      <c r="N330" s="59"/>
      <c r="O330" s="59"/>
      <c r="P330" s="59"/>
      <c r="Q330" s="59"/>
      <c r="R330" s="59"/>
    </row>
    <row r="331" spans="1:18" x14ac:dyDescent="0.2">
      <c r="A331" s="80"/>
      <c r="B331" s="81">
        <f t="shared" si="4"/>
        <v>301</v>
      </c>
      <c r="C331" s="82" t="s">
        <v>344</v>
      </c>
      <c r="D331" s="83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84" t="s">
        <v>44</v>
      </c>
      <c r="F331" s="85">
        <v>0</v>
      </c>
      <c r="G331" s="86">
        <f>VLOOKUP(C331,'[12]Resumen Peso'!$B$1:$D$65536,3,0)*$C$14</f>
        <v>11153.682884392119</v>
      </c>
      <c r="H331" s="87"/>
      <c r="I331" s="88"/>
      <c r="J331" s="89">
        <f>+VLOOKUP(C331,'[12]Resumen Peso'!$B$1:$D$65536,3,0)</f>
        <v>6925.2022418656215</v>
      </c>
      <c r="N331" s="59"/>
      <c r="O331" s="59"/>
      <c r="P331" s="59"/>
      <c r="Q331" s="59"/>
      <c r="R331" s="59"/>
    </row>
    <row r="332" spans="1:18" x14ac:dyDescent="0.2">
      <c r="A332" s="80"/>
      <c r="B332" s="81">
        <f t="shared" si="4"/>
        <v>302</v>
      </c>
      <c r="C332" s="82" t="s">
        <v>345</v>
      </c>
      <c r="D332" s="83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84" t="s">
        <v>44</v>
      </c>
      <c r="F332" s="85">
        <v>0</v>
      </c>
      <c r="G332" s="86">
        <f>VLOOKUP(C332,'[12]Resumen Peso'!$B$1:$D$65536,3,0)*$C$14</f>
        <v>12257.897489946939</v>
      </c>
      <c r="H332" s="87"/>
      <c r="I332" s="88"/>
      <c r="J332" s="89">
        <f>+VLOOKUP(C332,'[12]Resumen Peso'!$B$1:$D$65536,3,0)</f>
        <v>7610.7972638103183</v>
      </c>
      <c r="N332" s="59"/>
      <c r="O332" s="59"/>
      <c r="P332" s="59"/>
      <c r="Q332" s="59"/>
      <c r="R332" s="59"/>
    </row>
    <row r="333" spans="1:18" x14ac:dyDescent="0.2">
      <c r="A333" s="80"/>
      <c r="B333" s="81">
        <f t="shared" si="4"/>
        <v>303</v>
      </c>
      <c r="C333" s="82" t="s">
        <v>346</v>
      </c>
      <c r="D333" s="83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84" t="s">
        <v>44</v>
      </c>
      <c r="F333" s="85">
        <v>0</v>
      </c>
      <c r="G333" s="86">
        <f>VLOOKUP(C333,'[12]Resumen Peso'!$B$1:$D$65536,3,0)*$C$14</f>
        <v>13561.673789669303</v>
      </c>
      <c r="H333" s="87"/>
      <c r="I333" s="88"/>
      <c r="J333" s="89">
        <f>+VLOOKUP(C333,'[12]Resumen Peso'!$B$1:$D$65536,3,0)</f>
        <v>8420.2980042664749</v>
      </c>
      <c r="N333" s="59"/>
      <c r="O333" s="59"/>
      <c r="P333" s="59"/>
      <c r="Q333" s="59"/>
      <c r="R333" s="59"/>
    </row>
    <row r="334" spans="1:18" x14ac:dyDescent="0.2">
      <c r="A334" s="80"/>
      <c r="B334" s="81">
        <f t="shared" si="4"/>
        <v>304</v>
      </c>
      <c r="C334" s="82" t="s">
        <v>347</v>
      </c>
      <c r="D334" s="83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84" t="s">
        <v>44</v>
      </c>
      <c r="F334" s="85">
        <v>0</v>
      </c>
      <c r="G334" s="86">
        <f>VLOOKUP(C334,'[12]Resumen Peso'!$B$1:$D$65536,3,0)*$C$14</f>
        <v>15102.086625466931</v>
      </c>
      <c r="H334" s="87"/>
      <c r="I334" s="88"/>
      <c r="J334" s="89">
        <f>+VLOOKUP(C334,'[12]Resumen Peso'!$B$1:$D$65536,3,0)</f>
        <v>9376.7238354860528</v>
      </c>
      <c r="N334" s="59"/>
      <c r="O334" s="59"/>
      <c r="P334" s="59"/>
      <c r="Q334" s="59"/>
      <c r="R334" s="59"/>
    </row>
    <row r="335" spans="1:18" x14ac:dyDescent="0.2">
      <c r="A335" s="80"/>
      <c r="B335" s="81">
        <f t="shared" si="4"/>
        <v>305</v>
      </c>
      <c r="C335" s="82" t="s">
        <v>348</v>
      </c>
      <c r="D335" s="83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84" t="s">
        <v>44</v>
      </c>
      <c r="F335" s="85">
        <v>0</v>
      </c>
      <c r="G335" s="86">
        <f>VLOOKUP(C335,'[12]Resumen Peso'!$B$1:$D$65536,3,0)*$C$14</f>
        <v>16914.337020522966</v>
      </c>
      <c r="H335" s="87"/>
      <c r="I335" s="88"/>
      <c r="J335" s="89">
        <f>+VLOOKUP(C335,'[12]Resumen Peso'!$B$1:$D$65536,3,0)</f>
        <v>10501.930695744381</v>
      </c>
      <c r="N335" s="59"/>
      <c r="O335" s="59"/>
      <c r="P335" s="59"/>
      <c r="Q335" s="59"/>
      <c r="R335" s="59"/>
    </row>
    <row r="336" spans="1:18" x14ac:dyDescent="0.2">
      <c r="A336" s="80"/>
      <c r="B336" s="81">
        <f t="shared" si="4"/>
        <v>306</v>
      </c>
      <c r="C336" s="82" t="s">
        <v>349</v>
      </c>
      <c r="D336" s="83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84" t="s">
        <v>44</v>
      </c>
      <c r="F336" s="85">
        <v>0</v>
      </c>
      <c r="G336" s="86">
        <f>VLOOKUP(C336,'[12]Resumen Peso'!$B$1:$D$65536,3,0)*$C$14</f>
        <v>17461.530925223506</v>
      </c>
      <c r="H336" s="87"/>
      <c r="I336" s="88"/>
      <c r="J336" s="89">
        <f>+VLOOKUP(C336,'[12]Resumen Peso'!$B$1:$D$65536,3,0)</f>
        <v>10841.677530475545</v>
      </c>
      <c r="N336" s="59"/>
      <c r="O336" s="59"/>
      <c r="P336" s="59"/>
      <c r="Q336" s="59"/>
      <c r="R336" s="59"/>
    </row>
    <row r="337" spans="1:18" x14ac:dyDescent="0.2">
      <c r="A337" s="80"/>
      <c r="B337" s="81">
        <f t="shared" si="4"/>
        <v>307</v>
      </c>
      <c r="C337" s="82" t="s">
        <v>350</v>
      </c>
      <c r="D337" s="83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84" t="s">
        <v>44</v>
      </c>
      <c r="F337" s="85">
        <v>0</v>
      </c>
      <c r="G337" s="86">
        <f>VLOOKUP(C337,'[12]Resumen Peso'!$B$1:$D$65536,3,0)*$C$14</f>
        <v>19466.589660226873</v>
      </c>
      <c r="H337" s="87"/>
      <c r="I337" s="88"/>
      <c r="J337" s="89">
        <f>+VLOOKUP(C337,'[12]Resumen Peso'!$B$1:$D$65536,3,0)</f>
        <v>12086.597023941522</v>
      </c>
      <c r="N337" s="59"/>
      <c r="O337" s="59"/>
      <c r="P337" s="59"/>
      <c r="Q337" s="59"/>
      <c r="R337" s="59"/>
    </row>
    <row r="338" spans="1:18" x14ac:dyDescent="0.2">
      <c r="A338" s="80"/>
      <c r="B338" s="81">
        <f t="shared" si="4"/>
        <v>308</v>
      </c>
      <c r="C338" s="82" t="s">
        <v>351</v>
      </c>
      <c r="D338" s="83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84" t="s">
        <v>44</v>
      </c>
      <c r="F338" s="85">
        <v>0</v>
      </c>
      <c r="G338" s="86">
        <f>VLOOKUP(C338,'[12]Resumen Peso'!$B$1:$D$65536,3,0)*$C$14</f>
        <v>21471.648395230244</v>
      </c>
      <c r="H338" s="87"/>
      <c r="I338" s="88"/>
      <c r="J338" s="89">
        <f>+VLOOKUP(C338,'[12]Resumen Peso'!$B$1:$D$65536,3,0)</f>
        <v>13331.516517407499</v>
      </c>
      <c r="N338" s="59"/>
      <c r="O338" s="59"/>
      <c r="P338" s="59"/>
      <c r="Q338" s="59"/>
      <c r="R338" s="59"/>
    </row>
    <row r="339" spans="1:18" x14ac:dyDescent="0.2">
      <c r="A339" s="80"/>
      <c r="B339" s="81">
        <f t="shared" si="4"/>
        <v>309</v>
      </c>
      <c r="C339" s="82" t="s">
        <v>352</v>
      </c>
      <c r="D339" s="83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84" t="s">
        <v>44</v>
      </c>
      <c r="F339" s="85">
        <v>0</v>
      </c>
      <c r="G339" s="86">
        <f>VLOOKUP(C339,'[12]Resumen Peso'!$B$1:$D$65536,3,0)*$C$14</f>
        <v>5286.9258093957596</v>
      </c>
      <c r="H339" s="87"/>
      <c r="I339" s="88"/>
      <c r="J339" s="89">
        <f>+VLOOKUP(C339,'[12]Resumen Peso'!$B$1:$D$65536,3,0)</f>
        <v>3282.5956096563486</v>
      </c>
      <c r="N339" s="59"/>
      <c r="O339" s="59"/>
      <c r="P339" s="59"/>
      <c r="Q339" s="59"/>
      <c r="R339" s="59"/>
    </row>
    <row r="340" spans="1:18" x14ac:dyDescent="0.2">
      <c r="A340" s="80"/>
      <c r="B340" s="81">
        <f t="shared" si="4"/>
        <v>310</v>
      </c>
      <c r="C340" s="82" t="s">
        <v>353</v>
      </c>
      <c r="D340" s="83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84" t="s">
        <v>44</v>
      </c>
      <c r="F340" s="85">
        <v>0</v>
      </c>
      <c r="G340" s="86">
        <f>VLOOKUP(C340,'[12]Resumen Peso'!$B$1:$D$65536,3,0)*$C$14</f>
        <v>6049.0052053446971</v>
      </c>
      <c r="H340" s="87"/>
      <c r="I340" s="88"/>
      <c r="J340" s="89">
        <f>+VLOOKUP(C340,'[12]Resumen Peso'!$B$1:$D$65536,3,0)</f>
        <v>3755.7625443815878</v>
      </c>
      <c r="N340" s="59"/>
      <c r="O340" s="59"/>
      <c r="P340" s="59"/>
      <c r="Q340" s="59"/>
      <c r="R340" s="59"/>
    </row>
    <row r="341" spans="1:18" x14ac:dyDescent="0.2">
      <c r="A341" s="80"/>
      <c r="B341" s="81">
        <f t="shared" si="4"/>
        <v>311</v>
      </c>
      <c r="C341" s="82" t="s">
        <v>354</v>
      </c>
      <c r="D341" s="83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84" t="s">
        <v>44</v>
      </c>
      <c r="F341" s="85">
        <v>0</v>
      </c>
      <c r="G341" s="86">
        <f>VLOOKUP(C341,'[12]Resumen Peso'!$B$1:$D$65536,3,0)*$C$14</f>
        <v>6804.2803209726626</v>
      </c>
      <c r="H341" s="87"/>
      <c r="I341" s="88"/>
      <c r="J341" s="89">
        <f>+VLOOKUP(C341,'[12]Resumen Peso'!$B$1:$D$65536,3,0)</f>
        <v>4224.7047743324947</v>
      </c>
      <c r="N341" s="59"/>
      <c r="O341" s="59"/>
      <c r="P341" s="59"/>
      <c r="Q341" s="59"/>
      <c r="R341" s="59"/>
    </row>
    <row r="342" spans="1:18" x14ac:dyDescent="0.2">
      <c r="A342" s="80"/>
      <c r="B342" s="81">
        <f t="shared" si="4"/>
        <v>312</v>
      </c>
      <c r="C342" s="82" t="s">
        <v>355</v>
      </c>
      <c r="D342" s="83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84" t="s">
        <v>44</v>
      </c>
      <c r="F342" s="85">
        <v>0</v>
      </c>
      <c r="G342" s="86">
        <f>VLOOKUP(C342,'[12]Resumen Peso'!$B$1:$D$65536,3,0)*$C$14</f>
        <v>7552.7511562796562</v>
      </c>
      <c r="H342" s="87"/>
      <c r="I342" s="88"/>
      <c r="J342" s="89">
        <f>+VLOOKUP(C342,'[12]Resumen Peso'!$B$1:$D$65536,3,0)</f>
        <v>4689.4222995090695</v>
      </c>
      <c r="N342" s="59"/>
      <c r="O342" s="59"/>
      <c r="P342" s="59"/>
      <c r="Q342" s="59"/>
      <c r="R342" s="59"/>
    </row>
    <row r="343" spans="1:18" x14ac:dyDescent="0.2">
      <c r="A343" s="80"/>
      <c r="B343" s="81">
        <f t="shared" si="4"/>
        <v>313</v>
      </c>
      <c r="C343" s="82" t="s">
        <v>356</v>
      </c>
      <c r="D343" s="83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84" t="s">
        <v>44</v>
      </c>
      <c r="F343" s="85">
        <v>0</v>
      </c>
      <c r="G343" s="86">
        <f>VLOOKUP(C343,'[12]Resumen Peso'!$B$1:$D$65536,3,0)*$C$14</f>
        <v>8301.2219915866481</v>
      </c>
      <c r="H343" s="87"/>
      <c r="I343" s="88"/>
      <c r="J343" s="89">
        <f>+VLOOKUP(C343,'[12]Resumen Peso'!$B$1:$D$65536,3,0)</f>
        <v>5154.1398246856434</v>
      </c>
      <c r="N343" s="59"/>
      <c r="O343" s="59"/>
      <c r="P343" s="59"/>
      <c r="Q343" s="59"/>
      <c r="R343" s="59"/>
    </row>
    <row r="344" spans="1:18" x14ac:dyDescent="0.2">
      <c r="A344" s="80"/>
      <c r="B344" s="81">
        <f t="shared" si="4"/>
        <v>314</v>
      </c>
      <c r="C344" s="82" t="s">
        <v>357</v>
      </c>
      <c r="D344" s="83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84" t="s">
        <v>44</v>
      </c>
      <c r="F344" s="85">
        <v>0</v>
      </c>
      <c r="G344" s="86">
        <f>VLOOKUP(C344,'[12]Resumen Peso'!$B$1:$D$65536,3,0)*$C$14</f>
        <v>9306.33667204009</v>
      </c>
      <c r="H344" s="87"/>
      <c r="I344" s="88"/>
      <c r="J344" s="89">
        <f>+VLOOKUP(C344,'[12]Resumen Peso'!$B$1:$D$65536,3,0)</f>
        <v>5778.2047645404919</v>
      </c>
      <c r="N344" s="59"/>
      <c r="O344" s="59"/>
      <c r="P344" s="59"/>
      <c r="Q344" s="59"/>
      <c r="R344" s="59"/>
    </row>
    <row r="345" spans="1:18" x14ac:dyDescent="0.2">
      <c r="A345" s="80"/>
      <c r="B345" s="81">
        <f t="shared" si="4"/>
        <v>315</v>
      </c>
      <c r="C345" s="82" t="s">
        <v>358</v>
      </c>
      <c r="D345" s="83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84" t="s">
        <v>44</v>
      </c>
      <c r="F345" s="85">
        <v>0</v>
      </c>
      <c r="G345" s="86">
        <f>VLOOKUP(C345,'[12]Resumen Peso'!$B$1:$D$65536,3,0)*$C$14</f>
        <v>10328.897527236502</v>
      </c>
      <c r="H345" s="87"/>
      <c r="I345" s="88"/>
      <c r="J345" s="89">
        <f>+VLOOKUP(C345,'[12]Resumen Peso'!$B$1:$D$65536,3,0)</f>
        <v>6413.1018474367274</v>
      </c>
      <c r="N345" s="59"/>
      <c r="O345" s="59"/>
      <c r="P345" s="59"/>
      <c r="Q345" s="59"/>
      <c r="R345" s="59"/>
    </row>
    <row r="346" spans="1:18" x14ac:dyDescent="0.2">
      <c r="A346" s="80"/>
      <c r="B346" s="81">
        <f t="shared" si="4"/>
        <v>316</v>
      </c>
      <c r="C346" s="82" t="s">
        <v>359</v>
      </c>
      <c r="D346" s="83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84" t="s">
        <v>44</v>
      </c>
      <c r="F346" s="85">
        <v>0</v>
      </c>
      <c r="G346" s="86">
        <f>VLOOKUP(C346,'[12]Resumen Peso'!$B$1:$D$65536,3,0)*$C$14</f>
        <v>11351.458382432917</v>
      </c>
      <c r="H346" s="87"/>
      <c r="I346" s="88"/>
      <c r="J346" s="89">
        <f>+VLOOKUP(C346,'[12]Resumen Peso'!$B$1:$D$65536,3,0)</f>
        <v>7047.998930332963</v>
      </c>
      <c r="N346" s="59"/>
      <c r="O346" s="59"/>
      <c r="P346" s="59"/>
      <c r="Q346" s="59"/>
      <c r="R346" s="59"/>
    </row>
    <row r="347" spans="1:18" x14ac:dyDescent="0.2">
      <c r="A347" s="80"/>
      <c r="B347" s="81">
        <f t="shared" si="4"/>
        <v>317</v>
      </c>
      <c r="C347" s="82" t="s">
        <v>360</v>
      </c>
      <c r="D347" s="83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84" t="s">
        <v>44</v>
      </c>
      <c r="F347" s="85">
        <v>0</v>
      </c>
      <c r="G347" s="86">
        <f>VLOOKUP(C347,'[12]Resumen Peso'!$B$1:$D$65536,3,0)*$C$14</f>
        <v>12558.823872186647</v>
      </c>
      <c r="H347" s="87"/>
      <c r="I347" s="88"/>
      <c r="J347" s="89">
        <f>+VLOOKUP(C347,'[12]Resumen Peso'!$B$1:$D$65536,3,0)</f>
        <v>7797.6392314835384</v>
      </c>
      <c r="N347" s="59"/>
      <c r="O347" s="59"/>
      <c r="P347" s="59"/>
      <c r="Q347" s="59"/>
      <c r="R347" s="59"/>
    </row>
    <row r="348" spans="1:18" x14ac:dyDescent="0.2">
      <c r="A348" s="80"/>
      <c r="B348" s="81">
        <f t="shared" si="4"/>
        <v>318</v>
      </c>
      <c r="C348" s="82" t="s">
        <v>361</v>
      </c>
      <c r="D348" s="83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84" t="s">
        <v>44</v>
      </c>
      <c r="F348" s="85">
        <v>0</v>
      </c>
      <c r="G348" s="86">
        <f>VLOOKUP(C348,'[12]Resumen Peso'!$B$1:$D$65536,3,0)*$C$14</f>
        <v>13985.327251878227</v>
      </c>
      <c r="H348" s="87"/>
      <c r="I348" s="88"/>
      <c r="J348" s="89">
        <f>+VLOOKUP(C348,'[12]Resumen Peso'!$B$1:$D$65536,3,0)</f>
        <v>8683.33990142933</v>
      </c>
      <c r="N348" s="59"/>
      <c r="O348" s="59"/>
      <c r="P348" s="59"/>
      <c r="Q348" s="59"/>
      <c r="R348" s="59"/>
    </row>
    <row r="349" spans="1:18" x14ac:dyDescent="0.2">
      <c r="A349" s="80"/>
      <c r="B349" s="81">
        <f t="shared" si="4"/>
        <v>319</v>
      </c>
      <c r="C349" s="82" t="s">
        <v>362</v>
      </c>
      <c r="D349" s="83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84" t="s">
        <v>44</v>
      </c>
      <c r="F349" s="85">
        <v>0</v>
      </c>
      <c r="G349" s="86">
        <f>VLOOKUP(C349,'[12]Resumen Peso'!$B$1:$D$65536,3,0)*$C$14</f>
        <v>15663.566522103616</v>
      </c>
      <c r="H349" s="87"/>
      <c r="I349" s="88"/>
      <c r="J349" s="89">
        <f>+VLOOKUP(C349,'[12]Resumen Peso'!$B$1:$D$65536,3,0)</f>
        <v>9725.340689600851</v>
      </c>
      <c r="N349" s="59"/>
      <c r="O349" s="59"/>
      <c r="P349" s="59"/>
      <c r="Q349" s="59"/>
      <c r="R349" s="59"/>
    </row>
    <row r="350" spans="1:18" x14ac:dyDescent="0.2">
      <c r="A350" s="80"/>
      <c r="B350" s="81">
        <f t="shared" si="4"/>
        <v>320</v>
      </c>
      <c r="C350" s="82" t="s">
        <v>363</v>
      </c>
      <c r="D350" s="83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84" t="s">
        <v>44</v>
      </c>
      <c r="F350" s="85">
        <v>0</v>
      </c>
      <c r="G350" s="86">
        <f>VLOOKUP(C350,'[12]Resumen Peso'!$B$1:$D$65536,3,0)*$C$14</f>
        <v>16170.296884420915</v>
      </c>
      <c r="H350" s="87"/>
      <c r="I350" s="88"/>
      <c r="J350" s="89">
        <f>+VLOOKUP(C350,'[12]Resumen Peso'!$B$1:$D$65536,3,0)</f>
        <v>10039.964144249338</v>
      </c>
      <c r="N350" s="59"/>
      <c r="O350" s="59"/>
      <c r="P350" s="59"/>
      <c r="Q350" s="59"/>
      <c r="R350" s="59"/>
    </row>
    <row r="351" spans="1:18" x14ac:dyDescent="0.2">
      <c r="A351" s="80"/>
      <c r="B351" s="81">
        <f t="shared" si="4"/>
        <v>321</v>
      </c>
      <c r="C351" s="82" t="s">
        <v>364</v>
      </c>
      <c r="D351" s="83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84" t="s">
        <v>44</v>
      </c>
      <c r="F351" s="85">
        <v>0</v>
      </c>
      <c r="G351" s="86">
        <f>VLOOKUP(C351,'[12]Resumen Peso'!$B$1:$D$65536,3,0)*$C$14</f>
        <v>18027.086827671032</v>
      </c>
      <c r="H351" s="87"/>
      <c r="I351" s="88"/>
      <c r="J351" s="89">
        <f>+VLOOKUP(C351,'[12]Resumen Peso'!$B$1:$D$65536,3,0)</f>
        <v>11192.825132942406</v>
      </c>
      <c r="N351" s="59"/>
      <c r="O351" s="59"/>
      <c r="P351" s="59"/>
      <c r="Q351" s="59"/>
      <c r="R351" s="59"/>
    </row>
    <row r="352" spans="1:18" x14ac:dyDescent="0.2">
      <c r="A352" s="80"/>
      <c r="B352" s="81">
        <f t="shared" ref="B352:B415" si="5">1+B351</f>
        <v>322</v>
      </c>
      <c r="C352" s="82" t="s">
        <v>365</v>
      </c>
      <c r="D352" s="83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84" t="s">
        <v>44</v>
      </c>
      <c r="F352" s="85">
        <v>0</v>
      </c>
      <c r="G352" s="86">
        <f>VLOOKUP(C352,'[12]Resumen Peso'!$B$1:$D$65536,3,0)*$C$14</f>
        <v>19883.87677092115</v>
      </c>
      <c r="H352" s="87"/>
      <c r="I352" s="88"/>
      <c r="J352" s="89">
        <f>+VLOOKUP(C352,'[12]Resumen Peso'!$B$1:$D$65536,3,0)</f>
        <v>12345.686121635474</v>
      </c>
      <c r="N352" s="59"/>
      <c r="O352" s="59"/>
      <c r="P352" s="59"/>
      <c r="Q352" s="59"/>
      <c r="R352" s="59"/>
    </row>
    <row r="353" spans="1:18" x14ac:dyDescent="0.2">
      <c r="A353" s="80"/>
      <c r="B353" s="81">
        <f t="shared" si="5"/>
        <v>323</v>
      </c>
      <c r="C353" s="82" t="s">
        <v>366</v>
      </c>
      <c r="D353" s="83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84" t="s">
        <v>44</v>
      </c>
      <c r="F353" s="85">
        <v>0</v>
      </c>
      <c r="G353" s="86">
        <f>VLOOKUP(C353,'[12]Resumen Peso'!$B$1:$D$65536,3,0)*$C$14</f>
        <v>6131.5416258505338</v>
      </c>
      <c r="H353" s="87"/>
      <c r="I353" s="88"/>
      <c r="J353" s="89">
        <f>+VLOOKUP(C353,'[12]Resumen Peso'!$B$1:$D$65536,3,0)</f>
        <v>3807.0085238707861</v>
      </c>
      <c r="N353" s="59"/>
      <c r="O353" s="59"/>
      <c r="P353" s="59"/>
      <c r="Q353" s="59"/>
      <c r="R353" s="59"/>
    </row>
    <row r="354" spans="1:18" x14ac:dyDescent="0.2">
      <c r="A354" s="80"/>
      <c r="B354" s="81">
        <f t="shared" si="5"/>
        <v>324</v>
      </c>
      <c r="C354" s="82" t="s">
        <v>367</v>
      </c>
      <c r="D354" s="83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84" t="s">
        <v>44</v>
      </c>
      <c r="F354" s="85">
        <v>0</v>
      </c>
      <c r="G354" s="86">
        <f>VLOOKUP(C354,'[12]Resumen Peso'!$B$1:$D$65536,3,0)*$C$14</f>
        <v>7015.3674457929528</v>
      </c>
      <c r="H354" s="87"/>
      <c r="I354" s="88"/>
      <c r="J354" s="89">
        <f>+VLOOKUP(C354,'[12]Resumen Peso'!$B$1:$D$65536,3,0)</f>
        <v>4355.7665092936022</v>
      </c>
      <c r="N354" s="59"/>
      <c r="O354" s="59"/>
      <c r="P354" s="59"/>
      <c r="Q354" s="59"/>
      <c r="R354" s="59"/>
    </row>
    <row r="355" spans="1:18" x14ac:dyDescent="0.2">
      <c r="A355" s="80"/>
      <c r="B355" s="81">
        <f t="shared" si="5"/>
        <v>325</v>
      </c>
      <c r="C355" s="82" t="s">
        <v>368</v>
      </c>
      <c r="D355" s="83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84" t="s">
        <v>44</v>
      </c>
      <c r="F355" s="85">
        <v>0</v>
      </c>
      <c r="G355" s="86">
        <f>VLOOKUP(C355,'[12]Resumen Peso'!$B$1:$D$65536,3,0)*$C$14</f>
        <v>7891.3019637716006</v>
      </c>
      <c r="H355" s="87"/>
      <c r="I355" s="88"/>
      <c r="J355" s="89">
        <f>+VLOOKUP(C355,'[12]Resumen Peso'!$B$1:$D$65536,3,0)</f>
        <v>4899.6248698465715</v>
      </c>
      <c r="N355" s="59"/>
      <c r="O355" s="59"/>
      <c r="P355" s="59"/>
      <c r="Q355" s="59"/>
      <c r="R355" s="59"/>
    </row>
    <row r="356" spans="1:18" x14ac:dyDescent="0.2">
      <c r="A356" s="80"/>
      <c r="B356" s="81">
        <f t="shared" si="5"/>
        <v>326</v>
      </c>
      <c r="C356" s="82" t="s">
        <v>369</v>
      </c>
      <c r="D356" s="83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84" t="s">
        <v>44</v>
      </c>
      <c r="F356" s="85">
        <v>0</v>
      </c>
      <c r="G356" s="86">
        <f>VLOOKUP(C356,'[12]Resumen Peso'!$B$1:$D$65536,3,0)*$C$14</f>
        <v>8759.3451797864782</v>
      </c>
      <c r="H356" s="87"/>
      <c r="I356" s="88"/>
      <c r="J356" s="89">
        <f>+VLOOKUP(C356,'[12]Resumen Peso'!$B$1:$D$65536,3,0)</f>
        <v>5438.583605529695</v>
      </c>
      <c r="N356" s="59"/>
      <c r="O356" s="59"/>
      <c r="P356" s="59"/>
      <c r="Q356" s="59"/>
      <c r="R356" s="59"/>
    </row>
    <row r="357" spans="1:18" x14ac:dyDescent="0.2">
      <c r="A357" s="80"/>
      <c r="B357" s="81">
        <f t="shared" si="5"/>
        <v>327</v>
      </c>
      <c r="C357" s="82" t="s">
        <v>370</v>
      </c>
      <c r="D357" s="83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84" t="s">
        <v>44</v>
      </c>
      <c r="F357" s="85">
        <v>0</v>
      </c>
      <c r="G357" s="86">
        <f>VLOOKUP(C357,'[12]Resumen Peso'!$B$1:$D$65536,3,0)*$C$14</f>
        <v>9627.3883958013521</v>
      </c>
      <c r="H357" s="87"/>
      <c r="I357" s="88"/>
      <c r="J357" s="89">
        <f>+VLOOKUP(C357,'[12]Resumen Peso'!$B$1:$D$65536,3,0)</f>
        <v>5977.5423412128175</v>
      </c>
      <c r="N357" s="59"/>
      <c r="O357" s="59"/>
      <c r="P357" s="59"/>
      <c r="Q357" s="59"/>
      <c r="R357" s="59"/>
    </row>
    <row r="358" spans="1:18" x14ac:dyDescent="0.2">
      <c r="A358" s="80"/>
      <c r="B358" s="81">
        <f t="shared" si="5"/>
        <v>328</v>
      </c>
      <c r="C358" s="82" t="s">
        <v>371</v>
      </c>
      <c r="D358" s="83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84" t="s">
        <v>44</v>
      </c>
      <c r="F358" s="85">
        <v>0</v>
      </c>
      <c r="G358" s="86">
        <f>VLOOKUP(C358,'[12]Resumen Peso'!$B$1:$D$65536,3,0)*$C$14</f>
        <v>10793.075739285765</v>
      </c>
      <c r="H358" s="87"/>
      <c r="I358" s="88"/>
      <c r="J358" s="89">
        <f>+VLOOKUP(C358,'[12]Resumen Peso'!$B$1:$D$65536,3,0)</f>
        <v>6701.3051277368131</v>
      </c>
      <c r="N358" s="59"/>
      <c r="O358" s="59"/>
      <c r="P358" s="59"/>
      <c r="Q358" s="59"/>
      <c r="R358" s="59"/>
    </row>
    <row r="359" spans="1:18" x14ac:dyDescent="0.2">
      <c r="A359" s="80"/>
      <c r="B359" s="81">
        <f t="shared" si="5"/>
        <v>329</v>
      </c>
      <c r="C359" s="82" t="s">
        <v>372</v>
      </c>
      <c r="D359" s="83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84" t="s">
        <v>44</v>
      </c>
      <c r="F359" s="85">
        <v>0</v>
      </c>
      <c r="G359" s="86">
        <f>VLOOKUP(C359,'[12]Resumen Peso'!$B$1:$D$65536,3,0)*$C$14</f>
        <v>11978.996381005289</v>
      </c>
      <c r="H359" s="87"/>
      <c r="I359" s="88"/>
      <c r="J359" s="89">
        <f>+VLOOKUP(C359,'[12]Resumen Peso'!$B$1:$D$65536,3,0)</f>
        <v>7437.6305524270956</v>
      </c>
      <c r="N359" s="59"/>
      <c r="O359" s="59"/>
      <c r="P359" s="59"/>
      <c r="Q359" s="59"/>
      <c r="R359" s="59"/>
    </row>
    <row r="360" spans="1:18" x14ac:dyDescent="0.2">
      <c r="A360" s="80"/>
      <c r="B360" s="81">
        <f t="shared" si="5"/>
        <v>330</v>
      </c>
      <c r="C360" s="82" t="s">
        <v>373</v>
      </c>
      <c r="D360" s="83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84" t="s">
        <v>44</v>
      </c>
      <c r="F360" s="85">
        <v>0</v>
      </c>
      <c r="G360" s="86">
        <f>VLOOKUP(C360,'[12]Resumen Peso'!$B$1:$D$65536,3,0)*$C$14</f>
        <v>13164.917022724812</v>
      </c>
      <c r="H360" s="87"/>
      <c r="I360" s="88"/>
      <c r="J360" s="89">
        <f>+VLOOKUP(C360,'[12]Resumen Peso'!$B$1:$D$65536,3,0)</f>
        <v>8173.9559771173781</v>
      </c>
      <c r="N360" s="59"/>
      <c r="O360" s="59"/>
      <c r="P360" s="59"/>
      <c r="Q360" s="59"/>
      <c r="R360" s="59"/>
    </row>
    <row r="361" spans="1:18" x14ac:dyDescent="0.2">
      <c r="A361" s="80"/>
      <c r="B361" s="81">
        <f t="shared" si="5"/>
        <v>331</v>
      </c>
      <c r="C361" s="82" t="s">
        <v>374</v>
      </c>
      <c r="D361" s="83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84" t="s">
        <v>44</v>
      </c>
      <c r="F361" s="85">
        <v>0</v>
      </c>
      <c r="G361" s="86">
        <f>VLOOKUP(C361,'[12]Resumen Peso'!$B$1:$D$65536,3,0)*$C$14</f>
        <v>14565.165867693284</v>
      </c>
      <c r="H361" s="87"/>
      <c r="I361" s="88"/>
      <c r="J361" s="89">
        <f>+VLOOKUP(C361,'[12]Resumen Peso'!$B$1:$D$65536,3,0)</f>
        <v>9043.3554876516864</v>
      </c>
      <c r="N361" s="59"/>
      <c r="O361" s="59"/>
      <c r="P361" s="59"/>
      <c r="Q361" s="59"/>
      <c r="R361" s="59"/>
    </row>
    <row r="362" spans="1:18" x14ac:dyDescent="0.2">
      <c r="A362" s="80"/>
      <c r="B362" s="81">
        <f t="shared" si="5"/>
        <v>332</v>
      </c>
      <c r="C362" s="82" t="s">
        <v>375</v>
      </c>
      <c r="D362" s="83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84" t="s">
        <v>44</v>
      </c>
      <c r="F362" s="85">
        <v>0</v>
      </c>
      <c r="G362" s="86">
        <f>VLOOKUP(C362,'[12]Resumen Peso'!$B$1:$D$65536,3,0)*$C$14</f>
        <v>16219.561099881163</v>
      </c>
      <c r="H362" s="87"/>
      <c r="I362" s="88"/>
      <c r="J362" s="89">
        <f>+VLOOKUP(C362,'[12]Resumen Peso'!$B$1:$D$65536,3,0)</f>
        <v>10070.551767986288</v>
      </c>
      <c r="N362" s="59"/>
      <c r="O362" s="59"/>
      <c r="P362" s="59"/>
      <c r="Q362" s="59"/>
      <c r="R362" s="59"/>
    </row>
    <row r="363" spans="1:18" x14ac:dyDescent="0.2">
      <c r="A363" s="80"/>
      <c r="B363" s="81">
        <f t="shared" si="5"/>
        <v>333</v>
      </c>
      <c r="C363" s="82" t="s">
        <v>376</v>
      </c>
      <c r="D363" s="83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84" t="s">
        <v>44</v>
      </c>
      <c r="F363" s="85">
        <v>0</v>
      </c>
      <c r="G363" s="86">
        <f>VLOOKUP(C363,'[12]Resumen Peso'!$B$1:$D$65536,3,0)*$C$14</f>
        <v>18165.908431866901</v>
      </c>
      <c r="H363" s="87"/>
      <c r="I363" s="88"/>
      <c r="J363" s="89">
        <f>+VLOOKUP(C363,'[12]Resumen Peso'!$B$1:$D$65536,3,0)</f>
        <v>11279.017980144643</v>
      </c>
      <c r="N363" s="59"/>
      <c r="O363" s="59"/>
      <c r="P363" s="59"/>
      <c r="Q363" s="59"/>
      <c r="R363" s="59"/>
    </row>
    <row r="364" spans="1:18" x14ac:dyDescent="0.2">
      <c r="A364" s="80"/>
      <c r="B364" s="81">
        <f t="shared" si="5"/>
        <v>334</v>
      </c>
      <c r="C364" s="82" t="s">
        <v>377</v>
      </c>
      <c r="D364" s="83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84" t="s">
        <v>44</v>
      </c>
      <c r="F364" s="85">
        <v>0</v>
      </c>
      <c r="G364" s="86">
        <f>VLOOKUP(C364,'[12]Resumen Peso'!$B$1:$D$65536,3,0)*$C$14</f>
        <v>18753.591789198894</v>
      </c>
      <c r="H364" s="87"/>
      <c r="I364" s="88"/>
      <c r="J364" s="89">
        <f>+VLOOKUP(C364,'[12]Resumen Peso'!$B$1:$D$65536,3,0)</f>
        <v>11643.904282354088</v>
      </c>
      <c r="N364" s="59"/>
      <c r="O364" s="59"/>
      <c r="P364" s="59"/>
      <c r="Q364" s="59"/>
      <c r="R364" s="59"/>
    </row>
    <row r="365" spans="1:18" x14ac:dyDescent="0.2">
      <c r="A365" s="80"/>
      <c r="B365" s="81">
        <f t="shared" si="5"/>
        <v>335</v>
      </c>
      <c r="C365" s="82" t="s">
        <v>378</v>
      </c>
      <c r="D365" s="83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84" t="s">
        <v>44</v>
      </c>
      <c r="F365" s="85">
        <v>0</v>
      </c>
      <c r="G365" s="86">
        <f>VLOOKUP(C365,'[12]Resumen Peso'!$B$1:$D$65536,3,0)*$C$14</f>
        <v>20907.014257746818</v>
      </c>
      <c r="H365" s="87"/>
      <c r="I365" s="88"/>
      <c r="J365" s="89">
        <f>+VLOOKUP(C365,'[12]Resumen Peso'!$B$1:$D$65536,3,0)</f>
        <v>12980.941228934324</v>
      </c>
      <c r="N365" s="59"/>
      <c r="O365" s="59"/>
      <c r="P365" s="59"/>
      <c r="Q365" s="59"/>
      <c r="R365" s="59"/>
    </row>
    <row r="366" spans="1:18" x14ac:dyDescent="0.2">
      <c r="A366" s="80"/>
      <c r="B366" s="81">
        <f t="shared" si="5"/>
        <v>336</v>
      </c>
      <c r="C366" s="82" t="s">
        <v>379</v>
      </c>
      <c r="D366" s="83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84" t="s">
        <v>44</v>
      </c>
      <c r="F366" s="85">
        <v>0</v>
      </c>
      <c r="G366" s="86">
        <f>VLOOKUP(C366,'[12]Resumen Peso'!$B$1:$D$65536,3,0)*$C$14</f>
        <v>23060.436726294738</v>
      </c>
      <c r="H366" s="87"/>
      <c r="I366" s="88"/>
      <c r="J366" s="89">
        <f>+VLOOKUP(C366,'[12]Resumen Peso'!$B$1:$D$65536,3,0)</f>
        <v>14317.97817551456</v>
      </c>
      <c r="N366" s="59"/>
      <c r="O366" s="59"/>
      <c r="P366" s="59"/>
      <c r="Q366" s="59"/>
      <c r="R366" s="59"/>
    </row>
    <row r="367" spans="1:18" x14ac:dyDescent="0.2">
      <c r="A367" s="80"/>
      <c r="B367" s="81">
        <f t="shared" si="5"/>
        <v>337</v>
      </c>
      <c r="C367" s="82" t="s">
        <v>380</v>
      </c>
      <c r="D367" s="83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84" t="s">
        <v>44</v>
      </c>
      <c r="F367" s="85">
        <v>0</v>
      </c>
      <c r="G367" s="86">
        <f>VLOOKUP(C367,'[12]Resumen Peso'!$B$1:$D$65536,3,0)*$C$14</f>
        <v>6567.5868350759711</v>
      </c>
      <c r="H367" s="87"/>
      <c r="I367" s="88"/>
      <c r="J367" s="89">
        <f>+VLOOKUP(C367,'[12]Resumen Peso'!$B$1:$D$65536,3,0)</f>
        <v>4077.7443240349071</v>
      </c>
      <c r="N367" s="59"/>
      <c r="O367" s="59"/>
      <c r="P367" s="59"/>
      <c r="Q367" s="59"/>
      <c r="R367" s="59"/>
    </row>
    <row r="368" spans="1:18" x14ac:dyDescent="0.2">
      <c r="A368" s="80"/>
      <c r="B368" s="81">
        <f t="shared" si="5"/>
        <v>338</v>
      </c>
      <c r="C368" s="82" t="s">
        <v>381</v>
      </c>
      <c r="D368" s="83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84" t="s">
        <v>44</v>
      </c>
      <c r="F368" s="85">
        <v>0</v>
      </c>
      <c r="G368" s="86">
        <f>VLOOKUP(C368,'[12]Resumen Peso'!$B$1:$D$65536,3,0)*$C$14</f>
        <v>7514.266018510345</v>
      </c>
      <c r="H368" s="87"/>
      <c r="I368" s="88"/>
      <c r="J368" s="89">
        <f>+VLOOKUP(C368,'[12]Resumen Peso'!$B$1:$D$65536,3,0)</f>
        <v>4665.5272896615606</v>
      </c>
      <c r="N368" s="59"/>
      <c r="O368" s="59"/>
      <c r="P368" s="59"/>
      <c r="Q368" s="59"/>
      <c r="R368" s="59"/>
    </row>
    <row r="369" spans="1:18" x14ac:dyDescent="0.2">
      <c r="A369" s="80"/>
      <c r="B369" s="81">
        <f t="shared" si="5"/>
        <v>339</v>
      </c>
      <c r="C369" s="82" t="s">
        <v>382</v>
      </c>
      <c r="D369" s="83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84" t="s">
        <v>44</v>
      </c>
      <c r="F369" s="85">
        <v>0</v>
      </c>
      <c r="G369" s="86">
        <f>VLOOKUP(C369,'[12]Resumen Peso'!$B$1:$D$65536,3,0)*$C$14</f>
        <v>8452.4927092354828</v>
      </c>
      <c r="H369" s="87"/>
      <c r="I369" s="88"/>
      <c r="J369" s="89">
        <f>+VLOOKUP(C369,'[12]Resumen Peso'!$B$1:$D$65536,3,0)</f>
        <v>5248.0621930951183</v>
      </c>
      <c r="N369" s="59"/>
      <c r="O369" s="59"/>
      <c r="P369" s="59"/>
      <c r="Q369" s="59"/>
      <c r="R369" s="59"/>
    </row>
    <row r="370" spans="1:18" x14ac:dyDescent="0.2">
      <c r="A370" s="80"/>
      <c r="B370" s="81">
        <f t="shared" si="5"/>
        <v>340</v>
      </c>
      <c r="C370" s="82" t="s">
        <v>383</v>
      </c>
      <c r="D370" s="83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84" t="s">
        <v>44</v>
      </c>
      <c r="F370" s="85">
        <v>0</v>
      </c>
      <c r="G370" s="86">
        <f>VLOOKUP(C370,'[12]Resumen Peso'!$B$1:$D$65536,3,0)*$C$14</f>
        <v>9382.2669072513872</v>
      </c>
      <c r="H370" s="87"/>
      <c r="I370" s="88"/>
      <c r="J370" s="89">
        <f>+VLOOKUP(C370,'[12]Resumen Peso'!$B$1:$D$65536,3,0)</f>
        <v>5825.3490343355816</v>
      </c>
      <c r="N370" s="59"/>
      <c r="O370" s="59"/>
      <c r="P370" s="59"/>
      <c r="Q370" s="59"/>
      <c r="R370" s="59"/>
    </row>
    <row r="371" spans="1:18" x14ac:dyDescent="0.2">
      <c r="A371" s="80"/>
      <c r="B371" s="81">
        <f t="shared" si="5"/>
        <v>341</v>
      </c>
      <c r="C371" s="82" t="s">
        <v>384</v>
      </c>
      <c r="D371" s="83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84" t="s">
        <v>44</v>
      </c>
      <c r="F371" s="85">
        <v>0</v>
      </c>
      <c r="G371" s="86">
        <f>VLOOKUP(C371,'[12]Resumen Peso'!$B$1:$D$65536,3,0)*$C$14</f>
        <v>10312.041105267288</v>
      </c>
      <c r="H371" s="87"/>
      <c r="I371" s="88"/>
      <c r="J371" s="89">
        <f>+VLOOKUP(C371,'[12]Resumen Peso'!$B$1:$D$65536,3,0)</f>
        <v>6402.6358755760439</v>
      </c>
      <c r="N371" s="59"/>
      <c r="O371" s="59"/>
      <c r="P371" s="59"/>
      <c r="Q371" s="59"/>
      <c r="R371" s="59"/>
    </row>
    <row r="372" spans="1:18" x14ac:dyDescent="0.2">
      <c r="A372" s="80"/>
      <c r="B372" s="81">
        <f t="shared" si="5"/>
        <v>342</v>
      </c>
      <c r="C372" s="82" t="s">
        <v>385</v>
      </c>
      <c r="D372" s="83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84" t="s">
        <v>44</v>
      </c>
      <c r="F372" s="85">
        <v>0</v>
      </c>
      <c r="G372" s="86">
        <f>VLOOKUP(C372,'[12]Resumen Peso'!$B$1:$D$65536,3,0)*$C$14</f>
        <v>11560.626423290138</v>
      </c>
      <c r="H372" s="87"/>
      <c r="I372" s="88"/>
      <c r="J372" s="89">
        <f>+VLOOKUP(C372,'[12]Resumen Peso'!$B$1:$D$65536,3,0)</f>
        <v>7177.8691266156693</v>
      </c>
      <c r="N372" s="59"/>
      <c r="O372" s="59"/>
      <c r="P372" s="59"/>
      <c r="Q372" s="59"/>
      <c r="R372" s="59"/>
    </row>
    <row r="373" spans="1:18" x14ac:dyDescent="0.2">
      <c r="A373" s="80"/>
      <c r="B373" s="81">
        <f t="shared" si="5"/>
        <v>343</v>
      </c>
      <c r="C373" s="82" t="s">
        <v>386</v>
      </c>
      <c r="D373" s="83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84" t="s">
        <v>44</v>
      </c>
      <c r="F373" s="85">
        <v>0</v>
      </c>
      <c r="G373" s="86">
        <f>VLOOKUP(C373,'[12]Resumen Peso'!$B$1:$D$65536,3,0)*$C$14</f>
        <v>12830.883932619465</v>
      </c>
      <c r="H373" s="87"/>
      <c r="I373" s="88"/>
      <c r="J373" s="89">
        <f>+VLOOKUP(C373,'[12]Resumen Peso'!$B$1:$D$65536,3,0)</f>
        <v>7966.55840911839</v>
      </c>
      <c r="N373" s="59"/>
      <c r="O373" s="59"/>
      <c r="P373" s="59"/>
      <c r="Q373" s="59"/>
      <c r="R373" s="59"/>
    </row>
    <row r="374" spans="1:18" x14ac:dyDescent="0.2">
      <c r="A374" s="80"/>
      <c r="B374" s="81">
        <f t="shared" si="5"/>
        <v>344</v>
      </c>
      <c r="C374" s="82" t="s">
        <v>387</v>
      </c>
      <c r="D374" s="83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84" t="s">
        <v>44</v>
      </c>
      <c r="F374" s="85">
        <v>0</v>
      </c>
      <c r="G374" s="86">
        <f>VLOOKUP(C374,'[12]Resumen Peso'!$B$1:$D$65536,3,0)*$C$14</f>
        <v>14101.141441948792</v>
      </c>
      <c r="H374" s="87"/>
      <c r="I374" s="88"/>
      <c r="J374" s="89">
        <f>+VLOOKUP(C374,'[12]Resumen Peso'!$B$1:$D$65536,3,0)</f>
        <v>8755.2476916211108</v>
      </c>
      <c r="N374" s="59"/>
      <c r="O374" s="59"/>
      <c r="P374" s="59"/>
      <c r="Q374" s="59"/>
      <c r="R374" s="59"/>
    </row>
    <row r="375" spans="1:18" x14ac:dyDescent="0.2">
      <c r="A375" s="80"/>
      <c r="B375" s="81">
        <f t="shared" si="5"/>
        <v>345</v>
      </c>
      <c r="C375" s="82" t="s">
        <v>388</v>
      </c>
      <c r="D375" s="83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84" t="s">
        <v>44</v>
      </c>
      <c r="F375" s="85">
        <v>0</v>
      </c>
      <c r="G375" s="86">
        <f>VLOOKUP(C375,'[12]Resumen Peso'!$B$1:$D$65536,3,0)*$C$14</f>
        <v>15600.969126600548</v>
      </c>
      <c r="H375" s="87"/>
      <c r="I375" s="88"/>
      <c r="J375" s="89">
        <f>+VLOOKUP(C375,'[12]Resumen Peso'!$B$1:$D$65536,3,0)</f>
        <v>9686.4746371797792</v>
      </c>
      <c r="N375" s="59"/>
      <c r="O375" s="59"/>
      <c r="P375" s="59"/>
      <c r="Q375" s="59"/>
      <c r="R375" s="59"/>
    </row>
    <row r="376" spans="1:18" x14ac:dyDescent="0.2">
      <c r="A376" s="80"/>
      <c r="B376" s="81">
        <f t="shared" si="5"/>
        <v>346</v>
      </c>
      <c r="C376" s="82" t="s">
        <v>389</v>
      </c>
      <c r="D376" s="83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84" t="s">
        <v>44</v>
      </c>
      <c r="F376" s="85">
        <v>0</v>
      </c>
      <c r="G376" s="86">
        <f>VLOOKUP(C376,'[12]Resumen Peso'!$B$1:$D$65536,3,0)*$C$14</f>
        <v>17373.016844766757</v>
      </c>
      <c r="H376" s="87"/>
      <c r="I376" s="88"/>
      <c r="J376" s="89">
        <f>+VLOOKUP(C376,'[12]Resumen Peso'!$B$1:$D$65536,3,0)</f>
        <v>10786.720085946301</v>
      </c>
      <c r="N376" s="59"/>
      <c r="O376" s="59"/>
      <c r="P376" s="59"/>
      <c r="Q376" s="59"/>
      <c r="R376" s="59"/>
    </row>
    <row r="377" spans="1:18" x14ac:dyDescent="0.2">
      <c r="A377" s="80"/>
      <c r="B377" s="81">
        <f t="shared" si="5"/>
        <v>347</v>
      </c>
      <c r="C377" s="82" t="s">
        <v>390</v>
      </c>
      <c r="D377" s="83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84" t="s">
        <v>44</v>
      </c>
      <c r="F377" s="85">
        <v>0</v>
      </c>
      <c r="G377" s="86">
        <f>VLOOKUP(C377,'[12]Resumen Peso'!$B$1:$D$65536,3,0)*$C$14</f>
        <v>19457.778866138768</v>
      </c>
      <c r="H377" s="87"/>
      <c r="I377" s="88"/>
      <c r="J377" s="89">
        <f>+VLOOKUP(C377,'[12]Resumen Peso'!$B$1:$D$65536,3,0)</f>
        <v>12081.126496259858</v>
      </c>
      <c r="N377" s="59"/>
      <c r="O377" s="59"/>
      <c r="P377" s="59"/>
      <c r="Q377" s="59"/>
      <c r="R377" s="59"/>
    </row>
    <row r="378" spans="1:18" x14ac:dyDescent="0.2">
      <c r="A378" s="80"/>
      <c r="B378" s="81">
        <f t="shared" si="5"/>
        <v>348</v>
      </c>
      <c r="C378" s="82" t="s">
        <v>391</v>
      </c>
      <c r="D378" s="83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84" t="s">
        <v>44</v>
      </c>
      <c r="F378" s="85">
        <v>0</v>
      </c>
      <c r="G378" s="86">
        <f>VLOOKUP(C378,'[12]Resumen Peso'!$B$1:$D$65536,3,0)*$C$14</f>
        <v>20087.255385475197</v>
      </c>
      <c r="H378" s="87"/>
      <c r="I378" s="88"/>
      <c r="J378" s="89">
        <f>+VLOOKUP(C378,'[12]Resumen Peso'!$B$1:$D$65536,3,0)</f>
        <v>12471.961725133948</v>
      </c>
      <c r="N378" s="59"/>
      <c r="O378" s="59"/>
      <c r="P378" s="59"/>
      <c r="Q378" s="59"/>
      <c r="R378" s="59"/>
    </row>
    <row r="379" spans="1:18" x14ac:dyDescent="0.2">
      <c r="A379" s="80"/>
      <c r="B379" s="81">
        <f t="shared" si="5"/>
        <v>349</v>
      </c>
      <c r="C379" s="82" t="s">
        <v>392</v>
      </c>
      <c r="D379" s="83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84" t="s">
        <v>44</v>
      </c>
      <c r="F379" s="85">
        <v>0</v>
      </c>
      <c r="G379" s="86">
        <f>VLOOKUP(C379,'[12]Resumen Peso'!$B$1:$D$65536,3,0)*$C$14</f>
        <v>22393.818712904347</v>
      </c>
      <c r="H379" s="87"/>
      <c r="I379" s="88"/>
      <c r="J379" s="89">
        <f>+VLOOKUP(C379,'[12]Resumen Peso'!$B$1:$D$65536,3,0)</f>
        <v>13904.08219078478</v>
      </c>
      <c r="N379" s="59"/>
      <c r="O379" s="59"/>
      <c r="P379" s="59"/>
      <c r="Q379" s="59"/>
      <c r="R379" s="59"/>
    </row>
    <row r="380" spans="1:18" x14ac:dyDescent="0.2">
      <c r="A380" s="80"/>
      <c r="B380" s="81">
        <f t="shared" si="5"/>
        <v>350</v>
      </c>
      <c r="C380" s="82" t="s">
        <v>393</v>
      </c>
      <c r="D380" s="83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84" t="s">
        <v>44</v>
      </c>
      <c r="F380" s="85">
        <v>0</v>
      </c>
      <c r="G380" s="86">
        <f>VLOOKUP(C380,'[12]Resumen Peso'!$B$1:$D$65536,3,0)*$C$14</f>
        <v>24700.382040333494</v>
      </c>
      <c r="H380" s="87"/>
      <c r="I380" s="88"/>
      <c r="J380" s="89">
        <f>+VLOOKUP(C380,'[12]Resumen Peso'!$B$1:$D$65536,3,0)</f>
        <v>15336.202656435613</v>
      </c>
      <c r="N380" s="59"/>
      <c r="O380" s="59"/>
      <c r="P380" s="59"/>
      <c r="Q380" s="59"/>
      <c r="R380" s="59"/>
    </row>
    <row r="381" spans="1:18" x14ac:dyDescent="0.2">
      <c r="A381" s="80"/>
      <c r="B381" s="81">
        <f t="shared" si="5"/>
        <v>351</v>
      </c>
      <c r="C381" s="82" t="s">
        <v>394</v>
      </c>
      <c r="D381" s="83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84" t="s">
        <v>44</v>
      </c>
      <c r="F381" s="85">
        <v>0</v>
      </c>
      <c r="G381" s="86">
        <f>VLOOKUP(C381,'[12]Resumen Peso'!$B$1:$D$65536,3,0)*$C$14</f>
        <v>6169.2878819842299</v>
      </c>
      <c r="H381" s="87"/>
      <c r="I381" s="88"/>
      <c r="J381" s="89">
        <f>+VLOOKUP(C381,'[12]Resumen Peso'!$B$1:$D$65536,3,0)</f>
        <v>3830.4447700245028</v>
      </c>
      <c r="N381" s="59"/>
      <c r="O381" s="59"/>
      <c r="P381" s="59"/>
      <c r="Q381" s="59"/>
      <c r="R381" s="59"/>
    </row>
    <row r="382" spans="1:18" x14ac:dyDescent="0.2">
      <c r="A382" s="80"/>
      <c r="B382" s="81">
        <f t="shared" si="5"/>
        <v>352</v>
      </c>
      <c r="C382" s="82" t="s">
        <v>395</v>
      </c>
      <c r="D382" s="83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84" t="s">
        <v>44</v>
      </c>
      <c r="F382" s="85">
        <v>0</v>
      </c>
      <c r="G382" s="86">
        <f>VLOOKUP(C382,'[12]Resumen Peso'!$B$1:$D$65536,3,0)*$C$14</f>
        <v>7058.5546037116865</v>
      </c>
      <c r="H382" s="87"/>
      <c r="I382" s="88"/>
      <c r="J382" s="89">
        <f>+VLOOKUP(C382,'[12]Resumen Peso'!$B$1:$D$65536,3,0)</f>
        <v>4382.5809530910974</v>
      </c>
      <c r="N382" s="59"/>
      <c r="O382" s="59"/>
      <c r="P382" s="59"/>
      <c r="Q382" s="59"/>
      <c r="R382" s="59"/>
    </row>
    <row r="383" spans="1:18" x14ac:dyDescent="0.2">
      <c r="A383" s="80"/>
      <c r="B383" s="81">
        <f t="shared" si="5"/>
        <v>353</v>
      </c>
      <c r="C383" s="82" t="s">
        <v>396</v>
      </c>
      <c r="D383" s="83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84" t="s">
        <v>44</v>
      </c>
      <c r="F383" s="85">
        <v>0</v>
      </c>
      <c r="G383" s="86">
        <f>VLOOKUP(C383,'[12]Resumen Peso'!$B$1:$D$65536,3,0)*$C$14</f>
        <v>7939.8814439951475</v>
      </c>
      <c r="H383" s="87"/>
      <c r="I383" s="88"/>
      <c r="J383" s="89">
        <f>+VLOOKUP(C383,'[12]Resumen Peso'!$B$1:$D$65536,3,0)</f>
        <v>4929.7873488088835</v>
      </c>
      <c r="N383" s="59"/>
      <c r="O383" s="59"/>
      <c r="P383" s="59"/>
      <c r="Q383" s="59"/>
      <c r="R383" s="59"/>
    </row>
    <row r="384" spans="1:18" x14ac:dyDescent="0.2">
      <c r="A384" s="80"/>
      <c r="B384" s="81">
        <f t="shared" si="5"/>
        <v>354</v>
      </c>
      <c r="C384" s="82" t="s">
        <v>397</v>
      </c>
      <c r="D384" s="83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84" t="s">
        <v>44</v>
      </c>
      <c r="F384" s="85">
        <v>0</v>
      </c>
      <c r="G384" s="86">
        <f>VLOOKUP(C384,'[12]Resumen Peso'!$B$1:$D$65536,3,0)*$C$14</f>
        <v>8813.2684028346139</v>
      </c>
      <c r="H384" s="87"/>
      <c r="I384" s="88"/>
      <c r="J384" s="89">
        <f>+VLOOKUP(C384,'[12]Resumen Peso'!$B$1:$D$65536,3,0)</f>
        <v>5472.0639571778611</v>
      </c>
      <c r="N384" s="59"/>
      <c r="O384" s="59"/>
      <c r="P384" s="59"/>
      <c r="Q384" s="59"/>
      <c r="R384" s="59"/>
    </row>
    <row r="385" spans="1:18" x14ac:dyDescent="0.2">
      <c r="A385" s="80"/>
      <c r="B385" s="81">
        <f t="shared" si="5"/>
        <v>355</v>
      </c>
      <c r="C385" s="82" t="s">
        <v>398</v>
      </c>
      <c r="D385" s="83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84" t="s">
        <v>44</v>
      </c>
      <c r="F385" s="85">
        <v>0</v>
      </c>
      <c r="G385" s="86">
        <f>VLOOKUP(C385,'[12]Resumen Peso'!$B$1:$D$65536,3,0)*$C$14</f>
        <v>9686.6553616740803</v>
      </c>
      <c r="H385" s="87"/>
      <c r="I385" s="88"/>
      <c r="J385" s="89">
        <f>+VLOOKUP(C385,'[12]Resumen Peso'!$B$1:$D$65536,3,0)</f>
        <v>6014.3405655468378</v>
      </c>
      <c r="N385" s="59"/>
      <c r="O385" s="59"/>
      <c r="P385" s="59"/>
      <c r="Q385" s="59"/>
      <c r="R385" s="59"/>
    </row>
    <row r="386" spans="1:18" x14ac:dyDescent="0.2">
      <c r="A386" s="80"/>
      <c r="B386" s="81">
        <f t="shared" si="5"/>
        <v>356</v>
      </c>
      <c r="C386" s="82" t="s">
        <v>399</v>
      </c>
      <c r="D386" s="83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84" t="s">
        <v>44</v>
      </c>
      <c r="F386" s="85">
        <v>0</v>
      </c>
      <c r="G386" s="86">
        <f>VLOOKUP(C386,'[12]Resumen Peso'!$B$1:$D$65536,3,0)*$C$14</f>
        <v>10859.518768818156</v>
      </c>
      <c r="H386" s="87"/>
      <c r="I386" s="88"/>
      <c r="J386" s="89">
        <f>+VLOOKUP(C386,'[12]Resumen Peso'!$B$1:$D$65536,3,0)</f>
        <v>6742.558893138189</v>
      </c>
      <c r="N386" s="59"/>
      <c r="O386" s="59"/>
      <c r="P386" s="59"/>
      <c r="Q386" s="59"/>
      <c r="R386" s="59"/>
    </row>
    <row r="387" spans="1:18" x14ac:dyDescent="0.2">
      <c r="A387" s="80"/>
      <c r="B387" s="81">
        <f t="shared" si="5"/>
        <v>357</v>
      </c>
      <c r="C387" s="82" t="s">
        <v>400</v>
      </c>
      <c r="D387" s="83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84" t="s">
        <v>44</v>
      </c>
      <c r="F387" s="85">
        <v>0</v>
      </c>
      <c r="G387" s="86">
        <f>VLOOKUP(C387,'[12]Resumen Peso'!$B$1:$D$65536,3,0)*$C$14</f>
        <v>12052.740031984635</v>
      </c>
      <c r="H387" s="87"/>
      <c r="I387" s="88"/>
      <c r="J387" s="89">
        <f>+VLOOKUP(C387,'[12]Resumen Peso'!$B$1:$D$65536,3,0)</f>
        <v>7483.4171954918856</v>
      </c>
      <c r="N387" s="59"/>
      <c r="O387" s="59"/>
      <c r="P387" s="59"/>
      <c r="Q387" s="59"/>
      <c r="R387" s="59"/>
    </row>
    <row r="388" spans="1:18" x14ac:dyDescent="0.2">
      <c r="A388" s="80"/>
      <c r="B388" s="81">
        <f t="shared" si="5"/>
        <v>358</v>
      </c>
      <c r="C388" s="82" t="s">
        <v>401</v>
      </c>
      <c r="D388" s="83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84" t="s">
        <v>44</v>
      </c>
      <c r="F388" s="85">
        <v>0</v>
      </c>
      <c r="G388" s="86">
        <f>VLOOKUP(C388,'[12]Resumen Peso'!$B$1:$D$65536,3,0)*$C$14</f>
        <v>13245.961295151112</v>
      </c>
      <c r="H388" s="87"/>
      <c r="I388" s="88"/>
      <c r="J388" s="89">
        <f>+VLOOKUP(C388,'[12]Resumen Peso'!$B$1:$D$65536,3,0)</f>
        <v>8224.2754978455814</v>
      </c>
      <c r="N388" s="59"/>
      <c r="O388" s="59"/>
      <c r="P388" s="59"/>
      <c r="Q388" s="59"/>
      <c r="R388" s="59"/>
    </row>
    <row r="389" spans="1:18" x14ac:dyDescent="0.2">
      <c r="A389" s="80"/>
      <c r="B389" s="81">
        <f t="shared" si="5"/>
        <v>359</v>
      </c>
      <c r="C389" s="82" t="s">
        <v>402</v>
      </c>
      <c r="D389" s="83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84" t="s">
        <v>44</v>
      </c>
      <c r="F389" s="85">
        <v>0</v>
      </c>
      <c r="G389" s="86">
        <f>VLOOKUP(C389,'[12]Resumen Peso'!$B$1:$D$65536,3,0)*$C$14</f>
        <v>14654.830182969863</v>
      </c>
      <c r="H389" s="87"/>
      <c r="I389" s="88"/>
      <c r="J389" s="89">
        <f>+VLOOKUP(C389,'[12]Resumen Peso'!$B$1:$D$65536,3,0)</f>
        <v>9099.0271006610201</v>
      </c>
      <c r="N389" s="59"/>
      <c r="O389" s="59"/>
      <c r="P389" s="59"/>
      <c r="Q389" s="59"/>
      <c r="R389" s="59"/>
    </row>
    <row r="390" spans="1:18" x14ac:dyDescent="0.2">
      <c r="A390" s="80"/>
      <c r="B390" s="81">
        <f t="shared" si="5"/>
        <v>360</v>
      </c>
      <c r="C390" s="82" t="s">
        <v>403</v>
      </c>
      <c r="D390" s="83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84" t="s">
        <v>44</v>
      </c>
      <c r="F390" s="85">
        <v>0</v>
      </c>
      <c r="G390" s="86">
        <f>VLOOKUP(C390,'[12]Resumen Peso'!$B$1:$D$65536,3,0)*$C$14</f>
        <v>16319.410003307195</v>
      </c>
      <c r="H390" s="87"/>
      <c r="I390" s="88"/>
      <c r="J390" s="89">
        <f>+VLOOKUP(C390,'[12]Resumen Peso'!$B$1:$D$65536,3,0)</f>
        <v>10132.546882696013</v>
      </c>
      <c r="N390" s="59"/>
      <c r="O390" s="59"/>
      <c r="P390" s="59"/>
      <c r="Q390" s="59"/>
      <c r="R390" s="59"/>
    </row>
    <row r="391" spans="1:18" x14ac:dyDescent="0.2">
      <c r="A391" s="80"/>
      <c r="B391" s="81">
        <f t="shared" si="5"/>
        <v>361</v>
      </c>
      <c r="C391" s="82" t="s">
        <v>404</v>
      </c>
      <c r="D391" s="83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84" t="s">
        <v>44</v>
      </c>
      <c r="F391" s="85">
        <v>0</v>
      </c>
      <c r="G391" s="86">
        <f>VLOOKUP(C391,'[12]Resumen Peso'!$B$1:$D$65536,3,0)*$C$14</f>
        <v>18277.739203704059</v>
      </c>
      <c r="H391" s="87"/>
      <c r="I391" s="88"/>
      <c r="J391" s="89">
        <f>+VLOOKUP(C391,'[12]Resumen Peso'!$B$1:$D$65536,3,0)</f>
        <v>11348.452508619535</v>
      </c>
      <c r="N391" s="59"/>
      <c r="O391" s="59"/>
      <c r="P391" s="59"/>
      <c r="Q391" s="59"/>
      <c r="R391" s="59"/>
    </row>
    <row r="392" spans="1:18" x14ac:dyDescent="0.2">
      <c r="A392" s="80"/>
      <c r="B392" s="81">
        <f t="shared" si="5"/>
        <v>362</v>
      </c>
      <c r="C392" s="82" t="s">
        <v>405</v>
      </c>
      <c r="D392" s="83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84" t="s">
        <v>44</v>
      </c>
      <c r="F392" s="85">
        <v>0</v>
      </c>
      <c r="G392" s="86">
        <f>VLOOKUP(C392,'[12]Resumen Peso'!$B$1:$D$65536,3,0)*$C$14</f>
        <v>18869.040386353889</v>
      </c>
      <c r="H392" s="87"/>
      <c r="I392" s="88"/>
      <c r="J392" s="89">
        <f>+VLOOKUP(C392,'[12]Resumen Peso'!$B$1:$D$65536,3,0)</f>
        <v>11715.585079820259</v>
      </c>
      <c r="N392" s="59"/>
      <c r="O392" s="59"/>
      <c r="P392" s="59"/>
      <c r="Q392" s="59"/>
      <c r="R392" s="59"/>
    </row>
    <row r="393" spans="1:18" x14ac:dyDescent="0.2">
      <c r="A393" s="80"/>
      <c r="B393" s="81">
        <f t="shared" si="5"/>
        <v>363</v>
      </c>
      <c r="C393" s="82" t="s">
        <v>406</v>
      </c>
      <c r="D393" s="83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84" t="s">
        <v>44</v>
      </c>
      <c r="F393" s="85">
        <v>0</v>
      </c>
      <c r="G393" s="86">
        <f>VLOOKUP(C393,'[12]Resumen Peso'!$B$1:$D$65536,3,0)*$C$14</f>
        <v>21035.719494262972</v>
      </c>
      <c r="H393" s="87"/>
      <c r="I393" s="88"/>
      <c r="J393" s="89">
        <f>+VLOOKUP(C393,'[12]Resumen Peso'!$B$1:$D$65536,3,0)</f>
        <v>13060.85293179516</v>
      </c>
      <c r="N393" s="59"/>
      <c r="O393" s="59"/>
      <c r="P393" s="59"/>
      <c r="Q393" s="59"/>
      <c r="R393" s="59"/>
    </row>
    <row r="394" spans="1:18" x14ac:dyDescent="0.2">
      <c r="A394" s="80"/>
      <c r="B394" s="81">
        <f t="shared" si="5"/>
        <v>364</v>
      </c>
      <c r="C394" s="82" t="s">
        <v>407</v>
      </c>
      <c r="D394" s="83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84" t="s">
        <v>44</v>
      </c>
      <c r="F394" s="85">
        <v>0</v>
      </c>
      <c r="G394" s="86">
        <f>VLOOKUP(C394,'[12]Resumen Peso'!$B$1:$D$65536,3,0)*$C$14</f>
        <v>23202.398602172059</v>
      </c>
      <c r="H394" s="87"/>
      <c r="I394" s="88"/>
      <c r="J394" s="89">
        <f>+VLOOKUP(C394,'[12]Resumen Peso'!$B$1:$D$65536,3,0)</f>
        <v>14406.12078377006</v>
      </c>
      <c r="N394" s="59"/>
      <c r="O394" s="59"/>
      <c r="P394" s="59"/>
      <c r="Q394" s="59"/>
      <c r="R394" s="59"/>
    </row>
    <row r="395" spans="1:18" x14ac:dyDescent="0.2">
      <c r="A395" s="80"/>
      <c r="B395" s="81">
        <f t="shared" si="5"/>
        <v>365</v>
      </c>
      <c r="C395" s="82" t="s">
        <v>408</v>
      </c>
      <c r="D395" s="83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84" t="s">
        <v>44</v>
      </c>
      <c r="F395" s="85">
        <v>0</v>
      </c>
      <c r="G395" s="86">
        <f>VLOOKUP(C395,'[12]Resumen Peso'!$B$1:$D$65536,3,0)*$C$14</f>
        <v>6558.8160154372072</v>
      </c>
      <c r="H395" s="87"/>
      <c r="I395" s="88"/>
      <c r="J395" s="89">
        <f>+VLOOKUP(C395,'[12]Resumen Peso'!$B$1:$D$65536,3,0)</f>
        <v>4072.2986160606952</v>
      </c>
      <c r="N395" s="59"/>
      <c r="O395" s="59"/>
      <c r="P395" s="59"/>
      <c r="Q395" s="59"/>
      <c r="R395" s="59"/>
    </row>
    <row r="396" spans="1:18" x14ac:dyDescent="0.2">
      <c r="A396" s="80"/>
      <c r="B396" s="81">
        <f t="shared" si="5"/>
        <v>366</v>
      </c>
      <c r="C396" s="82" t="s">
        <v>409</v>
      </c>
      <c r="D396" s="83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84" t="s">
        <v>44</v>
      </c>
      <c r="F396" s="85">
        <v>0</v>
      </c>
      <c r="G396" s="86">
        <f>VLOOKUP(C396,'[12]Resumen Peso'!$B$1:$D$65536,3,0)*$C$14</f>
        <v>7504.2309365813098</v>
      </c>
      <c r="H396" s="87"/>
      <c r="I396" s="88"/>
      <c r="J396" s="89">
        <f>+VLOOKUP(C396,'[12]Resumen Peso'!$B$1:$D$65536,3,0)</f>
        <v>4659.2966147721472</v>
      </c>
      <c r="N396" s="59"/>
      <c r="O396" s="59"/>
      <c r="P396" s="59"/>
      <c r="Q396" s="59"/>
      <c r="R396" s="59"/>
    </row>
    <row r="397" spans="1:18" x14ac:dyDescent="0.2">
      <c r="A397" s="80"/>
      <c r="B397" s="81">
        <f t="shared" si="5"/>
        <v>367</v>
      </c>
      <c r="C397" s="82" t="s">
        <v>410</v>
      </c>
      <c r="D397" s="83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84" t="s">
        <v>44</v>
      </c>
      <c r="F397" s="85">
        <v>0</v>
      </c>
      <c r="G397" s="86">
        <f>VLOOKUP(C397,'[12]Resumen Peso'!$B$1:$D$65536,3,0)*$C$14</f>
        <v>8441.2046530723383</v>
      </c>
      <c r="H397" s="87"/>
      <c r="I397" s="88"/>
      <c r="J397" s="89">
        <f>+VLOOKUP(C397,'[12]Resumen Peso'!$B$1:$D$65536,3,0)</f>
        <v>5241.0535599236746</v>
      </c>
      <c r="N397" s="59"/>
      <c r="O397" s="59"/>
      <c r="P397" s="59"/>
      <c r="Q397" s="59"/>
      <c r="R397" s="59"/>
    </row>
    <row r="398" spans="1:18" x14ac:dyDescent="0.2">
      <c r="A398" s="80"/>
      <c r="B398" s="81">
        <f t="shared" si="5"/>
        <v>368</v>
      </c>
      <c r="C398" s="82" t="s">
        <v>411</v>
      </c>
      <c r="D398" s="83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84" t="s">
        <v>44</v>
      </c>
      <c r="F398" s="85">
        <v>0</v>
      </c>
      <c r="G398" s="86">
        <f>VLOOKUP(C398,'[12]Resumen Peso'!$B$1:$D$65536,3,0)*$C$14</f>
        <v>9369.737164910297</v>
      </c>
      <c r="H398" s="87"/>
      <c r="I398" s="88"/>
      <c r="J398" s="89">
        <f>+VLOOKUP(C398,'[12]Resumen Peso'!$B$1:$D$65536,3,0)</f>
        <v>5817.5694515152791</v>
      </c>
      <c r="N398" s="59"/>
      <c r="O398" s="59"/>
      <c r="P398" s="59"/>
      <c r="Q398" s="59"/>
      <c r="R398" s="59"/>
    </row>
    <row r="399" spans="1:18" x14ac:dyDescent="0.2">
      <c r="A399" s="80"/>
      <c r="B399" s="81">
        <f t="shared" si="5"/>
        <v>369</v>
      </c>
      <c r="C399" s="82" t="s">
        <v>412</v>
      </c>
      <c r="D399" s="83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84" t="s">
        <v>44</v>
      </c>
      <c r="F399" s="85">
        <v>0</v>
      </c>
      <c r="G399" s="86">
        <f>VLOOKUP(C399,'[12]Resumen Peso'!$B$1:$D$65536,3,0)*$C$14</f>
        <v>10298.269676748252</v>
      </c>
      <c r="H399" s="87"/>
      <c r="I399" s="88"/>
      <c r="J399" s="89">
        <f>+VLOOKUP(C399,'[12]Resumen Peso'!$B$1:$D$65536,3,0)</f>
        <v>6394.0853431068826</v>
      </c>
      <c r="N399" s="59"/>
      <c r="O399" s="59"/>
      <c r="P399" s="59"/>
      <c r="Q399" s="59"/>
      <c r="R399" s="59"/>
    </row>
    <row r="400" spans="1:18" x14ac:dyDescent="0.2">
      <c r="A400" s="80"/>
      <c r="B400" s="81">
        <f t="shared" si="5"/>
        <v>370</v>
      </c>
      <c r="C400" s="82" t="s">
        <v>413</v>
      </c>
      <c r="D400" s="83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84" t="s">
        <v>44</v>
      </c>
      <c r="F400" s="85">
        <v>0</v>
      </c>
      <c r="G400" s="86">
        <f>VLOOKUP(C400,'[12]Resumen Peso'!$B$1:$D$65536,3,0)*$C$14</f>
        <v>11545.187545690793</v>
      </c>
      <c r="H400" s="87"/>
      <c r="I400" s="88"/>
      <c r="J400" s="89">
        <f>+VLOOKUP(C400,'[12]Resumen Peso'!$B$1:$D$65536,3,0)</f>
        <v>7168.283292871688</v>
      </c>
      <c r="N400" s="59"/>
      <c r="O400" s="59"/>
      <c r="P400" s="59"/>
      <c r="Q400" s="59"/>
      <c r="R400" s="59"/>
    </row>
    <row r="401" spans="1:18" x14ac:dyDescent="0.2">
      <c r="A401" s="80"/>
      <c r="B401" s="81">
        <f t="shared" si="5"/>
        <v>371</v>
      </c>
      <c r="C401" s="82" t="s">
        <v>414</v>
      </c>
      <c r="D401" s="83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84" t="s">
        <v>44</v>
      </c>
      <c r="F401" s="85">
        <v>0</v>
      </c>
      <c r="G401" s="86">
        <f>VLOOKUP(C401,'[12]Resumen Peso'!$B$1:$D$65536,3,0)*$C$14</f>
        <v>12813.748663363809</v>
      </c>
      <c r="H401" s="87"/>
      <c r="I401" s="88"/>
      <c r="J401" s="89">
        <f>+VLOOKUP(C401,'[12]Resumen Peso'!$B$1:$D$65536,3,0)</f>
        <v>7955.9193039641377</v>
      </c>
      <c r="N401" s="59"/>
      <c r="O401" s="59"/>
      <c r="P401" s="59"/>
      <c r="Q401" s="59"/>
      <c r="R401" s="59"/>
    </row>
    <row r="402" spans="1:18" x14ac:dyDescent="0.2">
      <c r="A402" s="80"/>
      <c r="B402" s="81">
        <f t="shared" si="5"/>
        <v>372</v>
      </c>
      <c r="C402" s="82" t="s">
        <v>415</v>
      </c>
      <c r="D402" s="83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84" t="s">
        <v>44</v>
      </c>
      <c r="F402" s="85">
        <v>0</v>
      </c>
      <c r="G402" s="86">
        <f>VLOOKUP(C402,'[12]Resumen Peso'!$B$1:$D$65536,3,0)*$C$14</f>
        <v>14082.309781036825</v>
      </c>
      <c r="H402" s="87"/>
      <c r="I402" s="88"/>
      <c r="J402" s="89">
        <f>+VLOOKUP(C402,'[12]Resumen Peso'!$B$1:$D$65536,3,0)</f>
        <v>8743.5553150565866</v>
      </c>
      <c r="N402" s="59"/>
      <c r="O402" s="59"/>
      <c r="P402" s="59"/>
      <c r="Q402" s="59"/>
      <c r="R402" s="59"/>
    </row>
    <row r="403" spans="1:18" x14ac:dyDescent="0.2">
      <c r="A403" s="80"/>
      <c r="B403" s="81">
        <f t="shared" si="5"/>
        <v>373</v>
      </c>
      <c r="C403" s="82" t="s">
        <v>416</v>
      </c>
      <c r="D403" s="83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84" t="s">
        <v>44</v>
      </c>
      <c r="F403" s="85">
        <v>0</v>
      </c>
      <c r="G403" s="86">
        <f>VLOOKUP(C403,'[12]Resumen Peso'!$B$1:$D$65536,3,0)*$C$14</f>
        <v>15580.134489794749</v>
      </c>
      <c r="H403" s="87"/>
      <c r="I403" s="88"/>
      <c r="J403" s="89">
        <f>+VLOOKUP(C403,'[12]Resumen Peso'!$B$1:$D$65536,3,0)</f>
        <v>9673.538634335564</v>
      </c>
      <c r="N403" s="59"/>
      <c r="O403" s="59"/>
      <c r="P403" s="59"/>
      <c r="Q403" s="59"/>
      <c r="R403" s="59"/>
    </row>
    <row r="404" spans="1:18" x14ac:dyDescent="0.2">
      <c r="A404" s="80"/>
      <c r="B404" s="81">
        <f t="shared" si="5"/>
        <v>374</v>
      </c>
      <c r="C404" s="82" t="s">
        <v>417</v>
      </c>
      <c r="D404" s="83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84" t="s">
        <v>44</v>
      </c>
      <c r="F404" s="85">
        <v>0</v>
      </c>
      <c r="G404" s="86">
        <f>VLOOKUP(C404,'[12]Resumen Peso'!$B$1:$D$65536,3,0)*$C$14</f>
        <v>17349.815690194599</v>
      </c>
      <c r="H404" s="87"/>
      <c r="I404" s="88"/>
      <c r="J404" s="89">
        <f>+VLOOKUP(C404,'[12]Resumen Peso'!$B$1:$D$65536,3,0)</f>
        <v>10772.314737567443</v>
      </c>
      <c r="N404" s="59"/>
      <c r="O404" s="59"/>
      <c r="P404" s="59"/>
      <c r="Q404" s="59"/>
      <c r="R404" s="59"/>
    </row>
    <row r="405" spans="1:18" x14ac:dyDescent="0.2">
      <c r="A405" s="80"/>
      <c r="B405" s="81">
        <f t="shared" si="5"/>
        <v>375</v>
      </c>
      <c r="C405" s="82" t="s">
        <v>418</v>
      </c>
      <c r="D405" s="83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84" t="s">
        <v>44</v>
      </c>
      <c r="F405" s="85">
        <v>0</v>
      </c>
      <c r="G405" s="86">
        <f>VLOOKUP(C405,'[12]Resumen Peso'!$B$1:$D$65536,3,0)*$C$14</f>
        <v>19431.793573017952</v>
      </c>
      <c r="H405" s="87"/>
      <c r="I405" s="88"/>
      <c r="J405" s="89">
        <f>+VLOOKUP(C405,'[12]Resumen Peso'!$B$1:$D$65536,3,0)</f>
        <v>12064.992506075538</v>
      </c>
      <c r="N405" s="59"/>
      <c r="O405" s="59"/>
      <c r="P405" s="59"/>
      <c r="Q405" s="59"/>
      <c r="R405" s="59"/>
    </row>
    <row r="406" spans="1:18" x14ac:dyDescent="0.2">
      <c r="A406" s="80"/>
      <c r="B406" s="81">
        <f t="shared" si="5"/>
        <v>376</v>
      </c>
      <c r="C406" s="82" t="s">
        <v>419</v>
      </c>
      <c r="D406" s="83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84" t="s">
        <v>44</v>
      </c>
      <c r="F406" s="85">
        <v>0</v>
      </c>
      <c r="G406" s="86">
        <f>VLOOKUP(C406,'[12]Resumen Peso'!$B$1:$D$65536,3,0)*$C$14</f>
        <v>20060.429444920774</v>
      </c>
      <c r="H406" s="87"/>
      <c r="I406" s="88"/>
      <c r="J406" s="89">
        <f>+VLOOKUP(C406,'[12]Resumen Peso'!$B$1:$D$65536,3,0)</f>
        <v>12455.305785961818</v>
      </c>
      <c r="N406" s="59"/>
      <c r="O406" s="59"/>
      <c r="P406" s="59"/>
      <c r="Q406" s="59"/>
      <c r="R406" s="59"/>
    </row>
    <row r="407" spans="1:18" x14ac:dyDescent="0.2">
      <c r="A407" s="80"/>
      <c r="B407" s="81">
        <f t="shared" si="5"/>
        <v>377</v>
      </c>
      <c r="C407" s="82" t="s">
        <v>420</v>
      </c>
      <c r="D407" s="83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84" t="s">
        <v>44</v>
      </c>
      <c r="F407" s="85">
        <v>0</v>
      </c>
      <c r="G407" s="86">
        <f>VLOOKUP(C407,'[12]Resumen Peso'!$B$1:$D$65536,3,0)*$C$14</f>
        <v>22363.912424660837</v>
      </c>
      <c r="H407" s="87"/>
      <c r="I407" s="88"/>
      <c r="J407" s="89">
        <f>+VLOOKUP(C407,'[12]Resumen Peso'!$B$1:$D$65536,3,0)</f>
        <v>13885.513696724434</v>
      </c>
      <c r="N407" s="59"/>
      <c r="O407" s="59"/>
      <c r="P407" s="59"/>
      <c r="Q407" s="59"/>
      <c r="R407" s="59"/>
    </row>
    <row r="408" spans="1:18" x14ac:dyDescent="0.2">
      <c r="A408" s="80"/>
      <c r="B408" s="81">
        <f t="shared" si="5"/>
        <v>378</v>
      </c>
      <c r="C408" s="82" t="s">
        <v>421</v>
      </c>
      <c r="D408" s="83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84" t="s">
        <v>44</v>
      </c>
      <c r="F408" s="85">
        <v>0</v>
      </c>
      <c r="G408" s="86">
        <f>VLOOKUP(C408,'[12]Resumen Peso'!$B$1:$D$65536,3,0)*$C$14</f>
        <v>24667.395404400904</v>
      </c>
      <c r="H408" s="87"/>
      <c r="I408" s="88"/>
      <c r="J408" s="89">
        <f>+VLOOKUP(C408,'[12]Resumen Peso'!$B$1:$D$65536,3,0)</f>
        <v>15315.72160748705</v>
      </c>
      <c r="N408" s="59"/>
      <c r="O408" s="59"/>
      <c r="P408" s="59"/>
      <c r="Q408" s="59"/>
      <c r="R408" s="59"/>
    </row>
    <row r="409" spans="1:18" x14ac:dyDescent="0.2">
      <c r="A409" s="80"/>
      <c r="B409" s="81">
        <f t="shared" si="5"/>
        <v>379</v>
      </c>
      <c r="C409" s="82" t="s">
        <v>422</v>
      </c>
      <c r="D409" s="83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84" t="s">
        <v>44</v>
      </c>
      <c r="F409" s="85">
        <v>0</v>
      </c>
      <c r="G409" s="86">
        <f>VLOOKUP(C409,'[12]Resumen Peso'!$B$1:$D$65536,3,0)*$C$14</f>
        <v>6146.328655469013</v>
      </c>
      <c r="H409" s="87"/>
      <c r="I409" s="88"/>
      <c r="J409" s="89">
        <f>+VLOOKUP(C409,'[12]Resumen Peso'!$B$1:$D$65536,3,0)</f>
        <v>3816.1896321850386</v>
      </c>
      <c r="N409" s="59"/>
      <c r="O409" s="59"/>
      <c r="P409" s="59"/>
      <c r="Q409" s="59"/>
      <c r="R409" s="59"/>
    </row>
    <row r="410" spans="1:18" x14ac:dyDescent="0.2">
      <c r="A410" s="80"/>
      <c r="B410" s="81">
        <f t="shared" si="5"/>
        <v>380</v>
      </c>
      <c r="C410" s="82" t="s">
        <v>423</v>
      </c>
      <c r="D410" s="83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84" t="s">
        <v>44</v>
      </c>
      <c r="F410" s="85">
        <v>0</v>
      </c>
      <c r="G410" s="86">
        <f>VLOOKUP(C410,'[12]Resumen Peso'!$B$1:$D$65536,3,0)*$C$14</f>
        <v>7032.2859391402226</v>
      </c>
      <c r="H410" s="87"/>
      <c r="I410" s="88"/>
      <c r="J410" s="89">
        <f>+VLOOKUP(C410,'[12]Resumen Peso'!$B$1:$D$65536,3,0)</f>
        <v>4366.2710206081074</v>
      </c>
      <c r="N410" s="59"/>
      <c r="O410" s="59"/>
      <c r="P410" s="59"/>
      <c r="Q410" s="59"/>
      <c r="R410" s="59"/>
    </row>
    <row r="411" spans="1:18" x14ac:dyDescent="0.2">
      <c r="A411" s="80"/>
      <c r="B411" s="81">
        <f t="shared" si="5"/>
        <v>381</v>
      </c>
      <c r="C411" s="82" t="s">
        <v>424</v>
      </c>
      <c r="D411" s="83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84" t="s">
        <v>44</v>
      </c>
      <c r="F411" s="85">
        <v>0</v>
      </c>
      <c r="G411" s="86">
        <f>VLOOKUP(C411,'[12]Resumen Peso'!$B$1:$D$65536,3,0)*$C$14</f>
        <v>7910.3328899215094</v>
      </c>
      <c r="H411" s="87"/>
      <c r="I411" s="88"/>
      <c r="J411" s="89">
        <f>+VLOOKUP(C411,'[12]Resumen Peso'!$B$1:$D$65536,3,0)</f>
        <v>4911.4409680631125</v>
      </c>
      <c r="N411" s="59"/>
      <c r="O411" s="59"/>
      <c r="P411" s="59"/>
      <c r="Q411" s="59"/>
      <c r="R411" s="59"/>
    </row>
    <row r="412" spans="1:18" x14ac:dyDescent="0.2">
      <c r="A412" s="80"/>
      <c r="B412" s="81">
        <f t="shared" si="5"/>
        <v>382</v>
      </c>
      <c r="C412" s="82" t="s">
        <v>425</v>
      </c>
      <c r="D412" s="83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84" t="s">
        <v>44</v>
      </c>
      <c r="F412" s="85">
        <v>0</v>
      </c>
      <c r="G412" s="86">
        <f>VLOOKUP(C412,'[12]Resumen Peso'!$B$1:$D$65536,3,0)*$C$14</f>
        <v>8780.4695078128752</v>
      </c>
      <c r="H412" s="87"/>
      <c r="I412" s="88"/>
      <c r="J412" s="89">
        <f>+VLOOKUP(C412,'[12]Resumen Peso'!$B$1:$D$65536,3,0)</f>
        <v>5451.6994745500551</v>
      </c>
      <c r="N412" s="59"/>
      <c r="O412" s="59"/>
      <c r="P412" s="59"/>
      <c r="Q412" s="59"/>
      <c r="R412" s="59"/>
    </row>
    <row r="413" spans="1:18" x14ac:dyDescent="0.2">
      <c r="A413" s="80"/>
      <c r="B413" s="81">
        <f t="shared" si="5"/>
        <v>383</v>
      </c>
      <c r="C413" s="82" t="s">
        <v>426</v>
      </c>
      <c r="D413" s="83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84" t="s">
        <v>44</v>
      </c>
      <c r="F413" s="85">
        <v>0</v>
      </c>
      <c r="G413" s="86">
        <f>VLOOKUP(C413,'[12]Resumen Peso'!$B$1:$D$65536,3,0)*$C$14</f>
        <v>9650.6061257042402</v>
      </c>
      <c r="H413" s="87"/>
      <c r="I413" s="88"/>
      <c r="J413" s="89">
        <f>+VLOOKUP(C413,'[12]Resumen Peso'!$B$1:$D$65536,3,0)</f>
        <v>5991.9579810369969</v>
      </c>
      <c r="N413" s="59"/>
      <c r="O413" s="59"/>
      <c r="P413" s="59"/>
      <c r="Q413" s="59"/>
      <c r="R413" s="59"/>
    </row>
    <row r="414" spans="1:18" x14ac:dyDescent="0.2">
      <c r="A414" s="80"/>
      <c r="B414" s="81">
        <f t="shared" si="5"/>
        <v>384</v>
      </c>
      <c r="C414" s="82" t="s">
        <v>427</v>
      </c>
      <c r="D414" s="83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84" t="s">
        <v>44</v>
      </c>
      <c r="F414" s="85">
        <v>0</v>
      </c>
      <c r="G414" s="86">
        <f>VLOOKUP(C414,'[12]Resumen Peso'!$B$1:$D$65536,3,0)*$C$14</f>
        <v>10819.104679537668</v>
      </c>
      <c r="H414" s="87"/>
      <c r="I414" s="88"/>
      <c r="J414" s="89">
        <f>+VLOOKUP(C414,'[12]Resumen Peso'!$B$1:$D$65536,3,0)</f>
        <v>6717.4662179573443</v>
      </c>
      <c r="N414" s="59"/>
      <c r="O414" s="59"/>
      <c r="P414" s="59"/>
      <c r="Q414" s="59"/>
      <c r="R414" s="59"/>
    </row>
    <row r="415" spans="1:18" x14ac:dyDescent="0.2">
      <c r="A415" s="80"/>
      <c r="B415" s="81">
        <f t="shared" si="5"/>
        <v>385</v>
      </c>
      <c r="C415" s="82" t="s">
        <v>428</v>
      </c>
      <c r="D415" s="83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84" t="s">
        <v>44</v>
      </c>
      <c r="F415" s="85">
        <v>0</v>
      </c>
      <c r="G415" s="86">
        <f>VLOOKUP(C415,'[12]Resumen Peso'!$B$1:$D$65536,3,0)*$C$14</f>
        <v>12007.885326900852</v>
      </c>
      <c r="H415" s="87"/>
      <c r="I415" s="88"/>
      <c r="J415" s="89">
        <f>+VLOOKUP(C415,'[12]Resumen Peso'!$B$1:$D$65536,3,0)</f>
        <v>7455.5673895198051</v>
      </c>
      <c r="N415" s="59"/>
      <c r="O415" s="59"/>
      <c r="P415" s="59"/>
      <c r="Q415" s="59"/>
      <c r="R415" s="59"/>
    </row>
    <row r="416" spans="1:18" x14ac:dyDescent="0.2">
      <c r="A416" s="80"/>
      <c r="B416" s="81">
        <f t="shared" ref="B416:B479" si="6">1+B415</f>
        <v>386</v>
      </c>
      <c r="C416" s="82" t="s">
        <v>429</v>
      </c>
      <c r="D416" s="83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84" t="s">
        <v>44</v>
      </c>
      <c r="F416" s="85">
        <v>0</v>
      </c>
      <c r="G416" s="86">
        <f>VLOOKUP(C416,'[12]Resumen Peso'!$B$1:$D$65536,3,0)*$C$14</f>
        <v>13196.665974264037</v>
      </c>
      <c r="H416" s="87"/>
      <c r="I416" s="88"/>
      <c r="J416" s="89">
        <f>+VLOOKUP(C416,'[12]Resumen Peso'!$B$1:$D$65536,3,0)</f>
        <v>8193.668561082266</v>
      </c>
      <c r="N416" s="59"/>
      <c r="O416" s="59"/>
      <c r="P416" s="59"/>
      <c r="Q416" s="59"/>
      <c r="R416" s="59"/>
    </row>
    <row r="417" spans="1:18" x14ac:dyDescent="0.2">
      <c r="A417" s="80"/>
      <c r="B417" s="81">
        <f t="shared" si="6"/>
        <v>387</v>
      </c>
      <c r="C417" s="82" t="s">
        <v>430</v>
      </c>
      <c r="D417" s="83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84" t="s">
        <v>44</v>
      </c>
      <c r="F417" s="85">
        <v>0</v>
      </c>
      <c r="G417" s="86">
        <f>VLOOKUP(C417,'[12]Resumen Peso'!$B$1:$D$65536,3,0)*$C$14</f>
        <v>14600.291705896134</v>
      </c>
      <c r="H417" s="87"/>
      <c r="I417" s="88"/>
      <c r="J417" s="89">
        <f>+VLOOKUP(C417,'[12]Resumen Peso'!$B$1:$D$65536,3,0)</f>
        <v>9065.1647443780166</v>
      </c>
      <c r="N417" s="59"/>
      <c r="O417" s="59"/>
      <c r="P417" s="59"/>
      <c r="Q417" s="59"/>
      <c r="R417" s="59"/>
    </row>
    <row r="418" spans="1:18" x14ac:dyDescent="0.2">
      <c r="A418" s="80"/>
      <c r="B418" s="81">
        <f t="shared" si="6"/>
        <v>388</v>
      </c>
      <c r="C418" s="82" t="s">
        <v>431</v>
      </c>
      <c r="D418" s="83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84" t="s">
        <v>44</v>
      </c>
      <c r="F418" s="85">
        <v>0</v>
      </c>
      <c r="G418" s="86">
        <f>VLOOKUP(C418,'[12]Resumen Peso'!$B$1:$D$65536,3,0)*$C$14</f>
        <v>16258.676732623755</v>
      </c>
      <c r="H418" s="87"/>
      <c r="I418" s="88"/>
      <c r="J418" s="89">
        <f>+VLOOKUP(C418,'[12]Resumen Peso'!$B$1:$D$65536,3,0)</f>
        <v>10094.838245409817</v>
      </c>
      <c r="N418" s="59"/>
      <c r="O418" s="59"/>
      <c r="P418" s="59"/>
      <c r="Q418" s="59"/>
      <c r="R418" s="59"/>
    </row>
    <row r="419" spans="1:18" x14ac:dyDescent="0.2">
      <c r="A419" s="80"/>
      <c r="B419" s="81">
        <f t="shared" si="6"/>
        <v>389</v>
      </c>
      <c r="C419" s="82" t="s">
        <v>432</v>
      </c>
      <c r="D419" s="83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84" t="s">
        <v>44</v>
      </c>
      <c r="F419" s="85">
        <v>0</v>
      </c>
      <c r="G419" s="86">
        <f>VLOOKUP(C419,'[12]Resumen Peso'!$B$1:$D$65536,3,0)*$C$14</f>
        <v>18209.717940538609</v>
      </c>
      <c r="H419" s="87"/>
      <c r="I419" s="88"/>
      <c r="J419" s="89">
        <f>+VLOOKUP(C419,'[12]Resumen Peso'!$B$1:$D$65536,3,0)</f>
        <v>11306.218834858997</v>
      </c>
      <c r="N419" s="59"/>
      <c r="O419" s="59"/>
      <c r="P419" s="59"/>
      <c r="Q419" s="59"/>
      <c r="R419" s="59"/>
    </row>
    <row r="420" spans="1:18" x14ac:dyDescent="0.2">
      <c r="A420" s="80"/>
      <c r="B420" s="81">
        <f t="shared" si="6"/>
        <v>390</v>
      </c>
      <c r="C420" s="82" t="s">
        <v>433</v>
      </c>
      <c r="D420" s="83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84" t="s">
        <v>44</v>
      </c>
      <c r="F420" s="85">
        <v>0</v>
      </c>
      <c r="G420" s="86">
        <f>VLOOKUP(C420,'[12]Resumen Peso'!$B$1:$D$65536,3,0)*$C$14</f>
        <v>18798.818574591762</v>
      </c>
      <c r="H420" s="87"/>
      <c r="I420" s="88"/>
      <c r="J420" s="89">
        <f>+VLOOKUP(C420,'[12]Resumen Peso'!$B$1:$D$65536,3,0)</f>
        <v>11671.985109004929</v>
      </c>
      <c r="N420" s="59"/>
      <c r="O420" s="59"/>
      <c r="P420" s="59"/>
      <c r="Q420" s="59"/>
      <c r="R420" s="59"/>
    </row>
    <row r="421" spans="1:18" x14ac:dyDescent="0.2">
      <c r="A421" s="80"/>
      <c r="B421" s="81">
        <f t="shared" si="6"/>
        <v>391</v>
      </c>
      <c r="C421" s="82" t="s">
        <v>434</v>
      </c>
      <c r="D421" s="83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84" t="s">
        <v>44</v>
      </c>
      <c r="F421" s="85">
        <v>0</v>
      </c>
      <c r="G421" s="86">
        <f>VLOOKUP(C421,'[12]Resumen Peso'!$B$1:$D$65536,3,0)*$C$14</f>
        <v>20957.434308352018</v>
      </c>
      <c r="H421" s="87"/>
      <c r="I421" s="88"/>
      <c r="J421" s="89">
        <f>+VLOOKUP(C421,'[12]Resumen Peso'!$B$1:$D$65536,3,0)</f>
        <v>13012.246498333254</v>
      </c>
      <c r="N421" s="59"/>
      <c r="O421" s="59"/>
      <c r="P421" s="59"/>
      <c r="Q421" s="59"/>
      <c r="R421" s="59"/>
    </row>
    <row r="422" spans="1:18" x14ac:dyDescent="0.2">
      <c r="A422" s="80"/>
      <c r="B422" s="81">
        <f t="shared" si="6"/>
        <v>392</v>
      </c>
      <c r="C422" s="82" t="s">
        <v>435</v>
      </c>
      <c r="D422" s="83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84" t="s">
        <v>44</v>
      </c>
      <c r="F422" s="85">
        <v>0</v>
      </c>
      <c r="G422" s="86">
        <f>VLOOKUP(C422,'[12]Resumen Peso'!$B$1:$D$65536,3,0)*$C$14</f>
        <v>23116.050042112278</v>
      </c>
      <c r="H422" s="87"/>
      <c r="I422" s="88"/>
      <c r="J422" s="89">
        <f>+VLOOKUP(C422,'[12]Resumen Peso'!$B$1:$D$65536,3,0)</f>
        <v>14352.507887661579</v>
      </c>
      <c r="N422" s="59"/>
      <c r="O422" s="59"/>
      <c r="P422" s="59"/>
      <c r="Q422" s="59"/>
      <c r="R422" s="59"/>
    </row>
    <row r="423" spans="1:18" x14ac:dyDescent="0.2">
      <c r="A423" s="80"/>
      <c r="B423" s="81">
        <f t="shared" si="6"/>
        <v>393</v>
      </c>
      <c r="C423" s="82" t="s">
        <v>436</v>
      </c>
      <c r="D423" s="83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SC1 (5°)Tipo SC1-6</v>
      </c>
      <c r="E423" s="84" t="s">
        <v>44</v>
      </c>
      <c r="F423" s="85">
        <v>0</v>
      </c>
      <c r="G423" s="86">
        <f>VLOOKUP(C423,'[12]Resumen Peso'!$B$1:$D$65536,3,0)*$C$14</f>
        <v>5735.4865200072591</v>
      </c>
      <c r="H423" s="87"/>
      <c r="I423" s="88"/>
      <c r="J423" s="89">
        <f>+VLOOKUP(C423,'[12]Resumen Peso'!$B$1:$D$65536,3,0)</f>
        <v>3561.1021505843223</v>
      </c>
      <c r="N423" s="59"/>
      <c r="O423" s="59"/>
      <c r="P423" s="59"/>
      <c r="Q423" s="59"/>
      <c r="R423" s="59"/>
    </row>
    <row r="424" spans="1:18" x14ac:dyDescent="0.2">
      <c r="A424" s="80"/>
      <c r="B424" s="81">
        <f t="shared" si="6"/>
        <v>394</v>
      </c>
      <c r="C424" s="82" t="s">
        <v>437</v>
      </c>
      <c r="D424" s="83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SC1 (5°)Tipo SC1-3</v>
      </c>
      <c r="E424" s="84" t="s">
        <v>44</v>
      </c>
      <c r="F424" s="85">
        <v>0</v>
      </c>
      <c r="G424" s="86">
        <f>VLOOKUP(C424,'[12]Resumen Peso'!$B$1:$D$65536,3,0)*$C$14</f>
        <v>6562.2233156839811</v>
      </c>
      <c r="H424" s="87"/>
      <c r="I424" s="88"/>
      <c r="J424" s="89">
        <f>+VLOOKUP(C424,'[12]Resumen Peso'!$B$1:$D$65536,3,0)</f>
        <v>4074.4141722901709</v>
      </c>
      <c r="N424" s="59"/>
      <c r="O424" s="59"/>
      <c r="P424" s="59"/>
      <c r="Q424" s="59"/>
      <c r="R424" s="59"/>
    </row>
    <row r="425" spans="1:18" x14ac:dyDescent="0.2">
      <c r="A425" s="80"/>
      <c r="B425" s="81">
        <f t="shared" si="6"/>
        <v>395</v>
      </c>
      <c r="C425" s="82" t="s">
        <v>438</v>
      </c>
      <c r="D425" s="83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SC1 (5°)Tipo SC1±0</v>
      </c>
      <c r="E425" s="84" t="s">
        <v>44</v>
      </c>
      <c r="F425" s="85">
        <v>0</v>
      </c>
      <c r="G425" s="86">
        <f>VLOOKUP(C425,'[12]Resumen Peso'!$B$1:$D$65536,3,0)*$C$14</f>
        <v>7381.5785328278753</v>
      </c>
      <c r="H425" s="87"/>
      <c r="I425" s="88"/>
      <c r="J425" s="89">
        <f>+VLOOKUP(C425,'[12]Resumen Peso'!$B$1:$D$65536,3,0)</f>
        <v>4583.1430509450738</v>
      </c>
      <c r="N425" s="59"/>
      <c r="O425" s="59"/>
      <c r="P425" s="59"/>
      <c r="Q425" s="59"/>
      <c r="R425" s="59"/>
    </row>
    <row r="426" spans="1:18" x14ac:dyDescent="0.2">
      <c r="A426" s="80"/>
      <c r="B426" s="81">
        <f t="shared" si="6"/>
        <v>396</v>
      </c>
      <c r="C426" s="82" t="s">
        <v>439</v>
      </c>
      <c r="D426" s="83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SC1 (5°)Tipo SC1+3</v>
      </c>
      <c r="E426" s="84" t="s">
        <v>44</v>
      </c>
      <c r="F426" s="85">
        <v>0</v>
      </c>
      <c r="G426" s="86">
        <f>VLOOKUP(C426,'[12]Resumen Peso'!$B$1:$D$65536,3,0)*$C$14</f>
        <v>8193.5521714389415</v>
      </c>
      <c r="H426" s="87"/>
      <c r="I426" s="88"/>
      <c r="J426" s="89">
        <f>+VLOOKUP(C426,'[12]Resumen Peso'!$B$1:$D$65536,3,0)</f>
        <v>5087.288786549032</v>
      </c>
      <c r="N426" s="59"/>
      <c r="O426" s="59"/>
      <c r="P426" s="59"/>
      <c r="Q426" s="59"/>
      <c r="R426" s="59"/>
    </row>
    <row r="427" spans="1:18" x14ac:dyDescent="0.2">
      <c r="A427" s="80"/>
      <c r="B427" s="81">
        <f t="shared" si="6"/>
        <v>397</v>
      </c>
      <c r="C427" s="82" t="s">
        <v>440</v>
      </c>
      <c r="D427" s="83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SC1 (5°)Tipo SC1+6</v>
      </c>
      <c r="E427" s="84" t="s">
        <v>44</v>
      </c>
      <c r="F427" s="85">
        <v>0</v>
      </c>
      <c r="G427" s="86">
        <f>VLOOKUP(C427,'[12]Resumen Peso'!$B$1:$D$65536,3,0)*$C$14</f>
        <v>9005.5258100500087</v>
      </c>
      <c r="H427" s="87"/>
      <c r="I427" s="88"/>
      <c r="J427" s="89">
        <f>+VLOOKUP(C427,'[12]Resumen Peso'!$B$1:$D$65536,3,0)</f>
        <v>5591.4345221529902</v>
      </c>
      <c r="N427" s="59"/>
      <c r="O427" s="59"/>
      <c r="P427" s="59"/>
      <c r="Q427" s="59"/>
      <c r="R427" s="59"/>
    </row>
    <row r="428" spans="1:18" x14ac:dyDescent="0.2">
      <c r="A428" s="80"/>
      <c r="B428" s="81">
        <f t="shared" si="6"/>
        <v>398</v>
      </c>
      <c r="C428" s="82" t="s">
        <v>441</v>
      </c>
      <c r="D428" s="83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AC1 (30°)Tipo AC1-3</v>
      </c>
      <c r="E428" s="84" t="s">
        <v>44</v>
      </c>
      <c r="F428" s="85">
        <v>0</v>
      </c>
      <c r="G428" s="86">
        <f>VLOOKUP(C428,'[12]Resumen Peso'!$B$1:$D$65536,3,0)*$C$14</f>
        <v>10095.917827762276</v>
      </c>
      <c r="H428" s="87"/>
      <c r="I428" s="88"/>
      <c r="J428" s="89">
        <f>+VLOOKUP(C428,'[12]Resumen Peso'!$B$1:$D$65536,3,0)</f>
        <v>6268.4472473524947</v>
      </c>
      <c r="N428" s="59"/>
      <c r="O428" s="59"/>
      <c r="P428" s="59"/>
      <c r="Q428" s="59"/>
      <c r="R428" s="59"/>
    </row>
    <row r="429" spans="1:18" x14ac:dyDescent="0.2">
      <c r="A429" s="80"/>
      <c r="B429" s="81">
        <f t="shared" si="6"/>
        <v>399</v>
      </c>
      <c r="C429" s="82" t="s">
        <v>442</v>
      </c>
      <c r="D429" s="83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AC1 (30°)Tipo AC1±0</v>
      </c>
      <c r="E429" s="84" t="s">
        <v>44</v>
      </c>
      <c r="F429" s="85">
        <v>0</v>
      </c>
      <c r="G429" s="86">
        <f>VLOOKUP(C429,'[12]Resumen Peso'!$B$1:$D$65536,3,0)*$C$14</f>
        <v>11205.236212832715</v>
      </c>
      <c r="H429" s="87"/>
      <c r="I429" s="88"/>
      <c r="J429" s="89">
        <f>+VLOOKUP(C429,'[12]Resumen Peso'!$B$1:$D$65536,3,0)</f>
        <v>6957.2111513346217</v>
      </c>
      <c r="N429" s="59"/>
      <c r="O429" s="59"/>
      <c r="P429" s="59"/>
      <c r="Q429" s="59"/>
      <c r="R429" s="59"/>
    </row>
    <row r="430" spans="1:18" x14ac:dyDescent="0.2">
      <c r="A430" s="80"/>
      <c r="B430" s="81">
        <f t="shared" si="6"/>
        <v>400</v>
      </c>
      <c r="C430" s="82" t="s">
        <v>443</v>
      </c>
      <c r="D430" s="83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AC1 (30°)Tipo AC1+3</v>
      </c>
      <c r="E430" s="84" t="s">
        <v>44</v>
      </c>
      <c r="F430" s="85">
        <v>0</v>
      </c>
      <c r="G430" s="86">
        <f>VLOOKUP(C430,'[12]Resumen Peso'!$B$1:$D$65536,3,0)*$C$14</f>
        <v>12314.554597903152</v>
      </c>
      <c r="H430" s="87"/>
      <c r="I430" s="88"/>
      <c r="J430" s="89">
        <f>+VLOOKUP(C430,'[12]Resumen Peso'!$B$1:$D$65536,3,0)</f>
        <v>7645.9750553167487</v>
      </c>
      <c r="N430" s="59"/>
      <c r="O430" s="59"/>
      <c r="P430" s="59"/>
      <c r="Q430" s="59"/>
      <c r="R430" s="59"/>
    </row>
    <row r="431" spans="1:18" x14ac:dyDescent="0.2">
      <c r="A431" s="80"/>
      <c r="B431" s="81">
        <f t="shared" si="6"/>
        <v>401</v>
      </c>
      <c r="C431" s="82" t="s">
        <v>444</v>
      </c>
      <c r="D431" s="83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BC1 (65°)Tipo BC1-3</v>
      </c>
      <c r="E431" s="84" t="s">
        <v>44</v>
      </c>
      <c r="F431" s="85">
        <v>0</v>
      </c>
      <c r="G431" s="86">
        <f>VLOOKUP(C431,'[12]Resumen Peso'!$B$1:$D$65536,3,0)*$C$14</f>
        <v>13624.357069293594</v>
      </c>
      <c r="H431" s="87"/>
      <c r="I431" s="88"/>
      <c r="J431" s="89">
        <f>+VLOOKUP(C431,'[12]Resumen Peso'!$B$1:$D$65536,3,0)</f>
        <v>8459.2173812185556</v>
      </c>
      <c r="N431" s="59"/>
      <c r="O431" s="59"/>
      <c r="P431" s="59"/>
      <c r="Q431" s="59"/>
      <c r="R431" s="59"/>
    </row>
    <row r="432" spans="1:18" x14ac:dyDescent="0.2">
      <c r="A432" s="80"/>
      <c r="B432" s="81">
        <f t="shared" si="6"/>
        <v>402</v>
      </c>
      <c r="C432" s="82" t="s">
        <v>445</v>
      </c>
      <c r="D432" s="83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BC1 (65°)Tipo BC1±0</v>
      </c>
      <c r="E432" s="84" t="s">
        <v>44</v>
      </c>
      <c r="F432" s="85">
        <v>0</v>
      </c>
      <c r="G432" s="86">
        <f>VLOOKUP(C432,'[12]Resumen Peso'!$B$1:$D$65536,3,0)*$C$14</f>
        <v>15171.889832175495</v>
      </c>
      <c r="H432" s="87"/>
      <c r="I432" s="88"/>
      <c r="J432" s="89">
        <f>+VLOOKUP(C432,'[12]Resumen Peso'!$B$1:$D$65536,3,0)</f>
        <v>9420.0638989070776</v>
      </c>
      <c r="N432" s="59"/>
      <c r="O432" s="59"/>
      <c r="P432" s="59"/>
      <c r="Q432" s="59"/>
      <c r="R432" s="59"/>
    </row>
    <row r="433" spans="1:18" x14ac:dyDescent="0.2">
      <c r="A433" s="80"/>
      <c r="B433" s="81">
        <f t="shared" si="6"/>
        <v>403</v>
      </c>
      <c r="C433" s="82" t="s">
        <v>446</v>
      </c>
      <c r="D433" s="83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BC1 (65°)Tipo BC1+3</v>
      </c>
      <c r="E433" s="84" t="s">
        <v>44</v>
      </c>
      <c r="F433" s="85">
        <v>0</v>
      </c>
      <c r="G433" s="86">
        <f>VLOOKUP(C433,'[12]Resumen Peso'!$B$1:$D$65536,3,0)*$C$14</f>
        <v>16992.516612036557</v>
      </c>
      <c r="H433" s="87"/>
      <c r="I433" s="88"/>
      <c r="J433" s="89">
        <f>+VLOOKUP(C433,'[12]Resumen Peso'!$B$1:$D$65536,3,0)</f>
        <v>10550.471566775928</v>
      </c>
      <c r="N433" s="59"/>
      <c r="O433" s="59"/>
      <c r="P433" s="59"/>
      <c r="Q433" s="59"/>
      <c r="R433" s="59"/>
    </row>
    <row r="434" spans="1:18" x14ac:dyDescent="0.2">
      <c r="A434" s="80"/>
      <c r="B434" s="81">
        <f t="shared" si="6"/>
        <v>404</v>
      </c>
      <c r="C434" s="82" t="s">
        <v>447</v>
      </c>
      <c r="D434" s="83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RC1-3</v>
      </c>
      <c r="E434" s="84" t="s">
        <v>44</v>
      </c>
      <c r="F434" s="85">
        <v>0</v>
      </c>
      <c r="G434" s="86">
        <f>VLOOKUP(C434,'[12]Resumen Peso'!$B$1:$D$65536,3,0)*$C$14</f>
        <v>17542.239696325767</v>
      </c>
      <c r="H434" s="87"/>
      <c r="I434" s="88"/>
      <c r="J434" s="89">
        <f>+VLOOKUP(C434,'[12]Resumen Peso'!$B$1:$D$65536,3,0)</f>
        <v>10891.788742025026</v>
      </c>
      <c r="N434" s="59"/>
      <c r="O434" s="59"/>
      <c r="P434" s="59"/>
      <c r="Q434" s="59"/>
      <c r="R434" s="59"/>
    </row>
    <row r="435" spans="1:18" x14ac:dyDescent="0.2">
      <c r="A435" s="80"/>
      <c r="B435" s="81">
        <f t="shared" si="6"/>
        <v>405</v>
      </c>
      <c r="C435" s="82" t="s">
        <v>448</v>
      </c>
      <c r="D435" s="83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RC1±0</v>
      </c>
      <c r="E435" s="84" t="s">
        <v>44</v>
      </c>
      <c r="F435" s="85">
        <v>0</v>
      </c>
      <c r="G435" s="86">
        <f>VLOOKUP(C435,'[12]Resumen Peso'!$B$1:$D$65536,3,0)*$C$14</f>
        <v>19556.565993674212</v>
      </c>
      <c r="H435" s="87"/>
      <c r="I435" s="88"/>
      <c r="J435" s="89">
        <f>+VLOOKUP(C435,'[12]Resumen Peso'!$B$1:$D$65536,3,0)</f>
        <v>12142.462365691223</v>
      </c>
      <c r="N435" s="59"/>
      <c r="O435" s="59"/>
      <c r="P435" s="59"/>
      <c r="Q435" s="59"/>
      <c r="R435" s="59"/>
    </row>
    <row r="436" spans="1:18" x14ac:dyDescent="0.2">
      <c r="A436" s="80"/>
      <c r="B436" s="81">
        <f t="shared" si="6"/>
        <v>406</v>
      </c>
      <c r="C436" s="82" t="s">
        <v>449</v>
      </c>
      <c r="D436" s="83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RC1+3</v>
      </c>
      <c r="E436" s="84" t="s">
        <v>44</v>
      </c>
      <c r="F436" s="85">
        <v>0</v>
      </c>
      <c r="G436" s="86">
        <f>VLOOKUP(C436,'[12]Resumen Peso'!$B$1:$D$65536,3,0)*$C$14</f>
        <v>21570.892291022657</v>
      </c>
      <c r="H436" s="87"/>
      <c r="I436" s="88"/>
      <c r="J436" s="89">
        <f>+VLOOKUP(C436,'[12]Resumen Peso'!$B$1:$D$65536,3,0)</f>
        <v>13393.135989357419</v>
      </c>
      <c r="N436" s="59"/>
      <c r="O436" s="59"/>
      <c r="P436" s="59"/>
      <c r="Q436" s="59"/>
      <c r="R436" s="59"/>
    </row>
    <row r="437" spans="1:18" x14ac:dyDescent="0.2">
      <c r="A437" s="80"/>
      <c r="B437" s="81">
        <f t="shared" si="6"/>
        <v>407</v>
      </c>
      <c r="C437" s="82" t="s">
        <v>450</v>
      </c>
      <c r="D437" s="83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SC2 (5°)Tipo SC2-6</v>
      </c>
      <c r="E437" s="84" t="s">
        <v>44</v>
      </c>
      <c r="F437" s="85">
        <v>0</v>
      </c>
      <c r="G437" s="86">
        <f>VLOOKUP(C437,'[12]Resumen Peso'!$B$1:$D$65536,3,0)*$C$14</f>
        <v>8157.7467053737746</v>
      </c>
      <c r="H437" s="87"/>
      <c r="I437" s="88"/>
      <c r="J437" s="89">
        <f>+VLOOKUP(C437,'[12]Resumen Peso'!$B$1:$D$65536,3,0)</f>
        <v>5065.0575561621145</v>
      </c>
      <c r="N437" s="59"/>
      <c r="O437" s="59"/>
      <c r="P437" s="59"/>
      <c r="Q437" s="59"/>
      <c r="R437" s="59"/>
    </row>
    <row r="438" spans="1:18" x14ac:dyDescent="0.2">
      <c r="A438" s="80"/>
      <c r="B438" s="81">
        <f t="shared" si="6"/>
        <v>408</v>
      </c>
      <c r="C438" s="82" t="s">
        <v>451</v>
      </c>
      <c r="D438" s="83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SC2 (5°)Tipo SC2-3</v>
      </c>
      <c r="E438" s="84" t="s">
        <v>44</v>
      </c>
      <c r="F438" s="85">
        <v>0</v>
      </c>
      <c r="G438" s="86">
        <f>VLOOKUP(C438,'[12]Resumen Peso'!$B$1:$D$65536,3,0)*$C$14</f>
        <v>9333.6381223645876</v>
      </c>
      <c r="H438" s="87"/>
      <c r="I438" s="88"/>
      <c r="J438" s="89">
        <f>+VLOOKUP(C438,'[12]Resumen Peso'!$B$1:$D$65536,3,0)</f>
        <v>5795.1559426359318</v>
      </c>
      <c r="N438" s="59"/>
      <c r="O438" s="59"/>
      <c r="P438" s="59"/>
      <c r="Q438" s="59"/>
      <c r="R438" s="59"/>
    </row>
    <row r="439" spans="1:18" x14ac:dyDescent="0.2">
      <c r="A439" s="80"/>
      <c r="B439" s="81">
        <f t="shared" si="6"/>
        <v>409</v>
      </c>
      <c r="C439" s="82" t="s">
        <v>452</v>
      </c>
      <c r="D439" s="83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SC2 (5°)Tipo SC2±0</v>
      </c>
      <c r="E439" s="84" t="s">
        <v>44</v>
      </c>
      <c r="F439" s="85">
        <v>0</v>
      </c>
      <c r="G439" s="86">
        <f>VLOOKUP(C439,'[12]Resumen Peso'!$B$1:$D$65536,3,0)*$C$14</f>
        <v>10499.030508846556</v>
      </c>
      <c r="H439" s="87"/>
      <c r="I439" s="88"/>
      <c r="J439" s="89">
        <f>+VLOOKUP(C439,'[12]Resumen Peso'!$B$1:$D$65536,3,0)</f>
        <v>6518.7355935162341</v>
      </c>
      <c r="N439" s="59"/>
      <c r="O439" s="59"/>
      <c r="P439" s="59"/>
      <c r="Q439" s="59"/>
      <c r="R439" s="59"/>
    </row>
    <row r="440" spans="1:18" x14ac:dyDescent="0.2">
      <c r="A440" s="80"/>
      <c r="B440" s="81">
        <f t="shared" si="6"/>
        <v>410</v>
      </c>
      <c r="C440" s="82" t="s">
        <v>453</v>
      </c>
      <c r="D440" s="83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SC2 (5°)Tipo SC2+3</v>
      </c>
      <c r="E440" s="84" t="s">
        <v>44</v>
      </c>
      <c r="F440" s="85">
        <v>0</v>
      </c>
      <c r="G440" s="86">
        <f>VLOOKUP(C440,'[12]Resumen Peso'!$B$1:$D$65536,3,0)*$C$14</f>
        <v>11653.923864819677</v>
      </c>
      <c r="H440" s="87"/>
      <c r="I440" s="88"/>
      <c r="J440" s="89">
        <f>+VLOOKUP(C440,'[12]Resumen Peso'!$B$1:$D$65536,3,0)</f>
        <v>7235.7965088030205</v>
      </c>
      <c r="N440" s="59"/>
      <c r="O440" s="59"/>
      <c r="P440" s="59"/>
      <c r="Q440" s="59"/>
      <c r="R440" s="59"/>
    </row>
    <row r="441" spans="1:18" x14ac:dyDescent="0.2">
      <c r="A441" s="80"/>
      <c r="B441" s="81">
        <f t="shared" si="6"/>
        <v>411</v>
      </c>
      <c r="C441" s="82" t="s">
        <v>454</v>
      </c>
      <c r="D441" s="83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SC2 (5°)Tipo SC2+6</v>
      </c>
      <c r="E441" s="84" t="s">
        <v>44</v>
      </c>
      <c r="F441" s="85">
        <v>0</v>
      </c>
      <c r="G441" s="86">
        <f>VLOOKUP(C441,'[12]Resumen Peso'!$B$1:$D$65536,3,0)*$C$14</f>
        <v>12808.817220792796</v>
      </c>
      <c r="H441" s="87"/>
      <c r="I441" s="88"/>
      <c r="J441" s="89">
        <f>+VLOOKUP(C441,'[12]Resumen Peso'!$B$1:$D$65536,3,0)</f>
        <v>7952.8574240898051</v>
      </c>
      <c r="N441" s="59"/>
      <c r="O441" s="59"/>
      <c r="P441" s="59"/>
      <c r="Q441" s="59"/>
      <c r="R441" s="59"/>
    </row>
    <row r="442" spans="1:18" x14ac:dyDescent="0.2">
      <c r="A442" s="80"/>
      <c r="B442" s="81">
        <f t="shared" si="6"/>
        <v>412</v>
      </c>
      <c r="C442" s="82" t="s">
        <v>455</v>
      </c>
      <c r="D442" s="83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AC2 (30°)Tipo AC2-3</v>
      </c>
      <c r="E442" s="84" t="s">
        <v>44</v>
      </c>
      <c r="F442" s="85">
        <v>0</v>
      </c>
      <c r="G442" s="86">
        <f>VLOOKUP(C442,'[12]Resumen Peso'!$B$1:$D$65536,3,0)*$C$14</f>
        <v>14359.713009498593</v>
      </c>
      <c r="H442" s="87"/>
      <c r="I442" s="88"/>
      <c r="J442" s="89">
        <f>+VLOOKUP(C442,'[12]Resumen Peso'!$B$1:$D$65536,3,0)</f>
        <v>8915.7920084928373</v>
      </c>
      <c r="N442" s="59"/>
      <c r="O442" s="59"/>
      <c r="P442" s="59"/>
      <c r="Q442" s="59"/>
      <c r="R442" s="59"/>
    </row>
    <row r="443" spans="1:18" x14ac:dyDescent="0.2">
      <c r="A443" s="80"/>
      <c r="B443" s="81">
        <f t="shared" si="6"/>
        <v>413</v>
      </c>
      <c r="C443" s="82" t="s">
        <v>456</v>
      </c>
      <c r="D443" s="83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AC2 (30°)Tipo AC2±0</v>
      </c>
      <c r="E443" s="84" t="s">
        <v>44</v>
      </c>
      <c r="F443" s="85">
        <v>0</v>
      </c>
      <c r="G443" s="86">
        <f>VLOOKUP(C443,'[12]Resumen Peso'!$B$1:$D$65536,3,0)*$C$14</f>
        <v>15937.528312429073</v>
      </c>
      <c r="H443" s="87"/>
      <c r="I443" s="88"/>
      <c r="J443" s="89">
        <f>+VLOOKUP(C443,'[12]Resumen Peso'!$B$1:$D$65536,3,0)</f>
        <v>9895.4406309576443</v>
      </c>
      <c r="N443" s="59"/>
      <c r="O443" s="59"/>
      <c r="P443" s="59"/>
      <c r="Q443" s="59"/>
      <c r="R443" s="59"/>
    </row>
    <row r="444" spans="1:18" x14ac:dyDescent="0.2">
      <c r="A444" s="80"/>
      <c r="B444" s="81">
        <f t="shared" si="6"/>
        <v>414</v>
      </c>
      <c r="C444" s="82" t="s">
        <v>457</v>
      </c>
      <c r="D444" s="83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AC2 (30°)Tipo AC2+3</v>
      </c>
      <c r="E444" s="84" t="s">
        <v>44</v>
      </c>
      <c r="F444" s="85">
        <v>0</v>
      </c>
      <c r="G444" s="86">
        <f>VLOOKUP(C444,'[12]Resumen Peso'!$B$1:$D$65536,3,0)*$C$14</f>
        <v>17515.34361535955</v>
      </c>
      <c r="H444" s="87"/>
      <c r="I444" s="88"/>
      <c r="J444" s="89">
        <f>+VLOOKUP(C444,'[12]Resumen Peso'!$B$1:$D$65536,3,0)</f>
        <v>10875.089253422451</v>
      </c>
      <c r="N444" s="59"/>
      <c r="O444" s="59"/>
      <c r="P444" s="59"/>
      <c r="Q444" s="59"/>
      <c r="R444" s="59"/>
    </row>
    <row r="445" spans="1:18" x14ac:dyDescent="0.2">
      <c r="A445" s="80"/>
      <c r="B445" s="81">
        <f t="shared" si="6"/>
        <v>415</v>
      </c>
      <c r="C445" s="82" t="s">
        <v>458</v>
      </c>
      <c r="D445" s="83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BC2 (65°)Tipo BC2-3</v>
      </c>
      <c r="E445" s="84" t="s">
        <v>44</v>
      </c>
      <c r="F445" s="85">
        <v>0</v>
      </c>
      <c r="G445" s="86">
        <f>VLOOKUP(C445,'[12]Resumen Peso'!$B$1:$D$65536,3,0)*$C$14</f>
        <v>19378.313174856012</v>
      </c>
      <c r="H445" s="87"/>
      <c r="I445" s="88"/>
      <c r="J445" s="89">
        <f>+VLOOKUP(C445,'[12]Resumen Peso'!$B$1:$D$65536,3,0)</f>
        <v>12031.787099656352</v>
      </c>
      <c r="N445" s="59"/>
      <c r="O445" s="59"/>
      <c r="P445" s="59"/>
      <c r="Q445" s="59"/>
      <c r="R445" s="59"/>
    </row>
    <row r="446" spans="1:18" x14ac:dyDescent="0.2">
      <c r="A446" s="80"/>
      <c r="B446" s="81">
        <f t="shared" si="6"/>
        <v>416</v>
      </c>
      <c r="C446" s="82" t="s">
        <v>459</v>
      </c>
      <c r="D446" s="83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BC2 (65°)Tipo BC2±0</v>
      </c>
      <c r="E446" s="84" t="s">
        <v>44</v>
      </c>
      <c r="F446" s="85">
        <v>0</v>
      </c>
      <c r="G446" s="86">
        <f>VLOOKUP(C446,'[12]Resumen Peso'!$B$1:$D$65536,3,0)*$C$14</f>
        <v>21579.413335028967</v>
      </c>
      <c r="H446" s="87"/>
      <c r="I446" s="88"/>
      <c r="J446" s="89">
        <f>+VLOOKUP(C446,'[12]Resumen Peso'!$B$1:$D$65536,3,0)</f>
        <v>13398.426614316651</v>
      </c>
      <c r="N446" s="59"/>
      <c r="O446" s="59"/>
      <c r="P446" s="59"/>
      <c r="Q446" s="59"/>
      <c r="R446" s="59"/>
    </row>
    <row r="447" spans="1:18" x14ac:dyDescent="0.2">
      <c r="A447" s="80"/>
      <c r="B447" s="81">
        <f t="shared" si="6"/>
        <v>417</v>
      </c>
      <c r="C447" s="82" t="s">
        <v>460</v>
      </c>
      <c r="D447" s="83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BC2 (65°)Tipo BC2+3</v>
      </c>
      <c r="E447" s="84" t="s">
        <v>44</v>
      </c>
      <c r="F447" s="85">
        <v>0</v>
      </c>
      <c r="G447" s="86">
        <f>VLOOKUP(C447,'[12]Resumen Peso'!$B$1:$D$65536,3,0)*$C$14</f>
        <v>24168.942935232444</v>
      </c>
      <c r="H447" s="87"/>
      <c r="I447" s="88"/>
      <c r="J447" s="89">
        <f>+VLOOKUP(C447,'[12]Resumen Peso'!$B$1:$D$65536,3,0)</f>
        <v>15006.237808034652</v>
      </c>
      <c r="N447" s="59"/>
      <c r="O447" s="59"/>
      <c r="P447" s="59"/>
      <c r="Q447" s="59"/>
      <c r="R447" s="59"/>
    </row>
    <row r="448" spans="1:18" x14ac:dyDescent="0.2">
      <c r="A448" s="80"/>
      <c r="B448" s="81">
        <f t="shared" si="6"/>
        <v>418</v>
      </c>
      <c r="C448" s="82" t="s">
        <v>461</v>
      </c>
      <c r="D448" s="83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RC2-3</v>
      </c>
      <c r="E448" s="84" t="s">
        <v>44</v>
      </c>
      <c r="F448" s="85">
        <v>0</v>
      </c>
      <c r="G448" s="86">
        <f>VLOOKUP(C448,'[12]Resumen Peso'!$B$1:$D$65536,3,0)*$C$14</f>
        <v>24950.829818600545</v>
      </c>
      <c r="H448" s="87"/>
      <c r="I448" s="88"/>
      <c r="J448" s="89">
        <f>+VLOOKUP(C448,'[12]Resumen Peso'!$B$1:$D$65536,3,0)</f>
        <v>15491.702999551184</v>
      </c>
      <c r="N448" s="59"/>
      <c r="O448" s="59"/>
      <c r="P448" s="59"/>
      <c r="Q448" s="59"/>
      <c r="R448" s="59"/>
    </row>
    <row r="449" spans="1:18" x14ac:dyDescent="0.2">
      <c r="A449" s="80"/>
      <c r="B449" s="81">
        <f t="shared" si="6"/>
        <v>419</v>
      </c>
      <c r="C449" s="82" t="s">
        <v>462</v>
      </c>
      <c r="D449" s="83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RC2±0</v>
      </c>
      <c r="E449" s="84" t="s">
        <v>44</v>
      </c>
      <c r="F449" s="85">
        <v>0</v>
      </c>
      <c r="G449" s="86">
        <f>VLOOKUP(C449,'[12]Resumen Peso'!$B$1:$D$65536,3,0)*$C$14</f>
        <v>27815.863788852334</v>
      </c>
      <c r="H449" s="87"/>
      <c r="I449" s="88"/>
      <c r="J449" s="89">
        <f>+VLOOKUP(C449,'[12]Resumen Peso'!$B$1:$D$65536,3,0)</f>
        <v>17270.571905854162</v>
      </c>
      <c r="N449" s="59"/>
      <c r="O449" s="59"/>
      <c r="P449" s="59"/>
      <c r="Q449" s="59"/>
      <c r="R449" s="59"/>
    </row>
    <row r="450" spans="1:18" x14ac:dyDescent="0.2">
      <c r="A450" s="80"/>
      <c r="B450" s="81">
        <f t="shared" si="6"/>
        <v>420</v>
      </c>
      <c r="C450" s="82" t="s">
        <v>463</v>
      </c>
      <c r="D450" s="83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RC2+3</v>
      </c>
      <c r="E450" s="84" t="s">
        <v>44</v>
      </c>
      <c r="F450" s="85">
        <v>0</v>
      </c>
      <c r="G450" s="86">
        <f>VLOOKUP(C450,'[12]Resumen Peso'!$B$1:$D$65536,3,0)*$C$14</f>
        <v>30680.897759104122</v>
      </c>
      <c r="H450" s="87"/>
      <c r="I450" s="88"/>
      <c r="J450" s="89">
        <f>+VLOOKUP(C450,'[12]Resumen Peso'!$B$1:$D$65536,3,0)</f>
        <v>19049.44081215714</v>
      </c>
      <c r="N450" s="59"/>
      <c r="O450" s="59"/>
      <c r="P450" s="59"/>
      <c r="Q450" s="59"/>
      <c r="R450" s="59"/>
    </row>
    <row r="451" spans="1:18" x14ac:dyDescent="0.2">
      <c r="A451" s="80"/>
      <c r="B451" s="81">
        <f t="shared" si="6"/>
        <v>421</v>
      </c>
      <c r="C451" s="82" t="s">
        <v>464</v>
      </c>
      <c r="D451" s="83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SC1 (5°)Tipo SC1-6</v>
      </c>
      <c r="E451" s="84" t="s">
        <v>44</v>
      </c>
      <c r="F451" s="85">
        <v>0</v>
      </c>
      <c r="G451" s="86">
        <f>VLOOKUP(C451,'[12]Resumen Peso'!$B$1:$D$65536,3,0)*$C$14</f>
        <v>6977.0954404094591</v>
      </c>
      <c r="H451" s="87"/>
      <c r="I451" s="88"/>
      <c r="J451" s="89">
        <f>+VLOOKUP(C451,'[12]Resumen Peso'!$B$1:$D$65536,3,0)</f>
        <v>4332.0038310617019</v>
      </c>
      <c r="N451" s="59"/>
      <c r="O451" s="59"/>
      <c r="P451" s="59"/>
      <c r="Q451" s="59"/>
      <c r="R451" s="59"/>
    </row>
    <row r="452" spans="1:18" x14ac:dyDescent="0.2">
      <c r="A452" s="80"/>
      <c r="B452" s="81">
        <f t="shared" si="6"/>
        <v>422</v>
      </c>
      <c r="C452" s="82" t="s">
        <v>465</v>
      </c>
      <c r="D452" s="83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SC1 (5°)Tipo SC1-3</v>
      </c>
      <c r="E452" s="84" t="s">
        <v>44</v>
      </c>
      <c r="F452" s="85">
        <v>0</v>
      </c>
      <c r="G452" s="86">
        <f>VLOOKUP(C452,'[12]Resumen Peso'!$B$1:$D$65536,3,0)*$C$14</f>
        <v>7982.8028912792897</v>
      </c>
      <c r="H452" s="87"/>
      <c r="I452" s="88"/>
      <c r="J452" s="89">
        <f>+VLOOKUP(C452,'[12]Resumen Peso'!$B$1:$D$65536,3,0)</f>
        <v>4956.4368157192439</v>
      </c>
      <c r="N452" s="59"/>
      <c r="O452" s="59"/>
      <c r="P452" s="59"/>
      <c r="Q452" s="59"/>
      <c r="R452" s="59"/>
    </row>
    <row r="453" spans="1:18" x14ac:dyDescent="0.2">
      <c r="A453" s="80"/>
      <c r="B453" s="81">
        <f t="shared" si="6"/>
        <v>423</v>
      </c>
      <c r="C453" s="82" t="s">
        <v>466</v>
      </c>
      <c r="D453" s="83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SC1 (5°)Tipo SC1±0</v>
      </c>
      <c r="E453" s="84" t="s">
        <v>44</v>
      </c>
      <c r="F453" s="85">
        <v>0</v>
      </c>
      <c r="G453" s="86">
        <f>VLOOKUP(C453,'[12]Resumen Peso'!$B$1:$D$65536,3,0)*$C$14</f>
        <v>8979.5308113377851</v>
      </c>
      <c r="H453" s="87"/>
      <c r="I453" s="88"/>
      <c r="J453" s="89">
        <f>+VLOOKUP(C453,'[12]Resumen Peso'!$B$1:$D$65536,3,0)</f>
        <v>5575.2945058709156</v>
      </c>
      <c r="N453" s="59"/>
      <c r="O453" s="59"/>
      <c r="P453" s="59"/>
      <c r="Q453" s="59"/>
      <c r="R453" s="59"/>
    </row>
    <row r="454" spans="1:18" x14ac:dyDescent="0.2">
      <c r="A454" s="80"/>
      <c r="B454" s="81">
        <f t="shared" si="6"/>
        <v>424</v>
      </c>
      <c r="C454" s="82" t="s">
        <v>467</v>
      </c>
      <c r="D454" s="83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SC1 (5°)Tipo SC1+3</v>
      </c>
      <c r="E454" s="84" t="s">
        <v>44</v>
      </c>
      <c r="F454" s="85">
        <v>0</v>
      </c>
      <c r="G454" s="86">
        <f>VLOOKUP(C454,'[12]Resumen Peso'!$B$1:$D$65536,3,0)*$C$14</f>
        <v>9967.2792005849424</v>
      </c>
      <c r="H454" s="87"/>
      <c r="I454" s="88"/>
      <c r="J454" s="89">
        <f>+VLOOKUP(C454,'[12]Resumen Peso'!$B$1:$D$65536,3,0)</f>
        <v>6188.576901516717</v>
      </c>
      <c r="N454" s="59"/>
      <c r="O454" s="59"/>
      <c r="P454" s="59"/>
      <c r="Q454" s="59"/>
      <c r="R454" s="59"/>
    </row>
    <row r="455" spans="1:18" x14ac:dyDescent="0.2">
      <c r="A455" s="80"/>
      <c r="B455" s="81">
        <f t="shared" si="6"/>
        <v>425</v>
      </c>
      <c r="C455" s="82" t="s">
        <v>468</v>
      </c>
      <c r="D455" s="83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SC1 (5°)Tipo SC1+6</v>
      </c>
      <c r="E455" s="84" t="s">
        <v>44</v>
      </c>
      <c r="F455" s="85">
        <v>0</v>
      </c>
      <c r="G455" s="86">
        <f>VLOOKUP(C455,'[12]Resumen Peso'!$B$1:$D$65536,3,0)*$C$14</f>
        <v>10955.027589832096</v>
      </c>
      <c r="H455" s="87"/>
      <c r="I455" s="88"/>
      <c r="J455" s="89">
        <f>+VLOOKUP(C455,'[12]Resumen Peso'!$B$1:$D$65536,3,0)</f>
        <v>6801.8592971625167</v>
      </c>
      <c r="N455" s="59"/>
      <c r="O455" s="59"/>
      <c r="P455" s="59"/>
      <c r="Q455" s="59"/>
      <c r="R455" s="59"/>
    </row>
    <row r="456" spans="1:18" x14ac:dyDescent="0.2">
      <c r="A456" s="80"/>
      <c r="B456" s="81">
        <f t="shared" si="6"/>
        <v>426</v>
      </c>
      <c r="C456" s="82" t="s">
        <v>469</v>
      </c>
      <c r="D456" s="83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AC1 (30°)Tipo AC1-3</v>
      </c>
      <c r="E456" s="84" t="s">
        <v>44</v>
      </c>
      <c r="F456" s="85">
        <v>0</v>
      </c>
      <c r="G456" s="86">
        <f>VLOOKUP(C456,'[12]Resumen Peso'!$B$1:$D$65536,3,0)*$C$14</f>
        <v>12281.465922221294</v>
      </c>
      <c r="H456" s="87"/>
      <c r="I456" s="88"/>
      <c r="J456" s="89">
        <f>+VLOOKUP(C456,'[12]Resumen Peso'!$B$1:$D$65536,3,0)</f>
        <v>7625.4306509807584</v>
      </c>
      <c r="N456" s="59"/>
      <c r="O456" s="59"/>
      <c r="P456" s="59"/>
      <c r="Q456" s="59"/>
      <c r="R456" s="59"/>
    </row>
    <row r="457" spans="1:18" x14ac:dyDescent="0.2">
      <c r="A457" s="80"/>
      <c r="B457" s="81">
        <f t="shared" si="6"/>
        <v>427</v>
      </c>
      <c r="C457" s="82" t="s">
        <v>470</v>
      </c>
      <c r="D457" s="83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AC1 (30°)Tipo AC1±0</v>
      </c>
      <c r="E457" s="84" t="s">
        <v>44</v>
      </c>
      <c r="F457" s="85">
        <v>0</v>
      </c>
      <c r="G457" s="86">
        <f>VLOOKUP(C457,'[12]Resumen Peso'!$B$1:$D$65536,3,0)*$C$14</f>
        <v>13630.927771610759</v>
      </c>
      <c r="H457" s="87"/>
      <c r="I457" s="88"/>
      <c r="J457" s="89">
        <f>+VLOOKUP(C457,'[12]Resumen Peso'!$B$1:$D$65536,3,0)</f>
        <v>8463.2970599120508</v>
      </c>
      <c r="N457" s="59"/>
      <c r="O457" s="59"/>
      <c r="P457" s="59"/>
      <c r="Q457" s="59"/>
      <c r="R457" s="59"/>
    </row>
    <row r="458" spans="1:18" x14ac:dyDescent="0.2">
      <c r="A458" s="80"/>
      <c r="B458" s="81">
        <f t="shared" si="6"/>
        <v>428</v>
      </c>
      <c r="C458" s="82" t="s">
        <v>471</v>
      </c>
      <c r="D458" s="83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AC1 (30°)Tipo AC1+3</v>
      </c>
      <c r="E458" s="84" t="s">
        <v>44</v>
      </c>
      <c r="F458" s="85">
        <v>0</v>
      </c>
      <c r="G458" s="86">
        <f>VLOOKUP(C458,'[12]Resumen Peso'!$B$1:$D$65536,3,0)*$C$14</f>
        <v>14980.389621000224</v>
      </c>
      <c r="H458" s="87"/>
      <c r="I458" s="88"/>
      <c r="J458" s="89">
        <f>+VLOOKUP(C458,'[12]Resumen Peso'!$B$1:$D$65536,3,0)</f>
        <v>9301.1634688433442</v>
      </c>
      <c r="N458" s="59"/>
      <c r="O458" s="59"/>
      <c r="P458" s="59"/>
      <c r="Q458" s="59"/>
      <c r="R458" s="59"/>
    </row>
    <row r="459" spans="1:18" x14ac:dyDescent="0.2">
      <c r="A459" s="80"/>
      <c r="B459" s="81">
        <f t="shared" si="6"/>
        <v>429</v>
      </c>
      <c r="C459" s="82" t="s">
        <v>472</v>
      </c>
      <c r="D459" s="83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BC1 (65°)Tipo BC1-3</v>
      </c>
      <c r="E459" s="84" t="s">
        <v>44</v>
      </c>
      <c r="F459" s="85">
        <v>0</v>
      </c>
      <c r="G459" s="86">
        <f>VLOOKUP(C459,'[12]Resumen Peso'!$B$1:$D$65536,3,0)*$C$14</f>
        <v>16573.736030079348</v>
      </c>
      <c r="H459" s="87"/>
      <c r="I459" s="88"/>
      <c r="J459" s="89">
        <f>+VLOOKUP(C459,'[12]Resumen Peso'!$B$1:$D$65536,3,0)</f>
        <v>10290.455188770584</v>
      </c>
      <c r="N459" s="59"/>
      <c r="O459" s="59"/>
      <c r="P459" s="59"/>
      <c r="Q459" s="59"/>
      <c r="R459" s="59"/>
    </row>
    <row r="460" spans="1:18" x14ac:dyDescent="0.2">
      <c r="A460" s="80"/>
      <c r="B460" s="81">
        <f t="shared" si="6"/>
        <v>430</v>
      </c>
      <c r="C460" s="82" t="s">
        <v>473</v>
      </c>
      <c r="D460" s="83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BC1 (65°)Tipo BC1±0</v>
      </c>
      <c r="E460" s="84" t="s">
        <v>44</v>
      </c>
      <c r="F460" s="85">
        <v>0</v>
      </c>
      <c r="G460" s="86">
        <f>VLOOKUP(C460,'[12]Resumen Peso'!$B$1:$D$65536,3,0)*$C$14</f>
        <v>18456.276202760968</v>
      </c>
      <c r="H460" s="87"/>
      <c r="I460" s="88"/>
      <c r="J460" s="89">
        <f>+VLOOKUP(C460,'[12]Resumen Peso'!$B$1:$D$65536,3,0)</f>
        <v>11459.304219120917</v>
      </c>
      <c r="N460" s="59"/>
      <c r="O460" s="59"/>
      <c r="P460" s="59"/>
      <c r="Q460" s="59"/>
      <c r="R460" s="59"/>
    </row>
    <row r="461" spans="1:18" x14ac:dyDescent="0.2">
      <c r="A461" s="80"/>
      <c r="B461" s="81">
        <f t="shared" si="6"/>
        <v>431</v>
      </c>
      <c r="C461" s="82" t="s">
        <v>474</v>
      </c>
      <c r="D461" s="83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BC1 (65°)Tipo BC1+3</v>
      </c>
      <c r="E461" s="84" t="s">
        <v>44</v>
      </c>
      <c r="F461" s="85">
        <v>0</v>
      </c>
      <c r="G461" s="86">
        <f>VLOOKUP(C461,'[12]Resumen Peso'!$B$1:$D$65536,3,0)*$C$14</f>
        <v>20671.029347092284</v>
      </c>
      <c r="H461" s="87"/>
      <c r="I461" s="88"/>
      <c r="J461" s="89">
        <f>+VLOOKUP(C461,'[12]Resumen Peso'!$B$1:$D$65536,3,0)</f>
        <v>12834.420725415428</v>
      </c>
      <c r="N461" s="59"/>
      <c r="O461" s="59"/>
      <c r="P461" s="59"/>
      <c r="Q461" s="59"/>
      <c r="R461" s="59"/>
    </row>
    <row r="462" spans="1:18" x14ac:dyDescent="0.2">
      <c r="A462" s="80"/>
      <c r="B462" s="81">
        <f t="shared" si="6"/>
        <v>432</v>
      </c>
      <c r="C462" s="82" t="s">
        <v>475</v>
      </c>
      <c r="D462" s="83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RC1-3</v>
      </c>
      <c r="E462" s="84" t="s">
        <v>44</v>
      </c>
      <c r="F462" s="85">
        <v>0</v>
      </c>
      <c r="G462" s="86">
        <f>VLOOKUP(C462,'[12]Resumen Peso'!$B$1:$D$65536,3,0)*$C$14</f>
        <v>21339.755602746918</v>
      </c>
      <c r="H462" s="87"/>
      <c r="I462" s="88"/>
      <c r="J462" s="89">
        <f>+VLOOKUP(C462,'[12]Resumen Peso'!$B$1:$D$65536,3,0)</f>
        <v>13249.625695186834</v>
      </c>
      <c r="N462" s="59"/>
      <c r="O462" s="59"/>
      <c r="P462" s="59"/>
      <c r="Q462" s="59"/>
      <c r="R462" s="59"/>
    </row>
    <row r="463" spans="1:18" x14ac:dyDescent="0.2">
      <c r="A463" s="80"/>
      <c r="B463" s="81">
        <f t="shared" si="6"/>
        <v>433</v>
      </c>
      <c r="C463" s="82" t="s">
        <v>476</v>
      </c>
      <c r="D463" s="83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RC1±0</v>
      </c>
      <c r="E463" s="84" t="s">
        <v>44</v>
      </c>
      <c r="F463" s="85">
        <v>0</v>
      </c>
      <c r="G463" s="86">
        <f>VLOOKUP(C463,'[12]Resumen Peso'!$B$1:$D$65536,3,0)*$C$14</f>
        <v>23790.140025358884</v>
      </c>
      <c r="H463" s="87"/>
      <c r="I463" s="88"/>
      <c r="J463" s="89">
        <f>+VLOOKUP(C463,'[12]Resumen Peso'!$B$1:$D$65536,3,0)</f>
        <v>14771.043138446861</v>
      </c>
      <c r="N463" s="59"/>
      <c r="O463" s="59"/>
      <c r="P463" s="59"/>
      <c r="Q463" s="59"/>
      <c r="R463" s="59"/>
    </row>
    <row r="464" spans="1:18" x14ac:dyDescent="0.2">
      <c r="A464" s="80"/>
      <c r="B464" s="81">
        <f t="shared" si="6"/>
        <v>434</v>
      </c>
      <c r="C464" s="82" t="s">
        <v>477</v>
      </c>
      <c r="D464" s="83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RC1+3</v>
      </c>
      <c r="E464" s="84" t="s">
        <v>44</v>
      </c>
      <c r="F464" s="85">
        <v>0</v>
      </c>
      <c r="G464" s="86">
        <f>VLOOKUP(C464,'[12]Resumen Peso'!$B$1:$D$65536,3,0)*$C$14</f>
        <v>26240.524447970849</v>
      </c>
      <c r="H464" s="87"/>
      <c r="I464" s="88"/>
      <c r="J464" s="89">
        <f>+VLOOKUP(C464,'[12]Resumen Peso'!$B$1:$D$65536,3,0)</f>
        <v>16292.460581706888</v>
      </c>
      <c r="N464" s="59"/>
      <c r="O464" s="59"/>
      <c r="P464" s="59"/>
      <c r="Q464" s="59"/>
      <c r="R464" s="59"/>
    </row>
    <row r="465" spans="1:18" x14ac:dyDescent="0.2">
      <c r="A465" s="80"/>
      <c r="B465" s="81">
        <f t="shared" si="6"/>
        <v>435</v>
      </c>
      <c r="C465" s="82" t="s">
        <v>478</v>
      </c>
      <c r="D465" s="83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84" t="s">
        <v>44</v>
      </c>
      <c r="F465" s="85">
        <v>0</v>
      </c>
      <c r="G465" s="86">
        <f>VLOOKUP(C465,'[12]Resumen Peso'!$B$1:$D$65536,3,0)*$C$14</f>
        <v>5999.7609401251693</v>
      </c>
      <c r="H465" s="87"/>
      <c r="I465" s="88"/>
      <c r="J465" s="89">
        <f>+VLOOKUP(C465,'[12]Resumen Peso'!$B$1:$D$65536,3,0)</f>
        <v>3725.1873075354233</v>
      </c>
      <c r="N465" s="59"/>
      <c r="O465" s="59"/>
      <c r="P465" s="59"/>
      <c r="Q465" s="59"/>
      <c r="R465" s="59"/>
    </row>
    <row r="466" spans="1:18" x14ac:dyDescent="0.2">
      <c r="A466" s="80"/>
      <c r="B466" s="81">
        <f t="shared" si="6"/>
        <v>436</v>
      </c>
      <c r="C466" s="82" t="s">
        <v>479</v>
      </c>
      <c r="D466" s="83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84" t="s">
        <v>44</v>
      </c>
      <c r="F466" s="85">
        <v>0</v>
      </c>
      <c r="G466" s="86">
        <f>VLOOKUP(C466,'[12]Resumen Peso'!$B$1:$D$65536,3,0)*$C$14</f>
        <v>6864.591345908977</v>
      </c>
      <c r="H466" s="87"/>
      <c r="I466" s="88"/>
      <c r="J466" s="89">
        <f>+VLOOKUP(C466,'[12]Resumen Peso'!$B$1:$D$65536,3,0)</f>
        <v>4262.1512437567453</v>
      </c>
      <c r="N466" s="59"/>
      <c r="O466" s="59"/>
      <c r="P466" s="59"/>
      <c r="Q466" s="59"/>
      <c r="R466" s="59"/>
    </row>
    <row r="467" spans="1:18" x14ac:dyDescent="0.2">
      <c r="A467" s="80"/>
      <c r="B467" s="81">
        <f t="shared" si="6"/>
        <v>437</v>
      </c>
      <c r="C467" s="82" t="s">
        <v>480</v>
      </c>
      <c r="D467" s="83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84" t="s">
        <v>44</v>
      </c>
      <c r="F467" s="85">
        <v>0</v>
      </c>
      <c r="G467" s="86">
        <f>VLOOKUP(C467,'[12]Resumen Peso'!$B$1:$D$65536,3,0)*$C$14</f>
        <v>7721.7000516411445</v>
      </c>
      <c r="H467" s="87"/>
      <c r="I467" s="88"/>
      <c r="J467" s="89">
        <f>+VLOOKUP(C467,'[12]Resumen Peso'!$B$1:$D$65536,3,0)</f>
        <v>4794.3208591189486</v>
      </c>
      <c r="N467" s="59"/>
      <c r="O467" s="59"/>
      <c r="P467" s="59"/>
      <c r="Q467" s="59"/>
      <c r="R467" s="59"/>
    </row>
    <row r="468" spans="1:18" x14ac:dyDescent="0.2">
      <c r="A468" s="80"/>
      <c r="B468" s="81">
        <f t="shared" si="6"/>
        <v>438</v>
      </c>
      <c r="C468" s="82" t="s">
        <v>481</v>
      </c>
      <c r="D468" s="83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84" t="s">
        <v>44</v>
      </c>
      <c r="F468" s="85">
        <v>0</v>
      </c>
      <c r="G468" s="86">
        <f>VLOOKUP(C468,'[12]Resumen Peso'!$B$1:$D$65536,3,0)*$C$14</f>
        <v>8571.0870573216707</v>
      </c>
      <c r="H468" s="87"/>
      <c r="I468" s="88"/>
      <c r="J468" s="89">
        <f>+VLOOKUP(C468,'[12]Resumen Peso'!$B$1:$D$65536,3,0)</f>
        <v>5321.6961536220333</v>
      </c>
      <c r="N468" s="59"/>
      <c r="O468" s="59"/>
      <c r="P468" s="59"/>
      <c r="Q468" s="59"/>
      <c r="R468" s="59"/>
    </row>
    <row r="469" spans="1:18" x14ac:dyDescent="0.2">
      <c r="A469" s="80"/>
      <c r="B469" s="81">
        <f t="shared" si="6"/>
        <v>439</v>
      </c>
      <c r="C469" s="82" t="s">
        <v>482</v>
      </c>
      <c r="D469" s="83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84" t="s">
        <v>44</v>
      </c>
      <c r="F469" s="85">
        <v>0</v>
      </c>
      <c r="G469" s="86">
        <f>VLOOKUP(C469,'[12]Resumen Peso'!$B$1:$D$65536,3,0)*$C$14</f>
        <v>9420.4740630021952</v>
      </c>
      <c r="H469" s="87"/>
      <c r="I469" s="88"/>
      <c r="J469" s="89">
        <f>+VLOOKUP(C469,'[12]Resumen Peso'!$B$1:$D$65536,3,0)</f>
        <v>5849.0714481251171</v>
      </c>
      <c r="N469" s="59"/>
      <c r="O469" s="59"/>
      <c r="P469" s="59"/>
      <c r="Q469" s="59"/>
      <c r="R469" s="59"/>
    </row>
    <row r="470" spans="1:18" x14ac:dyDescent="0.2">
      <c r="A470" s="80"/>
      <c r="B470" s="81">
        <f t="shared" si="6"/>
        <v>440</v>
      </c>
      <c r="C470" s="82" t="s">
        <v>483</v>
      </c>
      <c r="D470" s="83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84" t="s">
        <v>44</v>
      </c>
      <c r="F470" s="85">
        <v>0</v>
      </c>
      <c r="G470" s="86">
        <f>VLOOKUP(C470,'[12]Resumen Peso'!$B$1:$D$65536,3,0)*$C$14</f>
        <v>10561.108151230523</v>
      </c>
      <c r="H470" s="87"/>
      <c r="I470" s="88"/>
      <c r="J470" s="89">
        <f>+VLOOKUP(C470,'[12]Resumen Peso'!$B$1:$D$65536,3,0)</f>
        <v>6557.2789367924506</v>
      </c>
      <c r="N470" s="59"/>
      <c r="O470" s="59"/>
      <c r="P470" s="59"/>
      <c r="Q470" s="59"/>
      <c r="R470" s="59"/>
    </row>
    <row r="471" spans="1:18" x14ac:dyDescent="0.2">
      <c r="A471" s="80"/>
      <c r="B471" s="81">
        <f t="shared" si="6"/>
        <v>441</v>
      </c>
      <c r="C471" s="82" t="s">
        <v>484</v>
      </c>
      <c r="D471" s="83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84" t="s">
        <v>44</v>
      </c>
      <c r="F471" s="85">
        <v>0</v>
      </c>
      <c r="G471" s="86">
        <f>VLOOKUP(C471,'[12]Resumen Peso'!$B$1:$D$65536,3,0)*$C$14</f>
        <v>11721.540678391257</v>
      </c>
      <c r="H471" s="87"/>
      <c r="I471" s="88"/>
      <c r="J471" s="89">
        <f>+VLOOKUP(C471,'[12]Resumen Peso'!$B$1:$D$65536,3,0)</f>
        <v>7277.7790641425645</v>
      </c>
      <c r="N471" s="59"/>
      <c r="O471" s="59"/>
      <c r="P471" s="59"/>
      <c r="Q471" s="59"/>
      <c r="R471" s="59"/>
    </row>
    <row r="472" spans="1:18" x14ac:dyDescent="0.2">
      <c r="A472" s="80"/>
      <c r="B472" s="81">
        <f t="shared" si="6"/>
        <v>442</v>
      </c>
      <c r="C472" s="82" t="s">
        <v>485</v>
      </c>
      <c r="D472" s="83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84" t="s">
        <v>44</v>
      </c>
      <c r="F472" s="85">
        <v>0</v>
      </c>
      <c r="G472" s="86">
        <f>VLOOKUP(C472,'[12]Resumen Peso'!$B$1:$D$65536,3,0)*$C$14</f>
        <v>12881.973205551993</v>
      </c>
      <c r="H472" s="87"/>
      <c r="I472" s="88"/>
      <c r="J472" s="89">
        <f>+VLOOKUP(C472,'[12]Resumen Peso'!$B$1:$D$65536,3,0)</f>
        <v>7998.2791914926784</v>
      </c>
      <c r="N472" s="59"/>
      <c r="O472" s="59"/>
      <c r="P472" s="59"/>
      <c r="Q472" s="59"/>
      <c r="R472" s="59"/>
    </row>
    <row r="473" spans="1:18" x14ac:dyDescent="0.2">
      <c r="A473" s="80"/>
      <c r="B473" s="81">
        <f t="shared" si="6"/>
        <v>443</v>
      </c>
      <c r="C473" s="82" t="s">
        <v>486</v>
      </c>
      <c r="D473" s="83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84" t="s">
        <v>44</v>
      </c>
      <c r="F473" s="85">
        <v>0</v>
      </c>
      <c r="G473" s="86">
        <f>VLOOKUP(C473,'[12]Resumen Peso'!$B$1:$D$65536,3,0)*$C$14</f>
        <v>14252.127538530503</v>
      </c>
      <c r="H473" s="87"/>
      <c r="I473" s="88"/>
      <c r="J473" s="89">
        <f>+VLOOKUP(C473,'[12]Resumen Peso'!$B$1:$D$65536,3,0)</f>
        <v>8848.9933418584314</v>
      </c>
      <c r="N473" s="59"/>
      <c r="O473" s="59"/>
      <c r="P473" s="59"/>
      <c r="Q473" s="59"/>
      <c r="R473" s="59"/>
    </row>
    <row r="474" spans="1:18" x14ac:dyDescent="0.2">
      <c r="A474" s="80"/>
      <c r="B474" s="81">
        <f t="shared" si="6"/>
        <v>444</v>
      </c>
      <c r="C474" s="82" t="s">
        <v>487</v>
      </c>
      <c r="D474" s="83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84" t="s">
        <v>44</v>
      </c>
      <c r="F474" s="85">
        <v>0</v>
      </c>
      <c r="G474" s="86">
        <f>VLOOKUP(C474,'[12]Resumen Peso'!$B$1:$D$65536,3,0)*$C$14</f>
        <v>15870.966078541765</v>
      </c>
      <c r="H474" s="87"/>
      <c r="I474" s="88"/>
      <c r="J474" s="89">
        <f>+VLOOKUP(C474,'[12]Resumen Peso'!$B$1:$D$65536,3,0)</f>
        <v>9854.1128528490335</v>
      </c>
      <c r="N474" s="59"/>
      <c r="O474" s="59"/>
      <c r="P474" s="59"/>
      <c r="Q474" s="59"/>
      <c r="R474" s="59"/>
    </row>
    <row r="475" spans="1:18" x14ac:dyDescent="0.2">
      <c r="A475" s="80"/>
      <c r="B475" s="81">
        <f t="shared" si="6"/>
        <v>445</v>
      </c>
      <c r="C475" s="82" t="s">
        <v>488</v>
      </c>
      <c r="D475" s="83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84" t="s">
        <v>44</v>
      </c>
      <c r="F475" s="85">
        <v>0</v>
      </c>
      <c r="G475" s="86">
        <f>VLOOKUP(C475,'[12]Resumen Peso'!$B$1:$D$65536,3,0)*$C$14</f>
        <v>17775.482007966777</v>
      </c>
      <c r="H475" s="87"/>
      <c r="I475" s="88"/>
      <c r="J475" s="89">
        <f>+VLOOKUP(C475,'[12]Resumen Peso'!$B$1:$D$65536,3,0)</f>
        <v>11036.606395190918</v>
      </c>
      <c r="N475" s="59"/>
      <c r="O475" s="59"/>
      <c r="P475" s="59"/>
      <c r="Q475" s="59"/>
      <c r="R475" s="59"/>
    </row>
    <row r="476" spans="1:18" x14ac:dyDescent="0.2">
      <c r="A476" s="80"/>
      <c r="B476" s="81">
        <f t="shared" si="6"/>
        <v>446</v>
      </c>
      <c r="C476" s="82" t="s">
        <v>489</v>
      </c>
      <c r="D476" s="83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84" t="s">
        <v>44</v>
      </c>
      <c r="F476" s="85">
        <v>0</v>
      </c>
      <c r="G476" s="86">
        <f>VLOOKUP(C476,'[12]Resumen Peso'!$B$1:$D$65536,3,0)*$C$14</f>
        <v>18350.534721890581</v>
      </c>
      <c r="H476" s="87"/>
      <c r="I476" s="88"/>
      <c r="J476" s="89">
        <f>+VLOOKUP(C476,'[12]Resumen Peso'!$B$1:$D$65536,3,0)</f>
        <v>11393.650466188197</v>
      </c>
      <c r="N476" s="59"/>
      <c r="O476" s="59"/>
      <c r="P476" s="59"/>
      <c r="Q476" s="59"/>
      <c r="R476" s="59"/>
    </row>
    <row r="477" spans="1:18" x14ac:dyDescent="0.2">
      <c r="A477" s="80"/>
      <c r="B477" s="81">
        <f t="shared" si="6"/>
        <v>447</v>
      </c>
      <c r="C477" s="82" t="s">
        <v>490</v>
      </c>
      <c r="D477" s="83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84" t="s">
        <v>44</v>
      </c>
      <c r="F477" s="85">
        <v>0</v>
      </c>
      <c r="G477" s="86">
        <f>VLOOKUP(C477,'[12]Resumen Peso'!$B$1:$D$65536,3,0)*$C$14</f>
        <v>20457.675275240334</v>
      </c>
      <c r="H477" s="87"/>
      <c r="I477" s="88"/>
      <c r="J477" s="89">
        <f>+VLOOKUP(C477,'[12]Resumen Peso'!$B$1:$D$65536,3,0)</f>
        <v>12701.951467322404</v>
      </c>
      <c r="N477" s="59"/>
      <c r="O477" s="59"/>
      <c r="P477" s="59"/>
      <c r="Q477" s="59"/>
      <c r="R477" s="59"/>
    </row>
    <row r="478" spans="1:18" x14ac:dyDescent="0.2">
      <c r="A478" s="80"/>
      <c r="B478" s="81">
        <f t="shared" si="6"/>
        <v>448</v>
      </c>
      <c r="C478" s="82" t="s">
        <v>491</v>
      </c>
      <c r="D478" s="83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84" t="s">
        <v>44</v>
      </c>
      <c r="F478" s="85">
        <v>0</v>
      </c>
      <c r="G478" s="86">
        <f>VLOOKUP(C478,'[12]Resumen Peso'!$B$1:$D$65536,3,0)*$C$14</f>
        <v>22564.815828590086</v>
      </c>
      <c r="H478" s="87"/>
      <c r="I478" s="88"/>
      <c r="J478" s="89">
        <f>+VLOOKUP(C478,'[12]Resumen Peso'!$B$1:$D$65536,3,0)</f>
        <v>14010.252468456611</v>
      </c>
      <c r="N478" s="59"/>
      <c r="O478" s="59"/>
      <c r="P478" s="59"/>
      <c r="Q478" s="59"/>
      <c r="R478" s="59"/>
    </row>
    <row r="479" spans="1:18" x14ac:dyDescent="0.2">
      <c r="A479" s="80"/>
      <c r="B479" s="81">
        <f t="shared" si="6"/>
        <v>449</v>
      </c>
      <c r="C479" s="82" t="s">
        <v>492</v>
      </c>
      <c r="D479" s="83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SS1 (5°)Tipo SS1-6</v>
      </c>
      <c r="E479" s="84" t="s">
        <v>44</v>
      </c>
      <c r="F479" s="85">
        <v>0</v>
      </c>
      <c r="G479" s="86">
        <f>VLOOKUP(C479,'[12]Resumen Peso'!$B$1:$D$65536,3,0)*$C$14</f>
        <v>5529.4860473664676</v>
      </c>
      <c r="H479" s="87"/>
      <c r="I479" s="88"/>
      <c r="J479" s="89">
        <f>+VLOOKUP(C479,'[12]Resumen Peso'!$B$1:$D$65536,3,0)</f>
        <v>3433.1986634810901</v>
      </c>
      <c r="N479" s="59"/>
      <c r="O479" s="59"/>
      <c r="P479" s="59"/>
      <c r="Q479" s="59"/>
      <c r="R479" s="59"/>
    </row>
    <row r="480" spans="1:18" x14ac:dyDescent="0.2">
      <c r="A480" s="80"/>
      <c r="B480" s="81">
        <f t="shared" ref="B480:B543" si="7">1+B479</f>
        <v>450</v>
      </c>
      <c r="C480" s="82" t="s">
        <v>493</v>
      </c>
      <c r="D480" s="83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SS1 (5°)Tipo SS1-3</v>
      </c>
      <c r="E480" s="84" t="s">
        <v>44</v>
      </c>
      <c r="F480" s="85">
        <v>0</v>
      </c>
      <c r="G480" s="86">
        <f>VLOOKUP(C480,'[12]Resumen Peso'!$B$1:$D$65536,3,0)*$C$14</f>
        <v>6326.5290812210924</v>
      </c>
      <c r="H480" s="87"/>
      <c r="I480" s="88"/>
      <c r="J480" s="89">
        <f>+VLOOKUP(C480,'[12]Resumen Peso'!$B$1:$D$65536,3,0)</f>
        <v>3928.0741465053911</v>
      </c>
      <c r="N480" s="59"/>
      <c r="O480" s="59"/>
      <c r="P480" s="59"/>
      <c r="Q480" s="59"/>
      <c r="R480" s="59"/>
    </row>
    <row r="481" spans="1:18" x14ac:dyDescent="0.2">
      <c r="A481" s="80"/>
      <c r="B481" s="81">
        <f t="shared" si="7"/>
        <v>451</v>
      </c>
      <c r="C481" s="82" t="s">
        <v>494</v>
      </c>
      <c r="D481" s="83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SS1 (5°)Tipo SS1±0</v>
      </c>
      <c r="E481" s="84" t="s">
        <v>44</v>
      </c>
      <c r="F481" s="85">
        <v>0</v>
      </c>
      <c r="G481" s="86">
        <f>VLOOKUP(C481,'[12]Resumen Peso'!$B$1:$D$65536,3,0)*$C$14</f>
        <v>7116.4556594163023</v>
      </c>
      <c r="H481" s="87"/>
      <c r="I481" s="88"/>
      <c r="J481" s="89">
        <f>+VLOOKUP(C481,'[12]Resumen Peso'!$B$1:$D$65536,3,0)</f>
        <v>4418.5310984312609</v>
      </c>
      <c r="N481" s="59"/>
      <c r="O481" s="59"/>
      <c r="P481" s="59"/>
      <c r="Q481" s="59"/>
      <c r="R481" s="59"/>
    </row>
    <row r="482" spans="1:18" x14ac:dyDescent="0.2">
      <c r="A482" s="80"/>
      <c r="B482" s="81">
        <f t="shared" si="7"/>
        <v>452</v>
      </c>
      <c r="C482" s="82" t="s">
        <v>495</v>
      </c>
      <c r="D482" s="83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SS1 (5°)Tipo SS1+3</v>
      </c>
      <c r="E482" s="84" t="s">
        <v>44</v>
      </c>
      <c r="F482" s="85">
        <v>0</v>
      </c>
      <c r="G482" s="86">
        <f>VLOOKUP(C482,'[12]Resumen Peso'!$B$1:$D$65536,3,0)*$C$14</f>
        <v>7899.2657819520955</v>
      </c>
      <c r="H482" s="87"/>
      <c r="I482" s="88"/>
      <c r="J482" s="89">
        <f>+VLOOKUP(C482,'[12]Resumen Peso'!$B$1:$D$65536,3,0)</f>
        <v>4904.5695192587</v>
      </c>
      <c r="N482" s="59"/>
      <c r="O482" s="59"/>
      <c r="P482" s="59"/>
      <c r="Q482" s="59"/>
      <c r="R482" s="59"/>
    </row>
    <row r="483" spans="1:18" x14ac:dyDescent="0.2">
      <c r="A483" s="80"/>
      <c r="B483" s="81">
        <f t="shared" si="7"/>
        <v>453</v>
      </c>
      <c r="C483" s="82" t="s">
        <v>496</v>
      </c>
      <c r="D483" s="83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SS1 (5°)Tipo SS1+6</v>
      </c>
      <c r="E483" s="84" t="s">
        <v>44</v>
      </c>
      <c r="F483" s="85">
        <v>0</v>
      </c>
      <c r="G483" s="86">
        <f>VLOOKUP(C483,'[12]Resumen Peso'!$B$1:$D$65536,3,0)*$C$14</f>
        <v>8682.0759044878887</v>
      </c>
      <c r="H483" s="87"/>
      <c r="I483" s="88"/>
      <c r="J483" s="89">
        <f>+VLOOKUP(C483,'[12]Resumen Peso'!$B$1:$D$65536,3,0)</f>
        <v>5390.6079400861381</v>
      </c>
      <c r="N483" s="59"/>
      <c r="O483" s="59"/>
      <c r="P483" s="59"/>
      <c r="Q483" s="59"/>
      <c r="R483" s="59"/>
    </row>
    <row r="484" spans="1:18" x14ac:dyDescent="0.2">
      <c r="A484" s="80"/>
      <c r="B484" s="81">
        <f t="shared" si="7"/>
        <v>454</v>
      </c>
      <c r="C484" s="82" t="s">
        <v>497</v>
      </c>
      <c r="D484" s="83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AS1 (30°)Tipo AS1-3</v>
      </c>
      <c r="E484" s="84" t="s">
        <v>44</v>
      </c>
      <c r="F484" s="85">
        <v>0</v>
      </c>
      <c r="G484" s="86">
        <f>VLOOKUP(C484,'[12]Resumen Peso'!$B$1:$D$65536,3,0)*$C$14</f>
        <v>9733.3045015855459</v>
      </c>
      <c r="H484" s="87"/>
      <c r="I484" s="88"/>
      <c r="J484" s="89">
        <f>+VLOOKUP(C484,'[12]Resumen Peso'!$B$1:$D$65536,3,0)</f>
        <v>6043.3045168842073</v>
      </c>
      <c r="N484" s="59"/>
      <c r="O484" s="59"/>
      <c r="P484" s="59"/>
      <c r="Q484" s="59"/>
      <c r="R484" s="59"/>
    </row>
    <row r="485" spans="1:18" x14ac:dyDescent="0.2">
      <c r="A485" s="80"/>
      <c r="B485" s="81">
        <f t="shared" si="7"/>
        <v>455</v>
      </c>
      <c r="C485" s="82" t="s">
        <v>498</v>
      </c>
      <c r="D485" s="83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AS1 (30°)Tipo AS1±0</v>
      </c>
      <c r="E485" s="84" t="s">
        <v>44</v>
      </c>
      <c r="F485" s="85">
        <v>0</v>
      </c>
      <c r="G485" s="86">
        <f>VLOOKUP(C485,'[12]Resumen Peso'!$B$1:$D$65536,3,0)*$C$14</f>
        <v>10802.779690993946</v>
      </c>
      <c r="H485" s="87"/>
      <c r="I485" s="88"/>
      <c r="J485" s="89">
        <f>+VLOOKUP(C485,'[12]Resumen Peso'!$B$1:$D$65536,3,0)</f>
        <v>6707.330207418654</v>
      </c>
      <c r="N485" s="59"/>
      <c r="O485" s="59"/>
      <c r="P485" s="59"/>
      <c r="Q485" s="59"/>
      <c r="R485" s="59"/>
    </row>
    <row r="486" spans="1:18" x14ac:dyDescent="0.2">
      <c r="A486" s="80"/>
      <c r="B486" s="81">
        <f t="shared" si="7"/>
        <v>456</v>
      </c>
      <c r="C486" s="82" t="s">
        <v>499</v>
      </c>
      <c r="D486" s="83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AS1 (30°)Tipo AS1+3</v>
      </c>
      <c r="E486" s="84" t="s">
        <v>44</v>
      </c>
      <c r="F486" s="85">
        <v>0</v>
      </c>
      <c r="G486" s="86">
        <f>VLOOKUP(C486,'[12]Resumen Peso'!$B$1:$D$65536,3,0)*$C$14</f>
        <v>11872.254880402346</v>
      </c>
      <c r="H486" s="87"/>
      <c r="I486" s="88"/>
      <c r="J486" s="89">
        <f>+VLOOKUP(C486,'[12]Resumen Peso'!$B$1:$D$65536,3,0)</f>
        <v>7371.3558979531008</v>
      </c>
      <c r="N486" s="59"/>
      <c r="O486" s="59"/>
      <c r="P486" s="59"/>
      <c r="Q486" s="59"/>
      <c r="R486" s="59"/>
    </row>
    <row r="487" spans="1:18" x14ac:dyDescent="0.2">
      <c r="A487" s="80"/>
      <c r="B487" s="81">
        <f t="shared" si="7"/>
        <v>457</v>
      </c>
      <c r="C487" s="82" t="s">
        <v>500</v>
      </c>
      <c r="D487" s="83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BS1 (65°)Tipo BS1-3</v>
      </c>
      <c r="E487" s="84" t="s">
        <v>44</v>
      </c>
      <c r="F487" s="85">
        <v>0</v>
      </c>
      <c r="G487" s="86">
        <f>VLOOKUP(C487,'[12]Resumen Peso'!$B$1:$D$65536,3,0)*$C$14</f>
        <v>13135.013404042013</v>
      </c>
      <c r="H487" s="87"/>
      <c r="I487" s="88"/>
      <c r="J487" s="89">
        <f>+VLOOKUP(C487,'[12]Resumen Peso'!$B$1:$D$65536,3,0)</f>
        <v>8155.3891405586828</v>
      </c>
      <c r="N487" s="59"/>
      <c r="O487" s="59"/>
      <c r="P487" s="59"/>
      <c r="Q487" s="59"/>
      <c r="R487" s="59"/>
    </row>
    <row r="488" spans="1:18" x14ac:dyDescent="0.2">
      <c r="A488" s="80"/>
      <c r="B488" s="81">
        <f t="shared" si="7"/>
        <v>458</v>
      </c>
      <c r="C488" s="82" t="s">
        <v>501</v>
      </c>
      <c r="D488" s="83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BS1 (65°)Tipo BS1±0</v>
      </c>
      <c r="E488" s="84" t="s">
        <v>44</v>
      </c>
      <c r="F488" s="85">
        <v>0</v>
      </c>
      <c r="G488" s="86">
        <f>VLOOKUP(C488,'[12]Resumen Peso'!$B$1:$D$65536,3,0)*$C$14</f>
        <v>14626.963701605804</v>
      </c>
      <c r="H488" s="87"/>
      <c r="I488" s="88"/>
      <c r="J488" s="89">
        <f>+VLOOKUP(C488,'[12]Resumen Peso'!$B$1:$D$65536,3,0)</f>
        <v>9081.7251008448584</v>
      </c>
      <c r="N488" s="59"/>
      <c r="O488" s="59"/>
      <c r="P488" s="59"/>
      <c r="Q488" s="59"/>
      <c r="R488" s="59"/>
    </row>
    <row r="489" spans="1:18" x14ac:dyDescent="0.2">
      <c r="A489" s="80"/>
      <c r="B489" s="81">
        <f t="shared" si="7"/>
        <v>459</v>
      </c>
      <c r="C489" s="82" t="s">
        <v>502</v>
      </c>
      <c r="D489" s="83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BS1 (65°)Tipo BS1+3</v>
      </c>
      <c r="E489" s="84" t="s">
        <v>44</v>
      </c>
      <c r="F489" s="85">
        <v>0</v>
      </c>
      <c r="G489" s="86">
        <f>VLOOKUP(C489,'[12]Resumen Peso'!$B$1:$D$65536,3,0)*$C$14</f>
        <v>16382.199345798503</v>
      </c>
      <c r="H489" s="87"/>
      <c r="I489" s="88"/>
      <c r="J489" s="89">
        <f>+VLOOKUP(C489,'[12]Resumen Peso'!$B$1:$D$65536,3,0)</f>
        <v>10171.532112946243</v>
      </c>
      <c r="N489" s="59"/>
      <c r="O489" s="59"/>
      <c r="P489" s="59"/>
      <c r="Q489" s="59"/>
      <c r="R489" s="59"/>
    </row>
    <row r="490" spans="1:18" x14ac:dyDescent="0.2">
      <c r="A490" s="80"/>
      <c r="B490" s="81">
        <f t="shared" si="7"/>
        <v>460</v>
      </c>
      <c r="C490" s="82" t="s">
        <v>503</v>
      </c>
      <c r="D490" s="83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RS1-3</v>
      </c>
      <c r="E490" s="84" t="s">
        <v>44</v>
      </c>
      <c r="F490" s="85">
        <v>0</v>
      </c>
      <c r="G490" s="86">
        <f>VLOOKUP(C490,'[12]Resumen Peso'!$B$1:$D$65536,3,0)*$C$14</f>
        <v>16912.178121598783</v>
      </c>
      <c r="H490" s="87"/>
      <c r="I490" s="88"/>
      <c r="J490" s="89">
        <f>+VLOOKUP(C490,'[12]Resumen Peso'!$B$1:$D$65536,3,0)</f>
        <v>10500.590258525152</v>
      </c>
      <c r="N490" s="59"/>
      <c r="O490" s="59"/>
      <c r="P490" s="59"/>
      <c r="Q490" s="59"/>
      <c r="R490" s="59"/>
    </row>
    <row r="491" spans="1:18" x14ac:dyDescent="0.2">
      <c r="A491" s="80"/>
      <c r="B491" s="81">
        <f t="shared" si="7"/>
        <v>461</v>
      </c>
      <c r="C491" s="82" t="s">
        <v>504</v>
      </c>
      <c r="D491" s="83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RS1±0</v>
      </c>
      <c r="E491" s="84" t="s">
        <v>44</v>
      </c>
      <c r="F491" s="85">
        <v>0</v>
      </c>
      <c r="G491" s="86">
        <f>VLOOKUP(C491,'[12]Resumen Peso'!$B$1:$D$65536,3,0)*$C$14</f>
        <v>18854.156211369878</v>
      </c>
      <c r="H491" s="87"/>
      <c r="I491" s="88"/>
      <c r="J491" s="89">
        <f>+VLOOKUP(C491,'[12]Resumen Peso'!$B$1:$D$65536,3,0)</f>
        <v>11706.343654989021</v>
      </c>
      <c r="N491" s="59"/>
      <c r="O491" s="59"/>
      <c r="P491" s="59"/>
      <c r="Q491" s="59"/>
      <c r="R491" s="59"/>
    </row>
    <row r="492" spans="1:18" x14ac:dyDescent="0.2">
      <c r="A492" s="80"/>
      <c r="B492" s="81">
        <f t="shared" si="7"/>
        <v>462</v>
      </c>
      <c r="C492" s="82" t="s">
        <v>505</v>
      </c>
      <c r="D492" s="83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RS1+3</v>
      </c>
      <c r="E492" s="84" t="s">
        <v>44</v>
      </c>
      <c r="F492" s="85">
        <v>0</v>
      </c>
      <c r="G492" s="86">
        <f>VLOOKUP(C492,'[12]Resumen Peso'!$B$1:$D$65536,3,0)*$C$14</f>
        <v>20796.134301140977</v>
      </c>
      <c r="H492" s="87"/>
      <c r="I492" s="88"/>
      <c r="J492" s="89">
        <f>+VLOOKUP(C492,'[12]Resumen Peso'!$B$1:$D$65536,3,0)</f>
        <v>12912.097051452891</v>
      </c>
      <c r="N492" s="59"/>
      <c r="O492" s="59"/>
      <c r="P492" s="59"/>
      <c r="Q492" s="59"/>
      <c r="R492" s="59"/>
    </row>
    <row r="493" spans="1:18" x14ac:dyDescent="0.2">
      <c r="A493" s="80"/>
      <c r="B493" s="81">
        <f t="shared" si="7"/>
        <v>463</v>
      </c>
      <c r="C493" s="82" t="s">
        <v>506</v>
      </c>
      <c r="D493" s="83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84" t="s">
        <v>44</v>
      </c>
      <c r="F493" s="85">
        <v>0</v>
      </c>
      <c r="G493" s="86">
        <f>VLOOKUP(C493,'[12]Resumen Peso'!$B$1:$D$65536,3,0)*$C$14</f>
        <v>8298.3316971152271</v>
      </c>
      <c r="H493" s="87"/>
      <c r="I493" s="88"/>
      <c r="J493" s="89">
        <f>+VLOOKUP(C493,'[12]Resumen Peso'!$B$1:$D$65536,3,0)</f>
        <v>5152.3452718047156</v>
      </c>
      <c r="N493" s="59"/>
      <c r="O493" s="59"/>
      <c r="P493" s="59"/>
      <c r="Q493" s="59"/>
      <c r="R493" s="59"/>
    </row>
    <row r="494" spans="1:18" x14ac:dyDescent="0.2">
      <c r="A494" s="80"/>
      <c r="B494" s="81">
        <f t="shared" si="7"/>
        <v>464</v>
      </c>
      <c r="C494" s="82" t="s">
        <v>507</v>
      </c>
      <c r="D494" s="83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84" t="s">
        <v>44</v>
      </c>
      <c r="F494" s="85">
        <v>0</v>
      </c>
      <c r="G494" s="86">
        <f>VLOOKUP(C494,'[12]Resumen Peso'!$B$1:$D$65536,3,0)*$C$14</f>
        <v>9494.4876174201236</v>
      </c>
      <c r="H494" s="87"/>
      <c r="I494" s="88"/>
      <c r="J494" s="89">
        <f>+VLOOKUP(C494,'[12]Resumen Peso'!$B$1:$D$65536,3,0)</f>
        <v>5895.025671344134</v>
      </c>
      <c r="N494" s="59"/>
      <c r="O494" s="59"/>
      <c r="P494" s="59"/>
      <c r="Q494" s="59"/>
      <c r="R494" s="59"/>
    </row>
    <row r="495" spans="1:18" x14ac:dyDescent="0.2">
      <c r="A495" s="80"/>
      <c r="B495" s="81">
        <f t="shared" si="7"/>
        <v>465</v>
      </c>
      <c r="C495" s="82" t="s">
        <v>508</v>
      </c>
      <c r="D495" s="83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84" t="s">
        <v>44</v>
      </c>
      <c r="F495" s="85">
        <v>0</v>
      </c>
      <c r="G495" s="86">
        <f>VLOOKUP(C495,'[12]Resumen Peso'!$B$1:$D$65536,3,0)*$C$14</f>
        <v>10679.963574150872</v>
      </c>
      <c r="H495" s="87"/>
      <c r="I495" s="88"/>
      <c r="J495" s="89">
        <f>+VLOOKUP(C495,'[12]Resumen Peso'!$B$1:$D$65536,3,0)</f>
        <v>6631.074995887665</v>
      </c>
      <c r="N495" s="59"/>
      <c r="O495" s="59"/>
      <c r="P495" s="59"/>
      <c r="Q495" s="59"/>
      <c r="R495" s="59"/>
    </row>
    <row r="496" spans="1:18" x14ac:dyDescent="0.2">
      <c r="A496" s="80"/>
      <c r="B496" s="81">
        <f t="shared" si="7"/>
        <v>466</v>
      </c>
      <c r="C496" s="82" t="s">
        <v>509</v>
      </c>
      <c r="D496" s="83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84" t="s">
        <v>44</v>
      </c>
      <c r="F496" s="85">
        <v>0</v>
      </c>
      <c r="G496" s="86">
        <f>VLOOKUP(C496,'[12]Resumen Peso'!$B$1:$D$65536,3,0)*$C$14</f>
        <v>11854.759567307467</v>
      </c>
      <c r="H496" s="87"/>
      <c r="I496" s="88"/>
      <c r="J496" s="89">
        <f>+VLOOKUP(C496,'[12]Resumen Peso'!$B$1:$D$65536,3,0)</f>
        <v>7360.4932454353084</v>
      </c>
      <c r="N496" s="59"/>
      <c r="O496" s="59"/>
      <c r="P496" s="59"/>
      <c r="Q496" s="59"/>
      <c r="R496" s="59"/>
    </row>
    <row r="497" spans="1:18" x14ac:dyDescent="0.2">
      <c r="A497" s="80"/>
      <c r="B497" s="81">
        <f t="shared" si="7"/>
        <v>467</v>
      </c>
      <c r="C497" s="82" t="s">
        <v>510</v>
      </c>
      <c r="D497" s="83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84" t="s">
        <v>44</v>
      </c>
      <c r="F497" s="85">
        <v>0</v>
      </c>
      <c r="G497" s="86">
        <f>VLOOKUP(C497,'[12]Resumen Peso'!$B$1:$D$65536,3,0)*$C$14</f>
        <v>13029.555560464063</v>
      </c>
      <c r="H497" s="87"/>
      <c r="I497" s="88"/>
      <c r="J497" s="89">
        <f>+VLOOKUP(C497,'[12]Resumen Peso'!$B$1:$D$65536,3,0)</f>
        <v>8089.9114949829509</v>
      </c>
      <c r="N497" s="59"/>
      <c r="O497" s="59"/>
      <c r="P497" s="59"/>
      <c r="Q497" s="59"/>
      <c r="R497" s="59"/>
    </row>
    <row r="498" spans="1:18" x14ac:dyDescent="0.2">
      <c r="A498" s="80"/>
      <c r="B498" s="81">
        <f t="shared" si="7"/>
        <v>468</v>
      </c>
      <c r="C498" s="82" t="s">
        <v>511</v>
      </c>
      <c r="D498" s="83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84" t="s">
        <v>44</v>
      </c>
      <c r="F498" s="85">
        <v>0</v>
      </c>
      <c r="G498" s="86">
        <f>VLOOKUP(C498,'[12]Resumen Peso'!$B$1:$D$65536,3,0)*$C$14</f>
        <v>14607.178419710481</v>
      </c>
      <c r="H498" s="87"/>
      <c r="I498" s="88"/>
      <c r="J498" s="89">
        <f>+VLOOKUP(C498,'[12]Resumen Peso'!$B$1:$D$65536,3,0)</f>
        <v>9069.440631225485</v>
      </c>
      <c r="N498" s="59"/>
      <c r="O498" s="59"/>
      <c r="P498" s="59"/>
      <c r="Q498" s="59"/>
      <c r="R498" s="59"/>
    </row>
    <row r="499" spans="1:18" x14ac:dyDescent="0.2">
      <c r="A499" s="80"/>
      <c r="B499" s="81">
        <f t="shared" si="7"/>
        <v>469</v>
      </c>
      <c r="C499" s="82" t="s">
        <v>512</v>
      </c>
      <c r="D499" s="83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84" t="s">
        <v>44</v>
      </c>
      <c r="F499" s="85">
        <v>0</v>
      </c>
      <c r="G499" s="86">
        <f>VLOOKUP(C499,'[12]Resumen Peso'!$B$1:$D$65536,3,0)*$C$14</f>
        <v>16212.184705561023</v>
      </c>
      <c r="H499" s="87"/>
      <c r="I499" s="88"/>
      <c r="J499" s="89">
        <f>+VLOOKUP(C499,'[12]Resumen Peso'!$B$1:$D$65536,3,0)</f>
        <v>10065.971843757476</v>
      </c>
      <c r="N499" s="59"/>
      <c r="O499" s="59"/>
      <c r="P499" s="59"/>
      <c r="Q499" s="59"/>
      <c r="R499" s="59"/>
    </row>
    <row r="500" spans="1:18" x14ac:dyDescent="0.2">
      <c r="A500" s="80"/>
      <c r="B500" s="81">
        <f t="shared" si="7"/>
        <v>470</v>
      </c>
      <c r="C500" s="82" t="s">
        <v>513</v>
      </c>
      <c r="D500" s="83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84" t="s">
        <v>44</v>
      </c>
      <c r="F500" s="85">
        <v>0</v>
      </c>
      <c r="G500" s="86">
        <f>VLOOKUP(C500,'[12]Resumen Peso'!$B$1:$D$65536,3,0)*$C$14</f>
        <v>17817.190991411564</v>
      </c>
      <c r="H500" s="87"/>
      <c r="I500" s="88"/>
      <c r="J500" s="89">
        <f>+VLOOKUP(C500,'[12]Resumen Peso'!$B$1:$D$65536,3,0)</f>
        <v>11062.503056289466</v>
      </c>
      <c r="N500" s="59"/>
      <c r="O500" s="59"/>
      <c r="P500" s="59"/>
      <c r="Q500" s="59"/>
      <c r="R500" s="59"/>
    </row>
    <row r="501" spans="1:18" x14ac:dyDescent="0.2">
      <c r="A501" s="80"/>
      <c r="B501" s="81">
        <f t="shared" si="7"/>
        <v>471</v>
      </c>
      <c r="C501" s="82" t="s">
        <v>514</v>
      </c>
      <c r="D501" s="83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84" t="s">
        <v>44</v>
      </c>
      <c r="F501" s="85">
        <v>0</v>
      </c>
      <c r="G501" s="86">
        <f>VLOOKUP(C501,'[12]Resumen Peso'!$B$1:$D$65536,3,0)*$C$14</f>
        <v>19712.265686014005</v>
      </c>
      <c r="H501" s="87"/>
      <c r="I501" s="88"/>
      <c r="J501" s="89">
        <f>+VLOOKUP(C501,'[12]Resumen Peso'!$B$1:$D$65536,3,0)</f>
        <v>12239.134637049965</v>
      </c>
      <c r="N501" s="59"/>
      <c r="O501" s="59"/>
      <c r="P501" s="59"/>
      <c r="Q501" s="59"/>
      <c r="R501" s="59"/>
    </row>
    <row r="502" spans="1:18" x14ac:dyDescent="0.2">
      <c r="A502" s="80"/>
      <c r="B502" s="81">
        <f t="shared" si="7"/>
        <v>472</v>
      </c>
      <c r="C502" s="82" t="s">
        <v>515</v>
      </c>
      <c r="D502" s="83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84" t="s">
        <v>44</v>
      </c>
      <c r="F502" s="85">
        <v>0</v>
      </c>
      <c r="G502" s="86">
        <f>VLOOKUP(C502,'[12]Resumen Peso'!$B$1:$D$65536,3,0)*$C$14</f>
        <v>21951.298091329627</v>
      </c>
      <c r="H502" s="87"/>
      <c r="I502" s="88"/>
      <c r="J502" s="89">
        <f>+VLOOKUP(C502,'[12]Resumen Peso'!$B$1:$D$65536,3,0)</f>
        <v>13629.325876447623</v>
      </c>
      <c r="N502" s="59"/>
      <c r="O502" s="59"/>
      <c r="P502" s="59"/>
      <c r="Q502" s="59"/>
      <c r="R502" s="59"/>
    </row>
    <row r="503" spans="1:18" x14ac:dyDescent="0.2">
      <c r="A503" s="80"/>
      <c r="B503" s="81">
        <f t="shared" si="7"/>
        <v>473</v>
      </c>
      <c r="C503" s="82" t="s">
        <v>516</v>
      </c>
      <c r="D503" s="83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84" t="s">
        <v>44</v>
      </c>
      <c r="F503" s="85">
        <v>0</v>
      </c>
      <c r="G503" s="86">
        <f>VLOOKUP(C503,'[12]Resumen Peso'!$B$1:$D$65536,3,0)*$C$14</f>
        <v>24585.453862289185</v>
      </c>
      <c r="H503" s="87"/>
      <c r="I503" s="88"/>
      <c r="J503" s="89">
        <f>+VLOOKUP(C503,'[12]Resumen Peso'!$B$1:$D$65536,3,0)</f>
        <v>15264.84498162134</v>
      </c>
      <c r="N503" s="59"/>
      <c r="O503" s="59"/>
      <c r="P503" s="59"/>
      <c r="Q503" s="59"/>
      <c r="R503" s="59"/>
    </row>
    <row r="504" spans="1:18" x14ac:dyDescent="0.2">
      <c r="A504" s="80"/>
      <c r="B504" s="81">
        <f t="shared" si="7"/>
        <v>474</v>
      </c>
      <c r="C504" s="82" t="s">
        <v>517</v>
      </c>
      <c r="D504" s="83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84" t="s">
        <v>44</v>
      </c>
      <c r="F504" s="85">
        <v>0</v>
      </c>
      <c r="G504" s="86">
        <f>VLOOKUP(C504,'[12]Resumen Peso'!$B$1:$D$65536,3,0)*$C$14</f>
        <v>25380.815246032329</v>
      </c>
      <c r="H504" s="87"/>
      <c r="I504" s="88"/>
      <c r="J504" s="89">
        <f>+VLOOKUP(C504,'[12]Resumen Peso'!$B$1:$D$65536,3,0)</f>
        <v>15758.676346102664</v>
      </c>
      <c r="N504" s="59"/>
      <c r="O504" s="59"/>
      <c r="P504" s="59"/>
      <c r="Q504" s="59"/>
      <c r="R504" s="59"/>
    </row>
    <row r="505" spans="1:18" x14ac:dyDescent="0.2">
      <c r="A505" s="80"/>
      <c r="B505" s="81">
        <f t="shared" si="7"/>
        <v>475</v>
      </c>
      <c r="C505" s="82" t="s">
        <v>518</v>
      </c>
      <c r="D505" s="83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84" t="s">
        <v>44</v>
      </c>
      <c r="F505" s="85">
        <v>0</v>
      </c>
      <c r="G505" s="86">
        <f>VLOOKUP(C505,'[12]Resumen Peso'!$B$1:$D$65536,3,0)*$C$14</f>
        <v>28295.223239723888</v>
      </c>
      <c r="H505" s="87"/>
      <c r="I505" s="88"/>
      <c r="J505" s="89">
        <f>+VLOOKUP(C505,'[12]Resumen Peso'!$B$1:$D$65536,3,0)</f>
        <v>17568.201054740985</v>
      </c>
      <c r="N505" s="59"/>
      <c r="O505" s="59"/>
      <c r="P505" s="59"/>
      <c r="Q505" s="59"/>
      <c r="R505" s="59"/>
    </row>
    <row r="506" spans="1:18" x14ac:dyDescent="0.2">
      <c r="A506" s="80"/>
      <c r="B506" s="81">
        <f t="shared" si="7"/>
        <v>476</v>
      </c>
      <c r="C506" s="82" t="s">
        <v>519</v>
      </c>
      <c r="D506" s="83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84" t="s">
        <v>44</v>
      </c>
      <c r="F506" s="85">
        <v>0</v>
      </c>
      <c r="G506" s="86">
        <f>VLOOKUP(C506,'[12]Resumen Peso'!$B$1:$D$65536,3,0)*$C$14</f>
        <v>31209.631233415446</v>
      </c>
      <c r="H506" s="87"/>
      <c r="I506" s="88"/>
      <c r="J506" s="89">
        <f>+VLOOKUP(C506,'[12]Resumen Peso'!$B$1:$D$65536,3,0)</f>
        <v>19377.725763379305</v>
      </c>
      <c r="N506" s="59"/>
      <c r="O506" s="59"/>
      <c r="P506" s="59"/>
      <c r="Q506" s="59"/>
      <c r="R506" s="59"/>
    </row>
    <row r="507" spans="1:18" x14ac:dyDescent="0.2">
      <c r="A507" s="80"/>
      <c r="B507" s="81">
        <f t="shared" si="7"/>
        <v>477</v>
      </c>
      <c r="C507" s="82" t="s">
        <v>520</v>
      </c>
      <c r="D507" s="83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SS2 (5°)Tipo SS2-6</v>
      </c>
      <c r="E507" s="84" t="s">
        <v>44</v>
      </c>
      <c r="F507" s="85">
        <v>0</v>
      </c>
      <c r="G507" s="86">
        <f>VLOOKUP(C507,'[12]Resumen Peso'!$B$1:$D$65536,3,0)*$C$14</f>
        <v>7608.8764640869595</v>
      </c>
      <c r="H507" s="87"/>
      <c r="I507" s="88"/>
      <c r="J507" s="89">
        <f>+VLOOKUP(C507,'[12]Resumen Peso'!$B$1:$D$65536,3,0)</f>
        <v>4724.269901998865</v>
      </c>
      <c r="N507" s="59"/>
      <c r="O507" s="59"/>
      <c r="P507" s="59"/>
      <c r="Q507" s="59"/>
      <c r="R507" s="59"/>
    </row>
    <row r="508" spans="1:18" x14ac:dyDescent="0.2">
      <c r="A508" s="80"/>
      <c r="B508" s="81">
        <f t="shared" si="7"/>
        <v>478</v>
      </c>
      <c r="C508" s="82" t="s">
        <v>521</v>
      </c>
      <c r="D508" s="83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SS2 (5°)Tipo SS2-3</v>
      </c>
      <c r="E508" s="84" t="s">
        <v>44</v>
      </c>
      <c r="F508" s="85">
        <v>0</v>
      </c>
      <c r="G508" s="86">
        <f>VLOOKUP(C508,'[12]Resumen Peso'!$B$1:$D$65536,3,0)*$C$14</f>
        <v>8705.6514499012956</v>
      </c>
      <c r="H508" s="87"/>
      <c r="I508" s="88"/>
      <c r="J508" s="89">
        <f>+VLOOKUP(C508,'[12]Resumen Peso'!$B$1:$D$65536,3,0)</f>
        <v>5405.2457437284311</v>
      </c>
      <c r="N508" s="59"/>
      <c r="O508" s="59"/>
      <c r="P508" s="59"/>
      <c r="Q508" s="59"/>
      <c r="R508" s="59"/>
    </row>
    <row r="509" spans="1:18" x14ac:dyDescent="0.2">
      <c r="A509" s="80"/>
      <c r="B509" s="81">
        <f t="shared" si="7"/>
        <v>479</v>
      </c>
      <c r="C509" s="82" t="s">
        <v>522</v>
      </c>
      <c r="D509" s="83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SS2 (5°)Tipo SS2±0</v>
      </c>
      <c r="E509" s="84" t="s">
        <v>44</v>
      </c>
      <c r="F509" s="85">
        <v>0</v>
      </c>
      <c r="G509" s="86">
        <f>VLOOKUP(C509,'[12]Resumen Peso'!$B$1:$D$65536,3,0)*$C$14</f>
        <v>9792.6338019137183</v>
      </c>
      <c r="H509" s="87"/>
      <c r="I509" s="88"/>
      <c r="J509" s="89">
        <f>+VLOOKUP(C509,'[12]Resumen Peso'!$B$1:$D$65536,3,0)</f>
        <v>6080.1414440139833</v>
      </c>
      <c r="N509" s="59"/>
      <c r="O509" s="59"/>
      <c r="P509" s="59"/>
      <c r="Q509" s="59"/>
      <c r="R509" s="59"/>
    </row>
    <row r="510" spans="1:18" x14ac:dyDescent="0.2">
      <c r="A510" s="80"/>
      <c r="B510" s="81">
        <f t="shared" si="7"/>
        <v>480</v>
      </c>
      <c r="C510" s="82" t="s">
        <v>523</v>
      </c>
      <c r="D510" s="83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SS2 (5°)Tipo SS2+3</v>
      </c>
      <c r="E510" s="84" t="s">
        <v>44</v>
      </c>
      <c r="F510" s="85">
        <v>0</v>
      </c>
      <c r="G510" s="86">
        <f>VLOOKUP(C510,'[12]Resumen Peso'!$B$1:$D$65536,3,0)*$C$14</f>
        <v>10869.823520124228</v>
      </c>
      <c r="H510" s="87"/>
      <c r="I510" s="88"/>
      <c r="J510" s="89">
        <f>+VLOOKUP(C510,'[12]Resumen Peso'!$B$1:$D$65536,3,0)</f>
        <v>6748.9570028555218</v>
      </c>
      <c r="N510" s="59"/>
      <c r="O510" s="59"/>
      <c r="P510" s="59"/>
      <c r="Q510" s="59"/>
      <c r="R510" s="59"/>
    </row>
    <row r="511" spans="1:18" x14ac:dyDescent="0.2">
      <c r="A511" s="80"/>
      <c r="B511" s="81">
        <f t="shared" si="7"/>
        <v>481</v>
      </c>
      <c r="C511" s="82" t="s">
        <v>524</v>
      </c>
      <c r="D511" s="83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SS2 (5°)Tipo SS2+6</v>
      </c>
      <c r="E511" s="84" t="s">
        <v>44</v>
      </c>
      <c r="F511" s="85">
        <v>0</v>
      </c>
      <c r="G511" s="86">
        <f>VLOOKUP(C511,'[12]Resumen Peso'!$B$1:$D$65536,3,0)*$C$14</f>
        <v>11947.013238334735</v>
      </c>
      <c r="H511" s="87"/>
      <c r="I511" s="88"/>
      <c r="J511" s="89">
        <f>+VLOOKUP(C511,'[12]Resumen Peso'!$B$1:$D$65536,3,0)</f>
        <v>7417.7725616970592</v>
      </c>
      <c r="N511" s="59"/>
      <c r="O511" s="59"/>
      <c r="P511" s="59"/>
      <c r="Q511" s="59"/>
      <c r="R511" s="59"/>
    </row>
    <row r="512" spans="1:18" x14ac:dyDescent="0.2">
      <c r="A512" s="80"/>
      <c r="B512" s="81">
        <f t="shared" si="7"/>
        <v>482</v>
      </c>
      <c r="C512" s="82" t="s">
        <v>525</v>
      </c>
      <c r="D512" s="83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AS2 (30°)Tipo AS2-3</v>
      </c>
      <c r="E512" s="84" t="s">
        <v>44</v>
      </c>
      <c r="F512" s="85">
        <v>0</v>
      </c>
      <c r="G512" s="86">
        <f>VLOOKUP(C512,'[12]Resumen Peso'!$B$1:$D$65536,3,0)*$C$14</f>
        <v>13393.561518285829</v>
      </c>
      <c r="H512" s="87"/>
      <c r="I512" s="88"/>
      <c r="J512" s="89">
        <f>+VLOOKUP(C512,'[12]Resumen Peso'!$B$1:$D$65536,3,0)</f>
        <v>8315.9188955239188</v>
      </c>
      <c r="N512" s="59"/>
      <c r="O512" s="59"/>
      <c r="P512" s="59"/>
      <c r="Q512" s="59"/>
      <c r="R512" s="59"/>
    </row>
    <row r="513" spans="1:18" x14ac:dyDescent="0.2">
      <c r="A513" s="80"/>
      <c r="B513" s="81">
        <f t="shared" si="7"/>
        <v>483</v>
      </c>
      <c r="C513" s="82" t="s">
        <v>526</v>
      </c>
      <c r="D513" s="83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AS2 (30°)Tipo AS2±0</v>
      </c>
      <c r="E513" s="84" t="s">
        <v>44</v>
      </c>
      <c r="F513" s="85">
        <v>0</v>
      </c>
      <c r="G513" s="86">
        <f>VLOOKUP(C513,'[12]Resumen Peso'!$B$1:$D$65536,3,0)*$C$14</f>
        <v>14865.218111305026</v>
      </c>
      <c r="H513" s="87"/>
      <c r="I513" s="88"/>
      <c r="J513" s="89">
        <f>+VLOOKUP(C513,'[12]Resumen Peso'!$B$1:$D$65536,3,0)</f>
        <v>9229.6547120132273</v>
      </c>
      <c r="N513" s="59"/>
      <c r="O513" s="59"/>
      <c r="P513" s="59"/>
      <c r="Q513" s="59"/>
      <c r="R513" s="59"/>
    </row>
    <row r="514" spans="1:18" x14ac:dyDescent="0.2">
      <c r="A514" s="80"/>
      <c r="B514" s="81">
        <f t="shared" si="7"/>
        <v>484</v>
      </c>
      <c r="C514" s="82" t="s">
        <v>527</v>
      </c>
      <c r="D514" s="83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AS2 (30°)Tipo AS2+3</v>
      </c>
      <c r="E514" s="84" t="s">
        <v>44</v>
      </c>
      <c r="F514" s="85">
        <v>0</v>
      </c>
      <c r="G514" s="86">
        <f>VLOOKUP(C514,'[12]Resumen Peso'!$B$1:$D$65536,3,0)*$C$14</f>
        <v>16336.874704324222</v>
      </c>
      <c r="H514" s="87"/>
      <c r="I514" s="88"/>
      <c r="J514" s="89">
        <f>+VLOOKUP(C514,'[12]Resumen Peso'!$B$1:$D$65536,3,0)</f>
        <v>10143.390528502536</v>
      </c>
      <c r="N514" s="59"/>
      <c r="O514" s="59"/>
      <c r="P514" s="59"/>
      <c r="Q514" s="59"/>
      <c r="R514" s="59"/>
    </row>
    <row r="515" spans="1:18" x14ac:dyDescent="0.2">
      <c r="A515" s="80"/>
      <c r="B515" s="81">
        <f t="shared" si="7"/>
        <v>485</v>
      </c>
      <c r="C515" s="82" t="s">
        <v>528</v>
      </c>
      <c r="D515" s="83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BS2 (65°)Tipo BS2-3</v>
      </c>
      <c r="E515" s="84" t="s">
        <v>44</v>
      </c>
      <c r="F515" s="85">
        <v>0</v>
      </c>
      <c r="G515" s="86">
        <f>VLOOKUP(C515,'[12]Resumen Peso'!$B$1:$D$65536,3,0)*$C$14</f>
        <v>18074.499779790891</v>
      </c>
      <c r="H515" s="87"/>
      <c r="I515" s="88"/>
      <c r="J515" s="89">
        <f>+VLOOKUP(C515,'[12]Resumen Peso'!$B$1:$D$65536,3,0)</f>
        <v>11222.263327099188</v>
      </c>
      <c r="N515" s="59"/>
      <c r="O515" s="59"/>
      <c r="P515" s="59"/>
      <c r="Q515" s="59"/>
      <c r="R515" s="59"/>
    </row>
    <row r="516" spans="1:18" x14ac:dyDescent="0.2">
      <c r="A516" s="80"/>
      <c r="B516" s="81">
        <f t="shared" si="7"/>
        <v>486</v>
      </c>
      <c r="C516" s="82" t="s">
        <v>529</v>
      </c>
      <c r="D516" s="83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BS2 (65°)Tipo BS2±0</v>
      </c>
      <c r="E516" s="84" t="s">
        <v>44</v>
      </c>
      <c r="F516" s="85">
        <v>0</v>
      </c>
      <c r="G516" s="86">
        <f>VLOOKUP(C516,'[12]Resumen Peso'!$B$1:$D$65536,3,0)*$C$14</f>
        <v>20127.505322707006</v>
      </c>
      <c r="H516" s="87"/>
      <c r="I516" s="88"/>
      <c r="J516" s="89">
        <f>+VLOOKUP(C516,'[12]Resumen Peso'!$B$1:$D$65536,3,0)</f>
        <v>12496.952480065911</v>
      </c>
      <c r="N516" s="59"/>
      <c r="O516" s="59"/>
      <c r="P516" s="59"/>
      <c r="Q516" s="59"/>
      <c r="R516" s="59"/>
    </row>
    <row r="517" spans="1:18" x14ac:dyDescent="0.2">
      <c r="A517" s="80"/>
      <c r="B517" s="81">
        <f t="shared" si="7"/>
        <v>487</v>
      </c>
      <c r="C517" s="82" t="s">
        <v>530</v>
      </c>
      <c r="D517" s="83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BS2 (65°)Tipo BS2+3</v>
      </c>
      <c r="E517" s="84" t="s">
        <v>44</v>
      </c>
      <c r="F517" s="85">
        <v>0</v>
      </c>
      <c r="G517" s="86">
        <f>VLOOKUP(C517,'[12]Resumen Peso'!$B$1:$D$65536,3,0)*$C$14</f>
        <v>22542.805961431848</v>
      </c>
      <c r="H517" s="87"/>
      <c r="I517" s="88"/>
      <c r="J517" s="89">
        <f>+VLOOKUP(C517,'[12]Resumen Peso'!$B$1:$D$65536,3,0)</f>
        <v>13996.586777673821</v>
      </c>
      <c r="N517" s="59"/>
      <c r="O517" s="59"/>
      <c r="P517" s="59"/>
      <c r="Q517" s="59"/>
      <c r="R517" s="59"/>
    </row>
    <row r="518" spans="1:18" x14ac:dyDescent="0.2">
      <c r="A518" s="80"/>
      <c r="B518" s="81">
        <f t="shared" si="7"/>
        <v>488</v>
      </c>
      <c r="C518" s="82" t="s">
        <v>531</v>
      </c>
      <c r="D518" s="83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RS2-3</v>
      </c>
      <c r="E518" s="84" t="s">
        <v>44</v>
      </c>
      <c r="F518" s="85">
        <v>0</v>
      </c>
      <c r="G518" s="86">
        <f>VLOOKUP(C518,'[12]Resumen Peso'!$B$1:$D$65536,3,0)*$C$14</f>
        <v>23272.085861789492</v>
      </c>
      <c r="H518" s="87"/>
      <c r="I518" s="88"/>
      <c r="J518" s="89">
        <f>+VLOOKUP(C518,'[12]Resumen Peso'!$B$1:$D$65536,3,0)</f>
        <v>14449.388856884048</v>
      </c>
      <c r="N518" s="59"/>
      <c r="O518" s="59"/>
      <c r="P518" s="59"/>
      <c r="Q518" s="59"/>
      <c r="R518" s="59"/>
    </row>
    <row r="519" spans="1:18" x14ac:dyDescent="0.2">
      <c r="A519" s="80"/>
      <c r="B519" s="81">
        <f t="shared" si="7"/>
        <v>489</v>
      </c>
      <c r="C519" s="82" t="s">
        <v>532</v>
      </c>
      <c r="D519" s="83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RS2±0</v>
      </c>
      <c r="E519" s="84" t="s">
        <v>44</v>
      </c>
      <c r="F519" s="85">
        <v>0</v>
      </c>
      <c r="G519" s="86">
        <f>VLOOKUP(C519,'[12]Resumen Peso'!$B$1:$D$65536,3,0)*$C$14</f>
        <v>25944.35436096933</v>
      </c>
      <c r="H519" s="87"/>
      <c r="I519" s="88"/>
      <c r="J519" s="89">
        <f>+VLOOKUP(C519,'[12]Resumen Peso'!$B$1:$D$65536,3,0)</f>
        <v>16108.571746804959</v>
      </c>
      <c r="N519" s="59"/>
      <c r="O519" s="59"/>
      <c r="P519" s="59"/>
      <c r="Q519" s="59"/>
      <c r="R519" s="59"/>
    </row>
    <row r="520" spans="1:18" x14ac:dyDescent="0.2">
      <c r="A520" s="80"/>
      <c r="B520" s="81">
        <f t="shared" si="7"/>
        <v>490</v>
      </c>
      <c r="C520" s="82" t="s">
        <v>533</v>
      </c>
      <c r="D520" s="83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RS2+3</v>
      </c>
      <c r="E520" s="84" t="s">
        <v>44</v>
      </c>
      <c r="F520" s="85">
        <v>0</v>
      </c>
      <c r="G520" s="86">
        <f>VLOOKUP(C520,'[12]Resumen Peso'!$B$1:$D$65536,3,0)*$C$14</f>
        <v>28616.622860149171</v>
      </c>
      <c r="H520" s="87"/>
      <c r="I520" s="88"/>
      <c r="J520" s="89">
        <f>+VLOOKUP(C520,'[12]Resumen Peso'!$B$1:$D$65536,3,0)</f>
        <v>17767.754636725869</v>
      </c>
      <c r="N520" s="59"/>
      <c r="O520" s="59"/>
      <c r="P520" s="59"/>
      <c r="Q520" s="59"/>
      <c r="R520" s="59"/>
    </row>
    <row r="521" spans="1:18" x14ac:dyDescent="0.2">
      <c r="A521" s="80"/>
      <c r="B521" s="81">
        <f t="shared" si="7"/>
        <v>491</v>
      </c>
      <c r="C521" s="82" t="s">
        <v>534</v>
      </c>
      <c r="D521" s="83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84" t="s">
        <v>44</v>
      </c>
      <c r="F521" s="85">
        <v>0</v>
      </c>
      <c r="G521" s="86">
        <f>VLOOKUP(C521,'[12]Resumen Peso'!$B$1:$D$65536,3,0)*$C$14</f>
        <v>5178.4369371253779</v>
      </c>
      <c r="H521" s="87"/>
      <c r="I521" s="88"/>
      <c r="J521" s="89">
        <f>+VLOOKUP(C521,'[12]Resumen Peso'!$B$1:$D$65536,3,0)</f>
        <v>3215.2360308291918</v>
      </c>
      <c r="N521" s="59"/>
      <c r="O521" s="59"/>
      <c r="P521" s="59"/>
      <c r="Q521" s="59"/>
      <c r="R521" s="59"/>
    </row>
    <row r="522" spans="1:18" x14ac:dyDescent="0.2">
      <c r="A522" s="80"/>
      <c r="B522" s="81">
        <f t="shared" si="7"/>
        <v>492</v>
      </c>
      <c r="C522" s="82" t="s">
        <v>535</v>
      </c>
      <c r="D522" s="83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84" t="s">
        <v>44</v>
      </c>
      <c r="F522" s="85">
        <v>0</v>
      </c>
      <c r="G522" s="86">
        <f>VLOOKUP(C522,'[12]Resumen Peso'!$B$1:$D$65536,3,0)*$C$14</f>
        <v>5924.8782974317373</v>
      </c>
      <c r="H522" s="87"/>
      <c r="I522" s="88"/>
      <c r="J522" s="89">
        <f>+VLOOKUP(C522,'[12]Resumen Peso'!$B$1:$D$65536,3,0)</f>
        <v>3678.6934767144803</v>
      </c>
      <c r="N522" s="59"/>
      <c r="O522" s="59"/>
      <c r="P522" s="59"/>
      <c r="Q522" s="59"/>
      <c r="R522" s="59"/>
    </row>
    <row r="523" spans="1:18" x14ac:dyDescent="0.2">
      <c r="A523" s="80"/>
      <c r="B523" s="81">
        <f t="shared" si="7"/>
        <v>493</v>
      </c>
      <c r="C523" s="82" t="s">
        <v>536</v>
      </c>
      <c r="D523" s="83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84" t="s">
        <v>44</v>
      </c>
      <c r="F523" s="85">
        <v>0</v>
      </c>
      <c r="G523" s="86">
        <f>VLOOKUP(C523,'[12]Resumen Peso'!$B$1:$D$65536,3,0)*$C$14</f>
        <v>6664.6550027353633</v>
      </c>
      <c r="H523" s="87"/>
      <c r="I523" s="88"/>
      <c r="J523" s="89">
        <f>+VLOOKUP(C523,'[12]Resumen Peso'!$B$1:$D$65536,3,0)</f>
        <v>4138.0129096900791</v>
      </c>
      <c r="N523" s="59"/>
      <c r="O523" s="59"/>
      <c r="P523" s="59"/>
      <c r="Q523" s="59"/>
      <c r="R523" s="59"/>
    </row>
    <row r="524" spans="1:18" x14ac:dyDescent="0.2">
      <c r="A524" s="80"/>
      <c r="B524" s="81">
        <f t="shared" si="7"/>
        <v>494</v>
      </c>
      <c r="C524" s="82" t="s">
        <v>537</v>
      </c>
      <c r="D524" s="83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84" t="s">
        <v>44</v>
      </c>
      <c r="F524" s="85">
        <v>0</v>
      </c>
      <c r="G524" s="86">
        <f>VLOOKUP(C524,'[12]Resumen Peso'!$B$1:$D$65536,3,0)*$C$14</f>
        <v>7397.7670530362539</v>
      </c>
      <c r="H524" s="87"/>
      <c r="I524" s="88"/>
      <c r="J524" s="89">
        <f>+VLOOKUP(C524,'[12]Resumen Peso'!$B$1:$D$65536,3,0)</f>
        <v>4593.1943297559883</v>
      </c>
      <c r="N524" s="59"/>
      <c r="O524" s="59"/>
      <c r="P524" s="59"/>
      <c r="Q524" s="59"/>
      <c r="R524" s="59"/>
    </row>
    <row r="525" spans="1:18" x14ac:dyDescent="0.2">
      <c r="A525" s="80"/>
      <c r="B525" s="81">
        <f t="shared" si="7"/>
        <v>495</v>
      </c>
      <c r="C525" s="82" t="s">
        <v>538</v>
      </c>
      <c r="D525" s="83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84" t="s">
        <v>44</v>
      </c>
      <c r="F525" s="85">
        <v>0</v>
      </c>
      <c r="G525" s="86">
        <f>VLOOKUP(C525,'[12]Resumen Peso'!$B$1:$D$65536,3,0)*$C$14</f>
        <v>8130.8791033371426</v>
      </c>
      <c r="H525" s="87"/>
      <c r="I525" s="88"/>
      <c r="J525" s="89">
        <f>+VLOOKUP(C525,'[12]Resumen Peso'!$B$1:$D$65536,3,0)</f>
        <v>5048.3757498218965</v>
      </c>
      <c r="N525" s="59"/>
      <c r="O525" s="59"/>
      <c r="P525" s="59"/>
      <c r="Q525" s="59"/>
      <c r="R525" s="59"/>
    </row>
    <row r="526" spans="1:18" x14ac:dyDescent="0.2">
      <c r="A526" s="80"/>
      <c r="B526" s="81">
        <f t="shared" si="7"/>
        <v>496</v>
      </c>
      <c r="C526" s="82" t="s">
        <v>539</v>
      </c>
      <c r="D526" s="83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84" t="s">
        <v>44</v>
      </c>
      <c r="F526" s="85">
        <v>0</v>
      </c>
      <c r="G526" s="86">
        <f>VLOOKUP(C526,'[12]Resumen Peso'!$B$1:$D$65536,3,0)*$C$14</f>
        <v>9115.3686110312065</v>
      </c>
      <c r="H526" s="87"/>
      <c r="I526" s="88"/>
      <c r="J526" s="89">
        <f>+VLOOKUP(C526,'[12]Resumen Peso'!$B$1:$D$65536,3,0)</f>
        <v>5659.6347408154961</v>
      </c>
      <c r="N526" s="59"/>
      <c r="O526" s="59"/>
      <c r="P526" s="59"/>
      <c r="Q526" s="59"/>
      <c r="R526" s="59"/>
    </row>
    <row r="527" spans="1:18" x14ac:dyDescent="0.2">
      <c r="A527" s="80"/>
      <c r="B527" s="81">
        <f t="shared" si="7"/>
        <v>497</v>
      </c>
      <c r="C527" s="82" t="s">
        <v>540</v>
      </c>
      <c r="D527" s="83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84" t="s">
        <v>44</v>
      </c>
      <c r="F527" s="85">
        <v>0</v>
      </c>
      <c r="G527" s="86">
        <f>VLOOKUP(C527,'[12]Resumen Peso'!$B$1:$D$65536,3,0)*$C$14</f>
        <v>10116.946294152282</v>
      </c>
      <c r="H527" s="87"/>
      <c r="I527" s="88"/>
      <c r="J527" s="89">
        <f>+VLOOKUP(C527,'[12]Resumen Peso'!$B$1:$D$65536,3,0)</f>
        <v>6281.5035969095406</v>
      </c>
      <c r="N527" s="59"/>
      <c r="O527" s="59"/>
      <c r="P527" s="59"/>
      <c r="Q527" s="59"/>
      <c r="R527" s="59"/>
    </row>
    <row r="528" spans="1:18" x14ac:dyDescent="0.2">
      <c r="A528" s="80"/>
      <c r="B528" s="81">
        <f t="shared" si="7"/>
        <v>498</v>
      </c>
      <c r="C528" s="82" t="s">
        <v>541</v>
      </c>
      <c r="D528" s="83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84" t="s">
        <v>44</v>
      </c>
      <c r="F528" s="85">
        <v>0</v>
      </c>
      <c r="G528" s="86">
        <f>VLOOKUP(C528,'[12]Resumen Peso'!$B$1:$D$65536,3,0)*$C$14</f>
        <v>11118.523977273358</v>
      </c>
      <c r="H528" s="87"/>
      <c r="I528" s="88"/>
      <c r="J528" s="89">
        <f>+VLOOKUP(C528,'[12]Resumen Peso'!$B$1:$D$65536,3,0)</f>
        <v>6903.3724530035852</v>
      </c>
      <c r="N528" s="59"/>
      <c r="O528" s="59"/>
      <c r="P528" s="59"/>
      <c r="Q528" s="59"/>
      <c r="R528" s="59"/>
    </row>
    <row r="529" spans="1:18" x14ac:dyDescent="0.2">
      <c r="A529" s="80"/>
      <c r="B529" s="81">
        <f t="shared" si="7"/>
        <v>499</v>
      </c>
      <c r="C529" s="82" t="s">
        <v>542</v>
      </c>
      <c r="D529" s="83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84" t="s">
        <v>44</v>
      </c>
      <c r="F529" s="85">
        <v>0</v>
      </c>
      <c r="G529" s="86">
        <f>VLOOKUP(C529,'[12]Resumen Peso'!$B$1:$D$65536,3,0)*$C$14</f>
        <v>12301.114063489407</v>
      </c>
      <c r="H529" s="87"/>
      <c r="I529" s="88"/>
      <c r="J529" s="89">
        <f>+VLOOKUP(C529,'[12]Resumen Peso'!$B$1:$D$65536,3,0)</f>
        <v>7637.6299714535353</v>
      </c>
      <c r="N529" s="59"/>
      <c r="O529" s="59"/>
      <c r="P529" s="59"/>
      <c r="Q529" s="59"/>
      <c r="R529" s="59"/>
    </row>
    <row r="530" spans="1:18" x14ac:dyDescent="0.2">
      <c r="A530" s="80"/>
      <c r="B530" s="81">
        <f t="shared" si="7"/>
        <v>500</v>
      </c>
      <c r="C530" s="82" t="s">
        <v>543</v>
      </c>
      <c r="D530" s="83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84" t="s">
        <v>44</v>
      </c>
      <c r="F530" s="85">
        <v>0</v>
      </c>
      <c r="G530" s="86">
        <f>VLOOKUP(C530,'[12]Resumen Peso'!$B$1:$D$65536,3,0)*$C$14</f>
        <v>13698.345282282189</v>
      </c>
      <c r="H530" s="87"/>
      <c r="I530" s="88"/>
      <c r="J530" s="89">
        <f>+VLOOKUP(C530,'[12]Resumen Peso'!$B$1:$D$65536,3,0)</f>
        <v>8505.155870215518</v>
      </c>
      <c r="N530" s="59"/>
      <c r="O530" s="59"/>
      <c r="P530" s="59"/>
      <c r="Q530" s="59"/>
      <c r="R530" s="59"/>
    </row>
    <row r="531" spans="1:18" x14ac:dyDescent="0.2">
      <c r="A531" s="80"/>
      <c r="B531" s="81">
        <f t="shared" si="7"/>
        <v>501</v>
      </c>
      <c r="C531" s="82" t="s">
        <v>544</v>
      </c>
      <c r="D531" s="83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84" t="s">
        <v>44</v>
      </c>
      <c r="F531" s="85">
        <v>0</v>
      </c>
      <c r="G531" s="86">
        <f>VLOOKUP(C531,'[12]Resumen Peso'!$B$1:$D$65536,3,0)*$C$14</f>
        <v>15342.146716156052</v>
      </c>
      <c r="H531" s="87"/>
      <c r="I531" s="88"/>
      <c r="J531" s="89">
        <f>+VLOOKUP(C531,'[12]Resumen Peso'!$B$1:$D$65536,3,0)</f>
        <v>9525.7745746413802</v>
      </c>
      <c r="N531" s="59"/>
      <c r="O531" s="59"/>
      <c r="P531" s="59"/>
      <c r="Q531" s="59"/>
      <c r="R531" s="59"/>
    </row>
    <row r="532" spans="1:18" x14ac:dyDescent="0.2">
      <c r="A532" s="80"/>
      <c r="B532" s="81">
        <f t="shared" si="7"/>
        <v>502</v>
      </c>
      <c r="C532" s="82" t="s">
        <v>545</v>
      </c>
      <c r="D532" s="83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84" t="s">
        <v>44</v>
      </c>
      <c r="F532" s="85">
        <v>0</v>
      </c>
      <c r="G532" s="86">
        <f>VLOOKUP(C532,'[12]Resumen Peso'!$B$1:$D$65536,3,0)*$C$14</f>
        <v>15838.478860768984</v>
      </c>
      <c r="H532" s="87"/>
      <c r="I532" s="88"/>
      <c r="J532" s="89">
        <f>+VLOOKUP(C532,'[12]Resumen Peso'!$B$1:$D$65536,3,0)</f>
        <v>9833.9418872868991</v>
      </c>
      <c r="N532" s="59"/>
      <c r="O532" s="59"/>
      <c r="P532" s="59"/>
      <c r="Q532" s="59"/>
      <c r="R532" s="59"/>
    </row>
    <row r="533" spans="1:18" x14ac:dyDescent="0.2">
      <c r="A533" s="80"/>
      <c r="B533" s="81">
        <f t="shared" si="7"/>
        <v>503</v>
      </c>
      <c r="C533" s="82" t="s">
        <v>546</v>
      </c>
      <c r="D533" s="83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84" t="s">
        <v>44</v>
      </c>
      <c r="F533" s="85">
        <v>0</v>
      </c>
      <c r="G533" s="86">
        <f>VLOOKUP(C533,'[12]Resumen Peso'!$B$1:$D$65536,3,0)*$C$14</f>
        <v>17657.167068861741</v>
      </c>
      <c r="H533" s="87"/>
      <c r="I533" s="88"/>
      <c r="J533" s="89">
        <f>+VLOOKUP(C533,'[12]Resumen Peso'!$B$1:$D$65536,3,0)</f>
        <v>10963.145916707803</v>
      </c>
      <c r="N533" s="59"/>
      <c r="O533" s="59"/>
      <c r="P533" s="59"/>
      <c r="Q533" s="59"/>
      <c r="R533" s="59"/>
    </row>
    <row r="534" spans="1:18" x14ac:dyDescent="0.2">
      <c r="A534" s="80"/>
      <c r="B534" s="81">
        <f t="shared" si="7"/>
        <v>504</v>
      </c>
      <c r="C534" s="82" t="s">
        <v>547</v>
      </c>
      <c r="D534" s="83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84" t="s">
        <v>44</v>
      </c>
      <c r="F534" s="85">
        <v>0</v>
      </c>
      <c r="G534" s="86">
        <f>VLOOKUP(C534,'[12]Resumen Peso'!$B$1:$D$65536,3,0)*$C$14</f>
        <v>19475.855276954502</v>
      </c>
      <c r="H534" s="87"/>
      <c r="I534" s="88"/>
      <c r="J534" s="89">
        <f>+VLOOKUP(C534,'[12]Resumen Peso'!$B$1:$D$65536,3,0)</f>
        <v>12092.349946128707</v>
      </c>
      <c r="N534" s="59"/>
      <c r="O534" s="59"/>
      <c r="P534" s="59"/>
      <c r="Q534" s="59"/>
      <c r="R534" s="59"/>
    </row>
    <row r="535" spans="1:18" x14ac:dyDescent="0.2">
      <c r="A535" s="80"/>
      <c r="B535" s="81">
        <f t="shared" si="7"/>
        <v>505</v>
      </c>
      <c r="C535" s="82" t="s">
        <v>548</v>
      </c>
      <c r="D535" s="83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84" t="s">
        <v>44</v>
      </c>
      <c r="F535" s="85">
        <v>0</v>
      </c>
      <c r="G535" s="86">
        <f>VLOOKUP(C535,'[12]Resumen Peso'!$B$1:$D$65536,3,0)*$C$14</f>
        <v>4706.6695694844675</v>
      </c>
      <c r="H535" s="87"/>
      <c r="I535" s="88"/>
      <c r="J535" s="89">
        <f>+VLOOKUP(C535,'[12]Resumen Peso'!$B$1:$D$65536,3,0)</f>
        <v>2922.3207251055851</v>
      </c>
      <c r="N535" s="59"/>
      <c r="O535" s="59"/>
      <c r="P535" s="59"/>
      <c r="Q535" s="59"/>
      <c r="R535" s="59"/>
    </row>
    <row r="536" spans="1:18" x14ac:dyDescent="0.2">
      <c r="A536" s="80"/>
      <c r="B536" s="81">
        <f t="shared" si="7"/>
        <v>506</v>
      </c>
      <c r="C536" s="82" t="s">
        <v>549</v>
      </c>
      <c r="D536" s="83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84" t="s">
        <v>44</v>
      </c>
      <c r="F536" s="85">
        <v>0</v>
      </c>
      <c r="G536" s="86">
        <f>VLOOKUP(C536,'[12]Resumen Peso'!$B$1:$D$65536,3,0)*$C$14</f>
        <v>5385.108426347093</v>
      </c>
      <c r="H536" s="87"/>
      <c r="I536" s="88"/>
      <c r="J536" s="89">
        <f>+VLOOKUP(C536,'[12]Resumen Peso'!$B$1:$D$65536,3,0)</f>
        <v>3343.5561449406246</v>
      </c>
      <c r="N536" s="59"/>
      <c r="O536" s="59"/>
      <c r="P536" s="59"/>
      <c r="Q536" s="59"/>
      <c r="R536" s="59"/>
    </row>
    <row r="537" spans="1:18" x14ac:dyDescent="0.2">
      <c r="A537" s="80"/>
      <c r="B537" s="81">
        <f t="shared" si="7"/>
        <v>507</v>
      </c>
      <c r="C537" s="82" t="s">
        <v>550</v>
      </c>
      <c r="D537" s="83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84" t="s">
        <v>44</v>
      </c>
      <c r="F537" s="85">
        <v>0</v>
      </c>
      <c r="G537" s="86">
        <f>VLOOKUP(C537,'[12]Resumen Peso'!$B$1:$D$65536,3,0)*$C$14</f>
        <v>6057.4897934163027</v>
      </c>
      <c r="H537" s="87"/>
      <c r="I537" s="88"/>
      <c r="J537" s="89">
        <f>+VLOOKUP(C537,'[12]Resumen Peso'!$B$1:$D$65536,3,0)</f>
        <v>3761.0305342414222</v>
      </c>
      <c r="N537" s="59"/>
      <c r="O537" s="59"/>
      <c r="P537" s="59"/>
      <c r="Q537" s="59"/>
      <c r="R537" s="59"/>
    </row>
    <row r="538" spans="1:18" x14ac:dyDescent="0.2">
      <c r="A538" s="80"/>
      <c r="B538" s="81">
        <f t="shared" si="7"/>
        <v>508</v>
      </c>
      <c r="C538" s="82" t="s">
        <v>551</v>
      </c>
      <c r="D538" s="83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84" t="s">
        <v>44</v>
      </c>
      <c r="F538" s="85">
        <v>0</v>
      </c>
      <c r="G538" s="86">
        <f>VLOOKUP(C538,'[12]Resumen Peso'!$B$1:$D$65536,3,0)*$C$14</f>
        <v>6723.8136706920959</v>
      </c>
      <c r="H538" s="87"/>
      <c r="I538" s="88"/>
      <c r="J538" s="89">
        <f>+VLOOKUP(C538,'[12]Resumen Peso'!$B$1:$D$65536,3,0)</f>
        <v>4174.7438930079788</v>
      </c>
      <c r="N538" s="59"/>
      <c r="O538" s="59"/>
      <c r="P538" s="59"/>
      <c r="Q538" s="59"/>
      <c r="R538" s="59"/>
    </row>
    <row r="539" spans="1:18" x14ac:dyDescent="0.2">
      <c r="A539" s="80"/>
      <c r="B539" s="81">
        <f t="shared" si="7"/>
        <v>509</v>
      </c>
      <c r="C539" s="82" t="s">
        <v>552</v>
      </c>
      <c r="D539" s="83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84" t="s">
        <v>44</v>
      </c>
      <c r="F539" s="85">
        <v>0</v>
      </c>
      <c r="G539" s="86">
        <f>VLOOKUP(C539,'[12]Resumen Peso'!$B$1:$D$65536,3,0)*$C$14</f>
        <v>7390.1375479678882</v>
      </c>
      <c r="H539" s="87"/>
      <c r="I539" s="88"/>
      <c r="J539" s="89">
        <f>+VLOOKUP(C539,'[12]Resumen Peso'!$B$1:$D$65536,3,0)</f>
        <v>4588.4572517745346</v>
      </c>
      <c r="N539" s="59"/>
      <c r="O539" s="59"/>
      <c r="P539" s="59"/>
      <c r="Q539" s="59"/>
      <c r="R539" s="59"/>
    </row>
    <row r="540" spans="1:18" x14ac:dyDescent="0.2">
      <c r="A540" s="80"/>
      <c r="B540" s="81">
        <f t="shared" si="7"/>
        <v>510</v>
      </c>
      <c r="C540" s="82" t="s">
        <v>553</v>
      </c>
      <c r="D540" s="83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84" t="s">
        <v>44</v>
      </c>
      <c r="F540" s="85">
        <v>0</v>
      </c>
      <c r="G540" s="86">
        <f>VLOOKUP(C540,'[12]Resumen Peso'!$B$1:$D$65536,3,0)*$C$14</f>
        <v>8284.9378252717579</v>
      </c>
      <c r="H540" s="87"/>
      <c r="I540" s="88"/>
      <c r="J540" s="89">
        <f>+VLOOKUP(C540,'[12]Resumen Peso'!$B$1:$D$65536,3,0)</f>
        <v>5144.0291602316092</v>
      </c>
      <c r="N540" s="59"/>
      <c r="O540" s="59"/>
      <c r="P540" s="59"/>
      <c r="Q540" s="59"/>
      <c r="R540" s="59"/>
    </row>
    <row r="541" spans="1:18" x14ac:dyDescent="0.2">
      <c r="A541" s="80"/>
      <c r="B541" s="81">
        <f t="shared" si="7"/>
        <v>511</v>
      </c>
      <c r="C541" s="82" t="s">
        <v>554</v>
      </c>
      <c r="D541" s="83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84" t="s">
        <v>44</v>
      </c>
      <c r="F541" s="85">
        <v>0</v>
      </c>
      <c r="G541" s="86">
        <f>VLOOKUP(C541,'[12]Resumen Peso'!$B$1:$D$65536,3,0)*$C$14</f>
        <v>9195.2695064059462</v>
      </c>
      <c r="H541" s="87"/>
      <c r="I541" s="88"/>
      <c r="J541" s="89">
        <f>+VLOOKUP(C541,'[12]Resumen Peso'!$B$1:$D$65536,3,0)</f>
        <v>5709.2443509784789</v>
      </c>
      <c r="N541" s="59"/>
      <c r="O541" s="59"/>
      <c r="P541" s="59"/>
      <c r="Q541" s="59"/>
      <c r="R541" s="59"/>
    </row>
    <row r="542" spans="1:18" x14ac:dyDescent="0.2">
      <c r="A542" s="80"/>
      <c r="B542" s="81">
        <f t="shared" si="7"/>
        <v>512</v>
      </c>
      <c r="C542" s="82" t="s">
        <v>555</v>
      </c>
      <c r="D542" s="83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84" t="s">
        <v>44</v>
      </c>
      <c r="F542" s="85">
        <v>0</v>
      </c>
      <c r="G542" s="86">
        <f>VLOOKUP(C542,'[12]Resumen Peso'!$B$1:$D$65536,3,0)*$C$14</f>
        <v>10105.601187540136</v>
      </c>
      <c r="H542" s="87"/>
      <c r="I542" s="88"/>
      <c r="J542" s="89">
        <f>+VLOOKUP(C542,'[12]Resumen Peso'!$B$1:$D$65536,3,0)</f>
        <v>6274.4595417253486</v>
      </c>
      <c r="N542" s="59"/>
      <c r="O542" s="59"/>
      <c r="P542" s="59"/>
      <c r="Q542" s="59"/>
      <c r="R542" s="59"/>
    </row>
    <row r="543" spans="1:18" x14ac:dyDescent="0.2">
      <c r="A543" s="80"/>
      <c r="B543" s="81">
        <f t="shared" si="7"/>
        <v>513</v>
      </c>
      <c r="C543" s="82" t="s">
        <v>556</v>
      </c>
      <c r="D543" s="83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84" t="s">
        <v>44</v>
      </c>
      <c r="F543" s="85">
        <v>0</v>
      </c>
      <c r="G543" s="86">
        <f>VLOOKUP(C543,'[12]Resumen Peso'!$B$1:$D$65536,3,0)*$C$14</f>
        <v>11180.454630682942</v>
      </c>
      <c r="H543" s="87"/>
      <c r="I543" s="88"/>
      <c r="J543" s="89">
        <f>+VLOOKUP(C543,'[12]Resumen Peso'!$B$1:$D$65536,3,0)</f>
        <v>6941.8245323999254</v>
      </c>
      <c r="N543" s="59"/>
      <c r="O543" s="59"/>
      <c r="P543" s="59"/>
      <c r="Q543" s="59"/>
      <c r="R543" s="59"/>
    </row>
    <row r="544" spans="1:18" x14ac:dyDescent="0.2">
      <c r="A544" s="80"/>
      <c r="B544" s="81">
        <f t="shared" ref="B544:B607" si="8">1+B543</f>
        <v>514</v>
      </c>
      <c r="C544" s="82" t="s">
        <v>557</v>
      </c>
      <c r="D544" s="83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84" t="s">
        <v>44</v>
      </c>
      <c r="F544" s="85">
        <v>0</v>
      </c>
      <c r="G544" s="86">
        <f>VLOOKUP(C544,'[12]Resumen Peso'!$B$1:$D$65536,3,0)*$C$14</f>
        <v>12450.394911673653</v>
      </c>
      <c r="H544" s="87"/>
      <c r="I544" s="88"/>
      <c r="J544" s="89">
        <f>+VLOOKUP(C544,'[12]Resumen Peso'!$B$1:$D$65536,3,0)</f>
        <v>7730.3168512248612</v>
      </c>
      <c r="N544" s="59"/>
      <c r="O544" s="59"/>
      <c r="P544" s="59"/>
      <c r="Q544" s="59"/>
      <c r="R544" s="59"/>
    </row>
    <row r="545" spans="1:18" x14ac:dyDescent="0.2">
      <c r="A545" s="80"/>
      <c r="B545" s="81">
        <f t="shared" si="8"/>
        <v>515</v>
      </c>
      <c r="C545" s="82" t="s">
        <v>558</v>
      </c>
      <c r="D545" s="83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84" t="s">
        <v>44</v>
      </c>
      <c r="F545" s="85">
        <v>0</v>
      </c>
      <c r="G545" s="86">
        <f>VLOOKUP(C545,'[12]Resumen Peso'!$B$1:$D$65536,3,0)*$C$14</f>
        <v>13944.442301074494</v>
      </c>
      <c r="H545" s="87"/>
      <c r="I545" s="88"/>
      <c r="J545" s="89">
        <f>+VLOOKUP(C545,'[12]Resumen Peso'!$B$1:$D$65536,3,0)</f>
        <v>8657.9548733718457</v>
      </c>
      <c r="N545" s="59"/>
      <c r="O545" s="59"/>
      <c r="P545" s="59"/>
      <c r="Q545" s="59"/>
      <c r="R545" s="59"/>
    </row>
    <row r="546" spans="1:18" x14ac:dyDescent="0.2">
      <c r="A546" s="80"/>
      <c r="B546" s="81">
        <f t="shared" si="8"/>
        <v>516</v>
      </c>
      <c r="C546" s="82" t="s">
        <v>559</v>
      </c>
      <c r="D546" s="83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84" t="s">
        <v>44</v>
      </c>
      <c r="F546" s="85">
        <v>0</v>
      </c>
      <c r="G546" s="86">
        <f>VLOOKUP(C546,'[12]Resumen Peso'!$B$1:$D$65536,3,0)*$C$14</f>
        <v>14395.557459909161</v>
      </c>
      <c r="H546" s="87"/>
      <c r="I546" s="88"/>
      <c r="J546" s="89">
        <f>+VLOOKUP(C546,'[12]Resumen Peso'!$B$1:$D$65536,3,0)</f>
        <v>8938.0474438422734</v>
      </c>
      <c r="N546" s="59"/>
      <c r="O546" s="59"/>
      <c r="P546" s="59"/>
      <c r="Q546" s="59"/>
      <c r="R546" s="59"/>
    </row>
    <row r="547" spans="1:18" x14ac:dyDescent="0.2">
      <c r="A547" s="80"/>
      <c r="B547" s="81">
        <f t="shared" si="8"/>
        <v>517</v>
      </c>
      <c r="C547" s="82" t="s">
        <v>560</v>
      </c>
      <c r="D547" s="83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84" t="s">
        <v>44</v>
      </c>
      <c r="F547" s="85">
        <v>0</v>
      </c>
      <c r="G547" s="86">
        <f>VLOOKUP(C547,'[12]Resumen Peso'!$B$1:$D$65536,3,0)*$C$14</f>
        <v>16048.559041147337</v>
      </c>
      <c r="H547" s="87"/>
      <c r="I547" s="88"/>
      <c r="J547" s="89">
        <f>+VLOOKUP(C547,'[12]Resumen Peso'!$B$1:$D$65536,3,0)</f>
        <v>9964.3784212288447</v>
      </c>
      <c r="N547" s="59"/>
      <c r="O547" s="59"/>
      <c r="P547" s="59"/>
      <c r="Q547" s="59"/>
      <c r="R547" s="59"/>
    </row>
    <row r="548" spans="1:18" x14ac:dyDescent="0.2">
      <c r="A548" s="80"/>
      <c r="B548" s="81">
        <f t="shared" si="8"/>
        <v>518</v>
      </c>
      <c r="C548" s="82" t="s">
        <v>561</v>
      </c>
      <c r="D548" s="83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84" t="s">
        <v>44</v>
      </c>
      <c r="F548" s="85">
        <v>0</v>
      </c>
      <c r="G548" s="86">
        <f>VLOOKUP(C548,'[12]Resumen Peso'!$B$1:$D$65536,3,0)*$C$14</f>
        <v>17701.560622385514</v>
      </c>
      <c r="H548" s="87"/>
      <c r="I548" s="88"/>
      <c r="J548" s="89">
        <f>+VLOOKUP(C548,'[12]Resumen Peso'!$B$1:$D$65536,3,0)</f>
        <v>10990.709398615416</v>
      </c>
      <c r="N548" s="59"/>
      <c r="O548" s="59"/>
      <c r="P548" s="59"/>
      <c r="Q548" s="59"/>
      <c r="R548" s="59"/>
    </row>
    <row r="549" spans="1:18" x14ac:dyDescent="0.2">
      <c r="A549" s="80"/>
      <c r="B549" s="81">
        <f t="shared" si="8"/>
        <v>519</v>
      </c>
      <c r="C549" s="82" t="s">
        <v>562</v>
      </c>
      <c r="D549" s="83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SS1 (5°)Tipo SS1-6</v>
      </c>
      <c r="E549" s="84" t="s">
        <v>44</v>
      </c>
      <c r="F549" s="85">
        <v>0</v>
      </c>
      <c r="G549" s="86">
        <f>VLOOKUP(C549,'[12]Resumen Peso'!$B$1:$D$65536,3,0)*$C$14</f>
        <v>4418.633079208068</v>
      </c>
      <c r="H549" s="87"/>
      <c r="I549" s="88"/>
      <c r="J549" s="89">
        <f>+VLOOKUP(C549,'[12]Resumen Peso'!$B$1:$D$65536,3,0)</f>
        <v>2743.4819532957358</v>
      </c>
      <c r="N549" s="59"/>
      <c r="O549" s="59"/>
      <c r="P549" s="59"/>
      <c r="Q549" s="59"/>
      <c r="R549" s="59"/>
    </row>
    <row r="550" spans="1:18" x14ac:dyDescent="0.2">
      <c r="A550" s="80"/>
      <c r="B550" s="81">
        <f t="shared" si="8"/>
        <v>520</v>
      </c>
      <c r="C550" s="82" t="s">
        <v>563</v>
      </c>
      <c r="D550" s="83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SS1 (5°)Tipo SS1-3</v>
      </c>
      <c r="E550" s="84" t="s">
        <v>44</v>
      </c>
      <c r="F550" s="85">
        <v>0</v>
      </c>
      <c r="G550" s="86">
        <f>VLOOKUP(C550,'[12]Resumen Peso'!$B$1:$D$65536,3,0)*$C$14</f>
        <v>5055.5531626975189</v>
      </c>
      <c r="H550" s="87"/>
      <c r="I550" s="88"/>
      <c r="J550" s="89">
        <f>+VLOOKUP(C550,'[12]Resumen Peso'!$B$1:$D$65536,3,0)</f>
        <v>3138.9388114284543</v>
      </c>
      <c r="N550" s="59"/>
      <c r="O550" s="59"/>
      <c r="P550" s="59"/>
      <c r="Q550" s="59"/>
      <c r="R550" s="59"/>
    </row>
    <row r="551" spans="1:18" x14ac:dyDescent="0.2">
      <c r="A551" s="80"/>
      <c r="B551" s="81">
        <f t="shared" si="8"/>
        <v>521</v>
      </c>
      <c r="C551" s="82" t="s">
        <v>564</v>
      </c>
      <c r="D551" s="83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SS1 (5°)Tipo SS1±0</v>
      </c>
      <c r="E551" s="84" t="s">
        <v>44</v>
      </c>
      <c r="F551" s="85">
        <v>0</v>
      </c>
      <c r="G551" s="86">
        <f>VLOOKUP(C551,'[12]Resumen Peso'!$B$1:$D$65536,3,0)*$C$14</f>
        <v>5686.7864597272428</v>
      </c>
      <c r="H551" s="87"/>
      <c r="I551" s="88"/>
      <c r="J551" s="89">
        <f>+VLOOKUP(C551,'[12]Resumen Peso'!$B$1:$D$65536,3,0)</f>
        <v>3530.8648047564166</v>
      </c>
      <c r="N551" s="59"/>
      <c r="O551" s="59"/>
      <c r="P551" s="59"/>
      <c r="Q551" s="59"/>
      <c r="R551" s="59"/>
    </row>
    <row r="552" spans="1:18" x14ac:dyDescent="0.2">
      <c r="A552" s="80"/>
      <c r="B552" s="81">
        <f t="shared" si="8"/>
        <v>522</v>
      </c>
      <c r="C552" s="82" t="s">
        <v>565</v>
      </c>
      <c r="D552" s="83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SS1 (5°)Tipo SS1+3</v>
      </c>
      <c r="E552" s="84" t="s">
        <v>44</v>
      </c>
      <c r="F552" s="85">
        <v>0</v>
      </c>
      <c r="G552" s="86">
        <f>VLOOKUP(C552,'[12]Resumen Peso'!$B$1:$D$65536,3,0)*$C$14</f>
        <v>6312.3329702972396</v>
      </c>
      <c r="H552" s="87"/>
      <c r="I552" s="88"/>
      <c r="J552" s="89">
        <f>+VLOOKUP(C552,'[12]Resumen Peso'!$B$1:$D$65536,3,0)</f>
        <v>3919.2599332796226</v>
      </c>
      <c r="N552" s="59"/>
      <c r="O552" s="59"/>
      <c r="P552" s="59"/>
      <c r="Q552" s="59"/>
      <c r="R552" s="59"/>
    </row>
    <row r="553" spans="1:18" x14ac:dyDescent="0.2">
      <c r="A553" s="80"/>
      <c r="B553" s="81">
        <f t="shared" si="8"/>
        <v>523</v>
      </c>
      <c r="C553" s="82" t="s">
        <v>566</v>
      </c>
      <c r="D553" s="83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SS1 (5°)Tipo SS1+6</v>
      </c>
      <c r="E553" s="84" t="s">
        <v>44</v>
      </c>
      <c r="F553" s="85">
        <v>0</v>
      </c>
      <c r="G553" s="86">
        <f>VLOOKUP(C553,'[12]Resumen Peso'!$B$1:$D$65536,3,0)*$C$14</f>
        <v>6937.8794808672355</v>
      </c>
      <c r="H553" s="87"/>
      <c r="I553" s="88"/>
      <c r="J553" s="89">
        <f>+VLOOKUP(C553,'[12]Resumen Peso'!$B$1:$D$65536,3,0)</f>
        <v>4307.6550618028277</v>
      </c>
      <c r="N553" s="59"/>
      <c r="O553" s="59"/>
      <c r="P553" s="59"/>
      <c r="Q553" s="59"/>
      <c r="R553" s="59"/>
    </row>
    <row r="554" spans="1:18" x14ac:dyDescent="0.2">
      <c r="A554" s="80"/>
      <c r="B554" s="81">
        <f t="shared" si="8"/>
        <v>524</v>
      </c>
      <c r="C554" s="82" t="s">
        <v>567</v>
      </c>
      <c r="D554" s="83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AS1 (30°)Tipo AS1-3</v>
      </c>
      <c r="E554" s="84" t="s">
        <v>44</v>
      </c>
      <c r="F554" s="85">
        <v>0</v>
      </c>
      <c r="G554" s="86">
        <f>VLOOKUP(C554,'[12]Resumen Peso'!$B$1:$D$65536,3,0)*$C$14</f>
        <v>7777.9202031252253</v>
      </c>
      <c r="H554" s="87"/>
      <c r="I554" s="88"/>
      <c r="J554" s="89">
        <f>+VLOOKUP(C554,'[12]Resumen Peso'!$B$1:$D$65536,3,0)</f>
        <v>4829.2273490318366</v>
      </c>
      <c r="N554" s="59"/>
      <c r="O554" s="59"/>
      <c r="P554" s="59"/>
      <c r="Q554" s="59"/>
      <c r="R554" s="59"/>
    </row>
    <row r="555" spans="1:18" x14ac:dyDescent="0.2">
      <c r="A555" s="80"/>
      <c r="B555" s="81">
        <f t="shared" si="8"/>
        <v>525</v>
      </c>
      <c r="C555" s="82" t="s">
        <v>568</v>
      </c>
      <c r="D555" s="83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AS1 (30°)Tipo AS1±0</v>
      </c>
      <c r="E555" s="84" t="s">
        <v>44</v>
      </c>
      <c r="F555" s="85">
        <v>0</v>
      </c>
      <c r="G555" s="86">
        <f>VLOOKUP(C555,'[12]Resumen Peso'!$B$1:$D$65536,3,0)*$C$14</f>
        <v>8632.5418458659551</v>
      </c>
      <c r="H555" s="87"/>
      <c r="I555" s="88"/>
      <c r="J555" s="89">
        <f>+VLOOKUP(C555,'[12]Resumen Peso'!$B$1:$D$65536,3,0)</f>
        <v>5359.8527736202404</v>
      </c>
      <c r="N555" s="59"/>
      <c r="O555" s="59"/>
      <c r="P555" s="59"/>
      <c r="Q555" s="59"/>
      <c r="R555" s="59"/>
    </row>
    <row r="556" spans="1:18" x14ac:dyDescent="0.2">
      <c r="A556" s="80"/>
      <c r="B556" s="81">
        <f t="shared" si="8"/>
        <v>526</v>
      </c>
      <c r="C556" s="82" t="s">
        <v>569</v>
      </c>
      <c r="D556" s="83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AS1 (30°)Tipo AS1+3</v>
      </c>
      <c r="E556" s="84" t="s">
        <v>44</v>
      </c>
      <c r="F556" s="85">
        <v>0</v>
      </c>
      <c r="G556" s="86">
        <f>VLOOKUP(C556,'[12]Resumen Peso'!$B$1:$D$65536,3,0)*$C$14</f>
        <v>9487.163488606684</v>
      </c>
      <c r="H556" s="87"/>
      <c r="I556" s="88"/>
      <c r="J556" s="89">
        <f>+VLOOKUP(C556,'[12]Resumen Peso'!$B$1:$D$65536,3,0)</f>
        <v>5890.4781982086442</v>
      </c>
      <c r="N556" s="59"/>
      <c r="O556" s="59"/>
      <c r="P556" s="59"/>
      <c r="Q556" s="59"/>
      <c r="R556" s="59"/>
    </row>
    <row r="557" spans="1:18" x14ac:dyDescent="0.2">
      <c r="A557" s="80"/>
      <c r="B557" s="81">
        <f t="shared" si="8"/>
        <v>527</v>
      </c>
      <c r="C557" s="82" t="s">
        <v>570</v>
      </c>
      <c r="D557" s="83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BS1 (65°)Tipo BS1-3</v>
      </c>
      <c r="E557" s="84" t="s">
        <v>44</v>
      </c>
      <c r="F557" s="85">
        <v>0</v>
      </c>
      <c r="G557" s="86">
        <f>VLOOKUP(C557,'[12]Resumen Peso'!$B$1:$D$65536,3,0)*$C$14</f>
        <v>10496.238570053649</v>
      </c>
      <c r="H557" s="87"/>
      <c r="I557" s="88"/>
      <c r="J557" s="89">
        <f>+VLOOKUP(C557,'[12]Resumen Peso'!$B$1:$D$65536,3,0)</f>
        <v>6517.0021086226625</v>
      </c>
      <c r="N557" s="59"/>
      <c r="O557" s="59"/>
      <c r="P557" s="59"/>
      <c r="Q557" s="59"/>
      <c r="R557" s="59"/>
    </row>
    <row r="558" spans="1:18" x14ac:dyDescent="0.2">
      <c r="A558" s="80"/>
      <c r="B558" s="81">
        <f t="shared" si="8"/>
        <v>528</v>
      </c>
      <c r="C558" s="82" t="s">
        <v>571</v>
      </c>
      <c r="D558" s="83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BS1 (65°)Tipo BS1±0</v>
      </c>
      <c r="E558" s="84" t="s">
        <v>44</v>
      </c>
      <c r="F558" s="85">
        <v>0</v>
      </c>
      <c r="G558" s="86">
        <f>VLOOKUP(C558,'[12]Resumen Peso'!$B$1:$D$65536,3,0)*$C$14</f>
        <v>11688.461659302504</v>
      </c>
      <c r="H558" s="87"/>
      <c r="I558" s="88"/>
      <c r="J558" s="89">
        <f>+VLOOKUP(C558,'[12]Resumen Peso'!$B$1:$D$65536,3,0)</f>
        <v>7257.2406554818062</v>
      </c>
      <c r="N558" s="59"/>
      <c r="O558" s="59"/>
      <c r="P558" s="59"/>
      <c r="Q558" s="59"/>
      <c r="R558" s="59"/>
    </row>
    <row r="559" spans="1:18" x14ac:dyDescent="0.2">
      <c r="A559" s="80"/>
      <c r="B559" s="81">
        <f t="shared" si="8"/>
        <v>529</v>
      </c>
      <c r="C559" s="82" t="s">
        <v>572</v>
      </c>
      <c r="D559" s="83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BS1 (65°)Tipo BS1+3</v>
      </c>
      <c r="E559" s="84" t="s">
        <v>44</v>
      </c>
      <c r="F559" s="85">
        <v>0</v>
      </c>
      <c r="G559" s="86">
        <f>VLOOKUP(C559,'[12]Resumen Peso'!$B$1:$D$65536,3,0)*$C$14</f>
        <v>13091.077058418807</v>
      </c>
      <c r="H559" s="87"/>
      <c r="I559" s="88"/>
      <c r="J559" s="89">
        <f>+VLOOKUP(C559,'[12]Resumen Peso'!$B$1:$D$65536,3,0)</f>
        <v>8128.109534139624</v>
      </c>
      <c r="N559" s="59"/>
      <c r="O559" s="59"/>
      <c r="P559" s="59"/>
      <c r="Q559" s="59"/>
      <c r="R559" s="59"/>
    </row>
    <row r="560" spans="1:18" x14ac:dyDescent="0.2">
      <c r="A560" s="80"/>
      <c r="B560" s="81">
        <f t="shared" si="8"/>
        <v>530</v>
      </c>
      <c r="C560" s="82" t="s">
        <v>573</v>
      </c>
      <c r="D560" s="83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RS1-3</v>
      </c>
      <c r="E560" s="84" t="s">
        <v>44</v>
      </c>
      <c r="F560" s="85">
        <v>0</v>
      </c>
      <c r="G560" s="86">
        <f>VLOOKUP(C560,'[12]Resumen Peso'!$B$1:$D$65536,3,0)*$C$14</f>
        <v>13514.585089720309</v>
      </c>
      <c r="H560" s="87"/>
      <c r="I560" s="88"/>
      <c r="J560" s="89">
        <f>+VLOOKUP(C560,'[12]Resumen Peso'!$B$1:$D$65536,3,0)</f>
        <v>8391.0611348096936</v>
      </c>
      <c r="N560" s="59"/>
      <c r="O560" s="59"/>
      <c r="P560" s="59"/>
      <c r="Q560" s="59"/>
      <c r="R560" s="59"/>
    </row>
    <row r="561" spans="1:18" x14ac:dyDescent="0.2">
      <c r="A561" s="80"/>
      <c r="B561" s="81">
        <f t="shared" si="8"/>
        <v>531</v>
      </c>
      <c r="C561" s="82" t="s">
        <v>574</v>
      </c>
      <c r="D561" s="83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RS1±0</v>
      </c>
      <c r="E561" s="84" t="s">
        <v>44</v>
      </c>
      <c r="F561" s="85">
        <v>0</v>
      </c>
      <c r="G561" s="86">
        <f>VLOOKUP(C561,'[12]Resumen Peso'!$B$1:$D$65536,3,0)*$C$14</f>
        <v>15066.427078840927</v>
      </c>
      <c r="H561" s="87"/>
      <c r="I561" s="88"/>
      <c r="J561" s="89">
        <f>+VLOOKUP(C561,'[12]Resumen Peso'!$B$1:$D$65536,3,0)</f>
        <v>9354.5832049160472</v>
      </c>
      <c r="N561" s="59"/>
      <c r="O561" s="59"/>
      <c r="P561" s="59"/>
      <c r="Q561" s="59"/>
      <c r="R561" s="59"/>
    </row>
    <row r="562" spans="1:18" x14ac:dyDescent="0.2">
      <c r="A562" s="80"/>
      <c r="B562" s="81">
        <f t="shared" si="8"/>
        <v>532</v>
      </c>
      <c r="C562" s="82" t="s">
        <v>575</v>
      </c>
      <c r="D562" s="83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RS1+3</v>
      </c>
      <c r="E562" s="84" t="s">
        <v>44</v>
      </c>
      <c r="F562" s="85">
        <v>0</v>
      </c>
      <c r="G562" s="86">
        <f>VLOOKUP(C562,'[12]Resumen Peso'!$B$1:$D$65536,3,0)*$C$14</f>
        <v>16618.269067961544</v>
      </c>
      <c r="H562" s="87"/>
      <c r="I562" s="88"/>
      <c r="J562" s="89">
        <f>+VLOOKUP(C562,'[12]Resumen Peso'!$B$1:$D$65536,3,0)</f>
        <v>10318.105275022401</v>
      </c>
      <c r="N562" s="59"/>
      <c r="O562" s="59"/>
      <c r="P562" s="59"/>
      <c r="Q562" s="59"/>
      <c r="R562" s="59"/>
    </row>
    <row r="563" spans="1:18" x14ac:dyDescent="0.2">
      <c r="A563" s="80"/>
      <c r="B563" s="81">
        <f t="shared" si="8"/>
        <v>533</v>
      </c>
      <c r="C563" s="82" t="s">
        <v>576</v>
      </c>
      <c r="D563" s="83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84" t="s">
        <v>44</v>
      </c>
      <c r="F563" s="85">
        <v>0</v>
      </c>
      <c r="G563" s="86">
        <f>VLOOKUP(C563,'[12]Resumen Peso'!$B$1:$D$65536,3,0)*$C$14</f>
        <v>7123.785367174617</v>
      </c>
      <c r="H563" s="87"/>
      <c r="I563" s="88"/>
      <c r="J563" s="89">
        <f>+VLOOKUP(C563,'[12]Resumen Peso'!$B$1:$D$65536,3,0)</f>
        <v>4423.0820354738707</v>
      </c>
      <c r="N563" s="59"/>
      <c r="O563" s="59"/>
      <c r="P563" s="59"/>
      <c r="Q563" s="59"/>
      <c r="R563" s="59"/>
    </row>
    <row r="564" spans="1:18" x14ac:dyDescent="0.2">
      <c r="A564" s="80"/>
      <c r="B564" s="81">
        <f t="shared" si="8"/>
        <v>534</v>
      </c>
      <c r="C564" s="82" t="s">
        <v>577</v>
      </c>
      <c r="D564" s="83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84" t="s">
        <v>44</v>
      </c>
      <c r="F564" s="85">
        <v>0</v>
      </c>
      <c r="G564" s="86">
        <f>VLOOKUP(C564,'[12]Resumen Peso'!$B$1:$D$65536,3,0)*$C$14</f>
        <v>8150.6373119925793</v>
      </c>
      <c r="H564" s="87"/>
      <c r="I564" s="88"/>
      <c r="J564" s="89">
        <f>+VLOOKUP(C564,'[12]Resumen Peso'!$B$1:$D$65536,3,0)</f>
        <v>5060.6434099565904</v>
      </c>
      <c r="N564" s="59"/>
      <c r="O564" s="59"/>
      <c r="P564" s="59"/>
      <c r="Q564" s="59"/>
      <c r="R564" s="59"/>
    </row>
    <row r="565" spans="1:18" x14ac:dyDescent="0.2">
      <c r="A565" s="80"/>
      <c r="B565" s="81">
        <f t="shared" si="8"/>
        <v>535</v>
      </c>
      <c r="C565" s="82" t="s">
        <v>578</v>
      </c>
      <c r="D565" s="83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84" t="s">
        <v>44</v>
      </c>
      <c r="F565" s="85">
        <v>0</v>
      </c>
      <c r="G565" s="86">
        <f>VLOOKUP(C565,'[12]Resumen Peso'!$B$1:$D$65536,3,0)*$C$14</f>
        <v>9168.3209358746662</v>
      </c>
      <c r="H565" s="87"/>
      <c r="I565" s="88"/>
      <c r="J565" s="89">
        <f>+VLOOKUP(C565,'[12]Resumen Peso'!$B$1:$D$65536,3,0)</f>
        <v>5692.5122721671432</v>
      </c>
      <c r="N565" s="59"/>
      <c r="O565" s="59"/>
      <c r="P565" s="59"/>
      <c r="Q565" s="59"/>
      <c r="R565" s="59"/>
    </row>
    <row r="566" spans="1:18" x14ac:dyDescent="0.2">
      <c r="A566" s="80"/>
      <c r="B566" s="81">
        <f t="shared" si="8"/>
        <v>536</v>
      </c>
      <c r="C566" s="82" t="s">
        <v>579</v>
      </c>
      <c r="D566" s="83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84" t="s">
        <v>44</v>
      </c>
      <c r="F566" s="85">
        <v>0</v>
      </c>
      <c r="G566" s="86">
        <f>VLOOKUP(C566,'[12]Resumen Peso'!$B$1:$D$65536,3,0)*$C$14</f>
        <v>10176.836238820881</v>
      </c>
      <c r="H566" s="87"/>
      <c r="I566" s="88"/>
      <c r="J566" s="89">
        <f>+VLOOKUP(C566,'[12]Resumen Peso'!$B$1:$D$65536,3,0)</f>
        <v>6318.6886221055292</v>
      </c>
      <c r="N566" s="59"/>
      <c r="O566" s="59"/>
      <c r="P566" s="59"/>
      <c r="Q566" s="59"/>
      <c r="R566" s="59"/>
    </row>
    <row r="567" spans="1:18" x14ac:dyDescent="0.2">
      <c r="A567" s="80"/>
      <c r="B567" s="81">
        <f t="shared" si="8"/>
        <v>537</v>
      </c>
      <c r="C567" s="82" t="s">
        <v>580</v>
      </c>
      <c r="D567" s="83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84" t="s">
        <v>44</v>
      </c>
      <c r="F567" s="85">
        <v>0</v>
      </c>
      <c r="G567" s="86">
        <f>VLOOKUP(C567,'[12]Resumen Peso'!$B$1:$D$65536,3,0)*$C$14</f>
        <v>11185.351541767093</v>
      </c>
      <c r="H567" s="87"/>
      <c r="I567" s="88"/>
      <c r="J567" s="89">
        <f>+VLOOKUP(C567,'[12]Resumen Peso'!$B$1:$D$65536,3,0)</f>
        <v>6944.8649720439143</v>
      </c>
      <c r="N567" s="59"/>
      <c r="O567" s="59"/>
      <c r="P567" s="59"/>
      <c r="Q567" s="59"/>
      <c r="R567" s="59"/>
    </row>
    <row r="568" spans="1:18" x14ac:dyDescent="0.2">
      <c r="A568" s="80"/>
      <c r="B568" s="81">
        <f t="shared" si="8"/>
        <v>538</v>
      </c>
      <c r="C568" s="82" t="s">
        <v>581</v>
      </c>
      <c r="D568" s="83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84" t="s">
        <v>44</v>
      </c>
      <c r="F568" s="85">
        <v>0</v>
      </c>
      <c r="G568" s="86">
        <f>VLOOKUP(C568,'[12]Resumen Peso'!$B$1:$D$65536,3,0)*$C$14</f>
        <v>12539.677573772628</v>
      </c>
      <c r="H568" s="87"/>
      <c r="I568" s="88"/>
      <c r="J568" s="89">
        <f>+VLOOKUP(C568,'[12]Resumen Peso'!$B$1:$D$65536,3,0)</f>
        <v>7785.7514998639008</v>
      </c>
      <c r="N568" s="59"/>
      <c r="O568" s="59"/>
      <c r="P568" s="59"/>
      <c r="Q568" s="59"/>
      <c r="R568" s="59"/>
    </row>
    <row r="569" spans="1:18" x14ac:dyDescent="0.2">
      <c r="A569" s="80"/>
      <c r="B569" s="81">
        <f t="shared" si="8"/>
        <v>539</v>
      </c>
      <c r="C569" s="82" t="s">
        <v>582</v>
      </c>
      <c r="D569" s="83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84" t="s">
        <v>44</v>
      </c>
      <c r="F569" s="85">
        <v>0</v>
      </c>
      <c r="G569" s="86">
        <f>VLOOKUP(C569,'[12]Resumen Peso'!$B$1:$D$65536,3,0)*$C$14</f>
        <v>13917.511180657744</v>
      </c>
      <c r="H569" s="87"/>
      <c r="I569" s="88"/>
      <c r="J569" s="89">
        <f>+VLOOKUP(C569,'[12]Resumen Peso'!$B$1:$D$65536,3,0)</f>
        <v>8641.2336291497231</v>
      </c>
      <c r="N569" s="59"/>
      <c r="O569" s="59"/>
      <c r="P569" s="59"/>
      <c r="Q569" s="59"/>
      <c r="R569" s="59"/>
    </row>
    <row r="570" spans="1:18" x14ac:dyDescent="0.2">
      <c r="A570" s="80"/>
      <c r="B570" s="81">
        <f t="shared" si="8"/>
        <v>540</v>
      </c>
      <c r="C570" s="82" t="s">
        <v>583</v>
      </c>
      <c r="D570" s="83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84" t="s">
        <v>44</v>
      </c>
      <c r="F570" s="85">
        <v>0</v>
      </c>
      <c r="G570" s="86">
        <f>VLOOKUP(C570,'[12]Resumen Peso'!$B$1:$D$65536,3,0)*$C$14</f>
        <v>15295.344787542861</v>
      </c>
      <c r="H570" s="87"/>
      <c r="I570" s="88"/>
      <c r="J570" s="89">
        <f>+VLOOKUP(C570,'[12]Resumen Peso'!$B$1:$D$65536,3,0)</f>
        <v>9496.7157584355464</v>
      </c>
      <c r="N570" s="59"/>
      <c r="O570" s="59"/>
      <c r="P570" s="59"/>
      <c r="Q570" s="59"/>
      <c r="R570" s="59"/>
    </row>
    <row r="571" spans="1:18" x14ac:dyDescent="0.2">
      <c r="A571" s="80"/>
      <c r="B571" s="81">
        <f t="shared" si="8"/>
        <v>541</v>
      </c>
      <c r="C571" s="82" t="s">
        <v>584</v>
      </c>
      <c r="D571" s="83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84" t="s">
        <v>44</v>
      </c>
      <c r="F571" s="85">
        <v>0</v>
      </c>
      <c r="G571" s="86">
        <f>VLOOKUP(C571,'[12]Resumen Peso'!$B$1:$D$65536,3,0)*$C$14</f>
        <v>16922.190504472306</v>
      </c>
      <c r="H571" s="87"/>
      <c r="I571" s="88"/>
      <c r="J571" s="89">
        <f>+VLOOKUP(C571,'[12]Resumen Peso'!$B$1:$D$65536,3,0)</f>
        <v>10506.806839814115</v>
      </c>
      <c r="N571" s="59"/>
      <c r="O571" s="59"/>
      <c r="P571" s="59"/>
      <c r="Q571" s="59"/>
      <c r="R571" s="59"/>
    </row>
    <row r="572" spans="1:18" x14ac:dyDescent="0.2">
      <c r="A572" s="80"/>
      <c r="B572" s="81">
        <f t="shared" si="8"/>
        <v>542</v>
      </c>
      <c r="C572" s="82" t="s">
        <v>585</v>
      </c>
      <c r="D572" s="83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84" t="s">
        <v>44</v>
      </c>
      <c r="F572" s="85">
        <v>0</v>
      </c>
      <c r="G572" s="86">
        <f>VLOOKUP(C572,'[12]Resumen Peso'!$B$1:$D$65536,3,0)*$C$14</f>
        <v>18844.310138610585</v>
      </c>
      <c r="H572" s="87"/>
      <c r="I572" s="88"/>
      <c r="J572" s="89">
        <f>+VLOOKUP(C572,'[12]Resumen Peso'!$B$1:$D$65536,3,0)</f>
        <v>11700.230333868725</v>
      </c>
      <c r="N572" s="59"/>
      <c r="O572" s="59"/>
      <c r="P572" s="59"/>
      <c r="Q572" s="59"/>
      <c r="R572" s="59"/>
    </row>
    <row r="573" spans="1:18" x14ac:dyDescent="0.2">
      <c r="A573" s="80"/>
      <c r="B573" s="81">
        <f t="shared" si="8"/>
        <v>543</v>
      </c>
      <c r="C573" s="82" t="s">
        <v>586</v>
      </c>
      <c r="D573" s="83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84" t="s">
        <v>44</v>
      </c>
      <c r="F573" s="85">
        <v>0</v>
      </c>
      <c r="G573" s="86">
        <f>VLOOKUP(C573,'[12]Resumen Peso'!$B$1:$D$65536,3,0)*$C$14</f>
        <v>21105.627355243858</v>
      </c>
      <c r="H573" s="87"/>
      <c r="I573" s="88"/>
      <c r="J573" s="89">
        <f>+VLOOKUP(C573,'[12]Resumen Peso'!$B$1:$D$65536,3,0)</f>
        <v>13104.257973932974</v>
      </c>
      <c r="N573" s="59"/>
      <c r="O573" s="59"/>
      <c r="P573" s="59"/>
      <c r="Q573" s="59"/>
      <c r="R573" s="59"/>
    </row>
    <row r="574" spans="1:18" x14ac:dyDescent="0.2">
      <c r="A574" s="80"/>
      <c r="B574" s="81">
        <f t="shared" si="8"/>
        <v>544</v>
      </c>
      <c r="C574" s="82" t="s">
        <v>587</v>
      </c>
      <c r="D574" s="83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84" t="s">
        <v>44</v>
      </c>
      <c r="F574" s="85">
        <v>0</v>
      </c>
      <c r="G574" s="86">
        <f>VLOOKUP(C574,'[12]Resumen Peso'!$B$1:$D$65536,3,0)*$C$14</f>
        <v>21788.413244496132</v>
      </c>
      <c r="H574" s="87"/>
      <c r="I574" s="88"/>
      <c r="J574" s="89">
        <f>+VLOOKUP(C574,'[12]Resumen Peso'!$B$1:$D$65536,3,0)</f>
        <v>13528.192419620038</v>
      </c>
      <c r="N574" s="59"/>
      <c r="O574" s="59"/>
      <c r="P574" s="59"/>
      <c r="Q574" s="59"/>
      <c r="R574" s="59"/>
    </row>
    <row r="575" spans="1:18" x14ac:dyDescent="0.2">
      <c r="A575" s="80"/>
      <c r="B575" s="81">
        <f t="shared" si="8"/>
        <v>545</v>
      </c>
      <c r="C575" s="82" t="s">
        <v>588</v>
      </c>
      <c r="D575" s="83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84" t="s">
        <v>44</v>
      </c>
      <c r="F575" s="85">
        <v>0</v>
      </c>
      <c r="G575" s="86">
        <f>VLOOKUP(C575,'[12]Resumen Peso'!$B$1:$D$65536,3,0)*$C$14</f>
        <v>24290.315768669043</v>
      </c>
      <c r="H575" s="87"/>
      <c r="I575" s="88"/>
      <c r="J575" s="89">
        <f>+VLOOKUP(C575,'[12]Resumen Peso'!$B$1:$D$65536,3,0)</f>
        <v>15081.596900356786</v>
      </c>
      <c r="N575" s="59"/>
      <c r="O575" s="59"/>
      <c r="P575" s="59"/>
      <c r="Q575" s="59"/>
      <c r="R575" s="59"/>
    </row>
    <row r="576" spans="1:18" x14ac:dyDescent="0.2">
      <c r="A576" s="80"/>
      <c r="B576" s="81">
        <f t="shared" si="8"/>
        <v>546</v>
      </c>
      <c r="C576" s="82" t="s">
        <v>589</v>
      </c>
      <c r="D576" s="83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84" t="s">
        <v>44</v>
      </c>
      <c r="F576" s="85">
        <v>0</v>
      </c>
      <c r="G576" s="86">
        <f>VLOOKUP(C576,'[12]Resumen Peso'!$B$1:$D$65536,3,0)*$C$14</f>
        <v>26792.218292841953</v>
      </c>
      <c r="H576" s="87"/>
      <c r="I576" s="88"/>
      <c r="J576" s="89">
        <f>+VLOOKUP(C576,'[12]Resumen Peso'!$B$1:$D$65536,3,0)</f>
        <v>16635.001381093534</v>
      </c>
      <c r="N576" s="59"/>
      <c r="O576" s="59"/>
      <c r="P576" s="59"/>
      <c r="Q576" s="59"/>
      <c r="R576" s="59"/>
    </row>
    <row r="577" spans="1:18" x14ac:dyDescent="0.2">
      <c r="A577" s="80"/>
      <c r="B577" s="81">
        <f t="shared" si="8"/>
        <v>547</v>
      </c>
      <c r="C577" s="82" t="s">
        <v>590</v>
      </c>
      <c r="D577" s="83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84" t="s">
        <v>44</v>
      </c>
      <c r="F577" s="85">
        <v>0</v>
      </c>
      <c r="G577" s="86">
        <f>VLOOKUP(C577,'[12]Resumen Peso'!$B$1:$D$65536,3,0)*$C$14</f>
        <v>6446.5377981409374</v>
      </c>
      <c r="H577" s="87"/>
      <c r="I577" s="88"/>
      <c r="J577" s="89">
        <f>+VLOOKUP(C577,'[12]Resumen Peso'!$B$1:$D$65536,3,0)</f>
        <v>4002.5862734925859</v>
      </c>
      <c r="N577" s="59"/>
      <c r="O577" s="59"/>
      <c r="P577" s="59"/>
      <c r="Q577" s="59"/>
      <c r="R577" s="59"/>
    </row>
    <row r="578" spans="1:18" x14ac:dyDescent="0.2">
      <c r="A578" s="80"/>
      <c r="B578" s="81">
        <f t="shared" si="8"/>
        <v>548</v>
      </c>
      <c r="C578" s="82" t="s">
        <v>591</v>
      </c>
      <c r="D578" s="83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84" t="s">
        <v>44</v>
      </c>
      <c r="F578" s="85">
        <v>0</v>
      </c>
      <c r="G578" s="86">
        <f>VLOOKUP(C578,'[12]Resumen Peso'!$B$1:$D$65536,3,0)*$C$14</f>
        <v>7375.7684717468373</v>
      </c>
      <c r="H578" s="87"/>
      <c r="I578" s="88"/>
      <c r="J578" s="89">
        <f>+VLOOKUP(C578,'[12]Resumen Peso'!$B$1:$D$65536,3,0)</f>
        <v>4579.5356462482732</v>
      </c>
      <c r="N578" s="59"/>
      <c r="O578" s="59"/>
      <c r="P578" s="59"/>
      <c r="Q578" s="59"/>
      <c r="R578" s="59"/>
    </row>
    <row r="579" spans="1:18" x14ac:dyDescent="0.2">
      <c r="A579" s="80"/>
      <c r="B579" s="81">
        <f t="shared" si="8"/>
        <v>549</v>
      </c>
      <c r="C579" s="82" t="s">
        <v>592</v>
      </c>
      <c r="D579" s="83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84" t="s">
        <v>44</v>
      </c>
      <c r="F579" s="85">
        <v>0</v>
      </c>
      <c r="G579" s="86">
        <f>VLOOKUP(C579,'[12]Resumen Peso'!$B$1:$D$65536,3,0)*$C$14</f>
        <v>8296.7024429098292</v>
      </c>
      <c r="H579" s="87"/>
      <c r="I579" s="88"/>
      <c r="J579" s="89">
        <f>+VLOOKUP(C579,'[12]Resumen Peso'!$B$1:$D$65536,3,0)</f>
        <v>5151.3336853186429</v>
      </c>
      <c r="N579" s="59"/>
      <c r="O579" s="59"/>
      <c r="P579" s="59"/>
      <c r="Q579" s="59"/>
      <c r="R579" s="59"/>
    </row>
    <row r="580" spans="1:18" x14ac:dyDescent="0.2">
      <c r="A580" s="80"/>
      <c r="B580" s="81">
        <f t="shared" si="8"/>
        <v>550</v>
      </c>
      <c r="C580" s="82" t="s">
        <v>593</v>
      </c>
      <c r="D580" s="83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84" t="s">
        <v>44</v>
      </c>
      <c r="F580" s="85">
        <v>0</v>
      </c>
      <c r="G580" s="86">
        <f>VLOOKUP(C580,'[12]Resumen Peso'!$B$1:$D$65536,3,0)*$C$14</f>
        <v>9209.3397116299111</v>
      </c>
      <c r="H580" s="87"/>
      <c r="I580" s="88"/>
      <c r="J580" s="89">
        <f>+VLOOKUP(C580,'[12]Resumen Peso'!$B$1:$D$65536,3,0)</f>
        <v>5717.980390703694</v>
      </c>
      <c r="N580" s="59"/>
      <c r="O580" s="59"/>
      <c r="P580" s="59"/>
      <c r="Q580" s="59"/>
      <c r="R580" s="59"/>
    </row>
    <row r="581" spans="1:18" x14ac:dyDescent="0.2">
      <c r="A581" s="80"/>
      <c r="B581" s="81">
        <f t="shared" si="8"/>
        <v>551</v>
      </c>
      <c r="C581" s="82" t="s">
        <v>594</v>
      </c>
      <c r="D581" s="83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84" t="s">
        <v>44</v>
      </c>
      <c r="F581" s="85">
        <v>0</v>
      </c>
      <c r="G581" s="86">
        <f>VLOOKUP(C581,'[12]Resumen Peso'!$B$1:$D$65536,3,0)*$C$14</f>
        <v>10121.976980349991</v>
      </c>
      <c r="H581" s="87"/>
      <c r="I581" s="88"/>
      <c r="J581" s="89">
        <f>+VLOOKUP(C581,'[12]Resumen Peso'!$B$1:$D$65536,3,0)</f>
        <v>6284.6270960887441</v>
      </c>
      <c r="N581" s="59"/>
      <c r="O581" s="59"/>
      <c r="P581" s="59"/>
      <c r="Q581" s="59"/>
      <c r="R581" s="59"/>
    </row>
    <row r="582" spans="1:18" x14ac:dyDescent="0.2">
      <c r="A582" s="80"/>
      <c r="B582" s="81">
        <f t="shared" si="8"/>
        <v>552</v>
      </c>
      <c r="C582" s="82" t="s">
        <v>595</v>
      </c>
      <c r="D582" s="83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84" t="s">
        <v>44</v>
      </c>
      <c r="F582" s="85">
        <v>0</v>
      </c>
      <c r="G582" s="86">
        <f>VLOOKUP(C582,'[12]Resumen Peso'!$B$1:$D$65536,3,0)*$C$14</f>
        <v>11347.549271811746</v>
      </c>
      <c r="H582" s="87"/>
      <c r="I582" s="88"/>
      <c r="J582" s="89">
        <f>+VLOOKUP(C582,'[12]Resumen Peso'!$B$1:$D$65536,3,0)</f>
        <v>7045.5718054166437</v>
      </c>
      <c r="N582" s="59"/>
      <c r="O582" s="59"/>
      <c r="P582" s="59"/>
      <c r="Q582" s="59"/>
      <c r="R582" s="59"/>
    </row>
    <row r="583" spans="1:18" x14ac:dyDescent="0.2">
      <c r="A583" s="80"/>
      <c r="B583" s="81">
        <f t="shared" si="8"/>
        <v>553</v>
      </c>
      <c r="C583" s="82" t="s">
        <v>596</v>
      </c>
      <c r="D583" s="83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84" t="s">
        <v>44</v>
      </c>
      <c r="F583" s="85">
        <v>0</v>
      </c>
      <c r="G583" s="86">
        <f>VLOOKUP(C583,'[12]Resumen Peso'!$B$1:$D$65536,3,0)*$C$14</f>
        <v>12594.39430833712</v>
      </c>
      <c r="H583" s="87"/>
      <c r="I583" s="88"/>
      <c r="J583" s="89">
        <f>+VLOOKUP(C583,'[12]Resumen Peso'!$B$1:$D$65536,3,0)</f>
        <v>7819.7245343137001</v>
      </c>
      <c r="N583" s="59"/>
      <c r="O583" s="59"/>
      <c r="P583" s="59"/>
      <c r="Q583" s="59"/>
      <c r="R583" s="59"/>
    </row>
    <row r="584" spans="1:18" x14ac:dyDescent="0.2">
      <c r="A584" s="80"/>
      <c r="B584" s="81">
        <f t="shared" si="8"/>
        <v>554</v>
      </c>
      <c r="C584" s="82" t="s">
        <v>597</v>
      </c>
      <c r="D584" s="83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84" t="s">
        <v>44</v>
      </c>
      <c r="F584" s="85">
        <v>0</v>
      </c>
      <c r="G584" s="86">
        <f>VLOOKUP(C584,'[12]Resumen Peso'!$B$1:$D$65536,3,0)*$C$14</f>
        <v>13841.239344862493</v>
      </c>
      <c r="H584" s="87"/>
      <c r="I584" s="88"/>
      <c r="J584" s="89">
        <f>+VLOOKUP(C584,'[12]Resumen Peso'!$B$1:$D$65536,3,0)</f>
        <v>8593.8772632107557</v>
      </c>
      <c r="N584" s="59"/>
      <c r="O584" s="59"/>
      <c r="P584" s="59"/>
      <c r="Q584" s="59"/>
      <c r="R584" s="59"/>
    </row>
    <row r="585" spans="1:18" x14ac:dyDescent="0.2">
      <c r="A585" s="80"/>
      <c r="B585" s="81">
        <f t="shared" si="8"/>
        <v>555</v>
      </c>
      <c r="C585" s="82" t="s">
        <v>598</v>
      </c>
      <c r="D585" s="83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84" t="s">
        <v>44</v>
      </c>
      <c r="F585" s="85">
        <v>0</v>
      </c>
      <c r="G585" s="86">
        <f>VLOOKUP(C585,'[12]Resumen Peso'!$B$1:$D$65536,3,0)*$C$14</f>
        <v>15313.423284352641</v>
      </c>
      <c r="H585" s="87"/>
      <c r="I585" s="88"/>
      <c r="J585" s="89">
        <f>+VLOOKUP(C585,'[12]Resumen Peso'!$B$1:$D$65536,3,0)</f>
        <v>9507.9405034757547</v>
      </c>
      <c r="N585" s="59"/>
      <c r="O585" s="59"/>
      <c r="P585" s="59"/>
      <c r="Q585" s="59"/>
      <c r="R585" s="59"/>
    </row>
    <row r="586" spans="1:18" x14ac:dyDescent="0.2">
      <c r="A586" s="80"/>
      <c r="B586" s="81">
        <f t="shared" si="8"/>
        <v>556</v>
      </c>
      <c r="C586" s="82" t="s">
        <v>599</v>
      </c>
      <c r="D586" s="83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84" t="s">
        <v>44</v>
      </c>
      <c r="F586" s="85">
        <v>0</v>
      </c>
      <c r="G586" s="86">
        <f>VLOOKUP(C586,'[12]Resumen Peso'!$B$1:$D$65536,3,0)*$C$14</f>
        <v>17052.809893488462</v>
      </c>
      <c r="H586" s="87"/>
      <c r="I586" s="88"/>
      <c r="J586" s="89">
        <f>+VLOOKUP(C586,'[12]Resumen Peso'!$B$1:$D$65536,3,0)</f>
        <v>10587.90701946075</v>
      </c>
      <c r="N586" s="59"/>
      <c r="O586" s="59"/>
      <c r="P586" s="59"/>
      <c r="Q586" s="59"/>
      <c r="R586" s="59"/>
    </row>
    <row r="587" spans="1:18" x14ac:dyDescent="0.2">
      <c r="A587" s="80"/>
      <c r="B587" s="81">
        <f t="shared" si="8"/>
        <v>557</v>
      </c>
      <c r="C587" s="82" t="s">
        <v>600</v>
      </c>
      <c r="D587" s="83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84" t="s">
        <v>44</v>
      </c>
      <c r="F587" s="85">
        <v>0</v>
      </c>
      <c r="G587" s="86">
        <f>VLOOKUP(C587,'[12]Resumen Peso'!$B$1:$D$65536,3,0)*$C$14</f>
        <v>19099.147080707076</v>
      </c>
      <c r="H587" s="87"/>
      <c r="I587" s="88"/>
      <c r="J587" s="89">
        <f>+VLOOKUP(C587,'[12]Resumen Peso'!$B$1:$D$65536,3,0)</f>
        <v>11858.455861796041</v>
      </c>
      <c r="N587" s="59"/>
      <c r="O587" s="59"/>
      <c r="P587" s="59"/>
      <c r="Q587" s="59"/>
      <c r="R587" s="59"/>
    </row>
    <row r="588" spans="1:18" x14ac:dyDescent="0.2">
      <c r="A588" s="80"/>
      <c r="B588" s="81">
        <f t="shared" si="8"/>
        <v>558</v>
      </c>
      <c r="C588" s="82" t="s">
        <v>601</v>
      </c>
      <c r="D588" s="83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84" t="s">
        <v>44</v>
      </c>
      <c r="F588" s="85">
        <v>0</v>
      </c>
      <c r="G588" s="86">
        <f>VLOOKUP(C588,'[12]Resumen Peso'!$B$1:$D$65536,3,0)*$C$14</f>
        <v>19717.021541577844</v>
      </c>
      <c r="H588" s="87"/>
      <c r="I588" s="88"/>
      <c r="J588" s="89">
        <f>+VLOOKUP(C588,'[12]Resumen Peso'!$B$1:$D$65536,3,0)</f>
        <v>12242.08749683216</v>
      </c>
      <c r="N588" s="59"/>
      <c r="O588" s="59"/>
      <c r="P588" s="59"/>
      <c r="Q588" s="59"/>
      <c r="R588" s="59"/>
    </row>
    <row r="589" spans="1:18" x14ac:dyDescent="0.2">
      <c r="A589" s="80"/>
      <c r="B589" s="81">
        <f t="shared" si="8"/>
        <v>559</v>
      </c>
      <c r="C589" s="82" t="s">
        <v>602</v>
      </c>
      <c r="D589" s="83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84" t="s">
        <v>44</v>
      </c>
      <c r="F589" s="85">
        <v>0</v>
      </c>
      <c r="G589" s="86">
        <f>VLOOKUP(C589,'[12]Resumen Peso'!$B$1:$D$65536,3,0)*$C$14</f>
        <v>21981.071952706625</v>
      </c>
      <c r="H589" s="87"/>
      <c r="I589" s="88"/>
      <c r="J589" s="89">
        <f>+VLOOKUP(C589,'[12]Resumen Peso'!$B$1:$D$65536,3,0)</f>
        <v>13647.812148084906</v>
      </c>
      <c r="N589" s="59"/>
      <c r="O589" s="59"/>
      <c r="P589" s="59"/>
      <c r="Q589" s="59"/>
      <c r="R589" s="59"/>
    </row>
    <row r="590" spans="1:18" x14ac:dyDescent="0.2">
      <c r="A590" s="80"/>
      <c r="B590" s="81">
        <f t="shared" si="8"/>
        <v>560</v>
      </c>
      <c r="C590" s="82" t="s">
        <v>603</v>
      </c>
      <c r="D590" s="83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84" t="s">
        <v>44</v>
      </c>
      <c r="F590" s="85">
        <v>0</v>
      </c>
      <c r="G590" s="86">
        <f>VLOOKUP(C590,'[12]Resumen Peso'!$B$1:$D$65536,3,0)*$C$14</f>
        <v>24245.122363835406</v>
      </c>
      <c r="H590" s="87"/>
      <c r="I590" s="88"/>
      <c r="J590" s="89">
        <f>+VLOOKUP(C590,'[12]Resumen Peso'!$B$1:$D$65536,3,0)</f>
        <v>15053.536799337651</v>
      </c>
      <c r="N590" s="59"/>
      <c r="O590" s="59"/>
      <c r="P590" s="59"/>
      <c r="Q590" s="59"/>
      <c r="R590" s="59"/>
    </row>
    <row r="591" spans="1:18" x14ac:dyDescent="0.2">
      <c r="A591" s="80"/>
      <c r="B591" s="81">
        <f t="shared" si="8"/>
        <v>561</v>
      </c>
      <c r="C591" s="82" t="s">
        <v>604</v>
      </c>
      <c r="D591" s="83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SS2 (5°)Tipo SS2-6</v>
      </c>
      <c r="E591" s="84" t="s">
        <v>44</v>
      </c>
      <c r="F591" s="85">
        <v>0</v>
      </c>
      <c r="G591" s="86">
        <f>VLOOKUP(C591,'[12]Resumen Peso'!$B$1:$D$65536,3,0)*$C$14</f>
        <v>6028.6907831247454</v>
      </c>
      <c r="H591" s="87"/>
      <c r="I591" s="88"/>
      <c r="J591" s="89">
        <f>+VLOOKUP(C591,'[12]Resumen Peso'!$B$1:$D$65536,3,0)</f>
        <v>3743.1495372019881</v>
      </c>
      <c r="N591" s="59"/>
      <c r="O591" s="59"/>
      <c r="P591" s="59"/>
      <c r="Q591" s="59"/>
      <c r="R591" s="59"/>
    </row>
    <row r="592" spans="1:18" x14ac:dyDescent="0.2">
      <c r="A592" s="80"/>
      <c r="B592" s="81">
        <f t="shared" si="8"/>
        <v>562</v>
      </c>
      <c r="C592" s="82" t="s">
        <v>605</v>
      </c>
      <c r="D592" s="83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SS2 (5°)Tipo SS2-3</v>
      </c>
      <c r="E592" s="84" t="s">
        <v>44</v>
      </c>
      <c r="F592" s="85">
        <v>0</v>
      </c>
      <c r="G592" s="86">
        <f>VLOOKUP(C592,'[12]Resumen Peso'!$B$1:$D$65536,3,0)*$C$14</f>
        <v>6897.6912563679516</v>
      </c>
      <c r="H592" s="87"/>
      <c r="I592" s="88"/>
      <c r="J592" s="89">
        <f>+VLOOKUP(C592,'[12]Resumen Peso'!$B$1:$D$65536,3,0)</f>
        <v>4282.7026236455176</v>
      </c>
      <c r="N592" s="59"/>
      <c r="O592" s="59"/>
      <c r="P592" s="59"/>
      <c r="Q592" s="59"/>
      <c r="R592" s="59"/>
    </row>
    <row r="593" spans="1:18" x14ac:dyDescent="0.2">
      <c r="A593" s="80"/>
      <c r="B593" s="81">
        <f t="shared" si="8"/>
        <v>563</v>
      </c>
      <c r="C593" s="82" t="s">
        <v>606</v>
      </c>
      <c r="D593" s="83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SS2 (5°)Tipo SS2±0</v>
      </c>
      <c r="E593" s="84" t="s">
        <v>44</v>
      </c>
      <c r="F593" s="85">
        <v>0</v>
      </c>
      <c r="G593" s="86">
        <f>VLOOKUP(C593,'[12]Resumen Peso'!$B$1:$D$65536,3,0)*$C$14</f>
        <v>7758.9327968143434</v>
      </c>
      <c r="H593" s="87"/>
      <c r="I593" s="88"/>
      <c r="J593" s="89">
        <f>+VLOOKUP(C593,'[12]Resumen Peso'!$B$1:$D$65536,3,0)</f>
        <v>4817.4382718172301</v>
      </c>
      <c r="N593" s="59"/>
      <c r="O593" s="59"/>
      <c r="P593" s="59"/>
      <c r="Q593" s="59"/>
      <c r="R593" s="59"/>
    </row>
    <row r="594" spans="1:18" x14ac:dyDescent="0.2">
      <c r="A594" s="80"/>
      <c r="B594" s="81">
        <f t="shared" si="8"/>
        <v>564</v>
      </c>
      <c r="C594" s="82" t="s">
        <v>607</v>
      </c>
      <c r="D594" s="83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SS2 (5°)Tipo SS2+3</v>
      </c>
      <c r="E594" s="84" t="s">
        <v>44</v>
      </c>
      <c r="F594" s="85">
        <v>0</v>
      </c>
      <c r="G594" s="86">
        <f>VLOOKUP(C594,'[12]Resumen Peso'!$B$1:$D$65536,3,0)*$C$14</f>
        <v>8612.4154044639217</v>
      </c>
      <c r="H594" s="87"/>
      <c r="I594" s="88"/>
      <c r="J594" s="89">
        <f>+VLOOKUP(C594,'[12]Resumen Peso'!$B$1:$D$65536,3,0)</f>
        <v>5347.3564817171255</v>
      </c>
      <c r="N594" s="59"/>
      <c r="O594" s="59"/>
      <c r="P594" s="59"/>
      <c r="Q594" s="59"/>
      <c r="R594" s="59"/>
    </row>
    <row r="595" spans="1:18" x14ac:dyDescent="0.2">
      <c r="A595" s="80"/>
      <c r="B595" s="81">
        <f t="shared" si="8"/>
        <v>565</v>
      </c>
      <c r="C595" s="82" t="s">
        <v>608</v>
      </c>
      <c r="D595" s="83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SS2 (5°)Tipo SS2+6</v>
      </c>
      <c r="E595" s="84" t="s">
        <v>44</v>
      </c>
      <c r="F595" s="85">
        <v>0</v>
      </c>
      <c r="G595" s="86">
        <f>VLOOKUP(C595,'[12]Resumen Peso'!$B$1:$D$65536,3,0)*$C$14</f>
        <v>9465.8980121134991</v>
      </c>
      <c r="H595" s="87"/>
      <c r="I595" s="88"/>
      <c r="J595" s="89">
        <f>+VLOOKUP(C595,'[12]Resumen Peso'!$B$1:$D$65536,3,0)</f>
        <v>5877.2746916170208</v>
      </c>
      <c r="N595" s="59"/>
      <c r="O595" s="59"/>
      <c r="P595" s="59"/>
      <c r="Q595" s="59"/>
      <c r="R595" s="59"/>
    </row>
    <row r="596" spans="1:18" x14ac:dyDescent="0.2">
      <c r="A596" s="80"/>
      <c r="B596" s="81">
        <f t="shared" si="8"/>
        <v>566</v>
      </c>
      <c r="C596" s="82" t="s">
        <v>609</v>
      </c>
      <c r="D596" s="83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AS2 (30°)Tipo AS2-3</v>
      </c>
      <c r="E596" s="84" t="s">
        <v>44</v>
      </c>
      <c r="F596" s="85">
        <v>0</v>
      </c>
      <c r="G596" s="86">
        <f>VLOOKUP(C596,'[12]Resumen Peso'!$B$1:$D$65536,3,0)*$C$14</f>
        <v>10612.032046993321</v>
      </c>
      <c r="H596" s="87"/>
      <c r="I596" s="88"/>
      <c r="J596" s="89">
        <f>+VLOOKUP(C596,'[12]Resumen Peso'!$B$1:$D$65536,3,0)</f>
        <v>6588.8970382533189</v>
      </c>
      <c r="N596" s="59"/>
      <c r="O596" s="59"/>
      <c r="P596" s="59"/>
      <c r="Q596" s="59"/>
      <c r="R596" s="59"/>
    </row>
    <row r="597" spans="1:18" x14ac:dyDescent="0.2">
      <c r="A597" s="80"/>
      <c r="B597" s="81">
        <f t="shared" si="8"/>
        <v>567</v>
      </c>
      <c r="C597" s="82" t="s">
        <v>610</v>
      </c>
      <c r="D597" s="83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AS2 (30°)Tipo AS2±0</v>
      </c>
      <c r="E597" s="84" t="s">
        <v>44</v>
      </c>
      <c r="F597" s="85">
        <v>0</v>
      </c>
      <c r="G597" s="86">
        <f>VLOOKUP(C597,'[12]Resumen Peso'!$B$1:$D$65536,3,0)*$C$14</f>
        <v>11778.059985564174</v>
      </c>
      <c r="H597" s="87"/>
      <c r="I597" s="88"/>
      <c r="J597" s="89">
        <f>+VLOOKUP(C597,'[12]Resumen Peso'!$B$1:$D$65536,3,0)</f>
        <v>7312.8712966185558</v>
      </c>
      <c r="N597" s="59"/>
      <c r="O597" s="59"/>
      <c r="P597" s="59"/>
      <c r="Q597" s="59"/>
      <c r="R597" s="59"/>
    </row>
    <row r="598" spans="1:18" x14ac:dyDescent="0.2">
      <c r="A598" s="80"/>
      <c r="B598" s="81">
        <f t="shared" si="8"/>
        <v>568</v>
      </c>
      <c r="C598" s="82" t="s">
        <v>611</v>
      </c>
      <c r="D598" s="83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AS2 (30°)Tipo AS2+3</v>
      </c>
      <c r="E598" s="84" t="s">
        <v>44</v>
      </c>
      <c r="F598" s="85">
        <v>0</v>
      </c>
      <c r="G598" s="86">
        <f>VLOOKUP(C598,'[12]Resumen Peso'!$B$1:$D$65536,3,0)*$C$14</f>
        <v>12944.087924135027</v>
      </c>
      <c r="H598" s="87"/>
      <c r="I598" s="88"/>
      <c r="J598" s="89">
        <f>+VLOOKUP(C598,'[12]Resumen Peso'!$B$1:$D$65536,3,0)</f>
        <v>8036.8455549837927</v>
      </c>
      <c r="N598" s="59"/>
      <c r="O598" s="59"/>
      <c r="P598" s="59"/>
      <c r="Q598" s="59"/>
      <c r="R598" s="59"/>
    </row>
    <row r="599" spans="1:18" x14ac:dyDescent="0.2">
      <c r="A599" s="80"/>
      <c r="B599" s="81">
        <f t="shared" si="8"/>
        <v>569</v>
      </c>
      <c r="C599" s="82" t="s">
        <v>612</v>
      </c>
      <c r="D599" s="83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BS2 (65°)Tipo BS2-3</v>
      </c>
      <c r="E599" s="84" t="s">
        <v>44</v>
      </c>
      <c r="F599" s="85">
        <v>0</v>
      </c>
      <c r="G599" s="86">
        <f>VLOOKUP(C599,'[12]Resumen Peso'!$B$1:$D$65536,3,0)*$C$14</f>
        <v>14320.848911967594</v>
      </c>
      <c r="H599" s="87"/>
      <c r="I599" s="88"/>
      <c r="J599" s="89">
        <f>+VLOOKUP(C599,'[12]Resumen Peso'!$B$1:$D$65536,3,0)</f>
        <v>8891.6617065881292</v>
      </c>
      <c r="N599" s="59"/>
      <c r="O599" s="59"/>
      <c r="P599" s="59"/>
      <c r="Q599" s="59"/>
      <c r="R599" s="59"/>
    </row>
    <row r="600" spans="1:18" x14ac:dyDescent="0.2">
      <c r="A600" s="80"/>
      <c r="B600" s="81">
        <f t="shared" si="8"/>
        <v>570</v>
      </c>
      <c r="C600" s="82" t="s">
        <v>613</v>
      </c>
      <c r="D600" s="83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BS2 (65°)Tipo BS2±0</v>
      </c>
      <c r="E600" s="84" t="s">
        <v>44</v>
      </c>
      <c r="F600" s="85">
        <v>0</v>
      </c>
      <c r="G600" s="86">
        <f>VLOOKUP(C600,'[12]Resumen Peso'!$B$1:$D$65536,3,0)*$C$14</f>
        <v>15947.493220453893</v>
      </c>
      <c r="H600" s="87"/>
      <c r="I600" s="88"/>
      <c r="J600" s="89">
        <f>+VLOOKUP(C600,'[12]Resumen Peso'!$B$1:$D$65536,3,0)</f>
        <v>9901.6277356215251</v>
      </c>
      <c r="N600" s="59"/>
      <c r="O600" s="59"/>
      <c r="P600" s="59"/>
      <c r="Q600" s="59"/>
      <c r="R600" s="59"/>
    </row>
    <row r="601" spans="1:18" x14ac:dyDescent="0.2">
      <c r="A601" s="80"/>
      <c r="B601" s="81">
        <f t="shared" si="8"/>
        <v>571</v>
      </c>
      <c r="C601" s="82" t="s">
        <v>614</v>
      </c>
      <c r="D601" s="83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BS2 (65°)Tipo BS2+3</v>
      </c>
      <c r="E601" s="84" t="s">
        <v>44</v>
      </c>
      <c r="F601" s="85">
        <v>0</v>
      </c>
      <c r="G601" s="86">
        <f>VLOOKUP(C601,'[12]Resumen Peso'!$B$1:$D$65536,3,0)*$C$14</f>
        <v>17861.192406908362</v>
      </c>
      <c r="H601" s="87"/>
      <c r="I601" s="88"/>
      <c r="J601" s="89">
        <f>+VLOOKUP(C601,'[12]Resumen Peso'!$B$1:$D$65536,3,0)</f>
        <v>11089.823063896109</v>
      </c>
      <c r="N601" s="59"/>
      <c r="O601" s="59"/>
      <c r="P601" s="59"/>
      <c r="Q601" s="59"/>
      <c r="R601" s="59"/>
    </row>
    <row r="602" spans="1:18" x14ac:dyDescent="0.2">
      <c r="A602" s="80"/>
      <c r="B602" s="81">
        <f t="shared" si="8"/>
        <v>572</v>
      </c>
      <c r="C602" s="82" t="s">
        <v>615</v>
      </c>
      <c r="D602" s="83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RS2-3</v>
      </c>
      <c r="E602" s="84" t="s">
        <v>44</v>
      </c>
      <c r="F602" s="85">
        <v>0</v>
      </c>
      <c r="G602" s="86">
        <f>VLOOKUP(C602,'[12]Resumen Peso'!$B$1:$D$65536,3,0)*$C$14</f>
        <v>18439.017928765064</v>
      </c>
      <c r="H602" s="87"/>
      <c r="I602" s="88"/>
      <c r="J602" s="89">
        <f>+VLOOKUP(C602,'[12]Resumen Peso'!$B$1:$D$65536,3,0)</f>
        <v>11448.588741640882</v>
      </c>
      <c r="N602" s="59"/>
      <c r="O602" s="59"/>
      <c r="P602" s="59"/>
      <c r="Q602" s="59"/>
      <c r="R602" s="59"/>
    </row>
    <row r="603" spans="1:18" x14ac:dyDescent="0.2">
      <c r="A603" s="80"/>
      <c r="B603" s="81">
        <f t="shared" si="8"/>
        <v>573</v>
      </c>
      <c r="C603" s="82" t="s">
        <v>616</v>
      </c>
      <c r="D603" s="83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RS2±0</v>
      </c>
      <c r="E603" s="84" t="s">
        <v>44</v>
      </c>
      <c r="F603" s="85">
        <v>0</v>
      </c>
      <c r="G603" s="86">
        <f>VLOOKUP(C603,'[12]Resumen Peso'!$B$1:$D$65536,3,0)*$C$14</f>
        <v>20556.318761165068</v>
      </c>
      <c r="H603" s="87"/>
      <c r="I603" s="88"/>
      <c r="J603" s="89">
        <f>+VLOOKUP(C603,'[12]Resumen Peso'!$B$1:$D$65536,3,0)</f>
        <v>12763.198151216146</v>
      </c>
      <c r="N603" s="59"/>
      <c r="O603" s="59"/>
      <c r="P603" s="59"/>
      <c r="Q603" s="59"/>
      <c r="R603" s="59"/>
    </row>
    <row r="604" spans="1:18" x14ac:dyDescent="0.2">
      <c r="A604" s="80"/>
      <c r="B604" s="81">
        <f t="shared" si="8"/>
        <v>574</v>
      </c>
      <c r="C604" s="82" t="s">
        <v>617</v>
      </c>
      <c r="D604" s="83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RS2+3</v>
      </c>
      <c r="E604" s="84" t="s">
        <v>44</v>
      </c>
      <c r="F604" s="85">
        <v>0</v>
      </c>
      <c r="G604" s="86">
        <f>VLOOKUP(C604,'[12]Resumen Peso'!$B$1:$D$65536,3,0)*$C$14</f>
        <v>22673.619593565068</v>
      </c>
      <c r="H604" s="87"/>
      <c r="I604" s="88"/>
      <c r="J604" s="89">
        <f>+VLOOKUP(C604,'[12]Resumen Peso'!$B$1:$D$65536,3,0)</f>
        <v>14077.807560791409</v>
      </c>
      <c r="N604" s="59"/>
      <c r="O604" s="59"/>
      <c r="P604" s="59"/>
      <c r="Q604" s="59"/>
      <c r="R604" s="59"/>
    </row>
    <row r="605" spans="1:18" x14ac:dyDescent="0.2">
      <c r="A605" s="80"/>
      <c r="B605" s="81">
        <f t="shared" si="8"/>
        <v>575</v>
      </c>
      <c r="C605" s="82" t="s">
        <v>618</v>
      </c>
      <c r="D605" s="83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84" t="s">
        <v>44</v>
      </c>
      <c r="F605" s="85">
        <v>0</v>
      </c>
      <c r="G605" s="86">
        <f>VLOOKUP(C605,'[12]Resumen Peso'!$B$1:$D$65536,3,0)*$C$14</f>
        <v>5562.2145808500309</v>
      </c>
      <c r="H605" s="87"/>
      <c r="I605" s="88"/>
      <c r="J605" s="89">
        <f>+VLOOKUP(C605,'[12]Resumen Peso'!$B$1:$D$65536,3,0)</f>
        <v>3453.5194593834476</v>
      </c>
      <c r="N605" s="59"/>
      <c r="O605" s="59"/>
      <c r="P605" s="59"/>
      <c r="Q605" s="59"/>
      <c r="R605" s="59"/>
    </row>
    <row r="606" spans="1:18" x14ac:dyDescent="0.2">
      <c r="A606" s="80"/>
      <c r="B606" s="81">
        <f t="shared" si="8"/>
        <v>576</v>
      </c>
      <c r="C606" s="82" t="s">
        <v>619</v>
      </c>
      <c r="D606" s="83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84" t="s">
        <v>44</v>
      </c>
      <c r="F606" s="85">
        <v>0</v>
      </c>
      <c r="G606" s="86">
        <f>VLOOKUP(C606,'[12]Resumen Peso'!$B$1:$D$65536,3,0)*$C$14</f>
        <v>6363.9752411527379</v>
      </c>
      <c r="H606" s="87"/>
      <c r="I606" s="88"/>
      <c r="J606" s="89">
        <f>+VLOOKUP(C606,'[12]Resumen Peso'!$B$1:$D$65536,3,0)</f>
        <v>3951.324066141422</v>
      </c>
      <c r="N606" s="59"/>
      <c r="O606" s="59"/>
      <c r="P606" s="59"/>
      <c r="Q606" s="59"/>
      <c r="R606" s="59"/>
    </row>
    <row r="607" spans="1:18" x14ac:dyDescent="0.2">
      <c r="A607" s="80"/>
      <c r="B607" s="81">
        <f t="shared" si="8"/>
        <v>577</v>
      </c>
      <c r="C607" s="82" t="s">
        <v>620</v>
      </c>
      <c r="D607" s="83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84" t="s">
        <v>44</v>
      </c>
      <c r="F607" s="85">
        <v>0</v>
      </c>
      <c r="G607" s="86">
        <f>VLOOKUP(C607,'[12]Resumen Peso'!$B$1:$D$65536,3,0)*$C$14</f>
        <v>7158.5773241313136</v>
      </c>
      <c r="H607" s="87"/>
      <c r="I607" s="88"/>
      <c r="J607" s="89">
        <f>+VLOOKUP(C607,'[12]Resumen Peso'!$B$1:$D$65536,3,0)</f>
        <v>4444.6839889104858</v>
      </c>
      <c r="N607" s="59"/>
      <c r="O607" s="59"/>
      <c r="P607" s="59"/>
      <c r="Q607" s="59"/>
      <c r="R607" s="59"/>
    </row>
    <row r="608" spans="1:18" x14ac:dyDescent="0.2">
      <c r="A608" s="80"/>
      <c r="B608" s="81">
        <f t="shared" ref="B608:B671" si="9">1+B607</f>
        <v>578</v>
      </c>
      <c r="C608" s="82" t="s">
        <v>621</v>
      </c>
      <c r="D608" s="83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84" t="s">
        <v>44</v>
      </c>
      <c r="F608" s="85">
        <v>0</v>
      </c>
      <c r="G608" s="86">
        <f>VLOOKUP(C608,'[12]Resumen Peso'!$B$1:$D$65536,3,0)*$C$14</f>
        <v>7946.0208297857598</v>
      </c>
      <c r="H608" s="87"/>
      <c r="I608" s="88"/>
      <c r="J608" s="89">
        <f>+VLOOKUP(C608,'[12]Resumen Peso'!$B$1:$D$65536,3,0)</f>
        <v>4933.59922769064</v>
      </c>
      <c r="N608" s="59"/>
      <c r="O608" s="59"/>
      <c r="P608" s="59"/>
      <c r="Q608" s="59"/>
      <c r="R608" s="59"/>
    </row>
    <row r="609" spans="1:18" x14ac:dyDescent="0.2">
      <c r="A609" s="80"/>
      <c r="B609" s="81">
        <f t="shared" si="9"/>
        <v>579</v>
      </c>
      <c r="C609" s="82" t="s">
        <v>622</v>
      </c>
      <c r="D609" s="83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84" t="s">
        <v>44</v>
      </c>
      <c r="F609" s="85">
        <v>0</v>
      </c>
      <c r="G609" s="86">
        <f>VLOOKUP(C609,'[12]Resumen Peso'!$B$1:$D$65536,3,0)*$C$14</f>
        <v>8733.4643354402015</v>
      </c>
      <c r="H609" s="87"/>
      <c r="I609" s="88"/>
      <c r="J609" s="89">
        <f>+VLOOKUP(C609,'[12]Resumen Peso'!$B$1:$D$65536,3,0)</f>
        <v>5422.5144664707923</v>
      </c>
      <c r="N609" s="59"/>
      <c r="O609" s="59"/>
      <c r="P609" s="59"/>
      <c r="Q609" s="59"/>
      <c r="R609" s="59"/>
    </row>
    <row r="610" spans="1:18" x14ac:dyDescent="0.2">
      <c r="A610" s="80"/>
      <c r="B610" s="81">
        <f t="shared" si="9"/>
        <v>580</v>
      </c>
      <c r="C610" s="82" t="s">
        <v>623</v>
      </c>
      <c r="D610" s="83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84" t="s">
        <v>44</v>
      </c>
      <c r="F610" s="85">
        <v>0</v>
      </c>
      <c r="G610" s="86">
        <f>VLOOKUP(C610,'[12]Resumen Peso'!$B$1:$D$65536,3,0)*$C$14</f>
        <v>9790.915060606234</v>
      </c>
      <c r="H610" s="87"/>
      <c r="I610" s="88"/>
      <c r="J610" s="89">
        <f>+VLOOKUP(C610,'[12]Resumen Peso'!$B$1:$D$65536,3,0)</f>
        <v>6079.0742959446725</v>
      </c>
      <c r="N610" s="59"/>
      <c r="O610" s="59"/>
      <c r="P610" s="59"/>
      <c r="Q610" s="59"/>
      <c r="R610" s="59"/>
    </row>
    <row r="611" spans="1:18" x14ac:dyDescent="0.2">
      <c r="A611" s="80"/>
      <c r="B611" s="81">
        <f t="shared" si="9"/>
        <v>581</v>
      </c>
      <c r="C611" s="82" t="s">
        <v>624</v>
      </c>
      <c r="D611" s="83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84" t="s">
        <v>44</v>
      </c>
      <c r="F611" s="85">
        <v>0</v>
      </c>
      <c r="G611" s="86">
        <f>VLOOKUP(C611,'[12]Resumen Peso'!$B$1:$D$65536,3,0)*$C$14</f>
        <v>10866.720378031336</v>
      </c>
      <c r="H611" s="87"/>
      <c r="I611" s="88"/>
      <c r="J611" s="89">
        <f>+VLOOKUP(C611,'[12]Resumen Peso'!$B$1:$D$65536,3,0)</f>
        <v>6747.0302951661179</v>
      </c>
      <c r="N611" s="59"/>
      <c r="O611" s="59"/>
      <c r="P611" s="59"/>
      <c r="Q611" s="59"/>
      <c r="R611" s="59"/>
    </row>
    <row r="612" spans="1:18" x14ac:dyDescent="0.2">
      <c r="A612" s="80"/>
      <c r="B612" s="81">
        <f t="shared" si="9"/>
        <v>582</v>
      </c>
      <c r="C612" s="82" t="s">
        <v>625</v>
      </c>
      <c r="D612" s="83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84" t="s">
        <v>44</v>
      </c>
      <c r="F612" s="85">
        <v>0</v>
      </c>
      <c r="G612" s="86">
        <f>VLOOKUP(C612,'[12]Resumen Peso'!$B$1:$D$65536,3,0)*$C$14</f>
        <v>11942.525695456437</v>
      </c>
      <c r="H612" s="87"/>
      <c r="I612" s="88"/>
      <c r="J612" s="89">
        <f>+VLOOKUP(C612,'[12]Resumen Peso'!$B$1:$D$65536,3,0)</f>
        <v>7414.9862943875632</v>
      </c>
      <c r="N612" s="59"/>
      <c r="O612" s="59"/>
      <c r="P612" s="59"/>
      <c r="Q612" s="59"/>
      <c r="R612" s="59"/>
    </row>
    <row r="613" spans="1:18" x14ac:dyDescent="0.2">
      <c r="A613" s="80"/>
      <c r="B613" s="81">
        <f t="shared" si="9"/>
        <v>583</v>
      </c>
      <c r="C613" s="82" t="s">
        <v>626</v>
      </c>
      <c r="D613" s="83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84" t="s">
        <v>44</v>
      </c>
      <c r="F613" s="85">
        <v>0</v>
      </c>
      <c r="G613" s="86">
        <f>VLOOKUP(C613,'[12]Resumen Peso'!$B$1:$D$65536,3,0)*$C$14</f>
        <v>13212.758373885277</v>
      </c>
      <c r="H613" s="87"/>
      <c r="I613" s="88"/>
      <c r="J613" s="89">
        <f>+VLOOKUP(C613,'[12]Resumen Peso'!$B$1:$D$65536,3,0)</f>
        <v>8203.6601596501223</v>
      </c>
      <c r="N613" s="59"/>
      <c r="O613" s="59"/>
      <c r="P613" s="59"/>
      <c r="Q613" s="59"/>
      <c r="R613" s="59"/>
    </row>
    <row r="614" spans="1:18" x14ac:dyDescent="0.2">
      <c r="A614" s="80"/>
      <c r="B614" s="81">
        <f t="shared" si="9"/>
        <v>584</v>
      </c>
      <c r="C614" s="82" t="s">
        <v>627</v>
      </c>
      <c r="D614" s="83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84" t="s">
        <v>44</v>
      </c>
      <c r="F614" s="85">
        <v>0</v>
      </c>
      <c r="G614" s="86">
        <f>VLOOKUP(C614,'[12]Resumen Peso'!$B$1:$D$65536,3,0)*$C$14</f>
        <v>14713.539391854429</v>
      </c>
      <c r="H614" s="87"/>
      <c r="I614" s="88"/>
      <c r="J614" s="89">
        <f>+VLOOKUP(C614,'[12]Resumen Peso'!$B$1:$D$65536,3,0)</f>
        <v>9135.4790196549238</v>
      </c>
      <c r="N614" s="59"/>
      <c r="O614" s="59"/>
      <c r="P614" s="59"/>
      <c r="Q614" s="59"/>
      <c r="R614" s="59"/>
    </row>
    <row r="615" spans="1:18" x14ac:dyDescent="0.2">
      <c r="A615" s="80"/>
      <c r="B615" s="81">
        <f t="shared" si="9"/>
        <v>585</v>
      </c>
      <c r="C615" s="82" t="s">
        <v>628</v>
      </c>
      <c r="D615" s="83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84" t="s">
        <v>44</v>
      </c>
      <c r="F615" s="85">
        <v>0</v>
      </c>
      <c r="G615" s="86">
        <f>VLOOKUP(C615,'[12]Resumen Peso'!$B$1:$D$65536,3,0)*$C$14</f>
        <v>16479.164118876961</v>
      </c>
      <c r="H615" s="87"/>
      <c r="I615" s="88"/>
      <c r="J615" s="89">
        <f>+VLOOKUP(C615,'[12]Resumen Peso'!$B$1:$D$65536,3,0)</f>
        <v>10231.736502013515</v>
      </c>
      <c r="N615" s="59"/>
      <c r="O615" s="59"/>
      <c r="P615" s="59"/>
      <c r="Q615" s="59"/>
      <c r="R615" s="59"/>
    </row>
    <row r="616" spans="1:18" x14ac:dyDescent="0.2">
      <c r="A616" s="80"/>
      <c r="B616" s="81">
        <f t="shared" si="9"/>
        <v>586</v>
      </c>
      <c r="C616" s="82" t="s">
        <v>629</v>
      </c>
      <c r="D616" s="83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84" t="s">
        <v>44</v>
      </c>
      <c r="F616" s="85">
        <v>0</v>
      </c>
      <c r="G616" s="86">
        <f>VLOOKUP(C616,'[12]Resumen Peso'!$B$1:$D$65536,3,0)*$C$14</f>
        <v>17012.279791662018</v>
      </c>
      <c r="H616" s="87"/>
      <c r="I616" s="88"/>
      <c r="J616" s="89">
        <f>+VLOOKUP(C616,'[12]Resumen Peso'!$B$1:$D$65536,3,0)</f>
        <v>10562.74231333267</v>
      </c>
      <c r="N616" s="59"/>
      <c r="O616" s="59"/>
      <c r="P616" s="59"/>
      <c r="Q616" s="59"/>
      <c r="R616" s="59"/>
    </row>
    <row r="617" spans="1:18" x14ac:dyDescent="0.2">
      <c r="A617" s="80"/>
      <c r="B617" s="81">
        <f t="shared" si="9"/>
        <v>587</v>
      </c>
      <c r="C617" s="82" t="s">
        <v>630</v>
      </c>
      <c r="D617" s="83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84" t="s">
        <v>44</v>
      </c>
      <c r="F617" s="85">
        <v>0</v>
      </c>
      <c r="G617" s="86">
        <f>VLOOKUP(C617,'[12]Resumen Peso'!$B$1:$D$65536,3,0)*$C$14</f>
        <v>18965.752276100357</v>
      </c>
      <c r="H617" s="87"/>
      <c r="I617" s="88"/>
      <c r="J617" s="89">
        <f>+VLOOKUP(C617,'[12]Resumen Peso'!$B$1:$D$65536,3,0)</f>
        <v>11775.632456335195</v>
      </c>
      <c r="N617" s="59"/>
      <c r="O617" s="59"/>
      <c r="P617" s="59"/>
      <c r="Q617" s="59"/>
      <c r="R617" s="59"/>
    </row>
    <row r="618" spans="1:18" x14ac:dyDescent="0.2">
      <c r="A618" s="80"/>
      <c r="B618" s="81">
        <f t="shared" si="9"/>
        <v>588</v>
      </c>
      <c r="C618" s="82" t="s">
        <v>631</v>
      </c>
      <c r="D618" s="83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84" t="s">
        <v>44</v>
      </c>
      <c r="F618" s="85">
        <v>0</v>
      </c>
      <c r="G618" s="86">
        <f>VLOOKUP(C618,'[12]Resumen Peso'!$B$1:$D$65536,3,0)*$C$14</f>
        <v>20919.224760538691</v>
      </c>
      <c r="H618" s="87"/>
      <c r="I618" s="88"/>
      <c r="J618" s="89">
        <f>+VLOOKUP(C618,'[12]Resumen Peso'!$B$1:$D$65536,3,0)</f>
        <v>12988.522599337721</v>
      </c>
      <c r="N618" s="59"/>
      <c r="O618" s="59"/>
      <c r="P618" s="59"/>
      <c r="Q618" s="59"/>
      <c r="R618" s="59"/>
    </row>
    <row r="619" spans="1:18" x14ac:dyDescent="0.2">
      <c r="A619" s="80"/>
      <c r="B619" s="81">
        <f t="shared" si="9"/>
        <v>589</v>
      </c>
      <c r="C619" s="82" t="s">
        <v>632</v>
      </c>
      <c r="D619" s="83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84" t="s">
        <v>44</v>
      </c>
      <c r="F619" s="85">
        <v>0</v>
      </c>
      <c r="G619" s="86">
        <f>VLOOKUP(C619,'[12]Resumen Peso'!$B$1:$D$65536,3,0)*$C$14</f>
        <v>5064.1484002530242</v>
      </c>
      <c r="H619" s="87"/>
      <c r="I619" s="88"/>
      <c r="J619" s="89">
        <f>+VLOOKUP(C619,'[12]Resumen Peso'!$B$1:$D$65536,3,0)</f>
        <v>3144.2755023677355</v>
      </c>
      <c r="N619" s="59"/>
      <c r="O619" s="59"/>
      <c r="P619" s="59"/>
      <c r="Q619" s="59"/>
      <c r="R619" s="59"/>
    </row>
    <row r="620" spans="1:18" x14ac:dyDescent="0.2">
      <c r="A620" s="80"/>
      <c r="B620" s="81">
        <f t="shared" si="9"/>
        <v>590</v>
      </c>
      <c r="C620" s="82" t="s">
        <v>633</v>
      </c>
      <c r="D620" s="83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84" t="s">
        <v>44</v>
      </c>
      <c r="F620" s="85">
        <v>0</v>
      </c>
      <c r="G620" s="86">
        <f>VLOOKUP(C620,'[12]Resumen Peso'!$B$1:$D$65536,3,0)*$C$14</f>
        <v>5794.1157372264333</v>
      </c>
      <c r="H620" s="87"/>
      <c r="I620" s="88"/>
      <c r="J620" s="89">
        <f>+VLOOKUP(C620,'[12]Resumen Peso'!$B$1:$D$65536,3,0)</f>
        <v>3597.5044036099316</v>
      </c>
      <c r="N620" s="59"/>
      <c r="O620" s="59"/>
      <c r="P620" s="59"/>
      <c r="Q620" s="59"/>
      <c r="R620" s="59"/>
    </row>
    <row r="621" spans="1:18" x14ac:dyDescent="0.2">
      <c r="A621" s="80"/>
      <c r="B621" s="81">
        <f t="shared" si="9"/>
        <v>591</v>
      </c>
      <c r="C621" s="82" t="s">
        <v>634</v>
      </c>
      <c r="D621" s="83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84" t="s">
        <v>44</v>
      </c>
      <c r="F621" s="85">
        <v>0</v>
      </c>
      <c r="G621" s="86">
        <f>VLOOKUP(C621,'[12]Resumen Peso'!$B$1:$D$65536,3,0)*$C$14</f>
        <v>6517.5655086911502</v>
      </c>
      <c r="H621" s="87"/>
      <c r="I621" s="88"/>
      <c r="J621" s="89">
        <f>+VLOOKUP(C621,'[12]Resumen Peso'!$B$1:$D$65536,3,0)</f>
        <v>4046.6866182338936</v>
      </c>
      <c r="N621" s="59"/>
      <c r="O621" s="59"/>
      <c r="P621" s="59"/>
      <c r="Q621" s="59"/>
      <c r="R621" s="59"/>
    </row>
    <row r="622" spans="1:18" x14ac:dyDescent="0.2">
      <c r="A622" s="80"/>
      <c r="B622" s="81">
        <f t="shared" si="9"/>
        <v>592</v>
      </c>
      <c r="C622" s="82" t="s">
        <v>635</v>
      </c>
      <c r="D622" s="83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84" t="s">
        <v>44</v>
      </c>
      <c r="F622" s="85">
        <v>0</v>
      </c>
      <c r="G622" s="86">
        <f>VLOOKUP(C622,'[12]Resumen Peso'!$B$1:$D$65536,3,0)*$C$14</f>
        <v>7234.4977146471774</v>
      </c>
      <c r="H622" s="87"/>
      <c r="I622" s="88"/>
      <c r="J622" s="89">
        <f>+VLOOKUP(C622,'[12]Resumen Peso'!$B$1:$D$65536,3,0)</f>
        <v>4491.8221462396223</v>
      </c>
      <c r="N622" s="59"/>
      <c r="O622" s="59"/>
      <c r="P622" s="59"/>
      <c r="Q622" s="59"/>
      <c r="R622" s="59"/>
    </row>
    <row r="623" spans="1:18" x14ac:dyDescent="0.2">
      <c r="A623" s="80"/>
      <c r="B623" s="81">
        <f t="shared" si="9"/>
        <v>593</v>
      </c>
      <c r="C623" s="82" t="s">
        <v>636</v>
      </c>
      <c r="D623" s="83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84" t="s">
        <v>44</v>
      </c>
      <c r="F623" s="85">
        <v>0</v>
      </c>
      <c r="G623" s="86">
        <f>VLOOKUP(C623,'[12]Resumen Peso'!$B$1:$D$65536,3,0)*$C$14</f>
        <v>7951.4299206032028</v>
      </c>
      <c r="H623" s="87"/>
      <c r="I623" s="88"/>
      <c r="J623" s="89">
        <f>+VLOOKUP(C623,'[12]Resumen Peso'!$B$1:$D$65536,3,0)</f>
        <v>4936.9576742453501</v>
      </c>
      <c r="N623" s="59"/>
      <c r="O623" s="59"/>
      <c r="P623" s="59"/>
      <c r="Q623" s="59"/>
      <c r="R623" s="59"/>
    </row>
    <row r="624" spans="1:18" x14ac:dyDescent="0.2">
      <c r="A624" s="80"/>
      <c r="B624" s="81">
        <f t="shared" si="9"/>
        <v>594</v>
      </c>
      <c r="C624" s="82" t="s">
        <v>637</v>
      </c>
      <c r="D624" s="83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84" t="s">
        <v>44</v>
      </c>
      <c r="F624" s="85">
        <v>0</v>
      </c>
      <c r="G624" s="86">
        <f>VLOOKUP(C624,'[12]Resumen Peso'!$B$1:$D$65536,3,0)*$C$14</f>
        <v>8914.1916624160422</v>
      </c>
      <c r="H624" s="87"/>
      <c r="I624" s="88"/>
      <c r="J624" s="89">
        <f>+VLOOKUP(C624,'[12]Resumen Peso'!$B$1:$D$65536,3,0)</f>
        <v>5534.7261281176243</v>
      </c>
      <c r="N624" s="59"/>
      <c r="O624" s="59"/>
      <c r="P624" s="59"/>
      <c r="Q624" s="59"/>
      <c r="R624" s="59"/>
    </row>
    <row r="625" spans="1:18" x14ac:dyDescent="0.2">
      <c r="A625" s="80"/>
      <c r="B625" s="81">
        <f t="shared" si="9"/>
        <v>595</v>
      </c>
      <c r="C625" s="82" t="s">
        <v>638</v>
      </c>
      <c r="D625" s="83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84" t="s">
        <v>44</v>
      </c>
      <c r="F625" s="85">
        <v>0</v>
      </c>
      <c r="G625" s="86">
        <f>VLOOKUP(C625,'[12]Resumen Peso'!$B$1:$D$65536,3,0)*$C$14</f>
        <v>9893.6644421931651</v>
      </c>
      <c r="H625" s="87"/>
      <c r="I625" s="88"/>
      <c r="J625" s="89">
        <f>+VLOOKUP(C625,'[12]Resumen Peso'!$B$1:$D$65536,3,0)</f>
        <v>6142.8702864790503</v>
      </c>
      <c r="N625" s="59"/>
      <c r="O625" s="59"/>
      <c r="P625" s="59"/>
      <c r="Q625" s="59"/>
      <c r="R625" s="59"/>
    </row>
    <row r="626" spans="1:18" x14ac:dyDescent="0.2">
      <c r="A626" s="80"/>
      <c r="B626" s="81">
        <f t="shared" si="9"/>
        <v>596</v>
      </c>
      <c r="C626" s="82" t="s">
        <v>639</v>
      </c>
      <c r="D626" s="83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84" t="s">
        <v>44</v>
      </c>
      <c r="F626" s="85">
        <v>0</v>
      </c>
      <c r="G626" s="86">
        <f>VLOOKUP(C626,'[12]Resumen Peso'!$B$1:$D$65536,3,0)*$C$14</f>
        <v>10873.13722197029</v>
      </c>
      <c r="H626" s="87"/>
      <c r="I626" s="88"/>
      <c r="J626" s="89">
        <f>+VLOOKUP(C626,'[12]Resumen Peso'!$B$1:$D$65536,3,0)</f>
        <v>6751.0144448404762</v>
      </c>
      <c r="N626" s="59"/>
      <c r="O626" s="59"/>
      <c r="P626" s="59"/>
      <c r="Q626" s="59"/>
      <c r="R626" s="59"/>
    </row>
    <row r="627" spans="1:18" x14ac:dyDescent="0.2">
      <c r="A627" s="80"/>
      <c r="B627" s="81">
        <f t="shared" si="9"/>
        <v>597</v>
      </c>
      <c r="C627" s="82" t="s">
        <v>640</v>
      </c>
      <c r="D627" s="83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84" t="s">
        <v>44</v>
      </c>
      <c r="F627" s="85">
        <v>0</v>
      </c>
      <c r="G627" s="86">
        <f>VLOOKUP(C627,'[12]Resumen Peso'!$B$1:$D$65536,3,0)*$C$14</f>
        <v>12029.627445947135</v>
      </c>
      <c r="H627" s="87"/>
      <c r="I627" s="88"/>
      <c r="J627" s="89">
        <f>+VLOOKUP(C627,'[12]Resumen Peso'!$B$1:$D$65536,3,0)</f>
        <v>7469.0668383675866</v>
      </c>
      <c r="N627" s="59"/>
      <c r="O627" s="59"/>
      <c r="P627" s="59"/>
      <c r="Q627" s="59"/>
      <c r="R627" s="59"/>
    </row>
    <row r="628" spans="1:18" x14ac:dyDescent="0.2">
      <c r="A628" s="80"/>
      <c r="B628" s="81">
        <f t="shared" si="9"/>
        <v>598</v>
      </c>
      <c r="C628" s="82" t="s">
        <v>641</v>
      </c>
      <c r="D628" s="83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84" t="s">
        <v>44</v>
      </c>
      <c r="F628" s="85">
        <v>0</v>
      </c>
      <c r="G628" s="86">
        <f>VLOOKUP(C628,'[12]Resumen Peso'!$B$1:$D$65536,3,0)*$C$14</f>
        <v>13396.021654729548</v>
      </c>
      <c r="H628" s="87"/>
      <c r="I628" s="88"/>
      <c r="J628" s="89">
        <f>+VLOOKUP(C628,'[12]Resumen Peso'!$B$1:$D$65536,3,0)</f>
        <v>8317.446367892635</v>
      </c>
      <c r="N628" s="59"/>
      <c r="O628" s="59"/>
      <c r="P628" s="59"/>
      <c r="Q628" s="59"/>
      <c r="R628" s="59"/>
    </row>
    <row r="629" spans="1:18" x14ac:dyDescent="0.2">
      <c r="A629" s="80"/>
      <c r="B629" s="81">
        <f t="shared" si="9"/>
        <v>599</v>
      </c>
      <c r="C629" s="82" t="s">
        <v>642</v>
      </c>
      <c r="D629" s="83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84" t="s">
        <v>44</v>
      </c>
      <c r="F629" s="85">
        <v>0</v>
      </c>
      <c r="G629" s="86">
        <f>VLOOKUP(C629,'[12]Resumen Peso'!$B$1:$D$65536,3,0)*$C$14</f>
        <v>15003.544253297096</v>
      </c>
      <c r="H629" s="87"/>
      <c r="I629" s="88"/>
      <c r="J629" s="89">
        <f>+VLOOKUP(C629,'[12]Resumen Peso'!$B$1:$D$65536,3,0)</f>
        <v>9315.5399320397519</v>
      </c>
      <c r="N629" s="59"/>
      <c r="O629" s="59"/>
      <c r="P629" s="59"/>
      <c r="Q629" s="59"/>
      <c r="R629" s="59"/>
    </row>
    <row r="630" spans="1:18" x14ac:dyDescent="0.2">
      <c r="A630" s="80"/>
      <c r="B630" s="81">
        <f t="shared" si="9"/>
        <v>600</v>
      </c>
      <c r="C630" s="82" t="s">
        <v>643</v>
      </c>
      <c r="D630" s="83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84" t="s">
        <v>44</v>
      </c>
      <c r="F630" s="85">
        <v>0</v>
      </c>
      <c r="G630" s="86">
        <f>VLOOKUP(C630,'[12]Resumen Peso'!$B$1:$D$65536,3,0)*$C$14</f>
        <v>15488.922305912909</v>
      </c>
      <c r="H630" s="87"/>
      <c r="I630" s="88"/>
      <c r="J630" s="89">
        <f>+VLOOKUP(C630,'[12]Resumen Peso'!$B$1:$D$65536,3,0)</f>
        <v>9616.9059662876043</v>
      </c>
      <c r="N630" s="59"/>
      <c r="O630" s="59"/>
      <c r="P630" s="59"/>
      <c r="Q630" s="59"/>
      <c r="R630" s="59"/>
    </row>
    <row r="631" spans="1:18" x14ac:dyDescent="0.2">
      <c r="A631" s="80"/>
      <c r="B631" s="81">
        <f t="shared" si="9"/>
        <v>601</v>
      </c>
      <c r="C631" s="82" t="s">
        <v>644</v>
      </c>
      <c r="D631" s="83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84" t="s">
        <v>44</v>
      </c>
      <c r="F631" s="85">
        <v>0</v>
      </c>
      <c r="G631" s="86">
        <f>VLOOKUP(C631,'[12]Resumen Peso'!$B$1:$D$65536,3,0)*$C$14</f>
        <v>17267.471912946385</v>
      </c>
      <c r="H631" s="87"/>
      <c r="I631" s="88"/>
      <c r="J631" s="89">
        <f>+VLOOKUP(C631,'[12]Resumen Peso'!$B$1:$D$65536,3,0)</f>
        <v>10721.188368213605</v>
      </c>
      <c r="N631" s="59"/>
      <c r="O631" s="59"/>
      <c r="P631" s="59"/>
      <c r="Q631" s="59"/>
      <c r="R631" s="59"/>
    </row>
    <row r="632" spans="1:18" x14ac:dyDescent="0.2">
      <c r="A632" s="80"/>
      <c r="B632" s="81">
        <f t="shared" si="9"/>
        <v>602</v>
      </c>
      <c r="C632" s="82" t="s">
        <v>645</v>
      </c>
      <c r="D632" s="83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84" t="s">
        <v>44</v>
      </c>
      <c r="F632" s="85">
        <v>0</v>
      </c>
      <c r="G632" s="86">
        <f>VLOOKUP(C632,'[12]Resumen Peso'!$B$1:$D$65536,3,0)*$C$14</f>
        <v>19046.021519979862</v>
      </c>
      <c r="H632" s="87"/>
      <c r="I632" s="88"/>
      <c r="J632" s="89">
        <f>+VLOOKUP(C632,'[12]Resumen Peso'!$B$1:$D$65536,3,0)</f>
        <v>11825.470770139606</v>
      </c>
      <c r="N632" s="59"/>
      <c r="O632" s="59"/>
      <c r="P632" s="59"/>
      <c r="Q632" s="59"/>
      <c r="R632" s="59"/>
    </row>
    <row r="633" spans="1:18" x14ac:dyDescent="0.2">
      <c r="A633" s="80"/>
      <c r="B633" s="81">
        <f t="shared" si="9"/>
        <v>603</v>
      </c>
      <c r="C633" s="82" t="s">
        <v>646</v>
      </c>
      <c r="D633" s="83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SS1 (5°)Tipo SS1-6</v>
      </c>
      <c r="E633" s="84" t="s">
        <v>44</v>
      </c>
      <c r="F633" s="85">
        <v>0</v>
      </c>
      <c r="G633" s="86">
        <f>VLOOKUP(C633,'[12]Resumen Peso'!$B$1:$D$65536,3,0)*$C$14</f>
        <v>4760.2695326369831</v>
      </c>
      <c r="H633" s="87"/>
      <c r="I633" s="88"/>
      <c r="J633" s="89">
        <f>+VLOOKUP(C633,'[12]Resumen Peso'!$B$1:$D$65536,3,0)</f>
        <v>2955.6003681468214</v>
      </c>
      <c r="N633" s="59"/>
      <c r="O633" s="59"/>
      <c r="P633" s="59"/>
      <c r="Q633" s="59"/>
      <c r="R633" s="59"/>
    </row>
    <row r="634" spans="1:18" x14ac:dyDescent="0.2">
      <c r="A634" s="80"/>
      <c r="B634" s="81">
        <f t="shared" si="9"/>
        <v>604</v>
      </c>
      <c r="C634" s="82" t="s">
        <v>647</v>
      </c>
      <c r="D634" s="83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SS1 (5°)Tipo SS1-3</v>
      </c>
      <c r="E634" s="84" t="s">
        <v>44</v>
      </c>
      <c r="F634" s="85">
        <v>0</v>
      </c>
      <c r="G634" s="86">
        <f>VLOOKUP(C634,'[12]Resumen Peso'!$B$1:$D$65536,3,0)*$C$14</f>
        <v>5446.4345103143851</v>
      </c>
      <c r="H634" s="87"/>
      <c r="I634" s="88"/>
      <c r="J634" s="89">
        <f>+VLOOKUP(C634,'[12]Resumen Peso'!$B$1:$D$65536,3,0)</f>
        <v>3381.6328536454621</v>
      </c>
      <c r="N634" s="59"/>
      <c r="O634" s="59"/>
      <c r="P634" s="59"/>
      <c r="Q634" s="59"/>
      <c r="R634" s="59"/>
    </row>
    <row r="635" spans="1:18" x14ac:dyDescent="0.2">
      <c r="A635" s="80"/>
      <c r="B635" s="81">
        <f t="shared" si="9"/>
        <v>605</v>
      </c>
      <c r="C635" s="82" t="s">
        <v>648</v>
      </c>
      <c r="D635" s="83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SS1 (5°)Tipo SS1±0</v>
      </c>
      <c r="E635" s="84" t="s">
        <v>44</v>
      </c>
      <c r="F635" s="85">
        <v>0</v>
      </c>
      <c r="G635" s="86">
        <f>VLOOKUP(C635,'[12]Resumen Peso'!$B$1:$D$65536,3,0)*$C$14</f>
        <v>6126.473014976812</v>
      </c>
      <c r="H635" s="87"/>
      <c r="I635" s="88"/>
      <c r="J635" s="89">
        <f>+VLOOKUP(C635,'[12]Resumen Peso'!$B$1:$D$65536,3,0)</f>
        <v>3803.8614776664367</v>
      </c>
      <c r="N635" s="59"/>
      <c r="O635" s="59"/>
      <c r="P635" s="59"/>
      <c r="Q635" s="59"/>
      <c r="R635" s="59"/>
    </row>
    <row r="636" spans="1:18" x14ac:dyDescent="0.2">
      <c r="A636" s="80"/>
      <c r="B636" s="81">
        <f t="shared" si="9"/>
        <v>606</v>
      </c>
      <c r="C636" s="82" t="s">
        <v>649</v>
      </c>
      <c r="D636" s="83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SS1 (5°)Tipo SS1+3</v>
      </c>
      <c r="E636" s="84" t="s">
        <v>44</v>
      </c>
      <c r="F636" s="85">
        <v>0</v>
      </c>
      <c r="G636" s="86">
        <f>VLOOKUP(C636,'[12]Resumen Peso'!$B$1:$D$65536,3,0)*$C$14</f>
        <v>6800.385046624262</v>
      </c>
      <c r="H636" s="87"/>
      <c r="I636" s="88"/>
      <c r="J636" s="89">
        <f>+VLOOKUP(C636,'[12]Resumen Peso'!$B$1:$D$65536,3,0)</f>
        <v>4222.2862402097453</v>
      </c>
      <c r="N636" s="59"/>
      <c r="O636" s="59"/>
      <c r="P636" s="59"/>
      <c r="Q636" s="59"/>
      <c r="R636" s="59"/>
    </row>
    <row r="637" spans="1:18" x14ac:dyDescent="0.2">
      <c r="A637" s="80"/>
      <c r="B637" s="81">
        <f t="shared" si="9"/>
        <v>607</v>
      </c>
      <c r="C637" s="82" t="s">
        <v>650</v>
      </c>
      <c r="D637" s="83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SS1 (5°)Tipo SS1+6</v>
      </c>
      <c r="E637" s="84" t="s">
        <v>44</v>
      </c>
      <c r="F637" s="85">
        <v>0</v>
      </c>
      <c r="G637" s="86">
        <f>VLOOKUP(C637,'[12]Resumen Peso'!$B$1:$D$65536,3,0)*$C$14</f>
        <v>7474.2970782717102</v>
      </c>
      <c r="H637" s="87"/>
      <c r="I637" s="88"/>
      <c r="J637" s="89">
        <f>+VLOOKUP(C637,'[12]Resumen Peso'!$B$1:$D$65536,3,0)</f>
        <v>4640.7110027530525</v>
      </c>
      <c r="N637" s="59"/>
      <c r="O637" s="59"/>
      <c r="P637" s="59"/>
      <c r="Q637" s="59"/>
      <c r="R637" s="59"/>
    </row>
    <row r="638" spans="1:18" x14ac:dyDescent="0.2">
      <c r="A638" s="80"/>
      <c r="B638" s="81">
        <f t="shared" si="9"/>
        <v>608</v>
      </c>
      <c r="C638" s="82" t="s">
        <v>651</v>
      </c>
      <c r="D638" s="83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AS1 (30°)Tipo AS1-3</v>
      </c>
      <c r="E638" s="84" t="s">
        <v>44</v>
      </c>
      <c r="F638" s="85">
        <v>0</v>
      </c>
      <c r="G638" s="86">
        <f>VLOOKUP(C638,'[12]Resumen Peso'!$B$1:$D$65536,3,0)*$C$14</f>
        <v>8379.2874190980547</v>
      </c>
      <c r="H638" s="87"/>
      <c r="I638" s="88"/>
      <c r="J638" s="89">
        <f>+VLOOKUP(C638,'[12]Resumen Peso'!$B$1:$D$65536,3,0)</f>
        <v>5202.6098125109838</v>
      </c>
      <c r="N638" s="59"/>
      <c r="O638" s="59"/>
      <c r="P638" s="59"/>
      <c r="Q638" s="59"/>
      <c r="R638" s="59"/>
    </row>
    <row r="639" spans="1:18" x14ac:dyDescent="0.2">
      <c r="A639" s="80"/>
      <c r="B639" s="81">
        <f t="shared" si="9"/>
        <v>609</v>
      </c>
      <c r="C639" s="82" t="s">
        <v>652</v>
      </c>
      <c r="D639" s="83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AS1 (30°)Tipo AS1±0</v>
      </c>
      <c r="E639" s="84" t="s">
        <v>44</v>
      </c>
      <c r="F639" s="85">
        <v>0</v>
      </c>
      <c r="G639" s="86">
        <f>VLOOKUP(C639,'[12]Resumen Peso'!$B$1:$D$65536,3,0)*$C$14</f>
        <v>9299.986036734801</v>
      </c>
      <c r="H639" s="87"/>
      <c r="I639" s="88"/>
      <c r="J639" s="89">
        <f>+VLOOKUP(C639,'[12]Resumen Peso'!$B$1:$D$65536,3,0)</f>
        <v>5774.2617230976512</v>
      </c>
      <c r="N639" s="59"/>
      <c r="O639" s="59"/>
      <c r="P639" s="59"/>
      <c r="Q639" s="59"/>
      <c r="R639" s="59"/>
    </row>
    <row r="640" spans="1:18" x14ac:dyDescent="0.2">
      <c r="A640" s="80"/>
      <c r="B640" s="81">
        <f t="shared" si="9"/>
        <v>610</v>
      </c>
      <c r="C640" s="82" t="s">
        <v>653</v>
      </c>
      <c r="D640" s="83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AS1 (30°)Tipo AS1+3</v>
      </c>
      <c r="E640" s="84" t="s">
        <v>44</v>
      </c>
      <c r="F640" s="85">
        <v>0</v>
      </c>
      <c r="G640" s="86">
        <f>VLOOKUP(C640,'[12]Resumen Peso'!$B$1:$D$65536,3,0)*$C$14</f>
        <v>10220.684654371546</v>
      </c>
      <c r="H640" s="87"/>
      <c r="I640" s="88"/>
      <c r="J640" s="89">
        <f>+VLOOKUP(C640,'[12]Resumen Peso'!$B$1:$D$65536,3,0)</f>
        <v>6345.9136336843185</v>
      </c>
      <c r="N640" s="59"/>
      <c r="O640" s="59"/>
      <c r="P640" s="59"/>
      <c r="Q640" s="59"/>
      <c r="R640" s="59"/>
    </row>
    <row r="641" spans="1:18" x14ac:dyDescent="0.2">
      <c r="A641" s="80"/>
      <c r="B641" s="81">
        <f t="shared" si="9"/>
        <v>611</v>
      </c>
      <c r="C641" s="82" t="s">
        <v>654</v>
      </c>
      <c r="D641" s="83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BS1 (65°)Tipo BS1-3</v>
      </c>
      <c r="E641" s="84" t="s">
        <v>44</v>
      </c>
      <c r="F641" s="85">
        <v>0</v>
      </c>
      <c r="G641" s="86">
        <f>VLOOKUP(C641,'[12]Resumen Peso'!$B$1:$D$65536,3,0)*$C$14</f>
        <v>11307.778622177551</v>
      </c>
      <c r="H641" s="87"/>
      <c r="I641" s="88"/>
      <c r="J641" s="89">
        <f>+VLOOKUP(C641,'[12]Resumen Peso'!$B$1:$D$65536,3,0)</f>
        <v>7020.8786350206501</v>
      </c>
      <c r="N641" s="59"/>
      <c r="O641" s="59"/>
      <c r="P641" s="59"/>
      <c r="Q641" s="59"/>
      <c r="R641" s="59"/>
    </row>
    <row r="642" spans="1:18" x14ac:dyDescent="0.2">
      <c r="A642" s="80"/>
      <c r="B642" s="81">
        <f t="shared" si="9"/>
        <v>612</v>
      </c>
      <c r="C642" s="82" t="s">
        <v>655</v>
      </c>
      <c r="D642" s="83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BS1 (65°)Tipo BS1±0</v>
      </c>
      <c r="E642" s="84" t="s">
        <v>44</v>
      </c>
      <c r="F642" s="85">
        <v>0</v>
      </c>
      <c r="G642" s="86">
        <f>VLOOKUP(C642,'[12]Resumen Peso'!$B$1:$D$65536,3,0)*$C$14</f>
        <v>12592.181093738922</v>
      </c>
      <c r="H642" s="87"/>
      <c r="I642" s="88"/>
      <c r="J642" s="89">
        <f>+VLOOKUP(C642,'[12]Resumen Peso'!$B$1:$D$65536,3,0)</f>
        <v>7818.3503730742204</v>
      </c>
      <c r="N642" s="59"/>
      <c r="O642" s="59"/>
      <c r="P642" s="59"/>
      <c r="Q642" s="59"/>
      <c r="R642" s="59"/>
    </row>
    <row r="643" spans="1:18" x14ac:dyDescent="0.2">
      <c r="A643" s="80"/>
      <c r="B643" s="81">
        <f t="shared" si="9"/>
        <v>613</v>
      </c>
      <c r="C643" s="82" t="s">
        <v>656</v>
      </c>
      <c r="D643" s="83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BS1 (65°)Tipo BS1+3</v>
      </c>
      <c r="E643" s="84" t="s">
        <v>44</v>
      </c>
      <c r="F643" s="85">
        <v>0</v>
      </c>
      <c r="G643" s="86">
        <f>VLOOKUP(C643,'[12]Resumen Peso'!$B$1:$D$65536,3,0)*$C$14</f>
        <v>14103.242824987594</v>
      </c>
      <c r="H643" s="87"/>
      <c r="I643" s="88"/>
      <c r="J643" s="89">
        <f>+VLOOKUP(C643,'[12]Resumen Peso'!$B$1:$D$65536,3,0)</f>
        <v>8756.5524178431278</v>
      </c>
      <c r="N643" s="59"/>
      <c r="O643" s="59"/>
      <c r="P643" s="59"/>
      <c r="Q643" s="59"/>
      <c r="R643" s="59"/>
    </row>
    <row r="644" spans="1:18" x14ac:dyDescent="0.2">
      <c r="A644" s="80"/>
      <c r="B644" s="81">
        <f t="shared" si="9"/>
        <v>614</v>
      </c>
      <c r="C644" s="82" t="s">
        <v>657</v>
      </c>
      <c r="D644" s="83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RS1-3</v>
      </c>
      <c r="E644" s="84" t="s">
        <v>44</v>
      </c>
      <c r="F644" s="85">
        <v>0</v>
      </c>
      <c r="G644" s="86">
        <f>VLOOKUP(C644,'[12]Resumen Peso'!$B$1:$D$65536,3,0)*$C$14</f>
        <v>14559.495322557032</v>
      </c>
      <c r="H644" s="87"/>
      <c r="I644" s="88"/>
      <c r="J644" s="89">
        <f>+VLOOKUP(C644,'[12]Resumen Peso'!$B$1:$D$65536,3,0)</f>
        <v>9039.834706910724</v>
      </c>
      <c r="N644" s="59"/>
      <c r="O644" s="59"/>
      <c r="P644" s="59"/>
      <c r="Q644" s="59"/>
      <c r="R644" s="59"/>
    </row>
    <row r="645" spans="1:18" x14ac:dyDescent="0.2">
      <c r="A645" s="80"/>
      <c r="B645" s="81">
        <f t="shared" si="9"/>
        <v>615</v>
      </c>
      <c r="C645" s="82" t="s">
        <v>658</v>
      </c>
      <c r="D645" s="83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RS1±0</v>
      </c>
      <c r="E645" s="84" t="s">
        <v>44</v>
      </c>
      <c r="F645" s="85">
        <v>0</v>
      </c>
      <c r="G645" s="86">
        <f>VLOOKUP(C645,'[12]Resumen Peso'!$B$1:$D$65536,3,0)*$C$14</f>
        <v>16231.321429829466</v>
      </c>
      <c r="H645" s="87"/>
      <c r="I645" s="88"/>
      <c r="J645" s="89">
        <f>+VLOOKUP(C645,'[12]Resumen Peso'!$B$1:$D$65536,3,0)</f>
        <v>10077.853630892669</v>
      </c>
      <c r="N645" s="59"/>
      <c r="O645" s="59"/>
      <c r="P645" s="59"/>
      <c r="Q645" s="59"/>
      <c r="R645" s="59"/>
    </row>
    <row r="646" spans="1:18" x14ac:dyDescent="0.2">
      <c r="A646" s="80"/>
      <c r="B646" s="81">
        <f t="shared" si="9"/>
        <v>616</v>
      </c>
      <c r="C646" s="82" t="s">
        <v>659</v>
      </c>
      <c r="D646" s="83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RS1+3</v>
      </c>
      <c r="E646" s="84" t="s">
        <v>44</v>
      </c>
      <c r="F646" s="85">
        <v>0</v>
      </c>
      <c r="G646" s="86">
        <f>VLOOKUP(C646,'[12]Resumen Peso'!$B$1:$D$65536,3,0)*$C$14</f>
        <v>17903.147537101901</v>
      </c>
      <c r="H646" s="87"/>
      <c r="I646" s="88"/>
      <c r="J646" s="89">
        <f>+VLOOKUP(C646,'[12]Resumen Peso'!$B$1:$D$65536,3,0)</f>
        <v>11115.872554874613</v>
      </c>
      <c r="N646" s="59"/>
      <c r="O646" s="59"/>
      <c r="P646" s="59"/>
      <c r="Q646" s="59"/>
      <c r="R646" s="59"/>
    </row>
    <row r="647" spans="1:18" x14ac:dyDescent="0.2">
      <c r="A647" s="80"/>
      <c r="B647" s="81">
        <f t="shared" si="9"/>
        <v>617</v>
      </c>
      <c r="C647" s="82" t="s">
        <v>660</v>
      </c>
      <c r="D647" s="83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84" t="s">
        <v>44</v>
      </c>
      <c r="F647" s="85">
        <v>0</v>
      </c>
      <c r="G647" s="86">
        <f>VLOOKUP(C647,'[12]Resumen Peso'!$B$1:$D$65536,3,0)*$C$14</f>
        <v>7661.1551231776175</v>
      </c>
      <c r="H647" s="87"/>
      <c r="I647" s="88"/>
      <c r="J647" s="89">
        <f>+VLOOKUP(C647,'[12]Resumen Peso'!$B$1:$D$65536,3,0)</f>
        <v>4756.7291614998658</v>
      </c>
      <c r="N647" s="59"/>
      <c r="O647" s="59"/>
      <c r="P647" s="59"/>
      <c r="Q647" s="59"/>
      <c r="R647" s="59"/>
    </row>
    <row r="648" spans="1:18" x14ac:dyDescent="0.2">
      <c r="A648" s="80"/>
      <c r="B648" s="81">
        <f t="shared" si="9"/>
        <v>618</v>
      </c>
      <c r="C648" s="82" t="s">
        <v>661</v>
      </c>
      <c r="D648" s="83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84" t="s">
        <v>44</v>
      </c>
      <c r="F648" s="85">
        <v>0</v>
      </c>
      <c r="G648" s="86">
        <f>VLOOKUP(C648,'[12]Resumen Peso'!$B$1:$D$65536,3,0)*$C$14</f>
        <v>8765.4657715635803</v>
      </c>
      <c r="H648" s="87"/>
      <c r="I648" s="88"/>
      <c r="J648" s="89">
        <f>+VLOOKUP(C648,'[12]Resumen Peso'!$B$1:$D$65536,3,0)</f>
        <v>5442.3838154097566</v>
      </c>
      <c r="N648" s="59"/>
      <c r="O648" s="59"/>
      <c r="P648" s="59"/>
      <c r="Q648" s="59"/>
      <c r="R648" s="59"/>
    </row>
    <row r="649" spans="1:18" x14ac:dyDescent="0.2">
      <c r="A649" s="80"/>
      <c r="B649" s="81">
        <f t="shared" si="9"/>
        <v>619</v>
      </c>
      <c r="C649" s="82" t="s">
        <v>662</v>
      </c>
      <c r="D649" s="83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84" t="s">
        <v>44</v>
      </c>
      <c r="F649" s="85">
        <v>0</v>
      </c>
      <c r="G649" s="86">
        <f>VLOOKUP(C649,'[12]Resumen Peso'!$B$1:$D$65536,3,0)*$C$14</f>
        <v>9859.9165034460966</v>
      </c>
      <c r="H649" s="87"/>
      <c r="I649" s="88"/>
      <c r="J649" s="89">
        <f>+VLOOKUP(C649,'[12]Resumen Peso'!$B$1:$D$65536,3,0)</f>
        <v>6121.9165527668802</v>
      </c>
      <c r="N649" s="59"/>
      <c r="O649" s="59"/>
      <c r="P649" s="59"/>
      <c r="Q649" s="59"/>
      <c r="R649" s="59"/>
    </row>
    <row r="650" spans="1:18" x14ac:dyDescent="0.2">
      <c r="A650" s="80"/>
      <c r="B650" s="81">
        <f t="shared" si="9"/>
        <v>620</v>
      </c>
      <c r="C650" s="82" t="s">
        <v>663</v>
      </c>
      <c r="D650" s="83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84" t="s">
        <v>44</v>
      </c>
      <c r="F650" s="85">
        <v>0</v>
      </c>
      <c r="G650" s="86">
        <f>VLOOKUP(C650,'[12]Resumen Peso'!$B$1:$D$65536,3,0)*$C$14</f>
        <v>10944.507318825168</v>
      </c>
      <c r="H650" s="87"/>
      <c r="I650" s="88"/>
      <c r="J650" s="89">
        <f>+VLOOKUP(C650,'[12]Resumen Peso'!$B$1:$D$65536,3,0)</f>
        <v>6795.3273735712373</v>
      </c>
      <c r="N650" s="59"/>
      <c r="O650" s="59"/>
      <c r="P650" s="59"/>
      <c r="Q650" s="59"/>
      <c r="R650" s="59"/>
    </row>
    <row r="651" spans="1:18" x14ac:dyDescent="0.2">
      <c r="A651" s="80"/>
      <c r="B651" s="81">
        <f t="shared" si="9"/>
        <v>621</v>
      </c>
      <c r="C651" s="82" t="s">
        <v>664</v>
      </c>
      <c r="D651" s="83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84" t="s">
        <v>44</v>
      </c>
      <c r="F651" s="85">
        <v>0</v>
      </c>
      <c r="G651" s="86">
        <f>VLOOKUP(C651,'[12]Resumen Peso'!$B$1:$D$65536,3,0)*$C$14</f>
        <v>12029.098134204238</v>
      </c>
      <c r="H651" s="87"/>
      <c r="I651" s="88"/>
      <c r="J651" s="89">
        <f>+VLOOKUP(C651,'[12]Resumen Peso'!$B$1:$D$65536,3,0)</f>
        <v>7468.7381943755936</v>
      </c>
      <c r="N651" s="59"/>
      <c r="O651" s="59"/>
      <c r="P651" s="59"/>
      <c r="Q651" s="59"/>
      <c r="R651" s="59"/>
    </row>
    <row r="652" spans="1:18" x14ac:dyDescent="0.2">
      <c r="A652" s="80"/>
      <c r="B652" s="81">
        <f t="shared" si="9"/>
        <v>622</v>
      </c>
      <c r="C652" s="82" t="s">
        <v>665</v>
      </c>
      <c r="D652" s="83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84" t="s">
        <v>44</v>
      </c>
      <c r="F652" s="85">
        <v>0</v>
      </c>
      <c r="G652" s="86">
        <f>VLOOKUP(C652,'[12]Resumen Peso'!$B$1:$D$65536,3,0)*$C$14</f>
        <v>13485.585280260289</v>
      </c>
      <c r="H652" s="87"/>
      <c r="I652" s="88"/>
      <c r="J652" s="89">
        <f>+VLOOKUP(C652,'[12]Resumen Peso'!$B$1:$D$65536,3,0)</f>
        <v>8373.0554637172118</v>
      </c>
      <c r="N652" s="59"/>
      <c r="O652" s="59"/>
      <c r="P652" s="59"/>
      <c r="Q652" s="59"/>
      <c r="R652" s="59"/>
    </row>
    <row r="653" spans="1:18" x14ac:dyDescent="0.2">
      <c r="A653" s="80"/>
      <c r="B653" s="81">
        <f t="shared" si="9"/>
        <v>623</v>
      </c>
      <c r="C653" s="82" t="s">
        <v>666</v>
      </c>
      <c r="D653" s="83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84" t="s">
        <v>44</v>
      </c>
      <c r="F653" s="85">
        <v>0</v>
      </c>
      <c r="G653" s="86">
        <f>VLOOKUP(C653,'[12]Resumen Peso'!$B$1:$D$65536,3,0)*$C$14</f>
        <v>14967.353252231174</v>
      </c>
      <c r="H653" s="87"/>
      <c r="I653" s="88"/>
      <c r="J653" s="89">
        <f>+VLOOKUP(C653,'[12]Resumen Peso'!$B$1:$D$65536,3,0)</f>
        <v>9293.0693271001237</v>
      </c>
      <c r="N653" s="59"/>
      <c r="O653" s="59"/>
      <c r="P653" s="59"/>
      <c r="Q653" s="59"/>
      <c r="R653" s="59"/>
    </row>
    <row r="654" spans="1:18" x14ac:dyDescent="0.2">
      <c r="A654" s="80"/>
      <c r="B654" s="81">
        <f t="shared" si="9"/>
        <v>624</v>
      </c>
      <c r="C654" s="82" t="s">
        <v>667</v>
      </c>
      <c r="D654" s="83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84" t="s">
        <v>44</v>
      </c>
      <c r="F654" s="85">
        <v>0</v>
      </c>
      <c r="G654" s="86">
        <f>VLOOKUP(C654,'[12]Resumen Peso'!$B$1:$D$65536,3,0)*$C$14</f>
        <v>16449.121224202059</v>
      </c>
      <c r="H654" s="87"/>
      <c r="I654" s="88"/>
      <c r="J654" s="89">
        <f>+VLOOKUP(C654,'[12]Resumen Peso'!$B$1:$D$65536,3,0)</f>
        <v>10213.083190483036</v>
      </c>
      <c r="N654" s="59"/>
      <c r="O654" s="59"/>
      <c r="P654" s="59"/>
      <c r="Q654" s="59"/>
      <c r="R654" s="59"/>
    </row>
    <row r="655" spans="1:18" x14ac:dyDescent="0.2">
      <c r="A655" s="80"/>
      <c r="B655" s="81">
        <f t="shared" si="9"/>
        <v>625</v>
      </c>
      <c r="C655" s="82" t="s">
        <v>668</v>
      </c>
      <c r="D655" s="83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84" t="s">
        <v>44</v>
      </c>
      <c r="F655" s="85">
        <v>0</v>
      </c>
      <c r="G655" s="86">
        <f>VLOOKUP(C655,'[12]Resumen Peso'!$B$1:$D$65536,3,0)*$C$14</f>
        <v>18198.685080561871</v>
      </c>
      <c r="H655" s="87"/>
      <c r="I655" s="88"/>
      <c r="J655" s="89">
        <f>+VLOOKUP(C655,'[12]Resumen Peso'!$B$1:$D$65536,3,0)</f>
        <v>11299.368650266426</v>
      </c>
      <c r="N655" s="59"/>
      <c r="O655" s="59"/>
      <c r="P655" s="59"/>
      <c r="Q655" s="59"/>
      <c r="R655" s="59"/>
    </row>
    <row r="656" spans="1:18" x14ac:dyDescent="0.2">
      <c r="A656" s="80"/>
      <c r="B656" s="81">
        <f t="shared" si="9"/>
        <v>626</v>
      </c>
      <c r="C656" s="82" t="s">
        <v>669</v>
      </c>
      <c r="D656" s="83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84" t="s">
        <v>44</v>
      </c>
      <c r="F656" s="85">
        <v>0</v>
      </c>
      <c r="G656" s="86">
        <f>VLOOKUP(C656,'[12]Resumen Peso'!$B$1:$D$65536,3,0)*$C$14</f>
        <v>20265.796303521012</v>
      </c>
      <c r="H656" s="87"/>
      <c r="I656" s="88"/>
      <c r="J656" s="89">
        <f>+VLOOKUP(C656,'[12]Resumen Peso'!$B$1:$D$65536,3,0)</f>
        <v>12582.815868893569</v>
      </c>
      <c r="N656" s="59"/>
      <c r="O656" s="59"/>
      <c r="P656" s="59"/>
      <c r="Q656" s="59"/>
      <c r="R656" s="59"/>
    </row>
    <row r="657" spans="1:18" x14ac:dyDescent="0.2">
      <c r="A657" s="80"/>
      <c r="B657" s="81">
        <f t="shared" si="9"/>
        <v>627</v>
      </c>
      <c r="C657" s="82" t="s">
        <v>670</v>
      </c>
      <c r="D657" s="83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84" t="s">
        <v>44</v>
      </c>
      <c r="F657" s="85">
        <v>0</v>
      </c>
      <c r="G657" s="86">
        <f>VLOOKUP(C657,'[12]Resumen Peso'!$B$1:$D$65536,3,0)*$C$14</f>
        <v>22697.691859943538</v>
      </c>
      <c r="H657" s="87"/>
      <c r="I657" s="88"/>
      <c r="J657" s="89">
        <f>+VLOOKUP(C657,'[12]Resumen Peso'!$B$1:$D$65536,3,0)</f>
        <v>14092.753773160799</v>
      </c>
      <c r="N657" s="59"/>
      <c r="O657" s="59"/>
      <c r="P657" s="59"/>
      <c r="Q657" s="59"/>
      <c r="R657" s="59"/>
    </row>
    <row r="658" spans="1:18" x14ac:dyDescent="0.2">
      <c r="A658" s="80"/>
      <c r="B658" s="81">
        <f t="shared" si="9"/>
        <v>628</v>
      </c>
      <c r="C658" s="82" t="s">
        <v>671</v>
      </c>
      <c r="D658" s="83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84" t="s">
        <v>44</v>
      </c>
      <c r="F658" s="85">
        <v>0</v>
      </c>
      <c r="G658" s="86">
        <f>VLOOKUP(C658,'[12]Resumen Peso'!$B$1:$D$65536,3,0)*$C$14</f>
        <v>23431.982457409013</v>
      </c>
      <c r="H658" s="87"/>
      <c r="I658" s="88"/>
      <c r="J658" s="89">
        <f>+VLOOKUP(C658,'[12]Resumen Peso'!$B$1:$D$65536,3,0)</f>
        <v>14548.666940538418</v>
      </c>
      <c r="N658" s="59"/>
      <c r="O658" s="59"/>
      <c r="P658" s="59"/>
      <c r="Q658" s="59"/>
      <c r="R658" s="59"/>
    </row>
    <row r="659" spans="1:18" x14ac:dyDescent="0.2">
      <c r="A659" s="80"/>
      <c r="B659" s="81">
        <f t="shared" si="9"/>
        <v>629</v>
      </c>
      <c r="C659" s="82" t="s">
        <v>672</v>
      </c>
      <c r="D659" s="83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84" t="s">
        <v>44</v>
      </c>
      <c r="F659" s="85">
        <v>0</v>
      </c>
      <c r="G659" s="86">
        <f>VLOOKUP(C659,'[12]Resumen Peso'!$B$1:$D$65536,3,0)*$C$14</f>
        <v>26122.611435238585</v>
      </c>
      <c r="H659" s="87"/>
      <c r="I659" s="88"/>
      <c r="J659" s="89">
        <f>+VLOOKUP(C659,'[12]Resumen Peso'!$B$1:$D$65536,3,0)</f>
        <v>16219.24965500381</v>
      </c>
      <c r="N659" s="59"/>
      <c r="O659" s="59"/>
      <c r="P659" s="59"/>
      <c r="Q659" s="59"/>
      <c r="R659" s="59"/>
    </row>
    <row r="660" spans="1:18" x14ac:dyDescent="0.2">
      <c r="A660" s="80"/>
      <c r="B660" s="81">
        <f t="shared" si="9"/>
        <v>630</v>
      </c>
      <c r="C660" s="82" t="s">
        <v>673</v>
      </c>
      <c r="D660" s="83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84" t="s">
        <v>44</v>
      </c>
      <c r="F660" s="85">
        <v>0</v>
      </c>
      <c r="G660" s="86">
        <f>VLOOKUP(C660,'[12]Resumen Peso'!$B$1:$D$65536,3,0)*$C$14</f>
        <v>28813.240413068157</v>
      </c>
      <c r="H660" s="87"/>
      <c r="I660" s="88"/>
      <c r="J660" s="89">
        <f>+VLOOKUP(C660,'[12]Resumen Peso'!$B$1:$D$65536,3,0)</f>
        <v>17889.832369469201</v>
      </c>
      <c r="N660" s="59"/>
      <c r="O660" s="59"/>
      <c r="P660" s="59"/>
      <c r="Q660" s="59"/>
      <c r="R660" s="59"/>
    </row>
    <row r="661" spans="1:18" x14ac:dyDescent="0.2">
      <c r="A661" s="80"/>
      <c r="B661" s="81">
        <f t="shared" si="9"/>
        <v>631</v>
      </c>
      <c r="C661" s="82" t="s">
        <v>674</v>
      </c>
      <c r="D661" s="83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84" t="s">
        <v>44</v>
      </c>
      <c r="F661" s="85">
        <v>0</v>
      </c>
      <c r="G661" s="86">
        <f>VLOOKUP(C661,'[12]Resumen Peso'!$B$1:$D$65536,3,0)*$C$14</f>
        <v>6946.6906214644951</v>
      </c>
      <c r="H661" s="87"/>
      <c r="I661" s="88"/>
      <c r="J661" s="89">
        <f>+VLOOKUP(C661,'[12]Resumen Peso'!$B$1:$D$65536,3,0)</f>
        <v>4313.1258046283137</v>
      </c>
      <c r="N661" s="59"/>
      <c r="O661" s="59"/>
      <c r="P661" s="59"/>
      <c r="Q661" s="59"/>
      <c r="R661" s="59"/>
    </row>
    <row r="662" spans="1:18" x14ac:dyDescent="0.2">
      <c r="A662" s="80"/>
      <c r="B662" s="81">
        <f t="shared" si="9"/>
        <v>632</v>
      </c>
      <c r="C662" s="82" t="s">
        <v>675</v>
      </c>
      <c r="D662" s="83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84" t="s">
        <v>44</v>
      </c>
      <c r="F662" s="85">
        <v>0</v>
      </c>
      <c r="G662" s="86">
        <f>VLOOKUP(C662,'[12]Resumen Peso'!$B$1:$D$65536,3,0)*$C$14</f>
        <v>7948.015395729647</v>
      </c>
      <c r="H662" s="87"/>
      <c r="I662" s="88"/>
      <c r="J662" s="89">
        <f>+VLOOKUP(C662,'[12]Resumen Peso'!$B$1:$D$65536,3,0)</f>
        <v>4934.8376323224848</v>
      </c>
      <c r="N662" s="59"/>
      <c r="O662" s="59"/>
      <c r="P662" s="59"/>
      <c r="Q662" s="59"/>
      <c r="R662" s="59"/>
    </row>
    <row r="663" spans="1:18" x14ac:dyDescent="0.2">
      <c r="A663" s="80"/>
      <c r="B663" s="81">
        <f t="shared" si="9"/>
        <v>633</v>
      </c>
      <c r="C663" s="82" t="s">
        <v>676</v>
      </c>
      <c r="D663" s="83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84" t="s">
        <v>44</v>
      </c>
      <c r="F663" s="85">
        <v>0</v>
      </c>
      <c r="G663" s="86">
        <f>VLOOKUP(C663,'[12]Resumen Peso'!$B$1:$D$65536,3,0)*$C$14</f>
        <v>8940.3997702245742</v>
      </c>
      <c r="H663" s="87"/>
      <c r="I663" s="88"/>
      <c r="J663" s="89">
        <f>+VLOOKUP(C663,'[12]Resumen Peso'!$B$1:$D$65536,3,0)</f>
        <v>5550.9984615551011</v>
      </c>
      <c r="N663" s="59"/>
      <c r="O663" s="59"/>
      <c r="P663" s="59"/>
      <c r="Q663" s="59"/>
      <c r="R663" s="59"/>
    </row>
    <row r="664" spans="1:18" x14ac:dyDescent="0.2">
      <c r="A664" s="80"/>
      <c r="B664" s="81">
        <f t="shared" si="9"/>
        <v>634</v>
      </c>
      <c r="C664" s="82" t="s">
        <v>677</v>
      </c>
      <c r="D664" s="83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84" t="s">
        <v>44</v>
      </c>
      <c r="F664" s="85">
        <v>0</v>
      </c>
      <c r="G664" s="86">
        <f>VLOOKUP(C664,'[12]Resumen Peso'!$B$1:$D$65536,3,0)*$C$14</f>
        <v>9923.8437449492794</v>
      </c>
      <c r="H664" s="87"/>
      <c r="I664" s="88"/>
      <c r="J664" s="89">
        <f>+VLOOKUP(C664,'[12]Resumen Peso'!$B$1:$D$65536,3,0)</f>
        <v>6161.6082923261629</v>
      </c>
      <c r="N664" s="59"/>
      <c r="O664" s="59"/>
      <c r="P664" s="59"/>
      <c r="Q664" s="59"/>
      <c r="R664" s="59"/>
    </row>
    <row r="665" spans="1:18" x14ac:dyDescent="0.2">
      <c r="A665" s="80"/>
      <c r="B665" s="81">
        <f t="shared" si="9"/>
        <v>635</v>
      </c>
      <c r="C665" s="82" t="s">
        <v>678</v>
      </c>
      <c r="D665" s="83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84" t="s">
        <v>44</v>
      </c>
      <c r="F665" s="85">
        <v>0</v>
      </c>
      <c r="G665" s="86">
        <f>VLOOKUP(C665,'[12]Resumen Peso'!$B$1:$D$65536,3,0)*$C$14</f>
        <v>10907.287719673981</v>
      </c>
      <c r="H665" s="87"/>
      <c r="I665" s="88"/>
      <c r="J665" s="89">
        <f>+VLOOKUP(C665,'[12]Resumen Peso'!$B$1:$D$65536,3,0)</f>
        <v>6772.2181230972228</v>
      </c>
      <c r="N665" s="59"/>
      <c r="O665" s="59"/>
      <c r="P665" s="59"/>
      <c r="Q665" s="59"/>
      <c r="R665" s="59"/>
    </row>
    <row r="666" spans="1:18" x14ac:dyDescent="0.2">
      <c r="A666" s="80"/>
      <c r="B666" s="81">
        <f t="shared" si="9"/>
        <v>636</v>
      </c>
      <c r="C666" s="82" t="s">
        <v>679</v>
      </c>
      <c r="D666" s="83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84" t="s">
        <v>44</v>
      </c>
      <c r="F666" s="85">
        <v>0</v>
      </c>
      <c r="G666" s="86">
        <f>VLOOKUP(C666,'[12]Resumen Peso'!$B$1:$D$65536,3,0)*$C$14</f>
        <v>12227.945692932015</v>
      </c>
      <c r="H666" s="87"/>
      <c r="I666" s="88"/>
      <c r="J666" s="89">
        <f>+VLOOKUP(C666,'[12]Resumen Peso'!$B$1:$D$65536,3,0)</f>
        <v>7592.2005138412196</v>
      </c>
      <c r="N666" s="59"/>
      <c r="O666" s="59"/>
      <c r="P666" s="59"/>
      <c r="Q666" s="59"/>
      <c r="R666" s="59"/>
    </row>
    <row r="667" spans="1:18" x14ac:dyDescent="0.2">
      <c r="A667" s="80"/>
      <c r="B667" s="81">
        <f t="shared" si="9"/>
        <v>637</v>
      </c>
      <c r="C667" s="82" t="s">
        <v>680</v>
      </c>
      <c r="D667" s="83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84" t="s">
        <v>44</v>
      </c>
      <c r="F667" s="85">
        <v>0</v>
      </c>
      <c r="G667" s="86">
        <f>VLOOKUP(C667,'[12]Resumen Peso'!$B$1:$D$65536,3,0)*$C$14</f>
        <v>13571.526851200904</v>
      </c>
      <c r="H667" s="87"/>
      <c r="I667" s="88"/>
      <c r="J667" s="89">
        <f>+VLOOKUP(C667,'[12]Resumen Peso'!$B$1:$D$65536,3,0)</f>
        <v>8426.4156646406427</v>
      </c>
      <c r="N667" s="59"/>
      <c r="O667" s="59"/>
      <c r="P667" s="59"/>
      <c r="Q667" s="59"/>
      <c r="R667" s="59"/>
    </row>
    <row r="668" spans="1:18" x14ac:dyDescent="0.2">
      <c r="A668" s="80"/>
      <c r="B668" s="81">
        <f t="shared" si="9"/>
        <v>638</v>
      </c>
      <c r="C668" s="82" t="s">
        <v>681</v>
      </c>
      <c r="D668" s="83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84" t="s">
        <v>44</v>
      </c>
      <c r="F668" s="85">
        <v>0</v>
      </c>
      <c r="G668" s="86">
        <f>VLOOKUP(C668,'[12]Resumen Peso'!$B$1:$D$65536,3,0)*$C$14</f>
        <v>14915.108009469794</v>
      </c>
      <c r="H668" s="87"/>
      <c r="I668" s="88"/>
      <c r="J668" s="89">
        <f>+VLOOKUP(C668,'[12]Resumen Peso'!$B$1:$D$65536,3,0)</f>
        <v>9260.6308154400667</v>
      </c>
      <c r="N668" s="59"/>
      <c r="O668" s="59"/>
      <c r="P668" s="59"/>
      <c r="Q668" s="59"/>
      <c r="R668" s="59"/>
    </row>
    <row r="669" spans="1:18" x14ac:dyDescent="0.2">
      <c r="A669" s="80"/>
      <c r="B669" s="81">
        <f t="shared" si="9"/>
        <v>639</v>
      </c>
      <c r="C669" s="82" t="s">
        <v>682</v>
      </c>
      <c r="D669" s="83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84" t="s">
        <v>44</v>
      </c>
      <c r="F669" s="85">
        <v>0</v>
      </c>
      <c r="G669" s="86">
        <f>VLOOKUP(C669,'[12]Resumen Peso'!$B$1:$D$65536,3,0)*$C$14</f>
        <v>16501.510926160372</v>
      </c>
      <c r="H669" s="87"/>
      <c r="I669" s="88"/>
      <c r="J669" s="89">
        <f>+VLOOKUP(C669,'[12]Resumen Peso'!$B$1:$D$65536,3,0)</f>
        <v>10245.611395311242</v>
      </c>
      <c r="N669" s="59"/>
      <c r="O669" s="59"/>
      <c r="P669" s="59"/>
      <c r="Q669" s="59"/>
      <c r="R669" s="59"/>
    </row>
    <row r="670" spans="1:18" x14ac:dyDescent="0.2">
      <c r="A670" s="80"/>
      <c r="B670" s="81">
        <f t="shared" si="9"/>
        <v>640</v>
      </c>
      <c r="C670" s="82" t="s">
        <v>683</v>
      </c>
      <c r="D670" s="83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84" t="s">
        <v>44</v>
      </c>
      <c r="F670" s="85">
        <v>0</v>
      </c>
      <c r="G670" s="86">
        <f>VLOOKUP(C670,'[12]Resumen Peso'!$B$1:$D$65536,3,0)*$C$14</f>
        <v>18375.847356526025</v>
      </c>
      <c r="H670" s="87"/>
      <c r="I670" s="88"/>
      <c r="J670" s="89">
        <f>+VLOOKUP(C670,'[12]Resumen Peso'!$B$1:$D$65536,3,0)</f>
        <v>11409.366809923431</v>
      </c>
      <c r="N670" s="59"/>
      <c r="O670" s="59"/>
      <c r="P670" s="59"/>
      <c r="Q670" s="59"/>
      <c r="R670" s="59"/>
    </row>
    <row r="671" spans="1:18" x14ac:dyDescent="0.2">
      <c r="A671" s="80"/>
      <c r="B671" s="81">
        <f t="shared" si="9"/>
        <v>641</v>
      </c>
      <c r="C671" s="82" t="s">
        <v>684</v>
      </c>
      <c r="D671" s="83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84" t="s">
        <v>44</v>
      </c>
      <c r="F671" s="85">
        <v>0</v>
      </c>
      <c r="G671" s="86">
        <f>VLOOKUP(C671,'[12]Resumen Peso'!$B$1:$D$65536,3,0)*$C$14</f>
        <v>20580.949039309147</v>
      </c>
      <c r="H671" s="87"/>
      <c r="I671" s="88"/>
      <c r="J671" s="89">
        <f>+VLOOKUP(C671,'[12]Resumen Peso'!$B$1:$D$65536,3,0)</f>
        <v>12778.490827114243</v>
      </c>
      <c r="N671" s="59"/>
      <c r="O671" s="59"/>
      <c r="P671" s="59"/>
      <c r="Q671" s="59"/>
      <c r="R671" s="59"/>
    </row>
    <row r="672" spans="1:18" x14ac:dyDescent="0.2">
      <c r="A672" s="80"/>
      <c r="B672" s="81">
        <f t="shared" ref="B672:B735" si="10">1+B671</f>
        <v>642</v>
      </c>
      <c r="C672" s="82" t="s">
        <v>685</v>
      </c>
      <c r="D672" s="83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84" t="s">
        <v>44</v>
      </c>
      <c r="F672" s="85">
        <v>0</v>
      </c>
      <c r="G672" s="86">
        <f>VLOOKUP(C672,'[12]Resumen Peso'!$B$1:$D$65536,3,0)*$C$14</f>
        <v>21246.761116578153</v>
      </c>
      <c r="H672" s="87"/>
      <c r="I672" s="88"/>
      <c r="J672" s="89">
        <f>+VLOOKUP(C672,'[12]Resumen Peso'!$B$1:$D$65536,3,0)</f>
        <v>13191.886414738197</v>
      </c>
      <c r="N672" s="59"/>
      <c r="O672" s="59"/>
      <c r="P672" s="59"/>
      <c r="Q672" s="59"/>
      <c r="R672" s="59"/>
    </row>
    <row r="673" spans="1:18" x14ac:dyDescent="0.2">
      <c r="A673" s="80"/>
      <c r="B673" s="81">
        <f t="shared" si="10"/>
        <v>643</v>
      </c>
      <c r="C673" s="82" t="s">
        <v>686</v>
      </c>
      <c r="D673" s="83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84" t="s">
        <v>44</v>
      </c>
      <c r="F673" s="85">
        <v>0</v>
      </c>
      <c r="G673" s="86">
        <f>VLOOKUP(C673,'[12]Resumen Peso'!$B$1:$D$65536,3,0)*$C$14</f>
        <v>23686.467242562045</v>
      </c>
      <c r="H673" s="87"/>
      <c r="I673" s="88"/>
      <c r="J673" s="89">
        <f>+VLOOKUP(C673,'[12]Resumen Peso'!$B$1:$D$65536,3,0)</f>
        <v>14706.673817991301</v>
      </c>
      <c r="N673" s="59"/>
      <c r="O673" s="59"/>
      <c r="P673" s="59"/>
      <c r="Q673" s="59"/>
      <c r="R673" s="59"/>
    </row>
    <row r="674" spans="1:18" x14ac:dyDescent="0.2">
      <c r="A674" s="80"/>
      <c r="B674" s="81">
        <f t="shared" si="10"/>
        <v>644</v>
      </c>
      <c r="C674" s="82" t="s">
        <v>687</v>
      </c>
      <c r="D674" s="83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84" t="s">
        <v>44</v>
      </c>
      <c r="F674" s="85">
        <v>0</v>
      </c>
      <c r="G674" s="86">
        <f>VLOOKUP(C674,'[12]Resumen Peso'!$B$1:$D$65536,3,0)*$C$14</f>
        <v>26126.173368545933</v>
      </c>
      <c r="H674" s="87"/>
      <c r="I674" s="88"/>
      <c r="J674" s="89">
        <f>+VLOOKUP(C674,'[12]Resumen Peso'!$B$1:$D$65536,3,0)</f>
        <v>16221.461221244404</v>
      </c>
      <c r="N674" s="59"/>
      <c r="O674" s="59"/>
      <c r="P674" s="59"/>
      <c r="Q674" s="59"/>
      <c r="R674" s="59"/>
    </row>
    <row r="675" spans="1:18" x14ac:dyDescent="0.2">
      <c r="A675" s="80"/>
      <c r="B675" s="81">
        <f t="shared" si="10"/>
        <v>645</v>
      </c>
      <c r="C675" s="82" t="s">
        <v>688</v>
      </c>
      <c r="D675" s="83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SS2 (5°)Tipo SS2-6</v>
      </c>
      <c r="E675" s="84" t="s">
        <v>44</v>
      </c>
      <c r="F675" s="85">
        <v>0</v>
      </c>
      <c r="G675" s="86">
        <f>VLOOKUP(C675,'[12]Resumen Peso'!$B$1:$D$65536,3,0)*$C$14</f>
        <v>6506.3204997338953</v>
      </c>
      <c r="H675" s="87"/>
      <c r="I675" s="88"/>
      <c r="J675" s="89">
        <f>+VLOOKUP(C675,'[12]Resumen Peso'!$B$1:$D$65536,3,0)</f>
        <v>4039.7047126115317</v>
      </c>
      <c r="N675" s="59"/>
      <c r="O675" s="59"/>
      <c r="P675" s="59"/>
      <c r="Q675" s="59"/>
      <c r="R675" s="59"/>
    </row>
    <row r="676" spans="1:18" x14ac:dyDescent="0.2">
      <c r="A676" s="80"/>
      <c r="B676" s="81">
        <f t="shared" si="10"/>
        <v>646</v>
      </c>
      <c r="C676" s="82" t="s">
        <v>689</v>
      </c>
      <c r="D676" s="83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SS2 (5°)Tipo SS2-3</v>
      </c>
      <c r="E676" s="84" t="s">
        <v>44</v>
      </c>
      <c r="F676" s="85">
        <v>0</v>
      </c>
      <c r="G676" s="86">
        <f>VLOOKUP(C676,'[12]Resumen Peso'!$B$1:$D$65536,3,0)*$C$14</f>
        <v>7444.1684996955382</v>
      </c>
      <c r="H676" s="87"/>
      <c r="I676" s="88"/>
      <c r="J676" s="89">
        <f>+VLOOKUP(C676,'[12]Resumen Peso'!$B$1:$D$65536,3,0)</f>
        <v>4622.0044910059869</v>
      </c>
      <c r="N676" s="59"/>
      <c r="O676" s="59"/>
      <c r="P676" s="59"/>
      <c r="Q676" s="59"/>
      <c r="R676" s="59"/>
    </row>
    <row r="677" spans="1:18" x14ac:dyDescent="0.2">
      <c r="A677" s="80"/>
      <c r="B677" s="81">
        <f t="shared" si="10"/>
        <v>647</v>
      </c>
      <c r="C677" s="82" t="s">
        <v>690</v>
      </c>
      <c r="D677" s="83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SS2 (5°)Tipo SS2±0</v>
      </c>
      <c r="E677" s="84" t="s">
        <v>44</v>
      </c>
      <c r="F677" s="85">
        <v>0</v>
      </c>
      <c r="G677" s="86">
        <f>VLOOKUP(C677,'[12]Resumen Peso'!$B$1:$D$65536,3,0)*$C$14</f>
        <v>8373.6428568003794</v>
      </c>
      <c r="H677" s="87"/>
      <c r="I677" s="88"/>
      <c r="J677" s="89">
        <f>+VLOOKUP(C677,'[12]Resumen Peso'!$B$1:$D$65536,3,0)</f>
        <v>5199.1051642362054</v>
      </c>
      <c r="N677" s="59"/>
      <c r="O677" s="59"/>
      <c r="P677" s="59"/>
      <c r="Q677" s="59"/>
      <c r="R677" s="59"/>
    </row>
    <row r="678" spans="1:18" x14ac:dyDescent="0.2">
      <c r="A678" s="80"/>
      <c r="B678" s="81">
        <f t="shared" si="10"/>
        <v>648</v>
      </c>
      <c r="C678" s="82" t="s">
        <v>691</v>
      </c>
      <c r="D678" s="83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SS2 (5°)Tipo SS2+3</v>
      </c>
      <c r="E678" s="84" t="s">
        <v>44</v>
      </c>
      <c r="F678" s="85">
        <v>0</v>
      </c>
      <c r="G678" s="86">
        <f>VLOOKUP(C678,'[12]Resumen Peso'!$B$1:$D$65536,3,0)*$C$14</f>
        <v>9294.7435710484224</v>
      </c>
      <c r="H678" s="87"/>
      <c r="I678" s="88"/>
      <c r="J678" s="89">
        <f>+VLOOKUP(C678,'[12]Resumen Peso'!$B$1:$D$65536,3,0)</f>
        <v>5771.0067323021885</v>
      </c>
      <c r="N678" s="59"/>
      <c r="O678" s="59"/>
      <c r="P678" s="59"/>
      <c r="Q678" s="59"/>
      <c r="R678" s="59"/>
    </row>
    <row r="679" spans="1:18" x14ac:dyDescent="0.2">
      <c r="A679" s="80"/>
      <c r="B679" s="81">
        <f t="shared" si="10"/>
        <v>649</v>
      </c>
      <c r="C679" s="82" t="s">
        <v>692</v>
      </c>
      <c r="D679" s="83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SS2 (5°)Tipo SS2+6</v>
      </c>
      <c r="E679" s="84" t="s">
        <v>44</v>
      </c>
      <c r="F679" s="85">
        <v>0</v>
      </c>
      <c r="G679" s="86">
        <f>VLOOKUP(C679,'[12]Resumen Peso'!$B$1:$D$65536,3,0)*$C$14</f>
        <v>10215.844285296464</v>
      </c>
      <c r="H679" s="87"/>
      <c r="I679" s="88"/>
      <c r="J679" s="89">
        <f>+VLOOKUP(C679,'[12]Resumen Peso'!$B$1:$D$65536,3,0)</f>
        <v>6342.9083003681708</v>
      </c>
      <c r="N679" s="59"/>
      <c r="O679" s="59"/>
      <c r="P679" s="59"/>
      <c r="Q679" s="59"/>
      <c r="R679" s="59"/>
    </row>
    <row r="680" spans="1:18" x14ac:dyDescent="0.2">
      <c r="A680" s="80"/>
      <c r="B680" s="81">
        <f t="shared" si="10"/>
        <v>650</v>
      </c>
      <c r="C680" s="82" t="s">
        <v>693</v>
      </c>
      <c r="D680" s="83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AS2 (30°)Tipo AS2-3</v>
      </c>
      <c r="E680" s="84" t="s">
        <v>44</v>
      </c>
      <c r="F680" s="85">
        <v>0</v>
      </c>
      <c r="G680" s="86">
        <f>VLOOKUP(C680,'[12]Resumen Peso'!$B$1:$D$65536,3,0)*$C$14</f>
        <v>11452.782060817302</v>
      </c>
      <c r="H680" s="87"/>
      <c r="I680" s="88"/>
      <c r="J680" s="89">
        <f>+VLOOKUP(C680,'[12]Resumen Peso'!$B$1:$D$65536,3,0)</f>
        <v>7110.9097170188143</v>
      </c>
      <c r="N680" s="59"/>
      <c r="O680" s="59"/>
      <c r="P680" s="59"/>
      <c r="Q680" s="59"/>
      <c r="R680" s="59"/>
    </row>
    <row r="681" spans="1:18" x14ac:dyDescent="0.2">
      <c r="A681" s="80"/>
      <c r="B681" s="81">
        <f t="shared" si="10"/>
        <v>651</v>
      </c>
      <c r="C681" s="82" t="s">
        <v>694</v>
      </c>
      <c r="D681" s="83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AS2 (30°)Tipo AS2±0</v>
      </c>
      <c r="E681" s="84" t="s">
        <v>44</v>
      </c>
      <c r="F681" s="85">
        <v>0</v>
      </c>
      <c r="G681" s="86">
        <f>VLOOKUP(C681,'[12]Resumen Peso'!$B$1:$D$65536,3,0)*$C$14</f>
        <v>12711.189856622977</v>
      </c>
      <c r="H681" s="87"/>
      <c r="I681" s="88"/>
      <c r="J681" s="89">
        <f>+VLOOKUP(C681,'[12]Resumen Peso'!$B$1:$D$65536,3,0)</f>
        <v>7892.2416393105595</v>
      </c>
      <c r="N681" s="59"/>
      <c r="O681" s="59"/>
      <c r="P681" s="59"/>
      <c r="Q681" s="59"/>
      <c r="R681" s="59"/>
    </row>
    <row r="682" spans="1:18" x14ac:dyDescent="0.2">
      <c r="A682" s="80"/>
      <c r="B682" s="81">
        <f t="shared" si="10"/>
        <v>652</v>
      </c>
      <c r="C682" s="82" t="s">
        <v>695</v>
      </c>
      <c r="D682" s="83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AS2 (30°)Tipo AS2+3</v>
      </c>
      <c r="E682" s="84" t="s">
        <v>44</v>
      </c>
      <c r="F682" s="85">
        <v>0</v>
      </c>
      <c r="G682" s="86">
        <f>VLOOKUP(C682,'[12]Resumen Peso'!$B$1:$D$65536,3,0)*$C$14</f>
        <v>13969.597652428651</v>
      </c>
      <c r="H682" s="87"/>
      <c r="I682" s="88"/>
      <c r="J682" s="89">
        <f>+VLOOKUP(C682,'[12]Resumen Peso'!$B$1:$D$65536,3,0)</f>
        <v>8673.5735616023048</v>
      </c>
      <c r="N682" s="59"/>
      <c r="O682" s="59"/>
      <c r="P682" s="59"/>
      <c r="Q682" s="59"/>
      <c r="R682" s="59"/>
    </row>
    <row r="683" spans="1:18" x14ac:dyDescent="0.2">
      <c r="A683" s="80"/>
      <c r="B683" s="81">
        <f t="shared" si="10"/>
        <v>653</v>
      </c>
      <c r="C683" s="82" t="s">
        <v>696</v>
      </c>
      <c r="D683" s="83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BS2 (65°)Tipo BS2-3</v>
      </c>
      <c r="E683" s="84" t="s">
        <v>44</v>
      </c>
      <c r="F683" s="85">
        <v>0</v>
      </c>
      <c r="G683" s="86">
        <f>VLOOKUP(C683,'[12]Resumen Peso'!$B$1:$D$65536,3,0)*$C$14</f>
        <v>15455.434057149027</v>
      </c>
      <c r="H683" s="87"/>
      <c r="I683" s="88"/>
      <c r="J683" s="89">
        <f>+VLOOKUP(C683,'[12]Resumen Peso'!$B$1:$D$65536,3,0)</f>
        <v>9596.1134713045958</v>
      </c>
      <c r="N683" s="59"/>
      <c r="O683" s="59"/>
      <c r="P683" s="59"/>
      <c r="Q683" s="59"/>
      <c r="R683" s="59"/>
    </row>
    <row r="684" spans="1:18" x14ac:dyDescent="0.2">
      <c r="A684" s="80"/>
      <c r="B684" s="81">
        <f t="shared" si="10"/>
        <v>654</v>
      </c>
      <c r="C684" s="82" t="s">
        <v>697</v>
      </c>
      <c r="D684" s="83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BS2 (65°)Tipo BS2±0</v>
      </c>
      <c r="E684" s="84" t="s">
        <v>44</v>
      </c>
      <c r="F684" s="85">
        <v>0</v>
      </c>
      <c r="G684" s="86">
        <f>VLOOKUP(C684,'[12]Resumen Peso'!$B$1:$D$65536,3,0)*$C$14</f>
        <v>17210.95106586751</v>
      </c>
      <c r="H684" s="87"/>
      <c r="I684" s="88"/>
      <c r="J684" s="89">
        <f>+VLOOKUP(C684,'[12]Resumen Peso'!$B$1:$D$65536,3,0)</f>
        <v>10686.095179626498</v>
      </c>
      <c r="N684" s="59"/>
      <c r="O684" s="59"/>
      <c r="P684" s="59"/>
      <c r="Q684" s="59"/>
      <c r="R684" s="59"/>
    </row>
    <row r="685" spans="1:18" x14ac:dyDescent="0.2">
      <c r="A685" s="80"/>
      <c r="B685" s="81">
        <f t="shared" si="10"/>
        <v>655</v>
      </c>
      <c r="C685" s="82" t="s">
        <v>698</v>
      </c>
      <c r="D685" s="83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BS2 (65°)Tipo BS2+3</v>
      </c>
      <c r="E685" s="84" t="s">
        <v>44</v>
      </c>
      <c r="F685" s="85">
        <v>0</v>
      </c>
      <c r="G685" s="86">
        <f>VLOOKUP(C685,'[12]Resumen Peso'!$B$1:$D$65536,3,0)*$C$14</f>
        <v>19276.265193771615</v>
      </c>
      <c r="H685" s="87"/>
      <c r="I685" s="88"/>
      <c r="J685" s="89">
        <f>+VLOOKUP(C685,'[12]Resumen Peso'!$B$1:$D$65536,3,0)</f>
        <v>11968.42660118168</v>
      </c>
      <c r="N685" s="59"/>
      <c r="O685" s="59"/>
      <c r="P685" s="59"/>
      <c r="Q685" s="59"/>
      <c r="R685" s="59"/>
    </row>
    <row r="686" spans="1:18" x14ac:dyDescent="0.2">
      <c r="A686" s="80"/>
      <c r="B686" s="81">
        <f t="shared" si="10"/>
        <v>656</v>
      </c>
      <c r="C686" s="82" t="s">
        <v>699</v>
      </c>
      <c r="D686" s="83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RS2-3</v>
      </c>
      <c r="E686" s="84" t="s">
        <v>44</v>
      </c>
      <c r="F686" s="85">
        <v>0</v>
      </c>
      <c r="G686" s="86">
        <f>VLOOKUP(C686,'[12]Resumen Peso'!$B$1:$D$65536,3,0)*$C$14</f>
        <v>19899.869583741191</v>
      </c>
      <c r="H686" s="87"/>
      <c r="I686" s="88"/>
      <c r="J686" s="89">
        <f>+VLOOKUP(C686,'[12]Resumen Peso'!$B$1:$D$65536,3,0)</f>
        <v>12355.615887825084</v>
      </c>
      <c r="N686" s="59"/>
      <c r="O686" s="59"/>
      <c r="P686" s="59"/>
      <c r="Q686" s="59"/>
      <c r="R686" s="59"/>
    </row>
    <row r="687" spans="1:18" x14ac:dyDescent="0.2">
      <c r="A687" s="80"/>
      <c r="B687" s="81">
        <f t="shared" si="10"/>
        <v>657</v>
      </c>
      <c r="C687" s="82" t="s">
        <v>700</v>
      </c>
      <c r="D687" s="83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RS2±0</v>
      </c>
      <c r="E687" s="84" t="s">
        <v>44</v>
      </c>
      <c r="F687" s="85">
        <v>0</v>
      </c>
      <c r="G687" s="86">
        <f>VLOOKUP(C687,'[12]Resumen Peso'!$B$1:$D$65536,3,0)*$C$14</f>
        <v>22184.91592390322</v>
      </c>
      <c r="H687" s="87"/>
      <c r="I687" s="88"/>
      <c r="J687" s="89">
        <f>+VLOOKUP(C687,'[12]Resumen Peso'!$B$1:$D$65536,3,0)</f>
        <v>13774.376686538555</v>
      </c>
      <c r="N687" s="59"/>
      <c r="O687" s="59"/>
      <c r="P687" s="59"/>
      <c r="Q687" s="59"/>
      <c r="R687" s="59"/>
    </row>
    <row r="688" spans="1:18" x14ac:dyDescent="0.2">
      <c r="A688" s="80"/>
      <c r="B688" s="81">
        <f t="shared" si="10"/>
        <v>658</v>
      </c>
      <c r="C688" s="82" t="s">
        <v>701</v>
      </c>
      <c r="D688" s="83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RS2+3</v>
      </c>
      <c r="E688" s="84" t="s">
        <v>44</v>
      </c>
      <c r="F688" s="85">
        <v>0</v>
      </c>
      <c r="G688" s="86">
        <f>VLOOKUP(C688,'[12]Resumen Peso'!$B$1:$D$65536,3,0)*$C$14</f>
        <v>24469.962264065252</v>
      </c>
      <c r="H688" s="87"/>
      <c r="I688" s="88"/>
      <c r="J688" s="89">
        <f>+VLOOKUP(C688,'[12]Resumen Peso'!$B$1:$D$65536,3,0)</f>
        <v>15193.137485252026</v>
      </c>
      <c r="N688" s="59"/>
      <c r="O688" s="59"/>
      <c r="P688" s="59"/>
      <c r="Q688" s="59"/>
      <c r="R688" s="59"/>
    </row>
    <row r="689" spans="1:18" x14ac:dyDescent="0.2">
      <c r="A689" s="80"/>
      <c r="B689" s="81">
        <f t="shared" si="10"/>
        <v>659</v>
      </c>
      <c r="C689" s="82" t="s">
        <v>702</v>
      </c>
      <c r="D689" s="83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84" t="s">
        <v>44</v>
      </c>
      <c r="F689" s="85">
        <v>0</v>
      </c>
      <c r="G689" s="86">
        <f>VLOOKUP(C689,'[12]Resumen Peso'!$B$1:$D$65536,3,0)*$C$14</f>
        <v>5057.3035647978259</v>
      </c>
      <c r="H689" s="87"/>
      <c r="I689" s="88"/>
      <c r="J689" s="89">
        <f>+VLOOKUP(C689,'[12]Resumen Peso'!$B$1:$D$65536,3,0)</f>
        <v>3140.0256173449266</v>
      </c>
      <c r="N689" s="59"/>
      <c r="O689" s="59"/>
      <c r="P689" s="59"/>
      <c r="Q689" s="59"/>
      <c r="R689" s="59"/>
    </row>
    <row r="690" spans="1:18" x14ac:dyDescent="0.2">
      <c r="A690" s="80"/>
      <c r="B690" s="81">
        <f t="shared" si="10"/>
        <v>660</v>
      </c>
      <c r="C690" s="82" t="s">
        <v>703</v>
      </c>
      <c r="D690" s="83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84" t="s">
        <v>44</v>
      </c>
      <c r="F690" s="85">
        <v>0</v>
      </c>
      <c r="G690" s="86">
        <f>VLOOKUP(C690,'[12]Resumen Peso'!$B$1:$D$65536,3,0)*$C$14</f>
        <v>5786.2842588227377</v>
      </c>
      <c r="H690" s="87"/>
      <c r="I690" s="88"/>
      <c r="J690" s="89">
        <f>+VLOOKUP(C690,'[12]Resumen Peso'!$B$1:$D$65536,3,0)</f>
        <v>3592.6419225477989</v>
      </c>
      <c r="N690" s="59"/>
      <c r="O690" s="59"/>
      <c r="P690" s="59"/>
      <c r="Q690" s="59"/>
      <c r="R690" s="59"/>
    </row>
    <row r="691" spans="1:18" x14ac:dyDescent="0.2">
      <c r="A691" s="80"/>
      <c r="B691" s="81">
        <f t="shared" si="10"/>
        <v>661</v>
      </c>
      <c r="C691" s="82" t="s">
        <v>704</v>
      </c>
      <c r="D691" s="83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84" t="s">
        <v>44</v>
      </c>
      <c r="F691" s="85">
        <v>0</v>
      </c>
      <c r="G691" s="86">
        <f>VLOOKUP(C691,'[12]Resumen Peso'!$B$1:$D$65536,3,0)*$C$14</f>
        <v>6508.7561966509984</v>
      </c>
      <c r="H691" s="87"/>
      <c r="I691" s="88"/>
      <c r="J691" s="89">
        <f>+VLOOKUP(C691,'[12]Resumen Peso'!$B$1:$D$65536,3,0)</f>
        <v>4041.2170107399311</v>
      </c>
      <c r="N691" s="59"/>
      <c r="O691" s="59"/>
      <c r="P691" s="59"/>
      <c r="Q691" s="59"/>
      <c r="R691" s="59"/>
    </row>
    <row r="692" spans="1:18" x14ac:dyDescent="0.2">
      <c r="A692" s="80"/>
      <c r="B692" s="81">
        <f t="shared" si="10"/>
        <v>662</v>
      </c>
      <c r="C692" s="82" t="s">
        <v>705</v>
      </c>
      <c r="D692" s="83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84" t="s">
        <v>44</v>
      </c>
      <c r="F692" s="85">
        <v>0</v>
      </c>
      <c r="G692" s="86">
        <f>VLOOKUP(C692,'[12]Resumen Peso'!$B$1:$D$65536,3,0)*$C$14</f>
        <v>7224.719378282608</v>
      </c>
      <c r="H692" s="87"/>
      <c r="I692" s="88"/>
      <c r="J692" s="89">
        <f>+VLOOKUP(C692,'[12]Resumen Peso'!$B$1:$D$65536,3,0)</f>
        <v>4485.7508819213235</v>
      </c>
      <c r="N692" s="59"/>
      <c r="O692" s="59"/>
      <c r="P692" s="59"/>
      <c r="Q692" s="59"/>
      <c r="R692" s="59"/>
    </row>
    <row r="693" spans="1:18" x14ac:dyDescent="0.2">
      <c r="A693" s="80"/>
      <c r="B693" s="81">
        <f t="shared" si="10"/>
        <v>663</v>
      </c>
      <c r="C693" s="82" t="s">
        <v>706</v>
      </c>
      <c r="D693" s="83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84" t="s">
        <v>44</v>
      </c>
      <c r="F693" s="85">
        <v>0</v>
      </c>
      <c r="G693" s="86">
        <f>VLOOKUP(C693,'[12]Resumen Peso'!$B$1:$D$65536,3,0)*$C$14</f>
        <v>7940.6825599142176</v>
      </c>
      <c r="H693" s="87"/>
      <c r="I693" s="88"/>
      <c r="J693" s="89">
        <f>+VLOOKUP(C693,'[12]Resumen Peso'!$B$1:$D$65536,3,0)</f>
        <v>4930.2847531027155</v>
      </c>
      <c r="N693" s="59"/>
      <c r="O693" s="59"/>
      <c r="P693" s="59"/>
      <c r="Q693" s="59"/>
      <c r="R693" s="59"/>
    </row>
    <row r="694" spans="1:18" x14ac:dyDescent="0.2">
      <c r="A694" s="80"/>
      <c r="B694" s="81">
        <f t="shared" si="10"/>
        <v>664</v>
      </c>
      <c r="C694" s="82" t="s">
        <v>707</v>
      </c>
      <c r="D694" s="83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84" t="s">
        <v>44</v>
      </c>
      <c r="F694" s="85">
        <v>0</v>
      </c>
      <c r="G694" s="86">
        <f>VLOOKUP(C694,'[12]Resumen Peso'!$B$1:$D$65536,3,0)*$C$14</f>
        <v>8902.1430077711102</v>
      </c>
      <c r="H694" s="87"/>
      <c r="I694" s="88"/>
      <c r="J694" s="89">
        <f>+VLOOKUP(C694,'[12]Resumen Peso'!$B$1:$D$65536,3,0)</f>
        <v>5527.245247495197</v>
      </c>
      <c r="N694" s="59"/>
      <c r="O694" s="59"/>
      <c r="P694" s="59"/>
      <c r="Q694" s="59"/>
      <c r="R694" s="59"/>
    </row>
    <row r="695" spans="1:18" x14ac:dyDescent="0.2">
      <c r="A695" s="80"/>
      <c r="B695" s="81">
        <f t="shared" si="10"/>
        <v>665</v>
      </c>
      <c r="C695" s="82" t="s">
        <v>708</v>
      </c>
      <c r="D695" s="83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84" t="s">
        <v>44</v>
      </c>
      <c r="F695" s="85">
        <v>0</v>
      </c>
      <c r="G695" s="86">
        <f>VLOOKUP(C695,'[12]Resumen Peso'!$B$1:$D$65536,3,0)*$C$14</f>
        <v>9880.2919065162168</v>
      </c>
      <c r="H695" s="87"/>
      <c r="I695" s="88"/>
      <c r="J695" s="89">
        <f>+VLOOKUP(C695,'[12]Resumen Peso'!$B$1:$D$65536,3,0)</f>
        <v>6134.5674223032156</v>
      </c>
      <c r="N695" s="59"/>
      <c r="O695" s="59"/>
      <c r="P695" s="59"/>
      <c r="Q695" s="59"/>
      <c r="R695" s="59"/>
    </row>
    <row r="696" spans="1:18" x14ac:dyDescent="0.2">
      <c r="A696" s="80"/>
      <c r="B696" s="81">
        <f t="shared" si="10"/>
        <v>666</v>
      </c>
      <c r="C696" s="82" t="s">
        <v>709</v>
      </c>
      <c r="D696" s="83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84" t="s">
        <v>44</v>
      </c>
      <c r="F696" s="85">
        <v>0</v>
      </c>
      <c r="G696" s="86">
        <f>VLOOKUP(C696,'[12]Resumen Peso'!$B$1:$D$65536,3,0)*$C$14</f>
        <v>10858.440805261322</v>
      </c>
      <c r="H696" s="87"/>
      <c r="I696" s="88"/>
      <c r="J696" s="89">
        <f>+VLOOKUP(C696,'[12]Resumen Peso'!$B$1:$D$65536,3,0)</f>
        <v>6741.8895971112343</v>
      </c>
      <c r="N696" s="59"/>
      <c r="O696" s="59"/>
      <c r="P696" s="59"/>
      <c r="Q696" s="59"/>
      <c r="R696" s="59"/>
    </row>
    <row r="697" spans="1:18" x14ac:dyDescent="0.2">
      <c r="A697" s="80"/>
      <c r="B697" s="81">
        <f t="shared" si="10"/>
        <v>667</v>
      </c>
      <c r="C697" s="82" t="s">
        <v>710</v>
      </c>
      <c r="D697" s="83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84" t="s">
        <v>44</v>
      </c>
      <c r="F697" s="85">
        <v>0</v>
      </c>
      <c r="G697" s="86">
        <f>VLOOKUP(C697,'[12]Resumen Peso'!$B$1:$D$65536,3,0)*$C$14</f>
        <v>12013.367886797814</v>
      </c>
      <c r="H697" s="87"/>
      <c r="I697" s="88"/>
      <c r="J697" s="89">
        <f>+VLOOKUP(C697,'[12]Resumen Peso'!$B$1:$D$65536,3,0)</f>
        <v>7458.9714522391014</v>
      </c>
      <c r="N697" s="59"/>
      <c r="O697" s="59"/>
      <c r="P697" s="59"/>
      <c r="Q697" s="59"/>
      <c r="R697" s="59"/>
    </row>
    <row r="698" spans="1:18" x14ac:dyDescent="0.2">
      <c r="A698" s="80"/>
      <c r="B698" s="81">
        <f t="shared" si="10"/>
        <v>668</v>
      </c>
      <c r="C698" s="82" t="s">
        <v>711</v>
      </c>
      <c r="D698" s="83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84" t="s">
        <v>44</v>
      </c>
      <c r="F698" s="85">
        <v>0</v>
      </c>
      <c r="G698" s="86">
        <f>VLOOKUP(C698,'[12]Resumen Peso'!$B$1:$D$65536,3,0)*$C$14</f>
        <v>13377.915241422956</v>
      </c>
      <c r="H698" s="87"/>
      <c r="I698" s="88"/>
      <c r="J698" s="89">
        <f>+VLOOKUP(C698,'[12]Resumen Peso'!$B$1:$D$65536,3,0)</f>
        <v>8306.2042897985539</v>
      </c>
      <c r="N698" s="59"/>
      <c r="O698" s="59"/>
      <c r="P698" s="59"/>
      <c r="Q698" s="59"/>
      <c r="R698" s="59"/>
    </row>
    <row r="699" spans="1:18" x14ac:dyDescent="0.2">
      <c r="A699" s="80"/>
      <c r="B699" s="81">
        <f t="shared" si="10"/>
        <v>669</v>
      </c>
      <c r="C699" s="82" t="s">
        <v>712</v>
      </c>
      <c r="D699" s="83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84" t="s">
        <v>44</v>
      </c>
      <c r="F699" s="85">
        <v>0</v>
      </c>
      <c r="G699" s="86">
        <f>VLOOKUP(C699,'[12]Resumen Peso'!$B$1:$D$65536,3,0)*$C$14</f>
        <v>14983.265070393714</v>
      </c>
      <c r="H699" s="87"/>
      <c r="I699" s="88"/>
      <c r="J699" s="89">
        <f>+VLOOKUP(C699,'[12]Resumen Peso'!$B$1:$D$65536,3,0)</f>
        <v>9302.9488045743819</v>
      </c>
      <c r="N699" s="59"/>
      <c r="O699" s="59"/>
      <c r="P699" s="59"/>
      <c r="Q699" s="59"/>
      <c r="R699" s="59"/>
    </row>
    <row r="700" spans="1:18" x14ac:dyDescent="0.2">
      <c r="A700" s="80"/>
      <c r="B700" s="81">
        <f t="shared" si="10"/>
        <v>670</v>
      </c>
      <c r="C700" s="82" t="s">
        <v>713</v>
      </c>
      <c r="D700" s="83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84" t="s">
        <v>44</v>
      </c>
      <c r="F700" s="85">
        <v>0</v>
      </c>
      <c r="G700" s="86">
        <f>VLOOKUP(C700,'[12]Resumen Peso'!$B$1:$D$65536,3,0)*$C$14</f>
        <v>15467.987073336189</v>
      </c>
      <c r="H700" s="87"/>
      <c r="I700" s="88"/>
      <c r="J700" s="89">
        <f>+VLOOKUP(C700,'[12]Resumen Peso'!$B$1:$D$65536,3,0)</f>
        <v>9603.9075046066519</v>
      </c>
      <c r="N700" s="59"/>
      <c r="O700" s="59"/>
      <c r="P700" s="59"/>
      <c r="Q700" s="59"/>
      <c r="R700" s="59"/>
    </row>
    <row r="701" spans="1:18" x14ac:dyDescent="0.2">
      <c r="A701" s="80"/>
      <c r="B701" s="81">
        <f t="shared" si="10"/>
        <v>671</v>
      </c>
      <c r="C701" s="82" t="s">
        <v>714</v>
      </c>
      <c r="D701" s="83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84" t="s">
        <v>44</v>
      </c>
      <c r="F701" s="85">
        <v>0</v>
      </c>
      <c r="G701" s="86">
        <f>VLOOKUP(C701,'[12]Resumen Peso'!$B$1:$D$65536,3,0)*$C$14</f>
        <v>17244.132746194191</v>
      </c>
      <c r="H701" s="87"/>
      <c r="I701" s="88"/>
      <c r="J701" s="89">
        <f>+VLOOKUP(C701,'[12]Resumen Peso'!$B$1:$D$65536,3,0)</f>
        <v>10706.697329550336</v>
      </c>
      <c r="N701" s="59"/>
      <c r="O701" s="59"/>
      <c r="P701" s="59"/>
      <c r="Q701" s="59"/>
      <c r="R701" s="59"/>
    </row>
    <row r="702" spans="1:18" x14ac:dyDescent="0.2">
      <c r="A702" s="80"/>
      <c r="B702" s="81">
        <f t="shared" si="10"/>
        <v>672</v>
      </c>
      <c r="C702" s="82" t="s">
        <v>715</v>
      </c>
      <c r="D702" s="83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84" t="s">
        <v>44</v>
      </c>
      <c r="F702" s="85">
        <v>0</v>
      </c>
      <c r="G702" s="86">
        <f>VLOOKUP(C702,'[12]Resumen Peso'!$B$1:$D$65536,3,0)*$C$14</f>
        <v>19020.278419052192</v>
      </c>
      <c r="H702" s="87"/>
      <c r="I702" s="88"/>
      <c r="J702" s="89">
        <f>+VLOOKUP(C702,'[12]Resumen Peso'!$B$1:$D$65536,3,0)</f>
        <v>11809.48715449402</v>
      </c>
      <c r="N702" s="59"/>
      <c r="O702" s="59"/>
      <c r="P702" s="59"/>
      <c r="Q702" s="59"/>
      <c r="R702" s="59"/>
    </row>
    <row r="703" spans="1:18" x14ac:dyDescent="0.2">
      <c r="A703" s="80"/>
      <c r="B703" s="81">
        <f t="shared" si="10"/>
        <v>673</v>
      </c>
      <c r="C703" s="82" t="s">
        <v>716</v>
      </c>
      <c r="D703" s="83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84" t="s">
        <v>44</v>
      </c>
      <c r="F703" s="85">
        <v>0</v>
      </c>
      <c r="G703" s="86">
        <f>VLOOKUP(C703,'[12]Resumen Peso'!$B$1:$D$65536,3,0)*$C$14</f>
        <v>4896.5862288197286</v>
      </c>
      <c r="H703" s="87"/>
      <c r="I703" s="88"/>
      <c r="J703" s="89">
        <f>+VLOOKUP(C703,'[12]Resumen Peso'!$B$1:$D$65536,3,0)</f>
        <v>3040.2379447924222</v>
      </c>
      <c r="N703" s="59"/>
      <c r="O703" s="59"/>
      <c r="P703" s="59"/>
      <c r="Q703" s="59"/>
      <c r="R703" s="59"/>
    </row>
    <row r="704" spans="1:18" x14ac:dyDescent="0.2">
      <c r="A704" s="80"/>
      <c r="B704" s="81">
        <f t="shared" si="10"/>
        <v>674</v>
      </c>
      <c r="C704" s="82" t="s">
        <v>717</v>
      </c>
      <c r="D704" s="83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84" t="s">
        <v>44</v>
      </c>
      <c r="F704" s="85">
        <v>0</v>
      </c>
      <c r="G704" s="86">
        <f>VLOOKUP(C704,'[12]Resumen Peso'!$B$1:$D$65536,3,0)*$C$14</f>
        <v>5602.4004600009503</v>
      </c>
      <c r="H704" s="87"/>
      <c r="I704" s="88"/>
      <c r="J704" s="89">
        <f>+VLOOKUP(C704,'[12]Resumen Peso'!$B$1:$D$65536,3,0)</f>
        <v>3478.4704413390778</v>
      </c>
      <c r="N704" s="59"/>
      <c r="O704" s="59"/>
      <c r="P704" s="59"/>
      <c r="Q704" s="59"/>
      <c r="R704" s="59"/>
    </row>
    <row r="705" spans="1:18" x14ac:dyDescent="0.2">
      <c r="A705" s="80"/>
      <c r="B705" s="81">
        <f t="shared" si="10"/>
        <v>675</v>
      </c>
      <c r="C705" s="82" t="s">
        <v>718</v>
      </c>
      <c r="D705" s="83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84" t="s">
        <v>44</v>
      </c>
      <c r="F705" s="85">
        <v>0</v>
      </c>
      <c r="G705" s="86">
        <f>VLOOKUP(C705,'[12]Resumen Peso'!$B$1:$D$65536,3,0)*$C$14</f>
        <v>6301.9127784037682</v>
      </c>
      <c r="H705" s="87"/>
      <c r="I705" s="88"/>
      <c r="J705" s="89">
        <f>+VLOOKUP(C705,'[12]Resumen Peso'!$B$1:$D$65536,3,0)</f>
        <v>3912.7901477379951</v>
      </c>
      <c r="N705" s="59"/>
      <c r="O705" s="59"/>
      <c r="P705" s="59"/>
      <c r="Q705" s="59"/>
      <c r="R705" s="59"/>
    </row>
    <row r="706" spans="1:18" x14ac:dyDescent="0.2">
      <c r="A706" s="80"/>
      <c r="B706" s="81">
        <f t="shared" si="10"/>
        <v>676</v>
      </c>
      <c r="C706" s="82" t="s">
        <v>719</v>
      </c>
      <c r="D706" s="83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84" t="s">
        <v>44</v>
      </c>
      <c r="F706" s="85">
        <v>0</v>
      </c>
      <c r="G706" s="86">
        <f>VLOOKUP(C706,'[12]Resumen Peso'!$B$1:$D$65536,3,0)*$C$14</f>
        <v>6995.1231840281844</v>
      </c>
      <c r="H706" s="87"/>
      <c r="I706" s="88"/>
      <c r="J706" s="89">
        <f>+VLOOKUP(C706,'[12]Resumen Peso'!$B$1:$D$65536,3,0)</f>
        <v>4343.1970639891751</v>
      </c>
      <c r="N706" s="59"/>
      <c r="O706" s="59"/>
      <c r="P706" s="59"/>
      <c r="Q706" s="59"/>
      <c r="R706" s="59"/>
    </row>
    <row r="707" spans="1:18" x14ac:dyDescent="0.2">
      <c r="A707" s="80"/>
      <c r="B707" s="81">
        <f t="shared" si="10"/>
        <v>677</v>
      </c>
      <c r="C707" s="82" t="s">
        <v>720</v>
      </c>
      <c r="D707" s="83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84" t="s">
        <v>44</v>
      </c>
      <c r="F707" s="85">
        <v>0</v>
      </c>
      <c r="G707" s="86">
        <f>VLOOKUP(C707,'[12]Resumen Peso'!$B$1:$D$65536,3,0)*$C$14</f>
        <v>7688.3335896525978</v>
      </c>
      <c r="H707" s="87"/>
      <c r="I707" s="88"/>
      <c r="J707" s="89">
        <f>+VLOOKUP(C707,'[12]Resumen Peso'!$B$1:$D$65536,3,0)</f>
        <v>4773.6039802403538</v>
      </c>
      <c r="N707" s="59"/>
      <c r="O707" s="59"/>
      <c r="P707" s="59"/>
      <c r="Q707" s="59"/>
      <c r="R707" s="59"/>
    </row>
    <row r="708" spans="1:18" x14ac:dyDescent="0.2">
      <c r="A708" s="80"/>
      <c r="B708" s="81">
        <f t="shared" si="10"/>
        <v>678</v>
      </c>
      <c r="C708" s="82" t="s">
        <v>721</v>
      </c>
      <c r="D708" s="83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84" t="s">
        <v>44</v>
      </c>
      <c r="F708" s="85">
        <v>0</v>
      </c>
      <c r="G708" s="86">
        <f>VLOOKUP(C708,'[12]Resumen Peso'!$B$1:$D$65536,3,0)*$C$14</f>
        <v>8619.2395414528455</v>
      </c>
      <c r="H708" s="87"/>
      <c r="I708" s="88"/>
      <c r="J708" s="89">
        <f>+VLOOKUP(C708,'[12]Resumen Peso'!$B$1:$D$65536,3,0)</f>
        <v>5351.5935152839156</v>
      </c>
      <c r="N708" s="59"/>
      <c r="O708" s="59"/>
      <c r="P708" s="59"/>
      <c r="Q708" s="59"/>
      <c r="R708" s="59"/>
    </row>
    <row r="709" spans="1:18" x14ac:dyDescent="0.2">
      <c r="A709" s="80"/>
      <c r="B709" s="81">
        <f t="shared" si="10"/>
        <v>679</v>
      </c>
      <c r="C709" s="82" t="s">
        <v>722</v>
      </c>
      <c r="D709" s="83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84" t="s">
        <v>44</v>
      </c>
      <c r="F709" s="85">
        <v>0</v>
      </c>
      <c r="G709" s="86">
        <f>VLOOKUP(C709,'[12]Resumen Peso'!$B$1:$D$65536,3,0)*$C$14</f>
        <v>9566.3035976169213</v>
      </c>
      <c r="H709" s="87"/>
      <c r="I709" s="88"/>
      <c r="J709" s="89">
        <f>+VLOOKUP(C709,'[12]Resumen Peso'!$B$1:$D$65536,3,0)</f>
        <v>5939.6154442662764</v>
      </c>
      <c r="N709" s="59"/>
      <c r="O709" s="59"/>
      <c r="P709" s="59"/>
      <c r="Q709" s="59"/>
      <c r="R709" s="59"/>
    </row>
    <row r="710" spans="1:18" x14ac:dyDescent="0.2">
      <c r="A710" s="80"/>
      <c r="B710" s="81">
        <f t="shared" si="10"/>
        <v>680</v>
      </c>
      <c r="C710" s="82" t="s">
        <v>723</v>
      </c>
      <c r="D710" s="83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84" t="s">
        <v>44</v>
      </c>
      <c r="F710" s="85">
        <v>0</v>
      </c>
      <c r="G710" s="86">
        <f>VLOOKUP(C710,'[12]Resumen Peso'!$B$1:$D$65536,3,0)*$C$14</f>
        <v>10513.367653780995</v>
      </c>
      <c r="H710" s="87"/>
      <c r="I710" s="88"/>
      <c r="J710" s="89">
        <f>+VLOOKUP(C710,'[12]Resumen Peso'!$B$1:$D$65536,3,0)</f>
        <v>6527.6373732486372</v>
      </c>
      <c r="N710" s="59"/>
      <c r="O710" s="59"/>
      <c r="P710" s="59"/>
      <c r="Q710" s="59"/>
      <c r="R710" s="59"/>
    </row>
    <row r="711" spans="1:18" x14ac:dyDescent="0.2">
      <c r="A711" s="80"/>
      <c r="B711" s="81">
        <f t="shared" si="10"/>
        <v>681</v>
      </c>
      <c r="C711" s="82" t="s">
        <v>724</v>
      </c>
      <c r="D711" s="83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84" t="s">
        <v>44</v>
      </c>
      <c r="F711" s="85">
        <v>0</v>
      </c>
      <c r="G711" s="86">
        <f>VLOOKUP(C711,'[12]Resumen Peso'!$B$1:$D$65536,3,0)*$C$14</f>
        <v>11631.592013913632</v>
      </c>
      <c r="H711" s="87"/>
      <c r="I711" s="88"/>
      <c r="J711" s="89">
        <f>+VLOOKUP(C711,'[12]Resumen Peso'!$B$1:$D$65536,3,0)</f>
        <v>7221.9309017598116</v>
      </c>
      <c r="N711" s="59"/>
      <c r="O711" s="59"/>
      <c r="P711" s="59"/>
      <c r="Q711" s="59"/>
      <c r="R711" s="59"/>
    </row>
    <row r="712" spans="1:18" x14ac:dyDescent="0.2">
      <c r="A712" s="80"/>
      <c r="B712" s="81">
        <f t="shared" si="10"/>
        <v>682</v>
      </c>
      <c r="C712" s="82" t="s">
        <v>725</v>
      </c>
      <c r="D712" s="83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84" t="s">
        <v>44</v>
      </c>
      <c r="F712" s="85">
        <v>0</v>
      </c>
      <c r="G712" s="86">
        <f>VLOOKUP(C712,'[12]Resumen Peso'!$B$1:$D$65536,3,0)*$C$14</f>
        <v>12952.775071173312</v>
      </c>
      <c r="H712" s="87"/>
      <c r="I712" s="88"/>
      <c r="J712" s="89">
        <f>+VLOOKUP(C712,'[12]Resumen Peso'!$B$1:$D$65536,3,0)</f>
        <v>8042.2393115365385</v>
      </c>
      <c r="N712" s="59"/>
      <c r="O712" s="59"/>
      <c r="P712" s="59"/>
      <c r="Q712" s="59"/>
      <c r="R712" s="59"/>
    </row>
    <row r="713" spans="1:18" x14ac:dyDescent="0.2">
      <c r="A713" s="80"/>
      <c r="B713" s="81">
        <f t="shared" si="10"/>
        <v>683</v>
      </c>
      <c r="C713" s="82" t="s">
        <v>726</v>
      </c>
      <c r="D713" s="83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84" t="s">
        <v>44</v>
      </c>
      <c r="F713" s="85">
        <v>0</v>
      </c>
      <c r="G713" s="86">
        <f>VLOOKUP(C713,'[12]Resumen Peso'!$B$1:$D$65536,3,0)*$C$14</f>
        <v>14507.108079714111</v>
      </c>
      <c r="H713" s="87"/>
      <c r="I713" s="88"/>
      <c r="J713" s="89">
        <f>+VLOOKUP(C713,'[12]Resumen Peso'!$B$1:$D$65536,3,0)</f>
        <v>9007.3080289209247</v>
      </c>
      <c r="N713" s="59"/>
      <c r="O713" s="59"/>
      <c r="P713" s="59"/>
      <c r="Q713" s="59"/>
      <c r="R713" s="59"/>
    </row>
    <row r="714" spans="1:18" x14ac:dyDescent="0.2">
      <c r="A714" s="80"/>
      <c r="B714" s="81">
        <f t="shared" si="10"/>
        <v>684</v>
      </c>
      <c r="C714" s="82" t="s">
        <v>727</v>
      </c>
      <c r="D714" s="83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84" t="s">
        <v>44</v>
      </c>
      <c r="F714" s="85">
        <v>0</v>
      </c>
      <c r="G714" s="86">
        <f>VLOOKUP(C714,'[12]Resumen Peso'!$B$1:$D$65536,3,0)*$C$14</f>
        <v>14976.425978867928</v>
      </c>
      <c r="H714" s="87"/>
      <c r="I714" s="88"/>
      <c r="J714" s="89">
        <f>+VLOOKUP(C714,'[12]Resumen Peso'!$B$1:$D$65536,3,0)</f>
        <v>9298.7024858958248</v>
      </c>
      <c r="N714" s="59"/>
      <c r="O714" s="59"/>
      <c r="P714" s="59"/>
      <c r="Q714" s="59"/>
      <c r="R714" s="59"/>
    </row>
    <row r="715" spans="1:18" x14ac:dyDescent="0.2">
      <c r="A715" s="80"/>
      <c r="B715" s="81">
        <f t="shared" si="10"/>
        <v>685</v>
      </c>
      <c r="C715" s="82" t="s">
        <v>728</v>
      </c>
      <c r="D715" s="83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84" t="s">
        <v>44</v>
      </c>
      <c r="F715" s="85">
        <v>0</v>
      </c>
      <c r="G715" s="86">
        <f>VLOOKUP(C715,'[12]Resumen Peso'!$B$1:$D$65536,3,0)*$C$14</f>
        <v>16696.127066742396</v>
      </c>
      <c r="H715" s="87"/>
      <c r="I715" s="88"/>
      <c r="J715" s="89">
        <f>+VLOOKUP(C715,'[12]Resumen Peso'!$B$1:$D$65536,3,0)</f>
        <v>10366.446472570597</v>
      </c>
      <c r="N715" s="59"/>
      <c r="O715" s="59"/>
      <c r="P715" s="59"/>
      <c r="Q715" s="59"/>
      <c r="R715" s="59"/>
    </row>
    <row r="716" spans="1:18" x14ac:dyDescent="0.2">
      <c r="A716" s="80"/>
      <c r="B716" s="81">
        <f t="shared" si="10"/>
        <v>686</v>
      </c>
      <c r="C716" s="82" t="s">
        <v>729</v>
      </c>
      <c r="D716" s="83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84" t="s">
        <v>44</v>
      </c>
      <c r="F716" s="85">
        <v>0</v>
      </c>
      <c r="G716" s="86">
        <f>VLOOKUP(C716,'[12]Resumen Peso'!$B$1:$D$65536,3,0)*$C$14</f>
        <v>18415.828154616862</v>
      </c>
      <c r="H716" s="87"/>
      <c r="I716" s="88"/>
      <c r="J716" s="89">
        <f>+VLOOKUP(C716,'[12]Resumen Peso'!$B$1:$D$65536,3,0)</f>
        <v>11434.190459245368</v>
      </c>
      <c r="N716" s="59"/>
      <c r="O716" s="59"/>
      <c r="P716" s="59"/>
      <c r="Q716" s="59"/>
      <c r="R716" s="59"/>
    </row>
    <row r="717" spans="1:18" x14ac:dyDescent="0.2">
      <c r="A717" s="80"/>
      <c r="B717" s="81">
        <f t="shared" si="10"/>
        <v>687</v>
      </c>
      <c r="C717" s="82" t="s">
        <v>730</v>
      </c>
      <c r="D717" s="83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SS1 (5°)Tipo SS1-6</v>
      </c>
      <c r="E717" s="84" t="s">
        <v>44</v>
      </c>
      <c r="F717" s="85">
        <v>0</v>
      </c>
      <c r="G717" s="86">
        <f>VLOOKUP(C717,'[12]Resumen Peso'!$B$1:$D$65536,3,0)*$C$14</f>
        <v>4207.2689302221825</v>
      </c>
      <c r="H717" s="87"/>
      <c r="I717" s="88"/>
      <c r="J717" s="89">
        <f>+VLOOKUP(C717,'[12]Resumen Peso'!$B$1:$D$65536,3,0)</f>
        <v>2612.2482169972659</v>
      </c>
      <c r="N717" s="59"/>
      <c r="O717" s="59"/>
      <c r="P717" s="59"/>
      <c r="Q717" s="59"/>
      <c r="R717" s="59"/>
    </row>
    <row r="718" spans="1:18" x14ac:dyDescent="0.2">
      <c r="A718" s="80"/>
      <c r="B718" s="81">
        <f t="shared" si="10"/>
        <v>688</v>
      </c>
      <c r="C718" s="82" t="s">
        <v>731</v>
      </c>
      <c r="D718" s="83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SS1 (5°)Tipo SS1-3</v>
      </c>
      <c r="E718" s="84" t="s">
        <v>44</v>
      </c>
      <c r="F718" s="85">
        <v>0</v>
      </c>
      <c r="G718" s="86">
        <f>VLOOKUP(C718,'[12]Resumen Peso'!$B$1:$D$65536,3,0)*$C$14</f>
        <v>4813.722109353308</v>
      </c>
      <c r="H718" s="87"/>
      <c r="I718" s="88"/>
      <c r="J718" s="89">
        <f>+VLOOKUP(C718,'[12]Resumen Peso'!$B$1:$D$65536,3,0)</f>
        <v>2988.7885005284033</v>
      </c>
      <c r="N718" s="59"/>
      <c r="O718" s="59"/>
      <c r="P718" s="59"/>
      <c r="Q718" s="59"/>
      <c r="R718" s="59"/>
    </row>
    <row r="719" spans="1:18" x14ac:dyDescent="0.2">
      <c r="A719" s="80"/>
      <c r="B719" s="81">
        <f t="shared" si="10"/>
        <v>689</v>
      </c>
      <c r="C719" s="82" t="s">
        <v>732</v>
      </c>
      <c r="D719" s="83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SS1 (5°)Tipo SS1±0</v>
      </c>
      <c r="E719" s="84" t="s">
        <v>44</v>
      </c>
      <c r="F719" s="85">
        <v>0</v>
      </c>
      <c r="G719" s="86">
        <f>VLOOKUP(C719,'[12]Resumen Peso'!$B$1:$D$65536,3,0)*$C$14</f>
        <v>5414.7605279564768</v>
      </c>
      <c r="H719" s="87"/>
      <c r="I719" s="88"/>
      <c r="J719" s="89">
        <f>+VLOOKUP(C719,'[12]Resumen Peso'!$B$1:$D$65536,3,0)</f>
        <v>3361.9668172422985</v>
      </c>
      <c r="N719" s="59"/>
      <c r="O719" s="59"/>
      <c r="P719" s="59"/>
      <c r="Q719" s="59"/>
      <c r="R719" s="59"/>
    </row>
    <row r="720" spans="1:18" x14ac:dyDescent="0.2">
      <c r="A720" s="80"/>
      <c r="B720" s="81">
        <f t="shared" si="10"/>
        <v>690</v>
      </c>
      <c r="C720" s="82" t="s">
        <v>733</v>
      </c>
      <c r="D720" s="83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SS1 (5°)Tipo SS1+3</v>
      </c>
      <c r="E720" s="84" t="s">
        <v>44</v>
      </c>
      <c r="F720" s="85">
        <v>0</v>
      </c>
      <c r="G720" s="86">
        <f>VLOOKUP(C720,'[12]Resumen Peso'!$B$1:$D$65536,3,0)*$C$14</f>
        <v>6010.3841860316907</v>
      </c>
      <c r="H720" s="87"/>
      <c r="I720" s="88"/>
      <c r="J720" s="89">
        <f>+VLOOKUP(C720,'[12]Resumen Peso'!$B$1:$D$65536,3,0)</f>
        <v>3731.7831671389517</v>
      </c>
      <c r="N720" s="59"/>
      <c r="O720" s="59"/>
      <c r="P720" s="59"/>
      <c r="Q720" s="59"/>
      <c r="R720" s="59"/>
    </row>
    <row r="721" spans="1:18" x14ac:dyDescent="0.2">
      <c r="A721" s="80"/>
      <c r="B721" s="81">
        <f t="shared" si="10"/>
        <v>691</v>
      </c>
      <c r="C721" s="82" t="s">
        <v>734</v>
      </c>
      <c r="D721" s="83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SS1 (5°)Tipo SS1+6</v>
      </c>
      <c r="E721" s="84" t="s">
        <v>44</v>
      </c>
      <c r="F721" s="85">
        <v>0</v>
      </c>
      <c r="G721" s="86">
        <f>VLOOKUP(C721,'[12]Resumen Peso'!$B$1:$D$65536,3,0)*$C$14</f>
        <v>6606.0078441069008</v>
      </c>
      <c r="H721" s="87"/>
      <c r="I721" s="88"/>
      <c r="J721" s="89">
        <f>+VLOOKUP(C721,'[12]Resumen Peso'!$B$1:$D$65536,3,0)</f>
        <v>4101.5995170356036</v>
      </c>
      <c r="N721" s="59"/>
      <c r="O721" s="59"/>
      <c r="P721" s="59"/>
      <c r="Q721" s="59"/>
      <c r="R721" s="59"/>
    </row>
    <row r="722" spans="1:18" x14ac:dyDescent="0.2">
      <c r="A722" s="80"/>
      <c r="B722" s="81">
        <f t="shared" si="10"/>
        <v>692</v>
      </c>
      <c r="C722" s="82" t="s">
        <v>735</v>
      </c>
      <c r="D722" s="83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AS1 (30°)Tipo AS1-3</v>
      </c>
      <c r="E722" s="84" t="s">
        <v>44</v>
      </c>
      <c r="F722" s="85">
        <v>0</v>
      </c>
      <c r="G722" s="86">
        <f>VLOOKUP(C722,'[12]Resumen Peso'!$B$1:$D$65536,3,0)*$C$14</f>
        <v>7405.8654397755781</v>
      </c>
      <c r="H722" s="87"/>
      <c r="I722" s="88"/>
      <c r="J722" s="89">
        <f>+VLOOKUP(C722,'[12]Resumen Peso'!$B$1:$D$65536,3,0)</f>
        <v>4598.2225313450026</v>
      </c>
      <c r="N722" s="59"/>
      <c r="O722" s="59"/>
      <c r="P722" s="59"/>
      <c r="Q722" s="59"/>
      <c r="R722" s="59"/>
    </row>
    <row r="723" spans="1:18" x14ac:dyDescent="0.2">
      <c r="A723" s="80"/>
      <c r="B723" s="81">
        <f t="shared" si="10"/>
        <v>693</v>
      </c>
      <c r="C723" s="82" t="s">
        <v>736</v>
      </c>
      <c r="D723" s="83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AS1 (30°)Tipo AS1±0</v>
      </c>
      <c r="E723" s="84" t="s">
        <v>44</v>
      </c>
      <c r="F723" s="85">
        <v>0</v>
      </c>
      <c r="G723" s="86">
        <f>VLOOKUP(C723,'[12]Resumen Peso'!$B$1:$D$65536,3,0)*$C$14</f>
        <v>8219.6064814379333</v>
      </c>
      <c r="H723" s="87"/>
      <c r="I723" s="88"/>
      <c r="J723" s="89">
        <f>+VLOOKUP(C723,'[12]Resumen Peso'!$B$1:$D$65536,3,0)</f>
        <v>5103.4656285738092</v>
      </c>
      <c r="N723" s="59"/>
      <c r="O723" s="59"/>
      <c r="P723" s="59"/>
      <c r="Q723" s="59"/>
      <c r="R723" s="59"/>
    </row>
    <row r="724" spans="1:18" x14ac:dyDescent="0.2">
      <c r="A724" s="80"/>
      <c r="B724" s="81">
        <f t="shared" si="10"/>
        <v>694</v>
      </c>
      <c r="C724" s="82" t="s">
        <v>737</v>
      </c>
      <c r="D724" s="83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AS1 (30°)Tipo AS1+3</v>
      </c>
      <c r="E724" s="84" t="s">
        <v>44</v>
      </c>
      <c r="F724" s="85">
        <v>0</v>
      </c>
      <c r="G724" s="86">
        <f>VLOOKUP(C724,'[12]Resumen Peso'!$B$1:$D$65536,3,0)*$C$14</f>
        <v>9033.3475231002867</v>
      </c>
      <c r="H724" s="87"/>
      <c r="I724" s="88"/>
      <c r="J724" s="89">
        <f>+VLOOKUP(C724,'[12]Resumen Peso'!$B$1:$D$65536,3,0)</f>
        <v>5608.7087258026158</v>
      </c>
      <c r="N724" s="59"/>
      <c r="O724" s="59"/>
      <c r="P724" s="59"/>
      <c r="Q724" s="59"/>
      <c r="R724" s="59"/>
    </row>
    <row r="725" spans="1:18" x14ac:dyDescent="0.2">
      <c r="A725" s="80"/>
      <c r="B725" s="81">
        <f t="shared" si="10"/>
        <v>695</v>
      </c>
      <c r="C725" s="82" t="s">
        <v>738</v>
      </c>
      <c r="D725" s="83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BS1 (65°)Tipo BS1-3</v>
      </c>
      <c r="E725" s="84" t="s">
        <v>44</v>
      </c>
      <c r="F725" s="85">
        <v>0</v>
      </c>
      <c r="G725" s="86">
        <f>VLOOKUP(C725,'[12]Resumen Peso'!$B$1:$D$65536,3,0)*$C$14</f>
        <v>9994.1537639285307</v>
      </c>
      <c r="H725" s="87"/>
      <c r="I725" s="88"/>
      <c r="J725" s="89">
        <f>+VLOOKUP(C725,'[12]Resumen Peso'!$B$1:$D$65536,3,0)</f>
        <v>6205.2630300578667</v>
      </c>
      <c r="N725" s="59"/>
      <c r="O725" s="59"/>
      <c r="P725" s="59"/>
      <c r="Q725" s="59"/>
      <c r="R725" s="59"/>
    </row>
    <row r="726" spans="1:18" x14ac:dyDescent="0.2">
      <c r="A726" s="80"/>
      <c r="B726" s="81">
        <f t="shared" si="10"/>
        <v>696</v>
      </c>
      <c r="C726" s="82" t="s">
        <v>739</v>
      </c>
      <c r="D726" s="83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BS1 (65°)Tipo BS1±0</v>
      </c>
      <c r="E726" s="84" t="s">
        <v>44</v>
      </c>
      <c r="F726" s="85">
        <v>0</v>
      </c>
      <c r="G726" s="86">
        <f>VLOOKUP(C726,'[12]Resumen Peso'!$B$1:$D$65536,3,0)*$C$14</f>
        <v>11129.34717586696</v>
      </c>
      <c r="H726" s="87"/>
      <c r="I726" s="88"/>
      <c r="J726" s="89">
        <f>+VLOOKUP(C726,'[12]Resumen Peso'!$B$1:$D$65536,3,0)</f>
        <v>6910.0924610889379</v>
      </c>
      <c r="N726" s="59"/>
      <c r="O726" s="59"/>
      <c r="P726" s="59"/>
      <c r="Q726" s="59"/>
      <c r="R726" s="59"/>
    </row>
    <row r="727" spans="1:18" x14ac:dyDescent="0.2">
      <c r="A727" s="80"/>
      <c r="B727" s="81">
        <f t="shared" si="10"/>
        <v>697</v>
      </c>
      <c r="C727" s="82" t="s">
        <v>740</v>
      </c>
      <c r="D727" s="83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BS1 (65°)Tipo BS1+3</v>
      </c>
      <c r="E727" s="84" t="s">
        <v>44</v>
      </c>
      <c r="F727" s="85">
        <v>0</v>
      </c>
      <c r="G727" s="86">
        <f>VLOOKUP(C727,'[12]Resumen Peso'!$B$1:$D$65536,3,0)*$C$14</f>
        <v>12464.868836970996</v>
      </c>
      <c r="H727" s="87"/>
      <c r="I727" s="88"/>
      <c r="J727" s="89">
        <f>+VLOOKUP(C727,'[12]Resumen Peso'!$B$1:$D$65536,3,0)</f>
        <v>7739.3035564196107</v>
      </c>
      <c r="N727" s="59"/>
      <c r="O727" s="59"/>
      <c r="P727" s="59"/>
      <c r="Q727" s="59"/>
      <c r="R727" s="59"/>
    </row>
    <row r="728" spans="1:18" x14ac:dyDescent="0.2">
      <c r="A728" s="80"/>
      <c r="B728" s="81">
        <f t="shared" si="10"/>
        <v>698</v>
      </c>
      <c r="C728" s="82" t="s">
        <v>741</v>
      </c>
      <c r="D728" s="83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RS1-3</v>
      </c>
      <c r="E728" s="84" t="s">
        <v>44</v>
      </c>
      <c r="F728" s="85">
        <v>0</v>
      </c>
      <c r="G728" s="86">
        <f>VLOOKUP(C728,'[12]Resumen Peso'!$B$1:$D$65536,3,0)*$C$14</f>
        <v>12868.118473194181</v>
      </c>
      <c r="H728" s="87"/>
      <c r="I728" s="88"/>
      <c r="J728" s="89">
        <f>+VLOOKUP(C728,'[12]Resumen Peso'!$B$1:$D$65536,3,0)</f>
        <v>7989.6769365622449</v>
      </c>
      <c r="N728" s="59"/>
      <c r="O728" s="59"/>
      <c r="P728" s="59"/>
      <c r="Q728" s="59"/>
      <c r="R728" s="59"/>
    </row>
    <row r="729" spans="1:18" x14ac:dyDescent="0.2">
      <c r="A729" s="80"/>
      <c r="B729" s="81">
        <f t="shared" si="10"/>
        <v>699</v>
      </c>
      <c r="C729" s="82" t="s">
        <v>742</v>
      </c>
      <c r="D729" s="83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RS1±0</v>
      </c>
      <c r="E729" s="84" t="s">
        <v>44</v>
      </c>
      <c r="F729" s="85">
        <v>0</v>
      </c>
      <c r="G729" s="86">
        <f>VLOOKUP(C729,'[12]Resumen Peso'!$B$1:$D$65536,3,0)*$C$14</f>
        <v>14345.728509692512</v>
      </c>
      <c r="H729" s="87"/>
      <c r="I729" s="88"/>
      <c r="J729" s="89">
        <f>+VLOOKUP(C729,'[12]Resumen Peso'!$B$1:$D$65536,3,0)</f>
        <v>8907.10918234364</v>
      </c>
      <c r="N729" s="59"/>
      <c r="O729" s="59"/>
      <c r="P729" s="59"/>
      <c r="Q729" s="59"/>
      <c r="R729" s="59"/>
    </row>
    <row r="730" spans="1:18" x14ac:dyDescent="0.2">
      <c r="A730" s="80"/>
      <c r="B730" s="81">
        <f t="shared" si="10"/>
        <v>700</v>
      </c>
      <c r="C730" s="82" t="s">
        <v>743</v>
      </c>
      <c r="D730" s="83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RS1+3</v>
      </c>
      <c r="E730" s="84" t="s">
        <v>44</v>
      </c>
      <c r="F730" s="85">
        <v>0</v>
      </c>
      <c r="G730" s="86">
        <f>VLOOKUP(C730,'[12]Resumen Peso'!$B$1:$D$65536,3,0)*$C$14</f>
        <v>15823.338546190838</v>
      </c>
      <c r="H730" s="87"/>
      <c r="I730" s="88"/>
      <c r="J730" s="89">
        <f>+VLOOKUP(C730,'[12]Resumen Peso'!$B$1:$D$65536,3,0)</f>
        <v>9824.5414281250341</v>
      </c>
      <c r="N730" s="59"/>
      <c r="O730" s="59"/>
      <c r="P730" s="59"/>
      <c r="Q730" s="59"/>
      <c r="R730" s="59"/>
    </row>
    <row r="731" spans="1:18" x14ac:dyDescent="0.2">
      <c r="A731" s="80"/>
      <c r="B731" s="81">
        <f t="shared" si="10"/>
        <v>701</v>
      </c>
      <c r="C731" s="82" t="s">
        <v>744</v>
      </c>
      <c r="D731" s="83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S1 (5°)Tipo S1-6</v>
      </c>
      <c r="E731" s="84" t="s">
        <v>44</v>
      </c>
      <c r="F731" s="85">
        <v>0</v>
      </c>
      <c r="G731" s="86">
        <f>VLOOKUP(C731,'[12]Resumen Peso'!$B$1:$D$65536,3,0)*$C$14</f>
        <v>4339.7376522761169</v>
      </c>
      <c r="H731" s="87"/>
      <c r="I731" s="88"/>
      <c r="J731" s="89">
        <f>+VLOOKUP(C731,'[12]Resumen Peso'!$B$1:$D$65536,3,0)</f>
        <v>2694.4966277198537</v>
      </c>
      <c r="N731" s="59"/>
      <c r="O731" s="59"/>
      <c r="P731" s="59"/>
      <c r="Q731" s="59"/>
      <c r="R731" s="59"/>
    </row>
    <row r="732" spans="1:18" x14ac:dyDescent="0.2">
      <c r="A732" s="80"/>
      <c r="B732" s="81">
        <f t="shared" si="10"/>
        <v>702</v>
      </c>
      <c r="C732" s="82" t="s">
        <v>745</v>
      </c>
      <c r="D732" s="83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S1 (5°)Tipo S1-3</v>
      </c>
      <c r="E732" s="84" t="s">
        <v>44</v>
      </c>
      <c r="F732" s="85">
        <v>0</v>
      </c>
      <c r="G732" s="86">
        <f>VLOOKUP(C732,'[12]Resumen Peso'!$B$1:$D$65536,3,0)*$C$14</f>
        <v>4965.2854219735755</v>
      </c>
      <c r="H732" s="87"/>
      <c r="I732" s="88"/>
      <c r="J732" s="89">
        <f>+VLOOKUP(C732,'[12]Resumen Peso'!$B$1:$D$65536,3,0)</f>
        <v>3082.8925380218147</v>
      </c>
      <c r="N732" s="59"/>
      <c r="O732" s="59"/>
      <c r="P732" s="59"/>
      <c r="Q732" s="59"/>
      <c r="R732" s="59"/>
    </row>
    <row r="733" spans="1:18" x14ac:dyDescent="0.2">
      <c r="A733" s="80"/>
      <c r="B733" s="81">
        <f t="shared" si="10"/>
        <v>703</v>
      </c>
      <c r="C733" s="82" t="s">
        <v>746</v>
      </c>
      <c r="D733" s="83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S1 (5°)Tipo S1±0</v>
      </c>
      <c r="E733" s="84" t="s">
        <v>44</v>
      </c>
      <c r="F733" s="85">
        <v>0</v>
      </c>
      <c r="G733" s="86">
        <f>VLOOKUP(C733,'[12]Resumen Peso'!$B$1:$D$65536,3,0)*$C$14</f>
        <v>5585.2479437273068</v>
      </c>
      <c r="H733" s="87"/>
      <c r="I733" s="88"/>
      <c r="J733" s="89">
        <f>+VLOOKUP(C733,'[12]Resumen Peso'!$B$1:$D$65536,3,0)</f>
        <v>3467.8206276960796</v>
      </c>
      <c r="N733" s="59"/>
      <c r="O733" s="59"/>
      <c r="P733" s="59"/>
      <c r="Q733" s="59"/>
      <c r="R733" s="59"/>
    </row>
    <row r="734" spans="1:18" x14ac:dyDescent="0.2">
      <c r="A734" s="80"/>
      <c r="B734" s="81">
        <f t="shared" si="10"/>
        <v>704</v>
      </c>
      <c r="C734" s="82" t="s">
        <v>747</v>
      </c>
      <c r="D734" s="83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S1 (5°)Tipo S1+3</v>
      </c>
      <c r="E734" s="84" t="s">
        <v>44</v>
      </c>
      <c r="F734" s="85">
        <v>0</v>
      </c>
      <c r="G734" s="86">
        <f>VLOOKUP(C734,'[12]Resumen Peso'!$B$1:$D$65536,3,0)*$C$14</f>
        <v>6199.6252175373111</v>
      </c>
      <c r="H734" s="87"/>
      <c r="I734" s="88"/>
      <c r="J734" s="89">
        <f>+VLOOKUP(C734,'[12]Resumen Peso'!$B$1:$D$65536,3,0)</f>
        <v>3849.2808967426486</v>
      </c>
      <c r="N734" s="59"/>
      <c r="O734" s="59"/>
      <c r="P734" s="59"/>
      <c r="Q734" s="59"/>
      <c r="R734" s="59"/>
    </row>
    <row r="735" spans="1:18" x14ac:dyDescent="0.2">
      <c r="A735" s="80"/>
      <c r="B735" s="81">
        <f t="shared" si="10"/>
        <v>705</v>
      </c>
      <c r="C735" s="82" t="s">
        <v>748</v>
      </c>
      <c r="D735" s="83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S1 (5°)Tipo S1+6</v>
      </c>
      <c r="E735" s="84" t="s">
        <v>44</v>
      </c>
      <c r="F735" s="85">
        <v>0</v>
      </c>
      <c r="G735" s="86">
        <f>VLOOKUP(C735,'[12]Resumen Peso'!$B$1:$D$65536,3,0)*$C$14</f>
        <v>6814.0024913473144</v>
      </c>
      <c r="H735" s="87"/>
      <c r="I735" s="88"/>
      <c r="J735" s="89">
        <f>+VLOOKUP(C735,'[12]Resumen Peso'!$B$1:$D$65536,3,0)</f>
        <v>4230.7411657892171</v>
      </c>
      <c r="N735" s="59"/>
      <c r="O735" s="59"/>
      <c r="P735" s="59"/>
      <c r="Q735" s="59"/>
      <c r="R735" s="59"/>
    </row>
    <row r="736" spans="1:18" x14ac:dyDescent="0.2">
      <c r="A736" s="80"/>
      <c r="B736" s="81">
        <f t="shared" ref="B736:B799" si="11">1+B735</f>
        <v>706</v>
      </c>
      <c r="C736" s="82" t="s">
        <v>749</v>
      </c>
      <c r="D736" s="83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A1 (30°)Tipo A1-3</v>
      </c>
      <c r="E736" s="84" t="s">
        <v>44</v>
      </c>
      <c r="F736" s="85">
        <v>0</v>
      </c>
      <c r="G736" s="86">
        <f>VLOOKUP(C736,'[12]Resumen Peso'!$B$1:$D$65536,3,0)*$C$14</f>
        <v>7639.0441470988244</v>
      </c>
      <c r="H736" s="87"/>
      <c r="I736" s="88"/>
      <c r="J736" s="89">
        <f>+VLOOKUP(C736,'[12]Resumen Peso'!$B$1:$D$65536,3,0)</f>
        <v>4743.0006932712267</v>
      </c>
      <c r="N736" s="59"/>
      <c r="O736" s="59"/>
      <c r="P736" s="59"/>
      <c r="Q736" s="59"/>
      <c r="R736" s="59"/>
    </row>
    <row r="737" spans="1:18" x14ac:dyDescent="0.2">
      <c r="A737" s="80"/>
      <c r="B737" s="81">
        <f t="shared" si="11"/>
        <v>707</v>
      </c>
      <c r="C737" s="82" t="s">
        <v>750</v>
      </c>
      <c r="D737" s="83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A1 (30°)Tipo A1±0</v>
      </c>
      <c r="E737" s="84" t="s">
        <v>44</v>
      </c>
      <c r="F737" s="85">
        <v>0</v>
      </c>
      <c r="G737" s="86">
        <f>VLOOKUP(C737,'[12]Resumen Peso'!$B$1:$D$65536,3,0)*$C$14</f>
        <v>8478.4063785780509</v>
      </c>
      <c r="H737" s="87"/>
      <c r="I737" s="88"/>
      <c r="J737" s="89">
        <f>+VLOOKUP(C737,'[12]Resumen Peso'!$B$1:$D$65536,3,0)</f>
        <v>5264.1517128426485</v>
      </c>
      <c r="N737" s="59"/>
      <c r="O737" s="59"/>
      <c r="P737" s="59"/>
      <c r="Q737" s="59"/>
      <c r="R737" s="59"/>
    </row>
    <row r="738" spans="1:18" x14ac:dyDescent="0.2">
      <c r="A738" s="80"/>
      <c r="B738" s="81">
        <f t="shared" si="11"/>
        <v>708</v>
      </c>
      <c r="C738" s="82" t="s">
        <v>751</v>
      </c>
      <c r="D738" s="83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A1 (30°)Tipo A1+3</v>
      </c>
      <c r="E738" s="84" t="s">
        <v>44</v>
      </c>
      <c r="F738" s="85">
        <v>0</v>
      </c>
      <c r="G738" s="86">
        <f>VLOOKUP(C738,'[12]Resumen Peso'!$B$1:$D$65536,3,0)*$C$14</f>
        <v>9317.7686100572773</v>
      </c>
      <c r="H738" s="87"/>
      <c r="I738" s="88"/>
      <c r="J738" s="89">
        <f>+VLOOKUP(C738,'[12]Resumen Peso'!$B$1:$D$65536,3,0)</f>
        <v>5785.3027324140703</v>
      </c>
      <c r="N738" s="59"/>
      <c r="O738" s="59"/>
      <c r="P738" s="59"/>
      <c r="Q738" s="59"/>
      <c r="R738" s="59"/>
    </row>
    <row r="739" spans="1:18" x14ac:dyDescent="0.2">
      <c r="A739" s="80"/>
      <c r="B739" s="81">
        <f t="shared" si="11"/>
        <v>709</v>
      </c>
      <c r="C739" s="82" t="s">
        <v>752</v>
      </c>
      <c r="D739" s="83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B1 (65°)Tipo B1-3</v>
      </c>
      <c r="E739" s="84" t="s">
        <v>44</v>
      </c>
      <c r="F739" s="85">
        <v>0</v>
      </c>
      <c r="G739" s="86">
        <f>VLOOKUP(C739,'[12]Resumen Peso'!$B$1:$D$65536,3,0)*$C$14</f>
        <v>10308.826488462026</v>
      </c>
      <c r="H739" s="87"/>
      <c r="I739" s="88"/>
      <c r="J739" s="89">
        <f>+VLOOKUP(C739,'[12]Resumen Peso'!$B$1:$D$65536,3,0)</f>
        <v>6400.6399544316746</v>
      </c>
      <c r="N739" s="59"/>
      <c r="O739" s="59"/>
      <c r="P739" s="59"/>
      <c r="Q739" s="59"/>
      <c r="R739" s="59"/>
    </row>
    <row r="740" spans="1:18" x14ac:dyDescent="0.2">
      <c r="A740" s="80"/>
      <c r="B740" s="81">
        <f t="shared" si="11"/>
        <v>710</v>
      </c>
      <c r="C740" s="82" t="s">
        <v>753</v>
      </c>
      <c r="D740" s="83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B1 (65°)Tipo B1±0</v>
      </c>
      <c r="E740" s="84" t="s">
        <v>44</v>
      </c>
      <c r="F740" s="85">
        <v>0</v>
      </c>
      <c r="G740" s="86">
        <f>VLOOKUP(C740,'[12]Resumen Peso'!$B$1:$D$65536,3,0)*$C$14</f>
        <v>11479.762236594683</v>
      </c>
      <c r="H740" s="87"/>
      <c r="I740" s="88"/>
      <c r="J740" s="89">
        <f>+VLOOKUP(C740,'[12]Resumen Peso'!$B$1:$D$65536,3,0)</f>
        <v>7127.6614191889466</v>
      </c>
      <c r="N740" s="59"/>
      <c r="O740" s="59"/>
      <c r="P740" s="59"/>
      <c r="Q740" s="59"/>
      <c r="R740" s="59"/>
    </row>
    <row r="741" spans="1:18" x14ac:dyDescent="0.2">
      <c r="A741" s="80"/>
      <c r="B741" s="81">
        <f t="shared" si="11"/>
        <v>711</v>
      </c>
      <c r="C741" s="82" t="s">
        <v>754</v>
      </c>
      <c r="D741" s="83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B1 (65°)Tipo B1+3</v>
      </c>
      <c r="E741" s="84" t="s">
        <v>44</v>
      </c>
      <c r="F741" s="85">
        <v>0</v>
      </c>
      <c r="G741" s="86">
        <f>VLOOKUP(C741,'[12]Resumen Peso'!$B$1:$D$65536,3,0)*$C$14</f>
        <v>12857.333704986046</v>
      </c>
      <c r="H741" s="87"/>
      <c r="I741" s="88"/>
      <c r="J741" s="89">
        <f>+VLOOKUP(C741,'[12]Resumen Peso'!$B$1:$D$65536,3,0)</f>
        <v>7982.9807894916212</v>
      </c>
      <c r="N741" s="59"/>
      <c r="O741" s="59"/>
      <c r="P741" s="59"/>
      <c r="Q741" s="59"/>
      <c r="R741" s="59"/>
    </row>
    <row r="742" spans="1:18" x14ac:dyDescent="0.2">
      <c r="A742" s="80"/>
      <c r="B742" s="81">
        <f t="shared" si="11"/>
        <v>712</v>
      </c>
      <c r="C742" s="82" t="s">
        <v>755</v>
      </c>
      <c r="D742" s="83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R1-3</v>
      </c>
      <c r="E742" s="84" t="s">
        <v>44</v>
      </c>
      <c r="F742" s="85">
        <v>0</v>
      </c>
      <c r="G742" s="86">
        <f>VLOOKUP(C742,'[12]Resumen Peso'!$B$1:$D$65536,3,0)*$C$14</f>
        <v>13273.279930104578</v>
      </c>
      <c r="H742" s="87"/>
      <c r="I742" s="88"/>
      <c r="J742" s="89">
        <f>+VLOOKUP(C742,'[12]Resumen Peso'!$B$1:$D$65536,3,0)</f>
        <v>8241.2373456930927</v>
      </c>
      <c r="N742" s="59"/>
      <c r="O742" s="59"/>
      <c r="P742" s="59"/>
      <c r="Q742" s="59"/>
      <c r="R742" s="59"/>
    </row>
    <row r="743" spans="1:18" x14ac:dyDescent="0.2">
      <c r="A743" s="80"/>
      <c r="B743" s="81">
        <f t="shared" si="11"/>
        <v>713</v>
      </c>
      <c r="C743" s="82" t="s">
        <v>756</v>
      </c>
      <c r="D743" s="83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R1±0</v>
      </c>
      <c r="E743" s="84" t="s">
        <v>44</v>
      </c>
      <c r="F743" s="85">
        <v>0</v>
      </c>
      <c r="G743" s="86">
        <f>VLOOKUP(C743,'[12]Resumen Peso'!$B$1:$D$65536,3,0)*$C$14</f>
        <v>14797.413522970546</v>
      </c>
      <c r="H743" s="87"/>
      <c r="I743" s="88"/>
      <c r="J743" s="89">
        <f>+VLOOKUP(C743,'[12]Resumen Peso'!$B$1:$D$65536,3,0)</f>
        <v>9187.5555693345523</v>
      </c>
      <c r="N743" s="59"/>
      <c r="O743" s="59"/>
      <c r="P743" s="59"/>
      <c r="Q743" s="59"/>
      <c r="R743" s="59"/>
    </row>
    <row r="744" spans="1:18" x14ac:dyDescent="0.2">
      <c r="A744" s="80"/>
      <c r="B744" s="81">
        <f t="shared" si="11"/>
        <v>714</v>
      </c>
      <c r="C744" s="82" t="s">
        <v>757</v>
      </c>
      <c r="D744" s="83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R1+3</v>
      </c>
      <c r="E744" s="84" t="s">
        <v>44</v>
      </c>
      <c r="F744" s="85">
        <v>0</v>
      </c>
      <c r="G744" s="86">
        <f>VLOOKUP(C744,'[12]Resumen Peso'!$B$1:$D$65536,3,0)*$C$14</f>
        <v>16321.547115836513</v>
      </c>
      <c r="H744" s="87"/>
      <c r="I744" s="88"/>
      <c r="J744" s="89">
        <f>+VLOOKUP(C744,'[12]Resumen Peso'!$B$1:$D$65536,3,0)</f>
        <v>10133.873792976012</v>
      </c>
      <c r="N744" s="59"/>
      <c r="O744" s="59"/>
      <c r="P744" s="59"/>
      <c r="Q744" s="59"/>
      <c r="R744" s="59"/>
    </row>
    <row r="745" spans="1:18" x14ac:dyDescent="0.2">
      <c r="A745" s="80"/>
      <c r="B745" s="81">
        <f t="shared" si="11"/>
        <v>715</v>
      </c>
      <c r="C745" s="82" t="s">
        <v>758</v>
      </c>
      <c r="D745" s="83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S2 (5°)Tipo S2-6</v>
      </c>
      <c r="E745" s="84" t="s">
        <v>44</v>
      </c>
      <c r="F745" s="85">
        <v>0</v>
      </c>
      <c r="G745" s="86">
        <f>VLOOKUP(C745,'[12]Resumen Peso'!$B$1:$D$65536,3,0)*$C$14</f>
        <v>5870.997361658031</v>
      </c>
      <c r="H745" s="87"/>
      <c r="I745" s="88"/>
      <c r="J745" s="89">
        <f>+VLOOKUP(C745,'[12]Resumen Peso'!$B$1:$D$65536,3,0)</f>
        <v>3645.2393807820918</v>
      </c>
      <c r="N745" s="59"/>
      <c r="O745" s="59"/>
      <c r="P745" s="59"/>
      <c r="Q745" s="59"/>
      <c r="R745" s="59"/>
    </row>
    <row r="746" spans="1:18" x14ac:dyDescent="0.2">
      <c r="A746" s="80"/>
      <c r="B746" s="81">
        <f t="shared" si="11"/>
        <v>716</v>
      </c>
      <c r="C746" s="82" t="s">
        <v>759</v>
      </c>
      <c r="D746" s="83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S2 (5°)Tipo S2-3</v>
      </c>
      <c r="E746" s="84" t="s">
        <v>44</v>
      </c>
      <c r="F746" s="85">
        <v>0</v>
      </c>
      <c r="G746" s="86">
        <f>VLOOKUP(C746,'[12]Resumen Peso'!$B$1:$D$65536,3,0)*$C$14</f>
        <v>6717.2672516267558</v>
      </c>
      <c r="H746" s="87"/>
      <c r="I746" s="88"/>
      <c r="J746" s="89">
        <f>+VLOOKUP(C746,'[12]Resumen Peso'!$B$1:$D$65536,3,0)</f>
        <v>4170.6792915254564</v>
      </c>
      <c r="N746" s="59"/>
      <c r="O746" s="59"/>
      <c r="P746" s="59"/>
      <c r="Q746" s="59"/>
      <c r="R746" s="59"/>
    </row>
    <row r="747" spans="1:18" x14ac:dyDescent="0.2">
      <c r="A747" s="80"/>
      <c r="B747" s="81">
        <f t="shared" si="11"/>
        <v>717</v>
      </c>
      <c r="C747" s="82" t="s">
        <v>760</v>
      </c>
      <c r="D747" s="83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S2 (5°)Tipo S2±0</v>
      </c>
      <c r="E747" s="84" t="s">
        <v>44</v>
      </c>
      <c r="F747" s="85">
        <v>0</v>
      </c>
      <c r="G747" s="86">
        <f>VLOOKUP(C747,'[12]Resumen Peso'!$B$1:$D$65536,3,0)*$C$14</f>
        <v>7555.9811604350461</v>
      </c>
      <c r="H747" s="87"/>
      <c r="I747" s="88"/>
      <c r="J747" s="89">
        <f>+VLOOKUP(C747,'[12]Resumen Peso'!$B$1:$D$65536,3,0)</f>
        <v>4691.4277744943265</v>
      </c>
      <c r="N747" s="59"/>
      <c r="O747" s="59"/>
      <c r="P747" s="59"/>
      <c r="Q747" s="59"/>
      <c r="R747" s="59"/>
    </row>
    <row r="748" spans="1:18" x14ac:dyDescent="0.2">
      <c r="A748" s="80"/>
      <c r="B748" s="81">
        <f t="shared" si="11"/>
        <v>718</v>
      </c>
      <c r="C748" s="82" t="s">
        <v>761</v>
      </c>
      <c r="D748" s="83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S2 (5°)Tipo S2+3</v>
      </c>
      <c r="E748" s="84" t="s">
        <v>44</v>
      </c>
      <c r="F748" s="85">
        <v>0</v>
      </c>
      <c r="G748" s="86">
        <f>VLOOKUP(C748,'[12]Resumen Peso'!$B$1:$D$65536,3,0)*$C$14</f>
        <v>8387.1390880829022</v>
      </c>
      <c r="H748" s="87"/>
      <c r="I748" s="88"/>
      <c r="J748" s="89">
        <f>+VLOOKUP(C748,'[12]Resumen Peso'!$B$1:$D$65536,3,0)</f>
        <v>5207.484829688703</v>
      </c>
      <c r="N748" s="59"/>
      <c r="O748" s="59"/>
      <c r="P748" s="59"/>
      <c r="Q748" s="59"/>
      <c r="R748" s="59"/>
    </row>
    <row r="749" spans="1:18" x14ac:dyDescent="0.2">
      <c r="A749" s="80"/>
      <c r="B749" s="81">
        <f t="shared" si="11"/>
        <v>719</v>
      </c>
      <c r="C749" s="82" t="s">
        <v>762</v>
      </c>
      <c r="D749" s="83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S2 (5°)Tipo S2+6</v>
      </c>
      <c r="E749" s="84" t="s">
        <v>44</v>
      </c>
      <c r="F749" s="85">
        <v>0</v>
      </c>
      <c r="G749" s="86">
        <f>VLOOKUP(C749,'[12]Resumen Peso'!$B$1:$D$65536,3,0)*$C$14</f>
        <v>9218.2970157307554</v>
      </c>
      <c r="H749" s="87"/>
      <c r="I749" s="88"/>
      <c r="J749" s="89">
        <f>+VLOOKUP(C749,'[12]Resumen Peso'!$B$1:$D$65536,3,0)</f>
        <v>5723.5418848830786</v>
      </c>
      <c r="N749" s="59"/>
      <c r="O749" s="59"/>
      <c r="P749" s="59"/>
      <c r="Q749" s="59"/>
      <c r="R749" s="59"/>
    </row>
    <row r="750" spans="1:18" x14ac:dyDescent="0.2">
      <c r="A750" s="80"/>
      <c r="B750" s="81">
        <f t="shared" si="11"/>
        <v>720</v>
      </c>
      <c r="C750" s="82" t="s">
        <v>763</v>
      </c>
      <c r="D750" s="83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A2 (30°)Tipo A2-3</v>
      </c>
      <c r="E750" s="84" t="s">
        <v>44</v>
      </c>
      <c r="F750" s="85">
        <v>0</v>
      </c>
      <c r="G750" s="86">
        <f>VLOOKUP(C750,'[12]Resumen Peso'!$B$1:$D$65536,3,0)*$C$14</f>
        <v>10334.4514407879</v>
      </c>
      <c r="H750" s="87"/>
      <c r="I750" s="88"/>
      <c r="J750" s="89">
        <f>+VLOOKUP(C750,'[12]Resumen Peso'!$B$1:$D$65536,3,0)</f>
        <v>6416.5502128758308</v>
      </c>
      <c r="N750" s="59"/>
      <c r="O750" s="59"/>
      <c r="P750" s="59"/>
      <c r="Q750" s="59"/>
      <c r="R750" s="59"/>
    </row>
    <row r="751" spans="1:18" x14ac:dyDescent="0.2">
      <c r="A751" s="80"/>
      <c r="B751" s="81">
        <f t="shared" si="11"/>
        <v>721</v>
      </c>
      <c r="C751" s="82" t="s">
        <v>764</v>
      </c>
      <c r="D751" s="83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A2 (30°)Tipo A2±0</v>
      </c>
      <c r="E751" s="84" t="s">
        <v>44</v>
      </c>
      <c r="F751" s="85">
        <v>0</v>
      </c>
      <c r="G751" s="86">
        <f>VLOOKUP(C751,'[12]Resumen Peso'!$B$1:$D$65536,3,0)*$C$14</f>
        <v>11469.979401540399</v>
      </c>
      <c r="H751" s="87"/>
      <c r="I751" s="88"/>
      <c r="J751" s="89">
        <f>+VLOOKUP(C751,'[12]Resumen Peso'!$B$1:$D$65536,3,0)</f>
        <v>7121.5873616823874</v>
      </c>
      <c r="N751" s="59"/>
      <c r="O751" s="59"/>
      <c r="P751" s="59"/>
      <c r="Q751" s="59"/>
      <c r="R751" s="59"/>
    </row>
    <row r="752" spans="1:18" x14ac:dyDescent="0.2">
      <c r="A752" s="80"/>
      <c r="B752" s="81">
        <f t="shared" si="11"/>
        <v>722</v>
      </c>
      <c r="C752" s="82" t="s">
        <v>765</v>
      </c>
      <c r="D752" s="83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A2 (30°)Tipo A2+3</v>
      </c>
      <c r="E752" s="84" t="s">
        <v>44</v>
      </c>
      <c r="F752" s="85">
        <v>0</v>
      </c>
      <c r="G752" s="86">
        <f>VLOOKUP(C752,'[12]Resumen Peso'!$B$1:$D$65536,3,0)*$C$14</f>
        <v>12605.507362292899</v>
      </c>
      <c r="H752" s="87"/>
      <c r="I752" s="88"/>
      <c r="J752" s="89">
        <f>+VLOOKUP(C752,'[12]Resumen Peso'!$B$1:$D$65536,3,0)</f>
        <v>7826.624510488944</v>
      </c>
      <c r="N752" s="59"/>
      <c r="O752" s="59"/>
      <c r="P752" s="59"/>
      <c r="Q752" s="59"/>
      <c r="R752" s="59"/>
    </row>
    <row r="753" spans="1:18" x14ac:dyDescent="0.2">
      <c r="A753" s="80"/>
      <c r="B753" s="81">
        <f t="shared" si="11"/>
        <v>723</v>
      </c>
      <c r="C753" s="82" t="s">
        <v>766</v>
      </c>
      <c r="D753" s="83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B2 (65°)Tipo B2-3</v>
      </c>
      <c r="E753" s="84" t="s">
        <v>44</v>
      </c>
      <c r="F753" s="85">
        <v>0</v>
      </c>
      <c r="G753" s="86">
        <f>VLOOKUP(C753,'[12]Resumen Peso'!$B$1:$D$65536,3,0)*$C$14</f>
        <v>13946.256194497761</v>
      </c>
      <c r="H753" s="87"/>
      <c r="I753" s="88"/>
      <c r="J753" s="89">
        <f>+VLOOKUP(C753,'[12]Resumen Peso'!$B$1:$D$65536,3,0)</f>
        <v>8659.0811003707222</v>
      </c>
      <c r="N753" s="59"/>
      <c r="O753" s="59"/>
      <c r="P753" s="59"/>
      <c r="Q753" s="59"/>
      <c r="R753" s="59"/>
    </row>
    <row r="754" spans="1:18" x14ac:dyDescent="0.2">
      <c r="A754" s="80"/>
      <c r="B754" s="81">
        <f t="shared" si="11"/>
        <v>724</v>
      </c>
      <c r="C754" s="82" t="s">
        <v>767</v>
      </c>
      <c r="D754" s="83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B2 (65°)Tipo B2±0</v>
      </c>
      <c r="E754" s="84" t="s">
        <v>44</v>
      </c>
      <c r="F754" s="85">
        <v>0</v>
      </c>
      <c r="G754" s="86">
        <f>VLOOKUP(C754,'[12]Resumen Peso'!$B$1:$D$65536,3,0)*$C$14</f>
        <v>15530.3521096857</v>
      </c>
      <c r="H754" s="87"/>
      <c r="I754" s="88"/>
      <c r="J754" s="89">
        <f>+VLOOKUP(C754,'[12]Resumen Peso'!$B$1:$D$65536,3,0)</f>
        <v>9642.629287717953</v>
      </c>
      <c r="N754" s="59"/>
      <c r="O754" s="59"/>
      <c r="P754" s="59"/>
      <c r="Q754" s="59"/>
      <c r="R754" s="59"/>
    </row>
    <row r="755" spans="1:18" x14ac:dyDescent="0.2">
      <c r="A755" s="80"/>
      <c r="B755" s="81">
        <f t="shared" si="11"/>
        <v>725</v>
      </c>
      <c r="C755" s="82" t="s">
        <v>768</v>
      </c>
      <c r="D755" s="83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B2 (65°)Tipo B2+3</v>
      </c>
      <c r="E755" s="84" t="s">
        <v>44</v>
      </c>
      <c r="F755" s="85">
        <v>0</v>
      </c>
      <c r="G755" s="86">
        <f>VLOOKUP(C755,'[12]Resumen Peso'!$B$1:$D$65536,3,0)*$C$14</f>
        <v>17393.994362847985</v>
      </c>
      <c r="H755" s="87"/>
      <c r="I755" s="88"/>
      <c r="J755" s="89">
        <f>+VLOOKUP(C755,'[12]Resumen Peso'!$B$1:$D$65536,3,0)</f>
        <v>10799.744802244108</v>
      </c>
      <c r="N755" s="59"/>
      <c r="O755" s="59"/>
      <c r="P755" s="59"/>
      <c r="Q755" s="59"/>
      <c r="R755" s="59"/>
    </row>
    <row r="756" spans="1:18" x14ac:dyDescent="0.2">
      <c r="A756" s="80"/>
      <c r="B756" s="81">
        <f t="shared" si="11"/>
        <v>726</v>
      </c>
      <c r="C756" s="82" t="s">
        <v>769</v>
      </c>
      <c r="D756" s="83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R2-3</v>
      </c>
      <c r="E756" s="84" t="s">
        <v>44</v>
      </c>
      <c r="F756" s="85">
        <v>0</v>
      </c>
      <c r="G756" s="86">
        <f>VLOOKUP(C756,'[12]Resumen Peso'!$B$1:$D$65536,3,0)*$C$14</f>
        <v>17956.705610838228</v>
      </c>
      <c r="H756" s="87"/>
      <c r="I756" s="88"/>
      <c r="J756" s="89">
        <f>+VLOOKUP(C756,'[12]Resumen Peso'!$B$1:$D$65536,3,0)</f>
        <v>11149.126189225992</v>
      </c>
      <c r="N756" s="59"/>
      <c r="O756" s="59"/>
      <c r="P756" s="59"/>
      <c r="Q756" s="59"/>
      <c r="R756" s="59"/>
    </row>
    <row r="757" spans="1:18" x14ac:dyDescent="0.2">
      <c r="A757" s="80"/>
      <c r="B757" s="81">
        <f t="shared" si="11"/>
        <v>727</v>
      </c>
      <c r="C757" s="82" t="s">
        <v>770</v>
      </c>
      <c r="D757" s="83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R2±0</v>
      </c>
      <c r="E757" s="84" t="s">
        <v>44</v>
      </c>
      <c r="F757" s="85">
        <v>0</v>
      </c>
      <c r="G757" s="86">
        <f>VLOOKUP(C757,'[12]Resumen Peso'!$B$1:$D$65536,3,0)*$C$14</f>
        <v>20018.623869384868</v>
      </c>
      <c r="H757" s="87"/>
      <c r="I757" s="88"/>
      <c r="J757" s="89">
        <f>+VLOOKUP(C757,'[12]Resumen Peso'!$B$1:$D$65536,3,0)</f>
        <v>12429.34915186844</v>
      </c>
      <c r="N757" s="59"/>
      <c r="O757" s="59"/>
      <c r="P757" s="59"/>
      <c r="Q757" s="59"/>
      <c r="R757" s="59"/>
    </row>
    <row r="758" spans="1:18" x14ac:dyDescent="0.2">
      <c r="A758" s="80"/>
      <c r="B758" s="81">
        <f t="shared" si="11"/>
        <v>728</v>
      </c>
      <c r="C758" s="82" t="s">
        <v>771</v>
      </c>
      <c r="D758" s="83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R2+3</v>
      </c>
      <c r="E758" s="84" t="s">
        <v>44</v>
      </c>
      <c r="F758" s="85">
        <v>0</v>
      </c>
      <c r="G758" s="86">
        <f>VLOOKUP(C758,'[12]Resumen Peso'!$B$1:$D$65536,3,0)*$C$14</f>
        <v>22080.542127931509</v>
      </c>
      <c r="H758" s="87"/>
      <c r="I758" s="88"/>
      <c r="J758" s="89">
        <f>+VLOOKUP(C758,'[12]Resumen Peso'!$B$1:$D$65536,3,0)</f>
        <v>13709.572114510889</v>
      </c>
      <c r="N758" s="59"/>
      <c r="O758" s="59"/>
      <c r="P758" s="59"/>
      <c r="Q758" s="59"/>
      <c r="R758" s="59"/>
    </row>
    <row r="759" spans="1:18" x14ac:dyDescent="0.2">
      <c r="A759" s="80"/>
      <c r="B759" s="81">
        <f t="shared" si="11"/>
        <v>729</v>
      </c>
      <c r="C759" s="82" t="s">
        <v>772</v>
      </c>
      <c r="D759" s="83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S1 (5°)Tipo S1-6</v>
      </c>
      <c r="E759" s="84" t="s">
        <v>44</v>
      </c>
      <c r="F759" s="85">
        <v>0</v>
      </c>
      <c r="G759" s="86">
        <f>VLOOKUP(C759,'[12]Resumen Peso'!$B$1:$D$65536,3,0)*$C$14</f>
        <v>2951.6183541963023</v>
      </c>
      <c r="H759" s="87"/>
      <c r="I759" s="88"/>
      <c r="J759" s="89">
        <f>+VLOOKUP(C759,'[12]Resumen Peso'!$B$1:$D$65536,3,0)</f>
        <v>1832.6282229357078</v>
      </c>
      <c r="N759" s="59"/>
      <c r="O759" s="59"/>
      <c r="P759" s="59"/>
      <c r="Q759" s="59"/>
      <c r="R759" s="59"/>
    </row>
    <row r="760" spans="1:18" x14ac:dyDescent="0.2">
      <c r="A760" s="80"/>
      <c r="B760" s="81">
        <f t="shared" si="11"/>
        <v>730</v>
      </c>
      <c r="C760" s="82" t="s">
        <v>773</v>
      </c>
      <c r="D760" s="83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S1 (5°)Tipo S1-3</v>
      </c>
      <c r="E760" s="84" t="s">
        <v>44</v>
      </c>
      <c r="F760" s="85">
        <v>0</v>
      </c>
      <c r="G760" s="86">
        <f>VLOOKUP(C760,'[12]Resumen Peso'!$B$1:$D$65536,3,0)*$C$14</f>
        <v>3377.0768557020751</v>
      </c>
      <c r="H760" s="87"/>
      <c r="I760" s="88"/>
      <c r="J760" s="89">
        <f>+VLOOKUP(C760,'[12]Resumen Peso'!$B$1:$D$65536,3,0)</f>
        <v>2096.7908496651789</v>
      </c>
      <c r="N760" s="59"/>
      <c r="O760" s="59"/>
      <c r="P760" s="59"/>
      <c r="Q760" s="59"/>
      <c r="R760" s="59"/>
    </row>
    <row r="761" spans="1:18" x14ac:dyDescent="0.2">
      <c r="A761" s="80"/>
      <c r="B761" s="81">
        <f t="shared" si="11"/>
        <v>731</v>
      </c>
      <c r="C761" s="82" t="s">
        <v>774</v>
      </c>
      <c r="D761" s="83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S1 (5°)Tipo S1±0</v>
      </c>
      <c r="E761" s="84" t="s">
        <v>44</v>
      </c>
      <c r="F761" s="85">
        <v>0</v>
      </c>
      <c r="G761" s="86">
        <f>VLOOKUP(C761,'[12]Resumen Peso'!$B$1:$D$65536,3,0)*$C$14</f>
        <v>3798.7366205872613</v>
      </c>
      <c r="H761" s="87"/>
      <c r="I761" s="88"/>
      <c r="J761" s="89">
        <f>+VLOOKUP(C761,'[12]Resumen Peso'!$B$1:$D$65536,3,0)</f>
        <v>2358.5948815131374</v>
      </c>
      <c r="N761" s="59"/>
      <c r="O761" s="59"/>
      <c r="P761" s="59"/>
      <c r="Q761" s="59"/>
      <c r="R761" s="59"/>
    </row>
    <row r="762" spans="1:18" x14ac:dyDescent="0.2">
      <c r="A762" s="80"/>
      <c r="B762" s="81">
        <f t="shared" si="11"/>
        <v>732</v>
      </c>
      <c r="C762" s="82" t="s">
        <v>775</v>
      </c>
      <c r="D762" s="83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S1 (5°)Tipo S1+3</v>
      </c>
      <c r="E762" s="84" t="s">
        <v>44</v>
      </c>
      <c r="F762" s="85">
        <v>0</v>
      </c>
      <c r="G762" s="86">
        <f>VLOOKUP(C762,'[12]Resumen Peso'!$B$1:$D$65536,3,0)*$C$14</f>
        <v>4216.5976488518609</v>
      </c>
      <c r="H762" s="87"/>
      <c r="I762" s="88"/>
      <c r="J762" s="89">
        <f>+VLOOKUP(C762,'[12]Resumen Peso'!$B$1:$D$65536,3,0)</f>
        <v>2618.0403184795828</v>
      </c>
      <c r="N762" s="59"/>
      <c r="O762" s="59"/>
      <c r="P762" s="59"/>
      <c r="Q762" s="59"/>
      <c r="R762" s="59"/>
    </row>
    <row r="763" spans="1:18" x14ac:dyDescent="0.2">
      <c r="A763" s="80"/>
      <c r="B763" s="81">
        <f t="shared" si="11"/>
        <v>733</v>
      </c>
      <c r="C763" s="82" t="s">
        <v>776</v>
      </c>
      <c r="D763" s="83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S1 (5°)Tipo S1+6</v>
      </c>
      <c r="E763" s="84" t="s">
        <v>44</v>
      </c>
      <c r="F763" s="85">
        <v>0</v>
      </c>
      <c r="G763" s="86">
        <f>VLOOKUP(C763,'[12]Resumen Peso'!$B$1:$D$65536,3,0)*$C$14</f>
        <v>4634.4586771164595</v>
      </c>
      <c r="H763" s="87"/>
      <c r="I763" s="88"/>
      <c r="J763" s="89">
        <f>+VLOOKUP(C763,'[12]Resumen Peso'!$B$1:$D$65536,3,0)</f>
        <v>2877.4857554460277</v>
      </c>
      <c r="N763" s="59"/>
      <c r="O763" s="59"/>
      <c r="P763" s="59"/>
      <c r="Q763" s="59"/>
      <c r="R763" s="59"/>
    </row>
    <row r="764" spans="1:18" x14ac:dyDescent="0.2">
      <c r="A764" s="80"/>
      <c r="B764" s="81">
        <f t="shared" si="11"/>
        <v>734</v>
      </c>
      <c r="C764" s="82" t="s">
        <v>777</v>
      </c>
      <c r="D764" s="83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A1 (30°)Tipo A1-3</v>
      </c>
      <c r="E764" s="84" t="s">
        <v>44</v>
      </c>
      <c r="F764" s="85">
        <v>0</v>
      </c>
      <c r="G764" s="86">
        <f>VLOOKUP(C764,'[12]Resumen Peso'!$B$1:$D$65536,3,0)*$C$14</f>
        <v>5195.6004532363677</v>
      </c>
      <c r="H764" s="87"/>
      <c r="I764" s="88"/>
      <c r="J764" s="89">
        <f>+VLOOKUP(C764,'[12]Resumen Peso'!$B$1:$D$65536,3,0)</f>
        <v>3225.8926741533851</v>
      </c>
      <c r="N764" s="59"/>
      <c r="O764" s="59"/>
      <c r="P764" s="59"/>
      <c r="Q764" s="59"/>
      <c r="R764" s="59"/>
    </row>
    <row r="765" spans="1:18" x14ac:dyDescent="0.2">
      <c r="A765" s="80"/>
      <c r="B765" s="81">
        <f t="shared" si="11"/>
        <v>735</v>
      </c>
      <c r="C765" s="82" t="s">
        <v>778</v>
      </c>
      <c r="D765" s="83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A1 (30°)Tipo A1±0</v>
      </c>
      <c r="E765" s="84" t="s">
        <v>44</v>
      </c>
      <c r="F765" s="85">
        <v>0</v>
      </c>
      <c r="G765" s="86">
        <f>VLOOKUP(C765,'[12]Resumen Peso'!$B$1:$D$65536,3,0)*$C$14</f>
        <v>5766.4821900514626</v>
      </c>
      <c r="H765" s="87"/>
      <c r="I765" s="88"/>
      <c r="J765" s="89">
        <f>+VLOOKUP(C765,'[12]Resumen Peso'!$B$1:$D$65536,3,0)</f>
        <v>3580.3470301369425</v>
      </c>
      <c r="N765" s="59"/>
      <c r="O765" s="59"/>
      <c r="P765" s="59"/>
      <c r="Q765" s="59"/>
      <c r="R765" s="59"/>
    </row>
    <row r="766" spans="1:18" x14ac:dyDescent="0.2">
      <c r="A766" s="80"/>
      <c r="B766" s="81">
        <f t="shared" si="11"/>
        <v>736</v>
      </c>
      <c r="C766" s="82" t="s">
        <v>779</v>
      </c>
      <c r="D766" s="83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A1 (30°)Tipo A1+3</v>
      </c>
      <c r="E766" s="84" t="s">
        <v>44</v>
      </c>
      <c r="F766" s="85">
        <v>0</v>
      </c>
      <c r="G766" s="86">
        <f>VLOOKUP(C766,'[12]Resumen Peso'!$B$1:$D$65536,3,0)*$C$14</f>
        <v>6337.3639268665584</v>
      </c>
      <c r="H766" s="87"/>
      <c r="I766" s="88"/>
      <c r="J766" s="89">
        <f>+VLOOKUP(C766,'[12]Resumen Peso'!$B$1:$D$65536,3,0)</f>
        <v>3934.8013861205</v>
      </c>
      <c r="N766" s="59"/>
      <c r="O766" s="59"/>
      <c r="P766" s="59"/>
      <c r="Q766" s="59"/>
      <c r="R766" s="59"/>
    </row>
    <row r="767" spans="1:18" x14ac:dyDescent="0.2">
      <c r="A767" s="80"/>
      <c r="B767" s="81">
        <f t="shared" si="11"/>
        <v>737</v>
      </c>
      <c r="C767" s="82" t="s">
        <v>780</v>
      </c>
      <c r="D767" s="83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B1 (65°)Tipo B1-3</v>
      </c>
      <c r="E767" s="84" t="s">
        <v>44</v>
      </c>
      <c r="F767" s="85">
        <v>0</v>
      </c>
      <c r="G767" s="86">
        <f>VLOOKUP(C767,'[12]Resumen Peso'!$B$1:$D$65536,3,0)*$C$14</f>
        <v>7011.4195630260547</v>
      </c>
      <c r="H767" s="87"/>
      <c r="I767" s="88"/>
      <c r="J767" s="89">
        <f>+VLOOKUP(C767,'[12]Resumen Peso'!$B$1:$D$65536,3,0)</f>
        <v>4353.3153111672682</v>
      </c>
      <c r="N767" s="59"/>
      <c r="O767" s="59"/>
      <c r="P767" s="59"/>
      <c r="Q767" s="59"/>
      <c r="R767" s="59"/>
    </row>
    <row r="768" spans="1:18" x14ac:dyDescent="0.2">
      <c r="A768" s="80"/>
      <c r="B768" s="81">
        <f t="shared" si="11"/>
        <v>738</v>
      </c>
      <c r="C768" s="82" t="s">
        <v>781</v>
      </c>
      <c r="D768" s="83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B1 (65°)Tipo B1±0</v>
      </c>
      <c r="E768" s="84" t="s">
        <v>44</v>
      </c>
      <c r="F768" s="85">
        <v>0</v>
      </c>
      <c r="G768" s="86">
        <f>VLOOKUP(C768,'[12]Resumen Peso'!$B$1:$D$65536,3,0)*$C$14</f>
        <v>7807.816885329682</v>
      </c>
      <c r="H768" s="87"/>
      <c r="I768" s="88"/>
      <c r="J768" s="89">
        <f>+VLOOKUP(C768,'[12]Resumen Peso'!$B$1:$D$65536,3,0)</f>
        <v>4847.7898788054208</v>
      </c>
      <c r="N768" s="59"/>
      <c r="O768" s="59"/>
      <c r="P768" s="59"/>
      <c r="Q768" s="59"/>
      <c r="R768" s="59"/>
    </row>
    <row r="769" spans="1:18" x14ac:dyDescent="0.2">
      <c r="A769" s="80"/>
      <c r="B769" s="81">
        <f t="shared" si="11"/>
        <v>739</v>
      </c>
      <c r="C769" s="82" t="s">
        <v>782</v>
      </c>
      <c r="D769" s="83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B1 (65°)Tipo B1+3</v>
      </c>
      <c r="E769" s="84" t="s">
        <v>44</v>
      </c>
      <c r="F769" s="85">
        <v>0</v>
      </c>
      <c r="G769" s="86">
        <f>VLOOKUP(C769,'[12]Resumen Peso'!$B$1:$D$65536,3,0)*$C$14</f>
        <v>8744.7549115692436</v>
      </c>
      <c r="H769" s="87"/>
      <c r="I769" s="88"/>
      <c r="J769" s="89">
        <f>+VLOOKUP(C769,'[12]Resumen Peso'!$B$1:$D$65536,3,0)</f>
        <v>5429.5246642620714</v>
      </c>
      <c r="N769" s="59"/>
      <c r="O769" s="59"/>
      <c r="P769" s="59"/>
      <c r="Q769" s="59"/>
      <c r="R769" s="59"/>
    </row>
    <row r="770" spans="1:18" x14ac:dyDescent="0.2">
      <c r="A770" s="80"/>
      <c r="B770" s="81">
        <f t="shared" si="11"/>
        <v>740</v>
      </c>
      <c r="C770" s="82" t="s">
        <v>783</v>
      </c>
      <c r="D770" s="83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R1-3</v>
      </c>
      <c r="E770" s="84" t="s">
        <v>44</v>
      </c>
      <c r="F770" s="85">
        <v>0</v>
      </c>
      <c r="G770" s="86">
        <f>VLOOKUP(C770,'[12]Resumen Peso'!$B$1:$D$65536,3,0)*$C$14</f>
        <v>9027.6555407753931</v>
      </c>
      <c r="H770" s="87"/>
      <c r="I770" s="88"/>
      <c r="J770" s="89">
        <f>+VLOOKUP(C770,'[12]Resumen Peso'!$B$1:$D$65536,3,0)</f>
        <v>5605.1746349408277</v>
      </c>
      <c r="N770" s="59"/>
      <c r="O770" s="59"/>
      <c r="P770" s="59"/>
      <c r="Q770" s="59"/>
      <c r="R770" s="59"/>
    </row>
    <row r="771" spans="1:18" x14ac:dyDescent="0.2">
      <c r="A771" s="80"/>
      <c r="B771" s="81">
        <f t="shared" si="11"/>
        <v>741</v>
      </c>
      <c r="C771" s="82" t="s">
        <v>784</v>
      </c>
      <c r="D771" s="83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R1±0</v>
      </c>
      <c r="E771" s="84" t="s">
        <v>44</v>
      </c>
      <c r="F771" s="85">
        <v>0</v>
      </c>
      <c r="G771" s="86">
        <f>VLOOKUP(C771,'[12]Resumen Peso'!$B$1:$D$65536,3,0)*$C$14</f>
        <v>10064.27596518996</v>
      </c>
      <c r="H771" s="87"/>
      <c r="I771" s="88"/>
      <c r="J771" s="89">
        <f>+VLOOKUP(C771,'[12]Resumen Peso'!$B$1:$D$65536,3,0)</f>
        <v>6248.8011537801867</v>
      </c>
      <c r="N771" s="59"/>
      <c r="O771" s="59"/>
      <c r="P771" s="59"/>
      <c r="Q771" s="59"/>
      <c r="R771" s="59"/>
    </row>
    <row r="772" spans="1:18" x14ac:dyDescent="0.2">
      <c r="A772" s="80"/>
      <c r="B772" s="81">
        <f t="shared" si="11"/>
        <v>742</v>
      </c>
      <c r="C772" s="82" t="s">
        <v>785</v>
      </c>
      <c r="D772" s="83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R1+3</v>
      </c>
      <c r="E772" s="84" t="s">
        <v>44</v>
      </c>
      <c r="F772" s="85">
        <v>0</v>
      </c>
      <c r="G772" s="86">
        <f>VLOOKUP(C772,'[12]Resumen Peso'!$B$1:$D$65536,3,0)*$C$14</f>
        <v>11100.896389604524</v>
      </c>
      <c r="H772" s="87"/>
      <c r="I772" s="88"/>
      <c r="J772" s="89">
        <f>+VLOOKUP(C772,'[12]Resumen Peso'!$B$1:$D$65536,3,0)</f>
        <v>6892.4276726195458</v>
      </c>
      <c r="N772" s="59"/>
      <c r="O772" s="59"/>
      <c r="P772" s="59"/>
      <c r="Q772" s="59"/>
      <c r="R772" s="59"/>
    </row>
    <row r="773" spans="1:18" x14ac:dyDescent="0.2">
      <c r="A773" s="80"/>
      <c r="B773" s="81">
        <f t="shared" si="11"/>
        <v>743</v>
      </c>
      <c r="C773" s="82" t="s">
        <v>786</v>
      </c>
      <c r="D773" s="83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S2 (5°)Tipo S2-6</v>
      </c>
      <c r="E773" s="84" t="s">
        <v>44</v>
      </c>
      <c r="F773" s="85">
        <v>0</v>
      </c>
      <c r="G773" s="86">
        <f>VLOOKUP(C773,'[12]Resumen Peso'!$B$1:$D$65536,3,0)*$C$14</f>
        <v>3659.2070449661951</v>
      </c>
      <c r="H773" s="87"/>
      <c r="I773" s="88"/>
      <c r="J773" s="89">
        <f>+VLOOKUP(C773,'[12]Resumen Peso'!$B$1:$D$65536,3,0)</f>
        <v>2271.9624624356939</v>
      </c>
      <c r="N773" s="59"/>
      <c r="O773" s="59"/>
      <c r="P773" s="59"/>
      <c r="Q773" s="59"/>
      <c r="R773" s="59"/>
    </row>
    <row r="774" spans="1:18" x14ac:dyDescent="0.2">
      <c r="A774" s="80"/>
      <c r="B774" s="81">
        <f t="shared" si="11"/>
        <v>744</v>
      </c>
      <c r="C774" s="82" t="s">
        <v>787</v>
      </c>
      <c r="D774" s="83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S2 (5°)Tipo S2-3</v>
      </c>
      <c r="E774" s="84" t="s">
        <v>44</v>
      </c>
      <c r="F774" s="85">
        <v>0</v>
      </c>
      <c r="G774" s="86">
        <f>VLOOKUP(C774,'[12]Resumen Peso'!$B$1:$D$65536,3,0)*$C$14</f>
        <v>4186.6603127090702</v>
      </c>
      <c r="H774" s="87"/>
      <c r="I774" s="88"/>
      <c r="J774" s="89">
        <f>+VLOOKUP(C774,'[12]Resumen Peso'!$B$1:$D$65536,3,0)</f>
        <v>2599.4525471111092</v>
      </c>
      <c r="N774" s="59"/>
      <c r="O774" s="59"/>
      <c r="P774" s="59"/>
      <c r="Q774" s="59"/>
      <c r="R774" s="59"/>
    </row>
    <row r="775" spans="1:18" x14ac:dyDescent="0.2">
      <c r="A775" s="80"/>
      <c r="B775" s="81">
        <f t="shared" si="11"/>
        <v>745</v>
      </c>
      <c r="C775" s="82" t="s">
        <v>788</v>
      </c>
      <c r="D775" s="83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S2 (5°)Tipo S2±0</v>
      </c>
      <c r="E775" s="84" t="s">
        <v>44</v>
      </c>
      <c r="F775" s="85">
        <v>0</v>
      </c>
      <c r="G775" s="86">
        <f>VLOOKUP(C775,'[12]Resumen Peso'!$B$1:$D$65536,3,0)*$C$14</f>
        <v>4709.4041762756697</v>
      </c>
      <c r="H775" s="87"/>
      <c r="I775" s="88"/>
      <c r="J775" s="89">
        <f>+VLOOKUP(C775,'[12]Resumen Peso'!$B$1:$D$65536,3,0)</f>
        <v>2924.0186131733512</v>
      </c>
      <c r="N775" s="59"/>
      <c r="O775" s="59"/>
      <c r="P775" s="59"/>
      <c r="Q775" s="59"/>
      <c r="R775" s="59"/>
    </row>
    <row r="776" spans="1:18" x14ac:dyDescent="0.2">
      <c r="A776" s="80"/>
      <c r="B776" s="81">
        <f t="shared" si="11"/>
        <v>746</v>
      </c>
      <c r="C776" s="82" t="s">
        <v>789</v>
      </c>
      <c r="D776" s="83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S2 (5°)Tipo S2+3</v>
      </c>
      <c r="E776" s="84" t="s">
        <v>44</v>
      </c>
      <c r="F776" s="85">
        <v>0</v>
      </c>
      <c r="G776" s="86">
        <f>VLOOKUP(C776,'[12]Resumen Peso'!$B$1:$D$65536,3,0)*$C$14</f>
        <v>5227.4386356659934</v>
      </c>
      <c r="H776" s="87"/>
      <c r="I776" s="88"/>
      <c r="J776" s="89">
        <f>+VLOOKUP(C776,'[12]Resumen Peso'!$B$1:$D$65536,3,0)</f>
        <v>3245.66066062242</v>
      </c>
      <c r="N776" s="59"/>
      <c r="O776" s="59"/>
      <c r="P776" s="59"/>
      <c r="Q776" s="59"/>
      <c r="R776" s="59"/>
    </row>
    <row r="777" spans="1:18" x14ac:dyDescent="0.2">
      <c r="A777" s="80"/>
      <c r="B777" s="81">
        <f t="shared" si="11"/>
        <v>747</v>
      </c>
      <c r="C777" s="82" t="s">
        <v>790</v>
      </c>
      <c r="D777" s="83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S2 (5°)Tipo S2+6</v>
      </c>
      <c r="E777" s="84" t="s">
        <v>44</v>
      </c>
      <c r="F777" s="85">
        <v>0</v>
      </c>
      <c r="G777" s="86">
        <f>VLOOKUP(C777,'[12]Resumen Peso'!$B$1:$D$65536,3,0)*$C$14</f>
        <v>5745.4730950563162</v>
      </c>
      <c r="H777" s="87"/>
      <c r="I777" s="88"/>
      <c r="J777" s="89">
        <f>+VLOOKUP(C777,'[12]Resumen Peso'!$B$1:$D$65536,3,0)</f>
        <v>3567.3027080714883</v>
      </c>
      <c r="N777" s="59"/>
      <c r="O777" s="59"/>
      <c r="P777" s="59"/>
      <c r="Q777" s="59"/>
      <c r="R777" s="59"/>
    </row>
    <row r="778" spans="1:18" x14ac:dyDescent="0.2">
      <c r="A778" s="80"/>
      <c r="B778" s="81">
        <f t="shared" si="11"/>
        <v>748</v>
      </c>
      <c r="C778" s="82" t="s">
        <v>791</v>
      </c>
      <c r="D778" s="83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A2 (30°)Tipo A2-3</v>
      </c>
      <c r="E778" s="84" t="s">
        <v>44</v>
      </c>
      <c r="F778" s="85">
        <v>0</v>
      </c>
      <c r="G778" s="86">
        <f>VLOOKUP(C778,'[12]Resumen Peso'!$B$1:$D$65536,3,0)*$C$14</f>
        <v>6441.1368611674061</v>
      </c>
      <c r="H778" s="87"/>
      <c r="I778" s="88"/>
      <c r="J778" s="89">
        <f>+VLOOKUP(C778,'[12]Resumen Peso'!$B$1:$D$65536,3,0)</f>
        <v>3999.2328895722294</v>
      </c>
      <c r="N778" s="59"/>
      <c r="O778" s="59"/>
      <c r="P778" s="59"/>
      <c r="Q778" s="59"/>
      <c r="R778" s="59"/>
    </row>
    <row r="779" spans="1:18" x14ac:dyDescent="0.2">
      <c r="A779" s="80"/>
      <c r="B779" s="81">
        <f t="shared" si="11"/>
        <v>749</v>
      </c>
      <c r="C779" s="82" t="s">
        <v>792</v>
      </c>
      <c r="D779" s="83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A2 (30°)Tipo A2±0</v>
      </c>
      <c r="E779" s="84" t="s">
        <v>44</v>
      </c>
      <c r="F779" s="85">
        <v>0</v>
      </c>
      <c r="G779" s="86">
        <f>VLOOKUP(C779,'[12]Resumen Peso'!$B$1:$D$65536,3,0)*$C$14</f>
        <v>7148.8755395864664</v>
      </c>
      <c r="H779" s="87"/>
      <c r="I779" s="88"/>
      <c r="J779" s="89">
        <f>+VLOOKUP(C779,'[12]Resumen Peso'!$B$1:$D$65536,3,0)</f>
        <v>4438.660254797147</v>
      </c>
      <c r="N779" s="59"/>
      <c r="O779" s="59"/>
      <c r="P779" s="59"/>
      <c r="Q779" s="59"/>
      <c r="R779" s="59"/>
    </row>
    <row r="780" spans="1:18" x14ac:dyDescent="0.2">
      <c r="A780" s="80"/>
      <c r="B780" s="81">
        <f t="shared" si="11"/>
        <v>750</v>
      </c>
      <c r="C780" s="82" t="s">
        <v>793</v>
      </c>
      <c r="D780" s="83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A2 (30°)Tipo A2+3</v>
      </c>
      <c r="E780" s="84" t="s">
        <v>44</v>
      </c>
      <c r="F780" s="85">
        <v>0</v>
      </c>
      <c r="G780" s="86">
        <f>VLOOKUP(C780,'[12]Resumen Peso'!$B$1:$D$65536,3,0)*$C$14</f>
        <v>7856.6142180055267</v>
      </c>
      <c r="H780" s="87"/>
      <c r="I780" s="88"/>
      <c r="J780" s="89">
        <f>+VLOOKUP(C780,'[12]Resumen Peso'!$B$1:$D$65536,3,0)</f>
        <v>4878.0876200220646</v>
      </c>
      <c r="N780" s="59"/>
      <c r="O780" s="59"/>
      <c r="P780" s="59"/>
      <c r="Q780" s="59"/>
      <c r="R780" s="59"/>
    </row>
    <row r="781" spans="1:18" x14ac:dyDescent="0.2">
      <c r="A781" s="80"/>
      <c r="B781" s="81">
        <f t="shared" si="11"/>
        <v>751</v>
      </c>
      <c r="C781" s="82" t="s">
        <v>794</v>
      </c>
      <c r="D781" s="83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B2 (65°)Tipo B2-3</v>
      </c>
      <c r="E781" s="84" t="s">
        <v>44</v>
      </c>
      <c r="F781" s="85">
        <v>0</v>
      </c>
      <c r="G781" s="86">
        <f>VLOOKUP(C781,'[12]Resumen Peso'!$B$1:$D$65536,3,0)*$C$14</f>
        <v>8692.2605775788688</v>
      </c>
      <c r="H781" s="87"/>
      <c r="I781" s="88"/>
      <c r="J781" s="89">
        <f>+VLOOKUP(C781,'[12]Resumen Peso'!$B$1:$D$65536,3,0)</f>
        <v>5396.9314945258129</v>
      </c>
      <c r="N781" s="59"/>
      <c r="O781" s="59"/>
      <c r="P781" s="59"/>
      <c r="Q781" s="59"/>
      <c r="R781" s="59"/>
    </row>
    <row r="782" spans="1:18" x14ac:dyDescent="0.2">
      <c r="A782" s="80"/>
      <c r="B782" s="81">
        <f t="shared" si="11"/>
        <v>752</v>
      </c>
      <c r="C782" s="82" t="s">
        <v>795</v>
      </c>
      <c r="D782" s="83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B2 (65°)Tipo B2±0</v>
      </c>
      <c r="E782" s="84" t="s">
        <v>44</v>
      </c>
      <c r="F782" s="85">
        <v>0</v>
      </c>
      <c r="G782" s="86">
        <f>VLOOKUP(C782,'[12]Resumen Peso'!$B$1:$D$65536,3,0)*$C$14</f>
        <v>9679.5774806000754</v>
      </c>
      <c r="H782" s="87"/>
      <c r="I782" s="88"/>
      <c r="J782" s="89">
        <f>+VLOOKUP(C782,'[12]Resumen Peso'!$B$1:$D$65536,3,0)</f>
        <v>6009.9459849953373</v>
      </c>
      <c r="N782" s="59"/>
      <c r="O782" s="59"/>
      <c r="P782" s="59"/>
      <c r="Q782" s="59"/>
      <c r="R782" s="59"/>
    </row>
    <row r="783" spans="1:18" x14ac:dyDescent="0.2">
      <c r="A783" s="80"/>
      <c r="B783" s="81">
        <f t="shared" si="11"/>
        <v>753</v>
      </c>
      <c r="C783" s="82" t="s">
        <v>796</v>
      </c>
      <c r="D783" s="83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B2 (65°)Tipo B2+3</v>
      </c>
      <c r="E783" s="84" t="s">
        <v>44</v>
      </c>
      <c r="F783" s="85">
        <v>0</v>
      </c>
      <c r="G783" s="86">
        <f>VLOOKUP(C783,'[12]Resumen Peso'!$B$1:$D$65536,3,0)*$C$14</f>
        <v>10841.126778272086</v>
      </c>
      <c r="H783" s="87"/>
      <c r="I783" s="88"/>
      <c r="J783" s="89">
        <f>+VLOOKUP(C783,'[12]Resumen Peso'!$B$1:$D$65536,3,0)</f>
        <v>6731.1395031947786</v>
      </c>
      <c r="N783" s="59"/>
      <c r="O783" s="59"/>
      <c r="P783" s="59"/>
      <c r="Q783" s="59"/>
      <c r="R783" s="59"/>
    </row>
    <row r="784" spans="1:18" x14ac:dyDescent="0.2">
      <c r="A784" s="80"/>
      <c r="B784" s="81">
        <f t="shared" si="11"/>
        <v>754</v>
      </c>
      <c r="C784" s="82" t="s">
        <v>797</v>
      </c>
      <c r="D784" s="83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R2-3</v>
      </c>
      <c r="E784" s="84" t="s">
        <v>44</v>
      </c>
      <c r="F784" s="85">
        <v>0</v>
      </c>
      <c r="G784" s="86">
        <f>VLOOKUP(C784,'[12]Resumen Peso'!$B$1:$D$65536,3,0)*$C$14</f>
        <v>11191.846909126669</v>
      </c>
      <c r="H784" s="87"/>
      <c r="I784" s="88"/>
      <c r="J784" s="89">
        <f>+VLOOKUP(C784,'[12]Resumen Peso'!$B$1:$D$65536,3,0)</f>
        <v>6948.8978760691143</v>
      </c>
      <c r="N784" s="59"/>
      <c r="O784" s="59"/>
      <c r="P784" s="59"/>
      <c r="Q784" s="59"/>
      <c r="R784" s="59"/>
    </row>
    <row r="785" spans="1:18" x14ac:dyDescent="0.2">
      <c r="A785" s="80"/>
      <c r="B785" s="81">
        <f t="shared" si="11"/>
        <v>755</v>
      </c>
      <c r="C785" s="82" t="s">
        <v>798</v>
      </c>
      <c r="D785" s="83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R2±0</v>
      </c>
      <c r="E785" s="84" t="s">
        <v>44</v>
      </c>
      <c r="F785" s="85">
        <v>0</v>
      </c>
      <c r="G785" s="86">
        <f>VLOOKUP(C785,'[12]Resumen Peso'!$B$1:$D$65536,3,0)*$C$14</f>
        <v>12476.975372493498</v>
      </c>
      <c r="H785" s="87"/>
      <c r="I785" s="88"/>
      <c r="J785" s="89">
        <f>+VLOOKUP(C785,'[12]Resumen Peso'!$B$1:$D$65536,3,0)</f>
        <v>7746.8203746589897</v>
      </c>
      <c r="N785" s="59"/>
      <c r="O785" s="59"/>
      <c r="P785" s="59"/>
      <c r="Q785" s="59"/>
      <c r="R785" s="59"/>
    </row>
    <row r="786" spans="1:18" x14ac:dyDescent="0.2">
      <c r="A786" s="80"/>
      <c r="B786" s="81">
        <f t="shared" si="11"/>
        <v>756</v>
      </c>
      <c r="C786" s="82" t="s">
        <v>799</v>
      </c>
      <c r="D786" s="83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R2+3</v>
      </c>
      <c r="E786" s="84" t="s">
        <v>44</v>
      </c>
      <c r="F786" s="85">
        <v>0</v>
      </c>
      <c r="G786" s="86">
        <f>VLOOKUP(C786,'[12]Resumen Peso'!$B$1:$D$65536,3,0)*$C$14</f>
        <v>13762.103835860329</v>
      </c>
      <c r="H786" s="87"/>
      <c r="I786" s="88"/>
      <c r="J786" s="89">
        <f>+VLOOKUP(C786,'[12]Resumen Peso'!$B$1:$D$65536,3,0)</f>
        <v>8544.7428732488661</v>
      </c>
      <c r="N786" s="59"/>
      <c r="O786" s="59"/>
      <c r="P786" s="59"/>
      <c r="Q786" s="59"/>
      <c r="R786" s="59"/>
    </row>
    <row r="787" spans="1:18" x14ac:dyDescent="0.2">
      <c r="A787" s="80"/>
      <c r="B787" s="81">
        <f t="shared" si="11"/>
        <v>757</v>
      </c>
      <c r="C787" s="82" t="s">
        <v>800</v>
      </c>
      <c r="D787" s="83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84" t="s">
        <v>44</v>
      </c>
      <c r="F787" s="85">
        <v>0</v>
      </c>
      <c r="G787" s="86">
        <f>VLOOKUP(C787,'[12]Resumen Peso'!$B$1:$D$65536,3,0)*$C$14</f>
        <v>3782.0282484859781</v>
      </c>
      <c r="H787" s="87"/>
      <c r="I787" s="88"/>
      <c r="J787" s="89">
        <f>+VLOOKUP(C787,'[12]Resumen Peso'!$B$1:$D$65536,3,0)</f>
        <v>2348.2208322297702</v>
      </c>
      <c r="N787" s="59"/>
      <c r="O787" s="59"/>
      <c r="P787" s="59"/>
      <c r="Q787" s="59"/>
      <c r="R787" s="59"/>
    </row>
    <row r="788" spans="1:18" x14ac:dyDescent="0.2">
      <c r="A788" s="80"/>
      <c r="B788" s="81">
        <f t="shared" si="11"/>
        <v>758</v>
      </c>
      <c r="C788" s="82" t="s">
        <v>801</v>
      </c>
      <c r="D788" s="83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84" t="s">
        <v>44</v>
      </c>
      <c r="F788" s="85">
        <v>0</v>
      </c>
      <c r="G788" s="86">
        <f>VLOOKUP(C788,'[12]Resumen Peso'!$B$1:$D$65536,3,0)*$C$14</f>
        <v>4327.1854734929657</v>
      </c>
      <c r="H788" s="87"/>
      <c r="I788" s="88"/>
      <c r="J788" s="89">
        <f>+VLOOKUP(C788,'[12]Resumen Peso'!$B$1:$D$65536,3,0)</f>
        <v>2686.7031143529803</v>
      </c>
      <c r="N788" s="59"/>
      <c r="O788" s="59"/>
      <c r="P788" s="59"/>
      <c r="Q788" s="59"/>
      <c r="R788" s="59"/>
    </row>
    <row r="789" spans="1:18" x14ac:dyDescent="0.2">
      <c r="A789" s="80"/>
      <c r="B789" s="81">
        <f t="shared" si="11"/>
        <v>759</v>
      </c>
      <c r="C789" s="82" t="s">
        <v>802</v>
      </c>
      <c r="D789" s="83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84" t="s">
        <v>44</v>
      </c>
      <c r="F789" s="85">
        <v>0</v>
      </c>
      <c r="G789" s="86">
        <f>VLOOKUP(C789,'[12]Resumen Peso'!$B$1:$D$65536,3,0)*$C$14</f>
        <v>4867.4752232766768</v>
      </c>
      <c r="H789" s="87"/>
      <c r="I789" s="88"/>
      <c r="J789" s="89">
        <f>+VLOOKUP(C789,'[12]Resumen Peso'!$B$1:$D$65536,3,0)</f>
        <v>3022.1632332429476</v>
      </c>
      <c r="N789" s="59"/>
      <c r="O789" s="59"/>
      <c r="P789" s="59"/>
      <c r="Q789" s="59"/>
      <c r="R789" s="59"/>
    </row>
    <row r="790" spans="1:18" x14ac:dyDescent="0.2">
      <c r="A790" s="80"/>
      <c r="B790" s="81">
        <f t="shared" si="11"/>
        <v>760</v>
      </c>
      <c r="C790" s="82" t="s">
        <v>803</v>
      </c>
      <c r="D790" s="83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84" t="s">
        <v>44</v>
      </c>
      <c r="F790" s="85">
        <v>0</v>
      </c>
      <c r="G790" s="86">
        <f>VLOOKUP(C790,'[12]Resumen Peso'!$B$1:$D$65536,3,0)*$C$14</f>
        <v>5402.8974978371125</v>
      </c>
      <c r="H790" s="87"/>
      <c r="I790" s="88"/>
      <c r="J790" s="89">
        <f>+VLOOKUP(C790,'[12]Resumen Peso'!$B$1:$D$65536,3,0)</f>
        <v>3354.6011888996723</v>
      </c>
      <c r="N790" s="59"/>
      <c r="O790" s="59"/>
      <c r="P790" s="59"/>
      <c r="Q790" s="59"/>
      <c r="R790" s="59"/>
    </row>
    <row r="791" spans="1:18" x14ac:dyDescent="0.2">
      <c r="A791" s="80"/>
      <c r="B791" s="81">
        <f t="shared" si="11"/>
        <v>761</v>
      </c>
      <c r="C791" s="82" t="s">
        <v>804</v>
      </c>
      <c r="D791" s="83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84" t="s">
        <v>44</v>
      </c>
      <c r="F791" s="85">
        <v>0</v>
      </c>
      <c r="G791" s="86">
        <f>VLOOKUP(C791,'[12]Resumen Peso'!$B$1:$D$65536,3,0)*$C$14</f>
        <v>5938.3197723975463</v>
      </c>
      <c r="H791" s="87"/>
      <c r="I791" s="88"/>
      <c r="J791" s="89">
        <f>+VLOOKUP(C791,'[12]Resumen Peso'!$B$1:$D$65536,3,0)</f>
        <v>3687.039144556396</v>
      </c>
      <c r="N791" s="59"/>
      <c r="O791" s="59"/>
      <c r="P791" s="59"/>
      <c r="Q791" s="59"/>
      <c r="R791" s="59"/>
    </row>
    <row r="792" spans="1:18" x14ac:dyDescent="0.2">
      <c r="A792" s="80"/>
      <c r="B792" s="81">
        <f t="shared" si="11"/>
        <v>762</v>
      </c>
      <c r="C792" s="82" t="s">
        <v>805</v>
      </c>
      <c r="D792" s="83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84" t="s">
        <v>44</v>
      </c>
      <c r="F792" s="85">
        <v>0</v>
      </c>
      <c r="G792" s="86">
        <f>VLOOKUP(C792,'[12]Resumen Peso'!$B$1:$D$65536,3,0)*$C$14</f>
        <v>6657.3334774295308</v>
      </c>
      <c r="H792" s="87"/>
      <c r="I792" s="88"/>
      <c r="J792" s="89">
        <f>+VLOOKUP(C792,'[12]Resumen Peso'!$B$1:$D$65536,3,0)</f>
        <v>4133.4670530445783</v>
      </c>
      <c r="N792" s="59"/>
      <c r="O792" s="59"/>
      <c r="P792" s="59"/>
      <c r="Q792" s="59"/>
      <c r="R792" s="59"/>
    </row>
    <row r="793" spans="1:18" x14ac:dyDescent="0.2">
      <c r="A793" s="80"/>
      <c r="B793" s="81">
        <f t="shared" si="11"/>
        <v>763</v>
      </c>
      <c r="C793" s="82" t="s">
        <v>806</v>
      </c>
      <c r="D793" s="83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84" t="s">
        <v>44</v>
      </c>
      <c r="F793" s="85">
        <v>0</v>
      </c>
      <c r="G793" s="86">
        <f>VLOOKUP(C793,'[12]Resumen Peso'!$B$1:$D$65536,3,0)*$C$14</f>
        <v>7388.8273889339962</v>
      </c>
      <c r="H793" s="87"/>
      <c r="I793" s="88"/>
      <c r="J793" s="89">
        <f>+VLOOKUP(C793,'[12]Resumen Peso'!$B$1:$D$65536,3,0)</f>
        <v>4587.6437880627946</v>
      </c>
      <c r="N793" s="59"/>
      <c r="O793" s="59"/>
      <c r="P793" s="59"/>
      <c r="Q793" s="59"/>
      <c r="R793" s="59"/>
    </row>
    <row r="794" spans="1:18" x14ac:dyDescent="0.2">
      <c r="A794" s="80"/>
      <c r="B794" s="81">
        <f t="shared" si="11"/>
        <v>764</v>
      </c>
      <c r="C794" s="82" t="s">
        <v>807</v>
      </c>
      <c r="D794" s="83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84" t="s">
        <v>44</v>
      </c>
      <c r="F794" s="85">
        <v>0</v>
      </c>
      <c r="G794" s="86">
        <f>VLOOKUP(C794,'[12]Resumen Peso'!$B$1:$D$65536,3,0)*$C$14</f>
        <v>8120.3213004384615</v>
      </c>
      <c r="H794" s="87"/>
      <c r="I794" s="88"/>
      <c r="J794" s="89">
        <f>+VLOOKUP(C794,'[12]Resumen Peso'!$B$1:$D$65536,3,0)</f>
        <v>5041.8205230810108</v>
      </c>
      <c r="N794" s="59"/>
      <c r="O794" s="59"/>
      <c r="P794" s="59"/>
      <c r="Q794" s="59"/>
      <c r="R794" s="59"/>
    </row>
    <row r="795" spans="1:18" x14ac:dyDescent="0.2">
      <c r="A795" s="80"/>
      <c r="B795" s="81">
        <f t="shared" si="11"/>
        <v>765</v>
      </c>
      <c r="C795" s="82" t="s">
        <v>808</v>
      </c>
      <c r="D795" s="83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84" t="s">
        <v>44</v>
      </c>
      <c r="F795" s="85">
        <v>0</v>
      </c>
      <c r="G795" s="86">
        <f>VLOOKUP(C795,'[12]Resumen Peso'!$B$1:$D$65536,3,0)*$C$14</f>
        <v>8984.0161115857336</v>
      </c>
      <c r="H795" s="87"/>
      <c r="I795" s="88"/>
      <c r="J795" s="89">
        <f>+VLOOKUP(C795,'[12]Resumen Peso'!$B$1:$D$65536,3,0)</f>
        <v>5578.0793807552473</v>
      </c>
      <c r="N795" s="59"/>
      <c r="O795" s="59"/>
      <c r="P795" s="59"/>
      <c r="Q795" s="59"/>
      <c r="R795" s="59"/>
    </row>
    <row r="796" spans="1:18" x14ac:dyDescent="0.2">
      <c r="A796" s="80"/>
      <c r="B796" s="81">
        <f t="shared" si="11"/>
        <v>766</v>
      </c>
      <c r="C796" s="82" t="s">
        <v>809</v>
      </c>
      <c r="D796" s="83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84" t="s">
        <v>44</v>
      </c>
      <c r="F796" s="85">
        <v>0</v>
      </c>
      <c r="G796" s="86">
        <f>VLOOKUP(C796,'[12]Resumen Peso'!$B$1:$D$65536,3,0)*$C$14</f>
        <v>10004.472284616631</v>
      </c>
      <c r="H796" s="87"/>
      <c r="I796" s="88"/>
      <c r="J796" s="89">
        <f>+VLOOKUP(C796,'[12]Resumen Peso'!$B$1:$D$65536,3,0)</f>
        <v>6211.669689037024</v>
      </c>
      <c r="N796" s="59"/>
      <c r="O796" s="59"/>
      <c r="P796" s="59"/>
      <c r="Q796" s="59"/>
      <c r="R796" s="59"/>
    </row>
    <row r="797" spans="1:18" x14ac:dyDescent="0.2">
      <c r="A797" s="80"/>
      <c r="B797" s="81">
        <f t="shared" si="11"/>
        <v>767</v>
      </c>
      <c r="C797" s="82" t="s">
        <v>810</v>
      </c>
      <c r="D797" s="83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84" t="s">
        <v>44</v>
      </c>
      <c r="F797" s="85">
        <v>0</v>
      </c>
      <c r="G797" s="86">
        <f>VLOOKUP(C797,'[12]Resumen Peso'!$B$1:$D$65536,3,0)*$C$14</f>
        <v>11205.008958770628</v>
      </c>
      <c r="H797" s="87"/>
      <c r="I797" s="88"/>
      <c r="J797" s="89">
        <f>+VLOOKUP(C797,'[12]Resumen Peso'!$B$1:$D$65536,3,0)</f>
        <v>6957.0700517214673</v>
      </c>
      <c r="N797" s="59"/>
      <c r="O797" s="59"/>
      <c r="P797" s="59"/>
      <c r="Q797" s="59"/>
      <c r="R797" s="59"/>
    </row>
    <row r="798" spans="1:18" x14ac:dyDescent="0.2">
      <c r="A798" s="80"/>
      <c r="B798" s="81">
        <f t="shared" si="11"/>
        <v>768</v>
      </c>
      <c r="C798" s="82" t="s">
        <v>811</v>
      </c>
      <c r="D798" s="83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84" t="s">
        <v>44</v>
      </c>
      <c r="F798" s="85">
        <v>0</v>
      </c>
      <c r="G798" s="86">
        <f>VLOOKUP(C798,'[12]Resumen Peso'!$B$1:$D$65536,3,0)*$C$14</f>
        <v>11567.50100305914</v>
      </c>
      <c r="H798" s="87"/>
      <c r="I798" s="88"/>
      <c r="J798" s="89">
        <f>+VLOOKUP(C798,'[12]Resumen Peso'!$B$1:$D$65536,3,0)</f>
        <v>7182.1374795643451</v>
      </c>
      <c r="N798" s="59"/>
      <c r="O798" s="59"/>
      <c r="P798" s="59"/>
      <c r="Q798" s="59"/>
      <c r="R798" s="59"/>
    </row>
    <row r="799" spans="1:18" x14ac:dyDescent="0.2">
      <c r="A799" s="80"/>
      <c r="B799" s="81">
        <f t="shared" si="11"/>
        <v>769</v>
      </c>
      <c r="C799" s="82" t="s">
        <v>812</v>
      </c>
      <c r="D799" s="83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84" t="s">
        <v>44</v>
      </c>
      <c r="F799" s="85">
        <v>0</v>
      </c>
      <c r="G799" s="86">
        <f>VLOOKUP(C799,'[12]Resumen Peso'!$B$1:$D$65536,3,0)*$C$14</f>
        <v>12895.764774870837</v>
      </c>
      <c r="H799" s="87"/>
      <c r="I799" s="88"/>
      <c r="J799" s="89">
        <f>+VLOOKUP(C799,'[12]Resumen Peso'!$B$1:$D$65536,3,0)</f>
        <v>8006.8422291687239</v>
      </c>
      <c r="N799" s="59"/>
      <c r="O799" s="59"/>
      <c r="P799" s="59"/>
      <c r="Q799" s="59"/>
      <c r="R799" s="59"/>
    </row>
    <row r="800" spans="1:18" x14ac:dyDescent="0.2">
      <c r="A800" s="80"/>
      <c r="B800" s="81">
        <f t="shared" ref="B800:B863" si="12">1+B799</f>
        <v>770</v>
      </c>
      <c r="C800" s="82" t="s">
        <v>813</v>
      </c>
      <c r="D800" s="83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84" t="s">
        <v>44</v>
      </c>
      <c r="F800" s="85">
        <v>0</v>
      </c>
      <c r="G800" s="86">
        <f>VLOOKUP(C800,'[12]Resumen Peso'!$B$1:$D$65536,3,0)*$C$14</f>
        <v>14224.028546682532</v>
      </c>
      <c r="H800" s="87"/>
      <c r="I800" s="88"/>
      <c r="J800" s="89">
        <f>+VLOOKUP(C800,'[12]Resumen Peso'!$B$1:$D$65536,3,0)</f>
        <v>8831.5469787731017</v>
      </c>
      <c r="N800" s="59"/>
      <c r="O800" s="59"/>
      <c r="P800" s="59"/>
      <c r="Q800" s="59"/>
      <c r="R800" s="59"/>
    </row>
    <row r="801" spans="1:18" x14ac:dyDescent="0.2">
      <c r="A801" s="80"/>
      <c r="B801" s="81">
        <f t="shared" si="12"/>
        <v>771</v>
      </c>
      <c r="C801" s="82" t="s">
        <v>814</v>
      </c>
      <c r="D801" s="83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S1 (5°)Tipo S1-6</v>
      </c>
      <c r="E801" s="84" t="s">
        <v>44</v>
      </c>
      <c r="F801" s="85">
        <v>0</v>
      </c>
      <c r="G801" s="86">
        <f>VLOOKUP(C801,'[12]Resumen Peso'!$B$1:$D$65536,3,0)*$C$14</f>
        <v>3280.7218377220552</v>
      </c>
      <c r="H801" s="87"/>
      <c r="I801" s="88"/>
      <c r="J801" s="89">
        <f>+VLOOKUP(C801,'[12]Resumen Peso'!$B$1:$D$65536,3,0)</f>
        <v>2036.9650510077695</v>
      </c>
      <c r="N801" s="59"/>
      <c r="O801" s="59"/>
      <c r="P801" s="59"/>
      <c r="Q801" s="59"/>
      <c r="R801" s="59"/>
    </row>
    <row r="802" spans="1:18" x14ac:dyDescent="0.2">
      <c r="A802" s="80"/>
      <c r="B802" s="81">
        <f t="shared" si="12"/>
        <v>772</v>
      </c>
      <c r="C802" s="82" t="s">
        <v>815</v>
      </c>
      <c r="D802" s="83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S1 (5°)Tipo S1-3</v>
      </c>
      <c r="E802" s="84" t="s">
        <v>44</v>
      </c>
      <c r="F802" s="85">
        <v>0</v>
      </c>
      <c r="G802" s="86">
        <f>VLOOKUP(C802,'[12]Resumen Peso'!$B$1:$D$65536,3,0)*$C$14</f>
        <v>3753.6186791955047</v>
      </c>
      <c r="H802" s="87"/>
      <c r="I802" s="88"/>
      <c r="J802" s="89">
        <f>+VLOOKUP(C802,'[12]Resumen Peso'!$B$1:$D$65536,3,0)</f>
        <v>2330.5816349368174</v>
      </c>
      <c r="N802" s="59"/>
      <c r="O802" s="59"/>
      <c r="P802" s="59"/>
      <c r="Q802" s="59"/>
      <c r="R802" s="59"/>
    </row>
    <row r="803" spans="1:18" x14ac:dyDescent="0.2">
      <c r="A803" s="80"/>
      <c r="B803" s="81">
        <f t="shared" si="12"/>
        <v>773</v>
      </c>
      <c r="C803" s="82" t="s">
        <v>816</v>
      </c>
      <c r="D803" s="83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S1 (5°)Tipo S1±0</v>
      </c>
      <c r="E803" s="84" t="s">
        <v>44</v>
      </c>
      <c r="F803" s="85">
        <v>0</v>
      </c>
      <c r="G803" s="86">
        <f>VLOOKUP(C803,'[12]Resumen Peso'!$B$1:$D$65536,3,0)*$C$14</f>
        <v>4222.2932274415125</v>
      </c>
      <c r="H803" s="87"/>
      <c r="I803" s="88"/>
      <c r="J803" s="89">
        <f>+VLOOKUP(C803,'[12]Resumen Peso'!$B$1:$D$65536,3,0)</f>
        <v>2621.5766422236416</v>
      </c>
      <c r="N803" s="59"/>
      <c r="O803" s="59"/>
      <c r="P803" s="59"/>
      <c r="Q803" s="59"/>
      <c r="R803" s="59"/>
    </row>
    <row r="804" spans="1:18" x14ac:dyDescent="0.2">
      <c r="A804" s="80"/>
      <c r="B804" s="81">
        <f t="shared" si="12"/>
        <v>774</v>
      </c>
      <c r="C804" s="82" t="s">
        <v>817</v>
      </c>
      <c r="D804" s="83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S1 (5°)Tipo S1+3</v>
      </c>
      <c r="E804" s="84" t="s">
        <v>44</v>
      </c>
      <c r="F804" s="85">
        <v>0</v>
      </c>
      <c r="G804" s="86">
        <f>VLOOKUP(C804,'[12]Resumen Peso'!$B$1:$D$65536,3,0)*$C$14</f>
        <v>4686.7454824600791</v>
      </c>
      <c r="H804" s="87"/>
      <c r="I804" s="88"/>
      <c r="J804" s="89">
        <f>+VLOOKUP(C804,'[12]Resumen Peso'!$B$1:$D$65536,3,0)</f>
        <v>2909.9500728682424</v>
      </c>
      <c r="N804" s="59"/>
      <c r="O804" s="59"/>
      <c r="P804" s="59"/>
      <c r="Q804" s="59"/>
      <c r="R804" s="59"/>
    </row>
    <row r="805" spans="1:18" x14ac:dyDescent="0.2">
      <c r="A805" s="80"/>
      <c r="B805" s="81">
        <f t="shared" si="12"/>
        <v>775</v>
      </c>
      <c r="C805" s="82" t="s">
        <v>818</v>
      </c>
      <c r="D805" s="83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S1 (5°)Tipo S1+6</v>
      </c>
      <c r="E805" s="84" t="s">
        <v>44</v>
      </c>
      <c r="F805" s="85">
        <v>0</v>
      </c>
      <c r="G805" s="86">
        <f>VLOOKUP(C805,'[12]Resumen Peso'!$B$1:$D$65536,3,0)*$C$14</f>
        <v>5151.1977374786456</v>
      </c>
      <c r="H805" s="87"/>
      <c r="I805" s="88"/>
      <c r="J805" s="89">
        <f>+VLOOKUP(C805,'[12]Resumen Peso'!$B$1:$D$65536,3,0)</f>
        <v>3198.3235035128428</v>
      </c>
      <c r="N805" s="59"/>
      <c r="O805" s="59"/>
      <c r="P805" s="59"/>
      <c r="Q805" s="59"/>
      <c r="R805" s="59"/>
    </row>
    <row r="806" spans="1:18" x14ac:dyDescent="0.2">
      <c r="A806" s="80"/>
      <c r="B806" s="81">
        <f t="shared" si="12"/>
        <v>776</v>
      </c>
      <c r="C806" s="82" t="s">
        <v>819</v>
      </c>
      <c r="D806" s="83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A1 (30°)Tipo A1-3</v>
      </c>
      <c r="E806" s="84" t="s">
        <v>44</v>
      </c>
      <c r="F806" s="85">
        <v>0</v>
      </c>
      <c r="G806" s="86">
        <f>VLOOKUP(C806,'[12]Resumen Peso'!$B$1:$D$65536,3,0)*$C$14</f>
        <v>5774.9064484498504</v>
      </c>
      <c r="H806" s="87"/>
      <c r="I806" s="88"/>
      <c r="J806" s="89">
        <f>+VLOOKUP(C806,'[12]Resumen Peso'!$B$1:$D$65536,3,0)</f>
        <v>3585.5775619488345</v>
      </c>
      <c r="N806" s="59"/>
      <c r="O806" s="59"/>
      <c r="P806" s="59"/>
      <c r="Q806" s="59"/>
      <c r="R806" s="59"/>
    </row>
    <row r="807" spans="1:18" x14ac:dyDescent="0.2">
      <c r="A807" s="80"/>
      <c r="B807" s="81">
        <f t="shared" si="12"/>
        <v>777</v>
      </c>
      <c r="C807" s="82" t="s">
        <v>820</v>
      </c>
      <c r="D807" s="83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A1 (30°)Tipo A1±0</v>
      </c>
      <c r="E807" s="84" t="s">
        <v>44</v>
      </c>
      <c r="F807" s="85">
        <v>0</v>
      </c>
      <c r="G807" s="86">
        <f>VLOOKUP(C807,'[12]Resumen Peso'!$B$1:$D$65536,3,0)*$C$14</f>
        <v>6409.4411192562156</v>
      </c>
      <c r="H807" s="87"/>
      <c r="I807" s="88"/>
      <c r="J807" s="89">
        <f>+VLOOKUP(C807,'[12]Resumen Peso'!$B$1:$D$65536,3,0)</f>
        <v>3979.5533428954877</v>
      </c>
      <c r="N807" s="59"/>
      <c r="O807" s="59"/>
      <c r="P807" s="59"/>
      <c r="Q807" s="59"/>
      <c r="R807" s="59"/>
    </row>
    <row r="808" spans="1:18" x14ac:dyDescent="0.2">
      <c r="A808" s="80"/>
      <c r="B808" s="81">
        <f t="shared" si="12"/>
        <v>778</v>
      </c>
      <c r="C808" s="82" t="s">
        <v>821</v>
      </c>
      <c r="D808" s="83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A1 (30°)Tipo A1+3</v>
      </c>
      <c r="E808" s="84" t="s">
        <v>44</v>
      </c>
      <c r="F808" s="85">
        <v>0</v>
      </c>
      <c r="G808" s="86">
        <f>VLOOKUP(C808,'[12]Resumen Peso'!$B$1:$D$65536,3,0)*$C$14</f>
        <v>7043.97579006258</v>
      </c>
      <c r="H808" s="87"/>
      <c r="I808" s="88"/>
      <c r="J808" s="89">
        <f>+VLOOKUP(C808,'[12]Resumen Peso'!$B$1:$D$65536,3,0)</f>
        <v>4373.5291238421405</v>
      </c>
      <c r="N808" s="59"/>
      <c r="O808" s="59"/>
      <c r="P808" s="59"/>
      <c r="Q808" s="59"/>
      <c r="R808" s="59"/>
    </row>
    <row r="809" spans="1:18" x14ac:dyDescent="0.2">
      <c r="A809" s="80"/>
      <c r="B809" s="81">
        <f t="shared" si="12"/>
        <v>779</v>
      </c>
      <c r="C809" s="82" t="s">
        <v>822</v>
      </c>
      <c r="D809" s="83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B1 (65°)Tipo B1-3</v>
      </c>
      <c r="E809" s="84" t="s">
        <v>44</v>
      </c>
      <c r="F809" s="85">
        <v>0</v>
      </c>
      <c r="G809" s="86">
        <f>VLOOKUP(C809,'[12]Resumen Peso'!$B$1:$D$65536,3,0)*$C$14</f>
        <v>7793.1881813746795</v>
      </c>
      <c r="H809" s="87"/>
      <c r="I809" s="88"/>
      <c r="J809" s="89">
        <f>+VLOOKUP(C809,'[12]Resumen Peso'!$B$1:$D$65536,3,0)</f>
        <v>4838.7070731998811</v>
      </c>
      <c r="N809" s="59"/>
      <c r="O809" s="59"/>
      <c r="P809" s="59"/>
      <c r="Q809" s="59"/>
      <c r="R809" s="59"/>
    </row>
    <row r="810" spans="1:18" x14ac:dyDescent="0.2">
      <c r="A810" s="80"/>
      <c r="B810" s="81">
        <f t="shared" si="12"/>
        <v>780</v>
      </c>
      <c r="C810" s="82" t="s">
        <v>823</v>
      </c>
      <c r="D810" s="83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B1 (65°)Tipo B1±0</v>
      </c>
      <c r="E810" s="84" t="s">
        <v>44</v>
      </c>
      <c r="F810" s="85">
        <v>0</v>
      </c>
      <c r="G810" s="86">
        <f>VLOOKUP(C810,'[12]Resumen Peso'!$B$1:$D$65536,3,0)*$C$14</f>
        <v>8678.3832754729156</v>
      </c>
      <c r="H810" s="87"/>
      <c r="I810" s="88"/>
      <c r="J810" s="89">
        <f>+VLOOKUP(C810,'[12]Resumen Peso'!$B$1:$D$65536,3,0)</f>
        <v>5388.3152262804906</v>
      </c>
      <c r="N810" s="59"/>
      <c r="O810" s="59"/>
      <c r="P810" s="59"/>
      <c r="Q810" s="59"/>
      <c r="R810" s="59"/>
    </row>
    <row r="811" spans="1:18" x14ac:dyDescent="0.2">
      <c r="A811" s="80"/>
      <c r="B811" s="81">
        <f t="shared" si="12"/>
        <v>781</v>
      </c>
      <c r="C811" s="82" t="s">
        <v>824</v>
      </c>
      <c r="D811" s="83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B1 (65°)Tipo B1+3</v>
      </c>
      <c r="E811" s="84" t="s">
        <v>44</v>
      </c>
      <c r="F811" s="85">
        <v>0</v>
      </c>
      <c r="G811" s="86">
        <f>VLOOKUP(C811,'[12]Resumen Peso'!$B$1:$D$65536,3,0)*$C$14</f>
        <v>9719.7892685296683</v>
      </c>
      <c r="H811" s="87"/>
      <c r="I811" s="88"/>
      <c r="J811" s="89">
        <f>+VLOOKUP(C811,'[12]Resumen Peso'!$B$1:$D$65536,3,0)</f>
        <v>6034.9130534341502</v>
      </c>
      <c r="N811" s="59"/>
      <c r="O811" s="59"/>
      <c r="P811" s="59"/>
      <c r="Q811" s="59"/>
      <c r="R811" s="59"/>
    </row>
    <row r="812" spans="1:18" x14ac:dyDescent="0.2">
      <c r="A812" s="80"/>
      <c r="B812" s="81">
        <f t="shared" si="12"/>
        <v>782</v>
      </c>
      <c r="C812" s="82" t="s">
        <v>825</v>
      </c>
      <c r="D812" s="83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R1-3</v>
      </c>
      <c r="E812" s="84" t="s">
        <v>44</v>
      </c>
      <c r="F812" s="85">
        <v>0</v>
      </c>
      <c r="G812" s="86">
        <f>VLOOKUP(C812,'[12]Resumen Peso'!$B$1:$D$65536,3,0)*$C$14</f>
        <v>10034.233129749875</v>
      </c>
      <c r="H812" s="87"/>
      <c r="I812" s="88"/>
      <c r="J812" s="89">
        <f>+VLOOKUP(C812,'[12]Resumen Peso'!$B$1:$D$65536,3,0)</f>
        <v>6230.1478790279698</v>
      </c>
      <c r="N812" s="59"/>
      <c r="O812" s="59"/>
      <c r="P812" s="59"/>
      <c r="Q812" s="59"/>
      <c r="R812" s="59"/>
    </row>
    <row r="813" spans="1:18" x14ac:dyDescent="0.2">
      <c r="A813" s="80"/>
      <c r="B813" s="81">
        <f t="shared" si="12"/>
        <v>783</v>
      </c>
      <c r="C813" s="82" t="s">
        <v>826</v>
      </c>
      <c r="D813" s="83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R1±0</v>
      </c>
      <c r="E813" s="84" t="s">
        <v>44</v>
      </c>
      <c r="F813" s="85">
        <v>0</v>
      </c>
      <c r="G813" s="86">
        <f>VLOOKUP(C813,'[12]Resumen Peso'!$B$1:$D$65536,3,0)*$C$14</f>
        <v>11186.436042084588</v>
      </c>
      <c r="H813" s="87"/>
      <c r="I813" s="88"/>
      <c r="J813" s="89">
        <f>+VLOOKUP(C813,'[12]Resumen Peso'!$B$1:$D$65536,3,0)</f>
        <v>6945.5383266755516</v>
      </c>
      <c r="N813" s="59"/>
      <c r="O813" s="59"/>
      <c r="P813" s="59"/>
      <c r="Q813" s="59"/>
      <c r="R813" s="59"/>
    </row>
    <row r="814" spans="1:18" x14ac:dyDescent="0.2">
      <c r="A814" s="80"/>
      <c r="B814" s="81">
        <f t="shared" si="12"/>
        <v>784</v>
      </c>
      <c r="C814" s="82" t="s">
        <v>827</v>
      </c>
      <c r="D814" s="83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R1+3</v>
      </c>
      <c r="E814" s="84" t="s">
        <v>44</v>
      </c>
      <c r="F814" s="85">
        <v>0</v>
      </c>
      <c r="G814" s="86">
        <f>VLOOKUP(C814,'[12]Resumen Peso'!$B$1:$D$65536,3,0)*$C$14</f>
        <v>12338.638954419301</v>
      </c>
      <c r="H814" s="87"/>
      <c r="I814" s="88"/>
      <c r="J814" s="89">
        <f>+VLOOKUP(C814,'[12]Resumen Peso'!$B$1:$D$65536,3,0)</f>
        <v>7660.9287743231334</v>
      </c>
      <c r="N814" s="59"/>
      <c r="O814" s="59"/>
      <c r="P814" s="59"/>
      <c r="Q814" s="59"/>
      <c r="R814" s="59"/>
    </row>
    <row r="815" spans="1:18" x14ac:dyDescent="0.2">
      <c r="A815" s="80"/>
      <c r="B815" s="81">
        <f t="shared" si="12"/>
        <v>785</v>
      </c>
      <c r="C815" s="82" t="s">
        <v>828</v>
      </c>
      <c r="D815" s="83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84" t="s">
        <v>44</v>
      </c>
      <c r="F815" s="85">
        <v>0</v>
      </c>
      <c r="G815" s="86">
        <f>VLOOKUP(C815,'[12]Resumen Peso'!$B$1:$D$65536,3,0)*$C$14</f>
        <v>5158.4739461172239</v>
      </c>
      <c r="H815" s="87"/>
      <c r="I815" s="88"/>
      <c r="J815" s="89">
        <f>+VLOOKUP(C815,'[12]Resumen Peso'!$B$1:$D$65536,3,0)</f>
        <v>3202.8412235250084</v>
      </c>
      <c r="N815" s="59"/>
      <c r="O815" s="59"/>
      <c r="P815" s="59"/>
      <c r="Q815" s="59"/>
      <c r="R815" s="59"/>
    </row>
    <row r="816" spans="1:18" x14ac:dyDescent="0.2">
      <c r="A816" s="80"/>
      <c r="B816" s="81">
        <f t="shared" si="12"/>
        <v>786</v>
      </c>
      <c r="C816" s="82" t="s">
        <v>829</v>
      </c>
      <c r="D816" s="83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84" t="s">
        <v>44</v>
      </c>
      <c r="F816" s="85">
        <v>0</v>
      </c>
      <c r="G816" s="86">
        <f>VLOOKUP(C816,'[12]Resumen Peso'!$B$1:$D$65536,3,0)*$C$14</f>
        <v>5902.0377581701568</v>
      </c>
      <c r="H816" s="87"/>
      <c r="I816" s="88"/>
      <c r="J816" s="89">
        <f>+VLOOKUP(C816,'[12]Resumen Peso'!$B$1:$D$65536,3,0)</f>
        <v>3664.5120305196037</v>
      </c>
      <c r="N816" s="59"/>
      <c r="O816" s="59"/>
      <c r="P816" s="59"/>
      <c r="Q816" s="59"/>
      <c r="R816" s="59"/>
    </row>
    <row r="817" spans="1:18" x14ac:dyDescent="0.2">
      <c r="A817" s="80"/>
      <c r="B817" s="81">
        <f t="shared" si="12"/>
        <v>787</v>
      </c>
      <c r="C817" s="82" t="s">
        <v>830</v>
      </c>
      <c r="D817" s="83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84" t="s">
        <v>44</v>
      </c>
      <c r="F817" s="85">
        <v>0</v>
      </c>
      <c r="G817" s="86">
        <f>VLOOKUP(C817,'[12]Resumen Peso'!$B$1:$D$65536,3,0)*$C$14</f>
        <v>6638.9626076154746</v>
      </c>
      <c r="H817" s="87"/>
      <c r="I817" s="88"/>
      <c r="J817" s="89">
        <f>+VLOOKUP(C817,'[12]Resumen Peso'!$B$1:$D$65536,3,0)</f>
        <v>4122.0607767374622</v>
      </c>
      <c r="N817" s="59"/>
      <c r="O817" s="59"/>
      <c r="P817" s="59"/>
      <c r="Q817" s="59"/>
      <c r="R817" s="59"/>
    </row>
    <row r="818" spans="1:18" x14ac:dyDescent="0.2">
      <c r="A818" s="80"/>
      <c r="B818" s="81">
        <f t="shared" si="12"/>
        <v>788</v>
      </c>
      <c r="C818" s="82" t="s">
        <v>831</v>
      </c>
      <c r="D818" s="83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84" t="s">
        <v>44</v>
      </c>
      <c r="F818" s="85">
        <v>0</v>
      </c>
      <c r="G818" s="86">
        <f>VLOOKUP(C818,'[12]Resumen Peso'!$B$1:$D$65536,3,0)*$C$14</f>
        <v>7369.248494453178</v>
      </c>
      <c r="H818" s="87"/>
      <c r="I818" s="88"/>
      <c r="J818" s="89">
        <f>+VLOOKUP(C818,'[12]Resumen Peso'!$B$1:$D$65536,3,0)</f>
        <v>4575.4874621785839</v>
      </c>
      <c r="N818" s="59"/>
      <c r="O818" s="59"/>
      <c r="P818" s="59"/>
      <c r="Q818" s="59"/>
      <c r="R818" s="59"/>
    </row>
    <row r="819" spans="1:18" x14ac:dyDescent="0.2">
      <c r="A819" s="80"/>
      <c r="B819" s="81">
        <f t="shared" si="12"/>
        <v>789</v>
      </c>
      <c r="C819" s="82" t="s">
        <v>832</v>
      </c>
      <c r="D819" s="83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84" t="s">
        <v>44</v>
      </c>
      <c r="F819" s="85">
        <v>0</v>
      </c>
      <c r="G819" s="86">
        <f>VLOOKUP(C819,'[12]Resumen Peso'!$B$1:$D$65536,3,0)*$C$14</f>
        <v>8099.5343812908786</v>
      </c>
      <c r="H819" s="87"/>
      <c r="I819" s="88"/>
      <c r="J819" s="89">
        <f>+VLOOKUP(C819,'[12]Resumen Peso'!$B$1:$D$65536,3,0)</f>
        <v>5028.9141476197037</v>
      </c>
      <c r="N819" s="59"/>
      <c r="O819" s="59"/>
      <c r="P819" s="59"/>
      <c r="Q819" s="59"/>
      <c r="R819" s="59"/>
    </row>
    <row r="820" spans="1:18" x14ac:dyDescent="0.2">
      <c r="A820" s="80"/>
      <c r="B820" s="81">
        <f t="shared" si="12"/>
        <v>790</v>
      </c>
      <c r="C820" s="82" t="s">
        <v>833</v>
      </c>
      <c r="D820" s="83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84" t="s">
        <v>44</v>
      </c>
      <c r="F820" s="85">
        <v>0</v>
      </c>
      <c r="G820" s="86">
        <f>VLOOKUP(C820,'[12]Resumen Peso'!$B$1:$D$65536,3,0)*$C$14</f>
        <v>9080.2286597626226</v>
      </c>
      <c r="H820" s="87"/>
      <c r="I820" s="88"/>
      <c r="J820" s="89">
        <f>+VLOOKUP(C820,'[12]Resumen Peso'!$B$1:$D$65536,3,0)</f>
        <v>5637.8167214378091</v>
      </c>
      <c r="N820" s="59"/>
      <c r="O820" s="59"/>
      <c r="P820" s="59"/>
      <c r="Q820" s="59"/>
      <c r="R820" s="59"/>
    </row>
    <row r="821" spans="1:18" x14ac:dyDescent="0.2">
      <c r="A821" s="80"/>
      <c r="B821" s="81">
        <f t="shared" si="12"/>
        <v>791</v>
      </c>
      <c r="C821" s="82" t="s">
        <v>834</v>
      </c>
      <c r="D821" s="83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84" t="s">
        <v>44</v>
      </c>
      <c r="F821" s="85">
        <v>0</v>
      </c>
      <c r="G821" s="86">
        <f>VLOOKUP(C821,'[12]Resumen Peso'!$B$1:$D$65536,3,0)*$C$14</f>
        <v>10077.945238360291</v>
      </c>
      <c r="H821" s="87"/>
      <c r="I821" s="88"/>
      <c r="J821" s="89">
        <f>+VLOOKUP(C821,'[12]Resumen Peso'!$B$1:$D$65536,3,0)</f>
        <v>6257.2882590874678</v>
      </c>
      <c r="N821" s="59"/>
      <c r="O821" s="59"/>
      <c r="P821" s="59"/>
      <c r="Q821" s="59"/>
      <c r="R821" s="59"/>
    </row>
    <row r="822" spans="1:18" x14ac:dyDescent="0.2">
      <c r="A822" s="80"/>
      <c r="B822" s="81">
        <f t="shared" si="12"/>
        <v>792</v>
      </c>
      <c r="C822" s="82" t="s">
        <v>835</v>
      </c>
      <c r="D822" s="83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84" t="s">
        <v>44</v>
      </c>
      <c r="F822" s="85">
        <v>0</v>
      </c>
      <c r="G822" s="86">
        <f>VLOOKUP(C822,'[12]Resumen Peso'!$B$1:$D$65536,3,0)*$C$14</f>
        <v>11075.661816957958</v>
      </c>
      <c r="H822" s="87"/>
      <c r="I822" s="88"/>
      <c r="J822" s="89">
        <f>+VLOOKUP(C822,'[12]Resumen Peso'!$B$1:$D$65536,3,0)</f>
        <v>6876.7597967371266</v>
      </c>
      <c r="N822" s="59"/>
      <c r="O822" s="59"/>
      <c r="P822" s="59"/>
      <c r="Q822" s="59"/>
      <c r="R822" s="59"/>
    </row>
    <row r="823" spans="1:18" x14ac:dyDescent="0.2">
      <c r="A823" s="80"/>
      <c r="B823" s="81">
        <f t="shared" si="12"/>
        <v>793</v>
      </c>
      <c r="C823" s="82" t="s">
        <v>836</v>
      </c>
      <c r="D823" s="83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84" t="s">
        <v>44</v>
      </c>
      <c r="F823" s="85">
        <v>0</v>
      </c>
      <c r="G823" s="86">
        <f>VLOOKUP(C823,'[12]Resumen Peso'!$B$1:$D$65536,3,0)*$C$14</f>
        <v>12253.692991760372</v>
      </c>
      <c r="H823" s="87"/>
      <c r="I823" s="88"/>
      <c r="J823" s="89">
        <f>+VLOOKUP(C823,'[12]Resumen Peso'!$B$1:$D$65536,3,0)</f>
        <v>7608.1867359183807</v>
      </c>
      <c r="N823" s="59"/>
      <c r="O823" s="59"/>
      <c r="P823" s="59"/>
      <c r="Q823" s="59"/>
      <c r="R823" s="59"/>
    </row>
    <row r="824" spans="1:18" x14ac:dyDescent="0.2">
      <c r="A824" s="80"/>
      <c r="B824" s="81">
        <f t="shared" si="12"/>
        <v>794</v>
      </c>
      <c r="C824" s="82" t="s">
        <v>837</v>
      </c>
      <c r="D824" s="83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84" t="s">
        <v>44</v>
      </c>
      <c r="F824" s="85">
        <v>0</v>
      </c>
      <c r="G824" s="86">
        <f>VLOOKUP(C824,'[12]Resumen Peso'!$B$1:$D$65536,3,0)*$C$14</f>
        <v>13645.537852739835</v>
      </c>
      <c r="H824" s="87"/>
      <c r="I824" s="88"/>
      <c r="J824" s="89">
        <f>+VLOOKUP(C824,'[12]Resumen Peso'!$B$1:$D$65536,3,0)</f>
        <v>8472.3683028044325</v>
      </c>
      <c r="N824" s="59"/>
      <c r="O824" s="59"/>
      <c r="P824" s="59"/>
      <c r="Q824" s="59"/>
      <c r="R824" s="59"/>
    </row>
    <row r="825" spans="1:18" x14ac:dyDescent="0.2">
      <c r="A825" s="80"/>
      <c r="B825" s="81">
        <f t="shared" si="12"/>
        <v>795</v>
      </c>
      <c r="C825" s="82" t="s">
        <v>838</v>
      </c>
      <c r="D825" s="83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84" t="s">
        <v>44</v>
      </c>
      <c r="F825" s="85">
        <v>0</v>
      </c>
      <c r="G825" s="86">
        <f>VLOOKUP(C825,'[12]Resumen Peso'!$B$1:$D$65536,3,0)*$C$14</f>
        <v>15283.002395068617</v>
      </c>
      <c r="H825" s="87"/>
      <c r="I825" s="88"/>
      <c r="J825" s="89">
        <f>+VLOOKUP(C825,'[12]Resumen Peso'!$B$1:$D$65536,3,0)</f>
        <v>9489.0524991409657</v>
      </c>
      <c r="N825" s="59"/>
      <c r="O825" s="59"/>
      <c r="P825" s="59"/>
      <c r="Q825" s="59"/>
      <c r="R825" s="59"/>
    </row>
    <row r="826" spans="1:18" x14ac:dyDescent="0.2">
      <c r="A826" s="80"/>
      <c r="B826" s="81">
        <f t="shared" si="12"/>
        <v>796</v>
      </c>
      <c r="C826" s="82" t="s">
        <v>839</v>
      </c>
      <c r="D826" s="83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84" t="s">
        <v>44</v>
      </c>
      <c r="F826" s="85">
        <v>0</v>
      </c>
      <c r="G826" s="86">
        <f>VLOOKUP(C826,'[12]Resumen Peso'!$B$1:$D$65536,3,0)*$C$14</f>
        <v>15777.421168086936</v>
      </c>
      <c r="H826" s="87"/>
      <c r="I826" s="88"/>
      <c r="J826" s="89">
        <f>+VLOOKUP(C826,'[12]Resumen Peso'!$B$1:$D$65536,3,0)</f>
        <v>9796.0318198564764</v>
      </c>
      <c r="N826" s="59"/>
      <c r="O826" s="59"/>
      <c r="P826" s="59"/>
      <c r="Q826" s="59"/>
      <c r="R826" s="59"/>
    </row>
    <row r="827" spans="1:18" x14ac:dyDescent="0.2">
      <c r="A827" s="80"/>
      <c r="B827" s="81">
        <f t="shared" si="12"/>
        <v>797</v>
      </c>
      <c r="C827" s="82" t="s">
        <v>840</v>
      </c>
      <c r="D827" s="83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84" t="s">
        <v>44</v>
      </c>
      <c r="F827" s="85">
        <v>0</v>
      </c>
      <c r="G827" s="86">
        <f>VLOOKUP(C827,'[12]Resumen Peso'!$B$1:$D$65536,3,0)*$C$14</f>
        <v>17589.098292181647</v>
      </c>
      <c r="H827" s="87"/>
      <c r="I827" s="88"/>
      <c r="J827" s="89">
        <f>+VLOOKUP(C827,'[12]Resumen Peso'!$B$1:$D$65536,3,0)</f>
        <v>10920.882742314912</v>
      </c>
      <c r="N827" s="59"/>
      <c r="O827" s="59"/>
      <c r="P827" s="59"/>
      <c r="Q827" s="59"/>
      <c r="R827" s="59"/>
    </row>
    <row r="828" spans="1:18" x14ac:dyDescent="0.2">
      <c r="A828" s="80"/>
      <c r="B828" s="81">
        <f t="shared" si="12"/>
        <v>798</v>
      </c>
      <c r="C828" s="82" t="s">
        <v>841</v>
      </c>
      <c r="D828" s="83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84" t="s">
        <v>44</v>
      </c>
      <c r="F828" s="85">
        <v>0</v>
      </c>
      <c r="G828" s="86">
        <f>VLOOKUP(C828,'[12]Resumen Peso'!$B$1:$D$65536,3,0)*$C$14</f>
        <v>19400.775416276356</v>
      </c>
      <c r="H828" s="87"/>
      <c r="I828" s="88"/>
      <c r="J828" s="89">
        <f>+VLOOKUP(C828,'[12]Resumen Peso'!$B$1:$D$65536,3,0)</f>
        <v>12045.733664773348</v>
      </c>
      <c r="N828" s="59"/>
      <c r="O828" s="59"/>
      <c r="P828" s="59"/>
      <c r="Q828" s="59"/>
      <c r="R828" s="59"/>
    </row>
    <row r="829" spans="1:18" x14ac:dyDescent="0.2">
      <c r="A829" s="80"/>
      <c r="B829" s="81">
        <f t="shared" si="12"/>
        <v>799</v>
      </c>
      <c r="C829" s="82" t="s">
        <v>842</v>
      </c>
      <c r="D829" s="83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S2 (5°)Tipo S2-6</v>
      </c>
      <c r="E829" s="84" t="s">
        <v>44</v>
      </c>
      <c r="F829" s="85">
        <v>0</v>
      </c>
      <c r="G829" s="86">
        <f>VLOOKUP(C829,'[12]Resumen Peso'!$B$1:$D$65536,3,0)*$C$14</f>
        <v>4152.203257140618</v>
      </c>
      <c r="H829" s="87"/>
      <c r="I829" s="88"/>
      <c r="J829" s="89">
        <f>+VLOOKUP(C829,'[12]Resumen Peso'!$B$1:$D$65536,3,0)</f>
        <v>2578.058530359508</v>
      </c>
      <c r="N829" s="59"/>
      <c r="O829" s="59"/>
      <c r="P829" s="59"/>
      <c r="Q829" s="59"/>
      <c r="R829" s="59"/>
    </row>
    <row r="830" spans="1:18" x14ac:dyDescent="0.2">
      <c r="A830" s="80"/>
      <c r="B830" s="81">
        <f t="shared" si="12"/>
        <v>800</v>
      </c>
      <c r="C830" s="82" t="s">
        <v>843</v>
      </c>
      <c r="D830" s="83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S2 (5°)Tipo S2-3</v>
      </c>
      <c r="E830" s="84" t="s">
        <v>44</v>
      </c>
      <c r="F830" s="85">
        <v>0</v>
      </c>
      <c r="G830" s="86">
        <f>VLOOKUP(C830,'[12]Resumen Peso'!$B$1:$D$65536,3,0)*$C$14</f>
        <v>4750.719041953681</v>
      </c>
      <c r="H830" s="87"/>
      <c r="I830" s="88"/>
      <c r="J830" s="89">
        <f>+VLOOKUP(C830,'[12]Resumen Peso'!$B$1:$D$65536,3,0)</f>
        <v>2949.6705707716897</v>
      </c>
      <c r="N830" s="59"/>
      <c r="O830" s="59"/>
      <c r="P830" s="59"/>
      <c r="Q830" s="59"/>
      <c r="R830" s="59"/>
    </row>
    <row r="831" spans="1:18" x14ac:dyDescent="0.2">
      <c r="A831" s="80"/>
      <c r="B831" s="81">
        <f t="shared" si="12"/>
        <v>801</v>
      </c>
      <c r="C831" s="82" t="s">
        <v>844</v>
      </c>
      <c r="D831" s="83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S2 (5°)Tipo S2±0</v>
      </c>
      <c r="E831" s="84" t="s">
        <v>44</v>
      </c>
      <c r="F831" s="85">
        <v>0</v>
      </c>
      <c r="G831" s="86">
        <f>VLOOKUP(C831,'[12]Resumen Peso'!$B$1:$D$65536,3,0)*$C$14</f>
        <v>5343.890935830912</v>
      </c>
      <c r="H831" s="87"/>
      <c r="I831" s="88"/>
      <c r="J831" s="89">
        <f>+VLOOKUP(C831,'[12]Resumen Peso'!$B$1:$D$65536,3,0)</f>
        <v>3317.9646465373335</v>
      </c>
      <c r="N831" s="59"/>
      <c r="O831" s="59"/>
      <c r="P831" s="59"/>
      <c r="Q831" s="59"/>
      <c r="R831" s="59"/>
    </row>
    <row r="832" spans="1:18" x14ac:dyDescent="0.2">
      <c r="A832" s="80"/>
      <c r="B832" s="81">
        <f t="shared" si="12"/>
        <v>802</v>
      </c>
      <c r="C832" s="82" t="s">
        <v>845</v>
      </c>
      <c r="D832" s="83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S2 (5°)Tipo S2+3</v>
      </c>
      <c r="E832" s="84" t="s">
        <v>44</v>
      </c>
      <c r="F832" s="85">
        <v>0</v>
      </c>
      <c r="G832" s="86">
        <f>VLOOKUP(C832,'[12]Resumen Peso'!$B$1:$D$65536,3,0)*$C$14</f>
        <v>5931.718938772312</v>
      </c>
      <c r="H832" s="87"/>
      <c r="I832" s="88"/>
      <c r="J832" s="89">
        <f>+VLOOKUP(C832,'[12]Resumen Peso'!$B$1:$D$65536,3,0)</f>
        <v>3682.9407576564404</v>
      </c>
      <c r="N832" s="59"/>
      <c r="O832" s="59"/>
      <c r="P832" s="59"/>
      <c r="Q832" s="59"/>
      <c r="R832" s="59"/>
    </row>
    <row r="833" spans="1:18" x14ac:dyDescent="0.2">
      <c r="A833" s="80"/>
      <c r="B833" s="81">
        <f t="shared" si="12"/>
        <v>803</v>
      </c>
      <c r="C833" s="82" t="s">
        <v>846</v>
      </c>
      <c r="D833" s="83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S2 (5°)Tipo S2+6</v>
      </c>
      <c r="E833" s="84" t="s">
        <v>44</v>
      </c>
      <c r="F833" s="85">
        <v>0</v>
      </c>
      <c r="G833" s="86">
        <f>VLOOKUP(C833,'[12]Resumen Peso'!$B$1:$D$65536,3,0)*$C$14</f>
        <v>6519.5469417137119</v>
      </c>
      <c r="H833" s="87"/>
      <c r="I833" s="88"/>
      <c r="J833" s="89">
        <f>+VLOOKUP(C833,'[12]Resumen Peso'!$B$1:$D$65536,3,0)</f>
        <v>4047.9168687755468</v>
      </c>
      <c r="N833" s="59"/>
      <c r="O833" s="59"/>
      <c r="P833" s="59"/>
      <c r="Q833" s="59"/>
      <c r="R833" s="59"/>
    </row>
    <row r="834" spans="1:18" x14ac:dyDescent="0.2">
      <c r="A834" s="80"/>
      <c r="B834" s="81">
        <f t="shared" si="12"/>
        <v>804</v>
      </c>
      <c r="C834" s="82" t="s">
        <v>847</v>
      </c>
      <c r="D834" s="83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A2 (30°)Tipo A2-3</v>
      </c>
      <c r="E834" s="84" t="s">
        <v>44</v>
      </c>
      <c r="F834" s="85">
        <v>0</v>
      </c>
      <c r="G834" s="86">
        <f>VLOOKUP(C834,'[12]Resumen Peso'!$B$1:$D$65536,3,0)*$C$14</f>
        <v>7308.9358229727832</v>
      </c>
      <c r="H834" s="87"/>
      <c r="I834" s="88"/>
      <c r="J834" s="89">
        <f>+VLOOKUP(C834,'[12]Resumen Peso'!$B$1:$D$65536,3,0)</f>
        <v>4538.0399704327492</v>
      </c>
      <c r="N834" s="59"/>
      <c r="O834" s="59"/>
      <c r="P834" s="59"/>
      <c r="Q834" s="59"/>
      <c r="R834" s="59"/>
    </row>
    <row r="835" spans="1:18" x14ac:dyDescent="0.2">
      <c r="A835" s="80"/>
      <c r="B835" s="81">
        <f t="shared" si="12"/>
        <v>805</v>
      </c>
      <c r="C835" s="82" t="s">
        <v>848</v>
      </c>
      <c r="D835" s="83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A2 (30°)Tipo A2±0</v>
      </c>
      <c r="E835" s="84" t="s">
        <v>44</v>
      </c>
      <c r="F835" s="85">
        <v>0</v>
      </c>
      <c r="G835" s="86">
        <f>VLOOKUP(C835,'[12]Resumen Peso'!$B$1:$D$65536,3,0)*$C$14</f>
        <v>8112.026440591324</v>
      </c>
      <c r="H835" s="87"/>
      <c r="I835" s="88"/>
      <c r="J835" s="89">
        <f>+VLOOKUP(C835,'[12]Resumen Peso'!$B$1:$D$65536,3,0)</f>
        <v>5036.6703334436725</v>
      </c>
      <c r="N835" s="59"/>
      <c r="O835" s="59"/>
      <c r="P835" s="59"/>
      <c r="Q835" s="59"/>
      <c r="R835" s="59"/>
    </row>
    <row r="836" spans="1:18" x14ac:dyDescent="0.2">
      <c r="A836" s="80"/>
      <c r="B836" s="81">
        <f t="shared" si="12"/>
        <v>806</v>
      </c>
      <c r="C836" s="82" t="s">
        <v>849</v>
      </c>
      <c r="D836" s="83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A2 (30°)Tipo A2+3</v>
      </c>
      <c r="E836" s="84" t="s">
        <v>44</v>
      </c>
      <c r="F836" s="85">
        <v>0</v>
      </c>
      <c r="G836" s="86">
        <f>VLOOKUP(C836,'[12]Resumen Peso'!$B$1:$D$65536,3,0)*$C$14</f>
        <v>8915.1170582098639</v>
      </c>
      <c r="H836" s="87"/>
      <c r="I836" s="88"/>
      <c r="J836" s="89">
        <f>+VLOOKUP(C836,'[12]Resumen Peso'!$B$1:$D$65536,3,0)</f>
        <v>5535.3006964545957</v>
      </c>
      <c r="N836" s="59"/>
      <c r="O836" s="59"/>
      <c r="P836" s="59"/>
      <c r="Q836" s="59"/>
      <c r="R836" s="59"/>
    </row>
    <row r="837" spans="1:18" x14ac:dyDescent="0.2">
      <c r="A837" s="80"/>
      <c r="B837" s="81">
        <f t="shared" si="12"/>
        <v>807</v>
      </c>
      <c r="C837" s="82" t="s">
        <v>850</v>
      </c>
      <c r="D837" s="83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B2 (65°)Tipo B2-3</v>
      </c>
      <c r="E837" s="84" t="s">
        <v>44</v>
      </c>
      <c r="F837" s="85">
        <v>0</v>
      </c>
      <c r="G837" s="86">
        <f>VLOOKUP(C837,'[12]Resumen Peso'!$B$1:$D$65536,3,0)*$C$14</f>
        <v>9863.3480529034678</v>
      </c>
      <c r="H837" s="90"/>
      <c r="I837" s="88"/>
      <c r="J837" s="89">
        <f>+VLOOKUP(C837,'[12]Resumen Peso'!$B$1:$D$65536,3,0)</f>
        <v>6124.0471650714944</v>
      </c>
      <c r="N837" s="59"/>
      <c r="O837" s="59"/>
      <c r="P837" s="59"/>
      <c r="Q837" s="59"/>
      <c r="R837" s="59"/>
    </row>
    <row r="838" spans="1:18" x14ac:dyDescent="0.2">
      <c r="A838" s="80"/>
      <c r="B838" s="81">
        <f t="shared" si="12"/>
        <v>808</v>
      </c>
      <c r="C838" s="82" t="s">
        <v>851</v>
      </c>
      <c r="D838" s="83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B2 (65°)Tipo B2±0</v>
      </c>
      <c r="E838" s="84" t="s">
        <v>44</v>
      </c>
      <c r="F838" s="85">
        <v>0</v>
      </c>
      <c r="G838" s="86">
        <f>VLOOKUP(C838,'[12]Resumen Peso'!$B$1:$D$65536,3,0)*$C$14</f>
        <v>10983.683800560653</v>
      </c>
      <c r="H838" s="90"/>
      <c r="I838" s="88"/>
      <c r="J838" s="89">
        <f>+VLOOKUP(C838,'[12]Resumen Peso'!$B$1:$D$65536,3,0)</f>
        <v>6819.6516314827331</v>
      </c>
      <c r="N838" s="59"/>
      <c r="O838" s="59"/>
      <c r="P838" s="59"/>
      <c r="Q838" s="59"/>
      <c r="R838" s="59"/>
    </row>
    <row r="839" spans="1:18" x14ac:dyDescent="0.2">
      <c r="A839" s="80"/>
      <c r="B839" s="81">
        <f t="shared" si="12"/>
        <v>809</v>
      </c>
      <c r="C839" s="82" t="s">
        <v>852</v>
      </c>
      <c r="D839" s="83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B2 (65°)Tipo B2+3</v>
      </c>
      <c r="E839" s="84" t="s">
        <v>44</v>
      </c>
      <c r="F839" s="85">
        <v>0</v>
      </c>
      <c r="G839" s="86">
        <f>VLOOKUP(C839,'[12]Resumen Peso'!$B$1:$D$65536,3,0)*$C$14</f>
        <v>12301.725856627934</v>
      </c>
      <c r="H839" s="91"/>
      <c r="I839" s="88"/>
      <c r="J839" s="89">
        <f>+VLOOKUP(C839,'[12]Resumen Peso'!$B$1:$D$65536,3,0)</f>
        <v>7638.009827260662</v>
      </c>
      <c r="N839" s="59"/>
      <c r="O839" s="59"/>
      <c r="P839" s="59"/>
      <c r="Q839" s="59"/>
      <c r="R839" s="59"/>
    </row>
    <row r="840" spans="1:18" x14ac:dyDescent="0.2">
      <c r="A840" s="80"/>
      <c r="B840" s="81">
        <f t="shared" si="12"/>
        <v>810</v>
      </c>
      <c r="C840" s="82" t="s">
        <v>853</v>
      </c>
      <c r="D840" s="83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R2-3</v>
      </c>
      <c r="E840" s="84" t="s">
        <v>44</v>
      </c>
      <c r="F840" s="85">
        <v>0</v>
      </c>
      <c r="G840" s="86">
        <f>VLOOKUP(C840,'[12]Resumen Peso'!$B$1:$D$65536,3,0)*$C$14</f>
        <v>12699.697671773645</v>
      </c>
      <c r="H840" s="92"/>
      <c r="I840" s="88"/>
      <c r="J840" s="89">
        <f>+VLOOKUP(C840,'[12]Resumen Peso'!$B$1:$D$65536,3,0)</f>
        <v>7885.1062648241741</v>
      </c>
      <c r="N840" s="59"/>
      <c r="O840" s="59"/>
      <c r="P840" s="59"/>
      <c r="Q840" s="59"/>
      <c r="R840" s="59"/>
    </row>
    <row r="841" spans="1:18" x14ac:dyDescent="0.2">
      <c r="A841" s="80"/>
      <c r="B841" s="81">
        <f t="shared" si="12"/>
        <v>811</v>
      </c>
      <c r="C841" s="82" t="s">
        <v>854</v>
      </c>
      <c r="D841" s="83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R2±0</v>
      </c>
      <c r="E841" s="84" t="s">
        <v>44</v>
      </c>
      <c r="F841" s="85">
        <v>0</v>
      </c>
      <c r="G841" s="86">
        <f>VLOOKUP(C841,'[12]Resumen Peso'!$B$1:$D$65536,3,0)*$C$14</f>
        <v>14157.968418922681</v>
      </c>
      <c r="H841" s="87"/>
      <c r="I841" s="88"/>
      <c r="J841" s="89">
        <f>+VLOOKUP(C841,'[12]Resumen Peso'!$B$1:$D$65536,3,0)</f>
        <v>8790.5309529812421</v>
      </c>
      <c r="N841" s="59"/>
      <c r="O841" s="59"/>
      <c r="P841" s="59"/>
      <c r="Q841" s="59"/>
      <c r="R841" s="59"/>
    </row>
    <row r="842" spans="1:18" x14ac:dyDescent="0.2">
      <c r="A842" s="80"/>
      <c r="B842" s="81">
        <f t="shared" si="12"/>
        <v>812</v>
      </c>
      <c r="C842" s="82" t="s">
        <v>855</v>
      </c>
      <c r="D842" s="83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R2+3</v>
      </c>
      <c r="E842" s="84" t="s">
        <v>44</v>
      </c>
      <c r="F842" s="85">
        <v>0</v>
      </c>
      <c r="G842" s="86">
        <f>VLOOKUP(C842,'[12]Resumen Peso'!$B$1:$D$65536,3,0)*$C$14</f>
        <v>15616.239166071717</v>
      </c>
      <c r="H842" s="87"/>
      <c r="I842" s="88"/>
      <c r="J842" s="89">
        <f>+VLOOKUP(C842,'[12]Resumen Peso'!$B$1:$D$65536,3,0)</f>
        <v>9695.9556411383091</v>
      </c>
      <c r="N842" s="59"/>
      <c r="O842" s="59"/>
      <c r="P842" s="59"/>
      <c r="Q842" s="59"/>
      <c r="R842" s="59"/>
    </row>
    <row r="843" spans="1:18" x14ac:dyDescent="0.2">
      <c r="A843" s="80"/>
      <c r="B843" s="81">
        <f t="shared" si="12"/>
        <v>813</v>
      </c>
      <c r="C843" s="82" t="s">
        <v>856</v>
      </c>
      <c r="D843" s="83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84" t="s">
        <v>44</v>
      </c>
      <c r="F843" s="85">
        <v>0</v>
      </c>
      <c r="G843" s="86">
        <f>VLOOKUP(C843,'[12]Resumen Peso'!$B$1:$D$65536,3,0)*$C$14</f>
        <v>4061.0717112257767</v>
      </c>
      <c r="H843" s="93"/>
      <c r="I843" s="88"/>
      <c r="J843" s="89">
        <f>+VLOOKUP(C843,'[12]Resumen Peso'!$B$1:$D$65536,3,0)</f>
        <v>2521.4759295615891</v>
      </c>
      <c r="N843" s="59"/>
      <c r="O843" s="59"/>
      <c r="P843" s="59"/>
      <c r="Q843" s="59"/>
      <c r="R843" s="59"/>
    </row>
    <row r="844" spans="1:18" x14ac:dyDescent="0.2">
      <c r="A844" s="80"/>
      <c r="B844" s="81">
        <f t="shared" si="12"/>
        <v>814</v>
      </c>
      <c r="C844" s="82" t="s">
        <v>857</v>
      </c>
      <c r="D844" s="83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84" t="s">
        <v>44</v>
      </c>
      <c r="F844" s="85">
        <v>0</v>
      </c>
      <c r="G844" s="86">
        <f>VLOOKUP(C844,'[12]Resumen Peso'!$B$1:$D$65536,3,0)*$C$14</f>
        <v>4646.4514173484113</v>
      </c>
      <c r="H844" s="93"/>
      <c r="I844" s="88"/>
      <c r="J844" s="89">
        <f>+VLOOKUP(C844,'[12]Resumen Peso'!$B$1:$D$65536,3,0)</f>
        <v>2884.9319194083046</v>
      </c>
      <c r="N844" s="59"/>
      <c r="O844" s="59"/>
      <c r="P844" s="59"/>
      <c r="Q844" s="59"/>
      <c r="R844" s="59"/>
    </row>
    <row r="845" spans="1:18" x14ac:dyDescent="0.2">
      <c r="A845" s="80"/>
      <c r="B845" s="81">
        <f t="shared" si="12"/>
        <v>815</v>
      </c>
      <c r="C845" s="82" t="s">
        <v>858</v>
      </c>
      <c r="D845" s="83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84" t="s">
        <v>44</v>
      </c>
      <c r="F845" s="85">
        <v>0</v>
      </c>
      <c r="G845" s="86">
        <f>VLOOKUP(C845,'[12]Resumen Peso'!$B$1:$D$65536,3,0)*$C$14</f>
        <v>5226.6045189520928</v>
      </c>
      <c r="H845" s="93"/>
      <c r="I845" s="88"/>
      <c r="J845" s="89">
        <f>+VLOOKUP(C845,'[12]Resumen Peso'!$B$1:$D$65536,3,0)</f>
        <v>3245.1427664885314</v>
      </c>
      <c r="N845" s="59"/>
      <c r="O845" s="59"/>
      <c r="P845" s="59"/>
      <c r="Q845" s="59"/>
      <c r="R845" s="59"/>
    </row>
    <row r="846" spans="1:18" x14ac:dyDescent="0.2">
      <c r="A846" s="80"/>
      <c r="B846" s="81">
        <f t="shared" si="12"/>
        <v>816</v>
      </c>
      <c r="C846" s="82" t="s">
        <v>859</v>
      </c>
      <c r="D846" s="83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84" t="s">
        <v>44</v>
      </c>
      <c r="F846" s="85">
        <v>0</v>
      </c>
      <c r="G846" s="86">
        <f>VLOOKUP(C846,'[12]Resumen Peso'!$B$1:$D$65536,3,0)*$C$14</f>
        <v>5801.5310160368235</v>
      </c>
      <c r="H846" s="93"/>
      <c r="I846" s="88"/>
      <c r="J846" s="89">
        <f>+VLOOKUP(C846,'[12]Resumen Peso'!$B$1:$D$65536,3,0)</f>
        <v>3602.1084708022699</v>
      </c>
      <c r="N846" s="59"/>
      <c r="O846" s="59"/>
      <c r="P846" s="59"/>
      <c r="Q846" s="59"/>
      <c r="R846" s="59"/>
    </row>
    <row r="847" spans="1:18" x14ac:dyDescent="0.2">
      <c r="A847" s="80"/>
      <c r="B847" s="81">
        <f t="shared" si="12"/>
        <v>817</v>
      </c>
      <c r="C847" s="82" t="s">
        <v>860</v>
      </c>
      <c r="D847" s="83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84" t="s">
        <v>44</v>
      </c>
      <c r="F847" s="85">
        <v>0</v>
      </c>
      <c r="G847" s="86">
        <f>VLOOKUP(C847,'[12]Resumen Peso'!$B$1:$D$65536,3,0)*$C$14</f>
        <v>6376.4575131215533</v>
      </c>
      <c r="H847" s="93"/>
      <c r="I847" s="88"/>
      <c r="J847" s="89">
        <f>+VLOOKUP(C847,'[12]Resumen Peso'!$B$1:$D$65536,3,0)</f>
        <v>3959.0741751160081</v>
      </c>
      <c r="N847" s="59"/>
      <c r="O847" s="59"/>
      <c r="P847" s="59"/>
      <c r="Q847" s="59"/>
      <c r="R847" s="59"/>
    </row>
    <row r="848" spans="1:18" x14ac:dyDescent="0.2">
      <c r="A848" s="80"/>
      <c r="B848" s="81">
        <f t="shared" si="12"/>
        <v>818</v>
      </c>
      <c r="C848" s="82" t="s">
        <v>861</v>
      </c>
      <c r="D848" s="83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84" t="s">
        <v>44</v>
      </c>
      <c r="F848" s="85">
        <v>0</v>
      </c>
      <c r="G848" s="86">
        <f>VLOOKUP(C848,'[12]Resumen Peso'!$B$1:$D$65536,3,0)*$C$14</f>
        <v>7148.5210794521181</v>
      </c>
      <c r="H848" s="93"/>
      <c r="I848" s="88"/>
      <c r="J848" s="89">
        <f>+VLOOKUP(C848,'[12]Resumen Peso'!$B$1:$D$65536,3,0)</f>
        <v>4438.4401742961609</v>
      </c>
      <c r="N848" s="59"/>
      <c r="O848" s="59"/>
      <c r="P848" s="59"/>
      <c r="Q848" s="59"/>
      <c r="R848" s="59"/>
    </row>
    <row r="849" spans="1:18" x14ac:dyDescent="0.2">
      <c r="A849" s="80"/>
      <c r="B849" s="81">
        <f t="shared" si="12"/>
        <v>819</v>
      </c>
      <c r="C849" s="82" t="s">
        <v>862</v>
      </c>
      <c r="D849" s="83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84" t="s">
        <v>44</v>
      </c>
      <c r="F849" s="85">
        <v>0</v>
      </c>
      <c r="G849" s="86">
        <f>VLOOKUP(C849,'[12]Resumen Peso'!$B$1:$D$65536,3,0)*$C$14</f>
        <v>7933.9856597692769</v>
      </c>
      <c r="H849" s="93"/>
      <c r="I849" s="88"/>
      <c r="J849" s="89">
        <f>+VLOOKUP(C849,'[12]Resumen Peso'!$B$1:$D$65536,3,0)</f>
        <v>4926.1267195295904</v>
      </c>
      <c r="N849" s="59"/>
      <c r="O849" s="59"/>
      <c r="P849" s="59"/>
      <c r="Q849" s="59"/>
      <c r="R849" s="59"/>
    </row>
    <row r="850" spans="1:18" x14ac:dyDescent="0.2">
      <c r="A850" s="80"/>
      <c r="B850" s="81">
        <f t="shared" si="12"/>
        <v>820</v>
      </c>
      <c r="C850" s="82" t="s">
        <v>863</v>
      </c>
      <c r="D850" s="83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84" t="s">
        <v>44</v>
      </c>
      <c r="F850" s="85">
        <v>0</v>
      </c>
      <c r="G850" s="86">
        <f>VLOOKUP(C850,'[12]Resumen Peso'!$B$1:$D$65536,3,0)*$C$14</f>
        <v>8719.4502400864349</v>
      </c>
      <c r="H850" s="93"/>
      <c r="I850" s="88"/>
      <c r="J850" s="89">
        <f>+VLOOKUP(C850,'[12]Resumen Peso'!$B$1:$D$65536,3,0)</f>
        <v>5413.81326476302</v>
      </c>
      <c r="N850" s="59"/>
      <c r="O850" s="59"/>
      <c r="P850" s="59"/>
      <c r="Q850" s="59"/>
      <c r="R850" s="59"/>
    </row>
    <row r="851" spans="1:18" x14ac:dyDescent="0.2">
      <c r="A851" s="80"/>
      <c r="B851" s="81">
        <f t="shared" si="12"/>
        <v>821</v>
      </c>
      <c r="C851" s="82" t="s">
        <v>864</v>
      </c>
      <c r="D851" s="83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84" t="s">
        <v>44</v>
      </c>
      <c r="F851" s="85">
        <v>0</v>
      </c>
      <c r="G851" s="86">
        <f>VLOOKUP(C851,'[12]Resumen Peso'!$B$1:$D$65536,3,0)*$C$14</f>
        <v>9646.8696918281858</v>
      </c>
      <c r="H851" s="93"/>
      <c r="I851" s="88"/>
      <c r="J851" s="89">
        <f>+VLOOKUP(C851,'[12]Resumen Peso'!$B$1:$D$65536,3,0)</f>
        <v>5989.6380692622733</v>
      </c>
      <c r="N851" s="59"/>
      <c r="O851" s="59"/>
      <c r="P851" s="59"/>
      <c r="Q851" s="59"/>
      <c r="R851" s="59"/>
    </row>
    <row r="852" spans="1:18" x14ac:dyDescent="0.2">
      <c r="A852" s="80"/>
      <c r="B852" s="81">
        <f t="shared" si="12"/>
        <v>822</v>
      </c>
      <c r="C852" s="82" t="s">
        <v>865</v>
      </c>
      <c r="D852" s="83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84" t="s">
        <v>44</v>
      </c>
      <c r="F852" s="85">
        <v>0</v>
      </c>
      <c r="G852" s="86">
        <f>VLOOKUP(C852,'[12]Resumen Peso'!$B$1:$D$65536,3,0)*$C$14</f>
        <v>10742.616583327601</v>
      </c>
      <c r="H852" s="93"/>
      <c r="I852" s="88"/>
      <c r="J852" s="89">
        <f>+VLOOKUP(C852,'[12]Resumen Peso'!$B$1:$D$65536,3,0)</f>
        <v>6669.9755782430657</v>
      </c>
      <c r="N852" s="59"/>
      <c r="O852" s="59"/>
      <c r="P852" s="59"/>
      <c r="Q852" s="59"/>
      <c r="R852" s="59"/>
    </row>
    <row r="853" spans="1:18" x14ac:dyDescent="0.2">
      <c r="A853" s="80"/>
      <c r="B853" s="81">
        <f t="shared" si="12"/>
        <v>823</v>
      </c>
      <c r="C853" s="82" t="s">
        <v>866</v>
      </c>
      <c r="D853" s="83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84" t="s">
        <v>44</v>
      </c>
      <c r="F853" s="85">
        <v>0</v>
      </c>
      <c r="G853" s="86">
        <f>VLOOKUP(C853,'[12]Resumen Peso'!$B$1:$D$65536,3,0)*$C$14</f>
        <v>12031.730573326915</v>
      </c>
      <c r="H853" s="93"/>
      <c r="I853" s="88"/>
      <c r="J853" s="89">
        <f>+VLOOKUP(C853,'[12]Resumen Peso'!$B$1:$D$65536,3,0)</f>
        <v>7470.3726476322345</v>
      </c>
      <c r="N853" s="59"/>
      <c r="O853" s="59"/>
      <c r="P853" s="59"/>
      <c r="Q853" s="59"/>
      <c r="R853" s="59"/>
    </row>
    <row r="854" spans="1:18" x14ac:dyDescent="0.2">
      <c r="A854" s="80"/>
      <c r="B854" s="81">
        <f t="shared" si="12"/>
        <v>824</v>
      </c>
      <c r="C854" s="82" t="s">
        <v>867</v>
      </c>
      <c r="D854" s="83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84" t="s">
        <v>44</v>
      </c>
      <c r="F854" s="85">
        <v>0</v>
      </c>
      <c r="G854" s="86">
        <f>VLOOKUP(C854,'[12]Resumen Peso'!$B$1:$D$65536,3,0)*$C$14</f>
        <v>12420.967799990623</v>
      </c>
      <c r="H854" s="93"/>
      <c r="I854" s="88"/>
      <c r="J854" s="89">
        <f>+VLOOKUP(C854,'[12]Resumen Peso'!$B$1:$D$65536,3,0)</f>
        <v>7712.0458727587147</v>
      </c>
      <c r="N854" s="59"/>
      <c r="O854" s="59"/>
      <c r="P854" s="59"/>
      <c r="Q854" s="59"/>
      <c r="R854" s="59"/>
    </row>
    <row r="855" spans="1:18" x14ac:dyDescent="0.2">
      <c r="A855" s="80"/>
      <c r="B855" s="81">
        <f t="shared" si="12"/>
        <v>825</v>
      </c>
      <c r="C855" s="82" t="s">
        <v>868</v>
      </c>
      <c r="D855" s="83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84" t="s">
        <v>44</v>
      </c>
      <c r="F855" s="85">
        <v>0</v>
      </c>
      <c r="G855" s="86">
        <f>VLOOKUP(C855,'[12]Resumen Peso'!$B$1:$D$65536,3,0)*$C$14</f>
        <v>13847.232775909279</v>
      </c>
      <c r="H855" s="93"/>
      <c r="I855" s="88"/>
      <c r="J855" s="89">
        <f>+VLOOKUP(C855,'[12]Resumen Peso'!$B$1:$D$65536,3,0)</f>
        <v>8597.5985203553118</v>
      </c>
      <c r="N855" s="59"/>
      <c r="O855" s="59"/>
      <c r="P855" s="59"/>
      <c r="Q855" s="59"/>
      <c r="R855" s="59"/>
    </row>
    <row r="856" spans="1:18" x14ac:dyDescent="0.2">
      <c r="A856" s="80"/>
      <c r="B856" s="81">
        <f t="shared" si="12"/>
        <v>826</v>
      </c>
      <c r="C856" s="82" t="s">
        <v>869</v>
      </c>
      <c r="D856" s="83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84" t="s">
        <v>44</v>
      </c>
      <c r="F856" s="85">
        <v>0</v>
      </c>
      <c r="G856" s="86">
        <f>VLOOKUP(C856,'[12]Resumen Peso'!$B$1:$D$65536,3,0)*$C$14</f>
        <v>15273.497751827932</v>
      </c>
      <c r="H856" s="93"/>
      <c r="I856" s="88"/>
      <c r="J856" s="89">
        <f>+VLOOKUP(C856,'[12]Resumen Peso'!$B$1:$D$65536,3,0)</f>
        <v>9483.1511679519081</v>
      </c>
      <c r="N856" s="59"/>
      <c r="O856" s="59"/>
      <c r="P856" s="59"/>
      <c r="Q856" s="59"/>
      <c r="R856" s="59"/>
    </row>
    <row r="857" spans="1:18" x14ac:dyDescent="0.2">
      <c r="A857" s="80"/>
      <c r="B857" s="81">
        <f t="shared" si="12"/>
        <v>827</v>
      </c>
      <c r="C857" s="82" t="s">
        <v>870</v>
      </c>
      <c r="D857" s="83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84" t="s">
        <v>44</v>
      </c>
      <c r="F857" s="85">
        <v>0</v>
      </c>
      <c r="G857" s="86">
        <f>VLOOKUP(C857,'[12]Resumen Peso'!$B$1:$D$65536,3,0)*$C$14</f>
        <v>4063.3346989514521</v>
      </c>
      <c r="H857" s="93"/>
      <c r="I857" s="88"/>
      <c r="J857" s="89">
        <f>+VLOOKUP(C857,'[12]Resumen Peso'!$B$1:$D$65536,3,0)</f>
        <v>2522.8809944028258</v>
      </c>
      <c r="N857" s="59"/>
      <c r="O857" s="59"/>
      <c r="P857" s="59"/>
      <c r="Q857" s="59"/>
      <c r="R857" s="59"/>
    </row>
    <row r="858" spans="1:18" x14ac:dyDescent="0.2">
      <c r="A858" s="80"/>
      <c r="B858" s="81">
        <f t="shared" si="12"/>
        <v>828</v>
      </c>
      <c r="C858" s="82" t="s">
        <v>871</v>
      </c>
      <c r="D858" s="83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84" t="s">
        <v>44</v>
      </c>
      <c r="F858" s="85">
        <v>0</v>
      </c>
      <c r="G858" s="86">
        <f>VLOOKUP(C858,'[12]Resumen Peso'!$B$1:$D$65536,3,0)*$C$14</f>
        <v>4649.040601503013</v>
      </c>
      <c r="H858" s="93"/>
      <c r="I858" s="88"/>
      <c r="J858" s="89">
        <f>+VLOOKUP(C858,'[12]Resumen Peso'!$B$1:$D$65536,3,0)</f>
        <v>2886.5395161185484</v>
      </c>
      <c r="N858" s="59"/>
      <c r="O858" s="59"/>
      <c r="P858" s="59"/>
      <c r="Q858" s="59"/>
      <c r="R858" s="59"/>
    </row>
    <row r="859" spans="1:18" x14ac:dyDescent="0.2">
      <c r="A859" s="80"/>
      <c r="B859" s="81">
        <f t="shared" si="12"/>
        <v>829</v>
      </c>
      <c r="C859" s="82" t="s">
        <v>872</v>
      </c>
      <c r="D859" s="83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84" t="s">
        <v>44</v>
      </c>
      <c r="F859" s="85">
        <v>0</v>
      </c>
      <c r="G859" s="86">
        <f>VLOOKUP(C859,'[12]Resumen Peso'!$B$1:$D$65536,3,0)*$C$14</f>
        <v>5229.5169870675054</v>
      </c>
      <c r="H859" s="93"/>
      <c r="I859" s="88"/>
      <c r="J859" s="89">
        <f>+VLOOKUP(C859,'[12]Resumen Peso'!$B$1:$D$65536,3,0)</f>
        <v>3246.9510867475233</v>
      </c>
      <c r="N859" s="59"/>
      <c r="O859" s="59"/>
      <c r="P859" s="59"/>
      <c r="Q859" s="59"/>
      <c r="R859" s="59"/>
    </row>
    <row r="860" spans="1:18" x14ac:dyDescent="0.2">
      <c r="A860" s="80"/>
      <c r="B860" s="81">
        <f t="shared" si="12"/>
        <v>830</v>
      </c>
      <c r="C860" s="82" t="s">
        <v>873</v>
      </c>
      <c r="D860" s="83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84" t="s">
        <v>44</v>
      </c>
      <c r="F860" s="85">
        <v>0</v>
      </c>
      <c r="G860" s="86">
        <f>VLOOKUP(C860,'[12]Resumen Peso'!$B$1:$D$65536,3,0)*$C$14</f>
        <v>5804.763855644931</v>
      </c>
      <c r="H860" s="93"/>
      <c r="I860" s="88"/>
      <c r="J860" s="89">
        <f>+VLOOKUP(C860,'[12]Resumen Peso'!$B$1:$D$65536,3,0)</f>
        <v>3604.115706289751</v>
      </c>
      <c r="N860" s="59"/>
      <c r="O860" s="59"/>
      <c r="P860" s="59"/>
      <c r="Q860" s="59"/>
      <c r="R860" s="59"/>
    </row>
    <row r="861" spans="1:18" x14ac:dyDescent="0.2">
      <c r="A861" s="80"/>
      <c r="B861" s="81">
        <f t="shared" si="12"/>
        <v>831</v>
      </c>
      <c r="C861" s="82" t="s">
        <v>874</v>
      </c>
      <c r="D861" s="83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84" t="s">
        <v>44</v>
      </c>
      <c r="F861" s="85">
        <v>0</v>
      </c>
      <c r="G861" s="86">
        <f>VLOOKUP(C861,'[12]Resumen Peso'!$B$1:$D$65536,3,0)*$C$14</f>
        <v>6380.0107242223567</v>
      </c>
      <c r="H861" s="93"/>
      <c r="I861" s="88"/>
      <c r="J861" s="89">
        <f>+VLOOKUP(C861,'[12]Resumen Peso'!$B$1:$D$65536,3,0)</f>
        <v>3961.2803258319782</v>
      </c>
      <c r="N861" s="59"/>
      <c r="O861" s="59"/>
      <c r="P861" s="59"/>
      <c r="Q861" s="59"/>
      <c r="R861" s="59"/>
    </row>
    <row r="862" spans="1:18" x14ac:dyDescent="0.2">
      <c r="A862" s="80"/>
      <c r="B862" s="81">
        <f t="shared" si="12"/>
        <v>832</v>
      </c>
      <c r="C862" s="82" t="s">
        <v>875</v>
      </c>
      <c r="D862" s="83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84" t="s">
        <v>44</v>
      </c>
      <c r="F862" s="85">
        <v>0</v>
      </c>
      <c r="G862" s="86">
        <f>VLOOKUP(C862,'[12]Resumen Peso'!$B$1:$D$65536,3,0)*$C$14</f>
        <v>7152.5045145179947</v>
      </c>
      <c r="H862" s="93"/>
      <c r="I862" s="88"/>
      <c r="J862" s="89">
        <f>+VLOOKUP(C862,'[12]Resumen Peso'!$B$1:$D$65536,3,0)</f>
        <v>4440.9134464641493</v>
      </c>
      <c r="N862" s="59"/>
      <c r="O862" s="59"/>
      <c r="P862" s="59"/>
      <c r="Q862" s="59"/>
      <c r="R862" s="59"/>
    </row>
    <row r="863" spans="1:18" x14ac:dyDescent="0.2">
      <c r="A863" s="80"/>
      <c r="B863" s="81">
        <f t="shared" si="12"/>
        <v>833</v>
      </c>
      <c r="C863" s="82" t="s">
        <v>876</v>
      </c>
      <c r="D863" s="83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84" t="s">
        <v>44</v>
      </c>
      <c r="F863" s="85">
        <v>0</v>
      </c>
      <c r="G863" s="86">
        <f>VLOOKUP(C863,'[12]Resumen Peso'!$B$1:$D$65536,3,0)*$C$14</f>
        <v>7938.4067863684731</v>
      </c>
      <c r="H863" s="93"/>
      <c r="I863" s="88"/>
      <c r="J863" s="89">
        <f>+VLOOKUP(C863,'[12]Resumen Peso'!$B$1:$D$65536,3,0)</f>
        <v>4928.8717496827403</v>
      </c>
      <c r="N863" s="59"/>
      <c r="O863" s="59"/>
      <c r="P863" s="59"/>
      <c r="Q863" s="59"/>
      <c r="R863" s="59"/>
    </row>
    <row r="864" spans="1:18" x14ac:dyDescent="0.2">
      <c r="A864" s="80"/>
      <c r="B864" s="81">
        <f t="shared" ref="B864:B927" si="13">1+B863</f>
        <v>834</v>
      </c>
      <c r="C864" s="82" t="s">
        <v>877</v>
      </c>
      <c r="D864" s="83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84" t="s">
        <v>44</v>
      </c>
      <c r="F864" s="85">
        <v>0</v>
      </c>
      <c r="G864" s="86">
        <f>VLOOKUP(C864,'[12]Resumen Peso'!$B$1:$D$65536,3,0)*$C$14</f>
        <v>8724.3090582189525</v>
      </c>
      <c r="H864" s="93"/>
      <c r="I864" s="88"/>
      <c r="J864" s="89">
        <f>+VLOOKUP(C864,'[12]Resumen Peso'!$B$1:$D$65536,3,0)</f>
        <v>5416.8300529013313</v>
      </c>
      <c r="N864" s="59"/>
      <c r="O864" s="59"/>
      <c r="P864" s="59"/>
      <c r="Q864" s="59"/>
      <c r="R864" s="59"/>
    </row>
    <row r="865" spans="1:18" x14ac:dyDescent="0.2">
      <c r="A865" s="80"/>
      <c r="B865" s="81">
        <f t="shared" si="13"/>
        <v>835</v>
      </c>
      <c r="C865" s="82" t="s">
        <v>878</v>
      </c>
      <c r="D865" s="83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84" t="s">
        <v>44</v>
      </c>
      <c r="F865" s="85">
        <v>0</v>
      </c>
      <c r="G865" s="86">
        <f>VLOOKUP(C865,'[12]Resumen Peso'!$B$1:$D$65536,3,0)*$C$14</f>
        <v>9652.2453042911366</v>
      </c>
      <c r="H865" s="93"/>
      <c r="I865" s="88"/>
      <c r="J865" s="89">
        <f>+VLOOKUP(C865,'[12]Resumen Peso'!$B$1:$D$65536,3,0)</f>
        <v>5992.9757294652472</v>
      </c>
      <c r="N865" s="59"/>
      <c r="O865" s="59"/>
      <c r="P865" s="59"/>
      <c r="Q865" s="59"/>
      <c r="R865" s="59"/>
    </row>
    <row r="866" spans="1:18" x14ac:dyDescent="0.2">
      <c r="A866" s="80"/>
      <c r="B866" s="81">
        <f t="shared" si="13"/>
        <v>836</v>
      </c>
      <c r="C866" s="82" t="s">
        <v>879</v>
      </c>
      <c r="D866" s="83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84" t="s">
        <v>44</v>
      </c>
      <c r="F866" s="85">
        <v>0</v>
      </c>
      <c r="G866" s="86">
        <f>VLOOKUP(C866,'[12]Resumen Peso'!$B$1:$D$65536,3,0)*$C$14</f>
        <v>10748.602788742914</v>
      </c>
      <c r="H866" s="93"/>
      <c r="I866" s="88"/>
      <c r="J866" s="89">
        <f>+VLOOKUP(C866,'[12]Resumen Peso'!$B$1:$D$65536,3,0)</f>
        <v>6673.6923490704312</v>
      </c>
      <c r="N866" s="59"/>
      <c r="O866" s="59"/>
      <c r="P866" s="59"/>
      <c r="Q866" s="59"/>
      <c r="R866" s="59"/>
    </row>
    <row r="867" spans="1:18" x14ac:dyDescent="0.2">
      <c r="A867" s="80"/>
      <c r="B867" s="81">
        <f t="shared" si="13"/>
        <v>837</v>
      </c>
      <c r="C867" s="82" t="s">
        <v>880</v>
      </c>
      <c r="D867" s="83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84" t="s">
        <v>44</v>
      </c>
      <c r="F867" s="85">
        <v>0</v>
      </c>
      <c r="G867" s="86">
        <f>VLOOKUP(C867,'[12]Resumen Peso'!$B$1:$D$65536,3,0)*$C$14</f>
        <v>12038.435123392066</v>
      </c>
      <c r="H867" s="93"/>
      <c r="I867" s="88"/>
      <c r="J867" s="89">
        <f>+VLOOKUP(C867,'[12]Resumen Peso'!$B$1:$D$65536,3,0)</f>
        <v>7474.5354309588838</v>
      </c>
      <c r="N867" s="59"/>
      <c r="O867" s="59"/>
      <c r="P867" s="59"/>
      <c r="Q867" s="59"/>
      <c r="R867" s="59"/>
    </row>
    <row r="868" spans="1:18" x14ac:dyDescent="0.2">
      <c r="A868" s="80"/>
      <c r="B868" s="81">
        <f t="shared" si="13"/>
        <v>838</v>
      </c>
      <c r="C868" s="82" t="s">
        <v>881</v>
      </c>
      <c r="D868" s="83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84" t="s">
        <v>44</v>
      </c>
      <c r="F868" s="85">
        <v>0</v>
      </c>
      <c r="G868" s="86">
        <f>VLOOKUP(C868,'[12]Resumen Peso'!$B$1:$D$65536,3,0)*$C$14</f>
        <v>12427.889248236586</v>
      </c>
      <c r="H868" s="93"/>
      <c r="I868" s="88"/>
      <c r="J868" s="89">
        <f>+VLOOKUP(C868,'[12]Resumen Peso'!$B$1:$D$65536,3,0)</f>
        <v>7716.3433258427522</v>
      </c>
      <c r="N868" s="59"/>
      <c r="O868" s="59"/>
      <c r="P868" s="59"/>
      <c r="Q868" s="59"/>
      <c r="R868" s="59"/>
    </row>
    <row r="869" spans="1:18" x14ac:dyDescent="0.2">
      <c r="A869" s="80"/>
      <c r="B869" s="81">
        <f t="shared" si="13"/>
        <v>839</v>
      </c>
      <c r="C869" s="82" t="s">
        <v>882</v>
      </c>
      <c r="D869" s="83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84" t="s">
        <v>44</v>
      </c>
      <c r="F869" s="85">
        <v>0</v>
      </c>
      <c r="G869" s="86">
        <f>VLOOKUP(C869,'[12]Resumen Peso'!$B$1:$D$65536,3,0)*$C$14</f>
        <v>13854.948994689617</v>
      </c>
      <c r="H869" s="93"/>
      <c r="I869" s="88"/>
      <c r="J869" s="89">
        <f>+VLOOKUP(C869,'[12]Resumen Peso'!$B$1:$D$65536,3,0)</f>
        <v>8602.389437951786</v>
      </c>
      <c r="N869" s="59"/>
      <c r="O869" s="59"/>
      <c r="P869" s="59"/>
      <c r="Q869" s="59"/>
      <c r="R869" s="59"/>
    </row>
    <row r="870" spans="1:18" x14ac:dyDescent="0.2">
      <c r="A870" s="80"/>
      <c r="B870" s="81">
        <f t="shared" si="13"/>
        <v>840</v>
      </c>
      <c r="C870" s="82" t="s">
        <v>883</v>
      </c>
      <c r="D870" s="83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84" t="s">
        <v>44</v>
      </c>
      <c r="F870" s="85">
        <v>0</v>
      </c>
      <c r="G870" s="86">
        <f>VLOOKUP(C870,'[12]Resumen Peso'!$B$1:$D$65536,3,0)*$C$14</f>
        <v>15282.008741142647</v>
      </c>
      <c r="H870" s="93"/>
      <c r="I870" s="88"/>
      <c r="J870" s="89">
        <f>+VLOOKUP(C870,'[12]Resumen Peso'!$B$1:$D$65536,3,0)</f>
        <v>9488.4355500608199</v>
      </c>
      <c r="N870" s="59"/>
      <c r="O870" s="59"/>
      <c r="P870" s="59"/>
      <c r="Q870" s="59"/>
      <c r="R870" s="59"/>
    </row>
    <row r="871" spans="1:18" x14ac:dyDescent="0.2">
      <c r="A871" s="80"/>
      <c r="B871" s="81">
        <f t="shared" si="13"/>
        <v>841</v>
      </c>
      <c r="C871" s="82" t="s">
        <v>884</v>
      </c>
      <c r="D871" s="83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84" t="s">
        <v>44</v>
      </c>
      <c r="F871" s="85">
        <v>0</v>
      </c>
      <c r="G871" s="86">
        <f>VLOOKUP(C871,'[12]Resumen Peso'!$B$1:$D$65536,3,0)*$C$14</f>
        <v>3342.691697890361</v>
      </c>
      <c r="H871" s="93"/>
      <c r="I871" s="88"/>
      <c r="J871" s="89">
        <f>+VLOOKUP(C871,'[12]Resumen Peso'!$B$1:$D$65536,3,0)</f>
        <v>2075.4414734606785</v>
      </c>
      <c r="N871" s="59"/>
      <c r="O871" s="59"/>
      <c r="P871" s="59"/>
      <c r="Q871" s="59"/>
      <c r="R871" s="59"/>
    </row>
    <row r="872" spans="1:18" x14ac:dyDescent="0.2">
      <c r="A872" s="80"/>
      <c r="B872" s="81">
        <f t="shared" si="13"/>
        <v>842</v>
      </c>
      <c r="C872" s="82" t="s">
        <v>885</v>
      </c>
      <c r="D872" s="83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84" t="s">
        <v>44</v>
      </c>
      <c r="F872" s="85">
        <v>0</v>
      </c>
      <c r="G872" s="86">
        <f>VLOOKUP(C872,'[12]Resumen Peso'!$B$1:$D$65536,3,0)*$C$14</f>
        <v>3824.5211318205033</v>
      </c>
      <c r="H872" s="93"/>
      <c r="I872" s="88"/>
      <c r="J872" s="89">
        <f>+VLOOKUP(C872,'[12]Resumen Peso'!$B$1:$D$65536,3,0)</f>
        <v>2374.6042083739294</v>
      </c>
      <c r="N872" s="59"/>
      <c r="O872" s="59"/>
      <c r="P872" s="59"/>
      <c r="Q872" s="59"/>
      <c r="R872" s="59"/>
    </row>
    <row r="873" spans="1:18" x14ac:dyDescent="0.2">
      <c r="A873" s="80"/>
      <c r="B873" s="81">
        <f t="shared" si="13"/>
        <v>843</v>
      </c>
      <c r="C873" s="82" t="s">
        <v>886</v>
      </c>
      <c r="D873" s="83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84" t="s">
        <v>44</v>
      </c>
      <c r="F873" s="85">
        <v>0</v>
      </c>
      <c r="G873" s="86">
        <f>VLOOKUP(C873,'[12]Resumen Peso'!$B$1:$D$65536,3,0)*$C$14</f>
        <v>4302.048517233412</v>
      </c>
      <c r="H873" s="93"/>
      <c r="I873" s="88"/>
      <c r="J873" s="89">
        <f>+VLOOKUP(C873,'[12]Resumen Peso'!$B$1:$D$65536,3,0)</f>
        <v>2671.0958474397407</v>
      </c>
      <c r="N873" s="59"/>
      <c r="O873" s="59"/>
      <c r="P873" s="59"/>
      <c r="Q873" s="59"/>
      <c r="R873" s="59"/>
    </row>
    <row r="874" spans="1:18" x14ac:dyDescent="0.2">
      <c r="A874" s="80"/>
      <c r="B874" s="81">
        <f t="shared" si="13"/>
        <v>844</v>
      </c>
      <c r="C874" s="82" t="s">
        <v>887</v>
      </c>
      <c r="D874" s="83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84" t="s">
        <v>44</v>
      </c>
      <c r="F874" s="85">
        <v>0</v>
      </c>
      <c r="G874" s="86">
        <f>VLOOKUP(C874,'[12]Resumen Peso'!$B$1:$D$65536,3,0)*$C$14</f>
        <v>4775.2738541290882</v>
      </c>
      <c r="H874" s="93"/>
      <c r="I874" s="88"/>
      <c r="J874" s="89">
        <f>+VLOOKUP(C874,'[12]Resumen Peso'!$B$1:$D$65536,3,0)</f>
        <v>2964.9163906581125</v>
      </c>
      <c r="N874" s="59"/>
      <c r="O874" s="59"/>
      <c r="P874" s="59"/>
      <c r="Q874" s="59"/>
      <c r="R874" s="59"/>
    </row>
    <row r="875" spans="1:18" x14ac:dyDescent="0.2">
      <c r="A875" s="80"/>
      <c r="B875" s="81">
        <f t="shared" si="13"/>
        <v>845</v>
      </c>
      <c r="C875" s="82" t="s">
        <v>888</v>
      </c>
      <c r="D875" s="83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84" t="s">
        <v>44</v>
      </c>
      <c r="F875" s="85">
        <v>0</v>
      </c>
      <c r="G875" s="86">
        <f>VLOOKUP(C875,'[12]Resumen Peso'!$B$1:$D$65536,3,0)*$C$14</f>
        <v>5248.4991910247627</v>
      </c>
      <c r="H875" s="93"/>
      <c r="I875" s="88"/>
      <c r="J875" s="89">
        <f>+VLOOKUP(C875,'[12]Resumen Peso'!$B$1:$D$65536,3,0)</f>
        <v>3258.7369338764838</v>
      </c>
      <c r="N875" s="59"/>
      <c r="O875" s="59"/>
      <c r="P875" s="59"/>
      <c r="Q875" s="59"/>
      <c r="R875" s="59"/>
    </row>
    <row r="876" spans="1:18" x14ac:dyDescent="0.2">
      <c r="A876" s="80"/>
      <c r="B876" s="81">
        <f t="shared" si="13"/>
        <v>846</v>
      </c>
      <c r="C876" s="82" t="s">
        <v>889</v>
      </c>
      <c r="D876" s="83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84" t="s">
        <v>44</v>
      </c>
      <c r="F876" s="85">
        <v>0</v>
      </c>
      <c r="G876" s="86">
        <f>VLOOKUP(C876,'[12]Resumen Peso'!$B$1:$D$65536,3,0)*$C$14</f>
        <v>5883.9891938934488</v>
      </c>
      <c r="H876" s="93"/>
      <c r="I876" s="88"/>
      <c r="J876" s="89">
        <f>+VLOOKUP(C876,'[12]Resumen Peso'!$B$1:$D$65536,3,0)</f>
        <v>3653.3058702685876</v>
      </c>
      <c r="N876" s="59"/>
      <c r="O876" s="59"/>
      <c r="P876" s="59"/>
      <c r="Q876" s="59"/>
      <c r="R876" s="59"/>
    </row>
    <row r="877" spans="1:18" x14ac:dyDescent="0.2">
      <c r="A877" s="80"/>
      <c r="B877" s="81">
        <f t="shared" si="13"/>
        <v>847</v>
      </c>
      <c r="C877" s="82" t="s">
        <v>890</v>
      </c>
      <c r="D877" s="83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84" t="s">
        <v>44</v>
      </c>
      <c r="F877" s="85">
        <v>0</v>
      </c>
      <c r="G877" s="86">
        <f>VLOOKUP(C877,'[12]Resumen Peso'!$B$1:$D$65536,3,0)*$C$14</f>
        <v>6530.5096491603199</v>
      </c>
      <c r="H877" s="93"/>
      <c r="I877" s="88"/>
      <c r="J877" s="89">
        <f>+VLOOKUP(C877,'[12]Resumen Peso'!$B$1:$D$65536,3,0)</f>
        <v>4054.7234964135264</v>
      </c>
      <c r="N877" s="59"/>
      <c r="O877" s="59"/>
      <c r="P877" s="59"/>
      <c r="Q877" s="59"/>
      <c r="R877" s="59"/>
    </row>
    <row r="878" spans="1:18" x14ac:dyDescent="0.2">
      <c r="A878" s="80"/>
      <c r="B878" s="81">
        <f t="shared" si="13"/>
        <v>848</v>
      </c>
      <c r="C878" s="82" t="s">
        <v>891</v>
      </c>
      <c r="D878" s="83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84" t="s">
        <v>44</v>
      </c>
      <c r="F878" s="85">
        <v>0</v>
      </c>
      <c r="G878" s="86">
        <f>VLOOKUP(C878,'[12]Resumen Peso'!$B$1:$D$65536,3,0)*$C$14</f>
        <v>7177.030104427191</v>
      </c>
      <c r="H878" s="93"/>
      <c r="I878" s="88"/>
      <c r="J878" s="89">
        <f>+VLOOKUP(C878,'[12]Resumen Peso'!$B$1:$D$65536,3,0)</f>
        <v>4456.1411225584652</v>
      </c>
      <c r="N878" s="59"/>
      <c r="O878" s="59"/>
      <c r="P878" s="59"/>
      <c r="Q878" s="59"/>
      <c r="R878" s="59"/>
    </row>
    <row r="879" spans="1:18" x14ac:dyDescent="0.2">
      <c r="A879" s="80"/>
      <c r="B879" s="81">
        <f t="shared" si="13"/>
        <v>849</v>
      </c>
      <c r="C879" s="82" t="s">
        <v>892</v>
      </c>
      <c r="D879" s="83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84" t="s">
        <v>44</v>
      </c>
      <c r="F879" s="85">
        <v>0</v>
      </c>
      <c r="G879" s="86">
        <f>VLOOKUP(C879,'[12]Resumen Peso'!$B$1:$D$65536,3,0)*$C$14</f>
        <v>7940.3944383368407</v>
      </c>
      <c r="H879" s="93"/>
      <c r="I879" s="88"/>
      <c r="J879" s="89">
        <f>+VLOOKUP(C879,'[12]Resumen Peso'!$B$1:$D$65536,3,0)</f>
        <v>4930.1058615012362</v>
      </c>
      <c r="N879" s="59"/>
      <c r="O879" s="59"/>
      <c r="P879" s="59"/>
      <c r="Q879" s="59"/>
      <c r="R879" s="59"/>
    </row>
    <row r="880" spans="1:18" x14ac:dyDescent="0.2">
      <c r="A880" s="80"/>
      <c r="B880" s="81">
        <f t="shared" si="13"/>
        <v>850</v>
      </c>
      <c r="C880" s="82" t="s">
        <v>893</v>
      </c>
      <c r="D880" s="83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84" t="s">
        <v>44</v>
      </c>
      <c r="F880" s="85">
        <v>0</v>
      </c>
      <c r="G880" s="86">
        <f>VLOOKUP(C880,'[12]Resumen Peso'!$B$1:$D$65536,3,0)*$C$14</f>
        <v>8842.3100649630742</v>
      </c>
      <c r="H880" s="93"/>
      <c r="I880" s="88"/>
      <c r="J880" s="89">
        <f>+VLOOKUP(C880,'[12]Resumen Peso'!$B$1:$D$65536,3,0)</f>
        <v>5490.0956141439156</v>
      </c>
      <c r="N880" s="59"/>
      <c r="O880" s="59"/>
      <c r="P880" s="59"/>
      <c r="Q880" s="59"/>
      <c r="R880" s="59"/>
    </row>
    <row r="881" spans="1:18" x14ac:dyDescent="0.2">
      <c r="A881" s="80"/>
      <c r="B881" s="81">
        <f t="shared" si="13"/>
        <v>851</v>
      </c>
      <c r="C881" s="82" t="s">
        <v>894</v>
      </c>
      <c r="D881" s="83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84" t="s">
        <v>44</v>
      </c>
      <c r="F881" s="85">
        <v>0</v>
      </c>
      <c r="G881" s="86">
        <f>VLOOKUP(C881,'[12]Resumen Peso'!$B$1:$D$65536,3,0)*$C$14</f>
        <v>9903.387272758644</v>
      </c>
      <c r="H881" s="93"/>
      <c r="I881" s="88"/>
      <c r="J881" s="89">
        <f>+VLOOKUP(C881,'[12]Resumen Peso'!$B$1:$D$65536,3,0)</f>
        <v>6148.9070878411858</v>
      </c>
      <c r="N881" s="59"/>
      <c r="O881" s="59"/>
      <c r="P881" s="59"/>
      <c r="Q881" s="59"/>
      <c r="R881" s="59"/>
    </row>
    <row r="882" spans="1:18" x14ac:dyDescent="0.2">
      <c r="A882" s="80"/>
      <c r="B882" s="81">
        <f t="shared" si="13"/>
        <v>852</v>
      </c>
      <c r="C882" s="82" t="s">
        <v>895</v>
      </c>
      <c r="D882" s="83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84" t="s">
        <v>44</v>
      </c>
      <c r="F882" s="85">
        <v>0</v>
      </c>
      <c r="G882" s="86">
        <f>VLOOKUP(C882,'[12]Resumen Peso'!$B$1:$D$65536,3,0)*$C$14</f>
        <v>10223.770693342451</v>
      </c>
      <c r="H882" s="93"/>
      <c r="I882" s="88"/>
      <c r="J882" s="89">
        <f>+VLOOKUP(C882,'[12]Resumen Peso'!$B$1:$D$65536,3,0)</f>
        <v>6347.8297222284618</v>
      </c>
      <c r="N882" s="59"/>
      <c r="O882" s="59"/>
      <c r="P882" s="59"/>
      <c r="Q882" s="59"/>
      <c r="R882" s="59"/>
    </row>
    <row r="883" spans="1:18" x14ac:dyDescent="0.2">
      <c r="A883" s="80"/>
      <c r="B883" s="81">
        <f t="shared" si="13"/>
        <v>853</v>
      </c>
      <c r="C883" s="82" t="s">
        <v>896</v>
      </c>
      <c r="D883" s="83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84" t="s">
        <v>44</v>
      </c>
      <c r="F883" s="85">
        <v>0</v>
      </c>
      <c r="G883" s="86">
        <f>VLOOKUP(C883,'[12]Resumen Peso'!$B$1:$D$65536,3,0)*$C$14</f>
        <v>11397.737673737402</v>
      </c>
      <c r="H883" s="93"/>
      <c r="I883" s="88"/>
      <c r="J883" s="89">
        <f>+VLOOKUP(C883,'[12]Resumen Peso'!$B$1:$D$65536,3,0)</f>
        <v>7076.7332466315065</v>
      </c>
      <c r="N883" s="59"/>
      <c r="O883" s="59"/>
      <c r="P883" s="59"/>
      <c r="Q883" s="59"/>
      <c r="R883" s="59"/>
    </row>
    <row r="884" spans="1:18" x14ac:dyDescent="0.2">
      <c r="A884" s="80"/>
      <c r="B884" s="81">
        <f t="shared" si="13"/>
        <v>854</v>
      </c>
      <c r="C884" s="82" t="s">
        <v>897</v>
      </c>
      <c r="D884" s="83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84" t="s">
        <v>44</v>
      </c>
      <c r="F884" s="85">
        <v>0</v>
      </c>
      <c r="G884" s="86">
        <f>VLOOKUP(C884,'[12]Resumen Peso'!$B$1:$D$65536,3,0)*$C$14</f>
        <v>12571.704654132353</v>
      </c>
      <c r="H884" s="93"/>
      <c r="I884" s="88"/>
      <c r="J884" s="89">
        <f>+VLOOKUP(C884,'[12]Resumen Peso'!$B$1:$D$65536,3,0)</f>
        <v>7805.6367710345512</v>
      </c>
      <c r="N884" s="59"/>
      <c r="O884" s="59"/>
      <c r="P884" s="59"/>
      <c r="Q884" s="59"/>
      <c r="R884" s="59"/>
    </row>
    <row r="885" spans="1:18" x14ac:dyDescent="0.2">
      <c r="A885" s="80"/>
      <c r="B885" s="81">
        <f t="shared" si="13"/>
        <v>855</v>
      </c>
      <c r="C885" s="82" t="s">
        <v>898</v>
      </c>
      <c r="D885" s="83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S1 (5°)Tipo S1-6</v>
      </c>
      <c r="E885" s="84" t="s">
        <v>44</v>
      </c>
      <c r="F885" s="85">
        <v>0</v>
      </c>
      <c r="G885" s="86">
        <f>VLOOKUP(C885,'[12]Resumen Peso'!$B$1:$D$65536,3,0)*$C$14</f>
        <v>3179.9752693794039</v>
      </c>
      <c r="H885" s="93"/>
      <c r="I885" s="88"/>
      <c r="J885" s="89">
        <f>+VLOOKUP(C885,'[12]Resumen Peso'!$B$1:$D$65536,3,0)</f>
        <v>1974.4125857657186</v>
      </c>
      <c r="N885" s="59"/>
      <c r="O885" s="59"/>
      <c r="P885" s="59"/>
      <c r="Q885" s="59"/>
      <c r="R885" s="59"/>
    </row>
    <row r="886" spans="1:18" x14ac:dyDescent="0.2">
      <c r="A886" s="80"/>
      <c r="B886" s="81">
        <f t="shared" si="13"/>
        <v>856</v>
      </c>
      <c r="C886" s="82" t="s">
        <v>899</v>
      </c>
      <c r="D886" s="83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S1 (5°)Tipo S1-3</v>
      </c>
      <c r="E886" s="84" t="s">
        <v>44</v>
      </c>
      <c r="F886" s="85">
        <v>0</v>
      </c>
      <c r="G886" s="86">
        <f>VLOOKUP(C886,'[12]Resumen Peso'!$B$1:$D$65536,3,0)*$C$14</f>
        <v>3638.3500829836421</v>
      </c>
      <c r="H886" s="93"/>
      <c r="I886" s="88"/>
      <c r="J886" s="89">
        <f>+VLOOKUP(C886,'[12]Resumen Peso'!$B$1:$D$65536,3,0)</f>
        <v>2259.0125981283445</v>
      </c>
      <c r="N886" s="59"/>
      <c r="O886" s="59"/>
      <c r="P886" s="59"/>
      <c r="Q886" s="59"/>
      <c r="R886" s="59"/>
    </row>
    <row r="887" spans="1:18" x14ac:dyDescent="0.2">
      <c r="A887" s="80"/>
      <c r="B887" s="81">
        <f t="shared" si="13"/>
        <v>857</v>
      </c>
      <c r="C887" s="82" t="s">
        <v>900</v>
      </c>
      <c r="D887" s="83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S1 (5°)Tipo S1±0</v>
      </c>
      <c r="E887" s="84" t="s">
        <v>44</v>
      </c>
      <c r="F887" s="85">
        <v>0</v>
      </c>
      <c r="G887" s="86">
        <f>VLOOKUP(C887,'[12]Resumen Peso'!$B$1:$D$65536,3,0)*$C$14</f>
        <v>4092.6322643235571</v>
      </c>
      <c r="H887" s="93"/>
      <c r="I887" s="88"/>
      <c r="J887" s="89">
        <f>+VLOOKUP(C887,'[12]Resumen Peso'!$B$1:$D$65536,3,0)</f>
        <v>2541.0715389520187</v>
      </c>
      <c r="N887" s="59"/>
      <c r="O887" s="59"/>
      <c r="P887" s="59"/>
      <c r="Q887" s="59"/>
      <c r="R887" s="59"/>
    </row>
    <row r="888" spans="1:18" x14ac:dyDescent="0.2">
      <c r="A888" s="80"/>
      <c r="B888" s="81">
        <f t="shared" si="13"/>
        <v>858</v>
      </c>
      <c r="C888" s="82" t="s">
        <v>901</v>
      </c>
      <c r="D888" s="83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S1 (5°)Tipo S1+3</v>
      </c>
      <c r="E888" s="84" t="s">
        <v>44</v>
      </c>
      <c r="F888" s="85">
        <v>0</v>
      </c>
      <c r="G888" s="86">
        <f>VLOOKUP(C888,'[12]Resumen Peso'!$B$1:$D$65536,3,0)*$C$14</f>
        <v>4542.8218133991486</v>
      </c>
      <c r="H888" s="93"/>
      <c r="I888" s="88"/>
      <c r="J888" s="89">
        <f>+VLOOKUP(C888,'[12]Resumen Peso'!$B$1:$D$65536,3,0)</f>
        <v>2820.5894082367408</v>
      </c>
      <c r="N888" s="59"/>
      <c r="O888" s="59"/>
      <c r="P888" s="59"/>
      <c r="Q888" s="59"/>
      <c r="R888" s="59"/>
    </row>
    <row r="889" spans="1:18" x14ac:dyDescent="0.2">
      <c r="A889" s="80"/>
      <c r="B889" s="81">
        <f t="shared" si="13"/>
        <v>859</v>
      </c>
      <c r="C889" s="82" t="s">
        <v>902</v>
      </c>
      <c r="D889" s="83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S1 (5°)Tipo S1+6</v>
      </c>
      <c r="E889" s="84" t="s">
        <v>44</v>
      </c>
      <c r="F889" s="85">
        <v>0</v>
      </c>
      <c r="G889" s="86">
        <f>VLOOKUP(C889,'[12]Resumen Peso'!$B$1:$D$65536,3,0)*$C$14</f>
        <v>4993.0113624747401</v>
      </c>
      <c r="H889" s="93"/>
      <c r="I889" s="88"/>
      <c r="J889" s="89">
        <f>+VLOOKUP(C889,'[12]Resumen Peso'!$B$1:$D$65536,3,0)</f>
        <v>3100.1072775214629</v>
      </c>
      <c r="N889" s="59"/>
      <c r="O889" s="59"/>
      <c r="P889" s="59"/>
      <c r="Q889" s="59"/>
      <c r="R889" s="59"/>
    </row>
    <row r="890" spans="1:18" x14ac:dyDescent="0.2">
      <c r="A890" s="80"/>
      <c r="B890" s="81">
        <f t="shared" si="13"/>
        <v>860</v>
      </c>
      <c r="C890" s="82" t="s">
        <v>903</v>
      </c>
      <c r="D890" s="83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A1 (30°)Tipo A1-3</v>
      </c>
      <c r="E890" s="84" t="s">
        <v>44</v>
      </c>
      <c r="F890" s="85">
        <v>0</v>
      </c>
      <c r="G890" s="86">
        <f>VLOOKUP(C890,'[12]Resumen Peso'!$B$1:$D$65536,3,0)*$C$14</f>
        <v>5597.566815296087</v>
      </c>
      <c r="H890" s="93"/>
      <c r="I890" s="88"/>
      <c r="J890" s="89">
        <f>+VLOOKUP(C890,'[12]Resumen Peso'!$B$1:$D$65536,3,0)</f>
        <v>3475.4692831123771</v>
      </c>
      <c r="N890" s="59"/>
      <c r="O890" s="59"/>
      <c r="P890" s="59"/>
      <c r="Q890" s="59"/>
      <c r="R890" s="59"/>
    </row>
    <row r="891" spans="1:18" x14ac:dyDescent="0.2">
      <c r="A891" s="80"/>
      <c r="B891" s="81">
        <f t="shared" si="13"/>
        <v>861</v>
      </c>
      <c r="C891" s="82" t="s">
        <v>904</v>
      </c>
      <c r="D891" s="83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A1 (30°)Tipo A1±0</v>
      </c>
      <c r="E891" s="84" t="s">
        <v>44</v>
      </c>
      <c r="F891" s="85">
        <v>0</v>
      </c>
      <c r="G891" s="86">
        <f>VLOOKUP(C891,'[12]Resumen Peso'!$B$1:$D$65536,3,0)*$C$14</f>
        <v>6212.6157772431598</v>
      </c>
      <c r="H891" s="93"/>
      <c r="I891" s="88"/>
      <c r="J891" s="89">
        <f>+VLOOKUP(C891,'[12]Resumen Peso'!$B$1:$D$65536,3,0)</f>
        <v>3857.3465961291645</v>
      </c>
      <c r="N891" s="59"/>
      <c r="O891" s="59"/>
      <c r="P891" s="59"/>
      <c r="Q891" s="59"/>
      <c r="R891" s="59"/>
    </row>
    <row r="892" spans="1:18" x14ac:dyDescent="0.2">
      <c r="A892" s="80"/>
      <c r="B892" s="81">
        <f t="shared" si="13"/>
        <v>862</v>
      </c>
      <c r="C892" s="82" t="s">
        <v>905</v>
      </c>
      <c r="D892" s="83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A1 (30°)Tipo A1+3</v>
      </c>
      <c r="E892" s="84" t="s">
        <v>44</v>
      </c>
      <c r="F892" s="85">
        <v>0</v>
      </c>
      <c r="G892" s="86">
        <f>VLOOKUP(C892,'[12]Resumen Peso'!$B$1:$D$65536,3,0)*$C$14</f>
        <v>6827.6647391902325</v>
      </c>
      <c r="H892" s="93"/>
      <c r="I892" s="88"/>
      <c r="J892" s="89">
        <f>+VLOOKUP(C892,'[12]Resumen Peso'!$B$1:$D$65536,3,0)</f>
        <v>4239.2239091459514</v>
      </c>
      <c r="N892" s="59"/>
      <c r="O892" s="59"/>
      <c r="P892" s="59"/>
      <c r="Q892" s="59"/>
      <c r="R892" s="59"/>
    </row>
    <row r="893" spans="1:18" x14ac:dyDescent="0.2">
      <c r="A893" s="80"/>
      <c r="B893" s="81">
        <f t="shared" si="13"/>
        <v>863</v>
      </c>
      <c r="C893" s="82" t="s">
        <v>906</v>
      </c>
      <c r="D893" s="83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B1 (65°)Tipo B1-3</v>
      </c>
      <c r="E893" s="84" t="s">
        <v>44</v>
      </c>
      <c r="F893" s="85">
        <v>0</v>
      </c>
      <c r="G893" s="86">
        <f>VLOOKUP(C893,'[12]Resumen Peso'!$B$1:$D$65536,3,0)*$C$14</f>
        <v>7553.8698226237411</v>
      </c>
      <c r="H893" s="93"/>
      <c r="I893" s="88"/>
      <c r="J893" s="89">
        <f>+VLOOKUP(C893,'[12]Resumen Peso'!$B$1:$D$65536,3,0)</f>
        <v>4690.1168674606824</v>
      </c>
      <c r="N893" s="59"/>
      <c r="O893" s="59"/>
      <c r="P893" s="59"/>
      <c r="Q893" s="59"/>
      <c r="R893" s="59"/>
    </row>
    <row r="894" spans="1:18" x14ac:dyDescent="0.2">
      <c r="A894" s="80"/>
      <c r="B894" s="81">
        <f t="shared" si="13"/>
        <v>864</v>
      </c>
      <c r="C894" s="82" t="s">
        <v>907</v>
      </c>
      <c r="D894" s="83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B1 (65°)Tipo B1±0</v>
      </c>
      <c r="E894" s="84" t="s">
        <v>44</v>
      </c>
      <c r="F894" s="85">
        <v>0</v>
      </c>
      <c r="G894" s="86">
        <f>VLOOKUP(C894,'[12]Resumen Peso'!$B$1:$D$65536,3,0)*$C$14</f>
        <v>8411.8817623872383</v>
      </c>
      <c r="H894" s="93"/>
      <c r="I894" s="88"/>
      <c r="J894" s="89">
        <f>+VLOOKUP(C894,'[12]Resumen Peso'!$B$1:$D$65536,3,0)</f>
        <v>5222.8472911588888</v>
      </c>
      <c r="N894" s="59"/>
      <c r="O894" s="59"/>
      <c r="P894" s="59"/>
      <c r="Q894" s="59"/>
      <c r="R894" s="59"/>
    </row>
    <row r="895" spans="1:18" x14ac:dyDescent="0.2">
      <c r="A895" s="80"/>
      <c r="B895" s="81">
        <f t="shared" si="13"/>
        <v>865</v>
      </c>
      <c r="C895" s="82" t="s">
        <v>908</v>
      </c>
      <c r="D895" s="83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B1 (65°)Tipo B1+3</v>
      </c>
      <c r="E895" s="84" t="s">
        <v>44</v>
      </c>
      <c r="F895" s="85">
        <v>0</v>
      </c>
      <c r="G895" s="86">
        <f>VLOOKUP(C895,'[12]Resumen Peso'!$B$1:$D$65536,3,0)*$C$14</f>
        <v>9421.307573873708</v>
      </c>
      <c r="H895" s="93"/>
      <c r="I895" s="88"/>
      <c r="J895" s="89">
        <f>+VLOOKUP(C895,'[12]Resumen Peso'!$B$1:$D$65536,3,0)</f>
        <v>5849.5889660979556</v>
      </c>
      <c r="N895" s="59"/>
      <c r="O895" s="59"/>
      <c r="P895" s="59"/>
      <c r="Q895" s="59"/>
      <c r="R895" s="59"/>
    </row>
    <row r="896" spans="1:18" x14ac:dyDescent="0.2">
      <c r="A896" s="80"/>
      <c r="B896" s="81">
        <f t="shared" si="13"/>
        <v>866</v>
      </c>
      <c r="C896" s="82" t="s">
        <v>909</v>
      </c>
      <c r="D896" s="83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R1-3</v>
      </c>
      <c r="E896" s="84" t="s">
        <v>44</v>
      </c>
      <c r="F896" s="85">
        <v>0</v>
      </c>
      <c r="G896" s="86">
        <f>VLOOKUP(C896,'[12]Resumen Peso'!$B$1:$D$65536,3,0)*$C$14</f>
        <v>9726.0952857702832</v>
      </c>
      <c r="H896" s="93"/>
      <c r="I896" s="88"/>
      <c r="J896" s="89">
        <f>+VLOOKUP(C896,'[12]Resumen Peso'!$B$1:$D$65536,3,0)</f>
        <v>6038.8283919985151</v>
      </c>
      <c r="N896" s="59"/>
      <c r="O896" s="59"/>
      <c r="P896" s="59"/>
      <c r="Q896" s="59"/>
      <c r="R896" s="59"/>
    </row>
    <row r="897" spans="1:18" x14ac:dyDescent="0.2">
      <c r="A897" s="80"/>
      <c r="B897" s="81">
        <f t="shared" si="13"/>
        <v>867</v>
      </c>
      <c r="C897" s="82" t="s">
        <v>910</v>
      </c>
      <c r="D897" s="83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R1±0</v>
      </c>
      <c r="E897" s="84" t="s">
        <v>44</v>
      </c>
      <c r="F897" s="85">
        <v>0</v>
      </c>
      <c r="G897" s="86">
        <f>VLOOKUP(C897,'[12]Resumen Peso'!$B$1:$D$65536,3,0)*$C$14</f>
        <v>10842.91559171715</v>
      </c>
      <c r="H897" s="93"/>
      <c r="I897" s="88"/>
      <c r="J897" s="89">
        <f>+VLOOKUP(C897,'[12]Resumen Peso'!$B$1:$D$65536,3,0)</f>
        <v>6732.2501583038074</v>
      </c>
      <c r="N897" s="59"/>
      <c r="O897" s="59"/>
      <c r="P897" s="59"/>
      <c r="Q897" s="59"/>
      <c r="R897" s="59"/>
    </row>
    <row r="898" spans="1:18" x14ac:dyDescent="0.2">
      <c r="A898" s="80"/>
      <c r="B898" s="81">
        <f t="shared" si="13"/>
        <v>868</v>
      </c>
      <c r="C898" s="82" t="s">
        <v>911</v>
      </c>
      <c r="D898" s="83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R1+3</v>
      </c>
      <c r="E898" s="84" t="s">
        <v>44</v>
      </c>
      <c r="F898" s="85">
        <v>0</v>
      </c>
      <c r="G898" s="86">
        <f>VLOOKUP(C898,'[12]Resumen Peso'!$B$1:$D$65536,3,0)*$C$14</f>
        <v>11959.735897664017</v>
      </c>
      <c r="H898" s="93"/>
      <c r="I898" s="88"/>
      <c r="J898" s="89">
        <f>+VLOOKUP(C898,'[12]Resumen Peso'!$B$1:$D$65536,3,0)</f>
        <v>7425.6719246090997</v>
      </c>
      <c r="N898" s="59"/>
      <c r="O898" s="59"/>
      <c r="P898" s="59"/>
      <c r="Q898" s="59"/>
      <c r="R898" s="59"/>
    </row>
    <row r="899" spans="1:18" x14ac:dyDescent="0.2">
      <c r="A899" s="80"/>
      <c r="B899" s="81">
        <f t="shared" si="13"/>
        <v>869</v>
      </c>
      <c r="C899" s="82" t="s">
        <v>912</v>
      </c>
      <c r="D899" s="83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84" t="s">
        <v>44</v>
      </c>
      <c r="F899" s="85">
        <v>0</v>
      </c>
      <c r="G899" s="86">
        <f>VLOOKUP(C899,'[12]Resumen Peso'!$B$1:$D$65536,3,0)*$C$14</f>
        <v>5531.1511694333212</v>
      </c>
      <c r="H899" s="93"/>
      <c r="I899" s="88"/>
      <c r="J899" s="89">
        <f>+VLOOKUP(C899,'[12]Resumen Peso'!$B$1:$D$65536,3,0)</f>
        <v>3434.2325199381798</v>
      </c>
      <c r="N899" s="59"/>
      <c r="O899" s="59"/>
      <c r="P899" s="59"/>
      <c r="Q899" s="59"/>
      <c r="R899" s="59"/>
    </row>
    <row r="900" spans="1:18" x14ac:dyDescent="0.2">
      <c r="A900" s="80"/>
      <c r="B900" s="81">
        <f t="shared" si="13"/>
        <v>870</v>
      </c>
      <c r="C900" s="82" t="s">
        <v>913</v>
      </c>
      <c r="D900" s="83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84" t="s">
        <v>44</v>
      </c>
      <c r="F900" s="85">
        <v>0</v>
      </c>
      <c r="G900" s="86">
        <f>VLOOKUP(C900,'[12]Resumen Peso'!$B$1:$D$65536,3,0)*$C$14</f>
        <v>6328.4342208831695</v>
      </c>
      <c r="H900" s="93"/>
      <c r="I900" s="88"/>
      <c r="J900" s="89">
        <f>+VLOOKUP(C900,'[12]Resumen Peso'!$B$1:$D$65536,3,0)</f>
        <v>3929.2570273166561</v>
      </c>
      <c r="N900" s="59"/>
      <c r="O900" s="59"/>
      <c r="P900" s="59"/>
      <c r="Q900" s="59"/>
      <c r="R900" s="59"/>
    </row>
    <row r="901" spans="1:18" x14ac:dyDescent="0.2">
      <c r="A901" s="80"/>
      <c r="B901" s="81">
        <f t="shared" si="13"/>
        <v>871</v>
      </c>
      <c r="C901" s="82" t="s">
        <v>914</v>
      </c>
      <c r="D901" s="83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84" t="s">
        <v>44</v>
      </c>
      <c r="F901" s="85">
        <v>0</v>
      </c>
      <c r="G901" s="86">
        <f>VLOOKUP(C901,'[12]Resumen Peso'!$B$1:$D$65536,3,0)*$C$14</f>
        <v>7118.5986736593577</v>
      </c>
      <c r="H901" s="93"/>
      <c r="I901" s="88"/>
      <c r="J901" s="89">
        <f>+VLOOKUP(C901,'[12]Resumen Peso'!$B$1:$D$65536,3,0)</f>
        <v>4419.8616730221102</v>
      </c>
      <c r="N901" s="59"/>
      <c r="O901" s="59"/>
      <c r="P901" s="59"/>
      <c r="Q901" s="59"/>
      <c r="R901" s="59"/>
    </row>
    <row r="902" spans="1:18" x14ac:dyDescent="0.2">
      <c r="A902" s="80"/>
      <c r="B902" s="81">
        <f t="shared" si="13"/>
        <v>872</v>
      </c>
      <c r="C902" s="82" t="s">
        <v>915</v>
      </c>
      <c r="D902" s="83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84" t="s">
        <v>44</v>
      </c>
      <c r="F902" s="85">
        <v>0</v>
      </c>
      <c r="G902" s="86">
        <f>VLOOKUP(C902,'[12]Resumen Peso'!$B$1:$D$65536,3,0)*$C$14</f>
        <v>7901.6445277618886</v>
      </c>
      <c r="H902" s="93"/>
      <c r="I902" s="88"/>
      <c r="J902" s="89">
        <f>+VLOOKUP(C902,'[12]Resumen Peso'!$B$1:$D$65536,3,0)</f>
        <v>4906.0464570545428</v>
      </c>
      <c r="N902" s="59"/>
      <c r="O902" s="59"/>
      <c r="P902" s="59"/>
      <c r="Q902" s="59"/>
      <c r="R902" s="59"/>
    </row>
    <row r="903" spans="1:18" x14ac:dyDescent="0.2">
      <c r="A903" s="80"/>
      <c r="B903" s="81">
        <f t="shared" si="13"/>
        <v>873</v>
      </c>
      <c r="C903" s="82" t="s">
        <v>916</v>
      </c>
      <c r="D903" s="83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84" t="s">
        <v>44</v>
      </c>
      <c r="F903" s="85">
        <v>0</v>
      </c>
      <c r="G903" s="86">
        <f>VLOOKUP(C903,'[12]Resumen Peso'!$B$1:$D$65536,3,0)*$C$14</f>
        <v>8684.6903818644168</v>
      </c>
      <c r="H903" s="93"/>
      <c r="I903" s="88"/>
      <c r="J903" s="89">
        <f>+VLOOKUP(C903,'[12]Resumen Peso'!$B$1:$D$65536,3,0)</f>
        <v>5392.2312410869745</v>
      </c>
      <c r="N903" s="59"/>
      <c r="O903" s="59"/>
      <c r="P903" s="59"/>
      <c r="Q903" s="59"/>
      <c r="R903" s="59"/>
    </row>
    <row r="904" spans="1:18" x14ac:dyDescent="0.2">
      <c r="A904" s="80"/>
      <c r="B904" s="81">
        <f t="shared" si="13"/>
        <v>874</v>
      </c>
      <c r="C904" s="82" t="s">
        <v>917</v>
      </c>
      <c r="D904" s="83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84" t="s">
        <v>44</v>
      </c>
      <c r="F904" s="85">
        <v>0</v>
      </c>
      <c r="G904" s="86">
        <f>VLOOKUP(C904,'[12]Resumen Peso'!$B$1:$D$65536,3,0)*$C$14</f>
        <v>9736.23554074003</v>
      </c>
      <c r="H904" s="93"/>
      <c r="I904" s="88"/>
      <c r="J904" s="89">
        <f>+VLOOKUP(C904,'[12]Resumen Peso'!$B$1:$D$65536,3,0)</f>
        <v>6045.1243677024549</v>
      </c>
      <c r="N904" s="59"/>
      <c r="O904" s="59"/>
      <c r="P904" s="59"/>
      <c r="Q904" s="59"/>
      <c r="R904" s="59"/>
    </row>
    <row r="905" spans="1:18" x14ac:dyDescent="0.2">
      <c r="A905" s="80"/>
      <c r="B905" s="81">
        <f t="shared" si="13"/>
        <v>875</v>
      </c>
      <c r="C905" s="82" t="s">
        <v>918</v>
      </c>
      <c r="D905" s="83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84" t="s">
        <v>44</v>
      </c>
      <c r="F905" s="85">
        <v>0</v>
      </c>
      <c r="G905" s="86">
        <f>VLOOKUP(C905,'[12]Resumen Peso'!$B$1:$D$65536,3,0)*$C$14</f>
        <v>10806.032786614905</v>
      </c>
      <c r="H905" s="93"/>
      <c r="I905" s="88"/>
      <c r="J905" s="89">
        <f>+VLOOKUP(C905,'[12]Resumen Peso'!$B$1:$D$65536,3,0)</f>
        <v>6709.3500196475634</v>
      </c>
      <c r="N905" s="59"/>
      <c r="O905" s="59"/>
      <c r="P905" s="59"/>
      <c r="Q905" s="59"/>
      <c r="R905" s="59"/>
    </row>
    <row r="906" spans="1:18" x14ac:dyDescent="0.2">
      <c r="A906" s="80"/>
      <c r="B906" s="81">
        <f t="shared" si="13"/>
        <v>876</v>
      </c>
      <c r="C906" s="82" t="s">
        <v>919</v>
      </c>
      <c r="D906" s="83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84" t="s">
        <v>44</v>
      </c>
      <c r="F906" s="85">
        <v>0</v>
      </c>
      <c r="G906" s="86">
        <f>VLOOKUP(C906,'[12]Resumen Peso'!$B$1:$D$65536,3,0)*$C$14</f>
        <v>11875.830032489781</v>
      </c>
      <c r="H906" s="93"/>
      <c r="I906" s="88"/>
      <c r="J906" s="89">
        <f>+VLOOKUP(C906,'[12]Resumen Peso'!$B$1:$D$65536,3,0)</f>
        <v>7373.5756715926718</v>
      </c>
      <c r="N906" s="59"/>
      <c r="O906" s="59"/>
      <c r="P906" s="59"/>
      <c r="Q906" s="59"/>
      <c r="R906" s="59"/>
    </row>
    <row r="907" spans="1:18" x14ac:dyDescent="0.2">
      <c r="A907" s="80"/>
      <c r="B907" s="81">
        <f t="shared" si="13"/>
        <v>877</v>
      </c>
      <c r="C907" s="82" t="s">
        <v>920</v>
      </c>
      <c r="D907" s="83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84" t="s">
        <v>44</v>
      </c>
      <c r="F907" s="85">
        <v>0</v>
      </c>
      <c r="G907" s="86">
        <f>VLOOKUP(C907,'[12]Resumen Peso'!$B$1:$D$65536,3,0)*$C$14</f>
        <v>13138.968816982773</v>
      </c>
      <c r="H907" s="93"/>
      <c r="I907" s="88"/>
      <c r="J907" s="89">
        <f>+VLOOKUP(C907,'[12]Resumen Peso'!$B$1:$D$65536,3,0)</f>
        <v>8157.8450140893165</v>
      </c>
      <c r="N907" s="59"/>
      <c r="O907" s="59"/>
      <c r="P907" s="59"/>
      <c r="Q907" s="59"/>
      <c r="R907" s="59"/>
    </row>
    <row r="908" spans="1:18" x14ac:dyDescent="0.2">
      <c r="A908" s="80"/>
      <c r="B908" s="81">
        <f t="shared" si="13"/>
        <v>878</v>
      </c>
      <c r="C908" s="82" t="s">
        <v>921</v>
      </c>
      <c r="D908" s="83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84" t="s">
        <v>44</v>
      </c>
      <c r="F908" s="85">
        <v>0</v>
      </c>
      <c r="G908" s="86">
        <f>VLOOKUP(C908,'[12]Resumen Peso'!$B$1:$D$65536,3,0)*$C$14</f>
        <v>14631.368393076584</v>
      </c>
      <c r="H908" s="93"/>
      <c r="I908" s="88"/>
      <c r="J908" s="89">
        <f>+VLOOKUP(C908,'[12]Resumen Peso'!$B$1:$D$65536,3,0)</f>
        <v>9084.4599266028017</v>
      </c>
      <c r="N908" s="59"/>
      <c r="O908" s="59"/>
      <c r="P908" s="59"/>
      <c r="Q908" s="59"/>
      <c r="R908" s="59"/>
    </row>
    <row r="909" spans="1:18" x14ac:dyDescent="0.2">
      <c r="A909" s="80"/>
      <c r="B909" s="81">
        <f t="shared" si="13"/>
        <v>879</v>
      </c>
      <c r="C909" s="82" t="s">
        <v>922</v>
      </c>
      <c r="D909" s="83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84" t="s">
        <v>44</v>
      </c>
      <c r="F909" s="85">
        <v>0</v>
      </c>
      <c r="G909" s="86">
        <f>VLOOKUP(C909,'[12]Resumen Peso'!$B$1:$D$65536,3,0)*$C$14</f>
        <v>16387.132600245775</v>
      </c>
      <c r="H909" s="93"/>
      <c r="I909" s="88"/>
      <c r="J909" s="89">
        <f>+VLOOKUP(C909,'[12]Resumen Peso'!$B$1:$D$65536,3,0)</f>
        <v>10174.595117795139</v>
      </c>
      <c r="N909" s="59"/>
      <c r="O909" s="59"/>
      <c r="P909" s="59"/>
      <c r="Q909" s="59"/>
      <c r="R909" s="59"/>
    </row>
    <row r="910" spans="1:18" x14ac:dyDescent="0.2">
      <c r="A910" s="80"/>
      <c r="B910" s="81">
        <f t="shared" si="13"/>
        <v>880</v>
      </c>
      <c r="C910" s="82" t="s">
        <v>923</v>
      </c>
      <c r="D910" s="83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84" t="s">
        <v>44</v>
      </c>
      <c r="F910" s="85">
        <v>0</v>
      </c>
      <c r="G910" s="86">
        <f>VLOOKUP(C910,'[12]Resumen Peso'!$B$1:$D$65536,3,0)*$C$14</f>
        <v>16917.270971232116</v>
      </c>
      <c r="H910" s="93"/>
      <c r="I910" s="88"/>
      <c r="J910" s="89">
        <f>+VLOOKUP(C910,'[12]Resumen Peso'!$B$1:$D$65536,3,0)</f>
        <v>10503.752354315737</v>
      </c>
      <c r="N910" s="59"/>
      <c r="O910" s="59"/>
      <c r="P910" s="59"/>
      <c r="Q910" s="59"/>
      <c r="R910" s="59"/>
    </row>
    <row r="911" spans="1:18" x14ac:dyDescent="0.2">
      <c r="A911" s="80"/>
      <c r="B911" s="81">
        <f t="shared" si="13"/>
        <v>881</v>
      </c>
      <c r="C911" s="82" t="s">
        <v>924</v>
      </c>
      <c r="D911" s="83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84" t="s">
        <v>44</v>
      </c>
      <c r="F911" s="85">
        <v>0</v>
      </c>
      <c r="G911" s="86">
        <f>VLOOKUP(C911,'[12]Resumen Peso'!$B$1:$D$65536,3,0)*$C$14</f>
        <v>18859.833858675716</v>
      </c>
      <c r="H911" s="93"/>
      <c r="I911" s="88"/>
      <c r="J911" s="89">
        <f>+VLOOKUP(C911,'[12]Resumen Peso'!$B$1:$D$65536,3,0)</f>
        <v>11709.868845391011</v>
      </c>
      <c r="N911" s="59"/>
      <c r="O911" s="59"/>
      <c r="P911" s="59"/>
      <c r="Q911" s="59"/>
      <c r="R911" s="59"/>
    </row>
    <row r="912" spans="1:18" x14ac:dyDescent="0.2">
      <c r="A912" s="80"/>
      <c r="B912" s="81">
        <f t="shared" si="13"/>
        <v>882</v>
      </c>
      <c r="C912" s="82" t="s">
        <v>925</v>
      </c>
      <c r="D912" s="83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84" t="s">
        <v>44</v>
      </c>
      <c r="F912" s="85">
        <v>0</v>
      </c>
      <c r="G912" s="86">
        <f>VLOOKUP(C912,'[12]Resumen Peso'!$B$1:$D$65536,3,0)*$C$14</f>
        <v>20802.396746119313</v>
      </c>
      <c r="H912" s="93"/>
      <c r="I912" s="88"/>
      <c r="J912" s="89">
        <f>+VLOOKUP(C912,'[12]Resumen Peso'!$B$1:$D$65536,3,0)</f>
        <v>12915.985336466285</v>
      </c>
      <c r="N912" s="59"/>
      <c r="O912" s="59"/>
      <c r="P912" s="59"/>
      <c r="Q912" s="59"/>
      <c r="R912" s="59"/>
    </row>
    <row r="913" spans="1:18" x14ac:dyDescent="0.2">
      <c r="A913" s="80"/>
      <c r="B913" s="81">
        <f t="shared" si="13"/>
        <v>883</v>
      </c>
      <c r="C913" s="82" t="s">
        <v>926</v>
      </c>
      <c r="D913" s="83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84" t="s">
        <v>44</v>
      </c>
      <c r="F913" s="85">
        <v>0</v>
      </c>
      <c r="G913" s="86">
        <f>VLOOKUP(C913,'[12]Resumen Peso'!$B$1:$D$65536,3,0)*$C$14</f>
        <v>4462.7951808157595</v>
      </c>
      <c r="H913" s="93"/>
      <c r="I913" s="88"/>
      <c r="J913" s="89">
        <f>+VLOOKUP(C913,'[12]Resumen Peso'!$B$1:$D$65536,3,0)</f>
        <v>2770.9017291876116</v>
      </c>
      <c r="N913" s="59"/>
      <c r="O913" s="59"/>
      <c r="P913" s="59"/>
      <c r="Q913" s="59"/>
      <c r="R913" s="59"/>
    </row>
    <row r="914" spans="1:18" x14ac:dyDescent="0.2">
      <c r="A914" s="80"/>
      <c r="B914" s="81">
        <f t="shared" si="13"/>
        <v>884</v>
      </c>
      <c r="C914" s="82" t="s">
        <v>927</v>
      </c>
      <c r="D914" s="83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84" t="s">
        <v>44</v>
      </c>
      <c r="F914" s="85">
        <v>0</v>
      </c>
      <c r="G914" s="86">
        <f>VLOOKUP(C914,'[12]Resumen Peso'!$B$1:$D$65536,3,0)*$C$14</f>
        <v>5106.0809726450589</v>
      </c>
      <c r="H914" s="93"/>
      <c r="I914" s="88"/>
      <c r="J914" s="89">
        <f>+VLOOKUP(C914,'[12]Resumen Peso'!$B$1:$D$65536,3,0)</f>
        <v>3170.3109874488891</v>
      </c>
      <c r="N914" s="59"/>
      <c r="O914" s="59"/>
      <c r="P914" s="59"/>
      <c r="Q914" s="59"/>
      <c r="R914" s="59"/>
    </row>
    <row r="915" spans="1:18" x14ac:dyDescent="0.2">
      <c r="A915" s="80"/>
      <c r="B915" s="81">
        <f t="shared" si="13"/>
        <v>885</v>
      </c>
      <c r="C915" s="82" t="s">
        <v>928</v>
      </c>
      <c r="D915" s="83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84" t="s">
        <v>44</v>
      </c>
      <c r="F915" s="85">
        <v>0</v>
      </c>
      <c r="G915" s="86">
        <f>VLOOKUP(C915,'[12]Resumen Peso'!$B$1:$D$65536,3,0)*$C$14</f>
        <v>5743.6231413330233</v>
      </c>
      <c r="H915" s="93"/>
      <c r="I915" s="88"/>
      <c r="J915" s="89">
        <f>+VLOOKUP(C915,'[12]Resumen Peso'!$B$1:$D$65536,3,0)</f>
        <v>3566.1540916185477</v>
      </c>
      <c r="N915" s="59"/>
      <c r="O915" s="59"/>
      <c r="P915" s="59"/>
      <c r="Q915" s="59"/>
      <c r="R915" s="59"/>
    </row>
    <row r="916" spans="1:18" x14ac:dyDescent="0.2">
      <c r="A916" s="80"/>
      <c r="B916" s="81">
        <f t="shared" si="13"/>
        <v>886</v>
      </c>
      <c r="C916" s="82" t="s">
        <v>929</v>
      </c>
      <c r="D916" s="83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84" t="s">
        <v>44</v>
      </c>
      <c r="F916" s="85">
        <v>0</v>
      </c>
      <c r="G916" s="86">
        <f>VLOOKUP(C916,'[12]Resumen Peso'!$B$1:$D$65536,3,0)*$C$14</f>
        <v>6375.4216868796566</v>
      </c>
      <c r="H916" s="93"/>
      <c r="I916" s="88"/>
      <c r="J916" s="89">
        <f>+VLOOKUP(C916,'[12]Resumen Peso'!$B$1:$D$65536,3,0)</f>
        <v>3958.4310416965882</v>
      </c>
      <c r="N916" s="59"/>
      <c r="O916" s="59"/>
      <c r="P916" s="59"/>
      <c r="Q916" s="59"/>
      <c r="R916" s="59"/>
    </row>
    <row r="917" spans="1:18" x14ac:dyDescent="0.2">
      <c r="A917" s="80"/>
      <c r="B917" s="81">
        <f t="shared" si="13"/>
        <v>887</v>
      </c>
      <c r="C917" s="82" t="s">
        <v>930</v>
      </c>
      <c r="D917" s="83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84" t="s">
        <v>44</v>
      </c>
      <c r="F917" s="85">
        <v>0</v>
      </c>
      <c r="G917" s="86">
        <f>VLOOKUP(C917,'[12]Resumen Peso'!$B$1:$D$65536,3,0)*$C$14</f>
        <v>7007.220232426288</v>
      </c>
      <c r="H917" s="93"/>
      <c r="I917" s="88"/>
      <c r="J917" s="89">
        <f>+VLOOKUP(C917,'[12]Resumen Peso'!$B$1:$D$65536,3,0)</f>
        <v>4350.7079917746278</v>
      </c>
      <c r="N917" s="59"/>
      <c r="O917" s="59"/>
      <c r="P917" s="59"/>
      <c r="Q917" s="59"/>
      <c r="R917" s="59"/>
    </row>
    <row r="918" spans="1:18" x14ac:dyDescent="0.2">
      <c r="A918" s="80"/>
      <c r="B918" s="81">
        <f t="shared" si="13"/>
        <v>888</v>
      </c>
      <c r="C918" s="82" t="s">
        <v>931</v>
      </c>
      <c r="D918" s="83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84" t="s">
        <v>44</v>
      </c>
      <c r="F918" s="85">
        <v>0</v>
      </c>
      <c r="G918" s="86">
        <f>VLOOKUP(C918,'[12]Resumen Peso'!$B$1:$D$65536,3,0)*$C$14</f>
        <v>7855.6567556177215</v>
      </c>
      <c r="H918" s="93"/>
      <c r="I918" s="88"/>
      <c r="J918" s="89">
        <f>+VLOOKUP(C918,'[12]Resumen Peso'!$B$1:$D$65536,3,0)</f>
        <v>4877.4931418803371</v>
      </c>
      <c r="N918" s="59"/>
      <c r="O918" s="59"/>
      <c r="P918" s="59"/>
      <c r="Q918" s="59"/>
      <c r="R918" s="59"/>
    </row>
    <row r="919" spans="1:18" x14ac:dyDescent="0.2">
      <c r="A919" s="80"/>
      <c r="B919" s="81">
        <f t="shared" si="13"/>
        <v>889</v>
      </c>
      <c r="C919" s="82" t="s">
        <v>932</v>
      </c>
      <c r="D919" s="83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84" t="s">
        <v>44</v>
      </c>
      <c r="F919" s="85">
        <v>0</v>
      </c>
      <c r="G919" s="86">
        <f>VLOOKUP(C919,'[12]Resumen Peso'!$B$1:$D$65536,3,0)*$C$14</f>
        <v>8718.8199285435294</v>
      </c>
      <c r="H919" s="93"/>
      <c r="I919" s="88"/>
      <c r="J919" s="89">
        <f>+VLOOKUP(C919,'[12]Resumen Peso'!$B$1:$D$65536,3,0)</f>
        <v>5413.4219110769554</v>
      </c>
      <c r="N919" s="59"/>
      <c r="O919" s="59"/>
      <c r="P919" s="59"/>
      <c r="Q919" s="59"/>
      <c r="R919" s="59"/>
    </row>
    <row r="920" spans="1:18" x14ac:dyDescent="0.2">
      <c r="A920" s="80"/>
      <c r="B920" s="81">
        <f t="shared" si="13"/>
        <v>890</v>
      </c>
      <c r="C920" s="82" t="s">
        <v>933</v>
      </c>
      <c r="D920" s="83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84" t="s">
        <v>44</v>
      </c>
      <c r="F920" s="85">
        <v>0</v>
      </c>
      <c r="G920" s="86">
        <f>VLOOKUP(C920,'[12]Resumen Peso'!$B$1:$D$65536,3,0)*$C$14</f>
        <v>9581.9831014693391</v>
      </c>
      <c r="H920" s="93"/>
      <c r="I920" s="88"/>
      <c r="J920" s="89">
        <f>+VLOOKUP(C920,'[12]Resumen Peso'!$B$1:$D$65536,3,0)</f>
        <v>5949.3506802735737</v>
      </c>
      <c r="N920" s="59"/>
      <c r="O920" s="59"/>
      <c r="P920" s="59"/>
      <c r="Q920" s="59"/>
      <c r="R920" s="59"/>
    </row>
    <row r="921" spans="1:18" x14ac:dyDescent="0.2">
      <c r="A921" s="80"/>
      <c r="B921" s="81">
        <f t="shared" si="13"/>
        <v>891</v>
      </c>
      <c r="C921" s="82" t="s">
        <v>934</v>
      </c>
      <c r="D921" s="83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84" t="s">
        <v>44</v>
      </c>
      <c r="F921" s="85">
        <v>0</v>
      </c>
      <c r="G921" s="86">
        <f>VLOOKUP(C921,'[12]Resumen Peso'!$B$1:$D$65536,3,0)*$C$14</f>
        <v>10601.143400556652</v>
      </c>
      <c r="H921" s="93"/>
      <c r="I921" s="88"/>
      <c r="J921" s="89">
        <f>+VLOOKUP(C921,'[12]Resumen Peso'!$B$1:$D$65536,3,0)</f>
        <v>6582.136394303182</v>
      </c>
      <c r="N921" s="59"/>
      <c r="O921" s="59"/>
      <c r="P921" s="59"/>
      <c r="Q921" s="59"/>
      <c r="R921" s="59"/>
    </row>
    <row r="922" spans="1:18" x14ac:dyDescent="0.2">
      <c r="A922" s="80"/>
      <c r="B922" s="81">
        <f t="shared" si="13"/>
        <v>892</v>
      </c>
      <c r="C922" s="82" t="s">
        <v>935</v>
      </c>
      <c r="D922" s="83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84" t="s">
        <v>44</v>
      </c>
      <c r="F922" s="85">
        <v>0</v>
      </c>
      <c r="G922" s="86">
        <f>VLOOKUP(C922,'[12]Resumen Peso'!$B$1:$D$65536,3,0)*$C$14</f>
        <v>11805.28218324794</v>
      </c>
      <c r="H922" s="93"/>
      <c r="I922" s="88"/>
      <c r="J922" s="89">
        <f>+VLOOKUP(C922,'[12]Resumen Peso'!$B$1:$D$65536,3,0)</f>
        <v>7329.7732675981979</v>
      </c>
      <c r="N922" s="59"/>
      <c r="O922" s="59"/>
      <c r="P922" s="59"/>
      <c r="Q922" s="59"/>
      <c r="R922" s="59"/>
    </row>
    <row r="923" spans="1:18" x14ac:dyDescent="0.2">
      <c r="A923" s="80"/>
      <c r="B923" s="81">
        <f t="shared" si="13"/>
        <v>893</v>
      </c>
      <c r="C923" s="82" t="s">
        <v>936</v>
      </c>
      <c r="D923" s="83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84" t="s">
        <v>44</v>
      </c>
      <c r="F923" s="85">
        <v>0</v>
      </c>
      <c r="G923" s="86">
        <f>VLOOKUP(C923,'[12]Resumen Peso'!$B$1:$D$65536,3,0)*$C$14</f>
        <v>13221.916045237693</v>
      </c>
      <c r="H923" s="93"/>
      <c r="I923" s="88"/>
      <c r="J923" s="89">
        <f>+VLOOKUP(C923,'[12]Resumen Peso'!$B$1:$D$65536,3,0)</f>
        <v>8209.346059709982</v>
      </c>
      <c r="N923" s="59"/>
      <c r="O923" s="59"/>
      <c r="P923" s="59"/>
      <c r="Q923" s="59"/>
      <c r="R923" s="59"/>
    </row>
    <row r="924" spans="1:18" x14ac:dyDescent="0.2">
      <c r="A924" s="80"/>
      <c r="B924" s="81">
        <f t="shared" si="13"/>
        <v>894</v>
      </c>
      <c r="C924" s="82" t="s">
        <v>937</v>
      </c>
      <c r="D924" s="83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84" t="s">
        <v>44</v>
      </c>
      <c r="F924" s="85">
        <v>0</v>
      </c>
      <c r="G924" s="86">
        <f>VLOOKUP(C924,'[12]Resumen Peso'!$B$1:$D$65536,3,0)*$C$14</f>
        <v>13649.656834583313</v>
      </c>
      <c r="H924" s="93"/>
      <c r="I924" s="88"/>
      <c r="J924" s="89">
        <f>+VLOOKUP(C924,'[12]Resumen Peso'!$B$1:$D$65536,3,0)</f>
        <v>8474.9257345148653</v>
      </c>
      <c r="N924" s="59"/>
      <c r="O924" s="59"/>
      <c r="P924" s="59"/>
      <c r="Q924" s="59"/>
      <c r="R924" s="59"/>
    </row>
    <row r="925" spans="1:18" x14ac:dyDescent="0.2">
      <c r="A925" s="80"/>
      <c r="B925" s="81">
        <f t="shared" si="13"/>
        <v>895</v>
      </c>
      <c r="C925" s="82" t="s">
        <v>938</v>
      </c>
      <c r="D925" s="83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84" t="s">
        <v>44</v>
      </c>
      <c r="F925" s="85">
        <v>0</v>
      </c>
      <c r="G925" s="86">
        <f>VLOOKUP(C925,'[12]Resumen Peso'!$B$1:$D$65536,3,0)*$C$14</f>
        <v>15217.008734206593</v>
      </c>
      <c r="H925" s="93"/>
      <c r="I925" s="88"/>
      <c r="J925" s="89">
        <f>+VLOOKUP(C925,'[12]Resumen Peso'!$B$1:$D$65536,3,0)</f>
        <v>9448.0777419340757</v>
      </c>
      <c r="N925" s="59"/>
      <c r="O925" s="59"/>
      <c r="P925" s="59"/>
      <c r="Q925" s="59"/>
      <c r="R925" s="59"/>
    </row>
    <row r="926" spans="1:18" x14ac:dyDescent="0.2">
      <c r="A926" s="80"/>
      <c r="B926" s="81">
        <f t="shared" si="13"/>
        <v>896</v>
      </c>
      <c r="C926" s="82" t="s">
        <v>939</v>
      </c>
      <c r="D926" s="83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84" t="s">
        <v>44</v>
      </c>
      <c r="F926" s="85">
        <v>0</v>
      </c>
      <c r="G926" s="86">
        <f>VLOOKUP(C926,'[12]Resumen Peso'!$B$1:$D$65536,3,0)*$C$14</f>
        <v>16784.360633829874</v>
      </c>
      <c r="H926" s="93"/>
      <c r="I926" s="88"/>
      <c r="J926" s="89">
        <f>+VLOOKUP(C926,'[12]Resumen Peso'!$B$1:$D$65536,3,0)</f>
        <v>10421.229749353286</v>
      </c>
      <c r="N926" s="59"/>
      <c r="O926" s="59"/>
      <c r="P926" s="59"/>
      <c r="Q926" s="59"/>
      <c r="R926" s="59"/>
    </row>
    <row r="927" spans="1:18" x14ac:dyDescent="0.2">
      <c r="A927" s="80"/>
      <c r="B927" s="81">
        <f t="shared" si="13"/>
        <v>897</v>
      </c>
      <c r="C927" s="82" t="s">
        <v>940</v>
      </c>
      <c r="D927" s="83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S2 (5°)Tipo S2-6</v>
      </c>
      <c r="E927" s="84" t="s">
        <v>44</v>
      </c>
      <c r="F927" s="85">
        <v>0</v>
      </c>
      <c r="G927" s="86">
        <f>VLOOKUP(C927,'[12]Resumen Peso'!$B$1:$D$65536,3,0)*$C$14</f>
        <v>3948.4133093159649</v>
      </c>
      <c r="H927" s="93"/>
      <c r="I927" s="88"/>
      <c r="J927" s="89">
        <f>+VLOOKUP(C927,'[12]Resumen Peso'!$B$1:$D$65536,3,0)</f>
        <v>2451.5275344388829</v>
      </c>
      <c r="N927" s="59"/>
      <c r="O927" s="59"/>
      <c r="P927" s="59"/>
      <c r="Q927" s="59"/>
      <c r="R927" s="59"/>
    </row>
    <row r="928" spans="1:18" x14ac:dyDescent="0.2">
      <c r="A928" s="80"/>
      <c r="B928" s="81">
        <f t="shared" ref="B928:B991" si="14">1+B927</f>
        <v>898</v>
      </c>
      <c r="C928" s="82" t="s">
        <v>941</v>
      </c>
      <c r="D928" s="83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S2 (5°)Tipo S2-3</v>
      </c>
      <c r="E928" s="84" t="s">
        <v>44</v>
      </c>
      <c r="F928" s="85">
        <v>0</v>
      </c>
      <c r="G928" s="86">
        <f>VLOOKUP(C928,'[12]Resumen Peso'!$B$1:$D$65536,3,0)*$C$14</f>
        <v>4517.5539665146625</v>
      </c>
      <c r="H928" s="93"/>
      <c r="I928" s="88"/>
      <c r="J928" s="89">
        <f>+VLOOKUP(C928,'[12]Resumen Peso'!$B$1:$D$65536,3,0)</f>
        <v>2804.9008727363794</v>
      </c>
      <c r="N928" s="59"/>
      <c r="O928" s="59"/>
      <c r="P928" s="59"/>
      <c r="Q928" s="59"/>
      <c r="R928" s="59"/>
    </row>
    <row r="929" spans="1:18" x14ac:dyDescent="0.2">
      <c r="A929" s="80"/>
      <c r="B929" s="81">
        <f t="shared" si="14"/>
        <v>899</v>
      </c>
      <c r="C929" s="82" t="s">
        <v>942</v>
      </c>
      <c r="D929" s="83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S2 (5°)Tipo S2±0</v>
      </c>
      <c r="E929" s="84" t="s">
        <v>44</v>
      </c>
      <c r="F929" s="85">
        <v>0</v>
      </c>
      <c r="G929" s="86">
        <f>VLOOKUP(C929,'[12]Resumen Peso'!$B$1:$D$65536,3,0)*$C$14</f>
        <v>5081.6130107026574</v>
      </c>
      <c r="H929" s="93"/>
      <c r="I929" s="88"/>
      <c r="J929" s="89">
        <f>+VLOOKUP(C929,'[12]Resumen Peso'!$B$1:$D$65536,3,0)</f>
        <v>3155.1190919419341</v>
      </c>
      <c r="N929" s="59"/>
      <c r="O929" s="59"/>
      <c r="P929" s="59"/>
      <c r="Q929" s="59"/>
      <c r="R929" s="59"/>
    </row>
    <row r="930" spans="1:18" x14ac:dyDescent="0.2">
      <c r="A930" s="80"/>
      <c r="B930" s="81">
        <f t="shared" si="14"/>
        <v>900</v>
      </c>
      <c r="C930" s="82" t="s">
        <v>943</v>
      </c>
      <c r="D930" s="83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S2 (5°)Tipo S2+3</v>
      </c>
      <c r="E930" s="84" t="s">
        <v>44</v>
      </c>
      <c r="F930" s="85">
        <v>0</v>
      </c>
      <c r="G930" s="86">
        <f>VLOOKUP(C930,'[12]Resumen Peso'!$B$1:$D$65536,3,0)*$C$14</f>
        <v>5640.59044187995</v>
      </c>
      <c r="H930" s="93"/>
      <c r="I930" s="88"/>
      <c r="J930" s="89">
        <f>+VLOOKUP(C930,'[12]Resumen Peso'!$B$1:$D$65536,3,0)</f>
        <v>3502.1821920555471</v>
      </c>
      <c r="N930" s="59"/>
      <c r="O930" s="59"/>
      <c r="P930" s="59"/>
      <c r="Q930" s="59"/>
      <c r="R930" s="59"/>
    </row>
    <row r="931" spans="1:18" x14ac:dyDescent="0.2">
      <c r="A931" s="80"/>
      <c r="B931" s="81">
        <f t="shared" si="14"/>
        <v>901</v>
      </c>
      <c r="C931" s="82" t="s">
        <v>944</v>
      </c>
      <c r="D931" s="83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S2 (5°)Tipo S2+6</v>
      </c>
      <c r="E931" s="84" t="s">
        <v>44</v>
      </c>
      <c r="F931" s="85">
        <v>0</v>
      </c>
      <c r="G931" s="86">
        <f>VLOOKUP(C931,'[12]Resumen Peso'!$B$1:$D$65536,3,0)*$C$14</f>
        <v>6199.5678730572427</v>
      </c>
      <c r="H931" s="93"/>
      <c r="I931" s="88"/>
      <c r="J931" s="89">
        <f>+VLOOKUP(C931,'[12]Resumen Peso'!$B$1:$D$65536,3,0)</f>
        <v>3849.2452921691597</v>
      </c>
      <c r="N931" s="59"/>
      <c r="O931" s="59"/>
      <c r="P931" s="59"/>
      <c r="Q931" s="59"/>
      <c r="R931" s="59"/>
    </row>
    <row r="932" spans="1:18" x14ac:dyDescent="0.2">
      <c r="A932" s="80"/>
      <c r="B932" s="81">
        <f t="shared" si="14"/>
        <v>902</v>
      </c>
      <c r="C932" s="82" t="s">
        <v>945</v>
      </c>
      <c r="D932" s="83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A2 (30°)Tipo A2-3</v>
      </c>
      <c r="E932" s="84" t="s">
        <v>44</v>
      </c>
      <c r="F932" s="85">
        <v>0</v>
      </c>
      <c r="G932" s="86">
        <f>VLOOKUP(C932,'[12]Resumen Peso'!$B$1:$D$65536,3,0)*$C$14</f>
        <v>6950.2135837722171</v>
      </c>
      <c r="H932" s="93"/>
      <c r="I932" s="88"/>
      <c r="J932" s="89">
        <f>+VLOOKUP(C932,'[12]Resumen Peso'!$B$1:$D$65536,3,0)</f>
        <v>4315.3131741926381</v>
      </c>
      <c r="N932" s="59"/>
      <c r="O932" s="59"/>
      <c r="P932" s="59"/>
      <c r="Q932" s="59"/>
      <c r="R932" s="59"/>
    </row>
    <row r="933" spans="1:18" x14ac:dyDescent="0.2">
      <c r="A933" s="80"/>
      <c r="B933" s="81">
        <f t="shared" si="14"/>
        <v>903</v>
      </c>
      <c r="C933" s="82" t="s">
        <v>946</v>
      </c>
      <c r="D933" s="83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A2 (30°)Tipo A2±0</v>
      </c>
      <c r="E933" s="84" t="s">
        <v>44</v>
      </c>
      <c r="F933" s="85">
        <v>0</v>
      </c>
      <c r="G933" s="86">
        <f>VLOOKUP(C933,'[12]Resumen Peso'!$B$1:$D$65536,3,0)*$C$14</f>
        <v>7713.8885502466337</v>
      </c>
      <c r="H933" s="93"/>
      <c r="I933" s="88"/>
      <c r="J933" s="89">
        <f>+VLOOKUP(C933,'[12]Resumen Peso'!$B$1:$D$65536,3,0)</f>
        <v>4789.4707815678557</v>
      </c>
      <c r="N933" s="59"/>
      <c r="O933" s="59"/>
      <c r="P933" s="59"/>
      <c r="Q933" s="59"/>
      <c r="R933" s="59"/>
    </row>
    <row r="934" spans="1:18" x14ac:dyDescent="0.2">
      <c r="A934" s="80"/>
      <c r="B934" s="81">
        <f t="shared" si="14"/>
        <v>904</v>
      </c>
      <c r="C934" s="82" t="s">
        <v>947</v>
      </c>
      <c r="D934" s="83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A2 (30°)Tipo A2+3</v>
      </c>
      <c r="E934" s="84" t="s">
        <v>44</v>
      </c>
      <c r="F934" s="85">
        <v>0</v>
      </c>
      <c r="G934" s="86">
        <f>VLOOKUP(C934,'[12]Resumen Peso'!$B$1:$D$65536,3,0)*$C$14</f>
        <v>8477.5635167210512</v>
      </c>
      <c r="H934" s="93"/>
      <c r="I934" s="88"/>
      <c r="J934" s="89">
        <f>+VLOOKUP(C934,'[12]Resumen Peso'!$B$1:$D$65536,3,0)</f>
        <v>5263.6283889430733</v>
      </c>
      <c r="N934" s="59"/>
      <c r="O934" s="59"/>
      <c r="P934" s="59"/>
      <c r="Q934" s="59"/>
      <c r="R934" s="59"/>
    </row>
    <row r="935" spans="1:18" x14ac:dyDescent="0.2">
      <c r="A935" s="80"/>
      <c r="B935" s="81">
        <f t="shared" si="14"/>
        <v>905</v>
      </c>
      <c r="C935" s="82" t="s">
        <v>948</v>
      </c>
      <c r="D935" s="83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B2 (65°)Tipo B2-3</v>
      </c>
      <c r="E935" s="84" t="s">
        <v>44</v>
      </c>
      <c r="F935" s="85">
        <v>0</v>
      </c>
      <c r="G935" s="86">
        <f>VLOOKUP(C935,'[12]Resumen Peso'!$B$1:$D$65536,3,0)*$C$14</f>
        <v>9379.2553771364801</v>
      </c>
      <c r="H935" s="93"/>
      <c r="I935" s="88"/>
      <c r="J935" s="89">
        <f>+VLOOKUP(C935,'[12]Resumen Peso'!$B$1:$D$65536,3,0)</f>
        <v>5823.4792075421037</v>
      </c>
      <c r="N935" s="59"/>
      <c r="O935" s="59"/>
      <c r="P935" s="59"/>
      <c r="Q935" s="59"/>
      <c r="R935" s="59"/>
    </row>
    <row r="936" spans="1:18" x14ac:dyDescent="0.2">
      <c r="A936" s="80"/>
      <c r="B936" s="81">
        <f t="shared" si="14"/>
        <v>906</v>
      </c>
      <c r="C936" s="82" t="s">
        <v>949</v>
      </c>
      <c r="D936" s="83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B2 (65°)Tipo B2±0</v>
      </c>
      <c r="E936" s="84" t="s">
        <v>44</v>
      </c>
      <c r="F936" s="85">
        <v>0</v>
      </c>
      <c r="G936" s="86">
        <f>VLOOKUP(C936,'[12]Resumen Peso'!$B$1:$D$65536,3,0)*$C$14</f>
        <v>10444.605097033944</v>
      </c>
      <c r="H936" s="93"/>
      <c r="I936" s="88"/>
      <c r="J936" s="89">
        <f>+VLOOKUP(C936,'[12]Resumen Peso'!$B$1:$D$65536,3,0)</f>
        <v>6484.9434382428772</v>
      </c>
      <c r="N936" s="59"/>
      <c r="O936" s="59"/>
      <c r="P936" s="59"/>
      <c r="Q936" s="59"/>
      <c r="R936" s="59"/>
    </row>
    <row r="937" spans="1:18" x14ac:dyDescent="0.2">
      <c r="A937" s="80"/>
      <c r="B937" s="81">
        <f t="shared" si="14"/>
        <v>907</v>
      </c>
      <c r="C937" s="82" t="s">
        <v>950</v>
      </c>
      <c r="D937" s="83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B2 (65°)Tipo B2+3</v>
      </c>
      <c r="E937" s="84" t="s">
        <v>44</v>
      </c>
      <c r="F937" s="85">
        <v>0</v>
      </c>
      <c r="G937" s="86">
        <f>VLOOKUP(C937,'[12]Resumen Peso'!$B$1:$D$65536,3,0)*$C$14</f>
        <v>11697.957708678017</v>
      </c>
      <c r="H937" s="93"/>
      <c r="I937" s="88"/>
      <c r="J937" s="89">
        <f>+VLOOKUP(C937,'[12]Resumen Peso'!$B$1:$D$65536,3,0)</f>
        <v>7263.1366508320234</v>
      </c>
      <c r="N937" s="59"/>
      <c r="O937" s="59"/>
      <c r="P937" s="59"/>
      <c r="Q937" s="59"/>
      <c r="R937" s="59"/>
    </row>
    <row r="938" spans="1:18" x14ac:dyDescent="0.2">
      <c r="A938" s="80"/>
      <c r="B938" s="81">
        <f t="shared" si="14"/>
        <v>908</v>
      </c>
      <c r="C938" s="82" t="s">
        <v>951</v>
      </c>
      <c r="D938" s="83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R2-3</v>
      </c>
      <c r="E938" s="84" t="s">
        <v>44</v>
      </c>
      <c r="F938" s="85">
        <v>0</v>
      </c>
      <c r="G938" s="86">
        <f>VLOOKUP(C938,'[12]Resumen Peso'!$B$1:$D$65536,3,0)*$C$14</f>
        <v>12076.397085158847</v>
      </c>
      <c r="H938" s="93"/>
      <c r="I938" s="88"/>
      <c r="J938" s="89">
        <f>+VLOOKUP(C938,'[12]Resumen Peso'!$B$1:$D$65536,3,0)</f>
        <v>7498.1056064298764</v>
      </c>
      <c r="N938" s="59"/>
      <c r="O938" s="59"/>
      <c r="P938" s="59"/>
      <c r="Q938" s="59"/>
      <c r="R938" s="59"/>
    </row>
    <row r="939" spans="1:18" x14ac:dyDescent="0.2">
      <c r="A939" s="80"/>
      <c r="B939" s="81">
        <f t="shared" si="14"/>
        <v>909</v>
      </c>
      <c r="C939" s="82" t="s">
        <v>952</v>
      </c>
      <c r="D939" s="83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R2±0</v>
      </c>
      <c r="E939" s="84" t="s">
        <v>44</v>
      </c>
      <c r="F939" s="85">
        <v>0</v>
      </c>
      <c r="G939" s="86">
        <f>VLOOKUP(C939,'[12]Resumen Peso'!$B$1:$D$65536,3,0)*$C$14</f>
        <v>13463.095970076753</v>
      </c>
      <c r="H939" s="93"/>
      <c r="I939" s="88"/>
      <c r="J939" s="89">
        <f>+VLOOKUP(C939,'[12]Resumen Peso'!$B$1:$D$65536,3,0)</f>
        <v>8359.0920918950687</v>
      </c>
      <c r="N939" s="59"/>
      <c r="O939" s="59"/>
      <c r="P939" s="59"/>
      <c r="Q939" s="59"/>
      <c r="R939" s="59"/>
    </row>
    <row r="940" spans="1:18" x14ac:dyDescent="0.2">
      <c r="A940" s="80"/>
      <c r="B940" s="81">
        <f t="shared" si="14"/>
        <v>910</v>
      </c>
      <c r="C940" s="82" t="s">
        <v>953</v>
      </c>
      <c r="D940" s="83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R2+3</v>
      </c>
      <c r="E940" s="84" t="s">
        <v>44</v>
      </c>
      <c r="F940" s="85">
        <v>0</v>
      </c>
      <c r="G940" s="86">
        <f>VLOOKUP(C940,'[12]Resumen Peso'!$B$1:$D$65536,3,0)*$C$14</f>
        <v>14849.794854994658</v>
      </c>
      <c r="H940" s="93"/>
      <c r="I940" s="88"/>
      <c r="J940" s="89">
        <f>+VLOOKUP(C940,'[12]Resumen Peso'!$B$1:$D$65536,3,0)</f>
        <v>9220.0785773602602</v>
      </c>
      <c r="N940" s="59"/>
      <c r="O940" s="59"/>
      <c r="P940" s="59"/>
      <c r="Q940" s="59"/>
      <c r="R940" s="59"/>
    </row>
    <row r="941" spans="1:18" x14ac:dyDescent="0.2">
      <c r="A941" s="80"/>
      <c r="B941" s="81">
        <f t="shared" si="14"/>
        <v>911</v>
      </c>
      <c r="C941" s="82" t="s">
        <v>954</v>
      </c>
      <c r="D941" s="83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84" t="s">
        <v>44</v>
      </c>
      <c r="F941" s="85">
        <v>0</v>
      </c>
      <c r="G941" s="86">
        <f>VLOOKUP(C941,'[12]Resumen Peso'!$B$1:$D$65536,3,0)*$C$14</f>
        <v>2147.362436628121</v>
      </c>
      <c r="H941" s="93"/>
      <c r="I941" s="88"/>
      <c r="J941" s="89">
        <f>+VLOOKUP(C941,'[12]Resumen Peso'!$B$1:$D$65536,3,0)</f>
        <v>1333.2743376669489</v>
      </c>
      <c r="N941" s="59"/>
      <c r="O941" s="59"/>
      <c r="P941" s="59"/>
      <c r="Q941" s="59"/>
      <c r="R941" s="59"/>
    </row>
    <row r="942" spans="1:18" x14ac:dyDescent="0.2">
      <c r="A942" s="80"/>
      <c r="B942" s="81">
        <f t="shared" si="14"/>
        <v>912</v>
      </c>
      <c r="C942" s="82" t="s">
        <v>955</v>
      </c>
      <c r="D942" s="83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84" t="s">
        <v>44</v>
      </c>
      <c r="F942" s="85">
        <v>0</v>
      </c>
      <c r="G942" s="86">
        <f>VLOOKUP(C942,'[12]Resumen Peso'!$B$1:$D$65536,3,0)*$C$14</f>
        <v>2456.8921572231657</v>
      </c>
      <c r="H942" s="93"/>
      <c r="I942" s="88"/>
      <c r="J942" s="89">
        <f>+VLOOKUP(C942,'[12]Resumen Peso'!$B$1:$D$65536,3,0)</f>
        <v>1525.458025979302</v>
      </c>
      <c r="N942" s="59"/>
      <c r="O942" s="59"/>
      <c r="P942" s="59"/>
      <c r="Q942" s="59"/>
      <c r="R942" s="59"/>
    </row>
    <row r="943" spans="1:18" x14ac:dyDescent="0.2">
      <c r="A943" s="80"/>
      <c r="B943" s="81">
        <f t="shared" si="14"/>
        <v>913</v>
      </c>
      <c r="C943" s="82" t="s">
        <v>956</v>
      </c>
      <c r="D943" s="83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84" t="s">
        <v>44</v>
      </c>
      <c r="F943" s="85">
        <v>0</v>
      </c>
      <c r="G943" s="86">
        <f>VLOOKUP(C943,'[12]Resumen Peso'!$B$1:$D$65536,3,0)*$C$14</f>
        <v>2763.6582195986111</v>
      </c>
      <c r="H943" s="93"/>
      <c r="I943" s="88"/>
      <c r="J943" s="89">
        <f>+VLOOKUP(C943,'[12]Resumen Peso'!$B$1:$D$65536,3,0)</f>
        <v>1715.9257885031518</v>
      </c>
      <c r="N943" s="59"/>
      <c r="O943" s="59"/>
      <c r="P943" s="59"/>
      <c r="Q943" s="59"/>
      <c r="R943" s="59"/>
    </row>
    <row r="944" spans="1:18" x14ac:dyDescent="0.2">
      <c r="A944" s="80"/>
      <c r="B944" s="81">
        <f t="shared" si="14"/>
        <v>914</v>
      </c>
      <c r="C944" s="82" t="s">
        <v>957</v>
      </c>
      <c r="D944" s="83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84" t="s">
        <v>44</v>
      </c>
      <c r="F944" s="85">
        <v>0</v>
      </c>
      <c r="G944" s="86">
        <f>VLOOKUP(C944,'[12]Resumen Peso'!$B$1:$D$65536,3,0)*$C$14</f>
        <v>3067.6606237544588</v>
      </c>
      <c r="H944" s="93"/>
      <c r="I944" s="88"/>
      <c r="J944" s="89">
        <f>+VLOOKUP(C944,'[12]Resumen Peso'!$B$1:$D$65536,3,0)</f>
        <v>1904.6776252384986</v>
      </c>
      <c r="N944" s="59"/>
      <c r="O944" s="59"/>
      <c r="P944" s="59"/>
      <c r="Q944" s="59"/>
      <c r="R944" s="59"/>
    </row>
    <row r="945" spans="1:18" x14ac:dyDescent="0.2">
      <c r="A945" s="80"/>
      <c r="B945" s="81">
        <f t="shared" si="14"/>
        <v>915</v>
      </c>
      <c r="C945" s="82" t="s">
        <v>958</v>
      </c>
      <c r="D945" s="83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84" t="s">
        <v>44</v>
      </c>
      <c r="F945" s="85">
        <v>0</v>
      </c>
      <c r="G945" s="86">
        <f>VLOOKUP(C945,'[12]Resumen Peso'!$B$1:$D$65536,3,0)*$C$14</f>
        <v>3371.663027910306</v>
      </c>
      <c r="H945" s="93"/>
      <c r="I945" s="88"/>
      <c r="J945" s="89">
        <f>+VLOOKUP(C945,'[12]Resumen Peso'!$B$1:$D$65536,3,0)</f>
        <v>2093.4294619738453</v>
      </c>
      <c r="N945" s="59"/>
      <c r="O945" s="59"/>
      <c r="P945" s="59"/>
      <c r="Q945" s="59"/>
      <c r="R945" s="59"/>
    </row>
    <row r="946" spans="1:18" x14ac:dyDescent="0.2">
      <c r="A946" s="80"/>
      <c r="B946" s="81">
        <f t="shared" si="14"/>
        <v>916</v>
      </c>
      <c r="C946" s="82" t="s">
        <v>959</v>
      </c>
      <c r="D946" s="83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84" t="s">
        <v>44</v>
      </c>
      <c r="F946" s="85">
        <v>0</v>
      </c>
      <c r="G946" s="86">
        <f>VLOOKUP(C946,'[12]Resumen Peso'!$B$1:$D$65536,3,0)*$C$14</f>
        <v>3779.9050927929734</v>
      </c>
      <c r="H946" s="93"/>
      <c r="I946" s="88"/>
      <c r="J946" s="89">
        <f>+VLOOKUP(C946,'[12]Resumen Peso'!$B$1:$D$65536,3,0)</f>
        <v>2346.9025875999537</v>
      </c>
      <c r="N946" s="59"/>
      <c r="O946" s="59"/>
      <c r="P946" s="59"/>
      <c r="Q946" s="59"/>
      <c r="R946" s="59"/>
    </row>
    <row r="947" spans="1:18" x14ac:dyDescent="0.2">
      <c r="A947" s="80"/>
      <c r="B947" s="81">
        <f t="shared" si="14"/>
        <v>917</v>
      </c>
      <c r="C947" s="82" t="s">
        <v>960</v>
      </c>
      <c r="D947" s="83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84" t="s">
        <v>44</v>
      </c>
      <c r="F947" s="85">
        <v>0</v>
      </c>
      <c r="G947" s="86">
        <f>VLOOKUP(C947,'[12]Resumen Peso'!$B$1:$D$65536,3,0)*$C$14</f>
        <v>4195.2331773506921</v>
      </c>
      <c r="H947" s="93"/>
      <c r="I947" s="88"/>
      <c r="J947" s="89">
        <f>+VLOOKUP(C947,'[12]Resumen Peso'!$B$1:$D$65536,3,0)</f>
        <v>2604.7753469477843</v>
      </c>
      <c r="N947" s="59"/>
      <c r="O947" s="59"/>
      <c r="P947" s="59"/>
      <c r="Q947" s="59"/>
      <c r="R947" s="59"/>
    </row>
    <row r="948" spans="1:18" x14ac:dyDescent="0.2">
      <c r="A948" s="80"/>
      <c r="B948" s="81">
        <f t="shared" si="14"/>
        <v>918</v>
      </c>
      <c r="C948" s="82" t="s">
        <v>961</v>
      </c>
      <c r="D948" s="83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84" t="s">
        <v>44</v>
      </c>
      <c r="F948" s="85">
        <v>0</v>
      </c>
      <c r="G948" s="86">
        <f>VLOOKUP(C948,'[12]Resumen Peso'!$B$1:$D$65536,3,0)*$C$14</f>
        <v>4610.5612619084104</v>
      </c>
      <c r="H948" s="93"/>
      <c r="I948" s="88"/>
      <c r="J948" s="89">
        <f>+VLOOKUP(C948,'[12]Resumen Peso'!$B$1:$D$65536,3,0)</f>
        <v>2862.648106295615</v>
      </c>
      <c r="N948" s="59"/>
      <c r="O948" s="59"/>
      <c r="P948" s="59"/>
      <c r="Q948" s="59"/>
      <c r="R948" s="59"/>
    </row>
    <row r="949" spans="1:18" x14ac:dyDescent="0.2">
      <c r="A949" s="80"/>
      <c r="B949" s="81">
        <f t="shared" si="14"/>
        <v>919</v>
      </c>
      <c r="C949" s="82" t="s">
        <v>962</v>
      </c>
      <c r="D949" s="83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84" t="s">
        <v>44</v>
      </c>
      <c r="F949" s="85">
        <v>0</v>
      </c>
      <c r="G949" s="86">
        <f>VLOOKUP(C949,'[12]Resumen Peso'!$B$1:$D$65536,3,0)*$C$14</f>
        <v>5100.9504584752876</v>
      </c>
      <c r="H949" s="93"/>
      <c r="I949" s="88"/>
      <c r="J949" s="89">
        <f>+VLOOKUP(C949,'[12]Resumen Peso'!$B$1:$D$65536,3,0)</f>
        <v>3167.1255061510356</v>
      </c>
      <c r="N949" s="59"/>
      <c r="O949" s="59"/>
      <c r="P949" s="59"/>
      <c r="Q949" s="59"/>
      <c r="R949" s="59"/>
    </row>
    <row r="950" spans="1:18" x14ac:dyDescent="0.2">
      <c r="A950" s="80"/>
      <c r="B950" s="81">
        <f t="shared" si="14"/>
        <v>920</v>
      </c>
      <c r="C950" s="82" t="s">
        <v>963</v>
      </c>
      <c r="D950" s="83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84" t="s">
        <v>44</v>
      </c>
      <c r="F950" s="85">
        <v>0</v>
      </c>
      <c r="G950" s="86">
        <f>VLOOKUP(C950,'[12]Resumen Peso'!$B$1:$D$65536,3,0)*$C$14</f>
        <v>5680.3457221328372</v>
      </c>
      <c r="H950" s="93"/>
      <c r="I950" s="88"/>
      <c r="J950" s="89">
        <f>+VLOOKUP(C950,'[12]Resumen Peso'!$B$1:$D$65536,3,0)</f>
        <v>3526.8658197673003</v>
      </c>
      <c r="N950" s="59"/>
      <c r="O950" s="59"/>
      <c r="P950" s="59"/>
      <c r="Q950" s="59"/>
      <c r="R950" s="59"/>
    </row>
    <row r="951" spans="1:18" x14ac:dyDescent="0.2">
      <c r="A951" s="80"/>
      <c r="B951" s="81">
        <f t="shared" si="14"/>
        <v>921</v>
      </c>
      <c r="C951" s="82" t="s">
        <v>964</v>
      </c>
      <c r="D951" s="83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84" t="s">
        <v>44</v>
      </c>
      <c r="F951" s="85">
        <v>0</v>
      </c>
      <c r="G951" s="86">
        <f>VLOOKUP(C951,'[12]Resumen Peso'!$B$1:$D$65536,3,0)*$C$14</f>
        <v>6361.9872087887779</v>
      </c>
      <c r="H951" s="93"/>
      <c r="I951" s="88"/>
      <c r="J951" s="89">
        <f>+VLOOKUP(C951,'[12]Resumen Peso'!$B$1:$D$65536,3,0)</f>
        <v>3950.0897181393766</v>
      </c>
      <c r="N951" s="59"/>
      <c r="O951" s="59"/>
      <c r="P951" s="59"/>
      <c r="Q951" s="59"/>
      <c r="R951" s="59"/>
    </row>
    <row r="952" spans="1:18" x14ac:dyDescent="0.2">
      <c r="A952" s="80"/>
      <c r="B952" s="81">
        <f t="shared" si="14"/>
        <v>922</v>
      </c>
      <c r="C952" s="82" t="s">
        <v>965</v>
      </c>
      <c r="D952" s="83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84" t="s">
        <v>44</v>
      </c>
      <c r="F952" s="85">
        <v>0</v>
      </c>
      <c r="G952" s="86">
        <f>VLOOKUP(C952,'[12]Resumen Peso'!$B$1:$D$65536,3,0)*$C$14</f>
        <v>6567.8031753388159</v>
      </c>
      <c r="H952" s="93"/>
      <c r="I952" s="88"/>
      <c r="J952" s="89">
        <f>+VLOOKUP(C952,'[12]Resumen Peso'!$B$1:$D$65536,3,0)</f>
        <v>4077.8786473870045</v>
      </c>
      <c r="N952" s="59"/>
      <c r="O952" s="59"/>
      <c r="P952" s="59"/>
      <c r="Q952" s="59"/>
      <c r="R952" s="59"/>
    </row>
    <row r="953" spans="1:18" x14ac:dyDescent="0.2">
      <c r="A953" s="80"/>
      <c r="B953" s="81">
        <f t="shared" si="14"/>
        <v>923</v>
      </c>
      <c r="C953" s="82" t="s">
        <v>966</v>
      </c>
      <c r="D953" s="83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84" t="s">
        <v>44</v>
      </c>
      <c r="F953" s="85">
        <v>0</v>
      </c>
      <c r="G953" s="86">
        <f>VLOOKUP(C953,'[12]Resumen Peso'!$B$1:$D$65536,3,0)*$C$14</f>
        <v>7321.9656358292259</v>
      </c>
      <c r="H953" s="93"/>
      <c r="I953" s="88"/>
      <c r="J953" s="89">
        <f>+VLOOKUP(C953,'[12]Resumen Peso'!$B$1:$D$65536,3,0)</f>
        <v>4546.1300416800495</v>
      </c>
      <c r="N953" s="59"/>
      <c r="O953" s="59"/>
      <c r="P953" s="59"/>
      <c r="Q953" s="59"/>
      <c r="R953" s="59"/>
    </row>
    <row r="954" spans="1:18" x14ac:dyDescent="0.2">
      <c r="A954" s="80"/>
      <c r="B954" s="81">
        <f t="shared" si="14"/>
        <v>924</v>
      </c>
      <c r="C954" s="82" t="s">
        <v>967</v>
      </c>
      <c r="D954" s="83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84" t="s">
        <v>44</v>
      </c>
      <c r="F954" s="85">
        <v>0</v>
      </c>
      <c r="G954" s="86">
        <f>VLOOKUP(C954,'[12]Resumen Peso'!$B$1:$D$65536,3,0)*$C$14</f>
        <v>8076.1280963196368</v>
      </c>
      <c r="H954" s="93"/>
      <c r="I954" s="88"/>
      <c r="J954" s="89">
        <f>+VLOOKUP(C954,'[12]Resumen Peso'!$B$1:$D$65536,3,0)</f>
        <v>5014.381435973095</v>
      </c>
      <c r="N954" s="59"/>
      <c r="O954" s="59"/>
      <c r="P954" s="59"/>
      <c r="Q954" s="59"/>
      <c r="R954" s="59"/>
    </row>
    <row r="955" spans="1:18" x14ac:dyDescent="0.2">
      <c r="A955" s="80"/>
      <c r="B955" s="81">
        <f t="shared" si="14"/>
        <v>925</v>
      </c>
      <c r="C955" s="82" t="s">
        <v>968</v>
      </c>
      <c r="D955" s="83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84" t="s">
        <v>44</v>
      </c>
      <c r="F955" s="85">
        <v>0</v>
      </c>
      <c r="G955" s="86">
        <f>VLOOKUP(C955,'[12]Resumen Peso'!$B$1:$D$65536,3,0)*$C$14</f>
        <v>3647.2082536706921</v>
      </c>
      <c r="H955" s="93"/>
      <c r="I955" s="88"/>
      <c r="J955" s="89">
        <f>+VLOOKUP(C955,'[12]Resumen Peso'!$B$1:$D$65536,3,0)</f>
        <v>2264.5125414328677</v>
      </c>
      <c r="N955" s="59"/>
      <c r="O955" s="59"/>
      <c r="P955" s="59"/>
      <c r="Q955" s="59"/>
      <c r="R955" s="59"/>
    </row>
    <row r="956" spans="1:18" x14ac:dyDescent="0.2">
      <c r="A956" s="80"/>
      <c r="B956" s="81">
        <f t="shared" si="14"/>
        <v>926</v>
      </c>
      <c r="C956" s="82" t="s">
        <v>969</v>
      </c>
      <c r="D956" s="83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84" t="s">
        <v>44</v>
      </c>
      <c r="F956" s="85">
        <v>0</v>
      </c>
      <c r="G956" s="86">
        <f>VLOOKUP(C956,'[12]Resumen Peso'!$B$1:$D$65536,3,0)*$C$14</f>
        <v>4172.9319659115126</v>
      </c>
      <c r="H956" s="93"/>
      <c r="I956" s="88"/>
      <c r="J956" s="89">
        <f>+VLOOKUP(C956,'[12]Resumen Peso'!$B$1:$D$65536,3,0)</f>
        <v>2590.928763621389</v>
      </c>
      <c r="N956" s="59"/>
      <c r="O956" s="59"/>
      <c r="P956" s="59"/>
      <c r="Q956" s="59"/>
      <c r="R956" s="59"/>
    </row>
    <row r="957" spans="1:18" x14ac:dyDescent="0.2">
      <c r="A957" s="80"/>
      <c r="B957" s="81">
        <f t="shared" si="14"/>
        <v>927</v>
      </c>
      <c r="C957" s="82" t="s">
        <v>970</v>
      </c>
      <c r="D957" s="83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84" t="s">
        <v>44</v>
      </c>
      <c r="F957" s="85">
        <v>0</v>
      </c>
      <c r="G957" s="86">
        <f>VLOOKUP(C957,'[12]Resumen Peso'!$B$1:$D$65536,3,0)*$C$14</f>
        <v>4693.961716435897</v>
      </c>
      <c r="H957" s="93"/>
      <c r="I957" s="88"/>
      <c r="J957" s="89">
        <f>+VLOOKUP(C957,'[12]Resumen Peso'!$B$1:$D$65536,3,0)</f>
        <v>2914.4305552546557</v>
      </c>
      <c r="N957" s="59"/>
      <c r="O957" s="59"/>
      <c r="P957" s="59"/>
      <c r="Q957" s="59"/>
      <c r="R957" s="59"/>
    </row>
    <row r="958" spans="1:18" x14ac:dyDescent="0.2">
      <c r="A958" s="80"/>
      <c r="B958" s="81">
        <f t="shared" si="14"/>
        <v>928</v>
      </c>
      <c r="C958" s="82" t="s">
        <v>971</v>
      </c>
      <c r="D958" s="83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84" t="s">
        <v>44</v>
      </c>
      <c r="F958" s="85">
        <v>0</v>
      </c>
      <c r="G958" s="86">
        <f>VLOOKUP(C958,'[12]Resumen Peso'!$B$1:$D$65536,3,0)*$C$14</f>
        <v>5210.297505243846</v>
      </c>
      <c r="H958" s="93"/>
      <c r="I958" s="88"/>
      <c r="J958" s="89">
        <f>+VLOOKUP(C958,'[12]Resumen Peso'!$B$1:$D$65536,3,0)</f>
        <v>3235.0179163326679</v>
      </c>
      <c r="N958" s="59"/>
      <c r="O958" s="59"/>
      <c r="P958" s="59"/>
      <c r="Q958" s="59"/>
      <c r="R958" s="59"/>
    </row>
    <row r="959" spans="1:18" x14ac:dyDescent="0.2">
      <c r="A959" s="80"/>
      <c r="B959" s="81">
        <f t="shared" si="14"/>
        <v>929</v>
      </c>
      <c r="C959" s="82" t="s">
        <v>972</v>
      </c>
      <c r="D959" s="83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84" t="s">
        <v>44</v>
      </c>
      <c r="F959" s="85">
        <v>0</v>
      </c>
      <c r="G959" s="86">
        <f>VLOOKUP(C959,'[12]Resumen Peso'!$B$1:$D$65536,3,0)*$C$14</f>
        <v>5726.6332940517932</v>
      </c>
      <c r="H959" s="93"/>
      <c r="I959" s="88"/>
      <c r="J959" s="89">
        <f>+VLOOKUP(C959,'[12]Resumen Peso'!$B$1:$D$65536,3,0)</f>
        <v>3555.6052774106797</v>
      </c>
      <c r="N959" s="59"/>
      <c r="O959" s="59"/>
      <c r="P959" s="59"/>
      <c r="Q959" s="59"/>
      <c r="R959" s="59"/>
    </row>
    <row r="960" spans="1:18" x14ac:dyDescent="0.2">
      <c r="A960" s="80"/>
      <c r="B960" s="81">
        <f t="shared" si="14"/>
        <v>930</v>
      </c>
      <c r="C960" s="82" t="s">
        <v>973</v>
      </c>
      <c r="D960" s="83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84" t="s">
        <v>44</v>
      </c>
      <c r="F960" s="85">
        <v>0</v>
      </c>
      <c r="G960" s="86">
        <f>VLOOKUP(C960,'[12]Resumen Peso'!$B$1:$D$65536,3,0)*$C$14</f>
        <v>6420.0159308802722</v>
      </c>
      <c r="H960" s="93"/>
      <c r="I960" s="88"/>
      <c r="J960" s="89">
        <f>+VLOOKUP(C960,'[12]Resumen Peso'!$B$1:$D$65536,3,0)</f>
        <v>3986.1191301717872</v>
      </c>
      <c r="N960" s="59"/>
      <c r="O960" s="59"/>
      <c r="P960" s="59"/>
      <c r="Q960" s="59"/>
      <c r="R960" s="59"/>
    </row>
    <row r="961" spans="1:18" x14ac:dyDescent="0.2">
      <c r="A961" s="80"/>
      <c r="B961" s="81">
        <f t="shared" si="14"/>
        <v>931</v>
      </c>
      <c r="C961" s="82" t="s">
        <v>974</v>
      </c>
      <c r="D961" s="83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84" t="s">
        <v>44</v>
      </c>
      <c r="F961" s="85">
        <v>0</v>
      </c>
      <c r="G961" s="86">
        <f>VLOOKUP(C961,'[12]Resumen Peso'!$B$1:$D$65536,3,0)*$C$14</f>
        <v>7125.4338855496917</v>
      </c>
      <c r="H961" s="93"/>
      <c r="I961" s="88"/>
      <c r="J961" s="89">
        <f>+VLOOKUP(C961,'[12]Resumen Peso'!$B$1:$D$65536,3,0)</f>
        <v>4424.1055828765675</v>
      </c>
      <c r="N961" s="59"/>
      <c r="O961" s="59"/>
      <c r="P961" s="59"/>
      <c r="Q961" s="59"/>
      <c r="R961" s="59"/>
    </row>
    <row r="962" spans="1:18" x14ac:dyDescent="0.2">
      <c r="A962" s="80"/>
      <c r="B962" s="81">
        <f t="shared" si="14"/>
        <v>932</v>
      </c>
      <c r="C962" s="82" t="s">
        <v>975</v>
      </c>
      <c r="D962" s="83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84" t="s">
        <v>44</v>
      </c>
      <c r="F962" s="85">
        <v>0</v>
      </c>
      <c r="G962" s="86">
        <f>VLOOKUP(C962,'[12]Resumen Peso'!$B$1:$D$65536,3,0)*$C$14</f>
        <v>7830.8518402191112</v>
      </c>
      <c r="H962" s="93"/>
      <c r="I962" s="88"/>
      <c r="J962" s="89">
        <f>+VLOOKUP(C962,'[12]Resumen Peso'!$B$1:$D$65536,3,0)</f>
        <v>4862.0920355813478</v>
      </c>
      <c r="N962" s="59"/>
      <c r="O962" s="59"/>
      <c r="P962" s="59"/>
      <c r="Q962" s="59"/>
      <c r="R962" s="59"/>
    </row>
    <row r="963" spans="1:18" x14ac:dyDescent="0.2">
      <c r="A963" s="80"/>
      <c r="B963" s="81">
        <f t="shared" si="14"/>
        <v>933</v>
      </c>
      <c r="C963" s="82" t="s">
        <v>976</v>
      </c>
      <c r="D963" s="83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84" t="s">
        <v>44</v>
      </c>
      <c r="F963" s="85">
        <v>0</v>
      </c>
      <c r="G963" s="86">
        <f>VLOOKUP(C963,'[12]Resumen Peso'!$B$1:$D$65536,3,0)*$C$14</f>
        <v>8663.7580579687856</v>
      </c>
      <c r="H963" s="93"/>
      <c r="I963" s="88"/>
      <c r="J963" s="89">
        <f>+VLOOKUP(C963,'[12]Resumen Peso'!$B$1:$D$65536,3,0)</f>
        <v>5379.2345853749557</v>
      </c>
      <c r="N963" s="59"/>
      <c r="O963" s="59"/>
      <c r="P963" s="59"/>
      <c r="Q963" s="59"/>
      <c r="R963" s="59"/>
    </row>
    <row r="964" spans="1:18" x14ac:dyDescent="0.2">
      <c r="A964" s="80"/>
      <c r="B964" s="81">
        <f t="shared" si="14"/>
        <v>934</v>
      </c>
      <c r="C964" s="82" t="s">
        <v>977</v>
      </c>
      <c r="D964" s="83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84" t="s">
        <v>44</v>
      </c>
      <c r="F964" s="85">
        <v>0</v>
      </c>
      <c r="G964" s="86">
        <f>VLOOKUP(C964,'[12]Resumen Peso'!$B$1:$D$65536,3,0)*$C$14</f>
        <v>9647.837481034283</v>
      </c>
      <c r="H964" s="93"/>
      <c r="I964" s="88"/>
      <c r="J964" s="89">
        <f>+VLOOKUP(C964,'[12]Resumen Peso'!$B$1:$D$65536,3,0)</f>
        <v>5990.2389592148729</v>
      </c>
      <c r="N964" s="59"/>
      <c r="O964" s="59"/>
      <c r="P964" s="59"/>
      <c r="Q964" s="59"/>
      <c r="R964" s="59"/>
    </row>
    <row r="965" spans="1:18" x14ac:dyDescent="0.2">
      <c r="A965" s="80"/>
      <c r="B965" s="81">
        <f t="shared" si="14"/>
        <v>935</v>
      </c>
      <c r="C965" s="82" t="s">
        <v>978</v>
      </c>
      <c r="D965" s="83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84" t="s">
        <v>44</v>
      </c>
      <c r="F965" s="85">
        <v>0</v>
      </c>
      <c r="G965" s="86">
        <f>VLOOKUP(C965,'[12]Resumen Peso'!$B$1:$D$65536,3,0)*$C$14</f>
        <v>10805.5779787584</v>
      </c>
      <c r="H965" s="93"/>
      <c r="I965" s="88"/>
      <c r="J965" s="89">
        <f>+VLOOKUP(C965,'[12]Resumen Peso'!$B$1:$D$65536,3,0)</f>
        <v>6709.0676343206587</v>
      </c>
      <c r="N965" s="59"/>
      <c r="O965" s="59"/>
      <c r="P965" s="59"/>
      <c r="Q965" s="59"/>
      <c r="R965" s="59"/>
    </row>
    <row r="966" spans="1:18" x14ac:dyDescent="0.2">
      <c r="A966" s="80"/>
      <c r="B966" s="81">
        <f t="shared" si="14"/>
        <v>936</v>
      </c>
      <c r="C966" s="82" t="s">
        <v>979</v>
      </c>
      <c r="D966" s="83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84" t="s">
        <v>44</v>
      </c>
      <c r="F966" s="85">
        <v>0</v>
      </c>
      <c r="G966" s="86">
        <f>VLOOKUP(C966,'[12]Resumen Peso'!$B$1:$D$65536,3,0)*$C$14</f>
        <v>11155.148074208711</v>
      </c>
      <c r="H966" s="93"/>
      <c r="I966" s="88"/>
      <c r="J966" s="89">
        <f>+VLOOKUP(C966,'[12]Resumen Peso'!$B$1:$D$65536,3,0)</f>
        <v>6926.1119625298898</v>
      </c>
      <c r="N966" s="59"/>
      <c r="O966" s="59"/>
      <c r="P966" s="59"/>
      <c r="Q966" s="59"/>
      <c r="R966" s="59"/>
    </row>
    <row r="967" spans="1:18" x14ac:dyDescent="0.2">
      <c r="A967" s="80"/>
      <c r="B967" s="81">
        <f t="shared" si="14"/>
        <v>937</v>
      </c>
      <c r="C967" s="82" t="s">
        <v>980</v>
      </c>
      <c r="D967" s="83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84" t="s">
        <v>44</v>
      </c>
      <c r="F967" s="85">
        <v>0</v>
      </c>
      <c r="G967" s="86">
        <f>VLOOKUP(C967,'[12]Resumen Peso'!$B$1:$D$65536,3,0)*$C$14</f>
        <v>12436.06251305319</v>
      </c>
      <c r="H967" s="93"/>
      <c r="I967" s="88"/>
      <c r="J967" s="89">
        <f>+VLOOKUP(C967,'[12]Resumen Peso'!$B$1:$D$65536,3,0)</f>
        <v>7721.4180184279703</v>
      </c>
      <c r="N967" s="59"/>
      <c r="O967" s="59"/>
      <c r="P967" s="59"/>
      <c r="Q967" s="59"/>
      <c r="R967" s="59"/>
    </row>
    <row r="968" spans="1:18" x14ac:dyDescent="0.2">
      <c r="A968" s="80"/>
      <c r="B968" s="81">
        <f t="shared" si="14"/>
        <v>938</v>
      </c>
      <c r="C968" s="82" t="s">
        <v>981</v>
      </c>
      <c r="D968" s="83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84" t="s">
        <v>44</v>
      </c>
      <c r="F968" s="85">
        <v>0</v>
      </c>
      <c r="G968" s="86">
        <f>VLOOKUP(C968,'[12]Resumen Peso'!$B$1:$D$65536,3,0)*$C$14</f>
        <v>13716.976951897668</v>
      </c>
      <c r="H968" s="93"/>
      <c r="I968" s="88"/>
      <c r="J968" s="89">
        <f>+VLOOKUP(C968,'[12]Resumen Peso'!$B$1:$D$65536,3,0)</f>
        <v>8516.7240743260518</v>
      </c>
      <c r="N968" s="59"/>
      <c r="O968" s="59"/>
      <c r="P968" s="59"/>
      <c r="Q968" s="59"/>
      <c r="R968" s="59"/>
    </row>
    <row r="969" spans="1:18" x14ac:dyDescent="0.2">
      <c r="A969" s="80"/>
      <c r="B969" s="81">
        <f t="shared" si="14"/>
        <v>939</v>
      </c>
      <c r="C969" s="82" t="s">
        <v>982</v>
      </c>
      <c r="D969" s="83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84" t="s">
        <v>44</v>
      </c>
      <c r="F969" s="85">
        <v>0</v>
      </c>
      <c r="G969" s="86">
        <f>VLOOKUP(C969,'[12]Resumen Peso'!$B$1:$D$65536,3,0)*$C$14</f>
        <v>2993.9851475730056</v>
      </c>
      <c r="H969" s="93"/>
      <c r="I969" s="88"/>
      <c r="J969" s="89">
        <f>+VLOOKUP(C969,'[12]Resumen Peso'!$B$1:$D$65536,3,0)</f>
        <v>1858.9333111755368</v>
      </c>
      <c r="N969" s="59"/>
      <c r="O969" s="59"/>
      <c r="P969" s="59"/>
      <c r="Q969" s="59"/>
      <c r="R969" s="59"/>
    </row>
    <row r="970" spans="1:18" x14ac:dyDescent="0.2">
      <c r="A970" s="80"/>
      <c r="B970" s="81">
        <f t="shared" si="14"/>
        <v>940</v>
      </c>
      <c r="C970" s="82" t="s">
        <v>983</v>
      </c>
      <c r="D970" s="83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84" t="s">
        <v>44</v>
      </c>
      <c r="F970" s="85">
        <v>0</v>
      </c>
      <c r="G970" s="86">
        <f>VLOOKUP(C970,'[12]Resumen Peso'!$B$1:$D$65536,3,0)*$C$14</f>
        <v>3425.5505742501955</v>
      </c>
      <c r="H970" s="93"/>
      <c r="I970" s="88"/>
      <c r="J970" s="89">
        <f>+VLOOKUP(C970,'[12]Resumen Peso'!$B$1:$D$65536,3,0)</f>
        <v>2126.8876623359743</v>
      </c>
      <c r="N970" s="59"/>
      <c r="O970" s="59"/>
      <c r="P970" s="59"/>
      <c r="Q970" s="59"/>
      <c r="R970" s="59"/>
    </row>
    <row r="971" spans="1:18" x14ac:dyDescent="0.2">
      <c r="A971" s="80"/>
      <c r="B971" s="81">
        <f t="shared" si="14"/>
        <v>941</v>
      </c>
      <c r="C971" s="82" t="s">
        <v>984</v>
      </c>
      <c r="D971" s="83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84" t="s">
        <v>44</v>
      </c>
      <c r="F971" s="85">
        <v>0</v>
      </c>
      <c r="G971" s="86">
        <f>VLOOKUP(C971,'[12]Resumen Peso'!$B$1:$D$65536,3,0)*$C$14</f>
        <v>3853.2627381891962</v>
      </c>
      <c r="H971" s="93"/>
      <c r="I971" s="88"/>
      <c r="J971" s="89">
        <f>+VLOOKUP(C971,'[12]Resumen Peso'!$B$1:$D$65536,3,0)</f>
        <v>2392.4495639324796</v>
      </c>
      <c r="N971" s="59"/>
      <c r="O971" s="59"/>
      <c r="P971" s="59"/>
      <c r="Q971" s="59"/>
      <c r="R971" s="59"/>
    </row>
    <row r="972" spans="1:18" x14ac:dyDescent="0.2">
      <c r="A972" s="80"/>
      <c r="B972" s="81">
        <f t="shared" si="14"/>
        <v>942</v>
      </c>
      <c r="C972" s="82" t="s">
        <v>985</v>
      </c>
      <c r="D972" s="83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84" t="s">
        <v>44</v>
      </c>
      <c r="F972" s="85">
        <v>0</v>
      </c>
      <c r="G972" s="86">
        <f>VLOOKUP(C972,'[12]Resumen Peso'!$B$1:$D$65536,3,0)*$C$14</f>
        <v>4277.1216393900086</v>
      </c>
      <c r="H972" s="93"/>
      <c r="I972" s="88"/>
      <c r="J972" s="89">
        <f>+VLOOKUP(C972,'[12]Resumen Peso'!$B$1:$D$65536,3,0)</f>
        <v>2655.6190159650528</v>
      </c>
      <c r="N972" s="59"/>
      <c r="O972" s="59"/>
      <c r="P972" s="59"/>
      <c r="Q972" s="59"/>
      <c r="R972" s="59"/>
    </row>
    <row r="973" spans="1:18" x14ac:dyDescent="0.2">
      <c r="A973" s="80"/>
      <c r="B973" s="81">
        <f t="shared" si="14"/>
        <v>943</v>
      </c>
      <c r="C973" s="82" t="s">
        <v>986</v>
      </c>
      <c r="D973" s="83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84" t="s">
        <v>44</v>
      </c>
      <c r="F973" s="85">
        <v>0</v>
      </c>
      <c r="G973" s="86">
        <f>VLOOKUP(C973,'[12]Resumen Peso'!$B$1:$D$65536,3,0)*$C$14</f>
        <v>4700.9805405908191</v>
      </c>
      <c r="H973" s="93"/>
      <c r="I973" s="88"/>
      <c r="J973" s="89">
        <f>+VLOOKUP(C973,'[12]Resumen Peso'!$B$1:$D$65536,3,0)</f>
        <v>2918.788467997625</v>
      </c>
      <c r="N973" s="59"/>
      <c r="O973" s="59"/>
      <c r="P973" s="59"/>
      <c r="Q973" s="59"/>
      <c r="R973" s="59"/>
    </row>
    <row r="974" spans="1:18" x14ac:dyDescent="0.2">
      <c r="A974" s="80"/>
      <c r="B974" s="81">
        <f t="shared" si="14"/>
        <v>944</v>
      </c>
      <c r="C974" s="82" t="s">
        <v>987</v>
      </c>
      <c r="D974" s="83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84" t="s">
        <v>44</v>
      </c>
      <c r="F974" s="85">
        <v>0</v>
      </c>
      <c r="G974" s="86">
        <f>VLOOKUP(C974,'[12]Resumen Peso'!$B$1:$D$65536,3,0)*$C$14</f>
        <v>5270.1768057506515</v>
      </c>
      <c r="H974" s="93"/>
      <c r="I974" s="88"/>
      <c r="J974" s="89">
        <f>+VLOOKUP(C974,'[12]Resumen Peso'!$B$1:$D$65536,3,0)</f>
        <v>3272.1963326826035</v>
      </c>
      <c r="N974" s="59"/>
      <c r="O974" s="59"/>
      <c r="P974" s="59"/>
      <c r="Q974" s="59"/>
      <c r="R974" s="59"/>
    </row>
    <row r="975" spans="1:18" x14ac:dyDescent="0.2">
      <c r="A975" s="80"/>
      <c r="B975" s="81">
        <f t="shared" si="14"/>
        <v>945</v>
      </c>
      <c r="C975" s="82" t="s">
        <v>988</v>
      </c>
      <c r="D975" s="83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84" t="s">
        <v>44</v>
      </c>
      <c r="F975" s="85">
        <v>0</v>
      </c>
      <c r="G975" s="86">
        <f>VLOOKUP(C975,'[12]Resumen Peso'!$B$1:$D$65536,3,0)*$C$14</f>
        <v>5849.2528365712005</v>
      </c>
      <c r="H975" s="93"/>
      <c r="I975" s="88"/>
      <c r="J975" s="89">
        <f>+VLOOKUP(C975,'[12]Resumen Peso'!$B$1:$D$65536,3,0)</f>
        <v>3631.7384380495041</v>
      </c>
      <c r="N975" s="59"/>
      <c r="O975" s="59"/>
      <c r="P975" s="59"/>
      <c r="Q975" s="59"/>
      <c r="R975" s="59"/>
    </row>
    <row r="976" spans="1:18" x14ac:dyDescent="0.2">
      <c r="A976" s="80"/>
      <c r="B976" s="81">
        <f t="shared" si="14"/>
        <v>946</v>
      </c>
      <c r="C976" s="82" t="s">
        <v>989</v>
      </c>
      <c r="D976" s="83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84" t="s">
        <v>44</v>
      </c>
      <c r="F976" s="85">
        <v>0</v>
      </c>
      <c r="G976" s="86">
        <f>VLOOKUP(C976,'[12]Resumen Peso'!$B$1:$D$65536,3,0)*$C$14</f>
        <v>6428.3288673917486</v>
      </c>
      <c r="H976" s="93"/>
      <c r="I976" s="88"/>
      <c r="J976" s="89">
        <f>+VLOOKUP(C976,'[12]Resumen Peso'!$B$1:$D$65536,3,0)</f>
        <v>3991.2805434164047</v>
      </c>
      <c r="N976" s="59"/>
      <c r="O976" s="59"/>
      <c r="P976" s="59"/>
      <c r="Q976" s="59"/>
      <c r="R976" s="59"/>
    </row>
    <row r="977" spans="1:18" x14ac:dyDescent="0.2">
      <c r="A977" s="80"/>
      <c r="B977" s="81">
        <f t="shared" si="14"/>
        <v>947</v>
      </c>
      <c r="C977" s="82" t="s">
        <v>990</v>
      </c>
      <c r="D977" s="83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84" t="s">
        <v>44</v>
      </c>
      <c r="F977" s="85">
        <v>0</v>
      </c>
      <c r="G977" s="86">
        <f>VLOOKUP(C977,'[12]Resumen Peso'!$B$1:$D$65536,3,0)*$C$14</f>
        <v>7112.0597299642313</v>
      </c>
      <c r="H977" s="93"/>
      <c r="I977" s="88"/>
      <c r="J977" s="89">
        <f>+VLOOKUP(C977,'[12]Resumen Peso'!$B$1:$D$65536,3,0)</f>
        <v>4415.8017129168884</v>
      </c>
      <c r="N977" s="59"/>
      <c r="O977" s="59"/>
      <c r="P977" s="59"/>
      <c r="Q977" s="59"/>
      <c r="R977" s="59"/>
    </row>
    <row r="978" spans="1:18" x14ac:dyDescent="0.2">
      <c r="A978" s="80"/>
      <c r="B978" s="81">
        <f t="shared" si="14"/>
        <v>948</v>
      </c>
      <c r="C978" s="82" t="s">
        <v>991</v>
      </c>
      <c r="D978" s="83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84" t="s">
        <v>44</v>
      </c>
      <c r="F978" s="85">
        <v>0</v>
      </c>
      <c r="G978" s="86">
        <f>VLOOKUP(C978,'[12]Resumen Peso'!$B$1:$D$65536,3,0)*$C$14</f>
        <v>7919.8883407174062</v>
      </c>
      <c r="H978" s="93"/>
      <c r="I978" s="88"/>
      <c r="J978" s="89">
        <f>+VLOOKUP(C978,'[12]Resumen Peso'!$B$1:$D$65536,3,0)</f>
        <v>4917.3738451190293</v>
      </c>
      <c r="N978" s="59"/>
      <c r="O978" s="59"/>
      <c r="P978" s="59"/>
      <c r="Q978" s="59"/>
      <c r="R978" s="59"/>
    </row>
    <row r="979" spans="1:18" x14ac:dyDescent="0.2">
      <c r="A979" s="80"/>
      <c r="B979" s="81">
        <f t="shared" si="14"/>
        <v>949</v>
      </c>
      <c r="C979" s="82" t="s">
        <v>992</v>
      </c>
      <c r="D979" s="83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84" t="s">
        <v>44</v>
      </c>
      <c r="F979" s="85">
        <v>0</v>
      </c>
      <c r="G979" s="86">
        <f>VLOOKUP(C979,'[12]Resumen Peso'!$B$1:$D$65536,3,0)*$C$14</f>
        <v>8870.2749416034967</v>
      </c>
      <c r="H979" s="93"/>
      <c r="I979" s="88"/>
      <c r="J979" s="89">
        <f>+VLOOKUP(C979,'[12]Resumen Peso'!$B$1:$D$65536,3,0)</f>
        <v>5507.4587065333135</v>
      </c>
      <c r="N979" s="59"/>
      <c r="O979" s="59"/>
      <c r="P979" s="59"/>
      <c r="Q979" s="59"/>
      <c r="R979" s="59"/>
    </row>
    <row r="980" spans="1:18" x14ac:dyDescent="0.2">
      <c r="A980" s="80"/>
      <c r="B980" s="81">
        <f t="shared" si="14"/>
        <v>950</v>
      </c>
      <c r="C980" s="82" t="s">
        <v>993</v>
      </c>
      <c r="D980" s="83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84" t="s">
        <v>44</v>
      </c>
      <c r="F980" s="85">
        <v>0</v>
      </c>
      <c r="G980" s="86">
        <f>VLOOKUP(C980,'[12]Resumen Peso'!$B$1:$D$65536,3,0)*$C$14</f>
        <v>9157.2362558527093</v>
      </c>
      <c r="H980" s="93"/>
      <c r="I980" s="88"/>
      <c r="J980" s="89">
        <f>+VLOOKUP(C980,'[12]Resumen Peso'!$B$1:$D$65536,3,0)</f>
        <v>5685.6299130635107</v>
      </c>
      <c r="N980" s="59"/>
      <c r="O980" s="59"/>
      <c r="P980" s="59"/>
      <c r="Q980" s="59"/>
      <c r="R980" s="59"/>
    </row>
    <row r="981" spans="1:18" x14ac:dyDescent="0.2">
      <c r="A981" s="80"/>
      <c r="B981" s="81">
        <f t="shared" si="14"/>
        <v>951</v>
      </c>
      <c r="C981" s="82" t="s">
        <v>994</v>
      </c>
      <c r="D981" s="83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84" t="s">
        <v>44</v>
      </c>
      <c r="F981" s="85">
        <v>0</v>
      </c>
      <c r="G981" s="86">
        <f>VLOOKUP(C981,'[12]Resumen Peso'!$B$1:$D$65536,3,0)*$C$14</f>
        <v>10208.736071184736</v>
      </c>
      <c r="H981" s="93"/>
      <c r="I981" s="88"/>
      <c r="J981" s="89">
        <f>+VLOOKUP(C981,'[12]Resumen Peso'!$B$1:$D$65536,3,0)</f>
        <v>6338.4948863584286</v>
      </c>
      <c r="N981" s="59"/>
      <c r="O981" s="59"/>
      <c r="P981" s="59"/>
      <c r="Q981" s="59"/>
      <c r="R981" s="59"/>
    </row>
    <row r="982" spans="1:18" x14ac:dyDescent="0.2">
      <c r="A982" s="80"/>
      <c r="B982" s="81">
        <f t="shared" si="14"/>
        <v>952</v>
      </c>
      <c r="C982" s="82" t="s">
        <v>995</v>
      </c>
      <c r="D982" s="83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84" t="s">
        <v>44</v>
      </c>
      <c r="F982" s="85">
        <v>0</v>
      </c>
      <c r="G982" s="86">
        <f>VLOOKUP(C982,'[12]Resumen Peso'!$B$1:$D$65536,3,0)*$C$14</f>
        <v>11260.235886516764</v>
      </c>
      <c r="H982" s="93"/>
      <c r="I982" s="88"/>
      <c r="J982" s="89">
        <f>+VLOOKUP(C982,'[12]Resumen Peso'!$B$1:$D$65536,3,0)</f>
        <v>6991.3598596533466</v>
      </c>
      <c r="N982" s="59"/>
      <c r="O982" s="59"/>
      <c r="P982" s="59"/>
      <c r="Q982" s="59"/>
      <c r="R982" s="59"/>
    </row>
    <row r="983" spans="1:18" x14ac:dyDescent="0.2">
      <c r="A983" s="80"/>
      <c r="B983" s="81">
        <f t="shared" si="14"/>
        <v>953</v>
      </c>
      <c r="C983" s="82" t="s">
        <v>996</v>
      </c>
      <c r="D983" s="83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S1 (5°)Tipo S1-6</v>
      </c>
      <c r="E983" s="84" t="s">
        <v>44</v>
      </c>
      <c r="F983" s="85">
        <v>0</v>
      </c>
      <c r="G983" s="86">
        <f>VLOOKUP(C983,'[12]Resumen Peso'!$B$1:$D$65536,3,0)*$C$14</f>
        <v>2686.7341055299585</v>
      </c>
      <c r="H983" s="93"/>
      <c r="I983" s="88"/>
      <c r="J983" s="89">
        <f>+VLOOKUP(C983,'[12]Resumen Peso'!$B$1:$D$65536,3,0)</f>
        <v>1668.1644299704276</v>
      </c>
      <c r="N983" s="59"/>
      <c r="O983" s="59"/>
      <c r="P983" s="59"/>
      <c r="Q983" s="59"/>
      <c r="R983" s="59"/>
    </row>
    <row r="984" spans="1:18" x14ac:dyDescent="0.2">
      <c r="A984" s="80"/>
      <c r="B984" s="81">
        <f t="shared" si="14"/>
        <v>954</v>
      </c>
      <c r="C984" s="82" t="s">
        <v>997</v>
      </c>
      <c r="D984" s="83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S1 (5°)Tipo S1-3</v>
      </c>
      <c r="E984" s="84" t="s">
        <v>44</v>
      </c>
      <c r="F984" s="85">
        <v>0</v>
      </c>
      <c r="G984" s="86">
        <f>VLOOKUP(C984,'[12]Resumen Peso'!$B$1:$D$65536,3,0)*$C$14</f>
        <v>3074.0110937144568</v>
      </c>
      <c r="H984" s="93"/>
      <c r="I984" s="88"/>
      <c r="J984" s="89">
        <f>+VLOOKUP(C984,'[12]Resumen Peso'!$B$1:$D$65536,3,0)</f>
        <v>1908.6205640202188</v>
      </c>
      <c r="N984" s="59"/>
      <c r="O984" s="59"/>
      <c r="P984" s="59"/>
      <c r="Q984" s="59"/>
      <c r="R984" s="59"/>
    </row>
    <row r="985" spans="1:18" x14ac:dyDescent="0.2">
      <c r="A985" s="80"/>
      <c r="B985" s="81">
        <f t="shared" si="14"/>
        <v>955</v>
      </c>
      <c r="C985" s="82" t="s">
        <v>998</v>
      </c>
      <c r="D985" s="83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S1 (5°)Tipo S1±0</v>
      </c>
      <c r="E985" s="84" t="s">
        <v>44</v>
      </c>
      <c r="F985" s="85">
        <v>0</v>
      </c>
      <c r="G985" s="86">
        <f>VLOOKUP(C985,'[12]Resumen Peso'!$B$1:$D$65536,3,0)*$C$14</f>
        <v>3457.8302516473082</v>
      </c>
      <c r="H985" s="93"/>
      <c r="I985" s="88"/>
      <c r="J985" s="89">
        <f>+VLOOKUP(C985,'[12]Resumen Peso'!$B$1:$D$65536,3,0)</f>
        <v>2146.9297683017085</v>
      </c>
      <c r="N985" s="59"/>
      <c r="O985" s="59"/>
      <c r="P985" s="59"/>
      <c r="Q985" s="59"/>
      <c r="R985" s="59"/>
    </row>
    <row r="986" spans="1:18" x14ac:dyDescent="0.2">
      <c r="A986" s="80"/>
      <c r="B986" s="81">
        <f t="shared" si="14"/>
        <v>956</v>
      </c>
      <c r="C986" s="82" t="s">
        <v>999</v>
      </c>
      <c r="D986" s="83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S1 (5°)Tipo S1+3</v>
      </c>
      <c r="E986" s="84" t="s">
        <v>44</v>
      </c>
      <c r="F986" s="85">
        <v>0</v>
      </c>
      <c r="G986" s="86">
        <f>VLOOKUP(C986,'[12]Resumen Peso'!$B$1:$D$65536,3,0)*$C$14</f>
        <v>3838.191579328512</v>
      </c>
      <c r="H986" s="93"/>
      <c r="I986" s="88"/>
      <c r="J986" s="89">
        <f>+VLOOKUP(C986,'[12]Resumen Peso'!$B$1:$D$65536,3,0)</f>
        <v>2383.0920428148966</v>
      </c>
      <c r="N986" s="59"/>
      <c r="O986" s="59"/>
      <c r="P986" s="59"/>
      <c r="Q986" s="59"/>
      <c r="R986" s="59"/>
    </row>
    <row r="987" spans="1:18" x14ac:dyDescent="0.2">
      <c r="A987" s="80"/>
      <c r="B987" s="81">
        <f t="shared" si="14"/>
        <v>957</v>
      </c>
      <c r="C987" s="82" t="s">
        <v>1000</v>
      </c>
      <c r="D987" s="83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S1 (5°)Tipo S1+6</v>
      </c>
      <c r="E987" s="84" t="s">
        <v>44</v>
      </c>
      <c r="F987" s="85">
        <v>0</v>
      </c>
      <c r="G987" s="86">
        <f>VLOOKUP(C987,'[12]Resumen Peso'!$B$1:$D$65536,3,0)*$C$14</f>
        <v>4218.5529070097155</v>
      </c>
      <c r="H987" s="93"/>
      <c r="I987" s="88"/>
      <c r="J987" s="89">
        <f>+VLOOKUP(C987,'[12]Resumen Peso'!$B$1:$D$65536,3,0)</f>
        <v>2619.2543173280842</v>
      </c>
      <c r="N987" s="59"/>
      <c r="O987" s="59"/>
      <c r="P987" s="59"/>
      <c r="Q987" s="59"/>
      <c r="R987" s="59"/>
    </row>
    <row r="988" spans="1:18" x14ac:dyDescent="0.2">
      <c r="A988" s="80"/>
      <c r="B988" s="81">
        <f t="shared" si="14"/>
        <v>958</v>
      </c>
      <c r="C988" s="82" t="s">
        <v>1001</v>
      </c>
      <c r="D988" s="83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A1 (30°)Tipo A1-3</v>
      </c>
      <c r="E988" s="84" t="s">
        <v>44</v>
      </c>
      <c r="F988" s="85">
        <v>0</v>
      </c>
      <c r="G988" s="86">
        <f>VLOOKUP(C988,'[12]Resumen Peso'!$B$1:$D$65536,3,0)*$C$14</f>
        <v>4729.3366761225525</v>
      </c>
      <c r="H988" s="93"/>
      <c r="I988" s="88"/>
      <c r="J988" s="89">
        <f>+VLOOKUP(C988,'[12]Resumen Peso'!$B$1:$D$65536,3,0)</f>
        <v>2936.394488842076</v>
      </c>
      <c r="N988" s="59"/>
      <c r="O988" s="59"/>
      <c r="P988" s="59"/>
      <c r="Q988" s="59"/>
      <c r="R988" s="59"/>
    </row>
    <row r="989" spans="1:18" x14ac:dyDescent="0.2">
      <c r="A989" s="80"/>
      <c r="B989" s="81">
        <f t="shared" si="14"/>
        <v>959</v>
      </c>
      <c r="C989" s="82" t="s">
        <v>1002</v>
      </c>
      <c r="D989" s="83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A1 (30°)Tipo A1±0</v>
      </c>
      <c r="E989" s="84" t="s">
        <v>44</v>
      </c>
      <c r="F989" s="85">
        <v>0</v>
      </c>
      <c r="G989" s="86">
        <f>VLOOKUP(C989,'[12]Resumen Peso'!$B$1:$D$65536,3,0)*$C$14</f>
        <v>5248.9863220006137</v>
      </c>
      <c r="H989" s="93"/>
      <c r="I989" s="88"/>
      <c r="J989" s="89">
        <f>+VLOOKUP(C989,'[12]Resumen Peso'!$B$1:$D$65536,3,0)</f>
        <v>3259.0393882819935</v>
      </c>
      <c r="N989" s="59"/>
      <c r="O989" s="59"/>
      <c r="P989" s="59"/>
      <c r="Q989" s="59"/>
      <c r="R989" s="59"/>
    </row>
    <row r="990" spans="1:18" x14ac:dyDescent="0.2">
      <c r="A990" s="80"/>
      <c r="B990" s="81">
        <f t="shared" si="14"/>
        <v>960</v>
      </c>
      <c r="C990" s="82" t="s">
        <v>1003</v>
      </c>
      <c r="D990" s="83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A1 (30°)Tipo A1+3</v>
      </c>
      <c r="E990" s="84" t="s">
        <v>44</v>
      </c>
      <c r="F990" s="85">
        <v>0</v>
      </c>
      <c r="G990" s="86">
        <f>VLOOKUP(C990,'[12]Resumen Peso'!$B$1:$D$65536,3,0)*$C$14</f>
        <v>5768.6359678786748</v>
      </c>
      <c r="H990" s="93"/>
      <c r="I990" s="88"/>
      <c r="J990" s="89">
        <f>+VLOOKUP(C990,'[12]Resumen Peso'!$B$1:$D$65536,3,0)</f>
        <v>3581.684287721911</v>
      </c>
      <c r="N990" s="59"/>
      <c r="O990" s="59"/>
      <c r="P990" s="59"/>
      <c r="Q990" s="59"/>
      <c r="R990" s="59"/>
    </row>
    <row r="991" spans="1:18" x14ac:dyDescent="0.2">
      <c r="A991" s="80"/>
      <c r="B991" s="81">
        <f t="shared" si="14"/>
        <v>961</v>
      </c>
      <c r="C991" s="82" t="s">
        <v>1004</v>
      </c>
      <c r="D991" s="83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B1 (65°)Tipo B1-3</v>
      </c>
      <c r="E991" s="84" t="s">
        <v>44</v>
      </c>
      <c r="F991" s="85">
        <v>0</v>
      </c>
      <c r="G991" s="86">
        <f>VLOOKUP(C991,'[12]Resumen Peso'!$B$1:$D$65536,3,0)*$C$14</f>
        <v>6382.20047702997</v>
      </c>
      <c r="H991" s="93"/>
      <c r="I991" s="88"/>
      <c r="J991" s="89">
        <f>+VLOOKUP(C991,'[12]Resumen Peso'!$B$1:$D$65536,3,0)</f>
        <v>3962.6399198969698</v>
      </c>
      <c r="N991" s="59"/>
      <c r="O991" s="59"/>
      <c r="P991" s="59"/>
      <c r="Q991" s="59"/>
      <c r="R991" s="59"/>
    </row>
    <row r="992" spans="1:18" x14ac:dyDescent="0.2">
      <c r="A992" s="80"/>
      <c r="B992" s="81">
        <f t="shared" ref="B992:B1055" si="15">1+B991</f>
        <v>962</v>
      </c>
      <c r="C992" s="82" t="s">
        <v>1005</v>
      </c>
      <c r="D992" s="83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B1 (65°)Tipo B1±0</v>
      </c>
      <c r="E992" s="84" t="s">
        <v>44</v>
      </c>
      <c r="F992" s="85">
        <v>0</v>
      </c>
      <c r="G992" s="86">
        <f>VLOOKUP(C992,'[12]Resumen Peso'!$B$1:$D$65536,3,0)*$C$14</f>
        <v>7107.1274799888306</v>
      </c>
      <c r="H992" s="93"/>
      <c r="I992" s="88"/>
      <c r="J992" s="89">
        <f>+VLOOKUP(C992,'[12]Resumen Peso'!$B$1:$D$65536,3,0)</f>
        <v>4412.7393317338192</v>
      </c>
      <c r="N992" s="59"/>
      <c r="O992" s="59"/>
      <c r="P992" s="59"/>
      <c r="Q992" s="59"/>
      <c r="R992" s="59"/>
    </row>
    <row r="993" spans="1:18" x14ac:dyDescent="0.2">
      <c r="A993" s="80"/>
      <c r="B993" s="81">
        <f t="shared" si="15"/>
        <v>963</v>
      </c>
      <c r="C993" s="82" t="s">
        <v>1006</v>
      </c>
      <c r="D993" s="83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B1 (65°)Tipo B1+3</v>
      </c>
      <c r="E993" s="84" t="s">
        <v>44</v>
      </c>
      <c r="F993" s="85">
        <v>0</v>
      </c>
      <c r="G993" s="86">
        <f>VLOOKUP(C993,'[12]Resumen Peso'!$B$1:$D$65536,3,0)*$C$14</f>
        <v>7959.982777587491</v>
      </c>
      <c r="H993" s="93"/>
      <c r="I993" s="88"/>
      <c r="J993" s="89">
        <f>+VLOOKUP(C993,'[12]Resumen Peso'!$B$1:$D$65536,3,0)</f>
        <v>4942.2680515418779</v>
      </c>
      <c r="N993" s="59"/>
      <c r="O993" s="59"/>
      <c r="P993" s="59"/>
      <c r="Q993" s="59"/>
      <c r="R993" s="59"/>
    </row>
    <row r="994" spans="1:18" x14ac:dyDescent="0.2">
      <c r="A994" s="80"/>
      <c r="B994" s="81">
        <f t="shared" si="15"/>
        <v>964</v>
      </c>
      <c r="C994" s="82" t="s">
        <v>1007</v>
      </c>
      <c r="D994" s="83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R1-3</v>
      </c>
      <c r="E994" s="84" t="s">
        <v>44</v>
      </c>
      <c r="F994" s="85">
        <v>0</v>
      </c>
      <c r="G994" s="86">
        <f>VLOOKUP(C994,'[12]Resumen Peso'!$B$1:$D$65536,3,0)*$C$14</f>
        <v>8217.4953275699245</v>
      </c>
      <c r="H994" s="93"/>
      <c r="I994" s="88"/>
      <c r="J994" s="89">
        <f>+VLOOKUP(C994,'[12]Resumen Peso'!$B$1:$D$65536,3,0)</f>
        <v>5102.1548357485881</v>
      </c>
      <c r="N994" s="59"/>
      <c r="O994" s="59"/>
      <c r="P994" s="59"/>
      <c r="Q994" s="59"/>
      <c r="R994" s="59"/>
    </row>
    <row r="995" spans="1:18" x14ac:dyDescent="0.2">
      <c r="A995" s="80"/>
      <c r="B995" s="81">
        <f t="shared" si="15"/>
        <v>965</v>
      </c>
      <c r="C995" s="82" t="s">
        <v>1008</v>
      </c>
      <c r="D995" s="83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R1±0</v>
      </c>
      <c r="E995" s="84" t="s">
        <v>44</v>
      </c>
      <c r="F995" s="85">
        <v>0</v>
      </c>
      <c r="G995" s="86">
        <f>VLOOKUP(C995,'[12]Resumen Peso'!$B$1:$D$65536,3,0)*$C$14</f>
        <v>9161.0873217056014</v>
      </c>
      <c r="H995" s="93"/>
      <c r="I995" s="88"/>
      <c r="J995" s="89">
        <f>+VLOOKUP(C995,'[12]Resumen Peso'!$B$1:$D$65536,3,0)</f>
        <v>5688.0209986048922</v>
      </c>
      <c r="N995" s="59"/>
      <c r="O995" s="59"/>
      <c r="P995" s="59"/>
      <c r="Q995" s="59"/>
      <c r="R995" s="59"/>
    </row>
    <row r="996" spans="1:18" x14ac:dyDescent="0.2">
      <c r="A996" s="80"/>
      <c r="B996" s="81">
        <f t="shared" si="15"/>
        <v>966</v>
      </c>
      <c r="C996" s="82" t="s">
        <v>1009</v>
      </c>
      <c r="D996" s="83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R1+3</v>
      </c>
      <c r="E996" s="84" t="s">
        <v>44</v>
      </c>
      <c r="F996" s="85">
        <v>0</v>
      </c>
      <c r="G996" s="86">
        <f>VLOOKUP(C996,'[12]Resumen Peso'!$B$1:$D$65536,3,0)*$C$14</f>
        <v>10104.679315841278</v>
      </c>
      <c r="H996" s="93"/>
      <c r="I996" s="88"/>
      <c r="J996" s="89">
        <f>+VLOOKUP(C996,'[12]Resumen Peso'!$B$1:$D$65536,3,0)</f>
        <v>6273.8871614611962</v>
      </c>
      <c r="N996" s="59"/>
      <c r="P996" s="59"/>
      <c r="Q996" s="59"/>
      <c r="R996" s="59"/>
    </row>
    <row r="997" spans="1:18" x14ac:dyDescent="0.2">
      <c r="A997" s="80"/>
      <c r="B997" s="81">
        <f t="shared" si="15"/>
        <v>967</v>
      </c>
      <c r="C997" s="82" t="s">
        <v>1010</v>
      </c>
      <c r="D997" s="83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84" t="s">
        <v>44</v>
      </c>
      <c r="F997" s="85">
        <v>0</v>
      </c>
      <c r="G997" s="86">
        <f>VLOOKUP(C997,'[12]Resumen Peso'!$B$1:$D$65536,3,0)*$C$14</f>
        <v>4624.2500975357107</v>
      </c>
      <c r="H997" s="93"/>
      <c r="I997" s="88"/>
      <c r="J997" s="89">
        <f>+VLOOKUP(C997,'[12]Resumen Peso'!$B$1:$D$65536,3,0)</f>
        <v>2871.1473577229049</v>
      </c>
      <c r="N997" s="59"/>
      <c r="P997" s="59"/>
      <c r="Q997" s="59"/>
      <c r="R997" s="59"/>
    </row>
    <row r="998" spans="1:18" x14ac:dyDescent="0.2">
      <c r="A998" s="80"/>
      <c r="B998" s="81">
        <f t="shared" si="15"/>
        <v>968</v>
      </c>
      <c r="C998" s="82" t="s">
        <v>1011</v>
      </c>
      <c r="D998" s="83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84" t="s">
        <v>44</v>
      </c>
      <c r="F998" s="85">
        <v>0</v>
      </c>
      <c r="G998" s="86">
        <f>VLOOKUP(C998,'[12]Resumen Peso'!$B$1:$D$65536,3,0)*$C$14</f>
        <v>5290.8086701534703</v>
      </c>
      <c r="H998" s="93"/>
      <c r="I998" s="88"/>
      <c r="J998" s="89">
        <f>+VLOOKUP(C998,'[12]Resumen Peso'!$B$1:$D$65536,3,0)</f>
        <v>3285.0064363135939</v>
      </c>
      <c r="N998" s="59"/>
      <c r="O998" s="59"/>
      <c r="P998" s="59"/>
      <c r="Q998" s="59"/>
      <c r="R998" s="59"/>
    </row>
    <row r="999" spans="1:18" x14ac:dyDescent="0.2">
      <c r="A999" s="80"/>
      <c r="B999" s="81">
        <f t="shared" si="15"/>
        <v>969</v>
      </c>
      <c r="C999" s="82" t="s">
        <v>1012</v>
      </c>
      <c r="D999" s="83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84" t="s">
        <v>44</v>
      </c>
      <c r="F999" s="85">
        <v>0</v>
      </c>
      <c r="G999" s="86">
        <f>VLOOKUP(C999,'[12]Resumen Peso'!$B$1:$D$65536,3,0)*$C$14</f>
        <v>5951.415826944286</v>
      </c>
      <c r="H999" s="93"/>
      <c r="I999" s="88"/>
      <c r="J999" s="89">
        <f>+VLOOKUP(C999,'[12]Resumen Peso'!$B$1:$D$65536,3,0)</f>
        <v>3695.1703445597232</v>
      </c>
      <c r="N999" s="59"/>
      <c r="O999" s="59"/>
      <c r="P999" s="59"/>
      <c r="Q999" s="59"/>
      <c r="R999" s="59"/>
    </row>
    <row r="1000" spans="1:18" x14ac:dyDescent="0.2">
      <c r="A1000" s="80"/>
      <c r="B1000" s="81">
        <f t="shared" si="15"/>
        <v>970</v>
      </c>
      <c r="C1000" s="82" t="s">
        <v>1013</v>
      </c>
      <c r="D1000" s="83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84" t="s">
        <v>44</v>
      </c>
      <c r="F1000" s="85">
        <v>0</v>
      </c>
      <c r="G1000" s="86">
        <f>VLOOKUP(C1000,'[12]Resumen Peso'!$B$1:$D$65536,3,0)*$C$14</f>
        <v>6606.0715679081577</v>
      </c>
      <c r="H1000" s="93"/>
      <c r="I1000" s="88"/>
      <c r="J1000" s="89">
        <f>+VLOOKUP(C1000,'[12]Resumen Peso'!$B$1:$D$65536,3,0)</f>
        <v>4101.6390824612927</v>
      </c>
      <c r="N1000" s="59"/>
      <c r="O1000" s="59"/>
      <c r="P1000" s="59"/>
      <c r="Q1000" s="59"/>
      <c r="R1000" s="59"/>
    </row>
    <row r="1001" spans="1:18" x14ac:dyDescent="0.2">
      <c r="A1001" s="80"/>
      <c r="B1001" s="81">
        <f t="shared" si="15"/>
        <v>971</v>
      </c>
      <c r="C1001" s="82" t="s">
        <v>1014</v>
      </c>
      <c r="D1001" s="83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84" t="s">
        <v>44</v>
      </c>
      <c r="F1001" s="85">
        <v>0</v>
      </c>
      <c r="G1001" s="86">
        <f>VLOOKUP(C1001,'[12]Resumen Peso'!$B$1:$D$65536,3,0)*$C$14</f>
        <v>7260.7273088720294</v>
      </c>
      <c r="H1001" s="93"/>
      <c r="I1001" s="88"/>
      <c r="J1001" s="89">
        <f>+VLOOKUP(C1001,'[12]Resumen Peso'!$B$1:$D$65536,3,0)</f>
        <v>4508.1078203628622</v>
      </c>
      <c r="N1001" s="59"/>
      <c r="O1001" s="59"/>
      <c r="P1001" s="59"/>
      <c r="Q1001" s="59"/>
      <c r="R1001" s="59"/>
    </row>
    <row r="1002" spans="1:18" x14ac:dyDescent="0.2">
      <c r="A1002" s="80"/>
      <c r="B1002" s="81">
        <f t="shared" si="15"/>
        <v>972</v>
      </c>
      <c r="C1002" s="82" t="s">
        <v>1015</v>
      </c>
      <c r="D1002" s="83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84" t="s">
        <v>44</v>
      </c>
      <c r="F1002" s="85">
        <v>0</v>
      </c>
      <c r="G1002" s="86">
        <f>VLOOKUP(C1002,'[12]Resumen Peso'!$B$1:$D$65536,3,0)*$C$14</f>
        <v>8139.8585519965854</v>
      </c>
      <c r="H1002" s="93"/>
      <c r="I1002" s="88"/>
      <c r="J1002" s="89">
        <f>+VLOOKUP(C1002,'[12]Resumen Peso'!$B$1:$D$65536,3,0)</f>
        <v>5053.9509933205354</v>
      </c>
      <c r="N1002" s="59"/>
      <c r="O1002" s="59"/>
      <c r="P1002" s="59"/>
      <c r="Q1002" s="59"/>
      <c r="R1002" s="59"/>
    </row>
    <row r="1003" spans="1:18" x14ac:dyDescent="0.2">
      <c r="A1003" s="80"/>
      <c r="B1003" s="81">
        <f t="shared" si="15"/>
        <v>973</v>
      </c>
      <c r="C1003" s="82" t="s">
        <v>1016</v>
      </c>
      <c r="D1003" s="83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84" t="s">
        <v>44</v>
      </c>
      <c r="F1003" s="85">
        <v>0</v>
      </c>
      <c r="G1003" s="86">
        <f>VLOOKUP(C1003,'[12]Resumen Peso'!$B$1:$D$65536,3,0)*$C$14</f>
        <v>9034.2492253014261</v>
      </c>
      <c r="H1003" s="93"/>
      <c r="I1003" s="88"/>
      <c r="J1003" s="89">
        <f>+VLOOKUP(C1003,'[12]Resumen Peso'!$B$1:$D$65536,3,0)</f>
        <v>5609.2685830416594</v>
      </c>
      <c r="N1003" s="59"/>
      <c r="O1003" s="59"/>
      <c r="P1003" s="59"/>
      <c r="Q1003" s="59"/>
      <c r="R1003" s="59"/>
    </row>
    <row r="1004" spans="1:18" x14ac:dyDescent="0.2">
      <c r="A1004" s="80"/>
      <c r="B1004" s="81">
        <f t="shared" si="15"/>
        <v>974</v>
      </c>
      <c r="C1004" s="82" t="s">
        <v>1017</v>
      </c>
      <c r="D1004" s="83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84" t="s">
        <v>44</v>
      </c>
      <c r="F1004" s="85">
        <v>0</v>
      </c>
      <c r="G1004" s="86">
        <f>VLOOKUP(C1004,'[12]Resumen Peso'!$B$1:$D$65536,3,0)*$C$14</f>
        <v>9928.6398986062668</v>
      </c>
      <c r="H1004" s="93"/>
      <c r="I1004" s="88"/>
      <c r="J1004" s="89">
        <f>+VLOOKUP(C1004,'[12]Resumen Peso'!$B$1:$D$65536,3,0)</f>
        <v>6164.5861727627835</v>
      </c>
      <c r="N1004" s="59"/>
      <c r="O1004" s="59"/>
      <c r="P1004" s="59"/>
      <c r="Q1004" s="59"/>
      <c r="R1004" s="59"/>
    </row>
    <row r="1005" spans="1:18" x14ac:dyDescent="0.2">
      <c r="A1005" s="80"/>
      <c r="B1005" s="81">
        <f t="shared" si="15"/>
        <v>975</v>
      </c>
      <c r="C1005" s="82" t="s">
        <v>1018</v>
      </c>
      <c r="D1005" s="83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84" t="s">
        <v>44</v>
      </c>
      <c r="F1005" s="85">
        <v>0</v>
      </c>
      <c r="G1005" s="86">
        <f>VLOOKUP(C1005,'[12]Resumen Peso'!$B$1:$D$65536,3,0)*$C$14</f>
        <v>10984.671359050202</v>
      </c>
      <c r="H1005" s="93"/>
      <c r="I1005" s="88"/>
      <c r="J1005" s="89">
        <f>+VLOOKUP(C1005,'[12]Resumen Peso'!$B$1:$D$65536,3,0)</f>
        <v>6820.2647959716896</v>
      </c>
      <c r="N1005" s="59"/>
      <c r="O1005" s="59"/>
      <c r="P1005" s="59"/>
      <c r="Q1005" s="59"/>
      <c r="R1005" s="59"/>
    </row>
    <row r="1006" spans="1:18" x14ac:dyDescent="0.2">
      <c r="A1006" s="80"/>
      <c r="B1006" s="81">
        <f t="shared" si="15"/>
        <v>976</v>
      </c>
      <c r="C1006" s="82" t="s">
        <v>1019</v>
      </c>
      <c r="D1006" s="83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84" t="s">
        <v>44</v>
      </c>
      <c r="F1006" s="85">
        <v>0</v>
      </c>
      <c r="G1006" s="86">
        <f>VLOOKUP(C1006,'[12]Resumen Peso'!$B$1:$D$65536,3,0)*$C$14</f>
        <v>12232.373451058131</v>
      </c>
      <c r="H1006" s="93"/>
      <c r="I1006" s="88"/>
      <c r="J1006" s="89">
        <f>+VLOOKUP(C1006,'[12]Resumen Peso'!$B$1:$D$65536,3,0)</f>
        <v>7594.949661438407</v>
      </c>
      <c r="N1006" s="59"/>
      <c r="O1006" s="59"/>
      <c r="P1006" s="59"/>
      <c r="Q1006" s="59"/>
      <c r="R1006" s="59"/>
    </row>
    <row r="1007" spans="1:18" x14ac:dyDescent="0.2">
      <c r="A1007" s="80"/>
      <c r="B1007" s="81">
        <f t="shared" si="15"/>
        <v>977</v>
      </c>
      <c r="C1007" s="82" t="s">
        <v>1020</v>
      </c>
      <c r="D1007" s="83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84" t="s">
        <v>44</v>
      </c>
      <c r="F1007" s="85">
        <v>0</v>
      </c>
      <c r="G1007" s="86">
        <f>VLOOKUP(C1007,'[12]Resumen Peso'!$B$1:$D$65536,3,0)*$C$14</f>
        <v>13700.258265185108</v>
      </c>
      <c r="H1007" s="93"/>
      <c r="I1007" s="88"/>
      <c r="J1007" s="89">
        <f>+VLOOKUP(C1007,'[12]Resumen Peso'!$B$1:$D$65536,3,0)</f>
        <v>8506.3436208110161</v>
      </c>
      <c r="N1007" s="59"/>
      <c r="O1007" s="59"/>
      <c r="P1007" s="59"/>
      <c r="Q1007" s="59"/>
      <c r="R1007" s="59"/>
    </row>
    <row r="1008" spans="1:18" x14ac:dyDescent="0.2">
      <c r="A1008" s="80"/>
      <c r="B1008" s="81">
        <f t="shared" si="15"/>
        <v>978</v>
      </c>
      <c r="C1008" s="82" t="s">
        <v>1021</v>
      </c>
      <c r="D1008" s="83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84" t="s">
        <v>44</v>
      </c>
      <c r="F1008" s="85">
        <v>0</v>
      </c>
      <c r="G1008" s="86">
        <f>VLOOKUP(C1008,'[12]Resumen Peso'!$B$1:$D$65536,3,0)*$C$14</f>
        <v>14143.473852437297</v>
      </c>
      <c r="H1008" s="93"/>
      <c r="I1008" s="88"/>
      <c r="J1008" s="89">
        <f>+VLOOKUP(C1008,'[12]Resumen Peso'!$B$1:$D$65536,3,0)</f>
        <v>8781.5314318939145</v>
      </c>
      <c r="N1008" s="59"/>
      <c r="O1008" s="59"/>
      <c r="P1008" s="59"/>
      <c r="Q1008" s="59"/>
      <c r="R1008" s="59"/>
    </row>
    <row r="1009" spans="1:18" x14ac:dyDescent="0.2">
      <c r="A1009" s="80"/>
      <c r="B1009" s="81">
        <f t="shared" si="15"/>
        <v>979</v>
      </c>
      <c r="C1009" s="82" t="s">
        <v>1022</v>
      </c>
      <c r="D1009" s="83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84" t="s">
        <v>44</v>
      </c>
      <c r="F1009" s="85">
        <v>0</v>
      </c>
      <c r="G1009" s="86">
        <f>VLOOKUP(C1009,'[12]Resumen Peso'!$B$1:$D$65536,3,0)*$C$14</f>
        <v>15767.529378413932</v>
      </c>
      <c r="H1009" s="93"/>
      <c r="I1009" s="88"/>
      <c r="J1009" s="89">
        <f>+VLOOKUP(C1009,'[12]Resumen Peso'!$B$1:$D$65536,3,0)</f>
        <v>9789.8901135941069</v>
      </c>
      <c r="N1009" s="59"/>
      <c r="O1009" s="59"/>
      <c r="P1009" s="59"/>
      <c r="Q1009" s="59"/>
      <c r="R1009" s="59"/>
    </row>
    <row r="1010" spans="1:18" x14ac:dyDescent="0.2">
      <c r="A1010" s="80"/>
      <c r="B1010" s="81">
        <f t="shared" si="15"/>
        <v>980</v>
      </c>
      <c r="C1010" s="82" t="s">
        <v>1023</v>
      </c>
      <c r="D1010" s="83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84" t="s">
        <v>44</v>
      </c>
      <c r="F1010" s="85">
        <v>0</v>
      </c>
      <c r="G1010" s="86">
        <f>VLOOKUP(C1010,'[12]Resumen Peso'!$B$1:$D$65536,3,0)*$C$14</f>
        <v>17391.584904390565</v>
      </c>
      <c r="H1010" s="93"/>
      <c r="I1010" s="88"/>
      <c r="J1010" s="89">
        <f>+VLOOKUP(C1010,'[12]Resumen Peso'!$B$1:$D$65536,3,0)</f>
        <v>10798.248795294299</v>
      </c>
      <c r="N1010" s="59"/>
      <c r="O1010" s="59"/>
      <c r="P1010" s="59"/>
      <c r="Q1010" s="59"/>
      <c r="R1010" s="59"/>
    </row>
    <row r="1011" spans="1:18" x14ac:dyDescent="0.2">
      <c r="A1011" s="80"/>
      <c r="B1011" s="81">
        <f t="shared" si="15"/>
        <v>981</v>
      </c>
      <c r="C1011" s="82" t="s">
        <v>1024</v>
      </c>
      <c r="D1011" s="83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84" t="s">
        <v>44</v>
      </c>
      <c r="F1011" s="85">
        <v>0</v>
      </c>
      <c r="G1011" s="86">
        <f>VLOOKUP(C1011,'[12]Resumen Peso'!$B$1:$D$65536,3,0)*$C$14</f>
        <v>3713.1706865425585</v>
      </c>
      <c r="H1011" s="93"/>
      <c r="I1011" s="88"/>
      <c r="J1011" s="89">
        <f>+VLOOKUP(C1011,'[12]Resumen Peso'!$B$1:$D$65536,3,0)</f>
        <v>2305.4679095151346</v>
      </c>
      <c r="N1011" s="59"/>
      <c r="O1011" s="59"/>
      <c r="P1011" s="59"/>
      <c r="Q1011" s="59"/>
      <c r="R1011" s="59"/>
    </row>
    <row r="1012" spans="1:18" x14ac:dyDescent="0.2">
      <c r="A1012" s="80"/>
      <c r="B1012" s="81">
        <f t="shared" si="15"/>
        <v>982</v>
      </c>
      <c r="C1012" s="82" t="s">
        <v>1025</v>
      </c>
      <c r="D1012" s="83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84" t="s">
        <v>44</v>
      </c>
      <c r="F1012" s="85">
        <v>0</v>
      </c>
      <c r="G1012" s="86">
        <f>VLOOKUP(C1012,'[12]Resumen Peso'!$B$1:$D$65536,3,0)*$C$14</f>
        <v>4248.4024972153593</v>
      </c>
      <c r="H1012" s="93"/>
      <c r="I1012" s="88"/>
      <c r="J1012" s="89">
        <f>+VLOOKUP(C1012,'[12]Resumen Peso'!$B$1:$D$65536,3,0)</f>
        <v>2637.7876081839827</v>
      </c>
      <c r="N1012" s="59"/>
      <c r="O1012" s="59"/>
      <c r="P1012" s="59"/>
      <c r="Q1012" s="59"/>
      <c r="R1012" s="59"/>
    </row>
    <row r="1013" spans="1:18" x14ac:dyDescent="0.2">
      <c r="A1013" s="80"/>
      <c r="B1013" s="81">
        <f t="shared" si="15"/>
        <v>983</v>
      </c>
      <c r="C1013" s="82" t="s">
        <v>1026</v>
      </c>
      <c r="D1013" s="83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84" t="s">
        <v>44</v>
      </c>
      <c r="F1013" s="85">
        <v>0</v>
      </c>
      <c r="G1013" s="86">
        <f>VLOOKUP(C1013,'[12]Resumen Peso'!$B$1:$D$65536,3,0)*$C$14</f>
        <v>4778.8554524357251</v>
      </c>
      <c r="H1013" s="93"/>
      <c r="I1013" s="88"/>
      <c r="J1013" s="89">
        <f>+VLOOKUP(C1013,'[12]Resumen Peso'!$B$1:$D$65536,3,0)</f>
        <v>2967.1401666861448</v>
      </c>
      <c r="N1013" s="59"/>
      <c r="O1013" s="59"/>
      <c r="P1013" s="59"/>
      <c r="Q1013" s="59"/>
      <c r="R1013" s="59"/>
    </row>
    <row r="1014" spans="1:18" x14ac:dyDescent="0.2">
      <c r="A1014" s="80"/>
      <c r="B1014" s="81">
        <f t="shared" si="15"/>
        <v>984</v>
      </c>
      <c r="C1014" s="82" t="s">
        <v>1027</v>
      </c>
      <c r="D1014" s="83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84" t="s">
        <v>44</v>
      </c>
      <c r="F1014" s="85">
        <v>0</v>
      </c>
      <c r="G1014" s="86">
        <f>VLOOKUP(C1014,'[12]Resumen Peso'!$B$1:$D$65536,3,0)*$C$14</f>
        <v>5304.5295522036549</v>
      </c>
      <c r="H1014" s="93"/>
      <c r="I1014" s="88"/>
      <c r="J1014" s="89">
        <f>+VLOOKUP(C1014,'[12]Resumen Peso'!$B$1:$D$65536,3,0)</f>
        <v>3293.5255850216208</v>
      </c>
      <c r="N1014" s="59"/>
      <c r="O1014" s="59"/>
      <c r="P1014" s="59"/>
      <c r="Q1014" s="59"/>
      <c r="R1014" s="59"/>
    </row>
    <row r="1015" spans="1:18" x14ac:dyDescent="0.2">
      <c r="A1015" s="80"/>
      <c r="B1015" s="81">
        <f t="shared" si="15"/>
        <v>985</v>
      </c>
      <c r="C1015" s="82" t="s">
        <v>1028</v>
      </c>
      <c r="D1015" s="83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84" t="s">
        <v>44</v>
      </c>
      <c r="F1015" s="85">
        <v>0</v>
      </c>
      <c r="G1015" s="86">
        <f>VLOOKUP(C1015,'[12]Resumen Peso'!$B$1:$D$65536,3,0)*$C$14</f>
        <v>5830.2036519715839</v>
      </c>
      <c r="H1015" s="93"/>
      <c r="I1015" s="88"/>
      <c r="J1015" s="89">
        <f>+VLOOKUP(C1015,'[12]Resumen Peso'!$B$1:$D$65536,3,0)</f>
        <v>3619.9110033570964</v>
      </c>
      <c r="N1015" s="59"/>
      <c r="O1015" s="59"/>
      <c r="P1015" s="59"/>
      <c r="Q1015" s="59"/>
      <c r="R1015" s="59"/>
    </row>
    <row r="1016" spans="1:18" x14ac:dyDescent="0.2">
      <c r="A1016" s="80"/>
      <c r="B1016" s="81">
        <f t="shared" si="15"/>
        <v>986</v>
      </c>
      <c r="C1016" s="82" t="s">
        <v>1029</v>
      </c>
      <c r="D1016" s="83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84" t="s">
        <v>44</v>
      </c>
      <c r="F1016" s="85">
        <v>0</v>
      </c>
      <c r="G1016" s="86">
        <f>VLOOKUP(C1016,'[12]Resumen Peso'!$B$1:$D$65536,3,0)*$C$14</f>
        <v>6536.126621694485</v>
      </c>
      <c r="H1016" s="93"/>
      <c r="I1016" s="88"/>
      <c r="J1016" s="89">
        <f>+VLOOKUP(C1016,'[12]Resumen Peso'!$B$1:$D$65536,3,0)</f>
        <v>4058.2110144996409</v>
      </c>
      <c r="N1016" s="59"/>
      <c r="O1016" s="59"/>
      <c r="P1016" s="59"/>
      <c r="Q1016" s="59"/>
      <c r="R1016" s="59"/>
    </row>
    <row r="1017" spans="1:18" x14ac:dyDescent="0.2">
      <c r="A1017" s="80"/>
      <c r="B1017" s="81">
        <f t="shared" si="15"/>
        <v>987</v>
      </c>
      <c r="C1017" s="82" t="s">
        <v>1030</v>
      </c>
      <c r="D1017" s="83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84" t="s">
        <v>44</v>
      </c>
      <c r="F1017" s="85">
        <v>0</v>
      </c>
      <c r="G1017" s="86">
        <f>VLOOKUP(C1017,'[12]Resumen Peso'!$B$1:$D$65536,3,0)*$C$14</f>
        <v>7254.3025767974304</v>
      </c>
      <c r="H1017" s="93"/>
      <c r="I1017" s="88"/>
      <c r="J1017" s="89">
        <f>+VLOOKUP(C1017,'[12]Resumen Peso'!$B$1:$D$65536,3,0)</f>
        <v>4504.1187730295678</v>
      </c>
      <c r="N1017" s="59"/>
      <c r="O1017" s="59"/>
      <c r="P1017" s="59"/>
      <c r="Q1017" s="59"/>
      <c r="R1017" s="59"/>
    </row>
    <row r="1018" spans="1:18" x14ac:dyDescent="0.2">
      <c r="A1018" s="80"/>
      <c r="B1018" s="81">
        <f t="shared" si="15"/>
        <v>988</v>
      </c>
      <c r="C1018" s="82" t="s">
        <v>1031</v>
      </c>
      <c r="D1018" s="83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84" t="s">
        <v>44</v>
      </c>
      <c r="F1018" s="85">
        <v>0</v>
      </c>
      <c r="G1018" s="86">
        <f>VLOOKUP(C1018,'[12]Resumen Peso'!$B$1:$D$65536,3,0)*$C$14</f>
        <v>7972.4785319003768</v>
      </c>
      <c r="H1018" s="93"/>
      <c r="I1018" s="88"/>
      <c r="J1018" s="89">
        <f>+VLOOKUP(C1018,'[12]Resumen Peso'!$B$1:$D$65536,3,0)</f>
        <v>4950.0265315594952</v>
      </c>
      <c r="N1018" s="59"/>
      <c r="O1018" s="59"/>
      <c r="P1018" s="59"/>
      <c r="Q1018" s="59"/>
      <c r="R1018" s="59"/>
    </row>
    <row r="1019" spans="1:18" x14ac:dyDescent="0.2">
      <c r="A1019" s="80"/>
      <c r="B1019" s="81">
        <f t="shared" si="15"/>
        <v>989</v>
      </c>
      <c r="C1019" s="82" t="s">
        <v>1032</v>
      </c>
      <c r="D1019" s="83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84" t="s">
        <v>44</v>
      </c>
      <c r="F1019" s="85">
        <v>0</v>
      </c>
      <c r="G1019" s="86">
        <f>VLOOKUP(C1019,'[12]Resumen Peso'!$B$1:$D$65536,3,0)*$C$14</f>
        <v>8820.4484687073818</v>
      </c>
      <c r="H1019" s="93"/>
      <c r="I1019" s="88"/>
      <c r="J1019" s="89">
        <f>+VLOOKUP(C1019,'[12]Resumen Peso'!$B$1:$D$65536,3,0)</f>
        <v>5476.521983176468</v>
      </c>
      <c r="N1019" s="59"/>
      <c r="O1019" s="59"/>
      <c r="P1019" s="59"/>
      <c r="Q1019" s="59"/>
      <c r="R1019" s="59"/>
    </row>
    <row r="1020" spans="1:18" x14ac:dyDescent="0.2">
      <c r="A1020" s="80"/>
      <c r="B1020" s="81">
        <f t="shared" si="15"/>
        <v>990</v>
      </c>
      <c r="C1020" s="82" t="s">
        <v>1033</v>
      </c>
      <c r="D1020" s="83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84" t="s">
        <v>44</v>
      </c>
      <c r="F1020" s="85">
        <v>0</v>
      </c>
      <c r="G1020" s="86">
        <f>VLOOKUP(C1020,'[12]Resumen Peso'!$B$1:$D$65536,3,0)*$C$14</f>
        <v>9822.3256889837212</v>
      </c>
      <c r="H1020" s="93"/>
      <c r="I1020" s="88"/>
      <c r="J1020" s="89">
        <f>+VLOOKUP(C1020,'[12]Resumen Peso'!$B$1:$D$65536,3,0)</f>
        <v>6098.5768186820351</v>
      </c>
      <c r="N1020" s="59"/>
      <c r="O1020" s="59"/>
      <c r="P1020" s="59"/>
      <c r="Q1020" s="59"/>
      <c r="R1020" s="59"/>
    </row>
    <row r="1021" spans="1:18" x14ac:dyDescent="0.2">
      <c r="A1021" s="80"/>
      <c r="B1021" s="81">
        <f t="shared" si="15"/>
        <v>991</v>
      </c>
      <c r="C1021" s="82" t="s">
        <v>1034</v>
      </c>
      <c r="D1021" s="83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84" t="s">
        <v>44</v>
      </c>
      <c r="F1021" s="85">
        <v>0</v>
      </c>
      <c r="G1021" s="86">
        <f>VLOOKUP(C1021,'[12]Resumen Peso'!$B$1:$D$65536,3,0)*$C$14</f>
        <v>11001.004771661768</v>
      </c>
      <c r="H1021" s="93"/>
      <c r="I1021" s="88"/>
      <c r="J1021" s="89">
        <f>+VLOOKUP(C1021,'[12]Resumen Peso'!$B$1:$D$65536,3,0)</f>
        <v>6830.4060369238796</v>
      </c>
      <c r="N1021" s="59"/>
      <c r="O1021" s="59"/>
      <c r="P1021" s="59"/>
      <c r="Q1021" s="59"/>
      <c r="R1021" s="59"/>
    </row>
    <row r="1022" spans="1:18" x14ac:dyDescent="0.2">
      <c r="A1022" s="80"/>
      <c r="B1022" s="81">
        <f t="shared" si="15"/>
        <v>992</v>
      </c>
      <c r="C1022" s="82" t="s">
        <v>1035</v>
      </c>
      <c r="D1022" s="83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84" t="s">
        <v>44</v>
      </c>
      <c r="F1022" s="85">
        <v>0</v>
      </c>
      <c r="G1022" s="86">
        <f>VLOOKUP(C1022,'[12]Resumen Peso'!$B$1:$D$65536,3,0)*$C$14</f>
        <v>11356.897098350715</v>
      </c>
      <c r="H1022" s="93"/>
      <c r="I1022" s="88"/>
      <c r="J1022" s="89">
        <f>+VLOOKUP(C1022,'[12]Resumen Peso'!$B$1:$D$65536,3,0)</f>
        <v>7051.3757707951854</v>
      </c>
      <c r="N1022" s="59"/>
      <c r="O1022" s="59"/>
      <c r="P1022" s="59"/>
      <c r="Q1022" s="59"/>
      <c r="R1022" s="59"/>
    </row>
    <row r="1023" spans="1:18" x14ac:dyDescent="0.2">
      <c r="A1023" s="80"/>
      <c r="B1023" s="81">
        <f t="shared" si="15"/>
        <v>993</v>
      </c>
      <c r="C1023" s="82" t="s">
        <v>1036</v>
      </c>
      <c r="D1023" s="83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84" t="s">
        <v>44</v>
      </c>
      <c r="F1023" s="85">
        <v>0</v>
      </c>
      <c r="G1023" s="86">
        <f>VLOOKUP(C1023,'[12]Resumen Peso'!$B$1:$D$65536,3,0)*$C$14</f>
        <v>12660.977813100017</v>
      </c>
      <c r="H1023" s="93"/>
      <c r="I1023" s="88"/>
      <c r="J1023" s="89">
        <f>+VLOOKUP(C1023,'[12]Resumen Peso'!$B$1:$D$65536,3,0)</f>
        <v>7861.0655192811428</v>
      </c>
      <c r="N1023" s="59"/>
      <c r="O1023" s="59"/>
      <c r="P1023" s="59"/>
      <c r="Q1023" s="59"/>
      <c r="R1023" s="59"/>
    </row>
    <row r="1024" spans="1:18" x14ac:dyDescent="0.2">
      <c r="A1024" s="80"/>
      <c r="B1024" s="81">
        <f t="shared" si="15"/>
        <v>994</v>
      </c>
      <c r="C1024" s="82" t="s">
        <v>1037</v>
      </c>
      <c r="D1024" s="83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84" t="s">
        <v>44</v>
      </c>
      <c r="F1024" s="85">
        <v>0</v>
      </c>
      <c r="G1024" s="86">
        <f>VLOOKUP(C1024,'[12]Resumen Peso'!$B$1:$D$65536,3,0)*$C$14</f>
        <v>13965.058527849318</v>
      </c>
      <c r="H1024" s="93"/>
      <c r="I1024" s="88"/>
      <c r="J1024" s="89">
        <f>+VLOOKUP(C1024,'[12]Resumen Peso'!$B$1:$D$65536,3,0)</f>
        <v>8670.755267767101</v>
      </c>
      <c r="N1024" s="59"/>
      <c r="O1024" s="59"/>
      <c r="P1024" s="59"/>
      <c r="Q1024" s="59"/>
      <c r="R1024" s="59"/>
    </row>
    <row r="1025" spans="1:18" x14ac:dyDescent="0.2">
      <c r="A1025" s="80"/>
      <c r="B1025" s="81">
        <f t="shared" si="15"/>
        <v>995</v>
      </c>
      <c r="C1025" s="82" t="s">
        <v>1038</v>
      </c>
      <c r="D1025" s="83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S2 (5°)Tipo S2-6</v>
      </c>
      <c r="E1025" s="84" t="s">
        <v>44</v>
      </c>
      <c r="F1025" s="85">
        <v>0</v>
      </c>
      <c r="G1025" s="86">
        <f>VLOOKUP(C1025,'[12]Resumen Peso'!$B$1:$D$65536,3,0)*$C$14</f>
        <v>3277.9418740105057</v>
      </c>
      <c r="H1025" s="93"/>
      <c r="I1025" s="88"/>
      <c r="J1025" s="89">
        <f>+VLOOKUP(C1025,'[12]Resumen Peso'!$B$1:$D$65536,3,0)</f>
        <v>2035.2390013139534</v>
      </c>
      <c r="N1025" s="59"/>
      <c r="O1025" s="59"/>
      <c r="P1025" s="59"/>
      <c r="Q1025" s="59"/>
      <c r="R1025" s="59"/>
    </row>
    <row r="1026" spans="1:18" x14ac:dyDescent="0.2">
      <c r="A1026" s="80"/>
      <c r="B1026" s="81">
        <f t="shared" si="15"/>
        <v>996</v>
      </c>
      <c r="C1026" s="82" t="s">
        <v>1039</v>
      </c>
      <c r="D1026" s="83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S2 (5°)Tipo S2-3</v>
      </c>
      <c r="E1026" s="84" t="s">
        <v>44</v>
      </c>
      <c r="F1026" s="85">
        <v>0</v>
      </c>
      <c r="G1026" s="86">
        <f>VLOOKUP(C1026,'[12]Resumen Peso'!$B$1:$D$65536,3,0)*$C$14</f>
        <v>3750.4379999940024</v>
      </c>
      <c r="H1026" s="93"/>
      <c r="I1026" s="88"/>
      <c r="J1026" s="89">
        <f>+VLOOKUP(C1026,'[12]Resumen Peso'!$B$1:$D$65536,3,0)</f>
        <v>2328.6067852871361</v>
      </c>
      <c r="N1026" s="59"/>
      <c r="O1026" s="59"/>
      <c r="P1026" s="59"/>
      <c r="Q1026" s="59"/>
      <c r="R1026" s="59"/>
    </row>
    <row r="1027" spans="1:18" x14ac:dyDescent="0.2">
      <c r="A1027" s="80"/>
      <c r="B1027" s="81">
        <f t="shared" si="15"/>
        <v>997</v>
      </c>
      <c r="C1027" s="82" t="s">
        <v>1040</v>
      </c>
      <c r="D1027" s="83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S2 (5°)Tipo S2±0</v>
      </c>
      <c r="E1027" s="84" t="s">
        <v>44</v>
      </c>
      <c r="F1027" s="85">
        <v>0</v>
      </c>
      <c r="G1027" s="86">
        <f>VLOOKUP(C1027,'[12]Resumen Peso'!$B$1:$D$65536,3,0)*$C$14</f>
        <v>4218.7154105669315</v>
      </c>
      <c r="H1027" s="93"/>
      <c r="I1027" s="88"/>
      <c r="J1027" s="89">
        <f>+VLOOKUP(C1027,'[12]Resumen Peso'!$B$1:$D$65536,3,0)</f>
        <v>2619.3552140462721</v>
      </c>
      <c r="N1027" s="59"/>
      <c r="O1027" s="59"/>
      <c r="P1027" s="59"/>
      <c r="Q1027" s="59"/>
      <c r="R1027" s="59"/>
    </row>
    <row r="1028" spans="1:18" x14ac:dyDescent="0.2">
      <c r="A1028" s="80"/>
      <c r="B1028" s="81">
        <f t="shared" si="15"/>
        <v>998</v>
      </c>
      <c r="C1028" s="82" t="s">
        <v>1041</v>
      </c>
      <c r="D1028" s="83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S2 (5°)Tipo S2+3</v>
      </c>
      <c r="E1028" s="84" t="s">
        <v>44</v>
      </c>
      <c r="F1028" s="85">
        <v>0</v>
      </c>
      <c r="G1028" s="86">
        <f>VLOOKUP(C1028,'[12]Resumen Peso'!$B$1:$D$65536,3,0)*$C$14</f>
        <v>4682.7741057292942</v>
      </c>
      <c r="H1028" s="93"/>
      <c r="I1028" s="88"/>
      <c r="J1028" s="89">
        <f>+VLOOKUP(C1028,'[12]Resumen Peso'!$B$1:$D$65536,3,0)</f>
        <v>2907.4842875913623</v>
      </c>
      <c r="N1028" s="59"/>
      <c r="O1028" s="59"/>
      <c r="P1028" s="59"/>
      <c r="Q1028" s="59"/>
      <c r="R1028" s="59"/>
    </row>
    <row r="1029" spans="1:18" x14ac:dyDescent="0.2">
      <c r="A1029" s="80"/>
      <c r="B1029" s="81">
        <f t="shared" si="15"/>
        <v>999</v>
      </c>
      <c r="C1029" s="82" t="s">
        <v>1042</v>
      </c>
      <c r="D1029" s="83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S2 (5°)Tipo S2+6</v>
      </c>
      <c r="E1029" s="84" t="s">
        <v>44</v>
      </c>
      <c r="F1029" s="85">
        <v>0</v>
      </c>
      <c r="G1029" s="86">
        <f>VLOOKUP(C1029,'[12]Resumen Peso'!$B$1:$D$65536,3,0)*$C$14</f>
        <v>5146.832800891656</v>
      </c>
      <c r="H1029" s="93"/>
      <c r="I1029" s="88"/>
      <c r="J1029" s="89">
        <f>+VLOOKUP(C1029,'[12]Resumen Peso'!$B$1:$D$65536,3,0)</f>
        <v>3195.6133611364517</v>
      </c>
      <c r="N1029" s="59"/>
      <c r="O1029" s="59"/>
      <c r="P1029" s="59"/>
      <c r="Q1029" s="59"/>
      <c r="R1029" s="59"/>
    </row>
    <row r="1030" spans="1:18" x14ac:dyDescent="0.2">
      <c r="A1030" s="80"/>
      <c r="B1030" s="81">
        <f t="shared" si="15"/>
        <v>1000</v>
      </c>
      <c r="C1030" s="82" t="s">
        <v>1043</v>
      </c>
      <c r="D1030" s="83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A2 (30°)Tipo A2-3</v>
      </c>
      <c r="E1030" s="84" t="s">
        <v>44</v>
      </c>
      <c r="F1030" s="85">
        <v>0</v>
      </c>
      <c r="G1030" s="86">
        <f>VLOOKUP(C1030,'[12]Resumen Peso'!$B$1:$D$65536,3,0)*$C$14</f>
        <v>5770.013003909783</v>
      </c>
      <c r="H1030" s="93"/>
      <c r="I1030" s="88"/>
      <c r="J1030" s="89">
        <f>+VLOOKUP(C1030,'[12]Resumen Peso'!$B$1:$D$65536,3,0)</f>
        <v>3582.5392746449393</v>
      </c>
      <c r="N1030" s="59"/>
      <c r="O1030" s="59"/>
      <c r="P1030" s="59"/>
      <c r="Q1030" s="59"/>
      <c r="R1030" s="59"/>
    </row>
    <row r="1031" spans="1:18" x14ac:dyDescent="0.2">
      <c r="A1031" s="80"/>
      <c r="B1031" s="81">
        <f t="shared" si="15"/>
        <v>1001</v>
      </c>
      <c r="C1031" s="82" t="s">
        <v>1044</v>
      </c>
      <c r="D1031" s="83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A2 (30°)Tipo A2±0</v>
      </c>
      <c r="E1031" s="84" t="s">
        <v>44</v>
      </c>
      <c r="F1031" s="85">
        <v>0</v>
      </c>
      <c r="G1031" s="86">
        <f>VLOOKUP(C1031,'[12]Resumen Peso'!$B$1:$D$65536,3,0)*$C$14</f>
        <v>6404.0099932406019</v>
      </c>
      <c r="H1031" s="93"/>
      <c r="I1031" s="88"/>
      <c r="J1031" s="89">
        <f>+VLOOKUP(C1031,'[12]Resumen Peso'!$B$1:$D$65536,3,0)</f>
        <v>3976.181214922241</v>
      </c>
      <c r="N1031" s="59"/>
      <c r="O1031" s="59"/>
      <c r="P1031" s="59"/>
      <c r="Q1031" s="59"/>
      <c r="R1031" s="59"/>
    </row>
    <row r="1032" spans="1:18" x14ac:dyDescent="0.2">
      <c r="A1032" s="80"/>
      <c r="B1032" s="81">
        <f t="shared" si="15"/>
        <v>1002</v>
      </c>
      <c r="C1032" s="82" t="s">
        <v>1045</v>
      </c>
      <c r="D1032" s="83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A2 (30°)Tipo A2+3</v>
      </c>
      <c r="E1032" s="84" t="s">
        <v>44</v>
      </c>
      <c r="F1032" s="85">
        <v>0</v>
      </c>
      <c r="G1032" s="86">
        <f>VLOOKUP(C1032,'[12]Resumen Peso'!$B$1:$D$65536,3,0)*$C$14</f>
        <v>7038.0069825714218</v>
      </c>
      <c r="H1032" s="93"/>
      <c r="I1032" s="88"/>
      <c r="J1032" s="89">
        <f>+VLOOKUP(C1032,'[12]Resumen Peso'!$B$1:$D$65536,3,0)</f>
        <v>4369.8231551995432</v>
      </c>
      <c r="N1032" s="59"/>
      <c r="O1032" s="59"/>
      <c r="P1032" s="59"/>
      <c r="Q1032" s="59"/>
      <c r="R1032" s="59"/>
    </row>
    <row r="1033" spans="1:18" x14ac:dyDescent="0.2">
      <c r="A1033" s="80"/>
      <c r="B1033" s="81">
        <f t="shared" si="15"/>
        <v>1003</v>
      </c>
      <c r="C1033" s="82" t="s">
        <v>1046</v>
      </c>
      <c r="D1033" s="83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B2 (65°)Tipo B2-3</v>
      </c>
      <c r="E1033" s="84" t="s">
        <v>44</v>
      </c>
      <c r="F1033" s="85">
        <v>0</v>
      </c>
      <c r="G1033" s="86">
        <f>VLOOKUP(C1033,'[12]Resumen Peso'!$B$1:$D$65536,3,0)*$C$14</f>
        <v>7786.5845187013019</v>
      </c>
      <c r="H1033" s="93"/>
      <c r="I1033" s="88"/>
      <c r="J1033" s="89">
        <f>+VLOOKUP(C1033,'[12]Resumen Peso'!$B$1:$D$65536,3,0)</f>
        <v>4834.6069297742333</v>
      </c>
      <c r="N1033" s="59"/>
      <c r="O1033" s="59"/>
      <c r="P1033" s="59"/>
      <c r="Q1033" s="59"/>
      <c r="R1033" s="59"/>
    </row>
    <row r="1034" spans="1:18" x14ac:dyDescent="0.2">
      <c r="A1034" s="80"/>
      <c r="B1034" s="81">
        <f t="shared" si="15"/>
        <v>1004</v>
      </c>
      <c r="C1034" s="82" t="s">
        <v>1047</v>
      </c>
      <c r="D1034" s="83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B2 (65°)Tipo B2±0</v>
      </c>
      <c r="E1034" s="84" t="s">
        <v>44</v>
      </c>
      <c r="F1034" s="85">
        <v>0</v>
      </c>
      <c r="G1034" s="86">
        <f>VLOOKUP(C1034,'[12]Resumen Peso'!$B$1:$D$65536,3,0)*$C$14</f>
        <v>8671.0295308477762</v>
      </c>
      <c r="H1034" s="93"/>
      <c r="I1034" s="88"/>
      <c r="J1034" s="89">
        <f>+VLOOKUP(C1034,'[12]Resumen Peso'!$B$1:$D$65536,3,0)</f>
        <v>5383.7493650047145</v>
      </c>
      <c r="N1034" s="59"/>
      <c r="O1034" s="59"/>
      <c r="P1034" s="59"/>
      <c r="Q1034" s="59"/>
      <c r="R1034" s="59"/>
    </row>
    <row r="1035" spans="1:18" x14ac:dyDescent="0.2">
      <c r="A1035" s="80"/>
      <c r="B1035" s="81">
        <f t="shared" si="15"/>
        <v>1005</v>
      </c>
      <c r="C1035" s="82" t="s">
        <v>1048</v>
      </c>
      <c r="D1035" s="83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B2 (65°)Tipo B2+3</v>
      </c>
      <c r="E1035" s="84" t="s">
        <v>44</v>
      </c>
      <c r="F1035" s="85">
        <v>0</v>
      </c>
      <c r="G1035" s="86">
        <f>VLOOKUP(C1035,'[12]Resumen Peso'!$B$1:$D$65536,3,0)*$C$14</f>
        <v>9711.5530745495089</v>
      </c>
      <c r="H1035" s="93"/>
      <c r="I1035" s="88"/>
      <c r="J1035" s="89">
        <f>+VLOOKUP(C1035,'[12]Resumen Peso'!$B$1:$D$65536,3,0)</f>
        <v>6029.7992888052804</v>
      </c>
      <c r="N1035" s="59"/>
      <c r="O1035" s="59"/>
      <c r="P1035" s="59"/>
      <c r="Q1035" s="59"/>
      <c r="R1035" s="59"/>
    </row>
    <row r="1036" spans="1:18" x14ac:dyDescent="0.2">
      <c r="A1036" s="80"/>
      <c r="B1036" s="81">
        <f t="shared" si="15"/>
        <v>1006</v>
      </c>
      <c r="C1036" s="82" t="s">
        <v>1049</v>
      </c>
      <c r="D1036" s="83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R2-3</v>
      </c>
      <c r="E1036" s="84" t="s">
        <v>44</v>
      </c>
      <c r="F1036" s="85">
        <v>0</v>
      </c>
      <c r="G1036" s="86">
        <f>VLOOKUP(C1036,'[12]Resumen Peso'!$B$1:$D$65536,3,0)*$C$14</f>
        <v>10025.730487540715</v>
      </c>
      <c r="H1036" s="93"/>
      <c r="I1036" s="88"/>
      <c r="J1036" s="89">
        <f>+VLOOKUP(C1036,'[12]Resumen Peso'!$B$1:$D$65536,3,0)</f>
        <v>6224.868679547496</v>
      </c>
      <c r="N1036" s="59"/>
      <c r="O1036" s="59"/>
      <c r="P1036" s="59"/>
      <c r="Q1036" s="59"/>
      <c r="R1036" s="59"/>
    </row>
    <row r="1037" spans="1:18" x14ac:dyDescent="0.2">
      <c r="A1037" s="80"/>
      <c r="B1037" s="81">
        <f t="shared" si="15"/>
        <v>1007</v>
      </c>
      <c r="C1037" s="82" t="s">
        <v>1050</v>
      </c>
      <c r="D1037" s="83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R2±0</v>
      </c>
      <c r="E1037" s="84" t="s">
        <v>44</v>
      </c>
      <c r="F1037" s="85">
        <v>0</v>
      </c>
      <c r="G1037" s="86">
        <f>VLOOKUP(C1037,'[12]Resumen Peso'!$B$1:$D$65536,3,0)*$C$14</f>
        <v>11176.957065262783</v>
      </c>
      <c r="H1037" s="93"/>
      <c r="I1037" s="88"/>
      <c r="J1037" s="89">
        <f>+VLOOKUP(C1037,'[12]Resumen Peso'!$B$1:$D$65536,3,0)</f>
        <v>6939.6529314910767</v>
      </c>
      <c r="N1037" s="59"/>
      <c r="O1037" s="59"/>
      <c r="P1037" s="59"/>
      <c r="Q1037" s="59"/>
      <c r="R1037" s="59"/>
    </row>
    <row r="1038" spans="1:18" x14ac:dyDescent="0.2">
      <c r="A1038" s="80"/>
      <c r="B1038" s="81">
        <f t="shared" si="15"/>
        <v>1008</v>
      </c>
      <c r="C1038" s="82" t="s">
        <v>1051</v>
      </c>
      <c r="D1038" s="83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R2+3</v>
      </c>
      <c r="E1038" s="84" t="s">
        <v>44</v>
      </c>
      <c r="F1038" s="85">
        <v>0</v>
      </c>
      <c r="G1038" s="86">
        <f>VLOOKUP(C1038,'[12]Resumen Peso'!$B$1:$D$65536,3,0)*$C$14</f>
        <v>12328.183642984848</v>
      </c>
      <c r="H1038" s="93"/>
      <c r="I1038" s="88"/>
      <c r="J1038" s="89">
        <f>+VLOOKUP(C1038,'[12]Resumen Peso'!$B$1:$D$65536,3,0)</f>
        <v>7654.4371834346575</v>
      </c>
      <c r="N1038" s="59"/>
      <c r="O1038" s="59"/>
      <c r="P1038" s="59"/>
      <c r="Q1038" s="59"/>
      <c r="R1038" s="59"/>
    </row>
    <row r="1039" spans="1:18" x14ac:dyDescent="0.2">
      <c r="A1039" s="80"/>
      <c r="B1039" s="81">
        <f t="shared" si="15"/>
        <v>1009</v>
      </c>
      <c r="C1039" s="82" t="s">
        <v>1052</v>
      </c>
      <c r="D1039" s="83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84" t="s">
        <v>44</v>
      </c>
      <c r="F1039" s="85">
        <v>0</v>
      </c>
      <c r="G1039" s="86">
        <f>VLOOKUP(C1039,'[12]Resumen Peso'!$B$1:$D$65536,3,0)*$C$14</f>
        <v>10806.961345963367</v>
      </c>
      <c r="H1039" s="93"/>
      <c r="I1039" s="88"/>
      <c r="J1039" s="89">
        <f>+VLOOKUP(C1039,'[12]Resumen Peso'!$B$1:$D$65536,3,0)</f>
        <v>6709.9265522017267</v>
      </c>
      <c r="N1039" s="59"/>
      <c r="O1039" s="59"/>
      <c r="P1039" s="59"/>
      <c r="Q1039" s="59"/>
      <c r="R1039" s="59"/>
    </row>
    <row r="1040" spans="1:18" x14ac:dyDescent="0.2">
      <c r="A1040" s="80"/>
      <c r="B1040" s="81">
        <f t="shared" si="15"/>
        <v>1010</v>
      </c>
      <c r="C1040" s="82" t="s">
        <v>1053</v>
      </c>
      <c r="D1040" s="83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84" t="s">
        <v>44</v>
      </c>
      <c r="F1040" s="85">
        <v>0</v>
      </c>
      <c r="G1040" s="86">
        <f>VLOOKUP(C1040,'[12]Resumen Peso'!$B$1:$D$65536,3,0)*$C$14</f>
        <v>12364.721539976103</v>
      </c>
      <c r="H1040" s="93"/>
      <c r="I1040" s="88"/>
      <c r="J1040" s="89">
        <f>+VLOOKUP(C1040,'[12]Resumen Peso'!$B$1:$D$65536,3,0)</f>
        <v>7677.1231723389119</v>
      </c>
      <c r="N1040" s="59"/>
      <c r="O1040" s="59"/>
      <c r="P1040" s="59"/>
      <c r="Q1040" s="59"/>
      <c r="R1040" s="59"/>
    </row>
    <row r="1041" spans="1:18" x14ac:dyDescent="0.2">
      <c r="A1041" s="80"/>
      <c r="B1041" s="81">
        <f t="shared" si="15"/>
        <v>1011</v>
      </c>
      <c r="C1041" s="82" t="s">
        <v>1054</v>
      </c>
      <c r="D1041" s="83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84" t="s">
        <v>44</v>
      </c>
      <c r="F1041" s="85">
        <v>0</v>
      </c>
      <c r="G1041" s="86">
        <f>VLOOKUP(C1041,'[12]Resumen Peso'!$B$1:$D$65536,3,0)*$C$14</f>
        <v>13908.573160828013</v>
      </c>
      <c r="H1041" s="93"/>
      <c r="I1041" s="88"/>
      <c r="J1041" s="89">
        <f>+VLOOKUP(C1041,'[12]Resumen Peso'!$B$1:$D$65536,3,0)</f>
        <v>8635.68410836773</v>
      </c>
      <c r="N1041" s="59"/>
      <c r="O1041" s="59"/>
      <c r="P1041" s="59"/>
      <c r="Q1041" s="59"/>
      <c r="R1041" s="59"/>
    </row>
    <row r="1042" spans="1:18" x14ac:dyDescent="0.2">
      <c r="A1042" s="80"/>
      <c r="B1042" s="81">
        <f t="shared" si="15"/>
        <v>1012</v>
      </c>
      <c r="C1042" s="82" t="s">
        <v>1055</v>
      </c>
      <c r="D1042" s="83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84" t="s">
        <v>44</v>
      </c>
      <c r="F1042" s="85">
        <v>0</v>
      </c>
      <c r="G1042" s="86">
        <f>VLOOKUP(C1042,'[12]Resumen Peso'!$B$1:$D$65536,3,0)*$C$14</f>
        <v>15438.516208519095</v>
      </c>
      <c r="H1042" s="93"/>
      <c r="I1042" s="88"/>
      <c r="J1042" s="89">
        <f>+VLOOKUP(C1042,'[12]Resumen Peso'!$B$1:$D$65536,3,0)</f>
        <v>9585.6093602881811</v>
      </c>
      <c r="N1042" s="59"/>
      <c r="O1042" s="59"/>
      <c r="P1042" s="59"/>
      <c r="Q1042" s="59"/>
      <c r="R1042" s="59"/>
    </row>
    <row r="1043" spans="1:18" x14ac:dyDescent="0.2">
      <c r="A1043" s="80"/>
      <c r="B1043" s="81">
        <f t="shared" si="15"/>
        <v>1013</v>
      </c>
      <c r="C1043" s="82" t="s">
        <v>1056</v>
      </c>
      <c r="D1043" s="83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84" t="s">
        <v>44</v>
      </c>
      <c r="F1043" s="85">
        <v>0</v>
      </c>
      <c r="G1043" s="86">
        <f>VLOOKUP(C1043,'[12]Resumen Peso'!$B$1:$D$65536,3,0)*$C$14</f>
        <v>16968.459256210175</v>
      </c>
      <c r="H1043" s="93"/>
      <c r="I1043" s="88"/>
      <c r="J1043" s="89">
        <f>+VLOOKUP(C1043,'[12]Resumen Peso'!$B$1:$D$65536,3,0)</f>
        <v>10535.53461220863</v>
      </c>
      <c r="N1043" s="59"/>
      <c r="O1043" s="59"/>
      <c r="P1043" s="59"/>
      <c r="Q1043" s="59"/>
      <c r="R1043" s="59"/>
    </row>
    <row r="1044" spans="1:18" x14ac:dyDescent="0.2">
      <c r="A1044" s="80"/>
      <c r="B1044" s="81">
        <f t="shared" si="15"/>
        <v>1014</v>
      </c>
      <c r="C1044" s="82" t="s">
        <v>1057</v>
      </c>
      <c r="D1044" s="83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84" t="s">
        <v>44</v>
      </c>
      <c r="F1044" s="85">
        <v>0</v>
      </c>
      <c r="G1044" s="86">
        <f>VLOOKUP(C1044,'[12]Resumen Peso'!$B$1:$D$65536,3,0)*$C$14</f>
        <v>19023.005866381369</v>
      </c>
      <c r="H1044" s="93"/>
      <c r="I1044" s="88"/>
      <c r="J1044" s="89">
        <f>+VLOOKUP(C1044,'[12]Resumen Peso'!$B$1:$D$65536,3,0)</f>
        <v>11811.180597328495</v>
      </c>
      <c r="N1044" s="59"/>
      <c r="O1044" s="59"/>
      <c r="P1044" s="59"/>
      <c r="Q1044" s="59"/>
      <c r="R1044" s="59"/>
    </row>
    <row r="1045" spans="1:18" x14ac:dyDescent="0.2">
      <c r="A1045" s="80"/>
      <c r="B1045" s="81">
        <f t="shared" si="15"/>
        <v>1015</v>
      </c>
      <c r="C1045" s="82" t="s">
        <v>1058</v>
      </c>
      <c r="D1045" s="83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84" t="s">
        <v>44</v>
      </c>
      <c r="F1045" s="85">
        <v>0</v>
      </c>
      <c r="G1045" s="86">
        <f>VLOOKUP(C1045,'[12]Resumen Peso'!$B$1:$D$65536,3,0)*$C$14</f>
        <v>21113.214058136924</v>
      </c>
      <c r="H1045" s="93"/>
      <c r="I1045" s="88"/>
      <c r="J1045" s="89">
        <f>+VLOOKUP(C1045,'[12]Resumen Peso'!$B$1:$D$65536,3,0)</f>
        <v>13108.968476502214</v>
      </c>
      <c r="N1045" s="59"/>
      <c r="O1045" s="59"/>
      <c r="P1045" s="59"/>
      <c r="Q1045" s="59"/>
      <c r="R1045" s="59"/>
    </row>
    <row r="1046" spans="1:18" x14ac:dyDescent="0.2">
      <c r="A1046" s="80"/>
      <c r="B1046" s="81">
        <f t="shared" si="15"/>
        <v>1016</v>
      </c>
      <c r="C1046" s="82" t="s">
        <v>1059</v>
      </c>
      <c r="D1046" s="83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84" t="s">
        <v>44</v>
      </c>
      <c r="F1046" s="85">
        <v>0</v>
      </c>
      <c r="G1046" s="86">
        <f>VLOOKUP(C1046,'[12]Resumen Peso'!$B$1:$D$65536,3,0)*$C$14</f>
        <v>23203.422249892476</v>
      </c>
      <c r="H1046" s="93"/>
      <c r="I1046" s="88"/>
      <c r="J1046" s="89">
        <f>+VLOOKUP(C1046,'[12]Resumen Peso'!$B$1:$D$65536,3,0)</f>
        <v>14406.756355675932</v>
      </c>
      <c r="N1046" s="59"/>
      <c r="O1046" s="59"/>
      <c r="P1046" s="59"/>
      <c r="Q1046" s="59"/>
      <c r="R1046" s="59"/>
    </row>
    <row r="1047" spans="1:18" x14ac:dyDescent="0.2">
      <c r="A1047" s="80"/>
      <c r="B1047" s="81">
        <f t="shared" si="15"/>
        <v>1017</v>
      </c>
      <c r="C1047" s="82" t="s">
        <v>1060</v>
      </c>
      <c r="D1047" s="83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84" t="s">
        <v>44</v>
      </c>
      <c r="F1047" s="85">
        <v>0</v>
      </c>
      <c r="G1047" s="86">
        <f>VLOOKUP(C1047,'[12]Resumen Peso'!$B$1:$D$65536,3,0)*$C$14</f>
        <v>25671.388067576223</v>
      </c>
      <c r="H1047" s="93"/>
      <c r="I1047" s="88"/>
      <c r="J1047" s="89">
        <f>+VLOOKUP(C1047,'[12]Resumen Peso'!$B$1:$D$65536,3,0)</f>
        <v>15939.089898831231</v>
      </c>
      <c r="N1047" s="59"/>
      <c r="O1047" s="59"/>
      <c r="P1047" s="59"/>
      <c r="Q1047" s="59"/>
      <c r="R1047" s="59"/>
    </row>
    <row r="1048" spans="1:18" x14ac:dyDescent="0.2">
      <c r="A1048" s="80"/>
      <c r="B1048" s="81">
        <f t="shared" si="15"/>
        <v>1018</v>
      </c>
      <c r="C1048" s="82" t="s">
        <v>1061</v>
      </c>
      <c r="D1048" s="83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84" t="s">
        <v>44</v>
      </c>
      <c r="F1048" s="85">
        <v>0</v>
      </c>
      <c r="G1048" s="86">
        <f>VLOOKUP(C1048,'[12]Resumen Peso'!$B$1:$D$65536,3,0)*$C$14</f>
        <v>28587.291834717395</v>
      </c>
      <c r="H1048" s="93"/>
      <c r="I1048" s="88"/>
      <c r="J1048" s="89">
        <f>+VLOOKUP(C1048,'[12]Resumen Peso'!$B$1:$D$65536,3,0)</f>
        <v>17749.543317183998</v>
      </c>
      <c r="N1048" s="59"/>
      <c r="O1048" s="59"/>
      <c r="P1048" s="59"/>
      <c r="Q1048" s="59"/>
      <c r="R1048" s="59"/>
    </row>
    <row r="1049" spans="1:18" x14ac:dyDescent="0.2">
      <c r="A1049" s="80"/>
      <c r="B1049" s="81">
        <f t="shared" si="15"/>
        <v>1019</v>
      </c>
      <c r="C1049" s="82" t="s">
        <v>1062</v>
      </c>
      <c r="D1049" s="83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84" t="s">
        <v>44</v>
      </c>
      <c r="F1049" s="85">
        <v>0</v>
      </c>
      <c r="G1049" s="86">
        <f>VLOOKUP(C1049,'[12]Resumen Peso'!$B$1:$D$65536,3,0)*$C$14</f>
        <v>32017.766854883488</v>
      </c>
      <c r="H1049" s="93"/>
      <c r="I1049" s="88"/>
      <c r="J1049" s="89">
        <f>+VLOOKUP(C1049,'[12]Resumen Peso'!$B$1:$D$65536,3,0)</f>
        <v>19879.488515246081</v>
      </c>
      <c r="N1049" s="59"/>
      <c r="O1049" s="59"/>
      <c r="P1049" s="59"/>
      <c r="Q1049" s="59"/>
      <c r="R1049" s="59"/>
    </row>
    <row r="1050" spans="1:18" x14ac:dyDescent="0.2">
      <c r="A1050" s="80"/>
      <c r="B1050" s="81">
        <f t="shared" si="15"/>
        <v>1020</v>
      </c>
      <c r="C1050" s="82" t="s">
        <v>1063</v>
      </c>
      <c r="D1050" s="83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84" t="s">
        <v>44</v>
      </c>
      <c r="F1050" s="85">
        <v>0</v>
      </c>
      <c r="G1050" s="86">
        <f>VLOOKUP(C1050,'[12]Resumen Peso'!$B$1:$D$65536,3,0)*$C$14</f>
        <v>33053.570199930793</v>
      </c>
      <c r="H1050" s="93"/>
      <c r="I1050" s="88"/>
      <c r="J1050" s="89">
        <f>+VLOOKUP(C1050,'[12]Resumen Peso'!$B$1:$D$65536,3,0)</f>
        <v>20522.607718257605</v>
      </c>
      <c r="N1050" s="59"/>
      <c r="O1050" s="59"/>
      <c r="P1050" s="59"/>
      <c r="Q1050" s="59"/>
      <c r="R1050" s="59"/>
    </row>
    <row r="1051" spans="1:18" x14ac:dyDescent="0.2">
      <c r="A1051" s="80"/>
      <c r="B1051" s="81">
        <f t="shared" si="15"/>
        <v>1021</v>
      </c>
      <c r="C1051" s="82" t="s">
        <v>1064</v>
      </c>
      <c r="D1051" s="83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84" t="s">
        <v>44</v>
      </c>
      <c r="F1051" s="85">
        <v>0</v>
      </c>
      <c r="G1051" s="86">
        <f>VLOOKUP(C1051,'[12]Resumen Peso'!$B$1:$D$65536,3,0)*$C$14</f>
        <v>36849.019174950714</v>
      </c>
      <c r="H1051" s="93"/>
      <c r="I1051" s="88"/>
      <c r="J1051" s="89">
        <f>+VLOOKUP(C1051,'[12]Resumen Peso'!$B$1:$D$65536,3,0)</f>
        <v>22879.161335850171</v>
      </c>
      <c r="N1051" s="59"/>
      <c r="O1051" s="59"/>
      <c r="P1051" s="59"/>
      <c r="Q1051" s="59"/>
      <c r="R1051" s="59"/>
    </row>
    <row r="1052" spans="1:18" x14ac:dyDescent="0.2">
      <c r="A1052" s="80"/>
      <c r="B1052" s="81">
        <f t="shared" si="15"/>
        <v>1022</v>
      </c>
      <c r="C1052" s="82" t="s">
        <v>1065</v>
      </c>
      <c r="D1052" s="83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84" t="s">
        <v>44</v>
      </c>
      <c r="F1052" s="85">
        <v>0</v>
      </c>
      <c r="G1052" s="86">
        <f>VLOOKUP(C1052,'[12]Resumen Peso'!$B$1:$D$65536,3,0)*$C$14</f>
        <v>40644.468149970642</v>
      </c>
      <c r="H1052" s="93"/>
      <c r="I1052" s="88"/>
      <c r="J1052" s="89">
        <f>+VLOOKUP(C1052,'[12]Resumen Peso'!$B$1:$D$65536,3,0)</f>
        <v>25235.714953442737</v>
      </c>
      <c r="N1052" s="59"/>
      <c r="O1052" s="59"/>
      <c r="P1052" s="59"/>
      <c r="Q1052" s="59"/>
      <c r="R1052" s="59"/>
    </row>
    <row r="1053" spans="1:18" x14ac:dyDescent="0.2">
      <c r="A1053" s="80"/>
      <c r="B1053" s="81">
        <f t="shared" si="15"/>
        <v>1023</v>
      </c>
      <c r="C1053" s="82" t="s">
        <v>1066</v>
      </c>
      <c r="D1053" s="83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SC1 (5°)Tipo SC1-6</v>
      </c>
      <c r="E1053" s="84" t="s">
        <v>44</v>
      </c>
      <c r="F1053" s="85">
        <v>0</v>
      </c>
      <c r="G1053" s="86">
        <f>VLOOKUP(C1053,'[12]Resumen Peso'!$B$1:$D$65536,3,0)*$C$14</f>
        <v>10244.34329833391</v>
      </c>
      <c r="H1053" s="93"/>
      <c r="I1053" s="88"/>
      <c r="J1053" s="89">
        <f>+VLOOKUP(C1053,'[12]Resumen Peso'!$B$1:$D$65536,3,0)</f>
        <v>6360.6030323256346</v>
      </c>
      <c r="N1053" s="59"/>
      <c r="O1053" s="59"/>
      <c r="P1053" s="59"/>
      <c r="Q1053" s="59"/>
      <c r="R1053" s="59"/>
    </row>
    <row r="1054" spans="1:18" x14ac:dyDescent="0.2">
      <c r="A1054" s="80"/>
      <c r="B1054" s="81">
        <f t="shared" si="15"/>
        <v>1024</v>
      </c>
      <c r="C1054" s="82" t="s">
        <v>1067</v>
      </c>
      <c r="D1054" s="83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SC1 (5°)Tipo SC1-3</v>
      </c>
      <c r="E1054" s="84" t="s">
        <v>44</v>
      </c>
      <c r="F1054" s="85">
        <v>0</v>
      </c>
      <c r="G1054" s="86">
        <f>VLOOKUP(C1054,'[12]Resumen Peso'!$B$1:$D$65536,3,0)*$C$14</f>
        <v>11721.005395391048</v>
      </c>
      <c r="H1054" s="93"/>
      <c r="I1054" s="88"/>
      <c r="J1054" s="89">
        <f>+VLOOKUP(C1054,'[12]Resumen Peso'!$B$1:$D$65536,3,0)</f>
        <v>7277.4467126608606</v>
      </c>
      <c r="N1054" s="59"/>
      <c r="O1054" s="59"/>
      <c r="P1054" s="59"/>
      <c r="Q1054" s="59"/>
      <c r="R1054" s="59"/>
    </row>
    <row r="1055" spans="1:18" x14ac:dyDescent="0.2">
      <c r="A1055" s="80"/>
      <c r="B1055" s="81">
        <f t="shared" si="15"/>
        <v>1025</v>
      </c>
      <c r="C1055" s="82" t="s">
        <v>1068</v>
      </c>
      <c r="D1055" s="83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SC1 (5°)Tipo SC1±0</v>
      </c>
      <c r="E1055" s="84" t="s">
        <v>44</v>
      </c>
      <c r="F1055" s="85">
        <v>0</v>
      </c>
      <c r="G1055" s="86">
        <f>VLOOKUP(C1055,'[12]Resumen Peso'!$B$1:$D$65536,3,0)*$C$14</f>
        <v>13184.483009438749</v>
      </c>
      <c r="H1055" s="93"/>
      <c r="I1055" s="88"/>
      <c r="J1055" s="89">
        <f>+VLOOKUP(C1055,'[12]Resumen Peso'!$B$1:$D$65536,3,0)</f>
        <v>8186.10428870738</v>
      </c>
      <c r="N1055" s="59"/>
      <c r="O1055" s="59"/>
      <c r="P1055" s="59"/>
      <c r="Q1055" s="59"/>
      <c r="R1055" s="59"/>
    </row>
    <row r="1056" spans="1:18" x14ac:dyDescent="0.2">
      <c r="A1056" s="80"/>
      <c r="B1056" s="81">
        <f t="shared" ref="B1056:B1119" si="16">1+B1055</f>
        <v>1026</v>
      </c>
      <c r="C1056" s="82" t="s">
        <v>1069</v>
      </c>
      <c r="D1056" s="83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SC1 (5°)Tipo SC1+3</v>
      </c>
      <c r="E1056" s="84" t="s">
        <v>44</v>
      </c>
      <c r="F1056" s="85">
        <v>0</v>
      </c>
      <c r="G1056" s="86">
        <f>VLOOKUP(C1056,'[12]Resumen Peso'!$B$1:$D$65536,3,0)*$C$14</f>
        <v>14634.776140477012</v>
      </c>
      <c r="H1056" s="93"/>
      <c r="I1056" s="88"/>
      <c r="J1056" s="89">
        <f>+VLOOKUP(C1056,'[12]Resumen Peso'!$B$1:$D$65536,3,0)</f>
        <v>9086.5757604651917</v>
      </c>
      <c r="N1056" s="59"/>
      <c r="O1056" s="59"/>
      <c r="P1056" s="59"/>
      <c r="Q1056" s="59"/>
      <c r="R1056" s="59"/>
    </row>
    <row r="1057" spans="1:18" x14ac:dyDescent="0.2">
      <c r="A1057" s="80"/>
      <c r="B1057" s="81">
        <f t="shared" si="16"/>
        <v>1027</v>
      </c>
      <c r="C1057" s="82" t="s">
        <v>1070</v>
      </c>
      <c r="D1057" s="83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SC1 (5°)Tipo SC1+6</v>
      </c>
      <c r="E1057" s="84" t="s">
        <v>44</v>
      </c>
      <c r="F1057" s="85">
        <v>0</v>
      </c>
      <c r="G1057" s="86">
        <f>VLOOKUP(C1057,'[12]Resumen Peso'!$B$1:$D$65536,3,0)*$C$14</f>
        <v>16085.069271515275</v>
      </c>
      <c r="H1057" s="93"/>
      <c r="I1057" s="88"/>
      <c r="J1057" s="89">
        <f>+VLOOKUP(C1057,'[12]Resumen Peso'!$B$1:$D$65536,3,0)</f>
        <v>9987.0472322230034</v>
      </c>
      <c r="N1057" s="59"/>
      <c r="O1057" s="59"/>
      <c r="P1057" s="59"/>
      <c r="Q1057" s="59"/>
      <c r="R1057" s="59"/>
    </row>
    <row r="1058" spans="1:18" x14ac:dyDescent="0.2">
      <c r="A1058" s="80"/>
      <c r="B1058" s="81">
        <f t="shared" si="16"/>
        <v>1028</v>
      </c>
      <c r="C1058" s="82" t="s">
        <v>1071</v>
      </c>
      <c r="D1058" s="83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AC1 (30°)Tipo AC1-3</v>
      </c>
      <c r="E1058" s="84" t="s">
        <v>44</v>
      </c>
      <c r="F1058" s="85">
        <v>0</v>
      </c>
      <c r="G1058" s="86">
        <f>VLOOKUP(C1058,'[12]Resumen Peso'!$B$1:$D$65536,3,0)*$C$14</f>
        <v>18032.654732703548</v>
      </c>
      <c r="H1058" s="93"/>
      <c r="I1058" s="88"/>
      <c r="J1058" s="89">
        <f>+VLOOKUP(C1058,'[12]Resumen Peso'!$B$1:$D$65536,3,0)</f>
        <v>11196.282185542281</v>
      </c>
      <c r="N1058" s="59"/>
      <c r="O1058" s="59"/>
      <c r="P1058" s="59"/>
      <c r="Q1058" s="59"/>
      <c r="R1058" s="59"/>
    </row>
    <row r="1059" spans="1:18" x14ac:dyDescent="0.2">
      <c r="A1059" s="80"/>
      <c r="B1059" s="81">
        <f t="shared" si="16"/>
        <v>1029</v>
      </c>
      <c r="C1059" s="82" t="s">
        <v>1072</v>
      </c>
      <c r="D1059" s="83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AC1 (30°)Tipo AC1±0</v>
      </c>
      <c r="E1059" s="84" t="s">
        <v>44</v>
      </c>
      <c r="F1059" s="85">
        <v>0</v>
      </c>
      <c r="G1059" s="86">
        <f>VLOOKUP(C1059,'[12]Resumen Peso'!$B$1:$D$65536,3,0)*$C$14</f>
        <v>20014.045208328022</v>
      </c>
      <c r="H1059" s="93"/>
      <c r="I1059" s="88"/>
      <c r="J1059" s="89">
        <f>+VLOOKUP(C1059,'[12]Resumen Peso'!$B$1:$D$65536,3,0)</f>
        <v>12426.506310257802</v>
      </c>
      <c r="N1059" s="59"/>
      <c r="O1059" s="59"/>
      <c r="P1059" s="59"/>
      <c r="Q1059" s="59"/>
      <c r="R1059" s="59"/>
    </row>
    <row r="1060" spans="1:18" x14ac:dyDescent="0.2">
      <c r="A1060" s="80"/>
      <c r="B1060" s="81">
        <f t="shared" si="16"/>
        <v>1030</v>
      </c>
      <c r="C1060" s="82" t="s">
        <v>1073</v>
      </c>
      <c r="D1060" s="83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AC1 (30°)Tipo AC1+3</v>
      </c>
      <c r="E1060" s="84" t="s">
        <v>44</v>
      </c>
      <c r="F1060" s="85">
        <v>0</v>
      </c>
      <c r="G1060" s="86">
        <f>VLOOKUP(C1060,'[12]Resumen Peso'!$B$1:$D$65536,3,0)*$C$14</f>
        <v>21995.435683952495</v>
      </c>
      <c r="H1060" s="93"/>
      <c r="I1060" s="88"/>
      <c r="J1060" s="89">
        <f>+VLOOKUP(C1060,'[12]Resumen Peso'!$B$1:$D$65536,3,0)</f>
        <v>13656.730434973324</v>
      </c>
      <c r="N1060" s="59"/>
      <c r="O1060" s="59"/>
      <c r="P1060" s="59"/>
      <c r="Q1060" s="59"/>
      <c r="R1060" s="59"/>
    </row>
    <row r="1061" spans="1:18" x14ac:dyDescent="0.2">
      <c r="A1061" s="80"/>
      <c r="B1061" s="81">
        <f t="shared" si="16"/>
        <v>1031</v>
      </c>
      <c r="C1061" s="82" t="s">
        <v>1074</v>
      </c>
      <c r="D1061" s="83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BC1 (65°)Tipo BC1-3</v>
      </c>
      <c r="E1061" s="84" t="s">
        <v>44</v>
      </c>
      <c r="F1061" s="85">
        <v>0</v>
      </c>
      <c r="G1061" s="86">
        <f>VLOOKUP(C1061,'[12]Resumen Peso'!$B$1:$D$65536,3,0)*$C$14</f>
        <v>24334.917456444375</v>
      </c>
      <c r="H1061" s="93"/>
      <c r="I1061" s="88"/>
      <c r="J1061" s="89">
        <f>+VLOOKUP(C1061,'[12]Resumen Peso'!$B$1:$D$65536,3,0)</f>
        <v>15109.289610591981</v>
      </c>
      <c r="N1061" s="59"/>
      <c r="O1061" s="59"/>
      <c r="P1061" s="59"/>
      <c r="Q1061" s="59"/>
      <c r="R1061" s="59"/>
    </row>
    <row r="1062" spans="1:18" x14ac:dyDescent="0.2">
      <c r="A1062" s="80"/>
      <c r="B1062" s="81">
        <f t="shared" si="16"/>
        <v>1032</v>
      </c>
      <c r="C1062" s="82" t="s">
        <v>1075</v>
      </c>
      <c r="D1062" s="83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BC1 (65°)Tipo BC1±0</v>
      </c>
      <c r="E1062" s="84" t="s">
        <v>44</v>
      </c>
      <c r="F1062" s="85">
        <v>0</v>
      </c>
      <c r="G1062" s="86">
        <f>VLOOKUP(C1062,'[12]Resumen Peso'!$B$1:$D$65536,3,0)*$C$14</f>
        <v>27099.017212076142</v>
      </c>
      <c r="H1062" s="93"/>
      <c r="I1062" s="88"/>
      <c r="J1062" s="89">
        <f>+VLOOKUP(C1062,'[12]Resumen Peso'!$B$1:$D$65536,3,0)</f>
        <v>16825.489544089065</v>
      </c>
      <c r="N1062" s="59"/>
      <c r="O1062" s="59"/>
      <c r="P1062" s="59"/>
      <c r="Q1062" s="59"/>
      <c r="R1062" s="59"/>
    </row>
    <row r="1063" spans="1:18" x14ac:dyDescent="0.2">
      <c r="A1063" s="80"/>
      <c r="B1063" s="81">
        <f t="shared" si="16"/>
        <v>1033</v>
      </c>
      <c r="C1063" s="82" t="s">
        <v>1076</v>
      </c>
      <c r="D1063" s="83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BC1 (65°)Tipo BC1+3</v>
      </c>
      <c r="E1063" s="84" t="s">
        <v>44</v>
      </c>
      <c r="F1063" s="85">
        <v>0</v>
      </c>
      <c r="G1063" s="86">
        <f>VLOOKUP(C1063,'[12]Resumen Peso'!$B$1:$D$65536,3,0)*$C$14</f>
        <v>30350.899277525285</v>
      </c>
      <c r="H1063" s="93"/>
      <c r="I1063" s="88"/>
      <c r="J1063" s="89">
        <f>+VLOOKUP(C1063,'[12]Resumen Peso'!$B$1:$D$65536,3,0)</f>
        <v>18844.548289379756</v>
      </c>
      <c r="N1063" s="59"/>
      <c r="O1063" s="59"/>
      <c r="P1063" s="59"/>
      <c r="Q1063" s="59"/>
      <c r="R1063" s="59"/>
    </row>
    <row r="1064" spans="1:18" x14ac:dyDescent="0.2">
      <c r="A1064" s="80"/>
      <c r="B1064" s="81">
        <f t="shared" si="16"/>
        <v>1034</v>
      </c>
      <c r="C1064" s="82" t="s">
        <v>1077</v>
      </c>
      <c r="D1064" s="83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RC1-3</v>
      </c>
      <c r="E1064" s="84" t="s">
        <v>44</v>
      </c>
      <c r="F1064" s="85">
        <v>0</v>
      </c>
      <c r="G1064" s="86">
        <f>VLOOKUP(C1064,'[12]Resumen Peso'!$B$1:$D$65536,3,0)*$C$14</f>
        <v>31332.777968170431</v>
      </c>
      <c r="H1064" s="93"/>
      <c r="I1064" s="88"/>
      <c r="J1064" s="89">
        <f>+VLOOKUP(C1064,'[12]Resumen Peso'!$B$1:$D$65536,3,0)</f>
        <v>19454.18625203073</v>
      </c>
      <c r="N1064" s="59"/>
      <c r="O1064" s="59"/>
      <c r="P1064" s="59"/>
      <c r="Q1064" s="59"/>
      <c r="R1064" s="59"/>
    </row>
    <row r="1065" spans="1:18" x14ac:dyDescent="0.2">
      <c r="A1065" s="80"/>
      <c r="B1065" s="81">
        <f t="shared" si="16"/>
        <v>1035</v>
      </c>
      <c r="C1065" s="82" t="s">
        <v>1078</v>
      </c>
      <c r="D1065" s="83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RC1±0</v>
      </c>
      <c r="E1065" s="84" t="s">
        <v>44</v>
      </c>
      <c r="F1065" s="85">
        <v>0</v>
      </c>
      <c r="G1065" s="86">
        <f>VLOOKUP(C1065,'[12]Resumen Peso'!$B$1:$D$65536,3,0)*$C$14</f>
        <v>34930.63318636614</v>
      </c>
      <c r="H1065" s="93"/>
      <c r="I1065" s="88"/>
      <c r="J1065" s="89">
        <f>+VLOOKUP(C1065,'[12]Resumen Peso'!$B$1:$D$65536,3,0)</f>
        <v>21688.056022330802</v>
      </c>
      <c r="N1065" s="59"/>
      <c r="O1065" s="59"/>
      <c r="P1065" s="59"/>
      <c r="Q1065" s="59"/>
      <c r="R1065" s="59"/>
    </row>
    <row r="1066" spans="1:18" x14ac:dyDescent="0.2">
      <c r="A1066" s="80"/>
      <c r="B1066" s="81">
        <f t="shared" si="16"/>
        <v>1036</v>
      </c>
      <c r="C1066" s="82" t="s">
        <v>1079</v>
      </c>
      <c r="D1066" s="83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RC1+3</v>
      </c>
      <c r="E1066" s="84" t="s">
        <v>44</v>
      </c>
      <c r="F1066" s="85">
        <v>0</v>
      </c>
      <c r="G1066" s="86">
        <f>VLOOKUP(C1066,'[12]Resumen Peso'!$B$1:$D$65536,3,0)*$C$14</f>
        <v>38528.488404561853</v>
      </c>
      <c r="H1066" s="93"/>
      <c r="I1066" s="88"/>
      <c r="J1066" s="89">
        <f>+VLOOKUP(C1066,'[12]Resumen Peso'!$B$1:$D$65536,3,0)</f>
        <v>23921.925792630875</v>
      </c>
      <c r="N1066" s="59"/>
      <c r="O1066" s="59"/>
      <c r="P1066" s="59"/>
      <c r="Q1066" s="59"/>
      <c r="R1066" s="59"/>
    </row>
    <row r="1067" spans="1:18" x14ac:dyDescent="0.2">
      <c r="A1067" s="80"/>
      <c r="B1067" s="81">
        <f t="shared" si="16"/>
        <v>1037</v>
      </c>
      <c r="C1067" s="82" t="s">
        <v>1080</v>
      </c>
      <c r="D1067" s="83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84" t="s">
        <v>44</v>
      </c>
      <c r="F1067" s="85">
        <v>0</v>
      </c>
      <c r="G1067" s="86">
        <f>VLOOKUP(C1067,'[12]Resumen Peso'!$B$1:$D$65536,3,0)*$C$14</f>
        <v>13986.183823255235</v>
      </c>
      <c r="H1067" s="93"/>
      <c r="I1067" s="88"/>
      <c r="J1067" s="89">
        <f>+VLOOKUP(C1067,'[12]Resumen Peso'!$B$1:$D$65536,3,0)</f>
        <v>8683.8717374230418</v>
      </c>
      <c r="N1067" s="59"/>
      <c r="O1067" s="59"/>
      <c r="P1067" s="59"/>
      <c r="Q1067" s="59"/>
      <c r="R1067" s="59"/>
    </row>
    <row r="1068" spans="1:18" x14ac:dyDescent="0.2">
      <c r="A1068" s="80"/>
      <c r="B1068" s="81">
        <f t="shared" si="16"/>
        <v>1038</v>
      </c>
      <c r="C1068" s="82" t="s">
        <v>1081</v>
      </c>
      <c r="D1068" s="83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84" t="s">
        <v>44</v>
      </c>
      <c r="F1068" s="85">
        <v>0</v>
      </c>
      <c r="G1068" s="86">
        <f>VLOOKUP(C1068,'[12]Resumen Peso'!$B$1:$D$65536,3,0)*$C$14</f>
        <v>16002.210320301032</v>
      </c>
      <c r="H1068" s="93"/>
      <c r="I1068" s="88"/>
      <c r="J1068" s="89">
        <f>+VLOOKUP(C1068,'[12]Resumen Peso'!$B$1:$D$65536,3,0)</f>
        <v>9935.6009968714079</v>
      </c>
      <c r="N1068" s="59"/>
      <c r="O1068" s="59"/>
      <c r="P1068" s="59"/>
      <c r="Q1068" s="59"/>
      <c r="R1068" s="59"/>
    </row>
    <row r="1069" spans="1:18" x14ac:dyDescent="0.2">
      <c r="A1069" s="80"/>
      <c r="B1069" s="81">
        <f t="shared" si="16"/>
        <v>1039</v>
      </c>
      <c r="C1069" s="82" t="s">
        <v>1082</v>
      </c>
      <c r="D1069" s="83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84" t="s">
        <v>44</v>
      </c>
      <c r="F1069" s="85">
        <v>0</v>
      </c>
      <c r="G1069" s="86">
        <f>VLOOKUP(C1069,'[12]Resumen Peso'!$B$1:$D$65536,3,0)*$C$14</f>
        <v>18000.236580766068</v>
      </c>
      <c r="H1069" s="93"/>
      <c r="I1069" s="88"/>
      <c r="J1069" s="89">
        <f>+VLOOKUP(C1069,'[12]Resumen Peso'!$B$1:$D$65536,3,0)</f>
        <v>11176.154102217557</v>
      </c>
      <c r="N1069" s="59"/>
      <c r="O1069" s="59"/>
      <c r="P1069" s="59"/>
      <c r="Q1069" s="59"/>
      <c r="R1069" s="59"/>
    </row>
    <row r="1070" spans="1:18" x14ac:dyDescent="0.2">
      <c r="A1070" s="80"/>
      <c r="B1070" s="81">
        <f t="shared" si="16"/>
        <v>1040</v>
      </c>
      <c r="C1070" s="82" t="s">
        <v>1083</v>
      </c>
      <c r="D1070" s="83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84" t="s">
        <v>44</v>
      </c>
      <c r="F1070" s="85">
        <v>0</v>
      </c>
      <c r="G1070" s="86">
        <f>VLOOKUP(C1070,'[12]Resumen Peso'!$B$1:$D$65536,3,0)*$C$14</f>
        <v>19980.262604650336</v>
      </c>
      <c r="H1070" s="93"/>
      <c r="I1070" s="88"/>
      <c r="J1070" s="89">
        <f>+VLOOKUP(C1070,'[12]Resumen Peso'!$B$1:$D$65536,3,0)</f>
        <v>12405.531053461489</v>
      </c>
      <c r="N1070" s="59"/>
      <c r="O1070" s="59"/>
      <c r="P1070" s="59"/>
      <c r="Q1070" s="59"/>
      <c r="R1070" s="59"/>
    </row>
    <row r="1071" spans="1:18" x14ac:dyDescent="0.2">
      <c r="A1071" s="80"/>
      <c r="B1071" s="81">
        <f t="shared" si="16"/>
        <v>1041</v>
      </c>
      <c r="C1071" s="82" t="s">
        <v>1084</v>
      </c>
      <c r="D1071" s="83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84" t="s">
        <v>44</v>
      </c>
      <c r="F1071" s="85">
        <v>0</v>
      </c>
      <c r="G1071" s="86">
        <f>VLOOKUP(C1071,'[12]Resumen Peso'!$B$1:$D$65536,3,0)*$C$14</f>
        <v>21960.288628534599</v>
      </c>
      <c r="H1071" s="93"/>
      <c r="I1071" s="88"/>
      <c r="J1071" s="89">
        <f>+VLOOKUP(C1071,'[12]Resumen Peso'!$B$1:$D$65536,3,0)</f>
        <v>13634.908004705419</v>
      </c>
      <c r="N1071" s="59"/>
      <c r="O1071" s="59"/>
      <c r="P1071" s="59"/>
      <c r="Q1071" s="59"/>
      <c r="R1071" s="59"/>
    </row>
    <row r="1072" spans="1:18" x14ac:dyDescent="0.2">
      <c r="A1072" s="80"/>
      <c r="B1072" s="81">
        <f t="shared" si="16"/>
        <v>1042</v>
      </c>
      <c r="C1072" s="82" t="s">
        <v>1085</v>
      </c>
      <c r="D1072" s="83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84" t="s">
        <v>44</v>
      </c>
      <c r="F1072" s="85">
        <v>0</v>
      </c>
      <c r="G1072" s="86">
        <f>VLOOKUP(C1072,'[12]Resumen Peso'!$B$1:$D$65536,3,0)*$C$14</f>
        <v>24619.247575772202</v>
      </c>
      <c r="H1072" s="93"/>
      <c r="I1072" s="88"/>
      <c r="J1072" s="89">
        <f>+VLOOKUP(C1072,'[12]Resumen Peso'!$B$1:$D$65536,3,0)</f>
        <v>15285.827136376793</v>
      </c>
      <c r="N1072" s="59"/>
      <c r="O1072" s="59"/>
      <c r="P1072" s="59"/>
      <c r="Q1072" s="59"/>
      <c r="R1072" s="59"/>
    </row>
    <row r="1073" spans="1:18" x14ac:dyDescent="0.2">
      <c r="A1073" s="80"/>
      <c r="B1073" s="81">
        <f t="shared" si="16"/>
        <v>1043</v>
      </c>
      <c r="C1073" s="82" t="s">
        <v>1086</v>
      </c>
      <c r="D1073" s="83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84" t="s">
        <v>44</v>
      </c>
      <c r="F1073" s="85">
        <v>0</v>
      </c>
      <c r="G1073" s="86">
        <f>VLOOKUP(C1073,'[12]Resumen Peso'!$B$1:$D$65536,3,0)*$C$14</f>
        <v>27324.35912960289</v>
      </c>
      <c r="H1073" s="93"/>
      <c r="I1073" s="88"/>
      <c r="J1073" s="89">
        <f>+VLOOKUP(C1073,'[12]Resumen Peso'!$B$1:$D$65536,3,0)</f>
        <v>16965.401927166251</v>
      </c>
      <c r="N1073" s="59"/>
      <c r="O1073" s="59"/>
      <c r="P1073" s="59"/>
      <c r="Q1073" s="59"/>
      <c r="R1073" s="59"/>
    </row>
    <row r="1074" spans="1:18" x14ac:dyDescent="0.2">
      <c r="A1074" s="80"/>
      <c r="B1074" s="81">
        <f t="shared" si="16"/>
        <v>1044</v>
      </c>
      <c r="C1074" s="82" t="s">
        <v>1087</v>
      </c>
      <c r="D1074" s="83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84" t="s">
        <v>44</v>
      </c>
      <c r="F1074" s="85">
        <v>0</v>
      </c>
      <c r="G1074" s="86">
        <f>VLOOKUP(C1074,'[12]Resumen Peso'!$B$1:$D$65536,3,0)*$C$14</f>
        <v>30029.470683433574</v>
      </c>
      <c r="H1074" s="93"/>
      <c r="I1074" s="88"/>
      <c r="J1074" s="89">
        <f>+VLOOKUP(C1074,'[12]Resumen Peso'!$B$1:$D$65536,3,0)</f>
        <v>18644.976717955709</v>
      </c>
      <c r="N1074" s="59"/>
      <c r="O1074" s="59"/>
      <c r="P1074" s="59"/>
      <c r="Q1074" s="59"/>
      <c r="R1074" s="59"/>
    </row>
    <row r="1075" spans="1:18" x14ac:dyDescent="0.2">
      <c r="A1075" s="80"/>
      <c r="B1075" s="81">
        <f t="shared" si="16"/>
        <v>1045</v>
      </c>
      <c r="C1075" s="82" t="s">
        <v>1088</v>
      </c>
      <c r="D1075" s="83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84" t="s">
        <v>44</v>
      </c>
      <c r="F1075" s="85">
        <v>0</v>
      </c>
      <c r="G1075" s="86">
        <f>VLOOKUP(C1075,'[12]Resumen Peso'!$B$1:$D$65536,3,0)*$C$14</f>
        <v>33223.469670811122</v>
      </c>
      <c r="H1075" s="93"/>
      <c r="I1075" s="88"/>
      <c r="J1075" s="89">
        <f>+VLOOKUP(C1075,'[12]Resumen Peso'!$B$1:$D$65536,3,0)</f>
        <v>20628.09648002603</v>
      </c>
      <c r="N1075" s="59"/>
      <c r="O1075" s="59"/>
      <c r="P1075" s="59"/>
      <c r="Q1075" s="59"/>
      <c r="R1075" s="59"/>
    </row>
    <row r="1076" spans="1:18" x14ac:dyDescent="0.2">
      <c r="A1076" s="80"/>
      <c r="B1076" s="81">
        <f t="shared" si="16"/>
        <v>1046</v>
      </c>
      <c r="C1076" s="82" t="s">
        <v>1089</v>
      </c>
      <c r="D1076" s="83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84" t="s">
        <v>44</v>
      </c>
      <c r="F1076" s="85">
        <v>0</v>
      </c>
      <c r="G1076" s="86">
        <f>VLOOKUP(C1076,'[12]Resumen Peso'!$B$1:$D$65536,3,0)*$C$14</f>
        <v>36997.18226148231</v>
      </c>
      <c r="H1076" s="93"/>
      <c r="I1076" s="88"/>
      <c r="J1076" s="89">
        <f>+VLOOKUP(C1076,'[12]Resumen Peso'!$B$1:$D$65536,3,0)</f>
        <v>22971.154209383105</v>
      </c>
      <c r="N1076" s="59"/>
      <c r="O1076" s="59"/>
      <c r="P1076" s="59"/>
      <c r="Q1076" s="59"/>
      <c r="R1076" s="59"/>
    </row>
    <row r="1077" spans="1:18" x14ac:dyDescent="0.2">
      <c r="A1077" s="80"/>
      <c r="B1077" s="81">
        <f t="shared" si="16"/>
        <v>1047</v>
      </c>
      <c r="C1077" s="82" t="s">
        <v>1090</v>
      </c>
      <c r="D1077" s="83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84" t="s">
        <v>44</v>
      </c>
      <c r="F1077" s="85">
        <v>0</v>
      </c>
      <c r="G1077" s="86">
        <f>VLOOKUP(C1077,'[12]Resumen Peso'!$B$1:$D$65536,3,0)*$C$14</f>
        <v>41436.844132860198</v>
      </c>
      <c r="H1077" s="93"/>
      <c r="I1077" s="88"/>
      <c r="J1077" s="89">
        <f>+VLOOKUP(C1077,'[12]Resumen Peso'!$B$1:$D$65536,3,0)</f>
        <v>25727.692714509081</v>
      </c>
      <c r="N1077" s="59"/>
      <c r="O1077" s="59"/>
      <c r="P1077" s="59"/>
      <c r="Q1077" s="59"/>
      <c r="R1077" s="59"/>
    </row>
    <row r="1078" spans="1:18" x14ac:dyDescent="0.2">
      <c r="A1078" s="80"/>
      <c r="B1078" s="81">
        <f t="shared" si="16"/>
        <v>1048</v>
      </c>
      <c r="C1078" s="82" t="s">
        <v>1091</v>
      </c>
      <c r="D1078" s="83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84" t="s">
        <v>44</v>
      </c>
      <c r="F1078" s="85">
        <v>0</v>
      </c>
      <c r="G1078" s="86">
        <f>VLOOKUP(C1078,'[12]Resumen Peso'!$B$1:$D$65536,3,0)*$C$14</f>
        <v>42777.363037740477</v>
      </c>
      <c r="H1078" s="93"/>
      <c r="I1078" s="88"/>
      <c r="J1078" s="89">
        <f>+VLOOKUP(C1078,'[12]Resumen Peso'!$B$1:$D$65536,3,0)</f>
        <v>26560.006544977656</v>
      </c>
      <c r="N1078" s="59"/>
      <c r="O1078" s="59"/>
      <c r="P1078" s="59"/>
      <c r="Q1078" s="59"/>
      <c r="R1078" s="59"/>
    </row>
    <row r="1079" spans="1:18" x14ac:dyDescent="0.2">
      <c r="A1079" s="80"/>
      <c r="B1079" s="81">
        <f t="shared" si="16"/>
        <v>1049</v>
      </c>
      <c r="C1079" s="82" t="s">
        <v>1092</v>
      </c>
      <c r="D1079" s="83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84" t="s">
        <v>44</v>
      </c>
      <c r="F1079" s="85">
        <v>0</v>
      </c>
      <c r="G1079" s="86">
        <f>VLOOKUP(C1079,'[12]Resumen Peso'!$B$1:$D$65536,3,0)*$C$14</f>
        <v>47689.367935050701</v>
      </c>
      <c r="H1079" s="93"/>
      <c r="I1079" s="88"/>
      <c r="J1079" s="89">
        <f>+VLOOKUP(C1079,'[12]Resumen Peso'!$B$1:$D$65536,3,0)</f>
        <v>29609.817775894822</v>
      </c>
      <c r="N1079" s="59"/>
      <c r="O1079" s="59"/>
      <c r="P1079" s="59"/>
      <c r="Q1079" s="59"/>
      <c r="R1079" s="59"/>
    </row>
    <row r="1080" spans="1:18" x14ac:dyDescent="0.2">
      <c r="A1080" s="80"/>
      <c r="B1080" s="81">
        <f t="shared" si="16"/>
        <v>1050</v>
      </c>
      <c r="C1080" s="82" t="s">
        <v>1093</v>
      </c>
      <c r="D1080" s="83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84" t="s">
        <v>44</v>
      </c>
      <c r="F1080" s="85">
        <v>0</v>
      </c>
      <c r="G1080" s="86">
        <f>VLOOKUP(C1080,'[12]Resumen Peso'!$B$1:$D$65536,3,0)*$C$14</f>
        <v>52601.372832360925</v>
      </c>
      <c r="H1080" s="93"/>
      <c r="I1080" s="88"/>
      <c r="J1080" s="89">
        <f>+VLOOKUP(C1080,'[12]Resumen Peso'!$B$1:$D$65536,3,0)</f>
        <v>32659.629006811989</v>
      </c>
      <c r="N1080" s="59"/>
      <c r="O1080" s="59"/>
      <c r="P1080" s="59"/>
      <c r="Q1080" s="59"/>
      <c r="R1080" s="59"/>
    </row>
    <row r="1081" spans="1:18" x14ac:dyDescent="0.2">
      <c r="A1081" s="80"/>
      <c r="B1081" s="81">
        <f t="shared" si="16"/>
        <v>1051</v>
      </c>
      <c r="C1081" s="82" t="s">
        <v>1094</v>
      </c>
      <c r="D1081" s="83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SC2 (5°)Tipo SC2-6</v>
      </c>
      <c r="E1081" s="84" t="s">
        <v>44</v>
      </c>
      <c r="F1081" s="85">
        <v>0</v>
      </c>
      <c r="G1081" s="86">
        <f>VLOOKUP(C1081,'[12]Resumen Peso'!$B$1:$D$65536,3,0)*$C$14</f>
        <v>13135.815977338947</v>
      </c>
      <c r="H1081" s="93"/>
      <c r="I1081" s="88"/>
      <c r="J1081" s="89">
        <f>+VLOOKUP(C1081,'[12]Resumen Peso'!$B$1:$D$65536,3,0)</f>
        <v>8155.8874497228217</v>
      </c>
      <c r="N1081" s="59"/>
      <c r="O1081" s="59"/>
      <c r="P1081" s="59"/>
      <c r="Q1081" s="59"/>
      <c r="R1081" s="59"/>
    </row>
    <row r="1082" spans="1:18" x14ac:dyDescent="0.2">
      <c r="A1082" s="80"/>
      <c r="B1082" s="81">
        <f t="shared" si="16"/>
        <v>1052</v>
      </c>
      <c r="C1082" s="82" t="s">
        <v>1095</v>
      </c>
      <c r="D1082" s="83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SC2 (5°)Tipo SC2-3</v>
      </c>
      <c r="E1082" s="84" t="s">
        <v>44</v>
      </c>
      <c r="F1082" s="85">
        <v>0</v>
      </c>
      <c r="G1082" s="86">
        <f>VLOOKUP(C1082,'[12]Resumen Peso'!$B$1:$D$65536,3,0)*$C$14</f>
        <v>15029.266929027441</v>
      </c>
      <c r="H1082" s="93"/>
      <c r="I1082" s="88"/>
      <c r="J1082" s="89">
        <f>+VLOOKUP(C1082,'[12]Resumen Peso'!$B$1:$D$65536,3,0)</f>
        <v>9331.510865899083</v>
      </c>
      <c r="N1082" s="59"/>
      <c r="O1082" s="59"/>
      <c r="P1082" s="59"/>
      <c r="Q1082" s="59"/>
      <c r="R1082" s="59"/>
    </row>
    <row r="1083" spans="1:18" x14ac:dyDescent="0.2">
      <c r="A1083" s="80"/>
      <c r="B1083" s="81">
        <f t="shared" si="16"/>
        <v>1053</v>
      </c>
      <c r="C1083" s="82" t="s">
        <v>1096</v>
      </c>
      <c r="D1083" s="83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SC2 (5°)Tipo SC2±0</v>
      </c>
      <c r="E1083" s="84" t="s">
        <v>44</v>
      </c>
      <c r="F1083" s="85">
        <v>0</v>
      </c>
      <c r="G1083" s="86">
        <f>VLOOKUP(C1083,'[12]Resumen Peso'!$B$1:$D$65536,3,0)*$C$14</f>
        <v>16905.812068647294</v>
      </c>
      <c r="H1083" s="93"/>
      <c r="I1083" s="88"/>
      <c r="J1083" s="89">
        <f>+VLOOKUP(C1083,'[12]Resumen Peso'!$B$1:$D$65536,3,0)</f>
        <v>10496.637644430915</v>
      </c>
      <c r="N1083" s="59"/>
      <c r="O1083" s="59"/>
      <c r="P1083" s="59"/>
      <c r="Q1083" s="59"/>
      <c r="R1083" s="59"/>
    </row>
    <row r="1084" spans="1:18" x14ac:dyDescent="0.2">
      <c r="A1084" s="80"/>
      <c r="B1084" s="81">
        <f t="shared" si="16"/>
        <v>1054</v>
      </c>
      <c r="C1084" s="82" t="s">
        <v>1097</v>
      </c>
      <c r="D1084" s="83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SC2 (5°)Tipo SC2+3</v>
      </c>
      <c r="E1084" s="84" t="s">
        <v>44</v>
      </c>
      <c r="F1084" s="85">
        <v>0</v>
      </c>
      <c r="G1084" s="86">
        <f>VLOOKUP(C1084,'[12]Resumen Peso'!$B$1:$D$65536,3,0)*$C$14</f>
        <v>18765.451396198496</v>
      </c>
      <c r="H1084" s="93"/>
      <c r="I1084" s="88"/>
      <c r="J1084" s="89">
        <f>+VLOOKUP(C1084,'[12]Resumen Peso'!$B$1:$D$65536,3,0)</f>
        <v>11651.267785318318</v>
      </c>
      <c r="N1084" s="59"/>
      <c r="O1084" s="59"/>
      <c r="P1084" s="59"/>
      <c r="Q1084" s="59"/>
      <c r="R1084" s="59"/>
    </row>
    <row r="1085" spans="1:18" x14ac:dyDescent="0.2">
      <c r="A1085" s="80"/>
      <c r="B1085" s="81">
        <f t="shared" si="16"/>
        <v>1055</v>
      </c>
      <c r="C1085" s="82" t="s">
        <v>1098</v>
      </c>
      <c r="D1085" s="83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SC2 (5°)Tipo SC2+6</v>
      </c>
      <c r="E1085" s="84" t="s">
        <v>44</v>
      </c>
      <c r="F1085" s="85">
        <v>0</v>
      </c>
      <c r="G1085" s="86">
        <f>VLOOKUP(C1085,'[12]Resumen Peso'!$B$1:$D$65536,3,0)*$C$14</f>
        <v>20625.090723749698</v>
      </c>
      <c r="H1085" s="93"/>
      <c r="I1085" s="88"/>
      <c r="J1085" s="89">
        <f>+VLOOKUP(C1085,'[12]Resumen Peso'!$B$1:$D$65536,3,0)</f>
        <v>12805.897926205716</v>
      </c>
      <c r="N1085" s="59"/>
      <c r="O1085" s="59"/>
      <c r="P1085" s="59"/>
      <c r="Q1085" s="59"/>
      <c r="R1085" s="59"/>
    </row>
    <row r="1086" spans="1:18" x14ac:dyDescent="0.2">
      <c r="A1086" s="80"/>
      <c r="B1086" s="81">
        <f t="shared" si="16"/>
        <v>1056</v>
      </c>
      <c r="C1086" s="82" t="s">
        <v>1099</v>
      </c>
      <c r="D1086" s="83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AC2 (30°)Tipo AC2-3</v>
      </c>
      <c r="E1086" s="84" t="s">
        <v>44</v>
      </c>
      <c r="F1086" s="85">
        <v>0</v>
      </c>
      <c r="G1086" s="86">
        <f>VLOOKUP(C1086,'[12]Resumen Peso'!$B$1:$D$65536,3,0)*$C$14</f>
        <v>23122.383470906138</v>
      </c>
      <c r="H1086" s="93"/>
      <c r="I1086" s="88"/>
      <c r="J1086" s="89">
        <f>+VLOOKUP(C1086,'[12]Resumen Peso'!$B$1:$D$65536,3,0)</f>
        <v>14356.440245765763</v>
      </c>
      <c r="N1086" s="59"/>
      <c r="O1086" s="59"/>
      <c r="P1086" s="59"/>
      <c r="Q1086" s="59"/>
      <c r="R1086" s="59"/>
    </row>
    <row r="1087" spans="1:18" x14ac:dyDescent="0.2">
      <c r="A1087" s="80"/>
      <c r="B1087" s="81">
        <f t="shared" si="16"/>
        <v>1057</v>
      </c>
      <c r="C1087" s="82" t="s">
        <v>1100</v>
      </c>
      <c r="D1087" s="83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AC2 (30°)Tipo AC2±0</v>
      </c>
      <c r="E1087" s="84" t="s">
        <v>44</v>
      </c>
      <c r="F1087" s="85">
        <v>0</v>
      </c>
      <c r="G1087" s="86">
        <f>VLOOKUP(C1087,'[12]Resumen Peso'!$B$1:$D$65536,3,0)*$C$14</f>
        <v>25663.022720206591</v>
      </c>
      <c r="H1087" s="93"/>
      <c r="I1087" s="88"/>
      <c r="J1087" s="89">
        <f>+VLOOKUP(C1087,'[12]Resumen Peso'!$B$1:$D$65536,3,0)</f>
        <v>15933.895944246129</v>
      </c>
      <c r="N1087" s="59"/>
      <c r="O1087" s="59"/>
      <c r="P1087" s="59"/>
      <c r="Q1087" s="59"/>
      <c r="R1087" s="59"/>
    </row>
    <row r="1088" spans="1:18" x14ac:dyDescent="0.2">
      <c r="A1088" s="80"/>
      <c r="B1088" s="81">
        <f t="shared" si="16"/>
        <v>1058</v>
      </c>
      <c r="C1088" s="82" t="s">
        <v>1101</v>
      </c>
      <c r="D1088" s="83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AC2 (30°)Tipo AC2+3</v>
      </c>
      <c r="E1088" s="84" t="s">
        <v>44</v>
      </c>
      <c r="F1088" s="85">
        <v>0</v>
      </c>
      <c r="G1088" s="86">
        <f>VLOOKUP(C1088,'[12]Resumen Peso'!$B$1:$D$65536,3,0)*$C$14</f>
        <v>28203.66196950704</v>
      </c>
      <c r="H1088" s="93"/>
      <c r="I1088" s="88"/>
      <c r="J1088" s="89">
        <f>+VLOOKUP(C1088,'[12]Resumen Peso'!$B$1:$D$65536,3,0)</f>
        <v>17511.351642726495</v>
      </c>
      <c r="N1088" s="59"/>
      <c r="O1088" s="59"/>
      <c r="P1088" s="59"/>
      <c r="Q1088" s="59"/>
      <c r="R1088" s="59"/>
    </row>
    <row r="1089" spans="1:18" x14ac:dyDescent="0.2">
      <c r="A1089" s="80"/>
      <c r="B1089" s="81">
        <f t="shared" si="16"/>
        <v>1059</v>
      </c>
      <c r="C1089" s="82" t="s">
        <v>1102</v>
      </c>
      <c r="D1089" s="83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BC2 (65°)Tipo BC2-3</v>
      </c>
      <c r="E1089" s="84" t="s">
        <v>44</v>
      </c>
      <c r="F1089" s="85">
        <v>0</v>
      </c>
      <c r="G1089" s="86">
        <f>VLOOKUP(C1089,'[12]Resumen Peso'!$B$1:$D$65536,3,0)*$C$14</f>
        <v>31203.464021317435</v>
      </c>
      <c r="H1089" s="93"/>
      <c r="I1089" s="88"/>
      <c r="J1089" s="89">
        <f>+VLOOKUP(C1089,'[12]Resumen Peso'!$B$1:$D$65536,3,0)</f>
        <v>19373.896607441318</v>
      </c>
      <c r="N1089" s="59"/>
      <c r="O1089" s="59"/>
      <c r="P1089" s="59"/>
      <c r="Q1089" s="59"/>
      <c r="R1089" s="59"/>
    </row>
    <row r="1090" spans="1:18" x14ac:dyDescent="0.2">
      <c r="A1090" s="80"/>
      <c r="B1090" s="81">
        <f t="shared" si="16"/>
        <v>1060</v>
      </c>
      <c r="C1090" s="82" t="s">
        <v>1103</v>
      </c>
      <c r="D1090" s="83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BC2 (65°)Tipo BC2±0</v>
      </c>
      <c r="E1090" s="84" t="s">
        <v>44</v>
      </c>
      <c r="F1090" s="85">
        <v>0</v>
      </c>
      <c r="G1090" s="86">
        <f>VLOOKUP(C1090,'[12]Resumen Peso'!$B$1:$D$65536,3,0)*$C$14</f>
        <v>34747.732763159729</v>
      </c>
      <c r="H1090" s="93"/>
      <c r="I1090" s="88"/>
      <c r="J1090" s="89">
        <f>+VLOOKUP(C1090,'[12]Resumen Peso'!$B$1:$D$65536,3,0)</f>
        <v>21574.495108509262</v>
      </c>
      <c r="N1090" s="59"/>
      <c r="O1090" s="59"/>
      <c r="P1090" s="59"/>
      <c r="Q1090" s="59"/>
      <c r="R1090" s="59"/>
    </row>
    <row r="1091" spans="1:18" x14ac:dyDescent="0.2">
      <c r="A1091" s="80"/>
      <c r="B1091" s="81">
        <f t="shared" si="16"/>
        <v>1061</v>
      </c>
      <c r="C1091" s="82" t="s">
        <v>1104</v>
      </c>
      <c r="D1091" s="83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BC2 (65°)Tipo BC2+3</v>
      </c>
      <c r="E1091" s="84" t="s">
        <v>44</v>
      </c>
      <c r="F1091" s="85">
        <v>0</v>
      </c>
      <c r="G1091" s="86">
        <f>VLOOKUP(C1091,'[12]Resumen Peso'!$B$1:$D$65536,3,0)*$C$14</f>
        <v>38917.460694738897</v>
      </c>
      <c r="H1091" s="93"/>
      <c r="I1091" s="88"/>
      <c r="J1091" s="89">
        <f>+VLOOKUP(C1091,'[12]Resumen Peso'!$B$1:$D$65536,3,0)</f>
        <v>24163.434521530377</v>
      </c>
      <c r="N1091" s="59"/>
      <c r="O1091" s="59"/>
      <c r="P1091" s="59"/>
      <c r="Q1091" s="59"/>
      <c r="R1091" s="59"/>
    </row>
    <row r="1092" spans="1:18" x14ac:dyDescent="0.2">
      <c r="A1092" s="80"/>
      <c r="B1092" s="81">
        <f t="shared" si="16"/>
        <v>1062</v>
      </c>
      <c r="C1092" s="82" t="s">
        <v>1105</v>
      </c>
      <c r="D1092" s="83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RC2-3</v>
      </c>
      <c r="E1092" s="84" t="s">
        <v>44</v>
      </c>
      <c r="F1092" s="85">
        <v>0</v>
      </c>
      <c r="G1092" s="86">
        <f>VLOOKUP(C1092,'[12]Resumen Peso'!$B$1:$D$65536,3,0)*$C$14</f>
        <v>40176.47529594646</v>
      </c>
      <c r="H1092" s="93"/>
      <c r="I1092" s="88"/>
      <c r="J1092" s="89">
        <f>+VLOOKUP(C1092,'[12]Resumen Peso'!$B$1:$D$65536,3,0)</f>
        <v>24945.143202796989</v>
      </c>
      <c r="N1092" s="59"/>
      <c r="O1092" s="59"/>
      <c r="P1092" s="59"/>
      <c r="Q1092" s="59"/>
      <c r="R1092" s="59"/>
    </row>
    <row r="1093" spans="1:18" x14ac:dyDescent="0.2">
      <c r="A1093" s="80"/>
      <c r="B1093" s="81">
        <f t="shared" si="16"/>
        <v>1063</v>
      </c>
      <c r="C1093" s="82" t="s">
        <v>1106</v>
      </c>
      <c r="D1093" s="83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RC2±0</v>
      </c>
      <c r="E1093" s="84" t="s">
        <v>44</v>
      </c>
      <c r="F1093" s="85">
        <v>0</v>
      </c>
      <c r="G1093" s="86">
        <f>VLOOKUP(C1093,'[12]Resumen Peso'!$B$1:$D$65536,3,0)*$C$14</f>
        <v>44789.827531712886</v>
      </c>
      <c r="H1093" s="93"/>
      <c r="I1093" s="88"/>
      <c r="J1093" s="89">
        <f>+VLOOKUP(C1093,'[12]Resumen Peso'!$B$1:$D$65536,3,0)</f>
        <v>27809.524194868438</v>
      </c>
      <c r="N1093" s="59"/>
      <c r="O1093" s="59"/>
      <c r="P1093" s="59"/>
      <c r="Q1093" s="59"/>
      <c r="R1093" s="59"/>
    </row>
    <row r="1094" spans="1:18" x14ac:dyDescent="0.2">
      <c r="A1094" s="80"/>
      <c r="B1094" s="81">
        <f t="shared" si="16"/>
        <v>1064</v>
      </c>
      <c r="C1094" s="82" t="s">
        <v>1107</v>
      </c>
      <c r="D1094" s="83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RC2+3</v>
      </c>
      <c r="E1094" s="84" t="s">
        <v>44</v>
      </c>
      <c r="F1094" s="85">
        <v>0</v>
      </c>
      <c r="G1094" s="86">
        <f>VLOOKUP(C1094,'[12]Resumen Peso'!$B$1:$D$65536,3,0)*$C$14</f>
        <v>49403.179767479312</v>
      </c>
      <c r="H1094" s="93"/>
      <c r="I1094" s="88"/>
      <c r="J1094" s="89">
        <f>+VLOOKUP(C1094,'[12]Resumen Peso'!$B$1:$D$65536,3,0)</f>
        <v>30673.905186939886</v>
      </c>
      <c r="N1094" s="59"/>
      <c r="O1094" s="59"/>
      <c r="P1094" s="59"/>
      <c r="Q1094" s="59"/>
      <c r="R1094" s="59"/>
    </row>
    <row r="1095" spans="1:18" x14ac:dyDescent="0.2">
      <c r="A1095" s="80"/>
      <c r="B1095" s="81">
        <f t="shared" si="16"/>
        <v>1065</v>
      </c>
      <c r="C1095" s="82" t="s">
        <v>1108</v>
      </c>
      <c r="D1095" s="83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84" t="s">
        <v>44</v>
      </c>
      <c r="F1095" s="85">
        <v>0</v>
      </c>
      <c r="G1095" s="86">
        <f>VLOOKUP(C1095,'[12]Resumen Peso'!$B$1:$D$65536,3,0)*$C$14</f>
        <v>10132.034812621552</v>
      </c>
      <c r="H1095" s="93"/>
      <c r="I1095" s="88"/>
      <c r="J1095" s="89">
        <f>+VLOOKUP(C1095,'[12]Resumen Peso'!$B$1:$D$65536,3,0)</f>
        <v>6290.8718964221653</v>
      </c>
      <c r="N1095" s="59"/>
      <c r="O1095" s="59"/>
      <c r="P1095" s="59"/>
      <c r="Q1095" s="59"/>
      <c r="R1095" s="59"/>
    </row>
    <row r="1096" spans="1:18" x14ac:dyDescent="0.2">
      <c r="A1096" s="80"/>
      <c r="B1096" s="81">
        <f t="shared" si="16"/>
        <v>1066</v>
      </c>
      <c r="C1096" s="82" t="s">
        <v>1109</v>
      </c>
      <c r="D1096" s="83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84" t="s">
        <v>44</v>
      </c>
      <c r="F1096" s="85">
        <v>0</v>
      </c>
      <c r="G1096" s="86">
        <f>VLOOKUP(C1096,'[12]Resumen Peso'!$B$1:$D$65536,3,0)*$C$14</f>
        <v>11592.50829912556</v>
      </c>
      <c r="H1096" s="93"/>
      <c r="I1096" s="88"/>
      <c r="J1096" s="89">
        <f>+VLOOKUP(C1096,'[12]Resumen Peso'!$B$1:$D$65536,3,0)</f>
        <v>7197.6642418523879</v>
      </c>
      <c r="N1096" s="59"/>
      <c r="O1096" s="59"/>
      <c r="P1096" s="59"/>
      <c r="Q1096" s="59"/>
      <c r="R1096" s="59"/>
    </row>
    <row r="1097" spans="1:18" x14ac:dyDescent="0.2">
      <c r="A1097" s="80"/>
      <c r="B1097" s="81">
        <f t="shared" si="16"/>
        <v>1067</v>
      </c>
      <c r="C1097" s="82" t="s">
        <v>1110</v>
      </c>
      <c r="D1097" s="83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84" t="s">
        <v>44</v>
      </c>
      <c r="F1097" s="85">
        <v>0</v>
      </c>
      <c r="G1097" s="86">
        <f>VLOOKUP(C1097,'[12]Resumen Peso'!$B$1:$D$65536,3,0)*$C$14</f>
        <v>13039.941843785782</v>
      </c>
      <c r="H1097" s="93"/>
      <c r="I1097" s="88"/>
      <c r="J1097" s="89">
        <f>+VLOOKUP(C1097,'[12]Resumen Peso'!$B$1:$D$65536,3,0)</f>
        <v>8096.3602270555539</v>
      </c>
      <c r="N1097" s="59"/>
      <c r="O1097" s="59"/>
      <c r="P1097" s="59"/>
      <c r="Q1097" s="59"/>
      <c r="R1097" s="59"/>
    </row>
    <row r="1098" spans="1:18" x14ac:dyDescent="0.2">
      <c r="A1098" s="80"/>
      <c r="B1098" s="81">
        <f t="shared" si="16"/>
        <v>1068</v>
      </c>
      <c r="C1098" s="82" t="s">
        <v>1111</v>
      </c>
      <c r="D1098" s="83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84" t="s">
        <v>44</v>
      </c>
      <c r="F1098" s="85">
        <v>0</v>
      </c>
      <c r="G1098" s="86">
        <f>VLOOKUP(C1098,'[12]Resumen Peso'!$B$1:$D$65536,3,0)*$C$14</f>
        <v>14474.335446602217</v>
      </c>
      <c r="H1098" s="93"/>
      <c r="I1098" s="88"/>
      <c r="J1098" s="89">
        <f>+VLOOKUP(C1098,'[12]Resumen Peso'!$B$1:$D$65536,3,0)</f>
        <v>8986.9598520316649</v>
      </c>
      <c r="N1098" s="59"/>
      <c r="O1098" s="59"/>
      <c r="P1098" s="59"/>
      <c r="Q1098" s="59"/>
      <c r="R1098" s="59"/>
    </row>
    <row r="1099" spans="1:18" x14ac:dyDescent="0.2">
      <c r="A1099" s="80"/>
      <c r="B1099" s="81">
        <f t="shared" si="16"/>
        <v>1069</v>
      </c>
      <c r="C1099" s="82" t="s">
        <v>1112</v>
      </c>
      <c r="D1099" s="83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84" t="s">
        <v>44</v>
      </c>
      <c r="F1099" s="85">
        <v>0</v>
      </c>
      <c r="G1099" s="86">
        <f>VLOOKUP(C1099,'[12]Resumen Peso'!$B$1:$D$65536,3,0)*$C$14</f>
        <v>15908.729049418653</v>
      </c>
      <c r="H1099" s="93"/>
      <c r="I1099" s="88"/>
      <c r="J1099" s="89">
        <f>+VLOOKUP(C1099,'[12]Resumen Peso'!$B$1:$D$65536,3,0)</f>
        <v>9877.5594770077751</v>
      </c>
      <c r="N1099" s="59"/>
      <c r="O1099" s="59"/>
      <c r="P1099" s="59"/>
      <c r="Q1099" s="59"/>
      <c r="R1099" s="59"/>
    </row>
    <row r="1100" spans="1:18" x14ac:dyDescent="0.2">
      <c r="A1100" s="80"/>
      <c r="B1100" s="81">
        <f t="shared" si="16"/>
        <v>1070</v>
      </c>
      <c r="C1100" s="82" t="s">
        <v>1113</v>
      </c>
      <c r="D1100" s="83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84" t="s">
        <v>44</v>
      </c>
      <c r="F1100" s="85">
        <v>0</v>
      </c>
      <c r="G1100" s="86">
        <f>VLOOKUP(C1100,'[12]Resumen Peso'!$B$1:$D$65536,3,0)*$C$14</f>
        <v>17834.963178699003</v>
      </c>
      <c r="H1100" s="93"/>
      <c r="I1100" s="88"/>
      <c r="J1100" s="89">
        <f>+VLOOKUP(C1100,'[12]Resumen Peso'!$B$1:$D$65536,3,0)</f>
        <v>11073.537617027969</v>
      </c>
      <c r="N1100" s="59"/>
      <c r="O1100" s="59"/>
      <c r="P1100" s="59"/>
      <c r="Q1100" s="59"/>
      <c r="R1100" s="59"/>
    </row>
    <row r="1101" spans="1:18" x14ac:dyDescent="0.2">
      <c r="A1101" s="80"/>
      <c r="B1101" s="81">
        <f t="shared" si="16"/>
        <v>1071</v>
      </c>
      <c r="C1101" s="82" t="s">
        <v>1114</v>
      </c>
      <c r="D1101" s="83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84" t="s">
        <v>44</v>
      </c>
      <c r="F1101" s="85">
        <v>0</v>
      </c>
      <c r="G1101" s="86">
        <f>VLOOKUP(C1101,'[12]Resumen Peso'!$B$1:$D$65536,3,0)*$C$14</f>
        <v>19794.631718866814</v>
      </c>
      <c r="H1101" s="93"/>
      <c r="I1101" s="88"/>
      <c r="J1101" s="89">
        <f>+VLOOKUP(C1101,'[12]Resumen Peso'!$B$1:$D$65536,3,0)</f>
        <v>12290.27482467033</v>
      </c>
      <c r="N1101" s="59"/>
      <c r="O1101" s="59"/>
      <c r="P1101" s="59"/>
      <c r="Q1101" s="59"/>
      <c r="R1101" s="59"/>
    </row>
    <row r="1102" spans="1:18" x14ac:dyDescent="0.2">
      <c r="A1102" s="80"/>
      <c r="B1102" s="81">
        <f t="shared" si="16"/>
        <v>1072</v>
      </c>
      <c r="C1102" s="82" t="s">
        <v>1115</v>
      </c>
      <c r="D1102" s="83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84" t="s">
        <v>44</v>
      </c>
      <c r="F1102" s="85">
        <v>0</v>
      </c>
      <c r="G1102" s="86">
        <f>VLOOKUP(C1102,'[12]Resumen Peso'!$B$1:$D$65536,3,0)*$C$14</f>
        <v>21754.30025903463</v>
      </c>
      <c r="H1102" s="93"/>
      <c r="I1102" s="88"/>
      <c r="J1102" s="89">
        <f>+VLOOKUP(C1102,'[12]Resumen Peso'!$B$1:$D$65536,3,0)</f>
        <v>13507.012032312692</v>
      </c>
      <c r="N1102" s="59"/>
      <c r="O1102" s="59"/>
      <c r="P1102" s="59"/>
      <c r="Q1102" s="59"/>
      <c r="R1102" s="59"/>
    </row>
    <row r="1103" spans="1:18" x14ac:dyDescent="0.2">
      <c r="A1103" s="80"/>
      <c r="B1103" s="81">
        <f t="shared" si="16"/>
        <v>1073</v>
      </c>
      <c r="C1103" s="82" t="s">
        <v>1116</v>
      </c>
      <c r="D1103" s="83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84" t="s">
        <v>44</v>
      </c>
      <c r="F1103" s="85">
        <v>0</v>
      </c>
      <c r="G1103" s="86">
        <f>VLOOKUP(C1103,'[12]Resumen Peso'!$B$1:$D$65536,3,0)*$C$14</f>
        <v>24068.13434991641</v>
      </c>
      <c r="H1103" s="93"/>
      <c r="I1103" s="88"/>
      <c r="J1103" s="89">
        <f>+VLOOKUP(C1103,'[12]Resumen Peso'!$B$1:$D$65536,3,0)</f>
        <v>14943.646837118058</v>
      </c>
      <c r="N1103" s="59"/>
      <c r="O1103" s="59"/>
      <c r="P1103" s="59"/>
      <c r="Q1103" s="59"/>
      <c r="R1103" s="59"/>
    </row>
    <row r="1104" spans="1:18" x14ac:dyDescent="0.2">
      <c r="A1104" s="80"/>
      <c r="B1104" s="81">
        <f t="shared" si="16"/>
        <v>1074</v>
      </c>
      <c r="C1104" s="82" t="s">
        <v>1117</v>
      </c>
      <c r="D1104" s="83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84" t="s">
        <v>44</v>
      </c>
      <c r="F1104" s="85">
        <v>0</v>
      </c>
      <c r="G1104" s="86">
        <f>VLOOKUP(C1104,'[12]Resumen Peso'!$B$1:$D$65536,3,0)*$C$14</f>
        <v>26801.931347345671</v>
      </c>
      <c r="H1104" s="93"/>
      <c r="I1104" s="88"/>
      <c r="J1104" s="89">
        <f>+VLOOKUP(C1104,'[12]Resumen Peso'!$B$1:$D$65536,3,0)</f>
        <v>16641.032112603629</v>
      </c>
      <c r="N1104" s="59"/>
      <c r="O1104" s="59"/>
      <c r="P1104" s="59"/>
      <c r="Q1104" s="59"/>
      <c r="R1104" s="59"/>
    </row>
    <row r="1105" spans="1:18" x14ac:dyDescent="0.2">
      <c r="A1105" s="80"/>
      <c r="B1105" s="81">
        <f t="shared" si="16"/>
        <v>1075</v>
      </c>
      <c r="C1105" s="82" t="s">
        <v>1118</v>
      </c>
      <c r="D1105" s="83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84" t="s">
        <v>44</v>
      </c>
      <c r="F1105" s="85">
        <v>0</v>
      </c>
      <c r="G1105" s="86">
        <f>VLOOKUP(C1105,'[12]Resumen Peso'!$B$1:$D$65536,3,0)*$C$14</f>
        <v>30018.163109027158</v>
      </c>
      <c r="H1105" s="93"/>
      <c r="I1105" s="88"/>
      <c r="J1105" s="89">
        <f>+VLOOKUP(C1105,'[12]Resumen Peso'!$B$1:$D$65536,3,0)</f>
        <v>18637.955966116067</v>
      </c>
      <c r="N1105" s="59"/>
      <c r="O1105" s="59"/>
      <c r="P1105" s="59"/>
      <c r="Q1105" s="59"/>
      <c r="R1105" s="59"/>
    </row>
    <row r="1106" spans="1:18" x14ac:dyDescent="0.2">
      <c r="A1106" s="80"/>
      <c r="B1106" s="81">
        <f t="shared" si="16"/>
        <v>1076</v>
      </c>
      <c r="C1106" s="82" t="s">
        <v>1119</v>
      </c>
      <c r="D1106" s="83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84" t="s">
        <v>44</v>
      </c>
      <c r="F1106" s="85">
        <v>0</v>
      </c>
      <c r="G1106" s="86">
        <f>VLOOKUP(C1106,'[12]Resumen Peso'!$B$1:$D$65536,3,0)*$C$14</f>
        <v>30989.277487535524</v>
      </c>
      <c r="H1106" s="93"/>
      <c r="I1106" s="88"/>
      <c r="J1106" s="89">
        <f>+VLOOKUP(C1106,'[12]Resumen Peso'!$B$1:$D$65536,3,0)</f>
        <v>19240.910482652031</v>
      </c>
      <c r="N1106" s="59"/>
      <c r="O1106" s="59"/>
      <c r="P1106" s="59"/>
      <c r="Q1106" s="59"/>
      <c r="R1106" s="59"/>
    </row>
    <row r="1107" spans="1:18" x14ac:dyDescent="0.2">
      <c r="A1107" s="80"/>
      <c r="B1107" s="81">
        <f t="shared" si="16"/>
        <v>1077</v>
      </c>
      <c r="C1107" s="82" t="s">
        <v>1120</v>
      </c>
      <c r="D1107" s="83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84" t="s">
        <v>44</v>
      </c>
      <c r="F1107" s="85">
        <v>0</v>
      </c>
      <c r="G1107" s="86">
        <f>VLOOKUP(C1107,'[12]Resumen Peso'!$B$1:$D$65536,3,0)*$C$14</f>
        <v>34547.689506728566</v>
      </c>
      <c r="H1107" s="93"/>
      <c r="I1107" s="88"/>
      <c r="J1107" s="89">
        <f>+VLOOKUP(C1107,'[12]Resumen Peso'!$B$1:$D$65536,3,0)</f>
        <v>21450.290393146075</v>
      </c>
      <c r="N1107" s="59"/>
      <c r="O1107" s="59"/>
      <c r="P1107" s="59"/>
      <c r="Q1107" s="59"/>
      <c r="R1107" s="59"/>
    </row>
    <row r="1108" spans="1:18" x14ac:dyDescent="0.2">
      <c r="A1108" s="80"/>
      <c r="B1108" s="81">
        <f t="shared" si="16"/>
        <v>1078</v>
      </c>
      <c r="C1108" s="82" t="s">
        <v>1121</v>
      </c>
      <c r="D1108" s="83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84" t="s">
        <v>44</v>
      </c>
      <c r="F1108" s="85">
        <v>0</v>
      </c>
      <c r="G1108" s="86">
        <f>VLOOKUP(C1108,'[12]Resumen Peso'!$B$1:$D$65536,3,0)*$C$14</f>
        <v>38106.101525921607</v>
      </c>
      <c r="H1108" s="93"/>
      <c r="I1108" s="88"/>
      <c r="J1108" s="89">
        <f>+VLOOKUP(C1108,'[12]Resumen Peso'!$B$1:$D$65536,3,0)</f>
        <v>23659.67030364012</v>
      </c>
      <c r="N1108" s="59"/>
      <c r="O1108" s="59"/>
      <c r="P1108" s="59"/>
      <c r="Q1108" s="59"/>
      <c r="R1108" s="59"/>
    </row>
    <row r="1109" spans="1:18" x14ac:dyDescent="0.2">
      <c r="A1109" s="80"/>
      <c r="B1109" s="81">
        <f t="shared" si="16"/>
        <v>1079</v>
      </c>
      <c r="C1109" s="82" t="s">
        <v>1122</v>
      </c>
      <c r="D1109" s="83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84" t="s">
        <v>44</v>
      </c>
      <c r="F1109" s="85">
        <v>0</v>
      </c>
      <c r="G1109" s="86">
        <f>VLOOKUP(C1109,'[12]Resumen Peso'!$B$1:$D$65536,3,0)*$C$14</f>
        <v>9544.3477808156076</v>
      </c>
      <c r="H1109" s="93"/>
      <c r="I1109" s="88"/>
      <c r="J1109" s="89">
        <f>+VLOOKUP(C1109,'[12]Resumen Peso'!$B$1:$D$65536,3,0)</f>
        <v>5925.9833127711972</v>
      </c>
      <c r="N1109" s="59"/>
      <c r="O1109" s="59"/>
      <c r="P1109" s="59"/>
      <c r="Q1109" s="59"/>
      <c r="R1109" s="59"/>
    </row>
    <row r="1110" spans="1:18" x14ac:dyDescent="0.2">
      <c r="A1110" s="80"/>
      <c r="B1110" s="81">
        <f t="shared" si="16"/>
        <v>1080</v>
      </c>
      <c r="C1110" s="82" t="s">
        <v>1123</v>
      </c>
      <c r="D1110" s="83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84" t="s">
        <v>44</v>
      </c>
      <c r="F1110" s="85">
        <v>0</v>
      </c>
      <c r="G1110" s="86">
        <f>VLOOKUP(C1110,'[12]Resumen Peso'!$B$1:$D$65536,3,0)*$C$14</f>
        <v>10920.109623095334</v>
      </c>
      <c r="H1110" s="93"/>
      <c r="I1110" s="88"/>
      <c r="J1110" s="89">
        <f>+VLOOKUP(C1110,'[12]Resumen Peso'!$B$1:$D$65536,3,0)</f>
        <v>6780.1791056030816</v>
      </c>
      <c r="N1110" s="59"/>
      <c r="O1110" s="59"/>
      <c r="P1110" s="59"/>
      <c r="Q1110" s="59"/>
      <c r="R1110" s="59"/>
    </row>
    <row r="1111" spans="1:18" x14ac:dyDescent="0.2">
      <c r="A1111" s="80"/>
      <c r="B1111" s="81">
        <f t="shared" si="16"/>
        <v>1081</v>
      </c>
      <c r="C1111" s="82" t="s">
        <v>1124</v>
      </c>
      <c r="D1111" s="83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84" t="s">
        <v>44</v>
      </c>
      <c r="F1111" s="85">
        <v>0</v>
      </c>
      <c r="G1111" s="86">
        <f>VLOOKUP(C1111,'[12]Resumen Peso'!$B$1:$D$65536,3,0)*$C$14</f>
        <v>12283.587877497564</v>
      </c>
      <c r="H1111" s="93"/>
      <c r="I1111" s="88"/>
      <c r="J1111" s="89">
        <f>+VLOOKUP(C1111,'[12]Resumen Peso'!$B$1:$D$65536,3,0)</f>
        <v>7626.7481502846813</v>
      </c>
      <c r="N1111" s="59"/>
      <c r="O1111" s="59"/>
      <c r="P1111" s="59"/>
      <c r="Q1111" s="59"/>
      <c r="R1111" s="59"/>
    </row>
    <row r="1112" spans="1:18" x14ac:dyDescent="0.2">
      <c r="A1112" s="80"/>
      <c r="B1112" s="81">
        <f t="shared" si="16"/>
        <v>1082</v>
      </c>
      <c r="C1112" s="82" t="s">
        <v>1125</v>
      </c>
      <c r="D1112" s="83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84" t="s">
        <v>44</v>
      </c>
      <c r="F1112" s="85">
        <v>0</v>
      </c>
      <c r="G1112" s="86">
        <f>VLOOKUP(C1112,'[12]Resumen Peso'!$B$1:$D$65536,3,0)*$C$14</f>
        <v>13634.782544022299</v>
      </c>
      <c r="H1112" s="93"/>
      <c r="I1112" s="88"/>
      <c r="J1112" s="89">
        <f>+VLOOKUP(C1112,'[12]Resumen Peso'!$B$1:$D$65536,3,0)</f>
        <v>8465.6904468159973</v>
      </c>
      <c r="N1112" s="59"/>
      <c r="O1112" s="59"/>
      <c r="P1112" s="59"/>
      <c r="Q1112" s="59"/>
      <c r="R1112" s="59"/>
    </row>
    <row r="1113" spans="1:18" x14ac:dyDescent="0.2">
      <c r="A1113" s="80"/>
      <c r="B1113" s="81">
        <f t="shared" si="16"/>
        <v>1083</v>
      </c>
      <c r="C1113" s="82" t="s">
        <v>1126</v>
      </c>
      <c r="D1113" s="83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84" t="s">
        <v>44</v>
      </c>
      <c r="F1113" s="85">
        <v>0</v>
      </c>
      <c r="G1113" s="86">
        <f>VLOOKUP(C1113,'[12]Resumen Peso'!$B$1:$D$65536,3,0)*$C$14</f>
        <v>14985.977210547027</v>
      </c>
      <c r="H1113" s="93"/>
      <c r="I1113" s="88"/>
      <c r="J1113" s="89">
        <f>+VLOOKUP(C1113,'[12]Resumen Peso'!$B$1:$D$65536,3,0)</f>
        <v>9304.6327433473107</v>
      </c>
      <c r="N1113" s="59"/>
      <c r="O1113" s="59"/>
      <c r="P1113" s="59"/>
      <c r="Q1113" s="59"/>
      <c r="R1113" s="59"/>
    </row>
    <row r="1114" spans="1:18" x14ac:dyDescent="0.2">
      <c r="A1114" s="80"/>
      <c r="B1114" s="81">
        <f t="shared" si="16"/>
        <v>1084</v>
      </c>
      <c r="C1114" s="82" t="s">
        <v>1127</v>
      </c>
      <c r="D1114" s="83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84" t="s">
        <v>44</v>
      </c>
      <c r="F1114" s="85">
        <v>0</v>
      </c>
      <c r="G1114" s="86">
        <f>VLOOKUP(C1114,'[12]Resumen Peso'!$B$1:$D$65536,3,0)*$C$14</f>
        <v>16800.484244635212</v>
      </c>
      <c r="H1114" s="93"/>
      <c r="I1114" s="88"/>
      <c r="J1114" s="89">
        <f>+VLOOKUP(C1114,'[12]Resumen Peso'!$B$1:$D$65536,3,0)</f>
        <v>10431.240726611064</v>
      </c>
      <c r="N1114" s="59"/>
      <c r="O1114" s="59"/>
      <c r="P1114" s="59"/>
      <c r="Q1114" s="59"/>
      <c r="R1114" s="59"/>
    </row>
    <row r="1115" spans="1:18" x14ac:dyDescent="0.2">
      <c r="A1115" s="80"/>
      <c r="B1115" s="81">
        <f t="shared" si="16"/>
        <v>1085</v>
      </c>
      <c r="C1115" s="82" t="s">
        <v>1128</v>
      </c>
      <c r="D1115" s="83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84" t="s">
        <v>44</v>
      </c>
      <c r="F1115" s="85">
        <v>0</v>
      </c>
      <c r="G1115" s="86">
        <f>VLOOKUP(C1115,'[12]Resumen Peso'!$B$1:$D$65536,3,0)*$C$14</f>
        <v>18646.486398041303</v>
      </c>
      <c r="H1115" s="93"/>
      <c r="I1115" s="88"/>
      <c r="J1115" s="89">
        <f>+VLOOKUP(C1115,'[12]Resumen Peso'!$B$1:$D$65536,3,0)</f>
        <v>11577.403692132146</v>
      </c>
      <c r="N1115" s="59"/>
      <c r="O1115" s="59"/>
      <c r="P1115" s="59"/>
      <c r="Q1115" s="59"/>
      <c r="R1115" s="59"/>
    </row>
    <row r="1116" spans="1:18" x14ac:dyDescent="0.2">
      <c r="A1116" s="80"/>
      <c r="B1116" s="81">
        <f t="shared" si="16"/>
        <v>1086</v>
      </c>
      <c r="C1116" s="82" t="s">
        <v>1129</v>
      </c>
      <c r="D1116" s="83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84" t="s">
        <v>44</v>
      </c>
      <c r="F1116" s="85">
        <v>0</v>
      </c>
      <c r="G1116" s="86">
        <f>VLOOKUP(C1116,'[12]Resumen Peso'!$B$1:$D$65536,3,0)*$C$14</f>
        <v>20492.48855144739</v>
      </c>
      <c r="H1116" s="93"/>
      <c r="I1116" s="88"/>
      <c r="J1116" s="89">
        <f>+VLOOKUP(C1116,'[12]Resumen Peso'!$B$1:$D$65536,3,0)</f>
        <v>12723.566657653228</v>
      </c>
      <c r="N1116" s="59"/>
      <c r="O1116" s="59"/>
      <c r="P1116" s="59"/>
      <c r="Q1116" s="59"/>
      <c r="R1116" s="59"/>
    </row>
    <row r="1117" spans="1:18" x14ac:dyDescent="0.2">
      <c r="A1117" s="80"/>
      <c r="B1117" s="81">
        <f t="shared" si="16"/>
        <v>1087</v>
      </c>
      <c r="C1117" s="82" t="s">
        <v>1130</v>
      </c>
      <c r="D1117" s="83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84" t="s">
        <v>44</v>
      </c>
      <c r="F1117" s="85">
        <v>0</v>
      </c>
      <c r="G1117" s="86">
        <f>VLOOKUP(C1117,'[12]Resumen Peso'!$B$1:$D$65536,3,0)*$C$14</f>
        <v>22672.113639487234</v>
      </c>
      <c r="H1117" s="93"/>
      <c r="I1117" s="88"/>
      <c r="J1117" s="89">
        <f>+VLOOKUP(C1117,'[12]Resumen Peso'!$B$1:$D$65536,3,0)</f>
        <v>14076.872530033939</v>
      </c>
      <c r="N1117" s="59"/>
      <c r="O1117" s="59"/>
      <c r="P1117" s="59"/>
      <c r="Q1117" s="59"/>
      <c r="R1117" s="59"/>
    </row>
    <row r="1118" spans="1:18" x14ac:dyDescent="0.2">
      <c r="A1118" s="80"/>
      <c r="B1118" s="81">
        <f t="shared" si="16"/>
        <v>1088</v>
      </c>
      <c r="C1118" s="82" t="s">
        <v>1131</v>
      </c>
      <c r="D1118" s="83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84" t="s">
        <v>44</v>
      </c>
      <c r="F1118" s="85">
        <v>0</v>
      </c>
      <c r="G1118" s="86">
        <f>VLOOKUP(C1118,'[12]Resumen Peso'!$B$1:$D$65536,3,0)*$C$14</f>
        <v>25247.342582947924</v>
      </c>
      <c r="H1118" s="93"/>
      <c r="I1118" s="88"/>
      <c r="J1118" s="89">
        <f>+VLOOKUP(C1118,'[12]Resumen Peso'!$B$1:$D$65536,3,0)</f>
        <v>15675.804599146926</v>
      </c>
      <c r="N1118" s="59"/>
      <c r="O1118" s="59"/>
      <c r="P1118" s="59"/>
      <c r="Q1118" s="59"/>
      <c r="R1118" s="59"/>
    </row>
    <row r="1119" spans="1:18" x14ac:dyDescent="0.2">
      <c r="A1119" s="80"/>
      <c r="B1119" s="81">
        <f t="shared" si="16"/>
        <v>1089</v>
      </c>
      <c r="C1119" s="82" t="s">
        <v>1132</v>
      </c>
      <c r="D1119" s="83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84" t="s">
        <v>44</v>
      </c>
      <c r="F1119" s="85">
        <v>0</v>
      </c>
      <c r="G1119" s="86">
        <f>VLOOKUP(C1119,'[12]Resumen Peso'!$B$1:$D$65536,3,0)*$C$14</f>
        <v>28277.023692901679</v>
      </c>
      <c r="H1119" s="93"/>
      <c r="I1119" s="88"/>
      <c r="J1119" s="89">
        <f>+VLOOKUP(C1119,'[12]Resumen Peso'!$B$1:$D$65536,3,0)</f>
        <v>17556.90115104456</v>
      </c>
      <c r="N1119" s="59"/>
      <c r="O1119" s="59"/>
      <c r="P1119" s="59"/>
      <c r="Q1119" s="59"/>
      <c r="R1119" s="59"/>
    </row>
    <row r="1120" spans="1:18" x14ac:dyDescent="0.2">
      <c r="A1120" s="80"/>
      <c r="B1120" s="81">
        <f t="shared" ref="B1120:B1183" si="17">1+B1119</f>
        <v>1090</v>
      </c>
      <c r="C1120" s="82" t="s">
        <v>1133</v>
      </c>
      <c r="D1120" s="83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84" t="s">
        <v>44</v>
      </c>
      <c r="F1120" s="85">
        <v>0</v>
      </c>
      <c r="G1120" s="86">
        <f>VLOOKUP(C1120,'[12]Resumen Peso'!$B$1:$D$65536,3,0)*$C$14</f>
        <v>29191.810656709622</v>
      </c>
      <c r="H1120" s="93"/>
      <c r="I1120" s="88"/>
      <c r="J1120" s="89">
        <f>+VLOOKUP(C1120,'[12]Resumen Peso'!$B$1:$D$65536,3,0)</f>
        <v>18124.882579085446</v>
      </c>
      <c r="N1120" s="59"/>
      <c r="O1120" s="59"/>
      <c r="P1120" s="59"/>
      <c r="Q1120" s="59"/>
      <c r="R1120" s="59"/>
    </row>
    <row r="1121" spans="1:18" x14ac:dyDescent="0.2">
      <c r="A1121" s="80"/>
      <c r="B1121" s="81">
        <f t="shared" si="17"/>
        <v>1091</v>
      </c>
      <c r="C1121" s="82" t="s">
        <v>1134</v>
      </c>
      <c r="D1121" s="83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84" t="s">
        <v>44</v>
      </c>
      <c r="F1121" s="85">
        <v>0</v>
      </c>
      <c r="G1121" s="86">
        <f>VLOOKUP(C1121,'[12]Resumen Peso'!$B$1:$D$65536,3,0)*$C$14</f>
        <v>32543.82458941987</v>
      </c>
      <c r="H1121" s="93"/>
      <c r="I1121" s="88"/>
      <c r="J1121" s="89">
        <f>+VLOOKUP(C1121,'[12]Resumen Peso'!$B$1:$D$65536,3,0)</f>
        <v>20206.112128300385</v>
      </c>
      <c r="N1121" s="59"/>
      <c r="O1121" s="59"/>
      <c r="P1121" s="59"/>
      <c r="Q1121" s="59"/>
      <c r="R1121" s="59"/>
    </row>
    <row r="1122" spans="1:18" x14ac:dyDescent="0.2">
      <c r="A1122" s="80"/>
      <c r="B1122" s="81">
        <f t="shared" si="17"/>
        <v>1092</v>
      </c>
      <c r="C1122" s="82" t="s">
        <v>1135</v>
      </c>
      <c r="D1122" s="83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84" t="s">
        <v>44</v>
      </c>
      <c r="F1122" s="85">
        <v>0</v>
      </c>
      <c r="G1122" s="86">
        <f>VLOOKUP(C1122,'[12]Resumen Peso'!$B$1:$D$65536,3,0)*$C$14</f>
        <v>35895.838522130114</v>
      </c>
      <c r="H1122" s="93"/>
      <c r="I1122" s="88"/>
      <c r="J1122" s="89">
        <f>+VLOOKUP(C1122,'[12]Resumen Peso'!$B$1:$D$65536,3,0)</f>
        <v>22287.341677515324</v>
      </c>
      <c r="N1122" s="59"/>
      <c r="O1122" s="59"/>
      <c r="P1122" s="59"/>
      <c r="Q1122" s="59"/>
      <c r="R1122" s="59"/>
    </row>
    <row r="1123" spans="1:18" x14ac:dyDescent="0.2">
      <c r="A1123" s="80"/>
      <c r="B1123" s="81">
        <f t="shared" si="17"/>
        <v>1093</v>
      </c>
      <c r="C1123" s="82" t="s">
        <v>1136</v>
      </c>
      <c r="D1123" s="83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84" t="s">
        <v>44</v>
      </c>
      <c r="F1123" s="85">
        <v>0</v>
      </c>
      <c r="G1123" s="86">
        <f>VLOOKUP(C1123,'[12]Resumen Peso'!$B$1:$D$65536,3,0)*$C$14</f>
        <v>8051.7153739220867</v>
      </c>
      <c r="H1123" s="93"/>
      <c r="I1123" s="88"/>
      <c r="J1123" s="89">
        <f>+VLOOKUP(C1123,'[12]Resumen Peso'!$B$1:$D$65536,3,0)</f>
        <v>4999.2238381078969</v>
      </c>
      <c r="N1123" s="59"/>
      <c r="O1123" s="59"/>
      <c r="P1123" s="59"/>
      <c r="Q1123" s="59"/>
      <c r="R1123" s="59"/>
    </row>
    <row r="1124" spans="1:18" x14ac:dyDescent="0.2">
      <c r="A1124" s="80"/>
      <c r="B1124" s="81">
        <f t="shared" si="17"/>
        <v>1094</v>
      </c>
      <c r="C1124" s="82" t="s">
        <v>1137</v>
      </c>
      <c r="D1124" s="83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84" t="s">
        <v>44</v>
      </c>
      <c r="F1124" s="85">
        <v>0</v>
      </c>
      <c r="G1124" s="86">
        <f>VLOOKUP(C1124,'[12]Resumen Peso'!$B$1:$D$65536,3,0)*$C$14</f>
        <v>9212.3229953883329</v>
      </c>
      <c r="H1124" s="93"/>
      <c r="I1124" s="88"/>
      <c r="J1124" s="89">
        <f>+VLOOKUP(C1124,'[12]Resumen Peso'!$B$1:$D$65536,3,0)</f>
        <v>5719.8326796369629</v>
      </c>
      <c r="N1124" s="59"/>
      <c r="O1124" s="59"/>
      <c r="P1124" s="59"/>
      <c r="Q1124" s="59"/>
      <c r="R1124" s="59"/>
    </row>
    <row r="1125" spans="1:18" x14ac:dyDescent="0.2">
      <c r="A1125" s="80"/>
      <c r="B1125" s="81">
        <f t="shared" si="17"/>
        <v>1095</v>
      </c>
      <c r="C1125" s="82" t="s">
        <v>1138</v>
      </c>
      <c r="D1125" s="83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84" t="s">
        <v>44</v>
      </c>
      <c r="F1125" s="85">
        <v>0</v>
      </c>
      <c r="G1125" s="86">
        <f>VLOOKUP(C1125,'[12]Resumen Peso'!$B$1:$D$65536,3,0)*$C$14</f>
        <v>10362.568048805773</v>
      </c>
      <c r="H1125" s="93"/>
      <c r="I1125" s="88"/>
      <c r="J1125" s="89">
        <f>+VLOOKUP(C1125,'[12]Resumen Peso'!$B$1:$D$65536,3,0)</f>
        <v>6434.0075136523765</v>
      </c>
      <c r="N1125" s="59"/>
      <c r="O1125" s="59"/>
      <c r="P1125" s="59"/>
      <c r="Q1125" s="59"/>
      <c r="R1125" s="59"/>
    </row>
    <row r="1126" spans="1:18" x14ac:dyDescent="0.2">
      <c r="A1126" s="80"/>
      <c r="B1126" s="81">
        <f t="shared" si="17"/>
        <v>1096</v>
      </c>
      <c r="C1126" s="82" t="s">
        <v>1139</v>
      </c>
      <c r="D1126" s="83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84" t="s">
        <v>44</v>
      </c>
      <c r="F1126" s="85">
        <v>0</v>
      </c>
      <c r="G1126" s="86">
        <f>VLOOKUP(C1126,'[12]Resumen Peso'!$B$1:$D$65536,3,0)*$C$14</f>
        <v>11502.45053417441</v>
      </c>
      <c r="H1126" s="93"/>
      <c r="I1126" s="88"/>
      <c r="J1126" s="89">
        <f>+VLOOKUP(C1126,'[12]Resumen Peso'!$B$1:$D$65536,3,0)</f>
        <v>7141.7483401541385</v>
      </c>
      <c r="N1126" s="59"/>
      <c r="O1126" s="59"/>
      <c r="P1126" s="59"/>
      <c r="Q1126" s="59"/>
      <c r="R1126" s="59"/>
    </row>
    <row r="1127" spans="1:18" x14ac:dyDescent="0.2">
      <c r="A1127" s="80"/>
      <c r="B1127" s="81">
        <f t="shared" si="17"/>
        <v>1097</v>
      </c>
      <c r="C1127" s="82" t="s">
        <v>1140</v>
      </c>
      <c r="D1127" s="83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84" t="s">
        <v>44</v>
      </c>
      <c r="F1127" s="85">
        <v>0</v>
      </c>
      <c r="G1127" s="86">
        <f>VLOOKUP(C1127,'[12]Resumen Peso'!$B$1:$D$65536,3,0)*$C$14</f>
        <v>12642.333019543043</v>
      </c>
      <c r="H1127" s="93"/>
      <c r="I1127" s="88"/>
      <c r="J1127" s="89">
        <f>+VLOOKUP(C1127,'[12]Resumen Peso'!$B$1:$D$65536,3,0)</f>
        <v>7849.4891666558988</v>
      </c>
      <c r="N1127" s="59"/>
      <c r="O1127" s="59"/>
      <c r="P1127" s="59"/>
      <c r="Q1127" s="59"/>
      <c r="R1127" s="59"/>
    </row>
    <row r="1128" spans="1:18" x14ac:dyDescent="0.2">
      <c r="A1128" s="80"/>
      <c r="B1128" s="81">
        <f t="shared" si="17"/>
        <v>1098</v>
      </c>
      <c r="C1128" s="82" t="s">
        <v>1141</v>
      </c>
      <c r="D1128" s="83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84" t="s">
        <v>44</v>
      </c>
      <c r="F1128" s="85">
        <v>0</v>
      </c>
      <c r="G1128" s="86">
        <f>VLOOKUP(C1128,'[12]Resumen Peso'!$B$1:$D$65536,3,0)*$C$14</f>
        <v>14173.070846576536</v>
      </c>
      <c r="H1128" s="93"/>
      <c r="I1128" s="88"/>
      <c r="J1128" s="89">
        <f>+VLOOKUP(C1128,'[12]Resumen Peso'!$B$1:$D$65536,3,0)</f>
        <v>8799.9078885576018</v>
      </c>
      <c r="N1128" s="59"/>
      <c r="O1128" s="59"/>
      <c r="P1128" s="59"/>
      <c r="Q1128" s="59"/>
      <c r="R1128" s="59"/>
    </row>
    <row r="1129" spans="1:18" x14ac:dyDescent="0.2">
      <c r="A1129" s="80"/>
      <c r="B1129" s="81">
        <f t="shared" si="17"/>
        <v>1099</v>
      </c>
      <c r="C1129" s="82" t="s">
        <v>1142</v>
      </c>
      <c r="D1129" s="83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84" t="s">
        <v>44</v>
      </c>
      <c r="F1129" s="85">
        <v>0</v>
      </c>
      <c r="G1129" s="86">
        <f>VLOOKUP(C1129,'[12]Resumen Peso'!$B$1:$D$65536,3,0)*$C$14</f>
        <v>15730.378298087166</v>
      </c>
      <c r="H1129" s="93"/>
      <c r="I1129" s="88"/>
      <c r="J1129" s="89">
        <f>+VLOOKUP(C1129,'[12]Resumen Peso'!$B$1:$D$65536,3,0)</f>
        <v>9766.823405724308</v>
      </c>
      <c r="N1129" s="59"/>
      <c r="O1129" s="59"/>
      <c r="P1129" s="59"/>
      <c r="Q1129" s="59"/>
      <c r="R1129" s="59"/>
    </row>
    <row r="1130" spans="1:18" x14ac:dyDescent="0.2">
      <c r="A1130" s="80"/>
      <c r="B1130" s="81">
        <f t="shared" si="17"/>
        <v>1100</v>
      </c>
      <c r="C1130" s="82" t="s">
        <v>1143</v>
      </c>
      <c r="D1130" s="83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84" t="s">
        <v>44</v>
      </c>
      <c r="F1130" s="85">
        <v>0</v>
      </c>
      <c r="G1130" s="86">
        <f>VLOOKUP(C1130,'[12]Resumen Peso'!$B$1:$D$65536,3,0)*$C$14</f>
        <v>17287.685749597793</v>
      </c>
      <c r="H1130" s="93"/>
      <c r="I1130" s="88"/>
      <c r="J1130" s="89">
        <f>+VLOOKUP(C1130,'[12]Resumen Peso'!$B$1:$D$65536,3,0)</f>
        <v>10733.738922891014</v>
      </c>
      <c r="N1130" s="59"/>
      <c r="O1130" s="59"/>
      <c r="P1130" s="59"/>
      <c r="Q1130" s="59"/>
      <c r="R1130" s="59"/>
    </row>
    <row r="1131" spans="1:18" x14ac:dyDescent="0.2">
      <c r="A1131" s="80"/>
      <c r="B1131" s="81">
        <f t="shared" si="17"/>
        <v>1101</v>
      </c>
      <c r="C1131" s="82" t="s">
        <v>1144</v>
      </c>
      <c r="D1131" s="83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84" t="s">
        <v>44</v>
      </c>
      <c r="F1131" s="85">
        <v>0</v>
      </c>
      <c r="G1131" s="86">
        <f>VLOOKUP(C1131,'[12]Resumen Peso'!$B$1:$D$65536,3,0)*$C$14</f>
        <v>19126.4411296178</v>
      </c>
      <c r="H1131" s="93"/>
      <c r="I1131" s="88"/>
      <c r="J1131" s="89">
        <f>+VLOOKUP(C1131,'[12]Resumen Peso'!$B$1:$D$65536,3,0)</f>
        <v>11875.402444432941</v>
      </c>
      <c r="N1131" s="59"/>
      <c r="O1131" s="59"/>
      <c r="P1131" s="59"/>
      <c r="Q1131" s="59"/>
      <c r="R1131" s="59"/>
    </row>
    <row r="1132" spans="1:18" x14ac:dyDescent="0.2">
      <c r="A1132" s="80"/>
      <c r="B1132" s="81">
        <f t="shared" si="17"/>
        <v>1102</v>
      </c>
      <c r="C1132" s="82" t="s">
        <v>1145</v>
      </c>
      <c r="D1132" s="83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84" t="s">
        <v>44</v>
      </c>
      <c r="F1132" s="85">
        <v>0</v>
      </c>
      <c r="G1132" s="86">
        <f>VLOOKUP(C1132,'[12]Resumen Peso'!$B$1:$D$65536,3,0)*$C$14</f>
        <v>21298.932215610024</v>
      </c>
      <c r="H1132" s="93"/>
      <c r="I1132" s="88"/>
      <c r="J1132" s="89">
        <f>+VLOOKUP(C1132,'[12]Resumen Peso'!$B$1:$D$65536,3,0)</f>
        <v>13224.278891350714</v>
      </c>
      <c r="N1132" s="59"/>
      <c r="O1132" s="59"/>
      <c r="P1132" s="59"/>
      <c r="Q1132" s="59"/>
      <c r="R1132" s="59"/>
    </row>
    <row r="1133" spans="1:18" x14ac:dyDescent="0.2">
      <c r="A1133" s="80"/>
      <c r="B1133" s="81">
        <f t="shared" si="17"/>
        <v>1103</v>
      </c>
      <c r="C1133" s="82" t="s">
        <v>1146</v>
      </c>
      <c r="D1133" s="83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84" t="s">
        <v>44</v>
      </c>
      <c r="F1133" s="85">
        <v>0</v>
      </c>
      <c r="G1133" s="86">
        <f>VLOOKUP(C1133,'[12]Resumen Peso'!$B$1:$D$65536,3,0)*$C$14</f>
        <v>23854.804081483227</v>
      </c>
      <c r="H1133" s="93"/>
      <c r="I1133" s="88"/>
      <c r="J1133" s="89">
        <f>+VLOOKUP(C1133,'[12]Resumen Peso'!$B$1:$D$65536,3,0)</f>
        <v>14811.192358312801</v>
      </c>
      <c r="N1133" s="59"/>
      <c r="O1133" s="59"/>
      <c r="P1133" s="59"/>
      <c r="Q1133" s="59"/>
      <c r="R1133" s="59"/>
    </row>
    <row r="1134" spans="1:18" x14ac:dyDescent="0.2">
      <c r="A1134" s="80"/>
      <c r="B1134" s="81">
        <f t="shared" si="17"/>
        <v>1104</v>
      </c>
      <c r="C1134" s="82" t="s">
        <v>1147</v>
      </c>
      <c r="D1134" s="83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84" t="s">
        <v>44</v>
      </c>
      <c r="F1134" s="85">
        <v>0</v>
      </c>
      <c r="G1134" s="86">
        <f>VLOOKUP(C1134,'[12]Resumen Peso'!$B$1:$D$65536,3,0)*$C$14</f>
        <v>24626.528292451425</v>
      </c>
      <c r="H1134" s="93"/>
      <c r="I1134" s="88"/>
      <c r="J1134" s="89">
        <f>+VLOOKUP(C1134,'[12]Resumen Peso'!$B$1:$D$65536,3,0)</f>
        <v>15290.34765538311</v>
      </c>
      <c r="N1134" s="59"/>
      <c r="O1134" s="59"/>
      <c r="P1134" s="59"/>
      <c r="Q1134" s="59"/>
      <c r="R1134" s="59"/>
    </row>
    <row r="1135" spans="1:18" x14ac:dyDescent="0.2">
      <c r="A1135" s="80"/>
      <c r="B1135" s="81">
        <f t="shared" si="17"/>
        <v>1105</v>
      </c>
      <c r="C1135" s="82" t="s">
        <v>1148</v>
      </c>
      <c r="D1135" s="83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84" t="s">
        <v>44</v>
      </c>
      <c r="F1135" s="85">
        <v>0</v>
      </c>
      <c r="G1135" s="86">
        <f>VLOOKUP(C1135,'[12]Resumen Peso'!$B$1:$D$65536,3,0)*$C$14</f>
        <v>27454.323625921319</v>
      </c>
      <c r="H1135" s="93"/>
      <c r="I1135" s="88"/>
      <c r="J1135" s="89">
        <f>+VLOOKUP(C1135,'[12]Resumen Peso'!$B$1:$D$65536,3,0)</f>
        <v>17046.095490951069</v>
      </c>
      <c r="N1135" s="59"/>
      <c r="O1135" s="59"/>
      <c r="P1135" s="59"/>
      <c r="Q1135" s="59"/>
      <c r="R1135" s="59"/>
    </row>
    <row r="1136" spans="1:18" x14ac:dyDescent="0.2">
      <c r="A1136" s="80"/>
      <c r="B1136" s="81">
        <f t="shared" si="17"/>
        <v>1106</v>
      </c>
      <c r="C1136" s="82" t="s">
        <v>1149</v>
      </c>
      <c r="D1136" s="83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84" t="s">
        <v>44</v>
      </c>
      <c r="F1136" s="85">
        <v>0</v>
      </c>
      <c r="G1136" s="86">
        <f>VLOOKUP(C1136,'[12]Resumen Peso'!$B$1:$D$65536,3,0)*$C$14</f>
        <v>30282.118959391213</v>
      </c>
      <c r="H1136" s="93"/>
      <c r="I1136" s="88"/>
      <c r="J1136" s="89">
        <f>+VLOOKUP(C1136,'[12]Resumen Peso'!$B$1:$D$65536,3,0)</f>
        <v>18801.843326519029</v>
      </c>
      <c r="N1136" s="59"/>
      <c r="O1136" s="59"/>
      <c r="P1136" s="59"/>
      <c r="Q1136" s="59"/>
      <c r="R1136" s="59"/>
    </row>
    <row r="1137" spans="1:18" x14ac:dyDescent="0.2">
      <c r="A1137" s="80"/>
      <c r="B1137" s="81">
        <f t="shared" si="17"/>
        <v>1107</v>
      </c>
      <c r="C1137" s="82" t="s">
        <v>1150</v>
      </c>
      <c r="D1137" s="83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SC1 (5°)Tipo SC1-6</v>
      </c>
      <c r="E1137" s="84" t="s">
        <v>44</v>
      </c>
      <c r="F1137" s="85">
        <v>0</v>
      </c>
      <c r="G1137" s="86">
        <f>VLOOKUP(C1137,'[12]Resumen Peso'!$B$1:$D$65536,3,0)*$C$14</f>
        <v>7442.6194289250107</v>
      </c>
      <c r="H1137" s="93"/>
      <c r="I1137" s="88"/>
      <c r="J1137" s="89">
        <f>+VLOOKUP(C1137,'[12]Resumen Peso'!$B$1:$D$65536,3,0)</f>
        <v>4621.0426895558239</v>
      </c>
      <c r="N1137" s="59"/>
      <c r="O1137" s="59"/>
      <c r="P1137" s="59"/>
      <c r="Q1137" s="59"/>
      <c r="R1137" s="59"/>
    </row>
    <row r="1138" spans="1:18" x14ac:dyDescent="0.2">
      <c r="A1138" s="80"/>
      <c r="B1138" s="81">
        <f t="shared" si="17"/>
        <v>1108</v>
      </c>
      <c r="C1138" s="82" t="s">
        <v>1151</v>
      </c>
      <c r="D1138" s="83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SC1 (5°)Tipo SC1-3</v>
      </c>
      <c r="E1138" s="84" t="s">
        <v>44</v>
      </c>
      <c r="F1138" s="85">
        <v>0</v>
      </c>
      <c r="G1138" s="86">
        <f>VLOOKUP(C1138,'[12]Resumen Peso'!$B$1:$D$65536,3,0)*$C$14</f>
        <v>8515.4294366979848</v>
      </c>
      <c r="H1138" s="93"/>
      <c r="I1138" s="88"/>
      <c r="J1138" s="89">
        <f>+VLOOKUP(C1138,'[12]Resumen Peso'!$B$1:$D$65536,3,0)</f>
        <v>5287.1389330954016</v>
      </c>
      <c r="N1138" s="59"/>
      <c r="O1138" s="59"/>
      <c r="P1138" s="59"/>
      <c r="Q1138" s="59"/>
      <c r="R1138" s="59"/>
    </row>
    <row r="1139" spans="1:18" x14ac:dyDescent="0.2">
      <c r="A1139" s="80"/>
      <c r="B1139" s="81">
        <f t="shared" si="17"/>
        <v>1109</v>
      </c>
      <c r="C1139" s="82" t="s">
        <v>1152</v>
      </c>
      <c r="D1139" s="83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SC1 (5°)Tipo SC1±0</v>
      </c>
      <c r="E1139" s="84" t="s">
        <v>44</v>
      </c>
      <c r="F1139" s="85">
        <v>0</v>
      </c>
      <c r="G1139" s="86">
        <f>VLOOKUP(C1139,'[12]Resumen Peso'!$B$1:$D$65536,3,0)*$C$14</f>
        <v>9578.6607836872718</v>
      </c>
      <c r="H1139" s="93"/>
      <c r="I1139" s="88"/>
      <c r="J1139" s="89">
        <f>+VLOOKUP(C1139,'[12]Resumen Peso'!$B$1:$D$65536,3,0)</f>
        <v>5947.2878887462339</v>
      </c>
      <c r="N1139" s="59"/>
      <c r="O1139" s="59"/>
      <c r="P1139" s="59"/>
      <c r="Q1139" s="59"/>
      <c r="R1139" s="59"/>
    </row>
    <row r="1140" spans="1:18" x14ac:dyDescent="0.2">
      <c r="A1140" s="80"/>
      <c r="B1140" s="81">
        <f t="shared" si="17"/>
        <v>1110</v>
      </c>
      <c r="C1140" s="82" t="s">
        <v>1153</v>
      </c>
      <c r="D1140" s="83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SC1 (5°)Tipo SC1+3</v>
      </c>
      <c r="E1140" s="84" t="s">
        <v>44</v>
      </c>
      <c r="F1140" s="85">
        <v>0</v>
      </c>
      <c r="G1140" s="86">
        <f>VLOOKUP(C1140,'[12]Resumen Peso'!$B$1:$D$65536,3,0)*$C$14</f>
        <v>10632.313469892873</v>
      </c>
      <c r="H1140" s="93"/>
      <c r="I1140" s="88"/>
      <c r="J1140" s="89">
        <f>+VLOOKUP(C1140,'[12]Resumen Peso'!$B$1:$D$65536,3,0)</f>
        <v>6601.4895565083198</v>
      </c>
      <c r="N1140" s="59"/>
      <c r="O1140" s="59"/>
      <c r="P1140" s="59"/>
      <c r="Q1140" s="59"/>
      <c r="R1140" s="59"/>
    </row>
    <row r="1141" spans="1:18" x14ac:dyDescent="0.2">
      <c r="A1141" s="80"/>
      <c r="B1141" s="81">
        <f t="shared" si="17"/>
        <v>1111</v>
      </c>
      <c r="C1141" s="82" t="s">
        <v>1154</v>
      </c>
      <c r="D1141" s="83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SC1 (5°)Tipo SC1+6</v>
      </c>
      <c r="E1141" s="84" t="s">
        <v>44</v>
      </c>
      <c r="F1141" s="85">
        <v>0</v>
      </c>
      <c r="G1141" s="86">
        <f>VLOOKUP(C1141,'[12]Resumen Peso'!$B$1:$D$65536,3,0)*$C$14</f>
        <v>11685.966156098471</v>
      </c>
      <c r="H1141" s="93"/>
      <c r="I1141" s="88"/>
      <c r="J1141" s="89">
        <f>+VLOOKUP(C1141,'[12]Resumen Peso'!$B$1:$D$65536,3,0)</f>
        <v>7255.6912242704047</v>
      </c>
      <c r="N1141" s="59"/>
      <c r="O1141" s="59"/>
      <c r="P1141" s="59"/>
      <c r="Q1141" s="59"/>
      <c r="R1141" s="59"/>
    </row>
    <row r="1142" spans="1:18" x14ac:dyDescent="0.2">
      <c r="A1142" s="80"/>
      <c r="B1142" s="81">
        <f t="shared" si="17"/>
        <v>1112</v>
      </c>
      <c r="C1142" s="82" t="s">
        <v>1155</v>
      </c>
      <c r="D1142" s="83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AC1 (30°)Tipo AC1-3</v>
      </c>
      <c r="E1142" s="84" t="s">
        <v>44</v>
      </c>
      <c r="F1142" s="85">
        <v>0</v>
      </c>
      <c r="G1142" s="86">
        <f>VLOOKUP(C1142,'[12]Resumen Peso'!$B$1:$D$65536,3,0)*$C$14</f>
        <v>13100.906769743189</v>
      </c>
      <c r="H1142" s="93"/>
      <c r="I1142" s="88"/>
      <c r="J1142" s="89">
        <f>+VLOOKUP(C1142,'[12]Resumen Peso'!$B$1:$D$65536,3,0)</f>
        <v>8134.2126966202213</v>
      </c>
      <c r="N1142" s="59"/>
      <c r="O1142" s="59"/>
      <c r="P1142" s="59"/>
      <c r="Q1142" s="59"/>
      <c r="R1142" s="59"/>
    </row>
    <row r="1143" spans="1:18" x14ac:dyDescent="0.2">
      <c r="A1143" s="80"/>
      <c r="B1143" s="81">
        <f t="shared" si="17"/>
        <v>1113</v>
      </c>
      <c r="C1143" s="82" t="s">
        <v>1156</v>
      </c>
      <c r="D1143" s="83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AC1 (30°)Tipo AC1±0</v>
      </c>
      <c r="E1143" s="84" t="s">
        <v>44</v>
      </c>
      <c r="F1143" s="85">
        <v>0</v>
      </c>
      <c r="G1143" s="86">
        <f>VLOOKUP(C1143,'[12]Resumen Peso'!$B$1:$D$65536,3,0)*$C$14</f>
        <v>14540.407069637278</v>
      </c>
      <c r="H1143" s="93"/>
      <c r="I1143" s="88"/>
      <c r="J1143" s="89">
        <f>+VLOOKUP(C1143,'[12]Resumen Peso'!$B$1:$D$65536,3,0)</f>
        <v>9027.9830151167826</v>
      </c>
      <c r="N1143" s="59"/>
      <c r="O1143" s="59"/>
      <c r="P1143" s="59"/>
      <c r="Q1143" s="59"/>
      <c r="R1143" s="59"/>
    </row>
    <row r="1144" spans="1:18" x14ac:dyDescent="0.2">
      <c r="A1144" s="80"/>
      <c r="B1144" s="81">
        <f t="shared" si="17"/>
        <v>1114</v>
      </c>
      <c r="C1144" s="82" t="s">
        <v>1157</v>
      </c>
      <c r="D1144" s="83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AC1 (30°)Tipo AC1+3</v>
      </c>
      <c r="E1144" s="84" t="s">
        <v>44</v>
      </c>
      <c r="F1144" s="85">
        <v>0</v>
      </c>
      <c r="G1144" s="86">
        <f>VLOOKUP(C1144,'[12]Resumen Peso'!$B$1:$D$65536,3,0)*$C$14</f>
        <v>15979.907369531369</v>
      </c>
      <c r="H1144" s="93"/>
      <c r="I1144" s="88"/>
      <c r="J1144" s="89">
        <f>+VLOOKUP(C1144,'[12]Resumen Peso'!$B$1:$D$65536,3,0)</f>
        <v>9921.7533336133438</v>
      </c>
      <c r="N1144" s="59"/>
      <c r="O1144" s="59"/>
      <c r="P1144" s="59"/>
      <c r="Q1144" s="59"/>
      <c r="R1144" s="59"/>
    </row>
    <row r="1145" spans="1:18" x14ac:dyDescent="0.2">
      <c r="A1145" s="80"/>
      <c r="B1145" s="81">
        <f t="shared" si="17"/>
        <v>1115</v>
      </c>
      <c r="C1145" s="82" t="s">
        <v>1158</v>
      </c>
      <c r="D1145" s="83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BC1 (65°)Tipo BC1-3</v>
      </c>
      <c r="E1145" s="84" t="s">
        <v>44</v>
      </c>
      <c r="F1145" s="85">
        <v>0</v>
      </c>
      <c r="G1145" s="86">
        <f>VLOOKUP(C1145,'[12]Resumen Peso'!$B$1:$D$65536,3,0)*$C$14</f>
        <v>17679.564632715414</v>
      </c>
      <c r="H1145" s="93"/>
      <c r="I1145" s="88"/>
      <c r="J1145" s="89">
        <f>+VLOOKUP(C1145,'[12]Resumen Peso'!$B$1:$D$65536,3,0)</f>
        <v>10977.052324216376</v>
      </c>
      <c r="N1145" s="59"/>
      <c r="O1145" s="59"/>
      <c r="P1145" s="59"/>
      <c r="Q1145" s="59"/>
      <c r="R1145" s="59"/>
    </row>
    <row r="1146" spans="1:18" x14ac:dyDescent="0.2">
      <c r="A1146" s="80"/>
      <c r="B1146" s="81">
        <f t="shared" si="17"/>
        <v>1116</v>
      </c>
      <c r="C1146" s="82" t="s">
        <v>1159</v>
      </c>
      <c r="D1146" s="83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BC1 (65°)Tipo BC1±0</v>
      </c>
      <c r="E1146" s="84" t="s">
        <v>44</v>
      </c>
      <c r="F1146" s="85">
        <v>0</v>
      </c>
      <c r="G1146" s="86">
        <f>VLOOKUP(C1146,'[12]Resumen Peso'!$B$1:$D$65536,3,0)*$C$14</f>
        <v>19687.711172288877</v>
      </c>
      <c r="H1146" s="93"/>
      <c r="I1146" s="88"/>
      <c r="J1146" s="89">
        <f>+VLOOKUP(C1146,'[12]Resumen Peso'!$B$1:$D$65536,3,0)</f>
        <v>12223.889002468124</v>
      </c>
      <c r="N1146" s="59"/>
      <c r="O1146" s="59"/>
      <c r="P1146" s="59"/>
      <c r="Q1146" s="59"/>
      <c r="R1146" s="59"/>
    </row>
    <row r="1147" spans="1:18" x14ac:dyDescent="0.2">
      <c r="A1147" s="80"/>
      <c r="B1147" s="81">
        <f t="shared" si="17"/>
        <v>1117</v>
      </c>
      <c r="C1147" s="82" t="s">
        <v>1160</v>
      </c>
      <c r="D1147" s="83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BC1 (65°)Tipo BC1+3</v>
      </c>
      <c r="E1147" s="84" t="s">
        <v>44</v>
      </c>
      <c r="F1147" s="85">
        <v>0</v>
      </c>
      <c r="G1147" s="86">
        <f>VLOOKUP(C1147,'[12]Resumen Peso'!$B$1:$D$65536,3,0)*$C$14</f>
        <v>22050.236512963544</v>
      </c>
      <c r="H1147" s="93"/>
      <c r="I1147" s="88"/>
      <c r="J1147" s="89">
        <f>+VLOOKUP(C1147,'[12]Resumen Peso'!$B$1:$D$65536,3,0)</f>
        <v>13690.7556827643</v>
      </c>
      <c r="N1147" s="59"/>
      <c r="O1147" s="59"/>
      <c r="P1147" s="59"/>
      <c r="Q1147" s="59"/>
      <c r="R1147" s="59"/>
    </row>
    <row r="1148" spans="1:18" x14ac:dyDescent="0.2">
      <c r="A1148" s="80"/>
      <c r="B1148" s="81">
        <f t="shared" si="17"/>
        <v>1118</v>
      </c>
      <c r="C1148" s="82" t="s">
        <v>1161</v>
      </c>
      <c r="D1148" s="83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RC1-3</v>
      </c>
      <c r="E1148" s="84" t="s">
        <v>44</v>
      </c>
      <c r="F1148" s="85">
        <v>0</v>
      </c>
      <c r="G1148" s="86">
        <f>VLOOKUP(C1148,'[12]Resumen Peso'!$B$1:$D$65536,3,0)*$C$14</f>
        <v>22763.581351869081</v>
      </c>
      <c r="H1148" s="93"/>
      <c r="I1148" s="88"/>
      <c r="J1148" s="89">
        <f>+VLOOKUP(C1148,'[12]Resumen Peso'!$B$1:$D$65536,3,0)</f>
        <v>14133.663852990725</v>
      </c>
      <c r="N1148" s="59"/>
      <c r="O1148" s="59"/>
      <c r="P1148" s="59"/>
      <c r="Q1148" s="59"/>
      <c r="R1148" s="59"/>
    </row>
    <row r="1149" spans="1:18" x14ac:dyDescent="0.2">
      <c r="A1149" s="80"/>
      <c r="B1149" s="81">
        <f t="shared" si="17"/>
        <v>1119</v>
      </c>
      <c r="C1149" s="82" t="s">
        <v>1162</v>
      </c>
      <c r="D1149" s="83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RC1±0</v>
      </c>
      <c r="E1149" s="84" t="s">
        <v>44</v>
      </c>
      <c r="F1149" s="85">
        <v>0</v>
      </c>
      <c r="G1149" s="86">
        <f>VLOOKUP(C1149,'[12]Resumen Peso'!$B$1:$D$65536,3,0)*$C$14</f>
        <v>25377.459701080359</v>
      </c>
      <c r="H1149" s="93"/>
      <c r="I1149" s="88"/>
      <c r="J1149" s="89">
        <f>+VLOOKUP(C1149,'[12]Resumen Peso'!$B$1:$D$65536,3,0)</f>
        <v>15756.59292418141</v>
      </c>
      <c r="N1149" s="59"/>
      <c r="O1149" s="59"/>
      <c r="P1149" s="59"/>
      <c r="Q1149" s="59"/>
      <c r="R1149" s="59"/>
    </row>
    <row r="1150" spans="1:18" x14ac:dyDescent="0.2">
      <c r="A1150" s="80"/>
      <c r="B1150" s="81">
        <f t="shared" si="17"/>
        <v>1120</v>
      </c>
      <c r="C1150" s="82" t="s">
        <v>1163</v>
      </c>
      <c r="D1150" s="83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RC1+3</v>
      </c>
      <c r="E1150" s="84" t="s">
        <v>44</v>
      </c>
      <c r="F1150" s="85">
        <v>0</v>
      </c>
      <c r="G1150" s="86">
        <f>VLOOKUP(C1150,'[12]Resumen Peso'!$B$1:$D$65536,3,0)*$C$14</f>
        <v>27991.338050291633</v>
      </c>
      <c r="H1150" s="93"/>
      <c r="I1150" s="88"/>
      <c r="J1150" s="89">
        <f>+VLOOKUP(C1150,'[12]Resumen Peso'!$B$1:$D$65536,3,0)</f>
        <v>17379.521995372095</v>
      </c>
      <c r="N1150" s="59"/>
      <c r="O1150" s="59"/>
      <c r="P1150" s="59"/>
      <c r="Q1150" s="59"/>
      <c r="R1150" s="59"/>
    </row>
    <row r="1151" spans="1:18" x14ac:dyDescent="0.2">
      <c r="A1151" s="80"/>
      <c r="B1151" s="81">
        <f t="shared" si="17"/>
        <v>1121</v>
      </c>
      <c r="C1151" s="82" t="s">
        <v>1164</v>
      </c>
      <c r="D1151" s="83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84" t="s">
        <v>44</v>
      </c>
      <c r="F1151" s="85">
        <v>0</v>
      </c>
      <c r="G1151" s="86">
        <f>VLOOKUP(C1151,'[12]Resumen Peso'!$B$1:$D$65536,3,0)*$C$14</f>
        <v>13177.393571229248</v>
      </c>
      <c r="H1151" s="93"/>
      <c r="I1151" s="88"/>
      <c r="J1151" s="89">
        <f>+VLOOKUP(C1151,'[12]Resumen Peso'!$B$1:$D$65536,3,0)</f>
        <v>8181.702532454231</v>
      </c>
      <c r="N1151" s="59"/>
      <c r="O1151" s="59"/>
      <c r="P1151" s="59"/>
      <c r="Q1151" s="59"/>
      <c r="R1151" s="59"/>
    </row>
    <row r="1152" spans="1:18" x14ac:dyDescent="0.2">
      <c r="A1152" s="80"/>
      <c r="B1152" s="81">
        <f t="shared" si="17"/>
        <v>1122</v>
      </c>
      <c r="C1152" s="82" t="s">
        <v>1165</v>
      </c>
      <c r="D1152" s="83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84" t="s">
        <v>44</v>
      </c>
      <c r="F1152" s="85">
        <v>0</v>
      </c>
      <c r="G1152" s="86">
        <f>VLOOKUP(C1152,'[12]Resumen Peso'!$B$1:$D$65536,3,0)*$C$14</f>
        <v>15076.837689604634</v>
      </c>
      <c r="H1152" s="93"/>
      <c r="I1152" s="88"/>
      <c r="J1152" s="89">
        <f>+VLOOKUP(C1152,'[12]Resumen Peso'!$B$1:$D$65536,3,0)</f>
        <v>9361.0470416368225</v>
      </c>
      <c r="N1152" s="59"/>
      <c r="O1152" s="59"/>
      <c r="P1152" s="59"/>
      <c r="Q1152" s="59"/>
      <c r="R1152" s="59"/>
    </row>
    <row r="1153" spans="1:18" x14ac:dyDescent="0.2">
      <c r="A1153" s="80"/>
      <c r="B1153" s="81">
        <f t="shared" si="17"/>
        <v>1123</v>
      </c>
      <c r="C1153" s="82" t="s">
        <v>1166</v>
      </c>
      <c r="D1153" s="83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84" t="s">
        <v>44</v>
      </c>
      <c r="F1153" s="85">
        <v>0</v>
      </c>
      <c r="G1153" s="86">
        <f>VLOOKUP(C1153,'[12]Resumen Peso'!$B$1:$D$65536,3,0)*$C$14</f>
        <v>16959.322485494526</v>
      </c>
      <c r="H1153" s="93"/>
      <c r="I1153" s="88"/>
      <c r="J1153" s="89">
        <f>+VLOOKUP(C1153,'[12]Resumen Peso'!$B$1:$D$65536,3,0)</f>
        <v>10529.861689130285</v>
      </c>
      <c r="N1153" s="59"/>
      <c r="O1153" s="59"/>
      <c r="P1153" s="59"/>
      <c r="Q1153" s="59"/>
      <c r="R1153" s="59"/>
    </row>
    <row r="1154" spans="1:18" x14ac:dyDescent="0.2">
      <c r="A1154" s="80"/>
      <c r="B1154" s="81">
        <f t="shared" si="17"/>
        <v>1124</v>
      </c>
      <c r="C1154" s="82" t="s">
        <v>1167</v>
      </c>
      <c r="D1154" s="83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84" t="s">
        <v>44</v>
      </c>
      <c r="F1154" s="85">
        <v>0</v>
      </c>
      <c r="G1154" s="86">
        <f>VLOOKUP(C1154,'[12]Resumen Peso'!$B$1:$D$65536,3,0)*$C$14</f>
        <v>18824.847958898925</v>
      </c>
      <c r="H1154" s="93"/>
      <c r="I1154" s="88"/>
      <c r="J1154" s="89">
        <f>+VLOOKUP(C1154,'[12]Resumen Peso'!$B$1:$D$65536,3,0)</f>
        <v>11688.146474934616</v>
      </c>
      <c r="N1154" s="59"/>
      <c r="O1154" s="59"/>
      <c r="P1154" s="59"/>
      <c r="Q1154" s="59"/>
      <c r="R1154" s="59"/>
    </row>
    <row r="1155" spans="1:18" x14ac:dyDescent="0.2">
      <c r="A1155" s="80"/>
      <c r="B1155" s="81">
        <f t="shared" si="17"/>
        <v>1125</v>
      </c>
      <c r="C1155" s="82" t="s">
        <v>1168</v>
      </c>
      <c r="D1155" s="83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84" t="s">
        <v>44</v>
      </c>
      <c r="F1155" s="85">
        <v>0</v>
      </c>
      <c r="G1155" s="86">
        <f>VLOOKUP(C1155,'[12]Resumen Peso'!$B$1:$D$65536,3,0)*$C$14</f>
        <v>20690.373432303324</v>
      </c>
      <c r="H1155" s="93"/>
      <c r="I1155" s="88"/>
      <c r="J1155" s="89">
        <f>+VLOOKUP(C1155,'[12]Resumen Peso'!$B$1:$D$65536,3,0)</f>
        <v>12846.431260738947</v>
      </c>
      <c r="N1155" s="59"/>
      <c r="O1155" s="59"/>
      <c r="P1155" s="59"/>
      <c r="Q1155" s="59"/>
      <c r="R1155" s="59"/>
    </row>
    <row r="1156" spans="1:18" x14ac:dyDescent="0.2">
      <c r="A1156" s="80"/>
      <c r="B1156" s="81">
        <f t="shared" si="17"/>
        <v>1126</v>
      </c>
      <c r="C1156" s="82" t="s">
        <v>1169</v>
      </c>
      <c r="D1156" s="83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84" t="s">
        <v>44</v>
      </c>
      <c r="F1156" s="85">
        <v>0</v>
      </c>
      <c r="G1156" s="86">
        <f>VLOOKUP(C1156,'[12]Resumen Peso'!$B$1:$D$65536,3,0)*$C$14</f>
        <v>23195.570631215603</v>
      </c>
      <c r="H1156" s="93"/>
      <c r="I1156" s="88"/>
      <c r="J1156" s="89">
        <f>+VLOOKUP(C1156,'[12]Resumen Peso'!$B$1:$D$65536,3,0)</f>
        <v>14401.881369733896</v>
      </c>
      <c r="N1156" s="59"/>
      <c r="O1156" s="59"/>
      <c r="P1156" s="59"/>
      <c r="Q1156" s="59"/>
      <c r="R1156" s="59"/>
    </row>
    <row r="1157" spans="1:18" x14ac:dyDescent="0.2">
      <c r="A1157" s="80"/>
      <c r="B1157" s="81">
        <f t="shared" si="17"/>
        <v>1127</v>
      </c>
      <c r="C1157" s="82" t="s">
        <v>1170</v>
      </c>
      <c r="D1157" s="83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84" t="s">
        <v>44</v>
      </c>
      <c r="F1157" s="85">
        <v>0</v>
      </c>
      <c r="G1157" s="86">
        <f>VLOOKUP(C1157,'[12]Resumen Peso'!$B$1:$D$65536,3,0)*$C$14</f>
        <v>25744.251532980692</v>
      </c>
      <c r="H1157" s="93"/>
      <c r="I1157" s="88"/>
      <c r="J1157" s="89">
        <f>+VLOOKUP(C1157,'[12]Resumen Peso'!$B$1:$D$65536,3,0)</f>
        <v>15984.330044099772</v>
      </c>
      <c r="N1157" s="59"/>
      <c r="O1157" s="59"/>
      <c r="P1157" s="59"/>
      <c r="Q1157" s="59"/>
      <c r="R1157" s="59"/>
    </row>
    <row r="1158" spans="1:18" x14ac:dyDescent="0.2">
      <c r="A1158" s="80"/>
      <c r="B1158" s="81">
        <f t="shared" si="17"/>
        <v>1128</v>
      </c>
      <c r="C1158" s="82" t="s">
        <v>1171</v>
      </c>
      <c r="D1158" s="83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84" t="s">
        <v>44</v>
      </c>
      <c r="F1158" s="85">
        <v>0</v>
      </c>
      <c r="G1158" s="86">
        <f>VLOOKUP(C1158,'[12]Resumen Peso'!$B$1:$D$65536,3,0)*$C$14</f>
        <v>28292.932434745777</v>
      </c>
      <c r="H1158" s="93"/>
      <c r="I1158" s="88"/>
      <c r="J1158" s="89">
        <f>+VLOOKUP(C1158,'[12]Resumen Peso'!$B$1:$D$65536,3,0)</f>
        <v>17566.778718465648</v>
      </c>
      <c r="N1158" s="59"/>
      <c r="O1158" s="59"/>
      <c r="P1158" s="59"/>
      <c r="Q1158" s="59"/>
      <c r="R1158" s="59"/>
    </row>
    <row r="1159" spans="1:18" x14ac:dyDescent="0.2">
      <c r="A1159" s="80"/>
      <c r="B1159" s="81">
        <f t="shared" si="17"/>
        <v>1129</v>
      </c>
      <c r="C1159" s="82" t="s">
        <v>1172</v>
      </c>
      <c r="D1159" s="83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84" t="s">
        <v>44</v>
      </c>
      <c r="F1159" s="85">
        <v>0</v>
      </c>
      <c r="G1159" s="86">
        <f>VLOOKUP(C1159,'[12]Resumen Peso'!$B$1:$D$65536,3,0)*$C$14</f>
        <v>31302.229484938962</v>
      </c>
      <c r="H1159" s="93"/>
      <c r="I1159" s="88"/>
      <c r="J1159" s="89">
        <f>+VLOOKUP(C1159,'[12]Resumen Peso'!$B$1:$D$65536,3,0)</f>
        <v>19435.219025980561</v>
      </c>
      <c r="N1159" s="59"/>
      <c r="O1159" s="59"/>
      <c r="P1159" s="59"/>
      <c r="Q1159" s="59"/>
      <c r="R1159" s="59"/>
    </row>
    <row r="1160" spans="1:18" x14ac:dyDescent="0.2">
      <c r="A1160" s="80"/>
      <c r="B1160" s="81">
        <f t="shared" si="17"/>
        <v>1130</v>
      </c>
      <c r="C1160" s="82" t="s">
        <v>1173</v>
      </c>
      <c r="D1160" s="83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84" t="s">
        <v>44</v>
      </c>
      <c r="F1160" s="85">
        <v>0</v>
      </c>
      <c r="G1160" s="86">
        <f>VLOOKUP(C1160,'[12]Resumen Peso'!$B$1:$D$65536,3,0)*$C$14</f>
        <v>34857.716575655861</v>
      </c>
      <c r="H1160" s="93"/>
      <c r="I1160" s="88"/>
      <c r="J1160" s="89">
        <f>+VLOOKUP(C1160,'[12]Resumen Peso'!$B$1:$D$65536,3,0)</f>
        <v>21642.782879711092</v>
      </c>
      <c r="N1160" s="59"/>
      <c r="O1160" s="59"/>
      <c r="P1160" s="59"/>
      <c r="Q1160" s="59"/>
      <c r="R1160" s="59"/>
    </row>
    <row r="1161" spans="1:18" x14ac:dyDescent="0.2">
      <c r="A1161" s="80"/>
      <c r="B1161" s="81">
        <f t="shared" si="17"/>
        <v>1131</v>
      </c>
      <c r="C1161" s="82" t="s">
        <v>1174</v>
      </c>
      <c r="D1161" s="83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84" t="s">
        <v>44</v>
      </c>
      <c r="F1161" s="85">
        <v>0</v>
      </c>
      <c r="G1161" s="86">
        <f>VLOOKUP(C1161,'[12]Resumen Peso'!$B$1:$D$65536,3,0)*$C$14</f>
        <v>39040.64256473456</v>
      </c>
      <c r="H1161" s="93"/>
      <c r="I1161" s="88"/>
      <c r="J1161" s="89">
        <f>+VLOOKUP(C1161,'[12]Resumen Peso'!$B$1:$D$65536,3,0)</f>
        <v>24239.916825276425</v>
      </c>
      <c r="N1161" s="59"/>
      <c r="O1161" s="59"/>
      <c r="P1161" s="59"/>
      <c r="Q1161" s="59"/>
      <c r="R1161" s="59"/>
    </row>
    <row r="1162" spans="1:18" x14ac:dyDescent="0.2">
      <c r="A1162" s="80"/>
      <c r="B1162" s="81">
        <f t="shared" si="17"/>
        <v>1132</v>
      </c>
      <c r="C1162" s="82" t="s">
        <v>1175</v>
      </c>
      <c r="D1162" s="83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84" t="s">
        <v>44</v>
      </c>
      <c r="F1162" s="85">
        <v>0</v>
      </c>
      <c r="G1162" s="86">
        <f>VLOOKUP(C1162,'[12]Resumen Peso'!$B$1:$D$65536,3,0)*$C$14</f>
        <v>40303.642209420301</v>
      </c>
      <c r="H1162" s="93"/>
      <c r="I1162" s="88"/>
      <c r="J1162" s="89">
        <f>+VLOOKUP(C1162,'[12]Resumen Peso'!$B$1:$D$65536,3,0)</f>
        <v>25024.099777356998</v>
      </c>
      <c r="N1162" s="59"/>
      <c r="O1162" s="59"/>
      <c r="P1162" s="59"/>
      <c r="Q1162" s="59"/>
      <c r="R1162" s="59"/>
    </row>
    <row r="1163" spans="1:18" x14ac:dyDescent="0.2">
      <c r="A1163" s="80"/>
      <c r="B1163" s="81">
        <f t="shared" si="17"/>
        <v>1133</v>
      </c>
      <c r="C1163" s="82" t="s">
        <v>1176</v>
      </c>
      <c r="D1163" s="83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84" t="s">
        <v>44</v>
      </c>
      <c r="F1163" s="85">
        <v>0</v>
      </c>
      <c r="G1163" s="86">
        <f>VLOOKUP(C1163,'[12]Resumen Peso'!$B$1:$D$65536,3,0)*$C$14</f>
        <v>44931.596666020399</v>
      </c>
      <c r="H1163" s="93"/>
      <c r="I1163" s="88"/>
      <c r="J1163" s="89">
        <f>+VLOOKUP(C1163,'[12]Resumen Peso'!$B$1:$D$65536,3,0)</f>
        <v>27897.547131947598</v>
      </c>
      <c r="N1163" s="59"/>
      <c r="O1163" s="59"/>
      <c r="P1163" s="59"/>
      <c r="Q1163" s="59"/>
      <c r="R1163" s="59"/>
    </row>
    <row r="1164" spans="1:18" x14ac:dyDescent="0.2">
      <c r="A1164" s="80"/>
      <c r="B1164" s="81">
        <f t="shared" si="17"/>
        <v>1134</v>
      </c>
      <c r="C1164" s="82" t="s">
        <v>1177</v>
      </c>
      <c r="D1164" s="83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84" t="s">
        <v>44</v>
      </c>
      <c r="F1164" s="85">
        <v>0</v>
      </c>
      <c r="G1164" s="86">
        <f>VLOOKUP(C1164,'[12]Resumen Peso'!$B$1:$D$65536,3,0)*$C$14</f>
        <v>49559.551122620498</v>
      </c>
      <c r="H1164" s="93"/>
      <c r="I1164" s="88"/>
      <c r="J1164" s="89">
        <f>+VLOOKUP(C1164,'[12]Resumen Peso'!$B$1:$D$65536,3,0)</f>
        <v>30770.994486538199</v>
      </c>
      <c r="N1164" s="59"/>
      <c r="O1164" s="59"/>
      <c r="P1164" s="59"/>
      <c r="Q1164" s="59"/>
      <c r="R1164" s="59"/>
    </row>
    <row r="1165" spans="1:18" x14ac:dyDescent="0.2">
      <c r="A1165" s="80"/>
      <c r="B1165" s="81">
        <f t="shared" si="17"/>
        <v>1135</v>
      </c>
      <c r="C1165" s="82" t="s">
        <v>1178</v>
      </c>
      <c r="D1165" s="83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84" t="s">
        <v>44</v>
      </c>
      <c r="F1165" s="85">
        <v>0</v>
      </c>
      <c r="G1165" s="86">
        <f>VLOOKUP(C1165,'[12]Resumen Peso'!$B$1:$D$65536,3,0)*$C$14</f>
        <v>12357.520275334147</v>
      </c>
      <c r="H1165" s="93"/>
      <c r="I1165" s="88"/>
      <c r="J1165" s="89">
        <f>+VLOOKUP(C1165,'[12]Resumen Peso'!$B$1:$D$65536,3,0)</f>
        <v>7672.6519842515654</v>
      </c>
      <c r="N1165" s="59"/>
      <c r="O1165" s="59"/>
      <c r="P1165" s="59"/>
      <c r="Q1165" s="59"/>
      <c r="R1165" s="59"/>
    </row>
    <row r="1166" spans="1:18" x14ac:dyDescent="0.2">
      <c r="A1166" s="80"/>
      <c r="B1166" s="81">
        <f t="shared" si="17"/>
        <v>1136</v>
      </c>
      <c r="C1166" s="82" t="s">
        <v>1179</v>
      </c>
      <c r="D1166" s="83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84" t="s">
        <v>44</v>
      </c>
      <c r="F1166" s="85">
        <v>0</v>
      </c>
      <c r="G1166" s="86">
        <f>VLOOKUP(C1166,'[12]Resumen Peso'!$B$1:$D$65536,3,0)*$C$14</f>
        <v>14138.784459166096</v>
      </c>
      <c r="H1166" s="93"/>
      <c r="I1166" s="88"/>
      <c r="J1166" s="89">
        <f>+VLOOKUP(C1166,'[12]Resumen Peso'!$B$1:$D$65536,3,0)</f>
        <v>8778.6198378373756</v>
      </c>
      <c r="N1166" s="59"/>
      <c r="O1166" s="59"/>
      <c r="P1166" s="59"/>
      <c r="Q1166" s="59"/>
      <c r="R1166" s="59"/>
    </row>
    <row r="1167" spans="1:18" x14ac:dyDescent="0.2">
      <c r="A1167" s="80"/>
      <c r="B1167" s="81">
        <f t="shared" si="17"/>
        <v>1137</v>
      </c>
      <c r="C1167" s="82" t="s">
        <v>1180</v>
      </c>
      <c r="D1167" s="83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84" t="s">
        <v>44</v>
      </c>
      <c r="F1167" s="85">
        <v>0</v>
      </c>
      <c r="G1167" s="86">
        <f>VLOOKUP(C1167,'[12]Resumen Peso'!$B$1:$D$65536,3,0)*$C$14</f>
        <v>15904.144498499547</v>
      </c>
      <c r="H1167" s="93"/>
      <c r="I1167" s="88"/>
      <c r="J1167" s="89">
        <f>+VLOOKUP(C1167,'[12]Resumen Peso'!$B$1:$D$65536,3,0)</f>
        <v>9874.7129784447425</v>
      </c>
      <c r="N1167" s="59"/>
      <c r="O1167" s="59"/>
      <c r="P1167" s="59"/>
      <c r="Q1167" s="59"/>
      <c r="R1167" s="59"/>
    </row>
    <row r="1168" spans="1:18" x14ac:dyDescent="0.2">
      <c r="A1168" s="80"/>
      <c r="B1168" s="81">
        <f t="shared" si="17"/>
        <v>1138</v>
      </c>
      <c r="C1168" s="82" t="s">
        <v>1181</v>
      </c>
      <c r="D1168" s="83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84" t="s">
        <v>44</v>
      </c>
      <c r="F1168" s="85">
        <v>0</v>
      </c>
      <c r="G1168" s="86">
        <f>VLOOKUP(C1168,'[12]Resumen Peso'!$B$1:$D$65536,3,0)*$C$14</f>
        <v>17653.600393334498</v>
      </c>
      <c r="H1168" s="93"/>
      <c r="I1168" s="88"/>
      <c r="J1168" s="89">
        <f>+VLOOKUP(C1168,'[12]Resumen Peso'!$B$1:$D$65536,3,0)</f>
        <v>10960.931406073665</v>
      </c>
      <c r="N1168" s="59"/>
      <c r="O1168" s="59"/>
      <c r="P1168" s="59"/>
      <c r="Q1168" s="59"/>
      <c r="R1168" s="59"/>
    </row>
    <row r="1169" spans="1:18" x14ac:dyDescent="0.2">
      <c r="A1169" s="80"/>
      <c r="B1169" s="81">
        <f t="shared" si="17"/>
        <v>1139</v>
      </c>
      <c r="C1169" s="82" t="s">
        <v>1182</v>
      </c>
      <c r="D1169" s="83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84" t="s">
        <v>44</v>
      </c>
      <c r="F1169" s="85">
        <v>0</v>
      </c>
      <c r="G1169" s="86">
        <f>VLOOKUP(C1169,'[12]Resumen Peso'!$B$1:$D$65536,3,0)*$C$14</f>
        <v>19403.056288169446</v>
      </c>
      <c r="H1169" s="93"/>
      <c r="I1169" s="88"/>
      <c r="J1169" s="89">
        <f>+VLOOKUP(C1169,'[12]Resumen Peso'!$B$1:$D$65536,3,0)</f>
        <v>12047.149833702586</v>
      </c>
      <c r="N1169" s="59"/>
      <c r="O1169" s="59"/>
      <c r="P1169" s="59"/>
      <c r="Q1169" s="59"/>
      <c r="R1169" s="59"/>
    </row>
    <row r="1170" spans="1:18" x14ac:dyDescent="0.2">
      <c r="A1170" s="80"/>
      <c r="B1170" s="81">
        <f t="shared" si="17"/>
        <v>1140</v>
      </c>
      <c r="C1170" s="82" t="s">
        <v>1183</v>
      </c>
      <c r="D1170" s="83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84" t="s">
        <v>44</v>
      </c>
      <c r="F1170" s="85">
        <v>0</v>
      </c>
      <c r="G1170" s="86">
        <f>VLOOKUP(C1170,'[12]Resumen Peso'!$B$1:$D$65536,3,0)*$C$14</f>
        <v>21752.384705198801</v>
      </c>
      <c r="H1170" s="93"/>
      <c r="I1170" s="88"/>
      <c r="J1170" s="89">
        <f>+VLOOKUP(C1170,'[12]Resumen Peso'!$B$1:$D$65536,3,0)</f>
        <v>13505.822685452486</v>
      </c>
      <c r="N1170" s="59"/>
      <c r="O1170" s="59"/>
      <c r="P1170" s="59"/>
      <c r="Q1170" s="59"/>
      <c r="R1170" s="59"/>
    </row>
    <row r="1171" spans="1:18" x14ac:dyDescent="0.2">
      <c r="A1171" s="80"/>
      <c r="B1171" s="81">
        <f t="shared" si="17"/>
        <v>1141</v>
      </c>
      <c r="C1171" s="82" t="s">
        <v>1184</v>
      </c>
      <c r="D1171" s="83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84" t="s">
        <v>44</v>
      </c>
      <c r="F1171" s="85">
        <v>0</v>
      </c>
      <c r="G1171" s="86">
        <f>VLOOKUP(C1171,'[12]Resumen Peso'!$B$1:$D$65536,3,0)*$C$14</f>
        <v>24142.491348722309</v>
      </c>
      <c r="H1171" s="93"/>
      <c r="I1171" s="88"/>
      <c r="J1171" s="89">
        <f>+VLOOKUP(C1171,'[12]Resumen Peso'!$B$1:$D$65536,3,0)</f>
        <v>14989.814301279119</v>
      </c>
      <c r="N1171" s="59"/>
      <c r="O1171" s="59"/>
      <c r="P1171" s="59"/>
      <c r="Q1171" s="59"/>
      <c r="R1171" s="59"/>
    </row>
    <row r="1172" spans="1:18" x14ac:dyDescent="0.2">
      <c r="A1172" s="80"/>
      <c r="B1172" s="81">
        <f t="shared" si="17"/>
        <v>1142</v>
      </c>
      <c r="C1172" s="82" t="s">
        <v>1185</v>
      </c>
      <c r="D1172" s="83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84" t="s">
        <v>44</v>
      </c>
      <c r="F1172" s="85">
        <v>0</v>
      </c>
      <c r="G1172" s="86">
        <f>VLOOKUP(C1172,'[12]Resumen Peso'!$B$1:$D$65536,3,0)*$C$14</f>
        <v>26532.597992245817</v>
      </c>
      <c r="H1172" s="93"/>
      <c r="I1172" s="88"/>
      <c r="J1172" s="89">
        <f>+VLOOKUP(C1172,'[12]Resumen Peso'!$B$1:$D$65536,3,0)</f>
        <v>16473.80591710575</v>
      </c>
      <c r="N1172" s="59"/>
      <c r="O1172" s="59"/>
      <c r="P1172" s="59"/>
      <c r="Q1172" s="59"/>
      <c r="R1172" s="59"/>
    </row>
    <row r="1173" spans="1:18" x14ac:dyDescent="0.2">
      <c r="A1173" s="80"/>
      <c r="B1173" s="81">
        <f t="shared" si="17"/>
        <v>1143</v>
      </c>
      <c r="C1173" s="82" t="s">
        <v>1186</v>
      </c>
      <c r="D1173" s="83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84" t="s">
        <v>44</v>
      </c>
      <c r="F1173" s="85">
        <v>0</v>
      </c>
      <c r="G1173" s="86">
        <f>VLOOKUP(C1173,'[12]Resumen Peso'!$B$1:$D$65536,3,0)*$C$14</f>
        <v>29354.66209098067</v>
      </c>
      <c r="H1173" s="93"/>
      <c r="I1173" s="88"/>
      <c r="J1173" s="89">
        <f>+VLOOKUP(C1173,'[12]Resumen Peso'!$B$1:$D$65536,3,0)</f>
        <v>18225.995290410872</v>
      </c>
      <c r="N1173" s="59"/>
      <c r="O1173" s="59"/>
      <c r="P1173" s="59"/>
      <c r="Q1173" s="59"/>
      <c r="R1173" s="59"/>
    </row>
    <row r="1174" spans="1:18" x14ac:dyDescent="0.2">
      <c r="A1174" s="80"/>
      <c r="B1174" s="81">
        <f t="shared" si="17"/>
        <v>1144</v>
      </c>
      <c r="C1174" s="82" t="s">
        <v>1187</v>
      </c>
      <c r="D1174" s="83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84" t="s">
        <v>44</v>
      </c>
      <c r="F1174" s="85">
        <v>0</v>
      </c>
      <c r="G1174" s="86">
        <f>VLOOKUP(C1174,'[12]Resumen Peso'!$B$1:$D$65536,3,0)*$C$14</f>
        <v>32688.93328617001</v>
      </c>
      <c r="H1174" s="93"/>
      <c r="I1174" s="88"/>
      <c r="J1174" s="89">
        <f>+VLOOKUP(C1174,'[12]Resumen Peso'!$B$1:$D$65536,3,0)</f>
        <v>20296.208563931927</v>
      </c>
      <c r="N1174" s="59"/>
      <c r="O1174" s="59"/>
      <c r="P1174" s="59"/>
      <c r="Q1174" s="59"/>
      <c r="R1174" s="59"/>
    </row>
    <row r="1175" spans="1:18" x14ac:dyDescent="0.2">
      <c r="A1175" s="80"/>
      <c r="B1175" s="81">
        <f t="shared" si="17"/>
        <v>1145</v>
      </c>
      <c r="C1175" s="82" t="s">
        <v>1188</v>
      </c>
      <c r="D1175" s="83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84" t="s">
        <v>44</v>
      </c>
      <c r="F1175" s="85">
        <v>0</v>
      </c>
      <c r="G1175" s="86">
        <f>VLOOKUP(C1175,'[12]Resumen Peso'!$B$1:$D$65536,3,0)*$C$14</f>
        <v>36611.605280510412</v>
      </c>
      <c r="H1175" s="93"/>
      <c r="I1175" s="88"/>
      <c r="J1175" s="89">
        <f>+VLOOKUP(C1175,'[12]Resumen Peso'!$B$1:$D$65536,3,0)</f>
        <v>22731.75359160376</v>
      </c>
      <c r="N1175" s="59"/>
      <c r="O1175" s="59"/>
      <c r="P1175" s="59"/>
      <c r="Q1175" s="59"/>
      <c r="R1175" s="59"/>
    </row>
    <row r="1176" spans="1:18" x14ac:dyDescent="0.2">
      <c r="A1176" s="80"/>
      <c r="B1176" s="81">
        <f t="shared" si="17"/>
        <v>1146</v>
      </c>
      <c r="C1176" s="82" t="s">
        <v>1189</v>
      </c>
      <c r="D1176" s="83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84" t="s">
        <v>44</v>
      </c>
      <c r="F1176" s="85">
        <v>0</v>
      </c>
      <c r="G1176" s="86">
        <f>VLOOKUP(C1176,'[12]Resumen Peso'!$B$1:$D$65536,3,0)*$C$14</f>
        <v>37796.023400268205</v>
      </c>
      <c r="H1176" s="93"/>
      <c r="I1176" s="88"/>
      <c r="J1176" s="89">
        <f>+VLOOKUP(C1176,'[12]Resumen Peso'!$B$1:$D$65536,3,0)</f>
        <v>23467.146116500702</v>
      </c>
      <c r="N1176" s="59"/>
      <c r="O1176" s="59"/>
      <c r="P1176" s="59"/>
      <c r="Q1176" s="59"/>
      <c r="R1176" s="59"/>
    </row>
    <row r="1177" spans="1:18" x14ac:dyDescent="0.2">
      <c r="A1177" s="80"/>
      <c r="B1177" s="81">
        <f t="shared" si="17"/>
        <v>1147</v>
      </c>
      <c r="C1177" s="82" t="s">
        <v>1190</v>
      </c>
      <c r="D1177" s="83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84" t="s">
        <v>44</v>
      </c>
      <c r="F1177" s="85">
        <v>0</v>
      </c>
      <c r="G1177" s="86">
        <f>VLOOKUP(C1177,'[12]Resumen Peso'!$B$1:$D$65536,3,0)*$C$14</f>
        <v>42136.035005873135</v>
      </c>
      <c r="H1177" s="93"/>
      <c r="I1177" s="88"/>
      <c r="J1177" s="89">
        <f>+VLOOKUP(C1177,'[12]Resumen Peso'!$B$1:$D$65536,3,0)</f>
        <v>26161.812838908252</v>
      </c>
      <c r="N1177" s="59"/>
      <c r="O1177" s="59"/>
      <c r="P1177" s="59"/>
      <c r="Q1177" s="59"/>
      <c r="R1177" s="59"/>
    </row>
    <row r="1178" spans="1:18" x14ac:dyDescent="0.2">
      <c r="A1178" s="80"/>
      <c r="B1178" s="81">
        <f t="shared" si="17"/>
        <v>1148</v>
      </c>
      <c r="C1178" s="82" t="s">
        <v>1191</v>
      </c>
      <c r="D1178" s="83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84" t="s">
        <v>44</v>
      </c>
      <c r="F1178" s="85">
        <v>0</v>
      </c>
      <c r="G1178" s="86">
        <f>VLOOKUP(C1178,'[12]Resumen Peso'!$B$1:$D$65536,3,0)*$C$14</f>
        <v>46476.046611478072</v>
      </c>
      <c r="H1178" s="93"/>
      <c r="I1178" s="88"/>
      <c r="J1178" s="89">
        <f>+VLOOKUP(C1178,'[12]Resumen Peso'!$B$1:$D$65536,3,0)</f>
        <v>28856.479561315802</v>
      </c>
      <c r="N1178" s="59"/>
      <c r="O1178" s="59"/>
      <c r="P1178" s="59"/>
      <c r="Q1178" s="59"/>
      <c r="R1178" s="59"/>
    </row>
    <row r="1179" spans="1:18" x14ac:dyDescent="0.2">
      <c r="A1179" s="80"/>
      <c r="B1179" s="81">
        <f t="shared" si="17"/>
        <v>1149</v>
      </c>
      <c r="C1179" s="82" t="s">
        <v>1192</v>
      </c>
      <c r="D1179" s="83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84" t="s">
        <v>44</v>
      </c>
      <c r="F1179" s="85">
        <v>0</v>
      </c>
      <c r="G1179" s="86">
        <f>VLOOKUP(C1179,'[12]Resumen Peso'!$B$1:$D$65536,3,0)*$C$14</f>
        <v>11029.79343930605</v>
      </c>
      <c r="H1179" s="93"/>
      <c r="I1179" s="88"/>
      <c r="J1179" s="89">
        <f>+VLOOKUP(C1179,'[12]Resumen Peso'!$B$1:$D$65536,3,0)</f>
        <v>6848.2806123243945</v>
      </c>
      <c r="N1179" s="59"/>
      <c r="O1179" s="59"/>
      <c r="P1179" s="59"/>
      <c r="Q1179" s="59"/>
      <c r="R1179" s="59"/>
    </row>
    <row r="1180" spans="1:18" x14ac:dyDescent="0.2">
      <c r="A1180" s="80"/>
      <c r="B1180" s="81">
        <f t="shared" si="17"/>
        <v>1150</v>
      </c>
      <c r="C1180" s="82" t="s">
        <v>1193</v>
      </c>
      <c r="D1180" s="83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84" t="s">
        <v>44</v>
      </c>
      <c r="F1180" s="85">
        <v>0</v>
      </c>
      <c r="G1180" s="86">
        <f>VLOOKUP(C1180,'[12]Resumen Peso'!$B$1:$D$65536,3,0)*$C$14</f>
        <v>12619.673574701515</v>
      </c>
      <c r="H1180" s="93"/>
      <c r="I1180" s="88"/>
      <c r="J1180" s="89">
        <f>+VLOOKUP(C1180,'[12]Resumen Peso'!$B$1:$D$65536,3,0)</f>
        <v>7835.4201600468296</v>
      </c>
      <c r="N1180" s="59"/>
      <c r="O1180" s="59"/>
      <c r="P1180" s="59"/>
      <c r="Q1180" s="59"/>
      <c r="R1180" s="59"/>
    </row>
    <row r="1181" spans="1:18" x14ac:dyDescent="0.2">
      <c r="A1181" s="80"/>
      <c r="B1181" s="81">
        <f t="shared" si="17"/>
        <v>1151</v>
      </c>
      <c r="C1181" s="82" t="s">
        <v>1194</v>
      </c>
      <c r="D1181" s="83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84" t="s">
        <v>44</v>
      </c>
      <c r="F1181" s="85">
        <v>0</v>
      </c>
      <c r="G1181" s="86">
        <f>VLOOKUP(C1181,'[12]Resumen Peso'!$B$1:$D$65536,3,0)*$C$14</f>
        <v>14195.358351745237</v>
      </c>
      <c r="H1181" s="93"/>
      <c r="I1181" s="88"/>
      <c r="J1181" s="89">
        <f>+VLOOKUP(C1181,'[12]Resumen Peso'!$B$1:$D$65536,3,0)</f>
        <v>8813.7459618074572</v>
      </c>
      <c r="N1181" s="59"/>
      <c r="O1181" s="59"/>
      <c r="P1181" s="59"/>
      <c r="Q1181" s="59"/>
      <c r="R1181" s="59"/>
    </row>
    <row r="1182" spans="1:18" x14ac:dyDescent="0.2">
      <c r="A1182" s="80"/>
      <c r="B1182" s="81">
        <f t="shared" si="17"/>
        <v>1152</v>
      </c>
      <c r="C1182" s="82" t="s">
        <v>1195</v>
      </c>
      <c r="D1182" s="83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84" t="s">
        <v>44</v>
      </c>
      <c r="F1182" s="85">
        <v>0</v>
      </c>
      <c r="G1182" s="86">
        <f>VLOOKUP(C1182,'[12]Resumen Peso'!$B$1:$D$65536,3,0)*$C$14</f>
        <v>15756.847770437214</v>
      </c>
      <c r="H1182" s="93"/>
      <c r="I1182" s="88"/>
      <c r="J1182" s="89">
        <f>+VLOOKUP(C1182,'[12]Resumen Peso'!$B$1:$D$65536,3,0)</f>
        <v>9783.2580176062784</v>
      </c>
      <c r="N1182" s="59"/>
      <c r="O1182" s="59"/>
      <c r="P1182" s="59"/>
      <c r="Q1182" s="59"/>
      <c r="R1182" s="59"/>
    </row>
    <row r="1183" spans="1:18" x14ac:dyDescent="0.2">
      <c r="A1183" s="80"/>
      <c r="B1183" s="81">
        <f t="shared" si="17"/>
        <v>1153</v>
      </c>
      <c r="C1183" s="82" t="s">
        <v>1196</v>
      </c>
      <c r="D1183" s="83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84" t="s">
        <v>44</v>
      </c>
      <c r="F1183" s="85">
        <v>0</v>
      </c>
      <c r="G1183" s="86">
        <f>VLOOKUP(C1183,'[12]Resumen Peso'!$B$1:$D$65536,3,0)*$C$14</f>
        <v>17318.33718912919</v>
      </c>
      <c r="H1183" s="93"/>
      <c r="I1183" s="88"/>
      <c r="J1183" s="89">
        <f>+VLOOKUP(C1183,'[12]Resumen Peso'!$B$1:$D$65536,3,0)</f>
        <v>10752.770073405098</v>
      </c>
      <c r="N1183" s="59"/>
      <c r="O1183" s="59"/>
      <c r="P1183" s="59"/>
      <c r="Q1183" s="59"/>
      <c r="R1183" s="59"/>
    </row>
    <row r="1184" spans="1:18" x14ac:dyDescent="0.2">
      <c r="A1184" s="80"/>
      <c r="B1184" s="81">
        <f t="shared" ref="B1184:B1247" si="18">1+B1183</f>
        <v>1154</v>
      </c>
      <c r="C1184" s="82" t="s">
        <v>1197</v>
      </c>
      <c r="D1184" s="83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84" t="s">
        <v>44</v>
      </c>
      <c r="F1184" s="85">
        <v>0</v>
      </c>
      <c r="G1184" s="86">
        <f>VLOOKUP(C1184,'[12]Resumen Peso'!$B$1:$D$65536,3,0)*$C$14</f>
        <v>19415.247134132293</v>
      </c>
      <c r="H1184" s="93"/>
      <c r="I1184" s="88"/>
      <c r="J1184" s="89">
        <f>+VLOOKUP(C1184,'[12]Resumen Peso'!$B$1:$D$65536,3,0)</f>
        <v>12054.718999391373</v>
      </c>
      <c r="N1184" s="59"/>
      <c r="O1184" s="59"/>
      <c r="P1184" s="59"/>
      <c r="Q1184" s="59"/>
      <c r="R1184" s="59"/>
    </row>
    <row r="1185" spans="1:18" x14ac:dyDescent="0.2">
      <c r="A1185" s="80"/>
      <c r="B1185" s="81">
        <f t="shared" si="18"/>
        <v>1155</v>
      </c>
      <c r="C1185" s="82" t="s">
        <v>1198</v>
      </c>
      <c r="D1185" s="83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84" t="s">
        <v>44</v>
      </c>
      <c r="F1185" s="85">
        <v>0</v>
      </c>
      <c r="G1185" s="86">
        <f>VLOOKUP(C1185,'[12]Resumen Peso'!$B$1:$D$65536,3,0)*$C$14</f>
        <v>21548.553977949272</v>
      </c>
      <c r="H1185" s="93"/>
      <c r="I1185" s="88"/>
      <c r="J1185" s="89">
        <f>+VLOOKUP(C1185,'[12]Resumen Peso'!$B$1:$D$65536,3,0)</f>
        <v>13379.266370023721</v>
      </c>
      <c r="N1185" s="59"/>
      <c r="O1185" s="59"/>
      <c r="P1185" s="59"/>
      <c r="Q1185" s="59"/>
      <c r="R1185" s="59"/>
    </row>
    <row r="1186" spans="1:18" x14ac:dyDescent="0.2">
      <c r="A1186" s="80"/>
      <c r="B1186" s="81">
        <f t="shared" si="18"/>
        <v>1156</v>
      </c>
      <c r="C1186" s="82" t="s">
        <v>1199</v>
      </c>
      <c r="D1186" s="83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84" t="s">
        <v>44</v>
      </c>
      <c r="F1186" s="85">
        <v>0</v>
      </c>
      <c r="G1186" s="86">
        <f>VLOOKUP(C1186,'[12]Resumen Peso'!$B$1:$D$65536,3,0)*$C$14</f>
        <v>23681.860821766248</v>
      </c>
      <c r="H1186" s="93"/>
      <c r="I1186" s="88"/>
      <c r="J1186" s="89">
        <f>+VLOOKUP(C1186,'[12]Resumen Peso'!$B$1:$D$65536,3,0)</f>
        <v>14703.813740656069</v>
      </c>
      <c r="N1186" s="59"/>
      <c r="O1186" s="59"/>
      <c r="P1186" s="59"/>
      <c r="Q1186" s="59"/>
      <c r="R1186" s="59"/>
    </row>
    <row r="1187" spans="1:18" x14ac:dyDescent="0.2">
      <c r="A1187" s="80"/>
      <c r="B1187" s="81">
        <f t="shared" si="18"/>
        <v>1157</v>
      </c>
      <c r="C1187" s="82" t="s">
        <v>1200</v>
      </c>
      <c r="D1187" s="83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84" t="s">
        <v>44</v>
      </c>
      <c r="F1187" s="85">
        <v>0</v>
      </c>
      <c r="G1187" s="86">
        <f>VLOOKUP(C1187,'[12]Resumen Peso'!$B$1:$D$65536,3,0)*$C$14</f>
        <v>26200.714393356699</v>
      </c>
      <c r="H1187" s="93"/>
      <c r="I1187" s="88"/>
      <c r="J1187" s="89">
        <f>+VLOOKUP(C1187,'[12]Resumen Peso'!$B$1:$D$65536,3,0)</f>
        <v>16267.742945180884</v>
      </c>
      <c r="N1187" s="59"/>
      <c r="O1187" s="59"/>
      <c r="P1187" s="59"/>
      <c r="Q1187" s="59"/>
      <c r="R1187" s="59"/>
    </row>
    <row r="1188" spans="1:18" x14ac:dyDescent="0.2">
      <c r="A1188" s="80"/>
      <c r="B1188" s="81">
        <f t="shared" si="18"/>
        <v>1158</v>
      </c>
      <c r="C1188" s="82" t="s">
        <v>1201</v>
      </c>
      <c r="D1188" s="83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84" t="s">
        <v>44</v>
      </c>
      <c r="F1188" s="85">
        <v>0</v>
      </c>
      <c r="G1188" s="86">
        <f>VLOOKUP(C1188,'[12]Resumen Peso'!$B$1:$D$65536,3,0)*$C$14</f>
        <v>29176.742086143317</v>
      </c>
      <c r="H1188" s="93"/>
      <c r="I1188" s="88"/>
      <c r="J1188" s="89">
        <f>+VLOOKUP(C1188,'[12]Resumen Peso'!$B$1:$D$65536,3,0)</f>
        <v>18115.526665012119</v>
      </c>
      <c r="N1188" s="59"/>
      <c r="O1188" s="59"/>
      <c r="P1188" s="59"/>
      <c r="Q1188" s="59"/>
      <c r="R1188" s="59"/>
    </row>
    <row r="1189" spans="1:18" x14ac:dyDescent="0.2">
      <c r="A1189" s="80"/>
      <c r="B1189" s="81">
        <f t="shared" si="18"/>
        <v>1159</v>
      </c>
      <c r="C1189" s="82" t="s">
        <v>1202</v>
      </c>
      <c r="D1189" s="83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84" t="s">
        <v>44</v>
      </c>
      <c r="F1189" s="85">
        <v>0</v>
      </c>
      <c r="G1189" s="86">
        <f>VLOOKUP(C1189,'[12]Resumen Peso'!$B$1:$D$65536,3,0)*$C$14</f>
        <v>32677.951136480518</v>
      </c>
      <c r="H1189" s="93"/>
      <c r="I1189" s="88"/>
      <c r="J1189" s="89">
        <f>+VLOOKUP(C1189,'[12]Resumen Peso'!$B$1:$D$65536,3,0)</f>
        <v>20289.389864813576</v>
      </c>
      <c r="N1189" s="59"/>
      <c r="O1189" s="59"/>
      <c r="P1189" s="59"/>
      <c r="Q1189" s="59"/>
      <c r="R1189" s="59"/>
    </row>
    <row r="1190" spans="1:18" x14ac:dyDescent="0.2">
      <c r="A1190" s="80"/>
      <c r="B1190" s="81">
        <f t="shared" si="18"/>
        <v>1160</v>
      </c>
      <c r="C1190" s="82" t="s">
        <v>1203</v>
      </c>
      <c r="D1190" s="83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84" t="s">
        <v>44</v>
      </c>
      <c r="F1190" s="85">
        <v>0</v>
      </c>
      <c r="G1190" s="86">
        <f>VLOOKUP(C1190,'[12]Resumen Peso'!$B$1:$D$65536,3,0)*$C$14</f>
        <v>33735.112032487741</v>
      </c>
      <c r="H1190" s="93"/>
      <c r="I1190" s="88"/>
      <c r="J1190" s="89">
        <f>+VLOOKUP(C1190,'[12]Resumen Peso'!$B$1:$D$65536,3,0)</f>
        <v>20945.769742466957</v>
      </c>
      <c r="N1190" s="59"/>
      <c r="O1190" s="59"/>
      <c r="P1190" s="59"/>
      <c r="Q1190" s="59"/>
      <c r="R1190" s="59"/>
    </row>
    <row r="1191" spans="1:18" x14ac:dyDescent="0.2">
      <c r="A1191" s="80"/>
      <c r="B1191" s="81">
        <f t="shared" si="18"/>
        <v>1161</v>
      </c>
      <c r="C1191" s="82" t="s">
        <v>1204</v>
      </c>
      <c r="D1191" s="83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84" t="s">
        <v>44</v>
      </c>
      <c r="F1191" s="85">
        <v>0</v>
      </c>
      <c r="G1191" s="86">
        <f>VLOOKUP(C1191,'[12]Resumen Peso'!$B$1:$D$65536,3,0)*$C$14</f>
        <v>37608.820549038734</v>
      </c>
      <c r="H1191" s="93"/>
      <c r="I1191" s="88"/>
      <c r="J1191" s="89">
        <f>+VLOOKUP(C1191,'[12]Resumen Peso'!$B$1:$D$65536,3,0)</f>
        <v>23350.913871200621</v>
      </c>
      <c r="N1191" s="59"/>
      <c r="O1191" s="59"/>
      <c r="P1191" s="59"/>
      <c r="Q1191" s="59"/>
      <c r="R1191" s="59"/>
    </row>
    <row r="1192" spans="1:18" x14ac:dyDescent="0.2">
      <c r="A1192" s="80"/>
      <c r="B1192" s="81">
        <f t="shared" si="18"/>
        <v>1162</v>
      </c>
      <c r="C1192" s="82" t="s">
        <v>1205</v>
      </c>
      <c r="D1192" s="83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84" t="s">
        <v>44</v>
      </c>
      <c r="F1192" s="85">
        <v>0</v>
      </c>
      <c r="G1192" s="86">
        <f>VLOOKUP(C1192,'[12]Resumen Peso'!$B$1:$D$65536,3,0)*$C$14</f>
        <v>41482.529065589719</v>
      </c>
      <c r="H1192" s="93"/>
      <c r="I1192" s="88"/>
      <c r="J1192" s="89">
        <f>+VLOOKUP(C1192,'[12]Resumen Peso'!$B$1:$D$65536,3,0)</f>
        <v>25756.057999934284</v>
      </c>
      <c r="N1192" s="59"/>
      <c r="O1192" s="59"/>
      <c r="P1192" s="59"/>
      <c r="Q1192" s="59"/>
      <c r="R1192" s="59"/>
    </row>
    <row r="1193" spans="1:18" x14ac:dyDescent="0.2">
      <c r="A1193" s="80"/>
      <c r="B1193" s="81">
        <f t="shared" si="18"/>
        <v>1163</v>
      </c>
      <c r="C1193" s="82" t="s">
        <v>1206</v>
      </c>
      <c r="D1193" s="83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SC2 (5°)Tipo SC2-6</v>
      </c>
      <c r="E1193" s="84" t="s">
        <v>44</v>
      </c>
      <c r="F1193" s="85">
        <v>0</v>
      </c>
      <c r="G1193" s="86">
        <f>VLOOKUP(C1193,'[12]Resumen Peso'!$B$1:$D$65536,3,0)*$C$14</f>
        <v>10161.581030948528</v>
      </c>
      <c r="H1193" s="93"/>
      <c r="I1193" s="88"/>
      <c r="J1193" s="89">
        <f>+VLOOKUP(C1193,'[12]Resumen Peso'!$B$1:$D$65536,3,0)</f>
        <v>6309.2168269278509</v>
      </c>
      <c r="N1193" s="59"/>
      <c r="O1193" s="59"/>
      <c r="P1193" s="59"/>
      <c r="Q1193" s="59"/>
      <c r="R1193" s="59"/>
    </row>
    <row r="1194" spans="1:18" x14ac:dyDescent="0.2">
      <c r="A1194" s="80"/>
      <c r="B1194" s="81">
        <f t="shared" si="18"/>
        <v>1164</v>
      </c>
      <c r="C1194" s="82" t="s">
        <v>1207</v>
      </c>
      <c r="D1194" s="83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SC2 (5°)Tipo SC2-3</v>
      </c>
      <c r="E1194" s="84" t="s">
        <v>44</v>
      </c>
      <c r="F1194" s="85">
        <v>0</v>
      </c>
      <c r="G1194" s="86">
        <f>VLOOKUP(C1194,'[12]Resumen Peso'!$B$1:$D$65536,3,0)*$C$14</f>
        <v>11626.313431805975</v>
      </c>
      <c r="H1194" s="93"/>
      <c r="I1194" s="88"/>
      <c r="J1194" s="89">
        <f>+VLOOKUP(C1194,'[12]Resumen Peso'!$B$1:$D$65536,3,0)</f>
        <v>7218.6534866651991</v>
      </c>
      <c r="N1194" s="59"/>
      <c r="O1194" s="59"/>
      <c r="P1194" s="59"/>
      <c r="Q1194" s="59"/>
      <c r="R1194" s="59"/>
    </row>
    <row r="1195" spans="1:18" x14ac:dyDescent="0.2">
      <c r="A1195" s="80"/>
      <c r="B1195" s="81">
        <f t="shared" si="18"/>
        <v>1165</v>
      </c>
      <c r="C1195" s="82" t="s">
        <v>1208</v>
      </c>
      <c r="D1195" s="83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SC2 (5°)Tipo SC2±0</v>
      </c>
      <c r="E1195" s="84" t="s">
        <v>44</v>
      </c>
      <c r="F1195" s="85">
        <v>0</v>
      </c>
      <c r="G1195" s="86">
        <f>VLOOKUP(C1195,'[12]Resumen Peso'!$B$1:$D$65536,3,0)*$C$14</f>
        <v>13077.967864798622</v>
      </c>
      <c r="H1195" s="93"/>
      <c r="I1195" s="88"/>
      <c r="J1195" s="89">
        <f>+VLOOKUP(C1195,'[12]Resumen Peso'!$B$1:$D$65536,3,0)</f>
        <v>8119.9701762263203</v>
      </c>
      <c r="N1195" s="59"/>
      <c r="O1195" s="59"/>
      <c r="P1195" s="59"/>
      <c r="Q1195" s="59"/>
      <c r="R1195" s="59"/>
    </row>
    <row r="1196" spans="1:18" x14ac:dyDescent="0.2">
      <c r="A1196" s="80"/>
      <c r="B1196" s="81">
        <f t="shared" si="18"/>
        <v>1166</v>
      </c>
      <c r="C1196" s="82" t="s">
        <v>1209</v>
      </c>
      <c r="D1196" s="83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SC2 (5°)Tipo SC2+3</v>
      </c>
      <c r="E1196" s="84" t="s">
        <v>44</v>
      </c>
      <c r="F1196" s="85">
        <v>0</v>
      </c>
      <c r="G1196" s="86">
        <f>VLOOKUP(C1196,'[12]Resumen Peso'!$B$1:$D$65536,3,0)*$C$14</f>
        <v>14516.544329926472</v>
      </c>
      <c r="H1196" s="93"/>
      <c r="I1196" s="88"/>
      <c r="J1196" s="89">
        <f>+VLOOKUP(C1196,'[12]Resumen Peso'!$B$1:$D$65536,3,0)</f>
        <v>9013.1668956112171</v>
      </c>
      <c r="N1196" s="59"/>
      <c r="O1196" s="59"/>
      <c r="P1196" s="59"/>
      <c r="Q1196" s="59"/>
      <c r="R1196" s="59"/>
    </row>
    <row r="1197" spans="1:18" x14ac:dyDescent="0.2">
      <c r="A1197" s="80"/>
      <c r="B1197" s="81">
        <f t="shared" si="18"/>
        <v>1167</v>
      </c>
      <c r="C1197" s="82" t="s">
        <v>1210</v>
      </c>
      <c r="D1197" s="83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SC2 (5°)Tipo SC2+6</v>
      </c>
      <c r="E1197" s="84" t="s">
        <v>44</v>
      </c>
      <c r="F1197" s="85">
        <v>0</v>
      </c>
      <c r="G1197" s="86">
        <f>VLOOKUP(C1197,'[12]Resumen Peso'!$B$1:$D$65536,3,0)*$C$14</f>
        <v>15955.120795054319</v>
      </c>
      <c r="H1197" s="93"/>
      <c r="I1197" s="88"/>
      <c r="J1197" s="89">
        <f>+VLOOKUP(C1197,'[12]Resumen Peso'!$B$1:$D$65536,3,0)</f>
        <v>9906.3636149961112</v>
      </c>
      <c r="N1197" s="59"/>
      <c r="O1197" s="59"/>
      <c r="P1197" s="59"/>
      <c r="Q1197" s="59"/>
      <c r="R1197" s="59"/>
    </row>
    <row r="1198" spans="1:18" x14ac:dyDescent="0.2">
      <c r="A1198" s="80"/>
      <c r="B1198" s="81">
        <f t="shared" si="18"/>
        <v>1168</v>
      </c>
      <c r="C1198" s="82" t="s">
        <v>1211</v>
      </c>
      <c r="D1198" s="83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AC2 (30°)Tipo AC2-3</v>
      </c>
      <c r="E1198" s="84" t="s">
        <v>44</v>
      </c>
      <c r="F1198" s="85">
        <v>0</v>
      </c>
      <c r="G1198" s="86">
        <f>VLOOKUP(C1198,'[12]Resumen Peso'!$B$1:$D$65536,3,0)*$C$14</f>
        <v>17886.972052106641</v>
      </c>
      <c r="H1198" s="93"/>
      <c r="I1198" s="88"/>
      <c r="J1198" s="89">
        <f>+VLOOKUP(C1198,'[12]Resumen Peso'!$B$1:$D$65536,3,0)</f>
        <v>11105.82936948791</v>
      </c>
      <c r="N1198" s="59"/>
      <c r="O1198" s="59"/>
      <c r="P1198" s="59"/>
      <c r="Q1198" s="59"/>
      <c r="R1198" s="59"/>
    </row>
    <row r="1199" spans="1:18" x14ac:dyDescent="0.2">
      <c r="A1199" s="80"/>
      <c r="B1199" s="81">
        <f t="shared" si="18"/>
        <v>1169</v>
      </c>
      <c r="C1199" s="82" t="s">
        <v>1212</v>
      </c>
      <c r="D1199" s="83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AC2 (30°)Tipo AC2±0</v>
      </c>
      <c r="E1199" s="84" t="s">
        <v>44</v>
      </c>
      <c r="F1199" s="85">
        <v>0</v>
      </c>
      <c r="G1199" s="86">
        <f>VLOOKUP(C1199,'[12]Resumen Peso'!$B$1:$D$65536,3,0)*$C$14</f>
        <v>19852.355218764307</v>
      </c>
      <c r="H1199" s="93"/>
      <c r="I1199" s="88"/>
      <c r="J1199" s="89">
        <f>+VLOOKUP(C1199,'[12]Resumen Peso'!$B$1:$D$65536,3,0)</f>
        <v>12326.114727511555</v>
      </c>
      <c r="N1199" s="59"/>
      <c r="O1199" s="59"/>
      <c r="P1199" s="59"/>
      <c r="Q1199" s="59"/>
      <c r="R1199" s="59"/>
    </row>
    <row r="1200" spans="1:18" x14ac:dyDescent="0.2">
      <c r="A1200" s="80"/>
      <c r="B1200" s="81">
        <f t="shared" si="18"/>
        <v>1170</v>
      </c>
      <c r="C1200" s="82" t="s">
        <v>1213</v>
      </c>
      <c r="D1200" s="83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AC2 (30°)Tipo AC2+3</v>
      </c>
      <c r="E1200" s="84" t="s">
        <v>44</v>
      </c>
      <c r="F1200" s="85">
        <v>0</v>
      </c>
      <c r="G1200" s="86">
        <f>VLOOKUP(C1200,'[12]Resumen Peso'!$B$1:$D$65536,3,0)*$C$14</f>
        <v>21817.738385421973</v>
      </c>
      <c r="H1200" s="93"/>
      <c r="I1200" s="88"/>
      <c r="J1200" s="89">
        <f>+VLOOKUP(C1200,'[12]Resumen Peso'!$B$1:$D$65536,3,0)</f>
        <v>13546.400085535199</v>
      </c>
      <c r="N1200" s="59"/>
      <c r="O1200" s="59"/>
      <c r="P1200" s="59"/>
      <c r="Q1200" s="59"/>
      <c r="R1200" s="59"/>
    </row>
    <row r="1201" spans="1:18" x14ac:dyDescent="0.2">
      <c r="A1201" s="80"/>
      <c r="B1201" s="81">
        <f t="shared" si="18"/>
        <v>1171</v>
      </c>
      <c r="C1201" s="82" t="s">
        <v>1214</v>
      </c>
      <c r="D1201" s="83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BC2 (65°)Tipo BC2-3</v>
      </c>
      <c r="E1201" s="84" t="s">
        <v>44</v>
      </c>
      <c r="F1201" s="85">
        <v>0</v>
      </c>
      <c r="G1201" s="86">
        <f>VLOOKUP(C1201,'[12]Resumen Peso'!$B$1:$D$65536,3,0)*$C$14</f>
        <v>24138.319891653769</v>
      </c>
      <c r="H1201" s="93"/>
      <c r="I1201" s="88"/>
      <c r="J1201" s="89">
        <f>+VLOOKUP(C1201,'[12]Resumen Peso'!$B$1:$D$65536,3,0)</f>
        <v>14987.224288263478</v>
      </c>
      <c r="N1201" s="59"/>
      <c r="O1201" s="59"/>
      <c r="P1201" s="59"/>
      <c r="Q1201" s="59"/>
      <c r="R1201" s="59"/>
    </row>
    <row r="1202" spans="1:18" x14ac:dyDescent="0.2">
      <c r="A1202" s="80"/>
      <c r="B1202" s="81">
        <f t="shared" si="18"/>
        <v>1172</v>
      </c>
      <c r="C1202" s="82" t="s">
        <v>1215</v>
      </c>
      <c r="D1202" s="83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BC2 (65°)Tipo BC2±0</v>
      </c>
      <c r="E1202" s="84" t="s">
        <v>44</v>
      </c>
      <c r="F1202" s="85">
        <v>0</v>
      </c>
      <c r="G1202" s="86">
        <f>VLOOKUP(C1202,'[12]Resumen Peso'!$B$1:$D$65536,3,0)*$C$14</f>
        <v>26880.088966206873</v>
      </c>
      <c r="H1202" s="93"/>
      <c r="I1202" s="88"/>
      <c r="J1202" s="89">
        <f>+VLOOKUP(C1202,'[12]Resumen Peso'!$B$1:$D$65536,3,0)</f>
        <v>16689.559341050644</v>
      </c>
      <c r="N1202" s="59"/>
      <c r="O1202" s="59"/>
      <c r="P1202" s="59"/>
      <c r="Q1202" s="59"/>
      <c r="R1202" s="59"/>
    </row>
    <row r="1203" spans="1:18" x14ac:dyDescent="0.2">
      <c r="A1203" s="80"/>
      <c r="B1203" s="81">
        <f t="shared" si="18"/>
        <v>1173</v>
      </c>
      <c r="C1203" s="82" t="s">
        <v>1216</v>
      </c>
      <c r="D1203" s="83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BC2 (65°)Tipo BC2+3</v>
      </c>
      <c r="E1203" s="84" t="s">
        <v>44</v>
      </c>
      <c r="F1203" s="85">
        <v>0</v>
      </c>
      <c r="G1203" s="86">
        <f>VLOOKUP(C1203,'[12]Resumen Peso'!$B$1:$D$65536,3,0)*$C$14</f>
        <v>30105.6996421517</v>
      </c>
      <c r="H1203" s="93"/>
      <c r="I1203" s="88"/>
      <c r="J1203" s="89">
        <f>+VLOOKUP(C1203,'[12]Resumen Peso'!$B$1:$D$65536,3,0)</f>
        <v>18692.306461976725</v>
      </c>
      <c r="N1203" s="59"/>
      <c r="O1203" s="59"/>
      <c r="P1203" s="59"/>
      <c r="Q1203" s="59"/>
      <c r="R1203" s="59"/>
    </row>
    <row r="1204" spans="1:18" x14ac:dyDescent="0.2">
      <c r="A1204" s="80"/>
      <c r="B1204" s="81">
        <f t="shared" si="18"/>
        <v>1174</v>
      </c>
      <c r="C1204" s="82" t="s">
        <v>1217</v>
      </c>
      <c r="D1204" s="83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RC2-3</v>
      </c>
      <c r="E1204" s="84" t="s">
        <v>44</v>
      </c>
      <c r="F1204" s="85">
        <v>0</v>
      </c>
      <c r="G1204" s="86">
        <f>VLOOKUP(C1204,'[12]Resumen Peso'!$B$1:$D$65536,3,0)*$C$14</f>
        <v>31079.645905664271</v>
      </c>
      <c r="H1204" s="93"/>
      <c r="I1204" s="88"/>
      <c r="J1204" s="89">
        <f>+VLOOKUP(C1204,'[12]Resumen Peso'!$B$1:$D$65536,3,0)</f>
        <v>19297.01926558101</v>
      </c>
      <c r="N1204" s="59"/>
      <c r="O1204" s="59"/>
      <c r="P1204" s="59"/>
      <c r="Q1204" s="59"/>
      <c r="R1204" s="59"/>
    </row>
    <row r="1205" spans="1:18" x14ac:dyDescent="0.2">
      <c r="A1205" s="80"/>
      <c r="B1205" s="81">
        <f t="shared" si="18"/>
        <v>1175</v>
      </c>
      <c r="C1205" s="82" t="s">
        <v>1218</v>
      </c>
      <c r="D1205" s="83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RC2±0</v>
      </c>
      <c r="E1205" s="84" t="s">
        <v>44</v>
      </c>
      <c r="F1205" s="85">
        <v>0</v>
      </c>
      <c r="G1205" s="86">
        <f>VLOOKUP(C1205,'[12]Resumen Peso'!$B$1:$D$65536,3,0)*$C$14</f>
        <v>34648.434677440659</v>
      </c>
      <c r="H1205" s="93"/>
      <c r="I1205" s="88"/>
      <c r="J1205" s="89">
        <f>+VLOOKUP(C1205,'[12]Resumen Peso'!$B$1:$D$65536,3,0)</f>
        <v>21512.841990614281</v>
      </c>
      <c r="N1205" s="59"/>
      <c r="O1205" s="59"/>
      <c r="P1205" s="59"/>
      <c r="Q1205" s="59"/>
      <c r="R1205" s="59"/>
    </row>
    <row r="1206" spans="1:18" x14ac:dyDescent="0.2">
      <c r="A1206" s="80"/>
      <c r="B1206" s="81">
        <f t="shared" si="18"/>
        <v>1176</v>
      </c>
      <c r="C1206" s="82" t="s">
        <v>1219</v>
      </c>
      <c r="D1206" s="83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RC2+3</v>
      </c>
      <c r="E1206" s="84" t="s">
        <v>44</v>
      </c>
      <c r="F1206" s="85">
        <v>0</v>
      </c>
      <c r="G1206" s="86">
        <f>VLOOKUP(C1206,'[12]Resumen Peso'!$B$1:$D$65536,3,0)*$C$14</f>
        <v>38217.223449217046</v>
      </c>
      <c r="H1206" s="93"/>
      <c r="I1206" s="88"/>
      <c r="J1206" s="89">
        <f>+VLOOKUP(C1206,'[12]Resumen Peso'!$B$1:$D$65536,3,0)</f>
        <v>23728.664715647552</v>
      </c>
      <c r="N1206" s="59"/>
      <c r="O1206" s="59"/>
      <c r="P1206" s="59"/>
      <c r="Q1206" s="59"/>
      <c r="R1206" s="59"/>
    </row>
    <row r="1207" spans="1:18" x14ac:dyDescent="0.2">
      <c r="A1207" s="80"/>
      <c r="B1207" s="81">
        <f t="shared" si="18"/>
        <v>1177</v>
      </c>
      <c r="C1207" s="82" t="s">
        <v>1220</v>
      </c>
      <c r="D1207" s="83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84" t="s">
        <v>44</v>
      </c>
      <c r="F1207" s="85">
        <v>0</v>
      </c>
      <c r="G1207" s="86">
        <f>VLOOKUP(C1207,'[12]Resumen Peso'!$B$1:$D$65536,3,0)*$C$14</f>
        <v>9628.8647403163777</v>
      </c>
      <c r="H1207" s="93"/>
      <c r="I1207" s="88"/>
      <c r="J1207" s="89">
        <f>+VLOOKUP(C1207,'[12]Resumen Peso'!$B$1:$D$65536,3,0)</f>
        <v>5978.4589877098706</v>
      </c>
      <c r="N1207" s="59"/>
      <c r="O1207" s="59"/>
      <c r="P1207" s="59"/>
      <c r="Q1207" s="59"/>
      <c r="R1207" s="59"/>
    </row>
    <row r="1208" spans="1:18" x14ac:dyDescent="0.2">
      <c r="A1208" s="80"/>
      <c r="B1208" s="81">
        <f t="shared" si="18"/>
        <v>1178</v>
      </c>
      <c r="C1208" s="82" t="s">
        <v>1221</v>
      </c>
      <c r="D1208" s="83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84" t="s">
        <v>44</v>
      </c>
      <c r="F1208" s="85">
        <v>0</v>
      </c>
      <c r="G1208" s="86">
        <f>VLOOKUP(C1208,'[12]Resumen Peso'!$B$1:$D$65536,3,0)*$C$14</f>
        <v>11016.809207389011</v>
      </c>
      <c r="H1208" s="93"/>
      <c r="I1208" s="88"/>
      <c r="J1208" s="89">
        <f>+VLOOKUP(C1208,'[12]Resumen Peso'!$B$1:$D$65536,3,0)</f>
        <v>6840.218841794177</v>
      </c>
      <c r="N1208" s="59"/>
      <c r="O1208" s="59"/>
      <c r="P1208" s="59"/>
      <c r="Q1208" s="59"/>
      <c r="R1208" s="59"/>
    </row>
    <row r="1209" spans="1:18" x14ac:dyDescent="0.2">
      <c r="A1209" s="80"/>
      <c r="B1209" s="81">
        <f t="shared" si="18"/>
        <v>1179</v>
      </c>
      <c r="C1209" s="82" t="s">
        <v>1222</v>
      </c>
      <c r="D1209" s="83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84" t="s">
        <v>44</v>
      </c>
      <c r="F1209" s="85">
        <v>0</v>
      </c>
      <c r="G1209" s="86">
        <f>VLOOKUP(C1209,'[12]Resumen Peso'!$B$1:$D$65536,3,0)*$C$14</f>
        <v>12392.361313148493</v>
      </c>
      <c r="H1209" s="93"/>
      <c r="I1209" s="88"/>
      <c r="J1209" s="89">
        <f>+VLOOKUP(C1209,'[12]Resumen Peso'!$B$1:$D$65536,3,0)</f>
        <v>7694.2844114670152</v>
      </c>
      <c r="N1209" s="59"/>
      <c r="O1209" s="59"/>
      <c r="P1209" s="59"/>
      <c r="Q1209" s="59"/>
      <c r="R1209" s="59"/>
    </row>
    <row r="1210" spans="1:18" x14ac:dyDescent="0.2">
      <c r="A1210" s="80"/>
      <c r="B1210" s="81">
        <f t="shared" si="18"/>
        <v>1180</v>
      </c>
      <c r="C1210" s="82" t="s">
        <v>1223</v>
      </c>
      <c r="D1210" s="83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84" t="s">
        <v>44</v>
      </c>
      <c r="F1210" s="85">
        <v>0</v>
      </c>
      <c r="G1210" s="86">
        <f>VLOOKUP(C1210,'[12]Resumen Peso'!$B$1:$D$65536,3,0)*$C$14</f>
        <v>13755.521057594826</v>
      </c>
      <c r="H1210" s="93"/>
      <c r="I1210" s="88"/>
      <c r="J1210" s="89">
        <f>+VLOOKUP(C1210,'[12]Resumen Peso'!$B$1:$D$65536,3,0)</f>
        <v>8540.6556967283868</v>
      </c>
      <c r="N1210" s="59"/>
      <c r="O1210" s="59"/>
      <c r="P1210" s="59"/>
      <c r="Q1210" s="59"/>
      <c r="R1210" s="59"/>
    </row>
    <row r="1211" spans="1:18" x14ac:dyDescent="0.2">
      <c r="A1211" s="80"/>
      <c r="B1211" s="81">
        <f t="shared" si="18"/>
        <v>1181</v>
      </c>
      <c r="C1211" s="82" t="s">
        <v>1224</v>
      </c>
      <c r="D1211" s="83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84" t="s">
        <v>44</v>
      </c>
      <c r="F1211" s="85">
        <v>0</v>
      </c>
      <c r="G1211" s="86">
        <f>VLOOKUP(C1211,'[12]Resumen Peso'!$B$1:$D$65536,3,0)*$C$14</f>
        <v>15118.680802041161</v>
      </c>
      <c r="H1211" s="93"/>
      <c r="I1211" s="88"/>
      <c r="J1211" s="89">
        <f>+VLOOKUP(C1211,'[12]Resumen Peso'!$B$1:$D$65536,3,0)</f>
        <v>9387.0269819897585</v>
      </c>
      <c r="N1211" s="59"/>
      <c r="O1211" s="59"/>
      <c r="P1211" s="59"/>
      <c r="Q1211" s="59"/>
      <c r="R1211" s="59"/>
    </row>
    <row r="1212" spans="1:18" x14ac:dyDescent="0.2">
      <c r="A1212" s="80"/>
      <c r="B1212" s="81">
        <f t="shared" si="18"/>
        <v>1182</v>
      </c>
      <c r="C1212" s="82" t="s">
        <v>1225</v>
      </c>
      <c r="D1212" s="83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84" t="s">
        <v>44</v>
      </c>
      <c r="F1212" s="85">
        <v>0</v>
      </c>
      <c r="G1212" s="86">
        <f>VLOOKUP(C1212,'[12]Resumen Peso'!$B$1:$D$65536,3,0)*$C$14</f>
        <v>16949.255630496828</v>
      </c>
      <c r="H1212" s="93"/>
      <c r="I1212" s="88"/>
      <c r="J1212" s="89">
        <f>+VLOOKUP(C1212,'[12]Resumen Peso'!$B$1:$D$65536,3,0)</f>
        <v>10523.611286682843</v>
      </c>
      <c r="N1212" s="59"/>
      <c r="O1212" s="59"/>
      <c r="P1212" s="59"/>
      <c r="Q1212" s="59"/>
      <c r="R1212" s="59"/>
    </row>
    <row r="1213" spans="1:18" x14ac:dyDescent="0.2">
      <c r="A1213" s="80"/>
      <c r="B1213" s="81">
        <f t="shared" si="18"/>
        <v>1183</v>
      </c>
      <c r="C1213" s="82" t="s">
        <v>1226</v>
      </c>
      <c r="D1213" s="83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84" t="s">
        <v>44</v>
      </c>
      <c r="F1213" s="85">
        <v>0</v>
      </c>
      <c r="G1213" s="86">
        <f>VLOOKUP(C1213,'[12]Resumen Peso'!$B$1:$D$65536,3,0)*$C$14</f>
        <v>18811.60447335941</v>
      </c>
      <c r="H1213" s="93"/>
      <c r="I1213" s="88"/>
      <c r="J1213" s="89">
        <f>+VLOOKUP(C1213,'[12]Resumen Peso'!$B$1:$D$65536,3,0)</f>
        <v>11679.923736606928</v>
      </c>
      <c r="N1213" s="59"/>
      <c r="O1213" s="59"/>
      <c r="P1213" s="59"/>
      <c r="Q1213" s="59"/>
      <c r="R1213" s="59"/>
    </row>
    <row r="1214" spans="1:18" x14ac:dyDescent="0.2">
      <c r="A1214" s="80"/>
      <c r="B1214" s="81">
        <f t="shared" si="18"/>
        <v>1184</v>
      </c>
      <c r="C1214" s="82" t="s">
        <v>1227</v>
      </c>
      <c r="D1214" s="83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84" t="s">
        <v>44</v>
      </c>
      <c r="F1214" s="85">
        <v>0</v>
      </c>
      <c r="G1214" s="86">
        <f>VLOOKUP(C1214,'[12]Resumen Peso'!$B$1:$D$65536,3,0)*$C$14</f>
        <v>20673.953316221992</v>
      </c>
      <c r="H1214" s="93"/>
      <c r="I1214" s="88"/>
      <c r="J1214" s="89">
        <f>+VLOOKUP(C1214,'[12]Resumen Peso'!$B$1:$D$65536,3,0)</f>
        <v>12836.236186531014</v>
      </c>
      <c r="N1214" s="59"/>
      <c r="O1214" s="59"/>
      <c r="P1214" s="59"/>
      <c r="Q1214" s="59"/>
      <c r="R1214" s="59"/>
    </row>
    <row r="1215" spans="1:18" x14ac:dyDescent="0.2">
      <c r="A1215" s="80"/>
      <c r="B1215" s="81">
        <f t="shared" si="18"/>
        <v>1185</v>
      </c>
      <c r="C1215" s="82" t="s">
        <v>1228</v>
      </c>
      <c r="D1215" s="83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84" t="s">
        <v>44</v>
      </c>
      <c r="F1215" s="85">
        <v>0</v>
      </c>
      <c r="G1215" s="86">
        <f>VLOOKUP(C1215,'[12]Resumen Peso'!$B$1:$D$65536,3,0)*$C$14</f>
        <v>22872.879386321922</v>
      </c>
      <c r="H1215" s="93"/>
      <c r="I1215" s="88"/>
      <c r="J1215" s="89">
        <f>+VLOOKUP(C1215,'[12]Resumen Peso'!$B$1:$D$65536,3,0)</f>
        <v>14201.525831950472</v>
      </c>
      <c r="N1215" s="59"/>
      <c r="O1215" s="59"/>
      <c r="P1215" s="59"/>
      <c r="Q1215" s="59"/>
      <c r="R1215" s="59"/>
    </row>
    <row r="1216" spans="1:18" x14ac:dyDescent="0.2">
      <c r="A1216" s="80"/>
      <c r="B1216" s="81">
        <f t="shared" si="18"/>
        <v>1186</v>
      </c>
      <c r="C1216" s="82" t="s">
        <v>1229</v>
      </c>
      <c r="D1216" s="83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84" t="s">
        <v>44</v>
      </c>
      <c r="F1216" s="85">
        <v>0</v>
      </c>
      <c r="G1216" s="86">
        <f>VLOOKUP(C1216,'[12]Resumen Peso'!$B$1:$D$65536,3,0)*$C$14</f>
        <v>25470.912456928643</v>
      </c>
      <c r="H1216" s="93"/>
      <c r="I1216" s="88"/>
      <c r="J1216" s="89">
        <f>+VLOOKUP(C1216,'[12]Resumen Peso'!$B$1:$D$65536,3,0)</f>
        <v>15814.616739365782</v>
      </c>
      <c r="N1216" s="59"/>
      <c r="O1216" s="59"/>
      <c r="P1216" s="59"/>
      <c r="Q1216" s="59"/>
      <c r="R1216" s="59"/>
    </row>
    <row r="1217" spans="1:18" x14ac:dyDescent="0.2">
      <c r="A1217" s="80"/>
      <c r="B1217" s="81">
        <f t="shared" si="18"/>
        <v>1187</v>
      </c>
      <c r="C1217" s="82" t="s">
        <v>1230</v>
      </c>
      <c r="D1217" s="83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84" t="s">
        <v>44</v>
      </c>
      <c r="F1217" s="85">
        <v>0</v>
      </c>
      <c r="G1217" s="86">
        <f>VLOOKUP(C1217,'[12]Resumen Peso'!$B$1:$D$65536,3,0)*$C$14</f>
        <v>28527.421951760083</v>
      </c>
      <c r="H1217" s="93"/>
      <c r="I1217" s="88"/>
      <c r="J1217" s="89">
        <f>+VLOOKUP(C1217,'[12]Resumen Peso'!$B$1:$D$65536,3,0)</f>
        <v>17712.370748089677</v>
      </c>
      <c r="N1217" s="59"/>
      <c r="O1217" s="59"/>
      <c r="P1217" s="59"/>
      <c r="Q1217" s="59"/>
      <c r="R1217" s="59"/>
    </row>
    <row r="1218" spans="1:18" x14ac:dyDescent="0.2">
      <c r="A1218" s="80"/>
      <c r="B1218" s="81">
        <f t="shared" si="18"/>
        <v>1188</v>
      </c>
      <c r="C1218" s="82" t="s">
        <v>1231</v>
      </c>
      <c r="D1218" s="83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84" t="s">
        <v>44</v>
      </c>
      <c r="F1218" s="85">
        <v>0</v>
      </c>
      <c r="G1218" s="86">
        <f>VLOOKUP(C1218,'[12]Resumen Peso'!$B$1:$D$65536,3,0)*$C$14</f>
        <v>29450.309522811971</v>
      </c>
      <c r="H1218" s="93"/>
      <c r="I1218" s="88"/>
      <c r="J1218" s="89">
        <f>+VLOOKUP(C1218,'[12]Resumen Peso'!$B$1:$D$65536,3,0)</f>
        <v>18285.381756407114</v>
      </c>
      <c r="N1218" s="59"/>
      <c r="O1218" s="59"/>
      <c r="P1218" s="59"/>
      <c r="Q1218" s="59"/>
      <c r="R1218" s="59"/>
    </row>
    <row r="1219" spans="1:18" x14ac:dyDescent="0.2">
      <c r="A1219" s="80"/>
      <c r="B1219" s="81">
        <f t="shared" si="18"/>
        <v>1189</v>
      </c>
      <c r="C1219" s="82" t="s">
        <v>1232</v>
      </c>
      <c r="D1219" s="83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84" t="s">
        <v>44</v>
      </c>
      <c r="F1219" s="85">
        <v>0</v>
      </c>
      <c r="G1219" s="86">
        <f>VLOOKUP(C1219,'[12]Resumen Peso'!$B$1:$D$65536,3,0)*$C$14</f>
        <v>32832.00615698102</v>
      </c>
      <c r="H1219" s="93"/>
      <c r="I1219" s="88"/>
      <c r="J1219" s="89">
        <f>+VLOOKUP(C1219,'[12]Resumen Peso'!$B$1:$D$65536,3,0)</f>
        <v>20385.040977042492</v>
      </c>
      <c r="N1219" s="59"/>
      <c r="O1219" s="59"/>
      <c r="P1219" s="59"/>
      <c r="Q1219" s="59"/>
      <c r="R1219" s="59"/>
    </row>
    <row r="1220" spans="1:18" x14ac:dyDescent="0.2">
      <c r="A1220" s="80"/>
      <c r="B1220" s="81">
        <f t="shared" si="18"/>
        <v>1190</v>
      </c>
      <c r="C1220" s="82" t="s">
        <v>1233</v>
      </c>
      <c r="D1220" s="83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84" t="s">
        <v>44</v>
      </c>
      <c r="F1220" s="85">
        <v>0</v>
      </c>
      <c r="G1220" s="86">
        <f>VLOOKUP(C1220,'[12]Resumen Peso'!$B$1:$D$65536,3,0)*$C$14</f>
        <v>36213.702791150063</v>
      </c>
      <c r="H1220" s="93"/>
      <c r="I1220" s="88"/>
      <c r="J1220" s="89">
        <f>+VLOOKUP(C1220,'[12]Resumen Peso'!$B$1:$D$65536,3,0)</f>
        <v>22484.70019767787</v>
      </c>
      <c r="N1220" s="59"/>
      <c r="O1220" s="59"/>
      <c r="P1220" s="59"/>
      <c r="Q1220" s="59"/>
      <c r="R1220" s="59"/>
    </row>
    <row r="1221" spans="1:18" x14ac:dyDescent="0.2">
      <c r="A1221" s="80"/>
      <c r="B1221" s="81">
        <f t="shared" si="18"/>
        <v>1191</v>
      </c>
      <c r="C1221" s="82" t="s">
        <v>1234</v>
      </c>
      <c r="D1221" s="83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84" t="s">
        <v>44</v>
      </c>
      <c r="F1221" s="85">
        <v>0</v>
      </c>
      <c r="G1221" s="86">
        <f>VLOOKUP(C1221,'[12]Resumen Peso'!$B$1:$D$65536,3,0)*$C$14</f>
        <v>9217.466039022167</v>
      </c>
      <c r="H1221" s="93"/>
      <c r="I1221" s="88"/>
      <c r="J1221" s="89">
        <f>+VLOOKUP(C1221,'[12]Resumen Peso'!$B$1:$D$65536,3,0)</f>
        <v>5723.0259403448563</v>
      </c>
      <c r="N1221" s="59"/>
      <c r="O1221" s="59"/>
      <c r="P1221" s="59"/>
      <c r="Q1221" s="59"/>
      <c r="R1221" s="59"/>
    </row>
    <row r="1222" spans="1:18" x14ac:dyDescent="0.2">
      <c r="A1222" s="80"/>
      <c r="B1222" s="81">
        <f t="shared" si="18"/>
        <v>1192</v>
      </c>
      <c r="C1222" s="82" t="s">
        <v>1235</v>
      </c>
      <c r="D1222" s="83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84" t="s">
        <v>44</v>
      </c>
      <c r="F1222" s="85">
        <v>0</v>
      </c>
      <c r="G1222" s="86">
        <f>VLOOKUP(C1222,'[12]Resumen Peso'!$B$1:$D$65536,3,0)*$C$14</f>
        <v>10546.109792394729</v>
      </c>
      <c r="H1222" s="93"/>
      <c r="I1222" s="88"/>
      <c r="J1222" s="89">
        <f>+VLOOKUP(C1222,'[12]Resumen Peso'!$B$1:$D$65536,3,0)</f>
        <v>6547.9666164306009</v>
      </c>
      <c r="N1222" s="59"/>
      <c r="O1222" s="59"/>
      <c r="P1222" s="59"/>
      <c r="Q1222" s="59"/>
      <c r="R1222" s="59"/>
    </row>
    <row r="1223" spans="1:18" x14ac:dyDescent="0.2">
      <c r="A1223" s="80"/>
      <c r="B1223" s="81">
        <f t="shared" si="18"/>
        <v>1193</v>
      </c>
      <c r="C1223" s="82" t="s">
        <v>1236</v>
      </c>
      <c r="D1223" s="83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84" t="s">
        <v>44</v>
      </c>
      <c r="F1223" s="85">
        <v>0</v>
      </c>
      <c r="G1223" s="86">
        <f>VLOOKUP(C1223,'[12]Resumen Peso'!$B$1:$D$65536,3,0)*$C$14</f>
        <v>11862.890655112182</v>
      </c>
      <c r="H1223" s="93"/>
      <c r="I1223" s="88"/>
      <c r="J1223" s="89">
        <f>+VLOOKUP(C1223,'[12]Resumen Peso'!$B$1:$D$65536,3,0)</f>
        <v>7365.5417507655802</v>
      </c>
      <c r="N1223" s="59"/>
      <c r="O1223" s="59"/>
      <c r="P1223" s="59"/>
      <c r="Q1223" s="59"/>
      <c r="R1223" s="59"/>
    </row>
    <row r="1224" spans="1:18" x14ac:dyDescent="0.2">
      <c r="A1224" s="80"/>
      <c r="B1224" s="81">
        <f t="shared" si="18"/>
        <v>1194</v>
      </c>
      <c r="C1224" s="82" t="s">
        <v>1237</v>
      </c>
      <c r="D1224" s="83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84" t="s">
        <v>44</v>
      </c>
      <c r="F1224" s="85">
        <v>0</v>
      </c>
      <c r="G1224" s="86">
        <f>VLOOKUP(C1224,'[12]Resumen Peso'!$B$1:$D$65536,3,0)*$C$14</f>
        <v>13167.808627174523</v>
      </c>
      <c r="H1224" s="93"/>
      <c r="I1224" s="88"/>
      <c r="J1224" s="89">
        <f>+VLOOKUP(C1224,'[12]Resumen Peso'!$B$1:$D$65536,3,0)</f>
        <v>8175.7513433497952</v>
      </c>
      <c r="N1224" s="59"/>
      <c r="O1224" s="59"/>
      <c r="P1224" s="59"/>
      <c r="Q1224" s="59"/>
      <c r="R1224" s="59"/>
    </row>
    <row r="1225" spans="1:18" x14ac:dyDescent="0.2">
      <c r="A1225" s="80"/>
      <c r="B1225" s="81">
        <f t="shared" si="18"/>
        <v>1195</v>
      </c>
      <c r="C1225" s="82" t="s">
        <v>1238</v>
      </c>
      <c r="D1225" s="83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84" t="s">
        <v>44</v>
      </c>
      <c r="F1225" s="85">
        <v>0</v>
      </c>
      <c r="G1225" s="86">
        <f>VLOOKUP(C1225,'[12]Resumen Peso'!$B$1:$D$65536,3,0)*$C$14</f>
        <v>14472.726599236863</v>
      </c>
      <c r="H1225" s="93"/>
      <c r="I1225" s="88"/>
      <c r="J1225" s="89">
        <f>+VLOOKUP(C1225,'[12]Resumen Peso'!$B$1:$D$65536,3,0)</f>
        <v>8985.9609359340084</v>
      </c>
      <c r="N1225" s="59"/>
      <c r="O1225" s="59"/>
      <c r="P1225" s="59"/>
      <c r="Q1225" s="59"/>
      <c r="R1225" s="59"/>
    </row>
    <row r="1226" spans="1:18" x14ac:dyDescent="0.2">
      <c r="A1226" s="80"/>
      <c r="B1226" s="81">
        <f t="shared" si="18"/>
        <v>1196</v>
      </c>
      <c r="C1226" s="82" t="s">
        <v>1239</v>
      </c>
      <c r="D1226" s="83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84" t="s">
        <v>44</v>
      </c>
      <c r="F1226" s="85">
        <v>0</v>
      </c>
      <c r="G1226" s="86">
        <f>VLOOKUP(C1226,'[12]Resumen Peso'!$B$1:$D$65536,3,0)*$C$14</f>
        <v>16225.089081028724</v>
      </c>
      <c r="H1226" s="93"/>
      <c r="I1226" s="88"/>
      <c r="J1226" s="89">
        <f>+VLOOKUP(C1226,'[12]Resumen Peso'!$B$1:$D$65536,3,0)</f>
        <v>10073.984032273598</v>
      </c>
      <c r="N1226" s="59"/>
      <c r="O1226" s="59"/>
      <c r="P1226" s="59"/>
      <c r="Q1226" s="59"/>
      <c r="R1226" s="59"/>
    </row>
    <row r="1227" spans="1:18" x14ac:dyDescent="0.2">
      <c r="A1227" s="80"/>
      <c r="B1227" s="81">
        <f t="shared" si="18"/>
        <v>1197</v>
      </c>
      <c r="C1227" s="82" t="s">
        <v>1240</v>
      </c>
      <c r="D1227" s="83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84" t="s">
        <v>44</v>
      </c>
      <c r="F1227" s="85">
        <v>0</v>
      </c>
      <c r="G1227" s="86">
        <f>VLOOKUP(C1227,'[12]Resumen Peso'!$B$1:$D$65536,3,0)*$C$14</f>
        <v>18007.868014460291</v>
      </c>
      <c r="H1227" s="93"/>
      <c r="I1227" s="88"/>
      <c r="J1227" s="89">
        <f>+VLOOKUP(C1227,'[12]Resumen Peso'!$B$1:$D$65536,3,0)</f>
        <v>11180.89237766215</v>
      </c>
      <c r="N1227" s="59"/>
      <c r="O1227" s="59"/>
      <c r="P1227" s="59"/>
      <c r="Q1227" s="59"/>
      <c r="R1227" s="59"/>
    </row>
    <row r="1228" spans="1:18" x14ac:dyDescent="0.2">
      <c r="A1228" s="80"/>
      <c r="B1228" s="81">
        <f t="shared" si="18"/>
        <v>1198</v>
      </c>
      <c r="C1228" s="82" t="s">
        <v>1241</v>
      </c>
      <c r="D1228" s="83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84" t="s">
        <v>44</v>
      </c>
      <c r="F1228" s="85">
        <v>0</v>
      </c>
      <c r="G1228" s="86">
        <f>VLOOKUP(C1228,'[12]Resumen Peso'!$B$1:$D$65536,3,0)*$C$14</f>
        <v>19790.646947891859</v>
      </c>
      <c r="H1228" s="93"/>
      <c r="I1228" s="88"/>
      <c r="J1228" s="89">
        <f>+VLOOKUP(C1228,'[12]Resumen Peso'!$B$1:$D$65536,3,0)</f>
        <v>12287.800723050703</v>
      </c>
      <c r="N1228" s="59"/>
      <c r="O1228" s="59"/>
      <c r="P1228" s="59"/>
      <c r="Q1228" s="59"/>
      <c r="R1228" s="59"/>
    </row>
    <row r="1229" spans="1:18" x14ac:dyDescent="0.2">
      <c r="A1229" s="80"/>
      <c r="B1229" s="81">
        <f t="shared" si="18"/>
        <v>1199</v>
      </c>
      <c r="C1229" s="82" t="s">
        <v>1242</v>
      </c>
      <c r="D1229" s="83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84" t="s">
        <v>44</v>
      </c>
      <c r="F1229" s="85">
        <v>0</v>
      </c>
      <c r="G1229" s="86">
        <f>VLOOKUP(C1229,'[12]Resumen Peso'!$B$1:$D$65536,3,0)*$C$14</f>
        <v>21895.622655838157</v>
      </c>
      <c r="H1229" s="93"/>
      <c r="I1229" s="88"/>
      <c r="J1229" s="89">
        <f>+VLOOKUP(C1229,'[12]Resumen Peso'!$B$1:$D$65536,3,0)</f>
        <v>13594.75759486039</v>
      </c>
      <c r="N1229" s="59"/>
      <c r="O1229" s="59"/>
      <c r="P1229" s="59"/>
      <c r="Q1229" s="59"/>
      <c r="R1229" s="59"/>
    </row>
    <row r="1230" spans="1:18" x14ac:dyDescent="0.2">
      <c r="A1230" s="80"/>
      <c r="B1230" s="81">
        <f t="shared" si="18"/>
        <v>1200</v>
      </c>
      <c r="C1230" s="82" t="s">
        <v>1243</v>
      </c>
      <c r="D1230" s="83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84" t="s">
        <v>44</v>
      </c>
      <c r="F1230" s="85">
        <v>0</v>
      </c>
      <c r="G1230" s="86">
        <f>VLOOKUP(C1230,'[12]Resumen Peso'!$B$1:$D$65536,3,0)*$C$14</f>
        <v>24382.653291579238</v>
      </c>
      <c r="H1230" s="93"/>
      <c r="I1230" s="88"/>
      <c r="J1230" s="89">
        <f>+VLOOKUP(C1230,'[12]Resumen Peso'!$B$1:$D$65536,3,0)</f>
        <v>15138.928279354554</v>
      </c>
      <c r="N1230" s="59"/>
      <c r="O1230" s="59"/>
      <c r="P1230" s="59"/>
      <c r="Q1230" s="59"/>
      <c r="R1230" s="59"/>
    </row>
    <row r="1231" spans="1:18" x14ac:dyDescent="0.2">
      <c r="A1231" s="80"/>
      <c r="B1231" s="81">
        <f t="shared" si="18"/>
        <v>1201</v>
      </c>
      <c r="C1231" s="82" t="s">
        <v>1244</v>
      </c>
      <c r="D1231" s="83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84" t="s">
        <v>44</v>
      </c>
      <c r="F1231" s="85">
        <v>0</v>
      </c>
      <c r="G1231" s="86">
        <f>VLOOKUP(C1231,'[12]Resumen Peso'!$B$1:$D$65536,3,0)*$C$14</f>
        <v>27308.57168656875</v>
      </c>
      <c r="H1231" s="93"/>
      <c r="I1231" s="88"/>
      <c r="J1231" s="89">
        <f>+VLOOKUP(C1231,'[12]Resumen Peso'!$B$1:$D$65536,3,0)</f>
        <v>16955.599672877102</v>
      </c>
      <c r="N1231" s="59"/>
      <c r="O1231" s="59"/>
      <c r="P1231" s="59"/>
      <c r="Q1231" s="59"/>
      <c r="R1231" s="59"/>
    </row>
    <row r="1232" spans="1:18" x14ac:dyDescent="0.2">
      <c r="A1232" s="80"/>
      <c r="B1232" s="81">
        <f t="shared" si="18"/>
        <v>1202</v>
      </c>
      <c r="C1232" s="82" t="s">
        <v>1245</v>
      </c>
      <c r="D1232" s="83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84" t="s">
        <v>44</v>
      </c>
      <c r="F1232" s="85">
        <v>0</v>
      </c>
      <c r="G1232" s="86">
        <f>VLOOKUP(C1232,'[12]Resumen Peso'!$B$1:$D$65536,3,0)*$C$14</f>
        <v>28192.028363282538</v>
      </c>
      <c r="H1232" s="93"/>
      <c r="I1232" s="88"/>
      <c r="J1232" s="89">
        <f>+VLOOKUP(C1232,'[12]Resumen Peso'!$B$1:$D$65536,3,0)</f>
        <v>17504.128461222954</v>
      </c>
      <c r="N1232" s="59"/>
      <c r="O1232" s="59"/>
      <c r="P1232" s="59"/>
      <c r="Q1232" s="59"/>
      <c r="R1232" s="59"/>
    </row>
    <row r="1233" spans="1:18" x14ac:dyDescent="0.2">
      <c r="A1233" s="80"/>
      <c r="B1233" s="81">
        <f t="shared" si="18"/>
        <v>1203</v>
      </c>
      <c r="C1233" s="82" t="s">
        <v>1246</v>
      </c>
      <c r="D1233" s="83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84" t="s">
        <v>44</v>
      </c>
      <c r="F1233" s="85">
        <v>0</v>
      </c>
      <c r="G1233" s="86">
        <f>VLOOKUP(C1233,'[12]Resumen Peso'!$B$1:$D$65536,3,0)*$C$14</f>
        <v>31429.240092845637</v>
      </c>
      <c r="H1233" s="93"/>
      <c r="I1233" s="88"/>
      <c r="J1233" s="89">
        <f>+VLOOKUP(C1233,'[12]Resumen Peso'!$B$1:$D$65536,3,0)</f>
        <v>19514.07855208802</v>
      </c>
      <c r="N1233" s="59"/>
      <c r="O1233" s="59"/>
      <c r="P1233" s="59"/>
      <c r="Q1233" s="59"/>
      <c r="R1233" s="59"/>
    </row>
    <row r="1234" spans="1:18" x14ac:dyDescent="0.2">
      <c r="A1234" s="80"/>
      <c r="B1234" s="81">
        <f t="shared" si="18"/>
        <v>1204</v>
      </c>
      <c r="C1234" s="82" t="s">
        <v>1247</v>
      </c>
      <c r="D1234" s="83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84" t="s">
        <v>44</v>
      </c>
      <c r="F1234" s="85">
        <v>0</v>
      </c>
      <c r="G1234" s="86">
        <f>VLOOKUP(C1234,'[12]Resumen Peso'!$B$1:$D$65536,3,0)*$C$14</f>
        <v>34666.451822408737</v>
      </c>
      <c r="H1234" s="93"/>
      <c r="I1234" s="88"/>
      <c r="J1234" s="89">
        <f>+VLOOKUP(C1234,'[12]Resumen Peso'!$B$1:$D$65536,3,0)</f>
        <v>21524.028642953086</v>
      </c>
      <c r="N1234" s="59"/>
      <c r="O1234" s="59"/>
      <c r="P1234" s="59"/>
      <c r="Q1234" s="59"/>
      <c r="R1234" s="59"/>
    </row>
    <row r="1235" spans="1:18" x14ac:dyDescent="0.2">
      <c r="A1235" s="80"/>
      <c r="B1235" s="81">
        <f t="shared" si="18"/>
        <v>1205</v>
      </c>
      <c r="C1235" s="82" t="s">
        <v>1248</v>
      </c>
      <c r="D1235" s="83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84" t="s">
        <v>44</v>
      </c>
      <c r="F1235" s="85">
        <v>0</v>
      </c>
      <c r="G1235" s="86">
        <f>VLOOKUP(C1235,'[12]Resumen Peso'!$B$1:$D$65536,3,0)*$C$14</f>
        <v>7926.6829019272272</v>
      </c>
      <c r="H1235" s="93"/>
      <c r="I1235" s="88"/>
      <c r="J1235" s="89">
        <f>+VLOOKUP(C1235,'[12]Resumen Peso'!$B$1:$D$65536,3,0)</f>
        <v>4921.5925154013439</v>
      </c>
      <c r="N1235" s="59"/>
      <c r="O1235" s="59"/>
      <c r="P1235" s="59"/>
      <c r="Q1235" s="59"/>
      <c r="R1235" s="59"/>
    </row>
    <row r="1236" spans="1:18" x14ac:dyDescent="0.2">
      <c r="A1236" s="80"/>
      <c r="B1236" s="81">
        <f t="shared" si="18"/>
        <v>1206</v>
      </c>
      <c r="C1236" s="82" t="s">
        <v>1249</v>
      </c>
      <c r="D1236" s="83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84" t="s">
        <v>44</v>
      </c>
      <c r="F1236" s="85">
        <v>0</v>
      </c>
      <c r="G1236" s="86">
        <f>VLOOKUP(C1236,'[12]Resumen Peso'!$B$1:$D$65536,3,0)*$C$14</f>
        <v>9069.2678247275489</v>
      </c>
      <c r="H1236" s="93"/>
      <c r="I1236" s="88"/>
      <c r="J1236" s="89">
        <f>+VLOOKUP(C1236,'[12]Resumen Peso'!$B$1:$D$65536,3,0)</f>
        <v>5631.0112563600969</v>
      </c>
      <c r="N1236" s="59"/>
      <c r="O1236" s="59"/>
      <c r="P1236" s="59"/>
      <c r="Q1236" s="59"/>
      <c r="R1236" s="59"/>
    </row>
    <row r="1237" spans="1:18" x14ac:dyDescent="0.2">
      <c r="A1237" s="80"/>
      <c r="B1237" s="81">
        <f t="shared" si="18"/>
        <v>1207</v>
      </c>
      <c r="C1237" s="82" t="s">
        <v>1250</v>
      </c>
      <c r="D1237" s="83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84" t="s">
        <v>44</v>
      </c>
      <c r="F1237" s="85">
        <v>0</v>
      </c>
      <c r="G1237" s="86">
        <f>VLOOKUP(C1237,'[12]Resumen Peso'!$B$1:$D$65536,3,0)*$C$14</f>
        <v>10201.651096431438</v>
      </c>
      <c r="H1237" s="93"/>
      <c r="I1237" s="88"/>
      <c r="J1237" s="89">
        <f>+VLOOKUP(C1237,'[12]Resumen Peso'!$B$1:$D$65536,3,0)</f>
        <v>6334.0959014174314</v>
      </c>
      <c r="N1237" s="59"/>
      <c r="O1237" s="59"/>
      <c r="P1237" s="59"/>
      <c r="Q1237" s="59"/>
      <c r="R1237" s="59"/>
    </row>
    <row r="1238" spans="1:18" x14ac:dyDescent="0.2">
      <c r="A1238" s="80"/>
      <c r="B1238" s="81">
        <f t="shared" si="18"/>
        <v>1208</v>
      </c>
      <c r="C1238" s="82" t="s">
        <v>1251</v>
      </c>
      <c r="D1238" s="83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84" t="s">
        <v>44</v>
      </c>
      <c r="F1238" s="85">
        <v>0</v>
      </c>
      <c r="G1238" s="86">
        <f>VLOOKUP(C1238,'[12]Resumen Peso'!$B$1:$D$65536,3,0)*$C$14</f>
        <v>11323.832717038897</v>
      </c>
      <c r="H1238" s="93"/>
      <c r="I1238" s="88"/>
      <c r="J1238" s="89">
        <f>+VLOOKUP(C1238,'[12]Resumen Peso'!$B$1:$D$65536,3,0)</f>
        <v>7030.8464505733491</v>
      </c>
      <c r="N1238" s="59"/>
      <c r="O1238" s="59"/>
      <c r="P1238" s="59"/>
      <c r="Q1238" s="59"/>
      <c r="R1238" s="59"/>
    </row>
    <row r="1239" spans="1:18" x14ac:dyDescent="0.2">
      <c r="A1239" s="80"/>
      <c r="B1239" s="81">
        <f t="shared" si="18"/>
        <v>1209</v>
      </c>
      <c r="C1239" s="82" t="s">
        <v>1252</v>
      </c>
      <c r="D1239" s="83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84" t="s">
        <v>44</v>
      </c>
      <c r="F1239" s="85">
        <v>0</v>
      </c>
      <c r="G1239" s="86">
        <f>VLOOKUP(C1239,'[12]Resumen Peso'!$B$1:$D$65536,3,0)*$C$14</f>
        <v>12446.014337646355</v>
      </c>
      <c r="H1239" s="93"/>
      <c r="I1239" s="88"/>
      <c r="J1239" s="89">
        <f>+VLOOKUP(C1239,'[12]Resumen Peso'!$B$1:$D$65536,3,0)</f>
        <v>7727.5969997292659</v>
      </c>
      <c r="N1239" s="59"/>
      <c r="O1239" s="59"/>
      <c r="P1239" s="59"/>
      <c r="Q1239" s="59"/>
      <c r="R1239" s="59"/>
    </row>
    <row r="1240" spans="1:18" x14ac:dyDescent="0.2">
      <c r="A1240" s="80"/>
      <c r="B1240" s="81">
        <f t="shared" si="18"/>
        <v>1210</v>
      </c>
      <c r="C1240" s="82" t="s">
        <v>1253</v>
      </c>
      <c r="D1240" s="83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84" t="s">
        <v>44</v>
      </c>
      <c r="F1240" s="85">
        <v>0</v>
      </c>
      <c r="G1240" s="86">
        <f>VLOOKUP(C1240,'[12]Resumen Peso'!$B$1:$D$65536,3,0)*$C$14</f>
        <v>13952.981834309012</v>
      </c>
      <c r="H1240" s="93"/>
      <c r="I1240" s="88"/>
      <c r="J1240" s="89">
        <f>+VLOOKUP(C1240,'[12]Resumen Peso'!$B$1:$D$65536,3,0)</f>
        <v>8663.2569780948452</v>
      </c>
      <c r="N1240" s="59"/>
      <c r="O1240" s="59"/>
      <c r="P1240" s="59"/>
      <c r="Q1240" s="59"/>
      <c r="R1240" s="59"/>
    </row>
    <row r="1241" spans="1:18" x14ac:dyDescent="0.2">
      <c r="A1241" s="80"/>
      <c r="B1241" s="81">
        <f t="shared" si="18"/>
        <v>1211</v>
      </c>
      <c r="C1241" s="82" t="s">
        <v>1254</v>
      </c>
      <c r="D1241" s="83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84" t="s">
        <v>44</v>
      </c>
      <c r="F1241" s="85">
        <v>0</v>
      </c>
      <c r="G1241" s="86">
        <f>VLOOKUP(C1241,'[12]Resumen Peso'!$B$1:$D$65536,3,0)*$C$14</f>
        <v>15486.106364382922</v>
      </c>
      <c r="H1241" s="93"/>
      <c r="I1241" s="88"/>
      <c r="J1241" s="89">
        <f>+VLOOKUP(C1241,'[12]Resumen Peso'!$B$1:$D$65536,3,0)</f>
        <v>9615.15757835166</v>
      </c>
      <c r="N1241" s="59"/>
      <c r="O1241" s="59"/>
      <c r="P1241" s="59"/>
      <c r="Q1241" s="59"/>
      <c r="R1241" s="59"/>
    </row>
    <row r="1242" spans="1:18" x14ac:dyDescent="0.2">
      <c r="A1242" s="80"/>
      <c r="B1242" s="81">
        <f t="shared" si="18"/>
        <v>1212</v>
      </c>
      <c r="C1242" s="82" t="s">
        <v>1255</v>
      </c>
      <c r="D1242" s="83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84" t="s">
        <v>44</v>
      </c>
      <c r="F1242" s="85">
        <v>0</v>
      </c>
      <c r="G1242" s="86">
        <f>VLOOKUP(C1242,'[12]Resumen Peso'!$B$1:$D$65536,3,0)*$C$14</f>
        <v>17019.230894456832</v>
      </c>
      <c r="H1242" s="93"/>
      <c r="I1242" s="88"/>
      <c r="J1242" s="89">
        <f>+VLOOKUP(C1242,'[12]Resumen Peso'!$B$1:$D$65536,3,0)</f>
        <v>10567.058178608475</v>
      </c>
      <c r="N1242" s="59"/>
      <c r="O1242" s="59"/>
      <c r="P1242" s="59"/>
      <c r="Q1242" s="59"/>
      <c r="R1242" s="59"/>
    </row>
    <row r="1243" spans="1:18" x14ac:dyDescent="0.2">
      <c r="A1243" s="80"/>
      <c r="B1243" s="81">
        <f t="shared" si="18"/>
        <v>1213</v>
      </c>
      <c r="C1243" s="82" t="s">
        <v>1256</v>
      </c>
      <c r="D1243" s="83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84" t="s">
        <v>44</v>
      </c>
      <c r="F1243" s="85">
        <v>0</v>
      </c>
      <c r="G1243" s="86">
        <f>VLOOKUP(C1243,'[12]Resumen Peso'!$B$1:$D$65536,3,0)*$C$14</f>
        <v>18829.432839602283</v>
      </c>
      <c r="H1243" s="93"/>
      <c r="I1243" s="88"/>
      <c r="J1243" s="89">
        <f>+VLOOKUP(C1243,'[12]Resumen Peso'!$B$1:$D$65536,3,0)</f>
        <v>11690.993178257158</v>
      </c>
      <c r="N1243" s="59"/>
      <c r="O1243" s="59"/>
      <c r="P1243" s="59"/>
      <c r="Q1243" s="59"/>
      <c r="R1243" s="59"/>
    </row>
    <row r="1244" spans="1:18" x14ac:dyDescent="0.2">
      <c r="A1244" s="80"/>
      <c r="B1244" s="81">
        <f t="shared" si="18"/>
        <v>1214</v>
      </c>
      <c r="C1244" s="82" t="s">
        <v>1257</v>
      </c>
      <c r="D1244" s="83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84" t="s">
        <v>44</v>
      </c>
      <c r="F1244" s="85">
        <v>0</v>
      </c>
      <c r="G1244" s="86">
        <f>VLOOKUP(C1244,'[12]Resumen Peso'!$B$1:$D$65536,3,0)*$C$14</f>
        <v>20968.188017374479</v>
      </c>
      <c r="H1244" s="93"/>
      <c r="I1244" s="88"/>
      <c r="J1244" s="89">
        <f>+VLOOKUP(C1244,'[12]Resumen Peso'!$B$1:$D$65536,3,0)</f>
        <v>13018.923361088149</v>
      </c>
      <c r="N1244" s="59"/>
      <c r="O1244" s="59"/>
      <c r="P1244" s="59"/>
      <c r="Q1244" s="59"/>
      <c r="R1244" s="59"/>
    </row>
    <row r="1245" spans="1:18" x14ac:dyDescent="0.2">
      <c r="A1245" s="80"/>
      <c r="B1245" s="81">
        <f t="shared" si="18"/>
        <v>1215</v>
      </c>
      <c r="C1245" s="82" t="s">
        <v>1258</v>
      </c>
      <c r="D1245" s="83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84" t="s">
        <v>44</v>
      </c>
      <c r="F1245" s="85">
        <v>0</v>
      </c>
      <c r="G1245" s="86">
        <f>VLOOKUP(C1245,'[12]Resumen Peso'!$B$1:$D$65536,3,0)*$C$14</f>
        <v>23484.370579459417</v>
      </c>
      <c r="H1245" s="93"/>
      <c r="I1245" s="88"/>
      <c r="J1245" s="89">
        <f>+VLOOKUP(C1245,'[12]Resumen Peso'!$B$1:$D$65536,3,0)</f>
        <v>14581.194164418728</v>
      </c>
      <c r="N1245" s="59"/>
      <c r="O1245" s="59"/>
      <c r="P1245" s="59"/>
      <c r="Q1245" s="59"/>
      <c r="R1245" s="59"/>
    </row>
    <row r="1246" spans="1:18" x14ac:dyDescent="0.2">
      <c r="A1246" s="80"/>
      <c r="B1246" s="81">
        <f t="shared" si="18"/>
        <v>1216</v>
      </c>
      <c r="C1246" s="82" t="s">
        <v>1259</v>
      </c>
      <c r="D1246" s="83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84" t="s">
        <v>44</v>
      </c>
      <c r="F1246" s="85">
        <v>0</v>
      </c>
      <c r="G1246" s="86">
        <f>VLOOKUP(C1246,'[12]Resumen Peso'!$B$1:$D$65536,3,0)*$C$14</f>
        <v>24244.11093589295</v>
      </c>
      <c r="H1246" s="93"/>
      <c r="I1246" s="88"/>
      <c r="J1246" s="89">
        <f>+VLOOKUP(C1246,'[12]Resumen Peso'!$B$1:$D$65536,3,0)</f>
        <v>15052.908814561035</v>
      </c>
      <c r="N1246" s="59"/>
      <c r="O1246" s="59"/>
      <c r="P1246" s="59"/>
      <c r="Q1246" s="59"/>
      <c r="R1246" s="59"/>
    </row>
    <row r="1247" spans="1:18" x14ac:dyDescent="0.2">
      <c r="A1247" s="80"/>
      <c r="B1247" s="81">
        <f t="shared" si="18"/>
        <v>1217</v>
      </c>
      <c r="C1247" s="82" t="s">
        <v>1260</v>
      </c>
      <c r="D1247" s="83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84" t="s">
        <v>44</v>
      </c>
      <c r="F1247" s="85">
        <v>0</v>
      </c>
      <c r="G1247" s="86">
        <f>VLOOKUP(C1247,'[12]Resumen Peso'!$B$1:$D$65536,3,0)*$C$14</f>
        <v>27027.994354395705</v>
      </c>
      <c r="H1247" s="93"/>
      <c r="I1247" s="88"/>
      <c r="J1247" s="89">
        <f>+VLOOKUP(C1247,'[12]Resumen Peso'!$B$1:$D$65536,3,0)</f>
        <v>16781.392212442624</v>
      </c>
      <c r="N1247" s="59"/>
      <c r="O1247" s="59"/>
      <c r="P1247" s="59"/>
      <c r="Q1247" s="59"/>
      <c r="R1247" s="59"/>
    </row>
    <row r="1248" spans="1:18" x14ac:dyDescent="0.2">
      <c r="A1248" s="80"/>
      <c r="B1248" s="81">
        <f t="shared" ref="B1248:B1311" si="19">1+B1247</f>
        <v>1218</v>
      </c>
      <c r="C1248" s="82" t="s">
        <v>1261</v>
      </c>
      <c r="D1248" s="83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84" t="s">
        <v>44</v>
      </c>
      <c r="F1248" s="85">
        <v>0</v>
      </c>
      <c r="G1248" s="86">
        <f>VLOOKUP(C1248,'[12]Resumen Peso'!$B$1:$D$65536,3,0)*$C$14</f>
        <v>29811.877772898464</v>
      </c>
      <c r="H1248" s="93"/>
      <c r="I1248" s="88"/>
      <c r="J1248" s="89">
        <f>+VLOOKUP(C1248,'[12]Resumen Peso'!$B$1:$D$65536,3,0)</f>
        <v>18509.875610324216</v>
      </c>
      <c r="N1248" s="59"/>
      <c r="O1248" s="59"/>
      <c r="P1248" s="59"/>
      <c r="Q1248" s="59"/>
      <c r="R1248" s="59"/>
    </row>
    <row r="1249" spans="1:18" x14ac:dyDescent="0.2">
      <c r="A1249" s="80"/>
      <c r="B1249" s="81">
        <f t="shared" si="19"/>
        <v>1219</v>
      </c>
      <c r="C1249" s="82" t="s">
        <v>1262</v>
      </c>
      <c r="D1249" s="83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SC1 (5°)Tipo SC1-6</v>
      </c>
      <c r="E1249" s="84" t="s">
        <v>44</v>
      </c>
      <c r="F1249" s="85">
        <v>0</v>
      </c>
      <c r="G1249" s="86">
        <f>VLOOKUP(C1249,'[12]Resumen Peso'!$B$1:$D$65536,3,0)*$C$14</f>
        <v>7476.9098796284916</v>
      </c>
      <c r="H1249" s="93"/>
      <c r="I1249" s="88"/>
      <c r="J1249" s="89">
        <f>+VLOOKUP(C1249,'[12]Resumen Peso'!$B$1:$D$65536,3,0)</f>
        <v>4642.3332631311787</v>
      </c>
      <c r="N1249" s="59"/>
      <c r="O1249" s="59"/>
      <c r="P1249" s="59"/>
      <c r="Q1249" s="59"/>
      <c r="R1249" s="59"/>
    </row>
    <row r="1250" spans="1:18" x14ac:dyDescent="0.2">
      <c r="A1250" s="80"/>
      <c r="B1250" s="81">
        <f t="shared" si="19"/>
        <v>1220</v>
      </c>
      <c r="C1250" s="82" t="s">
        <v>1263</v>
      </c>
      <c r="D1250" s="83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SC1 (5°)Tipo SC1-3</v>
      </c>
      <c r="E1250" s="84" t="s">
        <v>44</v>
      </c>
      <c r="F1250" s="85">
        <v>0</v>
      </c>
      <c r="G1250" s="86">
        <f>VLOOKUP(C1250,'[12]Resumen Peso'!$B$1:$D$65536,3,0)*$C$14</f>
        <v>8554.662655070435</v>
      </c>
      <c r="H1250" s="93"/>
      <c r="I1250" s="88"/>
      <c r="J1250" s="89">
        <f>+VLOOKUP(C1250,'[12]Resumen Peso'!$B$1:$D$65536,3,0)</f>
        <v>5311.4984181771142</v>
      </c>
      <c r="N1250" s="59"/>
      <c r="O1250" s="59"/>
      <c r="P1250" s="59"/>
      <c r="Q1250" s="59"/>
      <c r="R1250" s="59"/>
    </row>
    <row r="1251" spans="1:18" x14ac:dyDescent="0.2">
      <c r="A1251" s="80"/>
      <c r="B1251" s="81">
        <f t="shared" si="19"/>
        <v>1221</v>
      </c>
      <c r="C1251" s="82" t="s">
        <v>1264</v>
      </c>
      <c r="D1251" s="83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SC1 (5°)Tipo SC1±0</v>
      </c>
      <c r="E1251" s="84" t="s">
        <v>44</v>
      </c>
      <c r="F1251" s="85">
        <v>0</v>
      </c>
      <c r="G1251" s="86">
        <f>VLOOKUP(C1251,'[12]Resumen Peso'!$B$1:$D$65536,3,0)*$C$14</f>
        <v>9622.7926378745069</v>
      </c>
      <c r="H1251" s="93"/>
      <c r="I1251" s="88"/>
      <c r="J1251" s="89">
        <f>+VLOOKUP(C1251,'[12]Resumen Peso'!$B$1:$D$65536,3,0)</f>
        <v>5974.6888843387114</v>
      </c>
      <c r="N1251" s="59"/>
      <c r="O1251" s="59"/>
      <c r="P1251" s="59"/>
      <c r="Q1251" s="59"/>
      <c r="R1251" s="59"/>
    </row>
    <row r="1252" spans="1:18" x14ac:dyDescent="0.2">
      <c r="A1252" s="80"/>
      <c r="B1252" s="81">
        <f t="shared" si="19"/>
        <v>1222</v>
      </c>
      <c r="C1252" s="82" t="s">
        <v>1265</v>
      </c>
      <c r="D1252" s="83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SC1 (5°)Tipo SC1+3</v>
      </c>
      <c r="E1252" s="84" t="s">
        <v>44</v>
      </c>
      <c r="F1252" s="85">
        <v>0</v>
      </c>
      <c r="G1252" s="86">
        <f>VLOOKUP(C1252,'[12]Resumen Peso'!$B$1:$D$65536,3,0)*$C$14</f>
        <v>10681.299828040703</v>
      </c>
      <c r="H1252" s="93"/>
      <c r="I1252" s="88"/>
      <c r="J1252" s="89">
        <f>+VLOOKUP(C1252,'[12]Resumen Peso'!$B$1:$D$65536,3,0)</f>
        <v>6631.9046616159703</v>
      </c>
      <c r="N1252" s="59"/>
      <c r="O1252" s="59"/>
      <c r="P1252" s="59"/>
      <c r="Q1252" s="59"/>
      <c r="R1252" s="59"/>
    </row>
    <row r="1253" spans="1:18" x14ac:dyDescent="0.2">
      <c r="A1253" s="80"/>
      <c r="B1253" s="81">
        <f t="shared" si="19"/>
        <v>1223</v>
      </c>
      <c r="C1253" s="82" t="s">
        <v>1266</v>
      </c>
      <c r="D1253" s="83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SC1 (5°)Tipo SC1+6</v>
      </c>
      <c r="E1253" s="84" t="s">
        <v>44</v>
      </c>
      <c r="F1253" s="85">
        <v>0</v>
      </c>
      <c r="G1253" s="86">
        <f>VLOOKUP(C1253,'[12]Resumen Peso'!$B$1:$D$65536,3,0)*$C$14</f>
        <v>11739.807018206897</v>
      </c>
      <c r="H1253" s="93"/>
      <c r="I1253" s="88"/>
      <c r="J1253" s="89">
        <f>+VLOOKUP(C1253,'[12]Resumen Peso'!$B$1:$D$65536,3,0)</f>
        <v>7289.1204388932274</v>
      </c>
      <c r="N1253" s="59"/>
      <c r="O1253" s="59"/>
      <c r="P1253" s="59"/>
      <c r="Q1253" s="59"/>
      <c r="R1253" s="59"/>
    </row>
    <row r="1254" spans="1:18" x14ac:dyDescent="0.2">
      <c r="A1254" s="80"/>
      <c r="B1254" s="81">
        <f t="shared" si="19"/>
        <v>1224</v>
      </c>
      <c r="C1254" s="82" t="s">
        <v>1267</v>
      </c>
      <c r="D1254" s="83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AC1 (30°)Tipo AC1-3</v>
      </c>
      <c r="E1254" s="84" t="s">
        <v>44</v>
      </c>
      <c r="F1254" s="85">
        <v>0</v>
      </c>
      <c r="G1254" s="86">
        <f>VLOOKUP(C1254,'[12]Resumen Peso'!$B$1:$D$65536,3,0)*$C$14</f>
        <v>13161.266701088443</v>
      </c>
      <c r="H1254" s="93"/>
      <c r="I1254" s="88"/>
      <c r="J1254" s="89">
        <f>+VLOOKUP(C1254,'[12]Resumen Peso'!$B$1:$D$65536,3,0)</f>
        <v>8171.6895315099737</v>
      </c>
      <c r="N1254" s="59"/>
      <c r="O1254" s="59"/>
      <c r="P1254" s="59"/>
      <c r="Q1254" s="59"/>
      <c r="R1254" s="59"/>
    </row>
    <row r="1255" spans="1:18" x14ac:dyDescent="0.2">
      <c r="A1255" s="80"/>
      <c r="B1255" s="81">
        <f t="shared" si="19"/>
        <v>1225</v>
      </c>
      <c r="C1255" s="82" t="s">
        <v>1268</v>
      </c>
      <c r="D1255" s="83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AC1 (30°)Tipo AC1±0</v>
      </c>
      <c r="E1255" s="84" t="s">
        <v>44</v>
      </c>
      <c r="F1255" s="85">
        <v>0</v>
      </c>
      <c r="G1255" s="86">
        <f>VLOOKUP(C1255,'[12]Resumen Peso'!$B$1:$D$65536,3,0)*$C$14</f>
        <v>14607.3992242935</v>
      </c>
      <c r="H1255" s="93"/>
      <c r="I1255" s="88"/>
      <c r="J1255" s="89">
        <f>+VLOOKUP(C1255,'[12]Resumen Peso'!$B$1:$D$65536,3,0)</f>
        <v>9069.5777264261633</v>
      </c>
      <c r="N1255" s="59"/>
      <c r="O1255" s="59"/>
      <c r="P1255" s="59"/>
      <c r="Q1255" s="59"/>
      <c r="R1255" s="59"/>
    </row>
    <row r="1256" spans="1:18" x14ac:dyDescent="0.2">
      <c r="A1256" s="80"/>
      <c r="B1256" s="81">
        <f t="shared" si="19"/>
        <v>1226</v>
      </c>
      <c r="C1256" s="82" t="s">
        <v>1269</v>
      </c>
      <c r="D1256" s="83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AC1 (30°)Tipo AC1+3</v>
      </c>
      <c r="E1256" s="84" t="s">
        <v>44</v>
      </c>
      <c r="F1256" s="85">
        <v>0</v>
      </c>
      <c r="G1256" s="86">
        <f>VLOOKUP(C1256,'[12]Resumen Peso'!$B$1:$D$65536,3,0)*$C$14</f>
        <v>16053.531747498555</v>
      </c>
      <c r="H1256" s="93"/>
      <c r="I1256" s="88"/>
      <c r="J1256" s="89">
        <f>+VLOOKUP(C1256,'[12]Resumen Peso'!$B$1:$D$65536,3,0)</f>
        <v>9967.4659213423529</v>
      </c>
      <c r="N1256" s="59"/>
      <c r="O1256" s="59"/>
      <c r="P1256" s="59"/>
      <c r="Q1256" s="59"/>
      <c r="R1256" s="59"/>
    </row>
    <row r="1257" spans="1:18" x14ac:dyDescent="0.2">
      <c r="A1257" s="80"/>
      <c r="B1257" s="81">
        <f t="shared" si="19"/>
        <v>1227</v>
      </c>
      <c r="C1257" s="82" t="s">
        <v>1270</v>
      </c>
      <c r="D1257" s="83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BC1 (65°)Tipo BC1-3</v>
      </c>
      <c r="E1257" s="84" t="s">
        <v>44</v>
      </c>
      <c r="F1257" s="85">
        <v>0</v>
      </c>
      <c r="G1257" s="86">
        <f>VLOOKUP(C1257,'[12]Resumen Peso'!$B$1:$D$65536,3,0)*$C$14</f>
        <v>17761.019857624673</v>
      </c>
      <c r="H1257" s="93"/>
      <c r="I1257" s="88"/>
      <c r="J1257" s="89">
        <f>+VLOOKUP(C1257,'[12]Resumen Peso'!$B$1:$D$65536,3,0)</f>
        <v>11027.627000939761</v>
      </c>
      <c r="N1257" s="59"/>
      <c r="O1257" s="59"/>
      <c r="P1257" s="59"/>
      <c r="Q1257" s="59"/>
      <c r="R1257" s="59"/>
    </row>
    <row r="1258" spans="1:18" x14ac:dyDescent="0.2">
      <c r="A1258" s="80"/>
      <c r="B1258" s="81">
        <f t="shared" si="19"/>
        <v>1228</v>
      </c>
      <c r="C1258" s="82" t="s">
        <v>1271</v>
      </c>
      <c r="D1258" s="83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BC1 (65°)Tipo BC1±0</v>
      </c>
      <c r="E1258" s="84" t="s">
        <v>44</v>
      </c>
      <c r="F1258" s="85">
        <v>0</v>
      </c>
      <c r="G1258" s="86">
        <f>VLOOKUP(C1258,'[12]Resumen Peso'!$B$1:$D$65536,3,0)*$C$14</f>
        <v>19778.418549693401</v>
      </c>
      <c r="H1258" s="93"/>
      <c r="I1258" s="88"/>
      <c r="J1258" s="89">
        <f>+VLOOKUP(C1258,'[12]Resumen Peso'!$B$1:$D$65536,3,0)</f>
        <v>12280.208241581026</v>
      </c>
      <c r="N1258" s="59"/>
      <c r="O1258" s="59"/>
      <c r="P1258" s="59"/>
      <c r="Q1258" s="59"/>
      <c r="R1258" s="59"/>
    </row>
    <row r="1259" spans="1:18" x14ac:dyDescent="0.2">
      <c r="A1259" s="80"/>
      <c r="B1259" s="81">
        <f t="shared" si="19"/>
        <v>1229</v>
      </c>
      <c r="C1259" s="82" t="s">
        <v>1272</v>
      </c>
      <c r="D1259" s="83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BC1 (65°)Tipo BC1+3</v>
      </c>
      <c r="E1259" s="84" t="s">
        <v>44</v>
      </c>
      <c r="F1259" s="85">
        <v>0</v>
      </c>
      <c r="G1259" s="86">
        <f>VLOOKUP(C1259,'[12]Resumen Peso'!$B$1:$D$65536,3,0)*$C$14</f>
        <v>22151.82877565661</v>
      </c>
      <c r="H1259" s="93"/>
      <c r="I1259" s="88"/>
      <c r="J1259" s="89">
        <f>+VLOOKUP(C1259,'[12]Resumen Peso'!$B$1:$D$65536,3,0)</f>
        <v>13753.83323057075</v>
      </c>
      <c r="N1259" s="59"/>
      <c r="O1259" s="59"/>
      <c r="P1259" s="59"/>
      <c r="Q1259" s="59"/>
      <c r="R1259" s="59"/>
    </row>
    <row r="1260" spans="1:18" x14ac:dyDescent="0.2">
      <c r="A1260" s="80"/>
      <c r="B1260" s="81">
        <f t="shared" si="19"/>
        <v>1230</v>
      </c>
      <c r="C1260" s="82" t="s">
        <v>1273</v>
      </c>
      <c r="D1260" s="83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RC1-3</v>
      </c>
      <c r="E1260" s="84" t="s">
        <v>44</v>
      </c>
      <c r="F1260" s="85">
        <v>0</v>
      </c>
      <c r="G1260" s="86">
        <f>VLOOKUP(C1260,'[12]Resumen Peso'!$B$1:$D$65536,3,0)*$C$14</f>
        <v>22868.46021496765</v>
      </c>
      <c r="H1260" s="93"/>
      <c r="I1260" s="88"/>
      <c r="J1260" s="89">
        <f>+VLOOKUP(C1260,'[12]Resumen Peso'!$B$1:$D$65536,3,0)</f>
        <v>14198.782015787954</v>
      </c>
      <c r="N1260" s="59"/>
      <c r="O1260" s="59"/>
      <c r="P1260" s="59"/>
      <c r="Q1260" s="59"/>
      <c r="R1260" s="59"/>
    </row>
    <row r="1261" spans="1:18" x14ac:dyDescent="0.2">
      <c r="A1261" s="80"/>
      <c r="B1261" s="81">
        <f t="shared" si="19"/>
        <v>1231</v>
      </c>
      <c r="C1261" s="82" t="s">
        <v>1274</v>
      </c>
      <c r="D1261" s="83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RC1±0</v>
      </c>
      <c r="E1261" s="84" t="s">
        <v>44</v>
      </c>
      <c r="F1261" s="85">
        <v>0</v>
      </c>
      <c r="G1261" s="86">
        <f>VLOOKUP(C1261,'[12]Resumen Peso'!$B$1:$D$65536,3,0)*$C$14</f>
        <v>25494.381510554791</v>
      </c>
      <c r="H1261" s="93"/>
      <c r="I1261" s="88"/>
      <c r="J1261" s="89">
        <f>+VLOOKUP(C1261,'[12]Resumen Peso'!$B$1:$D$65536,3,0)</f>
        <v>15829.188423397942</v>
      </c>
      <c r="N1261" s="59"/>
      <c r="O1261" s="59"/>
      <c r="P1261" s="59"/>
      <c r="Q1261" s="59"/>
      <c r="R1261" s="59"/>
    </row>
    <row r="1262" spans="1:18" x14ac:dyDescent="0.2">
      <c r="A1262" s="80"/>
      <c r="B1262" s="81">
        <f t="shared" si="19"/>
        <v>1232</v>
      </c>
      <c r="C1262" s="82" t="s">
        <v>1275</v>
      </c>
      <c r="D1262" s="83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RC1+3</v>
      </c>
      <c r="E1262" s="84" t="s">
        <v>44</v>
      </c>
      <c r="F1262" s="85">
        <v>0</v>
      </c>
      <c r="G1262" s="86">
        <f>VLOOKUP(C1262,'[12]Resumen Peso'!$B$1:$D$65536,3,0)*$C$14</f>
        <v>28120.302806141935</v>
      </c>
      <c r="H1262" s="93"/>
      <c r="I1262" s="88"/>
      <c r="J1262" s="89">
        <f>+VLOOKUP(C1262,'[12]Resumen Peso'!$B$1:$D$65536,3,0)</f>
        <v>17459.594831007929</v>
      </c>
      <c r="N1262" s="59"/>
      <c r="O1262" s="59"/>
      <c r="P1262" s="59"/>
      <c r="Q1262" s="59"/>
      <c r="R1262" s="59"/>
    </row>
    <row r="1263" spans="1:18" x14ac:dyDescent="0.2">
      <c r="A1263" s="80"/>
      <c r="B1263" s="81">
        <f t="shared" si="19"/>
        <v>1233</v>
      </c>
      <c r="C1263" s="82" t="s">
        <v>1276</v>
      </c>
      <c r="D1263" s="83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84" t="s">
        <v>44</v>
      </c>
      <c r="F1263" s="85">
        <v>0</v>
      </c>
      <c r="G1263" s="86">
        <f>VLOOKUP(C1263,'[12]Resumen Peso'!$B$1:$D$65536,3,0)*$C$14</f>
        <v>13144.079150853035</v>
      </c>
      <c r="H1263" s="93"/>
      <c r="I1263" s="88"/>
      <c r="J1263" s="89">
        <f>+VLOOKUP(C1263,'[12]Resumen Peso'!$B$1:$D$65536,3,0)</f>
        <v>8161.0179656553455</v>
      </c>
      <c r="N1263" s="59"/>
      <c r="O1263" s="59"/>
      <c r="P1263" s="59"/>
      <c r="Q1263" s="59"/>
      <c r="R1263" s="59"/>
    </row>
    <row r="1264" spans="1:18" x14ac:dyDescent="0.2">
      <c r="A1264" s="80"/>
      <c r="B1264" s="81">
        <f t="shared" si="19"/>
        <v>1234</v>
      </c>
      <c r="C1264" s="82" t="s">
        <v>1277</v>
      </c>
      <c r="D1264" s="83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84" t="s">
        <v>44</v>
      </c>
      <c r="F1264" s="85">
        <v>0</v>
      </c>
      <c r="G1264" s="86">
        <f>VLOOKUP(C1264,'[12]Resumen Peso'!$B$1:$D$65536,3,0)*$C$14</f>
        <v>15038.721190615635</v>
      </c>
      <c r="H1264" s="93"/>
      <c r="I1264" s="88"/>
      <c r="J1264" s="89">
        <f>+VLOOKUP(C1264,'[12]Resumen Peso'!$B$1:$D$65536,3,0)</f>
        <v>9337.3809156597199</v>
      </c>
      <c r="N1264" s="59"/>
      <c r="O1264" s="59"/>
      <c r="P1264" s="59"/>
      <c r="Q1264" s="59"/>
      <c r="R1264" s="59"/>
    </row>
    <row r="1265" spans="1:18" x14ac:dyDescent="0.2">
      <c r="A1265" s="80"/>
      <c r="B1265" s="81">
        <f t="shared" si="19"/>
        <v>1235</v>
      </c>
      <c r="C1265" s="82" t="s">
        <v>1278</v>
      </c>
      <c r="D1265" s="83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84" t="s">
        <v>44</v>
      </c>
      <c r="F1265" s="85">
        <v>0</v>
      </c>
      <c r="G1265" s="86">
        <f>VLOOKUP(C1265,'[12]Resumen Peso'!$B$1:$D$65536,3,0)*$C$14</f>
        <v>16916.446783594638</v>
      </c>
      <c r="H1265" s="93"/>
      <c r="I1265" s="88"/>
      <c r="J1265" s="89">
        <f>+VLOOKUP(C1265,'[12]Resumen Peso'!$B$1:$D$65536,3,0)</f>
        <v>10503.240625039054</v>
      </c>
      <c r="N1265" s="59"/>
      <c r="O1265" s="59"/>
      <c r="P1265" s="59"/>
      <c r="Q1265" s="59"/>
      <c r="R1265" s="59"/>
    </row>
    <row r="1266" spans="1:18" x14ac:dyDescent="0.2">
      <c r="A1266" s="80"/>
      <c r="B1266" s="81">
        <f t="shared" si="19"/>
        <v>1236</v>
      </c>
      <c r="C1266" s="82" t="s">
        <v>1279</v>
      </c>
      <c r="D1266" s="83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84" t="s">
        <v>44</v>
      </c>
      <c r="F1266" s="85">
        <v>0</v>
      </c>
      <c r="G1266" s="86">
        <f>VLOOKUP(C1266,'[12]Resumen Peso'!$B$1:$D$65536,3,0)*$C$14</f>
        <v>18777.255929790052</v>
      </c>
      <c r="H1266" s="93"/>
      <c r="I1266" s="88"/>
      <c r="J1266" s="89">
        <f>+VLOOKUP(C1266,'[12]Resumen Peso'!$B$1:$D$65536,3,0)</f>
        <v>11658.597093793351</v>
      </c>
      <c r="N1266" s="59"/>
      <c r="O1266" s="59"/>
      <c r="P1266" s="59"/>
      <c r="Q1266" s="59"/>
      <c r="R1266" s="59"/>
    </row>
    <row r="1267" spans="1:18" x14ac:dyDescent="0.2">
      <c r="A1267" s="80"/>
      <c r="B1267" s="81">
        <f t="shared" si="19"/>
        <v>1237</v>
      </c>
      <c r="C1267" s="82" t="s">
        <v>1280</v>
      </c>
      <c r="D1267" s="83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84" t="s">
        <v>44</v>
      </c>
      <c r="F1267" s="85">
        <v>0</v>
      </c>
      <c r="G1267" s="86">
        <f>VLOOKUP(C1267,'[12]Resumen Peso'!$B$1:$D$65536,3,0)*$C$14</f>
        <v>20638.065075985458</v>
      </c>
      <c r="H1267" s="93"/>
      <c r="I1267" s="88"/>
      <c r="J1267" s="89">
        <f>+VLOOKUP(C1267,'[12]Resumen Peso'!$B$1:$D$65536,3,0)</f>
        <v>12813.953562547646</v>
      </c>
      <c r="N1267" s="59"/>
      <c r="O1267" s="59"/>
      <c r="P1267" s="59"/>
      <c r="Q1267" s="59"/>
      <c r="R1267" s="59"/>
    </row>
    <row r="1268" spans="1:18" x14ac:dyDescent="0.2">
      <c r="A1268" s="80"/>
      <c r="B1268" s="81">
        <f t="shared" si="19"/>
        <v>1238</v>
      </c>
      <c r="C1268" s="82" t="s">
        <v>1281</v>
      </c>
      <c r="D1268" s="83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84" t="s">
        <v>44</v>
      </c>
      <c r="F1268" s="85">
        <v>0</v>
      </c>
      <c r="G1268" s="86">
        <f>VLOOKUP(C1268,'[12]Resumen Peso'!$B$1:$D$65536,3,0)*$C$14</f>
        <v>23136.928761964497</v>
      </c>
      <c r="H1268" s="93"/>
      <c r="I1268" s="88"/>
      <c r="J1268" s="89">
        <f>+VLOOKUP(C1268,'[12]Resumen Peso'!$B$1:$D$65536,3,0)</f>
        <v>14365.471261197166</v>
      </c>
      <c r="N1268" s="59"/>
      <c r="O1268" s="59"/>
      <c r="P1268" s="59"/>
      <c r="Q1268" s="59"/>
      <c r="R1268" s="59"/>
    </row>
    <row r="1269" spans="1:18" x14ac:dyDescent="0.2">
      <c r="A1269" s="80"/>
      <c r="B1269" s="81">
        <f t="shared" si="19"/>
        <v>1239</v>
      </c>
      <c r="C1269" s="82" t="s">
        <v>1282</v>
      </c>
      <c r="D1269" s="83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84" t="s">
        <v>44</v>
      </c>
      <c r="F1269" s="85">
        <v>0</v>
      </c>
      <c r="G1269" s="86">
        <f>VLOOKUP(C1269,'[12]Resumen Peso'!$B$1:$D$65536,3,0)*$C$14</f>
        <v>25679.166217496662</v>
      </c>
      <c r="H1269" s="93"/>
      <c r="I1269" s="88"/>
      <c r="J1269" s="89">
        <f>+VLOOKUP(C1269,'[12]Resumen Peso'!$B$1:$D$65536,3,0)</f>
        <v>15943.919268809284</v>
      </c>
      <c r="N1269" s="59"/>
      <c r="O1269" s="59"/>
      <c r="P1269" s="59"/>
      <c r="Q1269" s="59"/>
      <c r="R1269" s="59"/>
    </row>
    <row r="1270" spans="1:18" x14ac:dyDescent="0.2">
      <c r="A1270" s="80"/>
      <c r="B1270" s="81">
        <f t="shared" si="19"/>
        <v>1240</v>
      </c>
      <c r="C1270" s="82" t="s">
        <v>1283</v>
      </c>
      <c r="D1270" s="83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84" t="s">
        <v>44</v>
      </c>
      <c r="F1270" s="85">
        <v>0</v>
      </c>
      <c r="G1270" s="86">
        <f>VLOOKUP(C1270,'[12]Resumen Peso'!$B$1:$D$65536,3,0)*$C$14</f>
        <v>28221.403673028832</v>
      </c>
      <c r="H1270" s="93"/>
      <c r="I1270" s="88"/>
      <c r="J1270" s="89">
        <f>+VLOOKUP(C1270,'[12]Resumen Peso'!$B$1:$D$65536,3,0)</f>
        <v>17522.367276421402</v>
      </c>
      <c r="N1270" s="59"/>
      <c r="O1270" s="59"/>
      <c r="P1270" s="59"/>
      <c r="Q1270" s="59"/>
      <c r="R1270" s="59"/>
    </row>
    <row r="1271" spans="1:18" x14ac:dyDescent="0.2">
      <c r="A1271" s="80"/>
      <c r="B1271" s="81">
        <f t="shared" si="19"/>
        <v>1241</v>
      </c>
      <c r="C1271" s="82" t="s">
        <v>1284</v>
      </c>
      <c r="D1271" s="83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84" t="s">
        <v>44</v>
      </c>
      <c r="F1271" s="85">
        <v>0</v>
      </c>
      <c r="G1271" s="86">
        <f>VLOOKUP(C1271,'[12]Resumen Peso'!$B$1:$D$65536,3,0)*$C$14</f>
        <v>31223.092770524454</v>
      </c>
      <c r="H1271" s="93"/>
      <c r="I1271" s="88"/>
      <c r="J1271" s="89">
        <f>+VLOOKUP(C1271,'[12]Resumen Peso'!$B$1:$D$65536,3,0)</f>
        <v>19386.083887591059</v>
      </c>
      <c r="N1271" s="59"/>
      <c r="O1271" s="59"/>
      <c r="P1271" s="59"/>
      <c r="Q1271" s="59"/>
      <c r="R1271" s="59"/>
    </row>
    <row r="1272" spans="1:18" x14ac:dyDescent="0.2">
      <c r="A1272" s="80"/>
      <c r="B1272" s="81">
        <f t="shared" si="19"/>
        <v>1242</v>
      </c>
      <c r="C1272" s="82" t="s">
        <v>1285</v>
      </c>
      <c r="D1272" s="83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84" t="s">
        <v>44</v>
      </c>
      <c r="F1272" s="85">
        <v>0</v>
      </c>
      <c r="G1272" s="86">
        <f>VLOOKUP(C1272,'[12]Resumen Peso'!$B$1:$D$65536,3,0)*$C$14</f>
        <v>34769.591058490478</v>
      </c>
      <c r="H1272" s="93"/>
      <c r="I1272" s="88"/>
      <c r="J1272" s="89">
        <f>+VLOOKUP(C1272,'[12]Resumen Peso'!$B$1:$D$65536,3,0)</f>
        <v>21588.066689967771</v>
      </c>
      <c r="N1272" s="59"/>
      <c r="O1272" s="59"/>
      <c r="P1272" s="59"/>
      <c r="Q1272" s="59"/>
      <c r="R1272" s="59"/>
    </row>
    <row r="1273" spans="1:18" x14ac:dyDescent="0.2">
      <c r="A1273" s="80"/>
      <c r="B1273" s="81">
        <f t="shared" si="19"/>
        <v>1243</v>
      </c>
      <c r="C1273" s="82" t="s">
        <v>1286</v>
      </c>
      <c r="D1273" s="83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84" t="s">
        <v>44</v>
      </c>
      <c r="F1273" s="85">
        <v>0</v>
      </c>
      <c r="G1273" s="86">
        <f>VLOOKUP(C1273,'[12]Resumen Peso'!$B$1:$D$65536,3,0)*$C$14</f>
        <v>38941.941985509344</v>
      </c>
      <c r="H1273" s="93"/>
      <c r="I1273" s="88"/>
      <c r="J1273" s="89">
        <f>+VLOOKUP(C1273,'[12]Resumen Peso'!$B$1:$D$65536,3,0)</f>
        <v>24178.634692763906</v>
      </c>
      <c r="N1273" s="59"/>
      <c r="O1273" s="59"/>
      <c r="P1273" s="59"/>
      <c r="Q1273" s="59"/>
      <c r="R1273" s="59"/>
    </row>
    <row r="1274" spans="1:18" x14ac:dyDescent="0.2">
      <c r="A1274" s="80"/>
      <c r="B1274" s="81">
        <f t="shared" si="19"/>
        <v>1244</v>
      </c>
      <c r="C1274" s="82" t="s">
        <v>1287</v>
      </c>
      <c r="D1274" s="83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84" t="s">
        <v>44</v>
      </c>
      <c r="F1274" s="85">
        <v>0</v>
      </c>
      <c r="G1274" s="86">
        <f>VLOOKUP(C1274,'[12]Resumen Peso'!$B$1:$D$65536,3,0)*$C$14</f>
        <v>40201.74857833163</v>
      </c>
      <c r="H1274" s="93"/>
      <c r="I1274" s="88"/>
      <c r="J1274" s="89">
        <f>+VLOOKUP(C1274,'[12]Resumen Peso'!$B$1:$D$65536,3,0)</f>
        <v>24960.835113141507</v>
      </c>
      <c r="N1274" s="59"/>
      <c r="O1274" s="59"/>
      <c r="P1274" s="59"/>
      <c r="Q1274" s="59"/>
      <c r="R1274" s="59"/>
    </row>
    <row r="1275" spans="1:18" x14ac:dyDescent="0.2">
      <c r="A1275" s="80"/>
      <c r="B1275" s="81">
        <f t="shared" si="19"/>
        <v>1245</v>
      </c>
      <c r="C1275" s="82" t="s">
        <v>1288</v>
      </c>
      <c r="D1275" s="83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84" t="s">
        <v>44</v>
      </c>
      <c r="F1275" s="85">
        <v>0</v>
      </c>
      <c r="G1275" s="86">
        <f>VLOOKUP(C1275,'[12]Resumen Peso'!$B$1:$D$65536,3,0)*$C$14</f>
        <v>44818.002874394231</v>
      </c>
      <c r="H1275" s="93"/>
      <c r="I1275" s="88"/>
      <c r="J1275" s="89">
        <f>+VLOOKUP(C1275,'[12]Resumen Peso'!$B$1:$D$65536,3,0)</f>
        <v>27827.017963368457</v>
      </c>
      <c r="N1275" s="59"/>
      <c r="O1275" s="59"/>
      <c r="P1275" s="59"/>
      <c r="Q1275" s="59"/>
      <c r="R1275" s="59"/>
    </row>
    <row r="1276" spans="1:18" x14ac:dyDescent="0.2">
      <c r="A1276" s="80"/>
      <c r="B1276" s="81">
        <f t="shared" si="19"/>
        <v>1246</v>
      </c>
      <c r="C1276" s="82" t="s">
        <v>1289</v>
      </c>
      <c r="D1276" s="83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84" t="s">
        <v>44</v>
      </c>
      <c r="F1276" s="85">
        <v>0</v>
      </c>
      <c r="G1276" s="86">
        <f>VLOOKUP(C1276,'[12]Resumen Peso'!$B$1:$D$65536,3,0)*$C$14</f>
        <v>49434.257170456833</v>
      </c>
      <c r="H1276" s="93"/>
      <c r="I1276" s="88"/>
      <c r="J1276" s="89">
        <f>+VLOOKUP(C1276,'[12]Resumen Peso'!$B$1:$D$65536,3,0)</f>
        <v>30693.200813595406</v>
      </c>
      <c r="N1276" s="59"/>
      <c r="O1276" s="59"/>
      <c r="P1276" s="59"/>
      <c r="Q1276" s="59"/>
      <c r="R1276" s="59"/>
    </row>
    <row r="1277" spans="1:18" x14ac:dyDescent="0.2">
      <c r="A1277" s="80"/>
      <c r="B1277" s="81">
        <f t="shared" si="19"/>
        <v>1247</v>
      </c>
      <c r="C1277" s="82" t="s">
        <v>1290</v>
      </c>
      <c r="D1277" s="83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84" t="s">
        <v>44</v>
      </c>
      <c r="F1277" s="85">
        <v>0</v>
      </c>
      <c r="G1277" s="86">
        <f>VLOOKUP(C1277,'[12]Resumen Peso'!$B$1:$D$65536,3,0)*$C$14</f>
        <v>12262.371860180123</v>
      </c>
      <c r="H1277" s="93"/>
      <c r="I1277" s="88"/>
      <c r="J1277" s="89">
        <f>+VLOOKUP(C1277,'[12]Resumen Peso'!$B$1:$D$65536,3,0)</f>
        <v>7613.5753523655467</v>
      </c>
      <c r="N1277" s="59"/>
      <c r="O1277" s="59"/>
      <c r="P1277" s="59"/>
      <c r="Q1277" s="59"/>
      <c r="R1277" s="59"/>
    </row>
    <row r="1278" spans="1:18" x14ac:dyDescent="0.2">
      <c r="A1278" s="80"/>
      <c r="B1278" s="81">
        <f t="shared" si="19"/>
        <v>1248</v>
      </c>
      <c r="C1278" s="82" t="s">
        <v>1291</v>
      </c>
      <c r="D1278" s="83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84" t="s">
        <v>44</v>
      </c>
      <c r="F1278" s="85">
        <v>0</v>
      </c>
      <c r="G1278" s="86">
        <f>VLOOKUP(C1278,'[12]Resumen Peso'!$B$1:$D$65536,3,0)*$C$14</f>
        <v>14029.920957143022</v>
      </c>
      <c r="H1278" s="93"/>
      <c r="I1278" s="88"/>
      <c r="J1278" s="89">
        <f>+VLOOKUP(C1278,'[12]Resumen Peso'!$B$1:$D$65536,3,0)</f>
        <v>8711.0276554092288</v>
      </c>
      <c r="N1278" s="59"/>
      <c r="O1278" s="59"/>
      <c r="P1278" s="59"/>
      <c r="Q1278" s="59"/>
      <c r="R1278" s="59"/>
    </row>
    <row r="1279" spans="1:18" x14ac:dyDescent="0.2">
      <c r="A1279" s="80"/>
      <c r="B1279" s="81">
        <f t="shared" si="19"/>
        <v>1249</v>
      </c>
      <c r="C1279" s="82" t="s">
        <v>1292</v>
      </c>
      <c r="D1279" s="83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84" t="s">
        <v>44</v>
      </c>
      <c r="F1279" s="85">
        <v>0</v>
      </c>
      <c r="G1279" s="86">
        <f>VLOOKUP(C1279,'[12]Resumen Peso'!$B$1:$D$65536,3,0)*$C$14</f>
        <v>15781.688365740183</v>
      </c>
      <c r="H1279" s="93"/>
      <c r="I1279" s="88"/>
      <c r="J1279" s="89">
        <f>+VLOOKUP(C1279,'[12]Resumen Peso'!$B$1:$D$65536,3,0)</f>
        <v>9798.6812771757359</v>
      </c>
      <c r="N1279" s="59"/>
      <c r="O1279" s="59"/>
      <c r="P1279" s="59"/>
      <c r="Q1279" s="59"/>
      <c r="R1279" s="59"/>
    </row>
    <row r="1280" spans="1:18" x14ac:dyDescent="0.2">
      <c r="A1280" s="80"/>
      <c r="B1280" s="81">
        <f t="shared" si="19"/>
        <v>1250</v>
      </c>
      <c r="C1280" s="82" t="s">
        <v>1293</v>
      </c>
      <c r="D1280" s="83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84" t="s">
        <v>44</v>
      </c>
      <c r="F1280" s="85">
        <v>0</v>
      </c>
      <c r="G1280" s="86">
        <f>VLOOKUP(C1280,'[12]Resumen Peso'!$B$1:$D$65536,3,0)*$C$14</f>
        <v>17517.674085971605</v>
      </c>
      <c r="H1280" s="93"/>
      <c r="I1280" s="88"/>
      <c r="J1280" s="89">
        <f>+VLOOKUP(C1280,'[12]Resumen Peso'!$B$1:$D$65536,3,0)</f>
        <v>10876.536217665067</v>
      </c>
      <c r="N1280" s="59"/>
      <c r="O1280" s="59"/>
      <c r="P1280" s="59"/>
      <c r="Q1280" s="59"/>
      <c r="R1280" s="59"/>
    </row>
    <row r="1281" spans="1:18" x14ac:dyDescent="0.2">
      <c r="A1281" s="80"/>
      <c r="B1281" s="81">
        <f t="shared" si="19"/>
        <v>1251</v>
      </c>
      <c r="C1281" s="82" t="s">
        <v>1294</v>
      </c>
      <c r="D1281" s="83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84" t="s">
        <v>44</v>
      </c>
      <c r="F1281" s="85">
        <v>0</v>
      </c>
      <c r="G1281" s="86">
        <f>VLOOKUP(C1281,'[12]Resumen Peso'!$B$1:$D$65536,3,0)*$C$14</f>
        <v>19253.659806203024</v>
      </c>
      <c r="H1281" s="93"/>
      <c r="I1281" s="88"/>
      <c r="J1281" s="89">
        <f>+VLOOKUP(C1281,'[12]Resumen Peso'!$B$1:$D$65536,3,0)</f>
        <v>11954.391158154398</v>
      </c>
      <c r="N1281" s="59"/>
      <c r="O1281" s="59"/>
      <c r="P1281" s="59"/>
      <c r="Q1281" s="59"/>
      <c r="R1281" s="59"/>
    </row>
    <row r="1282" spans="1:18" x14ac:dyDescent="0.2">
      <c r="A1282" s="80"/>
      <c r="B1282" s="81">
        <f t="shared" si="19"/>
        <v>1252</v>
      </c>
      <c r="C1282" s="82" t="s">
        <v>1295</v>
      </c>
      <c r="D1282" s="83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84" t="s">
        <v>44</v>
      </c>
      <c r="F1282" s="85">
        <v>0</v>
      </c>
      <c r="G1282" s="86">
        <f>VLOOKUP(C1282,'[12]Resumen Peso'!$B$1:$D$65536,3,0)*$C$14</f>
        <v>21584.899248213431</v>
      </c>
      <c r="H1282" s="93"/>
      <c r="I1282" s="88"/>
      <c r="J1282" s="89">
        <f>+VLOOKUP(C1282,'[12]Resumen Peso'!$B$1:$D$65536,3,0)</f>
        <v>13401.832759056242</v>
      </c>
      <c r="N1282" s="59"/>
      <c r="O1282" s="59"/>
      <c r="P1282" s="59"/>
      <c r="Q1282" s="59"/>
      <c r="R1282" s="59"/>
    </row>
    <row r="1283" spans="1:18" x14ac:dyDescent="0.2">
      <c r="A1283" s="80"/>
      <c r="B1283" s="81">
        <f t="shared" si="19"/>
        <v>1253</v>
      </c>
      <c r="C1283" s="82" t="s">
        <v>1296</v>
      </c>
      <c r="D1283" s="83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84" t="s">
        <v>44</v>
      </c>
      <c r="F1283" s="85">
        <v>0</v>
      </c>
      <c r="G1283" s="86">
        <f>VLOOKUP(C1283,'[12]Resumen Peso'!$B$1:$D$65536,3,0)*$C$14</f>
        <v>23956.602939193595</v>
      </c>
      <c r="H1283" s="93"/>
      <c r="I1283" s="88"/>
      <c r="J1283" s="89">
        <f>+VLOOKUP(C1283,'[12]Resumen Peso'!$B$1:$D$65536,3,0)</f>
        <v>14874.398178752766</v>
      </c>
      <c r="N1283" s="59"/>
      <c r="O1283" s="59"/>
      <c r="P1283" s="59"/>
      <c r="Q1283" s="59"/>
      <c r="R1283" s="59"/>
    </row>
    <row r="1284" spans="1:18" x14ac:dyDescent="0.2">
      <c r="A1284" s="80"/>
      <c r="B1284" s="81">
        <f t="shared" si="19"/>
        <v>1254</v>
      </c>
      <c r="C1284" s="82" t="s">
        <v>1297</v>
      </c>
      <c r="D1284" s="83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84" t="s">
        <v>44</v>
      </c>
      <c r="F1284" s="85">
        <v>0</v>
      </c>
      <c r="G1284" s="86">
        <f>VLOOKUP(C1284,'[12]Resumen Peso'!$B$1:$D$65536,3,0)*$C$14</f>
        <v>26328.306630173764</v>
      </c>
      <c r="H1284" s="93"/>
      <c r="I1284" s="88"/>
      <c r="J1284" s="89">
        <f>+VLOOKUP(C1284,'[12]Resumen Peso'!$B$1:$D$65536,3,0)</f>
        <v>16346.963598449291</v>
      </c>
      <c r="N1284" s="59"/>
      <c r="O1284" s="59"/>
      <c r="P1284" s="59"/>
      <c r="Q1284" s="59"/>
      <c r="R1284" s="59"/>
    </row>
    <row r="1285" spans="1:18" x14ac:dyDescent="0.2">
      <c r="A1285" s="80"/>
      <c r="B1285" s="81">
        <f t="shared" si="19"/>
        <v>1255</v>
      </c>
      <c r="C1285" s="82" t="s">
        <v>1298</v>
      </c>
      <c r="D1285" s="83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84" t="s">
        <v>44</v>
      </c>
      <c r="F1285" s="85">
        <v>0</v>
      </c>
      <c r="G1285" s="86">
        <f>VLOOKUP(C1285,'[12]Resumen Peso'!$B$1:$D$65536,3,0)*$C$14</f>
        <v>29128.641860941985</v>
      </c>
      <c r="H1285" s="93"/>
      <c r="I1285" s="88"/>
      <c r="J1285" s="89">
        <f>+VLOOKUP(C1285,'[12]Resumen Peso'!$B$1:$D$65536,3,0)</f>
        <v>18085.661750360061</v>
      </c>
      <c r="N1285" s="59"/>
      <c r="O1285" s="59"/>
      <c r="P1285" s="59"/>
      <c r="Q1285" s="59"/>
      <c r="R1285" s="59"/>
    </row>
    <row r="1286" spans="1:18" x14ac:dyDescent="0.2">
      <c r="A1286" s="80"/>
      <c r="B1286" s="81">
        <f t="shared" si="19"/>
        <v>1256</v>
      </c>
      <c r="C1286" s="82" t="s">
        <v>1299</v>
      </c>
      <c r="D1286" s="83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84" t="s">
        <v>44</v>
      </c>
      <c r="F1286" s="85">
        <v>0</v>
      </c>
      <c r="G1286" s="86">
        <f>VLOOKUP(C1286,'[12]Resumen Peso'!$B$1:$D$65536,3,0)*$C$14</f>
        <v>32437.240379668132</v>
      </c>
      <c r="H1286" s="93"/>
      <c r="I1286" s="88"/>
      <c r="J1286" s="89">
        <f>+VLOOKUP(C1286,'[12]Resumen Peso'!$B$1:$D$65536,3,0)</f>
        <v>20139.935134031246</v>
      </c>
      <c r="N1286" s="59"/>
      <c r="O1286" s="59"/>
      <c r="P1286" s="59"/>
      <c r="Q1286" s="59"/>
      <c r="R1286" s="59"/>
    </row>
    <row r="1287" spans="1:18" x14ac:dyDescent="0.2">
      <c r="A1287" s="80"/>
      <c r="B1287" s="81">
        <f t="shared" si="19"/>
        <v>1257</v>
      </c>
      <c r="C1287" s="82" t="s">
        <v>1300</v>
      </c>
      <c r="D1287" s="83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84" t="s">
        <v>44</v>
      </c>
      <c r="F1287" s="85">
        <v>0</v>
      </c>
      <c r="G1287" s="86">
        <f>VLOOKUP(C1287,'[12]Resumen Peso'!$B$1:$D$65536,3,0)*$C$14</f>
        <v>36329.709225228311</v>
      </c>
      <c r="H1287" s="93"/>
      <c r="I1287" s="88"/>
      <c r="J1287" s="89">
        <f>+VLOOKUP(C1287,'[12]Resumen Peso'!$B$1:$D$65536,3,0)</f>
        <v>22556.727350114998</v>
      </c>
      <c r="N1287" s="59"/>
      <c r="O1287" s="59"/>
      <c r="P1287" s="59"/>
      <c r="Q1287" s="59"/>
      <c r="R1287" s="59"/>
    </row>
    <row r="1288" spans="1:18" x14ac:dyDescent="0.2">
      <c r="A1288" s="80"/>
      <c r="B1288" s="81">
        <f t="shared" si="19"/>
        <v>1258</v>
      </c>
      <c r="C1288" s="82" t="s">
        <v>1301</v>
      </c>
      <c r="D1288" s="83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84" t="s">
        <v>44</v>
      </c>
      <c r="F1288" s="85">
        <v>0</v>
      </c>
      <c r="G1288" s="86">
        <f>VLOOKUP(C1288,'[12]Resumen Peso'!$B$1:$D$65536,3,0)*$C$14</f>
        <v>37505.007755904822</v>
      </c>
      <c r="H1288" s="93"/>
      <c r="I1288" s="88"/>
      <c r="J1288" s="89">
        <f>+VLOOKUP(C1288,'[12]Resumen Peso'!$B$1:$D$65536,3,0)</f>
        <v>23286.457619826349</v>
      </c>
      <c r="N1288" s="59"/>
      <c r="O1288" s="59"/>
      <c r="P1288" s="59"/>
      <c r="Q1288" s="59"/>
      <c r="R1288" s="59"/>
    </row>
    <row r="1289" spans="1:18" x14ac:dyDescent="0.2">
      <c r="A1289" s="80"/>
      <c r="B1289" s="81">
        <f t="shared" si="19"/>
        <v>1259</v>
      </c>
      <c r="C1289" s="82" t="s">
        <v>1302</v>
      </c>
      <c r="D1289" s="83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84" t="s">
        <v>44</v>
      </c>
      <c r="F1289" s="85">
        <v>0</v>
      </c>
      <c r="G1289" s="86">
        <f>VLOOKUP(C1289,'[12]Resumen Peso'!$B$1:$D$65536,3,0)*$C$14</f>
        <v>41811.60284939222</v>
      </c>
      <c r="H1289" s="93"/>
      <c r="I1289" s="88"/>
      <c r="J1289" s="89">
        <f>+VLOOKUP(C1289,'[12]Resumen Peso'!$B$1:$D$65536,3,0)</f>
        <v>25960.376387766275</v>
      </c>
      <c r="N1289" s="59"/>
      <c r="O1289" s="59"/>
      <c r="P1289" s="59"/>
      <c r="Q1289" s="59"/>
      <c r="R1289" s="59"/>
    </row>
    <row r="1290" spans="1:18" x14ac:dyDescent="0.2">
      <c r="A1290" s="80"/>
      <c r="B1290" s="81">
        <f t="shared" si="19"/>
        <v>1260</v>
      </c>
      <c r="C1290" s="82" t="s">
        <v>1303</v>
      </c>
      <c r="D1290" s="83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84" t="s">
        <v>44</v>
      </c>
      <c r="F1290" s="85">
        <v>0</v>
      </c>
      <c r="G1290" s="86">
        <f>VLOOKUP(C1290,'[12]Resumen Peso'!$B$1:$D$65536,3,0)*$C$14</f>
        <v>46118.197942879618</v>
      </c>
      <c r="H1290" s="93"/>
      <c r="I1290" s="88"/>
      <c r="J1290" s="89">
        <f>+VLOOKUP(C1290,'[12]Resumen Peso'!$B$1:$D$65536,3,0)</f>
        <v>28634.295155706201</v>
      </c>
      <c r="N1290" s="59"/>
      <c r="O1290" s="59"/>
      <c r="P1290" s="59"/>
      <c r="Q1290" s="59"/>
      <c r="R1290" s="59"/>
    </row>
    <row r="1291" spans="1:18" x14ac:dyDescent="0.2">
      <c r="A1291" s="80"/>
      <c r="B1291" s="81">
        <f t="shared" si="19"/>
        <v>1261</v>
      </c>
      <c r="C1291" s="82" t="s">
        <v>1304</v>
      </c>
      <c r="D1291" s="83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84" t="s">
        <v>44</v>
      </c>
      <c r="F1291" s="85">
        <v>0</v>
      </c>
      <c r="G1291" s="86">
        <f>VLOOKUP(C1291,'[12]Resumen Peso'!$B$1:$D$65536,3,0)*$C$14</f>
        <v>10879.226144507031</v>
      </c>
      <c r="H1291" s="93"/>
      <c r="I1291" s="88"/>
      <c r="J1291" s="89">
        <f>+VLOOKUP(C1291,'[12]Resumen Peso'!$B$1:$D$65536,3,0)</f>
        <v>6754.7949916283887</v>
      </c>
      <c r="N1291" s="59"/>
      <c r="O1291" s="59"/>
      <c r="P1291" s="59"/>
      <c r="Q1291" s="59"/>
      <c r="R1291" s="59"/>
    </row>
    <row r="1292" spans="1:18" x14ac:dyDescent="0.2">
      <c r="A1292" s="80"/>
      <c r="B1292" s="81">
        <f t="shared" si="19"/>
        <v>1262</v>
      </c>
      <c r="C1292" s="82" t="s">
        <v>1305</v>
      </c>
      <c r="D1292" s="83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84" t="s">
        <v>44</v>
      </c>
      <c r="F1292" s="85">
        <v>0</v>
      </c>
      <c r="G1292" s="86">
        <f>VLOOKUP(C1292,'[12]Resumen Peso'!$B$1:$D$65536,3,0)*$C$14</f>
        <v>12447.402886057593</v>
      </c>
      <c r="H1292" s="93"/>
      <c r="I1292" s="88"/>
      <c r="J1292" s="89">
        <f>+VLOOKUP(C1292,'[12]Resumen Peso'!$B$1:$D$65536,3,0)</f>
        <v>7728.4591345658137</v>
      </c>
      <c r="N1292" s="59"/>
      <c r="O1292" s="59"/>
      <c r="P1292" s="59"/>
      <c r="Q1292" s="59"/>
      <c r="R1292" s="59"/>
    </row>
    <row r="1293" spans="1:18" x14ac:dyDescent="0.2">
      <c r="A1293" s="80"/>
      <c r="B1293" s="81">
        <f t="shared" si="19"/>
        <v>1263</v>
      </c>
      <c r="C1293" s="82" t="s">
        <v>1306</v>
      </c>
      <c r="D1293" s="83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84" t="s">
        <v>44</v>
      </c>
      <c r="F1293" s="85">
        <v>0</v>
      </c>
      <c r="G1293" s="86">
        <f>VLOOKUP(C1293,'[12]Resumen Peso'!$B$1:$D$65536,3,0)*$C$14</f>
        <v>14001.578049558595</v>
      </c>
      <c r="H1293" s="93"/>
      <c r="I1293" s="88"/>
      <c r="J1293" s="89">
        <f>+VLOOKUP(C1293,'[12]Resumen Peso'!$B$1:$D$65536,3,0)</f>
        <v>8693.4298476555832</v>
      </c>
      <c r="N1293" s="59"/>
      <c r="O1293" s="59"/>
      <c r="P1293" s="59"/>
      <c r="Q1293" s="59"/>
      <c r="R1293" s="59"/>
    </row>
    <row r="1294" spans="1:18" x14ac:dyDescent="0.2">
      <c r="A1294" s="80"/>
      <c r="B1294" s="81">
        <f t="shared" si="19"/>
        <v>1264</v>
      </c>
      <c r="C1294" s="82" t="s">
        <v>1307</v>
      </c>
      <c r="D1294" s="83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84" t="s">
        <v>44</v>
      </c>
      <c r="F1294" s="85">
        <v>0</v>
      </c>
      <c r="G1294" s="86">
        <f>VLOOKUP(C1294,'[12]Resumen Peso'!$B$1:$D$65536,3,0)*$C$14</f>
        <v>15541.751635010041</v>
      </c>
      <c r="H1294" s="93"/>
      <c r="I1294" s="88"/>
      <c r="J1294" s="89">
        <f>+VLOOKUP(C1294,'[12]Resumen Peso'!$B$1:$D$65536,3,0)</f>
        <v>9649.7071308976974</v>
      </c>
      <c r="N1294" s="59"/>
      <c r="O1294" s="59"/>
      <c r="P1294" s="59"/>
      <c r="Q1294" s="59"/>
      <c r="R1294" s="59"/>
    </row>
    <row r="1295" spans="1:18" x14ac:dyDescent="0.2">
      <c r="A1295" s="80"/>
      <c r="B1295" s="81">
        <f t="shared" si="19"/>
        <v>1265</v>
      </c>
      <c r="C1295" s="82" t="s">
        <v>1308</v>
      </c>
      <c r="D1295" s="83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84" t="s">
        <v>44</v>
      </c>
      <c r="F1295" s="85">
        <v>0</v>
      </c>
      <c r="G1295" s="86">
        <f>VLOOKUP(C1295,'[12]Resumen Peso'!$B$1:$D$65536,3,0)*$C$14</f>
        <v>17081.925220461486</v>
      </c>
      <c r="H1295" s="93"/>
      <c r="I1295" s="88"/>
      <c r="J1295" s="89">
        <f>+VLOOKUP(C1295,'[12]Resumen Peso'!$B$1:$D$65536,3,0)</f>
        <v>10605.984414139812</v>
      </c>
      <c r="N1295" s="59"/>
      <c r="O1295" s="59"/>
      <c r="P1295" s="59"/>
      <c r="Q1295" s="59"/>
      <c r="R1295" s="59"/>
    </row>
    <row r="1296" spans="1:18" x14ac:dyDescent="0.2">
      <c r="A1296" s="80"/>
      <c r="B1296" s="81">
        <f t="shared" si="19"/>
        <v>1266</v>
      </c>
      <c r="C1296" s="82" t="s">
        <v>1309</v>
      </c>
      <c r="D1296" s="83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84" t="s">
        <v>44</v>
      </c>
      <c r="F1296" s="85">
        <v>0</v>
      </c>
      <c r="G1296" s="86">
        <f>VLOOKUP(C1296,'[12]Resumen Peso'!$B$1:$D$65536,3,0)*$C$14</f>
        <v>19150.210326786186</v>
      </c>
      <c r="H1296" s="93"/>
      <c r="I1296" s="88"/>
      <c r="J1296" s="89">
        <f>+VLOOKUP(C1296,'[12]Resumen Peso'!$B$1:$D$65536,3,0)</f>
        <v>11890.1604843758</v>
      </c>
      <c r="N1296" s="59"/>
      <c r="O1296" s="59"/>
      <c r="P1296" s="59"/>
      <c r="Q1296" s="59"/>
      <c r="R1296" s="59"/>
    </row>
    <row r="1297" spans="1:18" x14ac:dyDescent="0.2">
      <c r="A1297" s="80"/>
      <c r="B1297" s="81">
        <f t="shared" si="19"/>
        <v>1267</v>
      </c>
      <c r="C1297" s="82" t="s">
        <v>1310</v>
      </c>
      <c r="D1297" s="83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84" t="s">
        <v>44</v>
      </c>
      <c r="F1297" s="85">
        <v>0</v>
      </c>
      <c r="G1297" s="86">
        <f>VLOOKUP(C1297,'[12]Resumen Peso'!$B$1:$D$65536,3,0)*$C$14</f>
        <v>21254.395479229948</v>
      </c>
      <c r="H1297" s="93"/>
      <c r="I1297" s="88"/>
      <c r="J1297" s="89">
        <f>+VLOOKUP(C1297,'[12]Resumen Peso'!$B$1:$D$65536,3,0)</f>
        <v>13196.626508741176</v>
      </c>
      <c r="N1297" s="59"/>
      <c r="O1297" s="59"/>
      <c r="P1297" s="59"/>
      <c r="Q1297" s="59"/>
      <c r="R1297" s="59"/>
    </row>
    <row r="1298" spans="1:18" x14ac:dyDescent="0.2">
      <c r="A1298" s="80"/>
      <c r="B1298" s="81">
        <f t="shared" si="19"/>
        <v>1268</v>
      </c>
      <c r="C1298" s="82" t="s">
        <v>1311</v>
      </c>
      <c r="D1298" s="83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84" t="s">
        <v>44</v>
      </c>
      <c r="F1298" s="85">
        <v>0</v>
      </c>
      <c r="G1298" s="86">
        <f>VLOOKUP(C1298,'[12]Resumen Peso'!$B$1:$D$65536,3,0)*$C$14</f>
        <v>23358.580631673714</v>
      </c>
      <c r="H1298" s="93"/>
      <c r="I1298" s="88"/>
      <c r="J1298" s="89">
        <f>+VLOOKUP(C1298,'[12]Resumen Peso'!$B$1:$D$65536,3,0)</f>
        <v>14503.092533106552</v>
      </c>
      <c r="N1298" s="59"/>
      <c r="O1298" s="59"/>
      <c r="P1298" s="59"/>
      <c r="Q1298" s="59"/>
      <c r="R1298" s="59"/>
    </row>
    <row r="1299" spans="1:18" x14ac:dyDescent="0.2">
      <c r="A1299" s="80"/>
      <c r="B1299" s="81">
        <f t="shared" si="19"/>
        <v>1269</v>
      </c>
      <c r="C1299" s="82" t="s">
        <v>1312</v>
      </c>
      <c r="D1299" s="83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84" t="s">
        <v>44</v>
      </c>
      <c r="F1299" s="85">
        <v>0</v>
      </c>
      <c r="G1299" s="86">
        <f>VLOOKUP(C1299,'[12]Resumen Peso'!$B$1:$D$65536,3,0)*$C$14</f>
        <v>25843.049428031863</v>
      </c>
      <c r="H1299" s="93"/>
      <c r="I1299" s="88"/>
      <c r="J1299" s="89">
        <f>+VLOOKUP(C1299,'[12]Resumen Peso'!$B$1:$D$65536,3,0)</f>
        <v>16045.672598966326</v>
      </c>
      <c r="N1299" s="59"/>
      <c r="O1299" s="59"/>
      <c r="P1299" s="59"/>
      <c r="Q1299" s="59"/>
      <c r="R1299" s="59"/>
    </row>
    <row r="1300" spans="1:18" x14ac:dyDescent="0.2">
      <c r="A1300" s="80"/>
      <c r="B1300" s="81">
        <f t="shared" si="19"/>
        <v>1270</v>
      </c>
      <c r="C1300" s="82" t="s">
        <v>1313</v>
      </c>
      <c r="D1300" s="83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84" t="s">
        <v>44</v>
      </c>
      <c r="F1300" s="85">
        <v>0</v>
      </c>
      <c r="G1300" s="86">
        <f>VLOOKUP(C1300,'[12]Resumen Peso'!$B$1:$D$65536,3,0)*$C$14</f>
        <v>28778.451478877352</v>
      </c>
      <c r="H1300" s="93"/>
      <c r="I1300" s="88"/>
      <c r="J1300" s="89">
        <f>+VLOOKUP(C1300,'[12]Resumen Peso'!$B$1:$D$65536,3,0)</f>
        <v>17868.232292835553</v>
      </c>
      <c r="N1300" s="59"/>
      <c r="O1300" s="59"/>
      <c r="P1300" s="59"/>
      <c r="Q1300" s="59"/>
      <c r="R1300" s="59"/>
    </row>
    <row r="1301" spans="1:18" x14ac:dyDescent="0.2">
      <c r="A1301" s="80"/>
      <c r="B1301" s="81">
        <f t="shared" si="19"/>
        <v>1271</v>
      </c>
      <c r="C1301" s="82" t="s">
        <v>1314</v>
      </c>
      <c r="D1301" s="83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84" t="s">
        <v>44</v>
      </c>
      <c r="F1301" s="85">
        <v>0</v>
      </c>
      <c r="G1301" s="86">
        <f>VLOOKUP(C1301,'[12]Resumen Peso'!$B$1:$D$65536,3,0)*$C$14</f>
        <v>32231.865656342641</v>
      </c>
      <c r="H1301" s="93"/>
      <c r="I1301" s="88"/>
      <c r="J1301" s="89">
        <f>+VLOOKUP(C1301,'[12]Resumen Peso'!$B$1:$D$65536,3,0)</f>
        <v>20012.420167975823</v>
      </c>
      <c r="N1301" s="59"/>
      <c r="O1301" s="59"/>
      <c r="P1301" s="59"/>
      <c r="Q1301" s="59"/>
      <c r="R1301" s="59"/>
    </row>
    <row r="1302" spans="1:18" x14ac:dyDescent="0.2">
      <c r="A1302" s="80"/>
      <c r="B1302" s="81">
        <f t="shared" si="19"/>
        <v>1272</v>
      </c>
      <c r="C1302" s="82" t="s">
        <v>1315</v>
      </c>
      <c r="D1302" s="83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84" t="s">
        <v>44</v>
      </c>
      <c r="F1302" s="85">
        <v>0</v>
      </c>
      <c r="G1302" s="86">
        <f>VLOOKUP(C1302,'[12]Resumen Peso'!$B$1:$D$65536,3,0)*$C$14</f>
        <v>33274.5952887768</v>
      </c>
      <c r="H1302" s="93"/>
      <c r="I1302" s="88"/>
      <c r="J1302" s="89">
        <f>+VLOOKUP(C1302,'[12]Resumen Peso'!$B$1:$D$65536,3,0)</f>
        <v>20659.839828642132</v>
      </c>
      <c r="N1302" s="59"/>
      <c r="O1302" s="59"/>
      <c r="P1302" s="59"/>
      <c r="Q1302" s="59"/>
      <c r="R1302" s="59"/>
    </row>
    <row r="1303" spans="1:18" x14ac:dyDescent="0.2">
      <c r="A1303" s="80"/>
      <c r="B1303" s="81">
        <f t="shared" si="19"/>
        <v>1273</v>
      </c>
      <c r="C1303" s="82" t="s">
        <v>1316</v>
      </c>
      <c r="D1303" s="83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84" t="s">
        <v>44</v>
      </c>
      <c r="F1303" s="85">
        <v>0</v>
      </c>
      <c r="G1303" s="86">
        <f>VLOOKUP(C1303,'[12]Resumen Peso'!$B$1:$D$65536,3,0)*$C$14</f>
        <v>37095.423956272905</v>
      </c>
      <c r="H1303" s="93"/>
      <c r="I1303" s="88"/>
      <c r="J1303" s="89">
        <f>+VLOOKUP(C1303,'[12]Resumen Peso'!$B$1:$D$65536,3,0)</f>
        <v>23032.151425465028</v>
      </c>
      <c r="N1303" s="59"/>
      <c r="O1303" s="59"/>
      <c r="P1303" s="59"/>
      <c r="Q1303" s="59"/>
      <c r="R1303" s="59"/>
    </row>
    <row r="1304" spans="1:18" x14ac:dyDescent="0.2">
      <c r="A1304" s="80"/>
      <c r="B1304" s="81">
        <f t="shared" si="19"/>
        <v>1274</v>
      </c>
      <c r="C1304" s="82" t="s">
        <v>1317</v>
      </c>
      <c r="D1304" s="83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84" t="s">
        <v>44</v>
      </c>
      <c r="F1304" s="85">
        <v>0</v>
      </c>
      <c r="G1304" s="86">
        <f>VLOOKUP(C1304,'[12]Resumen Peso'!$B$1:$D$65536,3,0)*$C$14</f>
        <v>40916.252623769018</v>
      </c>
      <c r="H1304" s="93"/>
      <c r="I1304" s="88"/>
      <c r="J1304" s="89">
        <f>+VLOOKUP(C1304,'[12]Resumen Peso'!$B$1:$D$65536,3,0)</f>
        <v>25404.463022287924</v>
      </c>
      <c r="N1304" s="59"/>
      <c r="O1304" s="59"/>
      <c r="P1304" s="59"/>
      <c r="Q1304" s="59"/>
      <c r="R1304" s="59"/>
    </row>
    <row r="1305" spans="1:18" x14ac:dyDescent="0.2">
      <c r="A1305" s="80"/>
      <c r="B1305" s="81">
        <f t="shared" si="19"/>
        <v>1275</v>
      </c>
      <c r="C1305" s="82" t="s">
        <v>1318</v>
      </c>
      <c r="D1305" s="83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SC2 (5°)Tipo SC2-6</v>
      </c>
      <c r="E1305" s="84" t="s">
        <v>44</v>
      </c>
      <c r="F1305" s="85">
        <v>0</v>
      </c>
      <c r="G1305" s="86">
        <f>VLOOKUP(C1305,'[12]Resumen Peso'!$B$1:$D$65536,3,0)*$C$14</f>
        <v>10009.609830572994</v>
      </c>
      <c r="H1305" s="93"/>
      <c r="I1305" s="88"/>
      <c r="J1305" s="89">
        <f>+VLOOKUP(C1305,'[12]Resumen Peso'!$B$1:$D$65536,3,0)</f>
        <v>6214.8595362958586</v>
      </c>
      <c r="N1305" s="59"/>
      <c r="O1305" s="59"/>
      <c r="P1305" s="59"/>
      <c r="Q1305" s="59"/>
      <c r="R1305" s="59"/>
    </row>
    <row r="1306" spans="1:18" x14ac:dyDescent="0.2">
      <c r="A1306" s="80"/>
      <c r="B1306" s="81">
        <f t="shared" si="19"/>
        <v>1276</v>
      </c>
      <c r="C1306" s="82" t="s">
        <v>1319</v>
      </c>
      <c r="D1306" s="83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SC2 (5°)Tipo SC2-3</v>
      </c>
      <c r="E1306" s="84" t="s">
        <v>44</v>
      </c>
      <c r="F1306" s="85">
        <v>0</v>
      </c>
      <c r="G1306" s="86">
        <f>VLOOKUP(C1306,'[12]Resumen Peso'!$B$1:$D$65536,3,0)*$C$14</f>
        <v>11452.436472817748</v>
      </c>
      <c r="H1306" s="93"/>
      <c r="I1306" s="88"/>
      <c r="J1306" s="89">
        <f>+VLOOKUP(C1306,'[12]Resumen Peso'!$B$1:$D$65536,3,0)</f>
        <v>7110.6951451312971</v>
      </c>
      <c r="N1306" s="59"/>
      <c r="O1306" s="59"/>
      <c r="P1306" s="59"/>
      <c r="Q1306" s="59"/>
      <c r="R1306" s="59"/>
    </row>
    <row r="1307" spans="1:18" x14ac:dyDescent="0.2">
      <c r="A1307" s="80"/>
      <c r="B1307" s="81">
        <f t="shared" si="19"/>
        <v>1277</v>
      </c>
      <c r="C1307" s="82" t="s">
        <v>1320</v>
      </c>
      <c r="D1307" s="83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SC2 (5°)Tipo SC2±0</v>
      </c>
      <c r="E1307" s="84" t="s">
        <v>44</v>
      </c>
      <c r="F1307" s="85">
        <v>0</v>
      </c>
      <c r="G1307" s="86">
        <f>VLOOKUP(C1307,'[12]Resumen Peso'!$B$1:$D$65536,3,0)*$C$14</f>
        <v>12882.380734328177</v>
      </c>
      <c r="H1307" s="93"/>
      <c r="I1307" s="88"/>
      <c r="J1307" s="89">
        <f>+VLOOKUP(C1307,'[12]Resumen Peso'!$B$1:$D$65536,3,0)</f>
        <v>7998.5322217449911</v>
      </c>
      <c r="N1307" s="59"/>
      <c r="O1307" s="59"/>
      <c r="P1307" s="59"/>
      <c r="Q1307" s="59"/>
      <c r="R1307" s="59"/>
    </row>
    <row r="1308" spans="1:18" x14ac:dyDescent="0.2">
      <c r="A1308" s="80"/>
      <c r="B1308" s="81">
        <f t="shared" si="19"/>
        <v>1278</v>
      </c>
      <c r="C1308" s="82" t="s">
        <v>1321</v>
      </c>
      <c r="D1308" s="83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SC2 (5°)Tipo SC2+3</v>
      </c>
      <c r="E1308" s="84" t="s">
        <v>44</v>
      </c>
      <c r="F1308" s="85">
        <v>0</v>
      </c>
      <c r="G1308" s="86">
        <f>VLOOKUP(C1308,'[12]Resumen Peso'!$B$1:$D$65536,3,0)*$C$14</f>
        <v>14299.442615104277</v>
      </c>
      <c r="H1308" s="93"/>
      <c r="I1308" s="88"/>
      <c r="J1308" s="89">
        <f>+VLOOKUP(C1308,'[12]Resumen Peso'!$B$1:$D$65536,3,0)</f>
        <v>8878.3707661369408</v>
      </c>
      <c r="N1308" s="59"/>
      <c r="O1308" s="59"/>
      <c r="P1308" s="59"/>
      <c r="Q1308" s="59"/>
      <c r="R1308" s="59"/>
    </row>
    <row r="1309" spans="1:18" x14ac:dyDescent="0.2">
      <c r="A1309" s="80"/>
      <c r="B1309" s="81">
        <f t="shared" si="19"/>
        <v>1279</v>
      </c>
      <c r="C1309" s="82" t="s">
        <v>1322</v>
      </c>
      <c r="D1309" s="83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SC2 (5°)Tipo SC2+6</v>
      </c>
      <c r="E1309" s="84" t="s">
        <v>44</v>
      </c>
      <c r="F1309" s="85">
        <v>0</v>
      </c>
      <c r="G1309" s="86">
        <f>VLOOKUP(C1309,'[12]Resumen Peso'!$B$1:$D$65536,3,0)*$C$14</f>
        <v>15716.504495880376</v>
      </c>
      <c r="H1309" s="93"/>
      <c r="I1309" s="88"/>
      <c r="J1309" s="89">
        <f>+VLOOKUP(C1309,'[12]Resumen Peso'!$B$1:$D$65536,3,0)</f>
        <v>9758.2093105288895</v>
      </c>
      <c r="N1309" s="59"/>
      <c r="O1309" s="59"/>
      <c r="P1309" s="59"/>
      <c r="Q1309" s="59"/>
      <c r="R1309" s="59"/>
    </row>
    <row r="1310" spans="1:18" x14ac:dyDescent="0.2">
      <c r="A1310" s="80"/>
      <c r="B1310" s="81">
        <f t="shared" si="19"/>
        <v>1280</v>
      </c>
      <c r="C1310" s="82" t="s">
        <v>1323</v>
      </c>
      <c r="D1310" s="83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AC2 (30°)Tipo AC2-3</v>
      </c>
      <c r="E1310" s="84" t="s">
        <v>44</v>
      </c>
      <c r="F1310" s="85">
        <v>0</v>
      </c>
      <c r="G1310" s="86">
        <f>VLOOKUP(C1310,'[12]Resumen Peso'!$B$1:$D$65536,3,0)*$C$14</f>
        <v>17619.464013193865</v>
      </c>
      <c r="H1310" s="93"/>
      <c r="I1310" s="88"/>
      <c r="J1310" s="89">
        <f>+VLOOKUP(C1310,'[12]Resumen Peso'!$B$1:$D$65536,3,0)</f>
        <v>10939.736493260616</v>
      </c>
      <c r="N1310" s="59"/>
      <c r="O1310" s="59"/>
      <c r="P1310" s="59"/>
      <c r="Q1310" s="59"/>
      <c r="R1310" s="59"/>
    </row>
    <row r="1311" spans="1:18" x14ac:dyDescent="0.2">
      <c r="A1311" s="80"/>
      <c r="B1311" s="81">
        <f t="shared" si="19"/>
        <v>1281</v>
      </c>
      <c r="C1311" s="82" t="s">
        <v>1324</v>
      </c>
      <c r="D1311" s="83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AC2 (30°)Tipo AC2±0</v>
      </c>
      <c r="E1311" s="84" t="s">
        <v>44</v>
      </c>
      <c r="F1311" s="85">
        <v>0</v>
      </c>
      <c r="G1311" s="86">
        <f>VLOOKUP(C1311,'[12]Resumen Peso'!$B$1:$D$65536,3,0)*$C$14</f>
        <v>19555.45395471017</v>
      </c>
      <c r="H1311" s="93"/>
      <c r="I1311" s="88"/>
      <c r="J1311" s="89">
        <f>+VLOOKUP(C1311,'[12]Resumen Peso'!$B$1:$D$65536,3,0)</f>
        <v>12141.771912608896</v>
      </c>
      <c r="N1311" s="59"/>
      <c r="O1311" s="59"/>
      <c r="P1311" s="59"/>
      <c r="Q1311" s="59"/>
      <c r="R1311" s="59"/>
    </row>
    <row r="1312" spans="1:18" x14ac:dyDescent="0.2">
      <c r="A1312" s="80"/>
      <c r="B1312" s="81">
        <f t="shared" ref="B1312:B1375" si="20">1+B1311</f>
        <v>1282</v>
      </c>
      <c r="C1312" s="82" t="s">
        <v>1325</v>
      </c>
      <c r="D1312" s="83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AC2 (30°)Tipo AC2+3</v>
      </c>
      <c r="E1312" s="84" t="s">
        <v>44</v>
      </c>
      <c r="F1312" s="85">
        <v>0</v>
      </c>
      <c r="G1312" s="86">
        <f>VLOOKUP(C1312,'[12]Resumen Peso'!$B$1:$D$65536,3,0)*$C$14</f>
        <v>21491.443896226476</v>
      </c>
      <c r="H1312" s="93"/>
      <c r="I1312" s="88"/>
      <c r="J1312" s="89">
        <f>+VLOOKUP(C1312,'[12]Resumen Peso'!$B$1:$D$65536,3,0)</f>
        <v>13343.807331957176</v>
      </c>
      <c r="N1312" s="59"/>
      <c r="O1312" s="59"/>
      <c r="P1312" s="59"/>
      <c r="Q1312" s="59"/>
      <c r="R1312" s="59"/>
    </row>
    <row r="1313" spans="1:18" x14ac:dyDescent="0.2">
      <c r="A1313" s="80"/>
      <c r="B1313" s="81">
        <f t="shared" si="20"/>
        <v>1283</v>
      </c>
      <c r="C1313" s="82" t="s">
        <v>1326</v>
      </c>
      <c r="D1313" s="83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BC2 (65°)Tipo BC2-3</v>
      </c>
      <c r="E1313" s="84" t="s">
        <v>44</v>
      </c>
      <c r="F1313" s="85">
        <v>0</v>
      </c>
      <c r="G1313" s="86">
        <f>VLOOKUP(C1313,'[12]Resumen Peso'!$B$1:$D$65536,3,0)*$C$14</f>
        <v>23777.32001990046</v>
      </c>
      <c r="H1313" s="93"/>
      <c r="I1313" s="88"/>
      <c r="J1313" s="89">
        <f>+VLOOKUP(C1313,'[12]Resumen Peso'!$B$1:$D$65536,3,0)</f>
        <v>14763.083334365856</v>
      </c>
      <c r="N1313" s="59"/>
      <c r="O1313" s="59"/>
      <c r="P1313" s="59"/>
      <c r="Q1313" s="59"/>
      <c r="R1313" s="59"/>
    </row>
    <row r="1314" spans="1:18" x14ac:dyDescent="0.2">
      <c r="A1314" s="80"/>
      <c r="B1314" s="81">
        <f t="shared" si="20"/>
        <v>1284</v>
      </c>
      <c r="C1314" s="82" t="s">
        <v>1327</v>
      </c>
      <c r="D1314" s="83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BC2 (65°)Tipo BC2±0</v>
      </c>
      <c r="E1314" s="84" t="s">
        <v>44</v>
      </c>
      <c r="F1314" s="85">
        <v>0</v>
      </c>
      <c r="G1314" s="86">
        <f>VLOOKUP(C1314,'[12]Resumen Peso'!$B$1:$D$65536,3,0)*$C$14</f>
        <v>26478.084654677572</v>
      </c>
      <c r="H1314" s="93"/>
      <c r="I1314" s="88"/>
      <c r="J1314" s="89">
        <f>+VLOOKUP(C1314,'[12]Resumen Peso'!$B$1:$D$65536,3,0)</f>
        <v>16439.959169672446</v>
      </c>
      <c r="N1314" s="59"/>
      <c r="O1314" s="59"/>
      <c r="P1314" s="59"/>
      <c r="Q1314" s="59"/>
      <c r="R1314" s="59"/>
    </row>
    <row r="1315" spans="1:18" x14ac:dyDescent="0.2">
      <c r="A1315" s="80"/>
      <c r="B1315" s="81">
        <f t="shared" si="20"/>
        <v>1285</v>
      </c>
      <c r="C1315" s="82" t="s">
        <v>1328</v>
      </c>
      <c r="D1315" s="83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BC2 (65°)Tipo BC2+3</v>
      </c>
      <c r="E1315" s="84" t="s">
        <v>44</v>
      </c>
      <c r="F1315" s="85">
        <v>0</v>
      </c>
      <c r="G1315" s="86">
        <f>VLOOKUP(C1315,'[12]Resumen Peso'!$B$1:$D$65536,3,0)*$C$14</f>
        <v>29655.454813238881</v>
      </c>
      <c r="H1315" s="93"/>
      <c r="I1315" s="88"/>
      <c r="J1315" s="89">
        <f>+VLOOKUP(C1315,'[12]Resumen Peso'!$B$1:$D$65536,3,0)</f>
        <v>18412.75427003314</v>
      </c>
      <c r="N1315" s="59"/>
      <c r="O1315" s="59"/>
      <c r="P1315" s="59"/>
      <c r="Q1315" s="59"/>
      <c r="R1315" s="59"/>
    </row>
    <row r="1316" spans="1:18" x14ac:dyDescent="0.2">
      <c r="A1316" s="80"/>
      <c r="B1316" s="81">
        <f t="shared" si="20"/>
        <v>1286</v>
      </c>
      <c r="C1316" s="82" t="s">
        <v>1329</v>
      </c>
      <c r="D1316" s="83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RC2-3</v>
      </c>
      <c r="E1316" s="84" t="s">
        <v>44</v>
      </c>
      <c r="F1316" s="85">
        <v>0</v>
      </c>
      <c r="G1316" s="86">
        <f>VLOOKUP(C1316,'[12]Resumen Peso'!$B$1:$D$65536,3,0)*$C$14</f>
        <v>30614.835254531812</v>
      </c>
      <c r="H1316" s="93"/>
      <c r="I1316" s="88"/>
      <c r="J1316" s="89">
        <f>+VLOOKUP(C1316,'[12]Resumen Peso'!$B$1:$D$65536,3,0)</f>
        <v>19008.423310627881</v>
      </c>
      <c r="N1316" s="59"/>
      <c r="O1316" s="59"/>
      <c r="P1316" s="59"/>
      <c r="Q1316" s="59"/>
      <c r="R1316" s="59"/>
    </row>
    <row r="1317" spans="1:18" x14ac:dyDescent="0.2">
      <c r="A1317" s="80"/>
      <c r="B1317" s="81">
        <f t="shared" si="20"/>
        <v>1287</v>
      </c>
      <c r="C1317" s="82" t="s">
        <v>1330</v>
      </c>
      <c r="D1317" s="83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RC2±0</v>
      </c>
      <c r="E1317" s="84" t="s">
        <v>44</v>
      </c>
      <c r="F1317" s="85">
        <v>0</v>
      </c>
      <c r="G1317" s="86">
        <f>VLOOKUP(C1317,'[12]Resumen Peso'!$B$1:$D$65536,3,0)*$C$14</f>
        <v>34130.251119879387</v>
      </c>
      <c r="H1317" s="93"/>
      <c r="I1317" s="88"/>
      <c r="J1317" s="89">
        <f>+VLOOKUP(C1317,'[12]Resumen Peso'!$B$1:$D$65536,3,0)</f>
        <v>21191.107369707781</v>
      </c>
      <c r="N1317" s="59"/>
      <c r="O1317" s="59"/>
      <c r="P1317" s="59"/>
      <c r="Q1317" s="59"/>
      <c r="R1317" s="59"/>
    </row>
    <row r="1318" spans="1:18" x14ac:dyDescent="0.2">
      <c r="A1318" s="80"/>
      <c r="B1318" s="81">
        <f t="shared" si="20"/>
        <v>1288</v>
      </c>
      <c r="C1318" s="82" t="s">
        <v>1331</v>
      </c>
      <c r="D1318" s="83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RC2+3</v>
      </c>
      <c r="E1318" s="84" t="s">
        <v>44</v>
      </c>
      <c r="F1318" s="85">
        <v>0</v>
      </c>
      <c r="G1318" s="86">
        <f>VLOOKUP(C1318,'[12]Resumen Peso'!$B$1:$D$65536,3,0)*$C$14</f>
        <v>37645.666985226962</v>
      </c>
      <c r="H1318" s="93"/>
      <c r="I1318" s="88"/>
      <c r="J1318" s="89">
        <f>+VLOOKUP(C1318,'[12]Resumen Peso'!$B$1:$D$65536,3,0)</f>
        <v>23373.791428787681</v>
      </c>
      <c r="N1318" s="59"/>
      <c r="O1318" s="59"/>
      <c r="P1318" s="59"/>
      <c r="Q1318" s="59"/>
      <c r="R1318" s="59"/>
    </row>
    <row r="1319" spans="1:18" x14ac:dyDescent="0.2">
      <c r="A1319" s="80"/>
      <c r="B1319" s="81">
        <f t="shared" si="20"/>
        <v>1289</v>
      </c>
      <c r="C1319" s="82" t="s">
        <v>1332</v>
      </c>
      <c r="D1319" s="83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84" t="s">
        <v>44</v>
      </c>
      <c r="F1319" s="85">
        <v>0</v>
      </c>
      <c r="G1319" s="86">
        <f>VLOOKUP(C1319,'[12]Resumen Peso'!$B$1:$D$65536,3,0)*$C$14</f>
        <v>8435.1502579813096</v>
      </c>
      <c r="H1319" s="93"/>
      <c r="I1319" s="88"/>
      <c r="J1319" s="89">
        <f>+VLOOKUP(C1319,'[12]Resumen Peso'!$B$1:$D$65536,3,0)</f>
        <v>5237.2944508569999</v>
      </c>
      <c r="N1319" s="59"/>
      <c r="O1319" s="59"/>
      <c r="P1319" s="59"/>
      <c r="Q1319" s="59"/>
      <c r="R1319" s="59"/>
    </row>
    <row r="1320" spans="1:18" x14ac:dyDescent="0.2">
      <c r="A1320" s="80"/>
      <c r="B1320" s="81">
        <f t="shared" si="20"/>
        <v>1290</v>
      </c>
      <c r="C1320" s="82" t="s">
        <v>1333</v>
      </c>
      <c r="D1320" s="83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84" t="s">
        <v>44</v>
      </c>
      <c r="F1320" s="85">
        <v>0</v>
      </c>
      <c r="G1320" s="86">
        <f>VLOOKUP(C1320,'[12]Resumen Peso'!$B$1:$D$65536,3,0)*$C$14</f>
        <v>9651.0277726452823</v>
      </c>
      <c r="H1320" s="93"/>
      <c r="I1320" s="88"/>
      <c r="J1320" s="89">
        <f>+VLOOKUP(C1320,'[12]Resumen Peso'!$B$1:$D$65536,3,0)</f>
        <v>5992.2197771066576</v>
      </c>
      <c r="N1320" s="59"/>
      <c r="O1320" s="59"/>
      <c r="P1320" s="59"/>
      <c r="Q1320" s="59"/>
      <c r="R1320" s="59"/>
    </row>
    <row r="1321" spans="1:18" x14ac:dyDescent="0.2">
      <c r="A1321" s="80"/>
      <c r="B1321" s="81">
        <f t="shared" si="20"/>
        <v>1291</v>
      </c>
      <c r="C1321" s="82" t="s">
        <v>1334</v>
      </c>
      <c r="D1321" s="83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84" t="s">
        <v>44</v>
      </c>
      <c r="F1321" s="85">
        <v>0</v>
      </c>
      <c r="G1321" s="86">
        <f>VLOOKUP(C1321,'[12]Resumen Peso'!$B$1:$D$65536,3,0)*$C$14</f>
        <v>10856.049238071184</v>
      </c>
      <c r="H1321" s="93"/>
      <c r="I1321" s="88"/>
      <c r="J1321" s="89">
        <f>+VLOOKUP(C1321,'[12]Resumen Peso'!$B$1:$D$65536,3,0)</f>
        <v>6740.4046986576577</v>
      </c>
      <c r="N1321" s="59"/>
      <c r="O1321" s="59"/>
      <c r="P1321" s="59"/>
      <c r="Q1321" s="59"/>
      <c r="R1321" s="59"/>
    </row>
    <row r="1322" spans="1:18" x14ac:dyDescent="0.2">
      <c r="A1322" s="80"/>
      <c r="B1322" s="81">
        <f t="shared" si="20"/>
        <v>1292</v>
      </c>
      <c r="C1322" s="82" t="s">
        <v>1335</v>
      </c>
      <c r="D1322" s="83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84" t="s">
        <v>44</v>
      </c>
      <c r="F1322" s="85">
        <v>0</v>
      </c>
      <c r="G1322" s="86">
        <f>VLOOKUP(C1322,'[12]Resumen Peso'!$B$1:$D$65536,3,0)*$C$14</f>
        <v>12050.214654259016</v>
      </c>
      <c r="H1322" s="93"/>
      <c r="I1322" s="88"/>
      <c r="J1322" s="89">
        <f>+VLOOKUP(C1322,'[12]Resumen Peso'!$B$1:$D$65536,3,0)</f>
        <v>7481.8492155100012</v>
      </c>
      <c r="N1322" s="59"/>
      <c r="O1322" s="59"/>
      <c r="P1322" s="59"/>
      <c r="Q1322" s="59"/>
      <c r="R1322" s="59"/>
    </row>
    <row r="1323" spans="1:18" x14ac:dyDescent="0.2">
      <c r="A1323" s="80"/>
      <c r="B1323" s="81">
        <f t="shared" si="20"/>
        <v>1293</v>
      </c>
      <c r="C1323" s="82" t="s">
        <v>1336</v>
      </c>
      <c r="D1323" s="83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84" t="s">
        <v>44</v>
      </c>
      <c r="F1323" s="85">
        <v>0</v>
      </c>
      <c r="G1323" s="86">
        <f>VLOOKUP(C1323,'[12]Resumen Peso'!$B$1:$D$65536,3,0)*$C$14</f>
        <v>13244.380070446845</v>
      </c>
      <c r="H1323" s="93"/>
      <c r="I1323" s="88"/>
      <c r="J1323" s="89">
        <f>+VLOOKUP(C1323,'[12]Resumen Peso'!$B$1:$D$65536,3,0)</f>
        <v>8223.2937323623428</v>
      </c>
      <c r="N1323" s="59"/>
      <c r="O1323" s="59"/>
      <c r="P1323" s="59"/>
      <c r="Q1323" s="59"/>
      <c r="R1323" s="59"/>
    </row>
    <row r="1324" spans="1:18" x14ac:dyDescent="0.2">
      <c r="A1324" s="80"/>
      <c r="B1324" s="81">
        <f t="shared" si="20"/>
        <v>1294</v>
      </c>
      <c r="C1324" s="82" t="s">
        <v>1337</v>
      </c>
      <c r="D1324" s="83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84" t="s">
        <v>44</v>
      </c>
      <c r="F1324" s="85">
        <v>0</v>
      </c>
      <c r="G1324" s="86">
        <f>VLOOKUP(C1324,'[12]Resumen Peso'!$B$1:$D$65536,3,0)*$C$14</f>
        <v>14848.013951796243</v>
      </c>
      <c r="H1324" s="93"/>
      <c r="I1324" s="88"/>
      <c r="J1324" s="89">
        <f>+VLOOKUP(C1324,'[12]Resumen Peso'!$B$1:$D$65536,3,0)</f>
        <v>9218.9728336386543</v>
      </c>
      <c r="N1324" s="59"/>
      <c r="O1324" s="59"/>
      <c r="P1324" s="59"/>
      <c r="Q1324" s="59"/>
      <c r="R1324" s="59"/>
    </row>
    <row r="1325" spans="1:18" x14ac:dyDescent="0.2">
      <c r="A1325" s="80"/>
      <c r="B1325" s="81">
        <f t="shared" si="20"/>
        <v>1295</v>
      </c>
      <c r="C1325" s="82" t="s">
        <v>1338</v>
      </c>
      <c r="D1325" s="83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84" t="s">
        <v>44</v>
      </c>
      <c r="F1325" s="85">
        <v>0</v>
      </c>
      <c r="G1325" s="86">
        <f>VLOOKUP(C1325,'[12]Resumen Peso'!$B$1:$D$65536,3,0)*$C$14</f>
        <v>16479.482743392058</v>
      </c>
      <c r="H1325" s="93"/>
      <c r="I1325" s="88"/>
      <c r="J1325" s="89">
        <f>+VLOOKUP(C1325,'[12]Resumen Peso'!$B$1:$D$65536,3,0)</f>
        <v>10231.934332562325</v>
      </c>
      <c r="N1325" s="59"/>
      <c r="O1325" s="59"/>
      <c r="P1325" s="59"/>
      <c r="Q1325" s="59"/>
      <c r="R1325" s="59"/>
    </row>
    <row r="1326" spans="1:18" x14ac:dyDescent="0.2">
      <c r="A1326" s="80"/>
      <c r="B1326" s="81">
        <f t="shared" si="20"/>
        <v>1296</v>
      </c>
      <c r="C1326" s="82" t="s">
        <v>1339</v>
      </c>
      <c r="D1326" s="83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84" t="s">
        <v>44</v>
      </c>
      <c r="F1326" s="85">
        <v>0</v>
      </c>
      <c r="G1326" s="86">
        <f>VLOOKUP(C1326,'[12]Resumen Peso'!$B$1:$D$65536,3,0)*$C$14</f>
        <v>18110.951534987871</v>
      </c>
      <c r="H1326" s="93"/>
      <c r="I1326" s="88"/>
      <c r="J1326" s="89">
        <f>+VLOOKUP(C1326,'[12]Resumen Peso'!$B$1:$D$65536,3,0)</f>
        <v>11244.895831485996</v>
      </c>
      <c r="N1326" s="59"/>
      <c r="O1326" s="59"/>
      <c r="P1326" s="59"/>
      <c r="Q1326" s="59"/>
      <c r="R1326" s="59"/>
    </row>
    <row r="1327" spans="1:18" x14ac:dyDescent="0.2">
      <c r="A1327" s="80"/>
      <c r="B1327" s="81">
        <f t="shared" si="20"/>
        <v>1297</v>
      </c>
      <c r="C1327" s="82" t="s">
        <v>1340</v>
      </c>
      <c r="D1327" s="83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84" t="s">
        <v>44</v>
      </c>
      <c r="F1327" s="85">
        <v>0</v>
      </c>
      <c r="G1327" s="86">
        <f>VLOOKUP(C1327,'[12]Resumen Peso'!$B$1:$D$65536,3,0)*$C$14</f>
        <v>20037.271231828458</v>
      </c>
      <c r="H1327" s="93"/>
      <c r="I1327" s="88"/>
      <c r="J1327" s="89">
        <f>+VLOOKUP(C1327,'[12]Resumen Peso'!$B$1:$D$65536,3,0)</f>
        <v>12440.927099487872</v>
      </c>
      <c r="N1327" s="59"/>
      <c r="O1327" s="59"/>
      <c r="P1327" s="59"/>
      <c r="Q1327" s="59"/>
      <c r="R1327" s="59"/>
    </row>
    <row r="1328" spans="1:18" x14ac:dyDescent="0.2">
      <c r="A1328" s="80"/>
      <c r="B1328" s="81">
        <f t="shared" si="20"/>
        <v>1298</v>
      </c>
      <c r="C1328" s="82" t="s">
        <v>1341</v>
      </c>
      <c r="D1328" s="83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84" t="s">
        <v>44</v>
      </c>
      <c r="F1328" s="85">
        <v>0</v>
      </c>
      <c r="G1328" s="86">
        <f>VLOOKUP(C1328,'[12]Resumen Peso'!$B$1:$D$65536,3,0)*$C$14</f>
        <v>22313.21963455285</v>
      </c>
      <c r="H1328" s="93"/>
      <c r="I1328" s="88"/>
      <c r="J1328" s="89">
        <f>+VLOOKUP(C1328,'[12]Resumen Peso'!$B$1:$D$65536,3,0)</f>
        <v>13854.039086289389</v>
      </c>
      <c r="N1328" s="59"/>
      <c r="O1328" s="59"/>
      <c r="P1328" s="59"/>
      <c r="Q1328" s="59"/>
      <c r="R1328" s="59"/>
    </row>
    <row r="1329" spans="1:18" x14ac:dyDescent="0.2">
      <c r="A1329" s="80"/>
      <c r="B1329" s="81">
        <f t="shared" si="20"/>
        <v>1299</v>
      </c>
      <c r="C1329" s="82" t="s">
        <v>1342</v>
      </c>
      <c r="D1329" s="83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84" t="s">
        <v>44</v>
      </c>
      <c r="F1329" s="85">
        <v>0</v>
      </c>
      <c r="G1329" s="86">
        <f>VLOOKUP(C1329,'[12]Resumen Peso'!$B$1:$D$65536,3,0)*$C$14</f>
        <v>24990.805990699191</v>
      </c>
      <c r="H1329" s="93"/>
      <c r="I1329" s="88"/>
      <c r="J1329" s="89">
        <f>+VLOOKUP(C1329,'[12]Resumen Peso'!$B$1:$D$65536,3,0)</f>
        <v>15516.523776644117</v>
      </c>
      <c r="N1329" s="59"/>
      <c r="O1329" s="59"/>
      <c r="P1329" s="59"/>
      <c r="Q1329" s="59"/>
      <c r="R1329" s="59"/>
    </row>
    <row r="1330" spans="1:18" x14ac:dyDescent="0.2">
      <c r="A1330" s="80"/>
      <c r="B1330" s="81">
        <f t="shared" si="20"/>
        <v>1300</v>
      </c>
      <c r="C1330" s="82" t="s">
        <v>1343</v>
      </c>
      <c r="D1330" s="83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84" t="s">
        <v>44</v>
      </c>
      <c r="F1330" s="85">
        <v>0</v>
      </c>
      <c r="G1330" s="86">
        <f>VLOOKUP(C1330,'[12]Resumen Peso'!$B$1:$D$65536,3,0)*$C$14</f>
        <v>25799.280877717942</v>
      </c>
      <c r="H1330" s="93"/>
      <c r="I1330" s="88"/>
      <c r="J1330" s="89">
        <f>+VLOOKUP(C1330,'[12]Resumen Peso'!$B$1:$D$65536,3,0)</f>
        <v>16018.497174857639</v>
      </c>
      <c r="N1330" s="59"/>
      <c r="O1330" s="59"/>
      <c r="P1330" s="59"/>
      <c r="Q1330" s="59"/>
      <c r="R1330" s="59"/>
    </row>
    <row r="1331" spans="1:18" x14ac:dyDescent="0.2">
      <c r="A1331" s="80"/>
      <c r="B1331" s="81">
        <f t="shared" si="20"/>
        <v>1301</v>
      </c>
      <c r="C1331" s="82" t="s">
        <v>1344</v>
      </c>
      <c r="D1331" s="83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84" t="s">
        <v>44</v>
      </c>
      <c r="F1331" s="85">
        <v>0</v>
      </c>
      <c r="G1331" s="86">
        <f>VLOOKUP(C1331,'[12]Resumen Peso'!$B$1:$D$65536,3,0)*$C$14</f>
        <v>28761.740108938622</v>
      </c>
      <c r="H1331" s="93"/>
      <c r="I1331" s="88"/>
      <c r="J1331" s="89">
        <f>+VLOOKUP(C1331,'[12]Resumen Peso'!$B$1:$D$65536,3,0)</f>
        <v>17857.856382227023</v>
      </c>
      <c r="N1331" s="59"/>
      <c r="O1331" s="59"/>
      <c r="P1331" s="59"/>
      <c r="Q1331" s="59"/>
      <c r="R1331" s="59"/>
    </row>
    <row r="1332" spans="1:18" x14ac:dyDescent="0.2">
      <c r="A1332" s="80"/>
      <c r="B1332" s="81">
        <f t="shared" si="20"/>
        <v>1302</v>
      </c>
      <c r="C1332" s="82" t="s">
        <v>1345</v>
      </c>
      <c r="D1332" s="83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84" t="s">
        <v>44</v>
      </c>
      <c r="F1332" s="85">
        <v>0</v>
      </c>
      <c r="G1332" s="86">
        <f>VLOOKUP(C1332,'[12]Resumen Peso'!$B$1:$D$65536,3,0)*$C$14</f>
        <v>31724.199340159299</v>
      </c>
      <c r="H1332" s="93"/>
      <c r="I1332" s="88"/>
      <c r="J1332" s="89">
        <f>+VLOOKUP(C1332,'[12]Resumen Peso'!$B$1:$D$65536,3,0)</f>
        <v>19697.215589596406</v>
      </c>
      <c r="N1332" s="59"/>
      <c r="O1332" s="59"/>
      <c r="P1332" s="59"/>
      <c r="Q1332" s="59"/>
      <c r="R1332" s="59"/>
    </row>
    <row r="1333" spans="1:18" x14ac:dyDescent="0.2">
      <c r="A1333" s="80"/>
      <c r="B1333" s="81">
        <f t="shared" si="20"/>
        <v>1303</v>
      </c>
      <c r="C1333" s="82" t="s">
        <v>1346</v>
      </c>
      <c r="D1333" s="83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84" t="s">
        <v>44</v>
      </c>
      <c r="F1333" s="85">
        <v>0</v>
      </c>
      <c r="G1333" s="86">
        <f>VLOOKUP(C1333,'[12]Resumen Peso'!$B$1:$D$65536,3,0)*$C$14</f>
        <v>8125.7191842576176</v>
      </c>
      <c r="H1333" s="93"/>
      <c r="I1333" s="88"/>
      <c r="J1333" s="89">
        <f>+VLOOKUP(C1333,'[12]Resumen Peso'!$B$1:$D$65536,3,0)</f>
        <v>5045.1720113305164</v>
      </c>
      <c r="N1333" s="59"/>
      <c r="O1333" s="59"/>
      <c r="P1333" s="59"/>
      <c r="Q1333" s="59"/>
      <c r="R1333" s="59"/>
    </row>
    <row r="1334" spans="1:18" x14ac:dyDescent="0.2">
      <c r="A1334" s="80"/>
      <c r="B1334" s="81">
        <f t="shared" si="20"/>
        <v>1304</v>
      </c>
      <c r="C1334" s="82" t="s">
        <v>1347</v>
      </c>
      <c r="D1334" s="83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84" t="s">
        <v>44</v>
      </c>
      <c r="F1334" s="85">
        <v>0</v>
      </c>
      <c r="G1334" s="86">
        <f>VLOOKUP(C1334,'[12]Resumen Peso'!$B$1:$D$65536,3,0)*$C$14</f>
        <v>9296.9940216280847</v>
      </c>
      <c r="H1334" s="93"/>
      <c r="I1334" s="88"/>
      <c r="J1334" s="89">
        <f>+VLOOKUP(C1334,'[12]Resumen Peso'!$B$1:$D$65536,3,0)</f>
        <v>5772.4040129637442</v>
      </c>
      <c r="N1334" s="59"/>
      <c r="O1334" s="59"/>
      <c r="P1334" s="59"/>
      <c r="Q1334" s="59"/>
      <c r="R1334" s="59"/>
    </row>
    <row r="1335" spans="1:18" x14ac:dyDescent="0.2">
      <c r="A1335" s="80"/>
      <c r="B1335" s="81">
        <f t="shared" si="20"/>
        <v>1305</v>
      </c>
      <c r="C1335" s="82" t="s">
        <v>1348</v>
      </c>
      <c r="D1335" s="83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84" t="s">
        <v>44</v>
      </c>
      <c r="F1335" s="85">
        <v>0</v>
      </c>
      <c r="G1335" s="86">
        <f>VLOOKUP(C1335,'[12]Resumen Peso'!$B$1:$D$65536,3,0)*$C$14</f>
        <v>10457.811047950601</v>
      </c>
      <c r="H1335" s="93"/>
      <c r="I1335" s="88"/>
      <c r="J1335" s="89">
        <f>+VLOOKUP(C1335,'[12]Resumen Peso'!$B$1:$D$65536,3,0)</f>
        <v>6493.1428717252466</v>
      </c>
      <c r="N1335" s="59"/>
      <c r="O1335" s="59"/>
      <c r="P1335" s="59"/>
      <c r="Q1335" s="59"/>
      <c r="R1335" s="59"/>
    </row>
    <row r="1336" spans="1:18" x14ac:dyDescent="0.2">
      <c r="A1336" s="80"/>
      <c r="B1336" s="81">
        <f t="shared" si="20"/>
        <v>1306</v>
      </c>
      <c r="C1336" s="82" t="s">
        <v>1349</v>
      </c>
      <c r="D1336" s="83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84" t="s">
        <v>44</v>
      </c>
      <c r="F1336" s="85">
        <v>0</v>
      </c>
      <c r="G1336" s="86">
        <f>VLOOKUP(C1336,'[12]Resumen Peso'!$B$1:$D$65536,3,0)*$C$14</f>
        <v>11608.170263225169</v>
      </c>
      <c r="H1336" s="93"/>
      <c r="I1336" s="88"/>
      <c r="J1336" s="89">
        <f>+VLOOKUP(C1336,'[12]Resumen Peso'!$B$1:$D$65536,3,0)</f>
        <v>7207.3885876150243</v>
      </c>
      <c r="N1336" s="59"/>
      <c r="O1336" s="59"/>
      <c r="P1336" s="59"/>
      <c r="Q1336" s="59"/>
      <c r="R1336" s="59"/>
    </row>
    <row r="1337" spans="1:18" x14ac:dyDescent="0.2">
      <c r="A1337" s="80"/>
      <c r="B1337" s="81">
        <f t="shared" si="20"/>
        <v>1307</v>
      </c>
      <c r="C1337" s="82" t="s">
        <v>1350</v>
      </c>
      <c r="D1337" s="83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84" t="s">
        <v>44</v>
      </c>
      <c r="F1337" s="85">
        <v>0</v>
      </c>
      <c r="G1337" s="86">
        <f>VLOOKUP(C1337,'[12]Resumen Peso'!$B$1:$D$65536,3,0)*$C$14</f>
        <v>12758.529478499733</v>
      </c>
      <c r="H1337" s="93"/>
      <c r="I1337" s="88"/>
      <c r="J1337" s="89">
        <f>+VLOOKUP(C1337,'[12]Resumen Peso'!$B$1:$D$65536,3,0)</f>
        <v>7921.6343035048003</v>
      </c>
      <c r="N1337" s="59"/>
      <c r="O1337" s="59"/>
      <c r="P1337" s="59"/>
      <c r="Q1337" s="59"/>
      <c r="R1337" s="59"/>
    </row>
    <row r="1338" spans="1:18" x14ac:dyDescent="0.2">
      <c r="A1338" s="80"/>
      <c r="B1338" s="81">
        <f t="shared" si="20"/>
        <v>1308</v>
      </c>
      <c r="C1338" s="82" t="s">
        <v>1351</v>
      </c>
      <c r="D1338" s="83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84" t="s">
        <v>44</v>
      </c>
      <c r="F1338" s="85">
        <v>0</v>
      </c>
      <c r="G1338" s="86">
        <f>VLOOKUP(C1338,'[12]Resumen Peso'!$B$1:$D$65536,3,0)*$C$14</f>
        <v>14303.336410880904</v>
      </c>
      <c r="H1338" s="93"/>
      <c r="I1338" s="88"/>
      <c r="J1338" s="89">
        <f>+VLOOKUP(C1338,'[12]Resumen Peso'!$B$1:$D$65536,3,0)</f>
        <v>8880.788382230312</v>
      </c>
      <c r="N1338" s="59"/>
      <c r="O1338" s="59"/>
      <c r="P1338" s="59"/>
      <c r="Q1338" s="59"/>
      <c r="R1338" s="59"/>
    </row>
    <row r="1339" spans="1:18" x14ac:dyDescent="0.2">
      <c r="A1339" s="80"/>
      <c r="B1339" s="81">
        <f t="shared" si="20"/>
        <v>1309</v>
      </c>
      <c r="C1339" s="82" t="s">
        <v>1352</v>
      </c>
      <c r="D1339" s="83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84" t="s">
        <v>44</v>
      </c>
      <c r="F1339" s="85">
        <v>0</v>
      </c>
      <c r="G1339" s="86">
        <f>VLOOKUP(C1339,'[12]Resumen Peso'!$B$1:$D$65536,3,0)*$C$14</f>
        <v>15874.957170789015</v>
      </c>
      <c r="H1339" s="93"/>
      <c r="I1339" s="88"/>
      <c r="J1339" s="89">
        <f>+VLOOKUP(C1339,'[12]Resumen Peso'!$B$1:$D$65536,3,0)</f>
        <v>9856.5908792789251</v>
      </c>
      <c r="N1339" s="59"/>
      <c r="O1339" s="59"/>
      <c r="P1339" s="59"/>
      <c r="Q1339" s="59"/>
      <c r="R1339" s="59"/>
    </row>
    <row r="1340" spans="1:18" x14ac:dyDescent="0.2">
      <c r="A1340" s="80"/>
      <c r="B1340" s="81">
        <f t="shared" si="20"/>
        <v>1310</v>
      </c>
      <c r="C1340" s="82" t="s">
        <v>1353</v>
      </c>
      <c r="D1340" s="83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84" t="s">
        <v>44</v>
      </c>
      <c r="F1340" s="85">
        <v>0</v>
      </c>
      <c r="G1340" s="86">
        <f>VLOOKUP(C1340,'[12]Resumen Peso'!$B$1:$D$65536,3,0)*$C$14</f>
        <v>17446.577930697127</v>
      </c>
      <c r="H1340" s="93"/>
      <c r="I1340" s="88"/>
      <c r="J1340" s="89">
        <f>+VLOOKUP(C1340,'[12]Resumen Peso'!$B$1:$D$65536,3,0)</f>
        <v>10832.393376327538</v>
      </c>
      <c r="N1340" s="59"/>
      <c r="O1340" s="59"/>
      <c r="P1340" s="59"/>
      <c r="Q1340" s="59"/>
      <c r="R1340" s="59"/>
    </row>
    <row r="1341" spans="1:18" x14ac:dyDescent="0.2">
      <c r="A1341" s="80"/>
      <c r="B1341" s="81">
        <f t="shared" si="20"/>
        <v>1311</v>
      </c>
      <c r="C1341" s="82" t="s">
        <v>1354</v>
      </c>
      <c r="D1341" s="83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84" t="s">
        <v>44</v>
      </c>
      <c r="F1341" s="85">
        <v>0</v>
      </c>
      <c r="G1341" s="86">
        <f>VLOOKUP(C1341,'[12]Resumen Peso'!$B$1:$D$65536,3,0)*$C$14</f>
        <v>19302.233424304999</v>
      </c>
      <c r="H1341" s="93"/>
      <c r="I1341" s="88"/>
      <c r="J1341" s="89">
        <f>+VLOOKUP(C1341,'[12]Resumen Peso'!$B$1:$D$65536,3,0)</f>
        <v>11984.549997388212</v>
      </c>
      <c r="N1341" s="59"/>
      <c r="O1341" s="59"/>
      <c r="P1341" s="59"/>
      <c r="Q1341" s="59"/>
      <c r="R1341" s="59"/>
    </row>
    <row r="1342" spans="1:18" x14ac:dyDescent="0.2">
      <c r="A1342" s="80"/>
      <c r="B1342" s="81">
        <f t="shared" si="20"/>
        <v>1312</v>
      </c>
      <c r="C1342" s="82" t="s">
        <v>1355</v>
      </c>
      <c r="D1342" s="83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84" t="s">
        <v>44</v>
      </c>
      <c r="F1342" s="85">
        <v>0</v>
      </c>
      <c r="G1342" s="86">
        <f>VLOOKUP(C1342,'[12]Resumen Peso'!$B$1:$D$65536,3,0)*$C$14</f>
        <v>21494.692009248331</v>
      </c>
      <c r="H1342" s="93"/>
      <c r="I1342" s="88"/>
      <c r="J1342" s="89">
        <f>+VLOOKUP(C1342,'[12]Resumen Peso'!$B$1:$D$65536,3,0)</f>
        <v>13345.824050543666</v>
      </c>
      <c r="N1342" s="59"/>
      <c r="O1342" s="59"/>
      <c r="P1342" s="59"/>
      <c r="Q1342" s="59"/>
      <c r="R1342" s="59"/>
    </row>
    <row r="1343" spans="1:18" x14ac:dyDescent="0.2">
      <c r="A1343" s="80"/>
      <c r="B1343" s="81">
        <f t="shared" si="20"/>
        <v>1313</v>
      </c>
      <c r="C1343" s="82" t="s">
        <v>1356</v>
      </c>
      <c r="D1343" s="83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84" t="s">
        <v>44</v>
      </c>
      <c r="F1343" s="85">
        <v>0</v>
      </c>
      <c r="G1343" s="86">
        <f>VLOOKUP(C1343,'[12]Resumen Peso'!$B$1:$D$65536,3,0)*$C$14</f>
        <v>24074.055050358129</v>
      </c>
      <c r="H1343" s="93"/>
      <c r="I1343" s="88"/>
      <c r="J1343" s="89">
        <f>+VLOOKUP(C1343,'[12]Resumen Peso'!$B$1:$D$65536,3,0)</f>
        <v>14947.322936608907</v>
      </c>
      <c r="N1343" s="59"/>
      <c r="O1343" s="59"/>
      <c r="P1343" s="59"/>
      <c r="Q1343" s="59"/>
      <c r="R1343" s="59"/>
    </row>
    <row r="1344" spans="1:18" x14ac:dyDescent="0.2">
      <c r="A1344" s="80"/>
      <c r="B1344" s="81">
        <f t="shared" si="20"/>
        <v>1314</v>
      </c>
      <c r="C1344" s="82" t="s">
        <v>1357</v>
      </c>
      <c r="D1344" s="83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84" t="s">
        <v>44</v>
      </c>
      <c r="F1344" s="85">
        <v>0</v>
      </c>
      <c r="G1344" s="86">
        <f>VLOOKUP(C1344,'[12]Resumen Peso'!$B$1:$D$65536,3,0)*$C$14</f>
        <v>24852.872225929226</v>
      </c>
      <c r="H1344" s="93"/>
      <c r="I1344" s="88"/>
      <c r="J1344" s="89">
        <f>+VLOOKUP(C1344,'[12]Resumen Peso'!$B$1:$D$65536,3,0)</f>
        <v>15430.882179432256</v>
      </c>
      <c r="N1344" s="59"/>
      <c r="O1344" s="59"/>
      <c r="P1344" s="59"/>
      <c r="Q1344" s="59"/>
      <c r="R1344" s="59"/>
    </row>
    <row r="1345" spans="1:18" x14ac:dyDescent="0.2">
      <c r="A1345" s="80"/>
      <c r="B1345" s="81">
        <f t="shared" si="20"/>
        <v>1315</v>
      </c>
      <c r="C1345" s="82" t="s">
        <v>1358</v>
      </c>
      <c r="D1345" s="83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84" t="s">
        <v>44</v>
      </c>
      <c r="F1345" s="85">
        <v>0</v>
      </c>
      <c r="G1345" s="86">
        <f>VLOOKUP(C1345,'[12]Resumen Peso'!$B$1:$D$65536,3,0)*$C$14</f>
        <v>27706.657999921095</v>
      </c>
      <c r="H1345" s="93"/>
      <c r="I1345" s="88"/>
      <c r="J1345" s="89">
        <f>+VLOOKUP(C1345,'[12]Resumen Peso'!$B$1:$D$65536,3,0)</f>
        <v>17202.767201150786</v>
      </c>
      <c r="N1345" s="59"/>
      <c r="O1345" s="59"/>
      <c r="P1345" s="59"/>
      <c r="Q1345" s="59"/>
      <c r="R1345" s="59"/>
    </row>
    <row r="1346" spans="1:18" x14ac:dyDescent="0.2">
      <c r="A1346" s="80"/>
      <c r="B1346" s="81">
        <f t="shared" si="20"/>
        <v>1316</v>
      </c>
      <c r="C1346" s="82" t="s">
        <v>1359</v>
      </c>
      <c r="D1346" s="83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84" t="s">
        <v>44</v>
      </c>
      <c r="F1346" s="85">
        <v>0</v>
      </c>
      <c r="G1346" s="86">
        <f>VLOOKUP(C1346,'[12]Resumen Peso'!$B$1:$D$65536,3,0)*$C$14</f>
        <v>30560.443773912972</v>
      </c>
      <c r="H1346" s="93"/>
      <c r="I1346" s="88"/>
      <c r="J1346" s="89">
        <f>+VLOOKUP(C1346,'[12]Resumen Peso'!$B$1:$D$65536,3,0)</f>
        <v>18974.652222869317</v>
      </c>
      <c r="N1346" s="59"/>
      <c r="O1346" s="59"/>
      <c r="P1346" s="59"/>
      <c r="Q1346" s="59"/>
      <c r="R1346" s="59"/>
    </row>
    <row r="1347" spans="1:18" x14ac:dyDescent="0.2">
      <c r="A1347" s="80"/>
      <c r="B1347" s="81">
        <f t="shared" si="20"/>
        <v>1317</v>
      </c>
      <c r="C1347" s="82" t="s">
        <v>1360</v>
      </c>
      <c r="D1347" s="83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84" t="s">
        <v>44</v>
      </c>
      <c r="F1347" s="85">
        <v>0</v>
      </c>
      <c r="G1347" s="86">
        <f>VLOOKUP(C1347,'[12]Resumen Peso'!$B$1:$D$65536,3,0)*$C$14</f>
        <v>8763.6830557740559</v>
      </c>
      <c r="H1347" s="93"/>
      <c r="I1347" s="88"/>
      <c r="J1347" s="89">
        <f>+VLOOKUP(C1347,'[12]Resumen Peso'!$B$1:$D$65536,3,0)</f>
        <v>5441.2769462697433</v>
      </c>
      <c r="N1347" s="59"/>
      <c r="O1347" s="59"/>
      <c r="P1347" s="59"/>
      <c r="Q1347" s="59"/>
      <c r="R1347" s="59"/>
    </row>
    <row r="1348" spans="1:18" x14ac:dyDescent="0.2">
      <c r="A1348" s="80"/>
      <c r="B1348" s="81">
        <f t="shared" si="20"/>
        <v>1318</v>
      </c>
      <c r="C1348" s="82" t="s">
        <v>1361</v>
      </c>
      <c r="D1348" s="83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84" t="s">
        <v>44</v>
      </c>
      <c r="F1348" s="85">
        <v>0</v>
      </c>
      <c r="G1348" s="86">
        <f>VLOOKUP(C1348,'[12]Resumen Peso'!$B$1:$D$65536,3,0)*$C$14</f>
        <v>10026.916649399145</v>
      </c>
      <c r="H1348" s="93"/>
      <c r="I1348" s="88"/>
      <c r="J1348" s="89">
        <f>+VLOOKUP(C1348,'[12]Resumen Peso'!$B$1:$D$65536,3,0)</f>
        <v>6225.605154741058</v>
      </c>
      <c r="N1348" s="59"/>
      <c r="O1348" s="59"/>
      <c r="P1348" s="59"/>
      <c r="Q1348" s="59"/>
      <c r="R1348" s="59"/>
    </row>
    <row r="1349" spans="1:18" x14ac:dyDescent="0.2">
      <c r="A1349" s="80"/>
      <c r="B1349" s="81">
        <f t="shared" si="20"/>
        <v>1319</v>
      </c>
      <c r="C1349" s="82" t="s">
        <v>1362</v>
      </c>
      <c r="D1349" s="83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84" t="s">
        <v>44</v>
      </c>
      <c r="F1349" s="85">
        <v>0</v>
      </c>
      <c r="G1349" s="86">
        <f>VLOOKUP(C1349,'[12]Resumen Peso'!$B$1:$D$65536,3,0)*$C$14</f>
        <v>11278.871371652582</v>
      </c>
      <c r="H1349" s="93"/>
      <c r="I1349" s="88"/>
      <c r="J1349" s="89">
        <f>+VLOOKUP(C1349,'[12]Resumen Peso'!$B$1:$D$65536,3,0)</f>
        <v>7002.9304327795926</v>
      </c>
      <c r="N1349" s="59"/>
      <c r="O1349" s="59"/>
      <c r="P1349" s="59"/>
      <c r="Q1349" s="59"/>
      <c r="R1349" s="59"/>
    </row>
    <row r="1350" spans="1:18" x14ac:dyDescent="0.2">
      <c r="A1350" s="80"/>
      <c r="B1350" s="81">
        <f t="shared" si="20"/>
        <v>1320</v>
      </c>
      <c r="C1350" s="82" t="s">
        <v>1363</v>
      </c>
      <c r="D1350" s="83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84" t="s">
        <v>44</v>
      </c>
      <c r="F1350" s="85">
        <v>0</v>
      </c>
      <c r="G1350" s="86">
        <f>VLOOKUP(C1350,'[12]Resumen Peso'!$B$1:$D$65536,3,0)*$C$14</f>
        <v>12519.547222534366</v>
      </c>
      <c r="H1350" s="93"/>
      <c r="I1350" s="88"/>
      <c r="J1350" s="89">
        <f>+VLOOKUP(C1350,'[12]Resumen Peso'!$B$1:$D$65536,3,0)</f>
        <v>7773.2527803853482</v>
      </c>
      <c r="N1350" s="59"/>
      <c r="O1350" s="59"/>
      <c r="P1350" s="59"/>
      <c r="Q1350" s="59"/>
      <c r="R1350" s="59"/>
    </row>
    <row r="1351" spans="1:18" x14ac:dyDescent="0.2">
      <c r="A1351" s="80"/>
      <c r="B1351" s="81">
        <f t="shared" si="20"/>
        <v>1321</v>
      </c>
      <c r="C1351" s="82" t="s">
        <v>1364</v>
      </c>
      <c r="D1351" s="83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84" t="s">
        <v>44</v>
      </c>
      <c r="F1351" s="85">
        <v>0</v>
      </c>
      <c r="G1351" s="86">
        <f>VLOOKUP(C1351,'[12]Resumen Peso'!$B$1:$D$65536,3,0)*$C$14</f>
        <v>13760.223073416148</v>
      </c>
      <c r="H1351" s="93"/>
      <c r="I1351" s="88"/>
      <c r="J1351" s="89">
        <f>+VLOOKUP(C1351,'[12]Resumen Peso'!$B$1:$D$65536,3,0)</f>
        <v>8543.5751279911019</v>
      </c>
      <c r="N1351" s="59"/>
      <c r="O1351" s="59"/>
      <c r="P1351" s="59"/>
      <c r="Q1351" s="59"/>
      <c r="R1351" s="59"/>
    </row>
    <row r="1352" spans="1:18" x14ac:dyDescent="0.2">
      <c r="A1352" s="80"/>
      <c r="B1352" s="81">
        <f t="shared" si="20"/>
        <v>1322</v>
      </c>
      <c r="C1352" s="82" t="s">
        <v>1365</v>
      </c>
      <c r="D1352" s="83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84" t="s">
        <v>44</v>
      </c>
      <c r="F1352" s="85">
        <v>0</v>
      </c>
      <c r="G1352" s="86">
        <f>VLOOKUP(C1352,'[12]Resumen Peso'!$B$1:$D$65536,3,0)*$C$14</f>
        <v>15426.315394693927</v>
      </c>
      <c r="H1352" s="93"/>
      <c r="I1352" s="88"/>
      <c r="J1352" s="89">
        <f>+VLOOKUP(C1352,'[12]Resumen Peso'!$B$1:$D$65536,3,0)</f>
        <v>9578.03400566044</v>
      </c>
      <c r="N1352" s="59"/>
      <c r="O1352" s="59"/>
      <c r="P1352" s="59"/>
      <c r="Q1352" s="59"/>
      <c r="R1352" s="59"/>
    </row>
    <row r="1353" spans="1:18" x14ac:dyDescent="0.2">
      <c r="A1353" s="80"/>
      <c r="B1353" s="81">
        <f t="shared" si="20"/>
        <v>1323</v>
      </c>
      <c r="C1353" s="82" t="s">
        <v>1366</v>
      </c>
      <c r="D1353" s="83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84" t="s">
        <v>44</v>
      </c>
      <c r="F1353" s="85">
        <v>0</v>
      </c>
      <c r="G1353" s="86">
        <f>VLOOKUP(C1353,'[12]Resumen Peso'!$B$1:$D$65536,3,0)*$C$14</f>
        <v>17121.326742168621</v>
      </c>
      <c r="H1353" s="93"/>
      <c r="I1353" s="88"/>
      <c r="J1353" s="89">
        <f>+VLOOKUP(C1353,'[12]Resumen Peso'!$B$1:$D$65536,3,0)</f>
        <v>10630.448396959422</v>
      </c>
      <c r="N1353" s="59"/>
      <c r="O1353" s="59"/>
      <c r="P1353" s="59"/>
      <c r="Q1353" s="59"/>
      <c r="R1353" s="59"/>
    </row>
    <row r="1354" spans="1:18" x14ac:dyDescent="0.2">
      <c r="A1354" s="80"/>
      <c r="B1354" s="81">
        <f t="shared" si="20"/>
        <v>1324</v>
      </c>
      <c r="C1354" s="82" t="s">
        <v>1367</v>
      </c>
      <c r="D1354" s="83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84" t="s">
        <v>44</v>
      </c>
      <c r="F1354" s="85">
        <v>0</v>
      </c>
      <c r="G1354" s="86">
        <f>VLOOKUP(C1354,'[12]Resumen Peso'!$B$1:$D$65536,3,0)*$C$14</f>
        <v>18816.338089643312</v>
      </c>
      <c r="H1354" s="93"/>
      <c r="I1354" s="88"/>
      <c r="J1354" s="89">
        <f>+VLOOKUP(C1354,'[12]Resumen Peso'!$B$1:$D$65536,3,0)</f>
        <v>11682.862788258404</v>
      </c>
      <c r="N1354" s="59"/>
      <c r="O1354" s="59"/>
      <c r="P1354" s="59"/>
      <c r="Q1354" s="59"/>
      <c r="R1354" s="59"/>
    </row>
    <row r="1355" spans="1:18" x14ac:dyDescent="0.2">
      <c r="A1355" s="80"/>
      <c r="B1355" s="81">
        <f t="shared" si="20"/>
        <v>1325</v>
      </c>
      <c r="C1355" s="82" t="s">
        <v>1368</v>
      </c>
      <c r="D1355" s="83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84" t="s">
        <v>44</v>
      </c>
      <c r="F1355" s="85">
        <v>0</v>
      </c>
      <c r="G1355" s="86">
        <f>VLOOKUP(C1355,'[12]Resumen Peso'!$B$1:$D$65536,3,0)*$C$14</f>
        <v>20817.684215188889</v>
      </c>
      <c r="H1355" s="93"/>
      <c r="I1355" s="88"/>
      <c r="J1355" s="89">
        <f>+VLOOKUP(C1355,'[12]Resumen Peso'!$B$1:$D$65536,3,0)</f>
        <v>12925.477162275787</v>
      </c>
      <c r="N1355" s="59"/>
      <c r="O1355" s="59"/>
      <c r="P1355" s="59"/>
      <c r="Q1355" s="59"/>
      <c r="R1355" s="59"/>
    </row>
    <row r="1356" spans="1:18" x14ac:dyDescent="0.2">
      <c r="A1356" s="80"/>
      <c r="B1356" s="81">
        <f t="shared" si="20"/>
        <v>1326</v>
      </c>
      <c r="C1356" s="82" t="s">
        <v>1369</v>
      </c>
      <c r="D1356" s="83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84" t="s">
        <v>44</v>
      </c>
      <c r="F1356" s="85">
        <v>0</v>
      </c>
      <c r="G1356" s="86">
        <f>VLOOKUP(C1356,'[12]Resumen Peso'!$B$1:$D$65536,3,0)*$C$14</f>
        <v>23182.276408896312</v>
      </c>
      <c r="H1356" s="93"/>
      <c r="I1356" s="88"/>
      <c r="J1356" s="89">
        <f>+VLOOKUP(C1356,'[12]Resumen Peso'!$B$1:$D$65536,3,0)</f>
        <v>14393.627129483059</v>
      </c>
      <c r="N1356" s="59"/>
      <c r="O1356" s="59"/>
      <c r="P1356" s="59"/>
      <c r="Q1356" s="59"/>
      <c r="R1356" s="59"/>
    </row>
    <row r="1357" spans="1:18" x14ac:dyDescent="0.2">
      <c r="A1357" s="80"/>
      <c r="B1357" s="81">
        <f t="shared" si="20"/>
        <v>1327</v>
      </c>
      <c r="C1357" s="82" t="s">
        <v>1370</v>
      </c>
      <c r="D1357" s="83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84" t="s">
        <v>44</v>
      </c>
      <c r="F1357" s="85">
        <v>0</v>
      </c>
      <c r="G1357" s="86">
        <f>VLOOKUP(C1357,'[12]Resumen Peso'!$B$1:$D$65536,3,0)*$C$14</f>
        <v>25964.149577963875</v>
      </c>
      <c r="H1357" s="93"/>
      <c r="I1357" s="88"/>
      <c r="J1357" s="89">
        <f>+VLOOKUP(C1357,'[12]Resumen Peso'!$B$1:$D$65536,3,0)</f>
        <v>16120.862385021028</v>
      </c>
      <c r="N1357" s="59"/>
      <c r="O1357" s="59"/>
      <c r="P1357" s="59"/>
      <c r="Q1357" s="59"/>
      <c r="R1357" s="59"/>
    </row>
    <row r="1358" spans="1:18" x14ac:dyDescent="0.2">
      <c r="A1358" s="80"/>
      <c r="B1358" s="81">
        <f t="shared" si="20"/>
        <v>1328</v>
      </c>
      <c r="C1358" s="82" t="s">
        <v>1371</v>
      </c>
      <c r="D1358" s="83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84" t="s">
        <v>44</v>
      </c>
      <c r="F1358" s="85">
        <v>0</v>
      </c>
      <c r="G1358" s="86">
        <f>VLOOKUP(C1358,'[12]Resumen Peso'!$B$1:$D$65536,3,0)*$C$14</f>
        <v>26804.112999087411</v>
      </c>
      <c r="H1358" s="93"/>
      <c r="I1358" s="88"/>
      <c r="J1358" s="89">
        <f>+VLOOKUP(C1358,'[12]Resumen Peso'!$B$1:$D$65536,3,0)</f>
        <v>16642.386676803584</v>
      </c>
      <c r="N1358" s="59"/>
      <c r="O1358" s="59"/>
      <c r="P1358" s="59"/>
      <c r="Q1358" s="59"/>
      <c r="R1358" s="59"/>
    </row>
    <row r="1359" spans="1:18" x14ac:dyDescent="0.2">
      <c r="A1359" s="80"/>
      <c r="B1359" s="81">
        <f t="shared" si="20"/>
        <v>1329</v>
      </c>
      <c r="C1359" s="82" t="s">
        <v>1372</v>
      </c>
      <c r="D1359" s="83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84" t="s">
        <v>44</v>
      </c>
      <c r="F1359" s="85">
        <v>0</v>
      </c>
      <c r="G1359" s="86">
        <f>VLOOKUP(C1359,'[12]Resumen Peso'!$B$1:$D$65536,3,0)*$C$14</f>
        <v>29881.954291067348</v>
      </c>
      <c r="H1359" s="93"/>
      <c r="I1359" s="88"/>
      <c r="J1359" s="89">
        <f>+VLOOKUP(C1359,'[12]Resumen Peso'!$B$1:$D$65536,3,0)</f>
        <v>18553.385369903663</v>
      </c>
      <c r="N1359" s="59"/>
      <c r="O1359" s="59"/>
      <c r="P1359" s="59"/>
      <c r="Q1359" s="59"/>
      <c r="R1359" s="59"/>
    </row>
    <row r="1360" spans="1:18" x14ac:dyDescent="0.2">
      <c r="A1360" s="80"/>
      <c r="B1360" s="81">
        <f t="shared" si="20"/>
        <v>1330</v>
      </c>
      <c r="C1360" s="82" t="s">
        <v>1373</v>
      </c>
      <c r="D1360" s="83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84" t="s">
        <v>44</v>
      </c>
      <c r="F1360" s="85">
        <v>0</v>
      </c>
      <c r="G1360" s="86">
        <f>VLOOKUP(C1360,'[12]Resumen Peso'!$B$1:$D$65536,3,0)*$C$14</f>
        <v>32959.795583047286</v>
      </c>
      <c r="H1360" s="93"/>
      <c r="I1360" s="88"/>
      <c r="J1360" s="89">
        <f>+VLOOKUP(C1360,'[12]Resumen Peso'!$B$1:$D$65536,3,0)</f>
        <v>20464.384063003741</v>
      </c>
      <c r="N1360" s="59"/>
      <c r="O1360" s="59"/>
      <c r="P1360" s="59"/>
      <c r="Q1360" s="59"/>
      <c r="R1360" s="59"/>
    </row>
    <row r="1361" spans="1:18" x14ac:dyDescent="0.2">
      <c r="A1361" s="80"/>
      <c r="B1361" s="81">
        <f t="shared" si="20"/>
        <v>1331</v>
      </c>
      <c r="C1361" s="82" t="s">
        <v>1374</v>
      </c>
      <c r="D1361" s="83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84" t="s">
        <v>44</v>
      </c>
      <c r="F1361" s="85">
        <v>0</v>
      </c>
      <c r="G1361" s="86">
        <f>VLOOKUP(C1361,'[12]Resumen Peso'!$B$1:$D$65536,3,0)*$C$14</f>
        <v>6360.1183192868712</v>
      </c>
      <c r="H1361" s="93"/>
      <c r="I1361" s="88"/>
      <c r="J1361" s="89">
        <f>+VLOOKUP(C1361,'[12]Resumen Peso'!$B$1:$D$65536,3,0)</f>
        <v>3948.9293446643051</v>
      </c>
      <c r="N1361" s="59"/>
      <c r="O1361" s="59"/>
      <c r="P1361" s="59"/>
      <c r="Q1361" s="59"/>
      <c r="R1361" s="59"/>
    </row>
    <row r="1362" spans="1:18" x14ac:dyDescent="0.2">
      <c r="A1362" s="80"/>
      <c r="B1362" s="81">
        <f t="shared" si="20"/>
        <v>1332</v>
      </c>
      <c r="C1362" s="82" t="s">
        <v>1375</v>
      </c>
      <c r="D1362" s="83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84" t="s">
        <v>44</v>
      </c>
      <c r="F1362" s="85">
        <v>0</v>
      </c>
      <c r="G1362" s="86">
        <f>VLOOKUP(C1362,'[12]Resumen Peso'!$B$1:$D$65536,3,0)*$C$14</f>
        <v>7276.8921310759688</v>
      </c>
      <c r="H1362" s="93"/>
      <c r="I1362" s="88"/>
      <c r="J1362" s="89">
        <f>+VLOOKUP(C1362,'[12]Resumen Peso'!$B$1:$D$65536,3,0)</f>
        <v>4518.1443853366372</v>
      </c>
      <c r="N1362" s="59"/>
      <c r="O1362" s="59"/>
      <c r="P1362" s="59"/>
      <c r="Q1362" s="59"/>
      <c r="R1362" s="59"/>
    </row>
    <row r="1363" spans="1:18" x14ac:dyDescent="0.2">
      <c r="A1363" s="80"/>
      <c r="B1363" s="81">
        <f t="shared" si="20"/>
        <v>1333</v>
      </c>
      <c r="C1363" s="82" t="s">
        <v>1376</v>
      </c>
      <c r="D1363" s="83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84" t="s">
        <v>44</v>
      </c>
      <c r="F1363" s="85">
        <v>0</v>
      </c>
      <c r="G1363" s="86">
        <f>VLOOKUP(C1363,'[12]Resumen Peso'!$B$1:$D$65536,3,0)*$C$14</f>
        <v>8185.4804624026647</v>
      </c>
      <c r="H1363" s="93"/>
      <c r="I1363" s="88"/>
      <c r="J1363" s="89">
        <f>+VLOOKUP(C1363,'[12]Resumen Peso'!$B$1:$D$65536,3,0)</f>
        <v>5082.2771488601093</v>
      </c>
      <c r="N1363" s="59"/>
      <c r="O1363" s="59"/>
      <c r="P1363" s="59"/>
      <c r="Q1363" s="59"/>
      <c r="R1363" s="59"/>
    </row>
    <row r="1364" spans="1:18" x14ac:dyDescent="0.2">
      <c r="A1364" s="80"/>
      <c r="B1364" s="81">
        <f t="shared" si="20"/>
        <v>1334</v>
      </c>
      <c r="C1364" s="82" t="s">
        <v>1377</v>
      </c>
      <c r="D1364" s="83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84" t="s">
        <v>44</v>
      </c>
      <c r="F1364" s="85">
        <v>0</v>
      </c>
      <c r="G1364" s="86">
        <f>VLOOKUP(C1364,'[12]Resumen Peso'!$B$1:$D$65536,3,0)*$C$14</f>
        <v>9085.8833132669588</v>
      </c>
      <c r="H1364" s="93"/>
      <c r="I1364" s="88"/>
      <c r="J1364" s="89">
        <f>+VLOOKUP(C1364,'[12]Resumen Peso'!$B$1:$D$65536,3,0)</f>
        <v>5641.327635234722</v>
      </c>
      <c r="N1364" s="59"/>
      <c r="O1364" s="59"/>
      <c r="P1364" s="59"/>
      <c r="Q1364" s="59"/>
      <c r="R1364" s="59"/>
    </row>
    <row r="1365" spans="1:18" x14ac:dyDescent="0.2">
      <c r="A1365" s="80"/>
      <c r="B1365" s="81">
        <f t="shared" si="20"/>
        <v>1335</v>
      </c>
      <c r="C1365" s="82" t="s">
        <v>1378</v>
      </c>
      <c r="D1365" s="83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84" t="s">
        <v>44</v>
      </c>
      <c r="F1365" s="85">
        <v>0</v>
      </c>
      <c r="G1365" s="86">
        <f>VLOOKUP(C1365,'[12]Resumen Peso'!$B$1:$D$65536,3,0)*$C$14</f>
        <v>9986.2861641312502</v>
      </c>
      <c r="H1365" s="93"/>
      <c r="I1365" s="88"/>
      <c r="J1365" s="89">
        <f>+VLOOKUP(C1365,'[12]Resumen Peso'!$B$1:$D$65536,3,0)</f>
        <v>6200.378121609333</v>
      </c>
      <c r="N1365" s="59"/>
      <c r="O1365" s="59"/>
      <c r="P1365" s="59"/>
      <c r="Q1365" s="59"/>
      <c r="R1365" s="59"/>
    </row>
    <row r="1366" spans="1:18" x14ac:dyDescent="0.2">
      <c r="A1366" s="80"/>
      <c r="B1366" s="81">
        <f t="shared" si="20"/>
        <v>1336</v>
      </c>
      <c r="C1366" s="82" t="s">
        <v>1379</v>
      </c>
      <c r="D1366" s="83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84" t="s">
        <v>44</v>
      </c>
      <c r="F1366" s="85">
        <v>0</v>
      </c>
      <c r="G1366" s="86">
        <f>VLOOKUP(C1366,'[12]Resumen Peso'!$B$1:$D$65536,3,0)*$C$14</f>
        <v>11195.428967076448</v>
      </c>
      <c r="H1366" s="93"/>
      <c r="I1366" s="88"/>
      <c r="J1366" s="89">
        <f>+VLOOKUP(C1366,'[12]Resumen Peso'!$B$1:$D$65536,3,0)</f>
        <v>6951.1219374846514</v>
      </c>
      <c r="N1366" s="59"/>
      <c r="O1366" s="59"/>
      <c r="P1366" s="59"/>
      <c r="Q1366" s="59"/>
      <c r="R1366" s="59"/>
    </row>
    <row r="1367" spans="1:18" x14ac:dyDescent="0.2">
      <c r="A1367" s="80"/>
      <c r="B1367" s="81">
        <f t="shared" si="20"/>
        <v>1337</v>
      </c>
      <c r="C1367" s="82" t="s">
        <v>1380</v>
      </c>
      <c r="D1367" s="83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84" t="s">
        <v>44</v>
      </c>
      <c r="F1367" s="85">
        <v>0</v>
      </c>
      <c r="G1367" s="86">
        <f>VLOOKUP(C1367,'[12]Resumen Peso'!$B$1:$D$65536,3,0)*$C$14</f>
        <v>12425.559341927246</v>
      </c>
      <c r="H1367" s="93"/>
      <c r="I1367" s="88"/>
      <c r="J1367" s="89">
        <f>+VLOOKUP(C1367,'[12]Resumen Peso'!$B$1:$D$65536,3,0)</f>
        <v>7714.8967119696463</v>
      </c>
      <c r="N1367" s="59"/>
      <c r="O1367" s="59"/>
      <c r="P1367" s="59"/>
      <c r="Q1367" s="59"/>
      <c r="R1367" s="59"/>
    </row>
    <row r="1368" spans="1:18" x14ac:dyDescent="0.2">
      <c r="A1368" s="80"/>
      <c r="B1368" s="81">
        <f t="shared" si="20"/>
        <v>1338</v>
      </c>
      <c r="C1368" s="82" t="s">
        <v>1381</v>
      </c>
      <c r="D1368" s="83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84" t="s">
        <v>44</v>
      </c>
      <c r="F1368" s="85">
        <v>0</v>
      </c>
      <c r="G1368" s="86">
        <f>VLOOKUP(C1368,'[12]Resumen Peso'!$B$1:$D$65536,3,0)*$C$14</f>
        <v>13655.689716778043</v>
      </c>
      <c r="H1368" s="93"/>
      <c r="I1368" s="88"/>
      <c r="J1368" s="89">
        <f>+VLOOKUP(C1368,'[12]Resumen Peso'!$B$1:$D$65536,3,0)</f>
        <v>8478.6714864546411</v>
      </c>
      <c r="N1368" s="59"/>
      <c r="O1368" s="59"/>
      <c r="P1368" s="59"/>
      <c r="Q1368" s="59"/>
      <c r="R1368" s="59"/>
    </row>
    <row r="1369" spans="1:18" x14ac:dyDescent="0.2">
      <c r="A1369" s="80"/>
      <c r="B1369" s="81">
        <f t="shared" si="20"/>
        <v>1339</v>
      </c>
      <c r="C1369" s="82" t="s">
        <v>1382</v>
      </c>
      <c r="D1369" s="83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84" t="s">
        <v>44</v>
      </c>
      <c r="F1369" s="85">
        <v>0</v>
      </c>
      <c r="G1369" s="86">
        <f>VLOOKUP(C1369,'[12]Resumen Peso'!$B$1:$D$65536,3,0)*$C$14</f>
        <v>15108.138199374604</v>
      </c>
      <c r="H1369" s="93"/>
      <c r="I1369" s="88"/>
      <c r="J1369" s="89">
        <f>+VLOOKUP(C1369,'[12]Resumen Peso'!$B$1:$D$65536,3,0)</f>
        <v>9380.4811929101979</v>
      </c>
      <c r="N1369" s="59"/>
      <c r="O1369" s="59"/>
      <c r="P1369" s="59"/>
      <c r="Q1369" s="59"/>
      <c r="R1369" s="59"/>
    </row>
    <row r="1370" spans="1:18" x14ac:dyDescent="0.2">
      <c r="A1370" s="80"/>
      <c r="B1370" s="81">
        <f t="shared" si="20"/>
        <v>1340</v>
      </c>
      <c r="C1370" s="82" t="s">
        <v>1383</v>
      </c>
      <c r="D1370" s="83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84" t="s">
        <v>44</v>
      </c>
      <c r="F1370" s="85">
        <v>0</v>
      </c>
      <c r="G1370" s="86">
        <f>VLOOKUP(C1370,'[12]Resumen Peso'!$B$1:$D$65536,3,0)*$C$14</f>
        <v>16824.207348969492</v>
      </c>
      <c r="H1370" s="93"/>
      <c r="I1370" s="88"/>
      <c r="J1370" s="89">
        <f>+VLOOKUP(C1370,'[12]Resumen Peso'!$B$1:$D$65536,3,0)</f>
        <v>10445.970148006902</v>
      </c>
      <c r="N1370" s="59"/>
      <c r="O1370" s="59"/>
      <c r="P1370" s="59"/>
      <c r="Q1370" s="59"/>
      <c r="R1370" s="59"/>
    </row>
    <row r="1371" spans="1:18" x14ac:dyDescent="0.2">
      <c r="A1371" s="80"/>
      <c r="B1371" s="81">
        <f t="shared" si="20"/>
        <v>1341</v>
      </c>
      <c r="C1371" s="82" t="s">
        <v>1384</v>
      </c>
      <c r="D1371" s="83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84" t="s">
        <v>44</v>
      </c>
      <c r="F1371" s="85">
        <v>0</v>
      </c>
      <c r="G1371" s="86">
        <f>VLOOKUP(C1371,'[12]Resumen Peso'!$B$1:$D$65536,3,0)*$C$14</f>
        <v>18843.112230845833</v>
      </c>
      <c r="H1371" s="93"/>
      <c r="I1371" s="88"/>
      <c r="J1371" s="89">
        <f>+VLOOKUP(C1371,'[12]Resumen Peso'!$B$1:$D$65536,3,0)</f>
        <v>11699.486565767731</v>
      </c>
      <c r="N1371" s="59"/>
      <c r="O1371" s="59"/>
      <c r="P1371" s="59"/>
      <c r="Q1371" s="59"/>
      <c r="R1371" s="59"/>
    </row>
    <row r="1372" spans="1:18" x14ac:dyDescent="0.2">
      <c r="A1372" s="80"/>
      <c r="B1372" s="81">
        <f t="shared" si="20"/>
        <v>1342</v>
      </c>
      <c r="C1372" s="82" t="s">
        <v>1385</v>
      </c>
      <c r="D1372" s="83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84" t="s">
        <v>44</v>
      </c>
      <c r="F1372" s="85">
        <v>0</v>
      </c>
      <c r="G1372" s="86">
        <f>VLOOKUP(C1372,'[12]Resumen Peso'!$B$1:$D$65536,3,0)*$C$14</f>
        <v>19452.703735721039</v>
      </c>
      <c r="H1372" s="93"/>
      <c r="I1372" s="88"/>
      <c r="J1372" s="89">
        <f>+VLOOKUP(C1372,'[12]Resumen Peso'!$B$1:$D$65536,3,0)</f>
        <v>12077.975402140462</v>
      </c>
      <c r="N1372" s="59"/>
      <c r="O1372" s="59"/>
      <c r="P1372" s="59"/>
      <c r="Q1372" s="59"/>
      <c r="R1372" s="59"/>
    </row>
    <row r="1373" spans="1:18" x14ac:dyDescent="0.2">
      <c r="A1373" s="80"/>
      <c r="B1373" s="81">
        <f t="shared" si="20"/>
        <v>1343</v>
      </c>
      <c r="C1373" s="82" t="s">
        <v>1386</v>
      </c>
      <c r="D1373" s="83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84" t="s">
        <v>44</v>
      </c>
      <c r="F1373" s="85">
        <v>0</v>
      </c>
      <c r="G1373" s="86">
        <f>VLOOKUP(C1373,'[12]Resumen Peso'!$B$1:$D$65536,3,0)*$C$14</f>
        <v>21686.403272821673</v>
      </c>
      <c r="H1373" s="93"/>
      <c r="I1373" s="88"/>
      <c r="J1373" s="89">
        <f>+VLOOKUP(C1373,'[12]Resumen Peso'!$B$1:$D$65536,3,0)</f>
        <v>13464.855520780895</v>
      </c>
      <c r="N1373" s="59"/>
      <c r="O1373" s="59"/>
      <c r="P1373" s="59"/>
      <c r="Q1373" s="59"/>
      <c r="R1373" s="59"/>
    </row>
    <row r="1374" spans="1:18" x14ac:dyDescent="0.2">
      <c r="A1374" s="80"/>
      <c r="B1374" s="81">
        <f t="shared" si="20"/>
        <v>1344</v>
      </c>
      <c r="C1374" s="82" t="s">
        <v>1387</v>
      </c>
      <c r="D1374" s="83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84" t="s">
        <v>44</v>
      </c>
      <c r="F1374" s="85">
        <v>0</v>
      </c>
      <c r="G1374" s="86">
        <f>VLOOKUP(C1374,'[12]Resumen Peso'!$B$1:$D$65536,3,0)*$C$14</f>
        <v>23920.102809922304</v>
      </c>
      <c r="H1374" s="93"/>
      <c r="I1374" s="88"/>
      <c r="J1374" s="89">
        <f>+VLOOKUP(C1374,'[12]Resumen Peso'!$B$1:$D$65536,3,0)</f>
        <v>14851.735639421328</v>
      </c>
      <c r="N1374" s="59"/>
      <c r="O1374" s="59"/>
      <c r="P1374" s="59"/>
      <c r="Q1374" s="59"/>
      <c r="R1374" s="59"/>
    </row>
    <row r="1375" spans="1:18" x14ac:dyDescent="0.2">
      <c r="A1375" s="80"/>
      <c r="B1375" s="81">
        <f t="shared" si="20"/>
        <v>1345</v>
      </c>
      <c r="C1375" s="82" t="s">
        <v>1388</v>
      </c>
      <c r="D1375" s="83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84" t="s">
        <v>44</v>
      </c>
      <c r="F1375" s="85">
        <v>0</v>
      </c>
      <c r="G1375" s="86">
        <f>VLOOKUP(C1375,'[12]Resumen Peso'!$B$1:$D$65536,3,0)*$C$14</f>
        <v>6400.050718440034</v>
      </c>
      <c r="H1375" s="93"/>
      <c r="I1375" s="88"/>
      <c r="J1375" s="89">
        <f>+VLOOKUP(C1375,'[12]Resumen Peso'!$B$1:$D$65536,3,0)</f>
        <v>3973.7229436042153</v>
      </c>
      <c r="N1375" s="59"/>
      <c r="O1375" s="59"/>
      <c r="P1375" s="59"/>
      <c r="Q1375" s="59"/>
      <c r="R1375" s="59"/>
    </row>
    <row r="1376" spans="1:18" x14ac:dyDescent="0.2">
      <c r="A1376" s="80"/>
      <c r="B1376" s="81">
        <f t="shared" ref="B1376:B1439" si="21">1+B1375</f>
        <v>1346</v>
      </c>
      <c r="C1376" s="82" t="s">
        <v>1389</v>
      </c>
      <c r="D1376" s="83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84" t="s">
        <v>44</v>
      </c>
      <c r="F1376" s="85">
        <v>0</v>
      </c>
      <c r="G1376" s="86">
        <f>VLOOKUP(C1376,'[12]Resumen Peso'!$B$1:$D$65536,3,0)*$C$14</f>
        <v>7322.5805517286872</v>
      </c>
      <c r="H1376" s="93"/>
      <c r="I1376" s="88"/>
      <c r="J1376" s="89">
        <f>+VLOOKUP(C1376,'[12]Resumen Peso'!$B$1:$D$65536,3,0)</f>
        <v>4546.5118363759939</v>
      </c>
      <c r="N1376" s="59"/>
      <c r="O1376" s="59"/>
      <c r="P1376" s="59"/>
      <c r="Q1376" s="59"/>
      <c r="R1376" s="59"/>
    </row>
    <row r="1377" spans="1:18" x14ac:dyDescent="0.2">
      <c r="A1377" s="80"/>
      <c r="B1377" s="81">
        <f t="shared" si="21"/>
        <v>1347</v>
      </c>
      <c r="C1377" s="82" t="s">
        <v>1390</v>
      </c>
      <c r="D1377" s="83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84" t="s">
        <v>44</v>
      </c>
      <c r="F1377" s="85">
        <v>0</v>
      </c>
      <c r="G1377" s="86">
        <f>VLOOKUP(C1377,'[12]Resumen Peso'!$B$1:$D$65536,3,0)*$C$14</f>
        <v>8236.8735115058353</v>
      </c>
      <c r="H1377" s="93"/>
      <c r="I1377" s="88"/>
      <c r="J1377" s="89">
        <f>+VLOOKUP(C1377,'[12]Resumen Peso'!$B$1:$D$65536,3,0)</f>
        <v>5114.1865426051672</v>
      </c>
      <c r="N1377" s="59"/>
      <c r="O1377" s="59"/>
      <c r="P1377" s="59"/>
      <c r="Q1377" s="59"/>
      <c r="R1377" s="59"/>
    </row>
    <row r="1378" spans="1:18" x14ac:dyDescent="0.2">
      <c r="A1378" s="80"/>
      <c r="B1378" s="81">
        <f t="shared" si="21"/>
        <v>1348</v>
      </c>
      <c r="C1378" s="82" t="s">
        <v>1391</v>
      </c>
      <c r="D1378" s="83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84" t="s">
        <v>44</v>
      </c>
      <c r="F1378" s="85">
        <v>0</v>
      </c>
      <c r="G1378" s="86">
        <f>VLOOKUP(C1378,'[12]Resumen Peso'!$B$1:$D$65536,3,0)*$C$14</f>
        <v>9142.9295977714773</v>
      </c>
      <c r="H1378" s="93"/>
      <c r="I1378" s="88"/>
      <c r="J1378" s="89">
        <f>+VLOOKUP(C1378,'[12]Resumen Peso'!$B$1:$D$65536,3,0)</f>
        <v>5676.7470622917363</v>
      </c>
      <c r="N1378" s="59"/>
      <c r="O1378" s="59"/>
      <c r="P1378" s="59"/>
      <c r="Q1378" s="59"/>
      <c r="R1378" s="59"/>
    </row>
    <row r="1379" spans="1:18" x14ac:dyDescent="0.2">
      <c r="A1379" s="80"/>
      <c r="B1379" s="81">
        <f t="shared" si="21"/>
        <v>1349</v>
      </c>
      <c r="C1379" s="82" t="s">
        <v>1392</v>
      </c>
      <c r="D1379" s="83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84" t="s">
        <v>44</v>
      </c>
      <c r="F1379" s="85">
        <v>0</v>
      </c>
      <c r="G1379" s="86">
        <f>VLOOKUP(C1379,'[12]Resumen Peso'!$B$1:$D$65536,3,0)*$C$14</f>
        <v>10048.985684037118</v>
      </c>
      <c r="H1379" s="93"/>
      <c r="I1379" s="88"/>
      <c r="J1379" s="89">
        <f>+VLOOKUP(C1379,'[12]Resumen Peso'!$B$1:$D$65536,3,0)</f>
        <v>6239.3075819783035</v>
      </c>
      <c r="N1379" s="59"/>
      <c r="O1379" s="59"/>
      <c r="P1379" s="59"/>
      <c r="Q1379" s="59"/>
      <c r="R1379" s="59"/>
    </row>
    <row r="1380" spans="1:18" x14ac:dyDescent="0.2">
      <c r="A1380" s="80"/>
      <c r="B1380" s="81">
        <f t="shared" si="21"/>
        <v>1350</v>
      </c>
      <c r="C1380" s="82" t="s">
        <v>1393</v>
      </c>
      <c r="D1380" s="83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84" t="s">
        <v>44</v>
      </c>
      <c r="F1380" s="85">
        <v>0</v>
      </c>
      <c r="G1380" s="86">
        <f>VLOOKUP(C1380,'[12]Resumen Peso'!$B$1:$D$65536,3,0)*$C$14</f>
        <v>11265.720165409737</v>
      </c>
      <c r="H1380" s="93"/>
      <c r="I1380" s="88"/>
      <c r="J1380" s="89">
        <f>+VLOOKUP(C1380,'[12]Resumen Peso'!$B$1:$D$65536,3,0)</f>
        <v>6994.7649896788544</v>
      </c>
      <c r="N1380" s="59"/>
      <c r="O1380" s="59"/>
      <c r="P1380" s="59"/>
      <c r="Q1380" s="59"/>
      <c r="R1380" s="59"/>
    </row>
    <row r="1381" spans="1:18" x14ac:dyDescent="0.2">
      <c r="A1381" s="80"/>
      <c r="B1381" s="81">
        <f t="shared" si="21"/>
        <v>1351</v>
      </c>
      <c r="C1381" s="82" t="s">
        <v>1394</v>
      </c>
      <c r="D1381" s="83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84" t="s">
        <v>44</v>
      </c>
      <c r="F1381" s="85">
        <v>0</v>
      </c>
      <c r="G1381" s="86">
        <f>VLOOKUP(C1381,'[12]Resumen Peso'!$B$1:$D$65536,3,0)*$C$14</f>
        <v>12503.573990465857</v>
      </c>
      <c r="H1381" s="93"/>
      <c r="I1381" s="88"/>
      <c r="J1381" s="89">
        <f>+VLOOKUP(C1381,'[12]Resumen Peso'!$B$1:$D$65536,3,0)</f>
        <v>7763.3351716746438</v>
      </c>
      <c r="N1381" s="59"/>
      <c r="O1381" s="59"/>
      <c r="P1381" s="59"/>
      <c r="Q1381" s="59"/>
      <c r="R1381" s="59"/>
    </row>
    <row r="1382" spans="1:18" x14ac:dyDescent="0.2">
      <c r="A1382" s="80"/>
      <c r="B1382" s="81">
        <f t="shared" si="21"/>
        <v>1352</v>
      </c>
      <c r="C1382" s="82" t="s">
        <v>1395</v>
      </c>
      <c r="D1382" s="83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84" t="s">
        <v>44</v>
      </c>
      <c r="F1382" s="85">
        <v>0</v>
      </c>
      <c r="G1382" s="86">
        <f>VLOOKUP(C1382,'[12]Resumen Peso'!$B$1:$D$65536,3,0)*$C$14</f>
        <v>13741.427815521978</v>
      </c>
      <c r="H1382" s="93"/>
      <c r="I1382" s="88"/>
      <c r="J1382" s="89">
        <f>+VLOOKUP(C1382,'[12]Resumen Peso'!$B$1:$D$65536,3,0)</f>
        <v>8531.9053536704341</v>
      </c>
      <c r="N1382" s="59"/>
      <c r="O1382" s="59"/>
      <c r="P1382" s="59"/>
      <c r="Q1382" s="59"/>
      <c r="R1382" s="59"/>
    </row>
    <row r="1383" spans="1:18" x14ac:dyDescent="0.2">
      <c r="A1383" s="80"/>
      <c r="B1383" s="81">
        <f t="shared" si="21"/>
        <v>1353</v>
      </c>
      <c r="C1383" s="82" t="s">
        <v>1396</v>
      </c>
      <c r="D1383" s="83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84" t="s">
        <v>44</v>
      </c>
      <c r="F1383" s="85">
        <v>0</v>
      </c>
      <c r="G1383" s="86">
        <f>VLOOKUP(C1383,'[12]Resumen Peso'!$B$1:$D$65536,3,0)*$C$14</f>
        <v>15202.995586415511</v>
      </c>
      <c r="H1383" s="93"/>
      <c r="I1383" s="88"/>
      <c r="J1383" s="89">
        <f>+VLOOKUP(C1383,'[12]Resumen Peso'!$B$1:$D$65536,3,0)</f>
        <v>9439.3771285578259</v>
      </c>
      <c r="N1383" s="59"/>
      <c r="O1383" s="59"/>
      <c r="P1383" s="59"/>
      <c r="Q1383" s="59"/>
      <c r="R1383" s="59"/>
    </row>
    <row r="1384" spans="1:18" x14ac:dyDescent="0.2">
      <c r="A1384" s="80"/>
      <c r="B1384" s="81">
        <f t="shared" si="21"/>
        <v>1354</v>
      </c>
      <c r="C1384" s="82" t="s">
        <v>1397</v>
      </c>
      <c r="D1384" s="83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84" t="s">
        <v>44</v>
      </c>
      <c r="F1384" s="85">
        <v>0</v>
      </c>
      <c r="G1384" s="86">
        <f>VLOOKUP(C1384,'[12]Resumen Peso'!$B$1:$D$65536,3,0)*$C$14</f>
        <v>16929.839183090771</v>
      </c>
      <c r="H1384" s="93"/>
      <c r="I1384" s="88"/>
      <c r="J1384" s="89">
        <f>+VLOOKUP(C1384,'[12]Resumen Peso'!$B$1:$D$65536,3,0)</f>
        <v>10511.555822447468</v>
      </c>
      <c r="N1384" s="59"/>
      <c r="O1384" s="59"/>
      <c r="P1384" s="59"/>
      <c r="Q1384" s="59"/>
      <c r="R1384" s="59"/>
    </row>
    <row r="1385" spans="1:18" x14ac:dyDescent="0.2">
      <c r="A1385" s="80"/>
      <c r="B1385" s="81">
        <f t="shared" si="21"/>
        <v>1355</v>
      </c>
      <c r="C1385" s="82" t="s">
        <v>1398</v>
      </c>
      <c r="D1385" s="83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84" t="s">
        <v>44</v>
      </c>
      <c r="F1385" s="85">
        <v>0</v>
      </c>
      <c r="G1385" s="86">
        <f>VLOOKUP(C1385,'[12]Resumen Peso'!$B$1:$D$65536,3,0)*$C$14</f>
        <v>18961.419885061667</v>
      </c>
      <c r="H1385" s="93"/>
      <c r="I1385" s="88"/>
      <c r="J1385" s="89">
        <f>+VLOOKUP(C1385,'[12]Resumen Peso'!$B$1:$D$65536,3,0)</f>
        <v>11772.942521141165</v>
      </c>
      <c r="N1385" s="59"/>
      <c r="O1385" s="59"/>
      <c r="P1385" s="59"/>
      <c r="Q1385" s="59"/>
      <c r="R1385" s="59"/>
    </row>
    <row r="1386" spans="1:18" x14ac:dyDescent="0.2">
      <c r="A1386" s="80"/>
      <c r="B1386" s="81">
        <f t="shared" si="21"/>
        <v>1356</v>
      </c>
      <c r="C1386" s="82" t="s">
        <v>1399</v>
      </c>
      <c r="D1386" s="83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84" t="s">
        <v>44</v>
      </c>
      <c r="F1386" s="85">
        <v>0</v>
      </c>
      <c r="G1386" s="86">
        <f>VLOOKUP(C1386,'[12]Resumen Peso'!$B$1:$D$65536,3,0)*$C$14</f>
        <v>19574.838748182588</v>
      </c>
      <c r="H1386" s="93"/>
      <c r="I1386" s="88"/>
      <c r="J1386" s="89">
        <f>+VLOOKUP(C1386,'[12]Resumen Peso'!$B$1:$D$65536,3,0)</f>
        <v>12153.807723255903</v>
      </c>
      <c r="N1386" s="59"/>
      <c r="O1386" s="59"/>
      <c r="P1386" s="59"/>
      <c r="Q1386" s="59"/>
      <c r="R1386" s="59"/>
    </row>
    <row r="1387" spans="1:18" x14ac:dyDescent="0.2">
      <c r="A1387" s="80"/>
      <c r="B1387" s="81">
        <f t="shared" si="21"/>
        <v>1357</v>
      </c>
      <c r="C1387" s="82" t="s">
        <v>1400</v>
      </c>
      <c r="D1387" s="83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84" t="s">
        <v>44</v>
      </c>
      <c r="F1387" s="85">
        <v>0</v>
      </c>
      <c r="G1387" s="86">
        <f>VLOOKUP(C1387,'[12]Resumen Peso'!$B$1:$D$65536,3,0)*$C$14</f>
        <v>21822.562707004003</v>
      </c>
      <c r="H1387" s="93"/>
      <c r="I1387" s="88"/>
      <c r="J1387" s="89">
        <f>+VLOOKUP(C1387,'[12]Resumen Peso'!$B$1:$D$65536,3,0)</f>
        <v>13549.395455134785</v>
      </c>
      <c r="N1387" s="59"/>
      <c r="O1387" s="59"/>
      <c r="P1387" s="59"/>
      <c r="Q1387" s="59"/>
      <c r="R1387" s="59"/>
    </row>
    <row r="1388" spans="1:18" x14ac:dyDescent="0.2">
      <c r="A1388" s="80"/>
      <c r="B1388" s="81">
        <f t="shared" si="21"/>
        <v>1358</v>
      </c>
      <c r="C1388" s="82" t="s">
        <v>1401</v>
      </c>
      <c r="D1388" s="83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84" t="s">
        <v>44</v>
      </c>
      <c r="F1388" s="85">
        <v>0</v>
      </c>
      <c r="G1388" s="86">
        <f>VLOOKUP(C1388,'[12]Resumen Peso'!$B$1:$D$65536,3,0)*$C$14</f>
        <v>24070.286665825413</v>
      </c>
      <c r="H1388" s="93"/>
      <c r="I1388" s="88"/>
      <c r="J1388" s="89">
        <f>+VLOOKUP(C1388,'[12]Resumen Peso'!$B$1:$D$65536,3,0)</f>
        <v>14944.983187013668</v>
      </c>
      <c r="N1388" s="59"/>
      <c r="O1388" s="59"/>
      <c r="P1388" s="59"/>
      <c r="Q1388" s="59"/>
      <c r="R1388" s="59"/>
    </row>
    <row r="1389" spans="1:18" x14ac:dyDescent="0.2">
      <c r="A1389" s="80"/>
      <c r="B1389" s="81">
        <f t="shared" si="21"/>
        <v>1359</v>
      </c>
      <c r="C1389" s="82" t="s">
        <v>1402</v>
      </c>
      <c r="D1389" s="83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84" t="s">
        <v>44</v>
      </c>
      <c r="F1389" s="85">
        <v>0</v>
      </c>
      <c r="G1389" s="86">
        <f>VLOOKUP(C1389,'[12]Resumen Peso'!$B$1:$D$65536,3,0)*$C$14</f>
        <v>6681.4231841578148</v>
      </c>
      <c r="H1389" s="93"/>
      <c r="I1389" s="88"/>
      <c r="J1389" s="89">
        <f>+VLOOKUP(C1389,'[12]Resumen Peso'!$B$1:$D$65536,3,0)</f>
        <v>4148.4240939403744</v>
      </c>
      <c r="N1389" s="59"/>
      <c r="O1389" s="59"/>
      <c r="P1389" s="59"/>
      <c r="Q1389" s="59"/>
      <c r="R1389" s="59"/>
    </row>
    <row r="1390" spans="1:18" x14ac:dyDescent="0.2">
      <c r="A1390" s="80"/>
      <c r="B1390" s="81">
        <f t="shared" si="21"/>
        <v>1360</v>
      </c>
      <c r="C1390" s="82" t="s">
        <v>1403</v>
      </c>
      <c r="D1390" s="83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84" t="s">
        <v>44</v>
      </c>
      <c r="F1390" s="85">
        <v>0</v>
      </c>
      <c r="G1390" s="86">
        <f>VLOOKUP(C1390,'[12]Resumen Peso'!$B$1:$D$65536,3,0)*$C$14</f>
        <v>7644.5112107030864</v>
      </c>
      <c r="H1390" s="93"/>
      <c r="I1390" s="88"/>
      <c r="J1390" s="89">
        <f>+VLOOKUP(C1390,'[12]Resumen Peso'!$B$1:$D$65536,3,0)</f>
        <v>4746.3951345083569</v>
      </c>
      <c r="N1390" s="59"/>
      <c r="O1390" s="59"/>
      <c r="P1390" s="59"/>
      <c r="Q1390" s="59"/>
      <c r="R1390" s="59"/>
    </row>
    <row r="1391" spans="1:18" x14ac:dyDescent="0.2">
      <c r="A1391" s="80"/>
      <c r="B1391" s="81">
        <f t="shared" si="21"/>
        <v>1361</v>
      </c>
      <c r="C1391" s="82" t="s">
        <v>1404</v>
      </c>
      <c r="D1391" s="83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84" t="s">
        <v>44</v>
      </c>
      <c r="F1391" s="85">
        <v>0</v>
      </c>
      <c r="G1391" s="86">
        <f>VLOOKUP(C1391,'[12]Resumen Peso'!$B$1:$D$65536,3,0)*$C$14</f>
        <v>8599.0002370113452</v>
      </c>
      <c r="H1391" s="93"/>
      <c r="I1391" s="88"/>
      <c r="J1391" s="89">
        <f>+VLOOKUP(C1391,'[12]Resumen Peso'!$B$1:$D$65536,3,0)</f>
        <v>5339.0271479284102</v>
      </c>
      <c r="N1391" s="59"/>
      <c r="O1391" s="59"/>
      <c r="P1391" s="59"/>
      <c r="Q1391" s="59"/>
      <c r="R1391" s="59"/>
    </row>
    <row r="1392" spans="1:18" x14ac:dyDescent="0.2">
      <c r="A1392" s="80"/>
      <c r="B1392" s="81">
        <f t="shared" si="21"/>
        <v>1362</v>
      </c>
      <c r="C1392" s="82" t="s">
        <v>1405</v>
      </c>
      <c r="D1392" s="83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84" t="s">
        <v>44</v>
      </c>
      <c r="F1392" s="85">
        <v>0</v>
      </c>
      <c r="G1392" s="86">
        <f>VLOOKUP(C1392,'[12]Resumen Peso'!$B$1:$D$65536,3,0)*$C$14</f>
        <v>9544.8902630825942</v>
      </c>
      <c r="H1392" s="93"/>
      <c r="I1392" s="88"/>
      <c r="J1392" s="89">
        <f>+VLOOKUP(C1392,'[12]Resumen Peso'!$B$1:$D$65536,3,0)</f>
        <v>5926.3201342005359</v>
      </c>
      <c r="N1392" s="59"/>
      <c r="O1392" s="59"/>
      <c r="P1392" s="59"/>
      <c r="Q1392" s="59"/>
      <c r="R1392" s="59"/>
    </row>
    <row r="1393" spans="1:18" x14ac:dyDescent="0.2">
      <c r="A1393" s="80"/>
      <c r="B1393" s="81">
        <f t="shared" si="21"/>
        <v>1363</v>
      </c>
      <c r="C1393" s="82" t="s">
        <v>1406</v>
      </c>
      <c r="D1393" s="83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84" t="s">
        <v>44</v>
      </c>
      <c r="F1393" s="85">
        <v>0</v>
      </c>
      <c r="G1393" s="86">
        <f>VLOOKUP(C1393,'[12]Resumen Peso'!$B$1:$D$65536,3,0)*$C$14</f>
        <v>10490.780289153839</v>
      </c>
      <c r="H1393" s="93"/>
      <c r="I1393" s="88"/>
      <c r="J1393" s="89">
        <f>+VLOOKUP(C1393,'[12]Resumen Peso'!$B$1:$D$65536,3,0)</f>
        <v>6513.6131204726598</v>
      </c>
      <c r="N1393" s="59"/>
      <c r="O1393" s="59"/>
      <c r="P1393" s="59"/>
      <c r="Q1393" s="59"/>
      <c r="R1393" s="59"/>
    </row>
    <row r="1394" spans="1:18" x14ac:dyDescent="0.2">
      <c r="A1394" s="80"/>
      <c r="B1394" s="81">
        <f t="shared" si="21"/>
        <v>1364</v>
      </c>
      <c r="C1394" s="82" t="s">
        <v>1407</v>
      </c>
      <c r="D1394" s="83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84" t="s">
        <v>44</v>
      </c>
      <c r="F1394" s="85">
        <v>0</v>
      </c>
      <c r="G1394" s="86">
        <f>VLOOKUP(C1394,'[12]Resumen Peso'!$B$1:$D$65536,3,0)*$C$14</f>
        <v>11761.007406164683</v>
      </c>
      <c r="H1394" s="93"/>
      <c r="I1394" s="88"/>
      <c r="J1394" s="89">
        <f>+VLOOKUP(C1394,'[12]Resumen Peso'!$B$1:$D$65536,3,0)</f>
        <v>7302.2835327103494</v>
      </c>
      <c r="N1394" s="59"/>
      <c r="O1394" s="59"/>
      <c r="P1394" s="59"/>
      <c r="Q1394" s="59"/>
      <c r="R1394" s="59"/>
    </row>
    <row r="1395" spans="1:18" x14ac:dyDescent="0.2">
      <c r="A1395" s="80"/>
      <c r="B1395" s="81">
        <f t="shared" si="21"/>
        <v>1365</v>
      </c>
      <c r="C1395" s="82" t="s">
        <v>1408</v>
      </c>
      <c r="D1395" s="83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84" t="s">
        <v>44</v>
      </c>
      <c r="F1395" s="85">
        <v>0</v>
      </c>
      <c r="G1395" s="86">
        <f>VLOOKUP(C1395,'[12]Resumen Peso'!$B$1:$D$65536,3,0)*$C$14</f>
        <v>13053.282359783223</v>
      </c>
      <c r="H1395" s="93"/>
      <c r="I1395" s="88"/>
      <c r="J1395" s="89">
        <f>+VLOOKUP(C1395,'[12]Resumen Peso'!$B$1:$D$65536,3,0)</f>
        <v>8104.6432105553267</v>
      </c>
      <c r="N1395" s="59"/>
      <c r="O1395" s="59"/>
      <c r="P1395" s="59"/>
      <c r="Q1395" s="59"/>
      <c r="R1395" s="59"/>
    </row>
    <row r="1396" spans="1:18" x14ac:dyDescent="0.2">
      <c r="A1396" s="80"/>
      <c r="B1396" s="81">
        <f t="shared" si="21"/>
        <v>1366</v>
      </c>
      <c r="C1396" s="82" t="s">
        <v>1409</v>
      </c>
      <c r="D1396" s="83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84" t="s">
        <v>44</v>
      </c>
      <c r="F1396" s="85">
        <v>0</v>
      </c>
      <c r="G1396" s="86">
        <f>VLOOKUP(C1396,'[12]Resumen Peso'!$B$1:$D$65536,3,0)*$C$14</f>
        <v>14345.557313401761</v>
      </c>
      <c r="H1396" s="93"/>
      <c r="I1396" s="88"/>
      <c r="J1396" s="89">
        <f>+VLOOKUP(C1396,'[12]Resumen Peso'!$B$1:$D$65536,3,0)</f>
        <v>8907.0028884003041</v>
      </c>
      <c r="N1396" s="59"/>
      <c r="O1396" s="59"/>
      <c r="P1396" s="59"/>
      <c r="Q1396" s="59"/>
      <c r="R1396" s="59"/>
    </row>
    <row r="1397" spans="1:18" x14ac:dyDescent="0.2">
      <c r="A1397" s="80"/>
      <c r="B1397" s="81">
        <f t="shared" si="21"/>
        <v>1367</v>
      </c>
      <c r="C1397" s="82" t="s">
        <v>1410</v>
      </c>
      <c r="D1397" s="83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84" t="s">
        <v>44</v>
      </c>
      <c r="F1397" s="85">
        <v>0</v>
      </c>
      <c r="G1397" s="86">
        <f>VLOOKUP(C1397,'[12]Resumen Peso'!$B$1:$D$65536,3,0)*$C$14</f>
        <v>15871.381595001543</v>
      </c>
      <c r="H1397" s="93"/>
      <c r="I1397" s="88"/>
      <c r="J1397" s="89">
        <f>+VLOOKUP(C1397,'[12]Resumen Peso'!$B$1:$D$65536,3,0)</f>
        <v>9854.3708425685381</v>
      </c>
      <c r="N1397" s="59"/>
      <c r="O1397" s="59"/>
      <c r="P1397" s="59"/>
      <c r="Q1397" s="59"/>
      <c r="R1397" s="59"/>
    </row>
    <row r="1398" spans="1:18" x14ac:dyDescent="0.2">
      <c r="A1398" s="80"/>
      <c r="B1398" s="81">
        <f t="shared" si="21"/>
        <v>1368</v>
      </c>
      <c r="C1398" s="82" t="s">
        <v>1411</v>
      </c>
      <c r="D1398" s="83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84" t="s">
        <v>44</v>
      </c>
      <c r="F1398" s="85">
        <v>0</v>
      </c>
      <c r="G1398" s="86">
        <f>VLOOKUP(C1398,'[12]Resumen Peso'!$B$1:$D$65536,3,0)*$C$14</f>
        <v>17674.144315146485</v>
      </c>
      <c r="H1398" s="93"/>
      <c r="I1398" s="88"/>
      <c r="J1398" s="89">
        <f>+VLOOKUP(C1398,'[12]Resumen Peso'!$B$1:$D$65536,3,0)</f>
        <v>10973.686907091913</v>
      </c>
      <c r="N1398" s="59"/>
      <c r="O1398" s="59"/>
      <c r="P1398" s="59"/>
      <c r="Q1398" s="59"/>
      <c r="R1398" s="59"/>
    </row>
    <row r="1399" spans="1:18" x14ac:dyDescent="0.2">
      <c r="A1399" s="80"/>
      <c r="B1399" s="81">
        <f t="shared" si="21"/>
        <v>1369</v>
      </c>
      <c r="C1399" s="82" t="s">
        <v>1412</v>
      </c>
      <c r="D1399" s="83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84" t="s">
        <v>44</v>
      </c>
      <c r="F1399" s="85">
        <v>0</v>
      </c>
      <c r="G1399" s="86">
        <f>VLOOKUP(C1399,'[12]Resumen Peso'!$B$1:$D$65536,3,0)*$C$14</f>
        <v>19795.041632964065</v>
      </c>
      <c r="H1399" s="93"/>
      <c r="I1399" s="88"/>
      <c r="J1399" s="89">
        <f>+VLOOKUP(C1399,'[12]Resumen Peso'!$B$1:$D$65536,3,0)</f>
        <v>12290.529335942943</v>
      </c>
      <c r="N1399" s="59"/>
      <c r="O1399" s="59"/>
      <c r="P1399" s="59"/>
      <c r="Q1399" s="59"/>
      <c r="R1399" s="59"/>
    </row>
    <row r="1400" spans="1:18" x14ac:dyDescent="0.2">
      <c r="A1400" s="80"/>
      <c r="B1400" s="81">
        <f t="shared" si="21"/>
        <v>1370</v>
      </c>
      <c r="C1400" s="82" t="s">
        <v>1413</v>
      </c>
      <c r="D1400" s="83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84" t="s">
        <v>44</v>
      </c>
      <c r="F1400" s="85">
        <v>0</v>
      </c>
      <c r="G1400" s="86">
        <f>VLOOKUP(C1400,'[12]Resumen Peso'!$B$1:$D$65536,3,0)*$C$14</f>
        <v>20435.42890393476</v>
      </c>
      <c r="H1400" s="93"/>
      <c r="I1400" s="88"/>
      <c r="J1400" s="89">
        <f>+VLOOKUP(C1400,'[12]Resumen Peso'!$B$1:$D$65536,3,0)</f>
        <v>12688.138933647602</v>
      </c>
      <c r="N1400" s="59"/>
      <c r="O1400" s="59"/>
      <c r="P1400" s="59"/>
      <c r="Q1400" s="59"/>
      <c r="R1400" s="59"/>
    </row>
    <row r="1401" spans="1:18" x14ac:dyDescent="0.2">
      <c r="A1401" s="80"/>
      <c r="B1401" s="81">
        <f t="shared" si="21"/>
        <v>1371</v>
      </c>
      <c r="C1401" s="82" t="s">
        <v>1414</v>
      </c>
      <c r="D1401" s="83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84" t="s">
        <v>44</v>
      </c>
      <c r="F1401" s="85">
        <v>0</v>
      </c>
      <c r="G1401" s="86">
        <f>VLOOKUP(C1401,'[12]Resumen Peso'!$B$1:$D$65536,3,0)*$C$14</f>
        <v>22781.972022223814</v>
      </c>
      <c r="H1401" s="93"/>
      <c r="I1401" s="88"/>
      <c r="J1401" s="89">
        <f>+VLOOKUP(C1401,'[12]Resumen Peso'!$B$1:$D$65536,3,0)</f>
        <v>14145.082423241474</v>
      </c>
      <c r="N1401" s="59"/>
      <c r="O1401" s="59"/>
      <c r="P1401" s="59"/>
      <c r="Q1401" s="59"/>
      <c r="R1401" s="59"/>
    </row>
    <row r="1402" spans="1:18" x14ac:dyDescent="0.2">
      <c r="A1402" s="80"/>
      <c r="B1402" s="81">
        <f t="shared" si="21"/>
        <v>1372</v>
      </c>
      <c r="C1402" s="82" t="s">
        <v>1415</v>
      </c>
      <c r="D1402" s="83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84" t="s">
        <v>44</v>
      </c>
      <c r="F1402" s="85">
        <v>0</v>
      </c>
      <c r="G1402" s="86">
        <f>VLOOKUP(C1402,'[12]Resumen Peso'!$B$1:$D$65536,3,0)*$C$14</f>
        <v>25128.515140512867</v>
      </c>
      <c r="H1402" s="93"/>
      <c r="I1402" s="88"/>
      <c r="J1402" s="89">
        <f>+VLOOKUP(C1402,'[12]Resumen Peso'!$B$1:$D$65536,3,0)</f>
        <v>15602.025912835346</v>
      </c>
      <c r="N1402" s="59"/>
      <c r="O1402" s="59"/>
      <c r="P1402" s="59"/>
      <c r="Q1402" s="59"/>
      <c r="R1402" s="59"/>
    </row>
    <row r="1403" spans="1:18" x14ac:dyDescent="0.2">
      <c r="A1403" s="80"/>
      <c r="B1403" s="81">
        <f t="shared" si="21"/>
        <v>1373</v>
      </c>
      <c r="C1403" s="82" t="s">
        <v>1416</v>
      </c>
      <c r="D1403" s="83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84" t="s">
        <v>44</v>
      </c>
      <c r="F1403" s="85">
        <v>0</v>
      </c>
      <c r="G1403" s="86">
        <f>VLOOKUP(C1403,'[12]Resumen Peso'!$B$1:$D$65536,3,0)*$C$14</f>
        <v>6277.0338343265466</v>
      </c>
      <c r="H1403" s="93"/>
      <c r="I1403" s="88"/>
      <c r="J1403" s="89">
        <f>+VLOOKUP(C1403,'[12]Resumen Peso'!$B$1:$D$65536,3,0)</f>
        <v>3897.3430778253364</v>
      </c>
      <c r="N1403" s="59"/>
      <c r="O1403" s="59"/>
      <c r="P1403" s="59"/>
      <c r="Q1403" s="59"/>
      <c r="R1403" s="59"/>
    </row>
    <row r="1404" spans="1:18" x14ac:dyDescent="0.2">
      <c r="A1404" s="80"/>
      <c r="B1404" s="81">
        <f t="shared" si="21"/>
        <v>1374</v>
      </c>
      <c r="C1404" s="82" t="s">
        <v>1417</v>
      </c>
      <c r="D1404" s="83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84" t="s">
        <v>44</v>
      </c>
      <c r="F1404" s="85">
        <v>0</v>
      </c>
      <c r="G1404" s="86">
        <f>VLOOKUP(C1404,'[12]Resumen Peso'!$B$1:$D$65536,3,0)*$C$14</f>
        <v>7181.8315041393826</v>
      </c>
      <c r="H1404" s="93"/>
      <c r="I1404" s="88"/>
      <c r="J1404" s="89">
        <f>+VLOOKUP(C1404,'[12]Resumen Peso'!$B$1:$D$65536,3,0)</f>
        <v>4459.1222602145745</v>
      </c>
      <c r="N1404" s="59"/>
      <c r="O1404" s="59"/>
      <c r="P1404" s="59"/>
      <c r="Q1404" s="59"/>
      <c r="R1404" s="59"/>
    </row>
    <row r="1405" spans="1:18" x14ac:dyDescent="0.2">
      <c r="A1405" s="80"/>
      <c r="B1405" s="81">
        <f t="shared" si="21"/>
        <v>1375</v>
      </c>
      <c r="C1405" s="82" t="s">
        <v>1418</v>
      </c>
      <c r="D1405" s="83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84" t="s">
        <v>44</v>
      </c>
      <c r="F1405" s="85">
        <v>0</v>
      </c>
      <c r="G1405" s="86">
        <f>VLOOKUP(C1405,'[12]Resumen Peso'!$B$1:$D$65536,3,0)*$C$14</f>
        <v>8078.5506233288879</v>
      </c>
      <c r="H1405" s="93"/>
      <c r="I1405" s="88"/>
      <c r="J1405" s="89">
        <f>+VLOOKUP(C1405,'[12]Resumen Peso'!$B$1:$D$65536,3,0)</f>
        <v>5015.8855570467649</v>
      </c>
      <c r="N1405" s="59"/>
      <c r="O1405" s="59"/>
      <c r="P1405" s="59"/>
      <c r="Q1405" s="59"/>
      <c r="R1405" s="59"/>
    </row>
    <row r="1406" spans="1:18" x14ac:dyDescent="0.2">
      <c r="A1406" s="80"/>
      <c r="B1406" s="81">
        <f t="shared" si="21"/>
        <v>1376</v>
      </c>
      <c r="C1406" s="82" t="s">
        <v>1419</v>
      </c>
      <c r="D1406" s="83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84" t="s">
        <v>44</v>
      </c>
      <c r="F1406" s="85">
        <v>0</v>
      </c>
      <c r="G1406" s="86">
        <f>VLOOKUP(C1406,'[12]Resumen Peso'!$B$1:$D$65536,3,0)*$C$14</f>
        <v>8967.1911918950664</v>
      </c>
      <c r="H1406" s="93"/>
      <c r="I1406" s="88"/>
      <c r="J1406" s="89">
        <f>+VLOOKUP(C1406,'[12]Resumen Peso'!$B$1:$D$65536,3,0)</f>
        <v>5567.6329683219092</v>
      </c>
      <c r="N1406" s="59"/>
      <c r="O1406" s="59"/>
      <c r="P1406" s="59"/>
      <c r="Q1406" s="59"/>
      <c r="R1406" s="59"/>
    </row>
    <row r="1407" spans="1:18" x14ac:dyDescent="0.2">
      <c r="A1407" s="80"/>
      <c r="B1407" s="81">
        <f t="shared" si="21"/>
        <v>1377</v>
      </c>
      <c r="C1407" s="82" t="s">
        <v>1420</v>
      </c>
      <c r="D1407" s="83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84" t="s">
        <v>44</v>
      </c>
      <c r="F1407" s="85">
        <v>0</v>
      </c>
      <c r="G1407" s="86">
        <f>VLOOKUP(C1407,'[12]Resumen Peso'!$B$1:$D$65536,3,0)*$C$14</f>
        <v>9855.8317604612439</v>
      </c>
      <c r="H1407" s="93"/>
      <c r="I1407" s="88"/>
      <c r="J1407" s="89">
        <f>+VLOOKUP(C1407,'[12]Resumen Peso'!$B$1:$D$65536,3,0)</f>
        <v>6119.3803795970534</v>
      </c>
      <c r="N1407" s="59"/>
      <c r="O1407" s="59"/>
      <c r="P1407" s="59"/>
      <c r="Q1407" s="59"/>
      <c r="R1407" s="59"/>
    </row>
    <row r="1408" spans="1:18" x14ac:dyDescent="0.2">
      <c r="A1408" s="80"/>
      <c r="B1408" s="81">
        <f t="shared" si="21"/>
        <v>1378</v>
      </c>
      <c r="C1408" s="82" t="s">
        <v>1421</v>
      </c>
      <c r="D1408" s="83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84" t="s">
        <v>44</v>
      </c>
      <c r="F1408" s="85">
        <v>0</v>
      </c>
      <c r="G1408" s="86">
        <f>VLOOKUP(C1408,'[12]Resumen Peso'!$B$1:$D$65536,3,0)*$C$14</f>
        <v>11049.179101438142</v>
      </c>
      <c r="H1408" s="93"/>
      <c r="I1408" s="88"/>
      <c r="J1408" s="89">
        <f>+VLOOKUP(C1408,'[12]Resumen Peso'!$B$1:$D$65536,3,0)</f>
        <v>6860.3169623128879</v>
      </c>
      <c r="N1408" s="59"/>
      <c r="O1408" s="59"/>
      <c r="P1408" s="59"/>
      <c r="Q1408" s="59"/>
      <c r="R1408" s="59"/>
    </row>
    <row r="1409" spans="1:18" x14ac:dyDescent="0.2">
      <c r="A1409" s="80"/>
      <c r="B1409" s="81">
        <f t="shared" si="21"/>
        <v>1379</v>
      </c>
      <c r="C1409" s="82" t="s">
        <v>1422</v>
      </c>
      <c r="D1409" s="83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84" t="s">
        <v>44</v>
      </c>
      <c r="F1409" s="85">
        <v>0</v>
      </c>
      <c r="G1409" s="86">
        <f>VLOOKUP(C1409,'[12]Resumen Peso'!$B$1:$D$65536,3,0)*$C$14</f>
        <v>12263.239846213253</v>
      </c>
      <c r="H1409" s="93"/>
      <c r="I1409" s="88"/>
      <c r="J1409" s="89">
        <f>+VLOOKUP(C1409,'[12]Resumen Peso'!$B$1:$D$65536,3,0)</f>
        <v>7614.1142755969895</v>
      </c>
      <c r="N1409" s="59"/>
      <c r="O1409" s="59"/>
      <c r="P1409" s="59"/>
      <c r="Q1409" s="59"/>
      <c r="R1409" s="59"/>
    </row>
    <row r="1410" spans="1:18" x14ac:dyDescent="0.2">
      <c r="A1410" s="80"/>
      <c r="B1410" s="81">
        <f t="shared" si="21"/>
        <v>1380</v>
      </c>
      <c r="C1410" s="82" t="s">
        <v>1423</v>
      </c>
      <c r="D1410" s="83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84" t="s">
        <v>44</v>
      </c>
      <c r="F1410" s="85">
        <v>0</v>
      </c>
      <c r="G1410" s="86">
        <f>VLOOKUP(C1410,'[12]Resumen Peso'!$B$1:$D$65536,3,0)*$C$14</f>
        <v>13477.300590988367</v>
      </c>
      <c r="H1410" s="93"/>
      <c r="I1410" s="88"/>
      <c r="J1410" s="89">
        <f>+VLOOKUP(C1410,'[12]Resumen Peso'!$B$1:$D$65536,3,0)</f>
        <v>8367.911588881092</v>
      </c>
      <c r="N1410" s="59"/>
      <c r="O1410" s="59"/>
      <c r="P1410" s="59"/>
      <c r="Q1410" s="59"/>
      <c r="R1410" s="59"/>
    </row>
    <row r="1411" spans="1:18" x14ac:dyDescent="0.2">
      <c r="A1411" s="80"/>
      <c r="B1411" s="81">
        <f t="shared" si="21"/>
        <v>1381</v>
      </c>
      <c r="C1411" s="82" t="s">
        <v>1424</v>
      </c>
      <c r="D1411" s="83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84" t="s">
        <v>44</v>
      </c>
      <c r="F1411" s="85">
        <v>0</v>
      </c>
      <c r="G1411" s="86">
        <f>VLOOKUP(C1411,'[12]Resumen Peso'!$B$1:$D$65536,3,0)*$C$14</f>
        <v>14910.775223091927</v>
      </c>
      <c r="H1411" s="93"/>
      <c r="I1411" s="88"/>
      <c r="J1411" s="89">
        <f>+VLOOKUP(C1411,'[12]Resumen Peso'!$B$1:$D$65536,3,0)</f>
        <v>9257.9406347841759</v>
      </c>
      <c r="N1411" s="59"/>
      <c r="O1411" s="59"/>
      <c r="P1411" s="59"/>
      <c r="Q1411" s="59"/>
      <c r="R1411" s="59"/>
    </row>
    <row r="1412" spans="1:18" x14ac:dyDescent="0.2">
      <c r="A1412" s="80"/>
      <c r="B1412" s="81">
        <f t="shared" si="21"/>
        <v>1382</v>
      </c>
      <c r="C1412" s="82" t="s">
        <v>1425</v>
      </c>
      <c r="D1412" s="83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84" t="s">
        <v>44</v>
      </c>
      <c r="F1412" s="85">
        <v>0</v>
      </c>
      <c r="G1412" s="86">
        <f>VLOOKUP(C1412,'[12]Resumen Peso'!$B$1:$D$65536,3,0)*$C$14</f>
        <v>16604.426751772746</v>
      </c>
      <c r="H1412" s="93"/>
      <c r="I1412" s="88"/>
      <c r="J1412" s="89">
        <f>+VLOOKUP(C1412,'[12]Resumen Peso'!$B$1:$D$65536,3,0)</f>
        <v>10309.510729158324</v>
      </c>
      <c r="N1412" s="59"/>
      <c r="O1412" s="59"/>
      <c r="P1412" s="59"/>
      <c r="Q1412" s="59"/>
      <c r="R1412" s="59"/>
    </row>
    <row r="1413" spans="1:18" x14ac:dyDescent="0.2">
      <c r="A1413" s="80"/>
      <c r="B1413" s="81">
        <f t="shared" si="21"/>
        <v>1383</v>
      </c>
      <c r="C1413" s="82" t="s">
        <v>1426</v>
      </c>
      <c r="D1413" s="83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84" t="s">
        <v>44</v>
      </c>
      <c r="F1413" s="85">
        <v>0</v>
      </c>
      <c r="G1413" s="86">
        <f>VLOOKUP(C1413,'[12]Resumen Peso'!$B$1:$D$65536,3,0)*$C$14</f>
        <v>18596.957961985478</v>
      </c>
      <c r="H1413" s="93"/>
      <c r="I1413" s="88"/>
      <c r="J1413" s="89">
        <f>+VLOOKUP(C1413,'[12]Resumen Peso'!$B$1:$D$65536,3,0)</f>
        <v>11546.652016657325</v>
      </c>
      <c r="N1413" s="59"/>
      <c r="O1413" s="59"/>
      <c r="P1413" s="59"/>
      <c r="Q1413" s="59"/>
      <c r="R1413" s="59"/>
    </row>
    <row r="1414" spans="1:18" x14ac:dyDescent="0.2">
      <c r="A1414" s="80"/>
      <c r="B1414" s="81">
        <f t="shared" si="21"/>
        <v>1384</v>
      </c>
      <c r="C1414" s="82" t="s">
        <v>1427</v>
      </c>
      <c r="D1414" s="83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84" t="s">
        <v>44</v>
      </c>
      <c r="F1414" s="85">
        <v>0</v>
      </c>
      <c r="G1414" s="86">
        <f>VLOOKUP(C1414,'[12]Resumen Peso'!$B$1:$D$65536,3,0)*$C$14</f>
        <v>19198.586156482455</v>
      </c>
      <c r="H1414" s="93"/>
      <c r="I1414" s="88"/>
      <c r="J1414" s="89">
        <f>+VLOOKUP(C1414,'[12]Resumen Peso'!$B$1:$D$65536,3,0)</f>
        <v>11920.196518906916</v>
      </c>
      <c r="N1414" s="59"/>
      <c r="O1414" s="59"/>
      <c r="P1414" s="59"/>
      <c r="Q1414" s="59"/>
      <c r="R1414" s="59"/>
    </row>
    <row r="1415" spans="1:18" x14ac:dyDescent="0.2">
      <c r="A1415" s="80"/>
      <c r="B1415" s="81">
        <f t="shared" si="21"/>
        <v>1385</v>
      </c>
      <c r="C1415" s="82" t="s">
        <v>1428</v>
      </c>
      <c r="D1415" s="83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84" t="s">
        <v>44</v>
      </c>
      <c r="F1415" s="85">
        <v>0</v>
      </c>
      <c r="G1415" s="86">
        <f>VLOOKUP(C1415,'[12]Resumen Peso'!$B$1:$D$65536,3,0)*$C$14</f>
        <v>21403.106083035069</v>
      </c>
      <c r="H1415" s="93"/>
      <c r="I1415" s="88"/>
      <c r="J1415" s="89">
        <f>+VLOOKUP(C1415,'[12]Resumen Peso'!$B$1:$D$65536,3,0)</f>
        <v>13288.95932988508</v>
      </c>
      <c r="N1415" s="59"/>
      <c r="O1415" s="59"/>
      <c r="P1415" s="59"/>
      <c r="Q1415" s="59"/>
      <c r="R1415" s="59"/>
    </row>
    <row r="1416" spans="1:18" x14ac:dyDescent="0.2">
      <c r="A1416" s="80"/>
      <c r="B1416" s="81">
        <f t="shared" si="21"/>
        <v>1386</v>
      </c>
      <c r="C1416" s="82" t="s">
        <v>1429</v>
      </c>
      <c r="D1416" s="83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84" t="s">
        <v>44</v>
      </c>
      <c r="F1416" s="85">
        <v>0</v>
      </c>
      <c r="G1416" s="86">
        <f>VLOOKUP(C1416,'[12]Resumen Peso'!$B$1:$D$65536,3,0)*$C$14</f>
        <v>23607.626009587682</v>
      </c>
      <c r="H1416" s="93"/>
      <c r="I1416" s="88"/>
      <c r="J1416" s="89">
        <f>+VLOOKUP(C1416,'[12]Resumen Peso'!$B$1:$D$65536,3,0)</f>
        <v>14657.722140863243</v>
      </c>
      <c r="N1416" s="59"/>
      <c r="O1416" s="59"/>
      <c r="P1416" s="59"/>
      <c r="Q1416" s="59"/>
      <c r="R1416" s="59"/>
    </row>
    <row r="1417" spans="1:18" x14ac:dyDescent="0.2">
      <c r="A1417" s="80"/>
      <c r="B1417" s="81">
        <f t="shared" si="21"/>
        <v>1387</v>
      </c>
      <c r="C1417" s="82" t="s">
        <v>1430</v>
      </c>
      <c r="D1417" s="83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SC1 (5°)Tipo SC1-6</v>
      </c>
      <c r="E1417" s="84" t="s">
        <v>44</v>
      </c>
      <c r="F1417" s="85">
        <v>0</v>
      </c>
      <c r="G1417" s="86">
        <f>VLOOKUP(C1417,'[12]Resumen Peso'!$B$1:$D$65536,3,0)*$C$14</f>
        <v>5877.1623854864083</v>
      </c>
      <c r="H1417" s="93"/>
      <c r="I1417" s="88"/>
      <c r="J1417" s="89">
        <f>+VLOOKUP(C1417,'[12]Resumen Peso'!$B$1:$D$65536,3,0)</f>
        <v>3649.067178046902</v>
      </c>
      <c r="N1417" s="59"/>
      <c r="O1417" s="59"/>
      <c r="P1417" s="59"/>
      <c r="Q1417" s="59"/>
      <c r="R1417" s="59"/>
    </row>
    <row r="1418" spans="1:18" x14ac:dyDescent="0.2">
      <c r="A1418" s="80"/>
      <c r="B1418" s="81">
        <f t="shared" si="21"/>
        <v>1388</v>
      </c>
      <c r="C1418" s="82" t="s">
        <v>1431</v>
      </c>
      <c r="D1418" s="83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SC1 (5°)Tipo SC1-3</v>
      </c>
      <c r="E1418" s="84" t="s">
        <v>44</v>
      </c>
      <c r="F1418" s="85">
        <v>0</v>
      </c>
      <c r="G1418" s="86">
        <f>VLOOKUP(C1418,'[12]Resumen Peso'!$B$1:$D$65536,3,0)*$C$14</f>
        <v>6724.3209275385034</v>
      </c>
      <c r="H1418" s="93"/>
      <c r="I1418" s="88"/>
      <c r="J1418" s="89">
        <f>+VLOOKUP(C1418,'[12]Resumen Peso'!$B$1:$D$65536,3,0)</f>
        <v>4175.0588433509602</v>
      </c>
      <c r="N1418" s="59"/>
      <c r="O1418" s="59"/>
      <c r="P1418" s="59"/>
      <c r="Q1418" s="59"/>
      <c r="R1418" s="59"/>
    </row>
    <row r="1419" spans="1:18" x14ac:dyDescent="0.2">
      <c r="A1419" s="80"/>
      <c r="B1419" s="81">
        <f t="shared" si="21"/>
        <v>1389</v>
      </c>
      <c r="C1419" s="82" t="s">
        <v>1432</v>
      </c>
      <c r="D1419" s="83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SC1 (5°)Tipo SC1±0</v>
      </c>
      <c r="E1419" s="84" t="s">
        <v>44</v>
      </c>
      <c r="F1419" s="85">
        <v>0</v>
      </c>
      <c r="G1419" s="86">
        <f>VLOOKUP(C1419,'[12]Resumen Peso'!$B$1:$D$65536,3,0)*$C$14</f>
        <v>7563.9155540365618</v>
      </c>
      <c r="H1419" s="93"/>
      <c r="I1419" s="88"/>
      <c r="J1419" s="89">
        <f>+VLOOKUP(C1419,'[12]Resumen Peso'!$B$1:$D$65536,3,0)</f>
        <v>4696.3541545005173</v>
      </c>
      <c r="N1419" s="59"/>
      <c r="O1419" s="59"/>
      <c r="P1419" s="59"/>
      <c r="Q1419" s="59"/>
      <c r="R1419" s="59"/>
    </row>
    <row r="1420" spans="1:18" x14ac:dyDescent="0.2">
      <c r="A1420" s="80"/>
      <c r="B1420" s="81">
        <f t="shared" si="21"/>
        <v>1390</v>
      </c>
      <c r="C1420" s="82" t="s">
        <v>1433</v>
      </c>
      <c r="D1420" s="83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SC1 (5°)Tipo SC1+3</v>
      </c>
      <c r="E1420" s="84" t="s">
        <v>44</v>
      </c>
      <c r="F1420" s="85">
        <v>0</v>
      </c>
      <c r="G1420" s="86">
        <f>VLOOKUP(C1420,'[12]Resumen Peso'!$B$1:$D$65536,3,0)*$C$14</f>
        <v>8395.9462649805828</v>
      </c>
      <c r="H1420" s="93"/>
      <c r="I1420" s="88"/>
      <c r="J1420" s="89">
        <f>+VLOOKUP(C1420,'[12]Resumen Peso'!$B$1:$D$65536,3,0)</f>
        <v>5212.9531114955744</v>
      </c>
      <c r="N1420" s="59"/>
      <c r="O1420" s="59"/>
      <c r="P1420" s="59"/>
      <c r="Q1420" s="59"/>
      <c r="R1420" s="59"/>
    </row>
    <row r="1421" spans="1:18" x14ac:dyDescent="0.2">
      <c r="A1421" s="80"/>
      <c r="B1421" s="81">
        <f t="shared" si="21"/>
        <v>1391</v>
      </c>
      <c r="C1421" s="82" t="s">
        <v>1434</v>
      </c>
      <c r="D1421" s="83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SC1 (5°)Tipo SC1+6</v>
      </c>
      <c r="E1421" s="84" t="s">
        <v>44</v>
      </c>
      <c r="F1421" s="85">
        <v>0</v>
      </c>
      <c r="G1421" s="86">
        <f>VLOOKUP(C1421,'[12]Resumen Peso'!$B$1:$D$65536,3,0)*$C$14</f>
        <v>9227.9769759246064</v>
      </c>
      <c r="H1421" s="93"/>
      <c r="I1421" s="88"/>
      <c r="J1421" s="89">
        <f>+VLOOKUP(C1421,'[12]Resumen Peso'!$B$1:$D$65536,3,0)</f>
        <v>5729.5520684906314</v>
      </c>
      <c r="N1421" s="59"/>
      <c r="O1421" s="59"/>
      <c r="P1421" s="59"/>
      <c r="Q1421" s="59"/>
      <c r="R1421" s="59"/>
    </row>
    <row r="1422" spans="1:18" x14ac:dyDescent="0.2">
      <c r="A1422" s="80"/>
      <c r="B1422" s="81">
        <f t="shared" si="21"/>
        <v>1392</v>
      </c>
      <c r="C1422" s="82" t="s">
        <v>1435</v>
      </c>
      <c r="D1422" s="83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AC1 (30°)Tipo AC1-3</v>
      </c>
      <c r="E1422" s="84" t="s">
        <v>44</v>
      </c>
      <c r="F1422" s="85">
        <v>0</v>
      </c>
      <c r="G1422" s="86">
        <f>VLOOKUP(C1422,'[12]Resumen Peso'!$B$1:$D$65536,3,0)*$C$14</f>
        <v>10345.303453735778</v>
      </c>
      <c r="H1422" s="93"/>
      <c r="I1422" s="88"/>
      <c r="J1422" s="89">
        <f>+VLOOKUP(C1422,'[12]Resumen Peso'!$B$1:$D$65536,3,0)</f>
        <v>6423.2881114851389</v>
      </c>
      <c r="N1422" s="59"/>
      <c r="O1422" s="59"/>
      <c r="P1422" s="59"/>
      <c r="Q1422" s="59"/>
      <c r="R1422" s="59"/>
    </row>
    <row r="1423" spans="1:18" x14ac:dyDescent="0.2">
      <c r="A1423" s="80"/>
      <c r="B1423" s="81">
        <f t="shared" si="21"/>
        <v>1393</v>
      </c>
      <c r="C1423" s="82" t="s">
        <v>1436</v>
      </c>
      <c r="D1423" s="83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AC1 (30°)Tipo AC1±0</v>
      </c>
      <c r="E1423" s="84" t="s">
        <v>44</v>
      </c>
      <c r="F1423" s="85">
        <v>0</v>
      </c>
      <c r="G1423" s="86">
        <f>VLOOKUP(C1423,'[12]Resumen Peso'!$B$1:$D$65536,3,0)*$C$14</f>
        <v>11482.0238110275</v>
      </c>
      <c r="H1423" s="93"/>
      <c r="I1423" s="88"/>
      <c r="J1423" s="89">
        <f>+VLOOKUP(C1423,'[12]Resumen Peso'!$B$1:$D$65536,3,0)</f>
        <v>7129.0656065317853</v>
      </c>
      <c r="N1423" s="59"/>
      <c r="O1423" s="59"/>
      <c r="P1423" s="59"/>
      <c r="Q1423" s="59"/>
      <c r="R1423" s="59"/>
    </row>
    <row r="1424" spans="1:18" x14ac:dyDescent="0.2">
      <c r="A1424" s="80"/>
      <c r="B1424" s="81">
        <f t="shared" si="21"/>
        <v>1394</v>
      </c>
      <c r="C1424" s="82" t="s">
        <v>1437</v>
      </c>
      <c r="D1424" s="83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AC1 (30°)Tipo AC1+3</v>
      </c>
      <c r="E1424" s="84" t="s">
        <v>44</v>
      </c>
      <c r="F1424" s="85">
        <v>0</v>
      </c>
      <c r="G1424" s="86">
        <f>VLOOKUP(C1424,'[12]Resumen Peso'!$B$1:$D$65536,3,0)*$C$14</f>
        <v>12618.744168319223</v>
      </c>
      <c r="H1424" s="93"/>
      <c r="I1424" s="88"/>
      <c r="J1424" s="89">
        <f>+VLOOKUP(C1424,'[12]Resumen Peso'!$B$1:$D$65536,3,0)</f>
        <v>7834.8431015784317</v>
      </c>
      <c r="N1424" s="59"/>
      <c r="O1424" s="59"/>
      <c r="P1424" s="59"/>
      <c r="Q1424" s="59"/>
      <c r="R1424" s="59"/>
    </row>
    <row r="1425" spans="1:18" x14ac:dyDescent="0.2">
      <c r="A1425" s="80"/>
      <c r="B1425" s="81">
        <f t="shared" si="21"/>
        <v>1395</v>
      </c>
      <c r="C1425" s="82" t="s">
        <v>1438</v>
      </c>
      <c r="D1425" s="83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BC1 (65°)Tipo BC1-3</v>
      </c>
      <c r="E1425" s="84" t="s">
        <v>44</v>
      </c>
      <c r="F1425" s="85">
        <v>0</v>
      </c>
      <c r="G1425" s="86">
        <f>VLOOKUP(C1425,'[12]Resumen Peso'!$B$1:$D$65536,3,0)*$C$14</f>
        <v>13960.900895637849</v>
      </c>
      <c r="H1425" s="93"/>
      <c r="I1425" s="88"/>
      <c r="J1425" s="89">
        <f>+VLOOKUP(C1425,'[12]Resumen Peso'!$B$1:$D$65536,3,0)</f>
        <v>8668.1738384571454</v>
      </c>
      <c r="N1425" s="59"/>
      <c r="O1425" s="59"/>
      <c r="P1425" s="59"/>
      <c r="Q1425" s="59"/>
      <c r="R1425" s="59"/>
    </row>
    <row r="1426" spans="1:18" x14ac:dyDescent="0.2">
      <c r="A1426" s="80"/>
      <c r="B1426" s="81">
        <f t="shared" si="21"/>
        <v>1396</v>
      </c>
      <c r="C1426" s="82" t="s">
        <v>1439</v>
      </c>
      <c r="D1426" s="83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BC1 (65°)Tipo BC1±0</v>
      </c>
      <c r="E1426" s="84" t="s">
        <v>44</v>
      </c>
      <c r="F1426" s="85">
        <v>0</v>
      </c>
      <c r="G1426" s="86">
        <f>VLOOKUP(C1426,'[12]Resumen Peso'!$B$1:$D$65536,3,0)*$C$14</f>
        <v>15546.660240131236</v>
      </c>
      <c r="H1426" s="93"/>
      <c r="I1426" s="88"/>
      <c r="J1426" s="89">
        <f>+VLOOKUP(C1426,'[12]Resumen Peso'!$B$1:$D$65536,3,0)</f>
        <v>9652.7548312440376</v>
      </c>
      <c r="N1426" s="59"/>
      <c r="O1426" s="59"/>
      <c r="P1426" s="59"/>
      <c r="Q1426" s="59"/>
      <c r="R1426" s="59"/>
    </row>
    <row r="1427" spans="1:18" x14ac:dyDescent="0.2">
      <c r="A1427" s="80"/>
      <c r="B1427" s="81">
        <f t="shared" si="21"/>
        <v>1397</v>
      </c>
      <c r="C1427" s="82" t="s">
        <v>1440</v>
      </c>
      <c r="D1427" s="83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BC1 (65°)Tipo BC1+3</v>
      </c>
      <c r="E1427" s="84" t="s">
        <v>44</v>
      </c>
      <c r="F1427" s="85">
        <v>0</v>
      </c>
      <c r="G1427" s="86">
        <f>VLOOKUP(C1427,'[12]Resumen Peso'!$B$1:$D$65536,3,0)*$C$14</f>
        <v>17412.259468946984</v>
      </c>
      <c r="H1427" s="93"/>
      <c r="I1427" s="88"/>
      <c r="J1427" s="89">
        <f>+VLOOKUP(C1427,'[12]Resumen Peso'!$B$1:$D$65536,3,0)</f>
        <v>10811.085410993323</v>
      </c>
      <c r="N1427" s="59"/>
      <c r="O1427" s="59"/>
      <c r="P1427" s="59"/>
      <c r="Q1427" s="59"/>
      <c r="R1427" s="59"/>
    </row>
    <row r="1428" spans="1:18" x14ac:dyDescent="0.2">
      <c r="A1428" s="80"/>
      <c r="B1428" s="81">
        <f t="shared" si="21"/>
        <v>1398</v>
      </c>
      <c r="C1428" s="82" t="s">
        <v>1441</v>
      </c>
      <c r="D1428" s="83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RC1-3</v>
      </c>
      <c r="E1428" s="84" t="s">
        <v>44</v>
      </c>
      <c r="F1428" s="85">
        <v>0</v>
      </c>
      <c r="G1428" s="86">
        <f>VLOOKUP(C1428,'[12]Resumen Peso'!$B$1:$D$65536,3,0)*$C$14</f>
        <v>17975.561609427659</v>
      </c>
      <c r="H1428" s="93"/>
      <c r="I1428" s="88"/>
      <c r="J1428" s="89">
        <f>+VLOOKUP(C1428,'[12]Resumen Peso'!$B$1:$D$65536,3,0)</f>
        <v>11160.833676793787</v>
      </c>
      <c r="N1428" s="59"/>
      <c r="O1428" s="59"/>
      <c r="P1428" s="59"/>
      <c r="Q1428" s="59"/>
      <c r="R1428" s="59"/>
    </row>
    <row r="1429" spans="1:18" x14ac:dyDescent="0.2">
      <c r="A1429" s="80"/>
      <c r="B1429" s="81">
        <f t="shared" si="21"/>
        <v>1399</v>
      </c>
      <c r="C1429" s="82" t="s">
        <v>1442</v>
      </c>
      <c r="D1429" s="83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RC1±0</v>
      </c>
      <c r="E1429" s="84" t="s">
        <v>44</v>
      </c>
      <c r="F1429" s="85">
        <v>0</v>
      </c>
      <c r="G1429" s="86">
        <f>VLOOKUP(C1429,'[12]Resumen Peso'!$B$1:$D$65536,3,0)*$C$14</f>
        <v>20039.645049529165</v>
      </c>
      <c r="H1429" s="93"/>
      <c r="I1429" s="88"/>
      <c r="J1429" s="89">
        <f>+VLOOKUP(C1429,'[12]Resumen Peso'!$B$1:$D$65536,3,0)</f>
        <v>12442.400977473564</v>
      </c>
      <c r="N1429" s="59"/>
      <c r="O1429" s="59"/>
      <c r="P1429" s="59"/>
      <c r="Q1429" s="59"/>
      <c r="R1429" s="59"/>
    </row>
    <row r="1430" spans="1:18" x14ac:dyDescent="0.2">
      <c r="A1430" s="80"/>
      <c r="B1430" s="81">
        <f t="shared" si="21"/>
        <v>1400</v>
      </c>
      <c r="C1430" s="82" t="s">
        <v>1443</v>
      </c>
      <c r="D1430" s="83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RC1+3</v>
      </c>
      <c r="E1430" s="84" t="s">
        <v>44</v>
      </c>
      <c r="F1430" s="85">
        <v>0</v>
      </c>
      <c r="G1430" s="86">
        <f>VLOOKUP(C1430,'[12]Resumen Peso'!$B$1:$D$65536,3,0)*$C$14</f>
        <v>22103.728489630666</v>
      </c>
      <c r="H1430" s="93"/>
      <c r="I1430" s="88"/>
      <c r="J1430" s="89">
        <f>+VLOOKUP(C1430,'[12]Resumen Peso'!$B$1:$D$65536,3,0)</f>
        <v>13723.968278153341</v>
      </c>
      <c r="N1430" s="59"/>
      <c r="O1430" s="59"/>
      <c r="P1430" s="59"/>
      <c r="Q1430" s="59"/>
      <c r="R1430" s="59"/>
    </row>
    <row r="1431" spans="1:18" x14ac:dyDescent="0.2">
      <c r="A1431" s="80"/>
      <c r="B1431" s="81">
        <f t="shared" si="21"/>
        <v>1401</v>
      </c>
      <c r="C1431" s="82" t="s">
        <v>1444</v>
      </c>
      <c r="D1431" s="83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SC2 (5°)Tipo SC2-6</v>
      </c>
      <c r="E1431" s="84" t="s">
        <v>44</v>
      </c>
      <c r="F1431" s="85">
        <v>0</v>
      </c>
      <c r="G1431" s="86">
        <f>VLOOKUP(C1431,'[12]Resumen Peso'!$B$1:$D$65536,3,0)*$C$14</f>
        <v>11228.636203474656</v>
      </c>
      <c r="H1431" s="93"/>
      <c r="I1431" s="88"/>
      <c r="J1431" s="89">
        <f>+VLOOKUP(C1431,'[12]Resumen Peso'!$B$1:$D$65536,3,0)</f>
        <v>6971.7399548995836</v>
      </c>
      <c r="N1431" s="59"/>
      <c r="O1431" s="59"/>
      <c r="P1431" s="59"/>
      <c r="Q1431" s="59"/>
      <c r="R1431" s="59"/>
    </row>
    <row r="1432" spans="1:18" x14ac:dyDescent="0.2">
      <c r="A1432" s="80"/>
      <c r="B1432" s="81">
        <f t="shared" si="21"/>
        <v>1402</v>
      </c>
      <c r="C1432" s="82" t="s">
        <v>1445</v>
      </c>
      <c r="D1432" s="83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SC2 (5°)Tipo SC2-3</v>
      </c>
      <c r="E1432" s="84" t="s">
        <v>44</v>
      </c>
      <c r="F1432" s="85">
        <v>0</v>
      </c>
      <c r="G1432" s="86">
        <f>VLOOKUP(C1432,'[12]Resumen Peso'!$B$1:$D$65536,3,0)*$C$14</f>
        <v>12847.178358930461</v>
      </c>
      <c r="H1432" s="93"/>
      <c r="I1432" s="88"/>
      <c r="J1432" s="89">
        <f>+VLOOKUP(C1432,'[12]Resumen Peso'!$B$1:$D$65536,3,0)</f>
        <v>7976.675443894118</v>
      </c>
      <c r="N1432" s="59"/>
      <c r="O1432" s="59"/>
      <c r="P1432" s="59"/>
      <c r="Q1432" s="59"/>
      <c r="R1432" s="59"/>
    </row>
    <row r="1433" spans="1:18" x14ac:dyDescent="0.2">
      <c r="A1433" s="80"/>
      <c r="B1433" s="81">
        <f t="shared" si="21"/>
        <v>1403</v>
      </c>
      <c r="C1433" s="82" t="s">
        <v>1446</v>
      </c>
      <c r="D1433" s="83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SC2 (5°)Tipo SC2±0</v>
      </c>
      <c r="E1433" s="84" t="s">
        <v>44</v>
      </c>
      <c r="F1433" s="85">
        <v>0</v>
      </c>
      <c r="G1433" s="86">
        <f>VLOOKUP(C1433,'[12]Resumen Peso'!$B$1:$D$65536,3,0)*$C$14</f>
        <v>14451.269245141128</v>
      </c>
      <c r="H1433" s="93"/>
      <c r="I1433" s="88"/>
      <c r="J1433" s="89">
        <f>+VLOOKUP(C1433,'[12]Resumen Peso'!$B$1:$D$65536,3,0)</f>
        <v>8972.6382945940586</v>
      </c>
      <c r="N1433" s="59"/>
      <c r="O1433" s="59"/>
      <c r="P1433" s="59"/>
      <c r="Q1433" s="59"/>
      <c r="R1433" s="59"/>
    </row>
    <row r="1434" spans="1:18" x14ac:dyDescent="0.2">
      <c r="A1434" s="80"/>
      <c r="B1434" s="81">
        <f t="shared" si="21"/>
        <v>1404</v>
      </c>
      <c r="C1434" s="82" t="s">
        <v>1447</v>
      </c>
      <c r="D1434" s="83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SC2 (5°)Tipo SC2+3</v>
      </c>
      <c r="E1434" s="84" t="s">
        <v>44</v>
      </c>
      <c r="F1434" s="85">
        <v>0</v>
      </c>
      <c r="G1434" s="86">
        <f>VLOOKUP(C1434,'[12]Resumen Peso'!$B$1:$D$65536,3,0)*$C$14</f>
        <v>16040.908862106653</v>
      </c>
      <c r="H1434" s="93"/>
      <c r="I1434" s="88"/>
      <c r="J1434" s="89">
        <f>+VLOOKUP(C1434,'[12]Resumen Peso'!$B$1:$D$65536,3,0)</f>
        <v>9959.6285069994065</v>
      </c>
      <c r="N1434" s="59"/>
      <c r="O1434" s="59"/>
      <c r="P1434" s="59"/>
      <c r="Q1434" s="59"/>
      <c r="R1434" s="59"/>
    </row>
    <row r="1435" spans="1:18" x14ac:dyDescent="0.2">
      <c r="A1435" s="80"/>
      <c r="B1435" s="81">
        <f t="shared" si="21"/>
        <v>1405</v>
      </c>
      <c r="C1435" s="82" t="s">
        <v>1448</v>
      </c>
      <c r="D1435" s="83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SC2 (5°)Tipo SC2+6</v>
      </c>
      <c r="E1435" s="84" t="s">
        <v>44</v>
      </c>
      <c r="F1435" s="85">
        <v>0</v>
      </c>
      <c r="G1435" s="86">
        <f>VLOOKUP(C1435,'[12]Resumen Peso'!$B$1:$D$65536,3,0)*$C$14</f>
        <v>17630.548479072175</v>
      </c>
      <c r="H1435" s="93"/>
      <c r="I1435" s="88"/>
      <c r="J1435" s="89">
        <f>+VLOOKUP(C1435,'[12]Resumen Peso'!$B$1:$D$65536,3,0)</f>
        <v>10946.618719404751</v>
      </c>
      <c r="N1435" s="59"/>
      <c r="O1435" s="59"/>
      <c r="P1435" s="59"/>
      <c r="Q1435" s="59"/>
      <c r="R1435" s="59"/>
    </row>
    <row r="1436" spans="1:18" x14ac:dyDescent="0.2">
      <c r="A1436" s="80"/>
      <c r="B1436" s="81">
        <f t="shared" si="21"/>
        <v>1406</v>
      </c>
      <c r="C1436" s="82" t="s">
        <v>1449</v>
      </c>
      <c r="D1436" s="83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AC2 (30°)Tipo AC2-3</v>
      </c>
      <c r="E1436" s="84" t="s">
        <v>44</v>
      </c>
      <c r="F1436" s="85">
        <v>0</v>
      </c>
      <c r="G1436" s="86">
        <f>VLOOKUP(C1436,'[12]Resumen Peso'!$B$1:$D$65536,3,0)*$C$14</f>
        <v>19765.261069425935</v>
      </c>
      <c r="H1436" s="93"/>
      <c r="I1436" s="88"/>
      <c r="J1436" s="89">
        <f>+VLOOKUP(C1436,'[12]Resumen Peso'!$B$1:$D$65536,3,0)</f>
        <v>12272.038903005598</v>
      </c>
      <c r="N1436" s="59"/>
      <c r="O1436" s="59"/>
      <c r="P1436" s="59"/>
      <c r="Q1436" s="59"/>
      <c r="R1436" s="59"/>
    </row>
    <row r="1437" spans="1:18" x14ac:dyDescent="0.2">
      <c r="A1437" s="80"/>
      <c r="B1437" s="81">
        <f t="shared" si="21"/>
        <v>1407</v>
      </c>
      <c r="C1437" s="82" t="s">
        <v>1450</v>
      </c>
      <c r="D1437" s="83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AC2 (30°)Tipo AC2±0</v>
      </c>
      <c r="E1437" s="84" t="s">
        <v>44</v>
      </c>
      <c r="F1437" s="85">
        <v>0</v>
      </c>
      <c r="G1437" s="86">
        <f>VLOOKUP(C1437,'[12]Resumen Peso'!$B$1:$D$65536,3,0)*$C$14</f>
        <v>21937.026714124233</v>
      </c>
      <c r="H1437" s="93"/>
      <c r="I1437" s="88"/>
      <c r="J1437" s="89">
        <f>+VLOOKUP(C1437,'[12]Resumen Peso'!$B$1:$D$65536,3,0)</f>
        <v>13620.464931193781</v>
      </c>
      <c r="N1437" s="59"/>
      <c r="O1437" s="59"/>
      <c r="P1437" s="59"/>
      <c r="Q1437" s="59"/>
      <c r="R1437" s="59"/>
    </row>
    <row r="1438" spans="1:18" x14ac:dyDescent="0.2">
      <c r="A1438" s="80"/>
      <c r="B1438" s="81">
        <f t="shared" si="21"/>
        <v>1408</v>
      </c>
      <c r="C1438" s="82" t="s">
        <v>1451</v>
      </c>
      <c r="D1438" s="83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AC2 (30°)Tipo AC2+3</v>
      </c>
      <c r="E1438" s="84" t="s">
        <v>44</v>
      </c>
      <c r="F1438" s="85">
        <v>0</v>
      </c>
      <c r="G1438" s="86">
        <f>VLOOKUP(C1438,'[12]Resumen Peso'!$B$1:$D$65536,3,0)*$C$14</f>
        <v>24108.792358822528</v>
      </c>
      <c r="H1438" s="93"/>
      <c r="I1438" s="88"/>
      <c r="J1438" s="89">
        <f>+VLOOKUP(C1438,'[12]Resumen Peso'!$B$1:$D$65536,3,0)</f>
        <v>14968.890959381964</v>
      </c>
      <c r="N1438" s="59"/>
      <c r="O1438" s="59"/>
      <c r="P1438" s="59"/>
      <c r="Q1438" s="59"/>
      <c r="R1438" s="59"/>
    </row>
    <row r="1439" spans="1:18" x14ac:dyDescent="0.2">
      <c r="A1439" s="80"/>
      <c r="B1439" s="81">
        <f t="shared" si="21"/>
        <v>1409</v>
      </c>
      <c r="C1439" s="82" t="s">
        <v>1452</v>
      </c>
      <c r="D1439" s="83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BC2 (65°)Tipo BC2-3</v>
      </c>
      <c r="E1439" s="84" t="s">
        <v>44</v>
      </c>
      <c r="F1439" s="85">
        <v>0</v>
      </c>
      <c r="G1439" s="86">
        <f>VLOOKUP(C1439,'[12]Resumen Peso'!$B$1:$D$65536,3,0)*$C$14</f>
        <v>26673.055285489936</v>
      </c>
      <c r="H1439" s="93"/>
      <c r="I1439" s="88"/>
      <c r="J1439" s="89">
        <f>+VLOOKUP(C1439,'[12]Resumen Peso'!$B$1:$D$65536,3,0)</f>
        <v>16561.014346119067</v>
      </c>
      <c r="N1439" s="59"/>
      <c r="O1439" s="59"/>
      <c r="P1439" s="59"/>
      <c r="Q1439" s="59"/>
      <c r="R1439" s="59"/>
    </row>
    <row r="1440" spans="1:18" x14ac:dyDescent="0.2">
      <c r="A1440" s="80"/>
      <c r="B1440" s="81">
        <f t="shared" ref="B1440:B1503" si="22">1+B1439</f>
        <v>1410</v>
      </c>
      <c r="C1440" s="82" t="s">
        <v>1453</v>
      </c>
      <c r="D1440" s="83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BC2 (65°)Tipo BC2±0</v>
      </c>
      <c r="E1440" s="84" t="s">
        <v>44</v>
      </c>
      <c r="F1440" s="85">
        <v>0</v>
      </c>
      <c r="G1440" s="86">
        <f>VLOOKUP(C1440,'[12]Resumen Peso'!$B$1:$D$65536,3,0)*$C$14</f>
        <v>29702.73417092421</v>
      </c>
      <c r="H1440" s="93"/>
      <c r="I1440" s="88"/>
      <c r="J1440" s="89">
        <f>+VLOOKUP(C1440,'[12]Resumen Peso'!$B$1:$D$65536,3,0)</f>
        <v>18442.109516836379</v>
      </c>
      <c r="N1440" s="59"/>
      <c r="O1440" s="59"/>
      <c r="P1440" s="59"/>
      <c r="Q1440" s="59"/>
      <c r="R1440" s="59"/>
    </row>
    <row r="1441" spans="1:18" x14ac:dyDescent="0.2">
      <c r="A1441" s="80"/>
      <c r="B1441" s="81">
        <f t="shared" si="22"/>
        <v>1411</v>
      </c>
      <c r="C1441" s="82" t="s">
        <v>1454</v>
      </c>
      <c r="D1441" s="83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BC2 (65°)Tipo BC2+3</v>
      </c>
      <c r="E1441" s="84" t="s">
        <v>44</v>
      </c>
      <c r="F1441" s="85">
        <v>0</v>
      </c>
      <c r="G1441" s="86">
        <f>VLOOKUP(C1441,'[12]Resumen Peso'!$B$1:$D$65536,3,0)*$C$14</f>
        <v>33267.062271435112</v>
      </c>
      <c r="H1441" s="93"/>
      <c r="I1441" s="88"/>
      <c r="J1441" s="89">
        <f>+VLOOKUP(C1441,'[12]Resumen Peso'!$B$1:$D$65536,3,0)</f>
        <v>20655.162658856745</v>
      </c>
      <c r="N1441" s="59"/>
      <c r="O1441" s="59"/>
      <c r="P1441" s="59"/>
      <c r="Q1441" s="59"/>
      <c r="R1441" s="59"/>
    </row>
    <row r="1442" spans="1:18" x14ac:dyDescent="0.2">
      <c r="A1442" s="80"/>
      <c r="B1442" s="81">
        <f t="shared" si="22"/>
        <v>1412</v>
      </c>
      <c r="C1442" s="82" t="s">
        <v>1455</v>
      </c>
      <c r="D1442" s="83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RC2-3</v>
      </c>
      <c r="E1442" s="84" t="s">
        <v>44</v>
      </c>
      <c r="F1442" s="85">
        <v>0</v>
      </c>
      <c r="G1442" s="86">
        <f>VLOOKUP(C1442,'[12]Resumen Peso'!$B$1:$D$65536,3,0)*$C$14</f>
        <v>34343.281438650214</v>
      </c>
      <c r="H1442" s="93"/>
      <c r="I1442" s="88"/>
      <c r="J1442" s="89">
        <f>+VLOOKUP(C1442,'[12]Resumen Peso'!$B$1:$D$65536,3,0)</f>
        <v>21323.375612980279</v>
      </c>
      <c r="N1442" s="59"/>
      <c r="O1442" s="59"/>
      <c r="P1442" s="59"/>
      <c r="Q1442" s="59"/>
      <c r="R1442" s="59"/>
    </row>
    <row r="1443" spans="1:18" x14ac:dyDescent="0.2">
      <c r="A1443" s="80"/>
      <c r="B1443" s="81">
        <f t="shared" si="22"/>
        <v>1413</v>
      </c>
      <c r="C1443" s="82" t="s">
        <v>1456</v>
      </c>
      <c r="D1443" s="83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RC2±0</v>
      </c>
      <c r="E1443" s="84" t="s">
        <v>44</v>
      </c>
      <c r="F1443" s="85">
        <v>0</v>
      </c>
      <c r="G1443" s="86">
        <f>VLOOKUP(C1443,'[12]Resumen Peso'!$B$1:$D$65536,3,0)*$C$14</f>
        <v>38286.824346321308</v>
      </c>
      <c r="H1443" s="93"/>
      <c r="I1443" s="88"/>
      <c r="J1443" s="89">
        <f>+VLOOKUP(C1443,'[12]Resumen Peso'!$B$1:$D$65536,3,0)</f>
        <v>23771.879167202093</v>
      </c>
      <c r="N1443" s="59"/>
      <c r="O1443" s="59"/>
      <c r="P1443" s="59"/>
      <c r="Q1443" s="59"/>
      <c r="R1443" s="59"/>
    </row>
    <row r="1444" spans="1:18" x14ac:dyDescent="0.2">
      <c r="A1444" s="80"/>
      <c r="B1444" s="81">
        <f t="shared" si="22"/>
        <v>1414</v>
      </c>
      <c r="C1444" s="82" t="s">
        <v>1457</v>
      </c>
      <c r="D1444" s="83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RC2+3</v>
      </c>
      <c r="E1444" s="84" t="s">
        <v>44</v>
      </c>
      <c r="F1444" s="85">
        <v>0</v>
      </c>
      <c r="G1444" s="86">
        <f>VLOOKUP(C1444,'[12]Resumen Peso'!$B$1:$D$65536,3,0)*$C$14</f>
        <v>42230.367253992394</v>
      </c>
      <c r="H1444" s="93"/>
      <c r="I1444" s="88"/>
      <c r="J1444" s="89">
        <f>+VLOOKUP(C1444,'[12]Resumen Peso'!$B$1:$D$65536,3,0)</f>
        <v>26220.382721423906</v>
      </c>
      <c r="N1444" s="59"/>
      <c r="O1444" s="59"/>
      <c r="P1444" s="59"/>
      <c r="Q1444" s="59"/>
      <c r="R1444" s="59"/>
    </row>
    <row r="1445" spans="1:18" x14ac:dyDescent="0.2">
      <c r="A1445" s="80"/>
      <c r="B1445" s="81">
        <f t="shared" si="22"/>
        <v>1415</v>
      </c>
      <c r="C1445" s="82" t="s">
        <v>1458</v>
      </c>
      <c r="D1445" s="83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SC1 (5°)Tipo SC1-6</v>
      </c>
      <c r="E1445" s="84" t="s">
        <v>44</v>
      </c>
      <c r="F1445" s="85">
        <v>0</v>
      </c>
      <c r="G1445" s="86">
        <f>VLOOKUP(C1445,'[12]Resumen Peso'!$B$1:$D$65536,3,0)*$C$14</f>
        <v>6730.601230476751</v>
      </c>
      <c r="H1445" s="93"/>
      <c r="I1445" s="88"/>
      <c r="J1445" s="89">
        <f>+VLOOKUP(C1445,'[12]Resumen Peso'!$B$1:$D$65536,3,0)</f>
        <v>4178.9582161803964</v>
      </c>
      <c r="N1445" s="59"/>
      <c r="O1445" s="59"/>
      <c r="P1445" s="59"/>
      <c r="Q1445" s="59"/>
      <c r="R1445" s="59"/>
    </row>
    <row r="1446" spans="1:18" x14ac:dyDescent="0.2">
      <c r="A1446" s="80"/>
      <c r="B1446" s="81">
        <f t="shared" si="22"/>
        <v>1416</v>
      </c>
      <c r="C1446" s="82" t="s">
        <v>1459</v>
      </c>
      <c r="D1446" s="83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SC1 (5°)Tipo SC1-3</v>
      </c>
      <c r="E1446" s="84" t="s">
        <v>44</v>
      </c>
      <c r="F1446" s="85">
        <v>0</v>
      </c>
      <c r="G1446" s="86">
        <f>VLOOKUP(C1446,'[12]Resumen Peso'!$B$1:$D$65536,3,0)*$C$14</f>
        <v>7700.7779844193456</v>
      </c>
      <c r="H1446" s="93"/>
      <c r="I1446" s="88"/>
      <c r="J1446" s="89">
        <f>+VLOOKUP(C1446,'[12]Resumen Peso'!$B$1:$D$65536,3,0)</f>
        <v>4781.3305716658588</v>
      </c>
      <c r="N1446" s="59"/>
      <c r="O1446" s="59"/>
      <c r="P1446" s="59"/>
      <c r="Q1446" s="59"/>
      <c r="R1446" s="59"/>
    </row>
    <row r="1447" spans="1:18" x14ac:dyDescent="0.2">
      <c r="A1447" s="80"/>
      <c r="B1447" s="81">
        <f t="shared" si="22"/>
        <v>1417</v>
      </c>
      <c r="C1447" s="82" t="s">
        <v>1460</v>
      </c>
      <c r="D1447" s="83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SC1 (5°)Tipo SC1±0</v>
      </c>
      <c r="E1447" s="84" t="s">
        <v>44</v>
      </c>
      <c r="F1447" s="85">
        <v>0</v>
      </c>
      <c r="G1447" s="86">
        <f>VLOOKUP(C1447,'[12]Resumen Peso'!$B$1:$D$65536,3,0)*$C$14</f>
        <v>8662.292445916024</v>
      </c>
      <c r="H1447" s="93"/>
      <c r="I1447" s="88"/>
      <c r="J1447" s="89">
        <f>+VLOOKUP(C1447,'[12]Resumen Peso'!$B$1:$D$65536,3,0)</f>
        <v>5378.3246025487724</v>
      </c>
      <c r="N1447" s="59"/>
      <c r="O1447" s="59"/>
      <c r="P1447" s="59"/>
      <c r="Q1447" s="59"/>
      <c r="R1447" s="59"/>
    </row>
    <row r="1448" spans="1:18" x14ac:dyDescent="0.2">
      <c r="A1448" s="80"/>
      <c r="B1448" s="81">
        <f t="shared" si="22"/>
        <v>1418</v>
      </c>
      <c r="C1448" s="82" t="s">
        <v>1461</v>
      </c>
      <c r="D1448" s="83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SC1 (5°)Tipo SC1+3</v>
      </c>
      <c r="E1448" s="84" t="s">
        <v>44</v>
      </c>
      <c r="F1448" s="85">
        <v>0</v>
      </c>
      <c r="G1448" s="86">
        <f>VLOOKUP(C1448,'[12]Resumen Peso'!$B$1:$D$65536,3,0)*$C$14</f>
        <v>9615.1446149667881</v>
      </c>
      <c r="H1448" s="93"/>
      <c r="I1448" s="88"/>
      <c r="J1448" s="89">
        <f>+VLOOKUP(C1448,'[12]Resumen Peso'!$B$1:$D$65536,3,0)</f>
        <v>5969.9403088291383</v>
      </c>
      <c r="N1448" s="59"/>
      <c r="O1448" s="59"/>
      <c r="P1448" s="59"/>
      <c r="Q1448" s="59"/>
      <c r="R1448" s="59"/>
    </row>
    <row r="1449" spans="1:18" x14ac:dyDescent="0.2">
      <c r="A1449" s="80"/>
      <c r="B1449" s="81">
        <f t="shared" si="22"/>
        <v>1419</v>
      </c>
      <c r="C1449" s="82" t="s">
        <v>1462</v>
      </c>
      <c r="D1449" s="83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SC1 (5°)Tipo SC1+6</v>
      </c>
      <c r="E1449" s="84" t="s">
        <v>44</v>
      </c>
      <c r="F1449" s="85">
        <v>0</v>
      </c>
      <c r="G1449" s="86">
        <f>VLOOKUP(C1449,'[12]Resumen Peso'!$B$1:$D$65536,3,0)*$C$14</f>
        <v>10567.996784017549</v>
      </c>
      <c r="H1449" s="93"/>
      <c r="I1449" s="88"/>
      <c r="J1449" s="89">
        <f>+VLOOKUP(C1449,'[12]Resumen Peso'!$B$1:$D$65536,3,0)</f>
        <v>6561.5560151095024</v>
      </c>
      <c r="N1449" s="59"/>
      <c r="O1449" s="59"/>
      <c r="P1449" s="59"/>
      <c r="Q1449" s="59"/>
      <c r="R1449" s="59"/>
    </row>
    <row r="1450" spans="1:18" x14ac:dyDescent="0.2">
      <c r="A1450" s="80"/>
      <c r="B1450" s="81">
        <f t="shared" si="22"/>
        <v>1420</v>
      </c>
      <c r="C1450" s="82" t="s">
        <v>1463</v>
      </c>
      <c r="D1450" s="83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AC1 (30°)Tipo AC1-3</v>
      </c>
      <c r="E1450" s="84" t="s">
        <v>44</v>
      </c>
      <c r="F1450" s="85">
        <v>0</v>
      </c>
      <c r="G1450" s="86">
        <f>VLOOKUP(C1450,'[12]Resumen Peso'!$B$1:$D$65536,3,0)*$C$14</f>
        <v>11847.573299543374</v>
      </c>
      <c r="H1450" s="93"/>
      <c r="I1450" s="88"/>
      <c r="J1450" s="89">
        <f>+VLOOKUP(C1450,'[12]Resumen Peso'!$B$1:$D$65536,3,0)</f>
        <v>7356.0313687488024</v>
      </c>
      <c r="N1450" s="59"/>
      <c r="O1450" s="59"/>
      <c r="P1450" s="59"/>
      <c r="Q1450" s="59"/>
      <c r="R1450" s="59"/>
    </row>
    <row r="1451" spans="1:18" x14ac:dyDescent="0.2">
      <c r="A1451" s="80"/>
      <c r="B1451" s="81">
        <f t="shared" si="22"/>
        <v>1421</v>
      </c>
      <c r="C1451" s="82" t="s">
        <v>1464</v>
      </c>
      <c r="D1451" s="83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AC1 (30°)Tipo AC1±0</v>
      </c>
      <c r="E1451" s="84" t="s">
        <v>44</v>
      </c>
      <c r="F1451" s="85">
        <v>0</v>
      </c>
      <c r="G1451" s="86">
        <f>VLOOKUP(C1451,'[12]Resumen Peso'!$B$1:$D$65536,3,0)*$C$14</f>
        <v>13149.359932900525</v>
      </c>
      <c r="H1451" s="93"/>
      <c r="I1451" s="88"/>
      <c r="J1451" s="89">
        <f>+VLOOKUP(C1451,'[12]Resumen Peso'!$B$1:$D$65536,3,0)</f>
        <v>8164.296746669037</v>
      </c>
      <c r="N1451" s="59"/>
      <c r="O1451" s="59"/>
      <c r="P1451" s="59"/>
      <c r="Q1451" s="59"/>
      <c r="R1451" s="59"/>
    </row>
    <row r="1452" spans="1:18" x14ac:dyDescent="0.2">
      <c r="A1452" s="80"/>
      <c r="B1452" s="81">
        <f t="shared" si="22"/>
        <v>1422</v>
      </c>
      <c r="C1452" s="82" t="s">
        <v>1465</v>
      </c>
      <c r="D1452" s="83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AC1 (30°)Tipo AC1+3</v>
      </c>
      <c r="E1452" s="84" t="s">
        <v>44</v>
      </c>
      <c r="F1452" s="85">
        <v>0</v>
      </c>
      <c r="G1452" s="86">
        <f>VLOOKUP(C1452,'[12]Resumen Peso'!$B$1:$D$65536,3,0)*$C$14</f>
        <v>14451.146566257676</v>
      </c>
      <c r="H1452" s="93"/>
      <c r="I1452" s="88"/>
      <c r="J1452" s="89">
        <f>+VLOOKUP(C1452,'[12]Resumen Peso'!$B$1:$D$65536,3,0)</f>
        <v>8972.5621245892708</v>
      </c>
      <c r="N1452" s="59"/>
      <c r="O1452" s="59"/>
      <c r="P1452" s="59"/>
      <c r="Q1452" s="59"/>
      <c r="R1452" s="59"/>
    </row>
    <row r="1453" spans="1:18" x14ac:dyDescent="0.2">
      <c r="A1453" s="80"/>
      <c r="B1453" s="81">
        <f t="shared" si="22"/>
        <v>1423</v>
      </c>
      <c r="C1453" s="82" t="s">
        <v>1466</v>
      </c>
      <c r="D1453" s="83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BC1 (65°)Tipo BC1-3</v>
      </c>
      <c r="E1453" s="84" t="s">
        <v>44</v>
      </c>
      <c r="F1453" s="85">
        <v>0</v>
      </c>
      <c r="G1453" s="86">
        <f>VLOOKUP(C1453,'[12]Resumen Peso'!$B$1:$D$65536,3,0)*$C$14</f>
        <v>15988.201547534289</v>
      </c>
      <c r="H1453" s="93"/>
      <c r="I1453" s="88"/>
      <c r="J1453" s="89">
        <f>+VLOOKUP(C1453,'[12]Resumen Peso'!$B$1:$D$65536,3,0)</f>
        <v>9926.9030999009101</v>
      </c>
      <c r="N1453" s="59"/>
      <c r="O1453" s="59"/>
      <c r="P1453" s="59"/>
      <c r="Q1453" s="59"/>
      <c r="R1453" s="59"/>
    </row>
    <row r="1454" spans="1:18" x14ac:dyDescent="0.2">
      <c r="A1454" s="80"/>
      <c r="B1454" s="81">
        <f t="shared" si="22"/>
        <v>1424</v>
      </c>
      <c r="C1454" s="82" t="s">
        <v>1467</v>
      </c>
      <c r="D1454" s="83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BC1 (65°)Tipo BC1±0</v>
      </c>
      <c r="E1454" s="84" t="s">
        <v>44</v>
      </c>
      <c r="F1454" s="85">
        <v>0</v>
      </c>
      <c r="G1454" s="86">
        <f>VLOOKUP(C1454,'[12]Resumen Peso'!$B$1:$D$65536,3,0)*$C$14</f>
        <v>17804.233349147315</v>
      </c>
      <c r="H1454" s="93"/>
      <c r="I1454" s="88"/>
      <c r="J1454" s="89">
        <f>+VLOOKUP(C1454,'[12]Resumen Peso'!$B$1:$D$65536,3,0)</f>
        <v>11054.457794989878</v>
      </c>
      <c r="N1454" s="59"/>
      <c r="O1454" s="59"/>
      <c r="P1454" s="59"/>
      <c r="Q1454" s="59"/>
      <c r="R1454" s="59"/>
    </row>
    <row r="1455" spans="1:18" x14ac:dyDescent="0.2">
      <c r="A1455" s="80"/>
      <c r="B1455" s="81">
        <f t="shared" si="22"/>
        <v>1425</v>
      </c>
      <c r="C1455" s="82" t="s">
        <v>1468</v>
      </c>
      <c r="D1455" s="83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BC1 (65°)Tipo BC1+3</v>
      </c>
      <c r="E1455" s="84" t="s">
        <v>44</v>
      </c>
      <c r="F1455" s="85">
        <v>0</v>
      </c>
      <c r="G1455" s="86">
        <f>VLOOKUP(C1455,'[12]Resumen Peso'!$B$1:$D$65536,3,0)*$C$14</f>
        <v>19940.741351044991</v>
      </c>
      <c r="H1455" s="93"/>
      <c r="I1455" s="88"/>
      <c r="J1455" s="89">
        <f>+VLOOKUP(C1455,'[12]Resumen Peso'!$B$1:$D$65536,3,0)</f>
        <v>12380.992730388663</v>
      </c>
      <c r="N1455" s="59"/>
      <c r="O1455" s="59"/>
      <c r="P1455" s="59"/>
      <c r="Q1455" s="59"/>
      <c r="R1455" s="59"/>
    </row>
    <row r="1456" spans="1:18" x14ac:dyDescent="0.2">
      <c r="A1456" s="80"/>
      <c r="B1456" s="81">
        <f t="shared" si="22"/>
        <v>1426</v>
      </c>
      <c r="C1456" s="82" t="s">
        <v>1469</v>
      </c>
      <c r="D1456" s="83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RC1-3</v>
      </c>
      <c r="E1456" s="84" t="s">
        <v>44</v>
      </c>
      <c r="F1456" s="85">
        <v>0</v>
      </c>
      <c r="G1456" s="86">
        <f>VLOOKUP(C1456,'[12]Resumen Peso'!$B$1:$D$65536,3,0)*$C$14</f>
        <v>20585.842137984648</v>
      </c>
      <c r="H1456" s="93"/>
      <c r="I1456" s="88"/>
      <c r="J1456" s="89">
        <f>+VLOOKUP(C1456,'[12]Resumen Peso'!$B$1:$D$65536,3,0)</f>
        <v>12781.528899674531</v>
      </c>
      <c r="N1456" s="59"/>
      <c r="O1456" s="59"/>
      <c r="P1456" s="59"/>
      <c r="Q1456" s="59"/>
      <c r="R1456" s="59"/>
    </row>
    <row r="1457" spans="1:18" x14ac:dyDescent="0.2">
      <c r="A1457" s="80"/>
      <c r="B1457" s="81">
        <f t="shared" si="22"/>
        <v>1427</v>
      </c>
      <c r="C1457" s="82" t="s">
        <v>1470</v>
      </c>
      <c r="D1457" s="83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RC1±0</v>
      </c>
      <c r="E1457" s="84" t="s">
        <v>44</v>
      </c>
      <c r="F1457" s="85">
        <v>0</v>
      </c>
      <c r="G1457" s="86">
        <f>VLOOKUP(C1457,'[12]Resumen Peso'!$B$1:$D$65536,3,0)*$C$14</f>
        <v>22949.656787050884</v>
      </c>
      <c r="H1457" s="93"/>
      <c r="I1457" s="88"/>
      <c r="J1457" s="89">
        <f>+VLOOKUP(C1457,'[12]Resumen Peso'!$B$1:$D$65536,3,0)</f>
        <v>14249.196097741951</v>
      </c>
      <c r="N1457" s="59"/>
      <c r="O1457" s="59"/>
      <c r="P1457" s="59"/>
      <c r="Q1457" s="59"/>
      <c r="R1457" s="59"/>
    </row>
    <row r="1458" spans="1:18" x14ac:dyDescent="0.2">
      <c r="A1458" s="80"/>
      <c r="B1458" s="81">
        <f t="shared" si="22"/>
        <v>1428</v>
      </c>
      <c r="C1458" s="82" t="s">
        <v>1471</v>
      </c>
      <c r="D1458" s="83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RC1+3</v>
      </c>
      <c r="E1458" s="84" t="s">
        <v>44</v>
      </c>
      <c r="F1458" s="85">
        <v>0</v>
      </c>
      <c r="G1458" s="86">
        <f>VLOOKUP(C1458,'[12]Resumen Peso'!$B$1:$D$65536,3,0)*$C$14</f>
        <v>25313.471436117125</v>
      </c>
      <c r="H1458" s="93"/>
      <c r="I1458" s="88"/>
      <c r="J1458" s="89">
        <f>+VLOOKUP(C1458,'[12]Resumen Peso'!$B$1:$D$65536,3,0)</f>
        <v>15716.863295809371</v>
      </c>
      <c r="N1458" s="59"/>
      <c r="O1458" s="59"/>
      <c r="P1458" s="59"/>
      <c r="Q1458" s="59"/>
      <c r="R1458" s="59"/>
    </row>
    <row r="1459" spans="1:18" x14ac:dyDescent="0.2">
      <c r="A1459" s="80"/>
      <c r="B1459" s="81">
        <f t="shared" si="22"/>
        <v>1429</v>
      </c>
      <c r="C1459" s="82" t="s">
        <v>1472</v>
      </c>
      <c r="D1459" s="83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84" t="s">
        <v>44</v>
      </c>
      <c r="F1459" s="85">
        <v>0</v>
      </c>
      <c r="G1459" s="86">
        <f>VLOOKUP(C1459,'[12]Resumen Peso'!$B$1:$D$65536,3,0)*$C$14</f>
        <v>6796.9628925726238</v>
      </c>
      <c r="H1459" s="93"/>
      <c r="I1459" s="88"/>
      <c r="J1459" s="89">
        <f>+VLOOKUP(C1459,'[12]Resumen Peso'!$B$1:$D$65536,3,0)</f>
        <v>4220.1614614119208</v>
      </c>
      <c r="N1459" s="59"/>
      <c r="O1459" s="59"/>
      <c r="P1459" s="59"/>
      <c r="Q1459" s="59"/>
      <c r="R1459" s="59"/>
    </row>
    <row r="1460" spans="1:18" x14ac:dyDescent="0.2">
      <c r="A1460" s="80"/>
      <c r="B1460" s="81">
        <f t="shared" si="22"/>
        <v>1430</v>
      </c>
      <c r="C1460" s="82" t="s">
        <v>1473</v>
      </c>
      <c r="D1460" s="83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84" t="s">
        <v>44</v>
      </c>
      <c r="F1460" s="85">
        <v>0</v>
      </c>
      <c r="G1460" s="86">
        <f>VLOOKUP(C1460,'[12]Resumen Peso'!$B$1:$D$65536,3,0)*$C$14</f>
        <v>7776.7052915020113</v>
      </c>
      <c r="H1460" s="93"/>
      <c r="I1460" s="88"/>
      <c r="J1460" s="89">
        <f>+VLOOKUP(C1460,'[12]Resumen Peso'!$B$1:$D$65536,3,0)</f>
        <v>4828.473023417243</v>
      </c>
      <c r="N1460" s="59"/>
      <c r="O1460" s="59"/>
      <c r="P1460" s="59"/>
      <c r="Q1460" s="59"/>
      <c r="R1460" s="59"/>
    </row>
    <row r="1461" spans="1:18" x14ac:dyDescent="0.2">
      <c r="A1461" s="80"/>
      <c r="B1461" s="81">
        <f t="shared" si="22"/>
        <v>1431</v>
      </c>
      <c r="C1461" s="82" t="s">
        <v>1474</v>
      </c>
      <c r="D1461" s="83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84" t="s">
        <v>44</v>
      </c>
      <c r="F1461" s="85">
        <v>0</v>
      </c>
      <c r="G1461" s="86">
        <f>VLOOKUP(C1461,'[12]Resumen Peso'!$B$1:$D$65536,3,0)*$C$14</f>
        <v>8747.6999904409568</v>
      </c>
      <c r="H1461" s="93"/>
      <c r="I1461" s="88"/>
      <c r="J1461" s="89">
        <f>+VLOOKUP(C1461,'[12]Resumen Peso'!$B$1:$D$65536,3,0)</f>
        <v>5431.353232190374</v>
      </c>
      <c r="N1461" s="59"/>
      <c r="O1461" s="59"/>
      <c r="P1461" s="59"/>
      <c r="Q1461" s="59"/>
      <c r="R1461" s="59"/>
    </row>
    <row r="1462" spans="1:18" x14ac:dyDescent="0.2">
      <c r="A1462" s="80"/>
      <c r="B1462" s="81">
        <f t="shared" si="22"/>
        <v>1432</v>
      </c>
      <c r="C1462" s="82" t="s">
        <v>1475</v>
      </c>
      <c r="D1462" s="83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84" t="s">
        <v>44</v>
      </c>
      <c r="F1462" s="85">
        <v>0</v>
      </c>
      <c r="G1462" s="86">
        <f>VLOOKUP(C1462,'[12]Resumen Peso'!$B$1:$D$65536,3,0)*$C$14</f>
        <v>9709.946989389462</v>
      </c>
      <c r="H1462" s="93"/>
      <c r="I1462" s="88"/>
      <c r="J1462" s="89">
        <f>+VLOOKUP(C1462,'[12]Resumen Peso'!$B$1:$D$65536,3,0)</f>
        <v>6028.8020877313156</v>
      </c>
      <c r="N1462" s="59"/>
      <c r="O1462" s="59"/>
      <c r="P1462" s="59"/>
      <c r="Q1462" s="59"/>
      <c r="R1462" s="59"/>
    </row>
    <row r="1463" spans="1:18" x14ac:dyDescent="0.2">
      <c r="A1463" s="80"/>
      <c r="B1463" s="81">
        <f t="shared" si="22"/>
        <v>1433</v>
      </c>
      <c r="C1463" s="82" t="s">
        <v>1476</v>
      </c>
      <c r="D1463" s="83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84" t="s">
        <v>44</v>
      </c>
      <c r="F1463" s="85">
        <v>0</v>
      </c>
      <c r="G1463" s="86">
        <f>VLOOKUP(C1463,'[12]Resumen Peso'!$B$1:$D$65536,3,0)*$C$14</f>
        <v>10672.193988337967</v>
      </c>
      <c r="H1463" s="93"/>
      <c r="I1463" s="88"/>
      <c r="J1463" s="89">
        <f>+VLOOKUP(C1463,'[12]Resumen Peso'!$B$1:$D$65536,3,0)</f>
        <v>6626.2509432722563</v>
      </c>
      <c r="N1463" s="59"/>
      <c r="O1463" s="59"/>
      <c r="P1463" s="59"/>
      <c r="Q1463" s="59"/>
      <c r="R1463" s="59"/>
    </row>
    <row r="1464" spans="1:18" x14ac:dyDescent="0.2">
      <c r="A1464" s="80"/>
      <c r="B1464" s="81">
        <f t="shared" si="22"/>
        <v>1434</v>
      </c>
      <c r="C1464" s="82" t="s">
        <v>1477</v>
      </c>
      <c r="D1464" s="83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84" t="s">
        <v>44</v>
      </c>
      <c r="F1464" s="85">
        <v>0</v>
      </c>
      <c r="G1464" s="86">
        <f>VLOOKUP(C1464,'[12]Resumen Peso'!$B$1:$D$65536,3,0)*$C$14</f>
        <v>11964.386735525923</v>
      </c>
      <c r="H1464" s="93"/>
      <c r="I1464" s="88"/>
      <c r="J1464" s="89">
        <f>+VLOOKUP(C1464,'[12]Resumen Peso'!$B$1:$D$65536,3,0)</f>
        <v>7428.559580024953</v>
      </c>
      <c r="N1464" s="59"/>
      <c r="O1464" s="59"/>
      <c r="P1464" s="59"/>
      <c r="Q1464" s="59"/>
      <c r="R1464" s="59"/>
    </row>
    <row r="1465" spans="1:18" x14ac:dyDescent="0.2">
      <c r="A1465" s="80"/>
      <c r="B1465" s="81">
        <f t="shared" si="22"/>
        <v>1435</v>
      </c>
      <c r="C1465" s="82" t="s">
        <v>1478</v>
      </c>
      <c r="D1465" s="83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84" t="s">
        <v>44</v>
      </c>
      <c r="F1465" s="85">
        <v>0</v>
      </c>
      <c r="G1465" s="86">
        <f>VLOOKUP(C1465,'[12]Resumen Peso'!$B$1:$D$65536,3,0)*$C$14</f>
        <v>13279.008585489371</v>
      </c>
      <c r="H1465" s="93"/>
      <c r="I1465" s="88"/>
      <c r="J1465" s="89">
        <f>+VLOOKUP(C1465,'[12]Resumen Peso'!$B$1:$D$65536,3,0)</f>
        <v>8244.7942064649869</v>
      </c>
      <c r="N1465" s="59"/>
      <c r="O1465" s="59"/>
      <c r="P1465" s="59"/>
      <c r="Q1465" s="59"/>
      <c r="R1465" s="59"/>
    </row>
    <row r="1466" spans="1:18" x14ac:dyDescent="0.2">
      <c r="A1466" s="80"/>
      <c r="B1466" s="81">
        <f t="shared" si="22"/>
        <v>1436</v>
      </c>
      <c r="C1466" s="82" t="s">
        <v>1479</v>
      </c>
      <c r="D1466" s="83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84" t="s">
        <v>44</v>
      </c>
      <c r="F1466" s="85">
        <v>0</v>
      </c>
      <c r="G1466" s="86">
        <f>VLOOKUP(C1466,'[12]Resumen Peso'!$B$1:$D$65536,3,0)*$C$14</f>
        <v>14593.630435452818</v>
      </c>
      <c r="H1466" s="93"/>
      <c r="I1466" s="88"/>
      <c r="J1466" s="89">
        <f>+VLOOKUP(C1466,'[12]Resumen Peso'!$B$1:$D$65536,3,0)</f>
        <v>9061.02883290502</v>
      </c>
      <c r="N1466" s="59"/>
      <c r="O1466" s="59"/>
      <c r="P1466" s="59"/>
      <c r="Q1466" s="59"/>
      <c r="R1466" s="59"/>
    </row>
    <row r="1467" spans="1:18" x14ac:dyDescent="0.2">
      <c r="A1467" s="80"/>
      <c r="B1467" s="81">
        <f t="shared" si="22"/>
        <v>1437</v>
      </c>
      <c r="C1467" s="82" t="s">
        <v>1480</v>
      </c>
      <c r="D1467" s="83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84" t="s">
        <v>44</v>
      </c>
      <c r="F1467" s="85">
        <v>0</v>
      </c>
      <c r="G1467" s="86">
        <f>VLOOKUP(C1467,'[12]Resumen Peso'!$B$1:$D$65536,3,0)*$C$14</f>
        <v>16145.840307027842</v>
      </c>
      <c r="H1467" s="93"/>
      <c r="I1467" s="88"/>
      <c r="J1467" s="89">
        <f>+VLOOKUP(C1467,'[12]Resumen Peso'!$B$1:$D$65536,3,0)</f>
        <v>10024.779317287126</v>
      </c>
      <c r="N1467" s="59"/>
      <c r="O1467" s="59"/>
      <c r="P1467" s="59"/>
      <c r="Q1467" s="59"/>
      <c r="R1467" s="59"/>
    </row>
    <row r="1468" spans="1:18" x14ac:dyDescent="0.2">
      <c r="A1468" s="80"/>
      <c r="B1468" s="81">
        <f t="shared" si="22"/>
        <v>1438</v>
      </c>
      <c r="C1468" s="82" t="s">
        <v>1481</v>
      </c>
      <c r="D1468" s="83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84" t="s">
        <v>44</v>
      </c>
      <c r="F1468" s="85">
        <v>0</v>
      </c>
      <c r="G1468" s="86">
        <f>VLOOKUP(C1468,'[12]Resumen Peso'!$B$1:$D$65536,3,0)*$C$14</f>
        <v>17979.777624752609</v>
      </c>
      <c r="H1468" s="93"/>
      <c r="I1468" s="88"/>
      <c r="J1468" s="89">
        <f>+VLOOKUP(C1468,'[12]Resumen Peso'!$B$1:$D$65536,3,0)</f>
        <v>11163.451355553592</v>
      </c>
      <c r="N1468" s="59"/>
      <c r="O1468" s="59"/>
      <c r="P1468" s="59"/>
      <c r="Q1468" s="59"/>
      <c r="R1468" s="59"/>
    </row>
    <row r="1469" spans="1:18" x14ac:dyDescent="0.2">
      <c r="A1469" s="80"/>
      <c r="B1469" s="81">
        <f t="shared" si="22"/>
        <v>1439</v>
      </c>
      <c r="C1469" s="82" t="s">
        <v>1482</v>
      </c>
      <c r="D1469" s="83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84" t="s">
        <v>44</v>
      </c>
      <c r="F1469" s="85">
        <v>0</v>
      </c>
      <c r="G1469" s="86">
        <f>VLOOKUP(C1469,'[12]Resumen Peso'!$B$1:$D$65536,3,0)*$C$14</f>
        <v>20137.350939722925</v>
      </c>
      <c r="H1469" s="93"/>
      <c r="I1469" s="88"/>
      <c r="J1469" s="89">
        <f>+VLOOKUP(C1469,'[12]Resumen Peso'!$B$1:$D$65536,3,0)</f>
        <v>12503.065518220024</v>
      </c>
      <c r="N1469" s="59"/>
      <c r="O1469" s="59"/>
      <c r="P1469" s="59"/>
      <c r="Q1469" s="59"/>
      <c r="R1469" s="59"/>
    </row>
    <row r="1470" spans="1:18" x14ac:dyDescent="0.2">
      <c r="A1470" s="80"/>
      <c r="B1470" s="81">
        <f t="shared" si="22"/>
        <v>1440</v>
      </c>
      <c r="C1470" s="82" t="s">
        <v>1483</v>
      </c>
      <c r="D1470" s="83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84" t="s">
        <v>44</v>
      </c>
      <c r="F1470" s="85">
        <v>0</v>
      </c>
      <c r="G1470" s="86">
        <f>VLOOKUP(C1470,'[12]Resumen Peso'!$B$1:$D$65536,3,0)*$C$14</f>
        <v>20788.812222400582</v>
      </c>
      <c r="H1470" s="93"/>
      <c r="I1470" s="88"/>
      <c r="J1470" s="89">
        <f>+VLOOKUP(C1470,'[12]Resumen Peso'!$B$1:$D$65536,3,0)</f>
        <v>12907.550851185797</v>
      </c>
      <c r="N1470" s="59"/>
      <c r="O1470" s="59"/>
      <c r="P1470" s="59"/>
      <c r="Q1470" s="59"/>
      <c r="R1470" s="59"/>
    </row>
    <row r="1471" spans="1:18" x14ac:dyDescent="0.2">
      <c r="A1471" s="80"/>
      <c r="B1471" s="81">
        <f t="shared" si="22"/>
        <v>1441</v>
      </c>
      <c r="C1471" s="82" t="s">
        <v>1484</v>
      </c>
      <c r="D1471" s="83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84" t="s">
        <v>44</v>
      </c>
      <c r="F1471" s="85">
        <v>0</v>
      </c>
      <c r="G1471" s="86">
        <f>VLOOKUP(C1471,'[12]Resumen Peso'!$B$1:$D$65536,3,0)*$C$14</f>
        <v>23175.933358306109</v>
      </c>
      <c r="H1471" s="93"/>
      <c r="I1471" s="88"/>
      <c r="J1471" s="89">
        <f>+VLOOKUP(C1471,'[12]Resumen Peso'!$B$1:$D$65536,3,0)</f>
        <v>14389.68879730858</v>
      </c>
      <c r="N1471" s="59"/>
      <c r="O1471" s="59"/>
      <c r="P1471" s="59"/>
      <c r="Q1471" s="59"/>
      <c r="R1471" s="59"/>
    </row>
    <row r="1472" spans="1:18" x14ac:dyDescent="0.2">
      <c r="A1472" s="80"/>
      <c r="B1472" s="81">
        <f t="shared" si="22"/>
        <v>1442</v>
      </c>
      <c r="C1472" s="82" t="s">
        <v>1485</v>
      </c>
      <c r="D1472" s="83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84" t="s">
        <v>44</v>
      </c>
      <c r="F1472" s="85">
        <v>0</v>
      </c>
      <c r="G1472" s="86">
        <f>VLOOKUP(C1472,'[12]Resumen Peso'!$B$1:$D$65536,3,0)*$C$14</f>
        <v>25563.054494211639</v>
      </c>
      <c r="H1472" s="93"/>
      <c r="I1472" s="88"/>
      <c r="J1472" s="89">
        <f>+VLOOKUP(C1472,'[12]Resumen Peso'!$B$1:$D$65536,3,0)</f>
        <v>15871.826743431362</v>
      </c>
      <c r="N1472" s="59"/>
      <c r="O1472" s="59"/>
      <c r="P1472" s="59"/>
      <c r="Q1472" s="59"/>
      <c r="R1472" s="59"/>
    </row>
    <row r="1473" spans="1:18" x14ac:dyDescent="0.2">
      <c r="A1473" s="80"/>
      <c r="B1473" s="81">
        <f t="shared" si="22"/>
        <v>1443</v>
      </c>
      <c r="C1473" s="82" t="s">
        <v>1486</v>
      </c>
      <c r="D1473" s="83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SS1 (5°)Tipo SS1-6</v>
      </c>
      <c r="E1473" s="84" t="s">
        <v>44</v>
      </c>
      <c r="F1473" s="85">
        <v>0</v>
      </c>
      <c r="G1473" s="86">
        <f>VLOOKUP(C1473,'[12]Resumen Peso'!$B$1:$D$65536,3,0)*$C$14</f>
        <v>6363.547990816126</v>
      </c>
      <c r="H1473" s="93"/>
      <c r="I1473" s="88"/>
      <c r="J1473" s="89">
        <f>+VLOOKUP(C1473,'[12]Resumen Peso'!$B$1:$D$65536,3,0)</f>
        <v>3951.0587909834662</v>
      </c>
      <c r="N1473" s="59"/>
      <c r="O1473" s="59"/>
      <c r="P1473" s="59"/>
      <c r="Q1473" s="59"/>
      <c r="R1473" s="59"/>
    </row>
    <row r="1474" spans="1:18" x14ac:dyDescent="0.2">
      <c r="A1474" s="80"/>
      <c r="B1474" s="81">
        <f t="shared" si="22"/>
        <v>1444</v>
      </c>
      <c r="C1474" s="82" t="s">
        <v>1487</v>
      </c>
      <c r="D1474" s="83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SS1 (5°)Tipo SS1-3</v>
      </c>
      <c r="E1474" s="84" t="s">
        <v>44</v>
      </c>
      <c r="F1474" s="85">
        <v>0</v>
      </c>
      <c r="G1474" s="86">
        <f>VLOOKUP(C1474,'[12]Resumen Peso'!$B$1:$D$65536,3,0)*$C$14</f>
        <v>7280.8161696725047</v>
      </c>
      <c r="H1474" s="93"/>
      <c r="I1474" s="88"/>
      <c r="J1474" s="89">
        <f>+VLOOKUP(C1474,'[12]Resumen Peso'!$B$1:$D$65536,3,0)</f>
        <v>4520.5807788729753</v>
      </c>
      <c r="N1474" s="59"/>
      <c r="O1474" s="59"/>
      <c r="P1474" s="59"/>
      <c r="Q1474" s="59"/>
      <c r="R1474" s="59"/>
    </row>
    <row r="1475" spans="1:18" x14ac:dyDescent="0.2">
      <c r="A1475" s="80"/>
      <c r="B1475" s="81">
        <f t="shared" si="22"/>
        <v>1445</v>
      </c>
      <c r="C1475" s="82" t="s">
        <v>1488</v>
      </c>
      <c r="D1475" s="83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SS1 (5°)Tipo SS1±0</v>
      </c>
      <c r="E1475" s="84" t="s">
        <v>44</v>
      </c>
      <c r="F1475" s="85">
        <v>0</v>
      </c>
      <c r="G1475" s="86">
        <f>VLOOKUP(C1475,'[12]Resumen Peso'!$B$1:$D$65536,3,0)*$C$14</f>
        <v>8189.894454074808</v>
      </c>
      <c r="H1475" s="93"/>
      <c r="I1475" s="88"/>
      <c r="J1475" s="89">
        <f>+VLOOKUP(C1475,'[12]Resumen Peso'!$B$1:$D$65536,3,0)</f>
        <v>5085.0177490134702</v>
      </c>
      <c r="N1475" s="59"/>
      <c r="O1475" s="59"/>
      <c r="P1475" s="59"/>
      <c r="Q1475" s="59"/>
      <c r="R1475" s="59"/>
    </row>
    <row r="1476" spans="1:18" x14ac:dyDescent="0.2">
      <c r="A1476" s="80"/>
      <c r="B1476" s="81">
        <f t="shared" si="22"/>
        <v>1446</v>
      </c>
      <c r="C1476" s="82" t="s">
        <v>1489</v>
      </c>
      <c r="D1476" s="83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SS1 (5°)Tipo SS1+3</v>
      </c>
      <c r="E1476" s="84" t="s">
        <v>44</v>
      </c>
      <c r="F1476" s="85">
        <v>0</v>
      </c>
      <c r="G1476" s="86">
        <f>VLOOKUP(C1476,'[12]Resumen Peso'!$B$1:$D$65536,3,0)*$C$14</f>
        <v>9090.7828440230369</v>
      </c>
      <c r="H1476" s="93"/>
      <c r="I1476" s="88"/>
      <c r="J1476" s="89">
        <f>+VLOOKUP(C1476,'[12]Resumen Peso'!$B$1:$D$65536,3,0)</f>
        <v>5644.3697014049521</v>
      </c>
      <c r="N1476" s="59"/>
      <c r="O1476" s="59"/>
      <c r="P1476" s="59"/>
      <c r="Q1476" s="59"/>
      <c r="R1476" s="59"/>
    </row>
    <row r="1477" spans="1:18" x14ac:dyDescent="0.2">
      <c r="A1477" s="80"/>
      <c r="B1477" s="81">
        <f t="shared" si="22"/>
        <v>1447</v>
      </c>
      <c r="C1477" s="82" t="s">
        <v>1490</v>
      </c>
      <c r="D1477" s="83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SS1 (5°)Tipo SS1+6</v>
      </c>
      <c r="E1477" s="84" t="s">
        <v>44</v>
      </c>
      <c r="F1477" s="85">
        <v>0</v>
      </c>
      <c r="G1477" s="86">
        <f>VLOOKUP(C1477,'[12]Resumen Peso'!$B$1:$D$65536,3,0)*$C$14</f>
        <v>9991.6712339712649</v>
      </c>
      <c r="H1477" s="93"/>
      <c r="I1477" s="88"/>
      <c r="J1477" s="89">
        <f>+VLOOKUP(C1477,'[12]Resumen Peso'!$B$1:$D$65536,3,0)</f>
        <v>6203.7216537964332</v>
      </c>
      <c r="N1477" s="59"/>
      <c r="O1477" s="59"/>
      <c r="P1477" s="59"/>
      <c r="Q1477" s="59"/>
      <c r="R1477" s="59"/>
    </row>
    <row r="1478" spans="1:18" x14ac:dyDescent="0.2">
      <c r="A1478" s="80"/>
      <c r="B1478" s="81">
        <f t="shared" si="22"/>
        <v>1448</v>
      </c>
      <c r="C1478" s="82" t="s">
        <v>1491</v>
      </c>
      <c r="D1478" s="83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AS1 (30°)Tipo AS1-3</v>
      </c>
      <c r="E1478" s="84" t="s">
        <v>44</v>
      </c>
      <c r="F1478" s="85">
        <v>0</v>
      </c>
      <c r="G1478" s="86">
        <f>VLOOKUP(C1478,'[12]Resumen Peso'!$B$1:$D$65536,3,0)*$C$14</f>
        <v>11201.466062938289</v>
      </c>
      <c r="H1478" s="93"/>
      <c r="I1478" s="88"/>
      <c r="J1478" s="89">
        <f>+VLOOKUP(C1478,'[12]Resumen Peso'!$B$1:$D$65536,3,0)</f>
        <v>6954.8703056452059</v>
      </c>
      <c r="N1478" s="59"/>
      <c r="O1478" s="59"/>
      <c r="P1478" s="59"/>
      <c r="Q1478" s="59"/>
      <c r="R1478" s="59"/>
    </row>
    <row r="1479" spans="1:18" x14ac:dyDescent="0.2">
      <c r="A1479" s="80"/>
      <c r="B1479" s="81">
        <f t="shared" si="22"/>
        <v>1449</v>
      </c>
      <c r="C1479" s="82" t="s">
        <v>1492</v>
      </c>
      <c r="D1479" s="83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AS1 (30°)Tipo AS1±0</v>
      </c>
      <c r="E1479" s="84" t="s">
        <v>44</v>
      </c>
      <c r="F1479" s="85">
        <v>0</v>
      </c>
      <c r="G1479" s="86">
        <f>VLOOKUP(C1479,'[12]Resumen Peso'!$B$1:$D$65536,3,0)*$C$14</f>
        <v>12432.259781285558</v>
      </c>
      <c r="H1479" s="93"/>
      <c r="I1479" s="88"/>
      <c r="J1479" s="89">
        <f>+VLOOKUP(C1479,'[12]Resumen Peso'!$B$1:$D$65536,3,0)</f>
        <v>7719.056943002448</v>
      </c>
      <c r="N1479" s="59"/>
      <c r="O1479" s="59"/>
      <c r="P1479" s="59"/>
      <c r="Q1479" s="59"/>
      <c r="R1479" s="59"/>
    </row>
    <row r="1480" spans="1:18" x14ac:dyDescent="0.2">
      <c r="A1480" s="80"/>
      <c r="B1480" s="81">
        <f t="shared" si="22"/>
        <v>1450</v>
      </c>
      <c r="C1480" s="82" t="s">
        <v>1493</v>
      </c>
      <c r="D1480" s="83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AS1 (30°)Tipo AS1+3</v>
      </c>
      <c r="E1480" s="84" t="s">
        <v>44</v>
      </c>
      <c r="F1480" s="85">
        <v>0</v>
      </c>
      <c r="G1480" s="86">
        <f>VLOOKUP(C1480,'[12]Resumen Peso'!$B$1:$D$65536,3,0)*$C$14</f>
        <v>13663.05349963283</v>
      </c>
      <c r="H1480" s="93"/>
      <c r="I1480" s="88"/>
      <c r="J1480" s="89">
        <f>+VLOOKUP(C1480,'[12]Resumen Peso'!$B$1:$D$65536,3,0)</f>
        <v>8483.2435803596909</v>
      </c>
      <c r="N1480" s="59"/>
      <c r="O1480" s="59"/>
      <c r="P1480" s="59"/>
      <c r="Q1480" s="59"/>
      <c r="R1480" s="59"/>
    </row>
    <row r="1481" spans="1:18" x14ac:dyDescent="0.2">
      <c r="A1481" s="80"/>
      <c r="B1481" s="81">
        <f t="shared" si="22"/>
        <v>1451</v>
      </c>
      <c r="C1481" s="82" t="s">
        <v>1494</v>
      </c>
      <c r="D1481" s="83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BS1 (65°)Tipo BS1-3</v>
      </c>
      <c r="E1481" s="84" t="s">
        <v>44</v>
      </c>
      <c r="F1481" s="85">
        <v>0</v>
      </c>
      <c r="G1481" s="86">
        <f>VLOOKUP(C1481,'[12]Resumen Peso'!$B$1:$D$65536,3,0)*$C$14</f>
        <v>15116.285209986861</v>
      </c>
      <c r="H1481" s="93"/>
      <c r="I1481" s="88"/>
      <c r="J1481" s="89">
        <f>+VLOOKUP(C1481,'[12]Resumen Peso'!$B$1:$D$65536,3,0)</f>
        <v>9385.5395845411331</v>
      </c>
      <c r="N1481" s="59"/>
      <c r="O1481" s="59"/>
      <c r="P1481" s="59"/>
      <c r="Q1481" s="59"/>
      <c r="R1481" s="59"/>
    </row>
    <row r="1482" spans="1:18" x14ac:dyDescent="0.2">
      <c r="A1482" s="80"/>
      <c r="B1482" s="81">
        <f t="shared" si="22"/>
        <v>1452</v>
      </c>
      <c r="C1482" s="82" t="s">
        <v>1495</v>
      </c>
      <c r="D1482" s="83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BS1 (65°)Tipo BS1±0</v>
      </c>
      <c r="E1482" s="84" t="s">
        <v>44</v>
      </c>
      <c r="F1482" s="85">
        <v>0</v>
      </c>
      <c r="G1482" s="86">
        <f>VLOOKUP(C1482,'[12]Resumen Peso'!$B$1:$D$65536,3,0)*$C$14</f>
        <v>16833.27974386065</v>
      </c>
      <c r="H1482" s="93"/>
      <c r="I1482" s="88"/>
      <c r="J1482" s="89">
        <f>+VLOOKUP(C1482,'[12]Resumen Peso'!$B$1:$D$65536,3,0)</f>
        <v>10451.603100825316</v>
      </c>
      <c r="N1482" s="59"/>
      <c r="O1482" s="59"/>
      <c r="P1482" s="59"/>
      <c r="Q1482" s="59"/>
      <c r="R1482" s="59"/>
    </row>
    <row r="1483" spans="1:18" x14ac:dyDescent="0.2">
      <c r="A1483" s="80"/>
      <c r="B1483" s="81">
        <f t="shared" si="22"/>
        <v>1453</v>
      </c>
      <c r="C1483" s="82" t="s">
        <v>1496</v>
      </c>
      <c r="D1483" s="83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BS1 (65°)Tipo BS1+3</v>
      </c>
      <c r="E1483" s="84" t="s">
        <v>44</v>
      </c>
      <c r="F1483" s="85">
        <v>0</v>
      </c>
      <c r="G1483" s="86">
        <f>VLOOKUP(C1483,'[12]Resumen Peso'!$B$1:$D$65536,3,0)*$C$14</f>
        <v>18853.273313123929</v>
      </c>
      <c r="H1483" s="93"/>
      <c r="I1483" s="88"/>
      <c r="J1483" s="89">
        <f>+VLOOKUP(C1483,'[12]Resumen Peso'!$B$1:$D$65536,3,0)</f>
        <v>11705.795472924356</v>
      </c>
      <c r="N1483" s="59"/>
      <c r="O1483" s="59"/>
      <c r="P1483" s="59"/>
      <c r="Q1483" s="59"/>
      <c r="R1483" s="59"/>
    </row>
    <row r="1484" spans="1:18" x14ac:dyDescent="0.2">
      <c r="A1484" s="80"/>
      <c r="B1484" s="81">
        <f t="shared" si="22"/>
        <v>1454</v>
      </c>
      <c r="C1484" s="82" t="s">
        <v>1497</v>
      </c>
      <c r="D1484" s="83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RS1-3</v>
      </c>
      <c r="E1484" s="84" t="s">
        <v>44</v>
      </c>
      <c r="F1484" s="85">
        <v>0</v>
      </c>
      <c r="G1484" s="86">
        <f>VLOOKUP(C1484,'[12]Resumen Peso'!$B$1:$D$65536,3,0)*$C$14</f>
        <v>19463.193538083229</v>
      </c>
      <c r="H1484" s="93"/>
      <c r="I1484" s="88"/>
      <c r="J1484" s="89">
        <f>+VLOOKUP(C1484,'[12]Resumen Peso'!$B$1:$D$65536,3,0)</f>
        <v>12084.488408076557</v>
      </c>
      <c r="N1484" s="59"/>
      <c r="O1484" s="59"/>
      <c r="P1484" s="59"/>
      <c r="Q1484" s="59"/>
      <c r="R1484" s="59"/>
    </row>
    <row r="1485" spans="1:18" x14ac:dyDescent="0.2">
      <c r="A1485" s="80"/>
      <c r="B1485" s="81">
        <f t="shared" si="22"/>
        <v>1455</v>
      </c>
      <c r="C1485" s="82" t="s">
        <v>1498</v>
      </c>
      <c r="D1485" s="83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RS1±0</v>
      </c>
      <c r="E1485" s="84" t="s">
        <v>44</v>
      </c>
      <c r="F1485" s="85">
        <v>0</v>
      </c>
      <c r="G1485" s="86">
        <f>VLOOKUP(C1485,'[12]Resumen Peso'!$B$1:$D$65536,3,0)*$C$14</f>
        <v>21698.097589836376</v>
      </c>
      <c r="H1485" s="93"/>
      <c r="I1485" s="88"/>
      <c r="J1485" s="89">
        <f>+VLOOKUP(C1485,'[12]Resumen Peso'!$B$1:$D$65536,3,0)</f>
        <v>13472.116396963831</v>
      </c>
      <c r="N1485" s="59"/>
      <c r="O1485" s="59"/>
      <c r="P1485" s="59"/>
      <c r="Q1485" s="59"/>
      <c r="R1485" s="59"/>
    </row>
    <row r="1486" spans="1:18" x14ac:dyDescent="0.2">
      <c r="A1486" s="80"/>
      <c r="B1486" s="81">
        <f t="shared" si="22"/>
        <v>1456</v>
      </c>
      <c r="C1486" s="82" t="s">
        <v>1499</v>
      </c>
      <c r="D1486" s="83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RS1+3</v>
      </c>
      <c r="E1486" s="84" t="s">
        <v>44</v>
      </c>
      <c r="F1486" s="85">
        <v>0</v>
      </c>
      <c r="G1486" s="86">
        <f>VLOOKUP(C1486,'[12]Resumen Peso'!$B$1:$D$65536,3,0)*$C$14</f>
        <v>23933.001641589522</v>
      </c>
      <c r="H1486" s="93"/>
      <c r="I1486" s="88"/>
      <c r="J1486" s="89">
        <f>+VLOOKUP(C1486,'[12]Resumen Peso'!$B$1:$D$65536,3,0)</f>
        <v>14859.744385851105</v>
      </c>
      <c r="N1486" s="59"/>
      <c r="O1486" s="59"/>
      <c r="P1486" s="59"/>
      <c r="Q1486" s="59"/>
      <c r="R1486" s="59"/>
    </row>
    <row r="1487" spans="1:18" x14ac:dyDescent="0.2">
      <c r="A1487" s="80"/>
      <c r="B1487" s="81">
        <f t="shared" si="22"/>
        <v>1457</v>
      </c>
      <c r="C1487" s="82" t="s">
        <v>1500</v>
      </c>
      <c r="D1487" s="83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84" t="s">
        <v>44</v>
      </c>
      <c r="F1487" s="85">
        <v>0</v>
      </c>
      <c r="G1487" s="86">
        <f>VLOOKUP(C1487,'[12]Resumen Peso'!$B$1:$D$65536,3,0)*$C$14</f>
        <v>8514.4463431998247</v>
      </c>
      <c r="H1487" s="93"/>
      <c r="I1487" s="88"/>
      <c r="J1487" s="89">
        <f>+VLOOKUP(C1487,'[12]Resumen Peso'!$B$1:$D$65536,3,0)</f>
        <v>5286.5285408717755</v>
      </c>
      <c r="N1487" s="59"/>
      <c r="O1487" s="59"/>
      <c r="P1487" s="59"/>
      <c r="Q1487" s="59"/>
      <c r="R1487" s="59"/>
    </row>
    <row r="1488" spans="1:18" x14ac:dyDescent="0.2">
      <c r="A1488" s="80"/>
      <c r="B1488" s="81">
        <f t="shared" si="22"/>
        <v>1458</v>
      </c>
      <c r="C1488" s="82" t="s">
        <v>1501</v>
      </c>
      <c r="D1488" s="83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84" t="s">
        <v>44</v>
      </c>
      <c r="F1488" s="85">
        <v>0</v>
      </c>
      <c r="G1488" s="86">
        <f>VLOOKUP(C1488,'[12]Resumen Peso'!$B$1:$D$65536,3,0)*$C$14</f>
        <v>9741.753924201601</v>
      </c>
      <c r="H1488" s="93"/>
      <c r="I1488" s="88"/>
      <c r="J1488" s="89">
        <f>+VLOOKUP(C1488,'[12]Resumen Peso'!$B$1:$D$65536,3,0)</f>
        <v>6048.5506728893288</v>
      </c>
      <c r="N1488" s="59"/>
      <c r="O1488" s="59"/>
      <c r="P1488" s="59"/>
      <c r="Q1488" s="59"/>
      <c r="R1488" s="59"/>
    </row>
    <row r="1489" spans="1:18" x14ac:dyDescent="0.2">
      <c r="A1489" s="80"/>
      <c r="B1489" s="81">
        <f t="shared" si="22"/>
        <v>1459</v>
      </c>
      <c r="C1489" s="82" t="s">
        <v>1502</v>
      </c>
      <c r="D1489" s="83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84" t="s">
        <v>44</v>
      </c>
      <c r="F1489" s="85">
        <v>0</v>
      </c>
      <c r="G1489" s="86">
        <f>VLOOKUP(C1489,'[12]Resumen Peso'!$B$1:$D$65536,3,0)*$C$14</f>
        <v>10958.103401801574</v>
      </c>
      <c r="H1489" s="93"/>
      <c r="I1489" s="88"/>
      <c r="J1489" s="89">
        <f>+VLOOKUP(C1489,'[12]Resumen Peso'!$B$1:$D$65536,3,0)</f>
        <v>6803.7690358710106</v>
      </c>
      <c r="N1489" s="59"/>
      <c r="O1489" s="59"/>
      <c r="P1489" s="59"/>
      <c r="Q1489" s="59"/>
      <c r="R1489" s="59"/>
    </row>
    <row r="1490" spans="1:18" x14ac:dyDescent="0.2">
      <c r="A1490" s="80"/>
      <c r="B1490" s="81">
        <f t="shared" si="22"/>
        <v>1460</v>
      </c>
      <c r="C1490" s="82" t="s">
        <v>1503</v>
      </c>
      <c r="D1490" s="83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84" t="s">
        <v>44</v>
      </c>
      <c r="F1490" s="85">
        <v>0</v>
      </c>
      <c r="G1490" s="86">
        <f>VLOOKUP(C1490,'[12]Resumen Peso'!$B$1:$D$65536,3,0)*$C$14</f>
        <v>12163.49477599975</v>
      </c>
      <c r="H1490" s="93"/>
      <c r="I1490" s="88"/>
      <c r="J1490" s="89">
        <f>+VLOOKUP(C1490,'[12]Resumen Peso'!$B$1:$D$65536,3,0)</f>
        <v>7552.1836298168228</v>
      </c>
      <c r="N1490" s="59"/>
      <c r="O1490" s="59"/>
      <c r="P1490" s="59"/>
      <c r="Q1490" s="59"/>
      <c r="R1490" s="59"/>
    </row>
    <row r="1491" spans="1:18" x14ac:dyDescent="0.2">
      <c r="A1491" s="80"/>
      <c r="B1491" s="81">
        <f t="shared" si="22"/>
        <v>1461</v>
      </c>
      <c r="C1491" s="82" t="s">
        <v>1504</v>
      </c>
      <c r="D1491" s="83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84" t="s">
        <v>44</v>
      </c>
      <c r="F1491" s="85">
        <v>0</v>
      </c>
      <c r="G1491" s="86">
        <f>VLOOKUP(C1491,'[12]Resumen Peso'!$B$1:$D$65536,3,0)*$C$14</f>
        <v>13368.886150197921</v>
      </c>
      <c r="H1491" s="93"/>
      <c r="I1491" s="88"/>
      <c r="J1491" s="89">
        <f>+VLOOKUP(C1491,'[12]Resumen Peso'!$B$1:$D$65536,3,0)</f>
        <v>8300.5982237626322</v>
      </c>
      <c r="N1491" s="59"/>
      <c r="O1491" s="59"/>
      <c r="P1491" s="59"/>
      <c r="Q1491" s="59"/>
      <c r="R1491" s="59"/>
    </row>
    <row r="1492" spans="1:18" x14ac:dyDescent="0.2">
      <c r="A1492" s="80"/>
      <c r="B1492" s="81">
        <f t="shared" si="22"/>
        <v>1462</v>
      </c>
      <c r="C1492" s="82" t="s">
        <v>1505</v>
      </c>
      <c r="D1492" s="83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84" t="s">
        <v>44</v>
      </c>
      <c r="F1492" s="85">
        <v>0</v>
      </c>
      <c r="G1492" s="86">
        <f>VLOOKUP(C1492,'[12]Resumen Peso'!$B$1:$D$65536,3,0)*$C$14</f>
        <v>14987.595268505245</v>
      </c>
      <c r="H1492" s="93"/>
      <c r="I1492" s="88"/>
      <c r="J1492" s="89">
        <f>+VLOOKUP(C1492,'[12]Resumen Peso'!$B$1:$D$65536,3,0)</f>
        <v>9305.6373782034261</v>
      </c>
      <c r="N1492" s="59"/>
      <c r="O1492" s="59"/>
      <c r="P1492" s="59"/>
      <c r="Q1492" s="59"/>
      <c r="R1492" s="59"/>
    </row>
    <row r="1493" spans="1:18" x14ac:dyDescent="0.2">
      <c r="A1493" s="80"/>
      <c r="B1493" s="81">
        <f t="shared" si="22"/>
        <v>1463</v>
      </c>
      <c r="C1493" s="82" t="s">
        <v>1506</v>
      </c>
      <c r="D1493" s="83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84" t="s">
        <v>44</v>
      </c>
      <c r="F1493" s="85">
        <v>0</v>
      </c>
      <c r="G1493" s="86">
        <f>VLOOKUP(C1493,'[12]Resumen Peso'!$B$1:$D$65536,3,0)*$C$14</f>
        <v>16634.40096393479</v>
      </c>
      <c r="H1493" s="93"/>
      <c r="I1493" s="88"/>
      <c r="J1493" s="89">
        <f>+VLOOKUP(C1493,'[12]Resumen Peso'!$B$1:$D$65536,3,0)</f>
        <v>10328.121396452194</v>
      </c>
      <c r="N1493" s="59"/>
      <c r="O1493" s="59"/>
      <c r="P1493" s="59"/>
      <c r="Q1493" s="59"/>
      <c r="R1493" s="59"/>
    </row>
    <row r="1494" spans="1:18" x14ac:dyDescent="0.2">
      <c r="A1494" s="80"/>
      <c r="B1494" s="81">
        <f t="shared" si="22"/>
        <v>1464</v>
      </c>
      <c r="C1494" s="82" t="s">
        <v>1507</v>
      </c>
      <c r="D1494" s="83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84" t="s">
        <v>44</v>
      </c>
      <c r="F1494" s="85">
        <v>0</v>
      </c>
      <c r="G1494" s="86">
        <f>VLOOKUP(C1494,'[12]Resumen Peso'!$B$1:$D$65536,3,0)*$C$14</f>
        <v>18281.206659364336</v>
      </c>
      <c r="H1494" s="93"/>
      <c r="I1494" s="88"/>
      <c r="J1494" s="89">
        <f>+VLOOKUP(C1494,'[12]Resumen Peso'!$B$1:$D$65536,3,0)</f>
        <v>11350.605414700962</v>
      </c>
      <c r="N1494" s="59"/>
      <c r="O1494" s="59"/>
      <c r="P1494" s="59"/>
      <c r="Q1494" s="59"/>
      <c r="R1494" s="59"/>
    </row>
    <row r="1495" spans="1:18" x14ac:dyDescent="0.2">
      <c r="A1495" s="80"/>
      <c r="B1495" s="81">
        <f t="shared" si="22"/>
        <v>1465</v>
      </c>
      <c r="C1495" s="82" t="s">
        <v>1508</v>
      </c>
      <c r="D1495" s="83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84" t="s">
        <v>44</v>
      </c>
      <c r="F1495" s="85">
        <v>0</v>
      </c>
      <c r="G1495" s="86">
        <f>VLOOKUP(C1495,'[12]Resumen Peso'!$B$1:$D$65536,3,0)*$C$14</f>
        <v>20225.635056840601</v>
      </c>
      <c r="H1495" s="93"/>
      <c r="I1495" s="88"/>
      <c r="J1495" s="89">
        <f>+VLOOKUP(C1495,'[12]Resumen Peso'!$B$1:$D$65536,3,0)</f>
        <v>12557.880180975051</v>
      </c>
      <c r="N1495" s="59"/>
      <c r="O1495" s="59"/>
      <c r="P1495" s="59"/>
      <c r="Q1495" s="59"/>
      <c r="R1495" s="59"/>
    </row>
    <row r="1496" spans="1:18" x14ac:dyDescent="0.2">
      <c r="A1496" s="80"/>
      <c r="B1496" s="81">
        <f t="shared" si="22"/>
        <v>1466</v>
      </c>
      <c r="C1496" s="82" t="s">
        <v>1509</v>
      </c>
      <c r="D1496" s="83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84" t="s">
        <v>44</v>
      </c>
      <c r="F1496" s="85">
        <v>0</v>
      </c>
      <c r="G1496" s="86">
        <f>VLOOKUP(C1496,'[12]Resumen Peso'!$B$1:$D$65536,3,0)*$C$14</f>
        <v>22522.978905167707</v>
      </c>
      <c r="H1496" s="93"/>
      <c r="I1496" s="88"/>
      <c r="J1496" s="89">
        <f>+VLOOKUP(C1496,'[12]Resumen Peso'!$B$1:$D$65536,3,0)</f>
        <v>13984.276370796271</v>
      </c>
      <c r="N1496" s="59"/>
      <c r="O1496" s="59"/>
      <c r="P1496" s="59"/>
      <c r="Q1496" s="59"/>
      <c r="R1496" s="59"/>
    </row>
    <row r="1497" spans="1:18" x14ac:dyDescent="0.2">
      <c r="A1497" s="80"/>
      <c r="B1497" s="81">
        <f t="shared" si="22"/>
        <v>1467</v>
      </c>
      <c r="C1497" s="82" t="s">
        <v>1510</v>
      </c>
      <c r="D1497" s="83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84" t="s">
        <v>44</v>
      </c>
      <c r="F1497" s="85">
        <v>0</v>
      </c>
      <c r="G1497" s="86">
        <f>VLOOKUP(C1497,'[12]Resumen Peso'!$B$1:$D$65536,3,0)*$C$14</f>
        <v>25225.736373787837</v>
      </c>
      <c r="H1497" s="93"/>
      <c r="I1497" s="88"/>
      <c r="J1497" s="89">
        <f>+VLOOKUP(C1497,'[12]Resumen Peso'!$B$1:$D$65536,3,0)</f>
        <v>15662.389535291826</v>
      </c>
      <c r="N1497" s="59"/>
      <c r="O1497" s="59"/>
      <c r="P1497" s="59"/>
      <c r="Q1497" s="59"/>
      <c r="R1497" s="59"/>
    </row>
    <row r="1498" spans="1:18" x14ac:dyDescent="0.2">
      <c r="A1498" s="80"/>
      <c r="B1498" s="81">
        <f t="shared" si="22"/>
        <v>1468</v>
      </c>
      <c r="C1498" s="82" t="s">
        <v>1511</v>
      </c>
      <c r="D1498" s="83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84" t="s">
        <v>44</v>
      </c>
      <c r="F1498" s="85">
        <v>0</v>
      </c>
      <c r="G1498" s="86">
        <f>VLOOKUP(C1498,'[12]Resumen Peso'!$B$1:$D$65536,3,0)*$C$14</f>
        <v>26041.811468458771</v>
      </c>
      <c r="H1498" s="93"/>
      <c r="I1498" s="88"/>
      <c r="J1498" s="89">
        <f>+VLOOKUP(C1498,'[12]Resumen Peso'!$B$1:$D$65536,3,0)</f>
        <v>16169.081821034884</v>
      </c>
      <c r="N1498" s="59"/>
      <c r="O1498" s="59"/>
      <c r="P1498" s="59"/>
      <c r="Q1498" s="59"/>
      <c r="R1498" s="59"/>
    </row>
    <row r="1499" spans="1:18" x14ac:dyDescent="0.2">
      <c r="A1499" s="80"/>
      <c r="B1499" s="81">
        <f t="shared" si="22"/>
        <v>1469</v>
      </c>
      <c r="C1499" s="82" t="s">
        <v>1512</v>
      </c>
      <c r="D1499" s="83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84" t="s">
        <v>44</v>
      </c>
      <c r="F1499" s="85">
        <v>0</v>
      </c>
      <c r="G1499" s="86">
        <f>VLOOKUP(C1499,'[12]Resumen Peso'!$B$1:$D$65536,3,0)*$C$14</f>
        <v>29032.119808761174</v>
      </c>
      <c r="H1499" s="93"/>
      <c r="I1499" s="88"/>
      <c r="J1499" s="89">
        <f>+VLOOKUP(C1499,'[12]Resumen Peso'!$B$1:$D$65536,3,0)</f>
        <v>18025.732241956393</v>
      </c>
      <c r="N1499" s="59"/>
      <c r="O1499" s="59"/>
      <c r="P1499" s="59"/>
      <c r="Q1499" s="59"/>
      <c r="R1499" s="59"/>
    </row>
    <row r="1500" spans="1:18" x14ac:dyDescent="0.2">
      <c r="A1500" s="80"/>
      <c r="B1500" s="81">
        <f t="shared" si="22"/>
        <v>1470</v>
      </c>
      <c r="C1500" s="82" t="s">
        <v>1513</v>
      </c>
      <c r="D1500" s="83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84" t="s">
        <v>44</v>
      </c>
      <c r="F1500" s="85">
        <v>0</v>
      </c>
      <c r="G1500" s="86">
        <f>VLOOKUP(C1500,'[12]Resumen Peso'!$B$1:$D$65536,3,0)*$C$14</f>
        <v>32022.428149063577</v>
      </c>
      <c r="H1500" s="93"/>
      <c r="I1500" s="88"/>
      <c r="J1500" s="89">
        <f>+VLOOKUP(C1500,'[12]Resumen Peso'!$B$1:$D$65536,3,0)</f>
        <v>19882.382662877902</v>
      </c>
      <c r="N1500" s="59"/>
      <c r="O1500" s="59"/>
      <c r="P1500" s="59"/>
      <c r="Q1500" s="59"/>
      <c r="R1500" s="59"/>
    </row>
    <row r="1501" spans="1:18" x14ac:dyDescent="0.2">
      <c r="A1501" s="80"/>
      <c r="B1501" s="81">
        <f t="shared" si="22"/>
        <v>1471</v>
      </c>
      <c r="C1501" s="82" t="s">
        <v>1514</v>
      </c>
      <c r="D1501" s="83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SS2 (5°)Tipo SS2-6</v>
      </c>
      <c r="E1501" s="84" t="s">
        <v>44</v>
      </c>
      <c r="F1501" s="85">
        <v>0</v>
      </c>
      <c r="G1501" s="86">
        <f>VLOOKUP(C1501,'[12]Resumen Peso'!$B$1:$D$65536,3,0)*$C$14</f>
        <v>7871.3910851671553</v>
      </c>
      <c r="H1501" s="93"/>
      <c r="I1501" s="88"/>
      <c r="J1501" s="89">
        <f>+VLOOKUP(C1501,'[12]Resumen Peso'!$B$1:$D$65536,3,0)</f>
        <v>4887.2624185757031</v>
      </c>
      <c r="N1501" s="59"/>
      <c r="O1501" s="59"/>
      <c r="P1501" s="59"/>
      <c r="Q1501" s="59"/>
      <c r="R1501" s="59"/>
    </row>
    <row r="1502" spans="1:18" x14ac:dyDescent="0.2">
      <c r="A1502" s="80"/>
      <c r="B1502" s="81">
        <f t="shared" si="22"/>
        <v>1472</v>
      </c>
      <c r="C1502" s="82" t="s">
        <v>1515</v>
      </c>
      <c r="D1502" s="83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SS2 (5°)Tipo SS2-3</v>
      </c>
      <c r="E1502" s="84" t="s">
        <v>44</v>
      </c>
      <c r="F1502" s="85">
        <v>0</v>
      </c>
      <c r="G1502" s="86">
        <f>VLOOKUP(C1502,'[12]Resumen Peso'!$B$1:$D$65536,3,0)*$C$14</f>
        <v>9006.0060163624203</v>
      </c>
      <c r="H1502" s="93"/>
      <c r="I1502" s="88"/>
      <c r="J1502" s="89">
        <f>+VLOOKUP(C1502,'[12]Resumen Peso'!$B$1:$D$65536,3,0)</f>
        <v>5591.7326771091375</v>
      </c>
      <c r="N1502" s="59"/>
      <c r="O1502" s="59"/>
      <c r="P1502" s="59"/>
      <c r="Q1502" s="59"/>
      <c r="R1502" s="59"/>
    </row>
    <row r="1503" spans="1:18" x14ac:dyDescent="0.2">
      <c r="A1503" s="80"/>
      <c r="B1503" s="81">
        <f t="shared" si="22"/>
        <v>1473</v>
      </c>
      <c r="C1503" s="82" t="s">
        <v>1516</v>
      </c>
      <c r="D1503" s="83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SS2 (5°)Tipo SS2±0</v>
      </c>
      <c r="E1503" s="84" t="s">
        <v>44</v>
      </c>
      <c r="F1503" s="85">
        <v>0</v>
      </c>
      <c r="G1503" s="86">
        <f>VLOOKUP(C1503,'[12]Resumen Peso'!$B$1:$D$65536,3,0)*$C$14</f>
        <v>10130.490457100586</v>
      </c>
      <c r="H1503" s="93"/>
      <c r="I1503" s="88"/>
      <c r="J1503" s="89">
        <f>+VLOOKUP(C1503,'[12]Resumen Peso'!$B$1:$D$65536,3,0)</f>
        <v>6289.9130226199522</v>
      </c>
      <c r="N1503" s="59"/>
      <c r="O1503" s="59"/>
      <c r="P1503" s="59"/>
      <c r="Q1503" s="59"/>
      <c r="R1503" s="59"/>
    </row>
    <row r="1504" spans="1:18" x14ac:dyDescent="0.2">
      <c r="A1504" s="80"/>
      <c r="B1504" s="81">
        <f t="shared" ref="B1504:B1567" si="23">1+B1503</f>
        <v>1474</v>
      </c>
      <c r="C1504" s="82" t="s">
        <v>1517</v>
      </c>
      <c r="D1504" s="83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SS2 (5°)Tipo SS2+3</v>
      </c>
      <c r="E1504" s="84" t="s">
        <v>44</v>
      </c>
      <c r="F1504" s="85">
        <v>0</v>
      </c>
      <c r="G1504" s="86">
        <f>VLOOKUP(C1504,'[12]Resumen Peso'!$B$1:$D$65536,3,0)*$C$14</f>
        <v>11244.84440738165</v>
      </c>
      <c r="H1504" s="93"/>
      <c r="I1504" s="88"/>
      <c r="J1504" s="89">
        <f>+VLOOKUP(C1504,'[12]Resumen Peso'!$B$1:$D$65536,3,0)</f>
        <v>6981.8034551081473</v>
      </c>
      <c r="N1504" s="59"/>
      <c r="O1504" s="59"/>
      <c r="P1504" s="59"/>
      <c r="Q1504" s="59"/>
      <c r="R1504" s="59"/>
    </row>
    <row r="1505" spans="1:18" x14ac:dyDescent="0.2">
      <c r="A1505" s="80"/>
      <c r="B1505" s="81">
        <f t="shared" si="23"/>
        <v>1475</v>
      </c>
      <c r="C1505" s="82" t="s">
        <v>1518</v>
      </c>
      <c r="D1505" s="83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SS2 (5°)Tipo SS2+6</v>
      </c>
      <c r="E1505" s="84" t="s">
        <v>44</v>
      </c>
      <c r="F1505" s="85">
        <v>0</v>
      </c>
      <c r="G1505" s="86">
        <f>VLOOKUP(C1505,'[12]Resumen Peso'!$B$1:$D$65536,3,0)*$C$14</f>
        <v>12359.198357662714</v>
      </c>
      <c r="H1505" s="93"/>
      <c r="I1505" s="88"/>
      <c r="J1505" s="89">
        <f>+VLOOKUP(C1505,'[12]Resumen Peso'!$B$1:$D$65536,3,0)</f>
        <v>7673.6938875963415</v>
      </c>
      <c r="N1505" s="59"/>
      <c r="O1505" s="59"/>
      <c r="P1505" s="59"/>
      <c r="Q1505" s="59"/>
      <c r="R1505" s="59"/>
    </row>
    <row r="1506" spans="1:18" x14ac:dyDescent="0.2">
      <c r="A1506" s="80"/>
      <c r="B1506" s="81">
        <f t="shared" si="23"/>
        <v>1476</v>
      </c>
      <c r="C1506" s="82" t="s">
        <v>1519</v>
      </c>
      <c r="D1506" s="83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AS2 (30°)Tipo AS2-3</v>
      </c>
      <c r="E1506" s="84" t="s">
        <v>44</v>
      </c>
      <c r="F1506" s="85">
        <v>0</v>
      </c>
      <c r="G1506" s="86">
        <f>VLOOKUP(C1506,'[12]Resumen Peso'!$B$1:$D$65536,3,0)*$C$14</f>
        <v>13855.6541470047</v>
      </c>
      <c r="H1506" s="93"/>
      <c r="I1506" s="88"/>
      <c r="J1506" s="89">
        <f>+VLOOKUP(C1506,'[12]Resumen Peso'!$B$1:$D$65536,3,0)</f>
        <v>8602.8272594717164</v>
      </c>
      <c r="N1506" s="59"/>
      <c r="O1506" s="59"/>
      <c r="P1506" s="59"/>
      <c r="Q1506" s="59"/>
      <c r="R1506" s="59"/>
    </row>
    <row r="1507" spans="1:18" x14ac:dyDescent="0.2">
      <c r="A1507" s="80"/>
      <c r="B1507" s="81">
        <f t="shared" si="23"/>
        <v>1477</v>
      </c>
      <c r="C1507" s="82" t="s">
        <v>1520</v>
      </c>
      <c r="D1507" s="83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AS2 (30°)Tipo AS2±0</v>
      </c>
      <c r="E1507" s="84" t="s">
        <v>44</v>
      </c>
      <c r="F1507" s="85">
        <v>0</v>
      </c>
      <c r="G1507" s="86">
        <f>VLOOKUP(C1507,'[12]Resumen Peso'!$B$1:$D$65536,3,0)*$C$14</f>
        <v>15378.08451387869</v>
      </c>
      <c r="H1507" s="93"/>
      <c r="I1507" s="88"/>
      <c r="J1507" s="89">
        <f>+VLOOKUP(C1507,'[12]Resumen Peso'!$B$1:$D$65536,3,0)</f>
        <v>9548.0879683370877</v>
      </c>
      <c r="N1507" s="59"/>
      <c r="O1507" s="59"/>
      <c r="P1507" s="59"/>
      <c r="Q1507" s="59"/>
      <c r="R1507" s="59"/>
    </row>
    <row r="1508" spans="1:18" x14ac:dyDescent="0.2">
      <c r="A1508" s="80"/>
      <c r="B1508" s="81">
        <f t="shared" si="23"/>
        <v>1478</v>
      </c>
      <c r="C1508" s="82" t="s">
        <v>1521</v>
      </c>
      <c r="D1508" s="83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AS2 (30°)Tipo AS2+3</v>
      </c>
      <c r="E1508" s="84" t="s">
        <v>44</v>
      </c>
      <c r="F1508" s="85">
        <v>0</v>
      </c>
      <c r="G1508" s="86">
        <f>VLOOKUP(C1508,'[12]Resumen Peso'!$B$1:$D$65536,3,0)*$C$14</f>
        <v>16900.514880752678</v>
      </c>
      <c r="H1508" s="93"/>
      <c r="I1508" s="88"/>
      <c r="J1508" s="89">
        <f>+VLOOKUP(C1508,'[12]Resumen Peso'!$B$1:$D$65536,3,0)</f>
        <v>10493.348677202459</v>
      </c>
      <c r="N1508" s="59"/>
      <c r="O1508" s="59"/>
      <c r="P1508" s="59"/>
      <c r="Q1508" s="59"/>
      <c r="R1508" s="59"/>
    </row>
    <row r="1509" spans="1:18" x14ac:dyDescent="0.2">
      <c r="A1509" s="80"/>
      <c r="B1509" s="81">
        <f t="shared" si="23"/>
        <v>1479</v>
      </c>
      <c r="C1509" s="82" t="s">
        <v>1522</v>
      </c>
      <c r="D1509" s="83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BS2 (65°)Tipo BS2-3</v>
      </c>
      <c r="E1509" s="84" t="s">
        <v>44</v>
      </c>
      <c r="F1509" s="85">
        <v>0</v>
      </c>
      <c r="G1509" s="86">
        <f>VLOOKUP(C1509,'[12]Resumen Peso'!$B$1:$D$65536,3,0)*$C$14</f>
        <v>18698.089935748991</v>
      </c>
      <c r="H1509" s="93"/>
      <c r="I1509" s="88"/>
      <c r="J1509" s="89">
        <f>+VLOOKUP(C1509,'[12]Resumen Peso'!$B$1:$D$65536,3,0)</f>
        <v>11609.443775997321</v>
      </c>
      <c r="N1509" s="59"/>
      <c r="O1509" s="59"/>
      <c r="P1509" s="59"/>
      <c r="Q1509" s="59"/>
      <c r="R1509" s="59"/>
    </row>
    <row r="1510" spans="1:18" x14ac:dyDescent="0.2">
      <c r="A1510" s="80"/>
      <c r="B1510" s="81">
        <f t="shared" si="23"/>
        <v>1480</v>
      </c>
      <c r="C1510" s="82" t="s">
        <v>1523</v>
      </c>
      <c r="D1510" s="83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BS2 (65°)Tipo BS2±0</v>
      </c>
      <c r="E1510" s="84" t="s">
        <v>44</v>
      </c>
      <c r="F1510" s="85">
        <v>0</v>
      </c>
      <c r="G1510" s="86">
        <f>VLOOKUP(C1510,'[12]Resumen Peso'!$B$1:$D$65536,3,0)*$C$14</f>
        <v>20821.926431791748</v>
      </c>
      <c r="H1510" s="93"/>
      <c r="I1510" s="88"/>
      <c r="J1510" s="89">
        <f>+VLOOKUP(C1510,'[12]Resumen Peso'!$B$1:$D$65536,3,0)</f>
        <v>12928.111109128418</v>
      </c>
      <c r="N1510" s="59"/>
      <c r="O1510" s="59"/>
      <c r="P1510" s="59"/>
      <c r="Q1510" s="59"/>
      <c r="R1510" s="59"/>
    </row>
    <row r="1511" spans="1:18" x14ac:dyDescent="0.2">
      <c r="A1511" s="80"/>
      <c r="B1511" s="81">
        <f t="shared" si="23"/>
        <v>1481</v>
      </c>
      <c r="C1511" s="82" t="s">
        <v>1524</v>
      </c>
      <c r="D1511" s="83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BS2 (65°)Tipo BS2+3</v>
      </c>
      <c r="E1511" s="84" t="s">
        <v>44</v>
      </c>
      <c r="F1511" s="85">
        <v>0</v>
      </c>
      <c r="G1511" s="86">
        <f>VLOOKUP(C1511,'[12]Resumen Peso'!$B$1:$D$65536,3,0)*$C$14</f>
        <v>23320.557603606758</v>
      </c>
      <c r="H1511" s="93"/>
      <c r="I1511" s="88"/>
      <c r="J1511" s="89">
        <f>+VLOOKUP(C1511,'[12]Resumen Peso'!$B$1:$D$65536,3,0)</f>
        <v>14479.484442223829</v>
      </c>
      <c r="N1511" s="59"/>
      <c r="O1511" s="59"/>
      <c r="P1511" s="59"/>
      <c r="Q1511" s="59"/>
      <c r="R1511" s="59"/>
    </row>
    <row r="1512" spans="1:18" x14ac:dyDescent="0.2">
      <c r="A1512" s="80"/>
      <c r="B1512" s="81">
        <f t="shared" si="23"/>
        <v>1482</v>
      </c>
      <c r="C1512" s="82" t="s">
        <v>1525</v>
      </c>
      <c r="D1512" s="83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RS2-3</v>
      </c>
      <c r="E1512" s="84" t="s">
        <v>44</v>
      </c>
      <c r="F1512" s="85">
        <v>0</v>
      </c>
      <c r="G1512" s="86">
        <f>VLOOKUP(C1512,'[12]Resumen Peso'!$B$1:$D$65536,3,0)*$C$14</f>
        <v>24074.998464009866</v>
      </c>
      <c r="H1512" s="93"/>
      <c r="I1512" s="88"/>
      <c r="J1512" s="89">
        <f>+VLOOKUP(C1512,'[12]Resumen Peso'!$B$1:$D$65536,3,0)</f>
        <v>14947.908692040877</v>
      </c>
      <c r="N1512" s="59"/>
      <c r="O1512" s="59"/>
      <c r="P1512" s="59"/>
      <c r="Q1512" s="59"/>
      <c r="R1512" s="59"/>
    </row>
    <row r="1513" spans="1:18" x14ac:dyDescent="0.2">
      <c r="A1513" s="80"/>
      <c r="B1513" s="81">
        <f t="shared" si="23"/>
        <v>1483</v>
      </c>
      <c r="C1513" s="82" t="s">
        <v>1526</v>
      </c>
      <c r="D1513" s="83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RS2±0</v>
      </c>
      <c r="E1513" s="84" t="s">
        <v>44</v>
      </c>
      <c r="F1513" s="85">
        <v>0</v>
      </c>
      <c r="G1513" s="86">
        <f>VLOOKUP(C1513,'[12]Resumen Peso'!$B$1:$D$65536,3,0)*$C$14</f>
        <v>26839.463170579558</v>
      </c>
      <c r="H1513" s="93"/>
      <c r="I1513" s="88"/>
      <c r="J1513" s="89">
        <f>+VLOOKUP(C1513,'[12]Resumen Peso'!$B$1:$D$65536,3,0)</f>
        <v>16664.335219666529</v>
      </c>
      <c r="N1513" s="59"/>
      <c r="O1513" s="59"/>
      <c r="P1513" s="59"/>
      <c r="Q1513" s="59"/>
      <c r="R1513" s="59"/>
    </row>
    <row r="1514" spans="1:18" x14ac:dyDescent="0.2">
      <c r="A1514" s="80"/>
      <c r="B1514" s="81">
        <f t="shared" si="23"/>
        <v>1484</v>
      </c>
      <c r="C1514" s="82" t="s">
        <v>1527</v>
      </c>
      <c r="D1514" s="83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RS2+3</v>
      </c>
      <c r="E1514" s="84" t="s">
        <v>44</v>
      </c>
      <c r="F1514" s="85">
        <v>0</v>
      </c>
      <c r="G1514" s="86">
        <f>VLOOKUP(C1514,'[12]Resumen Peso'!$B$1:$D$65536,3,0)*$C$14</f>
        <v>29603.927877149254</v>
      </c>
      <c r="H1514" s="93"/>
      <c r="I1514" s="88"/>
      <c r="J1514" s="89">
        <f>+VLOOKUP(C1514,'[12]Resumen Peso'!$B$1:$D$65536,3,0)</f>
        <v>18380.761747292181</v>
      </c>
      <c r="N1514" s="59"/>
      <c r="O1514" s="59"/>
      <c r="P1514" s="59"/>
      <c r="Q1514" s="59"/>
      <c r="R1514" s="59"/>
    </row>
    <row r="1515" spans="1:18" x14ac:dyDescent="0.2">
      <c r="A1515" s="80"/>
      <c r="B1515" s="81">
        <f t="shared" si="23"/>
        <v>1485</v>
      </c>
      <c r="C1515" s="82" t="s">
        <v>1528</v>
      </c>
      <c r="D1515" s="83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84" t="s">
        <v>44</v>
      </c>
      <c r="F1515" s="85">
        <v>0</v>
      </c>
      <c r="G1515" s="86">
        <f>VLOOKUP(C1515,'[12]Resumen Peso'!$B$1:$D$65536,3,0)*$C$14</f>
        <v>5853.6470559462605</v>
      </c>
      <c r="H1515" s="93"/>
      <c r="I1515" s="88"/>
      <c r="J1515" s="89">
        <f>+VLOOKUP(C1515,'[12]Resumen Peso'!$B$1:$D$65536,3,0)</f>
        <v>3634.4667617953764</v>
      </c>
      <c r="N1515" s="59"/>
      <c r="O1515" s="59"/>
      <c r="P1515" s="59"/>
      <c r="Q1515" s="59"/>
      <c r="R1515" s="59"/>
    </row>
    <row r="1516" spans="1:18" x14ac:dyDescent="0.2">
      <c r="A1516" s="80"/>
      <c r="B1516" s="81">
        <f t="shared" si="23"/>
        <v>1486</v>
      </c>
      <c r="C1516" s="82" t="s">
        <v>1529</v>
      </c>
      <c r="D1516" s="83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84" t="s">
        <v>44</v>
      </c>
      <c r="F1516" s="85">
        <v>0</v>
      </c>
      <c r="G1516" s="86">
        <f>VLOOKUP(C1516,'[12]Resumen Peso'!$B$1:$D$65536,3,0)*$C$14</f>
        <v>6697.4160009475227</v>
      </c>
      <c r="H1516" s="93"/>
      <c r="I1516" s="88"/>
      <c r="J1516" s="89">
        <f>+VLOOKUP(C1516,'[12]Resumen Peso'!$B$1:$D$65536,3,0)</f>
        <v>4158.3538625947094</v>
      </c>
      <c r="N1516" s="59"/>
      <c r="O1516" s="59"/>
      <c r="P1516" s="59"/>
      <c r="Q1516" s="59"/>
      <c r="R1516" s="59"/>
    </row>
    <row r="1517" spans="1:18" x14ac:dyDescent="0.2">
      <c r="A1517" s="80"/>
      <c r="B1517" s="81">
        <f t="shared" si="23"/>
        <v>1487</v>
      </c>
      <c r="C1517" s="82" t="s">
        <v>1530</v>
      </c>
      <c r="D1517" s="83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84" t="s">
        <v>44</v>
      </c>
      <c r="F1517" s="85">
        <v>0</v>
      </c>
      <c r="G1517" s="86">
        <f>VLOOKUP(C1517,'[12]Resumen Peso'!$B$1:$D$65536,3,0)*$C$14</f>
        <v>7533.6512946541316</v>
      </c>
      <c r="H1517" s="93"/>
      <c r="I1517" s="88"/>
      <c r="J1517" s="89">
        <f>+VLOOKUP(C1517,'[12]Resumen Peso'!$B$1:$D$65536,3,0)</f>
        <v>4677.5633999940492</v>
      </c>
      <c r="N1517" s="59"/>
      <c r="O1517" s="59"/>
      <c r="P1517" s="59"/>
      <c r="Q1517" s="59"/>
      <c r="R1517" s="59"/>
    </row>
    <row r="1518" spans="1:18" x14ac:dyDescent="0.2">
      <c r="A1518" s="80"/>
      <c r="B1518" s="81">
        <f t="shared" si="23"/>
        <v>1488</v>
      </c>
      <c r="C1518" s="82" t="s">
        <v>1531</v>
      </c>
      <c r="D1518" s="83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84" t="s">
        <v>44</v>
      </c>
      <c r="F1518" s="85">
        <v>0</v>
      </c>
      <c r="G1518" s="86">
        <f>VLOOKUP(C1518,'[12]Resumen Peso'!$B$1:$D$65536,3,0)*$C$14</f>
        <v>8362.3529370660854</v>
      </c>
      <c r="H1518" s="93"/>
      <c r="I1518" s="88"/>
      <c r="J1518" s="89">
        <f>+VLOOKUP(C1518,'[12]Resumen Peso'!$B$1:$D$65536,3,0)</f>
        <v>5192.0953739933948</v>
      </c>
      <c r="N1518" s="59"/>
      <c r="O1518" s="59"/>
      <c r="P1518" s="59"/>
      <c r="Q1518" s="59"/>
      <c r="R1518" s="59"/>
    </row>
    <row r="1519" spans="1:18" x14ac:dyDescent="0.2">
      <c r="A1519" s="80"/>
      <c r="B1519" s="81">
        <f t="shared" si="23"/>
        <v>1489</v>
      </c>
      <c r="C1519" s="82" t="s">
        <v>1532</v>
      </c>
      <c r="D1519" s="83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84" t="s">
        <v>44</v>
      </c>
      <c r="F1519" s="85">
        <v>0</v>
      </c>
      <c r="G1519" s="86">
        <f>VLOOKUP(C1519,'[12]Resumen Peso'!$B$1:$D$65536,3,0)*$C$14</f>
        <v>9191.0545794780392</v>
      </c>
      <c r="H1519" s="93"/>
      <c r="I1519" s="88"/>
      <c r="J1519" s="89">
        <f>+VLOOKUP(C1519,'[12]Resumen Peso'!$B$1:$D$65536,3,0)</f>
        <v>5706.6273479927395</v>
      </c>
      <c r="N1519" s="59"/>
      <c r="O1519" s="59"/>
      <c r="P1519" s="59"/>
      <c r="Q1519" s="59"/>
      <c r="R1519" s="59"/>
    </row>
    <row r="1520" spans="1:18" x14ac:dyDescent="0.2">
      <c r="A1520" s="80"/>
      <c r="B1520" s="81">
        <f t="shared" si="23"/>
        <v>1490</v>
      </c>
      <c r="C1520" s="82" t="s">
        <v>1533</v>
      </c>
      <c r="D1520" s="83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84" t="s">
        <v>44</v>
      </c>
      <c r="F1520" s="85">
        <v>0</v>
      </c>
      <c r="G1520" s="86">
        <f>VLOOKUP(C1520,'[12]Resumen Peso'!$B$1:$D$65536,3,0)*$C$14</f>
        <v>10303.910481421759</v>
      </c>
      <c r="H1520" s="93"/>
      <c r="I1520" s="88"/>
      <c r="J1520" s="89">
        <f>+VLOOKUP(C1520,'[12]Resumen Peso'!$B$1:$D$65536,3,0)</f>
        <v>6397.5876583130612</v>
      </c>
      <c r="N1520" s="59"/>
      <c r="O1520" s="59"/>
      <c r="P1520" s="59"/>
      <c r="Q1520" s="59"/>
      <c r="R1520" s="59"/>
    </row>
    <row r="1521" spans="1:18" x14ac:dyDescent="0.2">
      <c r="A1521" s="80"/>
      <c r="B1521" s="81">
        <f t="shared" si="23"/>
        <v>1491</v>
      </c>
      <c r="C1521" s="82" t="s">
        <v>1534</v>
      </c>
      <c r="D1521" s="83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84" t="s">
        <v>44</v>
      </c>
      <c r="F1521" s="85">
        <v>0</v>
      </c>
      <c r="G1521" s="86">
        <f>VLOOKUP(C1521,'[12]Resumen Peso'!$B$1:$D$65536,3,0)*$C$14</f>
        <v>11436.082665284972</v>
      </c>
      <c r="H1521" s="93"/>
      <c r="I1521" s="88"/>
      <c r="J1521" s="89">
        <f>+VLOOKUP(C1521,'[12]Resumen Peso'!$B$1:$D$65536,3,0)</f>
        <v>7100.5412411909665</v>
      </c>
      <c r="N1521" s="59"/>
      <c r="O1521" s="59"/>
      <c r="P1521" s="59"/>
      <c r="Q1521" s="59"/>
      <c r="R1521" s="59"/>
    </row>
    <row r="1522" spans="1:18" x14ac:dyDescent="0.2">
      <c r="A1522" s="80"/>
      <c r="B1522" s="81">
        <f t="shared" si="23"/>
        <v>1492</v>
      </c>
      <c r="C1522" s="82" t="s">
        <v>1535</v>
      </c>
      <c r="D1522" s="83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84" t="s">
        <v>44</v>
      </c>
      <c r="F1522" s="85">
        <v>0</v>
      </c>
      <c r="G1522" s="86">
        <f>VLOOKUP(C1522,'[12]Resumen Peso'!$B$1:$D$65536,3,0)*$C$14</f>
        <v>12568.254849148183</v>
      </c>
      <c r="H1522" s="93"/>
      <c r="I1522" s="88"/>
      <c r="J1522" s="89">
        <f>+VLOOKUP(C1522,'[12]Resumen Peso'!$B$1:$D$65536,3,0)</f>
        <v>7803.4948240688718</v>
      </c>
      <c r="N1522" s="59"/>
      <c r="O1522" s="59"/>
      <c r="P1522" s="59"/>
      <c r="Q1522" s="59"/>
      <c r="R1522" s="59"/>
    </row>
    <row r="1523" spans="1:18" x14ac:dyDescent="0.2">
      <c r="A1523" s="80"/>
      <c r="B1523" s="81">
        <f t="shared" si="23"/>
        <v>1493</v>
      </c>
      <c r="C1523" s="82" t="s">
        <v>1536</v>
      </c>
      <c r="D1523" s="83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84" t="s">
        <v>44</v>
      </c>
      <c r="F1523" s="85">
        <v>0</v>
      </c>
      <c r="G1523" s="86">
        <f>VLOOKUP(C1523,'[12]Resumen Peso'!$B$1:$D$65536,3,0)*$C$14</f>
        <v>13905.041424058674</v>
      </c>
      <c r="H1523" s="93"/>
      <c r="I1523" s="88"/>
      <c r="J1523" s="89">
        <f>+VLOOKUP(C1523,'[12]Resumen Peso'!$B$1:$D$65536,3,0)</f>
        <v>8633.4912908341666</v>
      </c>
      <c r="N1523" s="59"/>
      <c r="O1523" s="59"/>
      <c r="P1523" s="59"/>
      <c r="Q1523" s="59"/>
      <c r="R1523" s="59"/>
    </row>
    <row r="1524" spans="1:18" x14ac:dyDescent="0.2">
      <c r="A1524" s="80"/>
      <c r="B1524" s="81">
        <f t="shared" si="23"/>
        <v>1494</v>
      </c>
      <c r="C1524" s="82" t="s">
        <v>1537</v>
      </c>
      <c r="D1524" s="83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84" t="s">
        <v>44</v>
      </c>
      <c r="F1524" s="85">
        <v>0</v>
      </c>
      <c r="G1524" s="86">
        <f>VLOOKUP(C1524,'[12]Resumen Peso'!$B$1:$D$65536,3,0)*$C$14</f>
        <v>15484.455928795851</v>
      </c>
      <c r="H1524" s="93"/>
      <c r="I1524" s="88"/>
      <c r="J1524" s="89">
        <f>+VLOOKUP(C1524,'[12]Resumen Peso'!$B$1:$D$65536,3,0)</f>
        <v>9614.132840572569</v>
      </c>
      <c r="N1524" s="59"/>
      <c r="O1524" s="59"/>
      <c r="P1524" s="59"/>
      <c r="Q1524" s="59"/>
      <c r="R1524" s="59"/>
    </row>
    <row r="1525" spans="1:18" x14ac:dyDescent="0.2">
      <c r="A1525" s="80"/>
      <c r="B1525" s="81">
        <f t="shared" si="23"/>
        <v>1495</v>
      </c>
      <c r="C1525" s="82" t="s">
        <v>1538</v>
      </c>
      <c r="D1525" s="83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84" t="s">
        <v>44</v>
      </c>
      <c r="F1525" s="85">
        <v>0</v>
      </c>
      <c r="G1525" s="86">
        <f>VLOOKUP(C1525,'[12]Resumen Peso'!$B$1:$D$65536,3,0)*$C$14</f>
        <v>17342.590640251354</v>
      </c>
      <c r="H1525" s="93"/>
      <c r="I1525" s="88"/>
      <c r="J1525" s="89">
        <f>+VLOOKUP(C1525,'[12]Resumen Peso'!$B$1:$D$65536,3,0)</f>
        <v>10767.828781441278</v>
      </c>
      <c r="N1525" s="59"/>
      <c r="O1525" s="59"/>
      <c r="P1525" s="59"/>
      <c r="Q1525" s="59"/>
      <c r="R1525" s="59"/>
    </row>
    <row r="1526" spans="1:18" x14ac:dyDescent="0.2">
      <c r="A1526" s="80"/>
      <c r="B1526" s="81">
        <f t="shared" si="23"/>
        <v>1496</v>
      </c>
      <c r="C1526" s="82" t="s">
        <v>1539</v>
      </c>
      <c r="D1526" s="83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84" t="s">
        <v>44</v>
      </c>
      <c r="F1526" s="85">
        <v>0</v>
      </c>
      <c r="G1526" s="86">
        <f>VLOOKUP(C1526,'[12]Resumen Peso'!$B$1:$D$65536,3,0)*$C$14</f>
        <v>17903.638931919413</v>
      </c>
      <c r="H1526" s="93"/>
      <c r="I1526" s="88"/>
      <c r="J1526" s="89">
        <f>+VLOOKUP(C1526,'[12]Resumen Peso'!$B$1:$D$65536,3,0)</f>
        <v>11116.177656653743</v>
      </c>
      <c r="N1526" s="59"/>
      <c r="O1526" s="59"/>
      <c r="P1526" s="59"/>
      <c r="Q1526" s="59"/>
      <c r="R1526" s="59"/>
    </row>
    <row r="1527" spans="1:18" x14ac:dyDescent="0.2">
      <c r="A1527" s="80"/>
      <c r="B1527" s="81">
        <f t="shared" si="23"/>
        <v>1497</v>
      </c>
      <c r="C1527" s="82" t="s">
        <v>1540</v>
      </c>
      <c r="D1527" s="83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84" t="s">
        <v>44</v>
      </c>
      <c r="F1527" s="85">
        <v>0</v>
      </c>
      <c r="G1527" s="86">
        <f>VLOOKUP(C1527,'[12]Resumen Peso'!$B$1:$D$65536,3,0)*$C$14</f>
        <v>19959.463692217854</v>
      </c>
      <c r="H1527" s="93"/>
      <c r="I1527" s="88"/>
      <c r="J1527" s="89">
        <f>+VLOOKUP(C1527,'[12]Resumen Peso'!$B$1:$D$65536,3,0)</f>
        <v>12392.617231498041</v>
      </c>
      <c r="N1527" s="59"/>
      <c r="O1527" s="59"/>
      <c r="P1527" s="59"/>
      <c r="Q1527" s="59"/>
      <c r="R1527" s="59"/>
    </row>
    <row r="1528" spans="1:18" x14ac:dyDescent="0.2">
      <c r="A1528" s="80"/>
      <c r="B1528" s="81">
        <f t="shared" si="23"/>
        <v>1498</v>
      </c>
      <c r="C1528" s="82" t="s">
        <v>1541</v>
      </c>
      <c r="D1528" s="83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84" t="s">
        <v>44</v>
      </c>
      <c r="F1528" s="85">
        <v>0</v>
      </c>
      <c r="G1528" s="86">
        <f>VLOOKUP(C1528,'[12]Resumen Peso'!$B$1:$D$65536,3,0)*$C$14</f>
        <v>22015.288452516292</v>
      </c>
      <c r="H1528" s="93"/>
      <c r="I1528" s="88"/>
      <c r="J1528" s="89">
        <f>+VLOOKUP(C1528,'[12]Resumen Peso'!$B$1:$D$65536,3,0)</f>
        <v>13669.05680634234</v>
      </c>
      <c r="N1528" s="59"/>
      <c r="O1528" s="59"/>
      <c r="P1528" s="59"/>
      <c r="Q1528" s="59"/>
      <c r="R1528" s="59"/>
    </row>
    <row r="1529" spans="1:18" x14ac:dyDescent="0.2">
      <c r="A1529" s="80"/>
      <c r="B1529" s="81">
        <f t="shared" si="23"/>
        <v>1499</v>
      </c>
      <c r="C1529" s="82" t="s">
        <v>1542</v>
      </c>
      <c r="D1529" s="83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84" t="s">
        <v>44</v>
      </c>
      <c r="F1529" s="85">
        <v>0</v>
      </c>
      <c r="G1529" s="86">
        <f>VLOOKUP(C1529,'[12]Resumen Peso'!$B$1:$D$65536,3,0)*$C$14</f>
        <v>5419.7134941422364</v>
      </c>
      <c r="H1529" s="93"/>
      <c r="I1529" s="88"/>
      <c r="J1529" s="89">
        <f>+VLOOKUP(C1529,'[12]Resumen Peso'!$B$1:$D$65536,3,0)</f>
        <v>3365.0420608984996</v>
      </c>
      <c r="N1529" s="59"/>
      <c r="O1529" s="59"/>
      <c r="P1529" s="59"/>
      <c r="Q1529" s="59"/>
      <c r="R1529" s="59"/>
    </row>
    <row r="1530" spans="1:18" x14ac:dyDescent="0.2">
      <c r="A1530" s="80"/>
      <c r="B1530" s="81">
        <f t="shared" si="23"/>
        <v>1500</v>
      </c>
      <c r="C1530" s="82" t="s">
        <v>1543</v>
      </c>
      <c r="D1530" s="83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84" t="s">
        <v>44</v>
      </c>
      <c r="F1530" s="85">
        <v>0</v>
      </c>
      <c r="G1530" s="86">
        <f>VLOOKUP(C1530,'[12]Resumen Peso'!$B$1:$D$65536,3,0)*$C$14</f>
        <v>6200.9334572618382</v>
      </c>
      <c r="H1530" s="93"/>
      <c r="I1530" s="88"/>
      <c r="J1530" s="89">
        <f>+VLOOKUP(C1530,'[12]Resumen Peso'!$B$1:$D$65536,3,0)</f>
        <v>3850.0931687757607</v>
      </c>
      <c r="N1530" s="59"/>
      <c r="O1530" s="59"/>
      <c r="P1530" s="59"/>
      <c r="Q1530" s="59"/>
      <c r="R1530" s="59"/>
    </row>
    <row r="1531" spans="1:18" x14ac:dyDescent="0.2">
      <c r="A1531" s="80"/>
      <c r="B1531" s="81">
        <f t="shared" si="23"/>
        <v>1501</v>
      </c>
      <c r="C1531" s="82" t="s">
        <v>1544</v>
      </c>
      <c r="D1531" s="83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84" t="s">
        <v>44</v>
      </c>
      <c r="F1531" s="85">
        <v>0</v>
      </c>
      <c r="G1531" s="86">
        <f>VLOOKUP(C1531,'[12]Resumen Peso'!$B$1:$D$65536,3,0)*$C$14</f>
        <v>6975.1782421393</v>
      </c>
      <c r="H1531" s="93"/>
      <c r="I1531" s="88"/>
      <c r="J1531" s="89">
        <f>+VLOOKUP(C1531,'[12]Resumen Peso'!$B$1:$D$65536,3,0)</f>
        <v>4330.813463189832</v>
      </c>
      <c r="N1531" s="59"/>
      <c r="O1531" s="59"/>
      <c r="P1531" s="59"/>
      <c r="Q1531" s="59"/>
      <c r="R1531" s="59"/>
    </row>
    <row r="1532" spans="1:18" x14ac:dyDescent="0.2">
      <c r="A1532" s="80"/>
      <c r="B1532" s="81">
        <f t="shared" si="23"/>
        <v>1502</v>
      </c>
      <c r="C1532" s="82" t="s">
        <v>1545</v>
      </c>
      <c r="D1532" s="83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84" t="s">
        <v>44</v>
      </c>
      <c r="F1532" s="85">
        <v>0</v>
      </c>
      <c r="G1532" s="86">
        <f>VLOOKUP(C1532,'[12]Resumen Peso'!$B$1:$D$65536,3,0)*$C$14</f>
        <v>7742.4478487746237</v>
      </c>
      <c r="H1532" s="93"/>
      <c r="I1532" s="88"/>
      <c r="J1532" s="89">
        <f>+VLOOKUP(C1532,'[12]Resumen Peso'!$B$1:$D$65536,3,0)</f>
        <v>4807.202944140714</v>
      </c>
      <c r="N1532" s="59"/>
      <c r="O1532" s="59"/>
      <c r="P1532" s="59"/>
      <c r="Q1532" s="59"/>
      <c r="R1532" s="59"/>
    </row>
    <row r="1533" spans="1:18" x14ac:dyDescent="0.2">
      <c r="A1533" s="80"/>
      <c r="B1533" s="81">
        <f t="shared" si="23"/>
        <v>1503</v>
      </c>
      <c r="C1533" s="82" t="s">
        <v>1546</v>
      </c>
      <c r="D1533" s="83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84" t="s">
        <v>44</v>
      </c>
      <c r="F1533" s="85">
        <v>0</v>
      </c>
      <c r="G1533" s="86">
        <f>VLOOKUP(C1533,'[12]Resumen Peso'!$B$1:$D$65536,3,0)*$C$14</f>
        <v>8509.7174554099456</v>
      </c>
      <c r="H1533" s="93"/>
      <c r="I1533" s="88"/>
      <c r="J1533" s="89">
        <f>+VLOOKUP(C1533,'[12]Resumen Peso'!$B$1:$D$65536,3,0)</f>
        <v>5283.592425091595</v>
      </c>
      <c r="N1533" s="59"/>
      <c r="O1533" s="59"/>
      <c r="P1533" s="59"/>
      <c r="Q1533" s="59"/>
      <c r="R1533" s="59"/>
    </row>
    <row r="1534" spans="1:18" x14ac:dyDescent="0.2">
      <c r="A1534" s="80"/>
      <c r="B1534" s="81">
        <f t="shared" si="23"/>
        <v>1504</v>
      </c>
      <c r="C1534" s="82" t="s">
        <v>1547</v>
      </c>
      <c r="D1534" s="83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84" t="s">
        <v>44</v>
      </c>
      <c r="F1534" s="85">
        <v>0</v>
      </c>
      <c r="G1534" s="86">
        <f>VLOOKUP(C1534,'[12]Resumen Peso'!$B$1:$D$65536,3,0)*$C$14</f>
        <v>9540.0768349822793</v>
      </c>
      <c r="H1534" s="93"/>
      <c r="I1534" s="88"/>
      <c r="J1534" s="89">
        <f>+VLOOKUP(C1534,'[12]Resumen Peso'!$B$1:$D$65536,3,0)</f>
        <v>5923.3315282470703</v>
      </c>
      <c r="N1534" s="59"/>
      <c r="O1534" s="59"/>
      <c r="P1534" s="59"/>
      <c r="Q1534" s="59"/>
      <c r="R1534" s="59"/>
    </row>
    <row r="1535" spans="1:18" x14ac:dyDescent="0.2">
      <c r="A1535" s="80"/>
      <c r="B1535" s="81">
        <f t="shared" si="23"/>
        <v>1505</v>
      </c>
      <c r="C1535" s="82" t="s">
        <v>1548</v>
      </c>
      <c r="D1535" s="83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84" t="s">
        <v>44</v>
      </c>
      <c r="F1535" s="85">
        <v>0</v>
      </c>
      <c r="G1535" s="86">
        <f>VLOOKUP(C1535,'[12]Resumen Peso'!$B$1:$D$65536,3,0)*$C$14</f>
        <v>10588.320571567458</v>
      </c>
      <c r="H1535" s="93"/>
      <c r="I1535" s="88"/>
      <c r="J1535" s="89">
        <f>+VLOOKUP(C1535,'[12]Resumen Peso'!$B$1:$D$65536,3,0)</f>
        <v>6574.1748371221647</v>
      </c>
      <c r="N1535" s="59"/>
      <c r="O1535" s="59"/>
      <c r="P1535" s="59"/>
      <c r="Q1535" s="59"/>
      <c r="R1535" s="59"/>
    </row>
    <row r="1536" spans="1:18" x14ac:dyDescent="0.2">
      <c r="A1536" s="80"/>
      <c r="B1536" s="81">
        <f t="shared" si="23"/>
        <v>1506</v>
      </c>
      <c r="C1536" s="82" t="s">
        <v>1549</v>
      </c>
      <c r="D1536" s="83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84" t="s">
        <v>44</v>
      </c>
      <c r="F1536" s="85">
        <v>0</v>
      </c>
      <c r="G1536" s="86">
        <f>VLOOKUP(C1536,'[12]Resumen Peso'!$B$1:$D$65536,3,0)*$C$14</f>
        <v>11636.564308152636</v>
      </c>
      <c r="H1536" s="93"/>
      <c r="I1536" s="88"/>
      <c r="J1536" s="89">
        <f>+VLOOKUP(C1536,'[12]Resumen Peso'!$B$1:$D$65536,3,0)</f>
        <v>7225.0181459972591</v>
      </c>
      <c r="N1536" s="59"/>
      <c r="O1536" s="59"/>
      <c r="P1536" s="59"/>
      <c r="Q1536" s="59"/>
      <c r="R1536" s="59"/>
    </row>
    <row r="1537" spans="1:18" x14ac:dyDescent="0.2">
      <c r="A1537" s="80"/>
      <c r="B1537" s="81">
        <f t="shared" si="23"/>
        <v>1507</v>
      </c>
      <c r="C1537" s="82" t="s">
        <v>1550</v>
      </c>
      <c r="D1537" s="83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84" t="s">
        <v>44</v>
      </c>
      <c r="F1537" s="85">
        <v>0</v>
      </c>
      <c r="G1537" s="86">
        <f>VLOOKUP(C1537,'[12]Resumen Peso'!$B$1:$D$65536,3,0)*$C$14</f>
        <v>12874.254276404301</v>
      </c>
      <c r="H1537" s="93"/>
      <c r="I1537" s="88"/>
      <c r="J1537" s="89">
        <f>+VLOOKUP(C1537,'[12]Resumen Peso'!$B$1:$D$65536,3,0)</f>
        <v>7993.4865910581439</v>
      </c>
      <c r="N1537" s="59"/>
      <c r="O1537" s="59"/>
      <c r="P1537" s="59"/>
      <c r="Q1537" s="59"/>
      <c r="R1537" s="59"/>
    </row>
    <row r="1538" spans="1:18" x14ac:dyDescent="0.2">
      <c r="A1538" s="80"/>
      <c r="B1538" s="81">
        <f t="shared" si="23"/>
        <v>1508</v>
      </c>
      <c r="C1538" s="82" t="s">
        <v>1551</v>
      </c>
      <c r="D1538" s="83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84" t="s">
        <v>44</v>
      </c>
      <c r="F1538" s="85">
        <v>0</v>
      </c>
      <c r="G1538" s="86">
        <f>VLOOKUP(C1538,'[12]Resumen Peso'!$B$1:$D$65536,3,0)*$C$14</f>
        <v>14336.586053902338</v>
      </c>
      <c r="H1538" s="93"/>
      <c r="I1538" s="88"/>
      <c r="J1538" s="89">
        <f>+VLOOKUP(C1538,'[12]Resumen Peso'!$B$1:$D$65536,3,0)</f>
        <v>8901.4327294634113</v>
      </c>
      <c r="N1538" s="59"/>
      <c r="O1538" s="59"/>
      <c r="P1538" s="59"/>
      <c r="Q1538" s="59"/>
      <c r="R1538" s="59"/>
    </row>
    <row r="1539" spans="1:18" x14ac:dyDescent="0.2">
      <c r="A1539" s="80"/>
      <c r="B1539" s="81">
        <f t="shared" si="23"/>
        <v>1509</v>
      </c>
      <c r="C1539" s="82" t="s">
        <v>1552</v>
      </c>
      <c r="D1539" s="83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84" t="s">
        <v>44</v>
      </c>
      <c r="F1539" s="85">
        <v>0</v>
      </c>
      <c r="G1539" s="86">
        <f>VLOOKUP(C1539,'[12]Resumen Peso'!$B$1:$D$65536,3,0)*$C$14</f>
        <v>16056.976380370619</v>
      </c>
      <c r="H1539" s="93"/>
      <c r="I1539" s="88"/>
      <c r="J1539" s="89">
        <f>+VLOOKUP(C1539,'[12]Resumen Peso'!$B$1:$D$65536,3,0)</f>
        <v>9969.6046569990212</v>
      </c>
      <c r="N1539" s="59"/>
      <c r="O1539" s="59"/>
      <c r="P1539" s="59"/>
      <c r="Q1539" s="59"/>
      <c r="R1539" s="59"/>
    </row>
    <row r="1540" spans="1:18" x14ac:dyDescent="0.2">
      <c r="A1540" s="80"/>
      <c r="B1540" s="81">
        <f t="shared" si="23"/>
        <v>1510</v>
      </c>
      <c r="C1540" s="82" t="s">
        <v>1553</v>
      </c>
      <c r="D1540" s="83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84" t="s">
        <v>44</v>
      </c>
      <c r="F1540" s="85">
        <v>0</v>
      </c>
      <c r="G1540" s="86">
        <f>VLOOKUP(C1540,'[12]Resumen Peso'!$B$1:$D$65536,3,0)*$C$14</f>
        <v>16576.43390286166</v>
      </c>
      <c r="H1540" s="93"/>
      <c r="I1540" s="88"/>
      <c r="J1540" s="89">
        <f>+VLOOKUP(C1540,'[12]Resumen Peso'!$B$1:$D$65536,3,0)</f>
        <v>10292.130269085666</v>
      </c>
      <c r="N1540" s="59"/>
      <c r="O1540" s="59"/>
      <c r="P1540" s="59"/>
      <c r="Q1540" s="59"/>
      <c r="R1540" s="59"/>
    </row>
    <row r="1541" spans="1:18" x14ac:dyDescent="0.2">
      <c r="A1541" s="80"/>
      <c r="B1541" s="81">
        <f t="shared" si="23"/>
        <v>1511</v>
      </c>
      <c r="C1541" s="82" t="s">
        <v>1554</v>
      </c>
      <c r="D1541" s="83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84" t="s">
        <v>44</v>
      </c>
      <c r="F1541" s="85">
        <v>0</v>
      </c>
      <c r="G1541" s="86">
        <f>VLOOKUP(C1541,'[12]Resumen Peso'!$B$1:$D$65536,3,0)*$C$14</f>
        <v>18479.859423480109</v>
      </c>
      <c r="H1541" s="93"/>
      <c r="I1541" s="88"/>
      <c r="J1541" s="89">
        <f>+VLOOKUP(C1541,'[12]Resumen Peso'!$B$1:$D$65536,3,0)</f>
        <v>11473.946788278336</v>
      </c>
      <c r="N1541" s="59"/>
      <c r="O1541" s="59"/>
      <c r="P1541" s="59"/>
      <c r="Q1541" s="59"/>
      <c r="R1541" s="59"/>
    </row>
    <row r="1542" spans="1:18" x14ac:dyDescent="0.2">
      <c r="A1542" s="80"/>
      <c r="B1542" s="81">
        <f t="shared" si="23"/>
        <v>1512</v>
      </c>
      <c r="C1542" s="82" t="s">
        <v>1555</v>
      </c>
      <c r="D1542" s="83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84" t="s">
        <v>44</v>
      </c>
      <c r="F1542" s="85">
        <v>0</v>
      </c>
      <c r="G1542" s="86">
        <f>VLOOKUP(C1542,'[12]Resumen Peso'!$B$1:$D$65536,3,0)*$C$14</f>
        <v>20383.284944098563</v>
      </c>
      <c r="H1542" s="93"/>
      <c r="I1542" s="88"/>
      <c r="J1542" s="89">
        <f>+VLOOKUP(C1542,'[12]Resumen Peso'!$B$1:$D$65536,3,0)</f>
        <v>12655.763307471005</v>
      </c>
      <c r="N1542" s="59"/>
      <c r="O1542" s="59"/>
      <c r="P1542" s="59"/>
      <c r="Q1542" s="59"/>
      <c r="R1542" s="59"/>
    </row>
    <row r="1543" spans="1:18" x14ac:dyDescent="0.2">
      <c r="A1543" s="80"/>
      <c r="B1543" s="81">
        <f t="shared" si="23"/>
        <v>1513</v>
      </c>
      <c r="C1543" s="82" t="s">
        <v>1556</v>
      </c>
      <c r="D1543" s="83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SS1 (5°)Tipo SS1-6</v>
      </c>
      <c r="E1543" s="84" t="s">
        <v>44</v>
      </c>
      <c r="F1543" s="85">
        <v>0</v>
      </c>
      <c r="G1543" s="86">
        <f>VLOOKUP(C1543,'[12]Resumen Peso'!$B$1:$D$65536,3,0)*$C$14</f>
        <v>5157.3301630605747</v>
      </c>
      <c r="H1543" s="93"/>
      <c r="I1543" s="88"/>
      <c r="J1543" s="89">
        <f>+VLOOKUP(C1543,'[12]Resumen Peso'!$B$1:$D$65536,3,0)</f>
        <v>3202.1310608755753</v>
      </c>
      <c r="N1543" s="59"/>
      <c r="O1543" s="59"/>
      <c r="P1543" s="59"/>
      <c r="Q1543" s="59"/>
      <c r="R1543" s="59"/>
    </row>
    <row r="1544" spans="1:18" x14ac:dyDescent="0.2">
      <c r="A1544" s="80"/>
      <c r="B1544" s="81">
        <f t="shared" si="23"/>
        <v>1514</v>
      </c>
      <c r="C1544" s="82" t="s">
        <v>1557</v>
      </c>
      <c r="D1544" s="83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SS1 (5°)Tipo SS1-3</v>
      </c>
      <c r="E1544" s="84" t="s">
        <v>44</v>
      </c>
      <c r="F1544" s="85">
        <v>0</v>
      </c>
      <c r="G1544" s="86">
        <f>VLOOKUP(C1544,'[12]Resumen Peso'!$B$1:$D$65536,3,0)*$C$14</f>
        <v>5900.7291054837206</v>
      </c>
      <c r="H1544" s="93"/>
      <c r="I1544" s="88"/>
      <c r="J1544" s="89">
        <f>+VLOOKUP(C1544,'[12]Resumen Peso'!$B$1:$D$65536,3,0)</f>
        <v>3663.6995020828654</v>
      </c>
      <c r="N1544" s="59"/>
      <c r="O1544" s="59"/>
      <c r="P1544" s="59"/>
      <c r="Q1544" s="59"/>
      <c r="R1544" s="59"/>
    </row>
    <row r="1545" spans="1:18" x14ac:dyDescent="0.2">
      <c r="A1545" s="80"/>
      <c r="B1545" s="81">
        <f t="shared" si="23"/>
        <v>1515</v>
      </c>
      <c r="C1545" s="82" t="s">
        <v>1558</v>
      </c>
      <c r="D1545" s="83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SS1 (5°)Tipo SS1±0</v>
      </c>
      <c r="E1545" s="84" t="s">
        <v>44</v>
      </c>
      <c r="F1545" s="85">
        <v>0</v>
      </c>
      <c r="G1545" s="86">
        <f>VLOOKUP(C1545,'[12]Resumen Peso'!$B$1:$D$65536,3,0)*$C$14</f>
        <v>6637.4905573495171</v>
      </c>
      <c r="H1545" s="93"/>
      <c r="I1545" s="88"/>
      <c r="J1545" s="89">
        <f>+VLOOKUP(C1545,'[12]Resumen Peso'!$B$1:$D$65536,3,0)</f>
        <v>4121.1467964936619</v>
      </c>
      <c r="N1545" s="59"/>
      <c r="O1545" s="59"/>
      <c r="P1545" s="59"/>
      <c r="Q1545" s="59"/>
      <c r="R1545" s="59"/>
    </row>
    <row r="1546" spans="1:18" x14ac:dyDescent="0.2">
      <c r="A1546" s="80"/>
      <c r="B1546" s="81">
        <f t="shared" si="23"/>
        <v>1516</v>
      </c>
      <c r="C1546" s="82" t="s">
        <v>1559</v>
      </c>
      <c r="D1546" s="83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SS1 (5°)Tipo SS1+3</v>
      </c>
      <c r="E1546" s="84" t="s">
        <v>44</v>
      </c>
      <c r="F1546" s="85">
        <v>0</v>
      </c>
      <c r="G1546" s="86">
        <f>VLOOKUP(C1546,'[12]Resumen Peso'!$B$1:$D$65536,3,0)*$C$14</f>
        <v>7367.6145186579643</v>
      </c>
      <c r="H1546" s="93"/>
      <c r="I1546" s="88"/>
      <c r="J1546" s="89">
        <f>+VLOOKUP(C1546,'[12]Resumen Peso'!$B$1:$D$65536,3,0)</f>
        <v>4574.4729441079653</v>
      </c>
      <c r="N1546" s="59"/>
      <c r="O1546" s="59"/>
      <c r="P1546" s="59"/>
      <c r="Q1546" s="59"/>
      <c r="R1546" s="59"/>
    </row>
    <row r="1547" spans="1:18" x14ac:dyDescent="0.2">
      <c r="A1547" s="80"/>
      <c r="B1547" s="81">
        <f t="shared" si="23"/>
        <v>1517</v>
      </c>
      <c r="C1547" s="82" t="s">
        <v>1560</v>
      </c>
      <c r="D1547" s="83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SS1 (5°)Tipo SS1+6</v>
      </c>
      <c r="E1547" s="84" t="s">
        <v>44</v>
      </c>
      <c r="F1547" s="85">
        <v>0</v>
      </c>
      <c r="G1547" s="86">
        <f>VLOOKUP(C1547,'[12]Resumen Peso'!$B$1:$D$65536,3,0)*$C$14</f>
        <v>8097.7384799664114</v>
      </c>
      <c r="H1547" s="93"/>
      <c r="I1547" s="88"/>
      <c r="J1547" s="89">
        <f>+VLOOKUP(C1547,'[12]Resumen Peso'!$B$1:$D$65536,3,0)</f>
        <v>5027.7990917222678</v>
      </c>
      <c r="N1547" s="59"/>
      <c r="O1547" s="59"/>
      <c r="P1547" s="59"/>
      <c r="Q1547" s="59"/>
      <c r="R1547" s="59"/>
    </row>
    <row r="1548" spans="1:18" x14ac:dyDescent="0.2">
      <c r="A1548" s="80"/>
      <c r="B1548" s="81">
        <f t="shared" si="23"/>
        <v>1518</v>
      </c>
      <c r="C1548" s="82" t="s">
        <v>1561</v>
      </c>
      <c r="D1548" s="83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AS1 (30°)Tipo AS1-3</v>
      </c>
      <c r="E1548" s="84" t="s">
        <v>44</v>
      </c>
      <c r="F1548" s="85">
        <v>0</v>
      </c>
      <c r="G1548" s="86">
        <f>VLOOKUP(C1548,'[12]Resumen Peso'!$B$1:$D$65536,3,0)*$C$14</f>
        <v>9078.2153101169661</v>
      </c>
      <c r="H1548" s="93"/>
      <c r="I1548" s="88"/>
      <c r="J1548" s="89">
        <f>+VLOOKUP(C1548,'[12]Resumen Peso'!$B$1:$D$65536,3,0)</f>
        <v>5636.5666542067183</v>
      </c>
      <c r="N1548" s="59"/>
      <c r="O1548" s="59"/>
      <c r="P1548" s="59"/>
      <c r="Q1548" s="59"/>
      <c r="R1548" s="59"/>
    </row>
    <row r="1549" spans="1:18" x14ac:dyDescent="0.2">
      <c r="A1549" s="80"/>
      <c r="B1549" s="81">
        <f t="shared" si="23"/>
        <v>1519</v>
      </c>
      <c r="C1549" s="82" t="s">
        <v>1562</v>
      </c>
      <c r="D1549" s="83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AS1 (30°)Tipo AS1±0</v>
      </c>
      <c r="E1549" s="84" t="s">
        <v>44</v>
      </c>
      <c r="F1549" s="85">
        <v>0</v>
      </c>
      <c r="G1549" s="86">
        <f>VLOOKUP(C1549,'[12]Resumen Peso'!$B$1:$D$65536,3,0)*$C$14</f>
        <v>10075.710666056568</v>
      </c>
      <c r="H1549" s="93"/>
      <c r="I1549" s="88"/>
      <c r="J1549" s="89">
        <f>+VLOOKUP(C1549,'[12]Resumen Peso'!$B$1:$D$65536,3,0)</f>
        <v>6255.900837077379</v>
      </c>
      <c r="N1549" s="59"/>
      <c r="O1549" s="59"/>
      <c r="P1549" s="59"/>
      <c r="Q1549" s="59"/>
      <c r="R1549" s="59"/>
    </row>
    <row r="1550" spans="1:18" x14ac:dyDescent="0.2">
      <c r="A1550" s="80"/>
      <c r="B1550" s="81">
        <f t="shared" si="23"/>
        <v>1520</v>
      </c>
      <c r="C1550" s="82" t="s">
        <v>1563</v>
      </c>
      <c r="D1550" s="83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AS1 (30°)Tipo AS1+3</v>
      </c>
      <c r="E1550" s="84" t="s">
        <v>44</v>
      </c>
      <c r="F1550" s="85">
        <v>0</v>
      </c>
      <c r="G1550" s="86">
        <f>VLOOKUP(C1550,'[12]Resumen Peso'!$B$1:$D$65536,3,0)*$C$14</f>
        <v>11073.206021996168</v>
      </c>
      <c r="H1550" s="93"/>
      <c r="I1550" s="88"/>
      <c r="J1550" s="89">
        <f>+VLOOKUP(C1550,'[12]Resumen Peso'!$B$1:$D$65536,3,0)</f>
        <v>6875.2350199480397</v>
      </c>
      <c r="N1550" s="59"/>
      <c r="O1550" s="59"/>
      <c r="P1550" s="59"/>
      <c r="Q1550" s="59"/>
      <c r="R1550" s="59"/>
    </row>
    <row r="1551" spans="1:18" x14ac:dyDescent="0.2">
      <c r="A1551" s="80"/>
      <c r="B1551" s="81">
        <f t="shared" si="23"/>
        <v>1521</v>
      </c>
      <c r="C1551" s="82" t="s">
        <v>1564</v>
      </c>
      <c r="D1551" s="83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BS1 (65°)Tipo BS1-3</v>
      </c>
      <c r="E1551" s="84" t="s">
        <v>44</v>
      </c>
      <c r="F1551" s="85">
        <v>0</v>
      </c>
      <c r="G1551" s="86">
        <f>VLOOKUP(C1551,'[12]Resumen Peso'!$B$1:$D$65536,3,0)*$C$14</f>
        <v>12250.975993172853</v>
      </c>
      <c r="H1551" s="93"/>
      <c r="I1551" s="88"/>
      <c r="J1551" s="89">
        <f>+VLOOKUP(C1551,'[12]Resumen Peso'!$B$1:$D$65536,3,0)</f>
        <v>7606.4997805956891</v>
      </c>
      <c r="N1551" s="59"/>
      <c r="O1551" s="59"/>
      <c r="P1551" s="59"/>
      <c r="Q1551" s="59"/>
      <c r="R1551" s="59"/>
    </row>
    <row r="1552" spans="1:18" x14ac:dyDescent="0.2">
      <c r="A1552" s="80"/>
      <c r="B1552" s="81">
        <f t="shared" si="23"/>
        <v>1522</v>
      </c>
      <c r="C1552" s="82" t="s">
        <v>1565</v>
      </c>
      <c r="D1552" s="83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BS1 (65°)Tipo BS1±0</v>
      </c>
      <c r="E1552" s="84" t="s">
        <v>44</v>
      </c>
      <c r="F1552" s="85">
        <v>0</v>
      </c>
      <c r="G1552" s="86">
        <f>VLOOKUP(C1552,'[12]Resumen Peso'!$B$1:$D$65536,3,0)*$C$14</f>
        <v>13642.512241840594</v>
      </c>
      <c r="H1552" s="93"/>
      <c r="I1552" s="88"/>
      <c r="J1552" s="89">
        <f>+VLOOKUP(C1552,'[12]Resumen Peso'!$B$1:$D$65536,3,0)</f>
        <v>8470.4897334027719</v>
      </c>
      <c r="N1552" s="59"/>
      <c r="O1552" s="59"/>
      <c r="P1552" s="59"/>
      <c r="Q1552" s="59"/>
      <c r="R1552" s="59"/>
    </row>
    <row r="1553" spans="1:18" x14ac:dyDescent="0.2">
      <c r="A1553" s="80"/>
      <c r="B1553" s="81">
        <f t="shared" si="23"/>
        <v>1523</v>
      </c>
      <c r="C1553" s="82" t="s">
        <v>1566</v>
      </c>
      <c r="D1553" s="83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BS1 (65°)Tipo BS1+3</v>
      </c>
      <c r="E1553" s="84" t="s">
        <v>44</v>
      </c>
      <c r="F1553" s="85">
        <v>0</v>
      </c>
      <c r="G1553" s="86">
        <f>VLOOKUP(C1553,'[12]Resumen Peso'!$B$1:$D$65536,3,0)*$C$14</f>
        <v>15279.613710861466</v>
      </c>
      <c r="H1553" s="93"/>
      <c r="I1553" s="88"/>
      <c r="J1553" s="89">
        <f>+VLOOKUP(C1553,'[12]Resumen Peso'!$B$1:$D$65536,3,0)</f>
        <v>9486.9485014111051</v>
      </c>
      <c r="N1553" s="59"/>
      <c r="O1553" s="59"/>
      <c r="P1553" s="59"/>
      <c r="Q1553" s="59"/>
      <c r="R1553" s="59"/>
    </row>
    <row r="1554" spans="1:18" x14ac:dyDescent="0.2">
      <c r="A1554" s="80"/>
      <c r="B1554" s="81">
        <f t="shared" si="23"/>
        <v>1524</v>
      </c>
      <c r="C1554" s="82" t="s">
        <v>1567</v>
      </c>
      <c r="D1554" s="83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RS1-3</v>
      </c>
      <c r="E1554" s="84" t="s">
        <v>44</v>
      </c>
      <c r="F1554" s="85">
        <v>0</v>
      </c>
      <c r="G1554" s="86">
        <f>VLOOKUP(C1554,'[12]Resumen Peso'!$B$1:$D$65536,3,0)*$C$14</f>
        <v>15773.922856920073</v>
      </c>
      <c r="H1554" s="93"/>
      <c r="I1554" s="88"/>
      <c r="J1554" s="89">
        <f>+VLOOKUP(C1554,'[12]Resumen Peso'!$B$1:$D$65536,3,0)</f>
        <v>9793.8597559214868</v>
      </c>
      <c r="N1554" s="59"/>
      <c r="O1554" s="59"/>
      <c r="P1554" s="59"/>
      <c r="Q1554" s="59"/>
      <c r="R1554" s="59"/>
    </row>
    <row r="1555" spans="1:18" x14ac:dyDescent="0.2">
      <c r="A1555" s="80"/>
      <c r="B1555" s="81">
        <f t="shared" si="23"/>
        <v>1525</v>
      </c>
      <c r="C1555" s="82" t="s">
        <v>1568</v>
      </c>
      <c r="D1555" s="83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RS1±0</v>
      </c>
      <c r="E1555" s="84" t="s">
        <v>44</v>
      </c>
      <c r="F1555" s="85">
        <v>0</v>
      </c>
      <c r="G1555" s="86">
        <f>VLOOKUP(C1555,'[12]Resumen Peso'!$B$1:$D$65536,3,0)*$C$14</f>
        <v>17585.198279732525</v>
      </c>
      <c r="H1555" s="93"/>
      <c r="I1555" s="88"/>
      <c r="J1555" s="89">
        <f>+VLOOKUP(C1555,'[12]Resumen Peso'!$B$1:$D$65536,3,0)</f>
        <v>10918.461266356173</v>
      </c>
      <c r="N1555" s="59"/>
      <c r="O1555" s="59"/>
      <c r="P1555" s="59"/>
      <c r="Q1555" s="59"/>
      <c r="R1555" s="59"/>
    </row>
    <row r="1556" spans="1:18" x14ac:dyDescent="0.2">
      <c r="A1556" s="80"/>
      <c r="B1556" s="81">
        <f t="shared" si="23"/>
        <v>1526</v>
      </c>
      <c r="C1556" s="82" t="s">
        <v>1569</v>
      </c>
      <c r="D1556" s="83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RS1+3</v>
      </c>
      <c r="E1556" s="84" t="s">
        <v>44</v>
      </c>
      <c r="F1556" s="85">
        <v>0</v>
      </c>
      <c r="G1556" s="86">
        <f>VLOOKUP(C1556,'[12]Resumen Peso'!$B$1:$D$65536,3,0)*$C$14</f>
        <v>19396.473702544976</v>
      </c>
      <c r="H1556" s="93"/>
      <c r="I1556" s="88"/>
      <c r="J1556" s="89">
        <f>+VLOOKUP(C1556,'[12]Resumen Peso'!$B$1:$D$65536,3,0)</f>
        <v>12043.062776790859</v>
      </c>
      <c r="N1556" s="59"/>
      <c r="O1556" s="59"/>
      <c r="P1556" s="59"/>
      <c r="Q1556" s="59"/>
      <c r="R1556" s="59"/>
    </row>
    <row r="1557" spans="1:18" x14ac:dyDescent="0.2">
      <c r="A1557" s="80"/>
      <c r="B1557" s="81">
        <f t="shared" si="23"/>
        <v>1527</v>
      </c>
      <c r="C1557" s="82" t="s">
        <v>1570</v>
      </c>
      <c r="D1557" s="83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84" t="s">
        <v>44</v>
      </c>
      <c r="F1557" s="85">
        <v>0</v>
      </c>
      <c r="G1557" s="86">
        <f>VLOOKUP(C1557,'[12]Resumen Peso'!$B$1:$D$65536,3,0)*$C$14</f>
        <v>7796.8161337025895</v>
      </c>
      <c r="H1557" s="93"/>
      <c r="I1557" s="88"/>
      <c r="J1557" s="89">
        <f>+VLOOKUP(C1557,'[12]Resumen Peso'!$B$1:$D$65536,3,0)</f>
        <v>4840.9596299432487</v>
      </c>
      <c r="N1557" s="59"/>
      <c r="O1557" s="59"/>
      <c r="P1557" s="59"/>
      <c r="Q1557" s="59"/>
      <c r="R1557" s="59"/>
    </row>
    <row r="1558" spans="1:18" x14ac:dyDescent="0.2">
      <c r="A1558" s="80"/>
      <c r="B1558" s="81">
        <f t="shared" si="23"/>
        <v>1528</v>
      </c>
      <c r="C1558" s="82" t="s">
        <v>1571</v>
      </c>
      <c r="D1558" s="83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84" t="s">
        <v>44</v>
      </c>
      <c r="F1558" s="85">
        <v>0</v>
      </c>
      <c r="G1558" s="86">
        <f>VLOOKUP(C1558,'[12]Resumen Peso'!$B$1:$D$65536,3,0)*$C$14</f>
        <v>8920.6815223444046</v>
      </c>
      <c r="H1558" s="93"/>
      <c r="I1558" s="88"/>
      <c r="J1558" s="89">
        <f>+VLOOKUP(C1558,'[12]Resumen Peso'!$B$1:$D$65536,3,0)</f>
        <v>5538.7556126377713</v>
      </c>
      <c r="N1558" s="59"/>
      <c r="O1558" s="59"/>
      <c r="P1558" s="59"/>
      <c r="Q1558" s="59"/>
      <c r="R1558" s="59"/>
    </row>
    <row r="1559" spans="1:18" x14ac:dyDescent="0.2">
      <c r="A1559" s="80"/>
      <c r="B1559" s="81">
        <f t="shared" si="23"/>
        <v>1529</v>
      </c>
      <c r="C1559" s="82" t="s">
        <v>1572</v>
      </c>
      <c r="D1559" s="83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84" t="s">
        <v>44</v>
      </c>
      <c r="F1559" s="85">
        <v>0</v>
      </c>
      <c r="G1559" s="86">
        <f>VLOOKUP(C1559,'[12]Resumen Peso'!$B$1:$D$65536,3,0)*$C$14</f>
        <v>10034.512398587631</v>
      </c>
      <c r="H1559" s="93"/>
      <c r="I1559" s="88"/>
      <c r="J1559" s="89">
        <f>+VLOOKUP(C1559,'[12]Resumen Peso'!$B$1:$D$65536,3,0)</f>
        <v>6230.3212740582348</v>
      </c>
      <c r="N1559" s="59"/>
      <c r="O1559" s="59"/>
      <c r="P1559" s="59"/>
      <c r="Q1559" s="59"/>
      <c r="R1559" s="59"/>
    </row>
    <row r="1560" spans="1:18" x14ac:dyDescent="0.2">
      <c r="A1560" s="80"/>
      <c r="B1560" s="81">
        <f t="shared" si="23"/>
        <v>1530</v>
      </c>
      <c r="C1560" s="82" t="s">
        <v>1573</v>
      </c>
      <c r="D1560" s="83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84" t="s">
        <v>44</v>
      </c>
      <c r="F1560" s="85">
        <v>0</v>
      </c>
      <c r="G1560" s="86">
        <f>VLOOKUP(C1560,'[12]Resumen Peso'!$B$1:$D$65536,3,0)*$C$14</f>
        <v>11138.308762432271</v>
      </c>
      <c r="H1560" s="93"/>
      <c r="I1560" s="88"/>
      <c r="J1560" s="89">
        <f>+VLOOKUP(C1560,'[12]Resumen Peso'!$B$1:$D$65536,3,0)</f>
        <v>6915.6566142046413</v>
      </c>
      <c r="N1560" s="59"/>
      <c r="O1560" s="59"/>
      <c r="P1560" s="59"/>
      <c r="Q1560" s="59"/>
      <c r="R1560" s="59"/>
    </row>
    <row r="1561" spans="1:18" x14ac:dyDescent="0.2">
      <c r="A1561" s="80"/>
      <c r="B1561" s="81">
        <f t="shared" si="23"/>
        <v>1531</v>
      </c>
      <c r="C1561" s="82" t="s">
        <v>1574</v>
      </c>
      <c r="D1561" s="83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84" t="s">
        <v>44</v>
      </c>
      <c r="F1561" s="85">
        <v>0</v>
      </c>
      <c r="G1561" s="86">
        <f>VLOOKUP(C1561,'[12]Resumen Peso'!$B$1:$D$65536,3,0)*$C$14</f>
        <v>12242.105126276909</v>
      </c>
      <c r="H1561" s="93"/>
      <c r="I1561" s="88"/>
      <c r="J1561" s="89">
        <f>+VLOOKUP(C1561,'[12]Resumen Peso'!$B$1:$D$65536,3,0)</f>
        <v>7600.9919543510459</v>
      </c>
      <c r="N1561" s="59"/>
      <c r="O1561" s="59"/>
      <c r="P1561" s="59"/>
      <c r="Q1561" s="59"/>
      <c r="R1561" s="59"/>
    </row>
    <row r="1562" spans="1:18" x14ac:dyDescent="0.2">
      <c r="A1562" s="80"/>
      <c r="B1562" s="81">
        <f t="shared" si="23"/>
        <v>1532</v>
      </c>
      <c r="C1562" s="82" t="s">
        <v>1575</v>
      </c>
      <c r="D1562" s="83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84" t="s">
        <v>44</v>
      </c>
      <c r="F1562" s="85">
        <v>0</v>
      </c>
      <c r="G1562" s="86">
        <f>VLOOKUP(C1562,'[12]Resumen Peso'!$B$1:$D$65536,3,0)*$C$14</f>
        <v>13724.383228771479</v>
      </c>
      <c r="H1562" s="93"/>
      <c r="I1562" s="88"/>
      <c r="J1562" s="89">
        <f>+VLOOKUP(C1562,'[12]Resumen Peso'!$B$1:$D$65536,3,0)</f>
        <v>8521.322552312382</v>
      </c>
      <c r="N1562" s="59"/>
      <c r="O1562" s="59"/>
      <c r="P1562" s="59"/>
      <c r="Q1562" s="59"/>
      <c r="R1562" s="59"/>
    </row>
    <row r="1563" spans="1:18" x14ac:dyDescent="0.2">
      <c r="A1563" s="80"/>
      <c r="B1563" s="81">
        <f t="shared" si="23"/>
        <v>1533</v>
      </c>
      <c r="C1563" s="82" t="s">
        <v>1576</v>
      </c>
      <c r="D1563" s="83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84" t="s">
        <v>44</v>
      </c>
      <c r="F1563" s="85">
        <v>0</v>
      </c>
      <c r="G1563" s="86">
        <f>VLOOKUP(C1563,'[12]Resumen Peso'!$B$1:$D$65536,3,0)*$C$14</f>
        <v>15232.389821056024</v>
      </c>
      <c r="H1563" s="93"/>
      <c r="I1563" s="88"/>
      <c r="J1563" s="89">
        <f>+VLOOKUP(C1563,'[12]Resumen Peso'!$B$1:$D$65536,3,0)</f>
        <v>9457.6276940204007</v>
      </c>
      <c r="N1563" s="59"/>
      <c r="O1563" s="59"/>
      <c r="P1563" s="59"/>
      <c r="Q1563" s="59"/>
      <c r="R1563" s="59"/>
    </row>
    <row r="1564" spans="1:18" x14ac:dyDescent="0.2">
      <c r="A1564" s="80"/>
      <c r="B1564" s="81">
        <f t="shared" si="23"/>
        <v>1534</v>
      </c>
      <c r="C1564" s="82" t="s">
        <v>1577</v>
      </c>
      <c r="D1564" s="83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84" t="s">
        <v>44</v>
      </c>
      <c r="F1564" s="85">
        <v>0</v>
      </c>
      <c r="G1564" s="86">
        <f>VLOOKUP(C1564,'[12]Resumen Peso'!$B$1:$D$65536,3,0)*$C$14</f>
        <v>16740.396413340568</v>
      </c>
      <c r="H1564" s="93"/>
      <c r="I1564" s="88"/>
      <c r="J1564" s="89">
        <f>+VLOOKUP(C1564,'[12]Resumen Peso'!$B$1:$D$65536,3,0)</f>
        <v>10393.932835728419</v>
      </c>
      <c r="N1564" s="59"/>
      <c r="O1564" s="59"/>
      <c r="P1564" s="59"/>
      <c r="Q1564" s="59"/>
      <c r="R1564" s="59"/>
    </row>
    <row r="1565" spans="1:18" x14ac:dyDescent="0.2">
      <c r="A1565" s="80"/>
      <c r="B1565" s="81">
        <f t="shared" si="23"/>
        <v>1535</v>
      </c>
      <c r="C1565" s="82" t="s">
        <v>1578</v>
      </c>
      <c r="D1565" s="83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84" t="s">
        <v>44</v>
      </c>
      <c r="F1565" s="85">
        <v>0</v>
      </c>
      <c r="G1565" s="86">
        <f>VLOOKUP(C1565,'[12]Resumen Peso'!$B$1:$D$65536,3,0)*$C$14</f>
        <v>18520.940924303453</v>
      </c>
      <c r="H1565" s="93"/>
      <c r="I1565" s="88"/>
      <c r="J1565" s="89">
        <f>+VLOOKUP(C1565,'[12]Resumen Peso'!$B$1:$D$65536,3,0)</f>
        <v>11499.453852137854</v>
      </c>
      <c r="N1565" s="59"/>
      <c r="O1565" s="59"/>
      <c r="P1565" s="59"/>
      <c r="Q1565" s="59"/>
      <c r="R1565" s="59"/>
    </row>
    <row r="1566" spans="1:18" x14ac:dyDescent="0.2">
      <c r="A1566" s="80"/>
      <c r="B1566" s="81">
        <f t="shared" si="23"/>
        <v>1536</v>
      </c>
      <c r="C1566" s="82" t="s">
        <v>1579</v>
      </c>
      <c r="D1566" s="83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84" t="s">
        <v>44</v>
      </c>
      <c r="F1566" s="85">
        <v>0</v>
      </c>
      <c r="G1566" s="86">
        <f>VLOOKUP(C1566,'[12]Resumen Peso'!$B$1:$D$65536,3,0)*$C$14</f>
        <v>20624.655817709856</v>
      </c>
      <c r="H1566" s="93"/>
      <c r="I1566" s="88"/>
      <c r="J1566" s="89">
        <f>+VLOOKUP(C1566,'[12]Resumen Peso'!$B$1:$D$65536,3,0)</f>
        <v>12805.627897703624</v>
      </c>
      <c r="N1566" s="59"/>
      <c r="O1566" s="59"/>
      <c r="P1566" s="59"/>
      <c r="Q1566" s="59"/>
      <c r="R1566" s="59"/>
    </row>
    <row r="1567" spans="1:18" x14ac:dyDescent="0.2">
      <c r="A1567" s="80"/>
      <c r="B1567" s="81">
        <f t="shared" si="23"/>
        <v>1537</v>
      </c>
      <c r="C1567" s="82" t="s">
        <v>1580</v>
      </c>
      <c r="D1567" s="83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84" t="s">
        <v>44</v>
      </c>
      <c r="F1567" s="85">
        <v>0</v>
      </c>
      <c r="G1567" s="86">
        <f>VLOOKUP(C1567,'[12]Resumen Peso'!$B$1:$D$65536,3,0)*$C$14</f>
        <v>23099.614515835045</v>
      </c>
      <c r="H1567" s="93"/>
      <c r="I1567" s="88"/>
      <c r="J1567" s="89">
        <f>+VLOOKUP(C1567,'[12]Resumen Peso'!$B$1:$D$65536,3,0)</f>
        <v>14342.30324542806</v>
      </c>
      <c r="N1567" s="59"/>
      <c r="O1567" s="59"/>
      <c r="P1567" s="59"/>
      <c r="Q1567" s="59"/>
      <c r="R1567" s="59"/>
    </row>
    <row r="1568" spans="1:18" x14ac:dyDescent="0.2">
      <c r="A1568" s="80"/>
      <c r="B1568" s="81">
        <f t="shared" ref="B1568:B1631" si="24">1+B1567</f>
        <v>1538</v>
      </c>
      <c r="C1568" s="82" t="s">
        <v>1581</v>
      </c>
      <c r="D1568" s="83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84" t="s">
        <v>44</v>
      </c>
      <c r="F1568" s="85">
        <v>0</v>
      </c>
      <c r="G1568" s="86">
        <f>VLOOKUP(C1568,'[12]Resumen Peso'!$B$1:$D$65536,3,0)*$C$14</f>
        <v>23846.907670078122</v>
      </c>
      <c r="H1568" s="93"/>
      <c r="I1568" s="88"/>
      <c r="J1568" s="89">
        <f>+VLOOKUP(C1568,'[12]Resumen Peso'!$B$1:$D$65536,3,0)</f>
        <v>14806.289561045554</v>
      </c>
      <c r="N1568" s="59"/>
      <c r="O1568" s="59"/>
      <c r="P1568" s="59"/>
      <c r="Q1568" s="59"/>
      <c r="R1568" s="59"/>
    </row>
    <row r="1569" spans="1:18" x14ac:dyDescent="0.2">
      <c r="A1569" s="80"/>
      <c r="B1569" s="81">
        <f t="shared" si="24"/>
        <v>1539</v>
      </c>
      <c r="C1569" s="82" t="s">
        <v>1582</v>
      </c>
      <c r="D1569" s="83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84" t="s">
        <v>44</v>
      </c>
      <c r="F1569" s="85">
        <v>0</v>
      </c>
      <c r="G1569" s="86">
        <f>VLOOKUP(C1569,'[12]Resumen Peso'!$B$1:$D$65536,3,0)*$C$14</f>
        <v>26585.181349028007</v>
      </c>
      <c r="H1569" s="93"/>
      <c r="I1569" s="88"/>
      <c r="J1569" s="89">
        <f>+VLOOKUP(C1569,'[12]Resumen Peso'!$B$1:$D$65536,3,0)</f>
        <v>16506.454360139971</v>
      </c>
      <c r="N1569" s="59"/>
      <c r="O1569" s="59"/>
      <c r="P1569" s="59"/>
      <c r="Q1569" s="59"/>
      <c r="R1569" s="59"/>
    </row>
    <row r="1570" spans="1:18" x14ac:dyDescent="0.2">
      <c r="A1570" s="80"/>
      <c r="B1570" s="81">
        <f t="shared" si="24"/>
        <v>1540</v>
      </c>
      <c r="C1570" s="82" t="s">
        <v>1583</v>
      </c>
      <c r="D1570" s="83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84" t="s">
        <v>44</v>
      </c>
      <c r="F1570" s="85">
        <v>0</v>
      </c>
      <c r="G1570" s="86">
        <f>VLOOKUP(C1570,'[12]Resumen Peso'!$B$1:$D$65536,3,0)*$C$14</f>
        <v>29323.455027977892</v>
      </c>
      <c r="H1570" s="93"/>
      <c r="I1570" s="88"/>
      <c r="J1570" s="89">
        <f>+VLOOKUP(C1570,'[12]Resumen Peso'!$B$1:$D$65536,3,0)</f>
        <v>18206.619159234389</v>
      </c>
      <c r="N1570" s="59"/>
      <c r="O1570" s="59"/>
      <c r="P1570" s="59"/>
      <c r="Q1570" s="59"/>
      <c r="R1570" s="59"/>
    </row>
    <row r="1571" spans="1:18" x14ac:dyDescent="0.2">
      <c r="A1571" s="80"/>
      <c r="B1571" s="81">
        <f t="shared" si="24"/>
        <v>1541</v>
      </c>
      <c r="C1571" s="82" t="s">
        <v>1584</v>
      </c>
      <c r="D1571" s="83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84" t="s">
        <v>44</v>
      </c>
      <c r="F1571" s="85">
        <v>0</v>
      </c>
      <c r="G1571" s="86">
        <f>VLOOKUP(C1571,'[12]Resumen Peso'!$B$1:$D$65536,3,0)*$C$14</f>
        <v>7157.363494621788</v>
      </c>
      <c r="H1571" s="93"/>
      <c r="I1571" s="88"/>
      <c r="J1571" s="89">
        <f>+VLOOKUP(C1571,'[12]Resumen Peso'!$B$1:$D$65536,3,0)</f>
        <v>4443.9303351686913</v>
      </c>
      <c r="N1571" s="59"/>
      <c r="O1571" s="59"/>
      <c r="P1571" s="59"/>
      <c r="Q1571" s="59"/>
      <c r="R1571" s="59"/>
    </row>
    <row r="1572" spans="1:18" x14ac:dyDescent="0.2">
      <c r="A1572" s="80"/>
      <c r="B1572" s="81">
        <f t="shared" si="24"/>
        <v>1542</v>
      </c>
      <c r="C1572" s="82" t="s">
        <v>1585</v>
      </c>
      <c r="D1572" s="83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84" t="s">
        <v>44</v>
      </c>
      <c r="F1572" s="85">
        <v>0</v>
      </c>
      <c r="G1572" s="86">
        <f>VLOOKUP(C1572,'[12]Resumen Peso'!$B$1:$D$65536,3,0)*$C$14</f>
        <v>8189.0555298825866</v>
      </c>
      <c r="H1572" s="93"/>
      <c r="I1572" s="88"/>
      <c r="J1572" s="89">
        <f>+VLOOKUP(C1572,'[12]Resumen Peso'!$B$1:$D$65536,3,0)</f>
        <v>5084.496869967782</v>
      </c>
      <c r="N1572" s="59"/>
      <c r="O1572" s="59"/>
      <c r="P1572" s="59"/>
      <c r="Q1572" s="59"/>
      <c r="R1572" s="59"/>
    </row>
    <row r="1573" spans="1:18" x14ac:dyDescent="0.2">
      <c r="A1573" s="80"/>
      <c r="B1573" s="81">
        <f t="shared" si="24"/>
        <v>1543</v>
      </c>
      <c r="C1573" s="82" t="s">
        <v>1586</v>
      </c>
      <c r="D1573" s="83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84" t="s">
        <v>44</v>
      </c>
      <c r="F1573" s="85">
        <v>0</v>
      </c>
      <c r="G1573" s="86">
        <f>VLOOKUP(C1573,'[12]Resumen Peso'!$B$1:$D$65536,3,0)*$C$14</f>
        <v>9211.5360291142697</v>
      </c>
      <c r="H1573" s="93"/>
      <c r="I1573" s="88"/>
      <c r="J1573" s="89">
        <f>+VLOOKUP(C1573,'[12]Resumen Peso'!$B$1:$D$65536,3,0)</f>
        <v>5719.3440607061666</v>
      </c>
      <c r="N1573" s="59"/>
      <c r="O1573" s="59"/>
      <c r="P1573" s="59"/>
      <c r="Q1573" s="59"/>
      <c r="R1573" s="59"/>
    </row>
    <row r="1574" spans="1:18" x14ac:dyDescent="0.2">
      <c r="A1574" s="80"/>
      <c r="B1574" s="81">
        <f t="shared" si="24"/>
        <v>1544</v>
      </c>
      <c r="C1574" s="82" t="s">
        <v>1587</v>
      </c>
      <c r="D1574" s="83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84" t="s">
        <v>44</v>
      </c>
      <c r="F1574" s="85">
        <v>0</v>
      </c>
      <c r="G1574" s="86">
        <f>VLOOKUP(C1574,'[12]Resumen Peso'!$B$1:$D$65536,3,0)*$C$14</f>
        <v>10224.80499231684</v>
      </c>
      <c r="H1574" s="93"/>
      <c r="I1574" s="88"/>
      <c r="J1574" s="89">
        <f>+VLOOKUP(C1574,'[12]Resumen Peso'!$B$1:$D$65536,3,0)</f>
        <v>6348.4719073838451</v>
      </c>
      <c r="N1574" s="59"/>
      <c r="O1574" s="59"/>
      <c r="P1574" s="59"/>
      <c r="Q1574" s="59"/>
      <c r="R1574" s="59"/>
    </row>
    <row r="1575" spans="1:18" x14ac:dyDescent="0.2">
      <c r="A1575" s="80"/>
      <c r="B1575" s="81">
        <f t="shared" si="24"/>
        <v>1545</v>
      </c>
      <c r="C1575" s="82" t="s">
        <v>1588</v>
      </c>
      <c r="D1575" s="83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84" t="s">
        <v>44</v>
      </c>
      <c r="F1575" s="85">
        <v>0</v>
      </c>
      <c r="G1575" s="86">
        <f>VLOOKUP(C1575,'[12]Resumen Peso'!$B$1:$D$65536,3,0)*$C$14</f>
        <v>11238.07395551941</v>
      </c>
      <c r="H1575" s="93"/>
      <c r="I1575" s="88"/>
      <c r="J1575" s="89">
        <f>+VLOOKUP(C1575,'[12]Resumen Peso'!$B$1:$D$65536,3,0)</f>
        <v>6977.5997540615235</v>
      </c>
      <c r="N1575" s="59"/>
      <c r="O1575" s="59"/>
      <c r="P1575" s="59"/>
      <c r="Q1575" s="59"/>
      <c r="R1575" s="59"/>
    </row>
    <row r="1576" spans="1:18" x14ac:dyDescent="0.2">
      <c r="A1576" s="80"/>
      <c r="B1576" s="81">
        <f t="shared" si="24"/>
        <v>1546</v>
      </c>
      <c r="C1576" s="82" t="s">
        <v>1589</v>
      </c>
      <c r="D1576" s="83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84" t="s">
        <v>44</v>
      </c>
      <c r="F1576" s="85">
        <v>0</v>
      </c>
      <c r="G1576" s="86">
        <f>VLOOKUP(C1576,'[12]Resumen Peso'!$B$1:$D$65536,3,0)*$C$14</f>
        <v>12598.783634668112</v>
      </c>
      <c r="H1576" s="93"/>
      <c r="I1576" s="88"/>
      <c r="J1576" s="89">
        <f>+VLOOKUP(C1576,'[12]Resumen Peso'!$B$1:$D$65536,3,0)</f>
        <v>7822.4498200209173</v>
      </c>
      <c r="N1576" s="59"/>
      <c r="O1576" s="59"/>
      <c r="P1576" s="59"/>
      <c r="Q1576" s="59"/>
      <c r="R1576" s="59"/>
    </row>
    <row r="1577" spans="1:18" x14ac:dyDescent="0.2">
      <c r="A1577" s="80"/>
      <c r="B1577" s="81">
        <f t="shared" si="24"/>
        <v>1547</v>
      </c>
      <c r="C1577" s="82" t="s">
        <v>1590</v>
      </c>
      <c r="D1577" s="83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84" t="s">
        <v>44</v>
      </c>
      <c r="F1577" s="85">
        <v>0</v>
      </c>
      <c r="G1577" s="86">
        <f>VLOOKUP(C1577,'[12]Resumen Peso'!$B$1:$D$65536,3,0)*$C$14</f>
        <v>13983.111692195464</v>
      </c>
      <c r="H1577" s="93"/>
      <c r="I1577" s="88"/>
      <c r="J1577" s="89">
        <f>+VLOOKUP(C1577,'[12]Resumen Peso'!$B$1:$D$65536,3,0)</f>
        <v>8681.9642841519617</v>
      </c>
      <c r="N1577" s="59"/>
      <c r="O1577" s="59"/>
      <c r="P1577" s="59"/>
      <c r="Q1577" s="59"/>
      <c r="R1577" s="59"/>
    </row>
    <row r="1578" spans="1:18" x14ac:dyDescent="0.2">
      <c r="A1578" s="80"/>
      <c r="B1578" s="81">
        <f t="shared" si="24"/>
        <v>1548</v>
      </c>
      <c r="C1578" s="82" t="s">
        <v>1591</v>
      </c>
      <c r="D1578" s="83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84" t="s">
        <v>44</v>
      </c>
      <c r="F1578" s="85">
        <v>0</v>
      </c>
      <c r="G1578" s="86">
        <f>VLOOKUP(C1578,'[12]Resumen Peso'!$B$1:$D$65536,3,0)*$C$14</f>
        <v>15367.439749722813</v>
      </c>
      <c r="H1578" s="93"/>
      <c r="I1578" s="88"/>
      <c r="J1578" s="89">
        <f>+VLOOKUP(C1578,'[12]Resumen Peso'!$B$1:$D$65536,3,0)</f>
        <v>9541.4787482830052</v>
      </c>
      <c r="N1578" s="59"/>
      <c r="O1578" s="59"/>
      <c r="P1578" s="59"/>
      <c r="Q1578" s="59"/>
      <c r="R1578" s="59"/>
    </row>
    <row r="1579" spans="1:18" x14ac:dyDescent="0.2">
      <c r="A1579" s="80"/>
      <c r="B1579" s="81">
        <f t="shared" si="24"/>
        <v>1549</v>
      </c>
      <c r="C1579" s="82" t="s">
        <v>1592</v>
      </c>
      <c r="D1579" s="83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84" t="s">
        <v>44</v>
      </c>
      <c r="F1579" s="85">
        <v>0</v>
      </c>
      <c r="G1579" s="86">
        <f>VLOOKUP(C1579,'[12]Resumen Peso'!$B$1:$D$65536,3,0)*$C$14</f>
        <v>17001.953641646927</v>
      </c>
      <c r="H1579" s="93"/>
      <c r="I1579" s="88"/>
      <c r="J1579" s="89">
        <f>+VLOOKUP(C1579,'[12]Resumen Peso'!$B$1:$D$65536,3,0)</f>
        <v>10556.330917386098</v>
      </c>
      <c r="N1579" s="59"/>
      <c r="O1579" s="59"/>
      <c r="P1579" s="59"/>
      <c r="Q1579" s="59"/>
      <c r="R1579" s="59"/>
    </row>
    <row r="1580" spans="1:18" x14ac:dyDescent="0.2">
      <c r="A1580" s="80"/>
      <c r="B1580" s="81">
        <f t="shared" si="24"/>
        <v>1550</v>
      </c>
      <c r="C1580" s="82" t="s">
        <v>1593</v>
      </c>
      <c r="D1580" s="83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84" t="s">
        <v>44</v>
      </c>
      <c r="F1580" s="85">
        <v>0</v>
      </c>
      <c r="G1580" s="86">
        <f>VLOOKUP(C1580,'[12]Resumen Peso'!$B$1:$D$65536,3,0)*$C$14</f>
        <v>18933.133231232659</v>
      </c>
      <c r="H1580" s="93"/>
      <c r="I1580" s="88"/>
      <c r="J1580" s="89">
        <f>+VLOOKUP(C1580,'[12]Resumen Peso'!$B$1:$D$65536,3,0)</f>
        <v>11755.379640741758</v>
      </c>
      <c r="N1580" s="59"/>
      <c r="O1580" s="59"/>
      <c r="P1580" s="59"/>
      <c r="Q1580" s="59"/>
      <c r="R1580" s="59"/>
    </row>
    <row r="1581" spans="1:18" x14ac:dyDescent="0.2">
      <c r="A1581" s="80"/>
      <c r="B1581" s="81">
        <f t="shared" si="24"/>
        <v>1551</v>
      </c>
      <c r="C1581" s="82" t="s">
        <v>1594</v>
      </c>
      <c r="D1581" s="83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84" t="s">
        <v>44</v>
      </c>
      <c r="F1581" s="85">
        <v>0</v>
      </c>
      <c r="G1581" s="86">
        <f>VLOOKUP(C1581,'[12]Resumen Peso'!$B$1:$D$65536,3,0)*$C$14</f>
        <v>21205.109218980582</v>
      </c>
      <c r="H1581" s="93"/>
      <c r="I1581" s="88"/>
      <c r="J1581" s="89">
        <f>+VLOOKUP(C1581,'[12]Resumen Peso'!$B$1:$D$65536,3,0)</f>
        <v>13166.02519763077</v>
      </c>
      <c r="N1581" s="59"/>
      <c r="O1581" s="59"/>
      <c r="P1581" s="59"/>
      <c r="Q1581" s="59"/>
      <c r="R1581" s="59"/>
    </row>
    <row r="1582" spans="1:18" x14ac:dyDescent="0.2">
      <c r="A1582" s="80"/>
      <c r="B1582" s="81">
        <f t="shared" si="24"/>
        <v>1552</v>
      </c>
      <c r="C1582" s="82" t="s">
        <v>1595</v>
      </c>
      <c r="D1582" s="83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84" t="s">
        <v>44</v>
      </c>
      <c r="F1582" s="85">
        <v>0</v>
      </c>
      <c r="G1582" s="86">
        <f>VLOOKUP(C1582,'[12]Resumen Peso'!$B$1:$D$65536,3,0)*$C$14</f>
        <v>21891.11343534783</v>
      </c>
      <c r="H1582" s="93"/>
      <c r="I1582" s="88"/>
      <c r="J1582" s="89">
        <f>+VLOOKUP(C1582,'[12]Resumen Peso'!$B$1:$D$65536,3,0)</f>
        <v>13591.957868153764</v>
      </c>
      <c r="N1582" s="59"/>
      <c r="O1582" s="59"/>
      <c r="P1582" s="59"/>
      <c r="Q1582" s="59"/>
      <c r="R1582" s="59"/>
    </row>
    <row r="1583" spans="1:18" x14ac:dyDescent="0.2">
      <c r="A1583" s="80"/>
      <c r="B1583" s="81">
        <f t="shared" si="24"/>
        <v>1553</v>
      </c>
      <c r="C1583" s="82" t="s">
        <v>1596</v>
      </c>
      <c r="D1583" s="83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84" t="s">
        <v>44</v>
      </c>
      <c r="F1583" s="85">
        <v>0</v>
      </c>
      <c r="G1583" s="86">
        <f>VLOOKUP(C1583,'[12]Resumen Peso'!$B$1:$D$65536,3,0)*$C$14</f>
        <v>24404.808735058898</v>
      </c>
      <c r="H1583" s="93"/>
      <c r="I1583" s="88"/>
      <c r="J1583" s="89">
        <f>+VLOOKUP(C1583,'[12]Resumen Peso'!$B$1:$D$65536,3,0)</f>
        <v>15152.684356916125</v>
      </c>
      <c r="N1583" s="59"/>
      <c r="O1583" s="59"/>
      <c r="P1583" s="59"/>
      <c r="Q1583" s="59"/>
      <c r="R1583" s="59"/>
    </row>
    <row r="1584" spans="1:18" x14ac:dyDescent="0.2">
      <c r="A1584" s="80"/>
      <c r="B1584" s="81">
        <f t="shared" si="24"/>
        <v>1554</v>
      </c>
      <c r="C1584" s="82" t="s">
        <v>1597</v>
      </c>
      <c r="D1584" s="83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84" t="s">
        <v>44</v>
      </c>
      <c r="F1584" s="85">
        <v>0</v>
      </c>
      <c r="G1584" s="86">
        <f>VLOOKUP(C1584,'[12]Resumen Peso'!$B$1:$D$65536,3,0)*$C$14</f>
        <v>26918.504034769965</v>
      </c>
      <c r="H1584" s="93"/>
      <c r="I1584" s="88"/>
      <c r="J1584" s="89">
        <f>+VLOOKUP(C1584,'[12]Resumen Peso'!$B$1:$D$65536,3,0)</f>
        <v>16713.410845678485</v>
      </c>
      <c r="N1584" s="59"/>
      <c r="O1584" s="59"/>
      <c r="P1584" s="59"/>
      <c r="Q1584" s="59"/>
      <c r="R1584" s="59"/>
    </row>
    <row r="1585" spans="1:18" x14ac:dyDescent="0.2">
      <c r="A1585" s="80"/>
      <c r="B1585" s="81">
        <f t="shared" si="24"/>
        <v>1555</v>
      </c>
      <c r="C1585" s="82" t="s">
        <v>1598</v>
      </c>
      <c r="D1585" s="83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SS2 (5°)Tipo SS2-6</v>
      </c>
      <c r="E1585" s="84" t="s">
        <v>44</v>
      </c>
      <c r="F1585" s="85">
        <v>0</v>
      </c>
      <c r="G1585" s="86">
        <f>VLOOKUP(C1585,'[12]Resumen Peso'!$B$1:$D$65536,3,0)*$C$14</f>
        <v>6765.3050148844668</v>
      </c>
      <c r="H1585" s="93"/>
      <c r="I1585" s="88"/>
      <c r="J1585" s="89">
        <f>+VLOOKUP(C1585,'[12]Resumen Peso'!$B$1:$D$65536,3,0)</f>
        <v>4200.5054242257174</v>
      </c>
      <c r="N1585" s="59"/>
      <c r="O1585" s="59"/>
      <c r="P1585" s="59"/>
      <c r="Q1585" s="59"/>
      <c r="R1585" s="59"/>
    </row>
    <row r="1586" spans="1:18" x14ac:dyDescent="0.2">
      <c r="A1586" s="80"/>
      <c r="B1586" s="81">
        <f t="shared" si="24"/>
        <v>1556</v>
      </c>
      <c r="C1586" s="82" t="s">
        <v>1599</v>
      </c>
      <c r="D1586" s="83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SS2 (5°)Tipo SS2-3</v>
      </c>
      <c r="E1586" s="84" t="s">
        <v>44</v>
      </c>
      <c r="F1586" s="85">
        <v>0</v>
      </c>
      <c r="G1586" s="86">
        <f>VLOOKUP(C1586,'[12]Resumen Peso'!$B$1:$D$65536,3,0)*$C$14</f>
        <v>7740.4841161290733</v>
      </c>
      <c r="H1586" s="93"/>
      <c r="I1586" s="88"/>
      <c r="J1586" s="89">
        <f>+VLOOKUP(C1586,'[12]Resumen Peso'!$B$1:$D$65536,3,0)</f>
        <v>4805.9836835735678</v>
      </c>
      <c r="N1586" s="59"/>
      <c r="O1586" s="59"/>
      <c r="P1586" s="59"/>
      <c r="Q1586" s="59"/>
      <c r="R1586" s="59"/>
    </row>
    <row r="1587" spans="1:18" x14ac:dyDescent="0.2">
      <c r="A1587" s="80"/>
      <c r="B1587" s="81">
        <f t="shared" si="24"/>
        <v>1557</v>
      </c>
      <c r="C1587" s="82" t="s">
        <v>1600</v>
      </c>
      <c r="D1587" s="83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SS2 (5°)Tipo SS2±0</v>
      </c>
      <c r="E1587" s="84" t="s">
        <v>44</v>
      </c>
      <c r="F1587" s="85">
        <v>0</v>
      </c>
      <c r="G1587" s="86">
        <f>VLOOKUP(C1587,'[12]Resumen Peso'!$B$1:$D$65536,3,0)*$C$14</f>
        <v>8706.9562611125693</v>
      </c>
      <c r="H1587" s="93"/>
      <c r="I1587" s="88"/>
      <c r="J1587" s="89">
        <f>+VLOOKUP(C1587,'[12]Resumen Peso'!$B$1:$D$65536,3,0)</f>
        <v>5406.0558870343848</v>
      </c>
      <c r="N1587" s="59"/>
      <c r="O1587" s="59"/>
      <c r="P1587" s="59"/>
      <c r="Q1587" s="59"/>
      <c r="R1587" s="59"/>
    </row>
    <row r="1588" spans="1:18" x14ac:dyDescent="0.2">
      <c r="A1588" s="80"/>
      <c r="B1588" s="81">
        <f t="shared" si="24"/>
        <v>1558</v>
      </c>
      <c r="C1588" s="82" t="s">
        <v>1601</v>
      </c>
      <c r="D1588" s="83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SS2 (5°)Tipo SS2+3</v>
      </c>
      <c r="E1588" s="84" t="s">
        <v>44</v>
      </c>
      <c r="F1588" s="85">
        <v>0</v>
      </c>
      <c r="G1588" s="86">
        <f>VLOOKUP(C1588,'[12]Resumen Peso'!$B$1:$D$65536,3,0)*$C$14</f>
        <v>9664.7214498349531</v>
      </c>
      <c r="H1588" s="93"/>
      <c r="I1588" s="88"/>
      <c r="J1588" s="89">
        <f>+VLOOKUP(C1588,'[12]Resumen Peso'!$B$1:$D$65536,3,0)</f>
        <v>6000.7220346081676</v>
      </c>
      <c r="N1588" s="59"/>
      <c r="O1588" s="59"/>
      <c r="P1588" s="59"/>
      <c r="Q1588" s="59"/>
      <c r="R1588" s="59"/>
    </row>
    <row r="1589" spans="1:18" x14ac:dyDescent="0.2">
      <c r="A1589" s="80"/>
      <c r="B1589" s="81">
        <f t="shared" si="24"/>
        <v>1559</v>
      </c>
      <c r="C1589" s="82" t="s">
        <v>1602</v>
      </c>
      <c r="D1589" s="83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SS2 (5°)Tipo SS2+6</v>
      </c>
      <c r="E1589" s="84" t="s">
        <v>44</v>
      </c>
      <c r="F1589" s="85">
        <v>0</v>
      </c>
      <c r="G1589" s="86">
        <f>VLOOKUP(C1589,'[12]Resumen Peso'!$B$1:$D$65536,3,0)*$C$14</f>
        <v>10622.486638557335</v>
      </c>
      <c r="H1589" s="93"/>
      <c r="I1589" s="88"/>
      <c r="J1589" s="89">
        <f>+VLOOKUP(C1589,'[12]Resumen Peso'!$B$1:$D$65536,3,0)</f>
        <v>6595.3881821819496</v>
      </c>
      <c r="N1589" s="59"/>
      <c r="O1589" s="59"/>
      <c r="P1589" s="59"/>
      <c r="Q1589" s="59"/>
      <c r="R1589" s="59"/>
    </row>
    <row r="1590" spans="1:18" x14ac:dyDescent="0.2">
      <c r="A1590" s="80"/>
      <c r="B1590" s="81">
        <f t="shared" si="24"/>
        <v>1560</v>
      </c>
      <c r="C1590" s="82" t="s">
        <v>1603</v>
      </c>
      <c r="D1590" s="83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AS2 (30°)Tipo AS2-3</v>
      </c>
      <c r="E1590" s="84" t="s">
        <v>44</v>
      </c>
      <c r="F1590" s="85">
        <v>0</v>
      </c>
      <c r="G1590" s="86">
        <f>VLOOKUP(C1590,'[12]Resumen Peso'!$B$1:$D$65536,3,0)*$C$14</f>
        <v>11908.660803536361</v>
      </c>
      <c r="H1590" s="93"/>
      <c r="I1590" s="88"/>
      <c r="J1590" s="89">
        <f>+VLOOKUP(C1590,'[12]Resumen Peso'!$B$1:$D$65536,3,0)</f>
        <v>7393.9599457028953</v>
      </c>
      <c r="N1590" s="59"/>
      <c r="O1590" s="59"/>
      <c r="P1590" s="59"/>
      <c r="Q1590" s="59"/>
      <c r="R1590" s="59"/>
    </row>
    <row r="1591" spans="1:18" x14ac:dyDescent="0.2">
      <c r="A1591" s="80"/>
      <c r="B1591" s="81">
        <f t="shared" si="24"/>
        <v>1561</v>
      </c>
      <c r="C1591" s="82" t="s">
        <v>1604</v>
      </c>
      <c r="D1591" s="83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AS2 (30°)Tipo AS2±0</v>
      </c>
      <c r="E1591" s="84" t="s">
        <v>44</v>
      </c>
      <c r="F1591" s="85">
        <v>0</v>
      </c>
      <c r="G1591" s="86">
        <f>VLOOKUP(C1591,'[12]Resumen Peso'!$B$1:$D$65536,3,0)*$C$14</f>
        <v>13217.159604368881</v>
      </c>
      <c r="H1591" s="93"/>
      <c r="I1591" s="88"/>
      <c r="J1591" s="89">
        <f>+VLOOKUP(C1591,'[12]Resumen Peso'!$B$1:$D$65536,3,0)</f>
        <v>8206.3928365181964</v>
      </c>
      <c r="N1591" s="59"/>
      <c r="O1591" s="59"/>
      <c r="P1591" s="59"/>
      <c r="Q1591" s="59"/>
      <c r="R1591" s="59"/>
    </row>
    <row r="1592" spans="1:18" x14ac:dyDescent="0.2">
      <c r="A1592" s="80"/>
      <c r="B1592" s="81">
        <f t="shared" si="24"/>
        <v>1562</v>
      </c>
      <c r="C1592" s="82" t="s">
        <v>1605</v>
      </c>
      <c r="D1592" s="83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AS2 (30°)Tipo AS2+3</v>
      </c>
      <c r="E1592" s="84" t="s">
        <v>44</v>
      </c>
      <c r="F1592" s="85">
        <v>0</v>
      </c>
      <c r="G1592" s="86">
        <f>VLOOKUP(C1592,'[12]Resumen Peso'!$B$1:$D$65536,3,0)*$C$14</f>
        <v>14525.6584052014</v>
      </c>
      <c r="H1592" s="93"/>
      <c r="I1592" s="88"/>
      <c r="J1592" s="89">
        <f>+VLOOKUP(C1592,'[12]Resumen Peso'!$B$1:$D$65536,3,0)</f>
        <v>9018.8257273334984</v>
      </c>
      <c r="N1592" s="59"/>
      <c r="O1592" s="59"/>
      <c r="P1592" s="59"/>
      <c r="Q1592" s="59"/>
      <c r="R1592" s="59"/>
    </row>
    <row r="1593" spans="1:18" x14ac:dyDescent="0.2">
      <c r="A1593" s="80"/>
      <c r="B1593" s="81">
        <f t="shared" si="24"/>
        <v>1563</v>
      </c>
      <c r="C1593" s="82" t="s">
        <v>1606</v>
      </c>
      <c r="D1593" s="83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BS2 (65°)Tipo BS2-3</v>
      </c>
      <c r="E1593" s="84" t="s">
        <v>44</v>
      </c>
      <c r="F1593" s="85">
        <v>0</v>
      </c>
      <c r="G1593" s="86">
        <f>VLOOKUP(C1593,'[12]Resumen Peso'!$B$1:$D$65536,3,0)*$C$14</f>
        <v>16070.638625675288</v>
      </c>
      <c r="H1593" s="93"/>
      <c r="I1593" s="88"/>
      <c r="J1593" s="89">
        <f>+VLOOKUP(C1593,'[12]Resumen Peso'!$B$1:$D$65536,3,0)</f>
        <v>9978.0873987797841</v>
      </c>
      <c r="N1593" s="59"/>
      <c r="O1593" s="59"/>
      <c r="P1593" s="59"/>
      <c r="Q1593" s="59"/>
      <c r="R1593" s="59"/>
    </row>
    <row r="1594" spans="1:18" x14ac:dyDescent="0.2">
      <c r="A1594" s="80"/>
      <c r="B1594" s="81">
        <f t="shared" si="24"/>
        <v>1564</v>
      </c>
      <c r="C1594" s="82" t="s">
        <v>1607</v>
      </c>
      <c r="D1594" s="83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BS2 (65°)Tipo BS2±0</v>
      </c>
      <c r="E1594" s="84" t="s">
        <v>44</v>
      </c>
      <c r="F1594" s="85">
        <v>0</v>
      </c>
      <c r="G1594" s="86">
        <f>VLOOKUP(C1594,'[12]Resumen Peso'!$B$1:$D$65536,3,0)*$C$14</f>
        <v>17896.034104315466</v>
      </c>
      <c r="H1594" s="93"/>
      <c r="I1594" s="88"/>
      <c r="J1594" s="89">
        <f>+VLOOKUP(C1594,'[12]Resumen Peso'!$B$1:$D$65536,3,0)</f>
        <v>11111.455900645638</v>
      </c>
      <c r="N1594" s="59"/>
      <c r="O1594" s="59"/>
      <c r="P1594" s="59"/>
      <c r="Q1594" s="59"/>
      <c r="R1594" s="59"/>
    </row>
    <row r="1595" spans="1:18" x14ac:dyDescent="0.2">
      <c r="A1595" s="80"/>
      <c r="B1595" s="81">
        <f t="shared" si="24"/>
        <v>1565</v>
      </c>
      <c r="C1595" s="82" t="s">
        <v>1608</v>
      </c>
      <c r="D1595" s="83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BS2 (65°)Tipo BS2+3</v>
      </c>
      <c r="E1595" s="84" t="s">
        <v>44</v>
      </c>
      <c r="F1595" s="85">
        <v>0</v>
      </c>
      <c r="G1595" s="86">
        <f>VLOOKUP(C1595,'[12]Resumen Peso'!$B$1:$D$65536,3,0)*$C$14</f>
        <v>20043.558196833321</v>
      </c>
      <c r="H1595" s="93"/>
      <c r="I1595" s="88"/>
      <c r="J1595" s="89">
        <f>+VLOOKUP(C1595,'[12]Resumen Peso'!$B$1:$D$65536,3,0)</f>
        <v>12444.830608723116</v>
      </c>
      <c r="N1595" s="59"/>
      <c r="O1595" s="59"/>
      <c r="P1595" s="59"/>
      <c r="Q1595" s="59"/>
      <c r="R1595" s="59"/>
    </row>
    <row r="1596" spans="1:18" x14ac:dyDescent="0.2">
      <c r="A1596" s="80"/>
      <c r="B1596" s="81">
        <f t="shared" si="24"/>
        <v>1566</v>
      </c>
      <c r="C1596" s="82" t="s">
        <v>1609</v>
      </c>
      <c r="D1596" s="83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RS2-3</v>
      </c>
      <c r="E1596" s="84" t="s">
        <v>44</v>
      </c>
      <c r="F1596" s="85">
        <v>0</v>
      </c>
      <c r="G1596" s="86">
        <f>VLOOKUP(C1596,'[12]Resumen Peso'!$B$1:$D$65536,3,0)*$C$14</f>
        <v>20691.985200534982</v>
      </c>
      <c r="H1596" s="93"/>
      <c r="I1596" s="88"/>
      <c r="J1596" s="89">
        <f>+VLOOKUP(C1596,'[12]Resumen Peso'!$B$1:$D$65536,3,0)</f>
        <v>12847.431990371208</v>
      </c>
      <c r="N1596" s="59"/>
      <c r="O1596" s="59"/>
      <c r="P1596" s="59"/>
      <c r="Q1596" s="59"/>
      <c r="R1596" s="59"/>
    </row>
    <row r="1597" spans="1:18" x14ac:dyDescent="0.2">
      <c r="A1597" s="80"/>
      <c r="B1597" s="81">
        <f t="shared" si="24"/>
        <v>1567</v>
      </c>
      <c r="C1597" s="82" t="s">
        <v>1610</v>
      </c>
      <c r="D1597" s="83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RS2±0</v>
      </c>
      <c r="E1597" s="84" t="s">
        <v>44</v>
      </c>
      <c r="F1597" s="85">
        <v>0</v>
      </c>
      <c r="G1597" s="86">
        <f>VLOOKUP(C1597,'[12]Resumen Peso'!$B$1:$D$65536,3,0)*$C$14</f>
        <v>23067.987960462633</v>
      </c>
      <c r="H1597" s="93"/>
      <c r="I1597" s="88"/>
      <c r="J1597" s="89">
        <f>+VLOOKUP(C1597,'[12]Resumen Peso'!$B$1:$D$65536,3,0)</f>
        <v>14322.666655932228</v>
      </c>
      <c r="N1597" s="59"/>
      <c r="O1597" s="59"/>
      <c r="P1597" s="59"/>
      <c r="Q1597" s="59"/>
      <c r="R1597" s="59"/>
    </row>
    <row r="1598" spans="1:18" x14ac:dyDescent="0.2">
      <c r="A1598" s="80"/>
      <c r="B1598" s="81">
        <f t="shared" si="24"/>
        <v>1568</v>
      </c>
      <c r="C1598" s="82" t="s">
        <v>1611</v>
      </c>
      <c r="D1598" s="83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RS2+3</v>
      </c>
      <c r="E1598" s="84" t="s">
        <v>44</v>
      </c>
      <c r="F1598" s="85">
        <v>0</v>
      </c>
      <c r="G1598" s="86">
        <f>VLOOKUP(C1598,'[12]Resumen Peso'!$B$1:$D$65536,3,0)*$C$14</f>
        <v>25443.990720390284</v>
      </c>
      <c r="H1598" s="93"/>
      <c r="I1598" s="88"/>
      <c r="J1598" s="89">
        <f>+VLOOKUP(C1598,'[12]Resumen Peso'!$B$1:$D$65536,3,0)</f>
        <v>15797.901321493247</v>
      </c>
      <c r="N1598" s="59"/>
      <c r="O1598" s="59"/>
      <c r="P1598" s="59"/>
      <c r="Q1598" s="59"/>
      <c r="R1598" s="59"/>
    </row>
    <row r="1599" spans="1:18" x14ac:dyDescent="0.2">
      <c r="A1599" s="80"/>
      <c r="B1599" s="81">
        <f t="shared" si="24"/>
        <v>1569</v>
      </c>
      <c r="C1599" s="82" t="s">
        <v>1612</v>
      </c>
      <c r="D1599" s="83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84" t="s">
        <v>44</v>
      </c>
      <c r="F1599" s="85">
        <v>0</v>
      </c>
      <c r="G1599" s="86">
        <f>VLOOKUP(C1599,'[12]Resumen Peso'!$B$1:$D$65536,3,0)*$C$14</f>
        <v>6342.3892658041104</v>
      </c>
      <c r="H1599" s="93"/>
      <c r="I1599" s="88"/>
      <c r="J1599" s="89">
        <f>+VLOOKUP(C1599,'[12]Resumen Peso'!$B$1:$D$65536,3,0)</f>
        <v>3937.921565243144</v>
      </c>
      <c r="N1599" s="59"/>
      <c r="O1599" s="59"/>
      <c r="P1599" s="59"/>
      <c r="Q1599" s="59"/>
      <c r="R1599" s="59"/>
    </row>
    <row r="1600" spans="1:18" x14ac:dyDescent="0.2">
      <c r="A1600" s="80"/>
      <c r="B1600" s="81">
        <f t="shared" si="24"/>
        <v>1570</v>
      </c>
      <c r="C1600" s="82" t="s">
        <v>1613</v>
      </c>
      <c r="D1600" s="83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84" t="s">
        <v>44</v>
      </c>
      <c r="F1600" s="85">
        <v>0</v>
      </c>
      <c r="G1600" s="86">
        <f>VLOOKUP(C1600,'[12]Resumen Peso'!$B$1:$D$65536,3,0)*$C$14</f>
        <v>7256.6075383524503</v>
      </c>
      <c r="H1600" s="93"/>
      <c r="I1600" s="88"/>
      <c r="J1600" s="89">
        <f>+VLOOKUP(C1600,'[12]Resumen Peso'!$B$1:$D$65536,3,0)</f>
        <v>4505.5498989718853</v>
      </c>
      <c r="N1600" s="59"/>
      <c r="O1600" s="59"/>
      <c r="P1600" s="59"/>
      <c r="Q1600" s="59"/>
      <c r="R1600" s="59"/>
    </row>
    <row r="1601" spans="1:18" x14ac:dyDescent="0.2">
      <c r="A1601" s="80"/>
      <c r="B1601" s="81">
        <f t="shared" si="24"/>
        <v>1571</v>
      </c>
      <c r="C1601" s="82" t="s">
        <v>1614</v>
      </c>
      <c r="D1601" s="83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84" t="s">
        <v>44</v>
      </c>
      <c r="F1601" s="85">
        <v>0</v>
      </c>
      <c r="G1601" s="86">
        <f>VLOOKUP(C1601,'[12]Resumen Peso'!$B$1:$D$65536,3,0)*$C$14</f>
        <v>8162.6631477530373</v>
      </c>
      <c r="H1601" s="93"/>
      <c r="I1601" s="88"/>
      <c r="J1601" s="89">
        <f>+VLOOKUP(C1601,'[12]Resumen Peso'!$B$1:$D$65536,3,0)</f>
        <v>5068.1101225780485</v>
      </c>
      <c r="N1601" s="59"/>
      <c r="O1601" s="59"/>
      <c r="P1601" s="59"/>
      <c r="Q1601" s="59"/>
      <c r="R1601" s="59"/>
    </row>
    <row r="1602" spans="1:18" x14ac:dyDescent="0.2">
      <c r="A1602" s="80"/>
      <c r="B1602" s="81">
        <f t="shared" si="24"/>
        <v>1572</v>
      </c>
      <c r="C1602" s="82" t="s">
        <v>1615</v>
      </c>
      <c r="D1602" s="83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84" t="s">
        <v>44</v>
      </c>
      <c r="F1602" s="85">
        <v>0</v>
      </c>
      <c r="G1602" s="86">
        <f>VLOOKUP(C1602,'[12]Resumen Peso'!$B$1:$D$65536,3,0)*$C$14</f>
        <v>9060.5560940058713</v>
      </c>
      <c r="H1602" s="93"/>
      <c r="I1602" s="88"/>
      <c r="J1602" s="89">
        <f>+VLOOKUP(C1602,'[12]Resumen Peso'!$B$1:$D$65536,3,0)</f>
        <v>5625.6022360616344</v>
      </c>
      <c r="N1602" s="59"/>
      <c r="O1602" s="59"/>
      <c r="P1602" s="59"/>
      <c r="Q1602" s="59"/>
      <c r="R1602" s="59"/>
    </row>
    <row r="1603" spans="1:18" x14ac:dyDescent="0.2">
      <c r="A1603" s="80"/>
      <c r="B1603" s="81">
        <f t="shared" si="24"/>
        <v>1573</v>
      </c>
      <c r="C1603" s="82" t="s">
        <v>1616</v>
      </c>
      <c r="D1603" s="83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84" t="s">
        <v>44</v>
      </c>
      <c r="F1603" s="85">
        <v>0</v>
      </c>
      <c r="G1603" s="86">
        <f>VLOOKUP(C1603,'[12]Resumen Peso'!$B$1:$D$65536,3,0)*$C$14</f>
        <v>9958.4490402587053</v>
      </c>
      <c r="H1603" s="93"/>
      <c r="I1603" s="88"/>
      <c r="J1603" s="89">
        <f>+VLOOKUP(C1603,'[12]Resumen Peso'!$B$1:$D$65536,3,0)</f>
        <v>6183.0943495452193</v>
      </c>
      <c r="N1603" s="59"/>
      <c r="O1603" s="59"/>
      <c r="P1603" s="59"/>
      <c r="Q1603" s="59"/>
      <c r="R1603" s="59"/>
    </row>
    <row r="1604" spans="1:18" x14ac:dyDescent="0.2">
      <c r="A1604" s="80"/>
      <c r="B1604" s="81">
        <f t="shared" si="24"/>
        <v>1574</v>
      </c>
      <c r="C1604" s="82" t="s">
        <v>1617</v>
      </c>
      <c r="D1604" s="83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84" t="s">
        <v>44</v>
      </c>
      <c r="F1604" s="85">
        <v>0</v>
      </c>
      <c r="G1604" s="86">
        <f>VLOOKUP(C1604,'[12]Resumen Peso'!$B$1:$D$65536,3,0)*$C$14</f>
        <v>11164.221315118488</v>
      </c>
      <c r="H1604" s="93"/>
      <c r="I1604" s="88"/>
      <c r="J1604" s="89">
        <f>+VLOOKUP(C1604,'[12]Resumen Peso'!$B$1:$D$65536,3,0)</f>
        <v>6931.7454406322031</v>
      </c>
      <c r="N1604" s="59"/>
      <c r="O1604" s="59"/>
      <c r="P1604" s="59"/>
      <c r="Q1604" s="59"/>
      <c r="R1604" s="59"/>
    </row>
    <row r="1605" spans="1:18" x14ac:dyDescent="0.2">
      <c r="A1605" s="80"/>
      <c r="B1605" s="81">
        <f t="shared" si="24"/>
        <v>1575</v>
      </c>
      <c r="C1605" s="82" t="s">
        <v>1618</v>
      </c>
      <c r="D1605" s="83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84" t="s">
        <v>44</v>
      </c>
      <c r="F1605" s="85">
        <v>0</v>
      </c>
      <c r="G1605" s="86">
        <f>VLOOKUP(C1605,'[12]Resumen Peso'!$B$1:$D$65536,3,0)*$C$14</f>
        <v>12390.92265828911</v>
      </c>
      <c r="H1605" s="93"/>
      <c r="I1605" s="88"/>
      <c r="J1605" s="89">
        <f>+VLOOKUP(C1605,'[12]Resumen Peso'!$B$1:$D$65536,3,0)</f>
        <v>7693.3911660734775</v>
      </c>
      <c r="N1605" s="59"/>
      <c r="O1605" s="59"/>
      <c r="P1605" s="59"/>
      <c r="Q1605" s="59"/>
      <c r="R1605" s="59"/>
    </row>
    <row r="1606" spans="1:18" x14ac:dyDescent="0.2">
      <c r="A1606" s="80"/>
      <c r="B1606" s="81">
        <f t="shared" si="24"/>
        <v>1576</v>
      </c>
      <c r="C1606" s="82" t="s">
        <v>1619</v>
      </c>
      <c r="D1606" s="83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84" t="s">
        <v>44</v>
      </c>
      <c r="F1606" s="85">
        <v>0</v>
      </c>
      <c r="G1606" s="86">
        <f>VLOOKUP(C1606,'[12]Resumen Peso'!$B$1:$D$65536,3,0)*$C$14</f>
        <v>13617.624001459732</v>
      </c>
      <c r="H1606" s="93"/>
      <c r="I1606" s="88"/>
      <c r="J1606" s="89">
        <f>+VLOOKUP(C1606,'[12]Resumen Peso'!$B$1:$D$65536,3,0)</f>
        <v>8455.0368915147519</v>
      </c>
      <c r="N1606" s="59"/>
      <c r="O1606" s="59"/>
      <c r="P1606" s="59"/>
      <c r="Q1606" s="59"/>
      <c r="R1606" s="59"/>
    </row>
    <row r="1607" spans="1:18" x14ac:dyDescent="0.2">
      <c r="A1607" s="80"/>
      <c r="B1607" s="81">
        <f t="shared" si="24"/>
        <v>1577</v>
      </c>
      <c r="C1607" s="82" t="s">
        <v>1620</v>
      </c>
      <c r="D1607" s="83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84" t="s">
        <v>44</v>
      </c>
      <c r="F1607" s="85">
        <v>0</v>
      </c>
      <c r="G1607" s="86">
        <f>VLOOKUP(C1607,'[12]Resumen Peso'!$B$1:$D$65536,3,0)*$C$14</f>
        <v>15066.023732832464</v>
      </c>
      <c r="H1607" s="93"/>
      <c r="I1607" s="88"/>
      <c r="J1607" s="89">
        <f>+VLOOKUP(C1607,'[12]Resumen Peso'!$B$1:$D$65536,3,0)</f>
        <v>9354.3327716994136</v>
      </c>
      <c r="N1607" s="59"/>
      <c r="O1607" s="59"/>
      <c r="P1607" s="59"/>
      <c r="Q1607" s="59"/>
      <c r="R1607" s="59"/>
    </row>
    <row r="1608" spans="1:18" x14ac:dyDescent="0.2">
      <c r="A1608" s="80"/>
      <c r="B1608" s="81">
        <f t="shared" si="24"/>
        <v>1578</v>
      </c>
      <c r="C1608" s="82" t="s">
        <v>1621</v>
      </c>
      <c r="D1608" s="83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84" t="s">
        <v>44</v>
      </c>
      <c r="F1608" s="85">
        <v>0</v>
      </c>
      <c r="G1608" s="86">
        <f>VLOOKUP(C1608,'[12]Resumen Peso'!$B$1:$D$65536,3,0)*$C$14</f>
        <v>16777.309279323457</v>
      </c>
      <c r="H1608" s="93"/>
      <c r="I1608" s="88"/>
      <c r="J1608" s="89">
        <f>+VLOOKUP(C1608,'[12]Resumen Peso'!$B$1:$D$65536,3,0)</f>
        <v>10416.851638863489</v>
      </c>
      <c r="N1608" s="59"/>
      <c r="O1608" s="59"/>
      <c r="P1608" s="59"/>
      <c r="Q1608" s="59"/>
      <c r="R1608" s="59"/>
    </row>
    <row r="1609" spans="1:18" x14ac:dyDescent="0.2">
      <c r="A1609" s="80"/>
      <c r="B1609" s="81">
        <f t="shared" si="24"/>
        <v>1579</v>
      </c>
      <c r="C1609" s="82" t="s">
        <v>1622</v>
      </c>
      <c r="D1609" s="83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84" t="s">
        <v>44</v>
      </c>
      <c r="F1609" s="85">
        <v>0</v>
      </c>
      <c r="G1609" s="86">
        <f>VLOOKUP(C1609,'[12]Resumen Peso'!$B$1:$D$65536,3,0)*$C$14</f>
        <v>18790.586392842273</v>
      </c>
      <c r="H1609" s="93"/>
      <c r="I1609" s="88"/>
      <c r="J1609" s="89">
        <f>+VLOOKUP(C1609,'[12]Resumen Peso'!$B$1:$D$65536,3,0)</f>
        <v>11666.873835527109</v>
      </c>
      <c r="N1609" s="59"/>
      <c r="O1609" s="59"/>
      <c r="P1609" s="59"/>
      <c r="Q1609" s="59"/>
      <c r="R1609" s="59"/>
    </row>
    <row r="1610" spans="1:18" x14ac:dyDescent="0.2">
      <c r="A1610" s="80"/>
      <c r="B1610" s="81">
        <f t="shared" si="24"/>
        <v>1580</v>
      </c>
      <c r="C1610" s="82" t="s">
        <v>1623</v>
      </c>
      <c r="D1610" s="83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84" t="s">
        <v>44</v>
      </c>
      <c r="F1610" s="85">
        <v>0</v>
      </c>
      <c r="G1610" s="86">
        <f>VLOOKUP(C1610,'[12]Resumen Peso'!$B$1:$D$65536,3,0)*$C$14</f>
        <v>19398.478639959994</v>
      </c>
      <c r="H1610" s="93"/>
      <c r="I1610" s="88"/>
      <c r="J1610" s="89">
        <f>+VLOOKUP(C1610,'[12]Resumen Peso'!$B$1:$D$65536,3,0)</f>
        <v>12044.307620958047</v>
      </c>
      <c r="N1610" s="59"/>
      <c r="O1610" s="59"/>
      <c r="P1610" s="59"/>
      <c r="Q1610" s="59"/>
      <c r="R1610" s="59"/>
    </row>
    <row r="1611" spans="1:18" x14ac:dyDescent="0.2">
      <c r="A1611" s="80"/>
      <c r="B1611" s="81">
        <f t="shared" si="24"/>
        <v>1581</v>
      </c>
      <c r="C1611" s="82" t="s">
        <v>1624</v>
      </c>
      <c r="D1611" s="83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84" t="s">
        <v>44</v>
      </c>
      <c r="F1611" s="85">
        <v>0</v>
      </c>
      <c r="G1611" s="86">
        <f>VLOOKUP(C1611,'[12]Resumen Peso'!$B$1:$D$65536,3,0)*$C$14</f>
        <v>21625.951661047933</v>
      </c>
      <c r="H1611" s="93"/>
      <c r="I1611" s="88"/>
      <c r="J1611" s="89">
        <f>+VLOOKUP(C1611,'[12]Resumen Peso'!$B$1:$D$65536,3,0)</f>
        <v>13427.321762495036</v>
      </c>
      <c r="N1611" s="59"/>
      <c r="O1611" s="59"/>
      <c r="P1611" s="59"/>
      <c r="Q1611" s="59"/>
      <c r="R1611" s="59"/>
    </row>
    <row r="1612" spans="1:18" x14ac:dyDescent="0.2">
      <c r="A1612" s="80"/>
      <c r="B1612" s="81">
        <f t="shared" si="24"/>
        <v>1582</v>
      </c>
      <c r="C1612" s="82" t="s">
        <v>1625</v>
      </c>
      <c r="D1612" s="83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84" t="s">
        <v>44</v>
      </c>
      <c r="F1612" s="85">
        <v>0</v>
      </c>
      <c r="G1612" s="86">
        <f>VLOOKUP(C1612,'[12]Resumen Peso'!$B$1:$D$65536,3,0)*$C$14</f>
        <v>23853.424682135868</v>
      </c>
      <c r="H1612" s="93"/>
      <c r="I1612" s="88"/>
      <c r="J1612" s="89">
        <f>+VLOOKUP(C1612,'[12]Resumen Peso'!$B$1:$D$65536,3,0)</f>
        <v>14810.335904032025</v>
      </c>
      <c r="N1612" s="59"/>
      <c r="O1612" s="59"/>
      <c r="P1612" s="59"/>
      <c r="Q1612" s="59"/>
      <c r="R1612" s="59"/>
    </row>
    <row r="1613" spans="1:18" x14ac:dyDescent="0.2">
      <c r="A1613" s="80"/>
      <c r="B1613" s="81">
        <f t="shared" si="24"/>
        <v>1583</v>
      </c>
      <c r="C1613" s="82" t="s">
        <v>1626</v>
      </c>
      <c r="D1613" s="83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84" t="s">
        <v>44</v>
      </c>
      <c r="F1613" s="85">
        <v>0</v>
      </c>
      <c r="G1613" s="86">
        <f>VLOOKUP(C1613,'[12]Resumen Peso'!$B$1:$D$65536,3,0)*$C$14</f>
        <v>5887.4506278858607</v>
      </c>
      <c r="H1613" s="93"/>
      <c r="I1613" s="88"/>
      <c r="J1613" s="89">
        <f>+VLOOKUP(C1613,'[12]Resumen Peso'!$B$1:$D$65536,3,0)</f>
        <v>3655.4550375609324</v>
      </c>
      <c r="N1613" s="59"/>
      <c r="O1613" s="59"/>
      <c r="P1613" s="59"/>
      <c r="Q1613" s="59"/>
      <c r="R1613" s="59"/>
    </row>
    <row r="1614" spans="1:18" x14ac:dyDescent="0.2">
      <c r="A1614" s="80"/>
      <c r="B1614" s="81">
        <f t="shared" si="24"/>
        <v>1584</v>
      </c>
      <c r="C1614" s="82" t="s">
        <v>1627</v>
      </c>
      <c r="D1614" s="83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84" t="s">
        <v>44</v>
      </c>
      <c r="F1614" s="85">
        <v>0</v>
      </c>
      <c r="G1614" s="86">
        <f>VLOOKUP(C1614,'[12]Resumen Peso'!$B$1:$D$65536,3,0)*$C$14</f>
        <v>6736.0921598333725</v>
      </c>
      <c r="H1614" s="93"/>
      <c r="I1614" s="88"/>
      <c r="J1614" s="89">
        <f>+VLOOKUP(C1614,'[12]Resumen Peso'!$B$1:$D$65536,3,0)</f>
        <v>4182.3674754075537</v>
      </c>
      <c r="N1614" s="59"/>
      <c r="O1614" s="59"/>
      <c r="P1614" s="59"/>
      <c r="Q1614" s="59"/>
      <c r="R1614" s="59"/>
    </row>
    <row r="1615" spans="1:18" x14ac:dyDescent="0.2">
      <c r="A1615" s="80"/>
      <c r="B1615" s="81">
        <f t="shared" si="24"/>
        <v>1585</v>
      </c>
      <c r="C1615" s="82" t="s">
        <v>1628</v>
      </c>
      <c r="D1615" s="83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84" t="s">
        <v>44</v>
      </c>
      <c r="F1615" s="85">
        <v>0</v>
      </c>
      <c r="G1615" s="86">
        <f>VLOOKUP(C1615,'[12]Resumen Peso'!$B$1:$D$65536,3,0)*$C$14</f>
        <v>7577.1565352456373</v>
      </c>
      <c r="H1615" s="93"/>
      <c r="I1615" s="88"/>
      <c r="J1615" s="89">
        <f>+VLOOKUP(C1615,'[12]Resumen Peso'!$B$1:$D$65536,3,0)</f>
        <v>4704.5753379162579</v>
      </c>
      <c r="N1615" s="59"/>
      <c r="O1615" s="59"/>
      <c r="P1615" s="59"/>
      <c r="Q1615" s="59"/>
      <c r="R1615" s="59"/>
    </row>
    <row r="1616" spans="1:18" x14ac:dyDescent="0.2">
      <c r="A1616" s="80"/>
      <c r="B1616" s="81">
        <f t="shared" si="24"/>
        <v>1586</v>
      </c>
      <c r="C1616" s="82" t="s">
        <v>1629</v>
      </c>
      <c r="D1616" s="83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84" t="s">
        <v>44</v>
      </c>
      <c r="F1616" s="85">
        <v>0</v>
      </c>
      <c r="G1616" s="86">
        <f>VLOOKUP(C1616,'[12]Resumen Peso'!$B$1:$D$65536,3,0)*$C$14</f>
        <v>8410.6437541226587</v>
      </c>
      <c r="H1616" s="93"/>
      <c r="I1616" s="88"/>
      <c r="J1616" s="89">
        <f>+VLOOKUP(C1616,'[12]Resumen Peso'!$B$1:$D$65536,3,0)</f>
        <v>5222.0786250870469</v>
      </c>
      <c r="N1616" s="59"/>
      <c r="O1616" s="59"/>
      <c r="P1616" s="59"/>
      <c r="Q1616" s="59"/>
      <c r="R1616" s="59"/>
    </row>
    <row r="1617" spans="1:18" x14ac:dyDescent="0.2">
      <c r="A1617" s="80"/>
      <c r="B1617" s="81">
        <f t="shared" si="24"/>
        <v>1587</v>
      </c>
      <c r="C1617" s="82" t="s">
        <v>1630</v>
      </c>
      <c r="D1617" s="83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84" t="s">
        <v>44</v>
      </c>
      <c r="F1617" s="85">
        <v>0</v>
      </c>
      <c r="G1617" s="86">
        <f>VLOOKUP(C1617,'[12]Resumen Peso'!$B$1:$D$65536,3,0)*$C$14</f>
        <v>9244.1309729996774</v>
      </c>
      <c r="H1617" s="93"/>
      <c r="I1617" s="88"/>
      <c r="J1617" s="89">
        <f>+VLOOKUP(C1617,'[12]Resumen Peso'!$B$1:$D$65536,3,0)</f>
        <v>5739.5819122578341</v>
      </c>
      <c r="N1617" s="59"/>
      <c r="O1617" s="59"/>
      <c r="P1617" s="59"/>
      <c r="Q1617" s="59"/>
      <c r="R1617" s="59"/>
    </row>
    <row r="1618" spans="1:18" x14ac:dyDescent="0.2">
      <c r="A1618" s="80"/>
      <c r="B1618" s="81">
        <f t="shared" si="24"/>
        <v>1588</v>
      </c>
      <c r="C1618" s="82" t="s">
        <v>1631</v>
      </c>
      <c r="D1618" s="83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84" t="s">
        <v>44</v>
      </c>
      <c r="F1618" s="85">
        <v>0</v>
      </c>
      <c r="G1618" s="86">
        <f>VLOOKUP(C1618,'[12]Resumen Peso'!$B$1:$D$65536,3,0)*$C$14</f>
        <v>10363.413382073093</v>
      </c>
      <c r="H1618" s="93"/>
      <c r="I1618" s="88"/>
      <c r="J1618" s="89">
        <f>+VLOOKUP(C1618,'[12]Resumen Peso'!$B$1:$D$65536,3,0)</f>
        <v>6434.5323720241486</v>
      </c>
      <c r="N1618" s="59"/>
      <c r="O1618" s="59"/>
      <c r="P1618" s="59"/>
      <c r="Q1618" s="59"/>
      <c r="R1618" s="59"/>
    </row>
    <row r="1619" spans="1:18" x14ac:dyDescent="0.2">
      <c r="A1619" s="80"/>
      <c r="B1619" s="81">
        <f t="shared" si="24"/>
        <v>1589</v>
      </c>
      <c r="C1619" s="82" t="s">
        <v>1632</v>
      </c>
      <c r="D1619" s="83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84" t="s">
        <v>44</v>
      </c>
      <c r="F1619" s="85">
        <v>0</v>
      </c>
      <c r="G1619" s="86">
        <f>VLOOKUP(C1619,'[12]Resumen Peso'!$B$1:$D$65536,3,0)*$C$14</f>
        <v>11502.123620502878</v>
      </c>
      <c r="H1619" s="93"/>
      <c r="I1619" s="88"/>
      <c r="J1619" s="89">
        <f>+VLOOKUP(C1619,'[12]Resumen Peso'!$B$1:$D$65536,3,0)</f>
        <v>7141.5453629568792</v>
      </c>
      <c r="N1619" s="59"/>
      <c r="O1619" s="59"/>
      <c r="P1619" s="59"/>
      <c r="Q1619" s="59"/>
      <c r="R1619" s="59"/>
    </row>
    <row r="1620" spans="1:18" x14ac:dyDescent="0.2">
      <c r="A1620" s="80"/>
      <c r="B1620" s="81">
        <f t="shared" si="24"/>
        <v>1590</v>
      </c>
      <c r="C1620" s="82" t="s">
        <v>1633</v>
      </c>
      <c r="D1620" s="83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84" t="s">
        <v>44</v>
      </c>
      <c r="F1620" s="85">
        <v>0</v>
      </c>
      <c r="G1620" s="86">
        <f>VLOOKUP(C1620,'[12]Resumen Peso'!$B$1:$D$65536,3,0)*$C$14</f>
        <v>12640.833858932661</v>
      </c>
      <c r="H1620" s="93"/>
      <c r="I1620" s="88"/>
      <c r="J1620" s="89">
        <f>+VLOOKUP(C1620,'[12]Resumen Peso'!$B$1:$D$65536,3,0)</f>
        <v>7848.5583538896099</v>
      </c>
      <c r="N1620" s="59"/>
      <c r="O1620" s="59"/>
      <c r="P1620" s="59"/>
      <c r="Q1620" s="59"/>
      <c r="R1620" s="59"/>
    </row>
    <row r="1621" spans="1:18" x14ac:dyDescent="0.2">
      <c r="A1621" s="80"/>
      <c r="B1621" s="81">
        <f t="shared" si="24"/>
        <v>1591</v>
      </c>
      <c r="C1621" s="82" t="s">
        <v>1634</v>
      </c>
      <c r="D1621" s="83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84" t="s">
        <v>44</v>
      </c>
      <c r="F1621" s="85">
        <v>0</v>
      </c>
      <c r="G1621" s="86">
        <f>VLOOKUP(C1621,'[12]Resumen Peso'!$B$1:$D$65536,3,0)*$C$14</f>
        <v>13985.340093180486</v>
      </c>
      <c r="H1621" s="93"/>
      <c r="I1621" s="88"/>
      <c r="J1621" s="89">
        <f>+VLOOKUP(C1621,'[12]Resumen Peso'!$B$1:$D$65536,3,0)</f>
        <v>8683.3478744563672</v>
      </c>
      <c r="N1621" s="59"/>
      <c r="O1621" s="59"/>
      <c r="P1621" s="59"/>
      <c r="Q1621" s="59"/>
      <c r="R1621" s="59"/>
    </row>
    <row r="1622" spans="1:18" x14ac:dyDescent="0.2">
      <c r="A1622" s="80"/>
      <c r="B1622" s="81">
        <f t="shared" si="24"/>
        <v>1592</v>
      </c>
      <c r="C1622" s="82" t="s">
        <v>1635</v>
      </c>
      <c r="D1622" s="83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84" t="s">
        <v>44</v>
      </c>
      <c r="F1622" s="85">
        <v>0</v>
      </c>
      <c r="G1622" s="86">
        <f>VLOOKUP(C1622,'[12]Resumen Peso'!$B$1:$D$65536,3,0)*$C$14</f>
        <v>15573.875382160899</v>
      </c>
      <c r="H1622" s="93"/>
      <c r="I1622" s="88"/>
      <c r="J1622" s="89">
        <f>+VLOOKUP(C1622,'[12]Resumen Peso'!$B$1:$D$65536,3,0)</f>
        <v>9669.6524214436158</v>
      </c>
      <c r="N1622" s="59"/>
      <c r="O1622" s="59"/>
      <c r="P1622" s="59"/>
      <c r="Q1622" s="59"/>
      <c r="R1622" s="59"/>
    </row>
    <row r="1623" spans="1:18" x14ac:dyDescent="0.2">
      <c r="A1623" s="80"/>
      <c r="B1623" s="81">
        <f t="shared" si="24"/>
        <v>1593</v>
      </c>
      <c r="C1623" s="82" t="s">
        <v>1636</v>
      </c>
      <c r="D1623" s="83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84" t="s">
        <v>44</v>
      </c>
      <c r="F1623" s="85">
        <v>0</v>
      </c>
      <c r="G1623" s="86">
        <f>VLOOKUP(C1623,'[12]Resumen Peso'!$B$1:$D$65536,3,0)*$C$14</f>
        <v>17442.740428020206</v>
      </c>
      <c r="H1623" s="93"/>
      <c r="I1623" s="88"/>
      <c r="J1623" s="89">
        <f>+VLOOKUP(C1623,'[12]Resumen Peso'!$B$1:$D$65536,3,0)</f>
        <v>10830.01071201685</v>
      </c>
      <c r="N1623" s="59"/>
      <c r="O1623" s="59"/>
      <c r="P1623" s="59"/>
      <c r="Q1623" s="59"/>
      <c r="R1623" s="59"/>
    </row>
    <row r="1624" spans="1:18" x14ac:dyDescent="0.2">
      <c r="A1624" s="80"/>
      <c r="B1624" s="81">
        <f t="shared" si="24"/>
        <v>1594</v>
      </c>
      <c r="C1624" s="82" t="s">
        <v>1637</v>
      </c>
      <c r="D1624" s="83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84" t="s">
        <v>44</v>
      </c>
      <c r="F1624" s="85">
        <v>0</v>
      </c>
      <c r="G1624" s="86">
        <f>VLOOKUP(C1624,'[12]Resumen Peso'!$B$1:$D$65536,3,0)*$C$14</f>
        <v>18007.02865474204</v>
      </c>
      <c r="H1624" s="93"/>
      <c r="I1624" s="88"/>
      <c r="J1624" s="89">
        <f>+VLOOKUP(C1624,'[12]Resumen Peso'!$B$1:$D$65536,3,0)</f>
        <v>11180.371228203016</v>
      </c>
      <c r="N1624" s="59"/>
      <c r="O1624" s="59"/>
      <c r="P1624" s="59"/>
      <c r="Q1624" s="59"/>
      <c r="R1624" s="59"/>
    </row>
    <row r="1625" spans="1:18" x14ac:dyDescent="0.2">
      <c r="A1625" s="80"/>
      <c r="B1625" s="81">
        <f t="shared" si="24"/>
        <v>1595</v>
      </c>
      <c r="C1625" s="82" t="s">
        <v>1638</v>
      </c>
      <c r="D1625" s="83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84" t="s">
        <v>44</v>
      </c>
      <c r="F1625" s="85">
        <v>0</v>
      </c>
      <c r="G1625" s="86">
        <f>VLOOKUP(C1625,'[12]Resumen Peso'!$B$1:$D$65536,3,0)*$C$14</f>
        <v>20074.725367605395</v>
      </c>
      <c r="H1625" s="93"/>
      <c r="I1625" s="88"/>
      <c r="J1625" s="89">
        <f>+VLOOKUP(C1625,'[12]Resumen Peso'!$B$1:$D$65536,3,0)</f>
        <v>12464.18197124082</v>
      </c>
      <c r="N1625" s="59"/>
      <c r="O1625" s="59"/>
      <c r="P1625" s="59"/>
      <c r="Q1625" s="59"/>
      <c r="R1625" s="59"/>
    </row>
    <row r="1626" spans="1:18" x14ac:dyDescent="0.2">
      <c r="A1626" s="80"/>
      <c r="B1626" s="81">
        <f t="shared" si="24"/>
        <v>1596</v>
      </c>
      <c r="C1626" s="82" t="s">
        <v>1639</v>
      </c>
      <c r="D1626" s="83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84" t="s">
        <v>44</v>
      </c>
      <c r="F1626" s="85">
        <v>0</v>
      </c>
      <c r="G1626" s="86">
        <f>VLOOKUP(C1626,'[12]Resumen Peso'!$B$1:$D$65536,3,0)*$C$14</f>
        <v>22142.42208046875</v>
      </c>
      <c r="H1626" s="93"/>
      <c r="I1626" s="88"/>
      <c r="J1626" s="89">
        <f>+VLOOKUP(C1626,'[12]Resumen Peso'!$B$1:$D$65536,3,0)</f>
        <v>13747.992714278624</v>
      </c>
      <c r="N1626" s="59"/>
      <c r="O1626" s="59"/>
      <c r="P1626" s="59"/>
      <c r="Q1626" s="59"/>
      <c r="R1626" s="59"/>
    </row>
    <row r="1627" spans="1:18" x14ac:dyDescent="0.2">
      <c r="A1627" s="80"/>
      <c r="B1627" s="81">
        <f t="shared" si="24"/>
        <v>1597</v>
      </c>
      <c r="C1627" s="82" t="s">
        <v>1640</v>
      </c>
      <c r="D1627" s="83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SS1 (5°)Tipo SS1-6</v>
      </c>
      <c r="E1627" s="84" t="s">
        <v>44</v>
      </c>
      <c r="F1627" s="85">
        <v>0</v>
      </c>
      <c r="G1627" s="86">
        <f>VLOOKUP(C1627,'[12]Resumen Peso'!$B$1:$D$65536,3,0)*$C$14</f>
        <v>5612.7870513593216</v>
      </c>
      <c r="H1627" s="93"/>
      <c r="I1627" s="88"/>
      <c r="J1627" s="89">
        <f>+VLOOKUP(C1627,'[12]Resumen Peso'!$B$1:$D$65536,3,0)</f>
        <v>3484.9193646683384</v>
      </c>
      <c r="N1627" s="59"/>
      <c r="O1627" s="59"/>
      <c r="P1627" s="59"/>
      <c r="Q1627" s="59"/>
      <c r="R1627" s="59"/>
    </row>
    <row r="1628" spans="1:18" x14ac:dyDescent="0.2">
      <c r="A1628" s="80"/>
      <c r="B1628" s="81">
        <f t="shared" si="24"/>
        <v>1598</v>
      </c>
      <c r="C1628" s="82" t="s">
        <v>1641</v>
      </c>
      <c r="D1628" s="83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SS1 (5°)Tipo SS1-3</v>
      </c>
      <c r="E1628" s="84" t="s">
        <v>44</v>
      </c>
      <c r="F1628" s="85">
        <v>0</v>
      </c>
      <c r="G1628" s="86">
        <f>VLOOKUP(C1628,'[12]Resumen Peso'!$B$1:$D$65536,3,0)*$C$14</f>
        <v>6421.8374371408445</v>
      </c>
      <c r="H1628" s="93"/>
      <c r="I1628" s="88"/>
      <c r="J1628" s="89">
        <f>+VLOOKUP(C1628,'[12]Resumen Peso'!$B$1:$D$65536,3,0)</f>
        <v>3987.2500838998103</v>
      </c>
      <c r="N1628" s="59"/>
      <c r="O1628" s="59"/>
      <c r="P1628" s="59"/>
      <c r="Q1628" s="59"/>
      <c r="R1628" s="59"/>
    </row>
    <row r="1629" spans="1:18" x14ac:dyDescent="0.2">
      <c r="A1629" s="80"/>
      <c r="B1629" s="81">
        <f t="shared" si="24"/>
        <v>1599</v>
      </c>
      <c r="C1629" s="82" t="s">
        <v>1642</v>
      </c>
      <c r="D1629" s="83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SS1 (5°)Tipo SS1±0</v>
      </c>
      <c r="E1629" s="84" t="s">
        <v>44</v>
      </c>
      <c r="F1629" s="85">
        <v>0</v>
      </c>
      <c r="G1629" s="86">
        <f>VLOOKUP(C1629,'[12]Resumen Peso'!$B$1:$D$65536,3,0)*$C$14</f>
        <v>7223.664158763605</v>
      </c>
      <c r="H1629" s="93"/>
      <c r="I1629" s="88"/>
      <c r="J1629" s="89">
        <f>+VLOOKUP(C1629,'[12]Resumen Peso'!$B$1:$D$65536,3,0)</f>
        <v>4485.0957074238586</v>
      </c>
      <c r="N1629" s="59"/>
      <c r="O1629" s="59"/>
      <c r="P1629" s="59"/>
      <c r="Q1629" s="59"/>
      <c r="R1629" s="59"/>
    </row>
    <row r="1630" spans="1:18" x14ac:dyDescent="0.2">
      <c r="A1630" s="80"/>
      <c r="B1630" s="81">
        <f t="shared" si="24"/>
        <v>1600</v>
      </c>
      <c r="C1630" s="82" t="s">
        <v>1643</v>
      </c>
      <c r="D1630" s="83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SS1 (5°)Tipo SS1+3</v>
      </c>
      <c r="E1630" s="84" t="s">
        <v>44</v>
      </c>
      <c r="F1630" s="85">
        <v>0</v>
      </c>
      <c r="G1630" s="86">
        <f>VLOOKUP(C1630,'[12]Resumen Peso'!$B$1:$D$65536,3,0)*$C$14</f>
        <v>8018.2672162276021</v>
      </c>
      <c r="H1630" s="93"/>
      <c r="I1630" s="88"/>
      <c r="J1630" s="89">
        <f>+VLOOKUP(C1630,'[12]Resumen Peso'!$B$1:$D$65536,3,0)</f>
        <v>4978.4562352404837</v>
      </c>
      <c r="N1630" s="59"/>
      <c r="O1630" s="59"/>
      <c r="P1630" s="59"/>
      <c r="Q1630" s="59"/>
      <c r="R1630" s="59"/>
    </row>
    <row r="1631" spans="1:18" x14ac:dyDescent="0.2">
      <c r="A1631" s="80"/>
      <c r="B1631" s="81">
        <f t="shared" si="24"/>
        <v>1601</v>
      </c>
      <c r="C1631" s="82" t="s">
        <v>1644</v>
      </c>
      <c r="D1631" s="83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SS1 (5°)Tipo SS1+6</v>
      </c>
      <c r="E1631" s="84" t="s">
        <v>44</v>
      </c>
      <c r="F1631" s="85">
        <v>0</v>
      </c>
      <c r="G1631" s="86">
        <f>VLOOKUP(C1631,'[12]Resumen Peso'!$B$1:$D$65536,3,0)*$C$14</f>
        <v>8812.8702736915966</v>
      </c>
      <c r="H1631" s="93"/>
      <c r="I1631" s="88"/>
      <c r="J1631" s="89">
        <f>+VLOOKUP(C1631,'[12]Resumen Peso'!$B$1:$D$65536,3,0)</f>
        <v>5471.816763057107</v>
      </c>
      <c r="N1631" s="59"/>
      <c r="O1631" s="59"/>
      <c r="P1631" s="59"/>
      <c r="Q1631" s="59"/>
      <c r="R1631" s="59"/>
    </row>
    <row r="1632" spans="1:18" x14ac:dyDescent="0.2">
      <c r="A1632" s="80"/>
      <c r="B1632" s="81">
        <f t="shared" ref="B1632:B1695" si="25">1+B1631</f>
        <v>1602</v>
      </c>
      <c r="C1632" s="82" t="s">
        <v>1645</v>
      </c>
      <c r="D1632" s="83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AS1 (30°)Tipo AS1-3</v>
      </c>
      <c r="E1632" s="84" t="s">
        <v>44</v>
      </c>
      <c r="F1632" s="85">
        <v>0</v>
      </c>
      <c r="G1632" s="86">
        <f>VLOOKUP(C1632,'[12]Resumen Peso'!$B$1:$D$65536,3,0)*$C$14</f>
        <v>9879.9354958958393</v>
      </c>
      <c r="H1632" s="93"/>
      <c r="I1632" s="88"/>
      <c r="J1632" s="89">
        <f>+VLOOKUP(C1632,'[12]Resumen Peso'!$B$1:$D$65536,3,0)</f>
        <v>6134.3461307663447</v>
      </c>
      <c r="N1632" s="59"/>
      <c r="O1632" s="59"/>
      <c r="P1632" s="59"/>
      <c r="Q1632" s="59"/>
      <c r="R1632" s="59"/>
    </row>
    <row r="1633" spans="1:18" x14ac:dyDescent="0.2">
      <c r="A1633" s="80"/>
      <c r="B1633" s="81">
        <f t="shared" si="25"/>
        <v>1603</v>
      </c>
      <c r="C1633" s="82" t="s">
        <v>1646</v>
      </c>
      <c r="D1633" s="83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AS1 (30°)Tipo AS1±0</v>
      </c>
      <c r="E1633" s="84" t="s">
        <v>44</v>
      </c>
      <c r="F1633" s="85">
        <v>0</v>
      </c>
      <c r="G1633" s="86">
        <f>VLOOKUP(C1633,'[12]Resumen Peso'!$B$1:$D$65536,3,0)*$C$14</f>
        <v>10965.522193003151</v>
      </c>
      <c r="H1633" s="93"/>
      <c r="I1633" s="88"/>
      <c r="J1633" s="89">
        <f>+VLOOKUP(C1633,'[12]Resumen Peso'!$B$1:$D$65536,3,0)</f>
        <v>6808.3752838694172</v>
      </c>
      <c r="N1633" s="59"/>
      <c r="O1633" s="59"/>
      <c r="P1633" s="59"/>
      <c r="Q1633" s="59"/>
      <c r="R1633" s="59"/>
    </row>
    <row r="1634" spans="1:18" x14ac:dyDescent="0.2">
      <c r="A1634" s="80"/>
      <c r="B1634" s="81">
        <f t="shared" si="25"/>
        <v>1604</v>
      </c>
      <c r="C1634" s="82" t="s">
        <v>1647</v>
      </c>
      <c r="D1634" s="83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AS1 (30°)Tipo AS1+3</v>
      </c>
      <c r="E1634" s="84" t="s">
        <v>44</v>
      </c>
      <c r="F1634" s="85">
        <v>0</v>
      </c>
      <c r="G1634" s="86">
        <f>VLOOKUP(C1634,'[12]Resumen Peso'!$B$1:$D$65536,3,0)*$C$14</f>
        <v>12051.108890110465</v>
      </c>
      <c r="H1634" s="93"/>
      <c r="I1634" s="88"/>
      <c r="J1634" s="89">
        <f>+VLOOKUP(C1634,'[12]Resumen Peso'!$B$1:$D$65536,3,0)</f>
        <v>7482.4044369724897</v>
      </c>
      <c r="N1634" s="59"/>
      <c r="O1634" s="59"/>
      <c r="P1634" s="59"/>
      <c r="Q1634" s="59"/>
      <c r="R1634" s="59"/>
    </row>
    <row r="1635" spans="1:18" x14ac:dyDescent="0.2">
      <c r="A1635" s="80"/>
      <c r="B1635" s="81">
        <f t="shared" si="25"/>
        <v>1605</v>
      </c>
      <c r="C1635" s="82" t="s">
        <v>1648</v>
      </c>
      <c r="D1635" s="83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BS1 (65°)Tipo BS1-3</v>
      </c>
      <c r="E1635" s="84" t="s">
        <v>44</v>
      </c>
      <c r="F1635" s="85">
        <v>0</v>
      </c>
      <c r="G1635" s="86">
        <f>VLOOKUP(C1635,'[12]Resumen Peso'!$B$1:$D$65536,3,0)*$C$14</f>
        <v>13332.890710294987</v>
      </c>
      <c r="H1635" s="93"/>
      <c r="I1635" s="88"/>
      <c r="J1635" s="89">
        <f>+VLOOKUP(C1635,'[12]Resumen Peso'!$B$1:$D$65536,3,0)</f>
        <v>8278.249040654553</v>
      </c>
      <c r="N1635" s="59"/>
      <c r="O1635" s="59"/>
      <c r="P1635" s="59"/>
      <c r="Q1635" s="59"/>
      <c r="R1635" s="59"/>
    </row>
    <row r="1636" spans="1:18" x14ac:dyDescent="0.2">
      <c r="A1636" s="80"/>
      <c r="B1636" s="81">
        <f t="shared" si="25"/>
        <v>1606</v>
      </c>
      <c r="C1636" s="82" t="s">
        <v>1649</v>
      </c>
      <c r="D1636" s="83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BS1 (65°)Tipo BS1±0</v>
      </c>
      <c r="E1636" s="84" t="s">
        <v>44</v>
      </c>
      <c r="F1636" s="85">
        <v>0</v>
      </c>
      <c r="G1636" s="86">
        <f>VLOOKUP(C1636,'[12]Resumen Peso'!$B$1:$D$65536,3,0)*$C$14</f>
        <v>14847.317049326268</v>
      </c>
      <c r="H1636" s="93"/>
      <c r="I1636" s="88"/>
      <c r="J1636" s="89">
        <f>+VLOOKUP(C1636,'[12]Resumen Peso'!$B$1:$D$65536,3,0)</f>
        <v>9218.5401343591911</v>
      </c>
      <c r="N1636" s="59"/>
      <c r="O1636" s="59"/>
      <c r="P1636" s="59"/>
      <c r="Q1636" s="59"/>
      <c r="R1636" s="59"/>
    </row>
    <row r="1637" spans="1:18" x14ac:dyDescent="0.2">
      <c r="A1637" s="80"/>
      <c r="B1637" s="81">
        <f t="shared" si="25"/>
        <v>1607</v>
      </c>
      <c r="C1637" s="82" t="s">
        <v>1650</v>
      </c>
      <c r="D1637" s="83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BS1 (65°)Tipo BS1+3</v>
      </c>
      <c r="E1637" s="84" t="s">
        <v>44</v>
      </c>
      <c r="F1637" s="85">
        <v>0</v>
      </c>
      <c r="G1637" s="86">
        <f>VLOOKUP(C1637,'[12]Resumen Peso'!$B$1:$D$65536,3,0)*$C$14</f>
        <v>16628.99509524542</v>
      </c>
      <c r="H1637" s="93"/>
      <c r="I1637" s="88"/>
      <c r="J1637" s="89">
        <f>+VLOOKUP(C1637,'[12]Resumen Peso'!$B$1:$D$65536,3,0)</f>
        <v>10324.764950482295</v>
      </c>
      <c r="N1637" s="59"/>
      <c r="O1637" s="59"/>
      <c r="P1637" s="59"/>
      <c r="Q1637" s="59"/>
      <c r="R1637" s="59"/>
    </row>
    <row r="1638" spans="1:18" x14ac:dyDescent="0.2">
      <c r="A1638" s="80"/>
      <c r="B1638" s="81">
        <f t="shared" si="25"/>
        <v>1608</v>
      </c>
      <c r="C1638" s="82" t="s">
        <v>1651</v>
      </c>
      <c r="D1638" s="83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RS1-3</v>
      </c>
      <c r="E1638" s="84" t="s">
        <v>44</v>
      </c>
      <c r="F1638" s="85">
        <v>0</v>
      </c>
      <c r="G1638" s="86">
        <f>VLOOKUP(C1638,'[12]Resumen Peso'!$B$1:$D$65536,3,0)*$C$14</f>
        <v>17166.957933893656</v>
      </c>
      <c r="H1638" s="93"/>
      <c r="I1638" s="88"/>
      <c r="J1638" s="89">
        <f>+VLOOKUP(C1638,'[12]Resumen Peso'!$B$1:$D$65536,3,0)</f>
        <v>10658.78031517053</v>
      </c>
      <c r="N1638" s="59"/>
      <c r="O1638" s="59"/>
      <c r="P1638" s="59"/>
      <c r="Q1638" s="59"/>
      <c r="R1638" s="59"/>
    </row>
    <row r="1639" spans="1:18" x14ac:dyDescent="0.2">
      <c r="A1639" s="80"/>
      <c r="B1639" s="81">
        <f t="shared" si="25"/>
        <v>1609</v>
      </c>
      <c r="C1639" s="82" t="s">
        <v>1652</v>
      </c>
      <c r="D1639" s="83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RS1±0</v>
      </c>
      <c r="E1639" s="84" t="s">
        <v>44</v>
      </c>
      <c r="F1639" s="85">
        <v>0</v>
      </c>
      <c r="G1639" s="86">
        <f>VLOOKUP(C1639,'[12]Resumen Peso'!$B$1:$D$65536,3,0)*$C$14</f>
        <v>19138.191676581555</v>
      </c>
      <c r="H1639" s="93"/>
      <c r="I1639" s="88"/>
      <c r="J1639" s="89">
        <f>+VLOOKUP(C1639,'[12]Resumen Peso'!$B$1:$D$65536,3,0)</f>
        <v>11882.698233188996</v>
      </c>
      <c r="N1639" s="59"/>
      <c r="O1639" s="59"/>
      <c r="P1639" s="59"/>
      <c r="Q1639" s="59"/>
      <c r="R1639" s="59"/>
    </row>
    <row r="1640" spans="1:18" x14ac:dyDescent="0.2">
      <c r="A1640" s="80"/>
      <c r="B1640" s="81">
        <f t="shared" si="25"/>
        <v>1610</v>
      </c>
      <c r="C1640" s="82" t="s">
        <v>1653</v>
      </c>
      <c r="D1640" s="83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RS1+3</v>
      </c>
      <c r="E1640" s="84" t="s">
        <v>44</v>
      </c>
      <c r="F1640" s="85">
        <v>0</v>
      </c>
      <c r="G1640" s="86">
        <f>VLOOKUP(C1640,'[12]Resumen Peso'!$B$1:$D$65536,3,0)*$C$14</f>
        <v>21109.425419269457</v>
      </c>
      <c r="H1640" s="93"/>
      <c r="I1640" s="88"/>
      <c r="J1640" s="89">
        <f>+VLOOKUP(C1640,'[12]Resumen Peso'!$B$1:$D$65536,3,0)</f>
        <v>13106.616151207461</v>
      </c>
      <c r="N1640" s="59"/>
      <c r="O1640" s="59"/>
      <c r="P1640" s="59"/>
      <c r="Q1640" s="59"/>
      <c r="R1640" s="59"/>
    </row>
    <row r="1641" spans="1:18" x14ac:dyDescent="0.2">
      <c r="A1641" s="80"/>
      <c r="B1641" s="81">
        <f t="shared" si="25"/>
        <v>1611</v>
      </c>
      <c r="C1641" s="82" t="s">
        <v>1654</v>
      </c>
      <c r="D1641" s="83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84" t="s">
        <v>44</v>
      </c>
      <c r="F1641" s="85">
        <v>0</v>
      </c>
      <c r="G1641" s="86">
        <f>VLOOKUP(C1641,'[12]Resumen Peso'!$B$1:$D$65536,3,0)*$C$14</f>
        <v>7877.1977642122329</v>
      </c>
      <c r="H1641" s="93"/>
      <c r="I1641" s="88"/>
      <c r="J1641" s="89">
        <f>+VLOOKUP(C1641,'[12]Resumen Peso'!$B$1:$D$65536,3,0)</f>
        <v>4890.867723402599</v>
      </c>
      <c r="N1641" s="59"/>
      <c r="O1641" s="59"/>
      <c r="P1641" s="59"/>
      <c r="Q1641" s="59"/>
      <c r="R1641" s="59"/>
    </row>
    <row r="1642" spans="1:18" x14ac:dyDescent="0.2">
      <c r="A1642" s="80"/>
      <c r="B1642" s="81">
        <f t="shared" si="25"/>
        <v>1612</v>
      </c>
      <c r="C1642" s="82" t="s">
        <v>1655</v>
      </c>
      <c r="D1642" s="83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84" t="s">
        <v>44</v>
      </c>
      <c r="F1642" s="85">
        <v>0</v>
      </c>
      <c r="G1642" s="86">
        <f>VLOOKUP(C1642,'[12]Resumen Peso'!$B$1:$D$65536,3,0)*$C$14</f>
        <v>9012.6496941887708</v>
      </c>
      <c r="H1642" s="93"/>
      <c r="I1642" s="88"/>
      <c r="J1642" s="89">
        <f>+VLOOKUP(C1642,'[12]Resumen Peso'!$B$1:$D$65536,3,0)</f>
        <v>5595.8576655146853</v>
      </c>
      <c r="N1642" s="59"/>
      <c r="O1642" s="59"/>
      <c r="P1642" s="59"/>
      <c r="Q1642" s="59"/>
      <c r="R1642" s="59"/>
    </row>
    <row r="1643" spans="1:18" x14ac:dyDescent="0.2">
      <c r="A1643" s="80"/>
      <c r="B1643" s="81">
        <f t="shared" si="25"/>
        <v>1613</v>
      </c>
      <c r="C1643" s="82" t="s">
        <v>1656</v>
      </c>
      <c r="D1643" s="83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84" t="s">
        <v>44</v>
      </c>
      <c r="F1643" s="85">
        <v>0</v>
      </c>
      <c r="G1643" s="86">
        <f>VLOOKUP(C1643,'[12]Resumen Peso'!$B$1:$D$65536,3,0)*$C$14</f>
        <v>10137.963660504804</v>
      </c>
      <c r="H1643" s="93"/>
      <c r="I1643" s="88"/>
      <c r="J1643" s="89">
        <f>+VLOOKUP(C1643,'[12]Resumen Peso'!$B$1:$D$65536,3,0)</f>
        <v>6294.5530545721995</v>
      </c>
      <c r="N1643" s="59"/>
      <c r="O1643" s="59"/>
      <c r="P1643" s="59"/>
      <c r="Q1643" s="59"/>
      <c r="R1643" s="59"/>
    </row>
    <row r="1644" spans="1:18" x14ac:dyDescent="0.2">
      <c r="A1644" s="80"/>
      <c r="B1644" s="81">
        <f t="shared" si="25"/>
        <v>1614</v>
      </c>
      <c r="C1644" s="82" t="s">
        <v>1657</v>
      </c>
      <c r="D1644" s="83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84" t="s">
        <v>44</v>
      </c>
      <c r="F1644" s="85">
        <v>0</v>
      </c>
      <c r="G1644" s="86">
        <f>VLOOKUP(C1644,'[12]Resumen Peso'!$B$1:$D$65536,3,0)*$C$14</f>
        <v>11253.139663160335</v>
      </c>
      <c r="H1644" s="93"/>
      <c r="I1644" s="88"/>
      <c r="J1644" s="89">
        <f>+VLOOKUP(C1644,'[12]Resumen Peso'!$B$1:$D$65536,3,0)</f>
        <v>6986.9538905751424</v>
      </c>
      <c r="N1644" s="59"/>
      <c r="O1644" s="59"/>
      <c r="P1644" s="59"/>
      <c r="Q1644" s="59"/>
      <c r="R1644" s="59"/>
    </row>
    <row r="1645" spans="1:18" x14ac:dyDescent="0.2">
      <c r="A1645" s="80"/>
      <c r="B1645" s="81">
        <f t="shared" si="25"/>
        <v>1615</v>
      </c>
      <c r="C1645" s="82" t="s">
        <v>1658</v>
      </c>
      <c r="D1645" s="83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84" t="s">
        <v>44</v>
      </c>
      <c r="F1645" s="85">
        <v>0</v>
      </c>
      <c r="G1645" s="86">
        <f>VLOOKUP(C1645,'[12]Resumen Peso'!$B$1:$D$65536,3,0)*$C$14</f>
        <v>12368.31566581586</v>
      </c>
      <c r="H1645" s="93"/>
      <c r="I1645" s="88"/>
      <c r="J1645" s="89">
        <f>+VLOOKUP(C1645,'[12]Resumen Peso'!$B$1:$D$65536,3,0)</f>
        <v>7679.3547265780835</v>
      </c>
      <c r="N1645" s="59"/>
      <c r="O1645" s="59"/>
      <c r="P1645" s="59"/>
      <c r="Q1645" s="59"/>
      <c r="R1645" s="59"/>
    </row>
    <row r="1646" spans="1:18" x14ac:dyDescent="0.2">
      <c r="A1646" s="80"/>
      <c r="B1646" s="81">
        <f t="shared" si="25"/>
        <v>1616</v>
      </c>
      <c r="C1646" s="82" t="s">
        <v>1659</v>
      </c>
      <c r="D1646" s="83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84" t="s">
        <v>44</v>
      </c>
      <c r="F1646" s="85">
        <v>0</v>
      </c>
      <c r="G1646" s="86">
        <f>VLOOKUP(C1646,'[12]Resumen Peso'!$B$1:$D$65536,3,0)*$C$14</f>
        <v>13865.875381818312</v>
      </c>
      <c r="H1646" s="93"/>
      <c r="I1646" s="88"/>
      <c r="J1646" s="89">
        <f>+VLOOKUP(C1646,'[12]Resumen Peso'!$B$1:$D$65536,3,0)</f>
        <v>8609.1735146933806</v>
      </c>
      <c r="N1646" s="59"/>
      <c r="O1646" s="59"/>
      <c r="P1646" s="59"/>
      <c r="Q1646" s="59"/>
      <c r="R1646" s="59"/>
    </row>
    <row r="1647" spans="1:18" x14ac:dyDescent="0.2">
      <c r="A1647" s="80"/>
      <c r="B1647" s="81">
        <f t="shared" si="25"/>
        <v>1617</v>
      </c>
      <c r="C1647" s="82" t="s">
        <v>1660</v>
      </c>
      <c r="D1647" s="83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84" t="s">
        <v>44</v>
      </c>
      <c r="F1647" s="85">
        <v>0</v>
      </c>
      <c r="G1647" s="86">
        <f>VLOOKUP(C1647,'[12]Resumen Peso'!$B$1:$D$65536,3,0)*$C$14</f>
        <v>15389.428836646293</v>
      </c>
      <c r="H1647" s="93"/>
      <c r="I1647" s="88"/>
      <c r="J1647" s="89">
        <f>+VLOOKUP(C1647,'[12]Resumen Peso'!$B$1:$D$65536,3,0)</f>
        <v>9555.1315368405994</v>
      </c>
      <c r="N1647" s="59"/>
      <c r="O1647" s="59"/>
      <c r="P1647" s="59"/>
      <c r="Q1647" s="59"/>
      <c r="R1647" s="59"/>
    </row>
    <row r="1648" spans="1:18" x14ac:dyDescent="0.2">
      <c r="A1648" s="80"/>
      <c r="B1648" s="81">
        <f t="shared" si="25"/>
        <v>1618</v>
      </c>
      <c r="C1648" s="82" t="s">
        <v>1661</v>
      </c>
      <c r="D1648" s="83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84" t="s">
        <v>44</v>
      </c>
      <c r="F1648" s="85">
        <v>0</v>
      </c>
      <c r="G1648" s="86">
        <f>VLOOKUP(C1648,'[12]Resumen Peso'!$B$1:$D$65536,3,0)*$C$14</f>
        <v>16912.982291474276</v>
      </c>
      <c r="H1648" s="93"/>
      <c r="I1648" s="88"/>
      <c r="J1648" s="89">
        <f>+VLOOKUP(C1648,'[12]Resumen Peso'!$B$1:$D$65536,3,0)</f>
        <v>10501.089558987818</v>
      </c>
      <c r="N1648" s="59"/>
      <c r="O1648" s="59"/>
      <c r="P1648" s="59"/>
      <c r="Q1648" s="59"/>
      <c r="R1648" s="59"/>
    </row>
    <row r="1649" spans="1:18" x14ac:dyDescent="0.2">
      <c r="A1649" s="80"/>
      <c r="B1649" s="81">
        <f t="shared" si="25"/>
        <v>1619</v>
      </c>
      <c r="C1649" s="82" t="s">
        <v>1662</v>
      </c>
      <c r="D1649" s="83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84" t="s">
        <v>44</v>
      </c>
      <c r="F1649" s="85">
        <v>0</v>
      </c>
      <c r="G1649" s="86">
        <f>VLOOKUP(C1649,'[12]Resumen Peso'!$B$1:$D$65536,3,0)*$C$14</f>
        <v>18711.883407047539</v>
      </c>
      <c r="H1649" s="93"/>
      <c r="I1649" s="88"/>
      <c r="J1649" s="89">
        <f>+VLOOKUP(C1649,'[12]Resumen Peso'!$B$1:$D$65536,3,0)</f>
        <v>11618.007994592192</v>
      </c>
      <c r="N1649" s="59"/>
      <c r="O1649" s="59"/>
      <c r="P1649" s="59"/>
      <c r="Q1649" s="59"/>
      <c r="R1649" s="59"/>
    </row>
    <row r="1650" spans="1:18" x14ac:dyDescent="0.2">
      <c r="A1650" s="80"/>
      <c r="B1650" s="81">
        <f t="shared" si="25"/>
        <v>1620</v>
      </c>
      <c r="C1650" s="82" t="s">
        <v>1663</v>
      </c>
      <c r="D1650" s="83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84" t="s">
        <v>44</v>
      </c>
      <c r="F1650" s="85">
        <v>0</v>
      </c>
      <c r="G1650" s="86">
        <f>VLOOKUP(C1650,'[12]Resumen Peso'!$B$1:$D$65536,3,0)*$C$14</f>
        <v>20837.286644819083</v>
      </c>
      <c r="H1650" s="93"/>
      <c r="I1650" s="88"/>
      <c r="J1650" s="89">
        <f>+VLOOKUP(C1650,'[12]Resumen Peso'!$B$1:$D$65536,3,0)</f>
        <v>12937.648100882172</v>
      </c>
      <c r="N1650" s="59"/>
      <c r="O1650" s="59"/>
      <c r="P1650" s="59"/>
      <c r="Q1650" s="59"/>
      <c r="R1650" s="59"/>
    </row>
    <row r="1651" spans="1:18" x14ac:dyDescent="0.2">
      <c r="A1651" s="80"/>
      <c r="B1651" s="81">
        <f t="shared" si="25"/>
        <v>1621</v>
      </c>
      <c r="C1651" s="82" t="s">
        <v>1664</v>
      </c>
      <c r="D1651" s="83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84" t="s">
        <v>44</v>
      </c>
      <c r="F1651" s="85">
        <v>0</v>
      </c>
      <c r="G1651" s="86">
        <f>VLOOKUP(C1651,'[12]Resumen Peso'!$B$1:$D$65536,3,0)*$C$14</f>
        <v>23337.761042197377</v>
      </c>
      <c r="H1651" s="93"/>
      <c r="I1651" s="88"/>
      <c r="J1651" s="89">
        <f>+VLOOKUP(C1651,'[12]Resumen Peso'!$B$1:$D$65536,3,0)</f>
        <v>14490.165872988035</v>
      </c>
      <c r="N1651" s="59"/>
      <c r="O1651" s="59"/>
      <c r="P1651" s="59"/>
      <c r="Q1651" s="59"/>
      <c r="R1651" s="59"/>
    </row>
    <row r="1652" spans="1:18" x14ac:dyDescent="0.2">
      <c r="A1652" s="80"/>
      <c r="B1652" s="81">
        <f t="shared" si="25"/>
        <v>1622</v>
      </c>
      <c r="C1652" s="82" t="s">
        <v>1665</v>
      </c>
      <c r="D1652" s="83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84" t="s">
        <v>44</v>
      </c>
      <c r="F1652" s="85">
        <v>0</v>
      </c>
      <c r="G1652" s="86">
        <f>VLOOKUP(C1652,'[12]Resumen Peso'!$B$1:$D$65536,3,0)*$C$14</f>
        <v>24092.758449199104</v>
      </c>
      <c r="H1652" s="93"/>
      <c r="I1652" s="88"/>
      <c r="J1652" s="89">
        <f>+VLOOKUP(C1652,'[12]Resumen Peso'!$B$1:$D$65536,3,0)</f>
        <v>14958.935676627298</v>
      </c>
      <c r="N1652" s="59"/>
      <c r="O1652" s="59"/>
      <c r="P1652" s="59"/>
      <c r="Q1652" s="59"/>
      <c r="R1652" s="59"/>
    </row>
    <row r="1653" spans="1:18" x14ac:dyDescent="0.2">
      <c r="A1653" s="80"/>
      <c r="B1653" s="81">
        <f t="shared" si="25"/>
        <v>1623</v>
      </c>
      <c r="C1653" s="82" t="s">
        <v>1666</v>
      </c>
      <c r="D1653" s="83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84" t="s">
        <v>44</v>
      </c>
      <c r="F1653" s="85">
        <v>0</v>
      </c>
      <c r="G1653" s="86">
        <f>VLOOKUP(C1653,'[12]Resumen Peso'!$B$1:$D$65536,3,0)*$C$14</f>
        <v>26859.262485171799</v>
      </c>
      <c r="H1653" s="93"/>
      <c r="I1653" s="88"/>
      <c r="J1653" s="89">
        <f>+VLOOKUP(C1653,'[12]Resumen Peso'!$B$1:$D$65536,3,0)</f>
        <v>16676.62840203712</v>
      </c>
      <c r="N1653" s="59"/>
      <c r="O1653" s="59"/>
      <c r="P1653" s="59"/>
      <c r="Q1653" s="59"/>
      <c r="R1653" s="59"/>
    </row>
    <row r="1654" spans="1:18" x14ac:dyDescent="0.2">
      <c r="A1654" s="80"/>
      <c r="B1654" s="81">
        <f t="shared" si="25"/>
        <v>1624</v>
      </c>
      <c r="C1654" s="82" t="s">
        <v>1667</v>
      </c>
      <c r="D1654" s="83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84" t="s">
        <v>44</v>
      </c>
      <c r="F1654" s="85">
        <v>0</v>
      </c>
      <c r="G1654" s="86">
        <f>VLOOKUP(C1654,'[12]Resumen Peso'!$B$1:$D$65536,3,0)*$C$14</f>
        <v>29625.766521144491</v>
      </c>
      <c r="H1654" s="93"/>
      <c r="I1654" s="88"/>
      <c r="J1654" s="89">
        <f>+VLOOKUP(C1654,'[12]Resumen Peso'!$B$1:$D$65536,3,0)</f>
        <v>18394.321127446943</v>
      </c>
      <c r="N1654" s="59"/>
      <c r="O1654" s="59"/>
      <c r="P1654" s="59"/>
      <c r="Q1654" s="59"/>
      <c r="R1654" s="59"/>
    </row>
    <row r="1655" spans="1:18" x14ac:dyDescent="0.2">
      <c r="A1655" s="80"/>
      <c r="B1655" s="81">
        <f t="shared" si="25"/>
        <v>1625</v>
      </c>
      <c r="C1655" s="82" t="s">
        <v>1668</v>
      </c>
      <c r="D1655" s="83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84" t="s">
        <v>44</v>
      </c>
      <c r="F1655" s="85">
        <v>0</v>
      </c>
      <c r="G1655" s="86">
        <f>VLOOKUP(C1655,'[12]Resumen Peso'!$B$1:$D$65536,3,0)*$C$14</f>
        <v>7766.3525436738792</v>
      </c>
      <c r="H1655" s="93"/>
      <c r="I1655" s="88"/>
      <c r="J1655" s="89">
        <f>+VLOOKUP(C1655,'[12]Resumen Peso'!$B$1:$D$65536,3,0)</f>
        <v>4822.045113173428</v>
      </c>
      <c r="N1655" s="59"/>
      <c r="O1655" s="59"/>
      <c r="P1655" s="59"/>
      <c r="Q1655" s="59"/>
      <c r="R1655" s="59"/>
    </row>
    <row r="1656" spans="1:18" x14ac:dyDescent="0.2">
      <c r="A1656" s="80"/>
      <c r="B1656" s="81">
        <f t="shared" si="25"/>
        <v>1626</v>
      </c>
      <c r="C1656" s="82" t="s">
        <v>1669</v>
      </c>
      <c r="D1656" s="83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84" t="s">
        <v>44</v>
      </c>
      <c r="F1656" s="85">
        <v>0</v>
      </c>
      <c r="G1656" s="86">
        <f>VLOOKUP(C1656,'[12]Resumen Peso'!$B$1:$D$65536,3,0)*$C$14</f>
        <v>8885.8267842034475</v>
      </c>
      <c r="H1656" s="93"/>
      <c r="I1656" s="88"/>
      <c r="J1656" s="89">
        <f>+VLOOKUP(C1656,'[12]Resumen Peso'!$B$1:$D$65536,3,0)</f>
        <v>5517.1146790362645</v>
      </c>
      <c r="N1656" s="59"/>
      <c r="O1656" s="59"/>
      <c r="P1656" s="59"/>
      <c r="Q1656" s="59"/>
      <c r="R1656" s="59"/>
    </row>
    <row r="1657" spans="1:18" x14ac:dyDescent="0.2">
      <c r="A1657" s="80"/>
      <c r="B1657" s="81">
        <f t="shared" si="25"/>
        <v>1627</v>
      </c>
      <c r="C1657" s="82" t="s">
        <v>1670</v>
      </c>
      <c r="D1657" s="83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84" t="s">
        <v>44</v>
      </c>
      <c r="F1657" s="85">
        <v>0</v>
      </c>
      <c r="G1657" s="86">
        <f>VLOOKUP(C1657,'[12]Resumen Peso'!$B$1:$D$65536,3,0)*$C$14</f>
        <v>9995.3057190140007</v>
      </c>
      <c r="H1657" s="93"/>
      <c r="I1657" s="88"/>
      <c r="J1657" s="89">
        <f>+VLOOKUP(C1657,'[12]Resumen Peso'!$B$1:$D$65536,3,0)</f>
        <v>6205.9782666324681</v>
      </c>
      <c r="N1657" s="59"/>
      <c r="O1657" s="59"/>
      <c r="P1657" s="59"/>
      <c r="Q1657" s="59"/>
      <c r="R1657" s="59"/>
    </row>
    <row r="1658" spans="1:18" x14ac:dyDescent="0.2">
      <c r="A1658" s="80"/>
      <c r="B1658" s="81">
        <f t="shared" si="25"/>
        <v>1628</v>
      </c>
      <c r="C1658" s="82" t="s">
        <v>1671</v>
      </c>
      <c r="D1658" s="83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84" t="s">
        <v>44</v>
      </c>
      <c r="F1658" s="85">
        <v>0</v>
      </c>
      <c r="G1658" s="86">
        <f>VLOOKUP(C1658,'[12]Resumen Peso'!$B$1:$D$65536,3,0)*$C$14</f>
        <v>11094.789348105543</v>
      </c>
      <c r="H1658" s="93"/>
      <c r="I1658" s="88"/>
      <c r="J1658" s="89">
        <f>+VLOOKUP(C1658,'[12]Resumen Peso'!$B$1:$D$65536,3,0)</f>
        <v>6888.6358759620407</v>
      </c>
      <c r="N1658" s="59"/>
      <c r="O1658" s="59"/>
      <c r="P1658" s="59"/>
      <c r="Q1658" s="59"/>
      <c r="R1658" s="59"/>
    </row>
    <row r="1659" spans="1:18" x14ac:dyDescent="0.2">
      <c r="A1659" s="80"/>
      <c r="B1659" s="81">
        <f t="shared" si="25"/>
        <v>1629</v>
      </c>
      <c r="C1659" s="82" t="s">
        <v>1672</v>
      </c>
      <c r="D1659" s="83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84" t="s">
        <v>44</v>
      </c>
      <c r="F1659" s="85">
        <v>0</v>
      </c>
      <c r="G1659" s="86">
        <f>VLOOKUP(C1659,'[12]Resumen Peso'!$B$1:$D$65536,3,0)*$C$14</f>
        <v>12194.272977197081</v>
      </c>
      <c r="H1659" s="93"/>
      <c r="I1659" s="88"/>
      <c r="J1659" s="89">
        <f>+VLOOKUP(C1659,'[12]Resumen Peso'!$B$1:$D$65536,3,0)</f>
        <v>7571.2934852916105</v>
      </c>
      <c r="N1659" s="59"/>
      <c r="O1659" s="59"/>
      <c r="P1659" s="59"/>
      <c r="Q1659" s="59"/>
      <c r="R1659" s="59"/>
    </row>
    <row r="1660" spans="1:18" x14ac:dyDescent="0.2">
      <c r="A1660" s="80"/>
      <c r="B1660" s="81">
        <f t="shared" si="25"/>
        <v>1630</v>
      </c>
      <c r="C1660" s="82" t="s">
        <v>1673</v>
      </c>
      <c r="D1660" s="83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84" t="s">
        <v>44</v>
      </c>
      <c r="F1660" s="85">
        <v>0</v>
      </c>
      <c r="G1660" s="86">
        <f>VLOOKUP(C1660,'[12]Resumen Peso'!$B$1:$D$65536,3,0)*$C$14</f>
        <v>13670.759547398393</v>
      </c>
      <c r="H1660" s="93"/>
      <c r="I1660" s="88"/>
      <c r="J1660" s="89">
        <f>+VLOOKUP(C1660,'[12]Resumen Peso'!$B$1:$D$65536,3,0)</f>
        <v>8488.0281828820262</v>
      </c>
      <c r="N1660" s="59"/>
      <c r="O1660" s="59"/>
      <c r="P1660" s="59"/>
      <c r="Q1660" s="59"/>
      <c r="R1660" s="59"/>
    </row>
    <row r="1661" spans="1:18" x14ac:dyDescent="0.2">
      <c r="A1661" s="80"/>
      <c r="B1661" s="81">
        <f t="shared" si="25"/>
        <v>1631</v>
      </c>
      <c r="C1661" s="82" t="s">
        <v>1674</v>
      </c>
      <c r="D1661" s="83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84" t="s">
        <v>44</v>
      </c>
      <c r="F1661" s="85">
        <v>0</v>
      </c>
      <c r="G1661" s="86">
        <f>VLOOKUP(C1661,'[12]Resumen Peso'!$B$1:$D$65536,3,0)*$C$14</f>
        <v>15172.874081463255</v>
      </c>
      <c r="H1661" s="93"/>
      <c r="I1661" s="88"/>
      <c r="J1661" s="89">
        <f>+VLOOKUP(C1661,'[12]Resumen Peso'!$B$1:$D$65536,3,0)</f>
        <v>9420.6750087480868</v>
      </c>
      <c r="N1661" s="59"/>
      <c r="O1661" s="59"/>
      <c r="P1661" s="59"/>
      <c r="Q1661" s="59"/>
      <c r="R1661" s="59"/>
    </row>
    <row r="1662" spans="1:18" x14ac:dyDescent="0.2">
      <c r="A1662" s="80"/>
      <c r="B1662" s="81">
        <f t="shared" si="25"/>
        <v>1632</v>
      </c>
      <c r="C1662" s="82" t="s">
        <v>1675</v>
      </c>
      <c r="D1662" s="83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84" t="s">
        <v>44</v>
      </c>
      <c r="F1662" s="85">
        <v>0</v>
      </c>
      <c r="G1662" s="86">
        <f>VLOOKUP(C1662,'[12]Resumen Peso'!$B$1:$D$65536,3,0)*$C$14</f>
        <v>16674.988615528116</v>
      </c>
      <c r="H1662" s="93"/>
      <c r="I1662" s="88"/>
      <c r="J1662" s="89">
        <f>+VLOOKUP(C1662,'[12]Resumen Peso'!$B$1:$D$65536,3,0)</f>
        <v>10353.321834614148</v>
      </c>
      <c r="N1662" s="59"/>
      <c r="O1662" s="59"/>
      <c r="P1662" s="59"/>
      <c r="Q1662" s="59"/>
      <c r="R1662" s="59"/>
    </row>
    <row r="1663" spans="1:18" x14ac:dyDescent="0.2">
      <c r="A1663" s="80"/>
      <c r="B1663" s="81">
        <f t="shared" si="25"/>
        <v>1633</v>
      </c>
      <c r="C1663" s="82" t="s">
        <v>1676</v>
      </c>
      <c r="D1663" s="83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84" t="s">
        <v>44</v>
      </c>
      <c r="F1663" s="85">
        <v>0</v>
      </c>
      <c r="G1663" s="86">
        <f>VLOOKUP(C1663,'[12]Resumen Peso'!$B$1:$D$65536,3,0)*$C$14</f>
        <v>18448.576212658521</v>
      </c>
      <c r="H1663" s="93"/>
      <c r="I1663" s="88"/>
      <c r="J1663" s="89">
        <f>+VLOOKUP(C1663,'[12]Resumen Peso'!$B$1:$D$65536,3,0)</f>
        <v>11454.52337773673</v>
      </c>
      <c r="N1663" s="59"/>
      <c r="O1663" s="59"/>
      <c r="P1663" s="59"/>
      <c r="Q1663" s="59"/>
      <c r="R1663" s="59"/>
    </row>
    <row r="1664" spans="1:18" x14ac:dyDescent="0.2">
      <c r="A1664" s="80"/>
      <c r="B1664" s="81">
        <f t="shared" si="25"/>
        <v>1634</v>
      </c>
      <c r="C1664" s="82" t="s">
        <v>1677</v>
      </c>
      <c r="D1664" s="83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84" t="s">
        <v>44</v>
      </c>
      <c r="F1664" s="85">
        <v>0</v>
      </c>
      <c r="G1664" s="86">
        <f>VLOOKUP(C1664,'[12]Resumen Peso'!$B$1:$D$65536,3,0)*$C$14</f>
        <v>20544.071506301247</v>
      </c>
      <c r="H1664" s="93"/>
      <c r="I1664" s="88"/>
      <c r="J1664" s="89">
        <f>+VLOOKUP(C1664,'[12]Resumen Peso'!$B$1:$D$65536,3,0)</f>
        <v>12755.59396184491</v>
      </c>
      <c r="N1664" s="59"/>
      <c r="O1664" s="59"/>
      <c r="P1664" s="59"/>
      <c r="Q1664" s="59"/>
      <c r="R1664" s="59"/>
    </row>
    <row r="1665" spans="1:18" x14ac:dyDescent="0.2">
      <c r="A1665" s="80"/>
      <c r="B1665" s="81">
        <f t="shared" si="25"/>
        <v>1635</v>
      </c>
      <c r="C1665" s="82" t="s">
        <v>1678</v>
      </c>
      <c r="D1665" s="83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84" t="s">
        <v>44</v>
      </c>
      <c r="F1665" s="85">
        <v>0</v>
      </c>
      <c r="G1665" s="86">
        <f>VLOOKUP(C1665,'[12]Resumen Peso'!$B$1:$D$65536,3,0)*$C$14</f>
        <v>23009.360087057401</v>
      </c>
      <c r="H1665" s="93"/>
      <c r="I1665" s="88"/>
      <c r="J1665" s="89">
        <f>+VLOOKUP(C1665,'[12]Resumen Peso'!$B$1:$D$65536,3,0)</f>
        <v>14286.265237266301</v>
      </c>
      <c r="N1665" s="59"/>
      <c r="O1665" s="59"/>
      <c r="P1665" s="59"/>
      <c r="Q1665" s="59"/>
      <c r="R1665" s="59"/>
    </row>
    <row r="1666" spans="1:18" x14ac:dyDescent="0.2">
      <c r="A1666" s="80"/>
      <c r="B1666" s="81">
        <f t="shared" si="25"/>
        <v>1636</v>
      </c>
      <c r="C1666" s="82" t="s">
        <v>1679</v>
      </c>
      <c r="D1666" s="83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84" t="s">
        <v>44</v>
      </c>
      <c r="F1666" s="85">
        <v>0</v>
      </c>
      <c r="G1666" s="86">
        <f>VLOOKUP(C1666,'[12]Resumen Peso'!$B$1:$D$65536,3,0)*$C$14</f>
        <v>23753.733429945205</v>
      </c>
      <c r="H1666" s="93"/>
      <c r="I1666" s="88"/>
      <c r="J1666" s="89">
        <f>+VLOOKUP(C1666,'[12]Resumen Peso'!$B$1:$D$65536,3,0)</f>
        <v>14748.438673285824</v>
      </c>
      <c r="N1666" s="59"/>
      <c r="O1666" s="59"/>
      <c r="P1666" s="59"/>
      <c r="Q1666" s="59"/>
      <c r="R1666" s="59"/>
    </row>
    <row r="1667" spans="1:18" x14ac:dyDescent="0.2">
      <c r="A1667" s="80"/>
      <c r="B1667" s="81">
        <f t="shared" si="25"/>
        <v>1637</v>
      </c>
      <c r="C1667" s="82" t="s">
        <v>1680</v>
      </c>
      <c r="D1667" s="83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84" t="s">
        <v>44</v>
      </c>
      <c r="F1667" s="85">
        <v>0</v>
      </c>
      <c r="G1667" s="86">
        <f>VLOOKUP(C1667,'[12]Resumen Peso'!$B$1:$D$65536,3,0)*$C$14</f>
        <v>26481.308171622306</v>
      </c>
      <c r="H1667" s="93"/>
      <c r="I1667" s="88"/>
      <c r="J1667" s="89">
        <f>+VLOOKUP(C1667,'[12]Resumen Peso'!$B$1:$D$65536,3,0)</f>
        <v>16441.960616818087</v>
      </c>
      <c r="N1667" s="59"/>
      <c r="O1667" s="59"/>
      <c r="P1667" s="59"/>
      <c r="Q1667" s="59"/>
      <c r="R1667" s="59"/>
    </row>
    <row r="1668" spans="1:18" x14ac:dyDescent="0.2">
      <c r="A1668" s="80"/>
      <c r="B1668" s="81">
        <f t="shared" si="25"/>
        <v>1638</v>
      </c>
      <c r="C1668" s="82" t="s">
        <v>1681</v>
      </c>
      <c r="D1668" s="83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84" t="s">
        <v>44</v>
      </c>
      <c r="F1668" s="85">
        <v>0</v>
      </c>
      <c r="G1668" s="86">
        <f>VLOOKUP(C1668,'[12]Resumen Peso'!$B$1:$D$65536,3,0)*$C$14</f>
        <v>29208.8829132994</v>
      </c>
      <c r="H1668" s="93"/>
      <c r="I1668" s="88"/>
      <c r="J1668" s="89">
        <f>+VLOOKUP(C1668,'[12]Resumen Peso'!$B$1:$D$65536,3,0)</f>
        <v>18135.482560350349</v>
      </c>
      <c r="N1668" s="59"/>
      <c r="O1668" s="59"/>
      <c r="P1668" s="59"/>
      <c r="Q1668" s="59"/>
      <c r="R1668" s="59"/>
    </row>
    <row r="1669" spans="1:18" x14ac:dyDescent="0.2">
      <c r="A1669" s="80"/>
      <c r="B1669" s="81">
        <f t="shared" si="25"/>
        <v>1639</v>
      </c>
      <c r="C1669" s="82" t="s">
        <v>1682</v>
      </c>
      <c r="D1669" s="83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SS2 (5°)Tipo SS2-6</v>
      </c>
      <c r="E1669" s="84" t="s">
        <v>44</v>
      </c>
      <c r="F1669" s="85">
        <v>0</v>
      </c>
      <c r="G1669" s="86">
        <f>VLOOKUP(C1669,'[12]Resumen Peso'!$B$1:$D$65536,3,0)*$C$14</f>
        <v>7355.5345784343681</v>
      </c>
      <c r="H1669" s="93"/>
      <c r="I1669" s="88"/>
      <c r="J1669" s="89">
        <f>+VLOOKUP(C1669,'[12]Resumen Peso'!$B$1:$D$65536,3,0)</f>
        <v>4566.9726386048278</v>
      </c>
      <c r="N1669" s="59"/>
      <c r="O1669" s="59"/>
      <c r="P1669" s="59"/>
      <c r="Q1669" s="59"/>
      <c r="R1669" s="59"/>
    </row>
    <row r="1670" spans="1:18" x14ac:dyDescent="0.2">
      <c r="A1670" s="80"/>
      <c r="B1670" s="81">
        <f t="shared" si="25"/>
        <v>1640</v>
      </c>
      <c r="C1670" s="82" t="s">
        <v>1683</v>
      </c>
      <c r="D1670" s="83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SS2 (5°)Tipo SS2-3</v>
      </c>
      <c r="E1670" s="84" t="s">
        <v>44</v>
      </c>
      <c r="F1670" s="85">
        <v>0</v>
      </c>
      <c r="G1670" s="86">
        <f>VLOOKUP(C1670,'[12]Resumen Peso'!$B$1:$D$65536,3,0)*$C$14</f>
        <v>8415.791814965447</v>
      </c>
      <c r="H1670" s="93"/>
      <c r="I1670" s="88"/>
      <c r="J1670" s="89">
        <f>+VLOOKUP(C1670,'[12]Resumen Peso'!$B$1:$D$65536,3,0)</f>
        <v>5225.2750009262445</v>
      </c>
      <c r="N1670" s="59"/>
      <c r="O1670" s="59"/>
      <c r="P1670" s="59"/>
      <c r="Q1670" s="59"/>
      <c r="R1670" s="59"/>
    </row>
    <row r="1671" spans="1:18" x14ac:dyDescent="0.2">
      <c r="A1671" s="80"/>
      <c r="B1671" s="81">
        <f t="shared" si="25"/>
        <v>1641</v>
      </c>
      <c r="C1671" s="82" t="s">
        <v>1684</v>
      </c>
      <c r="D1671" s="83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SS2 (5°)Tipo SS2±0</v>
      </c>
      <c r="E1671" s="84" t="s">
        <v>44</v>
      </c>
      <c r="F1671" s="85">
        <v>0</v>
      </c>
      <c r="G1671" s="86">
        <f>VLOOKUP(C1671,'[12]Resumen Peso'!$B$1:$D$65536,3,0)*$C$14</f>
        <v>9466.5824690275003</v>
      </c>
      <c r="H1671" s="93"/>
      <c r="I1671" s="88"/>
      <c r="J1671" s="89">
        <f>+VLOOKUP(C1671,'[12]Resumen Peso'!$B$1:$D$65536,3,0)</f>
        <v>5877.6996635840769</v>
      </c>
      <c r="N1671" s="59"/>
      <c r="O1671" s="59"/>
      <c r="P1671" s="59"/>
      <c r="Q1671" s="59"/>
      <c r="R1671" s="59"/>
    </row>
    <row r="1672" spans="1:18" x14ac:dyDescent="0.2">
      <c r="A1672" s="80"/>
      <c r="B1672" s="81">
        <f t="shared" si="25"/>
        <v>1642</v>
      </c>
      <c r="C1672" s="82" t="s">
        <v>1685</v>
      </c>
      <c r="D1672" s="83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SS2 (5°)Tipo SS2+3</v>
      </c>
      <c r="E1672" s="84" t="s">
        <v>44</v>
      </c>
      <c r="F1672" s="85">
        <v>0</v>
      </c>
      <c r="G1672" s="86">
        <f>VLOOKUP(C1672,'[12]Resumen Peso'!$B$1:$D$65536,3,0)*$C$14</f>
        <v>10507.906540620526</v>
      </c>
      <c r="H1672" s="93"/>
      <c r="I1672" s="88"/>
      <c r="J1672" s="89">
        <f>+VLOOKUP(C1672,'[12]Resumen Peso'!$B$1:$D$65536,3,0)</f>
        <v>6524.246626578326</v>
      </c>
      <c r="N1672" s="59"/>
      <c r="O1672" s="59"/>
      <c r="P1672" s="59"/>
      <c r="Q1672" s="59"/>
      <c r="R1672" s="59"/>
    </row>
    <row r="1673" spans="1:18" x14ac:dyDescent="0.2">
      <c r="A1673" s="80"/>
      <c r="B1673" s="81">
        <f t="shared" si="25"/>
        <v>1643</v>
      </c>
      <c r="C1673" s="82" t="s">
        <v>1686</v>
      </c>
      <c r="D1673" s="83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SS2 (5°)Tipo SS2+6</v>
      </c>
      <c r="E1673" s="84" t="s">
        <v>44</v>
      </c>
      <c r="F1673" s="85">
        <v>0</v>
      </c>
      <c r="G1673" s="86">
        <f>VLOOKUP(C1673,'[12]Resumen Peso'!$B$1:$D$65536,3,0)*$C$14</f>
        <v>11549.230612213551</v>
      </c>
      <c r="H1673" s="93"/>
      <c r="I1673" s="88"/>
      <c r="J1673" s="89">
        <f>+VLOOKUP(C1673,'[12]Resumen Peso'!$B$1:$D$65536,3,0)</f>
        <v>7170.7935895725741</v>
      </c>
      <c r="N1673" s="59"/>
      <c r="O1673" s="59"/>
      <c r="P1673" s="59"/>
      <c r="Q1673" s="59"/>
      <c r="R1673" s="59"/>
    </row>
    <row r="1674" spans="1:18" x14ac:dyDescent="0.2">
      <c r="A1674" s="80"/>
      <c r="B1674" s="81">
        <f t="shared" si="25"/>
        <v>1644</v>
      </c>
      <c r="C1674" s="82" t="s">
        <v>1687</v>
      </c>
      <c r="D1674" s="83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AS2 (30°)Tipo AS2-3</v>
      </c>
      <c r="E1674" s="84" t="s">
        <v>44</v>
      </c>
      <c r="F1674" s="85">
        <v>0</v>
      </c>
      <c r="G1674" s="86">
        <f>VLOOKUP(C1674,'[12]Resumen Peso'!$B$1:$D$65536,3,0)*$C$14</f>
        <v>12947.615241373354</v>
      </c>
      <c r="H1674" s="93"/>
      <c r="I1674" s="88"/>
      <c r="J1674" s="89">
        <f>+VLOOKUP(C1674,'[12]Resumen Peso'!$B$1:$D$65536,3,0)</f>
        <v>8039.0356284778863</v>
      </c>
      <c r="N1674" s="59"/>
      <c r="O1674" s="59"/>
      <c r="P1674" s="59"/>
      <c r="Q1674" s="59"/>
      <c r="R1674" s="59"/>
    </row>
    <row r="1675" spans="1:18" x14ac:dyDescent="0.2">
      <c r="A1675" s="80"/>
      <c r="B1675" s="81">
        <f t="shared" si="25"/>
        <v>1645</v>
      </c>
      <c r="C1675" s="82" t="s">
        <v>1688</v>
      </c>
      <c r="D1675" s="83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AS2 (30°)Tipo AS2±0</v>
      </c>
      <c r="E1675" s="84" t="s">
        <v>44</v>
      </c>
      <c r="F1675" s="85">
        <v>0</v>
      </c>
      <c r="G1675" s="86">
        <f>VLOOKUP(C1675,'[12]Resumen Peso'!$B$1:$D$65536,3,0)*$C$14</f>
        <v>14370.272187983745</v>
      </c>
      <c r="H1675" s="93"/>
      <c r="I1675" s="88"/>
      <c r="J1675" s="89">
        <f>+VLOOKUP(C1675,'[12]Resumen Peso'!$B$1:$D$65536,3,0)</f>
        <v>8922.3480893206288</v>
      </c>
      <c r="N1675" s="59"/>
      <c r="O1675" s="59"/>
      <c r="P1675" s="59"/>
      <c r="Q1675" s="59"/>
      <c r="R1675" s="59"/>
    </row>
    <row r="1676" spans="1:18" x14ac:dyDescent="0.2">
      <c r="A1676" s="80"/>
      <c r="B1676" s="81">
        <f t="shared" si="25"/>
        <v>1646</v>
      </c>
      <c r="C1676" s="82" t="s">
        <v>1689</v>
      </c>
      <c r="D1676" s="83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AS2 (30°)Tipo AS2+3</v>
      </c>
      <c r="E1676" s="84" t="s">
        <v>44</v>
      </c>
      <c r="F1676" s="85">
        <v>0</v>
      </c>
      <c r="G1676" s="86">
        <f>VLOOKUP(C1676,'[12]Resumen Peso'!$B$1:$D$65536,3,0)*$C$14</f>
        <v>15792.929134594136</v>
      </c>
      <c r="H1676" s="93"/>
      <c r="I1676" s="88"/>
      <c r="J1676" s="89">
        <f>+VLOOKUP(C1676,'[12]Resumen Peso'!$B$1:$D$65536,3,0)</f>
        <v>9805.6605501633712</v>
      </c>
      <c r="N1676" s="59"/>
      <c r="O1676" s="59"/>
      <c r="P1676" s="59"/>
      <c r="Q1676" s="59"/>
      <c r="R1676" s="59"/>
    </row>
    <row r="1677" spans="1:18" x14ac:dyDescent="0.2">
      <c r="A1677" s="80"/>
      <c r="B1677" s="81">
        <f t="shared" si="25"/>
        <v>1647</v>
      </c>
      <c r="C1677" s="82" t="s">
        <v>1690</v>
      </c>
      <c r="D1677" s="83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BS2 (65°)Tipo BS2-3</v>
      </c>
      <c r="E1677" s="84" t="s">
        <v>44</v>
      </c>
      <c r="F1677" s="85">
        <v>0</v>
      </c>
      <c r="G1677" s="86">
        <f>VLOOKUP(C1677,'[12]Resumen Peso'!$B$1:$D$65536,3,0)*$C$14</f>
        <v>17472.698991191934</v>
      </c>
      <c r="H1677" s="93"/>
      <c r="I1677" s="88"/>
      <c r="J1677" s="89">
        <f>+VLOOKUP(C1677,'[12]Resumen Peso'!$B$1:$D$65536,3,0)</f>
        <v>10848.61166302024</v>
      </c>
      <c r="N1677" s="59"/>
      <c r="O1677" s="59"/>
      <c r="P1677" s="59"/>
      <c r="Q1677" s="59"/>
      <c r="R1677" s="59"/>
    </row>
    <row r="1678" spans="1:18" x14ac:dyDescent="0.2">
      <c r="A1678" s="80"/>
      <c r="B1678" s="81">
        <f t="shared" si="25"/>
        <v>1648</v>
      </c>
      <c r="C1678" s="82" t="s">
        <v>1691</v>
      </c>
      <c r="D1678" s="83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BS2 (65°)Tipo BS2±0</v>
      </c>
      <c r="E1678" s="84" t="s">
        <v>44</v>
      </c>
      <c r="F1678" s="85">
        <v>0</v>
      </c>
      <c r="G1678" s="86">
        <f>VLOOKUP(C1678,'[12]Resumen Peso'!$B$1:$D$65536,3,0)*$C$14</f>
        <v>19457.348542529991</v>
      </c>
      <c r="H1678" s="93"/>
      <c r="I1678" s="88"/>
      <c r="J1678" s="89">
        <f>+VLOOKUP(C1678,'[12]Resumen Peso'!$B$1:$D$65536,3,0)</f>
        <v>12080.859312940132</v>
      </c>
      <c r="N1678" s="59"/>
      <c r="O1678" s="59"/>
      <c r="P1678" s="59"/>
      <c r="Q1678" s="59"/>
      <c r="R1678" s="59"/>
    </row>
    <row r="1679" spans="1:18" x14ac:dyDescent="0.2">
      <c r="A1679" s="80"/>
      <c r="B1679" s="81">
        <f t="shared" si="25"/>
        <v>1649</v>
      </c>
      <c r="C1679" s="82" t="s">
        <v>1692</v>
      </c>
      <c r="D1679" s="83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BS2 (65°)Tipo BS2+3</v>
      </c>
      <c r="E1679" s="84" t="s">
        <v>44</v>
      </c>
      <c r="F1679" s="85">
        <v>0</v>
      </c>
      <c r="G1679" s="86">
        <f>VLOOKUP(C1679,'[12]Resumen Peso'!$B$1:$D$65536,3,0)*$C$14</f>
        <v>21792.230367633594</v>
      </c>
      <c r="H1679" s="93"/>
      <c r="I1679" s="88"/>
      <c r="J1679" s="89">
        <f>+VLOOKUP(C1679,'[12]Resumen Peso'!$B$1:$D$65536,3,0)</f>
        <v>13530.56243049295</v>
      </c>
      <c r="N1679" s="59"/>
      <c r="O1679" s="59"/>
      <c r="P1679" s="59"/>
      <c r="Q1679" s="59"/>
      <c r="R1679" s="59"/>
    </row>
    <row r="1680" spans="1:18" x14ac:dyDescent="0.2">
      <c r="A1680" s="80"/>
      <c r="B1680" s="81">
        <f t="shared" si="25"/>
        <v>1650</v>
      </c>
      <c r="C1680" s="82" t="s">
        <v>1693</v>
      </c>
      <c r="D1680" s="83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RS2-3</v>
      </c>
      <c r="E1680" s="84" t="s">
        <v>44</v>
      </c>
      <c r="F1680" s="85">
        <v>0</v>
      </c>
      <c r="G1680" s="86">
        <f>VLOOKUP(C1680,'[12]Resumen Peso'!$B$1:$D$65536,3,0)*$C$14</f>
        <v>22497.228477375076</v>
      </c>
      <c r="H1680" s="93"/>
      <c r="I1680" s="88"/>
      <c r="J1680" s="89">
        <f>+VLOOKUP(C1680,'[12]Resumen Peso'!$B$1:$D$65536,3,0)</f>
        <v>13968.288205978706</v>
      </c>
      <c r="N1680" s="59"/>
      <c r="O1680" s="59"/>
      <c r="P1680" s="59"/>
      <c r="Q1680" s="59"/>
      <c r="R1680" s="59"/>
    </row>
    <row r="1681" spans="1:18" x14ac:dyDescent="0.2">
      <c r="A1681" s="80"/>
      <c r="B1681" s="81">
        <f t="shared" si="25"/>
        <v>1651</v>
      </c>
      <c r="C1681" s="82" t="s">
        <v>1694</v>
      </c>
      <c r="D1681" s="83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RS2±0</v>
      </c>
      <c r="E1681" s="84" t="s">
        <v>44</v>
      </c>
      <c r="F1681" s="85">
        <v>0</v>
      </c>
      <c r="G1681" s="86">
        <f>VLOOKUP(C1681,'[12]Resumen Peso'!$B$1:$D$65536,3,0)*$C$14</f>
        <v>25080.522271321159</v>
      </c>
      <c r="H1681" s="93"/>
      <c r="I1681" s="88"/>
      <c r="J1681" s="89">
        <f>+VLOOKUP(C1681,'[12]Resumen Peso'!$B$1:$D$65536,3,0)</f>
        <v>15572.227654379829</v>
      </c>
      <c r="N1681" s="59"/>
      <c r="O1681" s="59"/>
      <c r="P1681" s="59"/>
      <c r="Q1681" s="59"/>
      <c r="R1681" s="59"/>
    </row>
    <row r="1682" spans="1:18" x14ac:dyDescent="0.2">
      <c r="A1682" s="80"/>
      <c r="B1682" s="81">
        <f t="shared" si="25"/>
        <v>1652</v>
      </c>
      <c r="C1682" s="82" t="s">
        <v>1695</v>
      </c>
      <c r="D1682" s="83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RS2+3</v>
      </c>
      <c r="E1682" s="84" t="s">
        <v>44</v>
      </c>
      <c r="F1682" s="85">
        <v>0</v>
      </c>
      <c r="G1682" s="86">
        <f>VLOOKUP(C1682,'[12]Resumen Peso'!$B$1:$D$65536,3,0)*$C$14</f>
        <v>27663.816065267234</v>
      </c>
      <c r="H1682" s="93"/>
      <c r="I1682" s="88"/>
      <c r="J1682" s="89">
        <f>+VLOOKUP(C1682,'[12]Resumen Peso'!$B$1:$D$65536,3,0)</f>
        <v>17176.16710278095</v>
      </c>
      <c r="N1682" s="59"/>
      <c r="O1682" s="59"/>
      <c r="P1682" s="59"/>
      <c r="Q1682" s="59"/>
      <c r="R1682" s="59"/>
    </row>
    <row r="1683" spans="1:18" x14ac:dyDescent="0.2">
      <c r="A1683" s="80"/>
      <c r="B1683" s="81">
        <f t="shared" si="25"/>
        <v>1653</v>
      </c>
      <c r="C1683" s="82" t="s">
        <v>1696</v>
      </c>
      <c r="D1683" s="83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84" t="s">
        <v>44</v>
      </c>
      <c r="F1683" s="85">
        <v>0</v>
      </c>
      <c r="G1683" s="86">
        <f>VLOOKUP(C1683,'[12]Resumen Peso'!$B$1:$D$65536,3,0)*$C$14</f>
        <v>5752.1684442362121</v>
      </c>
      <c r="H1683" s="93"/>
      <c r="I1683" s="88"/>
      <c r="J1683" s="89">
        <f>+VLOOKUP(C1683,'[12]Resumen Peso'!$B$1:$D$65536,3,0)</f>
        <v>3571.4597786670283</v>
      </c>
      <c r="N1683" s="59"/>
      <c r="O1683" s="59"/>
      <c r="P1683" s="59"/>
      <c r="Q1683" s="59"/>
      <c r="R1683" s="59"/>
    </row>
    <row r="1684" spans="1:18" x14ac:dyDescent="0.2">
      <c r="A1684" s="80"/>
      <c r="B1684" s="81">
        <f t="shared" si="25"/>
        <v>1654</v>
      </c>
      <c r="C1684" s="82" t="s">
        <v>1697</v>
      </c>
      <c r="D1684" s="83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84" t="s">
        <v>44</v>
      </c>
      <c r="F1684" s="85">
        <v>0</v>
      </c>
      <c r="G1684" s="86">
        <f>VLOOKUP(C1684,'[12]Resumen Peso'!$B$1:$D$65536,3,0)*$C$14</f>
        <v>6581.3098416035937</v>
      </c>
      <c r="H1684" s="93"/>
      <c r="I1684" s="88"/>
      <c r="J1684" s="89">
        <f>+VLOOKUP(C1684,'[12]Resumen Peso'!$B$1:$D$65536,3,0)</f>
        <v>4086.2647918082216</v>
      </c>
      <c r="N1684" s="59"/>
      <c r="O1684" s="59"/>
      <c r="P1684" s="59"/>
      <c r="Q1684" s="59"/>
      <c r="R1684" s="59"/>
    </row>
    <row r="1685" spans="1:18" x14ac:dyDescent="0.2">
      <c r="A1685" s="80"/>
      <c r="B1685" s="81">
        <f t="shared" si="25"/>
        <v>1655</v>
      </c>
      <c r="C1685" s="82" t="s">
        <v>1698</v>
      </c>
      <c r="D1685" s="83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84" t="s">
        <v>44</v>
      </c>
      <c r="F1685" s="85">
        <v>0</v>
      </c>
      <c r="G1685" s="86">
        <f>VLOOKUP(C1685,'[12]Resumen Peso'!$B$1:$D$65536,3,0)*$C$14</f>
        <v>7403.0481907801959</v>
      </c>
      <c r="H1685" s="93"/>
      <c r="I1685" s="88"/>
      <c r="J1685" s="89">
        <f>+VLOOKUP(C1685,'[12]Resumen Peso'!$B$1:$D$65536,3,0)</f>
        <v>4596.4733316177972</v>
      </c>
      <c r="N1685" s="59"/>
      <c r="O1685" s="59"/>
      <c r="P1685" s="59"/>
      <c r="Q1685" s="59"/>
      <c r="R1685" s="59"/>
    </row>
    <row r="1686" spans="1:18" x14ac:dyDescent="0.2">
      <c r="A1686" s="80"/>
      <c r="B1686" s="81">
        <f t="shared" si="25"/>
        <v>1656</v>
      </c>
      <c r="C1686" s="82" t="s">
        <v>1699</v>
      </c>
      <c r="D1686" s="83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84" t="s">
        <v>44</v>
      </c>
      <c r="F1686" s="85">
        <v>0</v>
      </c>
      <c r="G1686" s="86">
        <f>VLOOKUP(C1686,'[12]Resumen Peso'!$B$1:$D$65536,3,0)*$C$14</f>
        <v>8217.3834917660188</v>
      </c>
      <c r="H1686" s="93"/>
      <c r="I1686" s="88"/>
      <c r="J1686" s="89">
        <f>+VLOOKUP(C1686,'[12]Resumen Peso'!$B$1:$D$65536,3,0)</f>
        <v>5102.0853980957554</v>
      </c>
      <c r="N1686" s="59"/>
      <c r="O1686" s="59"/>
      <c r="P1686" s="59"/>
      <c r="Q1686" s="59"/>
      <c r="R1686" s="59"/>
    </row>
    <row r="1687" spans="1:18" x14ac:dyDescent="0.2">
      <c r="A1687" s="80"/>
      <c r="B1687" s="81">
        <f t="shared" si="25"/>
        <v>1657</v>
      </c>
      <c r="C1687" s="82" t="s">
        <v>1700</v>
      </c>
      <c r="D1687" s="83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84" t="s">
        <v>44</v>
      </c>
      <c r="F1687" s="85">
        <v>0</v>
      </c>
      <c r="G1687" s="86">
        <f>VLOOKUP(C1687,'[12]Resumen Peso'!$B$1:$D$65536,3,0)*$C$14</f>
        <v>9031.7187927518389</v>
      </c>
      <c r="H1687" s="93"/>
      <c r="I1687" s="88"/>
      <c r="J1687" s="89">
        <f>+VLOOKUP(C1687,'[12]Resumen Peso'!$B$1:$D$65536,3,0)</f>
        <v>5607.6974645737128</v>
      </c>
      <c r="N1687" s="59"/>
      <c r="O1687" s="59"/>
      <c r="P1687" s="59"/>
      <c r="Q1687" s="59"/>
      <c r="R1687" s="59"/>
    </row>
    <row r="1688" spans="1:18" x14ac:dyDescent="0.2">
      <c r="A1688" s="80"/>
      <c r="B1688" s="81">
        <f t="shared" si="25"/>
        <v>1658</v>
      </c>
      <c r="C1688" s="82" t="s">
        <v>1701</v>
      </c>
      <c r="D1688" s="83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84" t="s">
        <v>44</v>
      </c>
      <c r="F1688" s="85">
        <v>0</v>
      </c>
      <c r="G1688" s="86">
        <f>VLOOKUP(C1688,'[12]Resumen Peso'!$B$1:$D$65536,3,0)*$C$14</f>
        <v>10125.282265397507</v>
      </c>
      <c r="H1688" s="93"/>
      <c r="I1688" s="88"/>
      <c r="J1688" s="89">
        <f>+VLOOKUP(C1688,'[12]Resumen Peso'!$B$1:$D$65536,3,0)</f>
        <v>6286.67931217363</v>
      </c>
      <c r="N1688" s="59"/>
      <c r="O1688" s="59"/>
      <c r="P1688" s="59"/>
      <c r="Q1688" s="59"/>
      <c r="R1688" s="59"/>
    </row>
    <row r="1689" spans="1:18" x14ac:dyDescent="0.2">
      <c r="A1689" s="80"/>
      <c r="B1689" s="81">
        <f t="shared" si="25"/>
        <v>1659</v>
      </c>
      <c r="C1689" s="82" t="s">
        <v>1702</v>
      </c>
      <c r="D1689" s="83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84" t="s">
        <v>44</v>
      </c>
      <c r="F1689" s="85">
        <v>0</v>
      </c>
      <c r="G1689" s="86">
        <f>VLOOKUP(C1689,'[12]Resumen Peso'!$B$1:$D$65536,3,0)*$C$14</f>
        <v>11237.827153604338</v>
      </c>
      <c r="H1689" s="93"/>
      <c r="I1689" s="88"/>
      <c r="J1689" s="89">
        <f>+VLOOKUP(C1689,'[12]Resumen Peso'!$B$1:$D$65536,3,0)</f>
        <v>6977.446517395816</v>
      </c>
      <c r="N1689" s="59"/>
      <c r="O1689" s="59"/>
      <c r="P1689" s="59"/>
      <c r="Q1689" s="59"/>
      <c r="R1689" s="59"/>
    </row>
    <row r="1690" spans="1:18" x14ac:dyDescent="0.2">
      <c r="A1690" s="80"/>
      <c r="B1690" s="81">
        <f t="shared" si="25"/>
        <v>1660</v>
      </c>
      <c r="C1690" s="82" t="s">
        <v>1703</v>
      </c>
      <c r="D1690" s="83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84" t="s">
        <v>44</v>
      </c>
      <c r="F1690" s="85">
        <v>0</v>
      </c>
      <c r="G1690" s="86">
        <f>VLOOKUP(C1690,'[12]Resumen Peso'!$B$1:$D$65536,3,0)*$C$14</f>
        <v>12350.372041811166</v>
      </c>
      <c r="H1690" s="93"/>
      <c r="I1690" s="88"/>
      <c r="J1690" s="89">
        <f>+VLOOKUP(C1690,'[12]Resumen Peso'!$B$1:$D$65536,3,0)</f>
        <v>7668.2137226180021</v>
      </c>
      <c r="N1690" s="59"/>
      <c r="O1690" s="59"/>
      <c r="P1690" s="59"/>
      <c r="Q1690" s="59"/>
      <c r="R1690" s="59"/>
    </row>
    <row r="1691" spans="1:18" x14ac:dyDescent="0.2">
      <c r="A1691" s="80"/>
      <c r="B1691" s="81">
        <f t="shared" si="25"/>
        <v>1661</v>
      </c>
      <c r="C1691" s="82" t="s">
        <v>1704</v>
      </c>
      <c r="D1691" s="83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84" t="s">
        <v>44</v>
      </c>
      <c r="F1691" s="85">
        <v>0</v>
      </c>
      <c r="G1691" s="86">
        <f>VLOOKUP(C1691,'[12]Resumen Peso'!$B$1:$D$65536,3,0)*$C$14</f>
        <v>13663.984133450287</v>
      </c>
      <c r="H1691" s="93"/>
      <c r="I1691" s="88"/>
      <c r="J1691" s="89">
        <f>+VLOOKUP(C1691,'[12]Resumen Peso'!$B$1:$D$65536,3,0)</f>
        <v>8483.8214009294352</v>
      </c>
      <c r="N1691" s="59"/>
      <c r="O1691" s="59"/>
      <c r="P1691" s="59"/>
      <c r="Q1691" s="59"/>
      <c r="R1691" s="59"/>
    </row>
    <row r="1692" spans="1:18" x14ac:dyDescent="0.2">
      <c r="A1692" s="80"/>
      <c r="B1692" s="81">
        <f t="shared" si="25"/>
        <v>1662</v>
      </c>
      <c r="C1692" s="82" t="s">
        <v>1705</v>
      </c>
      <c r="D1692" s="83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84" t="s">
        <v>44</v>
      </c>
      <c r="F1692" s="85">
        <v>0</v>
      </c>
      <c r="G1692" s="86">
        <f>VLOOKUP(C1692,'[12]Resumen Peso'!$B$1:$D$65536,3,0)*$C$14</f>
        <v>15216.017965980274</v>
      </c>
      <c r="H1692" s="93"/>
      <c r="I1692" s="88"/>
      <c r="J1692" s="89">
        <f>+VLOOKUP(C1692,'[12]Resumen Peso'!$B$1:$D$65536,3,0)</f>
        <v>9447.4625845539358</v>
      </c>
      <c r="N1692" s="59"/>
      <c r="O1692" s="59"/>
      <c r="P1692" s="59"/>
      <c r="Q1692" s="59"/>
      <c r="R1692" s="59"/>
    </row>
    <row r="1693" spans="1:18" x14ac:dyDescent="0.2">
      <c r="A1693" s="80"/>
      <c r="B1693" s="81">
        <f t="shared" si="25"/>
        <v>1663</v>
      </c>
      <c r="C1693" s="82" t="s">
        <v>1706</v>
      </c>
      <c r="D1693" s="83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84" t="s">
        <v>44</v>
      </c>
      <c r="F1693" s="85">
        <v>0</v>
      </c>
      <c r="G1693" s="86">
        <f>VLOOKUP(C1693,'[12]Resumen Peso'!$B$1:$D$65536,3,0)*$C$14</f>
        <v>17041.940121897907</v>
      </c>
      <c r="H1693" s="93"/>
      <c r="I1693" s="88"/>
      <c r="J1693" s="89">
        <f>+VLOOKUP(C1693,'[12]Resumen Peso'!$B$1:$D$65536,3,0)</f>
        <v>10581.158094700409</v>
      </c>
      <c r="N1693" s="59"/>
      <c r="O1693" s="59"/>
      <c r="P1693" s="59"/>
      <c r="Q1693" s="59"/>
      <c r="R1693" s="59"/>
    </row>
    <row r="1694" spans="1:18" x14ac:dyDescent="0.2">
      <c r="A1694" s="80"/>
      <c r="B1694" s="81">
        <f t="shared" si="25"/>
        <v>1664</v>
      </c>
      <c r="C1694" s="82" t="s">
        <v>1707</v>
      </c>
      <c r="D1694" s="83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84" t="s">
        <v>44</v>
      </c>
      <c r="F1694" s="85">
        <v>0</v>
      </c>
      <c r="G1694" s="86">
        <f>VLOOKUP(C1694,'[12]Resumen Peso'!$B$1:$D$65536,3,0)*$C$14</f>
        <v>17593.262100859269</v>
      </c>
      <c r="H1694" s="93"/>
      <c r="I1694" s="88"/>
      <c r="J1694" s="89">
        <f>+VLOOKUP(C1694,'[12]Resumen Peso'!$B$1:$D$65536,3,0)</f>
        <v>10923.468006526551</v>
      </c>
      <c r="N1694" s="59"/>
      <c r="O1694" s="59"/>
      <c r="P1694" s="59"/>
      <c r="Q1694" s="59"/>
      <c r="R1694" s="59"/>
    </row>
    <row r="1695" spans="1:18" x14ac:dyDescent="0.2">
      <c r="A1695" s="80"/>
      <c r="B1695" s="81">
        <f t="shared" si="25"/>
        <v>1665</v>
      </c>
      <c r="C1695" s="82" t="s">
        <v>1708</v>
      </c>
      <c r="D1695" s="83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84" t="s">
        <v>44</v>
      </c>
      <c r="F1695" s="85">
        <v>0</v>
      </c>
      <c r="G1695" s="86">
        <f>VLOOKUP(C1695,'[12]Resumen Peso'!$B$1:$D$65536,3,0)*$C$14</f>
        <v>19613.44715814857</v>
      </c>
      <c r="H1695" s="93"/>
      <c r="I1695" s="88"/>
      <c r="J1695" s="89">
        <f>+VLOOKUP(C1695,'[12]Resumen Peso'!$B$1:$D$65536,3,0)</f>
        <v>12177.779271490022</v>
      </c>
      <c r="N1695" s="59"/>
      <c r="O1695" s="59"/>
      <c r="P1695" s="59"/>
      <c r="Q1695" s="59"/>
      <c r="R1695" s="59"/>
    </row>
    <row r="1696" spans="1:18" x14ac:dyDescent="0.2">
      <c r="A1696" s="80"/>
      <c r="B1696" s="81">
        <f t="shared" ref="B1696:B1759" si="26">1+B1695</f>
        <v>1666</v>
      </c>
      <c r="C1696" s="82" t="s">
        <v>1709</v>
      </c>
      <c r="D1696" s="83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84" t="s">
        <v>44</v>
      </c>
      <c r="F1696" s="85">
        <v>0</v>
      </c>
      <c r="G1696" s="86">
        <f>VLOOKUP(C1696,'[12]Resumen Peso'!$B$1:$D$65536,3,0)*$C$14</f>
        <v>21633.632215437872</v>
      </c>
      <c r="H1696" s="93"/>
      <c r="I1696" s="88"/>
      <c r="J1696" s="89">
        <f>+VLOOKUP(C1696,'[12]Resumen Peso'!$B$1:$D$65536,3,0)</f>
        <v>13432.090536453494</v>
      </c>
      <c r="N1696" s="59"/>
      <c r="O1696" s="59"/>
      <c r="P1696" s="59"/>
      <c r="Q1696" s="59"/>
      <c r="R1696" s="59"/>
    </row>
    <row r="1697" spans="1:18" x14ac:dyDescent="0.2">
      <c r="A1697" s="80"/>
      <c r="B1697" s="81">
        <f t="shared" si="26"/>
        <v>1667</v>
      </c>
      <c r="C1697" s="82" t="s">
        <v>1710</v>
      </c>
      <c r="D1697" s="83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84" t="s">
        <v>44</v>
      </c>
      <c r="F1697" s="85">
        <v>0</v>
      </c>
      <c r="G1697" s="86">
        <f>VLOOKUP(C1697,'[12]Resumen Peso'!$B$1:$D$65536,3,0)*$C$14</f>
        <v>5687.2063058862741</v>
      </c>
      <c r="H1697" s="93"/>
      <c r="I1697" s="88"/>
      <c r="J1697" s="89">
        <f>+VLOOKUP(C1697,'[12]Resumen Peso'!$B$1:$D$65536,3,0)</f>
        <v>3531.1254827398143</v>
      </c>
      <c r="N1697" s="59"/>
      <c r="O1697" s="59"/>
      <c r="P1697" s="59"/>
      <c r="Q1697" s="59"/>
      <c r="R1697" s="59"/>
    </row>
    <row r="1698" spans="1:18" x14ac:dyDescent="0.2">
      <c r="A1698" s="80"/>
      <c r="B1698" s="81">
        <f t="shared" si="26"/>
        <v>1668</v>
      </c>
      <c r="C1698" s="82" t="s">
        <v>1711</v>
      </c>
      <c r="D1698" s="83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84" t="s">
        <v>44</v>
      </c>
      <c r="F1698" s="85">
        <v>0</v>
      </c>
      <c r="G1698" s="86">
        <f>VLOOKUP(C1698,'[12]Resumen Peso'!$B$1:$D$65536,3,0)*$C$14</f>
        <v>6506.9837914194304</v>
      </c>
      <c r="H1698" s="93"/>
      <c r="I1698" s="88"/>
      <c r="J1698" s="89">
        <f>+VLOOKUP(C1698,'[12]Resumen Peso'!$B$1:$D$65536,3,0)</f>
        <v>4040.1165433149226</v>
      </c>
      <c r="N1698" s="59"/>
      <c r="O1698" s="59"/>
      <c r="P1698" s="59"/>
      <c r="Q1698" s="59"/>
      <c r="R1698" s="59"/>
    </row>
    <row r="1699" spans="1:18" x14ac:dyDescent="0.2">
      <c r="A1699" s="80"/>
      <c r="B1699" s="81">
        <f t="shared" si="26"/>
        <v>1669</v>
      </c>
      <c r="C1699" s="82" t="s">
        <v>1712</v>
      </c>
      <c r="D1699" s="83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84" t="s">
        <v>44</v>
      </c>
      <c r="F1699" s="85">
        <v>0</v>
      </c>
      <c r="G1699" s="86">
        <f>VLOOKUP(C1699,'[12]Resumen Peso'!$B$1:$D$65536,3,0)*$C$14</f>
        <v>7319.4418351174691</v>
      </c>
      <c r="H1699" s="93"/>
      <c r="I1699" s="88"/>
      <c r="J1699" s="89">
        <f>+VLOOKUP(C1699,'[12]Resumen Peso'!$B$1:$D$65536,3,0)</f>
        <v>4544.5630408491816</v>
      </c>
      <c r="N1699" s="59"/>
      <c r="O1699" s="59"/>
      <c r="P1699" s="59"/>
      <c r="Q1699" s="59"/>
      <c r="R1699" s="59"/>
    </row>
    <row r="1700" spans="1:18" x14ac:dyDescent="0.2">
      <c r="A1700" s="80"/>
      <c r="B1700" s="81">
        <f t="shared" si="26"/>
        <v>1670</v>
      </c>
      <c r="C1700" s="82" t="s">
        <v>1713</v>
      </c>
      <c r="D1700" s="83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84" t="s">
        <v>44</v>
      </c>
      <c r="F1700" s="85">
        <v>0</v>
      </c>
      <c r="G1700" s="86">
        <f>VLOOKUP(C1700,'[12]Resumen Peso'!$B$1:$D$65536,3,0)*$C$14</f>
        <v>8124.5804369803918</v>
      </c>
      <c r="H1700" s="93"/>
      <c r="I1700" s="88"/>
      <c r="J1700" s="89">
        <f>+VLOOKUP(C1700,'[12]Resumen Peso'!$B$1:$D$65536,3,0)</f>
        <v>5044.464975342592</v>
      </c>
      <c r="N1700" s="59"/>
      <c r="O1700" s="59"/>
      <c r="P1700" s="59"/>
      <c r="Q1700" s="59"/>
      <c r="R1700" s="59"/>
    </row>
    <row r="1701" spans="1:18" x14ac:dyDescent="0.2">
      <c r="A1701" s="80"/>
      <c r="B1701" s="81">
        <f t="shared" si="26"/>
        <v>1671</v>
      </c>
      <c r="C1701" s="82" t="s">
        <v>1714</v>
      </c>
      <c r="D1701" s="83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84" t="s">
        <v>44</v>
      </c>
      <c r="F1701" s="85">
        <v>0</v>
      </c>
      <c r="G1701" s="86">
        <f>VLOOKUP(C1701,'[12]Resumen Peso'!$B$1:$D$65536,3,0)*$C$14</f>
        <v>8929.7190388433119</v>
      </c>
      <c r="H1701" s="93"/>
      <c r="I1701" s="88"/>
      <c r="J1701" s="89">
        <f>+VLOOKUP(C1701,'[12]Resumen Peso'!$B$1:$D$65536,3,0)</f>
        <v>5544.3669098360015</v>
      </c>
      <c r="N1701" s="59"/>
      <c r="O1701" s="59"/>
      <c r="P1701" s="59"/>
      <c r="Q1701" s="59"/>
      <c r="R1701" s="59"/>
    </row>
    <row r="1702" spans="1:18" x14ac:dyDescent="0.2">
      <c r="A1702" s="80"/>
      <c r="B1702" s="81">
        <f t="shared" si="26"/>
        <v>1672</v>
      </c>
      <c r="C1702" s="82" t="s">
        <v>1715</v>
      </c>
      <c r="D1702" s="83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84" t="s">
        <v>44</v>
      </c>
      <c r="F1702" s="85">
        <v>0</v>
      </c>
      <c r="G1702" s="86">
        <f>VLOOKUP(C1702,'[12]Resumen Peso'!$B$1:$D$65536,3,0)*$C$14</f>
        <v>10010.932347843194</v>
      </c>
      <c r="H1702" s="93"/>
      <c r="I1702" s="88"/>
      <c r="J1702" s="89">
        <f>+VLOOKUP(C1702,'[12]Resumen Peso'!$B$1:$D$65536,3,0)</f>
        <v>6215.6806731041606</v>
      </c>
      <c r="N1702" s="59"/>
      <c r="O1702" s="59"/>
      <c r="P1702" s="59"/>
      <c r="Q1702" s="59"/>
      <c r="R1702" s="59"/>
    </row>
    <row r="1703" spans="1:18" x14ac:dyDescent="0.2">
      <c r="A1703" s="80"/>
      <c r="B1703" s="81">
        <f t="shared" si="26"/>
        <v>1673</v>
      </c>
      <c r="C1703" s="82" t="s">
        <v>1716</v>
      </c>
      <c r="D1703" s="83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84" t="s">
        <v>44</v>
      </c>
      <c r="F1703" s="85">
        <v>0</v>
      </c>
      <c r="G1703" s="86">
        <f>VLOOKUP(C1703,'[12]Resumen Peso'!$B$1:$D$65536,3,0)*$C$14</f>
        <v>11110.912705708319</v>
      </c>
      <c r="H1703" s="93"/>
      <c r="I1703" s="88"/>
      <c r="J1703" s="89">
        <f>+VLOOKUP(C1703,'[12]Resumen Peso'!$B$1:$D$65536,3,0)</f>
        <v>6898.6466960090575</v>
      </c>
      <c r="N1703" s="59"/>
      <c r="O1703" s="59"/>
      <c r="P1703" s="59"/>
      <c r="Q1703" s="59"/>
      <c r="R1703" s="59"/>
    </row>
    <row r="1704" spans="1:18" x14ac:dyDescent="0.2">
      <c r="A1704" s="80"/>
      <c r="B1704" s="81">
        <f t="shared" si="26"/>
        <v>1674</v>
      </c>
      <c r="C1704" s="82" t="s">
        <v>1717</v>
      </c>
      <c r="D1704" s="83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84" t="s">
        <v>44</v>
      </c>
      <c r="F1704" s="85">
        <v>0</v>
      </c>
      <c r="G1704" s="86">
        <f>VLOOKUP(C1704,'[12]Resumen Peso'!$B$1:$D$65536,3,0)*$C$14</f>
        <v>12210.893063573441</v>
      </c>
      <c r="H1704" s="93"/>
      <c r="I1704" s="88"/>
      <c r="J1704" s="89">
        <f>+VLOOKUP(C1704,'[12]Resumen Peso'!$B$1:$D$65536,3,0)</f>
        <v>7581.6127189139543</v>
      </c>
      <c r="N1704" s="59"/>
      <c r="O1704" s="59"/>
      <c r="P1704" s="59"/>
      <c r="Q1704" s="59"/>
      <c r="R1704" s="59"/>
    </row>
    <row r="1705" spans="1:18" x14ac:dyDescent="0.2">
      <c r="A1705" s="80"/>
      <c r="B1705" s="81">
        <f t="shared" si="26"/>
        <v>1675</v>
      </c>
      <c r="C1705" s="82" t="s">
        <v>1718</v>
      </c>
      <c r="D1705" s="83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84" t="s">
        <v>44</v>
      </c>
      <c r="F1705" s="85">
        <v>0</v>
      </c>
      <c r="G1705" s="86">
        <f>VLOOKUP(C1705,'[12]Resumen Peso'!$B$1:$D$65536,3,0)*$C$14</f>
        <v>13509.6698715691</v>
      </c>
      <c r="H1705" s="93"/>
      <c r="I1705" s="88"/>
      <c r="J1705" s="89">
        <f>+VLOOKUP(C1705,'[12]Resumen Peso'!$B$1:$D$65536,3,0)</f>
        <v>8388.0093285038456</v>
      </c>
      <c r="N1705" s="59"/>
      <c r="O1705" s="59"/>
      <c r="P1705" s="59"/>
      <c r="Q1705" s="59"/>
      <c r="R1705" s="59"/>
    </row>
    <row r="1706" spans="1:18" x14ac:dyDescent="0.2">
      <c r="A1706" s="80"/>
      <c r="B1706" s="81">
        <f t="shared" si="26"/>
        <v>1676</v>
      </c>
      <c r="C1706" s="82" t="s">
        <v>1719</v>
      </c>
      <c r="D1706" s="83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84" t="s">
        <v>44</v>
      </c>
      <c r="F1706" s="85">
        <v>0</v>
      </c>
      <c r="G1706" s="86">
        <f>VLOOKUP(C1706,'[12]Resumen Peso'!$B$1:$D$65536,3,0)*$C$14</f>
        <v>15044.175803529064</v>
      </c>
      <c r="H1706" s="93"/>
      <c r="I1706" s="88"/>
      <c r="J1706" s="89">
        <f>+VLOOKUP(C1706,'[12]Resumen Peso'!$B$1:$D$65536,3,0)</f>
        <v>9340.7676263962639</v>
      </c>
      <c r="N1706" s="59"/>
      <c r="O1706" s="59"/>
      <c r="P1706" s="59"/>
      <c r="Q1706" s="59"/>
      <c r="R1706" s="59"/>
    </row>
    <row r="1707" spans="1:18" x14ac:dyDescent="0.2">
      <c r="A1707" s="80"/>
      <c r="B1707" s="81">
        <f t="shared" si="26"/>
        <v>1677</v>
      </c>
      <c r="C1707" s="82" t="s">
        <v>1720</v>
      </c>
      <c r="D1707" s="83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84" t="s">
        <v>44</v>
      </c>
      <c r="F1707" s="85">
        <v>0</v>
      </c>
      <c r="G1707" s="86">
        <f>VLOOKUP(C1707,'[12]Resumen Peso'!$B$1:$D$65536,3,0)*$C$14</f>
        <v>16849.476899952555</v>
      </c>
      <c r="H1707" s="93"/>
      <c r="I1707" s="88"/>
      <c r="J1707" s="89">
        <f>+VLOOKUP(C1707,'[12]Resumen Peso'!$B$1:$D$65536,3,0)</f>
        <v>10461.659741563817</v>
      </c>
      <c r="N1707" s="59"/>
      <c r="O1707" s="59"/>
      <c r="P1707" s="59"/>
      <c r="Q1707" s="59"/>
      <c r="R1707" s="59"/>
    </row>
    <row r="1708" spans="1:18" x14ac:dyDescent="0.2">
      <c r="A1708" s="80"/>
      <c r="B1708" s="81">
        <f t="shared" si="26"/>
        <v>1678</v>
      </c>
      <c r="C1708" s="82" t="s">
        <v>1721</v>
      </c>
      <c r="D1708" s="83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84" t="s">
        <v>44</v>
      </c>
      <c r="F1708" s="85">
        <v>0</v>
      </c>
      <c r="G1708" s="86">
        <f>VLOOKUP(C1708,'[12]Resumen Peso'!$B$1:$D$65536,3,0)*$C$14</f>
        <v>17394.572521841819</v>
      </c>
      <c r="H1708" s="93"/>
      <c r="I1708" s="88"/>
      <c r="J1708" s="89">
        <f>+VLOOKUP(C1708,'[12]Resumen Peso'!$B$1:$D$65536,3,0)</f>
        <v>10800.103774971032</v>
      </c>
      <c r="N1708" s="59"/>
      <c r="O1708" s="59"/>
      <c r="P1708" s="59"/>
      <c r="Q1708" s="59"/>
      <c r="R1708" s="59"/>
    </row>
    <row r="1709" spans="1:18" x14ac:dyDescent="0.2">
      <c r="A1709" s="80"/>
      <c r="B1709" s="81">
        <f t="shared" si="26"/>
        <v>1679</v>
      </c>
      <c r="C1709" s="82" t="s">
        <v>1722</v>
      </c>
      <c r="D1709" s="83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84" t="s">
        <v>44</v>
      </c>
      <c r="F1709" s="85">
        <v>0</v>
      </c>
      <c r="G1709" s="86">
        <f>VLOOKUP(C1709,'[12]Resumen Peso'!$B$1:$D$65536,3,0)*$C$14</f>
        <v>19391.942610748963</v>
      </c>
      <c r="H1709" s="93"/>
      <c r="I1709" s="88"/>
      <c r="J1709" s="89">
        <f>+VLOOKUP(C1709,'[12]Resumen Peso'!$B$1:$D$65536,3,0)</f>
        <v>12040.249470424784</v>
      </c>
      <c r="N1709" s="59"/>
      <c r="O1709" s="59"/>
      <c r="P1709" s="59"/>
      <c r="Q1709" s="59"/>
      <c r="R1709" s="59"/>
    </row>
    <row r="1710" spans="1:18" x14ac:dyDescent="0.2">
      <c r="A1710" s="80"/>
      <c r="B1710" s="81">
        <f t="shared" si="26"/>
        <v>1680</v>
      </c>
      <c r="C1710" s="82" t="s">
        <v>1723</v>
      </c>
      <c r="D1710" s="83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84" t="s">
        <v>44</v>
      </c>
      <c r="F1710" s="85">
        <v>0</v>
      </c>
      <c r="G1710" s="86">
        <f>VLOOKUP(C1710,'[12]Resumen Peso'!$B$1:$D$65536,3,0)*$C$14</f>
        <v>21389.312699656104</v>
      </c>
      <c r="H1710" s="93"/>
      <c r="I1710" s="88"/>
      <c r="J1710" s="89">
        <f>+VLOOKUP(C1710,'[12]Resumen Peso'!$B$1:$D$65536,3,0)</f>
        <v>13280.395165878535</v>
      </c>
      <c r="N1710" s="59"/>
      <c r="O1710" s="59"/>
      <c r="P1710" s="59"/>
      <c r="Q1710" s="59"/>
      <c r="R1710" s="59"/>
    </row>
    <row r="1711" spans="1:18" x14ac:dyDescent="0.2">
      <c r="A1711" s="80"/>
      <c r="B1711" s="81">
        <f t="shared" si="26"/>
        <v>1681</v>
      </c>
      <c r="C1711" s="82" t="s">
        <v>1724</v>
      </c>
      <c r="D1711" s="83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SS1 (5°)Tipo SS1-6</v>
      </c>
      <c r="E1711" s="84" t="s">
        <v>44</v>
      </c>
      <c r="F1711" s="85">
        <v>0</v>
      </c>
      <c r="G1711" s="86">
        <f>VLOOKUP(C1711,'[12]Resumen Peso'!$B$1:$D$65536,3,0)*$C$14</f>
        <v>4954.0834360068347</v>
      </c>
      <c r="H1711" s="93"/>
      <c r="I1711" s="88"/>
      <c r="J1711" s="89">
        <f>+VLOOKUP(C1711,'[12]Resumen Peso'!$B$1:$D$65536,3,0)</f>
        <v>3075.9373449134669</v>
      </c>
      <c r="N1711" s="59"/>
      <c r="O1711" s="59"/>
      <c r="P1711" s="59"/>
      <c r="Q1711" s="59"/>
      <c r="R1711" s="59"/>
    </row>
    <row r="1712" spans="1:18" x14ac:dyDescent="0.2">
      <c r="A1712" s="80"/>
      <c r="B1712" s="81">
        <f t="shared" si="26"/>
        <v>1682</v>
      </c>
      <c r="C1712" s="82" t="s">
        <v>1725</v>
      </c>
      <c r="D1712" s="83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SS1 (5°)Tipo SS1-3</v>
      </c>
      <c r="E1712" s="84" t="s">
        <v>44</v>
      </c>
      <c r="F1712" s="85">
        <v>0</v>
      </c>
      <c r="G1712" s="86">
        <f>VLOOKUP(C1712,'[12]Resumen Peso'!$B$1:$D$65536,3,0)*$C$14</f>
        <v>5668.1855529087206</v>
      </c>
      <c r="H1712" s="93"/>
      <c r="I1712" s="88"/>
      <c r="J1712" s="89">
        <f>+VLOOKUP(C1712,'[12]Resumen Peso'!$B$1:$D$65536,3,0)</f>
        <v>3519.3157009370298</v>
      </c>
      <c r="N1712" s="59"/>
      <c r="O1712" s="59"/>
      <c r="P1712" s="59"/>
      <c r="Q1712" s="59"/>
      <c r="R1712" s="59"/>
    </row>
    <row r="1713" spans="1:18" x14ac:dyDescent="0.2">
      <c r="A1713" s="80"/>
      <c r="B1713" s="81">
        <f t="shared" si="26"/>
        <v>1683</v>
      </c>
      <c r="C1713" s="82" t="s">
        <v>1726</v>
      </c>
      <c r="D1713" s="83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SS1 (5°)Tipo SS1±0</v>
      </c>
      <c r="E1713" s="84" t="s">
        <v>44</v>
      </c>
      <c r="F1713" s="85">
        <v>0</v>
      </c>
      <c r="G1713" s="86">
        <f>VLOOKUP(C1713,'[12]Resumen Peso'!$B$1:$D$65536,3,0)*$C$14</f>
        <v>6375.9117580525544</v>
      </c>
      <c r="H1713" s="93"/>
      <c r="I1713" s="88"/>
      <c r="J1713" s="89">
        <f>+VLOOKUP(C1713,'[12]Resumen Peso'!$B$1:$D$65536,3,0)</f>
        <v>3958.7353216389533</v>
      </c>
      <c r="N1713" s="59"/>
      <c r="O1713" s="59"/>
      <c r="P1713" s="59"/>
      <c r="Q1713" s="59"/>
      <c r="R1713" s="59"/>
    </row>
    <row r="1714" spans="1:18" x14ac:dyDescent="0.2">
      <c r="A1714" s="80"/>
      <c r="B1714" s="81">
        <f t="shared" si="26"/>
        <v>1684</v>
      </c>
      <c r="C1714" s="82" t="s">
        <v>1727</v>
      </c>
      <c r="D1714" s="83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SS1 (5°)Tipo SS1+3</v>
      </c>
      <c r="E1714" s="84" t="s">
        <v>44</v>
      </c>
      <c r="F1714" s="85">
        <v>0</v>
      </c>
      <c r="G1714" s="86">
        <f>VLOOKUP(C1714,'[12]Resumen Peso'!$B$1:$D$65536,3,0)*$C$14</f>
        <v>7077.2620514383352</v>
      </c>
      <c r="H1714" s="93"/>
      <c r="I1714" s="88"/>
      <c r="J1714" s="89">
        <f>+VLOOKUP(C1714,'[12]Resumen Peso'!$B$1:$D$65536,3,0)</f>
        <v>4394.1962070192385</v>
      </c>
      <c r="N1714" s="59"/>
      <c r="O1714" s="59"/>
      <c r="P1714" s="59"/>
      <c r="Q1714" s="59"/>
      <c r="R1714" s="59"/>
    </row>
    <row r="1715" spans="1:18" x14ac:dyDescent="0.2">
      <c r="A1715" s="80"/>
      <c r="B1715" s="81">
        <f t="shared" si="26"/>
        <v>1685</v>
      </c>
      <c r="C1715" s="82" t="s">
        <v>1728</v>
      </c>
      <c r="D1715" s="83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SS1 (5°)Tipo SS1+6</v>
      </c>
      <c r="E1715" s="84" t="s">
        <v>44</v>
      </c>
      <c r="F1715" s="85">
        <v>0</v>
      </c>
      <c r="G1715" s="86">
        <f>VLOOKUP(C1715,'[12]Resumen Peso'!$B$1:$D$65536,3,0)*$C$14</f>
        <v>7778.612344824116</v>
      </c>
      <c r="H1715" s="93"/>
      <c r="I1715" s="88"/>
      <c r="J1715" s="89">
        <f>+VLOOKUP(C1715,'[12]Resumen Peso'!$B$1:$D$65536,3,0)</f>
        <v>4829.6570923995232</v>
      </c>
      <c r="N1715" s="59"/>
      <c r="O1715" s="59"/>
      <c r="P1715" s="59"/>
      <c r="Q1715" s="59"/>
      <c r="R1715" s="59"/>
    </row>
    <row r="1716" spans="1:18" x14ac:dyDescent="0.2">
      <c r="A1716" s="80"/>
      <c r="B1716" s="81">
        <f t="shared" si="26"/>
        <v>1686</v>
      </c>
      <c r="C1716" s="82" t="s">
        <v>1729</v>
      </c>
      <c r="D1716" s="83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AS1 (30°)Tipo AS1-3</v>
      </c>
      <c r="E1716" s="84" t="s">
        <v>44</v>
      </c>
      <c r="F1716" s="85">
        <v>0</v>
      </c>
      <c r="G1716" s="86">
        <f>VLOOKUP(C1716,'[12]Resumen Peso'!$B$1:$D$65536,3,0)*$C$14</f>
        <v>8720.449277900123</v>
      </c>
      <c r="H1716" s="93"/>
      <c r="I1716" s="88"/>
      <c r="J1716" s="89">
        <f>+VLOOKUP(C1716,'[12]Resumen Peso'!$B$1:$D$65536,3,0)</f>
        <v>5414.4335566413856</v>
      </c>
      <c r="N1716" s="59"/>
      <c r="O1716" s="59"/>
      <c r="P1716" s="59"/>
      <c r="Q1716" s="59"/>
      <c r="R1716" s="59"/>
    </row>
    <row r="1717" spans="1:18" x14ac:dyDescent="0.2">
      <c r="A1717" s="80"/>
      <c r="B1717" s="81">
        <f t="shared" si="26"/>
        <v>1687</v>
      </c>
      <c r="C1717" s="82" t="s">
        <v>1730</v>
      </c>
      <c r="D1717" s="83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AS1 (30°)Tipo AS1±0</v>
      </c>
      <c r="E1717" s="84" t="s">
        <v>44</v>
      </c>
      <c r="F1717" s="85">
        <v>0</v>
      </c>
      <c r="G1717" s="86">
        <f>VLOOKUP(C1717,'[12]Resumen Peso'!$B$1:$D$65536,3,0)*$C$14</f>
        <v>9678.6340487237758</v>
      </c>
      <c r="H1717" s="93"/>
      <c r="I1717" s="88"/>
      <c r="J1717" s="89">
        <f>+VLOOKUP(C1717,'[12]Resumen Peso'!$B$1:$D$65536,3,0)</f>
        <v>6009.3602182479308</v>
      </c>
      <c r="N1717" s="59"/>
      <c r="O1717" s="59"/>
      <c r="P1717" s="59"/>
      <c r="Q1717" s="59"/>
      <c r="R1717" s="59"/>
    </row>
    <row r="1718" spans="1:18" x14ac:dyDescent="0.2">
      <c r="A1718" s="80"/>
      <c r="B1718" s="81">
        <f t="shared" si="26"/>
        <v>1688</v>
      </c>
      <c r="C1718" s="82" t="s">
        <v>1731</v>
      </c>
      <c r="D1718" s="83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AS1 (30°)Tipo AS1+3</v>
      </c>
      <c r="E1718" s="84" t="s">
        <v>44</v>
      </c>
      <c r="F1718" s="85">
        <v>0</v>
      </c>
      <c r="G1718" s="86">
        <f>VLOOKUP(C1718,'[12]Resumen Peso'!$B$1:$D$65536,3,0)*$C$14</f>
        <v>10636.81881954743</v>
      </c>
      <c r="H1718" s="93"/>
      <c r="I1718" s="88"/>
      <c r="J1718" s="89">
        <f>+VLOOKUP(C1718,'[12]Resumen Peso'!$B$1:$D$65536,3,0)</f>
        <v>6604.286879854476</v>
      </c>
      <c r="N1718" s="59"/>
      <c r="O1718" s="59"/>
      <c r="P1718" s="59"/>
      <c r="Q1718" s="59"/>
      <c r="R1718" s="59"/>
    </row>
    <row r="1719" spans="1:18" x14ac:dyDescent="0.2">
      <c r="A1719" s="80"/>
      <c r="B1719" s="81">
        <f t="shared" si="26"/>
        <v>1689</v>
      </c>
      <c r="C1719" s="82" t="s">
        <v>1732</v>
      </c>
      <c r="D1719" s="83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BS1 (65°)Tipo BS1-3</v>
      </c>
      <c r="E1719" s="84" t="s">
        <v>44</v>
      </c>
      <c r="F1719" s="85">
        <v>0</v>
      </c>
      <c r="G1719" s="86">
        <f>VLOOKUP(C1719,'[12]Resumen Peso'!$B$1:$D$65536,3,0)*$C$14</f>
        <v>11768.17371077085</v>
      </c>
      <c r="H1719" s="93"/>
      <c r="I1719" s="88"/>
      <c r="J1719" s="89">
        <f>+VLOOKUP(C1719,'[12]Resumen Peso'!$B$1:$D$65536,3,0)</f>
        <v>7306.7330144859134</v>
      </c>
      <c r="N1719" s="59"/>
      <c r="O1719" s="59"/>
      <c r="P1719" s="59"/>
      <c r="Q1719" s="59"/>
      <c r="R1719" s="59"/>
    </row>
    <row r="1720" spans="1:18" x14ac:dyDescent="0.2">
      <c r="A1720" s="80"/>
      <c r="B1720" s="81">
        <f t="shared" si="26"/>
        <v>1690</v>
      </c>
      <c r="C1720" s="82" t="s">
        <v>1733</v>
      </c>
      <c r="D1720" s="83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BS1 (65°)Tipo BS1±0</v>
      </c>
      <c r="E1720" s="84" t="s">
        <v>44</v>
      </c>
      <c r="F1720" s="85">
        <v>0</v>
      </c>
      <c r="G1720" s="86">
        <f>VLOOKUP(C1720,'[12]Resumen Peso'!$B$1:$D$65536,3,0)*$C$14</f>
        <v>13104.870501971993</v>
      </c>
      <c r="H1720" s="93"/>
      <c r="I1720" s="88"/>
      <c r="J1720" s="89">
        <f>+VLOOKUP(C1720,'[12]Resumen Peso'!$B$1:$D$65536,3,0)</f>
        <v>8136.6737355076984</v>
      </c>
      <c r="N1720" s="59"/>
      <c r="O1720" s="59"/>
      <c r="P1720" s="59"/>
      <c r="Q1720" s="59"/>
      <c r="R1720" s="59"/>
    </row>
    <row r="1721" spans="1:18" x14ac:dyDescent="0.2">
      <c r="A1721" s="80"/>
      <c r="B1721" s="81">
        <f t="shared" si="26"/>
        <v>1691</v>
      </c>
      <c r="C1721" s="82" t="s">
        <v>1734</v>
      </c>
      <c r="D1721" s="83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BS1 (65°)Tipo BS1+3</v>
      </c>
      <c r="E1721" s="84" t="s">
        <v>44</v>
      </c>
      <c r="F1721" s="85">
        <v>0</v>
      </c>
      <c r="G1721" s="86">
        <f>VLOOKUP(C1721,'[12]Resumen Peso'!$B$1:$D$65536,3,0)*$C$14</f>
        <v>14677.454962208634</v>
      </c>
      <c r="H1721" s="93"/>
      <c r="I1721" s="88"/>
      <c r="J1721" s="89">
        <f>+VLOOKUP(C1721,'[12]Resumen Peso'!$B$1:$D$65536,3,0)</f>
        <v>9113.0745837686227</v>
      </c>
      <c r="N1721" s="59"/>
      <c r="O1721" s="59"/>
      <c r="P1721" s="59"/>
      <c r="Q1721" s="59"/>
      <c r="R1721" s="59"/>
    </row>
    <row r="1722" spans="1:18" x14ac:dyDescent="0.2">
      <c r="A1722" s="80"/>
      <c r="B1722" s="81">
        <f t="shared" si="26"/>
        <v>1692</v>
      </c>
      <c r="C1722" s="82" t="s">
        <v>1735</v>
      </c>
      <c r="D1722" s="83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RS1-3</v>
      </c>
      <c r="E1722" s="84" t="s">
        <v>44</v>
      </c>
      <c r="F1722" s="85">
        <v>0</v>
      </c>
      <c r="G1722" s="86">
        <f>VLOOKUP(C1722,'[12]Resumen Peso'!$B$1:$D$65536,3,0)*$C$14</f>
        <v>15152.283735106583</v>
      </c>
      <c r="H1722" s="93"/>
      <c r="I1722" s="88"/>
      <c r="J1722" s="89">
        <f>+VLOOKUP(C1722,'[12]Resumen Peso'!$B$1:$D$65536,3,0)</f>
        <v>9407.8906832272714</v>
      </c>
      <c r="N1722" s="59"/>
      <c r="O1722" s="59"/>
      <c r="P1722" s="59"/>
      <c r="Q1722" s="59"/>
      <c r="R1722" s="59"/>
    </row>
    <row r="1723" spans="1:18" x14ac:dyDescent="0.2">
      <c r="A1723" s="80"/>
      <c r="B1723" s="81">
        <f t="shared" si="26"/>
        <v>1693</v>
      </c>
      <c r="C1723" s="82" t="s">
        <v>1736</v>
      </c>
      <c r="D1723" s="83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RS1±0</v>
      </c>
      <c r="E1723" s="84" t="s">
        <v>44</v>
      </c>
      <c r="F1723" s="85">
        <v>0</v>
      </c>
      <c r="G1723" s="86">
        <f>VLOOKUP(C1723,'[12]Resumen Peso'!$B$1:$D$65536,3,0)*$C$14</f>
        <v>16892.178077041899</v>
      </c>
      <c r="H1723" s="93"/>
      <c r="I1723" s="88"/>
      <c r="J1723" s="89">
        <f>+VLOOKUP(C1723,'[12]Resumen Peso'!$B$1:$D$65536,3,0)</f>
        <v>10488.172445069422</v>
      </c>
      <c r="N1723" s="59"/>
      <c r="O1723" s="59"/>
      <c r="P1723" s="59"/>
      <c r="Q1723" s="59"/>
      <c r="R1723" s="59"/>
    </row>
    <row r="1724" spans="1:18" x14ac:dyDescent="0.2">
      <c r="A1724" s="80"/>
      <c r="B1724" s="81">
        <f t="shared" si="26"/>
        <v>1694</v>
      </c>
      <c r="C1724" s="82" t="s">
        <v>1737</v>
      </c>
      <c r="D1724" s="83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RS1+3</v>
      </c>
      <c r="E1724" s="84" t="s">
        <v>44</v>
      </c>
      <c r="F1724" s="85">
        <v>0</v>
      </c>
      <c r="G1724" s="86">
        <f>VLOOKUP(C1724,'[12]Resumen Peso'!$B$1:$D$65536,3,0)*$C$14</f>
        <v>18632.072418977212</v>
      </c>
      <c r="H1724" s="93"/>
      <c r="I1724" s="88"/>
      <c r="J1724" s="89">
        <f>+VLOOKUP(C1724,'[12]Resumen Peso'!$B$1:$D$65536,3,0)</f>
        <v>11568.454206911572</v>
      </c>
      <c r="N1724" s="59"/>
      <c r="O1724" s="59"/>
      <c r="P1724" s="59"/>
      <c r="Q1724" s="59"/>
      <c r="R1724" s="59"/>
    </row>
    <row r="1725" spans="1:18" x14ac:dyDescent="0.2">
      <c r="A1725" s="80"/>
      <c r="B1725" s="81">
        <f t="shared" si="26"/>
        <v>1695</v>
      </c>
      <c r="C1725" s="82" t="s">
        <v>1738</v>
      </c>
      <c r="D1725" s="83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S1 (5°)Tipo S1-6</v>
      </c>
      <c r="E1725" s="84" t="s">
        <v>44</v>
      </c>
      <c r="F1725" s="85">
        <v>0</v>
      </c>
      <c r="G1725" s="86">
        <f>VLOOKUP(C1725,'[12]Resumen Peso'!$B$1:$D$65536,3,0)*$C$14</f>
        <v>5015.1945818453341</v>
      </c>
      <c r="H1725" s="93"/>
      <c r="I1725" s="88"/>
      <c r="J1725" s="89">
        <f>+VLOOKUP(C1725,'[12]Resumen Peso'!$B$1:$D$65536,3,0)</f>
        <v>3113.8806008362226</v>
      </c>
      <c r="N1725" s="59"/>
      <c r="O1725" s="59"/>
      <c r="P1725" s="59"/>
      <c r="Q1725" s="59"/>
      <c r="R1725" s="59"/>
    </row>
    <row r="1726" spans="1:18" x14ac:dyDescent="0.2">
      <c r="A1726" s="80"/>
      <c r="B1726" s="81">
        <f t="shared" si="26"/>
        <v>1696</v>
      </c>
      <c r="C1726" s="82" t="s">
        <v>1739</v>
      </c>
      <c r="D1726" s="83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S1 (5°)Tipo S1-3</v>
      </c>
      <c r="E1726" s="84" t="s">
        <v>44</v>
      </c>
      <c r="F1726" s="85">
        <v>0</v>
      </c>
      <c r="G1726" s="86">
        <f>VLOOKUP(C1726,'[12]Resumen Peso'!$B$1:$D$65536,3,0)*$C$14</f>
        <v>5738.1055125617786</v>
      </c>
      <c r="H1726" s="93"/>
      <c r="I1726" s="88"/>
      <c r="J1726" s="89">
        <f>+VLOOKUP(C1726,'[12]Resumen Peso'!$B$1:$D$65536,3,0)</f>
        <v>3562.7282550108134</v>
      </c>
      <c r="N1726" s="59"/>
      <c r="O1726" s="59"/>
      <c r="P1726" s="59"/>
      <c r="Q1726" s="59"/>
      <c r="R1726" s="59"/>
    </row>
    <row r="1727" spans="1:18" x14ac:dyDescent="0.2">
      <c r="A1727" s="80"/>
      <c r="B1727" s="81">
        <f t="shared" si="26"/>
        <v>1697</v>
      </c>
      <c r="C1727" s="82" t="s">
        <v>1740</v>
      </c>
      <c r="D1727" s="83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S1 (5°)Tipo S1±0</v>
      </c>
      <c r="E1727" s="84" t="s">
        <v>44</v>
      </c>
      <c r="F1727" s="85">
        <v>0</v>
      </c>
      <c r="G1727" s="86">
        <f>VLOOKUP(C1727,'[12]Resumen Peso'!$B$1:$D$65536,3,0)*$C$14</f>
        <v>6454.5618813968258</v>
      </c>
      <c r="H1727" s="93"/>
      <c r="I1727" s="88"/>
      <c r="J1727" s="89">
        <f>+VLOOKUP(C1727,'[12]Resumen Peso'!$B$1:$D$65536,3,0)</f>
        <v>4007.5683408445593</v>
      </c>
      <c r="N1727" s="59"/>
      <c r="O1727" s="59"/>
      <c r="P1727" s="59"/>
      <c r="Q1727" s="59"/>
      <c r="R1727" s="59"/>
    </row>
    <row r="1728" spans="1:18" x14ac:dyDescent="0.2">
      <c r="A1728" s="80"/>
      <c r="B1728" s="81">
        <f t="shared" si="26"/>
        <v>1698</v>
      </c>
      <c r="C1728" s="82" t="s">
        <v>1741</v>
      </c>
      <c r="D1728" s="83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S1 (5°)Tipo S1+3</v>
      </c>
      <c r="E1728" s="84" t="s">
        <v>44</v>
      </c>
      <c r="F1728" s="85">
        <v>0</v>
      </c>
      <c r="G1728" s="86">
        <f>VLOOKUP(C1728,'[12]Resumen Peso'!$B$1:$D$65536,3,0)*$C$14</f>
        <v>7164.5636883504776</v>
      </c>
      <c r="H1728" s="93"/>
      <c r="I1728" s="88"/>
      <c r="J1728" s="89">
        <f>+VLOOKUP(C1728,'[12]Resumen Peso'!$B$1:$D$65536,3,0)</f>
        <v>4448.4008583374616</v>
      </c>
      <c r="N1728" s="59"/>
      <c r="O1728" s="59"/>
      <c r="P1728" s="59"/>
      <c r="Q1728" s="59"/>
      <c r="R1728" s="59"/>
    </row>
    <row r="1729" spans="1:18" x14ac:dyDescent="0.2">
      <c r="A1729" s="80"/>
      <c r="B1729" s="81">
        <f t="shared" si="26"/>
        <v>1699</v>
      </c>
      <c r="C1729" s="82" t="s">
        <v>1742</v>
      </c>
      <c r="D1729" s="83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S1 (5°)Tipo S1+6</v>
      </c>
      <c r="E1729" s="84" t="s">
        <v>44</v>
      </c>
      <c r="F1729" s="85">
        <v>0</v>
      </c>
      <c r="G1729" s="86">
        <f>VLOOKUP(C1729,'[12]Resumen Peso'!$B$1:$D$65536,3,0)*$C$14</f>
        <v>7874.5654953041276</v>
      </c>
      <c r="H1729" s="93"/>
      <c r="I1729" s="88"/>
      <c r="J1729" s="89">
        <f>+VLOOKUP(C1729,'[12]Resumen Peso'!$B$1:$D$65536,3,0)</f>
        <v>4889.2333758303621</v>
      </c>
      <c r="N1729" s="59"/>
      <c r="O1729" s="59"/>
      <c r="P1729" s="59"/>
      <c r="Q1729" s="59"/>
      <c r="R1729" s="59"/>
    </row>
    <row r="1730" spans="1:18" x14ac:dyDescent="0.2">
      <c r="A1730" s="80"/>
      <c r="B1730" s="81">
        <f t="shared" si="26"/>
        <v>1700</v>
      </c>
      <c r="C1730" s="82" t="s">
        <v>1743</v>
      </c>
      <c r="D1730" s="83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A1 (30°)Tipo A1-3</v>
      </c>
      <c r="E1730" s="84" t="s">
        <v>44</v>
      </c>
      <c r="F1730" s="85">
        <v>0</v>
      </c>
      <c r="G1730" s="86">
        <f>VLOOKUP(C1730,'[12]Resumen Peso'!$B$1:$D$65536,3,0)*$C$14</f>
        <v>8828.0204673003045</v>
      </c>
      <c r="H1730" s="93"/>
      <c r="I1730" s="88"/>
      <c r="J1730" s="89">
        <f>+VLOOKUP(C1730,'[12]Resumen Peso'!$B$1:$D$65536,3,0)</f>
        <v>5481.2233560032391</v>
      </c>
      <c r="N1730" s="59"/>
      <c r="O1730" s="59"/>
      <c r="P1730" s="59"/>
      <c r="Q1730" s="59"/>
      <c r="R1730" s="59"/>
    </row>
    <row r="1731" spans="1:18" x14ac:dyDescent="0.2">
      <c r="A1731" s="80"/>
      <c r="B1731" s="81">
        <f t="shared" si="26"/>
        <v>1701</v>
      </c>
      <c r="C1731" s="82" t="s">
        <v>1744</v>
      </c>
      <c r="D1731" s="83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A1 (30°)Tipo A1±0</v>
      </c>
      <c r="E1731" s="84" t="s">
        <v>44</v>
      </c>
      <c r="F1731" s="85">
        <v>0</v>
      </c>
      <c r="G1731" s="86">
        <f>VLOOKUP(C1731,'[12]Resumen Peso'!$B$1:$D$65536,3,0)*$C$14</f>
        <v>9798.0249359603822</v>
      </c>
      <c r="H1731" s="93"/>
      <c r="I1731" s="88"/>
      <c r="J1731" s="89">
        <f>+VLOOKUP(C1731,'[12]Resumen Peso'!$B$1:$D$65536,3,0)</f>
        <v>6083.4887414020413</v>
      </c>
      <c r="N1731" s="59"/>
      <c r="O1731" s="59"/>
      <c r="P1731" s="59"/>
      <c r="Q1731" s="59"/>
      <c r="R1731" s="59"/>
    </row>
    <row r="1732" spans="1:18" x14ac:dyDescent="0.2">
      <c r="A1732" s="80"/>
      <c r="B1732" s="81">
        <f t="shared" si="26"/>
        <v>1702</v>
      </c>
      <c r="C1732" s="82" t="s">
        <v>1745</v>
      </c>
      <c r="D1732" s="83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A1 (30°)Tipo A1+3</v>
      </c>
      <c r="E1732" s="84" t="s">
        <v>44</v>
      </c>
      <c r="F1732" s="85">
        <v>0</v>
      </c>
      <c r="G1732" s="86">
        <f>VLOOKUP(C1732,'[12]Resumen Peso'!$B$1:$D$65536,3,0)*$C$14</f>
        <v>10768.02940462046</v>
      </c>
      <c r="H1732" s="93"/>
      <c r="I1732" s="88"/>
      <c r="J1732" s="89">
        <f>+VLOOKUP(C1732,'[12]Resumen Peso'!$B$1:$D$65536,3,0)</f>
        <v>6685.7541268008436</v>
      </c>
      <c r="N1732" s="59"/>
      <c r="O1732" s="59"/>
      <c r="P1732" s="59"/>
      <c r="Q1732" s="59"/>
      <c r="R1732" s="59"/>
    </row>
    <row r="1733" spans="1:18" x14ac:dyDescent="0.2">
      <c r="A1733" s="80"/>
      <c r="B1733" s="81">
        <f t="shared" si="26"/>
        <v>1703</v>
      </c>
      <c r="C1733" s="82" t="s">
        <v>1746</v>
      </c>
      <c r="D1733" s="83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B1 (65°)Tipo B1-3</v>
      </c>
      <c r="E1733" s="84" t="s">
        <v>44</v>
      </c>
      <c r="F1733" s="85">
        <v>0</v>
      </c>
      <c r="G1733" s="86">
        <f>VLOOKUP(C1733,'[12]Resumen Peso'!$B$1:$D$65536,3,0)*$C$14</f>
        <v>11913.340135434742</v>
      </c>
      <c r="H1733" s="93"/>
      <c r="I1733" s="88"/>
      <c r="J1733" s="89">
        <f>+VLOOKUP(C1733,'[12]Resumen Peso'!$B$1:$D$65536,3,0)</f>
        <v>7396.8652927608118</v>
      </c>
      <c r="N1733" s="59"/>
      <c r="O1733" s="59"/>
      <c r="P1733" s="59"/>
      <c r="Q1733" s="59"/>
      <c r="R1733" s="59"/>
    </row>
    <row r="1734" spans="1:18" x14ac:dyDescent="0.2">
      <c r="A1734" s="80"/>
      <c r="B1734" s="81">
        <f t="shared" si="26"/>
        <v>1704</v>
      </c>
      <c r="C1734" s="82" t="s">
        <v>1747</v>
      </c>
      <c r="D1734" s="83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B1 (65°)Tipo B1±0</v>
      </c>
      <c r="E1734" s="84" t="s">
        <v>44</v>
      </c>
      <c r="F1734" s="85">
        <v>0</v>
      </c>
      <c r="G1734" s="86">
        <f>VLOOKUP(C1734,'[12]Resumen Peso'!$B$1:$D$65536,3,0)*$C$14</f>
        <v>13266.525763290359</v>
      </c>
      <c r="H1734" s="93"/>
      <c r="I1734" s="88"/>
      <c r="J1734" s="89">
        <f>+VLOOKUP(C1734,'[12]Resumen Peso'!$B$1:$D$65536,3,0)</f>
        <v>8237.0437558583653</v>
      </c>
      <c r="N1734" s="59"/>
      <c r="O1734" s="59"/>
      <c r="P1734" s="59"/>
      <c r="Q1734" s="59"/>
      <c r="R1734" s="59"/>
    </row>
    <row r="1735" spans="1:18" x14ac:dyDescent="0.2">
      <c r="A1735" s="80"/>
      <c r="B1735" s="81">
        <f t="shared" si="26"/>
        <v>1705</v>
      </c>
      <c r="C1735" s="82" t="s">
        <v>1748</v>
      </c>
      <c r="D1735" s="83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B1 (65°)Tipo B1+3</v>
      </c>
      <c r="E1735" s="84" t="s">
        <v>44</v>
      </c>
      <c r="F1735" s="85">
        <v>0</v>
      </c>
      <c r="G1735" s="86">
        <f>VLOOKUP(C1735,'[12]Resumen Peso'!$B$1:$D$65536,3,0)*$C$14</f>
        <v>14858.508854885205</v>
      </c>
      <c r="H1735" s="93"/>
      <c r="I1735" s="88"/>
      <c r="J1735" s="89">
        <f>+VLOOKUP(C1735,'[12]Resumen Peso'!$B$1:$D$65536,3,0)</f>
        <v>9225.4890065613708</v>
      </c>
      <c r="N1735" s="59"/>
      <c r="O1735" s="59"/>
      <c r="P1735" s="59"/>
      <c r="Q1735" s="59"/>
      <c r="R1735" s="59"/>
    </row>
    <row r="1736" spans="1:18" x14ac:dyDescent="0.2">
      <c r="A1736" s="80"/>
      <c r="B1736" s="81">
        <f t="shared" si="26"/>
        <v>1706</v>
      </c>
      <c r="C1736" s="82" t="s">
        <v>1749</v>
      </c>
      <c r="D1736" s="83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R1-3</v>
      </c>
      <c r="E1736" s="84" t="s">
        <v>44</v>
      </c>
      <c r="F1736" s="85">
        <v>0</v>
      </c>
      <c r="G1736" s="86">
        <f>VLOOKUP(C1736,'[12]Resumen Peso'!$B$1:$D$65536,3,0)*$C$14</f>
        <v>15339.194882866503</v>
      </c>
      <c r="H1736" s="93"/>
      <c r="I1736" s="88"/>
      <c r="J1736" s="89">
        <f>+VLOOKUP(C1736,'[12]Resumen Peso'!$B$1:$D$65536,3,0)</f>
        <v>9523.941812967385</v>
      </c>
      <c r="N1736" s="59"/>
      <c r="O1736" s="59"/>
      <c r="P1736" s="59"/>
      <c r="Q1736" s="59"/>
      <c r="R1736" s="59"/>
    </row>
    <row r="1737" spans="1:18" x14ac:dyDescent="0.2">
      <c r="A1737" s="80"/>
      <c r="B1737" s="81">
        <f t="shared" si="26"/>
        <v>1707</v>
      </c>
      <c r="C1737" s="82" t="s">
        <v>1750</v>
      </c>
      <c r="D1737" s="83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R1±0</v>
      </c>
      <c r="E1737" s="84" t="s">
        <v>44</v>
      </c>
      <c r="F1737" s="85">
        <v>0</v>
      </c>
      <c r="G1737" s="86">
        <f>VLOOKUP(C1737,'[12]Resumen Peso'!$B$1:$D$65536,3,0)*$C$14</f>
        <v>17100.551708881274</v>
      </c>
      <c r="H1737" s="93"/>
      <c r="I1737" s="88"/>
      <c r="J1737" s="89">
        <f>+VLOOKUP(C1737,'[12]Resumen Peso'!$B$1:$D$65536,3,0)</f>
        <v>10617.549401301432</v>
      </c>
      <c r="N1737" s="59"/>
      <c r="O1737" s="59"/>
      <c r="P1737" s="59"/>
      <c r="Q1737" s="59"/>
      <c r="R1737" s="59"/>
    </row>
    <row r="1738" spans="1:18" x14ac:dyDescent="0.2">
      <c r="A1738" s="80"/>
      <c r="B1738" s="81">
        <f t="shared" si="26"/>
        <v>1708</v>
      </c>
      <c r="C1738" s="82" t="s">
        <v>1751</v>
      </c>
      <c r="D1738" s="83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R1+3</v>
      </c>
      <c r="E1738" s="84" t="s">
        <v>44</v>
      </c>
      <c r="F1738" s="85">
        <v>0</v>
      </c>
      <c r="G1738" s="86">
        <f>VLOOKUP(C1738,'[12]Resumen Peso'!$B$1:$D$65536,3,0)*$C$14</f>
        <v>18861.908534896043</v>
      </c>
      <c r="H1738" s="93"/>
      <c r="I1738" s="88"/>
      <c r="J1738" s="89">
        <f>+VLOOKUP(C1738,'[12]Resumen Peso'!$B$1:$D$65536,3,0)</f>
        <v>11711.156989635479</v>
      </c>
      <c r="N1738" s="59"/>
      <c r="O1738" s="59"/>
      <c r="P1738" s="59"/>
      <c r="Q1738" s="59"/>
      <c r="R1738" s="59"/>
    </row>
    <row r="1739" spans="1:18" x14ac:dyDescent="0.2">
      <c r="A1739" s="80"/>
      <c r="B1739" s="81">
        <f t="shared" si="26"/>
        <v>1709</v>
      </c>
      <c r="C1739" s="82" t="s">
        <v>1752</v>
      </c>
      <c r="D1739" s="83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S2 (5°)Tipo S2-6</v>
      </c>
      <c r="E1739" s="84" t="s">
        <v>44</v>
      </c>
      <c r="F1739" s="85">
        <v>0</v>
      </c>
      <c r="G1739" s="86">
        <f>VLOOKUP(C1739,'[12]Resumen Peso'!$B$1:$D$65536,3,0)*$C$14</f>
        <v>6513.9862945524128</v>
      </c>
      <c r="H1739" s="93"/>
      <c r="I1739" s="88"/>
      <c r="J1739" s="89">
        <f>+VLOOKUP(C1739,'[12]Resumen Peso'!$B$1:$D$65536,3,0)</f>
        <v>4044.4643225101745</v>
      </c>
      <c r="N1739" s="59"/>
      <c r="O1739" s="59"/>
      <c r="P1739" s="59"/>
      <c r="Q1739" s="59"/>
      <c r="R1739" s="59"/>
    </row>
    <row r="1740" spans="1:18" x14ac:dyDescent="0.2">
      <c r="A1740" s="80"/>
      <c r="B1740" s="81">
        <f t="shared" si="26"/>
        <v>1710</v>
      </c>
      <c r="C1740" s="82" t="s">
        <v>1753</v>
      </c>
      <c r="D1740" s="83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S2 (5°)Tipo S2-3</v>
      </c>
      <c r="E1740" s="84" t="s">
        <v>44</v>
      </c>
      <c r="F1740" s="85">
        <v>0</v>
      </c>
      <c r="G1740" s="86">
        <f>VLOOKUP(C1740,'[12]Resumen Peso'!$B$1:$D$65536,3,0)*$C$14</f>
        <v>7452.9392739473551</v>
      </c>
      <c r="H1740" s="93"/>
      <c r="I1740" s="88"/>
      <c r="J1740" s="89">
        <f>+VLOOKUP(C1740,'[12]Resumen Peso'!$B$1:$D$65536,3,0)</f>
        <v>4627.4501707999298</v>
      </c>
      <c r="N1740" s="59"/>
      <c r="O1740" s="59"/>
      <c r="P1740" s="59"/>
      <c r="Q1740" s="59"/>
      <c r="R1740" s="59"/>
    </row>
    <row r="1741" spans="1:18" x14ac:dyDescent="0.2">
      <c r="A1741" s="80"/>
      <c r="B1741" s="81">
        <f t="shared" si="26"/>
        <v>1711</v>
      </c>
      <c r="C1741" s="82" t="s">
        <v>1754</v>
      </c>
      <c r="D1741" s="83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S2 (5°)Tipo S2±0</v>
      </c>
      <c r="E1741" s="84" t="s">
        <v>44</v>
      </c>
      <c r="F1741" s="85">
        <v>0</v>
      </c>
      <c r="G1741" s="86">
        <f>VLOOKUP(C1741,'[12]Resumen Peso'!$B$1:$D$65536,3,0)*$C$14</f>
        <v>8383.5087445976988</v>
      </c>
      <c r="H1741" s="93"/>
      <c r="I1741" s="88"/>
      <c r="J1741" s="89">
        <f>+VLOOKUP(C1741,'[12]Resumen Peso'!$B$1:$D$65536,3,0)</f>
        <v>5205.2307883013827</v>
      </c>
      <c r="N1741" s="59"/>
      <c r="O1741" s="59"/>
      <c r="P1741" s="59"/>
      <c r="Q1741" s="59"/>
      <c r="R1741" s="59"/>
    </row>
    <row r="1742" spans="1:18" x14ac:dyDescent="0.2">
      <c r="A1742" s="80"/>
      <c r="B1742" s="81">
        <f t="shared" si="26"/>
        <v>1712</v>
      </c>
      <c r="C1742" s="82" t="s">
        <v>1755</v>
      </c>
      <c r="D1742" s="83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S2 (5°)Tipo S2+3</v>
      </c>
      <c r="E1742" s="84" t="s">
        <v>44</v>
      </c>
      <c r="F1742" s="85">
        <v>0</v>
      </c>
      <c r="G1742" s="86">
        <f>VLOOKUP(C1742,'[12]Resumen Peso'!$B$1:$D$65536,3,0)*$C$14</f>
        <v>9305.6947065034474</v>
      </c>
      <c r="H1742" s="93"/>
      <c r="I1742" s="88"/>
      <c r="J1742" s="89">
        <f>+VLOOKUP(C1742,'[12]Resumen Peso'!$B$1:$D$65536,3,0)</f>
        <v>5777.8061750145353</v>
      </c>
      <c r="N1742" s="59"/>
      <c r="O1742" s="59"/>
      <c r="P1742" s="59"/>
      <c r="Q1742" s="59"/>
      <c r="R1742" s="59"/>
    </row>
    <row r="1743" spans="1:18" x14ac:dyDescent="0.2">
      <c r="A1743" s="80"/>
      <c r="B1743" s="81">
        <f t="shared" si="26"/>
        <v>1713</v>
      </c>
      <c r="C1743" s="82" t="s">
        <v>1756</v>
      </c>
      <c r="D1743" s="83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S2 (5°)Tipo S2+6</v>
      </c>
      <c r="E1743" s="84" t="s">
        <v>44</v>
      </c>
      <c r="F1743" s="85">
        <v>0</v>
      </c>
      <c r="G1743" s="86">
        <f>VLOOKUP(C1743,'[12]Resumen Peso'!$B$1:$D$65536,3,0)*$C$14</f>
        <v>10227.880668409192</v>
      </c>
      <c r="H1743" s="93"/>
      <c r="I1743" s="88"/>
      <c r="J1743" s="89">
        <f>+VLOOKUP(C1743,'[12]Resumen Peso'!$B$1:$D$65536,3,0)</f>
        <v>6350.3815617276869</v>
      </c>
      <c r="N1743" s="59"/>
      <c r="O1743" s="59"/>
      <c r="P1743" s="59"/>
      <c r="Q1743" s="59"/>
      <c r="R1743" s="59"/>
    </row>
    <row r="1744" spans="1:18" x14ac:dyDescent="0.2">
      <c r="A1744" s="80"/>
      <c r="B1744" s="81">
        <f t="shared" si="26"/>
        <v>1714</v>
      </c>
      <c r="C1744" s="82" t="s">
        <v>1757</v>
      </c>
      <c r="D1744" s="83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A2 (30°)Tipo A2-3</v>
      </c>
      <c r="E1744" s="84" t="s">
        <v>44</v>
      </c>
      <c r="F1744" s="85">
        <v>0</v>
      </c>
      <c r="G1744" s="86">
        <f>VLOOKUP(C1744,'[12]Resumen Peso'!$B$1:$D$65536,3,0)*$C$14</f>
        <v>11466.275813143677</v>
      </c>
      <c r="H1744" s="93"/>
      <c r="I1744" s="88"/>
      <c r="J1744" s="89">
        <f>+VLOOKUP(C1744,'[12]Resumen Peso'!$B$1:$D$65536,3,0)</f>
        <v>7119.2878433139913</v>
      </c>
      <c r="N1744" s="59"/>
      <c r="O1744" s="59"/>
      <c r="P1744" s="59"/>
      <c r="Q1744" s="59"/>
      <c r="R1744" s="59"/>
    </row>
    <row r="1745" spans="1:18" x14ac:dyDescent="0.2">
      <c r="A1745" s="80"/>
      <c r="B1745" s="81">
        <f t="shared" si="26"/>
        <v>1715</v>
      </c>
      <c r="C1745" s="82" t="s">
        <v>1758</v>
      </c>
      <c r="D1745" s="83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A2 (30°)Tipo A2±0</v>
      </c>
      <c r="E1745" s="84" t="s">
        <v>44</v>
      </c>
      <c r="F1745" s="85">
        <v>0</v>
      </c>
      <c r="G1745" s="86">
        <f>VLOOKUP(C1745,'[12]Resumen Peso'!$B$1:$D$65536,3,0)*$C$14</f>
        <v>12726.166274299308</v>
      </c>
      <c r="H1745" s="93"/>
      <c r="I1745" s="88"/>
      <c r="J1745" s="89">
        <f>+VLOOKUP(C1745,'[12]Resumen Peso'!$B$1:$D$65536,3,0)</f>
        <v>7901.5403366414994</v>
      </c>
      <c r="N1745" s="59"/>
      <c r="O1745" s="59"/>
      <c r="P1745" s="59"/>
      <c r="Q1745" s="59"/>
      <c r="R1745" s="59"/>
    </row>
    <row r="1746" spans="1:18" x14ac:dyDescent="0.2">
      <c r="A1746" s="80"/>
      <c r="B1746" s="81">
        <f t="shared" si="26"/>
        <v>1716</v>
      </c>
      <c r="C1746" s="82" t="s">
        <v>1759</v>
      </c>
      <c r="D1746" s="83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A2 (30°)Tipo A2+3</v>
      </c>
      <c r="E1746" s="84" t="s">
        <v>44</v>
      </c>
      <c r="F1746" s="85">
        <v>0</v>
      </c>
      <c r="G1746" s="86">
        <f>VLOOKUP(C1746,'[12]Resumen Peso'!$B$1:$D$65536,3,0)*$C$14</f>
        <v>13986.05673545494</v>
      </c>
      <c r="H1746" s="93"/>
      <c r="I1746" s="88"/>
      <c r="J1746" s="89">
        <f>+VLOOKUP(C1746,'[12]Resumen Peso'!$B$1:$D$65536,3,0)</f>
        <v>8683.7928299690084</v>
      </c>
      <c r="N1746" s="59"/>
      <c r="O1746" s="59"/>
      <c r="P1746" s="59"/>
      <c r="Q1746" s="59"/>
      <c r="R1746" s="59"/>
    </row>
    <row r="1747" spans="1:18" x14ac:dyDescent="0.2">
      <c r="A1747" s="80"/>
      <c r="B1747" s="81">
        <f t="shared" si="26"/>
        <v>1717</v>
      </c>
      <c r="C1747" s="82" t="s">
        <v>1760</v>
      </c>
      <c r="D1747" s="83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B2 (65°)Tipo B2-3</v>
      </c>
      <c r="E1747" s="84" t="s">
        <v>44</v>
      </c>
      <c r="F1747" s="85">
        <v>0</v>
      </c>
      <c r="G1747" s="86">
        <f>VLOOKUP(C1747,'[12]Resumen Peso'!$B$1:$D$65536,3,0)*$C$14</f>
        <v>15473.643763590333</v>
      </c>
      <c r="H1747" s="93"/>
      <c r="I1747" s="88"/>
      <c r="J1747" s="89">
        <f>+VLOOKUP(C1747,'[12]Resumen Peso'!$B$1:$D$65536,3,0)</f>
        <v>9607.4196829997054</v>
      </c>
      <c r="N1747" s="59"/>
      <c r="O1747" s="59"/>
      <c r="P1747" s="59"/>
      <c r="Q1747" s="59"/>
      <c r="R1747" s="59"/>
    </row>
    <row r="1748" spans="1:18" x14ac:dyDescent="0.2">
      <c r="A1748" s="80"/>
      <c r="B1748" s="81">
        <f t="shared" si="26"/>
        <v>1718</v>
      </c>
      <c r="C1748" s="82" t="s">
        <v>1761</v>
      </c>
      <c r="D1748" s="83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B2 (65°)Tipo B2±0</v>
      </c>
      <c r="E1748" s="84" t="s">
        <v>44</v>
      </c>
      <c r="F1748" s="85">
        <v>0</v>
      </c>
      <c r="G1748" s="86">
        <f>VLOOKUP(C1748,'[12]Resumen Peso'!$B$1:$D$65536,3,0)*$C$14</f>
        <v>17231.229135401263</v>
      </c>
      <c r="H1748" s="93"/>
      <c r="I1748" s="88"/>
      <c r="J1748" s="89">
        <f>+VLOOKUP(C1748,'[12]Resumen Peso'!$B$1:$D$65536,3,0)</f>
        <v>10698.68561581259</v>
      </c>
      <c r="N1748" s="59"/>
      <c r="O1748" s="59"/>
      <c r="P1748" s="59"/>
      <c r="Q1748" s="59"/>
      <c r="R1748" s="59"/>
    </row>
    <row r="1749" spans="1:18" x14ac:dyDescent="0.2">
      <c r="A1749" s="80"/>
      <c r="B1749" s="81">
        <f t="shared" si="26"/>
        <v>1719</v>
      </c>
      <c r="C1749" s="82" t="s">
        <v>1762</v>
      </c>
      <c r="D1749" s="83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B2 (65°)Tipo B2+3</v>
      </c>
      <c r="E1749" s="84" t="s">
        <v>44</v>
      </c>
      <c r="F1749" s="85">
        <v>0</v>
      </c>
      <c r="G1749" s="86">
        <f>VLOOKUP(C1749,'[12]Resumen Peso'!$B$1:$D$65536,3,0)*$C$14</f>
        <v>19298.976631649417</v>
      </c>
      <c r="H1749" s="93"/>
      <c r="I1749" s="88"/>
      <c r="J1749" s="89">
        <f>+VLOOKUP(C1749,'[12]Resumen Peso'!$B$1:$D$65536,3,0)</f>
        <v>11982.527889710102</v>
      </c>
      <c r="N1749" s="59"/>
      <c r="O1749" s="59"/>
      <c r="P1749" s="59"/>
      <c r="Q1749" s="59"/>
      <c r="R1749" s="59"/>
    </row>
    <row r="1750" spans="1:18" x14ac:dyDescent="0.2">
      <c r="A1750" s="80"/>
      <c r="B1750" s="81">
        <f t="shared" si="26"/>
        <v>1720</v>
      </c>
      <c r="C1750" s="82" t="s">
        <v>1763</v>
      </c>
      <c r="D1750" s="83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R2-3</v>
      </c>
      <c r="E1750" s="84" t="s">
        <v>44</v>
      </c>
      <c r="F1750" s="85">
        <v>0</v>
      </c>
      <c r="G1750" s="86">
        <f>VLOOKUP(C1750,'[12]Resumen Peso'!$B$1:$D$65536,3,0)*$C$14</f>
        <v>19923.315756912409</v>
      </c>
      <c r="H1750" s="93"/>
      <c r="I1750" s="88"/>
      <c r="J1750" s="89">
        <f>+VLOOKUP(C1750,'[12]Resumen Peso'!$B$1:$D$65536,3,0)</f>
        <v>12370.173365627837</v>
      </c>
      <c r="N1750" s="59"/>
      <c r="O1750" s="59"/>
      <c r="P1750" s="59"/>
      <c r="Q1750" s="59"/>
      <c r="R1750" s="59"/>
    </row>
    <row r="1751" spans="1:18" x14ac:dyDescent="0.2">
      <c r="A1751" s="80"/>
      <c r="B1751" s="81">
        <f t="shared" si="26"/>
        <v>1721</v>
      </c>
      <c r="C1751" s="82" t="s">
        <v>1764</v>
      </c>
      <c r="D1751" s="83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R2±0</v>
      </c>
      <c r="E1751" s="84" t="s">
        <v>44</v>
      </c>
      <c r="F1751" s="85">
        <v>0</v>
      </c>
      <c r="G1751" s="86">
        <f>VLOOKUP(C1751,'[12]Resumen Peso'!$B$1:$D$65536,3,0)*$C$14</f>
        <v>22211.054355532226</v>
      </c>
      <c r="H1751" s="93"/>
      <c r="I1751" s="88"/>
      <c r="J1751" s="89">
        <f>+VLOOKUP(C1751,'[12]Resumen Peso'!$B$1:$D$65536,3,0)</f>
        <v>13790.605758782427</v>
      </c>
      <c r="N1751" s="59"/>
      <c r="O1751" s="59"/>
      <c r="P1751" s="59"/>
      <c r="Q1751" s="59"/>
      <c r="R1751" s="59"/>
    </row>
    <row r="1752" spans="1:18" x14ac:dyDescent="0.2">
      <c r="A1752" s="80"/>
      <c r="B1752" s="81">
        <f t="shared" si="26"/>
        <v>1722</v>
      </c>
      <c r="C1752" s="82" t="s">
        <v>1765</v>
      </c>
      <c r="D1752" s="83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R2+3</v>
      </c>
      <c r="E1752" s="84" t="s">
        <v>44</v>
      </c>
      <c r="F1752" s="85">
        <v>0</v>
      </c>
      <c r="G1752" s="86">
        <f>VLOOKUP(C1752,'[12]Resumen Peso'!$B$1:$D$65536,3,0)*$C$14</f>
        <v>24498.792954152046</v>
      </c>
      <c r="H1752" s="93"/>
      <c r="I1752" s="88"/>
      <c r="J1752" s="89">
        <f>+VLOOKUP(C1752,'[12]Resumen Peso'!$B$1:$D$65536,3,0)</f>
        <v>15211.038151937017</v>
      </c>
      <c r="N1752" s="59"/>
      <c r="O1752" s="59"/>
      <c r="P1752" s="59"/>
      <c r="Q1752" s="59"/>
      <c r="R1752" s="59"/>
    </row>
    <row r="1753" spans="1:18" x14ac:dyDescent="0.2">
      <c r="A1753" s="80"/>
      <c r="B1753" s="81">
        <f t="shared" si="26"/>
        <v>1723</v>
      </c>
      <c r="C1753" s="82" t="s">
        <v>1766</v>
      </c>
      <c r="D1753" s="83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S1 (5°)Tipo S1-6</v>
      </c>
      <c r="E1753" s="84" t="s">
        <v>44</v>
      </c>
      <c r="F1753" s="85">
        <v>0</v>
      </c>
      <c r="G1753" s="86">
        <f>VLOOKUP(C1753,'[12]Resumen Peso'!$B$1:$D$65536,3,0)*$C$14</f>
        <v>3548.3232159411309</v>
      </c>
      <c r="H1753" s="93"/>
      <c r="I1753" s="88"/>
      <c r="J1753" s="89">
        <f>+VLOOKUP(C1753,'[12]Resumen Peso'!$B$1:$D$65536,3,0)</f>
        <v>2203.1158806106387</v>
      </c>
      <c r="N1753" s="59"/>
      <c r="O1753" s="59"/>
      <c r="P1753" s="59"/>
      <c r="Q1753" s="59"/>
      <c r="R1753" s="59"/>
    </row>
    <row r="1754" spans="1:18" x14ac:dyDescent="0.2">
      <c r="A1754" s="80"/>
      <c r="B1754" s="81">
        <f t="shared" si="26"/>
        <v>1724</v>
      </c>
      <c r="C1754" s="82" t="s">
        <v>1767</v>
      </c>
      <c r="D1754" s="83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S1 (5°)Tipo S1-3</v>
      </c>
      <c r="E1754" s="84" t="s">
        <v>44</v>
      </c>
      <c r="F1754" s="85">
        <v>0</v>
      </c>
      <c r="G1754" s="86">
        <f>VLOOKUP(C1754,'[12]Resumen Peso'!$B$1:$D$65536,3,0)*$C$14</f>
        <v>4059.7932290497624</v>
      </c>
      <c r="H1754" s="93"/>
      <c r="I1754" s="88"/>
      <c r="J1754" s="89">
        <f>+VLOOKUP(C1754,'[12]Resumen Peso'!$B$1:$D$65536,3,0)</f>
        <v>2520.6821336716316</v>
      </c>
      <c r="N1754" s="59"/>
      <c r="O1754" s="59"/>
      <c r="P1754" s="59"/>
      <c r="Q1754" s="59"/>
      <c r="R1754" s="59"/>
    </row>
    <row r="1755" spans="1:18" x14ac:dyDescent="0.2">
      <c r="A1755" s="80"/>
      <c r="B1755" s="81">
        <f t="shared" si="26"/>
        <v>1725</v>
      </c>
      <c r="C1755" s="82" t="s">
        <v>1768</v>
      </c>
      <c r="D1755" s="83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S1 (5°)Tipo S1±0</v>
      </c>
      <c r="E1755" s="84" t="s">
        <v>44</v>
      </c>
      <c r="F1755" s="85">
        <v>0</v>
      </c>
      <c r="G1755" s="86">
        <f>VLOOKUP(C1755,'[12]Resumen Peso'!$B$1:$D$65536,3,0)*$C$14</f>
        <v>4566.6965456127809</v>
      </c>
      <c r="H1755" s="93"/>
      <c r="I1755" s="88"/>
      <c r="J1755" s="89">
        <f>+VLOOKUP(C1755,'[12]Resumen Peso'!$B$1:$D$65536,3,0)</f>
        <v>2835.4129737588655</v>
      </c>
      <c r="N1755" s="59"/>
      <c r="O1755" s="59"/>
      <c r="P1755" s="59"/>
      <c r="Q1755" s="59"/>
      <c r="R1755" s="59"/>
    </row>
    <row r="1756" spans="1:18" x14ac:dyDescent="0.2">
      <c r="A1756" s="80"/>
      <c r="B1756" s="81">
        <f t="shared" si="26"/>
        <v>1726</v>
      </c>
      <c r="C1756" s="82" t="s">
        <v>1769</v>
      </c>
      <c r="D1756" s="83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S1 (5°)Tipo S1+3</v>
      </c>
      <c r="E1756" s="84" t="s">
        <v>44</v>
      </c>
      <c r="F1756" s="85">
        <v>0</v>
      </c>
      <c r="G1756" s="86">
        <f>VLOOKUP(C1756,'[12]Resumen Peso'!$B$1:$D$65536,3,0)*$C$14</f>
        <v>5069.0331656301869</v>
      </c>
      <c r="H1756" s="93"/>
      <c r="I1756" s="88"/>
      <c r="J1756" s="89">
        <f>+VLOOKUP(C1756,'[12]Resumen Peso'!$B$1:$D$65536,3,0)</f>
        <v>3147.3084008723408</v>
      </c>
      <c r="N1756" s="59"/>
      <c r="O1756" s="59"/>
      <c r="P1756" s="59"/>
      <c r="Q1756" s="59"/>
      <c r="R1756" s="59"/>
    </row>
    <row r="1757" spans="1:18" x14ac:dyDescent="0.2">
      <c r="A1757" s="80"/>
      <c r="B1757" s="81">
        <f t="shared" si="26"/>
        <v>1727</v>
      </c>
      <c r="C1757" s="82" t="s">
        <v>1770</v>
      </c>
      <c r="D1757" s="83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S1 (5°)Tipo S1+6</v>
      </c>
      <c r="E1757" s="84" t="s">
        <v>44</v>
      </c>
      <c r="F1757" s="85">
        <v>0</v>
      </c>
      <c r="G1757" s="86">
        <f>VLOOKUP(C1757,'[12]Resumen Peso'!$B$1:$D$65536,3,0)*$C$14</f>
        <v>5571.3697856475919</v>
      </c>
      <c r="H1757" s="93"/>
      <c r="I1757" s="88"/>
      <c r="J1757" s="89">
        <f>+VLOOKUP(C1757,'[12]Resumen Peso'!$B$1:$D$65536,3,0)</f>
        <v>3459.2038279858157</v>
      </c>
      <c r="N1757" s="59"/>
      <c r="O1757" s="59"/>
      <c r="P1757" s="59"/>
      <c r="Q1757" s="59"/>
      <c r="R1757" s="59"/>
    </row>
    <row r="1758" spans="1:18" x14ac:dyDescent="0.2">
      <c r="A1758" s="80"/>
      <c r="B1758" s="81">
        <f t="shared" si="26"/>
        <v>1728</v>
      </c>
      <c r="C1758" s="82" t="s">
        <v>1771</v>
      </c>
      <c r="D1758" s="83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A1 (30°)Tipo A1-3</v>
      </c>
      <c r="E1758" s="84" t="s">
        <v>44</v>
      </c>
      <c r="F1758" s="85">
        <v>0</v>
      </c>
      <c r="G1758" s="86">
        <f>VLOOKUP(C1758,'[12]Resumen Peso'!$B$1:$D$65536,3,0)*$C$14</f>
        <v>6245.9530659724214</v>
      </c>
      <c r="H1758" s="93"/>
      <c r="I1758" s="88"/>
      <c r="J1758" s="89">
        <f>+VLOOKUP(C1758,'[12]Resumen Peso'!$B$1:$D$65536,3,0)</f>
        <v>3878.0453616435284</v>
      </c>
      <c r="N1758" s="59"/>
      <c r="O1758" s="59"/>
      <c r="P1758" s="59"/>
      <c r="Q1758" s="59"/>
      <c r="R1758" s="59"/>
    </row>
    <row r="1759" spans="1:18" x14ac:dyDescent="0.2">
      <c r="A1759" s="80"/>
      <c r="B1759" s="81">
        <f t="shared" si="26"/>
        <v>1729</v>
      </c>
      <c r="C1759" s="82" t="s">
        <v>1772</v>
      </c>
      <c r="D1759" s="83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A1 (30°)Tipo A1±0</v>
      </c>
      <c r="E1759" s="84" t="s">
        <v>44</v>
      </c>
      <c r="F1759" s="85">
        <v>0</v>
      </c>
      <c r="G1759" s="86">
        <f>VLOOKUP(C1759,'[12]Resumen Peso'!$B$1:$D$65536,3,0)*$C$14</f>
        <v>6932.2453562402015</v>
      </c>
      <c r="H1759" s="93"/>
      <c r="I1759" s="88"/>
      <c r="J1759" s="89">
        <f>+VLOOKUP(C1759,'[12]Resumen Peso'!$B$1:$D$65536,3,0)</f>
        <v>4304.156894165958</v>
      </c>
      <c r="N1759" s="59"/>
      <c r="O1759" s="59"/>
      <c r="P1759" s="59"/>
      <c r="Q1759" s="59"/>
      <c r="R1759" s="59"/>
    </row>
    <row r="1760" spans="1:18" x14ac:dyDescent="0.2">
      <c r="A1760" s="80"/>
      <c r="B1760" s="81">
        <f t="shared" ref="B1760:B1823" si="27">1+B1759</f>
        <v>1730</v>
      </c>
      <c r="C1760" s="82" t="s">
        <v>1773</v>
      </c>
      <c r="D1760" s="83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A1 (30°)Tipo A1+3</v>
      </c>
      <c r="E1760" s="84" t="s">
        <v>44</v>
      </c>
      <c r="F1760" s="85">
        <v>0</v>
      </c>
      <c r="G1760" s="86">
        <f>VLOOKUP(C1760,'[12]Resumen Peso'!$B$1:$D$65536,3,0)*$C$14</f>
        <v>7618.5376465079817</v>
      </c>
      <c r="H1760" s="93"/>
      <c r="I1760" s="88"/>
      <c r="J1760" s="89">
        <f>+VLOOKUP(C1760,'[12]Resumen Peso'!$B$1:$D$65536,3,0)</f>
        <v>4730.268426688388</v>
      </c>
      <c r="N1760" s="59"/>
      <c r="O1760" s="59"/>
      <c r="P1760" s="59"/>
      <c r="Q1760" s="59"/>
      <c r="R1760" s="59"/>
    </row>
    <row r="1761" spans="1:18" x14ac:dyDescent="0.2">
      <c r="A1761" s="80"/>
      <c r="B1761" s="81">
        <f t="shared" si="27"/>
        <v>1731</v>
      </c>
      <c r="C1761" s="82" t="s">
        <v>1774</v>
      </c>
      <c r="D1761" s="83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B1 (65°)Tipo B1-3</v>
      </c>
      <c r="E1761" s="84" t="s">
        <v>44</v>
      </c>
      <c r="F1761" s="85">
        <v>0</v>
      </c>
      <c r="G1761" s="86">
        <f>VLOOKUP(C1761,'[12]Resumen Peso'!$B$1:$D$65536,3,0)*$C$14</f>
        <v>8428.8616706896119</v>
      </c>
      <c r="H1761" s="93"/>
      <c r="I1761" s="88"/>
      <c r="J1761" s="89">
        <f>+VLOOKUP(C1761,'[12]Resumen Peso'!$B$1:$D$65536,3,0)</f>
        <v>5233.3899343612356</v>
      </c>
      <c r="N1761" s="59"/>
      <c r="O1761" s="59"/>
      <c r="P1761" s="59"/>
      <c r="Q1761" s="59"/>
      <c r="R1761" s="59"/>
    </row>
    <row r="1762" spans="1:18" x14ac:dyDescent="0.2">
      <c r="A1762" s="80"/>
      <c r="B1762" s="81">
        <f t="shared" si="27"/>
        <v>1732</v>
      </c>
      <c r="C1762" s="82" t="s">
        <v>1775</v>
      </c>
      <c r="D1762" s="83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B1 (65°)Tipo B1±0</v>
      </c>
      <c r="E1762" s="84" t="s">
        <v>44</v>
      </c>
      <c r="F1762" s="85">
        <v>0</v>
      </c>
      <c r="G1762" s="86">
        <f>VLOOKUP(C1762,'[12]Resumen Peso'!$B$1:$D$65536,3,0)*$C$14</f>
        <v>9386.2602123492325</v>
      </c>
      <c r="H1762" s="93"/>
      <c r="I1762" s="88"/>
      <c r="J1762" s="89">
        <f>+VLOOKUP(C1762,'[12]Resumen Peso'!$B$1:$D$65536,3,0)</f>
        <v>5827.8284347007075</v>
      </c>
      <c r="N1762" s="59"/>
      <c r="O1762" s="59"/>
      <c r="P1762" s="59"/>
      <c r="Q1762" s="59"/>
      <c r="R1762" s="59"/>
    </row>
    <row r="1763" spans="1:18" x14ac:dyDescent="0.2">
      <c r="A1763" s="80"/>
      <c r="B1763" s="81">
        <f t="shared" si="27"/>
        <v>1733</v>
      </c>
      <c r="C1763" s="82" t="s">
        <v>1776</v>
      </c>
      <c r="D1763" s="83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B1 (65°)Tipo B1+3</v>
      </c>
      <c r="E1763" s="84" t="s">
        <v>44</v>
      </c>
      <c r="F1763" s="85">
        <v>0</v>
      </c>
      <c r="G1763" s="86">
        <f>VLOOKUP(C1763,'[12]Resumen Peso'!$B$1:$D$65536,3,0)*$C$14</f>
        <v>10512.611437831143</v>
      </c>
      <c r="H1763" s="93"/>
      <c r="I1763" s="88"/>
      <c r="J1763" s="89">
        <f>+VLOOKUP(C1763,'[12]Resumen Peso'!$B$1:$D$65536,3,0)</f>
        <v>6527.1678468647933</v>
      </c>
      <c r="N1763" s="59"/>
      <c r="O1763" s="59"/>
      <c r="P1763" s="59"/>
      <c r="Q1763" s="59"/>
      <c r="R1763" s="59"/>
    </row>
    <row r="1764" spans="1:18" x14ac:dyDescent="0.2">
      <c r="A1764" s="80"/>
      <c r="B1764" s="81">
        <f t="shared" si="27"/>
        <v>1734</v>
      </c>
      <c r="C1764" s="82" t="s">
        <v>1777</v>
      </c>
      <c r="D1764" s="83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R1-3</v>
      </c>
      <c r="E1764" s="84" t="s">
        <v>44</v>
      </c>
      <c r="F1764" s="85">
        <v>0</v>
      </c>
      <c r="G1764" s="86">
        <f>VLOOKUP(C1764,'[12]Resumen Peso'!$B$1:$D$65536,3,0)*$C$14</f>
        <v>10852.703804105191</v>
      </c>
      <c r="H1764" s="93"/>
      <c r="I1764" s="88"/>
      <c r="J1764" s="89">
        <f>+VLOOKUP(C1764,'[12]Resumen Peso'!$B$1:$D$65536,3,0)</f>
        <v>6738.3275545393026</v>
      </c>
      <c r="N1764" s="59"/>
      <c r="O1764" s="59"/>
      <c r="P1764" s="59"/>
      <c r="Q1764" s="59"/>
      <c r="R1764" s="59"/>
    </row>
    <row r="1765" spans="1:18" x14ac:dyDescent="0.2">
      <c r="A1765" s="80"/>
      <c r="B1765" s="81">
        <f t="shared" si="27"/>
        <v>1735</v>
      </c>
      <c r="C1765" s="82" t="s">
        <v>1778</v>
      </c>
      <c r="D1765" s="83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R1±0</v>
      </c>
      <c r="E1765" s="84" t="s">
        <v>44</v>
      </c>
      <c r="F1765" s="85">
        <v>0</v>
      </c>
      <c r="G1765" s="86">
        <f>VLOOKUP(C1765,'[12]Resumen Peso'!$B$1:$D$65536,3,0)*$C$14</f>
        <v>12098.889413718161</v>
      </c>
      <c r="H1765" s="93"/>
      <c r="I1765" s="88"/>
      <c r="J1765" s="89">
        <f>+VLOOKUP(C1765,'[12]Resumen Peso'!$B$1:$D$65536,3,0)</f>
        <v>7512.0708523292114</v>
      </c>
      <c r="N1765" s="59"/>
      <c r="O1765" s="59"/>
      <c r="P1765" s="59"/>
      <c r="Q1765" s="59"/>
      <c r="R1765" s="59"/>
    </row>
    <row r="1766" spans="1:18" x14ac:dyDescent="0.2">
      <c r="A1766" s="80"/>
      <c r="B1766" s="81">
        <f t="shared" si="27"/>
        <v>1736</v>
      </c>
      <c r="C1766" s="82" t="s">
        <v>1779</v>
      </c>
      <c r="D1766" s="83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R1+3</v>
      </c>
      <c r="E1766" s="84" t="s">
        <v>44</v>
      </c>
      <c r="F1766" s="85">
        <v>0</v>
      </c>
      <c r="G1766" s="86">
        <f>VLOOKUP(C1766,'[12]Resumen Peso'!$B$1:$D$65536,3,0)*$C$14</f>
        <v>13345.075023331132</v>
      </c>
      <c r="H1766" s="93"/>
      <c r="I1766" s="88"/>
      <c r="J1766" s="89">
        <f>+VLOOKUP(C1766,'[12]Resumen Peso'!$B$1:$D$65536,3,0)</f>
        <v>8285.8141501191203</v>
      </c>
      <c r="N1766" s="59"/>
      <c r="O1766" s="59"/>
      <c r="P1766" s="59"/>
      <c r="Q1766" s="59"/>
      <c r="R1766" s="59"/>
    </row>
    <row r="1767" spans="1:18" x14ac:dyDescent="0.2">
      <c r="A1767" s="80"/>
      <c r="B1767" s="81">
        <f t="shared" si="27"/>
        <v>1737</v>
      </c>
      <c r="C1767" s="82" t="s">
        <v>1780</v>
      </c>
      <c r="D1767" s="83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S2 (5°)Tipo S2-6</v>
      </c>
      <c r="E1767" s="84" t="s">
        <v>44</v>
      </c>
      <c r="F1767" s="85">
        <v>0</v>
      </c>
      <c r="G1767" s="86">
        <f>VLOOKUP(C1767,'[12]Resumen Peso'!$B$1:$D$65536,3,0)*$C$14</f>
        <v>4409.0790177529179</v>
      </c>
      <c r="H1767" s="93"/>
      <c r="I1767" s="88"/>
      <c r="J1767" s="89">
        <f>+VLOOKUP(C1767,'[12]Resumen Peso'!$B$1:$D$65536,3,0)</f>
        <v>2737.5499388666085</v>
      </c>
      <c r="N1767" s="59"/>
      <c r="O1767" s="59"/>
      <c r="P1767" s="59"/>
      <c r="Q1767" s="59"/>
      <c r="R1767" s="59"/>
    </row>
    <row r="1768" spans="1:18" x14ac:dyDescent="0.2">
      <c r="A1768" s="80"/>
      <c r="B1768" s="81">
        <f t="shared" si="27"/>
        <v>1738</v>
      </c>
      <c r="C1768" s="82" t="s">
        <v>1781</v>
      </c>
      <c r="D1768" s="83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S2 (5°)Tipo S2-3</v>
      </c>
      <c r="E1768" s="84" t="s">
        <v>44</v>
      </c>
      <c r="F1768" s="85">
        <v>0</v>
      </c>
      <c r="G1768" s="86">
        <f>VLOOKUP(C1768,'[12]Resumen Peso'!$B$1:$D$65536,3,0)*$C$14</f>
        <v>5044.6219392308167</v>
      </c>
      <c r="H1768" s="93"/>
      <c r="I1768" s="88"/>
      <c r="J1768" s="89">
        <f>+VLOOKUP(C1768,'[12]Resumen Peso'!$B$1:$D$65536,3,0)</f>
        <v>3132.1517318563901</v>
      </c>
      <c r="N1768" s="59"/>
      <c r="O1768" s="59"/>
      <c r="P1768" s="59"/>
      <c r="Q1768" s="59"/>
      <c r="R1768" s="59"/>
    </row>
    <row r="1769" spans="1:18" x14ac:dyDescent="0.2">
      <c r="A1769" s="80"/>
      <c r="B1769" s="81">
        <f t="shared" si="27"/>
        <v>1739</v>
      </c>
      <c r="C1769" s="82" t="s">
        <v>1782</v>
      </c>
      <c r="D1769" s="83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S2 (5°)Tipo S2±0</v>
      </c>
      <c r="E1769" s="84" t="s">
        <v>44</v>
      </c>
      <c r="F1769" s="85">
        <v>0</v>
      </c>
      <c r="G1769" s="86">
        <f>VLOOKUP(C1769,'[12]Resumen Peso'!$B$1:$D$65536,3,0)*$C$14</f>
        <v>5674.4903703383761</v>
      </c>
      <c r="H1769" s="93"/>
      <c r="I1769" s="88"/>
      <c r="J1769" s="89">
        <f>+VLOOKUP(C1769,'[12]Resumen Peso'!$B$1:$D$65536,3,0)</f>
        <v>3523.2302945516199</v>
      </c>
      <c r="N1769" s="59"/>
      <c r="O1769" s="59"/>
      <c r="P1769" s="59"/>
      <c r="Q1769" s="59"/>
      <c r="R1769" s="59"/>
    </row>
    <row r="1770" spans="1:18" x14ac:dyDescent="0.2">
      <c r="A1770" s="80"/>
      <c r="B1770" s="81">
        <f t="shared" si="27"/>
        <v>1740</v>
      </c>
      <c r="C1770" s="82" t="s">
        <v>1783</v>
      </c>
      <c r="D1770" s="83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S2 (5°)Tipo S2+3</v>
      </c>
      <c r="E1770" s="84" t="s">
        <v>44</v>
      </c>
      <c r="F1770" s="85">
        <v>0</v>
      </c>
      <c r="G1770" s="86">
        <f>VLOOKUP(C1770,'[12]Resumen Peso'!$B$1:$D$65536,3,0)*$C$14</f>
        <v>6298.684311075599</v>
      </c>
      <c r="H1770" s="93"/>
      <c r="I1770" s="88"/>
      <c r="J1770" s="89">
        <f>+VLOOKUP(C1770,'[12]Resumen Peso'!$B$1:$D$65536,3,0)</f>
        <v>3910.7856269522986</v>
      </c>
      <c r="N1770" s="59"/>
      <c r="O1770" s="59"/>
      <c r="P1770" s="59"/>
      <c r="Q1770" s="59"/>
      <c r="R1770" s="59"/>
    </row>
    <row r="1771" spans="1:18" x14ac:dyDescent="0.2">
      <c r="A1771" s="80"/>
      <c r="B1771" s="81">
        <f t="shared" si="27"/>
        <v>1741</v>
      </c>
      <c r="C1771" s="82" t="s">
        <v>1784</v>
      </c>
      <c r="D1771" s="83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S2 (5°)Tipo S2+6</v>
      </c>
      <c r="E1771" s="84" t="s">
        <v>44</v>
      </c>
      <c r="F1771" s="85">
        <v>0</v>
      </c>
      <c r="G1771" s="86">
        <f>VLOOKUP(C1771,'[12]Resumen Peso'!$B$1:$D$65536,3,0)*$C$14</f>
        <v>6922.8782518128191</v>
      </c>
      <c r="H1771" s="93"/>
      <c r="I1771" s="88"/>
      <c r="J1771" s="89">
        <f>+VLOOKUP(C1771,'[12]Resumen Peso'!$B$1:$D$65536,3,0)</f>
        <v>4298.3409593529759</v>
      </c>
      <c r="N1771" s="59"/>
      <c r="O1771" s="59"/>
      <c r="P1771" s="59"/>
      <c r="Q1771" s="59"/>
      <c r="R1771" s="59"/>
    </row>
    <row r="1772" spans="1:18" x14ac:dyDescent="0.2">
      <c r="A1772" s="80"/>
      <c r="B1772" s="81">
        <f t="shared" si="27"/>
        <v>1742</v>
      </c>
      <c r="C1772" s="82" t="s">
        <v>1785</v>
      </c>
      <c r="D1772" s="83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A2 (30°)Tipo A2-3</v>
      </c>
      <c r="E1772" s="84" t="s">
        <v>44</v>
      </c>
      <c r="F1772" s="85">
        <v>0</v>
      </c>
      <c r="G1772" s="86">
        <f>VLOOKUP(C1772,'[12]Resumen Peso'!$B$1:$D$65536,3,0)*$C$14</f>
        <v>7761.1026203384636</v>
      </c>
      <c r="H1772" s="93"/>
      <c r="I1772" s="88"/>
      <c r="J1772" s="89">
        <f>+VLOOKUP(C1772,'[12]Resumen Peso'!$B$1:$D$65536,3,0)</f>
        <v>4818.7854920035525</v>
      </c>
      <c r="N1772" s="59"/>
      <c r="O1772" s="59"/>
      <c r="P1772" s="59"/>
      <c r="Q1772" s="59"/>
      <c r="R1772" s="59"/>
    </row>
    <row r="1773" spans="1:18" x14ac:dyDescent="0.2">
      <c r="A1773" s="80"/>
      <c r="B1773" s="81">
        <f t="shared" si="27"/>
        <v>1743</v>
      </c>
      <c r="C1773" s="82" t="s">
        <v>1786</v>
      </c>
      <c r="D1773" s="83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A2 (30°)Tipo A2±0</v>
      </c>
      <c r="E1773" s="84" t="s">
        <v>44</v>
      </c>
      <c r="F1773" s="85">
        <v>0</v>
      </c>
      <c r="G1773" s="86">
        <f>VLOOKUP(C1773,'[12]Resumen Peso'!$B$1:$D$65536,3,0)*$C$14</f>
        <v>8613.8763821736557</v>
      </c>
      <c r="H1773" s="93"/>
      <c r="I1773" s="88"/>
      <c r="J1773" s="89">
        <f>+VLOOKUP(C1773,'[12]Resumen Peso'!$B$1:$D$65536,3,0)</f>
        <v>5348.2635871293587</v>
      </c>
      <c r="N1773" s="59"/>
      <c r="O1773" s="59"/>
      <c r="P1773" s="59"/>
      <c r="Q1773" s="59"/>
      <c r="R1773" s="59"/>
    </row>
    <row r="1774" spans="1:18" x14ac:dyDescent="0.2">
      <c r="A1774" s="80"/>
      <c r="B1774" s="81">
        <f t="shared" si="27"/>
        <v>1744</v>
      </c>
      <c r="C1774" s="82" t="s">
        <v>1787</v>
      </c>
      <c r="D1774" s="83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A2 (30°)Tipo A2+3</v>
      </c>
      <c r="E1774" s="84" t="s">
        <v>44</v>
      </c>
      <c r="F1774" s="85">
        <v>0</v>
      </c>
      <c r="G1774" s="86">
        <f>VLOOKUP(C1774,'[12]Resumen Peso'!$B$1:$D$65536,3,0)*$C$14</f>
        <v>9466.6501440088468</v>
      </c>
      <c r="H1774" s="93"/>
      <c r="I1774" s="88"/>
      <c r="J1774" s="89">
        <f>+VLOOKUP(C1774,'[12]Resumen Peso'!$B$1:$D$65536,3,0)</f>
        <v>5877.741682255165</v>
      </c>
      <c r="N1774" s="59"/>
      <c r="O1774" s="59"/>
      <c r="P1774" s="59"/>
      <c r="Q1774" s="59"/>
      <c r="R1774" s="59"/>
    </row>
    <row r="1775" spans="1:18" x14ac:dyDescent="0.2">
      <c r="A1775" s="80"/>
      <c r="B1775" s="81">
        <f t="shared" si="27"/>
        <v>1745</v>
      </c>
      <c r="C1775" s="82" t="s">
        <v>1788</v>
      </c>
      <c r="D1775" s="83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B2 (65°)Tipo B2-3</v>
      </c>
      <c r="E1775" s="84" t="s">
        <v>44</v>
      </c>
      <c r="F1775" s="85">
        <v>0</v>
      </c>
      <c r="G1775" s="86">
        <f>VLOOKUP(C1775,'[12]Resumen Peso'!$B$1:$D$65536,3,0)*$C$14</f>
        <v>10473.543382073891</v>
      </c>
      <c r="H1775" s="93"/>
      <c r="I1775" s="88"/>
      <c r="J1775" s="89">
        <f>+VLOOKUP(C1775,'[12]Resumen Peso'!$B$1:$D$65536,3,0)</f>
        <v>6502.9109094818905</v>
      </c>
      <c r="N1775" s="59"/>
      <c r="O1775" s="59"/>
      <c r="P1775" s="59"/>
      <c r="Q1775" s="59"/>
      <c r="R1775" s="59"/>
    </row>
    <row r="1776" spans="1:18" x14ac:dyDescent="0.2">
      <c r="A1776" s="80"/>
      <c r="B1776" s="81">
        <f t="shared" si="27"/>
        <v>1746</v>
      </c>
      <c r="C1776" s="82" t="s">
        <v>1789</v>
      </c>
      <c r="D1776" s="83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B2 (65°)Tipo B2±0</v>
      </c>
      <c r="E1776" s="84" t="s">
        <v>44</v>
      </c>
      <c r="F1776" s="85">
        <v>0</v>
      </c>
      <c r="G1776" s="86">
        <f>VLOOKUP(C1776,'[12]Resumen Peso'!$B$1:$D$65536,3,0)*$C$14</f>
        <v>11663.18862146313</v>
      </c>
      <c r="H1776" s="93"/>
      <c r="I1776" s="88"/>
      <c r="J1776" s="89">
        <f>+VLOOKUP(C1776,'[12]Resumen Peso'!$B$1:$D$65536,3,0)</f>
        <v>7241.5488969731523</v>
      </c>
      <c r="N1776" s="59"/>
      <c r="O1776" s="59"/>
      <c r="P1776" s="59"/>
      <c r="Q1776" s="59"/>
      <c r="R1776" s="59"/>
    </row>
    <row r="1777" spans="1:18" x14ac:dyDescent="0.2">
      <c r="A1777" s="80"/>
      <c r="B1777" s="81">
        <f t="shared" si="27"/>
        <v>1747</v>
      </c>
      <c r="C1777" s="82" t="s">
        <v>1790</v>
      </c>
      <c r="D1777" s="83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B2 (65°)Tipo B2+3</v>
      </c>
      <c r="E1777" s="84" t="s">
        <v>44</v>
      </c>
      <c r="F1777" s="85">
        <v>0</v>
      </c>
      <c r="G1777" s="86">
        <f>VLOOKUP(C1777,'[12]Resumen Peso'!$B$1:$D$65536,3,0)*$C$14</f>
        <v>13062.771256038708</v>
      </c>
      <c r="H1777" s="93"/>
      <c r="I1777" s="88"/>
      <c r="J1777" s="89">
        <f>+VLOOKUP(C1777,'[12]Resumen Peso'!$B$1:$D$65536,3,0)</f>
        <v>8110.5347646099317</v>
      </c>
      <c r="N1777" s="59"/>
      <c r="O1777" s="59"/>
      <c r="P1777" s="59"/>
      <c r="Q1777" s="59"/>
      <c r="R1777" s="59"/>
    </row>
    <row r="1778" spans="1:18" x14ac:dyDescent="0.2">
      <c r="A1778" s="80"/>
      <c r="B1778" s="81">
        <f t="shared" si="27"/>
        <v>1748</v>
      </c>
      <c r="C1778" s="82" t="s">
        <v>1791</v>
      </c>
      <c r="D1778" s="83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R2-3</v>
      </c>
      <c r="E1778" s="84" t="s">
        <v>44</v>
      </c>
      <c r="F1778" s="85">
        <v>0</v>
      </c>
      <c r="G1778" s="86">
        <f>VLOOKUP(C1778,'[12]Resumen Peso'!$B$1:$D$65536,3,0)*$C$14</f>
        <v>13485.363569360177</v>
      </c>
      <c r="H1778" s="93"/>
      <c r="I1778" s="88"/>
      <c r="J1778" s="89">
        <f>+VLOOKUP(C1778,'[12]Resumen Peso'!$B$1:$D$65536,3,0)</f>
        <v>8372.9178057939571</v>
      </c>
      <c r="N1778" s="59"/>
      <c r="O1778" s="59"/>
      <c r="P1778" s="59"/>
      <c r="Q1778" s="59"/>
      <c r="R1778" s="59"/>
    </row>
    <row r="1779" spans="1:18" x14ac:dyDescent="0.2">
      <c r="A1779" s="80"/>
      <c r="B1779" s="81">
        <f t="shared" si="27"/>
        <v>1749</v>
      </c>
      <c r="C1779" s="82" t="s">
        <v>1792</v>
      </c>
      <c r="D1779" s="83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R2±0</v>
      </c>
      <c r="E1779" s="84" t="s">
        <v>44</v>
      </c>
      <c r="F1779" s="85">
        <v>0</v>
      </c>
      <c r="G1779" s="86">
        <f>VLOOKUP(C1779,'[12]Resumen Peso'!$B$1:$D$65536,3,0)*$C$14</f>
        <v>15033.850133065973</v>
      </c>
      <c r="H1779" s="93"/>
      <c r="I1779" s="88"/>
      <c r="J1779" s="89">
        <f>+VLOOKUP(C1779,'[12]Resumen Peso'!$B$1:$D$65536,3,0)</f>
        <v>9334.356528198392</v>
      </c>
      <c r="N1779" s="59"/>
      <c r="O1779" s="59"/>
      <c r="P1779" s="59"/>
      <c r="Q1779" s="59"/>
      <c r="R1779" s="59"/>
    </row>
    <row r="1780" spans="1:18" x14ac:dyDescent="0.2">
      <c r="A1780" s="80"/>
      <c r="B1780" s="81">
        <f t="shared" si="27"/>
        <v>1750</v>
      </c>
      <c r="C1780" s="82" t="s">
        <v>1793</v>
      </c>
      <c r="D1780" s="83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R2+3</v>
      </c>
      <c r="E1780" s="84" t="s">
        <v>44</v>
      </c>
      <c r="F1780" s="85">
        <v>0</v>
      </c>
      <c r="G1780" s="86">
        <f>VLOOKUP(C1780,'[12]Resumen Peso'!$B$1:$D$65536,3,0)*$C$14</f>
        <v>16582.33669677177</v>
      </c>
      <c r="H1780" s="93"/>
      <c r="I1780" s="88"/>
      <c r="J1780" s="89">
        <f>+VLOOKUP(C1780,'[12]Resumen Peso'!$B$1:$D$65536,3,0)</f>
        <v>10295.795250602827</v>
      </c>
      <c r="N1780" s="59"/>
      <c r="O1780" s="59"/>
      <c r="P1780" s="59"/>
      <c r="Q1780" s="59"/>
      <c r="R1780" s="59"/>
    </row>
    <row r="1781" spans="1:18" x14ac:dyDescent="0.2">
      <c r="A1781" s="80"/>
      <c r="B1781" s="81">
        <f t="shared" si="27"/>
        <v>1751</v>
      </c>
      <c r="C1781" s="82" t="s">
        <v>1794</v>
      </c>
      <c r="D1781" s="83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84" t="s">
        <v>44</v>
      </c>
      <c r="F1781" s="85">
        <v>0</v>
      </c>
      <c r="G1781" s="86">
        <f>VLOOKUP(C1781,'[12]Resumen Peso'!$B$1:$D$65536,3,0)*$C$14</f>
        <v>4442.1764733111604</v>
      </c>
      <c r="H1781" s="93"/>
      <c r="I1781" s="88"/>
      <c r="J1781" s="89">
        <f>+VLOOKUP(C1781,'[12]Resumen Peso'!$B$1:$D$65536,3,0)</f>
        <v>2758.0997945338095</v>
      </c>
      <c r="N1781" s="59"/>
      <c r="O1781" s="59"/>
      <c r="P1781" s="59"/>
      <c r="Q1781" s="59"/>
      <c r="R1781" s="59"/>
    </row>
    <row r="1782" spans="1:18" x14ac:dyDescent="0.2">
      <c r="A1782" s="80"/>
      <c r="B1782" s="81">
        <f t="shared" si="27"/>
        <v>1752</v>
      </c>
      <c r="C1782" s="82" t="s">
        <v>1795</v>
      </c>
      <c r="D1782" s="83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84" t="s">
        <v>44</v>
      </c>
      <c r="F1782" s="85">
        <v>0</v>
      </c>
      <c r="G1782" s="86">
        <f>VLOOKUP(C1782,'[12]Resumen Peso'!$B$1:$D$65536,3,0)*$C$14</f>
        <v>5082.4901991938505</v>
      </c>
      <c r="H1782" s="93"/>
      <c r="I1782" s="88"/>
      <c r="J1782" s="89">
        <f>+VLOOKUP(C1782,'[12]Resumen Peso'!$B$1:$D$65536,3,0)</f>
        <v>3155.6637288810252</v>
      </c>
      <c r="N1782" s="59"/>
      <c r="O1782" s="59"/>
      <c r="P1782" s="59"/>
      <c r="Q1782" s="59"/>
      <c r="R1782" s="59"/>
    </row>
    <row r="1783" spans="1:18" x14ac:dyDescent="0.2">
      <c r="A1783" s="80"/>
      <c r="B1783" s="81">
        <f t="shared" si="27"/>
        <v>1753</v>
      </c>
      <c r="C1783" s="82" t="s">
        <v>1796</v>
      </c>
      <c r="D1783" s="83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84" t="s">
        <v>44</v>
      </c>
      <c r="F1783" s="85">
        <v>0</v>
      </c>
      <c r="G1783" s="86">
        <f>VLOOKUP(C1783,'[12]Resumen Peso'!$B$1:$D$65536,3,0)*$C$14</f>
        <v>5717.0868382383023</v>
      </c>
      <c r="H1783" s="93"/>
      <c r="I1783" s="88"/>
      <c r="J1783" s="89">
        <f>+VLOOKUP(C1783,'[12]Resumen Peso'!$B$1:$D$65536,3,0)</f>
        <v>3549.6779852429981</v>
      </c>
      <c r="N1783" s="59"/>
      <c r="O1783" s="59"/>
      <c r="P1783" s="59"/>
      <c r="Q1783" s="59"/>
      <c r="R1783" s="59"/>
    </row>
    <row r="1784" spans="1:18" x14ac:dyDescent="0.2">
      <c r="A1784" s="80"/>
      <c r="B1784" s="81">
        <f t="shared" si="27"/>
        <v>1754</v>
      </c>
      <c r="C1784" s="82" t="s">
        <v>1797</v>
      </c>
      <c r="D1784" s="83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84" t="s">
        <v>44</v>
      </c>
      <c r="F1784" s="85">
        <v>0</v>
      </c>
      <c r="G1784" s="86">
        <f>VLOOKUP(C1784,'[12]Resumen Peso'!$B$1:$D$65536,3,0)*$C$14</f>
        <v>6345.966390444516</v>
      </c>
      <c r="H1784" s="93"/>
      <c r="I1784" s="88"/>
      <c r="J1784" s="89">
        <f>+VLOOKUP(C1784,'[12]Resumen Peso'!$B$1:$D$65536,3,0)</f>
        <v>3940.1425636197282</v>
      </c>
      <c r="N1784" s="59"/>
      <c r="O1784" s="59"/>
      <c r="P1784" s="59"/>
      <c r="Q1784" s="59"/>
      <c r="R1784" s="59"/>
    </row>
    <row r="1785" spans="1:18" x14ac:dyDescent="0.2">
      <c r="A1785" s="80"/>
      <c r="B1785" s="81">
        <f t="shared" si="27"/>
        <v>1755</v>
      </c>
      <c r="C1785" s="82" t="s">
        <v>1798</v>
      </c>
      <c r="D1785" s="83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84" t="s">
        <v>44</v>
      </c>
      <c r="F1785" s="85">
        <v>0</v>
      </c>
      <c r="G1785" s="86">
        <f>VLOOKUP(C1785,'[12]Resumen Peso'!$B$1:$D$65536,3,0)*$C$14</f>
        <v>6974.8459426507279</v>
      </c>
      <c r="H1785" s="93"/>
      <c r="I1785" s="88"/>
      <c r="J1785" s="89">
        <f>+VLOOKUP(C1785,'[12]Resumen Peso'!$B$1:$D$65536,3,0)</f>
        <v>4330.6071419964574</v>
      </c>
      <c r="N1785" s="59"/>
      <c r="O1785" s="59"/>
      <c r="P1785" s="59"/>
      <c r="Q1785" s="59"/>
      <c r="R1785" s="59"/>
    </row>
    <row r="1786" spans="1:18" x14ac:dyDescent="0.2">
      <c r="A1786" s="80"/>
      <c r="B1786" s="81">
        <f t="shared" si="27"/>
        <v>1756</v>
      </c>
      <c r="C1786" s="82" t="s">
        <v>1799</v>
      </c>
      <c r="D1786" s="83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84" t="s">
        <v>44</v>
      </c>
      <c r="F1786" s="85">
        <v>0</v>
      </c>
      <c r="G1786" s="86">
        <f>VLOOKUP(C1786,'[12]Resumen Peso'!$B$1:$D$65536,3,0)*$C$14</f>
        <v>7819.3625762216143</v>
      </c>
      <c r="H1786" s="93"/>
      <c r="I1786" s="88"/>
      <c r="J1786" s="89">
        <f>+VLOOKUP(C1786,'[12]Resumen Peso'!$B$1:$D$65536,3,0)</f>
        <v>4854.9584746205828</v>
      </c>
      <c r="N1786" s="59"/>
      <c r="O1786" s="59"/>
      <c r="P1786" s="59"/>
      <c r="Q1786" s="59"/>
      <c r="R1786" s="59"/>
    </row>
    <row r="1787" spans="1:18" x14ac:dyDescent="0.2">
      <c r="A1787" s="80"/>
      <c r="B1787" s="81">
        <f t="shared" si="27"/>
        <v>1757</v>
      </c>
      <c r="C1787" s="82" t="s">
        <v>1800</v>
      </c>
      <c r="D1787" s="83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84" t="s">
        <v>44</v>
      </c>
      <c r="F1787" s="85">
        <v>0</v>
      </c>
      <c r="G1787" s="86">
        <f>VLOOKUP(C1787,'[12]Resumen Peso'!$B$1:$D$65536,3,0)*$C$14</f>
        <v>8678.5378204457429</v>
      </c>
      <c r="H1787" s="93"/>
      <c r="I1787" s="88"/>
      <c r="J1787" s="89">
        <f>+VLOOKUP(C1787,'[12]Resumen Peso'!$B$1:$D$65536,3,0)</f>
        <v>5388.4111815988708</v>
      </c>
      <c r="N1787" s="59"/>
      <c r="O1787" s="59"/>
      <c r="P1787" s="59"/>
      <c r="Q1787" s="59"/>
      <c r="R1787" s="59"/>
    </row>
    <row r="1788" spans="1:18" x14ac:dyDescent="0.2">
      <c r="A1788" s="80"/>
      <c r="B1788" s="81">
        <f t="shared" si="27"/>
        <v>1758</v>
      </c>
      <c r="C1788" s="82" t="s">
        <v>1801</v>
      </c>
      <c r="D1788" s="83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84" t="s">
        <v>44</v>
      </c>
      <c r="F1788" s="85">
        <v>0</v>
      </c>
      <c r="G1788" s="86">
        <f>VLOOKUP(C1788,'[12]Resumen Peso'!$B$1:$D$65536,3,0)*$C$14</f>
        <v>9537.7130646698697</v>
      </c>
      <c r="H1788" s="93"/>
      <c r="I1788" s="88"/>
      <c r="J1788" s="89">
        <f>+VLOOKUP(C1788,'[12]Resumen Peso'!$B$1:$D$65536,3,0)</f>
        <v>5921.8638885771588</v>
      </c>
      <c r="N1788" s="59"/>
      <c r="O1788" s="59"/>
      <c r="P1788" s="59"/>
      <c r="Q1788" s="59"/>
      <c r="R1788" s="59"/>
    </row>
    <row r="1789" spans="1:18" x14ac:dyDescent="0.2">
      <c r="A1789" s="80"/>
      <c r="B1789" s="81">
        <f t="shared" si="27"/>
        <v>1759</v>
      </c>
      <c r="C1789" s="82" t="s">
        <v>1802</v>
      </c>
      <c r="D1789" s="83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84" t="s">
        <v>44</v>
      </c>
      <c r="F1789" s="85">
        <v>0</v>
      </c>
      <c r="G1789" s="86">
        <f>VLOOKUP(C1789,'[12]Resumen Peso'!$B$1:$D$65536,3,0)*$C$14</f>
        <v>10552.164707577414</v>
      </c>
      <c r="H1789" s="93"/>
      <c r="I1789" s="88"/>
      <c r="J1789" s="89">
        <f>+VLOOKUP(C1789,'[12]Resumen Peso'!$B$1:$D$65536,3,0)</f>
        <v>6551.7260484166145</v>
      </c>
      <c r="N1789" s="59"/>
      <c r="O1789" s="59"/>
      <c r="P1789" s="59"/>
      <c r="Q1789" s="59"/>
      <c r="R1789" s="59"/>
    </row>
    <row r="1790" spans="1:18" x14ac:dyDescent="0.2">
      <c r="A1790" s="80"/>
      <c r="B1790" s="81">
        <f t="shared" si="27"/>
        <v>1760</v>
      </c>
      <c r="C1790" s="82" t="s">
        <v>1803</v>
      </c>
      <c r="D1790" s="83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84" t="s">
        <v>44</v>
      </c>
      <c r="F1790" s="85">
        <v>0</v>
      </c>
      <c r="G1790" s="86">
        <f>VLOOKUP(C1790,'[12]Resumen Peso'!$B$1:$D$65536,3,0)*$C$14</f>
        <v>11750.740208883535</v>
      </c>
      <c r="H1790" s="93"/>
      <c r="I1790" s="88"/>
      <c r="J1790" s="89">
        <f>+VLOOKUP(C1790,'[12]Resumen Peso'!$B$1:$D$65536,3,0)</f>
        <v>7295.9087398848715</v>
      </c>
      <c r="N1790" s="59"/>
      <c r="O1790" s="59"/>
      <c r="P1790" s="59"/>
      <c r="Q1790" s="59"/>
      <c r="R1790" s="59"/>
    </row>
    <row r="1791" spans="1:18" x14ac:dyDescent="0.2">
      <c r="A1791" s="80"/>
      <c r="B1791" s="81">
        <f t="shared" si="27"/>
        <v>1761</v>
      </c>
      <c r="C1791" s="82" t="s">
        <v>1804</v>
      </c>
      <c r="D1791" s="83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84" t="s">
        <v>44</v>
      </c>
      <c r="F1791" s="85">
        <v>0</v>
      </c>
      <c r="G1791" s="86">
        <f>VLOOKUP(C1791,'[12]Resumen Peso'!$B$1:$D$65536,3,0)*$C$14</f>
        <v>13160.829033949562</v>
      </c>
      <c r="H1791" s="93"/>
      <c r="I1791" s="88"/>
      <c r="J1791" s="89">
        <f>+VLOOKUP(C1791,'[12]Resumen Peso'!$B$1:$D$65536,3,0)</f>
        <v>8171.4177886710568</v>
      </c>
      <c r="N1791" s="59"/>
      <c r="O1791" s="59"/>
      <c r="P1791" s="59"/>
      <c r="Q1791" s="59"/>
      <c r="R1791" s="59"/>
    </row>
    <row r="1792" spans="1:18" x14ac:dyDescent="0.2">
      <c r="A1792" s="80"/>
      <c r="B1792" s="81">
        <f t="shared" si="27"/>
        <v>1762</v>
      </c>
      <c r="C1792" s="82" t="s">
        <v>1805</v>
      </c>
      <c r="D1792" s="83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84" t="s">
        <v>44</v>
      </c>
      <c r="F1792" s="85">
        <v>0</v>
      </c>
      <c r="G1792" s="86">
        <f>VLOOKUP(C1792,'[12]Resumen Peso'!$B$1:$D$65536,3,0)*$C$14</f>
        <v>13586.593603938038</v>
      </c>
      <c r="H1792" s="93"/>
      <c r="I1792" s="88"/>
      <c r="J1792" s="89">
        <f>+VLOOKUP(C1792,'[12]Resumen Peso'!$B$1:$D$65536,3,0)</f>
        <v>8435.7704500433047</v>
      </c>
      <c r="N1792" s="59"/>
      <c r="O1792" s="59"/>
      <c r="P1792" s="59"/>
      <c r="Q1792" s="59"/>
      <c r="R1792" s="59"/>
    </row>
    <row r="1793" spans="1:18" x14ac:dyDescent="0.2">
      <c r="A1793" s="80"/>
      <c r="B1793" s="81">
        <f t="shared" si="27"/>
        <v>1763</v>
      </c>
      <c r="C1793" s="82" t="s">
        <v>1806</v>
      </c>
      <c r="D1793" s="83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84" t="s">
        <v>44</v>
      </c>
      <c r="F1793" s="85">
        <v>0</v>
      </c>
      <c r="G1793" s="86">
        <f>VLOOKUP(C1793,'[12]Resumen Peso'!$B$1:$D$65536,3,0)*$C$14</f>
        <v>15146.704129250877</v>
      </c>
      <c r="H1793" s="93"/>
      <c r="I1793" s="88"/>
      <c r="J1793" s="89">
        <f>+VLOOKUP(C1793,'[12]Resumen Peso'!$B$1:$D$65536,3,0)</f>
        <v>9404.4263657115989</v>
      </c>
      <c r="N1793" s="59"/>
      <c r="O1793" s="59"/>
      <c r="P1793" s="59"/>
      <c r="Q1793" s="59"/>
      <c r="R1793" s="59"/>
    </row>
    <row r="1794" spans="1:18" x14ac:dyDescent="0.2">
      <c r="A1794" s="80"/>
      <c r="B1794" s="81">
        <f t="shared" si="27"/>
        <v>1764</v>
      </c>
      <c r="C1794" s="82" t="s">
        <v>1807</v>
      </c>
      <c r="D1794" s="83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84" t="s">
        <v>44</v>
      </c>
      <c r="F1794" s="85">
        <v>0</v>
      </c>
      <c r="G1794" s="86">
        <f>VLOOKUP(C1794,'[12]Resumen Peso'!$B$1:$D$65536,3,0)*$C$14</f>
        <v>16706.814654563717</v>
      </c>
      <c r="H1794" s="93"/>
      <c r="I1794" s="88"/>
      <c r="J1794" s="89">
        <f>+VLOOKUP(C1794,'[12]Resumen Peso'!$B$1:$D$65536,3,0)</f>
        <v>10373.082281379893</v>
      </c>
      <c r="N1794" s="59"/>
      <c r="O1794" s="59"/>
      <c r="P1794" s="59"/>
      <c r="Q1794" s="59"/>
      <c r="R1794" s="59"/>
    </row>
    <row r="1795" spans="1:18" x14ac:dyDescent="0.2">
      <c r="A1795" s="80"/>
      <c r="B1795" s="81">
        <f t="shared" si="27"/>
        <v>1765</v>
      </c>
      <c r="C1795" s="82" t="s">
        <v>1808</v>
      </c>
      <c r="D1795" s="83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S1 (5°)Tipo S1-6</v>
      </c>
      <c r="E1795" s="84" t="s">
        <v>44</v>
      </c>
      <c r="F1795" s="85">
        <v>0</v>
      </c>
      <c r="G1795" s="86">
        <f>VLOOKUP(C1795,'[12]Resumen Peso'!$B$1:$D$65536,3,0)*$C$14</f>
        <v>3830.1697876927437</v>
      </c>
      <c r="H1795" s="93"/>
      <c r="I1795" s="88"/>
      <c r="J1795" s="89">
        <f>+VLOOKUP(C1795,'[12]Resumen Peso'!$B$1:$D$65536,3,0)</f>
        <v>2378.1113983053115</v>
      </c>
      <c r="N1795" s="59"/>
      <c r="O1795" s="59"/>
      <c r="P1795" s="59"/>
      <c r="Q1795" s="59"/>
      <c r="R1795" s="59"/>
    </row>
    <row r="1796" spans="1:18" x14ac:dyDescent="0.2">
      <c r="A1796" s="80"/>
      <c r="B1796" s="81">
        <f t="shared" si="27"/>
        <v>1766</v>
      </c>
      <c r="C1796" s="82" t="s">
        <v>1809</v>
      </c>
      <c r="D1796" s="83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S1 (5°)Tipo S1-3</v>
      </c>
      <c r="E1796" s="84" t="s">
        <v>44</v>
      </c>
      <c r="F1796" s="85">
        <v>0</v>
      </c>
      <c r="G1796" s="86">
        <f>VLOOKUP(C1796,'[12]Resumen Peso'!$B$1:$D$65536,3,0)*$C$14</f>
        <v>4382.2663336664727</v>
      </c>
      <c r="H1796" s="93"/>
      <c r="I1796" s="88"/>
      <c r="J1796" s="89">
        <f>+VLOOKUP(C1796,'[12]Resumen Peso'!$B$1:$D$65536,3,0)</f>
        <v>2720.9022304934647</v>
      </c>
      <c r="N1796" s="59"/>
      <c r="O1796" s="59"/>
      <c r="P1796" s="59"/>
      <c r="Q1796" s="59"/>
      <c r="R1796" s="59"/>
    </row>
    <row r="1797" spans="1:18" x14ac:dyDescent="0.2">
      <c r="A1797" s="80"/>
      <c r="B1797" s="81">
        <f t="shared" si="27"/>
        <v>1767</v>
      </c>
      <c r="C1797" s="82" t="s">
        <v>3</v>
      </c>
      <c r="D1797" s="83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S1 (5°)Tipo S1±0</v>
      </c>
      <c r="E1797" s="84" t="s">
        <v>44</v>
      </c>
      <c r="F1797" s="85">
        <v>0</v>
      </c>
      <c r="G1797" s="86">
        <f>VLOOKUP(C1797,'[12]Resumen Peso'!$B$1:$D$65536,3,0)*$C$14</f>
        <v>4929.433446194008</v>
      </c>
      <c r="H1797" s="93"/>
      <c r="I1797" s="88"/>
      <c r="J1797" s="89">
        <f>+VLOOKUP(C1797,'[12]Resumen Peso'!$B$1:$D$65536,3,0)</f>
        <v>3060.6324302513663</v>
      </c>
      <c r="N1797" s="59"/>
      <c r="O1797" s="59"/>
      <c r="P1797" s="59"/>
      <c r="Q1797" s="59"/>
      <c r="R1797" s="59"/>
    </row>
    <row r="1798" spans="1:18" x14ac:dyDescent="0.2">
      <c r="A1798" s="80"/>
      <c r="B1798" s="81">
        <f t="shared" si="27"/>
        <v>1768</v>
      </c>
      <c r="C1798" s="82" t="s">
        <v>1810</v>
      </c>
      <c r="D1798" s="83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S1 (5°)Tipo S1+3</v>
      </c>
      <c r="E1798" s="84" t="s">
        <v>44</v>
      </c>
      <c r="F1798" s="85">
        <v>0</v>
      </c>
      <c r="G1798" s="86">
        <f>VLOOKUP(C1798,'[12]Resumen Peso'!$B$1:$D$65536,3,0)*$C$14</f>
        <v>5471.6711252753485</v>
      </c>
      <c r="H1798" s="93"/>
      <c r="I1798" s="88"/>
      <c r="J1798" s="89">
        <f>+VLOOKUP(C1798,'[12]Resumen Peso'!$B$1:$D$65536,3,0)</f>
        <v>3397.3019975790166</v>
      </c>
      <c r="N1798" s="59"/>
      <c r="O1798" s="59"/>
      <c r="P1798" s="59"/>
      <c r="Q1798" s="59"/>
      <c r="R1798" s="59"/>
    </row>
    <row r="1799" spans="1:18" x14ac:dyDescent="0.2">
      <c r="A1799" s="80"/>
      <c r="B1799" s="81">
        <f t="shared" si="27"/>
        <v>1769</v>
      </c>
      <c r="C1799" s="82" t="s">
        <v>4</v>
      </c>
      <c r="D1799" s="83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S1 (5°)Tipo S1+6</v>
      </c>
      <c r="E1799" s="84" t="s">
        <v>44</v>
      </c>
      <c r="F1799" s="85">
        <v>0</v>
      </c>
      <c r="G1799" s="86">
        <f>VLOOKUP(C1799,'[12]Resumen Peso'!$B$1:$D$65536,3,0)*$C$14</f>
        <v>6013.908804356689</v>
      </c>
      <c r="H1799" s="93"/>
      <c r="I1799" s="88"/>
      <c r="J1799" s="89">
        <f>+VLOOKUP(C1799,'[12]Resumen Peso'!$B$1:$D$65536,3,0)</f>
        <v>3733.9715649066666</v>
      </c>
      <c r="N1799" s="59"/>
      <c r="O1799" s="59"/>
      <c r="P1799" s="59"/>
      <c r="Q1799" s="59"/>
      <c r="R1799" s="59"/>
    </row>
    <row r="1800" spans="1:18" x14ac:dyDescent="0.2">
      <c r="A1800" s="80"/>
      <c r="B1800" s="81">
        <f t="shared" si="27"/>
        <v>1770</v>
      </c>
      <c r="C1800" s="82" t="s">
        <v>1811</v>
      </c>
      <c r="D1800" s="83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A1 (30°)Tipo A1-3</v>
      </c>
      <c r="E1800" s="84" t="s">
        <v>44</v>
      </c>
      <c r="F1800" s="85">
        <v>0</v>
      </c>
      <c r="G1800" s="86">
        <f>VLOOKUP(C1800,'[12]Resumen Peso'!$B$1:$D$65536,3,0)*$C$14</f>
        <v>6742.0748541615749</v>
      </c>
      <c r="H1800" s="93"/>
      <c r="I1800" s="88"/>
      <c r="J1800" s="89">
        <f>+VLOOKUP(C1800,'[12]Resumen Peso'!$B$1:$D$65536,3,0)</f>
        <v>4186.0820662385377</v>
      </c>
      <c r="N1800" s="59"/>
      <c r="O1800" s="59"/>
      <c r="P1800" s="59"/>
      <c r="Q1800" s="59"/>
      <c r="R1800" s="59"/>
    </row>
    <row r="1801" spans="1:18" x14ac:dyDescent="0.2">
      <c r="A1801" s="80"/>
      <c r="B1801" s="81">
        <f t="shared" si="27"/>
        <v>1771</v>
      </c>
      <c r="C1801" s="82" t="s">
        <v>5</v>
      </c>
      <c r="D1801" s="83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A1 (30°)Tipo A1±0</v>
      </c>
      <c r="E1801" s="84" t="s">
        <v>44</v>
      </c>
      <c r="F1801" s="85">
        <v>0</v>
      </c>
      <c r="G1801" s="86">
        <f>VLOOKUP(C1801,'[12]Resumen Peso'!$B$1:$D$65536,3,0)*$C$14</f>
        <v>7482.8799713225035</v>
      </c>
      <c r="H1801" s="93"/>
      <c r="I1801" s="88"/>
      <c r="J1801" s="89">
        <f>+VLOOKUP(C1801,'[12]Resumen Peso'!$B$1:$D$65536,3,0)</f>
        <v>4646.0400291215738</v>
      </c>
      <c r="N1801" s="59"/>
      <c r="O1801" s="59"/>
      <c r="P1801" s="59"/>
      <c r="Q1801" s="59"/>
      <c r="R1801" s="59"/>
    </row>
    <row r="1802" spans="1:18" x14ac:dyDescent="0.2">
      <c r="A1802" s="80"/>
      <c r="B1802" s="81">
        <f t="shared" si="27"/>
        <v>1772</v>
      </c>
      <c r="C1802" s="82" t="s">
        <v>1812</v>
      </c>
      <c r="D1802" s="83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A1 (30°)Tipo A1+3</v>
      </c>
      <c r="E1802" s="84" t="s">
        <v>44</v>
      </c>
      <c r="F1802" s="85">
        <v>0</v>
      </c>
      <c r="G1802" s="86">
        <f>VLOOKUP(C1802,'[12]Resumen Peso'!$B$1:$D$65536,3,0)*$C$14</f>
        <v>8223.6850884834312</v>
      </c>
      <c r="H1802" s="93"/>
      <c r="I1802" s="88"/>
      <c r="J1802" s="89">
        <f>+VLOOKUP(C1802,'[12]Resumen Peso'!$B$1:$D$65536,3,0)</f>
        <v>5105.9979920046098</v>
      </c>
      <c r="N1802" s="59"/>
      <c r="O1802" s="59"/>
      <c r="P1802" s="59"/>
      <c r="Q1802" s="59"/>
      <c r="R1802" s="59"/>
    </row>
    <row r="1803" spans="1:18" x14ac:dyDescent="0.2">
      <c r="A1803" s="80"/>
      <c r="B1803" s="81">
        <f t="shared" si="27"/>
        <v>1773</v>
      </c>
      <c r="C1803" s="82" t="s">
        <v>1813</v>
      </c>
      <c r="D1803" s="83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B1 (65°)Tipo B1-3</v>
      </c>
      <c r="E1803" s="84" t="s">
        <v>44</v>
      </c>
      <c r="F1803" s="85">
        <v>0</v>
      </c>
      <c r="G1803" s="86">
        <f>VLOOKUP(C1803,'[12]Resumen Peso'!$B$1:$D$65536,3,0)*$C$14</f>
        <v>9098.3738940912626</v>
      </c>
      <c r="H1803" s="93"/>
      <c r="I1803" s="88"/>
      <c r="J1803" s="89">
        <f>+VLOOKUP(C1803,'[12]Resumen Peso'!$B$1:$D$65536,3,0)</f>
        <v>5649.0829030886889</v>
      </c>
      <c r="N1803" s="59"/>
      <c r="O1803" s="59"/>
      <c r="P1803" s="59"/>
      <c r="Q1803" s="59"/>
      <c r="R1803" s="59"/>
    </row>
    <row r="1804" spans="1:18" x14ac:dyDescent="0.2">
      <c r="A1804" s="80"/>
      <c r="B1804" s="81">
        <f t="shared" si="27"/>
        <v>1774</v>
      </c>
      <c r="C1804" s="82" t="s">
        <v>1814</v>
      </c>
      <c r="D1804" s="83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B1 (65°)Tipo B1±0</v>
      </c>
      <c r="E1804" s="84" t="s">
        <v>44</v>
      </c>
      <c r="F1804" s="85">
        <v>0</v>
      </c>
      <c r="G1804" s="86">
        <f>VLOOKUP(C1804,'[12]Resumen Peso'!$B$1:$D$65536,3,0)*$C$14</f>
        <v>10131.819481170671</v>
      </c>
      <c r="H1804" s="93"/>
      <c r="I1804" s="88"/>
      <c r="J1804" s="89">
        <f>+VLOOKUP(C1804,'[12]Resumen Peso'!$B$1:$D$65536,3,0)</f>
        <v>6290.7381994306115</v>
      </c>
      <c r="N1804" s="59"/>
      <c r="O1804" s="59"/>
      <c r="P1804" s="59"/>
      <c r="Q1804" s="59"/>
      <c r="R1804" s="59"/>
    </row>
    <row r="1805" spans="1:18" x14ac:dyDescent="0.2">
      <c r="A1805" s="80"/>
      <c r="B1805" s="81">
        <f t="shared" si="27"/>
        <v>1775</v>
      </c>
      <c r="C1805" s="82" t="s">
        <v>6</v>
      </c>
      <c r="D1805" s="83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B1 (65°)Tipo B1+3</v>
      </c>
      <c r="E1805" s="84" t="s">
        <v>44</v>
      </c>
      <c r="F1805" s="85">
        <v>0</v>
      </c>
      <c r="G1805" s="86">
        <f>VLOOKUP(C1805,'[12]Resumen Peso'!$B$1:$D$65536,3,0)*$C$14</f>
        <v>11347.637818911153</v>
      </c>
      <c r="H1805" s="93"/>
      <c r="I1805" s="88"/>
      <c r="J1805" s="89">
        <f>+VLOOKUP(C1805,'[12]Resumen Peso'!$B$1:$D$65536,3,0)</f>
        <v>7045.626783362286</v>
      </c>
      <c r="N1805" s="59"/>
      <c r="O1805" s="59"/>
      <c r="P1805" s="59"/>
      <c r="Q1805" s="59"/>
      <c r="R1805" s="59"/>
    </row>
    <row r="1806" spans="1:18" x14ac:dyDescent="0.2">
      <c r="A1806" s="80"/>
      <c r="B1806" s="81">
        <f t="shared" si="27"/>
        <v>1776</v>
      </c>
      <c r="C1806" s="82" t="s">
        <v>1815</v>
      </c>
      <c r="D1806" s="83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R1-3</v>
      </c>
      <c r="E1806" s="84" t="s">
        <v>44</v>
      </c>
      <c r="F1806" s="85">
        <v>0</v>
      </c>
      <c r="G1806" s="86">
        <f>VLOOKUP(C1806,'[12]Resumen Peso'!$B$1:$D$65536,3,0)*$C$14</f>
        <v>11714.744034172407</v>
      </c>
      <c r="H1806" s="93"/>
      <c r="I1806" s="88"/>
      <c r="J1806" s="89">
        <f>+VLOOKUP(C1806,'[12]Resumen Peso'!$B$1:$D$65536,3,0)</f>
        <v>7273.5591005422539</v>
      </c>
      <c r="N1806" s="59"/>
      <c r="O1806" s="59"/>
      <c r="P1806" s="59"/>
      <c r="Q1806" s="59"/>
      <c r="R1806" s="59"/>
    </row>
    <row r="1807" spans="1:18" x14ac:dyDescent="0.2">
      <c r="A1807" s="80"/>
      <c r="B1807" s="81">
        <f t="shared" si="27"/>
        <v>1777</v>
      </c>
      <c r="C1807" s="82" t="s">
        <v>7</v>
      </c>
      <c r="D1807" s="83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R1±0</v>
      </c>
      <c r="E1807" s="84" t="s">
        <v>44</v>
      </c>
      <c r="F1807" s="85">
        <v>0</v>
      </c>
      <c r="G1807" s="86">
        <f>VLOOKUP(C1807,'[12]Resumen Peso'!$B$1:$D$65536,3,0)*$C$14</f>
        <v>13059.915311228993</v>
      </c>
      <c r="H1807" s="93"/>
      <c r="I1807" s="88"/>
      <c r="J1807" s="89">
        <f>+VLOOKUP(C1807,'[12]Resumen Peso'!$B$1:$D$65536,3,0)</f>
        <v>8108.7615390660576</v>
      </c>
      <c r="N1807" s="59"/>
      <c r="O1807" s="59"/>
      <c r="P1807" s="59"/>
      <c r="Q1807" s="59"/>
      <c r="R1807" s="59"/>
    </row>
    <row r="1808" spans="1:18" x14ac:dyDescent="0.2">
      <c r="A1808" s="80"/>
      <c r="B1808" s="81">
        <f t="shared" si="27"/>
        <v>1778</v>
      </c>
      <c r="C1808" s="82" t="s">
        <v>1816</v>
      </c>
      <c r="D1808" s="83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R1+3</v>
      </c>
      <c r="E1808" s="84" t="s">
        <v>44</v>
      </c>
      <c r="F1808" s="85">
        <v>0</v>
      </c>
      <c r="G1808" s="86">
        <f>VLOOKUP(C1808,'[12]Resumen Peso'!$B$1:$D$65536,3,0)*$C$14</f>
        <v>14405.08658828558</v>
      </c>
      <c r="H1808" s="93"/>
      <c r="I1808" s="88"/>
      <c r="J1808" s="89">
        <f>+VLOOKUP(C1808,'[12]Resumen Peso'!$B$1:$D$65536,3,0)</f>
        <v>8943.9639775898613</v>
      </c>
      <c r="N1808" s="59"/>
      <c r="O1808" s="59"/>
      <c r="P1808" s="59"/>
      <c r="Q1808" s="59"/>
      <c r="R1808" s="59"/>
    </row>
    <row r="1809" spans="1:18" x14ac:dyDescent="0.2">
      <c r="A1809" s="80"/>
      <c r="B1809" s="81">
        <f t="shared" si="27"/>
        <v>1779</v>
      </c>
      <c r="C1809" s="82" t="s">
        <v>1817</v>
      </c>
      <c r="D1809" s="83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84" t="s">
        <v>44</v>
      </c>
      <c r="F1809" s="85">
        <v>0</v>
      </c>
      <c r="G1809" s="86">
        <f>VLOOKUP(C1809,'[12]Resumen Peso'!$B$1:$D$65536,3,0)*$C$14</f>
        <v>5814.0933996978511</v>
      </c>
      <c r="H1809" s="93"/>
      <c r="I1809" s="88"/>
      <c r="J1809" s="89">
        <f>+VLOOKUP(C1809,'[12]Resumen Peso'!$B$1:$D$65536,3,0)</f>
        <v>3609.9083202685179</v>
      </c>
      <c r="N1809" s="59"/>
      <c r="O1809" s="59"/>
      <c r="P1809" s="59"/>
      <c r="Q1809" s="59"/>
      <c r="R1809" s="59"/>
    </row>
    <row r="1810" spans="1:18" x14ac:dyDescent="0.2">
      <c r="A1810" s="80"/>
      <c r="B1810" s="81">
        <f t="shared" si="27"/>
        <v>1780</v>
      </c>
      <c r="C1810" s="82" t="s">
        <v>1818</v>
      </c>
      <c r="D1810" s="83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84" t="s">
        <v>44</v>
      </c>
      <c r="F1810" s="85">
        <v>0</v>
      </c>
      <c r="G1810" s="86">
        <f>VLOOKUP(C1810,'[12]Resumen Peso'!$B$1:$D$65536,3,0)*$C$14</f>
        <v>6652.160916771415</v>
      </c>
      <c r="H1810" s="93"/>
      <c r="I1810" s="88"/>
      <c r="J1810" s="89">
        <f>+VLOOKUP(C1810,'[12]Resumen Peso'!$B$1:$D$65536,3,0)</f>
        <v>4130.2554655324484</v>
      </c>
      <c r="N1810" s="59"/>
      <c r="O1810" s="59"/>
      <c r="P1810" s="59"/>
      <c r="Q1810" s="59"/>
      <c r="R1810" s="59"/>
    </row>
    <row r="1811" spans="1:18" x14ac:dyDescent="0.2">
      <c r="A1811" s="80"/>
      <c r="B1811" s="81">
        <f t="shared" si="27"/>
        <v>1781</v>
      </c>
      <c r="C1811" s="82" t="s">
        <v>1819</v>
      </c>
      <c r="D1811" s="83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84" t="s">
        <v>44</v>
      </c>
      <c r="F1811" s="85">
        <v>0</v>
      </c>
      <c r="G1811" s="86">
        <f>VLOOKUP(C1811,'[12]Resumen Peso'!$B$1:$D$65536,3,0)*$C$14</f>
        <v>7482.7456881568223</v>
      </c>
      <c r="H1811" s="93"/>
      <c r="I1811" s="88"/>
      <c r="J1811" s="89">
        <f>+VLOOKUP(C1811,'[12]Resumen Peso'!$B$1:$D$65536,3,0)</f>
        <v>4645.9566541422364</v>
      </c>
      <c r="N1811" s="59"/>
      <c r="O1811" s="59"/>
      <c r="P1811" s="59"/>
      <c r="Q1811" s="59"/>
      <c r="R1811" s="59"/>
    </row>
    <row r="1812" spans="1:18" x14ac:dyDescent="0.2">
      <c r="A1812" s="80"/>
      <c r="B1812" s="81">
        <f t="shared" si="27"/>
        <v>1782</v>
      </c>
      <c r="C1812" s="82" t="s">
        <v>1820</v>
      </c>
      <c r="D1812" s="83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84" t="s">
        <v>44</v>
      </c>
      <c r="F1812" s="85">
        <v>0</v>
      </c>
      <c r="G1812" s="86">
        <f>VLOOKUP(C1812,'[12]Resumen Peso'!$B$1:$D$65536,3,0)*$C$14</f>
        <v>8305.8477138540729</v>
      </c>
      <c r="H1812" s="93"/>
      <c r="I1812" s="88"/>
      <c r="J1812" s="89">
        <f>+VLOOKUP(C1812,'[12]Resumen Peso'!$B$1:$D$65536,3,0)</f>
        <v>5157.0118860978828</v>
      </c>
      <c r="N1812" s="59"/>
      <c r="O1812" s="59"/>
      <c r="P1812" s="59"/>
      <c r="Q1812" s="59"/>
      <c r="R1812" s="59"/>
    </row>
    <row r="1813" spans="1:18" x14ac:dyDescent="0.2">
      <c r="A1813" s="80"/>
      <c r="B1813" s="81">
        <f t="shared" si="27"/>
        <v>1783</v>
      </c>
      <c r="C1813" s="82" t="s">
        <v>1821</v>
      </c>
      <c r="D1813" s="83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84" t="s">
        <v>44</v>
      </c>
      <c r="F1813" s="85">
        <v>0</v>
      </c>
      <c r="G1813" s="86">
        <f>VLOOKUP(C1813,'[12]Resumen Peso'!$B$1:$D$65536,3,0)*$C$14</f>
        <v>9128.9497395513226</v>
      </c>
      <c r="H1813" s="93"/>
      <c r="I1813" s="88"/>
      <c r="J1813" s="89">
        <f>+VLOOKUP(C1813,'[12]Resumen Peso'!$B$1:$D$65536,3,0)</f>
        <v>5668.0671180535282</v>
      </c>
      <c r="N1813" s="59"/>
      <c r="O1813" s="59"/>
      <c r="P1813" s="59"/>
      <c r="Q1813" s="59"/>
      <c r="R1813" s="59"/>
    </row>
    <row r="1814" spans="1:18" x14ac:dyDescent="0.2">
      <c r="A1814" s="80"/>
      <c r="B1814" s="81">
        <f t="shared" si="27"/>
        <v>1784</v>
      </c>
      <c r="C1814" s="82" t="s">
        <v>1822</v>
      </c>
      <c r="D1814" s="83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84" t="s">
        <v>44</v>
      </c>
      <c r="F1814" s="85">
        <v>0</v>
      </c>
      <c r="G1814" s="86">
        <f>VLOOKUP(C1814,'[12]Resumen Peso'!$B$1:$D$65536,3,0)*$C$14</f>
        <v>10234.285967114474</v>
      </c>
      <c r="H1814" s="93"/>
      <c r="I1814" s="88"/>
      <c r="J1814" s="89">
        <f>+VLOOKUP(C1814,'[12]Resumen Peso'!$B$1:$D$65536,3,0)</f>
        <v>6354.3585430901121</v>
      </c>
      <c r="N1814" s="59"/>
      <c r="O1814" s="59"/>
      <c r="P1814" s="59"/>
      <c r="Q1814" s="59"/>
      <c r="R1814" s="59"/>
    </row>
    <row r="1815" spans="1:18" x14ac:dyDescent="0.2">
      <c r="A1815" s="80"/>
      <c r="B1815" s="81">
        <f t="shared" si="27"/>
        <v>1785</v>
      </c>
      <c r="C1815" s="82" t="s">
        <v>1823</v>
      </c>
      <c r="D1815" s="83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84" t="s">
        <v>44</v>
      </c>
      <c r="F1815" s="85">
        <v>0</v>
      </c>
      <c r="G1815" s="86">
        <f>VLOOKUP(C1815,'[12]Resumen Peso'!$B$1:$D$65536,3,0)*$C$14</f>
        <v>11358.807954622056</v>
      </c>
      <c r="H1815" s="93"/>
      <c r="I1815" s="88"/>
      <c r="J1815" s="89">
        <f>+VLOOKUP(C1815,'[12]Resumen Peso'!$B$1:$D$65536,3,0)</f>
        <v>7052.5622009879153</v>
      </c>
      <c r="N1815" s="59"/>
      <c r="O1815" s="59"/>
      <c r="P1815" s="59"/>
      <c r="Q1815" s="59"/>
      <c r="R1815" s="59"/>
    </row>
    <row r="1816" spans="1:18" x14ac:dyDescent="0.2">
      <c r="A1816" s="80"/>
      <c r="B1816" s="81">
        <f t="shared" si="27"/>
        <v>1786</v>
      </c>
      <c r="C1816" s="82" t="s">
        <v>1824</v>
      </c>
      <c r="D1816" s="83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84" t="s">
        <v>44</v>
      </c>
      <c r="F1816" s="85">
        <v>0</v>
      </c>
      <c r="G1816" s="86">
        <f>VLOOKUP(C1816,'[12]Resumen Peso'!$B$1:$D$65536,3,0)*$C$14</f>
        <v>12483.32994212964</v>
      </c>
      <c r="H1816" s="93"/>
      <c r="I1816" s="88"/>
      <c r="J1816" s="89">
        <f>+VLOOKUP(C1816,'[12]Resumen Peso'!$B$1:$D$65536,3,0)</f>
        <v>7750.7658588857184</v>
      </c>
      <c r="N1816" s="59"/>
      <c r="O1816" s="59"/>
      <c r="P1816" s="59"/>
      <c r="Q1816" s="59"/>
      <c r="R1816" s="59"/>
    </row>
    <row r="1817" spans="1:18" x14ac:dyDescent="0.2">
      <c r="A1817" s="80"/>
      <c r="B1817" s="81">
        <f t="shared" si="27"/>
        <v>1787</v>
      </c>
      <c r="C1817" s="82" t="s">
        <v>1825</v>
      </c>
      <c r="D1817" s="83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84" t="s">
        <v>44</v>
      </c>
      <c r="F1817" s="85">
        <v>0</v>
      </c>
      <c r="G1817" s="86">
        <f>VLOOKUP(C1817,'[12]Resumen Peso'!$B$1:$D$65536,3,0)*$C$14</f>
        <v>13811.083721561323</v>
      </c>
      <c r="H1817" s="93"/>
      <c r="I1817" s="88"/>
      <c r="J1817" s="89">
        <f>+VLOOKUP(C1817,'[12]Resumen Peso'!$B$1:$D$65536,3,0)</f>
        <v>8575.1539596835992</v>
      </c>
      <c r="N1817" s="59"/>
      <c r="O1817" s="59"/>
      <c r="P1817" s="59"/>
      <c r="Q1817" s="59"/>
      <c r="R1817" s="59"/>
    </row>
    <row r="1818" spans="1:18" x14ac:dyDescent="0.2">
      <c r="A1818" s="80"/>
      <c r="B1818" s="81">
        <f t="shared" si="27"/>
        <v>1788</v>
      </c>
      <c r="C1818" s="82" t="s">
        <v>1826</v>
      </c>
      <c r="D1818" s="83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84" t="s">
        <v>44</v>
      </c>
      <c r="F1818" s="85">
        <v>0</v>
      </c>
      <c r="G1818" s="86">
        <f>VLOOKUP(C1818,'[12]Resumen Peso'!$B$1:$D$65536,3,0)*$C$14</f>
        <v>15379.825970558264</v>
      </c>
      <c r="H1818" s="93"/>
      <c r="I1818" s="88"/>
      <c r="J1818" s="89">
        <f>+VLOOKUP(C1818,'[12]Resumen Peso'!$B$1:$D$65536,3,0)</f>
        <v>9549.1692201376372</v>
      </c>
      <c r="N1818" s="59"/>
      <c r="O1818" s="59"/>
      <c r="P1818" s="59"/>
      <c r="Q1818" s="59"/>
      <c r="R1818" s="59"/>
    </row>
    <row r="1819" spans="1:18" x14ac:dyDescent="0.2">
      <c r="A1819" s="80"/>
      <c r="B1819" s="81">
        <f t="shared" si="27"/>
        <v>1789</v>
      </c>
      <c r="C1819" s="82" t="s">
        <v>1827</v>
      </c>
      <c r="D1819" s="83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84" t="s">
        <v>44</v>
      </c>
      <c r="F1819" s="85">
        <v>0</v>
      </c>
      <c r="G1819" s="86">
        <f>VLOOKUP(C1819,'[12]Resumen Peso'!$B$1:$D$65536,3,0)*$C$14</f>
        <v>17225.405087025258</v>
      </c>
      <c r="H1819" s="93"/>
      <c r="I1819" s="88"/>
      <c r="J1819" s="89">
        <f>+VLOOKUP(C1819,'[12]Resumen Peso'!$B$1:$D$65536,3,0)</f>
        <v>10695.069526554154</v>
      </c>
      <c r="N1819" s="59"/>
      <c r="O1819" s="59"/>
      <c r="P1819" s="59"/>
      <c r="Q1819" s="59"/>
      <c r="R1819" s="59"/>
    </row>
    <row r="1820" spans="1:18" x14ac:dyDescent="0.2">
      <c r="A1820" s="80"/>
      <c r="B1820" s="81">
        <f t="shared" si="27"/>
        <v>1790</v>
      </c>
      <c r="C1820" s="82" t="s">
        <v>1828</v>
      </c>
      <c r="D1820" s="83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84" t="s">
        <v>44</v>
      </c>
      <c r="F1820" s="85">
        <v>0</v>
      </c>
      <c r="G1820" s="86">
        <f>VLOOKUP(C1820,'[12]Resumen Peso'!$B$1:$D$65536,3,0)*$C$14</f>
        <v>17782.662321416494</v>
      </c>
      <c r="H1820" s="93"/>
      <c r="I1820" s="88"/>
      <c r="J1820" s="89">
        <f>+VLOOKUP(C1820,'[12]Resumen Peso'!$B$1:$D$65536,3,0)</f>
        <v>11041.064574907401</v>
      </c>
      <c r="N1820" s="59"/>
      <c r="O1820" s="59"/>
      <c r="P1820" s="59"/>
      <c r="Q1820" s="59"/>
      <c r="R1820" s="59"/>
    </row>
    <row r="1821" spans="1:18" x14ac:dyDescent="0.2">
      <c r="A1821" s="80"/>
      <c r="B1821" s="81">
        <f t="shared" si="27"/>
        <v>1791</v>
      </c>
      <c r="C1821" s="82" t="s">
        <v>1829</v>
      </c>
      <c r="D1821" s="83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84" t="s">
        <v>44</v>
      </c>
      <c r="F1821" s="85">
        <v>0</v>
      </c>
      <c r="G1821" s="86">
        <f>VLOOKUP(C1821,'[12]Resumen Peso'!$B$1:$D$65536,3,0)*$C$14</f>
        <v>19824.595676049601</v>
      </c>
      <c r="H1821" s="93"/>
      <c r="I1821" s="88"/>
      <c r="J1821" s="89">
        <f>+VLOOKUP(C1821,'[12]Resumen Peso'!$B$1:$D$65536,3,0)</f>
        <v>12308.879124757414</v>
      </c>
      <c r="N1821" s="59"/>
      <c r="O1821" s="59"/>
      <c r="P1821" s="59"/>
      <c r="Q1821" s="59"/>
      <c r="R1821" s="59"/>
    </row>
    <row r="1822" spans="1:18" x14ac:dyDescent="0.2">
      <c r="A1822" s="80"/>
      <c r="B1822" s="81">
        <f t="shared" si="27"/>
        <v>1792</v>
      </c>
      <c r="C1822" s="82" t="s">
        <v>1830</v>
      </c>
      <c r="D1822" s="83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84" t="s">
        <v>44</v>
      </c>
      <c r="F1822" s="85">
        <v>0</v>
      </c>
      <c r="G1822" s="86">
        <f>VLOOKUP(C1822,'[12]Resumen Peso'!$B$1:$D$65536,3,0)*$C$14</f>
        <v>21866.529030682708</v>
      </c>
      <c r="H1822" s="93"/>
      <c r="I1822" s="88"/>
      <c r="J1822" s="89">
        <f>+VLOOKUP(C1822,'[12]Resumen Peso'!$B$1:$D$65536,3,0)</f>
        <v>13576.693674607426</v>
      </c>
      <c r="N1822" s="59"/>
      <c r="O1822" s="59"/>
      <c r="P1822" s="59"/>
      <c r="Q1822" s="59"/>
      <c r="R1822" s="59"/>
    </row>
    <row r="1823" spans="1:18" x14ac:dyDescent="0.2">
      <c r="A1823" s="80"/>
      <c r="B1823" s="81">
        <f t="shared" si="27"/>
        <v>1793</v>
      </c>
      <c r="C1823" s="82" t="s">
        <v>1831</v>
      </c>
      <c r="D1823" s="83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S2 (5°)Tipo S2-6</v>
      </c>
      <c r="E1823" s="84" t="s">
        <v>44</v>
      </c>
      <c r="F1823" s="85">
        <v>0</v>
      </c>
      <c r="G1823" s="86">
        <f>VLOOKUP(C1823,'[12]Resumen Peso'!$B$1:$D$65536,3,0)*$C$14</f>
        <v>4862.5757779135738</v>
      </c>
      <c r="H1823" s="93"/>
      <c r="I1823" s="88"/>
      <c r="J1823" s="89">
        <f>+VLOOKUP(C1823,'[12]Resumen Peso'!$B$1:$D$65536,3,0)</f>
        <v>3019.121220092301</v>
      </c>
      <c r="N1823" s="59"/>
      <c r="O1823" s="59"/>
      <c r="P1823" s="59"/>
      <c r="Q1823" s="59"/>
      <c r="R1823" s="59"/>
    </row>
    <row r="1824" spans="1:18" x14ac:dyDescent="0.2">
      <c r="A1824" s="80"/>
      <c r="B1824" s="81">
        <f t="shared" ref="B1824:B1887" si="28">1+B1823</f>
        <v>1794</v>
      </c>
      <c r="C1824" s="82" t="s">
        <v>1832</v>
      </c>
      <c r="D1824" s="83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S2 (5°)Tipo S2-3</v>
      </c>
      <c r="E1824" s="84" t="s">
        <v>44</v>
      </c>
      <c r="F1824" s="85">
        <v>0</v>
      </c>
      <c r="G1824" s="86">
        <f>VLOOKUP(C1824,'[12]Resumen Peso'!$B$1:$D$65536,3,0)*$C$14</f>
        <v>5563.4876017569713</v>
      </c>
      <c r="H1824" s="93"/>
      <c r="I1824" s="88"/>
      <c r="J1824" s="89">
        <f>+VLOOKUP(C1824,'[12]Resumen Peso'!$B$1:$D$65536,3,0)</f>
        <v>3454.3098644299298</v>
      </c>
      <c r="N1824" s="59"/>
      <c r="O1824" s="59"/>
      <c r="P1824" s="59"/>
      <c r="Q1824" s="59"/>
      <c r="R1824" s="59"/>
    </row>
    <row r="1825" spans="1:18" x14ac:dyDescent="0.2">
      <c r="A1825" s="80"/>
      <c r="B1825" s="81">
        <f t="shared" si="28"/>
        <v>1795</v>
      </c>
      <c r="C1825" s="82" t="s">
        <v>8</v>
      </c>
      <c r="D1825" s="83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S2 (5°)Tipo S2±0</v>
      </c>
      <c r="E1825" s="84" t="s">
        <v>44</v>
      </c>
      <c r="F1825" s="85">
        <v>0</v>
      </c>
      <c r="G1825" s="86">
        <f>VLOOKUP(C1825,'[12]Resumen Peso'!$B$1:$D$65536,3,0)*$C$14</f>
        <v>6258.1412843160533</v>
      </c>
      <c r="H1825" s="93"/>
      <c r="I1825" s="88"/>
      <c r="J1825" s="89">
        <f>+VLOOKUP(C1825,'[12]Resumen Peso'!$B$1:$D$65536,3,0)</f>
        <v>3885.6128958716872</v>
      </c>
      <c r="N1825" s="59"/>
      <c r="O1825" s="59"/>
      <c r="P1825" s="59"/>
      <c r="Q1825" s="59"/>
      <c r="R1825" s="59"/>
    </row>
    <row r="1826" spans="1:18" x14ac:dyDescent="0.2">
      <c r="A1826" s="80"/>
      <c r="B1826" s="81">
        <f t="shared" si="28"/>
        <v>1796</v>
      </c>
      <c r="C1826" s="82" t="s">
        <v>1833</v>
      </c>
      <c r="D1826" s="83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S2 (5°)Tipo S2+3</v>
      </c>
      <c r="E1826" s="84" t="s">
        <v>44</v>
      </c>
      <c r="F1826" s="85">
        <v>0</v>
      </c>
      <c r="G1826" s="86">
        <f>VLOOKUP(C1826,'[12]Resumen Peso'!$B$1:$D$65536,3,0)*$C$14</f>
        <v>6946.5368255908197</v>
      </c>
      <c r="H1826" s="93"/>
      <c r="I1826" s="88"/>
      <c r="J1826" s="89">
        <f>+VLOOKUP(C1826,'[12]Resumen Peso'!$B$1:$D$65536,3,0)</f>
        <v>4313.0303144175732</v>
      </c>
      <c r="N1826" s="59"/>
      <c r="O1826" s="59"/>
      <c r="P1826" s="59"/>
      <c r="Q1826" s="59"/>
      <c r="R1826" s="59"/>
    </row>
    <row r="1827" spans="1:18" x14ac:dyDescent="0.2">
      <c r="A1827" s="80"/>
      <c r="B1827" s="81">
        <f t="shared" si="28"/>
        <v>1797</v>
      </c>
      <c r="C1827" s="82" t="s">
        <v>9</v>
      </c>
      <c r="D1827" s="83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S2 (5°)Tipo S2+6</v>
      </c>
      <c r="E1827" s="84" t="s">
        <v>44</v>
      </c>
      <c r="F1827" s="85">
        <v>0</v>
      </c>
      <c r="G1827" s="86">
        <f>VLOOKUP(C1827,'[12]Resumen Peso'!$B$1:$D$65536,3,0)*$C$14</f>
        <v>7634.9323668655852</v>
      </c>
      <c r="H1827" s="93"/>
      <c r="I1827" s="88"/>
      <c r="J1827" s="89">
        <f>+VLOOKUP(C1827,'[12]Resumen Peso'!$B$1:$D$65536,3,0)</f>
        <v>4740.4477329634583</v>
      </c>
      <c r="N1827" s="59"/>
      <c r="O1827" s="59"/>
      <c r="P1827" s="59"/>
      <c r="Q1827" s="59"/>
      <c r="R1827" s="59"/>
    </row>
    <row r="1828" spans="1:18" x14ac:dyDescent="0.2">
      <c r="A1828" s="80"/>
      <c r="B1828" s="81">
        <f t="shared" si="28"/>
        <v>1798</v>
      </c>
      <c r="C1828" s="82" t="s">
        <v>1834</v>
      </c>
      <c r="D1828" s="83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A2 (30°)Tipo A2-3</v>
      </c>
      <c r="E1828" s="84" t="s">
        <v>44</v>
      </c>
      <c r="F1828" s="85">
        <v>0</v>
      </c>
      <c r="G1828" s="86">
        <f>VLOOKUP(C1828,'[12]Resumen Peso'!$B$1:$D$65536,3,0)*$C$14</f>
        <v>8559.3724811021839</v>
      </c>
      <c r="H1828" s="93"/>
      <c r="I1828" s="88"/>
      <c r="J1828" s="89">
        <f>+VLOOKUP(C1828,'[12]Resumen Peso'!$B$1:$D$65536,3,0)</f>
        <v>5314.4226987158318</v>
      </c>
      <c r="N1828" s="59"/>
      <c r="O1828" s="59"/>
      <c r="P1828" s="59"/>
      <c r="Q1828" s="59"/>
      <c r="R1828" s="59"/>
    </row>
    <row r="1829" spans="1:18" x14ac:dyDescent="0.2">
      <c r="A1829" s="80"/>
      <c r="B1829" s="81">
        <f t="shared" si="28"/>
        <v>1799</v>
      </c>
      <c r="C1829" s="82" t="s">
        <v>10</v>
      </c>
      <c r="D1829" s="83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A2 (30°)Tipo A2±0</v>
      </c>
      <c r="E1829" s="84" t="s">
        <v>44</v>
      </c>
      <c r="F1829" s="85">
        <v>0</v>
      </c>
      <c r="G1829" s="86">
        <f>VLOOKUP(C1829,'[12]Resumen Peso'!$B$1:$D$65536,3,0)*$C$14</f>
        <v>9499.8584695917689</v>
      </c>
      <c r="H1829" s="93"/>
      <c r="I1829" s="88"/>
      <c r="J1829" s="89">
        <f>+VLOOKUP(C1829,'[12]Resumen Peso'!$B$1:$D$65536,3,0)</f>
        <v>5898.3603759332209</v>
      </c>
      <c r="N1829" s="59"/>
      <c r="O1829" s="59"/>
      <c r="P1829" s="59"/>
      <c r="Q1829" s="59"/>
      <c r="R1829" s="59"/>
    </row>
    <row r="1830" spans="1:18" x14ac:dyDescent="0.2">
      <c r="A1830" s="80"/>
      <c r="B1830" s="81">
        <f t="shared" si="28"/>
        <v>1800</v>
      </c>
      <c r="C1830" s="82" t="s">
        <v>1835</v>
      </c>
      <c r="D1830" s="83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A2 (30°)Tipo A2+3</v>
      </c>
      <c r="E1830" s="84" t="s">
        <v>44</v>
      </c>
      <c r="F1830" s="85">
        <v>0</v>
      </c>
      <c r="G1830" s="86">
        <f>VLOOKUP(C1830,'[12]Resumen Peso'!$B$1:$D$65536,3,0)*$C$14</f>
        <v>10440.344458081354</v>
      </c>
      <c r="H1830" s="93"/>
      <c r="I1830" s="88"/>
      <c r="J1830" s="89">
        <f>+VLOOKUP(C1830,'[12]Resumen Peso'!$B$1:$D$65536,3,0)</f>
        <v>6482.29805315061</v>
      </c>
      <c r="N1830" s="59"/>
      <c r="O1830" s="59"/>
      <c r="P1830" s="59"/>
      <c r="Q1830" s="59"/>
      <c r="R1830" s="59"/>
    </row>
    <row r="1831" spans="1:18" x14ac:dyDescent="0.2">
      <c r="A1831" s="80"/>
      <c r="B1831" s="81">
        <f t="shared" si="28"/>
        <v>1801</v>
      </c>
      <c r="C1831" s="82" t="s">
        <v>1836</v>
      </c>
      <c r="D1831" s="83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B2 (65°)Tipo B2-3</v>
      </c>
      <c r="E1831" s="84" t="s">
        <v>44</v>
      </c>
      <c r="F1831" s="85">
        <v>0</v>
      </c>
      <c r="G1831" s="86">
        <f>VLOOKUP(C1831,'[12]Resumen Peso'!$B$1:$D$65536,3,0)*$C$14</f>
        <v>11550.801914308877</v>
      </c>
      <c r="H1831" s="93"/>
      <c r="I1831" s="88"/>
      <c r="J1831" s="89">
        <f>+VLOOKUP(C1831,'[12]Resumen Peso'!$B$1:$D$65536,3,0)</f>
        <v>7171.7691942141964</v>
      </c>
      <c r="N1831" s="59"/>
      <c r="O1831" s="59"/>
      <c r="P1831" s="59"/>
      <c r="Q1831" s="59"/>
      <c r="R1831" s="59"/>
    </row>
    <row r="1832" spans="1:18" x14ac:dyDescent="0.2">
      <c r="A1832" s="80"/>
      <c r="B1832" s="81">
        <f t="shared" si="28"/>
        <v>1802</v>
      </c>
      <c r="C1832" s="82" t="s">
        <v>1837</v>
      </c>
      <c r="D1832" s="83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B2 (65°)Tipo B2±0</v>
      </c>
      <c r="E1832" s="84" t="s">
        <v>44</v>
      </c>
      <c r="F1832" s="85">
        <v>0</v>
      </c>
      <c r="G1832" s="86">
        <f>VLOOKUP(C1832,'[12]Resumen Peso'!$B$1:$D$65536,3,0)*$C$14</f>
        <v>12862.808367827256</v>
      </c>
      <c r="H1832" s="93"/>
      <c r="I1832" s="88"/>
      <c r="J1832" s="89">
        <f>+VLOOKUP(C1832,'[12]Resumen Peso'!$B$1:$D$65536,3,0)</f>
        <v>7986.3799490135816</v>
      </c>
      <c r="N1832" s="59"/>
      <c r="O1832" s="59"/>
      <c r="P1832" s="59"/>
      <c r="Q1832" s="59"/>
      <c r="R1832" s="59"/>
    </row>
    <row r="1833" spans="1:18" x14ac:dyDescent="0.2">
      <c r="A1833" s="80"/>
      <c r="B1833" s="81">
        <f t="shared" si="28"/>
        <v>1803</v>
      </c>
      <c r="C1833" s="82" t="s">
        <v>11</v>
      </c>
      <c r="D1833" s="83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B2 (65°)Tipo B2+3</v>
      </c>
      <c r="E1833" s="84" t="s">
        <v>44</v>
      </c>
      <c r="F1833" s="85">
        <v>0</v>
      </c>
      <c r="G1833" s="86">
        <f>VLOOKUP(C1833,'[12]Resumen Peso'!$B$1:$D$65536,3,0)*$C$14</f>
        <v>14406.345371966529</v>
      </c>
      <c r="H1833" s="93"/>
      <c r="I1833" s="88"/>
      <c r="J1833" s="89">
        <f>+VLOOKUP(C1833,'[12]Resumen Peso'!$B$1:$D$65536,3,0)</f>
        <v>8944.7455428952126</v>
      </c>
      <c r="N1833" s="59"/>
      <c r="O1833" s="59"/>
      <c r="P1833" s="59"/>
      <c r="Q1833" s="59"/>
      <c r="R1833" s="59"/>
    </row>
    <row r="1834" spans="1:18" x14ac:dyDescent="0.2">
      <c r="A1834" s="80"/>
      <c r="B1834" s="81">
        <f t="shared" si="28"/>
        <v>1804</v>
      </c>
      <c r="C1834" s="82" t="s">
        <v>1838</v>
      </c>
      <c r="D1834" s="83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R2-3</v>
      </c>
      <c r="E1834" s="84" t="s">
        <v>44</v>
      </c>
      <c r="F1834" s="85">
        <v>0</v>
      </c>
      <c r="G1834" s="86">
        <f>VLOOKUP(C1834,'[12]Resumen Peso'!$B$1:$D$65536,3,0)*$C$14</f>
        <v>14872.403507558009</v>
      </c>
      <c r="H1834" s="93"/>
      <c r="I1834" s="88"/>
      <c r="J1834" s="89">
        <f>+VLOOKUP(C1834,'[12]Resumen Peso'!$B$1:$D$65536,3,0)</f>
        <v>9234.1160475878187</v>
      </c>
      <c r="N1834" s="59"/>
      <c r="O1834" s="59"/>
      <c r="P1834" s="59"/>
      <c r="Q1834" s="59"/>
      <c r="R1834" s="59"/>
    </row>
    <row r="1835" spans="1:18" x14ac:dyDescent="0.2">
      <c r="A1835" s="80"/>
      <c r="B1835" s="81">
        <f t="shared" si="28"/>
        <v>1805</v>
      </c>
      <c r="C1835" s="82" t="s">
        <v>12</v>
      </c>
      <c r="D1835" s="83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R2±0</v>
      </c>
      <c r="E1835" s="84" t="s">
        <v>44</v>
      </c>
      <c r="F1835" s="85">
        <v>0</v>
      </c>
      <c r="G1835" s="86">
        <f>VLOOKUP(C1835,'[12]Resumen Peso'!$B$1:$D$65536,3,0)*$C$14</f>
        <v>16580.159986129333</v>
      </c>
      <c r="H1835" s="93"/>
      <c r="I1835" s="88"/>
      <c r="J1835" s="89">
        <f>+VLOOKUP(C1835,'[12]Resumen Peso'!$B$1:$D$65536,3,0)</f>
        <v>10294.443754278505</v>
      </c>
      <c r="N1835" s="59"/>
      <c r="O1835" s="59"/>
      <c r="P1835" s="59"/>
      <c r="Q1835" s="59"/>
      <c r="R1835" s="59"/>
    </row>
    <row r="1836" spans="1:18" x14ac:dyDescent="0.2">
      <c r="A1836" s="80"/>
      <c r="B1836" s="81">
        <f t="shared" si="28"/>
        <v>1806</v>
      </c>
      <c r="C1836" s="82" t="s">
        <v>13</v>
      </c>
      <c r="D1836" s="83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R2+3</v>
      </c>
      <c r="E1836" s="84" t="s">
        <v>44</v>
      </c>
      <c r="F1836" s="85">
        <v>0</v>
      </c>
      <c r="G1836" s="86">
        <f>VLOOKUP(C1836,'[12]Resumen Peso'!$B$1:$D$65536,3,0)*$C$14</f>
        <v>18287.916464700655</v>
      </c>
      <c r="H1836" s="93"/>
      <c r="I1836" s="88"/>
      <c r="J1836" s="89">
        <f>+VLOOKUP(C1836,'[12]Resumen Peso'!$B$1:$D$65536,3,0)</f>
        <v>11354.771460969192</v>
      </c>
      <c r="N1836" s="59"/>
      <c r="O1836" s="59"/>
      <c r="P1836" s="59"/>
      <c r="Q1836" s="59"/>
      <c r="R1836" s="59"/>
    </row>
    <row r="1837" spans="1:18" x14ac:dyDescent="0.2">
      <c r="A1837" s="80"/>
      <c r="B1837" s="81">
        <f t="shared" si="28"/>
        <v>1807</v>
      </c>
      <c r="C1837" s="82" t="s">
        <v>1839</v>
      </c>
      <c r="D1837" s="83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84" t="s">
        <v>44</v>
      </c>
      <c r="F1837" s="85">
        <v>0</v>
      </c>
      <c r="G1837" s="86">
        <f>VLOOKUP(C1837,'[12]Resumen Peso'!$B$1:$D$65536,3,0)*$C$14</f>
        <v>4696.4528948250208</v>
      </c>
      <c r="H1837" s="93"/>
      <c r="I1837" s="88"/>
      <c r="J1837" s="89">
        <f>+VLOOKUP(C1837,'[12]Resumen Peso'!$B$1:$D$65536,3,0)</f>
        <v>2915.977301234801</v>
      </c>
      <c r="N1837" s="59"/>
      <c r="O1837" s="59"/>
      <c r="P1837" s="59"/>
      <c r="Q1837" s="59"/>
      <c r="R1837" s="59"/>
    </row>
    <row r="1838" spans="1:18" x14ac:dyDescent="0.2">
      <c r="A1838" s="80"/>
      <c r="B1838" s="81">
        <f t="shared" si="28"/>
        <v>1808</v>
      </c>
      <c r="C1838" s="82" t="s">
        <v>1840</v>
      </c>
      <c r="D1838" s="83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84" t="s">
        <v>44</v>
      </c>
      <c r="F1838" s="85">
        <v>0</v>
      </c>
      <c r="G1838" s="86">
        <f>VLOOKUP(C1838,'[12]Resumen Peso'!$B$1:$D$65536,3,0)*$C$14</f>
        <v>5373.4190778628608</v>
      </c>
      <c r="H1838" s="93"/>
      <c r="I1838" s="88"/>
      <c r="J1838" s="89">
        <f>+VLOOKUP(C1838,'[12]Resumen Peso'!$B$1:$D$65536,3,0)</f>
        <v>3336.2983536650422</v>
      </c>
      <c r="N1838" s="59"/>
      <c r="O1838" s="59"/>
      <c r="P1838" s="59"/>
      <c r="Q1838" s="59"/>
      <c r="R1838" s="59"/>
    </row>
    <row r="1839" spans="1:18" x14ac:dyDescent="0.2">
      <c r="A1839" s="80"/>
      <c r="B1839" s="81">
        <f t="shared" si="28"/>
        <v>1809</v>
      </c>
      <c r="C1839" s="82" t="s">
        <v>1841</v>
      </c>
      <c r="D1839" s="83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84" t="s">
        <v>44</v>
      </c>
      <c r="F1839" s="85">
        <v>0</v>
      </c>
      <c r="G1839" s="86">
        <f>VLOOKUP(C1839,'[12]Resumen Peso'!$B$1:$D$65536,3,0)*$C$14</f>
        <v>6044.3409199807211</v>
      </c>
      <c r="H1839" s="93"/>
      <c r="I1839" s="88"/>
      <c r="J1839" s="89">
        <f>+VLOOKUP(C1839,'[12]Resumen Peso'!$B$1:$D$65536,3,0)</f>
        <v>3752.8665395557282</v>
      </c>
      <c r="N1839" s="59"/>
      <c r="O1839" s="59"/>
      <c r="P1839" s="59"/>
      <c r="Q1839" s="59"/>
      <c r="R1839" s="59"/>
    </row>
    <row r="1840" spans="1:18" x14ac:dyDescent="0.2">
      <c r="A1840" s="80"/>
      <c r="B1840" s="81">
        <f t="shared" si="28"/>
        <v>1810</v>
      </c>
      <c r="C1840" s="82" t="s">
        <v>1842</v>
      </c>
      <c r="D1840" s="83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84" t="s">
        <v>44</v>
      </c>
      <c r="F1840" s="85">
        <v>0</v>
      </c>
      <c r="G1840" s="86">
        <f>VLOOKUP(C1840,'[12]Resumen Peso'!$B$1:$D$65536,3,0)*$C$14</f>
        <v>6709.2184211786016</v>
      </c>
      <c r="H1840" s="93"/>
      <c r="I1840" s="88"/>
      <c r="J1840" s="89">
        <f>+VLOOKUP(C1840,'[12]Resumen Peso'!$B$1:$D$65536,3,0)</f>
        <v>4165.6818589068589</v>
      </c>
      <c r="N1840" s="59"/>
      <c r="O1840" s="59"/>
      <c r="P1840" s="59"/>
      <c r="Q1840" s="59"/>
      <c r="R1840" s="59"/>
    </row>
    <row r="1841" spans="1:18" x14ac:dyDescent="0.2">
      <c r="A1841" s="80"/>
      <c r="B1841" s="81">
        <f t="shared" si="28"/>
        <v>1811</v>
      </c>
      <c r="C1841" s="82" t="s">
        <v>1843</v>
      </c>
      <c r="D1841" s="83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84" t="s">
        <v>44</v>
      </c>
      <c r="F1841" s="85">
        <v>0</v>
      </c>
      <c r="G1841" s="86">
        <f>VLOOKUP(C1841,'[12]Resumen Peso'!$B$1:$D$65536,3,0)*$C$14</f>
        <v>7374.0959223764803</v>
      </c>
      <c r="H1841" s="93"/>
      <c r="I1841" s="88"/>
      <c r="J1841" s="89">
        <f>+VLOOKUP(C1841,'[12]Resumen Peso'!$B$1:$D$65536,3,0)</f>
        <v>4578.4971782579887</v>
      </c>
      <c r="N1841" s="59"/>
      <c r="O1841" s="59"/>
      <c r="P1841" s="59"/>
      <c r="Q1841" s="59"/>
      <c r="R1841" s="59"/>
    </row>
    <row r="1842" spans="1:18" x14ac:dyDescent="0.2">
      <c r="A1842" s="80"/>
      <c r="B1842" s="81">
        <f t="shared" si="28"/>
        <v>1812</v>
      </c>
      <c r="C1842" s="82" t="s">
        <v>1844</v>
      </c>
      <c r="D1842" s="83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84" t="s">
        <v>44</v>
      </c>
      <c r="F1842" s="85">
        <v>0</v>
      </c>
      <c r="G1842" s="86">
        <f>VLOOKUP(C1842,'[12]Resumen Peso'!$B$1:$D$65536,3,0)*$C$14</f>
        <v>8266.9538743941939</v>
      </c>
      <c r="H1842" s="93"/>
      <c r="I1842" s="88"/>
      <c r="J1842" s="89">
        <f>+VLOOKUP(C1842,'[12]Resumen Peso'!$B$1:$D$65536,3,0)</f>
        <v>5132.863117748082</v>
      </c>
      <c r="N1842" s="59"/>
      <c r="O1842" s="59"/>
      <c r="P1842" s="59"/>
      <c r="Q1842" s="59"/>
      <c r="R1842" s="59"/>
    </row>
    <row r="1843" spans="1:18" x14ac:dyDescent="0.2">
      <c r="A1843" s="80"/>
      <c r="B1843" s="81">
        <f t="shared" si="28"/>
        <v>1813</v>
      </c>
      <c r="C1843" s="82" t="s">
        <v>1845</v>
      </c>
      <c r="D1843" s="83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84" t="s">
        <v>44</v>
      </c>
      <c r="F1843" s="85">
        <v>0</v>
      </c>
      <c r="G1843" s="86">
        <f>VLOOKUP(C1843,'[12]Resumen Peso'!$B$1:$D$65536,3,0)*$C$14</f>
        <v>9175.309516530735</v>
      </c>
      <c r="H1843" s="93"/>
      <c r="I1843" s="88"/>
      <c r="J1843" s="89">
        <f>+VLOOKUP(C1843,'[12]Resumen Peso'!$B$1:$D$65536,3,0)</f>
        <v>5696.8514070455958</v>
      </c>
      <c r="N1843" s="59"/>
      <c r="O1843" s="59"/>
      <c r="P1843" s="59"/>
      <c r="Q1843" s="59"/>
      <c r="R1843" s="59"/>
    </row>
    <row r="1844" spans="1:18" x14ac:dyDescent="0.2">
      <c r="A1844" s="80"/>
      <c r="B1844" s="81">
        <f t="shared" si="28"/>
        <v>1814</v>
      </c>
      <c r="C1844" s="82" t="s">
        <v>1846</v>
      </c>
      <c r="D1844" s="83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84" t="s">
        <v>44</v>
      </c>
      <c r="F1844" s="85">
        <v>0</v>
      </c>
      <c r="G1844" s="86">
        <f>VLOOKUP(C1844,'[12]Resumen Peso'!$B$1:$D$65536,3,0)*$C$14</f>
        <v>10083.665158667278</v>
      </c>
      <c r="H1844" s="93"/>
      <c r="I1844" s="88"/>
      <c r="J1844" s="89">
        <f>+VLOOKUP(C1844,'[12]Resumen Peso'!$B$1:$D$65536,3,0)</f>
        <v>6260.8396963431096</v>
      </c>
      <c r="N1844" s="59"/>
      <c r="O1844" s="59"/>
      <c r="P1844" s="59"/>
      <c r="Q1844" s="59"/>
      <c r="R1844" s="59"/>
    </row>
    <row r="1845" spans="1:18" x14ac:dyDescent="0.2">
      <c r="A1845" s="80"/>
      <c r="B1845" s="81">
        <f t="shared" si="28"/>
        <v>1815</v>
      </c>
      <c r="C1845" s="82" t="s">
        <v>1847</v>
      </c>
      <c r="D1845" s="83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84" t="s">
        <v>44</v>
      </c>
      <c r="F1845" s="85">
        <v>0</v>
      </c>
      <c r="G1845" s="86">
        <f>VLOOKUP(C1845,'[12]Resumen Peso'!$B$1:$D$65536,3,0)*$C$14</f>
        <v>11156.18543867359</v>
      </c>
      <c r="H1845" s="93"/>
      <c r="I1845" s="88"/>
      <c r="J1845" s="89">
        <f>+VLOOKUP(C1845,'[12]Resumen Peso'!$B$1:$D$65536,3,0)</f>
        <v>6926.7560510154844</v>
      </c>
      <c r="N1845" s="59"/>
      <c r="O1845" s="59"/>
      <c r="P1845" s="59"/>
      <c r="Q1845" s="59"/>
      <c r="R1845" s="59"/>
    </row>
    <row r="1846" spans="1:18" x14ac:dyDescent="0.2">
      <c r="A1846" s="80"/>
      <c r="B1846" s="81">
        <f t="shared" si="28"/>
        <v>1816</v>
      </c>
      <c r="C1846" s="82" t="s">
        <v>1848</v>
      </c>
      <c r="D1846" s="83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84" t="s">
        <v>44</v>
      </c>
      <c r="F1846" s="85">
        <v>0</v>
      </c>
      <c r="G1846" s="86">
        <f>VLOOKUP(C1846,'[12]Resumen Peso'!$B$1:$D$65536,3,0)*$C$14</f>
        <v>12423.369085382617</v>
      </c>
      <c r="H1846" s="93"/>
      <c r="I1846" s="88"/>
      <c r="J1846" s="89">
        <f>+VLOOKUP(C1846,'[12]Resumen Peso'!$B$1:$D$65536,3,0)</f>
        <v>7713.5368051397372</v>
      </c>
      <c r="N1846" s="59"/>
      <c r="O1846" s="59"/>
      <c r="P1846" s="59"/>
      <c r="Q1846" s="59"/>
      <c r="R1846" s="59"/>
    </row>
    <row r="1847" spans="1:18" x14ac:dyDescent="0.2">
      <c r="A1847" s="80"/>
      <c r="B1847" s="81">
        <f t="shared" si="28"/>
        <v>1817</v>
      </c>
      <c r="C1847" s="82" t="s">
        <v>1849</v>
      </c>
      <c r="D1847" s="83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84" t="s">
        <v>44</v>
      </c>
      <c r="F1847" s="85">
        <v>0</v>
      </c>
      <c r="G1847" s="86">
        <f>VLOOKUP(C1847,'[12]Resumen Peso'!$B$1:$D$65536,3,0)*$C$14</f>
        <v>13914.173375628534</v>
      </c>
      <c r="H1847" s="93"/>
      <c r="I1847" s="88"/>
      <c r="J1847" s="89">
        <f>+VLOOKUP(C1847,'[12]Resumen Peso'!$B$1:$D$65536,3,0)</f>
        <v>8639.1612217565071</v>
      </c>
      <c r="N1847" s="59"/>
      <c r="O1847" s="59"/>
      <c r="P1847" s="59"/>
      <c r="Q1847" s="59"/>
      <c r="R1847" s="59"/>
    </row>
    <row r="1848" spans="1:18" x14ac:dyDescent="0.2">
      <c r="A1848" s="80"/>
      <c r="B1848" s="81">
        <f t="shared" si="28"/>
        <v>1818</v>
      </c>
      <c r="C1848" s="82" t="s">
        <v>1850</v>
      </c>
      <c r="D1848" s="83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84" t="s">
        <v>44</v>
      </c>
      <c r="F1848" s="85">
        <v>0</v>
      </c>
      <c r="G1848" s="86">
        <f>VLOOKUP(C1848,'[12]Resumen Peso'!$B$1:$D$65536,3,0)*$C$14</f>
        <v>14364.309307699199</v>
      </c>
      <c r="H1848" s="93"/>
      <c r="I1848" s="88"/>
      <c r="J1848" s="89">
        <f>+VLOOKUP(C1848,'[12]Resumen Peso'!$B$1:$D$65536,3,0)</f>
        <v>8918.6458008171339</v>
      </c>
      <c r="N1848" s="59"/>
      <c r="O1848" s="59"/>
      <c r="P1848" s="59"/>
      <c r="Q1848" s="59"/>
      <c r="R1848" s="59"/>
    </row>
    <row r="1849" spans="1:18" x14ac:dyDescent="0.2">
      <c r="A1849" s="80"/>
      <c r="B1849" s="81">
        <f t="shared" si="28"/>
        <v>1819</v>
      </c>
      <c r="C1849" s="82" t="s">
        <v>1851</v>
      </c>
      <c r="D1849" s="83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84" t="s">
        <v>44</v>
      </c>
      <c r="F1849" s="85">
        <v>0</v>
      </c>
      <c r="G1849" s="86">
        <f>VLOOKUP(C1849,'[12]Resumen Peso'!$B$1:$D$65536,3,0)*$C$14</f>
        <v>16013.722751058192</v>
      </c>
      <c r="H1849" s="93"/>
      <c r="I1849" s="88"/>
      <c r="J1849" s="89">
        <f>+VLOOKUP(C1849,'[12]Resumen Peso'!$B$1:$D$65536,3,0)</f>
        <v>9942.7489418251207</v>
      </c>
      <c r="N1849" s="59"/>
      <c r="O1849" s="59"/>
      <c r="P1849" s="59"/>
      <c r="Q1849" s="59"/>
      <c r="R1849" s="59"/>
    </row>
    <row r="1850" spans="1:18" x14ac:dyDescent="0.2">
      <c r="A1850" s="80"/>
      <c r="B1850" s="81">
        <f t="shared" si="28"/>
        <v>1820</v>
      </c>
      <c r="C1850" s="82" t="s">
        <v>1852</v>
      </c>
      <c r="D1850" s="83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84" t="s">
        <v>44</v>
      </c>
      <c r="F1850" s="85">
        <v>0</v>
      </c>
      <c r="G1850" s="86">
        <f>VLOOKUP(C1850,'[12]Resumen Peso'!$B$1:$D$65536,3,0)*$C$14</f>
        <v>17663.136194417184</v>
      </c>
      <c r="H1850" s="93"/>
      <c r="I1850" s="88"/>
      <c r="J1850" s="89">
        <f>+VLOOKUP(C1850,'[12]Resumen Peso'!$B$1:$D$65536,3,0)</f>
        <v>10966.852082833107</v>
      </c>
      <c r="N1850" s="59"/>
      <c r="O1850" s="59"/>
      <c r="P1850" s="59"/>
      <c r="Q1850" s="59"/>
      <c r="R1850" s="59"/>
    </row>
    <row r="1851" spans="1:18" x14ac:dyDescent="0.2">
      <c r="A1851" s="80"/>
      <c r="B1851" s="81">
        <f t="shared" si="28"/>
        <v>1821</v>
      </c>
      <c r="C1851" s="82" t="s">
        <v>1853</v>
      </c>
      <c r="D1851" s="83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84" t="s">
        <v>44</v>
      </c>
      <c r="F1851" s="85">
        <v>0</v>
      </c>
      <c r="G1851" s="86">
        <f>VLOOKUP(C1851,'[12]Resumen Peso'!$B$1:$D$65536,3,0)*$C$14</f>
        <v>4811.7393102935303</v>
      </c>
      <c r="H1851" s="93"/>
      <c r="I1851" s="88"/>
      <c r="J1851" s="89">
        <f>+VLOOKUP(C1851,'[12]Resumen Peso'!$B$1:$D$65536,3,0)</f>
        <v>2987.5574018288735</v>
      </c>
      <c r="N1851" s="59"/>
      <c r="O1851" s="59"/>
      <c r="P1851" s="59"/>
      <c r="Q1851" s="59"/>
      <c r="R1851" s="59"/>
    </row>
    <row r="1852" spans="1:18" x14ac:dyDescent="0.2">
      <c r="A1852" s="80"/>
      <c r="B1852" s="81">
        <f t="shared" si="28"/>
        <v>1822</v>
      </c>
      <c r="C1852" s="82" t="s">
        <v>1854</v>
      </c>
      <c r="D1852" s="83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84" t="s">
        <v>44</v>
      </c>
      <c r="F1852" s="85">
        <v>0</v>
      </c>
      <c r="G1852" s="86">
        <f>VLOOKUP(C1852,'[12]Resumen Peso'!$B$1:$D$65536,3,0)*$C$14</f>
        <v>5505.3233550205259</v>
      </c>
      <c r="H1852" s="93"/>
      <c r="I1852" s="88"/>
      <c r="J1852" s="89">
        <f>+VLOOKUP(C1852,'[12]Resumen Peso'!$B$1:$D$65536,3,0)</f>
        <v>3418.1963065969994</v>
      </c>
      <c r="N1852" s="59"/>
      <c r="O1852" s="59"/>
      <c r="P1852" s="59"/>
      <c r="Q1852" s="59"/>
      <c r="R1852" s="59"/>
    </row>
    <row r="1853" spans="1:18" x14ac:dyDescent="0.2">
      <c r="A1853" s="80"/>
      <c r="B1853" s="81">
        <f t="shared" si="28"/>
        <v>1823</v>
      </c>
      <c r="C1853" s="82" t="s">
        <v>1855</v>
      </c>
      <c r="D1853" s="83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84" t="s">
        <v>44</v>
      </c>
      <c r="F1853" s="85">
        <v>0</v>
      </c>
      <c r="G1853" s="86">
        <f>VLOOKUP(C1853,'[12]Resumen Peso'!$B$1:$D$65536,3,0)*$C$14</f>
        <v>6192.7146850624586</v>
      </c>
      <c r="H1853" s="93"/>
      <c r="I1853" s="88"/>
      <c r="J1853" s="89">
        <f>+VLOOKUP(C1853,'[12]Resumen Peso'!$B$1:$D$65536,3,0)</f>
        <v>3844.9902211439812</v>
      </c>
      <c r="N1853" s="59"/>
      <c r="O1853" s="59"/>
      <c r="P1853" s="59"/>
      <c r="Q1853" s="59"/>
      <c r="R1853" s="59"/>
    </row>
    <row r="1854" spans="1:18" x14ac:dyDescent="0.2">
      <c r="A1854" s="80"/>
      <c r="B1854" s="81">
        <f t="shared" si="28"/>
        <v>1824</v>
      </c>
      <c r="C1854" s="82" t="s">
        <v>1856</v>
      </c>
      <c r="D1854" s="83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84" t="s">
        <v>44</v>
      </c>
      <c r="F1854" s="85">
        <v>0</v>
      </c>
      <c r="G1854" s="86">
        <f>VLOOKUP(C1854,'[12]Resumen Peso'!$B$1:$D$65536,3,0)*$C$14</f>
        <v>6873.91330041933</v>
      </c>
      <c r="H1854" s="93"/>
      <c r="I1854" s="88"/>
      <c r="J1854" s="89">
        <f>+VLOOKUP(C1854,'[12]Resumen Peso'!$B$1:$D$65536,3,0)</f>
        <v>4267.9391454698198</v>
      </c>
      <c r="N1854" s="59"/>
      <c r="O1854" s="59"/>
      <c r="P1854" s="59"/>
      <c r="Q1854" s="59"/>
      <c r="R1854" s="59"/>
    </row>
    <row r="1855" spans="1:18" x14ac:dyDescent="0.2">
      <c r="A1855" s="80"/>
      <c r="B1855" s="81">
        <f t="shared" si="28"/>
        <v>1825</v>
      </c>
      <c r="C1855" s="82" t="s">
        <v>1857</v>
      </c>
      <c r="D1855" s="83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84" t="s">
        <v>44</v>
      </c>
      <c r="F1855" s="85">
        <v>0</v>
      </c>
      <c r="G1855" s="86">
        <f>VLOOKUP(C1855,'[12]Resumen Peso'!$B$1:$D$65536,3,0)*$C$14</f>
        <v>7555.1119157761996</v>
      </c>
      <c r="H1855" s="93"/>
      <c r="I1855" s="88"/>
      <c r="J1855" s="89">
        <f>+VLOOKUP(C1855,'[12]Resumen Peso'!$B$1:$D$65536,3,0)</f>
        <v>4690.8880697956574</v>
      </c>
      <c r="N1855" s="59"/>
      <c r="O1855" s="59"/>
      <c r="P1855" s="59"/>
      <c r="Q1855" s="59"/>
      <c r="R1855" s="59"/>
    </row>
    <row r="1856" spans="1:18" x14ac:dyDescent="0.2">
      <c r="A1856" s="80"/>
      <c r="B1856" s="81">
        <f t="shared" si="28"/>
        <v>1826</v>
      </c>
      <c r="C1856" s="82" t="s">
        <v>1858</v>
      </c>
      <c r="D1856" s="83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84" t="s">
        <v>44</v>
      </c>
      <c r="F1856" s="85">
        <v>0</v>
      </c>
      <c r="G1856" s="86">
        <f>VLOOKUP(C1856,'[12]Resumen Peso'!$B$1:$D$65536,3,0)*$C$14</f>
        <v>8469.8873436242557</v>
      </c>
      <c r="H1856" s="93"/>
      <c r="I1856" s="88"/>
      <c r="J1856" s="89">
        <f>+VLOOKUP(C1856,'[12]Resumen Peso'!$B$1:$D$65536,3,0)</f>
        <v>5258.8623352826035</v>
      </c>
      <c r="N1856" s="59"/>
      <c r="O1856" s="59"/>
      <c r="P1856" s="59"/>
      <c r="Q1856" s="59"/>
      <c r="R1856" s="59"/>
    </row>
    <row r="1857" spans="1:18" x14ac:dyDescent="0.2">
      <c r="A1857" s="80"/>
      <c r="B1857" s="81">
        <f t="shared" si="28"/>
        <v>1827</v>
      </c>
      <c r="C1857" s="82" t="s">
        <v>1859</v>
      </c>
      <c r="D1857" s="83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84" t="s">
        <v>44</v>
      </c>
      <c r="F1857" s="85">
        <v>0</v>
      </c>
      <c r="G1857" s="86">
        <f>VLOOKUP(C1857,'[12]Resumen Peso'!$B$1:$D$65536,3,0)*$C$14</f>
        <v>9400.5408919248111</v>
      </c>
      <c r="H1857" s="93"/>
      <c r="I1857" s="88"/>
      <c r="J1857" s="89">
        <f>+VLOOKUP(C1857,'[12]Resumen Peso'!$B$1:$D$65536,3,0)</f>
        <v>5836.6951556965632</v>
      </c>
      <c r="N1857" s="59"/>
      <c r="O1857" s="59"/>
      <c r="P1857" s="59"/>
      <c r="Q1857" s="59"/>
      <c r="R1857" s="59"/>
    </row>
    <row r="1858" spans="1:18" x14ac:dyDescent="0.2">
      <c r="A1858" s="80"/>
      <c r="B1858" s="81">
        <f t="shared" si="28"/>
        <v>1828</v>
      </c>
      <c r="C1858" s="82" t="s">
        <v>1860</v>
      </c>
      <c r="D1858" s="83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84" t="s">
        <v>44</v>
      </c>
      <c r="F1858" s="85">
        <v>0</v>
      </c>
      <c r="G1858" s="86">
        <f>VLOOKUP(C1858,'[12]Resumen Peso'!$B$1:$D$65536,3,0)*$C$14</f>
        <v>10331.194440225367</v>
      </c>
      <c r="H1858" s="93"/>
      <c r="I1858" s="88"/>
      <c r="J1858" s="89">
        <f>+VLOOKUP(C1858,'[12]Resumen Peso'!$B$1:$D$65536,3,0)</f>
        <v>6414.527976110523</v>
      </c>
      <c r="N1858" s="59"/>
      <c r="O1858" s="59"/>
      <c r="P1858" s="59"/>
      <c r="Q1858" s="59"/>
      <c r="R1858" s="59"/>
    </row>
    <row r="1859" spans="1:18" x14ac:dyDescent="0.2">
      <c r="A1859" s="80"/>
      <c r="B1859" s="81">
        <f t="shared" si="28"/>
        <v>1829</v>
      </c>
      <c r="C1859" s="82" t="s">
        <v>1861</v>
      </c>
      <c r="D1859" s="83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84" t="s">
        <v>44</v>
      </c>
      <c r="F1859" s="85">
        <v>0</v>
      </c>
      <c r="G1859" s="86">
        <f>VLOOKUP(C1859,'[12]Resumen Peso'!$B$1:$D$65536,3,0)*$C$14</f>
        <v>11430.042466164243</v>
      </c>
      <c r="H1859" s="93"/>
      <c r="I1859" s="88"/>
      <c r="J1859" s="89">
        <f>+VLOOKUP(C1859,'[12]Resumen Peso'!$B$1:$D$65536,3,0)</f>
        <v>7096.7909462502057</v>
      </c>
      <c r="N1859" s="59"/>
      <c r="O1859" s="59"/>
      <c r="P1859" s="59"/>
      <c r="Q1859" s="59"/>
      <c r="R1859" s="59"/>
    </row>
    <row r="1860" spans="1:18" x14ac:dyDescent="0.2">
      <c r="A1860" s="80"/>
      <c r="B1860" s="81">
        <f t="shared" si="28"/>
        <v>1830</v>
      </c>
      <c r="C1860" s="82" t="s">
        <v>1862</v>
      </c>
      <c r="D1860" s="83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84" t="s">
        <v>44</v>
      </c>
      <c r="F1860" s="85">
        <v>0</v>
      </c>
      <c r="G1860" s="86">
        <f>VLOOKUP(C1860,'[12]Resumen Peso'!$B$1:$D$65536,3,0)*$C$14</f>
        <v>12728.332367666195</v>
      </c>
      <c r="H1860" s="93"/>
      <c r="I1860" s="88"/>
      <c r="J1860" s="89">
        <f>+VLOOKUP(C1860,'[12]Resumen Peso'!$B$1:$D$65536,3,0)</f>
        <v>7902.885240813147</v>
      </c>
      <c r="N1860" s="59"/>
      <c r="O1860" s="59"/>
      <c r="P1860" s="59"/>
      <c r="Q1860" s="59"/>
      <c r="R1860" s="59"/>
    </row>
    <row r="1861" spans="1:18" x14ac:dyDescent="0.2">
      <c r="A1861" s="80"/>
      <c r="B1861" s="81">
        <f t="shared" si="28"/>
        <v>1831</v>
      </c>
      <c r="C1861" s="82" t="s">
        <v>1863</v>
      </c>
      <c r="D1861" s="83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84" t="s">
        <v>44</v>
      </c>
      <c r="F1861" s="85">
        <v>0</v>
      </c>
      <c r="G1861" s="86">
        <f>VLOOKUP(C1861,'[12]Resumen Peso'!$B$1:$D$65536,3,0)*$C$14</f>
        <v>14255.732251786139</v>
      </c>
      <c r="H1861" s="93"/>
      <c r="I1861" s="88"/>
      <c r="J1861" s="89">
        <f>+VLOOKUP(C1861,'[12]Resumen Peso'!$B$1:$D$65536,3,0)</f>
        <v>8851.2314697107249</v>
      </c>
      <c r="N1861" s="59"/>
      <c r="O1861" s="59"/>
      <c r="P1861" s="59"/>
      <c r="Q1861" s="59"/>
      <c r="R1861" s="59"/>
    </row>
    <row r="1862" spans="1:18" x14ac:dyDescent="0.2">
      <c r="A1862" s="80"/>
      <c r="B1862" s="81">
        <f t="shared" si="28"/>
        <v>1832</v>
      </c>
      <c r="C1862" s="82" t="s">
        <v>1864</v>
      </c>
      <c r="D1862" s="83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84" t="s">
        <v>44</v>
      </c>
      <c r="F1862" s="85">
        <v>0</v>
      </c>
      <c r="G1862" s="86">
        <f>VLOOKUP(C1862,'[12]Resumen Peso'!$B$1:$D$65536,3,0)*$C$14</f>
        <v>14716.917918463789</v>
      </c>
      <c r="H1862" s="93"/>
      <c r="I1862" s="88"/>
      <c r="J1862" s="89">
        <f>+VLOOKUP(C1862,'[12]Resumen Peso'!$B$1:$D$65536,3,0)</f>
        <v>9137.5767106411076</v>
      </c>
      <c r="N1862" s="59"/>
      <c r="O1862" s="59"/>
      <c r="P1862" s="59"/>
      <c r="Q1862" s="59"/>
      <c r="R1862" s="59"/>
    </row>
    <row r="1863" spans="1:18" x14ac:dyDescent="0.2">
      <c r="A1863" s="80"/>
      <c r="B1863" s="81">
        <f t="shared" si="28"/>
        <v>1833</v>
      </c>
      <c r="C1863" s="82" t="s">
        <v>1865</v>
      </c>
      <c r="D1863" s="83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84" t="s">
        <v>44</v>
      </c>
      <c r="F1863" s="85">
        <v>0</v>
      </c>
      <c r="G1863" s="86">
        <f>VLOOKUP(C1863,'[12]Resumen Peso'!$B$1:$D$65536,3,0)*$C$14</f>
        <v>16406.820421921726</v>
      </c>
      <c r="H1863" s="93"/>
      <c r="I1863" s="88"/>
      <c r="J1863" s="89">
        <f>+VLOOKUP(C1863,'[12]Resumen Peso'!$B$1:$D$65536,3,0)</f>
        <v>10186.819075408146</v>
      </c>
      <c r="N1863" s="59"/>
      <c r="O1863" s="59"/>
      <c r="P1863" s="59"/>
      <c r="Q1863" s="59"/>
      <c r="R1863" s="59"/>
    </row>
    <row r="1864" spans="1:18" x14ac:dyDescent="0.2">
      <c r="A1864" s="80"/>
      <c r="B1864" s="81">
        <f t="shared" si="28"/>
        <v>1834</v>
      </c>
      <c r="C1864" s="82" t="s">
        <v>1866</v>
      </c>
      <c r="D1864" s="83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84" t="s">
        <v>44</v>
      </c>
      <c r="F1864" s="85">
        <v>0</v>
      </c>
      <c r="G1864" s="86">
        <f>VLOOKUP(C1864,'[12]Resumen Peso'!$B$1:$D$65536,3,0)*$C$14</f>
        <v>18096.722925379661</v>
      </c>
      <c r="H1864" s="93"/>
      <c r="I1864" s="88"/>
      <c r="J1864" s="89">
        <f>+VLOOKUP(C1864,'[12]Resumen Peso'!$B$1:$D$65536,3,0)</f>
        <v>11236.061440175185</v>
      </c>
      <c r="N1864" s="59"/>
      <c r="O1864" s="59"/>
      <c r="P1864" s="59"/>
      <c r="Q1864" s="59"/>
      <c r="R1864" s="59"/>
    </row>
    <row r="1865" spans="1:18" x14ac:dyDescent="0.2">
      <c r="A1865" s="80"/>
      <c r="B1865" s="81">
        <f t="shared" si="28"/>
        <v>1835</v>
      </c>
      <c r="C1865" s="82" t="s">
        <v>1867</v>
      </c>
      <c r="D1865" s="83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84" t="s">
        <v>44</v>
      </c>
      <c r="F1865" s="85">
        <v>0</v>
      </c>
      <c r="G1865" s="86">
        <f>VLOOKUP(C1865,'[12]Resumen Peso'!$B$1:$D$65536,3,0)*$C$14</f>
        <v>4154.5768400755278</v>
      </c>
      <c r="H1865" s="93"/>
      <c r="I1865" s="88"/>
      <c r="J1865" s="89">
        <f>+VLOOKUP(C1865,'[12]Resumen Peso'!$B$1:$D$65536,3,0)</f>
        <v>2579.5322625816329</v>
      </c>
      <c r="N1865" s="59"/>
      <c r="O1865" s="59"/>
      <c r="P1865" s="59"/>
      <c r="Q1865" s="59"/>
      <c r="R1865" s="59"/>
    </row>
    <row r="1866" spans="1:18" x14ac:dyDescent="0.2">
      <c r="A1866" s="80"/>
      <c r="B1866" s="81">
        <f t="shared" si="28"/>
        <v>1836</v>
      </c>
      <c r="C1866" s="82" t="s">
        <v>1868</v>
      </c>
      <c r="D1866" s="83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84" t="s">
        <v>44</v>
      </c>
      <c r="F1866" s="85">
        <v>0</v>
      </c>
      <c r="G1866" s="86">
        <f>VLOOKUP(C1866,'[12]Resumen Peso'!$B$1:$D$65536,3,0)*$C$14</f>
        <v>4753.4347629692975</v>
      </c>
      <c r="H1866" s="93"/>
      <c r="I1866" s="88"/>
      <c r="J1866" s="89">
        <f>+VLOOKUP(C1866,'[12]Resumen Peso'!$B$1:$D$65536,3,0)</f>
        <v>2951.35673286367</v>
      </c>
      <c r="N1866" s="59"/>
      <c r="O1866" s="59"/>
      <c r="P1866" s="59"/>
      <c r="Q1866" s="59"/>
      <c r="R1866" s="59"/>
    </row>
    <row r="1867" spans="1:18" x14ac:dyDescent="0.2">
      <c r="A1867" s="80"/>
      <c r="B1867" s="81">
        <f t="shared" si="28"/>
        <v>1837</v>
      </c>
      <c r="C1867" s="82" t="s">
        <v>1869</v>
      </c>
      <c r="D1867" s="83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84" t="s">
        <v>44</v>
      </c>
      <c r="F1867" s="85">
        <v>0</v>
      </c>
      <c r="G1867" s="86">
        <f>VLOOKUP(C1867,'[12]Resumen Peso'!$B$1:$D$65536,3,0)*$C$14</f>
        <v>5346.9457401229438</v>
      </c>
      <c r="H1867" s="93"/>
      <c r="I1867" s="88"/>
      <c r="J1867" s="89">
        <f>+VLOOKUP(C1867,'[12]Resumen Peso'!$B$1:$D$65536,3,0)</f>
        <v>3319.8613418039031</v>
      </c>
      <c r="N1867" s="59"/>
      <c r="O1867" s="59"/>
      <c r="P1867" s="59"/>
      <c r="Q1867" s="59"/>
      <c r="R1867" s="59"/>
    </row>
    <row r="1868" spans="1:18" x14ac:dyDescent="0.2">
      <c r="A1868" s="80"/>
      <c r="B1868" s="81">
        <f t="shared" si="28"/>
        <v>1838</v>
      </c>
      <c r="C1868" s="82" t="s">
        <v>1870</v>
      </c>
      <c r="D1868" s="83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84" t="s">
        <v>44</v>
      </c>
      <c r="F1868" s="85">
        <v>0</v>
      </c>
      <c r="G1868" s="86">
        <f>VLOOKUP(C1868,'[12]Resumen Peso'!$B$1:$D$65536,3,0)*$C$14</f>
        <v>5935.1097715364685</v>
      </c>
      <c r="H1868" s="93"/>
      <c r="I1868" s="88"/>
      <c r="J1868" s="89">
        <f>+VLOOKUP(C1868,'[12]Resumen Peso'!$B$1:$D$65536,3,0)</f>
        <v>3685.0460894023327</v>
      </c>
      <c r="N1868" s="59"/>
      <c r="O1868" s="59"/>
      <c r="P1868" s="59"/>
      <c r="Q1868" s="59"/>
      <c r="R1868" s="59"/>
    </row>
    <row r="1869" spans="1:18" x14ac:dyDescent="0.2">
      <c r="A1869" s="80"/>
      <c r="B1869" s="81">
        <f t="shared" si="28"/>
        <v>1839</v>
      </c>
      <c r="C1869" s="82" t="s">
        <v>1871</v>
      </c>
      <c r="D1869" s="83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84" t="s">
        <v>44</v>
      </c>
      <c r="F1869" s="85">
        <v>0</v>
      </c>
      <c r="G1869" s="86">
        <f>VLOOKUP(C1869,'[12]Resumen Peso'!$B$1:$D$65536,3,0)*$C$14</f>
        <v>6523.2738029499915</v>
      </c>
      <c r="H1869" s="93"/>
      <c r="I1869" s="88"/>
      <c r="J1869" s="89">
        <f>+VLOOKUP(C1869,'[12]Resumen Peso'!$B$1:$D$65536,3,0)</f>
        <v>4050.2308370007618</v>
      </c>
      <c r="N1869" s="59"/>
      <c r="O1869" s="59"/>
      <c r="P1869" s="59"/>
      <c r="Q1869" s="59"/>
      <c r="R1869" s="59"/>
    </row>
    <row r="1870" spans="1:18" x14ac:dyDescent="0.2">
      <c r="A1870" s="80"/>
      <c r="B1870" s="81">
        <f t="shared" si="28"/>
        <v>1840</v>
      </c>
      <c r="C1870" s="82" t="s">
        <v>1872</v>
      </c>
      <c r="D1870" s="83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84" t="s">
        <v>44</v>
      </c>
      <c r="F1870" s="85">
        <v>0</v>
      </c>
      <c r="G1870" s="86">
        <f>VLOOKUP(C1870,'[12]Resumen Peso'!$B$1:$D$65536,3,0)*$C$14</f>
        <v>7313.1139337894738</v>
      </c>
      <c r="H1870" s="93"/>
      <c r="I1870" s="88"/>
      <c r="J1870" s="89">
        <f>+VLOOKUP(C1870,'[12]Resumen Peso'!$B$1:$D$65536,3,0)</f>
        <v>4540.634114689351</v>
      </c>
      <c r="N1870" s="59"/>
      <c r="O1870" s="59"/>
      <c r="P1870" s="59"/>
      <c r="Q1870" s="59"/>
      <c r="R1870" s="59"/>
    </row>
    <row r="1871" spans="1:18" x14ac:dyDescent="0.2">
      <c r="A1871" s="80"/>
      <c r="B1871" s="81">
        <f t="shared" si="28"/>
        <v>1841</v>
      </c>
      <c r="C1871" s="82" t="s">
        <v>1873</v>
      </c>
      <c r="D1871" s="83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84" t="s">
        <v>44</v>
      </c>
      <c r="F1871" s="85">
        <v>0</v>
      </c>
      <c r="G1871" s="86">
        <f>VLOOKUP(C1871,'[12]Resumen Peso'!$B$1:$D$65536,3,0)*$C$14</f>
        <v>8116.6636335066287</v>
      </c>
      <c r="H1871" s="93"/>
      <c r="I1871" s="88"/>
      <c r="J1871" s="89">
        <f>+VLOOKUP(C1871,'[12]Resumen Peso'!$B$1:$D$65536,3,0)</f>
        <v>5039.5495168583248</v>
      </c>
      <c r="N1871" s="59"/>
      <c r="O1871" s="59"/>
      <c r="P1871" s="59"/>
      <c r="Q1871" s="59"/>
      <c r="R1871" s="59"/>
    </row>
    <row r="1872" spans="1:18" x14ac:dyDescent="0.2">
      <c r="A1872" s="80"/>
      <c r="B1872" s="81">
        <f t="shared" si="28"/>
        <v>1842</v>
      </c>
      <c r="C1872" s="82" t="s">
        <v>1874</v>
      </c>
      <c r="D1872" s="83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84" t="s">
        <v>44</v>
      </c>
      <c r="F1872" s="85">
        <v>0</v>
      </c>
      <c r="G1872" s="86">
        <f>VLOOKUP(C1872,'[12]Resumen Peso'!$B$1:$D$65536,3,0)*$C$14</f>
        <v>8920.2133332237845</v>
      </c>
      <c r="H1872" s="93"/>
      <c r="I1872" s="88"/>
      <c r="J1872" s="89">
        <f>+VLOOKUP(C1872,'[12]Resumen Peso'!$B$1:$D$65536,3,0)</f>
        <v>5538.4649190272985</v>
      </c>
      <c r="N1872" s="59"/>
      <c r="O1872" s="59"/>
      <c r="P1872" s="59"/>
      <c r="Q1872" s="59"/>
      <c r="R1872" s="59"/>
    </row>
    <row r="1873" spans="1:18" x14ac:dyDescent="0.2">
      <c r="A1873" s="80"/>
      <c r="B1873" s="81">
        <f t="shared" si="28"/>
        <v>1843</v>
      </c>
      <c r="C1873" s="82" t="s">
        <v>1875</v>
      </c>
      <c r="D1873" s="83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84" t="s">
        <v>44</v>
      </c>
      <c r="F1873" s="85">
        <v>0</v>
      </c>
      <c r="G1873" s="86">
        <f>VLOOKUP(C1873,'[12]Resumen Peso'!$B$1:$D$65536,3,0)*$C$14</f>
        <v>9868.9863786716433</v>
      </c>
      <c r="H1873" s="93"/>
      <c r="I1873" s="88"/>
      <c r="J1873" s="89">
        <f>+VLOOKUP(C1873,'[12]Resumen Peso'!$B$1:$D$65536,3,0)</f>
        <v>6127.5479411519027</v>
      </c>
      <c r="N1873" s="59"/>
      <c r="O1873" s="59"/>
      <c r="P1873" s="59"/>
      <c r="Q1873" s="59"/>
      <c r="R1873" s="59"/>
    </row>
    <row r="1874" spans="1:18" x14ac:dyDescent="0.2">
      <c r="A1874" s="80"/>
      <c r="B1874" s="81">
        <f t="shared" si="28"/>
        <v>1844</v>
      </c>
      <c r="C1874" s="82" t="s">
        <v>1876</v>
      </c>
      <c r="D1874" s="83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84" t="s">
        <v>44</v>
      </c>
      <c r="F1874" s="85">
        <v>0</v>
      </c>
      <c r="G1874" s="86">
        <f>VLOOKUP(C1874,'[12]Resumen Peso'!$B$1:$D$65536,3,0)*$C$14</f>
        <v>10989.962559767977</v>
      </c>
      <c r="H1874" s="93"/>
      <c r="I1874" s="88"/>
      <c r="J1874" s="89">
        <f>+VLOOKUP(C1874,'[12]Resumen Peso'!$B$1:$D$65536,3,0)</f>
        <v>6823.5500458261722</v>
      </c>
      <c r="N1874" s="59"/>
      <c r="O1874" s="59"/>
      <c r="P1874" s="59"/>
      <c r="Q1874" s="59"/>
      <c r="R1874" s="59"/>
    </row>
    <row r="1875" spans="1:18" x14ac:dyDescent="0.2">
      <c r="A1875" s="80"/>
      <c r="B1875" s="81">
        <f t="shared" si="28"/>
        <v>1845</v>
      </c>
      <c r="C1875" s="82" t="s">
        <v>1877</v>
      </c>
      <c r="D1875" s="83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84" t="s">
        <v>44</v>
      </c>
      <c r="F1875" s="85">
        <v>0</v>
      </c>
      <c r="G1875" s="86">
        <f>VLOOKUP(C1875,'[12]Resumen Peso'!$B$1:$D$65536,3,0)*$C$14</f>
        <v>12308.758066940136</v>
      </c>
      <c r="H1875" s="93"/>
      <c r="I1875" s="88"/>
      <c r="J1875" s="89">
        <f>+VLOOKUP(C1875,'[12]Resumen Peso'!$B$1:$D$65536,3,0)</f>
        <v>7642.3760513253137</v>
      </c>
      <c r="N1875" s="59"/>
      <c r="O1875" s="59"/>
      <c r="P1875" s="59"/>
      <c r="Q1875" s="59"/>
      <c r="R1875" s="59"/>
    </row>
    <row r="1876" spans="1:18" x14ac:dyDescent="0.2">
      <c r="A1876" s="80"/>
      <c r="B1876" s="81">
        <f t="shared" si="28"/>
        <v>1846</v>
      </c>
      <c r="C1876" s="82" t="s">
        <v>1878</v>
      </c>
      <c r="D1876" s="83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84" t="s">
        <v>44</v>
      </c>
      <c r="F1876" s="85">
        <v>0</v>
      </c>
      <c r="G1876" s="86">
        <f>VLOOKUP(C1876,'[12]Resumen Peso'!$B$1:$D$65536,3,0)*$C$14</f>
        <v>12706.957380368205</v>
      </c>
      <c r="H1876" s="93"/>
      <c r="I1876" s="88"/>
      <c r="J1876" s="89">
        <f>+VLOOKUP(C1876,'[12]Resumen Peso'!$B$1:$D$65536,3,0)</f>
        <v>7889.6137401357319</v>
      </c>
      <c r="N1876" s="59"/>
      <c r="O1876" s="59"/>
      <c r="P1876" s="59"/>
      <c r="Q1876" s="59"/>
      <c r="R1876" s="59"/>
    </row>
    <row r="1877" spans="1:18" x14ac:dyDescent="0.2">
      <c r="A1877" s="80"/>
      <c r="B1877" s="81">
        <f t="shared" si="28"/>
        <v>1847</v>
      </c>
      <c r="C1877" s="82" t="s">
        <v>1879</v>
      </c>
      <c r="D1877" s="83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84" t="s">
        <v>44</v>
      </c>
      <c r="F1877" s="85">
        <v>0</v>
      </c>
      <c r="G1877" s="86">
        <f>VLOOKUP(C1877,'[12]Resumen Peso'!$B$1:$D$65536,3,0)*$C$14</f>
        <v>14166.061739540919</v>
      </c>
      <c r="H1877" s="93"/>
      <c r="I1877" s="88"/>
      <c r="J1877" s="89">
        <f>+VLOOKUP(C1877,'[12]Resumen Peso'!$B$1:$D$65536,3,0)</f>
        <v>8795.5560090699346</v>
      </c>
      <c r="N1877" s="59"/>
      <c r="O1877" s="59"/>
      <c r="P1877" s="59"/>
      <c r="Q1877" s="59"/>
      <c r="R1877" s="59"/>
    </row>
    <row r="1878" spans="1:18" x14ac:dyDescent="0.2">
      <c r="A1878" s="80"/>
      <c r="B1878" s="81">
        <f t="shared" si="28"/>
        <v>1848</v>
      </c>
      <c r="C1878" s="82" t="s">
        <v>1880</v>
      </c>
      <c r="D1878" s="83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84" t="s">
        <v>44</v>
      </c>
      <c r="F1878" s="85">
        <v>0</v>
      </c>
      <c r="G1878" s="86">
        <f>VLOOKUP(C1878,'[12]Resumen Peso'!$B$1:$D$65536,3,0)*$C$14</f>
        <v>15625.166098713633</v>
      </c>
      <c r="H1878" s="93"/>
      <c r="I1878" s="88"/>
      <c r="J1878" s="89">
        <f>+VLOOKUP(C1878,'[12]Resumen Peso'!$B$1:$D$65536,3,0)</f>
        <v>9701.4982780041373</v>
      </c>
      <c r="N1878" s="59"/>
      <c r="O1878" s="59"/>
      <c r="P1878" s="59"/>
      <c r="Q1878" s="59"/>
      <c r="R1878" s="59"/>
    </row>
    <row r="1879" spans="1:18" x14ac:dyDescent="0.2">
      <c r="A1879" s="80"/>
      <c r="B1879" s="81">
        <f t="shared" si="28"/>
        <v>1849</v>
      </c>
      <c r="C1879" s="82" t="s">
        <v>1881</v>
      </c>
      <c r="D1879" s="83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S1 (5°)Tipo S1-6</v>
      </c>
      <c r="E1879" s="84" t="s">
        <v>44</v>
      </c>
      <c r="F1879" s="85">
        <v>0</v>
      </c>
      <c r="G1879" s="86">
        <f>VLOOKUP(C1879,'[12]Resumen Peso'!$B$1:$D$65536,3,0)*$C$14</f>
        <v>3862.1445019100111</v>
      </c>
      <c r="H1879" s="93"/>
      <c r="I1879" s="88"/>
      <c r="J1879" s="89">
        <f>+VLOOKUP(C1879,'[12]Resumen Peso'!$B$1:$D$65536,3,0)</f>
        <v>2397.9641558989752</v>
      </c>
      <c r="N1879" s="59"/>
      <c r="O1879" s="59"/>
      <c r="P1879" s="59"/>
      <c r="Q1879" s="59"/>
      <c r="R1879" s="59"/>
    </row>
    <row r="1880" spans="1:18" x14ac:dyDescent="0.2">
      <c r="A1880" s="80"/>
      <c r="B1880" s="81">
        <f t="shared" si="28"/>
        <v>1850</v>
      </c>
      <c r="C1880" s="82" t="s">
        <v>1882</v>
      </c>
      <c r="D1880" s="83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S1 (5°)Tipo S1-3</v>
      </c>
      <c r="E1880" s="84" t="s">
        <v>44</v>
      </c>
      <c r="F1880" s="85">
        <v>0</v>
      </c>
      <c r="G1880" s="86">
        <f>VLOOKUP(C1880,'[12]Resumen Peso'!$B$1:$D$65536,3,0)*$C$14</f>
        <v>4418.8500156988421</v>
      </c>
      <c r="H1880" s="93"/>
      <c r="I1880" s="88"/>
      <c r="J1880" s="89">
        <f>+VLOOKUP(C1880,'[12]Resumen Peso'!$B$1:$D$65536,3,0)</f>
        <v>2743.6166468393681</v>
      </c>
      <c r="N1880" s="59"/>
      <c r="O1880" s="59"/>
      <c r="P1880" s="59"/>
      <c r="Q1880" s="59"/>
      <c r="R1880" s="59"/>
    </row>
    <row r="1881" spans="1:18" x14ac:dyDescent="0.2">
      <c r="A1881" s="80"/>
      <c r="B1881" s="81">
        <f t="shared" si="28"/>
        <v>1851</v>
      </c>
      <c r="C1881" s="82" t="s">
        <v>1883</v>
      </c>
      <c r="D1881" s="83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S1 (5°)Tipo S1±0</v>
      </c>
      <c r="E1881" s="84" t="s">
        <v>44</v>
      </c>
      <c r="F1881" s="85">
        <v>0</v>
      </c>
      <c r="G1881" s="86">
        <f>VLOOKUP(C1881,'[12]Resumen Peso'!$B$1:$D$65536,3,0)*$C$14</f>
        <v>4970.5849445431286</v>
      </c>
      <c r="H1881" s="93"/>
      <c r="I1881" s="88"/>
      <c r="J1881" s="89">
        <f>+VLOOKUP(C1881,'[12]Resumen Peso'!$B$1:$D$65536,3,0)</f>
        <v>3086.1829548249357</v>
      </c>
      <c r="N1881" s="59"/>
      <c r="O1881" s="59"/>
      <c r="P1881" s="59"/>
      <c r="Q1881" s="59"/>
      <c r="R1881" s="59"/>
    </row>
    <row r="1882" spans="1:18" x14ac:dyDescent="0.2">
      <c r="A1882" s="80"/>
      <c r="B1882" s="81">
        <f t="shared" si="28"/>
        <v>1852</v>
      </c>
      <c r="C1882" s="82" t="s">
        <v>1884</v>
      </c>
      <c r="D1882" s="83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S1 (5°)Tipo S1+3</v>
      </c>
      <c r="E1882" s="84" t="s">
        <v>44</v>
      </c>
      <c r="F1882" s="85">
        <v>0</v>
      </c>
      <c r="G1882" s="86">
        <f>VLOOKUP(C1882,'[12]Resumen Peso'!$B$1:$D$65536,3,0)*$C$14</f>
        <v>5517.3492884428733</v>
      </c>
      <c r="H1882" s="93"/>
      <c r="I1882" s="88"/>
      <c r="J1882" s="89">
        <f>+VLOOKUP(C1882,'[12]Resumen Peso'!$B$1:$D$65536,3,0)</f>
        <v>3425.6630798556789</v>
      </c>
      <c r="N1882" s="59"/>
      <c r="O1882" s="59"/>
      <c r="P1882" s="59"/>
      <c r="Q1882" s="59"/>
      <c r="R1882" s="59"/>
    </row>
    <row r="1883" spans="1:18" x14ac:dyDescent="0.2">
      <c r="A1883" s="80"/>
      <c r="B1883" s="81">
        <f t="shared" si="28"/>
        <v>1853</v>
      </c>
      <c r="C1883" s="82" t="s">
        <v>1885</v>
      </c>
      <c r="D1883" s="83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S1 (5°)Tipo S1+6</v>
      </c>
      <c r="E1883" s="84" t="s">
        <v>44</v>
      </c>
      <c r="F1883" s="85">
        <v>0</v>
      </c>
      <c r="G1883" s="86">
        <f>VLOOKUP(C1883,'[12]Resumen Peso'!$B$1:$D$65536,3,0)*$C$14</f>
        <v>6064.1136323426163</v>
      </c>
      <c r="H1883" s="93"/>
      <c r="I1883" s="88"/>
      <c r="J1883" s="89">
        <f>+VLOOKUP(C1883,'[12]Resumen Peso'!$B$1:$D$65536,3,0)</f>
        <v>3765.1432048864212</v>
      </c>
      <c r="N1883" s="59"/>
      <c r="O1883" s="59"/>
      <c r="P1883" s="59"/>
      <c r="Q1883" s="59"/>
      <c r="R1883" s="59"/>
    </row>
    <row r="1884" spans="1:18" x14ac:dyDescent="0.2">
      <c r="A1884" s="80"/>
      <c r="B1884" s="81">
        <f t="shared" si="28"/>
        <v>1854</v>
      </c>
      <c r="C1884" s="82" t="s">
        <v>1886</v>
      </c>
      <c r="D1884" s="83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A1 (30°)Tipo A1-3</v>
      </c>
      <c r="E1884" s="84" t="s">
        <v>44</v>
      </c>
      <c r="F1884" s="85">
        <v>0</v>
      </c>
      <c r="G1884" s="86">
        <f>VLOOKUP(C1884,'[12]Resumen Peso'!$B$1:$D$65536,3,0)*$C$14</f>
        <v>6798.3584991806392</v>
      </c>
      <c r="H1884" s="93"/>
      <c r="I1884" s="88"/>
      <c r="J1884" s="89">
        <f>+VLOOKUP(C1884,'[12]Resumen Peso'!$B$1:$D$65536,3,0)</f>
        <v>4221.0279786072515</v>
      </c>
      <c r="N1884" s="59"/>
      <c r="O1884" s="59"/>
      <c r="P1884" s="59"/>
      <c r="Q1884" s="59"/>
      <c r="R1884" s="59"/>
    </row>
    <row r="1885" spans="1:18" x14ac:dyDescent="0.2">
      <c r="A1885" s="80"/>
      <c r="B1885" s="81">
        <f t="shared" si="28"/>
        <v>1855</v>
      </c>
      <c r="C1885" s="82" t="s">
        <v>1887</v>
      </c>
      <c r="D1885" s="83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A1 (30°)Tipo A1±0</v>
      </c>
      <c r="E1885" s="84" t="s">
        <v>44</v>
      </c>
      <c r="F1885" s="85">
        <v>0</v>
      </c>
      <c r="G1885" s="86">
        <f>VLOOKUP(C1885,'[12]Resumen Peso'!$B$1:$D$65536,3,0)*$C$14</f>
        <v>7545.3479458164702</v>
      </c>
      <c r="H1885" s="93"/>
      <c r="I1885" s="88"/>
      <c r="J1885" s="89">
        <f>+VLOOKUP(C1885,'[12]Resumen Peso'!$B$1:$D$65536,3,0)</f>
        <v>4684.8257254242526</v>
      </c>
      <c r="N1885" s="59"/>
      <c r="O1885" s="59"/>
      <c r="P1885" s="59"/>
      <c r="Q1885" s="59"/>
      <c r="R1885" s="59"/>
    </row>
    <row r="1886" spans="1:18" x14ac:dyDescent="0.2">
      <c r="A1886" s="80"/>
      <c r="B1886" s="81">
        <f t="shared" si="28"/>
        <v>1856</v>
      </c>
      <c r="C1886" s="82" t="s">
        <v>1888</v>
      </c>
      <c r="D1886" s="83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A1 (30°)Tipo A1+3</v>
      </c>
      <c r="E1886" s="84" t="s">
        <v>44</v>
      </c>
      <c r="F1886" s="85">
        <v>0</v>
      </c>
      <c r="G1886" s="86">
        <f>VLOOKUP(C1886,'[12]Resumen Peso'!$B$1:$D$65536,3,0)*$C$14</f>
        <v>8292.3373924523003</v>
      </c>
      <c r="H1886" s="93"/>
      <c r="I1886" s="88"/>
      <c r="J1886" s="89">
        <f>+VLOOKUP(C1886,'[12]Resumen Peso'!$B$1:$D$65536,3,0)</f>
        <v>5148.6234722412537</v>
      </c>
      <c r="N1886" s="59"/>
      <c r="O1886" s="59"/>
      <c r="P1886" s="59"/>
      <c r="Q1886" s="59"/>
      <c r="R1886" s="59"/>
    </row>
    <row r="1887" spans="1:18" x14ac:dyDescent="0.2">
      <c r="A1887" s="80"/>
      <c r="B1887" s="81">
        <f t="shared" si="28"/>
        <v>1857</v>
      </c>
      <c r="C1887" s="82" t="s">
        <v>1889</v>
      </c>
      <c r="D1887" s="83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B1 (65°)Tipo B1-3</v>
      </c>
      <c r="E1887" s="84" t="s">
        <v>44</v>
      </c>
      <c r="F1887" s="85">
        <v>0</v>
      </c>
      <c r="G1887" s="86">
        <f>VLOOKUP(C1887,'[12]Resumen Peso'!$B$1:$D$65536,3,0)*$C$14</f>
        <v>9174.3282045346805</v>
      </c>
      <c r="H1887" s="93"/>
      <c r="I1887" s="88"/>
      <c r="J1887" s="89">
        <f>+VLOOKUP(C1887,'[12]Resumen Peso'!$B$1:$D$65536,3,0)</f>
        <v>5696.2421209375461</v>
      </c>
      <c r="N1887" s="59"/>
      <c r="O1887" s="59"/>
      <c r="P1887" s="59"/>
      <c r="Q1887" s="59"/>
      <c r="R1887" s="59"/>
    </row>
    <row r="1888" spans="1:18" x14ac:dyDescent="0.2">
      <c r="A1888" s="80"/>
      <c r="B1888" s="81">
        <f t="shared" ref="B1888:B1951" si="29">1+B1887</f>
        <v>1858</v>
      </c>
      <c r="C1888" s="82" t="s">
        <v>1890</v>
      </c>
      <c r="D1888" s="83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B1 (65°)Tipo B1±0</v>
      </c>
      <c r="E1888" s="84" t="s">
        <v>44</v>
      </c>
      <c r="F1888" s="85">
        <v>0</v>
      </c>
      <c r="G1888" s="86">
        <f>VLOOKUP(C1888,'[12]Resumen Peso'!$B$1:$D$65536,3,0)*$C$14</f>
        <v>10216.4011186355</v>
      </c>
      <c r="H1888" s="93"/>
      <c r="I1888" s="88"/>
      <c r="J1888" s="89">
        <f>+VLOOKUP(C1888,'[12]Resumen Peso'!$B$1:$D$65536,3,0)</f>
        <v>6343.2540322244386</v>
      </c>
      <c r="N1888" s="59"/>
      <c r="O1888" s="59"/>
      <c r="P1888" s="59"/>
      <c r="Q1888" s="59"/>
      <c r="R1888" s="59"/>
    </row>
    <row r="1889" spans="1:18" x14ac:dyDescent="0.2">
      <c r="A1889" s="80"/>
      <c r="B1889" s="81">
        <f t="shared" si="29"/>
        <v>1859</v>
      </c>
      <c r="C1889" s="82" t="s">
        <v>1891</v>
      </c>
      <c r="D1889" s="83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B1 (65°)Tipo B1+3</v>
      </c>
      <c r="E1889" s="84" t="s">
        <v>44</v>
      </c>
      <c r="F1889" s="85">
        <v>0</v>
      </c>
      <c r="G1889" s="86">
        <f>VLOOKUP(C1889,'[12]Resumen Peso'!$B$1:$D$65536,3,0)*$C$14</f>
        <v>11442.369252871762</v>
      </c>
      <c r="H1889" s="93"/>
      <c r="I1889" s="88"/>
      <c r="J1889" s="89">
        <f>+VLOOKUP(C1889,'[12]Resumen Peso'!$B$1:$D$65536,3,0)</f>
        <v>7104.444516091372</v>
      </c>
      <c r="N1889" s="59"/>
      <c r="O1889" s="59"/>
      <c r="P1889" s="59"/>
      <c r="Q1889" s="59"/>
      <c r="R1889" s="59"/>
    </row>
    <row r="1890" spans="1:18" x14ac:dyDescent="0.2">
      <c r="A1890" s="80"/>
      <c r="B1890" s="81">
        <f t="shared" si="29"/>
        <v>1860</v>
      </c>
      <c r="C1890" s="82" t="s">
        <v>1892</v>
      </c>
      <c r="D1890" s="83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R1-3</v>
      </c>
      <c r="E1890" s="84" t="s">
        <v>44</v>
      </c>
      <c r="F1890" s="85">
        <v>0</v>
      </c>
      <c r="G1890" s="86">
        <f>VLOOKUP(C1890,'[12]Resumen Peso'!$B$1:$D$65536,3,0)*$C$14</f>
        <v>11812.54011460328</v>
      </c>
      <c r="H1890" s="93"/>
      <c r="I1890" s="88"/>
      <c r="J1890" s="89">
        <f>+VLOOKUP(C1890,'[12]Resumen Peso'!$B$1:$D$65536,3,0)</f>
        <v>7334.2796394409588</v>
      </c>
      <c r="N1890" s="59"/>
      <c r="O1890" s="59"/>
      <c r="P1890" s="59"/>
      <c r="Q1890" s="59"/>
      <c r="R1890" s="59"/>
    </row>
    <row r="1891" spans="1:18" x14ac:dyDescent="0.2">
      <c r="A1891" s="80"/>
      <c r="B1891" s="81">
        <f t="shared" si="29"/>
        <v>1861</v>
      </c>
      <c r="C1891" s="82" t="s">
        <v>1893</v>
      </c>
      <c r="D1891" s="83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R1±0</v>
      </c>
      <c r="E1891" s="84" t="s">
        <v>44</v>
      </c>
      <c r="F1891" s="85">
        <v>0</v>
      </c>
      <c r="G1891" s="86">
        <f>VLOOKUP(C1891,'[12]Resumen Peso'!$B$1:$D$65536,3,0)*$C$14</f>
        <v>13168.94104192116</v>
      </c>
      <c r="H1891" s="93"/>
      <c r="I1891" s="88"/>
      <c r="J1891" s="89">
        <f>+VLOOKUP(C1891,'[12]Resumen Peso'!$B$1:$D$65536,3,0)</f>
        <v>8176.4544475373004</v>
      </c>
      <c r="N1891" s="59"/>
      <c r="O1891" s="59"/>
      <c r="P1891" s="59"/>
      <c r="Q1891" s="59"/>
      <c r="R1891" s="59"/>
    </row>
    <row r="1892" spans="1:18" x14ac:dyDescent="0.2">
      <c r="A1892" s="80"/>
      <c r="B1892" s="81">
        <f t="shared" si="29"/>
        <v>1862</v>
      </c>
      <c r="C1892" s="82" t="s">
        <v>1894</v>
      </c>
      <c r="D1892" s="83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R1+3</v>
      </c>
      <c r="E1892" s="84" t="s">
        <v>44</v>
      </c>
      <c r="F1892" s="85">
        <v>0</v>
      </c>
      <c r="G1892" s="86">
        <f>VLOOKUP(C1892,'[12]Resumen Peso'!$B$1:$D$65536,3,0)*$C$14</f>
        <v>14525.34196923904</v>
      </c>
      <c r="H1892" s="93"/>
      <c r="I1892" s="88"/>
      <c r="J1892" s="89">
        <f>+VLOOKUP(C1892,'[12]Resumen Peso'!$B$1:$D$65536,3,0)</f>
        <v>9018.629255633643</v>
      </c>
      <c r="N1892" s="59"/>
      <c r="O1892" s="59"/>
      <c r="P1892" s="59"/>
      <c r="Q1892" s="59"/>
      <c r="R1892" s="59"/>
    </row>
    <row r="1893" spans="1:18" x14ac:dyDescent="0.2">
      <c r="A1893" s="80"/>
      <c r="B1893" s="81">
        <f t="shared" si="29"/>
        <v>1863</v>
      </c>
      <c r="C1893" s="82" t="s">
        <v>1895</v>
      </c>
      <c r="D1893" s="83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84" t="s">
        <v>44</v>
      </c>
      <c r="F1893" s="85">
        <v>0</v>
      </c>
      <c r="G1893" s="86">
        <f>VLOOKUP(C1893,'[12]Resumen Peso'!$B$1:$D$65536,3,0)*$C$14</f>
        <v>6270.7870279233966</v>
      </c>
      <c r="H1893" s="93"/>
      <c r="I1893" s="88"/>
      <c r="J1893" s="89">
        <f>+VLOOKUP(C1893,'[12]Resumen Peso'!$B$1:$D$65536,3,0)</f>
        <v>3893.4645026357794</v>
      </c>
      <c r="N1893" s="59"/>
      <c r="O1893" s="59"/>
      <c r="P1893" s="59"/>
      <c r="Q1893" s="59"/>
      <c r="R1893" s="59"/>
    </row>
    <row r="1894" spans="1:18" x14ac:dyDescent="0.2">
      <c r="A1894" s="80"/>
      <c r="B1894" s="81">
        <f t="shared" si="29"/>
        <v>1864</v>
      </c>
      <c r="C1894" s="82" t="s">
        <v>1896</v>
      </c>
      <c r="D1894" s="83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84" t="s">
        <v>44</v>
      </c>
      <c r="F1894" s="85">
        <v>0</v>
      </c>
      <c r="G1894" s="86">
        <f>VLOOKUP(C1894,'[12]Resumen Peso'!$B$1:$D$65536,3,0)*$C$14</f>
        <v>7174.6842571736161</v>
      </c>
      <c r="H1894" s="93"/>
      <c r="I1894" s="88"/>
      <c r="J1894" s="89">
        <f>+VLOOKUP(C1894,'[12]Resumen Peso'!$B$1:$D$65536,3,0)</f>
        <v>4454.6846111238192</v>
      </c>
      <c r="N1894" s="59"/>
      <c r="O1894" s="59"/>
      <c r="P1894" s="59"/>
      <c r="Q1894" s="59"/>
      <c r="R1894" s="59"/>
    </row>
    <row r="1895" spans="1:18" x14ac:dyDescent="0.2">
      <c r="A1895" s="80"/>
      <c r="B1895" s="81">
        <f t="shared" si="29"/>
        <v>1865</v>
      </c>
      <c r="C1895" s="82" t="s">
        <v>1897</v>
      </c>
      <c r="D1895" s="83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84" t="s">
        <v>44</v>
      </c>
      <c r="F1895" s="85">
        <v>0</v>
      </c>
      <c r="G1895" s="86">
        <f>VLOOKUP(C1895,'[12]Resumen Peso'!$B$1:$D$65536,3,0)*$C$14</f>
        <v>8070.5109754483874</v>
      </c>
      <c r="H1895" s="93"/>
      <c r="I1895" s="88"/>
      <c r="J1895" s="89">
        <f>+VLOOKUP(C1895,'[12]Resumen Peso'!$B$1:$D$65536,3,0)</f>
        <v>5010.8938257860736</v>
      </c>
      <c r="N1895" s="59"/>
      <c r="O1895" s="59"/>
      <c r="P1895" s="59"/>
      <c r="Q1895" s="59"/>
      <c r="R1895" s="59"/>
    </row>
    <row r="1896" spans="1:18" x14ac:dyDescent="0.2">
      <c r="A1896" s="80"/>
      <c r="B1896" s="81">
        <f t="shared" si="29"/>
        <v>1866</v>
      </c>
      <c r="C1896" s="82" t="s">
        <v>1898</v>
      </c>
      <c r="D1896" s="83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84" t="s">
        <v>44</v>
      </c>
      <c r="F1896" s="85">
        <v>0</v>
      </c>
      <c r="G1896" s="86">
        <f>VLOOKUP(C1896,'[12]Resumen Peso'!$B$1:$D$65536,3,0)*$C$14</f>
        <v>8958.2671827477097</v>
      </c>
      <c r="H1896" s="93"/>
      <c r="I1896" s="88"/>
      <c r="J1896" s="89">
        <f>+VLOOKUP(C1896,'[12]Resumen Peso'!$B$1:$D$65536,3,0)</f>
        <v>5562.0921466225418</v>
      </c>
      <c r="N1896" s="59"/>
      <c r="O1896" s="59"/>
      <c r="P1896" s="59"/>
      <c r="Q1896" s="59"/>
      <c r="R1896" s="59"/>
    </row>
    <row r="1897" spans="1:18" x14ac:dyDescent="0.2">
      <c r="A1897" s="80"/>
      <c r="B1897" s="81">
        <f t="shared" si="29"/>
        <v>1867</v>
      </c>
      <c r="C1897" s="82" t="s">
        <v>1899</v>
      </c>
      <c r="D1897" s="83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84" t="s">
        <v>44</v>
      </c>
      <c r="F1897" s="85">
        <v>0</v>
      </c>
      <c r="G1897" s="86">
        <f>VLOOKUP(C1897,'[12]Resumen Peso'!$B$1:$D$65536,3,0)*$C$14</f>
        <v>9846.0233900470321</v>
      </c>
      <c r="H1897" s="93"/>
      <c r="I1897" s="88"/>
      <c r="J1897" s="89">
        <f>+VLOOKUP(C1897,'[12]Resumen Peso'!$B$1:$D$65536,3,0)</f>
        <v>6113.29046745901</v>
      </c>
      <c r="N1897" s="59"/>
      <c r="O1897" s="59"/>
      <c r="P1897" s="59"/>
      <c r="Q1897" s="59"/>
      <c r="R1897" s="59"/>
    </row>
    <row r="1898" spans="1:18" x14ac:dyDescent="0.2">
      <c r="A1898" s="80"/>
      <c r="B1898" s="81">
        <f t="shared" si="29"/>
        <v>1868</v>
      </c>
      <c r="C1898" s="82" t="s">
        <v>1900</v>
      </c>
      <c r="D1898" s="83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84" t="s">
        <v>44</v>
      </c>
      <c r="F1898" s="85">
        <v>0</v>
      </c>
      <c r="G1898" s="86">
        <f>VLOOKUP(C1898,'[12]Resumen Peso'!$B$1:$D$65536,3,0)*$C$14</f>
        <v>11038.183130318317</v>
      </c>
      <c r="H1898" s="93"/>
      <c r="I1898" s="88"/>
      <c r="J1898" s="89">
        <f>+VLOOKUP(C1898,'[12]Resumen Peso'!$B$1:$D$65536,3,0)</f>
        <v>6853.4896816164774</v>
      </c>
      <c r="N1898" s="59"/>
      <c r="O1898" s="59"/>
      <c r="P1898" s="59"/>
      <c r="Q1898" s="59"/>
      <c r="R1898" s="59"/>
    </row>
    <row r="1899" spans="1:18" x14ac:dyDescent="0.2">
      <c r="A1899" s="80"/>
      <c r="B1899" s="81">
        <f t="shared" si="29"/>
        <v>1869</v>
      </c>
      <c r="C1899" s="82" t="s">
        <v>1901</v>
      </c>
      <c r="D1899" s="83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84" t="s">
        <v>44</v>
      </c>
      <c r="F1899" s="85">
        <v>0</v>
      </c>
      <c r="G1899" s="86">
        <f>VLOOKUP(C1899,'[12]Resumen Peso'!$B$1:$D$65536,3,0)*$C$14</f>
        <v>12251.035660730653</v>
      </c>
      <c r="H1899" s="93"/>
      <c r="I1899" s="88"/>
      <c r="J1899" s="89">
        <f>+VLOOKUP(C1899,'[12]Resumen Peso'!$B$1:$D$65536,3,0)</f>
        <v>7606.5368275432602</v>
      </c>
      <c r="N1899" s="59"/>
      <c r="O1899" s="59"/>
      <c r="P1899" s="59"/>
      <c r="Q1899" s="59"/>
      <c r="R1899" s="59"/>
    </row>
    <row r="1900" spans="1:18" x14ac:dyDescent="0.2">
      <c r="A1900" s="80"/>
      <c r="B1900" s="81">
        <f t="shared" si="29"/>
        <v>1870</v>
      </c>
      <c r="C1900" s="82" t="s">
        <v>1902</v>
      </c>
      <c r="D1900" s="83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84" t="s">
        <v>44</v>
      </c>
      <c r="F1900" s="85">
        <v>0</v>
      </c>
      <c r="G1900" s="86">
        <f>VLOOKUP(C1900,'[12]Resumen Peso'!$B$1:$D$65536,3,0)*$C$14</f>
        <v>13463.888191142985</v>
      </c>
      <c r="H1900" s="93"/>
      <c r="I1900" s="88"/>
      <c r="J1900" s="89">
        <f>+VLOOKUP(C1900,'[12]Resumen Peso'!$B$1:$D$65536,3,0)</f>
        <v>8359.5839734700421</v>
      </c>
      <c r="N1900" s="59"/>
      <c r="O1900" s="59"/>
      <c r="P1900" s="59"/>
      <c r="Q1900" s="59"/>
      <c r="R1900" s="59"/>
    </row>
    <row r="1901" spans="1:18" x14ac:dyDescent="0.2">
      <c r="A1901" s="80"/>
      <c r="B1901" s="81">
        <f t="shared" si="29"/>
        <v>1871</v>
      </c>
      <c r="C1901" s="82" t="s">
        <v>1903</v>
      </c>
      <c r="D1901" s="83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84" t="s">
        <v>44</v>
      </c>
      <c r="F1901" s="85">
        <v>0</v>
      </c>
      <c r="G1901" s="86">
        <f>VLOOKUP(C1901,'[12]Resumen Peso'!$B$1:$D$65536,3,0)*$C$14</f>
        <v>14895.936251597115</v>
      </c>
      <c r="H1901" s="93"/>
      <c r="I1901" s="88"/>
      <c r="J1901" s="89">
        <f>+VLOOKUP(C1901,'[12]Resumen Peso'!$B$1:$D$65536,3,0)</f>
        <v>9248.7272763152305</v>
      </c>
      <c r="N1901" s="59"/>
      <c r="O1901" s="59"/>
      <c r="P1901" s="59"/>
      <c r="Q1901" s="59"/>
      <c r="R1901" s="59"/>
    </row>
    <row r="1902" spans="1:18" x14ac:dyDescent="0.2">
      <c r="A1902" s="80"/>
      <c r="B1902" s="81">
        <f t="shared" si="29"/>
        <v>1872</v>
      </c>
      <c r="C1902" s="82" t="s">
        <v>1904</v>
      </c>
      <c r="D1902" s="83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84" t="s">
        <v>44</v>
      </c>
      <c r="F1902" s="85">
        <v>0</v>
      </c>
      <c r="G1902" s="86">
        <f>VLOOKUP(C1902,'[12]Resumen Peso'!$B$1:$D$65536,3,0)*$C$14</f>
        <v>16587.902284629305</v>
      </c>
      <c r="H1902" s="93"/>
      <c r="I1902" s="88"/>
      <c r="J1902" s="89">
        <f>+VLOOKUP(C1902,'[12]Resumen Peso'!$B$1:$D$65536,3,0)</f>
        <v>10299.250864493575</v>
      </c>
      <c r="N1902" s="59"/>
      <c r="O1902" s="59"/>
      <c r="P1902" s="59"/>
      <c r="Q1902" s="59"/>
      <c r="R1902" s="59"/>
    </row>
    <row r="1903" spans="1:18" x14ac:dyDescent="0.2">
      <c r="A1903" s="80"/>
      <c r="B1903" s="81">
        <f t="shared" si="29"/>
        <v>1873</v>
      </c>
      <c r="C1903" s="82" t="s">
        <v>1905</v>
      </c>
      <c r="D1903" s="83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84" t="s">
        <v>44</v>
      </c>
      <c r="F1903" s="85">
        <v>0</v>
      </c>
      <c r="G1903" s="86">
        <f>VLOOKUP(C1903,'[12]Resumen Peso'!$B$1:$D$65536,3,0)*$C$14</f>
        <v>18578.450558784822</v>
      </c>
      <c r="H1903" s="93"/>
      <c r="I1903" s="88"/>
      <c r="J1903" s="89">
        <f>+VLOOKUP(C1903,'[12]Resumen Peso'!$B$1:$D$65536,3,0)</f>
        <v>11535.160968232805</v>
      </c>
      <c r="N1903" s="59"/>
      <c r="O1903" s="59"/>
      <c r="P1903" s="59"/>
      <c r="Q1903" s="59"/>
      <c r="R1903" s="59"/>
    </row>
    <row r="1904" spans="1:18" x14ac:dyDescent="0.2">
      <c r="A1904" s="80"/>
      <c r="B1904" s="81">
        <f t="shared" si="29"/>
        <v>1874</v>
      </c>
      <c r="C1904" s="82" t="s">
        <v>1906</v>
      </c>
      <c r="D1904" s="83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84" t="s">
        <v>44</v>
      </c>
      <c r="F1904" s="85">
        <v>0</v>
      </c>
      <c r="G1904" s="86">
        <f>VLOOKUP(C1904,'[12]Resumen Peso'!$B$1:$D$65536,3,0)*$C$14</f>
        <v>19179.480022263793</v>
      </c>
      <c r="H1904" s="93"/>
      <c r="I1904" s="88"/>
      <c r="J1904" s="89">
        <f>+VLOOKUP(C1904,'[12]Resumen Peso'!$B$1:$D$65536,3,0)</f>
        <v>11908.333724806</v>
      </c>
      <c r="N1904" s="59"/>
      <c r="O1904" s="59"/>
      <c r="P1904" s="59"/>
      <c r="Q1904" s="59"/>
      <c r="R1904" s="59"/>
    </row>
    <row r="1905" spans="1:18" x14ac:dyDescent="0.2">
      <c r="A1905" s="80"/>
      <c r="B1905" s="81">
        <f t="shared" si="29"/>
        <v>1875</v>
      </c>
      <c r="C1905" s="82" t="s">
        <v>1907</v>
      </c>
      <c r="D1905" s="83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84" t="s">
        <v>44</v>
      </c>
      <c r="F1905" s="85">
        <v>0</v>
      </c>
      <c r="G1905" s="86">
        <f>VLOOKUP(C1905,'[12]Resumen Peso'!$B$1:$D$65536,3,0)*$C$14</f>
        <v>21381.806044887173</v>
      </c>
      <c r="H1905" s="93"/>
      <c r="I1905" s="88"/>
      <c r="J1905" s="89">
        <f>+VLOOKUP(C1905,'[12]Resumen Peso'!$B$1:$D$65536,3,0)</f>
        <v>13275.734364332218</v>
      </c>
      <c r="N1905" s="59"/>
      <c r="O1905" s="59"/>
      <c r="P1905" s="59"/>
      <c r="Q1905" s="59"/>
      <c r="R1905" s="59"/>
    </row>
    <row r="1906" spans="1:18" x14ac:dyDescent="0.2">
      <c r="A1906" s="80"/>
      <c r="B1906" s="81">
        <f t="shared" si="29"/>
        <v>1876</v>
      </c>
      <c r="C1906" s="82" t="s">
        <v>1908</v>
      </c>
      <c r="D1906" s="83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84" t="s">
        <v>44</v>
      </c>
      <c r="F1906" s="85">
        <v>0</v>
      </c>
      <c r="G1906" s="86">
        <f>VLOOKUP(C1906,'[12]Resumen Peso'!$B$1:$D$65536,3,0)*$C$14</f>
        <v>23584.132067510553</v>
      </c>
      <c r="H1906" s="93"/>
      <c r="I1906" s="88"/>
      <c r="J1906" s="89">
        <f>+VLOOKUP(C1906,'[12]Resumen Peso'!$B$1:$D$65536,3,0)</f>
        <v>14643.135003858437</v>
      </c>
      <c r="N1906" s="59"/>
      <c r="O1906" s="59"/>
      <c r="P1906" s="59"/>
      <c r="Q1906" s="59"/>
      <c r="R1906" s="59"/>
    </row>
    <row r="1907" spans="1:18" x14ac:dyDescent="0.2">
      <c r="A1907" s="80"/>
      <c r="B1907" s="81">
        <f t="shared" si="29"/>
        <v>1877</v>
      </c>
      <c r="C1907" s="82" t="s">
        <v>1909</v>
      </c>
      <c r="D1907" s="83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84" t="s">
        <v>44</v>
      </c>
      <c r="F1907" s="85">
        <v>0</v>
      </c>
      <c r="G1907" s="86">
        <f>VLOOKUP(C1907,'[12]Resumen Peso'!$B$1:$D$65536,3,0)*$C$14</f>
        <v>5260.0940053454133</v>
      </c>
      <c r="H1907" s="93"/>
      <c r="I1907" s="88"/>
      <c r="J1907" s="89">
        <f>+VLOOKUP(C1907,'[12]Resumen Peso'!$B$1:$D$65536,3,0)</f>
        <v>3265.9360299024024</v>
      </c>
      <c r="N1907" s="59"/>
      <c r="O1907" s="59"/>
      <c r="P1907" s="59"/>
      <c r="Q1907" s="59"/>
      <c r="R1907" s="59"/>
    </row>
    <row r="1908" spans="1:18" x14ac:dyDescent="0.2">
      <c r="A1908" s="80"/>
      <c r="B1908" s="81">
        <f t="shared" si="29"/>
        <v>1878</v>
      </c>
      <c r="C1908" s="82" t="s">
        <v>1910</v>
      </c>
      <c r="D1908" s="83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84" t="s">
        <v>44</v>
      </c>
      <c r="F1908" s="85">
        <v>0</v>
      </c>
      <c r="G1908" s="86">
        <f>VLOOKUP(C1908,'[12]Resumen Peso'!$B$1:$D$65536,3,0)*$C$14</f>
        <v>6018.3057538636713</v>
      </c>
      <c r="H1908" s="93"/>
      <c r="I1908" s="88"/>
      <c r="J1908" s="89">
        <f>+VLOOKUP(C1908,'[12]Resumen Peso'!$B$1:$D$65536,3,0)</f>
        <v>3736.7015837622084</v>
      </c>
      <c r="N1908" s="59"/>
      <c r="O1908" s="59"/>
      <c r="P1908" s="59"/>
      <c r="Q1908" s="59"/>
      <c r="R1908" s="59"/>
    </row>
    <row r="1909" spans="1:18" x14ac:dyDescent="0.2">
      <c r="A1909" s="80"/>
      <c r="B1909" s="81">
        <f t="shared" si="29"/>
        <v>1879</v>
      </c>
      <c r="C1909" s="82" t="s">
        <v>1911</v>
      </c>
      <c r="D1909" s="83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84" t="s">
        <v>44</v>
      </c>
      <c r="F1909" s="85">
        <v>0</v>
      </c>
      <c r="G1909" s="86">
        <f>VLOOKUP(C1909,'[12]Resumen Peso'!$B$1:$D$65536,3,0)*$C$14</f>
        <v>6769.7477546273021</v>
      </c>
      <c r="H1909" s="93"/>
      <c r="I1909" s="88"/>
      <c r="J1909" s="89">
        <f>+VLOOKUP(C1909,'[12]Resumen Peso'!$B$1:$D$65536,3,0)</f>
        <v>4203.2638737482657</v>
      </c>
      <c r="N1909" s="59"/>
      <c r="O1909" s="59"/>
      <c r="P1909" s="59"/>
      <c r="Q1909" s="59"/>
      <c r="R1909" s="59"/>
    </row>
    <row r="1910" spans="1:18" x14ac:dyDescent="0.2">
      <c r="A1910" s="80"/>
      <c r="B1910" s="81">
        <f t="shared" si="29"/>
        <v>1880</v>
      </c>
      <c r="C1910" s="82" t="s">
        <v>1912</v>
      </c>
      <c r="D1910" s="83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84" t="s">
        <v>44</v>
      </c>
      <c r="F1910" s="85">
        <v>0</v>
      </c>
      <c r="G1910" s="86">
        <f>VLOOKUP(C1910,'[12]Resumen Peso'!$B$1:$D$65536,3,0)*$C$14</f>
        <v>7514.4200076363059</v>
      </c>
      <c r="H1910" s="93"/>
      <c r="I1910" s="88"/>
      <c r="J1910" s="89">
        <f>+VLOOKUP(C1910,'[12]Resumen Peso'!$B$1:$D$65536,3,0)</f>
        <v>4665.6228998605757</v>
      </c>
      <c r="N1910" s="59"/>
      <c r="O1910" s="59"/>
      <c r="P1910" s="59"/>
      <c r="Q1910" s="59"/>
      <c r="R1910" s="59"/>
    </row>
    <row r="1911" spans="1:18" x14ac:dyDescent="0.2">
      <c r="A1911" s="80"/>
      <c r="B1911" s="81">
        <f t="shared" si="29"/>
        <v>1881</v>
      </c>
      <c r="C1911" s="82" t="s">
        <v>1913</v>
      </c>
      <c r="D1911" s="83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84" t="s">
        <v>44</v>
      </c>
      <c r="F1911" s="85">
        <v>0</v>
      </c>
      <c r="G1911" s="86">
        <f>VLOOKUP(C1911,'[12]Resumen Peso'!$B$1:$D$65536,3,0)*$C$14</f>
        <v>8259.0922606453078</v>
      </c>
      <c r="H1911" s="93"/>
      <c r="I1911" s="88"/>
      <c r="J1911" s="89">
        <f>+VLOOKUP(C1911,'[12]Resumen Peso'!$B$1:$D$65536,3,0)</f>
        <v>5127.9819259728838</v>
      </c>
      <c r="N1911" s="59"/>
      <c r="O1911" s="59"/>
      <c r="P1911" s="59"/>
      <c r="Q1911" s="59"/>
      <c r="R1911" s="59"/>
    </row>
    <row r="1912" spans="1:18" x14ac:dyDescent="0.2">
      <c r="A1912" s="80"/>
      <c r="B1912" s="81">
        <f t="shared" si="29"/>
        <v>1882</v>
      </c>
      <c r="C1912" s="82" t="s">
        <v>1914</v>
      </c>
      <c r="D1912" s="83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84" t="s">
        <v>44</v>
      </c>
      <c r="F1912" s="85">
        <v>0</v>
      </c>
      <c r="G1912" s="86">
        <f>VLOOKUP(C1912,'[12]Resumen Peso'!$B$1:$D$65536,3,0)*$C$14</f>
        <v>9259.105859463345</v>
      </c>
      <c r="H1912" s="93"/>
      <c r="I1912" s="88"/>
      <c r="J1912" s="89">
        <f>+VLOOKUP(C1912,'[12]Resumen Peso'!$B$1:$D$65536,3,0)</f>
        <v>5748.8796588752311</v>
      </c>
      <c r="N1912" s="59"/>
      <c r="O1912" s="59"/>
      <c r="P1912" s="59"/>
      <c r="Q1912" s="59"/>
      <c r="R1912" s="59"/>
    </row>
    <row r="1913" spans="1:18" x14ac:dyDescent="0.2">
      <c r="A1913" s="80"/>
      <c r="B1913" s="81">
        <f t="shared" si="29"/>
        <v>1883</v>
      </c>
      <c r="C1913" s="82" t="s">
        <v>1915</v>
      </c>
      <c r="D1913" s="83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84" t="s">
        <v>44</v>
      </c>
      <c r="F1913" s="85">
        <v>0</v>
      </c>
      <c r="G1913" s="86">
        <f>VLOOKUP(C1913,'[12]Resumen Peso'!$B$1:$D$65536,3,0)*$C$14</f>
        <v>10276.477091524244</v>
      </c>
      <c r="H1913" s="93"/>
      <c r="I1913" s="88"/>
      <c r="J1913" s="89">
        <f>+VLOOKUP(C1913,'[12]Resumen Peso'!$B$1:$D$65536,3,0)</f>
        <v>6380.5545603498676</v>
      </c>
      <c r="N1913" s="59"/>
      <c r="O1913" s="59"/>
      <c r="P1913" s="59"/>
      <c r="Q1913" s="59"/>
      <c r="R1913" s="59"/>
    </row>
    <row r="1914" spans="1:18" x14ac:dyDescent="0.2">
      <c r="A1914" s="80"/>
      <c r="B1914" s="81">
        <f t="shared" si="29"/>
        <v>1884</v>
      </c>
      <c r="C1914" s="82" t="s">
        <v>1916</v>
      </c>
      <c r="D1914" s="83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84" t="s">
        <v>44</v>
      </c>
      <c r="F1914" s="85">
        <v>0</v>
      </c>
      <c r="G1914" s="86">
        <f>VLOOKUP(C1914,'[12]Resumen Peso'!$B$1:$D$65536,3,0)*$C$14</f>
        <v>11293.848323585144</v>
      </c>
      <c r="H1914" s="93"/>
      <c r="I1914" s="88"/>
      <c r="J1914" s="89">
        <f>+VLOOKUP(C1914,'[12]Resumen Peso'!$B$1:$D$65536,3,0)</f>
        <v>7012.2294618245041</v>
      </c>
      <c r="N1914" s="59"/>
      <c r="O1914" s="59"/>
      <c r="P1914" s="59"/>
      <c r="Q1914" s="59"/>
      <c r="R1914" s="59"/>
    </row>
    <row r="1915" spans="1:18" x14ac:dyDescent="0.2">
      <c r="A1915" s="80"/>
      <c r="B1915" s="81">
        <f t="shared" si="29"/>
        <v>1885</v>
      </c>
      <c r="C1915" s="82" t="s">
        <v>1917</v>
      </c>
      <c r="D1915" s="83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84" t="s">
        <v>44</v>
      </c>
      <c r="F1915" s="85">
        <v>0</v>
      </c>
      <c r="G1915" s="86">
        <f>VLOOKUP(C1915,'[12]Resumen Peso'!$B$1:$D$65536,3,0)*$C$14</f>
        <v>12495.086283767598</v>
      </c>
      <c r="H1915" s="93"/>
      <c r="I1915" s="88"/>
      <c r="J1915" s="89">
        <f>+VLOOKUP(C1915,'[12]Resumen Peso'!$B$1:$D$65536,3,0)</f>
        <v>7758.0652454929223</v>
      </c>
      <c r="N1915" s="59"/>
      <c r="O1915" s="59"/>
      <c r="P1915" s="59"/>
      <c r="Q1915" s="59"/>
      <c r="R1915" s="59"/>
    </row>
    <row r="1916" spans="1:18" x14ac:dyDescent="0.2">
      <c r="A1916" s="80"/>
      <c r="B1916" s="81">
        <f t="shared" si="29"/>
        <v>1886</v>
      </c>
      <c r="C1916" s="82" t="s">
        <v>1918</v>
      </c>
      <c r="D1916" s="83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84" t="s">
        <v>44</v>
      </c>
      <c r="F1916" s="85">
        <v>0</v>
      </c>
      <c r="G1916" s="86">
        <f>VLOOKUP(C1916,'[12]Resumen Peso'!$B$1:$D$65536,3,0)*$C$14</f>
        <v>13914.34998192383</v>
      </c>
      <c r="H1916" s="93"/>
      <c r="I1916" s="88"/>
      <c r="J1916" s="89">
        <f>+VLOOKUP(C1916,'[12]Resumen Peso'!$B$1:$D$65536,3,0)</f>
        <v>8639.2708747137222</v>
      </c>
      <c r="N1916" s="59"/>
      <c r="O1916" s="59"/>
      <c r="P1916" s="59"/>
      <c r="Q1916" s="59"/>
      <c r="R1916" s="59"/>
    </row>
    <row r="1917" spans="1:18" x14ac:dyDescent="0.2">
      <c r="A1917" s="80"/>
      <c r="B1917" s="81">
        <f t="shared" si="29"/>
        <v>1887</v>
      </c>
      <c r="C1917" s="82" t="s">
        <v>1919</v>
      </c>
      <c r="D1917" s="83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84" t="s">
        <v>44</v>
      </c>
      <c r="F1917" s="85">
        <v>0</v>
      </c>
      <c r="G1917" s="86">
        <f>VLOOKUP(C1917,'[12]Resumen Peso'!$B$1:$D$65536,3,0)*$C$14</f>
        <v>15584.071979754692</v>
      </c>
      <c r="H1917" s="93"/>
      <c r="I1917" s="88"/>
      <c r="J1917" s="89">
        <f>+VLOOKUP(C1917,'[12]Resumen Peso'!$B$1:$D$65536,3,0)</f>
        <v>9675.98337967937</v>
      </c>
      <c r="N1917" s="59"/>
      <c r="O1917" s="59"/>
      <c r="P1917" s="59"/>
      <c r="Q1917" s="59"/>
      <c r="R1917" s="59"/>
    </row>
    <row r="1918" spans="1:18" x14ac:dyDescent="0.2">
      <c r="A1918" s="80"/>
      <c r="B1918" s="81">
        <f t="shared" si="29"/>
        <v>1888</v>
      </c>
      <c r="C1918" s="82" t="s">
        <v>1920</v>
      </c>
      <c r="D1918" s="83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84" t="s">
        <v>44</v>
      </c>
      <c r="F1918" s="85">
        <v>0</v>
      </c>
      <c r="G1918" s="86">
        <f>VLOOKUP(C1918,'[12]Resumen Peso'!$B$1:$D$65536,3,0)*$C$14</f>
        <v>16088.230622649735</v>
      </c>
      <c r="H1918" s="93"/>
      <c r="I1918" s="88"/>
      <c r="J1918" s="89">
        <f>+VLOOKUP(C1918,'[12]Resumen Peso'!$B$1:$D$65536,3,0)</f>
        <v>9989.0100812828714</v>
      </c>
      <c r="N1918" s="59"/>
      <c r="O1918" s="59"/>
      <c r="P1918" s="59"/>
      <c r="Q1918" s="59"/>
      <c r="R1918" s="59"/>
    </row>
    <row r="1919" spans="1:18" x14ac:dyDescent="0.2">
      <c r="A1919" s="80"/>
      <c r="B1919" s="81">
        <f t="shared" si="29"/>
        <v>1889</v>
      </c>
      <c r="C1919" s="82" t="s">
        <v>1921</v>
      </c>
      <c r="D1919" s="83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84" t="s">
        <v>44</v>
      </c>
      <c r="F1919" s="85">
        <v>0</v>
      </c>
      <c r="G1919" s="86">
        <f>VLOOKUP(C1919,'[12]Resumen Peso'!$B$1:$D$65536,3,0)*$C$14</f>
        <v>17935.597126699817</v>
      </c>
      <c r="H1919" s="93"/>
      <c r="I1919" s="88"/>
      <c r="J1919" s="89">
        <f>+VLOOKUP(C1919,'[12]Resumen Peso'!$B$1:$D$65536,3,0)</f>
        <v>11136.020157505987</v>
      </c>
      <c r="N1919" s="59"/>
      <c r="O1919" s="59"/>
      <c r="P1919" s="59"/>
      <c r="Q1919" s="59"/>
      <c r="R1919" s="59"/>
    </row>
    <row r="1920" spans="1:18" x14ac:dyDescent="0.2">
      <c r="A1920" s="80"/>
      <c r="B1920" s="81">
        <f t="shared" si="29"/>
        <v>1890</v>
      </c>
      <c r="C1920" s="82" t="s">
        <v>1922</v>
      </c>
      <c r="D1920" s="83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84" t="s">
        <v>44</v>
      </c>
      <c r="F1920" s="85">
        <v>0</v>
      </c>
      <c r="G1920" s="86">
        <f>VLOOKUP(C1920,'[12]Resumen Peso'!$B$1:$D$65536,3,0)*$C$14</f>
        <v>19782.963630749895</v>
      </c>
      <c r="H1920" s="93"/>
      <c r="I1920" s="88"/>
      <c r="J1920" s="89">
        <f>+VLOOKUP(C1920,'[12]Resumen Peso'!$B$1:$D$65536,3,0)</f>
        <v>12283.030233729103</v>
      </c>
      <c r="N1920" s="59"/>
      <c r="O1920" s="59"/>
      <c r="P1920" s="59"/>
      <c r="Q1920" s="59"/>
      <c r="R1920" s="59"/>
    </row>
    <row r="1921" spans="1:18" x14ac:dyDescent="0.2">
      <c r="A1921" s="80"/>
      <c r="B1921" s="81">
        <f t="shared" si="29"/>
        <v>1891</v>
      </c>
      <c r="C1921" s="82" t="s">
        <v>1923</v>
      </c>
      <c r="D1921" s="83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S2 (5°)Tipo S2-6</v>
      </c>
      <c r="E1921" s="84" t="s">
        <v>44</v>
      </c>
      <c r="F1921" s="85">
        <v>0</v>
      </c>
      <c r="G1921" s="86">
        <f>VLOOKUP(C1921,'[12]Resumen Peso'!$B$1:$D$65536,3,0)*$C$14</f>
        <v>4789.9458372235104</v>
      </c>
      <c r="H1921" s="93"/>
      <c r="I1921" s="88"/>
      <c r="J1921" s="89">
        <f>+VLOOKUP(C1921,'[12]Resumen Peso'!$B$1:$D$65536,3,0)</f>
        <v>2974.0260678177788</v>
      </c>
      <c r="N1921" s="59"/>
      <c r="O1921" s="59"/>
      <c r="P1921" s="59"/>
      <c r="Q1921" s="59"/>
      <c r="R1921" s="59"/>
    </row>
    <row r="1922" spans="1:18" x14ac:dyDescent="0.2">
      <c r="A1922" s="80"/>
      <c r="B1922" s="81">
        <f t="shared" si="29"/>
        <v>1892</v>
      </c>
      <c r="C1922" s="82" t="s">
        <v>1924</v>
      </c>
      <c r="D1922" s="83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S2 (5°)Tipo S2-3</v>
      </c>
      <c r="E1922" s="84" t="s">
        <v>44</v>
      </c>
      <c r="F1922" s="85">
        <v>0</v>
      </c>
      <c r="G1922" s="86">
        <f>VLOOKUP(C1922,'[12]Resumen Peso'!$B$1:$D$65536,3,0)*$C$14</f>
        <v>5480.3884804268992</v>
      </c>
      <c r="H1922" s="93"/>
      <c r="I1922" s="88"/>
      <c r="J1922" s="89">
        <f>+VLOOKUP(C1922,'[12]Resumen Peso'!$B$1:$D$65536,3,0)</f>
        <v>3402.7145100257467</v>
      </c>
      <c r="N1922" s="59"/>
      <c r="O1922" s="59"/>
      <c r="P1922" s="59"/>
      <c r="Q1922" s="59"/>
      <c r="R1922" s="59"/>
    </row>
    <row r="1923" spans="1:18" x14ac:dyDescent="0.2">
      <c r="A1923" s="80"/>
      <c r="B1923" s="81">
        <f t="shared" si="29"/>
        <v>1893</v>
      </c>
      <c r="C1923" s="82" t="s">
        <v>1925</v>
      </c>
      <c r="D1923" s="83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S2 (5°)Tipo S2±0</v>
      </c>
      <c r="E1923" s="84" t="s">
        <v>44</v>
      </c>
      <c r="F1923" s="85">
        <v>0</v>
      </c>
      <c r="G1923" s="86">
        <f>VLOOKUP(C1923,'[12]Resumen Peso'!$B$1:$D$65536,3,0)*$C$14</f>
        <v>6164.6664571731144</v>
      </c>
      <c r="H1923" s="93"/>
      <c r="I1923" s="88"/>
      <c r="J1923" s="89">
        <f>+VLOOKUP(C1923,'[12]Resumen Peso'!$B$1:$D$65536,3,0)</f>
        <v>3827.5753768568579</v>
      </c>
      <c r="N1923" s="59"/>
      <c r="O1923" s="59"/>
      <c r="P1923" s="59"/>
      <c r="Q1923" s="59"/>
      <c r="R1923" s="59"/>
    </row>
    <row r="1924" spans="1:18" x14ac:dyDescent="0.2">
      <c r="A1924" s="80"/>
      <c r="B1924" s="81">
        <f t="shared" si="29"/>
        <v>1894</v>
      </c>
      <c r="C1924" s="82" t="s">
        <v>1926</v>
      </c>
      <c r="D1924" s="83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S2 (5°)Tipo S2+3</v>
      </c>
      <c r="E1924" s="84" t="s">
        <v>44</v>
      </c>
      <c r="F1924" s="85">
        <v>0</v>
      </c>
      <c r="G1924" s="86">
        <f>VLOOKUP(C1924,'[12]Resumen Peso'!$B$1:$D$65536,3,0)*$C$14</f>
        <v>6842.779767462157</v>
      </c>
      <c r="H1924" s="93"/>
      <c r="I1924" s="88"/>
      <c r="J1924" s="89">
        <f>+VLOOKUP(C1924,'[12]Resumen Peso'!$B$1:$D$65536,3,0)</f>
        <v>4248.6086683111125</v>
      </c>
      <c r="N1924" s="59"/>
      <c r="O1924" s="59"/>
      <c r="P1924" s="59"/>
      <c r="Q1924" s="59"/>
      <c r="R1924" s="59"/>
    </row>
    <row r="1925" spans="1:18" x14ac:dyDescent="0.2">
      <c r="A1925" s="80"/>
      <c r="B1925" s="81">
        <f t="shared" si="29"/>
        <v>1895</v>
      </c>
      <c r="C1925" s="82" t="s">
        <v>1927</v>
      </c>
      <c r="D1925" s="83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S2 (5°)Tipo S2+6</v>
      </c>
      <c r="E1925" s="84" t="s">
        <v>44</v>
      </c>
      <c r="F1925" s="85">
        <v>0</v>
      </c>
      <c r="G1925" s="86">
        <f>VLOOKUP(C1925,'[12]Resumen Peso'!$B$1:$D$65536,3,0)*$C$14</f>
        <v>7520.8930777511996</v>
      </c>
      <c r="H1925" s="93"/>
      <c r="I1925" s="88"/>
      <c r="J1925" s="89">
        <f>+VLOOKUP(C1925,'[12]Resumen Peso'!$B$1:$D$65536,3,0)</f>
        <v>4669.6419597653667</v>
      </c>
      <c r="N1925" s="59"/>
      <c r="O1925" s="59"/>
      <c r="P1925" s="59"/>
      <c r="Q1925" s="59"/>
      <c r="R1925" s="59"/>
    </row>
    <row r="1926" spans="1:18" x14ac:dyDescent="0.2">
      <c r="A1926" s="80"/>
      <c r="B1926" s="81">
        <f t="shared" si="29"/>
        <v>1896</v>
      </c>
      <c r="C1926" s="82" t="s">
        <v>1928</v>
      </c>
      <c r="D1926" s="83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A2 (30°)Tipo A2-3</v>
      </c>
      <c r="E1926" s="84" t="s">
        <v>44</v>
      </c>
      <c r="F1926" s="85">
        <v>0</v>
      </c>
      <c r="G1926" s="86">
        <f>VLOOKUP(C1926,'[12]Resumen Peso'!$B$1:$D$65536,3,0)*$C$14</f>
        <v>8431.5252774718992</v>
      </c>
      <c r="H1926" s="93"/>
      <c r="I1926" s="88"/>
      <c r="J1926" s="89">
        <f>+VLOOKUP(C1926,'[12]Resumen Peso'!$B$1:$D$65536,3,0)</f>
        <v>5235.0437392839085</v>
      </c>
      <c r="N1926" s="59"/>
      <c r="O1926" s="59"/>
      <c r="P1926" s="59"/>
      <c r="Q1926" s="59"/>
      <c r="R1926" s="59"/>
    </row>
    <row r="1927" spans="1:18" x14ac:dyDescent="0.2">
      <c r="A1927" s="80"/>
      <c r="B1927" s="81">
        <f t="shared" si="29"/>
        <v>1897</v>
      </c>
      <c r="C1927" s="82" t="s">
        <v>1929</v>
      </c>
      <c r="D1927" s="83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A2 (30°)Tipo A2±0</v>
      </c>
      <c r="E1927" s="84" t="s">
        <v>44</v>
      </c>
      <c r="F1927" s="85">
        <v>0</v>
      </c>
      <c r="G1927" s="86">
        <f>VLOOKUP(C1927,'[12]Resumen Peso'!$B$1:$D$65536,3,0)*$C$14</f>
        <v>9357.9636819887874</v>
      </c>
      <c r="H1927" s="93"/>
      <c r="I1927" s="88"/>
      <c r="J1927" s="89">
        <f>+VLOOKUP(C1927,'[12]Resumen Peso'!$B$1:$D$65536,3,0)</f>
        <v>5810.2594220687106</v>
      </c>
      <c r="N1927" s="59"/>
      <c r="O1927" s="59"/>
      <c r="P1927" s="59"/>
      <c r="Q1927" s="59"/>
      <c r="R1927" s="59"/>
    </row>
    <row r="1928" spans="1:18" x14ac:dyDescent="0.2">
      <c r="A1928" s="80"/>
      <c r="B1928" s="81">
        <f t="shared" si="29"/>
        <v>1898</v>
      </c>
      <c r="C1928" s="82" t="s">
        <v>1930</v>
      </c>
      <c r="D1928" s="83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A2 (30°)Tipo A2+3</v>
      </c>
      <c r="E1928" s="84" t="s">
        <v>44</v>
      </c>
      <c r="F1928" s="85">
        <v>0</v>
      </c>
      <c r="G1928" s="86">
        <f>VLOOKUP(C1928,'[12]Resumen Peso'!$B$1:$D$65536,3,0)*$C$14</f>
        <v>10284.402086505677</v>
      </c>
      <c r="H1928" s="93"/>
      <c r="I1928" s="88"/>
      <c r="J1928" s="89">
        <f>+VLOOKUP(C1928,'[12]Resumen Peso'!$B$1:$D$65536,3,0)</f>
        <v>6385.4751048535127</v>
      </c>
      <c r="N1928" s="59"/>
      <c r="O1928" s="59"/>
      <c r="P1928" s="59"/>
      <c r="Q1928" s="59"/>
      <c r="R1928" s="59"/>
    </row>
    <row r="1929" spans="1:18" x14ac:dyDescent="0.2">
      <c r="A1929" s="80"/>
      <c r="B1929" s="81">
        <f t="shared" si="29"/>
        <v>1899</v>
      </c>
      <c r="C1929" s="82" t="s">
        <v>1931</v>
      </c>
      <c r="D1929" s="83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B2 (65°)Tipo B2-3</v>
      </c>
      <c r="E1929" s="84" t="s">
        <v>44</v>
      </c>
      <c r="F1929" s="85">
        <v>0</v>
      </c>
      <c r="G1929" s="86">
        <f>VLOOKUP(C1929,'[12]Resumen Peso'!$B$1:$D$65536,3,0)*$C$14</f>
        <v>11378.273177220712</v>
      </c>
      <c r="H1929" s="93"/>
      <c r="I1929" s="88"/>
      <c r="J1929" s="89">
        <f>+VLOOKUP(C1929,'[12]Resumen Peso'!$B$1:$D$65536,3,0)</f>
        <v>7064.6479492179687</v>
      </c>
      <c r="N1929" s="59"/>
      <c r="O1929" s="59"/>
      <c r="P1929" s="59"/>
      <c r="Q1929" s="59"/>
      <c r="R1929" s="59"/>
    </row>
    <row r="1930" spans="1:18" x14ac:dyDescent="0.2">
      <c r="A1930" s="80"/>
      <c r="B1930" s="81">
        <f t="shared" si="29"/>
        <v>1900</v>
      </c>
      <c r="C1930" s="82" t="s">
        <v>1932</v>
      </c>
      <c r="D1930" s="83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B2 (65°)Tipo B2±0</v>
      </c>
      <c r="E1930" s="84" t="s">
        <v>44</v>
      </c>
      <c r="F1930" s="85">
        <v>0</v>
      </c>
      <c r="G1930" s="86">
        <f>VLOOKUP(C1930,'[12]Resumen Peso'!$B$1:$D$65536,3,0)*$C$14</f>
        <v>12670.68282541282</v>
      </c>
      <c r="H1930" s="93"/>
      <c r="I1930" s="88"/>
      <c r="J1930" s="89">
        <f>+VLOOKUP(C1930,'[12]Resumen Peso'!$B$1:$D$65536,3,0)</f>
        <v>7867.0912574810345</v>
      </c>
      <c r="N1930" s="59"/>
      <c r="O1930" s="59"/>
      <c r="P1930" s="59"/>
      <c r="Q1930" s="59"/>
      <c r="R1930" s="59"/>
    </row>
    <row r="1931" spans="1:18" x14ac:dyDescent="0.2">
      <c r="A1931" s="80"/>
      <c r="B1931" s="81">
        <f t="shared" si="29"/>
        <v>1901</v>
      </c>
      <c r="C1931" s="82" t="s">
        <v>1933</v>
      </c>
      <c r="D1931" s="83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B2 (65°)Tipo B2+3</v>
      </c>
      <c r="E1931" s="84" t="s">
        <v>44</v>
      </c>
      <c r="F1931" s="85">
        <v>0</v>
      </c>
      <c r="G1931" s="86">
        <f>VLOOKUP(C1931,'[12]Resumen Peso'!$B$1:$D$65536,3,0)*$C$14</f>
        <v>14191.164764462361</v>
      </c>
      <c r="H1931" s="93"/>
      <c r="I1931" s="88"/>
      <c r="J1931" s="89">
        <f>+VLOOKUP(C1931,'[12]Resumen Peso'!$B$1:$D$65536,3,0)</f>
        <v>8811.1422083787602</v>
      </c>
      <c r="N1931" s="59"/>
      <c r="O1931" s="59"/>
      <c r="P1931" s="59"/>
      <c r="Q1931" s="59"/>
      <c r="R1931" s="59"/>
    </row>
    <row r="1932" spans="1:18" x14ac:dyDescent="0.2">
      <c r="A1932" s="80"/>
      <c r="B1932" s="81">
        <f t="shared" si="29"/>
        <v>1902</v>
      </c>
      <c r="C1932" s="82" t="s">
        <v>1934</v>
      </c>
      <c r="D1932" s="83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R2-3</v>
      </c>
      <c r="E1932" s="84" t="s">
        <v>44</v>
      </c>
      <c r="F1932" s="85">
        <v>0</v>
      </c>
      <c r="G1932" s="86">
        <f>VLOOKUP(C1932,'[12]Resumen Peso'!$B$1:$D$65536,3,0)*$C$14</f>
        <v>14650.261615275542</v>
      </c>
      <c r="H1932" s="93"/>
      <c r="I1932" s="88"/>
      <c r="J1932" s="89">
        <f>+VLOOKUP(C1932,'[12]Resumen Peso'!$B$1:$D$65536,3,0)</f>
        <v>9096.1905259110699</v>
      </c>
      <c r="N1932" s="59"/>
      <c r="O1932" s="59"/>
      <c r="P1932" s="59"/>
      <c r="Q1932" s="59"/>
      <c r="R1932" s="59"/>
    </row>
    <row r="1933" spans="1:18" x14ac:dyDescent="0.2">
      <c r="A1933" s="80"/>
      <c r="B1933" s="81">
        <f t="shared" si="29"/>
        <v>1903</v>
      </c>
      <c r="C1933" s="82" t="s">
        <v>1935</v>
      </c>
      <c r="D1933" s="83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R2±0</v>
      </c>
      <c r="E1933" s="84" t="s">
        <v>44</v>
      </c>
      <c r="F1933" s="85">
        <v>0</v>
      </c>
      <c r="G1933" s="86">
        <f>VLOOKUP(C1933,'[12]Resumen Peso'!$B$1:$D$65536,3,0)*$C$14</f>
        <v>16332.510161957125</v>
      </c>
      <c r="H1933" s="93"/>
      <c r="I1933" s="88"/>
      <c r="J1933" s="89">
        <f>+VLOOKUP(C1933,'[12]Resumen Peso'!$B$1:$D$65536,3,0)</f>
        <v>10140.680630893054</v>
      </c>
      <c r="N1933" s="59"/>
      <c r="O1933" s="59"/>
      <c r="P1933" s="59"/>
      <c r="Q1933" s="59"/>
      <c r="R1933" s="59"/>
    </row>
    <row r="1934" spans="1:18" x14ac:dyDescent="0.2">
      <c r="A1934" s="80"/>
      <c r="B1934" s="81">
        <f t="shared" si="29"/>
        <v>1904</v>
      </c>
      <c r="C1934" s="82" t="s">
        <v>1936</v>
      </c>
      <c r="D1934" s="83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R2+3</v>
      </c>
      <c r="E1934" s="84" t="s">
        <v>44</v>
      </c>
      <c r="F1934" s="85">
        <v>0</v>
      </c>
      <c r="G1934" s="86">
        <f>VLOOKUP(C1934,'[12]Resumen Peso'!$B$1:$D$65536,3,0)*$C$14</f>
        <v>18014.758708638707</v>
      </c>
      <c r="H1934" s="93"/>
      <c r="I1934" s="88"/>
      <c r="J1934" s="89">
        <f>+VLOOKUP(C1934,'[12]Resumen Peso'!$B$1:$D$65536,3,0)</f>
        <v>11185.170735875037</v>
      </c>
      <c r="N1934" s="59"/>
      <c r="O1934" s="59"/>
      <c r="P1934" s="59"/>
      <c r="Q1934" s="59"/>
      <c r="R1934" s="59"/>
    </row>
    <row r="1935" spans="1:18" x14ac:dyDescent="0.2">
      <c r="A1935" s="80"/>
      <c r="B1935" s="81">
        <f t="shared" si="29"/>
        <v>1905</v>
      </c>
      <c r="C1935" s="82" t="s">
        <v>1937</v>
      </c>
      <c r="D1935" s="83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84" t="s">
        <v>44</v>
      </c>
      <c r="F1935" s="85">
        <v>0</v>
      </c>
      <c r="G1935" s="86">
        <f>VLOOKUP(C1935,'[12]Resumen Peso'!$B$1:$D$65536,3,0)*$C$14</f>
        <v>3138.6358335680147</v>
      </c>
      <c r="H1935" s="93"/>
      <c r="I1935" s="88"/>
      <c r="J1935" s="89">
        <f>+VLOOKUP(C1935,'[12]Resumen Peso'!$B$1:$D$65536,3,0)</f>
        <v>1948.7453728347232</v>
      </c>
      <c r="N1935" s="59"/>
      <c r="O1935" s="59"/>
      <c r="P1935" s="59"/>
      <c r="Q1935" s="59"/>
      <c r="R1935" s="59"/>
    </row>
    <row r="1936" spans="1:18" x14ac:dyDescent="0.2">
      <c r="A1936" s="80"/>
      <c r="B1936" s="81">
        <f t="shared" si="29"/>
        <v>1906</v>
      </c>
      <c r="C1936" s="82" t="s">
        <v>1938</v>
      </c>
      <c r="D1936" s="83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84" t="s">
        <v>44</v>
      </c>
      <c r="F1936" s="85">
        <v>0</v>
      </c>
      <c r="G1936" s="86">
        <f>VLOOKUP(C1936,'[12]Resumen Peso'!$B$1:$D$65536,3,0)*$C$14</f>
        <v>3591.0518095778193</v>
      </c>
      <c r="H1936" s="93"/>
      <c r="I1936" s="88"/>
      <c r="J1936" s="89">
        <f>+VLOOKUP(C1936,'[12]Resumen Peso'!$B$1:$D$65536,3,0)</f>
        <v>2229.6456067568456</v>
      </c>
      <c r="N1936" s="59"/>
      <c r="O1936" s="59"/>
      <c r="P1936" s="59"/>
      <c r="Q1936" s="59"/>
      <c r="R1936" s="59"/>
    </row>
    <row r="1937" spans="1:18" x14ac:dyDescent="0.2">
      <c r="A1937" s="80"/>
      <c r="B1937" s="81">
        <f t="shared" si="29"/>
        <v>1907</v>
      </c>
      <c r="C1937" s="82" t="s">
        <v>1939</v>
      </c>
      <c r="D1937" s="83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84" t="s">
        <v>44</v>
      </c>
      <c r="F1937" s="85">
        <v>0</v>
      </c>
      <c r="G1937" s="86">
        <f>VLOOKUP(C1937,'[12]Resumen Peso'!$B$1:$D$65536,3,0)*$C$14</f>
        <v>4039.4283572303921</v>
      </c>
      <c r="H1937" s="93"/>
      <c r="I1937" s="88"/>
      <c r="J1937" s="89">
        <f>+VLOOKUP(C1937,'[12]Resumen Peso'!$B$1:$D$65536,3,0)</f>
        <v>2508.0378028760915</v>
      </c>
      <c r="N1937" s="59"/>
      <c r="O1937" s="59"/>
      <c r="P1937" s="59"/>
      <c r="Q1937" s="59"/>
      <c r="R1937" s="59"/>
    </row>
    <row r="1938" spans="1:18" x14ac:dyDescent="0.2">
      <c r="A1938" s="80"/>
      <c r="B1938" s="81">
        <f t="shared" si="29"/>
        <v>1908</v>
      </c>
      <c r="C1938" s="82" t="s">
        <v>1940</v>
      </c>
      <c r="D1938" s="83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84" t="s">
        <v>44</v>
      </c>
      <c r="F1938" s="85">
        <v>0</v>
      </c>
      <c r="G1938" s="86">
        <f>VLOOKUP(C1938,'[12]Resumen Peso'!$B$1:$D$65536,3,0)*$C$14</f>
        <v>4483.7654765257357</v>
      </c>
      <c r="H1938" s="93"/>
      <c r="I1938" s="88"/>
      <c r="J1938" s="89">
        <f>+VLOOKUP(C1938,'[12]Resumen Peso'!$B$1:$D$65536,3,0)</f>
        <v>2783.9219611924618</v>
      </c>
      <c r="N1938" s="59"/>
      <c r="O1938" s="59"/>
      <c r="P1938" s="59"/>
      <c r="Q1938" s="59"/>
      <c r="R1938" s="59"/>
    </row>
    <row r="1939" spans="1:18" x14ac:dyDescent="0.2">
      <c r="A1939" s="80"/>
      <c r="B1939" s="81">
        <f t="shared" si="29"/>
        <v>1909</v>
      </c>
      <c r="C1939" s="82" t="s">
        <v>1941</v>
      </c>
      <c r="D1939" s="83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84" t="s">
        <v>44</v>
      </c>
      <c r="F1939" s="85">
        <v>0</v>
      </c>
      <c r="G1939" s="86">
        <f>VLOOKUP(C1939,'[12]Resumen Peso'!$B$1:$D$65536,3,0)*$C$14</f>
        <v>4928.1025958210785</v>
      </c>
      <c r="H1939" s="93"/>
      <c r="I1939" s="88"/>
      <c r="J1939" s="89">
        <f>+VLOOKUP(C1939,'[12]Resumen Peso'!$B$1:$D$65536,3,0)</f>
        <v>3059.8061195088317</v>
      </c>
      <c r="N1939" s="59"/>
      <c r="O1939" s="59"/>
      <c r="P1939" s="59"/>
      <c r="Q1939" s="59"/>
      <c r="R1939" s="59"/>
    </row>
    <row r="1940" spans="1:18" x14ac:dyDescent="0.2">
      <c r="A1940" s="80"/>
      <c r="B1940" s="81">
        <f t="shared" si="29"/>
        <v>1910</v>
      </c>
      <c r="C1940" s="82" t="s">
        <v>1942</v>
      </c>
      <c r="D1940" s="83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84" t="s">
        <v>44</v>
      </c>
      <c r="F1940" s="85">
        <v>0</v>
      </c>
      <c r="G1940" s="86">
        <f>VLOOKUP(C1940,'[12]Resumen Peso'!$B$1:$D$65536,3,0)*$C$14</f>
        <v>5524.7988738944377</v>
      </c>
      <c r="H1940" s="93"/>
      <c r="I1940" s="88"/>
      <c r="J1940" s="89">
        <f>+VLOOKUP(C1940,'[12]Resumen Peso'!$B$1:$D$65536,3,0)</f>
        <v>3430.2884476740824</v>
      </c>
      <c r="N1940" s="59"/>
      <c r="O1940" s="59"/>
      <c r="P1940" s="59"/>
      <c r="Q1940" s="59"/>
      <c r="R1940" s="59"/>
    </row>
    <row r="1941" spans="1:18" x14ac:dyDescent="0.2">
      <c r="A1941" s="80"/>
      <c r="B1941" s="81">
        <f t="shared" si="29"/>
        <v>1911</v>
      </c>
      <c r="C1941" s="82" t="s">
        <v>1943</v>
      </c>
      <c r="D1941" s="83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84" t="s">
        <v>44</v>
      </c>
      <c r="F1941" s="85">
        <v>0</v>
      </c>
      <c r="G1941" s="86">
        <f>VLOOKUP(C1941,'[12]Resumen Peso'!$B$1:$D$65536,3,0)*$C$14</f>
        <v>6131.8522462757355</v>
      </c>
      <c r="H1941" s="93"/>
      <c r="I1941" s="88"/>
      <c r="J1941" s="89">
        <f>+VLOOKUP(C1941,'[12]Resumen Peso'!$B$1:$D$65536,3,0)</f>
        <v>3807.2013847659068</v>
      </c>
      <c r="N1941" s="59"/>
      <c r="O1941" s="59"/>
      <c r="P1941" s="59"/>
      <c r="Q1941" s="59"/>
      <c r="R1941" s="59"/>
    </row>
    <row r="1942" spans="1:18" x14ac:dyDescent="0.2">
      <c r="A1942" s="80"/>
      <c r="B1942" s="81">
        <f t="shared" si="29"/>
        <v>1912</v>
      </c>
      <c r="C1942" s="82" t="s">
        <v>1944</v>
      </c>
      <c r="D1942" s="83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84" t="s">
        <v>44</v>
      </c>
      <c r="F1942" s="85">
        <v>0</v>
      </c>
      <c r="G1942" s="86">
        <f>VLOOKUP(C1942,'[12]Resumen Peso'!$B$1:$D$65536,3,0)*$C$14</f>
        <v>6738.9056186570333</v>
      </c>
      <c r="H1942" s="93"/>
      <c r="I1942" s="88"/>
      <c r="J1942" s="89">
        <f>+VLOOKUP(C1942,'[12]Resumen Peso'!$B$1:$D$65536,3,0)</f>
        <v>4184.1143218577317</v>
      </c>
      <c r="N1942" s="59"/>
      <c r="O1942" s="59"/>
      <c r="P1942" s="59"/>
      <c r="Q1942" s="59"/>
      <c r="R1942" s="59"/>
    </row>
    <row r="1943" spans="1:18" x14ac:dyDescent="0.2">
      <c r="A1943" s="80"/>
      <c r="B1943" s="81">
        <f t="shared" si="29"/>
        <v>1913</v>
      </c>
      <c r="C1943" s="82" t="s">
        <v>1945</v>
      </c>
      <c r="D1943" s="83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84" t="s">
        <v>44</v>
      </c>
      <c r="F1943" s="85">
        <v>0</v>
      </c>
      <c r="G1943" s="86">
        <f>VLOOKUP(C1943,'[12]Resumen Peso'!$B$1:$D$65536,3,0)*$C$14</f>
        <v>7455.6700914286967</v>
      </c>
      <c r="H1943" s="93"/>
      <c r="I1943" s="88"/>
      <c r="J1943" s="89">
        <f>+VLOOKUP(C1943,'[12]Resumen Peso'!$B$1:$D$65536,3,0)</f>
        <v>4629.1457061257879</v>
      </c>
      <c r="N1943" s="59"/>
      <c r="O1943" s="59"/>
      <c r="P1943" s="59"/>
      <c r="Q1943" s="59"/>
      <c r="R1943" s="59"/>
    </row>
    <row r="1944" spans="1:18" x14ac:dyDescent="0.2">
      <c r="A1944" s="80"/>
      <c r="B1944" s="81">
        <f t="shared" si="29"/>
        <v>1914</v>
      </c>
      <c r="C1944" s="82" t="s">
        <v>1946</v>
      </c>
      <c r="D1944" s="83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84" t="s">
        <v>44</v>
      </c>
      <c r="F1944" s="85">
        <v>0</v>
      </c>
      <c r="G1944" s="86">
        <f>VLOOKUP(C1944,'[12]Resumen Peso'!$B$1:$D$65536,3,0)*$C$14</f>
        <v>8302.5279414573452</v>
      </c>
      <c r="H1944" s="93"/>
      <c r="I1944" s="88"/>
      <c r="J1944" s="89">
        <f>+VLOOKUP(C1944,'[12]Resumen Peso'!$B$1:$D$65536,3,0)</f>
        <v>5154.9506749730381</v>
      </c>
      <c r="N1944" s="59"/>
      <c r="O1944" s="59"/>
      <c r="P1944" s="59"/>
      <c r="Q1944" s="59"/>
      <c r="R1944" s="59"/>
    </row>
    <row r="1945" spans="1:18" x14ac:dyDescent="0.2">
      <c r="A1945" s="80"/>
      <c r="B1945" s="81">
        <f t="shared" si="29"/>
        <v>1915</v>
      </c>
      <c r="C1945" s="82" t="s">
        <v>1947</v>
      </c>
      <c r="D1945" s="83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84" t="s">
        <v>44</v>
      </c>
      <c r="F1945" s="85">
        <v>0</v>
      </c>
      <c r="G1945" s="86">
        <f>VLOOKUP(C1945,'[12]Resumen Peso'!$B$1:$D$65536,3,0)*$C$14</f>
        <v>9298.8312944322279</v>
      </c>
      <c r="H1945" s="93"/>
      <c r="I1945" s="88"/>
      <c r="J1945" s="89">
        <f>+VLOOKUP(C1945,'[12]Resumen Peso'!$B$1:$D$65536,3,0)</f>
        <v>5773.5447559698032</v>
      </c>
      <c r="N1945" s="59"/>
      <c r="O1945" s="59"/>
      <c r="P1945" s="59"/>
      <c r="Q1945" s="59"/>
      <c r="R1945" s="59"/>
    </row>
    <row r="1946" spans="1:18" x14ac:dyDescent="0.2">
      <c r="A1946" s="80"/>
      <c r="B1946" s="81">
        <f t="shared" si="29"/>
        <v>1916</v>
      </c>
      <c r="C1946" s="82" t="s">
        <v>1948</v>
      </c>
      <c r="D1946" s="83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84" t="s">
        <v>44</v>
      </c>
      <c r="F1946" s="85">
        <v>0</v>
      </c>
      <c r="G1946" s="86">
        <f>VLOOKUP(C1946,'[12]Resumen Peso'!$B$1:$D$65536,3,0)*$C$14</f>
        <v>9599.6567893350511</v>
      </c>
      <c r="H1946" s="93"/>
      <c r="I1946" s="88"/>
      <c r="J1946" s="89">
        <f>+VLOOKUP(C1946,'[12]Resumen Peso'!$B$1:$D$65536,3,0)</f>
        <v>5960.3240837761005</v>
      </c>
      <c r="N1946" s="59"/>
      <c r="O1946" s="59"/>
      <c r="P1946" s="59"/>
      <c r="Q1946" s="59"/>
      <c r="R1946" s="59"/>
    </row>
    <row r="1947" spans="1:18" x14ac:dyDescent="0.2">
      <c r="A1947" s="80"/>
      <c r="B1947" s="81">
        <f t="shared" si="29"/>
        <v>1917</v>
      </c>
      <c r="C1947" s="82" t="s">
        <v>1949</v>
      </c>
      <c r="D1947" s="83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84" t="s">
        <v>44</v>
      </c>
      <c r="F1947" s="85">
        <v>0</v>
      </c>
      <c r="G1947" s="86">
        <f>VLOOKUP(C1947,'[12]Resumen Peso'!$B$1:$D$65536,3,0)*$C$14</f>
        <v>10701.95851653852</v>
      </c>
      <c r="H1947" s="93"/>
      <c r="I1947" s="88"/>
      <c r="J1947" s="89">
        <f>+VLOOKUP(C1947,'[12]Resumen Peso'!$B$1:$D$65536,3,0)</f>
        <v>6644.7314200402461</v>
      </c>
      <c r="N1947" s="59"/>
      <c r="O1947" s="59"/>
      <c r="P1947" s="59"/>
      <c r="Q1947" s="59"/>
      <c r="R1947" s="59"/>
    </row>
    <row r="1948" spans="1:18" x14ac:dyDescent="0.2">
      <c r="A1948" s="80"/>
      <c r="B1948" s="81">
        <f t="shared" si="29"/>
        <v>1918</v>
      </c>
      <c r="C1948" s="82" t="s">
        <v>1950</v>
      </c>
      <c r="D1948" s="83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84" t="s">
        <v>44</v>
      </c>
      <c r="F1948" s="85">
        <v>0</v>
      </c>
      <c r="G1948" s="86">
        <f>VLOOKUP(C1948,'[12]Resumen Peso'!$B$1:$D$65536,3,0)*$C$14</f>
        <v>11804.260243741986</v>
      </c>
      <c r="H1948" s="93"/>
      <c r="I1948" s="88"/>
      <c r="J1948" s="89">
        <f>+VLOOKUP(C1948,'[12]Resumen Peso'!$B$1:$D$65536,3,0)</f>
        <v>7329.1387563043918</v>
      </c>
      <c r="N1948" s="59"/>
      <c r="O1948" s="59"/>
      <c r="P1948" s="59"/>
      <c r="Q1948" s="59"/>
      <c r="R1948" s="59"/>
    </row>
    <row r="1949" spans="1:18" x14ac:dyDescent="0.2">
      <c r="A1949" s="80"/>
      <c r="B1949" s="81">
        <f t="shared" si="29"/>
        <v>1919</v>
      </c>
      <c r="C1949" s="82" t="s">
        <v>1951</v>
      </c>
      <c r="D1949" s="83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84" t="s">
        <v>44</v>
      </c>
      <c r="F1949" s="85">
        <v>0</v>
      </c>
      <c r="G1949" s="86">
        <f>VLOOKUP(C1949,'[12]Resumen Peso'!$B$1:$D$65536,3,0)*$C$14</f>
        <v>4022.4428776508339</v>
      </c>
      <c r="H1949" s="93"/>
      <c r="I1949" s="88"/>
      <c r="J1949" s="89">
        <f>+VLOOKUP(C1949,'[12]Resumen Peso'!$B$1:$D$65536,3,0)</f>
        <v>2497.4917005274115</v>
      </c>
      <c r="N1949" s="59"/>
      <c r="O1949" s="59"/>
      <c r="P1949" s="59"/>
      <c r="Q1949" s="59"/>
      <c r="R1949" s="59"/>
    </row>
    <row r="1950" spans="1:18" x14ac:dyDescent="0.2">
      <c r="A1950" s="80"/>
      <c r="B1950" s="81">
        <f t="shared" si="29"/>
        <v>1920</v>
      </c>
      <c r="C1950" s="82" t="s">
        <v>1952</v>
      </c>
      <c r="D1950" s="83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84" t="s">
        <v>44</v>
      </c>
      <c r="F1950" s="85">
        <v>0</v>
      </c>
      <c r="G1950" s="86">
        <f>VLOOKUP(C1950,'[12]Resumen Peso'!$B$1:$D$65536,3,0)*$C$14</f>
        <v>4602.2544636185212</v>
      </c>
      <c r="H1950" s="93"/>
      <c r="I1950" s="88"/>
      <c r="J1950" s="89">
        <f>+VLOOKUP(C1950,'[12]Resumen Peso'!$B$1:$D$65536,3,0)</f>
        <v>2857.4905042070382</v>
      </c>
      <c r="N1950" s="59"/>
      <c r="O1950" s="59"/>
      <c r="P1950" s="59"/>
      <c r="Q1950" s="59"/>
      <c r="R1950" s="59"/>
    </row>
    <row r="1951" spans="1:18" x14ac:dyDescent="0.2">
      <c r="A1951" s="80"/>
      <c r="B1951" s="81">
        <f t="shared" si="29"/>
        <v>1921</v>
      </c>
      <c r="C1951" s="82" t="s">
        <v>1953</v>
      </c>
      <c r="D1951" s="83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84" t="s">
        <v>44</v>
      </c>
      <c r="F1951" s="85">
        <v>0</v>
      </c>
      <c r="G1951" s="86">
        <f>VLOOKUP(C1951,'[12]Resumen Peso'!$B$1:$D$65536,3,0)*$C$14</f>
        <v>5176.8891604257833</v>
      </c>
      <c r="H1951" s="93"/>
      <c r="I1951" s="88"/>
      <c r="J1951" s="89">
        <f>+VLOOKUP(C1951,'[12]Resumen Peso'!$B$1:$D$65536,3,0)</f>
        <v>3214.2750328538114</v>
      </c>
      <c r="N1951" s="59"/>
      <c r="O1951" s="59"/>
      <c r="P1951" s="59"/>
      <c r="Q1951" s="59"/>
      <c r="R1951" s="59"/>
    </row>
    <row r="1952" spans="1:18" x14ac:dyDescent="0.2">
      <c r="A1952" s="80"/>
      <c r="B1952" s="81">
        <f t="shared" ref="B1952:B2015" si="30">1+B1951</f>
        <v>1922</v>
      </c>
      <c r="C1952" s="82" t="s">
        <v>1954</v>
      </c>
      <c r="D1952" s="83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84" t="s">
        <v>44</v>
      </c>
      <c r="F1952" s="85">
        <v>0</v>
      </c>
      <c r="G1952" s="86">
        <f>VLOOKUP(C1952,'[12]Resumen Peso'!$B$1:$D$65536,3,0)*$C$14</f>
        <v>5746.3469680726203</v>
      </c>
      <c r="H1952" s="93"/>
      <c r="I1952" s="88"/>
      <c r="J1952" s="89">
        <f>+VLOOKUP(C1952,'[12]Resumen Peso'!$B$1:$D$65536,3,0)</f>
        <v>3567.8452864677311</v>
      </c>
      <c r="N1952" s="59"/>
      <c r="O1952" s="59"/>
      <c r="P1952" s="59"/>
      <c r="Q1952" s="59"/>
      <c r="R1952" s="59"/>
    </row>
    <row r="1953" spans="1:18" x14ac:dyDescent="0.2">
      <c r="A1953" s="80"/>
      <c r="B1953" s="81">
        <f t="shared" si="30"/>
        <v>1923</v>
      </c>
      <c r="C1953" s="82" t="s">
        <v>1955</v>
      </c>
      <c r="D1953" s="83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84" t="s">
        <v>44</v>
      </c>
      <c r="F1953" s="85">
        <v>0</v>
      </c>
      <c r="G1953" s="86">
        <f>VLOOKUP(C1953,'[12]Resumen Peso'!$B$1:$D$65536,3,0)*$C$14</f>
        <v>6315.8047757194563</v>
      </c>
      <c r="H1953" s="93"/>
      <c r="I1953" s="88"/>
      <c r="J1953" s="89">
        <f>+VLOOKUP(C1953,'[12]Resumen Peso'!$B$1:$D$65536,3,0)</f>
        <v>3921.4155400816499</v>
      </c>
      <c r="N1953" s="59"/>
      <c r="O1953" s="59"/>
      <c r="P1953" s="59"/>
      <c r="Q1953" s="59"/>
      <c r="R1953" s="59"/>
    </row>
    <row r="1954" spans="1:18" x14ac:dyDescent="0.2">
      <c r="A1954" s="80"/>
      <c r="B1954" s="81">
        <f t="shared" si="30"/>
        <v>1924</v>
      </c>
      <c r="C1954" s="82" t="s">
        <v>1956</v>
      </c>
      <c r="D1954" s="83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84" t="s">
        <v>44</v>
      </c>
      <c r="F1954" s="85">
        <v>0</v>
      </c>
      <c r="G1954" s="86">
        <f>VLOOKUP(C1954,'[12]Resumen Peso'!$B$1:$D$65536,3,0)*$C$14</f>
        <v>7080.5244887192321</v>
      </c>
      <c r="H1954" s="93"/>
      <c r="I1954" s="88"/>
      <c r="J1954" s="89">
        <f>+VLOOKUP(C1954,'[12]Resumen Peso'!$B$1:$D$65536,3,0)</f>
        <v>4396.2218193847493</v>
      </c>
      <c r="N1954" s="59"/>
      <c r="O1954" s="59"/>
      <c r="P1954" s="59"/>
      <c r="Q1954" s="59"/>
      <c r="R1954" s="59"/>
    </row>
    <row r="1955" spans="1:18" x14ac:dyDescent="0.2">
      <c r="A1955" s="80"/>
      <c r="B1955" s="81">
        <f t="shared" si="30"/>
        <v>1925</v>
      </c>
      <c r="C1955" s="82" t="s">
        <v>1957</v>
      </c>
      <c r="D1955" s="83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84" t="s">
        <v>44</v>
      </c>
      <c r="F1955" s="85">
        <v>0</v>
      </c>
      <c r="G1955" s="86">
        <f>VLOOKUP(C1955,'[12]Resumen Peso'!$B$1:$D$65536,3,0)*$C$14</f>
        <v>7858.5177455263392</v>
      </c>
      <c r="H1955" s="93"/>
      <c r="I1955" s="88"/>
      <c r="J1955" s="89">
        <f>+VLOOKUP(C1955,'[12]Resumen Peso'!$B$1:$D$65536,3,0)</f>
        <v>4879.2694998720854</v>
      </c>
      <c r="N1955" s="59"/>
      <c r="O1955" s="59"/>
      <c r="P1955" s="59"/>
      <c r="Q1955" s="59"/>
      <c r="R1955" s="59"/>
    </row>
    <row r="1956" spans="1:18" x14ac:dyDescent="0.2">
      <c r="A1956" s="80"/>
      <c r="B1956" s="81">
        <f t="shared" si="30"/>
        <v>1926</v>
      </c>
      <c r="C1956" s="82" t="s">
        <v>1958</v>
      </c>
      <c r="D1956" s="83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84" t="s">
        <v>44</v>
      </c>
      <c r="F1956" s="85">
        <v>0</v>
      </c>
      <c r="G1956" s="86">
        <f>VLOOKUP(C1956,'[12]Resumen Peso'!$B$1:$D$65536,3,0)*$C$14</f>
        <v>8636.5110023334455</v>
      </c>
      <c r="H1956" s="93"/>
      <c r="I1956" s="88"/>
      <c r="J1956" s="89">
        <f>+VLOOKUP(C1956,'[12]Resumen Peso'!$B$1:$D$65536,3,0)</f>
        <v>5362.3171803594214</v>
      </c>
      <c r="N1956" s="59"/>
      <c r="O1956" s="59"/>
      <c r="P1956" s="59"/>
      <c r="Q1956" s="59"/>
      <c r="R1956" s="59"/>
    </row>
    <row r="1957" spans="1:18" x14ac:dyDescent="0.2">
      <c r="A1957" s="80"/>
      <c r="B1957" s="81">
        <f t="shared" si="30"/>
        <v>1927</v>
      </c>
      <c r="C1957" s="82" t="s">
        <v>1959</v>
      </c>
      <c r="D1957" s="83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84" t="s">
        <v>44</v>
      </c>
      <c r="F1957" s="85">
        <v>0</v>
      </c>
      <c r="G1957" s="86">
        <f>VLOOKUP(C1957,'[12]Resumen Peso'!$B$1:$D$65536,3,0)*$C$14</f>
        <v>9555.1088586435108</v>
      </c>
      <c r="H1957" s="93"/>
      <c r="I1957" s="88"/>
      <c r="J1957" s="89">
        <f>+VLOOKUP(C1957,'[12]Resumen Peso'!$B$1:$D$65536,3,0)</f>
        <v>5932.6647507384696</v>
      </c>
      <c r="N1957" s="59"/>
      <c r="O1957" s="59"/>
      <c r="P1957" s="59"/>
      <c r="Q1957" s="59"/>
      <c r="R1957" s="59"/>
    </row>
    <row r="1958" spans="1:18" x14ac:dyDescent="0.2">
      <c r="A1958" s="80"/>
      <c r="B1958" s="81">
        <f t="shared" si="30"/>
        <v>1928</v>
      </c>
      <c r="C1958" s="82" t="s">
        <v>1960</v>
      </c>
      <c r="D1958" s="83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84" t="s">
        <v>44</v>
      </c>
      <c r="F1958" s="85">
        <v>0</v>
      </c>
      <c r="G1958" s="86">
        <f>VLOOKUP(C1958,'[12]Resumen Peso'!$B$1:$D$65536,3,0)*$C$14</f>
        <v>10640.433027442663</v>
      </c>
      <c r="H1958" s="93"/>
      <c r="I1958" s="88"/>
      <c r="J1958" s="89">
        <f>+VLOOKUP(C1958,'[12]Resumen Peso'!$B$1:$D$65536,3,0)</f>
        <v>6606.5309028268039</v>
      </c>
      <c r="N1958" s="59"/>
      <c r="O1958" s="59"/>
      <c r="P1958" s="59"/>
      <c r="Q1958" s="59"/>
      <c r="R1958" s="59"/>
    </row>
    <row r="1959" spans="1:18" x14ac:dyDescent="0.2">
      <c r="A1959" s="80"/>
      <c r="B1959" s="81">
        <f t="shared" si="30"/>
        <v>1929</v>
      </c>
      <c r="C1959" s="82" t="s">
        <v>1961</v>
      </c>
      <c r="D1959" s="83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84" t="s">
        <v>44</v>
      </c>
      <c r="F1959" s="85">
        <v>0</v>
      </c>
      <c r="G1959" s="86">
        <f>VLOOKUP(C1959,'[12]Resumen Peso'!$B$1:$D$65536,3,0)*$C$14</f>
        <v>11917.284990735783</v>
      </c>
      <c r="H1959" s="93"/>
      <c r="I1959" s="88"/>
      <c r="J1959" s="89">
        <f>+VLOOKUP(C1959,'[12]Resumen Peso'!$B$1:$D$65536,3,0)</f>
        <v>7399.3146111660208</v>
      </c>
      <c r="N1959" s="59"/>
      <c r="O1959" s="59"/>
      <c r="P1959" s="59"/>
      <c r="Q1959" s="59"/>
      <c r="R1959" s="59"/>
    </row>
    <row r="1960" spans="1:18" x14ac:dyDescent="0.2">
      <c r="A1960" s="80"/>
      <c r="B1960" s="81">
        <f t="shared" si="30"/>
        <v>1930</v>
      </c>
      <c r="C1960" s="82" t="s">
        <v>1962</v>
      </c>
      <c r="D1960" s="83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84" t="s">
        <v>44</v>
      </c>
      <c r="F1960" s="85">
        <v>0</v>
      </c>
      <c r="G1960" s="86">
        <f>VLOOKUP(C1960,'[12]Resumen Peso'!$B$1:$D$65536,3,0)*$C$14</f>
        <v>12302.819800619112</v>
      </c>
      <c r="H1960" s="93"/>
      <c r="I1960" s="88"/>
      <c r="J1960" s="89">
        <f>+VLOOKUP(C1960,'[12]Resumen Peso'!$B$1:$D$65536,3,0)</f>
        <v>7638.6890453681435</v>
      </c>
      <c r="N1960" s="59"/>
      <c r="O1960" s="59"/>
      <c r="P1960" s="59"/>
      <c r="Q1960" s="59"/>
      <c r="R1960" s="59"/>
    </row>
    <row r="1961" spans="1:18" x14ac:dyDescent="0.2">
      <c r="A1961" s="80"/>
      <c r="B1961" s="81">
        <f t="shared" si="30"/>
        <v>1931</v>
      </c>
      <c r="C1961" s="82" t="s">
        <v>1963</v>
      </c>
      <c r="D1961" s="83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84" t="s">
        <v>44</v>
      </c>
      <c r="F1961" s="85">
        <v>0</v>
      </c>
      <c r="G1961" s="86">
        <f>VLOOKUP(C1961,'[12]Resumen Peso'!$B$1:$D$65536,3,0)*$C$14</f>
        <v>13715.518172373591</v>
      </c>
      <c r="H1961" s="93"/>
      <c r="I1961" s="88"/>
      <c r="J1961" s="89">
        <f>+VLOOKUP(C1961,'[12]Resumen Peso'!$B$1:$D$65536,3,0)</f>
        <v>8515.8183337437495</v>
      </c>
      <c r="N1961" s="59"/>
      <c r="O1961" s="59"/>
      <c r="P1961" s="59"/>
      <c r="Q1961" s="59"/>
      <c r="R1961" s="59"/>
    </row>
    <row r="1962" spans="1:18" x14ac:dyDescent="0.2">
      <c r="A1962" s="80"/>
      <c r="B1962" s="81">
        <f t="shared" si="30"/>
        <v>1932</v>
      </c>
      <c r="C1962" s="82" t="s">
        <v>1964</v>
      </c>
      <c r="D1962" s="83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84" t="s">
        <v>44</v>
      </c>
      <c r="F1962" s="85">
        <v>0</v>
      </c>
      <c r="G1962" s="86">
        <f>VLOOKUP(C1962,'[12]Resumen Peso'!$B$1:$D$65536,3,0)*$C$14</f>
        <v>15128.216544128072</v>
      </c>
      <c r="H1962" s="93"/>
      <c r="I1962" s="88"/>
      <c r="J1962" s="89">
        <f>+VLOOKUP(C1962,'[12]Resumen Peso'!$B$1:$D$65536,3,0)</f>
        <v>9392.9476221193563</v>
      </c>
      <c r="N1962" s="59"/>
      <c r="O1962" s="59"/>
      <c r="P1962" s="59"/>
      <c r="Q1962" s="59"/>
      <c r="R1962" s="59"/>
    </row>
    <row r="1963" spans="1:18" x14ac:dyDescent="0.2">
      <c r="A1963" s="80"/>
      <c r="B1963" s="81">
        <f t="shared" si="30"/>
        <v>1933</v>
      </c>
      <c r="C1963" s="82" t="s">
        <v>1965</v>
      </c>
      <c r="D1963" s="83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84" t="s">
        <v>44</v>
      </c>
      <c r="F1963" s="85">
        <v>0</v>
      </c>
      <c r="G1963" s="86">
        <f>VLOOKUP(C1963,'[12]Resumen Peso'!$B$1:$D$65536,3,0)*$C$14</f>
        <v>3454.4655013876309</v>
      </c>
      <c r="H1963" s="93"/>
      <c r="I1963" s="88"/>
      <c r="J1963" s="89">
        <f>+VLOOKUP(C1963,'[12]Resumen Peso'!$B$1:$D$65536,3,0)</f>
        <v>2144.8406309034917</v>
      </c>
      <c r="N1963" s="59"/>
      <c r="O1963" s="59"/>
      <c r="P1963" s="59"/>
      <c r="Q1963" s="59"/>
      <c r="R1963" s="59"/>
    </row>
    <row r="1964" spans="1:18" x14ac:dyDescent="0.2">
      <c r="A1964" s="80"/>
      <c r="B1964" s="81">
        <f t="shared" si="30"/>
        <v>1934</v>
      </c>
      <c r="C1964" s="82" t="s">
        <v>1966</v>
      </c>
      <c r="D1964" s="83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84" t="s">
        <v>44</v>
      </c>
      <c r="F1964" s="85">
        <v>0</v>
      </c>
      <c r="G1964" s="86">
        <f>VLOOKUP(C1964,'[12]Resumen Peso'!$B$1:$D$65536,3,0)*$C$14</f>
        <v>3952.4064745606224</v>
      </c>
      <c r="H1964" s="93"/>
      <c r="I1964" s="88"/>
      <c r="J1964" s="89">
        <f>+VLOOKUP(C1964,'[12]Resumen Peso'!$B$1:$D$65536,3,0)</f>
        <v>2454.0068479706615</v>
      </c>
      <c r="N1964" s="59"/>
      <c r="O1964" s="59"/>
      <c r="P1964" s="59"/>
      <c r="Q1964" s="59"/>
      <c r="R1964" s="59"/>
    </row>
    <row r="1965" spans="1:18" x14ac:dyDescent="0.2">
      <c r="A1965" s="80"/>
      <c r="B1965" s="81">
        <f t="shared" si="30"/>
        <v>1935</v>
      </c>
      <c r="C1965" s="82" t="s">
        <v>1967</v>
      </c>
      <c r="D1965" s="83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84" t="s">
        <v>44</v>
      </c>
      <c r="F1965" s="85">
        <v>0</v>
      </c>
      <c r="G1965" s="86">
        <f>VLOOKUP(C1965,'[12]Resumen Peso'!$B$1:$D$65536,3,0)*$C$14</f>
        <v>4445.9015461874269</v>
      </c>
      <c r="H1965" s="93"/>
      <c r="I1965" s="88"/>
      <c r="J1965" s="89">
        <f>+VLOOKUP(C1965,'[12]Resumen Peso'!$B$1:$D$65536,3,0)</f>
        <v>2760.4126523854461</v>
      </c>
      <c r="N1965" s="59"/>
      <c r="O1965" s="59"/>
      <c r="P1965" s="59"/>
      <c r="Q1965" s="59"/>
      <c r="R1965" s="59"/>
    </row>
    <row r="1966" spans="1:18" x14ac:dyDescent="0.2">
      <c r="A1966" s="80"/>
      <c r="B1966" s="81">
        <f t="shared" si="30"/>
        <v>1936</v>
      </c>
      <c r="C1966" s="82" t="s">
        <v>1968</v>
      </c>
      <c r="D1966" s="83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84" t="s">
        <v>44</v>
      </c>
      <c r="F1966" s="85">
        <v>0</v>
      </c>
      <c r="G1966" s="86">
        <f>VLOOKUP(C1966,'[12]Resumen Peso'!$B$1:$D$65536,3,0)*$C$14</f>
        <v>4934.9507162680447</v>
      </c>
      <c r="H1966" s="93"/>
      <c r="I1966" s="88"/>
      <c r="J1966" s="89">
        <f>+VLOOKUP(C1966,'[12]Resumen Peso'!$B$1:$D$65536,3,0)</f>
        <v>3064.0580441478455</v>
      </c>
      <c r="N1966" s="59"/>
      <c r="O1966" s="59"/>
      <c r="P1966" s="59"/>
      <c r="Q1966" s="59"/>
      <c r="R1966" s="59"/>
    </row>
    <row r="1967" spans="1:18" x14ac:dyDescent="0.2">
      <c r="A1967" s="80"/>
      <c r="B1967" s="81">
        <f t="shared" si="30"/>
        <v>1937</v>
      </c>
      <c r="C1967" s="82" t="s">
        <v>1969</v>
      </c>
      <c r="D1967" s="83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84" t="s">
        <v>44</v>
      </c>
      <c r="F1967" s="85">
        <v>0</v>
      </c>
      <c r="G1967" s="86">
        <f>VLOOKUP(C1967,'[12]Resumen Peso'!$B$1:$D$65536,3,0)*$C$14</f>
        <v>5423.9998863486608</v>
      </c>
      <c r="H1967" s="93"/>
      <c r="I1967" s="88"/>
      <c r="J1967" s="89">
        <f>+VLOOKUP(C1967,'[12]Resumen Peso'!$B$1:$D$65536,3,0)</f>
        <v>3367.703435910244</v>
      </c>
      <c r="N1967" s="59"/>
      <c r="O1967" s="59"/>
      <c r="P1967" s="59"/>
      <c r="Q1967" s="59"/>
      <c r="R1967" s="59"/>
    </row>
    <row r="1968" spans="1:18" x14ac:dyDescent="0.2">
      <c r="A1968" s="80"/>
      <c r="B1968" s="81">
        <f t="shared" si="30"/>
        <v>1938</v>
      </c>
      <c r="C1968" s="82" t="s">
        <v>1970</v>
      </c>
      <c r="D1968" s="83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84" t="s">
        <v>44</v>
      </c>
      <c r="F1968" s="85">
        <v>0</v>
      </c>
      <c r="G1968" s="86">
        <f>VLOOKUP(C1968,'[12]Resumen Peso'!$B$1:$D$65536,3,0)*$C$14</f>
        <v>6080.7395709483753</v>
      </c>
      <c r="H1968" s="93"/>
      <c r="I1968" s="88"/>
      <c r="J1968" s="89">
        <f>+VLOOKUP(C1968,'[12]Resumen Peso'!$B$1:$D$65536,3,0)</f>
        <v>3775.4660720953175</v>
      </c>
      <c r="N1968" s="59"/>
      <c r="O1968" s="59"/>
      <c r="P1968" s="59"/>
      <c r="Q1968" s="59"/>
      <c r="R1968" s="59"/>
    </row>
    <row r="1969" spans="1:18" x14ac:dyDescent="0.2">
      <c r="A1969" s="80"/>
      <c r="B1969" s="81">
        <f t="shared" si="30"/>
        <v>1939</v>
      </c>
      <c r="C1969" s="82" t="s">
        <v>1971</v>
      </c>
      <c r="D1969" s="83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84" t="s">
        <v>44</v>
      </c>
      <c r="F1969" s="85">
        <v>0</v>
      </c>
      <c r="G1969" s="86">
        <f>VLOOKUP(C1969,'[12]Resumen Peso'!$B$1:$D$65536,3,0)*$C$14</f>
        <v>6748.8785471125138</v>
      </c>
      <c r="H1969" s="93"/>
      <c r="I1969" s="88"/>
      <c r="J1969" s="89">
        <f>+VLOOKUP(C1969,'[12]Resumen Peso'!$B$1:$D$65536,3,0)</f>
        <v>4190.3064063211068</v>
      </c>
      <c r="N1969" s="59"/>
      <c r="O1969" s="59"/>
      <c r="P1969" s="59"/>
      <c r="Q1969" s="59"/>
      <c r="R1969" s="59"/>
    </row>
    <row r="1970" spans="1:18" x14ac:dyDescent="0.2">
      <c r="A1970" s="80"/>
      <c r="B1970" s="81">
        <f t="shared" si="30"/>
        <v>1940</v>
      </c>
      <c r="C1970" s="82" t="s">
        <v>1972</v>
      </c>
      <c r="D1970" s="83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84" t="s">
        <v>44</v>
      </c>
      <c r="F1970" s="85">
        <v>0</v>
      </c>
      <c r="G1970" s="86">
        <f>VLOOKUP(C1970,'[12]Resumen Peso'!$B$1:$D$65536,3,0)*$C$14</f>
        <v>7417.0175232766524</v>
      </c>
      <c r="H1970" s="93"/>
      <c r="I1970" s="88"/>
      <c r="J1970" s="89">
        <f>+VLOOKUP(C1970,'[12]Resumen Peso'!$B$1:$D$65536,3,0)</f>
        <v>4605.1467405468966</v>
      </c>
      <c r="N1970" s="59"/>
      <c r="O1970" s="59"/>
      <c r="P1970" s="59"/>
      <c r="Q1970" s="59"/>
      <c r="R1970" s="59"/>
    </row>
    <row r="1971" spans="1:18" x14ac:dyDescent="0.2">
      <c r="A1971" s="80"/>
      <c r="B1971" s="81">
        <f t="shared" si="30"/>
        <v>1941</v>
      </c>
      <c r="C1971" s="82" t="s">
        <v>1973</v>
      </c>
      <c r="D1971" s="83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84" t="s">
        <v>44</v>
      </c>
      <c r="F1971" s="85">
        <v>0</v>
      </c>
      <c r="G1971" s="86">
        <f>VLOOKUP(C1971,'[12]Resumen Peso'!$B$1:$D$65536,3,0)*$C$14</f>
        <v>8205.9074344057299</v>
      </c>
      <c r="H1971" s="93"/>
      <c r="I1971" s="88"/>
      <c r="J1971" s="89">
        <f>+VLOOKUP(C1971,'[12]Resumen Peso'!$B$1:$D$65536,3,0)</f>
        <v>5094.9600369945838</v>
      </c>
      <c r="N1971" s="59"/>
      <c r="O1971" s="59"/>
      <c r="P1971" s="59"/>
      <c r="Q1971" s="59"/>
      <c r="R1971" s="59"/>
    </row>
    <row r="1972" spans="1:18" x14ac:dyDescent="0.2">
      <c r="A1972" s="80"/>
      <c r="B1972" s="81">
        <f t="shared" si="30"/>
        <v>1942</v>
      </c>
      <c r="C1972" s="82" t="s">
        <v>1974</v>
      </c>
      <c r="D1972" s="83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84" t="s">
        <v>44</v>
      </c>
      <c r="F1972" s="85">
        <v>0</v>
      </c>
      <c r="G1972" s="86">
        <f>VLOOKUP(C1972,'[12]Resumen Peso'!$B$1:$D$65536,3,0)*$C$14</f>
        <v>9137.9815527903429</v>
      </c>
      <c r="H1972" s="93"/>
      <c r="I1972" s="88"/>
      <c r="J1972" s="89">
        <f>+VLOOKUP(C1972,'[12]Resumen Peso'!$B$1:$D$65536,3,0)</f>
        <v>5673.6748741587789</v>
      </c>
      <c r="N1972" s="59"/>
      <c r="O1972" s="59"/>
      <c r="P1972" s="59"/>
      <c r="Q1972" s="59"/>
      <c r="R1972" s="59"/>
    </row>
    <row r="1973" spans="1:18" x14ac:dyDescent="0.2">
      <c r="A1973" s="80"/>
      <c r="B1973" s="81">
        <f t="shared" si="30"/>
        <v>1943</v>
      </c>
      <c r="C1973" s="82" t="s">
        <v>1975</v>
      </c>
      <c r="D1973" s="83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84" t="s">
        <v>44</v>
      </c>
      <c r="F1973" s="85">
        <v>0</v>
      </c>
      <c r="G1973" s="86">
        <f>VLOOKUP(C1973,'[12]Resumen Peso'!$B$1:$D$65536,3,0)*$C$14</f>
        <v>10234.539339125186</v>
      </c>
      <c r="H1973" s="93"/>
      <c r="I1973" s="88"/>
      <c r="J1973" s="89">
        <f>+VLOOKUP(C1973,'[12]Resumen Peso'!$B$1:$D$65536,3,0)</f>
        <v>6354.515859057833</v>
      </c>
      <c r="N1973" s="59"/>
      <c r="O1973" s="59"/>
      <c r="P1973" s="59"/>
      <c r="Q1973" s="59"/>
      <c r="R1973" s="59"/>
    </row>
    <row r="1974" spans="1:18" x14ac:dyDescent="0.2">
      <c r="A1974" s="80"/>
      <c r="B1974" s="81">
        <f t="shared" si="30"/>
        <v>1944</v>
      </c>
      <c r="C1974" s="82" t="s">
        <v>1976</v>
      </c>
      <c r="D1974" s="83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84" t="s">
        <v>44</v>
      </c>
      <c r="F1974" s="85">
        <v>0</v>
      </c>
      <c r="G1974" s="86">
        <f>VLOOKUP(C1974,'[12]Resumen Peso'!$B$1:$D$65536,3,0)*$C$14</f>
        <v>10565.635824727438</v>
      </c>
      <c r="H1974" s="93"/>
      <c r="I1974" s="88"/>
      <c r="J1974" s="89">
        <f>+VLOOKUP(C1974,'[12]Resumen Peso'!$B$1:$D$65536,3,0)</f>
        <v>6560.0901207732277</v>
      </c>
      <c r="N1974" s="59"/>
      <c r="O1974" s="59"/>
      <c r="P1974" s="59"/>
      <c r="Q1974" s="59"/>
      <c r="R1974" s="59"/>
    </row>
    <row r="1975" spans="1:18" x14ac:dyDescent="0.2">
      <c r="A1975" s="80"/>
      <c r="B1975" s="81">
        <f t="shared" si="30"/>
        <v>1945</v>
      </c>
      <c r="C1975" s="82" t="s">
        <v>1977</v>
      </c>
      <c r="D1975" s="83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84" t="s">
        <v>44</v>
      </c>
      <c r="F1975" s="85">
        <v>0</v>
      </c>
      <c r="G1975" s="86">
        <f>VLOOKUP(C1975,'[12]Resumen Peso'!$B$1:$D$65536,3,0)*$C$14</f>
        <v>11778.858221546752</v>
      </c>
      <c r="H1975" s="93"/>
      <c r="I1975" s="88"/>
      <c r="J1975" s="89">
        <f>+VLOOKUP(C1975,'[12]Resumen Peso'!$B$1:$D$65536,3,0)</f>
        <v>7313.366912790666</v>
      </c>
      <c r="N1975" s="59"/>
      <c r="O1975" s="59"/>
      <c r="P1975" s="59"/>
      <c r="Q1975" s="59"/>
      <c r="R1975" s="59"/>
    </row>
    <row r="1976" spans="1:18" x14ac:dyDescent="0.2">
      <c r="A1976" s="80"/>
      <c r="B1976" s="81">
        <f t="shared" si="30"/>
        <v>1946</v>
      </c>
      <c r="C1976" s="82" t="s">
        <v>1978</v>
      </c>
      <c r="D1976" s="83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84" t="s">
        <v>44</v>
      </c>
      <c r="F1976" s="85">
        <v>0</v>
      </c>
      <c r="G1976" s="86">
        <f>VLOOKUP(C1976,'[12]Resumen Peso'!$B$1:$D$65536,3,0)*$C$14</f>
        <v>12992.080618366068</v>
      </c>
      <c r="H1976" s="93"/>
      <c r="I1976" s="88"/>
      <c r="J1976" s="89">
        <f>+VLOOKUP(C1976,'[12]Resumen Peso'!$B$1:$D$65536,3,0)</f>
        <v>8066.6437048081043</v>
      </c>
      <c r="N1976" s="59"/>
      <c r="O1976" s="59"/>
      <c r="P1976" s="59"/>
      <c r="Q1976" s="59"/>
      <c r="R1976" s="59"/>
    </row>
    <row r="1977" spans="1:18" x14ac:dyDescent="0.2">
      <c r="A1977" s="80"/>
      <c r="B1977" s="81">
        <f t="shared" si="30"/>
        <v>1947</v>
      </c>
      <c r="C1977" s="82" t="s">
        <v>1979</v>
      </c>
      <c r="D1977" s="83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S1 (5°)Tipo S1-6</v>
      </c>
      <c r="E1977" s="84" t="s">
        <v>44</v>
      </c>
      <c r="F1977" s="85">
        <v>0</v>
      </c>
      <c r="G1977" s="86">
        <f>VLOOKUP(C1977,'[12]Resumen Peso'!$B$1:$D$65536,3,0)*$C$14</f>
        <v>3197.7494776770345</v>
      </c>
      <c r="H1977" s="93"/>
      <c r="I1977" s="88"/>
      <c r="J1977" s="89">
        <f>+VLOOKUP(C1977,'[12]Resumen Peso'!$B$1:$D$65536,3,0)</f>
        <v>1985.4484013278038</v>
      </c>
      <c r="N1977" s="59"/>
      <c r="O1977" s="59"/>
      <c r="P1977" s="59"/>
      <c r="Q1977" s="59"/>
      <c r="R1977" s="59"/>
    </row>
    <row r="1978" spans="1:18" x14ac:dyDescent="0.2">
      <c r="A1978" s="80"/>
      <c r="B1978" s="81">
        <f t="shared" si="30"/>
        <v>1948</v>
      </c>
      <c r="C1978" s="82" t="s">
        <v>1980</v>
      </c>
      <c r="D1978" s="83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S1 (5°)Tipo S1-3</v>
      </c>
      <c r="E1978" s="84" t="s">
        <v>44</v>
      </c>
      <c r="F1978" s="85">
        <v>0</v>
      </c>
      <c r="G1978" s="86">
        <f>VLOOKUP(C1978,'[12]Resumen Peso'!$B$1:$D$65536,3,0)*$C$14</f>
        <v>3658.6863393241747</v>
      </c>
      <c r="H1978" s="93"/>
      <c r="I1978" s="88"/>
      <c r="J1978" s="89">
        <f>+VLOOKUP(C1978,'[12]Resumen Peso'!$B$1:$D$65536,3,0)</f>
        <v>2271.6391618795592</v>
      </c>
      <c r="N1978" s="59"/>
      <c r="O1978" s="59"/>
      <c r="P1978" s="59"/>
      <c r="Q1978" s="59"/>
      <c r="R1978" s="59"/>
    </row>
    <row r="1979" spans="1:18" x14ac:dyDescent="0.2">
      <c r="A1979" s="80"/>
      <c r="B1979" s="81">
        <f t="shared" si="30"/>
        <v>1949</v>
      </c>
      <c r="C1979" s="82" t="s">
        <v>1981</v>
      </c>
      <c r="D1979" s="83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S1 (5°)Tipo S1±0</v>
      </c>
      <c r="E1979" s="84" t="s">
        <v>44</v>
      </c>
      <c r="F1979" s="85">
        <v>0</v>
      </c>
      <c r="G1979" s="86">
        <f>VLOOKUP(C1979,'[12]Resumen Peso'!$B$1:$D$65536,3,0)*$C$14</f>
        <v>4115.5076932780366</v>
      </c>
      <c r="H1979" s="93"/>
      <c r="I1979" s="88"/>
      <c r="J1979" s="89">
        <f>+VLOOKUP(C1979,'[12]Resumen Peso'!$B$1:$D$65536,3,0)</f>
        <v>2555.2746477835312</v>
      </c>
      <c r="N1979" s="59"/>
      <c r="O1979" s="59"/>
      <c r="P1979" s="59"/>
      <c r="Q1979" s="59"/>
      <c r="R1979" s="59"/>
    </row>
    <row r="1980" spans="1:18" x14ac:dyDescent="0.2">
      <c r="A1980" s="80"/>
      <c r="B1980" s="81">
        <f t="shared" si="30"/>
        <v>1950</v>
      </c>
      <c r="C1980" s="82" t="s">
        <v>1982</v>
      </c>
      <c r="D1980" s="83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S1 (5°)Tipo S1+3</v>
      </c>
      <c r="E1980" s="84" t="s">
        <v>44</v>
      </c>
      <c r="F1980" s="85">
        <v>0</v>
      </c>
      <c r="G1980" s="86">
        <f>VLOOKUP(C1980,'[12]Resumen Peso'!$B$1:$D$65536,3,0)*$C$14</f>
        <v>4568.2135395386213</v>
      </c>
      <c r="H1980" s="93"/>
      <c r="I1980" s="88"/>
      <c r="J1980" s="89">
        <f>+VLOOKUP(C1980,'[12]Resumen Peso'!$B$1:$D$65536,3,0)</f>
        <v>2836.3548590397199</v>
      </c>
      <c r="N1980" s="59"/>
      <c r="O1980" s="59"/>
      <c r="P1980" s="59"/>
      <c r="Q1980" s="59"/>
      <c r="R1980" s="59"/>
    </row>
    <row r="1981" spans="1:18" x14ac:dyDescent="0.2">
      <c r="A1981" s="80"/>
      <c r="B1981" s="81">
        <f t="shared" si="30"/>
        <v>1951</v>
      </c>
      <c r="C1981" s="82" t="s">
        <v>1983</v>
      </c>
      <c r="D1981" s="83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S1 (5°)Tipo S1+6</v>
      </c>
      <c r="E1981" s="84" t="s">
        <v>44</v>
      </c>
      <c r="F1981" s="85">
        <v>0</v>
      </c>
      <c r="G1981" s="86">
        <f>VLOOKUP(C1981,'[12]Resumen Peso'!$B$1:$D$65536,3,0)*$C$14</f>
        <v>5020.919385799205</v>
      </c>
      <c r="H1981" s="93"/>
      <c r="I1981" s="88"/>
      <c r="J1981" s="89">
        <f>+VLOOKUP(C1981,'[12]Resumen Peso'!$B$1:$D$65536,3,0)</f>
        <v>3117.4350702959082</v>
      </c>
      <c r="N1981" s="59"/>
      <c r="O1981" s="59"/>
      <c r="P1981" s="59"/>
      <c r="Q1981" s="59"/>
      <c r="R1981" s="59"/>
    </row>
    <row r="1982" spans="1:18" x14ac:dyDescent="0.2">
      <c r="A1982" s="80"/>
      <c r="B1982" s="81">
        <f t="shared" si="30"/>
        <v>1952</v>
      </c>
      <c r="C1982" s="82" t="s">
        <v>1984</v>
      </c>
      <c r="D1982" s="83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A1 (30°)Tipo A1-3</v>
      </c>
      <c r="E1982" s="84" t="s">
        <v>44</v>
      </c>
      <c r="F1982" s="85">
        <v>0</v>
      </c>
      <c r="G1982" s="86">
        <f>VLOOKUP(C1982,'[12]Resumen Peso'!$B$1:$D$65536,3,0)*$C$14</f>
        <v>5628.8539512348498</v>
      </c>
      <c r="H1982" s="93"/>
      <c r="I1982" s="88"/>
      <c r="J1982" s="89">
        <f>+VLOOKUP(C1982,'[12]Resumen Peso'!$B$1:$D$65536,3,0)</f>
        <v>3494.8951307171956</v>
      </c>
      <c r="N1982" s="59"/>
      <c r="O1982" s="59"/>
      <c r="P1982" s="59"/>
      <c r="Q1982" s="59"/>
      <c r="R1982" s="59"/>
    </row>
    <row r="1983" spans="1:18" x14ac:dyDescent="0.2">
      <c r="A1983" s="80"/>
      <c r="B1983" s="81">
        <f t="shared" si="30"/>
        <v>1953</v>
      </c>
      <c r="C1983" s="82" t="s">
        <v>1985</v>
      </c>
      <c r="D1983" s="83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A1 (30°)Tipo A1±0</v>
      </c>
      <c r="E1983" s="84" t="s">
        <v>44</v>
      </c>
      <c r="F1983" s="85">
        <v>0</v>
      </c>
      <c r="G1983" s="86">
        <f>VLOOKUP(C1983,'[12]Resumen Peso'!$B$1:$D$65536,3,0)*$C$14</f>
        <v>6247.34067839606</v>
      </c>
      <c r="H1983" s="93"/>
      <c r="I1983" s="88"/>
      <c r="J1983" s="89">
        <f>+VLOOKUP(C1983,'[12]Resumen Peso'!$B$1:$D$65536,3,0)</f>
        <v>3878.9069153354003</v>
      </c>
      <c r="N1983" s="59"/>
      <c r="O1983" s="59"/>
      <c r="P1983" s="59"/>
      <c r="Q1983" s="59"/>
      <c r="R1983" s="59"/>
    </row>
    <row r="1984" spans="1:18" x14ac:dyDescent="0.2">
      <c r="A1984" s="80"/>
      <c r="B1984" s="81">
        <f t="shared" si="30"/>
        <v>1954</v>
      </c>
      <c r="C1984" s="82" t="s">
        <v>1986</v>
      </c>
      <c r="D1984" s="83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A1 (30°)Tipo A1+3</v>
      </c>
      <c r="E1984" s="84" t="s">
        <v>44</v>
      </c>
      <c r="F1984" s="85">
        <v>0</v>
      </c>
      <c r="G1984" s="86">
        <f>VLOOKUP(C1984,'[12]Resumen Peso'!$B$1:$D$65536,3,0)*$C$14</f>
        <v>6865.8274055572692</v>
      </c>
      <c r="H1984" s="93"/>
      <c r="I1984" s="88"/>
      <c r="J1984" s="89">
        <f>+VLOOKUP(C1984,'[12]Resumen Peso'!$B$1:$D$65536,3,0)</f>
        <v>4262.918699953605</v>
      </c>
      <c r="N1984" s="59"/>
      <c r="O1984" s="59"/>
      <c r="P1984" s="59"/>
      <c r="Q1984" s="59"/>
      <c r="R1984" s="59"/>
    </row>
    <row r="1985" spans="1:18" x14ac:dyDescent="0.2">
      <c r="A1985" s="80"/>
      <c r="B1985" s="81">
        <f t="shared" si="30"/>
        <v>1955</v>
      </c>
      <c r="C1985" s="82" t="s">
        <v>1987</v>
      </c>
      <c r="D1985" s="83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B1 (65°)Tipo B1-3</v>
      </c>
      <c r="E1985" s="84" t="s">
        <v>44</v>
      </c>
      <c r="F1985" s="85">
        <v>0</v>
      </c>
      <c r="G1985" s="86">
        <f>VLOOKUP(C1985,'[12]Resumen Peso'!$B$1:$D$65536,3,0)*$C$14</f>
        <v>7596.0915521363431</v>
      </c>
      <c r="H1985" s="93"/>
      <c r="I1985" s="88"/>
      <c r="J1985" s="89">
        <f>+VLOOKUP(C1985,'[12]Resumen Peso'!$B$1:$D$65536,3,0)</f>
        <v>4716.3318871009915</v>
      </c>
      <c r="N1985" s="59"/>
      <c r="O1985" s="59"/>
      <c r="P1985" s="59"/>
      <c r="Q1985" s="59"/>
      <c r="R1985" s="59"/>
    </row>
    <row r="1986" spans="1:18" x14ac:dyDescent="0.2">
      <c r="A1986" s="80"/>
      <c r="B1986" s="81">
        <f t="shared" si="30"/>
        <v>1956</v>
      </c>
      <c r="C1986" s="82" t="s">
        <v>1988</v>
      </c>
      <c r="D1986" s="83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B1 (65°)Tipo B1±0</v>
      </c>
      <c r="E1986" s="84" t="s">
        <v>44</v>
      </c>
      <c r="F1986" s="85">
        <v>0</v>
      </c>
      <c r="G1986" s="86">
        <f>VLOOKUP(C1986,'[12]Resumen Peso'!$B$1:$D$65536,3,0)*$C$14</f>
        <v>8458.899278548266</v>
      </c>
      <c r="H1986" s="93"/>
      <c r="I1986" s="88"/>
      <c r="J1986" s="89">
        <f>+VLOOKUP(C1986,'[12]Resumen Peso'!$B$1:$D$65536,3,0)</f>
        <v>5252.0399633641327</v>
      </c>
      <c r="N1986" s="59"/>
      <c r="O1986" s="59"/>
      <c r="P1986" s="59"/>
      <c r="Q1986" s="59"/>
      <c r="R1986" s="59"/>
    </row>
    <row r="1987" spans="1:18" x14ac:dyDescent="0.2">
      <c r="A1987" s="80"/>
      <c r="B1987" s="81">
        <f t="shared" si="30"/>
        <v>1957</v>
      </c>
      <c r="C1987" s="82" t="s">
        <v>1989</v>
      </c>
      <c r="D1987" s="83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B1 (65°)Tipo B1+3</v>
      </c>
      <c r="E1987" s="84" t="s">
        <v>44</v>
      </c>
      <c r="F1987" s="85">
        <v>0</v>
      </c>
      <c r="G1987" s="86">
        <f>VLOOKUP(C1987,'[12]Resumen Peso'!$B$1:$D$65536,3,0)*$C$14</f>
        <v>9473.9671919740595</v>
      </c>
      <c r="H1987" s="93"/>
      <c r="I1987" s="88"/>
      <c r="J1987" s="89">
        <f>+VLOOKUP(C1987,'[12]Resumen Peso'!$B$1:$D$65536,3,0)</f>
        <v>5882.2847589678295</v>
      </c>
      <c r="N1987" s="59"/>
      <c r="O1987" s="59"/>
      <c r="P1987" s="59"/>
      <c r="Q1987" s="59"/>
      <c r="R1987" s="59"/>
    </row>
    <row r="1988" spans="1:18" x14ac:dyDescent="0.2">
      <c r="A1988" s="80"/>
      <c r="B1988" s="81">
        <f t="shared" si="30"/>
        <v>1958</v>
      </c>
      <c r="C1988" s="82" t="s">
        <v>1990</v>
      </c>
      <c r="D1988" s="83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R1-3</v>
      </c>
      <c r="E1988" s="84" t="s">
        <v>44</v>
      </c>
      <c r="F1988" s="85">
        <v>0</v>
      </c>
      <c r="G1988" s="86">
        <f>VLOOKUP(C1988,'[12]Resumen Peso'!$B$1:$D$65536,3,0)*$C$14</f>
        <v>9780.4584895336975</v>
      </c>
      <c r="H1988" s="93"/>
      <c r="I1988" s="88"/>
      <c r="J1988" s="89">
        <f>+VLOOKUP(C1988,'[12]Resumen Peso'!$B$1:$D$65536,3,0)</f>
        <v>6072.5819229604012</v>
      </c>
      <c r="N1988" s="59"/>
      <c r="O1988" s="59"/>
      <c r="P1988" s="59"/>
      <c r="Q1988" s="59"/>
      <c r="R1988" s="59"/>
    </row>
    <row r="1989" spans="1:18" x14ac:dyDescent="0.2">
      <c r="A1989" s="80"/>
      <c r="B1989" s="81">
        <f t="shared" si="30"/>
        <v>1959</v>
      </c>
      <c r="C1989" s="82" t="s">
        <v>1991</v>
      </c>
      <c r="D1989" s="83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R1±0</v>
      </c>
      <c r="E1989" s="84" t="s">
        <v>44</v>
      </c>
      <c r="F1989" s="85">
        <v>0</v>
      </c>
      <c r="G1989" s="86">
        <f>VLOOKUP(C1989,'[12]Resumen Peso'!$B$1:$D$65536,3,0)*$C$14</f>
        <v>10903.521170048714</v>
      </c>
      <c r="H1989" s="93"/>
      <c r="I1989" s="88"/>
      <c r="J1989" s="89">
        <f>+VLOOKUP(C1989,'[12]Resumen Peso'!$B$1:$D$65536,3,0)</f>
        <v>6769.8795127763669</v>
      </c>
      <c r="N1989" s="59"/>
      <c r="O1989" s="59"/>
      <c r="P1989" s="59"/>
      <c r="Q1989" s="59"/>
      <c r="R1989" s="59"/>
    </row>
    <row r="1990" spans="1:18" x14ac:dyDescent="0.2">
      <c r="A1990" s="80"/>
      <c r="B1990" s="81">
        <f t="shared" si="30"/>
        <v>1960</v>
      </c>
      <c r="C1990" s="82" t="s">
        <v>1992</v>
      </c>
      <c r="D1990" s="83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R1+3</v>
      </c>
      <c r="E1990" s="84" t="s">
        <v>44</v>
      </c>
      <c r="F1990" s="85">
        <v>0</v>
      </c>
      <c r="G1990" s="86">
        <f>VLOOKUP(C1990,'[12]Resumen Peso'!$B$1:$D$65536,3,0)*$C$14</f>
        <v>12026.583850563731</v>
      </c>
      <c r="H1990" s="93"/>
      <c r="I1990" s="88"/>
      <c r="J1990" s="89">
        <f>+VLOOKUP(C1990,'[12]Resumen Peso'!$B$1:$D$65536,3,0)</f>
        <v>7467.1771025923326</v>
      </c>
      <c r="N1990" s="59"/>
      <c r="O1990" s="59"/>
      <c r="P1990" s="59"/>
      <c r="Q1990" s="59"/>
      <c r="R1990" s="59"/>
    </row>
    <row r="1991" spans="1:18" x14ac:dyDescent="0.2">
      <c r="A1991" s="80"/>
      <c r="B1991" s="81">
        <f t="shared" si="30"/>
        <v>1961</v>
      </c>
      <c r="C1991" s="82" t="s">
        <v>1993</v>
      </c>
      <c r="D1991" s="83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84" t="s">
        <v>44</v>
      </c>
      <c r="F1991" s="85">
        <v>0</v>
      </c>
      <c r="G1991" s="86">
        <f>VLOOKUP(C1991,'[12]Resumen Peso'!$B$1:$D$65536,3,0)*$C$14</f>
        <v>5184.8002597095283</v>
      </c>
      <c r="H1991" s="93"/>
      <c r="I1991" s="88"/>
      <c r="J1991" s="89">
        <f>+VLOOKUP(C1991,'[12]Resumen Peso'!$B$1:$D$65536,3,0)</f>
        <v>3219.1869496675909</v>
      </c>
      <c r="N1991" s="59"/>
      <c r="O1991" s="59"/>
      <c r="P1991" s="59"/>
      <c r="Q1991" s="59"/>
      <c r="R1991" s="59"/>
    </row>
    <row r="1992" spans="1:18" x14ac:dyDescent="0.2">
      <c r="A1992" s="80"/>
      <c r="B1992" s="81">
        <f t="shared" si="30"/>
        <v>1962</v>
      </c>
      <c r="C1992" s="82" t="s">
        <v>1994</v>
      </c>
      <c r="D1992" s="83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84" t="s">
        <v>44</v>
      </c>
      <c r="F1992" s="85">
        <v>0</v>
      </c>
      <c r="G1992" s="86">
        <f>VLOOKUP(C1992,'[12]Resumen Peso'!$B$1:$D$65536,3,0)*$C$14</f>
        <v>5932.1588557036939</v>
      </c>
      <c r="H1992" s="93"/>
      <c r="I1992" s="88"/>
      <c r="J1992" s="89">
        <f>+VLOOKUP(C1992,'[12]Resumen Peso'!$B$1:$D$65536,3,0)</f>
        <v>3683.2138973674237</v>
      </c>
      <c r="N1992" s="59"/>
      <c r="O1992" s="59"/>
      <c r="P1992" s="59"/>
      <c r="Q1992" s="59"/>
      <c r="R1992" s="59"/>
    </row>
    <row r="1993" spans="1:18" x14ac:dyDescent="0.2">
      <c r="A1993" s="80"/>
      <c r="B1993" s="81">
        <f t="shared" si="30"/>
        <v>1963</v>
      </c>
      <c r="C1993" s="82" t="s">
        <v>1995</v>
      </c>
      <c r="D1993" s="83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84" t="s">
        <v>44</v>
      </c>
      <c r="F1993" s="85">
        <v>0</v>
      </c>
      <c r="G1993" s="86">
        <f>VLOOKUP(C1993,'[12]Resumen Peso'!$B$1:$D$65536,3,0)*$C$14</f>
        <v>6672.8446070907694</v>
      </c>
      <c r="H1993" s="93"/>
      <c r="I1993" s="88"/>
      <c r="J1993" s="89">
        <f>+VLOOKUP(C1993,'[12]Resumen Peso'!$B$1:$D$65536,3,0)</f>
        <v>4143.0977473199364</v>
      </c>
      <c r="N1993" s="59"/>
      <c r="O1993" s="59"/>
      <c r="P1993" s="59"/>
      <c r="Q1993" s="59"/>
      <c r="R1993" s="59"/>
    </row>
    <row r="1994" spans="1:18" x14ac:dyDescent="0.2">
      <c r="A1994" s="80"/>
      <c r="B1994" s="81">
        <f t="shared" si="30"/>
        <v>1964</v>
      </c>
      <c r="C1994" s="82" t="s">
        <v>1996</v>
      </c>
      <c r="D1994" s="83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84" t="s">
        <v>44</v>
      </c>
      <c r="F1994" s="85">
        <v>0</v>
      </c>
      <c r="G1994" s="86">
        <f>VLOOKUP(C1994,'[12]Resumen Peso'!$B$1:$D$65536,3,0)*$C$14</f>
        <v>7406.8575138707547</v>
      </c>
      <c r="H1994" s="93"/>
      <c r="I1994" s="88"/>
      <c r="J1994" s="89">
        <f>+VLOOKUP(C1994,'[12]Resumen Peso'!$B$1:$D$65536,3,0)</f>
        <v>4598.8384995251299</v>
      </c>
      <c r="N1994" s="59"/>
      <c r="O1994" s="59"/>
      <c r="P1994" s="59"/>
      <c r="Q1994" s="59"/>
      <c r="R1994" s="59"/>
    </row>
    <row r="1995" spans="1:18" x14ac:dyDescent="0.2">
      <c r="A1995" s="80"/>
      <c r="B1995" s="81">
        <f t="shared" si="30"/>
        <v>1965</v>
      </c>
      <c r="C1995" s="82" t="s">
        <v>1997</v>
      </c>
      <c r="D1995" s="83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84" t="s">
        <v>44</v>
      </c>
      <c r="F1995" s="85">
        <v>0</v>
      </c>
      <c r="G1995" s="86">
        <f>VLOOKUP(C1995,'[12]Resumen Peso'!$B$1:$D$65536,3,0)*$C$14</f>
        <v>8140.8704206507391</v>
      </c>
      <c r="H1995" s="93"/>
      <c r="I1995" s="88"/>
      <c r="J1995" s="89">
        <f>+VLOOKUP(C1995,'[12]Resumen Peso'!$B$1:$D$65536,3,0)</f>
        <v>5054.5792517303225</v>
      </c>
      <c r="N1995" s="59"/>
      <c r="O1995" s="59"/>
      <c r="P1995" s="59"/>
      <c r="Q1995" s="59"/>
      <c r="R1995" s="59"/>
    </row>
    <row r="1996" spans="1:18" x14ac:dyDescent="0.2">
      <c r="A1996" s="80"/>
      <c r="B1996" s="81">
        <f t="shared" si="30"/>
        <v>1966</v>
      </c>
      <c r="C1996" s="82" t="s">
        <v>1998</v>
      </c>
      <c r="D1996" s="83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84" t="s">
        <v>44</v>
      </c>
      <c r="F1996" s="85">
        <v>0</v>
      </c>
      <c r="G1996" s="86">
        <f>VLOOKUP(C1996,'[12]Resumen Peso'!$B$1:$D$65536,3,0)*$C$14</f>
        <v>9126.5696803209739</v>
      </c>
      <c r="H1996" s="93"/>
      <c r="I1996" s="88"/>
      <c r="J1996" s="89">
        <f>+VLOOKUP(C1996,'[12]Resumen Peso'!$B$1:$D$65536,3,0)</f>
        <v>5666.589364768929</v>
      </c>
      <c r="N1996" s="59"/>
      <c r="O1996" s="59"/>
      <c r="P1996" s="59"/>
      <c r="Q1996" s="59"/>
      <c r="R1996" s="59"/>
    </row>
    <row r="1997" spans="1:18" x14ac:dyDescent="0.2">
      <c r="A1997" s="80"/>
      <c r="B1997" s="81">
        <f t="shared" si="30"/>
        <v>1967</v>
      </c>
      <c r="C1997" s="82" t="s">
        <v>1999</v>
      </c>
      <c r="D1997" s="83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84" t="s">
        <v>44</v>
      </c>
      <c r="F1997" s="85">
        <v>0</v>
      </c>
      <c r="G1997" s="86">
        <f>VLOOKUP(C1997,'[12]Resumen Peso'!$B$1:$D$65536,3,0)*$C$14</f>
        <v>10129.378113563787</v>
      </c>
      <c r="H1997" s="93"/>
      <c r="I1997" s="88"/>
      <c r="J1997" s="89">
        <f>+VLOOKUP(C1997,'[12]Resumen Peso'!$B$1:$D$65536,3,0)</f>
        <v>6289.2223804316636</v>
      </c>
      <c r="N1997" s="59"/>
      <c r="O1997" s="59"/>
      <c r="P1997" s="59"/>
      <c r="Q1997" s="59"/>
      <c r="R1997" s="59"/>
    </row>
    <row r="1998" spans="1:18" x14ac:dyDescent="0.2">
      <c r="A1998" s="80"/>
      <c r="B1998" s="81">
        <f t="shared" si="30"/>
        <v>1968</v>
      </c>
      <c r="C1998" s="82" t="s">
        <v>2000</v>
      </c>
      <c r="D1998" s="83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84" t="s">
        <v>44</v>
      </c>
      <c r="F1998" s="85">
        <v>0</v>
      </c>
      <c r="G1998" s="86">
        <f>VLOOKUP(C1998,'[12]Resumen Peso'!$B$1:$D$65536,3,0)*$C$14</f>
        <v>11132.186546806603</v>
      </c>
      <c r="H1998" s="93"/>
      <c r="I1998" s="88"/>
      <c r="J1998" s="89">
        <f>+VLOOKUP(C1998,'[12]Resumen Peso'!$B$1:$D$65536,3,0)</f>
        <v>6911.8553960943982</v>
      </c>
      <c r="N1998" s="59"/>
      <c r="O1998" s="59"/>
      <c r="P1998" s="59"/>
      <c r="Q1998" s="59"/>
      <c r="R1998" s="59"/>
    </row>
    <row r="1999" spans="1:18" x14ac:dyDescent="0.2">
      <c r="A1999" s="80"/>
      <c r="B1999" s="81">
        <f t="shared" si="30"/>
        <v>1969</v>
      </c>
      <c r="C1999" s="82" t="s">
        <v>2001</v>
      </c>
      <c r="D1999" s="83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84" t="s">
        <v>44</v>
      </c>
      <c r="F1999" s="85">
        <v>0</v>
      </c>
      <c r="G1999" s="86">
        <f>VLOOKUP(C1999,'[12]Resumen Peso'!$B$1:$D$65536,3,0)*$C$14</f>
        <v>12316.229813257303</v>
      </c>
      <c r="H1999" s="93"/>
      <c r="I1999" s="88"/>
      <c r="J1999" s="89">
        <f>+VLOOKUP(C1999,'[12]Resumen Peso'!$B$1:$D$65536,3,0)</f>
        <v>7647.0151785878179</v>
      </c>
      <c r="N1999" s="59"/>
      <c r="O1999" s="59"/>
      <c r="P1999" s="59"/>
      <c r="Q1999" s="59"/>
      <c r="R1999" s="59"/>
    </row>
    <row r="2000" spans="1:18" x14ac:dyDescent="0.2">
      <c r="A2000" s="80"/>
      <c r="B2000" s="81">
        <f t="shared" si="30"/>
        <v>1970</v>
      </c>
      <c r="C2000" s="82" t="s">
        <v>2002</v>
      </c>
      <c r="D2000" s="83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84" t="s">
        <v>44</v>
      </c>
      <c r="F2000" s="85">
        <v>0</v>
      </c>
      <c r="G2000" s="86">
        <f>VLOOKUP(C2000,'[12]Resumen Peso'!$B$1:$D$65536,3,0)*$C$14</f>
        <v>13715.177965765371</v>
      </c>
      <c r="H2000" s="93"/>
      <c r="I2000" s="88"/>
      <c r="J2000" s="89">
        <f>+VLOOKUP(C2000,'[12]Resumen Peso'!$B$1:$D$65536,3,0)</f>
        <v>8515.6071031044739</v>
      </c>
      <c r="N2000" s="59"/>
      <c r="O2000" s="59"/>
      <c r="P2000" s="59"/>
      <c r="Q2000" s="59"/>
      <c r="R2000" s="59"/>
    </row>
    <row r="2001" spans="1:18" x14ac:dyDescent="0.2">
      <c r="A2001" s="80"/>
      <c r="B2001" s="81">
        <f t="shared" si="30"/>
        <v>1971</v>
      </c>
      <c r="C2001" s="82" t="s">
        <v>2003</v>
      </c>
      <c r="D2001" s="83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84" t="s">
        <v>44</v>
      </c>
      <c r="F2001" s="85">
        <v>0</v>
      </c>
      <c r="G2001" s="86">
        <f>VLOOKUP(C2001,'[12]Resumen Peso'!$B$1:$D$65536,3,0)*$C$14</f>
        <v>15360.999321657218</v>
      </c>
      <c r="H2001" s="93"/>
      <c r="I2001" s="88"/>
      <c r="J2001" s="89">
        <f>+VLOOKUP(C2001,'[12]Resumen Peso'!$B$1:$D$65536,3,0)</f>
        <v>9537.4799554770125</v>
      </c>
      <c r="N2001" s="59"/>
      <c r="O2001" s="59"/>
      <c r="P2001" s="59"/>
      <c r="Q2001" s="59"/>
      <c r="R2001" s="59"/>
    </row>
    <row r="2002" spans="1:18" x14ac:dyDescent="0.2">
      <c r="A2002" s="80"/>
      <c r="B2002" s="81">
        <f t="shared" si="30"/>
        <v>1972</v>
      </c>
      <c r="C2002" s="82" t="s">
        <v>2004</v>
      </c>
      <c r="D2002" s="83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84" t="s">
        <v>44</v>
      </c>
      <c r="F2002" s="85">
        <v>0</v>
      </c>
      <c r="G2002" s="86">
        <f>VLOOKUP(C2002,'[12]Resumen Peso'!$B$1:$D$65536,3,0)*$C$14</f>
        <v>15857.941364890792</v>
      </c>
      <c r="H2002" s="93"/>
      <c r="I2002" s="88"/>
      <c r="J2002" s="89">
        <f>+VLOOKUP(C2002,'[12]Resumen Peso'!$B$1:$D$65536,3,0)</f>
        <v>9846.025947643795</v>
      </c>
      <c r="N2002" s="59"/>
      <c r="O2002" s="59"/>
      <c r="P2002" s="59"/>
      <c r="Q2002" s="59"/>
      <c r="R2002" s="59"/>
    </row>
    <row r="2003" spans="1:18" x14ac:dyDescent="0.2">
      <c r="A2003" s="80"/>
      <c r="B2003" s="81">
        <f t="shared" si="30"/>
        <v>1973</v>
      </c>
      <c r="C2003" s="82" t="s">
        <v>2005</v>
      </c>
      <c r="D2003" s="83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84" t="s">
        <v>44</v>
      </c>
      <c r="F2003" s="85">
        <v>0</v>
      </c>
      <c r="G2003" s="86">
        <f>VLOOKUP(C2003,'[12]Resumen Peso'!$B$1:$D$65536,3,0)*$C$14</f>
        <v>17678.864397871563</v>
      </c>
      <c r="H2003" s="93"/>
      <c r="I2003" s="88"/>
      <c r="J2003" s="89">
        <f>+VLOOKUP(C2003,'[12]Resumen Peso'!$B$1:$D$65536,3,0)</f>
        <v>10976.617555901666</v>
      </c>
      <c r="N2003" s="59"/>
      <c r="O2003" s="59"/>
      <c r="P2003" s="59"/>
      <c r="Q2003" s="59"/>
      <c r="R2003" s="59"/>
    </row>
    <row r="2004" spans="1:18" x14ac:dyDescent="0.2">
      <c r="A2004" s="80"/>
      <c r="B2004" s="81">
        <f t="shared" si="30"/>
        <v>1974</v>
      </c>
      <c r="C2004" s="82" t="s">
        <v>2006</v>
      </c>
      <c r="D2004" s="83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84" t="s">
        <v>44</v>
      </c>
      <c r="F2004" s="85">
        <v>0</v>
      </c>
      <c r="G2004" s="86">
        <f>VLOOKUP(C2004,'[12]Resumen Peso'!$B$1:$D$65536,3,0)*$C$14</f>
        <v>19499.787430852335</v>
      </c>
      <c r="H2004" s="93"/>
      <c r="I2004" s="88"/>
      <c r="J2004" s="89">
        <f>+VLOOKUP(C2004,'[12]Resumen Peso'!$B$1:$D$65536,3,0)</f>
        <v>12107.209164159538</v>
      </c>
      <c r="N2004" s="59"/>
      <c r="O2004" s="59"/>
      <c r="P2004" s="59"/>
      <c r="Q2004" s="59"/>
      <c r="R2004" s="59"/>
    </row>
    <row r="2005" spans="1:18" x14ac:dyDescent="0.2">
      <c r="A2005" s="80"/>
      <c r="B2005" s="81">
        <f t="shared" si="30"/>
        <v>1975</v>
      </c>
      <c r="C2005" s="82" t="s">
        <v>2007</v>
      </c>
      <c r="D2005" s="83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84" t="s">
        <v>44</v>
      </c>
      <c r="F2005" s="85">
        <v>0</v>
      </c>
      <c r="G2005" s="86">
        <f>VLOOKUP(C2005,'[12]Resumen Peso'!$B$1:$D$65536,3,0)*$C$14</f>
        <v>4319.3080646077296</v>
      </c>
      <c r="H2005" s="93"/>
      <c r="I2005" s="88"/>
      <c r="J2005" s="89">
        <f>+VLOOKUP(C2005,'[12]Resumen Peso'!$B$1:$D$65536,3,0)</f>
        <v>2681.8121155467952</v>
      </c>
      <c r="N2005" s="59"/>
      <c r="O2005" s="59"/>
      <c r="P2005" s="59"/>
      <c r="Q2005" s="59"/>
      <c r="R2005" s="59"/>
    </row>
    <row r="2006" spans="1:18" x14ac:dyDescent="0.2">
      <c r="A2006" s="80"/>
      <c r="B2006" s="81">
        <f t="shared" si="30"/>
        <v>1976</v>
      </c>
      <c r="C2006" s="82" t="s">
        <v>2008</v>
      </c>
      <c r="D2006" s="83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84" t="s">
        <v>44</v>
      </c>
      <c r="F2006" s="85">
        <v>0</v>
      </c>
      <c r="G2006" s="86">
        <f>VLOOKUP(C2006,'[12]Resumen Peso'!$B$1:$D$65536,3,0)*$C$14</f>
        <v>4941.911028875511</v>
      </c>
      <c r="H2006" s="93"/>
      <c r="I2006" s="88"/>
      <c r="J2006" s="89">
        <f>+VLOOKUP(C2006,'[12]Resumen Peso'!$B$1:$D$65536,3,0)</f>
        <v>3068.3796276976846</v>
      </c>
      <c r="N2006" s="59"/>
      <c r="O2006" s="59"/>
      <c r="P2006" s="59"/>
      <c r="Q2006" s="59"/>
      <c r="R2006" s="59"/>
    </row>
    <row r="2007" spans="1:18" x14ac:dyDescent="0.2">
      <c r="A2007" s="80"/>
      <c r="B2007" s="81">
        <f t="shared" si="30"/>
        <v>1977</v>
      </c>
      <c r="C2007" s="82" t="s">
        <v>2009</v>
      </c>
      <c r="D2007" s="83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84" t="s">
        <v>44</v>
      </c>
      <c r="F2007" s="85">
        <v>0</v>
      </c>
      <c r="G2007" s="86">
        <f>VLOOKUP(C2007,'[12]Resumen Peso'!$B$1:$D$65536,3,0)*$C$14</f>
        <v>5558.9550381051858</v>
      </c>
      <c r="H2007" s="93"/>
      <c r="I2007" s="88"/>
      <c r="J2007" s="89">
        <f>+VLOOKUP(C2007,'[12]Resumen Peso'!$B$1:$D$65536,3,0)</f>
        <v>3451.4956442043695</v>
      </c>
      <c r="N2007" s="59"/>
      <c r="O2007" s="59"/>
      <c r="P2007" s="59"/>
      <c r="Q2007" s="59"/>
      <c r="R2007" s="59"/>
    </row>
    <row r="2008" spans="1:18" x14ac:dyDescent="0.2">
      <c r="A2008" s="80"/>
      <c r="B2008" s="81">
        <f t="shared" si="30"/>
        <v>1978</v>
      </c>
      <c r="C2008" s="82" t="s">
        <v>2010</v>
      </c>
      <c r="D2008" s="83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84" t="s">
        <v>44</v>
      </c>
      <c r="F2008" s="85">
        <v>0</v>
      </c>
      <c r="G2008" s="86">
        <f>VLOOKUP(C2008,'[12]Resumen Peso'!$B$1:$D$65536,3,0)*$C$14</f>
        <v>6170.440092296757</v>
      </c>
      <c r="H2008" s="93"/>
      <c r="I2008" s="88"/>
      <c r="J2008" s="89">
        <f>+VLOOKUP(C2008,'[12]Resumen Peso'!$B$1:$D$65536,3,0)</f>
        <v>3831.1601650668504</v>
      </c>
      <c r="N2008" s="59"/>
      <c r="O2008" s="59"/>
      <c r="P2008" s="59"/>
      <c r="Q2008" s="59"/>
      <c r="R2008" s="59"/>
    </row>
    <row r="2009" spans="1:18" x14ac:dyDescent="0.2">
      <c r="A2009" s="80"/>
      <c r="B2009" s="81">
        <f t="shared" si="30"/>
        <v>1979</v>
      </c>
      <c r="C2009" s="82" t="s">
        <v>2011</v>
      </c>
      <c r="D2009" s="83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84" t="s">
        <v>44</v>
      </c>
      <c r="F2009" s="85">
        <v>0</v>
      </c>
      <c r="G2009" s="86">
        <f>VLOOKUP(C2009,'[12]Resumen Peso'!$B$1:$D$65536,3,0)*$C$14</f>
        <v>6781.9251464883264</v>
      </c>
      <c r="H2009" s="93"/>
      <c r="I2009" s="88"/>
      <c r="J2009" s="89">
        <f>+VLOOKUP(C2009,'[12]Resumen Peso'!$B$1:$D$65536,3,0)</f>
        <v>4210.8246859293304</v>
      </c>
      <c r="N2009" s="59"/>
      <c r="O2009" s="59"/>
      <c r="P2009" s="59"/>
      <c r="Q2009" s="59"/>
      <c r="R2009" s="59"/>
    </row>
    <row r="2010" spans="1:18" x14ac:dyDescent="0.2">
      <c r="A2010" s="80"/>
      <c r="B2010" s="81">
        <f t="shared" si="30"/>
        <v>1980</v>
      </c>
      <c r="C2010" s="82" t="s">
        <v>2012</v>
      </c>
      <c r="D2010" s="83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84" t="s">
        <v>44</v>
      </c>
      <c r="F2010" s="85">
        <v>0</v>
      </c>
      <c r="G2010" s="86">
        <f>VLOOKUP(C2010,'[12]Resumen Peso'!$B$1:$D$65536,3,0)*$C$14</f>
        <v>7603.082866807149</v>
      </c>
      <c r="H2010" s="93"/>
      <c r="I2010" s="88"/>
      <c r="J2010" s="89">
        <f>+VLOOKUP(C2010,'[12]Resumen Peso'!$B$1:$D$65536,3,0)</f>
        <v>4720.6727194999121</v>
      </c>
      <c r="N2010" s="59"/>
      <c r="O2010" s="59"/>
      <c r="P2010" s="59"/>
      <c r="Q2010" s="59"/>
      <c r="R2010" s="59"/>
    </row>
    <row r="2011" spans="1:18" x14ac:dyDescent="0.2">
      <c r="A2011" s="80"/>
      <c r="B2011" s="81">
        <f t="shared" si="30"/>
        <v>1981</v>
      </c>
      <c r="C2011" s="82" t="s">
        <v>2013</v>
      </c>
      <c r="D2011" s="83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84" t="s">
        <v>44</v>
      </c>
      <c r="F2011" s="85">
        <v>0</v>
      </c>
      <c r="G2011" s="86">
        <f>VLOOKUP(C2011,'[12]Resumen Peso'!$B$1:$D$65536,3,0)*$C$14</f>
        <v>8438.4937478436732</v>
      </c>
      <c r="H2011" s="93"/>
      <c r="I2011" s="88"/>
      <c r="J2011" s="89">
        <f>+VLOOKUP(C2011,'[12]Resumen Peso'!$B$1:$D$65536,3,0)</f>
        <v>5239.3703879022332</v>
      </c>
      <c r="N2011" s="59"/>
      <c r="O2011" s="59"/>
      <c r="P2011" s="59"/>
      <c r="Q2011" s="59"/>
      <c r="R2011" s="59"/>
    </row>
    <row r="2012" spans="1:18" x14ac:dyDescent="0.2">
      <c r="A2012" s="80"/>
      <c r="B2012" s="81">
        <f t="shared" si="30"/>
        <v>1982</v>
      </c>
      <c r="C2012" s="82" t="s">
        <v>2014</v>
      </c>
      <c r="D2012" s="83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84" t="s">
        <v>44</v>
      </c>
      <c r="F2012" s="85">
        <v>0</v>
      </c>
      <c r="G2012" s="86">
        <f>VLOOKUP(C2012,'[12]Resumen Peso'!$B$1:$D$65536,3,0)*$C$14</f>
        <v>9273.9046288801965</v>
      </c>
      <c r="H2012" s="93"/>
      <c r="I2012" s="88"/>
      <c r="J2012" s="89">
        <f>+VLOOKUP(C2012,'[12]Resumen Peso'!$B$1:$D$65536,3,0)</f>
        <v>5758.0680563045544</v>
      </c>
      <c r="N2012" s="59"/>
      <c r="O2012" s="59"/>
      <c r="P2012" s="59"/>
      <c r="Q2012" s="59"/>
      <c r="R2012" s="59"/>
    </row>
    <row r="2013" spans="1:18" x14ac:dyDescent="0.2">
      <c r="A2013" s="80"/>
      <c r="B2013" s="81">
        <f t="shared" si="30"/>
        <v>1983</v>
      </c>
      <c r="C2013" s="82" t="s">
        <v>2015</v>
      </c>
      <c r="D2013" s="83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84" t="s">
        <v>44</v>
      </c>
      <c r="F2013" s="85">
        <v>0</v>
      </c>
      <c r="G2013" s="86">
        <f>VLOOKUP(C2013,'[12]Resumen Peso'!$B$1:$D$65536,3,0)*$C$14</f>
        <v>10260.297040053141</v>
      </c>
      <c r="H2013" s="93"/>
      <c r="I2013" s="88"/>
      <c r="J2013" s="89">
        <f>+VLOOKUP(C2013,'[12]Resumen Peso'!$B$1:$D$65536,3,0)</f>
        <v>6370.5085396872228</v>
      </c>
      <c r="N2013" s="59"/>
      <c r="O2013" s="59"/>
      <c r="P2013" s="59"/>
      <c r="Q2013" s="59"/>
      <c r="R2013" s="59"/>
    </row>
    <row r="2014" spans="1:18" x14ac:dyDescent="0.2">
      <c r="A2014" s="80"/>
      <c r="B2014" s="81">
        <f t="shared" si="30"/>
        <v>1984</v>
      </c>
      <c r="C2014" s="82" t="s">
        <v>2016</v>
      </c>
      <c r="D2014" s="83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84" t="s">
        <v>44</v>
      </c>
      <c r="F2014" s="85">
        <v>0</v>
      </c>
      <c r="G2014" s="86">
        <f>VLOOKUP(C2014,'[12]Resumen Peso'!$B$1:$D$65536,3,0)*$C$14</f>
        <v>11425.720534580334</v>
      </c>
      <c r="H2014" s="93"/>
      <c r="I2014" s="88"/>
      <c r="J2014" s="89">
        <f>+VLOOKUP(C2014,'[12]Resumen Peso'!$B$1:$D$65536,3,0)</f>
        <v>7094.1075052196247</v>
      </c>
      <c r="N2014" s="59"/>
      <c r="O2014" s="59"/>
      <c r="P2014" s="59"/>
      <c r="Q2014" s="59"/>
      <c r="R2014" s="59"/>
    </row>
    <row r="2015" spans="1:18" x14ac:dyDescent="0.2">
      <c r="A2015" s="80"/>
      <c r="B2015" s="81">
        <f t="shared" si="30"/>
        <v>1985</v>
      </c>
      <c r="C2015" s="82" t="s">
        <v>2017</v>
      </c>
      <c r="D2015" s="83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84" t="s">
        <v>44</v>
      </c>
      <c r="F2015" s="85">
        <v>0</v>
      </c>
      <c r="G2015" s="86">
        <f>VLOOKUP(C2015,'[12]Resumen Peso'!$B$1:$D$65536,3,0)*$C$14</f>
        <v>12796.806998729977</v>
      </c>
      <c r="H2015" s="93"/>
      <c r="I2015" s="88"/>
      <c r="J2015" s="89">
        <f>+VLOOKUP(C2015,'[12]Resumen Peso'!$B$1:$D$65536,3,0)</f>
        <v>7945.4004058459805</v>
      </c>
      <c r="N2015" s="59"/>
      <c r="O2015" s="59"/>
      <c r="P2015" s="59"/>
      <c r="Q2015" s="59"/>
      <c r="R2015" s="59"/>
    </row>
    <row r="2016" spans="1:18" x14ac:dyDescent="0.2">
      <c r="A2016" s="80"/>
      <c r="B2016" s="81">
        <f t="shared" ref="B2016:B2033" si="31">1+B2015</f>
        <v>1986</v>
      </c>
      <c r="C2016" s="82" t="s">
        <v>2018</v>
      </c>
      <c r="D2016" s="83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84" t="s">
        <v>44</v>
      </c>
      <c r="F2016" s="85">
        <v>0</v>
      </c>
      <c r="G2016" s="86">
        <f>VLOOKUP(C2016,'[12]Resumen Peso'!$B$1:$D$65536,3,0)*$C$14</f>
        <v>13210.795130859424</v>
      </c>
      <c r="H2016" s="93"/>
      <c r="I2016" s="88"/>
      <c r="J2016" s="89">
        <f>+VLOOKUP(C2016,'[12]Resumen Peso'!$B$1:$D$65536,3,0)</f>
        <v>8202.4412030826024</v>
      </c>
      <c r="N2016" s="59"/>
      <c r="O2016" s="59"/>
      <c r="P2016" s="59"/>
      <c r="Q2016" s="59"/>
      <c r="R2016" s="59"/>
    </row>
    <row r="2017" spans="1:18" x14ac:dyDescent="0.2">
      <c r="A2017" s="80"/>
      <c r="B2017" s="81">
        <f t="shared" si="31"/>
        <v>1987</v>
      </c>
      <c r="C2017" s="82" t="s">
        <v>2019</v>
      </c>
      <c r="D2017" s="83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84" t="s">
        <v>44</v>
      </c>
      <c r="F2017" s="85">
        <v>0</v>
      </c>
      <c r="G2017" s="86">
        <f>VLOOKUP(C2017,'[12]Resumen Peso'!$B$1:$D$65536,3,0)*$C$14</f>
        <v>14727.75376907405</v>
      </c>
      <c r="H2017" s="93"/>
      <c r="I2017" s="88"/>
      <c r="J2017" s="89">
        <f>+VLOOKUP(C2017,'[12]Resumen Peso'!$B$1:$D$65536,3,0)</f>
        <v>9144.3045742280956</v>
      </c>
      <c r="N2017" s="59"/>
      <c r="O2017" s="59"/>
      <c r="P2017" s="59"/>
      <c r="Q2017" s="59"/>
      <c r="R2017" s="59"/>
    </row>
    <row r="2018" spans="1:18" x14ac:dyDescent="0.2">
      <c r="A2018" s="80"/>
      <c r="B2018" s="81">
        <f t="shared" si="31"/>
        <v>1988</v>
      </c>
      <c r="C2018" s="82" t="s">
        <v>2020</v>
      </c>
      <c r="D2018" s="83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84" t="s">
        <v>44</v>
      </c>
      <c r="F2018" s="85">
        <v>0</v>
      </c>
      <c r="G2018" s="86">
        <f>VLOOKUP(C2018,'[12]Resumen Peso'!$B$1:$D$65536,3,0)*$C$14</f>
        <v>16244.712407288676</v>
      </c>
      <c r="H2018" s="93"/>
      <c r="I2018" s="88"/>
      <c r="J2018" s="89">
        <f>+VLOOKUP(C2018,'[12]Resumen Peso'!$B$1:$D$65536,3,0)</f>
        <v>10086.167945373589</v>
      </c>
      <c r="N2018" s="59"/>
      <c r="O2018" s="59"/>
      <c r="P2018" s="59"/>
      <c r="Q2018" s="59"/>
      <c r="R2018" s="59"/>
    </row>
    <row r="2019" spans="1:18" x14ac:dyDescent="0.2">
      <c r="A2019" s="80"/>
      <c r="B2019" s="81">
        <f t="shared" si="31"/>
        <v>1989</v>
      </c>
      <c r="C2019" s="82" t="s">
        <v>2021</v>
      </c>
      <c r="D2019" s="83" t="str">
        <f>+"Torre de suspensión tipo S"&amp;IF(MID(C2019,3,3)="220","C",IF(MID(C2019,3,3)="138","S",""))&amp;IF(MID(C2019,10,1)="D",2,1)&amp;" (5°)Tipo S"&amp;IF(MID(C2019,3,3)="220","C",IF(MID(C2019,3,3)="138","S",""))&amp;IF(MID(C2019,10,1)="D",2,1)&amp;RIGHT(C2019,2)</f>
        <v>Torre de suspensión tipo S2 (5°)Tipo S2-6</v>
      </c>
      <c r="E2019" s="84" t="s">
        <v>44</v>
      </c>
      <c r="F2019" s="85">
        <v>0</v>
      </c>
      <c r="G2019" s="86">
        <f>VLOOKUP(C2019,'[12]Resumen Peso'!$B$1:$D$65536,3,0)*$C$14</f>
        <v>3915.9328907068257</v>
      </c>
      <c r="H2019" s="93"/>
      <c r="I2019" s="88"/>
      <c r="J2019" s="89">
        <f>+VLOOKUP(C2019,'[12]Resumen Peso'!$B$1:$D$65536,3,0)</f>
        <v>2431.3607904046316</v>
      </c>
      <c r="N2019" s="59"/>
      <c r="O2019" s="59"/>
      <c r="P2019" s="59"/>
      <c r="Q2019" s="59"/>
      <c r="R2019" s="59"/>
    </row>
    <row r="2020" spans="1:18" x14ac:dyDescent="0.2">
      <c r="A2020" s="80"/>
      <c r="B2020" s="81">
        <f t="shared" si="31"/>
        <v>1990</v>
      </c>
      <c r="C2020" s="82" t="s">
        <v>2022</v>
      </c>
      <c r="D2020" s="83" t="str">
        <f>+"Torre de suspensión tipo S"&amp;IF(MID(C2020,3,3)="220","C",IF(MID(C2020,3,3)="138","S",""))&amp;IF(MID(C2020,10,1)="D",2,1)&amp;" (5°)Tipo S"&amp;IF(MID(C2020,3,3)="220","C",IF(MID(C2020,3,3)="138","S",""))&amp;IF(MID(C2020,10,1)="D",2,1)&amp;RIGHT(C2020,2)</f>
        <v>Torre de suspensión tipo S2 (5°)Tipo S2-3</v>
      </c>
      <c r="E2020" s="84" t="s">
        <v>44</v>
      </c>
      <c r="F2020" s="85">
        <v>0</v>
      </c>
      <c r="G2020" s="86">
        <f>VLOOKUP(C2020,'[12]Resumen Peso'!$B$1:$D$65536,3,0)*$C$14</f>
        <v>4480.3916857636659</v>
      </c>
      <c r="H2020" s="93"/>
      <c r="I2020" s="88"/>
      <c r="J2020" s="89">
        <f>+VLOOKUP(C2020,'[12]Resumen Peso'!$B$1:$D$65536,3,0)</f>
        <v>2781.8272106431373</v>
      </c>
      <c r="N2020" s="59"/>
      <c r="O2020" s="59"/>
      <c r="P2020" s="59"/>
      <c r="Q2020" s="59"/>
      <c r="R2020" s="59"/>
    </row>
    <row r="2021" spans="1:18" x14ac:dyDescent="0.2">
      <c r="A2021" s="80"/>
      <c r="B2021" s="81">
        <f t="shared" si="31"/>
        <v>1991</v>
      </c>
      <c r="C2021" s="82" t="s">
        <v>2023</v>
      </c>
      <c r="D2021" s="83" t="str">
        <f>+"Torre de suspensión tipo S"&amp;IF(MID(C2021,3,3)="220","C",IF(MID(C2021,3,3)="138","S",""))&amp;IF(MID(C2021,10,1)="D",2,1)&amp;" (5°)Tipo S"&amp;IF(MID(C2021,3,3)="220","C",IF(MID(C2021,3,3)="138","S",""))&amp;IF(MID(C2021,10,1)="D",2,1)&amp;RIGHT(C2021,2)</f>
        <v>Torre de suspensión tipo S2 (5°)Tipo S2±0</v>
      </c>
      <c r="E2021" s="84" t="s">
        <v>44</v>
      </c>
      <c r="F2021" s="85">
        <v>0</v>
      </c>
      <c r="G2021" s="86">
        <f>VLOOKUP(C2021,'[12]Resumen Peso'!$B$1:$D$65536,3,0)*$C$14</f>
        <v>5039.8106701503548</v>
      </c>
      <c r="H2021" s="93"/>
      <c r="I2021" s="88"/>
      <c r="J2021" s="89">
        <f>+VLOOKUP(C2021,'[12]Resumen Peso'!$B$1:$D$65536,3,0)</f>
        <v>3129.1644664152273</v>
      </c>
      <c r="N2021" s="59"/>
      <c r="O2021" s="59"/>
      <c r="P2021" s="59"/>
      <c r="Q2021" s="59"/>
      <c r="R2021" s="59"/>
    </row>
    <row r="2022" spans="1:18" x14ac:dyDescent="0.2">
      <c r="A2022" s="80"/>
      <c r="B2022" s="81">
        <f t="shared" si="31"/>
        <v>1992</v>
      </c>
      <c r="C2022" s="82" t="s">
        <v>2024</v>
      </c>
      <c r="D2022" s="83" t="str">
        <f>+"Torre de suspensión tipo S"&amp;IF(MID(C2022,3,3)="220","C",IF(MID(C2022,3,3)="138","S",""))&amp;IF(MID(C2022,10,1)="D",2,1)&amp;" (5°)Tipo S"&amp;IF(MID(C2022,3,3)="220","C",IF(MID(C2022,3,3)="138","S",""))&amp;IF(MID(C2022,10,1)="D",2,1)&amp;RIGHT(C2022,2)</f>
        <v>Torre de suspensión tipo S2 (5°)Tipo S2+3</v>
      </c>
      <c r="E2022" s="84" t="s">
        <v>44</v>
      </c>
      <c r="F2022" s="85">
        <v>0</v>
      </c>
      <c r="G2022" s="86">
        <f>VLOOKUP(C2022,'[12]Resumen Peso'!$B$1:$D$65536,3,0)*$C$14</f>
        <v>5594.1898438668941</v>
      </c>
      <c r="H2022" s="93"/>
      <c r="I2022" s="88"/>
      <c r="J2022" s="89">
        <f>+VLOOKUP(C2022,'[12]Resumen Peso'!$B$1:$D$65536,3,0)</f>
        <v>3473.3725577209025</v>
      </c>
      <c r="N2022" s="59"/>
      <c r="O2022" s="59"/>
      <c r="P2022" s="59"/>
      <c r="Q2022" s="59"/>
      <c r="R2022" s="59"/>
    </row>
    <row r="2023" spans="1:18" x14ac:dyDescent="0.2">
      <c r="A2023" s="80"/>
      <c r="B2023" s="81">
        <f t="shared" si="31"/>
        <v>1993</v>
      </c>
      <c r="C2023" s="82" t="s">
        <v>2025</v>
      </c>
      <c r="D2023" s="83" t="str">
        <f>+"Torre de suspensión tipo S"&amp;IF(MID(C2023,3,3)="220","C",IF(MID(C2023,3,3)="138","S",""))&amp;IF(MID(C2023,10,1)="D",2,1)&amp;" (5°)Tipo S"&amp;IF(MID(C2023,3,3)="220","C",IF(MID(C2023,3,3)="138","S",""))&amp;IF(MID(C2023,10,1)="D",2,1)&amp;RIGHT(C2023,2)</f>
        <v>Torre de suspensión tipo S2 (5°)Tipo S2+6</v>
      </c>
      <c r="E2023" s="84" t="s">
        <v>44</v>
      </c>
      <c r="F2023" s="85">
        <v>0</v>
      </c>
      <c r="G2023" s="86">
        <f>VLOOKUP(C2023,'[12]Resumen Peso'!$B$1:$D$65536,3,0)*$C$14</f>
        <v>6148.5690175834325</v>
      </c>
      <c r="H2023" s="93"/>
      <c r="I2023" s="88"/>
      <c r="J2023" s="89">
        <f>+VLOOKUP(C2023,'[12]Resumen Peso'!$B$1:$D$65536,3,0)</f>
        <v>3817.5806490265772</v>
      </c>
      <c r="N2023" s="59"/>
      <c r="O2023" s="59"/>
      <c r="P2023" s="59"/>
      <c r="Q2023" s="59"/>
      <c r="R2023" s="59"/>
    </row>
    <row r="2024" spans="1:18" x14ac:dyDescent="0.2">
      <c r="A2024" s="80"/>
      <c r="B2024" s="81">
        <f t="shared" si="31"/>
        <v>1994</v>
      </c>
      <c r="C2024" s="82" t="s">
        <v>2026</v>
      </c>
      <c r="D2024" s="83" t="str">
        <f>+"Torre de ángulo menor tipo A"&amp;IF(MID(C2024,3,3)="220","C",IF(MID(C2024,3,3)="138","S",""))&amp;IF(MID(C2024,10,1)="D",2,1)&amp;" (30°)Tipo A"&amp;IF(MID(C2024,3,3)="220","C",IF(MID(C2024,3,3)="138","S",""))&amp;IF(MID(C2024,10,1)="D",2,1)&amp;RIGHT(C2024,2)</f>
        <v>Torre de ángulo menor tipo A2 (30°)Tipo A2-3</v>
      </c>
      <c r="E2024" s="84" t="s">
        <v>44</v>
      </c>
      <c r="F2024" s="85">
        <v>0</v>
      </c>
      <c r="G2024" s="86">
        <f>VLOOKUP(C2024,'[12]Resumen Peso'!$B$1:$D$65536,3,0)*$C$14</f>
        <v>6893.0397701567035</v>
      </c>
      <c r="J2024" s="89">
        <f>+VLOOKUP(C2024,'[12]Resumen Peso'!$B$1:$D$65536,3,0)</f>
        <v>4279.8145656765018</v>
      </c>
    </row>
    <row r="2025" spans="1:18" x14ac:dyDescent="0.2">
      <c r="A2025" s="80"/>
      <c r="B2025" s="81">
        <f t="shared" si="31"/>
        <v>1995</v>
      </c>
      <c r="C2025" s="82" t="s">
        <v>2027</v>
      </c>
      <c r="D2025" s="83" t="str">
        <f>+"Torre de ángulo menor tipo A"&amp;IF(MID(C2025,3,3)="220","C",IF(MID(C2025,3,3)="138","S",""))&amp;IF(MID(C2025,10,1)="D",2,1)&amp;" (30°)Tipo A"&amp;IF(MID(C2025,3,3)="220","C",IF(MID(C2025,3,3)="138","S",""))&amp;IF(MID(C2025,10,1)="D",2,1)&amp;RIGHT(C2025,2)</f>
        <v>Torre de ángulo menor tipo A2 (30°)Tipo A2±0</v>
      </c>
      <c r="E2025" s="84" t="s">
        <v>44</v>
      </c>
      <c r="F2025" s="85">
        <v>0</v>
      </c>
      <c r="G2025" s="86">
        <f>VLOOKUP(C2025,'[12]Resumen Peso'!$B$1:$D$65536,3,0)*$C$14</f>
        <v>7650.4325972882389</v>
      </c>
      <c r="J2025" s="89">
        <f>+VLOOKUP(C2025,'[12]Resumen Peso'!$B$1:$D$65536,3,0)</f>
        <v>4750.071660018315</v>
      </c>
    </row>
    <row r="2026" spans="1:18" x14ac:dyDescent="0.2">
      <c r="A2026" s="80"/>
      <c r="B2026" s="81">
        <f t="shared" si="31"/>
        <v>1996</v>
      </c>
      <c r="C2026" s="82" t="s">
        <v>2028</v>
      </c>
      <c r="D2026" s="83" t="str">
        <f>+"Torre de ángulo menor tipo A"&amp;IF(MID(C2026,3,3)="220","C",IF(MID(C2026,3,3)="138","S",""))&amp;IF(MID(C2026,10,1)="D",2,1)&amp;" (30°)Tipo A"&amp;IF(MID(C2026,3,3)="220","C",IF(MID(C2026,3,3)="138","S",""))&amp;IF(MID(C2026,10,1)="D",2,1)&amp;RIGHT(C2026,2)</f>
        <v>Torre de ángulo menor tipo A2 (30°)Tipo A2+3</v>
      </c>
      <c r="E2026" s="84" t="s">
        <v>44</v>
      </c>
      <c r="F2026" s="85">
        <v>0</v>
      </c>
      <c r="G2026" s="86">
        <f>VLOOKUP(C2026,'[12]Resumen Peso'!$B$1:$D$65536,3,0)*$C$14</f>
        <v>8407.8254244197742</v>
      </c>
      <c r="J2026" s="89">
        <f>+VLOOKUP(C2026,'[12]Resumen Peso'!$B$1:$D$65536,3,0)</f>
        <v>5220.3287543601282</v>
      </c>
    </row>
    <row r="2027" spans="1:18" x14ac:dyDescent="0.2">
      <c r="A2027" s="80"/>
      <c r="B2027" s="81">
        <f t="shared" si="31"/>
        <v>1997</v>
      </c>
      <c r="C2027" s="82" t="s">
        <v>2029</v>
      </c>
      <c r="D2027" s="83" t="str">
        <f>+"Torre de ángulo mayor tipo B"&amp;IF(MID(C2027,3,3)="220","C",IF(MID(C2027,3,3)="138","S",""))&amp;IF(MID(C2027,10,1)="D",2,1)&amp;" (65°)Tipo B"&amp;IF(MID(C2027,3,3)="220","C",IF(MID(C2027,3,3)="138","S",""))&amp;IF(MID(C2027,10,1)="D",2,1)&amp;RIGHT(C2027,2)</f>
        <v>Torre de ángulo mayor tipo B2 (65°)Tipo B2-3</v>
      </c>
      <c r="E2027" s="84" t="s">
        <v>44</v>
      </c>
      <c r="F2027" s="85">
        <v>0</v>
      </c>
      <c r="G2027" s="86">
        <f>VLOOKUP(C2027,'[12]Resumen Peso'!$B$1:$D$65536,3,0)*$C$14</f>
        <v>9302.0997915819917</v>
      </c>
      <c r="J2027" s="89">
        <f>+VLOOKUP(C2027,'[12]Resumen Peso'!$B$1:$D$65536,3,0)</f>
        <v>5775.5741308429897</v>
      </c>
    </row>
    <row r="2028" spans="1:18" x14ac:dyDescent="0.2">
      <c r="A2028" s="80"/>
      <c r="B2028" s="81">
        <f t="shared" si="31"/>
        <v>1998</v>
      </c>
      <c r="C2028" s="82" t="s">
        <v>2030</v>
      </c>
      <c r="D2028" s="83" t="str">
        <f>+"Torre de ángulo mayor tipo B"&amp;IF(MID(C2028,3,3)="220","C",IF(MID(C2028,3,3)="138","S",""))&amp;IF(MID(C2028,10,1)="D",2,1)&amp;" (65°)Tipo B"&amp;IF(MID(C2028,3,3)="220","C",IF(MID(C2028,3,3)="138","S",""))&amp;IF(MID(C2028,10,1)="D",2,1)&amp;RIGHT(C2028,2)</f>
        <v>Torre de ángulo mayor tipo B2 (65°)Tipo B2±0</v>
      </c>
      <c r="E2028" s="84" t="s">
        <v>44</v>
      </c>
      <c r="F2028" s="85">
        <v>0</v>
      </c>
      <c r="G2028" s="86">
        <f>VLOOKUP(C2028,'[12]Resumen Peso'!$B$1:$D$65536,3,0)*$C$14</f>
        <v>10358.685736728276</v>
      </c>
      <c r="J2028" s="89">
        <f>+VLOOKUP(C2028,'[12]Resumen Peso'!$B$1:$D$65536,3,0)</f>
        <v>6431.5970276647986</v>
      </c>
    </row>
    <row r="2029" spans="1:18" x14ac:dyDescent="0.2">
      <c r="A2029" s="80"/>
      <c r="B2029" s="81">
        <f t="shared" si="31"/>
        <v>1999</v>
      </c>
      <c r="C2029" s="82" t="s">
        <v>2031</v>
      </c>
      <c r="D2029" s="83" t="str">
        <f>+"Torre de ángulo mayor tipo B"&amp;IF(MID(C2029,3,3)="220","C",IF(MID(C2029,3,3)="138","S",""))&amp;IF(MID(C2029,10,1)="D",2,1)&amp;" (65°)Tipo B"&amp;IF(MID(C2029,3,3)="220","C",IF(MID(C2029,3,3)="138","S",""))&amp;IF(MID(C2029,10,1)="D",2,1)&amp;RIGHT(C2029,2)</f>
        <v>Torre de ángulo mayor tipo B2 (65°)Tipo B2+3</v>
      </c>
      <c r="E2029" s="84" t="s">
        <v>44</v>
      </c>
      <c r="F2029" s="85">
        <v>0</v>
      </c>
      <c r="G2029" s="86">
        <f>VLOOKUP(C2029,'[12]Resumen Peso'!$B$1:$D$65536,3,0)*$C$14</f>
        <v>11601.72802513567</v>
      </c>
      <c r="J2029" s="89">
        <f>+VLOOKUP(C2029,'[12]Resumen Peso'!$B$1:$D$65536,3,0)</f>
        <v>7203.3886709845747</v>
      </c>
    </row>
    <row r="2030" spans="1:18" x14ac:dyDescent="0.2">
      <c r="A2030" s="80"/>
      <c r="B2030" s="81">
        <f t="shared" si="31"/>
        <v>2000</v>
      </c>
      <c r="C2030" s="82" t="s">
        <v>2032</v>
      </c>
      <c r="D2030" s="83" t="str">
        <f>+"Torre de anclaje, retención intermedia y terminal (15°) Tipo R"&amp;IF(MID(C2030,3,3)="220","C",IF(MID(C2030,3,3)="138","S",""))&amp;IF(MID(C2030,10,1)="D",2,1)&amp;RIGHT(C2030,2)</f>
        <v>Torre de anclaje, retención intermedia y terminal (15°) Tipo R2-3</v>
      </c>
      <c r="E2030" s="84" t="s">
        <v>44</v>
      </c>
      <c r="F2030" s="85">
        <v>0</v>
      </c>
      <c r="G2030" s="86">
        <f>VLOOKUP(C2030,'[12]Resumen Peso'!$B$1:$D$65536,3,0)*$C$14</f>
        <v>11977.054285434544</v>
      </c>
      <c r="J2030" s="89">
        <f>+VLOOKUP(C2030,'[12]Resumen Peso'!$B$1:$D$65536,3,0)</f>
        <v>7436.4247260879529</v>
      </c>
    </row>
    <row r="2031" spans="1:18" x14ac:dyDescent="0.2">
      <c r="A2031" s="80"/>
      <c r="B2031" s="81">
        <f t="shared" si="31"/>
        <v>2001</v>
      </c>
      <c r="C2031" s="82" t="s">
        <v>2033</v>
      </c>
      <c r="D2031" s="83" t="str">
        <f>+"Torre de anclaje, retención intermedia y terminal (15°) Tipo R"&amp;IF(MID(C2031,3,3)="220","C",IF(MID(C2031,3,3)="138","S",""))&amp;IF(MID(C2031,10,1)="D",2,1)&amp;RIGHT(C2031,2)</f>
        <v>Torre de anclaje, retención intermedia y terminal (15°) Tipo R2±0</v>
      </c>
      <c r="E2031" s="84" t="s">
        <v>44</v>
      </c>
      <c r="F2031" s="85">
        <v>0</v>
      </c>
      <c r="G2031" s="86">
        <f>VLOOKUP(C2031,'[12]Resumen Peso'!$B$1:$D$65536,3,0)*$C$14</f>
        <v>13352.345914642745</v>
      </c>
      <c r="J2031" s="89">
        <f>+VLOOKUP(C2031,'[12]Resumen Peso'!$B$1:$D$65536,3,0)</f>
        <v>8290.3285686599247</v>
      </c>
    </row>
    <row r="2032" spans="1:18" x14ac:dyDescent="0.2">
      <c r="A2032" s="80"/>
      <c r="B2032" s="81">
        <f t="shared" si="31"/>
        <v>2002</v>
      </c>
      <c r="C2032" s="82" t="s">
        <v>2034</v>
      </c>
      <c r="D2032" s="83" t="str">
        <f>+"Torre de anclaje, retención intermedia y terminal (15°) Tipo R"&amp;IF(MID(C2032,3,3)="220","C",IF(MID(C2032,3,3)="138","S",""))&amp;IF(MID(C2032,10,1)="D",2,1)&amp;RIGHT(C2032,2)</f>
        <v>Torre de anclaje, retención intermedia y terminal (15°) Tipo R2+3</v>
      </c>
      <c r="E2032" s="84" t="s">
        <v>44</v>
      </c>
      <c r="F2032" s="85">
        <v>0</v>
      </c>
      <c r="G2032" s="86">
        <f>VLOOKUP(C2032,'[12]Resumen Peso'!$B$1:$D$65536,3,0)*$C$14</f>
        <v>14727.637543850948</v>
      </c>
      <c r="J2032" s="89">
        <f>+VLOOKUP(C2032,'[12]Resumen Peso'!$B$1:$D$65536,3,0)</f>
        <v>9144.2324112318965</v>
      </c>
    </row>
    <row r="2033" spans="1:18" x14ac:dyDescent="0.2">
      <c r="A2033" s="80"/>
      <c r="B2033" s="81">
        <f t="shared" si="31"/>
        <v>2003</v>
      </c>
      <c r="C2033" s="82" t="s">
        <v>2035</v>
      </c>
      <c r="D2033" s="83" t="str">
        <f>+"Torre de anclaje, retención intermedia y terminal (15°) Tipo R"&amp;IF(MID(C2033,3,3)="220","C",IF(MID(C2033,3,3)="138","S",""))&amp;IF(MID(C2033,10,1)="D",2,1)&amp;RIGHT(C2033,2)</f>
        <v>Torre de anclaje, retención intermedia y terminal (15°) Tipo RC20T</v>
      </c>
      <c r="E2033" s="84" t="s">
        <v>44</v>
      </c>
      <c r="F2033" s="85">
        <v>0</v>
      </c>
      <c r="G2033" s="86">
        <f>VLOOKUP(C2033,'[12]Resumen Peso'!$B$1:$D$65536,3,0)*$C$14</f>
        <v>23593.305878059065</v>
      </c>
      <c r="J2033" s="89">
        <f>+VLOOKUP(C2033,'[12]Resumen Peso'!$B$1:$D$65536,3,0)</f>
        <v>14648.830924572294</v>
      </c>
    </row>
    <row r="2034" spans="1:18" x14ac:dyDescent="0.2">
      <c r="A2034" s="80"/>
    </row>
    <row r="2035" spans="1:18" x14ac:dyDescent="0.2">
      <c r="A2035" s="80"/>
    </row>
    <row r="2036" spans="1:18" ht="15.75" x14ac:dyDescent="0.25">
      <c r="A2036" s="80"/>
      <c r="B2036" s="65" t="s">
        <v>2036</v>
      </c>
      <c r="D2036" s="72"/>
      <c r="E2036" s="73"/>
      <c r="F2036" s="73"/>
      <c r="G2036" s="74"/>
      <c r="H2036" s="74"/>
      <c r="I2036" s="74"/>
      <c r="J2036" s="75"/>
      <c r="M2036" s="59"/>
      <c r="N2036" s="59"/>
      <c r="O2036" s="59"/>
      <c r="P2036" s="59"/>
      <c r="Q2036" s="59"/>
      <c r="R2036" s="59"/>
    </row>
    <row r="2037" spans="1:18" ht="15.75" x14ac:dyDescent="0.25">
      <c r="A2037" s="80"/>
      <c r="B2037" s="65"/>
      <c r="D2037" s="72"/>
      <c r="E2037" s="73"/>
      <c r="F2037" s="73"/>
      <c r="G2037" s="74"/>
      <c r="H2037" s="74"/>
      <c r="I2037" s="74"/>
      <c r="J2037" s="75"/>
      <c r="M2037" s="59"/>
      <c r="N2037" s="59"/>
      <c r="O2037" s="59"/>
      <c r="P2037" s="59"/>
      <c r="Q2037" s="59"/>
      <c r="R2037" s="59"/>
    </row>
    <row r="2038" spans="1:18" ht="33.75" x14ac:dyDescent="0.2">
      <c r="A2038" s="80"/>
      <c r="B2038" s="76" t="s">
        <v>38</v>
      </c>
      <c r="C2038" s="76" t="s">
        <v>39</v>
      </c>
      <c r="D2038" s="76" t="s">
        <v>16</v>
      </c>
      <c r="E2038" s="76" t="s">
        <v>40</v>
      </c>
      <c r="F2038" s="77" t="s">
        <v>41</v>
      </c>
      <c r="G2038" s="77" t="s">
        <v>15</v>
      </c>
      <c r="H2038" s="78"/>
      <c r="I2038" s="79"/>
      <c r="J2038" s="77" t="s">
        <v>42</v>
      </c>
      <c r="M2038" s="59"/>
      <c r="N2038" s="59"/>
      <c r="O2038" s="59"/>
      <c r="P2038" s="59"/>
      <c r="Q2038" s="59"/>
      <c r="R2038" s="59"/>
    </row>
    <row r="2039" spans="1:18" x14ac:dyDescent="0.2">
      <c r="A2039" s="80"/>
      <c r="B2039" s="81">
        <v>1</v>
      </c>
      <c r="C2039" s="96" t="s">
        <v>2037</v>
      </c>
      <c r="D2039" s="82" t="str">
        <f>VLOOKUP(C2039,[13]Resumen!$C$1:$J$65536,8,0)</f>
        <v>1 Poste autosoportable de acero (25/750) de suspensión (2°) Tipo SCU1-25</v>
      </c>
      <c r="E2039" s="84" t="s">
        <v>44</v>
      </c>
      <c r="F2039" s="85">
        <f t="shared" ref="F2039:F2102" si="32">IF(MID(C2039,1,2)="EA",0,1)</f>
        <v>0</v>
      </c>
      <c r="G2039" s="86">
        <f>VLOOKUP(C2039,'[14]Estructuras de Acero y Concreto'!$C$1:$L$65536,7,0)</f>
        <v>5631.0490762284753</v>
      </c>
      <c r="H2039" s="97"/>
      <c r="J2039" s="89">
        <f>VLOOKUP(C2039,'[14]Estructuras de Acero y Concreto'!$C$1:$L$65536,10,0)</f>
        <v>1415</v>
      </c>
      <c r="M2039" s="59"/>
      <c r="N2039" s="59"/>
      <c r="O2039" s="59"/>
      <c r="P2039" s="59"/>
      <c r="Q2039" s="59"/>
      <c r="R2039" s="59"/>
    </row>
    <row r="2040" spans="1:18" x14ac:dyDescent="0.2">
      <c r="A2040" s="80"/>
      <c r="B2040" s="81">
        <f>1+B2039</f>
        <v>2</v>
      </c>
      <c r="C2040" s="96" t="s">
        <v>2038</v>
      </c>
      <c r="D2040" s="82" t="str">
        <f>VLOOKUP(C2040,[13]Resumen!$C$1:$J$65536,8,0)</f>
        <v>1 Poste autosoportable de acero (25/3300) de suspensión (25°) Tipo SCU11-25</v>
      </c>
      <c r="E2040" s="84" t="s">
        <v>44</v>
      </c>
      <c r="F2040" s="85">
        <f t="shared" si="32"/>
        <v>0</v>
      </c>
      <c r="G2040" s="86">
        <f>VLOOKUP(C2040,'[14]Estructuras de Acero y Concreto'!$C$1:$L$65536,7,0)</f>
        <v>14752.154717723646</v>
      </c>
      <c r="J2040" s="89">
        <f>VLOOKUP(C2040,'[14]Estructuras de Acero y Concreto'!$C$1:$L$65536,10,0)</f>
        <v>3707</v>
      </c>
      <c r="M2040" s="59"/>
      <c r="N2040" s="59"/>
      <c r="O2040" s="59"/>
      <c r="P2040" s="59"/>
      <c r="Q2040" s="59"/>
      <c r="R2040" s="59"/>
    </row>
    <row r="2041" spans="1:18" x14ac:dyDescent="0.2">
      <c r="A2041" s="80"/>
      <c r="B2041" s="81">
        <f t="shared" ref="B2041:B2104" si="33">1+B2040</f>
        <v>3</v>
      </c>
      <c r="C2041" s="96" t="s">
        <v>2039</v>
      </c>
      <c r="D2041" s="82" t="str">
        <f>VLOOKUP(C2041,[13]Resumen!$C$1:$J$65536,8,0)</f>
        <v>1 Poste autosoportable de acero (25/5450) de ángulo medio (50°) Tipo ACU1-25</v>
      </c>
      <c r="E2041" s="84" t="s">
        <v>44</v>
      </c>
      <c r="F2041" s="85">
        <f t="shared" si="32"/>
        <v>0</v>
      </c>
      <c r="G2041" s="86">
        <f>VLOOKUP(C2041,'[14]Estructuras de Acero y Concreto'!$C$1:$L$65536,7,0)</f>
        <v>20438.917353716926</v>
      </c>
      <c r="J2041" s="89">
        <f>VLOOKUP(C2041,'[14]Estructuras de Acero y Concreto'!$C$1:$L$65536,10,0)</f>
        <v>5136</v>
      </c>
      <c r="M2041" s="59"/>
      <c r="N2041" s="59"/>
      <c r="O2041" s="59"/>
      <c r="P2041" s="59"/>
      <c r="Q2041" s="59"/>
      <c r="R2041" s="59"/>
    </row>
    <row r="2042" spans="1:18" x14ac:dyDescent="0.2">
      <c r="A2042" s="80"/>
      <c r="B2042" s="81">
        <f t="shared" si="33"/>
        <v>4</v>
      </c>
      <c r="C2042" s="96" t="s">
        <v>2040</v>
      </c>
      <c r="D2042" s="82" t="str">
        <f>VLOOKUP(C2042,[13]Resumen!$C$1:$J$65536,8,0)</f>
        <v>1 Poste autosoportable de acero (23/8500) de ángulo mayor y terminal (90°) Tipo ACTU1-23</v>
      </c>
      <c r="E2042" s="84" t="s">
        <v>44</v>
      </c>
      <c r="F2042" s="85">
        <f t="shared" si="32"/>
        <v>0</v>
      </c>
      <c r="G2042" s="86">
        <f>VLOOKUP(C2042,'[14]Estructuras de Acero y Concreto'!$C$1:$L$65536,7,0)</f>
        <v>25090.999594078119</v>
      </c>
      <c r="J2042" s="89">
        <f>VLOOKUP(C2042,'[14]Estructuras de Acero y Concreto'!$C$1:$L$65536,10,0)</f>
        <v>6305</v>
      </c>
      <c r="M2042" s="59"/>
      <c r="N2042" s="59"/>
      <c r="O2042" s="59"/>
      <c r="P2042" s="59"/>
      <c r="Q2042" s="59"/>
      <c r="R2042" s="59"/>
    </row>
    <row r="2043" spans="1:18" x14ac:dyDescent="0.2">
      <c r="A2043" s="80"/>
      <c r="B2043" s="81">
        <f t="shared" si="33"/>
        <v>5</v>
      </c>
      <c r="C2043" s="96" t="s">
        <v>2041</v>
      </c>
      <c r="D2043" s="82" t="str">
        <f>VLOOKUP(C2043,[13]Resumen!$C$1:$J$65536,8,0)</f>
        <v>1 Poste autosoportable de acero (25/850) de suspensión (2°) Tipo SCU1-25</v>
      </c>
      <c r="E2043" s="84" t="s">
        <v>44</v>
      </c>
      <c r="F2043" s="85">
        <f t="shared" si="32"/>
        <v>0</v>
      </c>
      <c r="G2043" s="86">
        <f>VLOOKUP(C2043,'[14]Estructuras de Acero y Concreto'!$C$1:$L$65536,7,0)</f>
        <v>6108.5938742125154</v>
      </c>
      <c r="J2043" s="89">
        <f>VLOOKUP(C2043,'[14]Estructuras de Acero y Concreto'!$C$1:$L$65536,10,0)</f>
        <v>1535</v>
      </c>
      <c r="M2043" s="59"/>
      <c r="N2043" s="59"/>
      <c r="O2043" s="59"/>
      <c r="P2043" s="59"/>
      <c r="Q2043" s="59"/>
      <c r="R2043" s="59"/>
    </row>
    <row r="2044" spans="1:18" x14ac:dyDescent="0.2">
      <c r="A2044" s="80"/>
      <c r="B2044" s="81">
        <f t="shared" si="33"/>
        <v>6</v>
      </c>
      <c r="C2044" s="96" t="s">
        <v>2042</v>
      </c>
      <c r="D2044" s="82" t="str">
        <f>VLOOKUP(C2044,[13]Resumen!$C$1:$J$65536,8,0)</f>
        <v>1 Poste autosoportable de acero (25/4000) de suspensión (25°) Tipo SCU11-25</v>
      </c>
      <c r="E2044" s="84" t="s">
        <v>44</v>
      </c>
      <c r="F2044" s="85">
        <f t="shared" si="32"/>
        <v>0</v>
      </c>
      <c r="G2044" s="86">
        <f>VLOOKUP(C2044,'[14]Estructuras de Acero y Concreto'!$C$1:$L$65536,7,0)</f>
        <v>16718.047469424611</v>
      </c>
      <c r="J2044" s="89">
        <f>VLOOKUP(C2044,'[14]Estructuras de Acero y Concreto'!$C$1:$L$65536,10,0)</f>
        <v>4201</v>
      </c>
      <c r="M2044" s="59"/>
      <c r="N2044" s="59"/>
      <c r="O2044" s="59"/>
      <c r="P2044" s="59"/>
      <c r="Q2044" s="59"/>
      <c r="R2044" s="59"/>
    </row>
    <row r="2045" spans="1:18" x14ac:dyDescent="0.2">
      <c r="A2045" s="80"/>
      <c r="B2045" s="81">
        <f t="shared" si="33"/>
        <v>7</v>
      </c>
      <c r="C2045" s="96" t="s">
        <v>2043</v>
      </c>
      <c r="D2045" s="82" t="str">
        <f>VLOOKUP(C2045,[13]Resumen!$C$1:$J$65536,8,0)</f>
        <v>1 Poste autosoportable de acero (25/6650) de ángulo medio (50°) Tipo ACU1-25</v>
      </c>
      <c r="E2045" s="84" t="s">
        <v>44</v>
      </c>
      <c r="F2045" s="85">
        <f t="shared" si="32"/>
        <v>0</v>
      </c>
      <c r="G2045" s="86">
        <f>VLOOKUP(C2045,'[14]Estructuras de Acero y Concreto'!$C$1:$L$65536,7,0)</f>
        <v>23264.390741789164</v>
      </c>
      <c r="J2045" s="89">
        <f>VLOOKUP(C2045,'[14]Estructuras de Acero y Concreto'!$C$1:$L$65536,10,0)</f>
        <v>5846</v>
      </c>
      <c r="M2045" s="59"/>
      <c r="N2045" s="59"/>
      <c r="O2045" s="59"/>
      <c r="P2045" s="59"/>
      <c r="Q2045" s="59"/>
      <c r="R2045" s="59"/>
    </row>
    <row r="2046" spans="1:18" x14ac:dyDescent="0.2">
      <c r="A2046" s="80"/>
      <c r="B2046" s="81">
        <f t="shared" si="33"/>
        <v>8</v>
      </c>
      <c r="C2046" s="96" t="s">
        <v>2044</v>
      </c>
      <c r="D2046" s="82" t="str">
        <f>VLOOKUP(C2046,[13]Resumen!$C$1:$J$65536,8,0)</f>
        <v>1 Poste autosoportable de acero (23/1045) de ángulo mayor y terminal (90°) Tipo ACTU1-23</v>
      </c>
      <c r="E2046" s="84" t="s">
        <v>44</v>
      </c>
      <c r="F2046" s="85">
        <f t="shared" si="32"/>
        <v>0</v>
      </c>
      <c r="G2046" s="86">
        <f>VLOOKUP(C2046,'[14]Estructuras de Acero y Concreto'!$C$1:$L$65536,7,0)</f>
        <v>28692.483278874424</v>
      </c>
      <c r="J2046" s="89">
        <f>VLOOKUP(C2046,'[14]Estructuras de Acero y Concreto'!$C$1:$L$65536,10,0)</f>
        <v>7210</v>
      </c>
      <c r="M2046" s="59"/>
      <c r="N2046" s="59"/>
      <c r="O2046" s="59"/>
      <c r="P2046" s="59"/>
      <c r="Q2046" s="59"/>
      <c r="R2046" s="59"/>
    </row>
    <row r="2047" spans="1:18" x14ac:dyDescent="0.2">
      <c r="A2047" s="80"/>
      <c r="B2047" s="81">
        <f t="shared" si="33"/>
        <v>9</v>
      </c>
      <c r="C2047" s="96" t="s">
        <v>2045</v>
      </c>
      <c r="D2047" s="82" t="str">
        <f>VLOOKUP(C2047,[13]Resumen!$C$1:$J$65536,8,0)</f>
        <v>1 Poste autosoportable de acero (25/700) de suspensión (2°) Tipo SCU1-25</v>
      </c>
      <c r="E2047" s="84" t="s">
        <v>44</v>
      </c>
      <c r="F2047" s="85">
        <f t="shared" si="32"/>
        <v>0</v>
      </c>
      <c r="G2047" s="86">
        <f>VLOOKUP(C2047,'[14]Estructuras de Acero y Concreto'!$C$1:$L$65536,7,0)</f>
        <v>5384.3175972700546</v>
      </c>
      <c r="J2047" s="89">
        <f>VLOOKUP(C2047,'[14]Estructuras de Acero y Concreto'!$C$1:$L$65536,10,0)</f>
        <v>1353</v>
      </c>
      <c r="M2047" s="59"/>
      <c r="N2047" s="59"/>
      <c r="O2047" s="59"/>
      <c r="P2047" s="59"/>
      <c r="Q2047" s="59"/>
      <c r="R2047" s="59"/>
    </row>
    <row r="2048" spans="1:18" x14ac:dyDescent="0.2">
      <c r="A2048" s="80"/>
      <c r="B2048" s="81">
        <f t="shared" si="33"/>
        <v>10</v>
      </c>
      <c r="C2048" s="96" t="s">
        <v>2046</v>
      </c>
      <c r="D2048" s="82" t="str">
        <f>VLOOKUP(C2048,[13]Resumen!$C$1:$J$65536,8,0)</f>
        <v>1 Poste autosoportable de acero (25/3200) de suspensión (25°) Tipo SCU11-25</v>
      </c>
      <c r="E2048" s="84" t="s">
        <v>44</v>
      </c>
      <c r="F2048" s="85">
        <f t="shared" si="32"/>
        <v>0</v>
      </c>
      <c r="G2048" s="86">
        <f>VLOOKUP(C2048,'[14]Estructuras de Acero y Concreto'!$C$1:$L$65536,7,0)</f>
        <v>14461.648298950022</v>
      </c>
      <c r="J2048" s="89">
        <f>VLOOKUP(C2048,'[14]Estructuras de Acero y Concreto'!$C$1:$L$65536,10,0)</f>
        <v>3634</v>
      </c>
      <c r="M2048" s="59"/>
      <c r="N2048" s="59"/>
      <c r="O2048" s="59"/>
      <c r="P2048" s="59"/>
      <c r="Q2048" s="59"/>
      <c r="R2048" s="59"/>
    </row>
    <row r="2049" spans="1:18" x14ac:dyDescent="0.2">
      <c r="A2049" s="80"/>
      <c r="B2049" s="81">
        <f t="shared" si="33"/>
        <v>11</v>
      </c>
      <c r="C2049" s="96" t="s">
        <v>2047</v>
      </c>
      <c r="D2049" s="82" t="str">
        <f>VLOOKUP(C2049,[13]Resumen!$C$1:$J$65536,8,0)</f>
        <v>1 Poste autosoportable de acero (25/5800) de ángulo medio (50°) Tipo ACU1-25</v>
      </c>
      <c r="E2049" s="84" t="s">
        <v>44</v>
      </c>
      <c r="F2049" s="85">
        <f t="shared" si="32"/>
        <v>0</v>
      </c>
      <c r="G2049" s="86">
        <f>VLOOKUP(C2049,'[14]Estructuras de Acero y Concreto'!$C$1:$L$65536,7,0)</f>
        <v>21286.559370138599</v>
      </c>
      <c r="J2049" s="89">
        <f>VLOOKUP(C2049,'[14]Estructuras de Acero y Concreto'!$C$1:$L$65536,10,0)</f>
        <v>5349</v>
      </c>
      <c r="M2049" s="59"/>
      <c r="N2049" s="59"/>
      <c r="O2049" s="59"/>
      <c r="P2049" s="59"/>
      <c r="Q2049" s="59"/>
      <c r="R2049" s="59"/>
    </row>
    <row r="2050" spans="1:18" x14ac:dyDescent="0.2">
      <c r="A2050" s="80"/>
      <c r="B2050" s="81">
        <f t="shared" si="33"/>
        <v>12</v>
      </c>
      <c r="C2050" s="96" t="s">
        <v>2048</v>
      </c>
      <c r="D2050" s="82" t="str">
        <f>VLOOKUP(C2050,[13]Resumen!$C$1:$J$65536,8,0)</f>
        <v>1 Poste autosoportable de acero (23/9400) de ángulo mayor y terminal (90°) Tipo ACTU1-23</v>
      </c>
      <c r="E2050" s="84" t="s">
        <v>44</v>
      </c>
      <c r="F2050" s="85">
        <f t="shared" si="32"/>
        <v>0</v>
      </c>
      <c r="G2050" s="86">
        <f>VLOOKUP(C2050,'[14]Estructuras de Acero y Concreto'!$C$1:$L$65536,7,0)</f>
        <v>26786.283626921464</v>
      </c>
      <c r="J2050" s="89">
        <f>VLOOKUP(C2050,'[14]Estructuras de Acero y Concreto'!$C$1:$L$65536,10,0)</f>
        <v>6731</v>
      </c>
      <c r="M2050" s="59"/>
      <c r="N2050" s="59"/>
      <c r="O2050" s="59"/>
      <c r="P2050" s="59"/>
      <c r="Q2050" s="59"/>
      <c r="R2050" s="59"/>
    </row>
    <row r="2051" spans="1:18" x14ac:dyDescent="0.2">
      <c r="A2051" s="80"/>
      <c r="B2051" s="81">
        <f t="shared" si="33"/>
        <v>13</v>
      </c>
      <c r="C2051" s="96" t="s">
        <v>2049</v>
      </c>
      <c r="D2051" s="82" t="str">
        <f>VLOOKUP(C2051,[13]Resumen!$C$1:$J$65536,8,0)</f>
        <v>1 Poste autosoportable de acero (25/900) de suspensión (2°) Tipo SCU1-25</v>
      </c>
      <c r="E2051" s="84" t="s">
        <v>44</v>
      </c>
      <c r="F2051" s="85">
        <f t="shared" si="32"/>
        <v>0</v>
      </c>
      <c r="G2051" s="86">
        <f>VLOOKUP(C2051,'[14]Estructuras de Acero y Concreto'!$C$1:$L$65536,7,0)</f>
        <v>6339.4071932381357</v>
      </c>
      <c r="J2051" s="89">
        <f>VLOOKUP(C2051,'[14]Estructuras de Acero y Concreto'!$C$1:$L$65536,10,0)</f>
        <v>1593</v>
      </c>
      <c r="M2051" s="59"/>
      <c r="N2051" s="59"/>
      <c r="O2051" s="59"/>
      <c r="P2051" s="59"/>
      <c r="Q2051" s="59"/>
      <c r="R2051" s="59"/>
    </row>
    <row r="2052" spans="1:18" x14ac:dyDescent="0.2">
      <c r="A2052" s="80"/>
      <c r="B2052" s="81">
        <f t="shared" si="33"/>
        <v>14</v>
      </c>
      <c r="C2052" s="96" t="s">
        <v>2050</v>
      </c>
      <c r="D2052" s="82" t="str">
        <f>VLOOKUP(C2052,[13]Resumen!$C$1:$J$65536,8,0)</f>
        <v>1 Poste autosoportable de acero (25/4650) de suspensión (25°) Tipo SCU11-25</v>
      </c>
      <c r="E2052" s="84" t="s">
        <v>44</v>
      </c>
      <c r="F2052" s="85">
        <f t="shared" si="32"/>
        <v>0</v>
      </c>
      <c r="G2052" s="86">
        <f>VLOOKUP(C2052,'[14]Estructuras de Acero y Concreto'!$C$1:$L$65536,7,0)</f>
        <v>18437.208742167157</v>
      </c>
      <c r="J2052" s="89">
        <f>VLOOKUP(C2052,'[14]Estructuras de Acero y Concreto'!$C$1:$L$65536,10,0)</f>
        <v>4633</v>
      </c>
      <c r="M2052" s="59"/>
      <c r="N2052" s="59"/>
      <c r="O2052" s="59"/>
      <c r="P2052" s="59"/>
      <c r="Q2052" s="59"/>
      <c r="R2052" s="59"/>
    </row>
    <row r="2053" spans="1:18" x14ac:dyDescent="0.2">
      <c r="A2053" s="80"/>
      <c r="B2053" s="81">
        <f t="shared" si="33"/>
        <v>15</v>
      </c>
      <c r="C2053" s="96" t="s">
        <v>2051</v>
      </c>
      <c r="D2053" s="82" t="str">
        <f>VLOOKUP(C2053,[13]Resumen!$C$1:$J$65536,8,0)</f>
        <v>1 Poste autosoportable de acero (25/7800) de ángulo medio (50°) Tipo ACU1-25</v>
      </c>
      <c r="E2053" s="84" t="s">
        <v>44</v>
      </c>
      <c r="F2053" s="85">
        <f t="shared" si="32"/>
        <v>0</v>
      </c>
      <c r="G2053" s="86">
        <f>VLOOKUP(C2053,'[14]Estructuras de Acero y Concreto'!$C$1:$L$65536,7,0)</f>
        <v>25803.337251070981</v>
      </c>
      <c r="J2053" s="89">
        <f>VLOOKUP(C2053,'[14]Estructuras de Acero y Concreto'!$C$1:$L$65536,10,0)</f>
        <v>6484</v>
      </c>
      <c r="M2053" s="59"/>
      <c r="N2053" s="59"/>
      <c r="O2053" s="59"/>
      <c r="P2053" s="59"/>
      <c r="Q2053" s="59"/>
      <c r="R2053" s="59"/>
    </row>
    <row r="2054" spans="1:18" x14ac:dyDescent="0.2">
      <c r="A2054" s="80"/>
      <c r="B2054" s="81">
        <f t="shared" si="33"/>
        <v>16</v>
      </c>
      <c r="C2054" s="96" t="s">
        <v>2052</v>
      </c>
      <c r="D2054" s="82" t="str">
        <f>VLOOKUP(C2054,[13]Resumen!$C$1:$J$65536,8,0)</f>
        <v>1 Poste autosoportable de acero (23/1230) de ángulo mayor y terminal (90°) Tipo ACTU1-23</v>
      </c>
      <c r="E2054" s="84" t="s">
        <v>44</v>
      </c>
      <c r="F2054" s="85">
        <f t="shared" si="32"/>
        <v>0</v>
      </c>
      <c r="G2054" s="86">
        <f>VLOOKUP(C2054,'[14]Estructuras de Acero y Concreto'!$C$1:$L$65536,7,0)</f>
        <v>31899.992505333892</v>
      </c>
      <c r="J2054" s="89">
        <f>VLOOKUP(C2054,'[14]Estructuras de Acero y Concreto'!$C$1:$L$65536,10,0)</f>
        <v>8016</v>
      </c>
      <c r="M2054" s="59"/>
      <c r="N2054" s="59"/>
      <c r="O2054" s="59"/>
      <c r="P2054" s="59"/>
      <c r="Q2054" s="59"/>
      <c r="R2054" s="59"/>
    </row>
    <row r="2055" spans="1:18" x14ac:dyDescent="0.2">
      <c r="A2055" s="80"/>
      <c r="B2055" s="81">
        <f t="shared" si="33"/>
        <v>17</v>
      </c>
      <c r="C2055" s="96" t="s">
        <v>2053</v>
      </c>
      <c r="D2055" s="82" t="str">
        <f>VLOOKUP(C2055,[13]Resumen!$C$1:$J$65536,8,0)</f>
        <v>1 Poste autosoportable de acero (29/1250) de suspensión (2°) Tipo SCU2-29</v>
      </c>
      <c r="E2055" s="84" t="s">
        <v>44</v>
      </c>
      <c r="F2055" s="85">
        <f t="shared" si="32"/>
        <v>0</v>
      </c>
      <c r="G2055" s="86">
        <f>VLOOKUP(C2055,'[14]Estructuras de Acero y Concreto'!$C$1:$L$65536,7,0)</f>
        <v>9113.1465615287689</v>
      </c>
      <c r="J2055" s="89">
        <f>VLOOKUP(C2055,'[14]Estructuras de Acero y Concreto'!$C$1:$L$65536,10,0)</f>
        <v>2290</v>
      </c>
      <c r="M2055" s="59"/>
      <c r="N2055" s="59"/>
      <c r="O2055" s="59"/>
      <c r="P2055" s="59"/>
      <c r="Q2055" s="59"/>
      <c r="R2055" s="59"/>
    </row>
    <row r="2056" spans="1:18" x14ac:dyDescent="0.2">
      <c r="A2056" s="80"/>
      <c r="B2056" s="81">
        <f t="shared" si="33"/>
        <v>18</v>
      </c>
      <c r="C2056" s="96" t="s">
        <v>2054</v>
      </c>
      <c r="D2056" s="82" t="str">
        <f>VLOOKUP(C2056,[13]Resumen!$C$1:$J$65536,8,0)</f>
        <v>1 Poste autosoportable de acero (26/5950) de suspensión (25°) Tipo SCU21-26</v>
      </c>
      <c r="E2056" s="84" t="s">
        <v>44</v>
      </c>
      <c r="F2056" s="85">
        <f t="shared" si="32"/>
        <v>0</v>
      </c>
      <c r="G2056" s="86">
        <f>VLOOKUP(C2056,'[14]Estructuras de Acero y Concreto'!$C$1:$L$65536,7,0)</f>
        <v>22512.257684964305</v>
      </c>
      <c r="J2056" s="89">
        <f>VLOOKUP(C2056,'[14]Estructuras de Acero y Concreto'!$C$1:$L$65536,10,0)</f>
        <v>5657</v>
      </c>
      <c r="M2056" s="59"/>
      <c r="N2056" s="59"/>
      <c r="O2056" s="59"/>
      <c r="P2056" s="59"/>
      <c r="Q2056" s="59"/>
      <c r="R2056" s="59"/>
    </row>
    <row r="2057" spans="1:18" x14ac:dyDescent="0.2">
      <c r="A2057" s="80"/>
      <c r="B2057" s="81">
        <f t="shared" si="33"/>
        <v>19</v>
      </c>
      <c r="C2057" s="96" t="s">
        <v>2055</v>
      </c>
      <c r="D2057" s="82" t="str">
        <f>VLOOKUP(C2057,[13]Resumen!$C$1:$J$65536,8,0)</f>
        <v>2 Postes autosoportables de acero (26/5500) de ángulo medio (50°) Tipo ACU2-26</v>
      </c>
      <c r="E2057" s="84" t="s">
        <v>44</v>
      </c>
      <c r="F2057" s="85">
        <f t="shared" si="32"/>
        <v>0</v>
      </c>
      <c r="G2057" s="86">
        <f>VLOOKUP(C2057,'[14]Estructuras de Acero y Concreto'!$C$1:$L$65536,7,0)</f>
        <v>42780.054819403609</v>
      </c>
      <c r="J2057" s="89">
        <f>VLOOKUP(C2057,'[14]Estructuras de Acero y Concreto'!$C$1:$L$65536,10,0)</f>
        <v>10750</v>
      </c>
      <c r="M2057" s="59"/>
      <c r="N2057" s="59"/>
      <c r="O2057" s="59"/>
      <c r="P2057" s="59"/>
      <c r="Q2057" s="59"/>
      <c r="R2057" s="59"/>
    </row>
    <row r="2058" spans="1:18" x14ac:dyDescent="0.2">
      <c r="A2058" s="80"/>
      <c r="B2058" s="81">
        <f t="shared" si="33"/>
        <v>20</v>
      </c>
      <c r="C2058" s="96" t="s">
        <v>2056</v>
      </c>
      <c r="D2058" s="82" t="str">
        <f>VLOOKUP(C2058,[13]Resumen!$C$1:$J$65536,8,0)</f>
        <v>2 Postes autosoportables de acero (26/8900) de ángulo mayor y terminal (90°) Tipo ATCU2-26</v>
      </c>
      <c r="E2058" s="84" t="s">
        <v>44</v>
      </c>
      <c r="F2058" s="85">
        <f t="shared" si="32"/>
        <v>0</v>
      </c>
      <c r="G2058" s="86">
        <f>VLOOKUP(C2058,'[14]Estructuras de Acero y Concreto'!$C$1:$L$65536,7,0)</f>
        <v>58491.278673078537</v>
      </c>
      <c r="J2058" s="89">
        <f>VLOOKUP(C2058,'[14]Estructuras de Acero y Concreto'!$C$1:$L$65536,10,0)</f>
        <v>14698</v>
      </c>
      <c r="M2058" s="59"/>
      <c r="N2058" s="59"/>
      <c r="O2058" s="59"/>
      <c r="P2058" s="59"/>
      <c r="Q2058" s="59"/>
      <c r="R2058" s="59"/>
    </row>
    <row r="2059" spans="1:18" x14ac:dyDescent="0.2">
      <c r="A2059" s="80"/>
      <c r="B2059" s="81">
        <f t="shared" si="33"/>
        <v>21</v>
      </c>
      <c r="C2059" s="96" t="s">
        <v>2057</v>
      </c>
      <c r="D2059" s="82" t="str">
        <f>VLOOKUP(C2059,[13]Resumen!$C$1:$J$65536,8,0)</f>
        <v>1 Poste autosoportable de acero (29/1450) de suspensión (2°) Tipo SCU2-29</v>
      </c>
      <c r="E2059" s="84" t="s">
        <v>44</v>
      </c>
      <c r="F2059" s="85">
        <f t="shared" si="32"/>
        <v>0</v>
      </c>
      <c r="G2059" s="86">
        <f>VLOOKUP(C2059,'[14]Estructuras de Acero y Concreto'!$C$1:$L$65536,7,0)</f>
        <v>10036.399837631248</v>
      </c>
      <c r="J2059" s="89">
        <f>VLOOKUP(C2059,'[14]Estructuras de Acero y Concreto'!$C$1:$L$65536,10,0)</f>
        <v>2522</v>
      </c>
      <c r="M2059" s="59"/>
      <c r="N2059" s="59"/>
      <c r="O2059" s="59"/>
      <c r="P2059" s="59"/>
      <c r="Q2059" s="59"/>
      <c r="R2059" s="59"/>
    </row>
    <row r="2060" spans="1:18" x14ac:dyDescent="0.2">
      <c r="A2060" s="80"/>
      <c r="B2060" s="81">
        <f t="shared" si="33"/>
        <v>22</v>
      </c>
      <c r="C2060" s="96" t="s">
        <v>2058</v>
      </c>
      <c r="D2060" s="82" t="str">
        <f>VLOOKUP(C2060,[13]Resumen!$C$1:$J$65536,8,0)</f>
        <v>1 Poste autosoportable de acero (26/7250) de suspensión (25°) Tipo SCU21-26</v>
      </c>
      <c r="E2060" s="84" t="s">
        <v>44</v>
      </c>
      <c r="F2060" s="85">
        <f t="shared" si="32"/>
        <v>0</v>
      </c>
      <c r="G2060" s="86">
        <f>VLOOKUP(C2060,'[14]Estructuras de Acero y Concreto'!$C$1:$L$65536,7,0)</f>
        <v>25596.401171944563</v>
      </c>
      <c r="J2060" s="89">
        <f>VLOOKUP(C2060,'[14]Estructuras de Acero y Concreto'!$C$1:$L$65536,10,0)</f>
        <v>6432</v>
      </c>
      <c r="M2060" s="59"/>
      <c r="N2060" s="59"/>
      <c r="O2060" s="59"/>
      <c r="P2060" s="59"/>
      <c r="Q2060" s="59"/>
      <c r="R2060" s="59"/>
    </row>
    <row r="2061" spans="1:18" x14ac:dyDescent="0.2">
      <c r="A2061" s="80"/>
      <c r="B2061" s="81">
        <f t="shared" si="33"/>
        <v>23</v>
      </c>
      <c r="C2061" s="96" t="s">
        <v>2059</v>
      </c>
      <c r="D2061" s="82" t="str">
        <f>VLOOKUP(C2061,[13]Resumen!$C$1:$J$65536,8,0)</f>
        <v>2 Postes autosoportables de acero (26/6750) de ángulo medio (50°) Tipo ACU2-26</v>
      </c>
      <c r="E2061" s="84" t="s">
        <v>44</v>
      </c>
      <c r="F2061" s="85">
        <f t="shared" si="32"/>
        <v>0</v>
      </c>
      <c r="G2061" s="86">
        <f>VLOOKUP(C2061,'[14]Estructuras de Acero y Concreto'!$C$1:$L$65536,7,0)</f>
        <v>48868.750993700123</v>
      </c>
      <c r="J2061" s="89">
        <f>VLOOKUP(C2061,'[14]Estructuras de Acero y Concreto'!$C$1:$L$65536,10,0)</f>
        <v>12280</v>
      </c>
      <c r="M2061" s="59"/>
      <c r="N2061" s="59"/>
      <c r="O2061" s="59"/>
      <c r="P2061" s="59"/>
      <c r="Q2061" s="59"/>
      <c r="R2061" s="59"/>
    </row>
    <row r="2062" spans="1:18" x14ac:dyDescent="0.2">
      <c r="A2062" s="80"/>
      <c r="B2062" s="81">
        <f t="shared" si="33"/>
        <v>24</v>
      </c>
      <c r="C2062" s="96" t="s">
        <v>2060</v>
      </c>
      <c r="D2062" s="82" t="str">
        <f>VLOOKUP(C2062,[13]Resumen!$C$1:$J$65536,8,0)</f>
        <v>2 Postes autosoportables de acero (26/1090) de ángulo mayor y terminal (90°) Tipo ATCU2-26</v>
      </c>
      <c r="E2062" s="84" t="s">
        <v>44</v>
      </c>
      <c r="F2062" s="85">
        <f t="shared" si="32"/>
        <v>0</v>
      </c>
      <c r="G2062" s="86">
        <f>VLOOKUP(C2062,'[14]Estructuras de Acero y Concreto'!$C$1:$L$65536,7,0)</f>
        <v>66736.885518269642</v>
      </c>
      <c r="J2062" s="89">
        <f>VLOOKUP(C2062,'[14]Estructuras de Acero y Concreto'!$C$1:$L$65536,10,0)</f>
        <v>16770</v>
      </c>
      <c r="M2062" s="59"/>
      <c r="N2062" s="59"/>
      <c r="O2062" s="59"/>
      <c r="P2062" s="59"/>
      <c r="Q2062" s="59"/>
      <c r="R2062" s="59"/>
    </row>
    <row r="2063" spans="1:18" x14ac:dyDescent="0.2">
      <c r="A2063" s="80"/>
      <c r="B2063" s="81">
        <f t="shared" si="33"/>
        <v>25</v>
      </c>
      <c r="C2063" s="96" t="s">
        <v>2061</v>
      </c>
      <c r="D2063" s="82" t="str">
        <f>VLOOKUP(C2063,[13]Resumen!$C$1:$J$65536,8,0)</f>
        <v>1 Poste autosoportable de acero (29/1250) de suspensión (2°) Tipo SCU2-29</v>
      </c>
      <c r="E2063" s="84" t="s">
        <v>44</v>
      </c>
      <c r="F2063" s="85">
        <f t="shared" si="32"/>
        <v>0</v>
      </c>
      <c r="G2063" s="86">
        <f>VLOOKUP(C2063,'[14]Estructuras de Acero y Concreto'!$C$1:$L$65536,7,0)</f>
        <v>9113.1465615287689</v>
      </c>
      <c r="J2063" s="89">
        <f>VLOOKUP(C2063,'[14]Estructuras de Acero y Concreto'!$C$1:$L$65536,10,0)</f>
        <v>2290</v>
      </c>
      <c r="M2063" s="59"/>
      <c r="N2063" s="59"/>
      <c r="O2063" s="59"/>
      <c r="P2063" s="59"/>
      <c r="Q2063" s="59"/>
      <c r="R2063" s="59"/>
    </row>
    <row r="2064" spans="1:18" x14ac:dyDescent="0.2">
      <c r="A2064" s="80"/>
      <c r="B2064" s="81">
        <f t="shared" si="33"/>
        <v>26</v>
      </c>
      <c r="C2064" s="96" t="s">
        <v>2062</v>
      </c>
      <c r="D2064" s="82" t="str">
        <f>VLOOKUP(C2064,[13]Resumen!$C$1:$J$65536,8,0)</f>
        <v>1 Poste autosoportable de acero (29/5450) de suspensión (25°) Tipo SCU21-29</v>
      </c>
      <c r="E2064" s="84" t="s">
        <v>44</v>
      </c>
      <c r="F2064" s="85">
        <f t="shared" si="32"/>
        <v>0</v>
      </c>
      <c r="G2064" s="86">
        <f>VLOOKUP(C2064,'[14]Estructuras de Acero y Concreto'!$C$1:$L$65536,7,0)</f>
        <v>23733.976459806807</v>
      </c>
      <c r="J2064" s="89">
        <f>VLOOKUP(C2064,'[14]Estructuras de Acero y Concreto'!$C$1:$L$65536,10,0)</f>
        <v>5964</v>
      </c>
      <c r="M2064" s="59"/>
      <c r="N2064" s="59"/>
      <c r="O2064" s="59"/>
      <c r="P2064" s="59"/>
      <c r="Q2064" s="59"/>
      <c r="R2064" s="59"/>
    </row>
    <row r="2065" spans="1:18" x14ac:dyDescent="0.2">
      <c r="A2065" s="80"/>
      <c r="B2065" s="81">
        <f t="shared" si="33"/>
        <v>27</v>
      </c>
      <c r="C2065" s="96" t="s">
        <v>2063</v>
      </c>
      <c r="D2065" s="82" t="str">
        <f>VLOOKUP(C2065,[13]Resumen!$C$1:$J$65536,8,0)</f>
        <v>2 Postes autosoportables de acero (31/5400) de ángulo medio (50°) Tipo ACU2-31</v>
      </c>
      <c r="E2065" s="84" t="s">
        <v>44</v>
      </c>
      <c r="F2065" s="85">
        <f t="shared" si="32"/>
        <v>0</v>
      </c>
      <c r="G2065" s="86">
        <f>VLOOKUP(C2065,'[14]Estructuras de Acero y Concreto'!$C$1:$L$65536,7,0)</f>
        <v>50452.607907013858</v>
      </c>
      <c r="J2065" s="89">
        <f>VLOOKUP(C2065,'[14]Estructuras de Acero y Concreto'!$C$1:$L$65536,10,0)</f>
        <v>12678</v>
      </c>
      <c r="M2065" s="59"/>
      <c r="N2065" s="59"/>
      <c r="O2065" s="59"/>
      <c r="P2065" s="59"/>
      <c r="Q2065" s="59"/>
      <c r="R2065" s="59"/>
    </row>
    <row r="2066" spans="1:18" x14ac:dyDescent="0.2">
      <c r="A2066" s="80"/>
      <c r="B2066" s="81">
        <f t="shared" si="33"/>
        <v>28</v>
      </c>
      <c r="C2066" s="96" t="s">
        <v>2064</v>
      </c>
      <c r="D2066" s="82" t="str">
        <f>VLOOKUP(C2066,[13]Resumen!$C$1:$J$65536,8,0)</f>
        <v>2 Postes autosoportables de acero (29/8750) de ángulo mayor y terminal (90°) Tipo ATCU2-29</v>
      </c>
      <c r="E2066" s="84" t="s">
        <v>44</v>
      </c>
      <c r="F2066" s="85">
        <f t="shared" si="32"/>
        <v>0</v>
      </c>
      <c r="G2066" s="86">
        <f>VLOOKUP(C2066,'[14]Estructuras de Acero y Concreto'!$C$1:$L$65536,7,0)</f>
        <v>64572.015767408651</v>
      </c>
      <c r="J2066" s="89">
        <f>VLOOKUP(C2066,'[14]Estructuras de Acero y Concreto'!$C$1:$L$65536,10,0)</f>
        <v>16226</v>
      </c>
      <c r="M2066" s="59"/>
      <c r="N2066" s="59"/>
      <c r="O2066" s="59"/>
      <c r="P2066" s="59"/>
      <c r="Q2066" s="59"/>
      <c r="R2066" s="59"/>
    </row>
    <row r="2067" spans="1:18" x14ac:dyDescent="0.2">
      <c r="A2067" s="80"/>
      <c r="B2067" s="81">
        <f t="shared" si="33"/>
        <v>29</v>
      </c>
      <c r="C2067" s="96" t="s">
        <v>2065</v>
      </c>
      <c r="D2067" s="82" t="str">
        <f>VLOOKUP(C2067,[13]Resumen!$C$1:$J$65536,8,0)</f>
        <v>1 Poste autosoportable de acero (29/1600) de suspensión (2°) Tipo SCU2-29</v>
      </c>
      <c r="E2067" s="84" t="s">
        <v>44</v>
      </c>
      <c r="F2067" s="85">
        <f t="shared" si="32"/>
        <v>0</v>
      </c>
      <c r="G2067" s="86">
        <f>VLOOKUP(C2067,'[14]Estructuras de Acero y Concreto'!$C$1:$L$65536,7,0)</f>
        <v>10700.983014825702</v>
      </c>
      <c r="J2067" s="89">
        <f>VLOOKUP(C2067,'[14]Estructuras de Acero y Concreto'!$C$1:$L$65536,10,0)</f>
        <v>2689</v>
      </c>
      <c r="M2067" s="59"/>
      <c r="N2067" s="59"/>
      <c r="O2067" s="59"/>
      <c r="P2067" s="59"/>
      <c r="Q2067" s="59"/>
      <c r="R2067" s="59"/>
    </row>
    <row r="2068" spans="1:18" x14ac:dyDescent="0.2">
      <c r="A2068" s="80"/>
      <c r="B2068" s="81">
        <f t="shared" si="33"/>
        <v>30</v>
      </c>
      <c r="C2068" s="96" t="s">
        <v>2066</v>
      </c>
      <c r="D2068" s="82" t="str">
        <f>VLOOKUP(C2068,[13]Resumen!$C$1:$J$65536,8,0)</f>
        <v>1 Poste autosoportable de acero (26/8450) de suspensión (25°) Tipo SCU21-26</v>
      </c>
      <c r="E2068" s="84" t="s">
        <v>44</v>
      </c>
      <c r="F2068" s="85">
        <f t="shared" si="32"/>
        <v>0</v>
      </c>
      <c r="G2068" s="86">
        <f>VLOOKUP(C2068,'[14]Estructuras de Acero y Concreto'!$C$1:$L$65536,7,0)</f>
        <v>28278.61112062159</v>
      </c>
      <c r="J2068" s="89">
        <f>VLOOKUP(C2068,'[14]Estructuras de Acero y Concreto'!$C$1:$L$65536,10,0)</f>
        <v>7106</v>
      </c>
      <c r="M2068" s="59"/>
      <c r="N2068" s="59"/>
      <c r="O2068" s="59"/>
      <c r="P2068" s="59"/>
      <c r="Q2068" s="59"/>
      <c r="R2068" s="59"/>
    </row>
    <row r="2069" spans="1:18" x14ac:dyDescent="0.2">
      <c r="A2069" s="80"/>
      <c r="B2069" s="81">
        <f t="shared" si="33"/>
        <v>31</v>
      </c>
      <c r="C2069" s="96" t="s">
        <v>2067</v>
      </c>
      <c r="D2069" s="82" t="str">
        <f>VLOOKUP(C2069,[13]Resumen!$C$1:$J$65536,8,0)</f>
        <v>2 Postes autosoportables de acero (26/7900) de ángulo medio (50°) Tipo ACU2-26</v>
      </c>
      <c r="E2069" s="84" t="s">
        <v>44</v>
      </c>
      <c r="F2069" s="85">
        <f t="shared" si="32"/>
        <v>0</v>
      </c>
      <c r="G2069" s="86">
        <f>VLOOKUP(C2069,'[14]Estructuras de Acero y Concreto'!$C$1:$L$65536,7,0)</f>
        <v>54137.661931457376</v>
      </c>
      <c r="J2069" s="89">
        <f>VLOOKUP(C2069,'[14]Estructuras de Acero y Concreto'!$C$1:$L$65536,10,0)</f>
        <v>13604</v>
      </c>
      <c r="M2069" s="59"/>
      <c r="N2069" s="59"/>
      <c r="O2069" s="59"/>
      <c r="P2069" s="59"/>
      <c r="Q2069" s="59"/>
      <c r="R2069" s="59"/>
    </row>
    <row r="2070" spans="1:18" x14ac:dyDescent="0.2">
      <c r="A2070" s="80"/>
      <c r="B2070" s="81">
        <f t="shared" si="33"/>
        <v>32</v>
      </c>
      <c r="C2070" s="96" t="s">
        <v>2068</v>
      </c>
      <c r="D2070" s="82" t="str">
        <f>VLOOKUP(C2070,[13]Resumen!$C$1:$J$65536,8,0)</f>
        <v>2 Postes autosoportables de acero (26/12850) de ángulo mayor y terminal (90°) Tipo ATCU2-26</v>
      </c>
      <c r="E2070" s="84" t="s">
        <v>44</v>
      </c>
      <c r="F2070" s="85">
        <f t="shared" si="32"/>
        <v>0</v>
      </c>
      <c r="G2070" s="86">
        <f>VLOOKUP(C2070,'[14]Estructuras de Acero y Concreto'!$C$1:$L$65536,7,0)</f>
        <v>74266.175166484682</v>
      </c>
      <c r="J2070" s="89">
        <f>VLOOKUP(C2070,'[14]Estructuras de Acero y Concreto'!$C$1:$L$65536,10,0)</f>
        <v>18662</v>
      </c>
      <c r="M2070" s="59"/>
      <c r="N2070" s="59"/>
      <c r="O2070" s="59"/>
      <c r="P2070" s="59"/>
      <c r="Q2070" s="59"/>
      <c r="R2070" s="59"/>
    </row>
    <row r="2071" spans="1:18" x14ac:dyDescent="0.2">
      <c r="A2071" s="80"/>
      <c r="B2071" s="81">
        <f t="shared" si="33"/>
        <v>33</v>
      </c>
      <c r="C2071" s="96" t="s">
        <v>2069</v>
      </c>
      <c r="D2071" s="82" t="str">
        <f>VLOOKUP(C2071,[13]Resumen!$C$1:$J$65536,8,0)</f>
        <v>1 Poste autosoportable de acero (25/1000) de suspensión (2°) Tipo SCU1-25</v>
      </c>
      <c r="E2071" s="84" t="s">
        <v>44</v>
      </c>
      <c r="F2071" s="85">
        <f t="shared" si="32"/>
        <v>0</v>
      </c>
      <c r="G2071" s="86">
        <f>VLOOKUP(C2071,'[14]Estructuras de Acero y Concreto'!$C$1:$L$65536,7,0)</f>
        <v>6789.0952113397734</v>
      </c>
      <c r="J2071" s="89">
        <f>VLOOKUP(C2071,'[14]Estructuras de Acero y Concreto'!$C$1:$L$65536,10,0)</f>
        <v>1706</v>
      </c>
      <c r="M2071" s="59"/>
      <c r="N2071" s="59"/>
      <c r="O2071" s="59"/>
      <c r="P2071" s="59"/>
      <c r="Q2071" s="59"/>
      <c r="R2071" s="59"/>
    </row>
    <row r="2072" spans="1:18" x14ac:dyDescent="0.2">
      <c r="A2072" s="80"/>
      <c r="B2072" s="81">
        <f t="shared" si="33"/>
        <v>34</v>
      </c>
      <c r="C2072" s="96" t="s">
        <v>2070</v>
      </c>
      <c r="D2072" s="82" t="str">
        <f>VLOOKUP(C2072,[13]Resumen!$C$1:$J$65536,8,0)</f>
        <v>1 Poste autosoportable de acero (25/3750) de suspensión (25°) Tipo SCU11-25</v>
      </c>
      <c r="E2072" s="84" t="s">
        <v>44</v>
      </c>
      <c r="F2072" s="85">
        <f t="shared" si="32"/>
        <v>0</v>
      </c>
      <c r="G2072" s="86">
        <f>VLOOKUP(C2072,'[14]Estructuras de Acero y Concreto'!$C$1:$L$65536,7,0)</f>
        <v>16029.587052330953</v>
      </c>
      <c r="J2072" s="89">
        <f>VLOOKUP(C2072,'[14]Estructuras de Acero y Concreto'!$C$1:$L$65536,10,0)</f>
        <v>4028</v>
      </c>
      <c r="M2072" s="59"/>
      <c r="N2072" s="59"/>
      <c r="O2072" s="59"/>
      <c r="P2072" s="59"/>
      <c r="Q2072" s="59"/>
      <c r="R2072" s="59"/>
    </row>
    <row r="2073" spans="1:18" x14ac:dyDescent="0.2">
      <c r="A2073" s="80"/>
      <c r="B2073" s="81">
        <f t="shared" si="33"/>
        <v>35</v>
      </c>
      <c r="C2073" s="96" t="s">
        <v>2071</v>
      </c>
      <c r="D2073" s="82" t="str">
        <f>VLOOKUP(C2073,[13]Resumen!$C$1:$J$65536,8,0)</f>
        <v>1 Poste autosoportable de acero (25/6100) de ángulo medio (50°) Tipo ACU1-25</v>
      </c>
      <c r="E2073" s="84" t="s">
        <v>44</v>
      </c>
      <c r="F2073" s="85">
        <f t="shared" si="32"/>
        <v>0</v>
      </c>
      <c r="G2073" s="86">
        <f>VLOOKUP(C2073,'[14]Estructuras de Acero y Concreto'!$C$1:$L$65536,7,0)</f>
        <v>21994.917487148257</v>
      </c>
      <c r="J2073" s="89">
        <f>VLOOKUP(C2073,'[14]Estructuras de Acero y Concreto'!$C$1:$L$65536,10,0)</f>
        <v>5527</v>
      </c>
      <c r="M2073" s="59"/>
      <c r="N2073" s="59"/>
      <c r="O2073" s="59"/>
      <c r="P2073" s="59"/>
      <c r="Q2073" s="59"/>
      <c r="R2073" s="59"/>
    </row>
    <row r="2074" spans="1:18" x14ac:dyDescent="0.2">
      <c r="A2074" s="80"/>
      <c r="B2074" s="81">
        <f t="shared" si="33"/>
        <v>36</v>
      </c>
      <c r="C2074" s="96" t="s">
        <v>2072</v>
      </c>
      <c r="D2074" s="82" t="str">
        <f>VLOOKUP(C2074,[13]Resumen!$C$1:$J$65536,8,0)</f>
        <v>1 Poste autosoportable de acero (23/9500) de ángulo mayor y terminal (90°) Tipo ACTU1-23</v>
      </c>
      <c r="E2074" s="84" t="s">
        <v>44</v>
      </c>
      <c r="F2074" s="85">
        <f t="shared" si="32"/>
        <v>0</v>
      </c>
      <c r="G2074" s="86">
        <f>VLOOKUP(C2074,'[14]Estructuras de Acero y Concreto'!$C$1:$L$65536,7,0)</f>
        <v>26969.342466148679</v>
      </c>
      <c r="J2074" s="89">
        <f>VLOOKUP(C2074,'[14]Estructuras de Acero y Concreto'!$C$1:$L$65536,10,0)</f>
        <v>6777</v>
      </c>
      <c r="M2074" s="59"/>
      <c r="N2074" s="59"/>
      <c r="O2074" s="59"/>
      <c r="P2074" s="59"/>
      <c r="Q2074" s="59"/>
      <c r="R2074" s="59"/>
    </row>
    <row r="2075" spans="1:18" x14ac:dyDescent="0.2">
      <c r="A2075" s="80"/>
      <c r="B2075" s="81">
        <f t="shared" si="33"/>
        <v>37</v>
      </c>
      <c r="C2075" s="96" t="s">
        <v>2073</v>
      </c>
      <c r="D2075" s="82" t="str">
        <f>VLOOKUP(C2075,[13]Resumen!$C$1:$J$65536,8,0)</f>
        <v>1 Poste autosoportable de acero (25/1100) de suspensión (2°) Tipo SCU1-25</v>
      </c>
      <c r="E2075" s="84" t="s">
        <v>44</v>
      </c>
      <c r="F2075" s="85">
        <f t="shared" si="32"/>
        <v>0</v>
      </c>
      <c r="G2075" s="86">
        <f>VLOOKUP(C2075,'[14]Estructuras de Acero y Concreto'!$C$1:$L$65536,7,0)</f>
        <v>7222.8650695086098</v>
      </c>
      <c r="J2075" s="89">
        <f>VLOOKUP(C2075,'[14]Estructuras de Acero y Concreto'!$C$1:$L$65536,10,0)</f>
        <v>1815</v>
      </c>
      <c r="M2075" s="59"/>
      <c r="N2075" s="59"/>
      <c r="O2075" s="59"/>
      <c r="P2075" s="59"/>
      <c r="Q2075" s="59"/>
      <c r="R2075" s="59"/>
    </row>
    <row r="2076" spans="1:18" x14ac:dyDescent="0.2">
      <c r="A2076" s="80"/>
      <c r="B2076" s="81">
        <f t="shared" si="33"/>
        <v>38</v>
      </c>
      <c r="C2076" s="96" t="s">
        <v>2074</v>
      </c>
      <c r="D2076" s="82" t="str">
        <f>VLOOKUP(C2076,[13]Resumen!$C$1:$J$65536,8,0)</f>
        <v>1 Poste autosoportable de acero (25/4350) de suspensión (25°) Tipo SCU11-25</v>
      </c>
      <c r="E2076" s="84" t="s">
        <v>44</v>
      </c>
      <c r="F2076" s="85">
        <f t="shared" si="32"/>
        <v>0</v>
      </c>
      <c r="G2076" s="86">
        <f>VLOOKUP(C2076,'[14]Estructuras de Acero y Concreto'!$C$1:$L$65536,7,0)</f>
        <v>17653.239365476689</v>
      </c>
      <c r="J2076" s="89">
        <f>VLOOKUP(C2076,'[14]Estructuras de Acero y Concreto'!$C$1:$L$65536,10,0)</f>
        <v>4436</v>
      </c>
      <c r="M2076" s="59"/>
      <c r="N2076" s="59"/>
      <c r="O2076" s="59"/>
      <c r="P2076" s="59"/>
      <c r="Q2076" s="59"/>
      <c r="R2076" s="59"/>
    </row>
    <row r="2077" spans="1:18" x14ac:dyDescent="0.2">
      <c r="A2077" s="80"/>
      <c r="B2077" s="81">
        <f t="shared" si="33"/>
        <v>39</v>
      </c>
      <c r="C2077" s="96" t="s">
        <v>2075</v>
      </c>
      <c r="D2077" s="82" t="str">
        <f>VLOOKUP(C2077,[13]Resumen!$C$1:$J$65536,8,0)</f>
        <v>1 Poste autosoportable de acero (25/7100) de ángulo medio (50°) Tipo ACU1-25</v>
      </c>
      <c r="E2077" s="84" t="s">
        <v>44</v>
      </c>
      <c r="F2077" s="85">
        <f t="shared" si="32"/>
        <v>0</v>
      </c>
      <c r="G2077" s="86">
        <f>VLOOKUP(C2077,'[14]Estructuras de Acero y Concreto'!$C$1:$L$65536,7,0)</f>
        <v>24275.193897522051</v>
      </c>
      <c r="J2077" s="89">
        <f>VLOOKUP(C2077,'[14]Estructuras de Acero y Concreto'!$C$1:$L$65536,10,0)</f>
        <v>6100</v>
      </c>
      <c r="M2077" s="59"/>
      <c r="N2077" s="59"/>
      <c r="O2077" s="59"/>
      <c r="P2077" s="59"/>
      <c r="Q2077" s="59"/>
      <c r="R2077" s="59"/>
    </row>
    <row r="2078" spans="1:18" x14ac:dyDescent="0.2">
      <c r="A2078" s="80"/>
      <c r="B2078" s="81">
        <f t="shared" si="33"/>
        <v>40</v>
      </c>
      <c r="C2078" s="96" t="s">
        <v>2076</v>
      </c>
      <c r="D2078" s="82" t="str">
        <f>VLOOKUP(C2078,[13]Resumen!$C$1:$J$65536,8,0)</f>
        <v>1 Poste autosoportable de acero (23/1110) de ángulo mayor y terminal (90°) Tipo ACTU1-23</v>
      </c>
      <c r="E2078" s="84" t="s">
        <v>44</v>
      </c>
      <c r="F2078" s="85">
        <f t="shared" si="32"/>
        <v>0</v>
      </c>
      <c r="G2078" s="86">
        <f>VLOOKUP(C2078,'[14]Estructuras de Acero y Concreto'!$C$1:$L$65536,7,0)</f>
        <v>29842.570334019321</v>
      </c>
      <c r="J2078" s="89">
        <f>VLOOKUP(C2078,'[14]Estructuras de Acero y Concreto'!$C$1:$L$65536,10,0)</f>
        <v>7499</v>
      </c>
      <c r="M2078" s="59"/>
      <c r="N2078" s="59"/>
      <c r="O2078" s="59"/>
      <c r="P2078" s="59"/>
      <c r="Q2078" s="59"/>
      <c r="R2078" s="59"/>
    </row>
    <row r="2079" spans="1:18" x14ac:dyDescent="0.2">
      <c r="A2079" s="80"/>
      <c r="B2079" s="81">
        <f t="shared" si="33"/>
        <v>41</v>
      </c>
      <c r="C2079" s="96" t="s">
        <v>2077</v>
      </c>
      <c r="D2079" s="82" t="str">
        <f>VLOOKUP(C2079,[13]Resumen!$C$1:$J$65536,8,0)</f>
        <v>1 Poste autosoportable de acero (25/1200) de suspensión (2°) Tipo SCU1-25</v>
      </c>
      <c r="E2079" s="84" t="s">
        <v>44</v>
      </c>
      <c r="F2079" s="85">
        <f t="shared" si="32"/>
        <v>0</v>
      </c>
      <c r="G2079" s="86">
        <f>VLOOKUP(C2079,'[14]Estructuras de Acero y Concreto'!$C$1:$L$65536,7,0)</f>
        <v>7644.6963077278451</v>
      </c>
      <c r="J2079" s="89">
        <f>VLOOKUP(C2079,'[14]Estructuras de Acero y Concreto'!$C$1:$L$65536,10,0)</f>
        <v>1921</v>
      </c>
      <c r="M2079" s="59"/>
      <c r="N2079" s="59"/>
      <c r="O2079" s="59"/>
      <c r="P2079" s="59"/>
      <c r="Q2079" s="59"/>
      <c r="R2079" s="59"/>
    </row>
    <row r="2080" spans="1:18" x14ac:dyDescent="0.2">
      <c r="A2080" s="80"/>
      <c r="B2080" s="81">
        <f t="shared" si="33"/>
        <v>42</v>
      </c>
      <c r="C2080" s="96" t="s">
        <v>2078</v>
      </c>
      <c r="D2080" s="82" t="str">
        <f>VLOOKUP(C2080,[13]Resumen!$C$1:$J$65536,8,0)</f>
        <v>1 Poste autosoportable de acero (25/4900) de suspensión (25°) Tipo SCU11-25</v>
      </c>
      <c r="E2080" s="84" t="s">
        <v>44</v>
      </c>
      <c r="F2080" s="85">
        <f t="shared" si="32"/>
        <v>0</v>
      </c>
      <c r="G2080" s="86">
        <f>VLOOKUP(C2080,'[14]Estructuras de Acero y Concreto'!$C$1:$L$65536,7,0)</f>
        <v>19073.93513947921</v>
      </c>
      <c r="J2080" s="89">
        <f>VLOOKUP(C2080,'[14]Estructuras de Acero y Concreto'!$C$1:$L$65536,10,0)</f>
        <v>4793</v>
      </c>
      <c r="M2080" s="59"/>
      <c r="N2080" s="59"/>
      <c r="O2080" s="59"/>
      <c r="P2080" s="59"/>
      <c r="Q2080" s="59"/>
      <c r="R2080" s="59"/>
    </row>
    <row r="2081" spans="1:18" x14ac:dyDescent="0.2">
      <c r="A2081" s="80"/>
      <c r="B2081" s="81">
        <f t="shared" si="33"/>
        <v>43</v>
      </c>
      <c r="C2081" s="96" t="s">
        <v>2079</v>
      </c>
      <c r="D2081" s="82" t="str">
        <f>VLOOKUP(C2081,[13]Resumen!$C$1:$J$65536,8,0)</f>
        <v>1 Poste autosoportable de acero (25/8050) de ángulo medio (50°) Tipo ACU1-25</v>
      </c>
      <c r="E2081" s="84" t="s">
        <v>44</v>
      </c>
      <c r="F2081" s="85">
        <f t="shared" si="32"/>
        <v>0</v>
      </c>
      <c r="G2081" s="86">
        <f>VLOOKUP(C2081,'[14]Estructuras de Acero y Concreto'!$C$1:$L$65536,7,0)</f>
        <v>26340.575148803026</v>
      </c>
      <c r="J2081" s="89">
        <f>VLOOKUP(C2081,'[14]Estructuras de Acero y Concreto'!$C$1:$L$65536,10,0)</f>
        <v>6619</v>
      </c>
      <c r="M2081" s="59"/>
      <c r="N2081" s="59"/>
      <c r="O2081" s="59"/>
      <c r="P2081" s="59"/>
      <c r="Q2081" s="59"/>
      <c r="R2081" s="59"/>
    </row>
    <row r="2082" spans="1:18" x14ac:dyDescent="0.2">
      <c r="A2082" s="80"/>
      <c r="B2082" s="81">
        <f t="shared" si="33"/>
        <v>44</v>
      </c>
      <c r="C2082" s="96" t="s">
        <v>2080</v>
      </c>
      <c r="D2082" s="82" t="str">
        <f>VLOOKUP(C2082,[13]Resumen!$C$1:$J$65536,8,0)</f>
        <v>1 Poste autosoportable de acero (23/1260) de ángulo mayor y terminal (90°) Tipo ACTU1-23</v>
      </c>
      <c r="E2082" s="84" t="s">
        <v>44</v>
      </c>
      <c r="F2082" s="85">
        <f t="shared" si="32"/>
        <v>0</v>
      </c>
      <c r="G2082" s="86">
        <f>VLOOKUP(C2082,'[14]Estructuras de Acero y Concreto'!$C$1:$L$65536,7,0)</f>
        <v>32405.394083200339</v>
      </c>
      <c r="J2082" s="89">
        <f>VLOOKUP(C2082,'[14]Estructuras de Acero y Concreto'!$C$1:$L$65536,10,0)</f>
        <v>8143</v>
      </c>
      <c r="M2082" s="59"/>
      <c r="N2082" s="59"/>
      <c r="O2082" s="59"/>
      <c r="P2082" s="59"/>
      <c r="Q2082" s="59"/>
      <c r="R2082" s="59"/>
    </row>
    <row r="2083" spans="1:18" x14ac:dyDescent="0.2">
      <c r="A2083" s="80"/>
      <c r="B2083" s="81">
        <f t="shared" si="33"/>
        <v>45</v>
      </c>
      <c r="C2083" s="96" t="s">
        <v>2081</v>
      </c>
      <c r="D2083" s="82" t="str">
        <f>VLOOKUP(C2083,[13]Resumen!$C$1:$J$65536,8,0)</f>
        <v>1 Poste autosoportable de acero (29/1600) de suspensión (2°) Tipo SCU2-29</v>
      </c>
      <c r="E2083" s="84" t="s">
        <v>44</v>
      </c>
      <c r="F2083" s="85">
        <f t="shared" si="32"/>
        <v>0</v>
      </c>
      <c r="G2083" s="86">
        <f>VLOOKUP(C2083,'[14]Estructuras de Acero y Concreto'!$C$1:$L$65536,7,0)</f>
        <v>10700.983014825702</v>
      </c>
      <c r="J2083" s="89">
        <f>VLOOKUP(C2083,'[14]Estructuras de Acero y Concreto'!$C$1:$L$65536,10,0)</f>
        <v>2689</v>
      </c>
      <c r="M2083" s="59"/>
      <c r="N2083" s="59"/>
      <c r="O2083" s="59"/>
      <c r="P2083" s="59"/>
      <c r="Q2083" s="59"/>
      <c r="R2083" s="59"/>
    </row>
    <row r="2084" spans="1:18" x14ac:dyDescent="0.2">
      <c r="A2084" s="80"/>
      <c r="B2084" s="81">
        <f t="shared" si="33"/>
        <v>46</v>
      </c>
      <c r="C2084" s="96" t="s">
        <v>2082</v>
      </c>
      <c r="D2084" s="82" t="str">
        <f>VLOOKUP(C2084,[13]Resumen!$C$1:$J$65536,8,0)</f>
        <v>1 Poste autosoportable de acero (26/6200) de suspensión (25°) Tipo SCU21-26</v>
      </c>
      <c r="E2084" s="84" t="s">
        <v>44</v>
      </c>
      <c r="F2084" s="85">
        <f t="shared" si="32"/>
        <v>0</v>
      </c>
      <c r="G2084" s="86">
        <f>VLOOKUP(C2084,'[14]Estructuras de Acero y Concreto'!$C$1:$L$65536,7,0)</f>
        <v>23121.127302393954</v>
      </c>
      <c r="J2084" s="89">
        <f>VLOOKUP(C2084,'[14]Estructuras de Acero y Concreto'!$C$1:$L$65536,10,0)</f>
        <v>5810</v>
      </c>
      <c r="M2084" s="59"/>
      <c r="N2084" s="59"/>
      <c r="O2084" s="59"/>
      <c r="P2084" s="59"/>
      <c r="Q2084" s="59"/>
      <c r="R2084" s="59"/>
    </row>
    <row r="2085" spans="1:18" x14ac:dyDescent="0.2">
      <c r="A2085" s="80"/>
      <c r="B2085" s="81">
        <f t="shared" si="33"/>
        <v>47</v>
      </c>
      <c r="C2085" s="96" t="s">
        <v>2083</v>
      </c>
      <c r="D2085" s="82" t="str">
        <f>VLOOKUP(C2085,[13]Resumen!$C$1:$J$65536,8,0)</f>
        <v>2 Postes autosoportables de acero (26/6150) de ángulo medio (50°) Tipo ACU2-26</v>
      </c>
      <c r="E2085" s="84" t="s">
        <v>44</v>
      </c>
      <c r="F2085" s="85">
        <f t="shared" si="32"/>
        <v>0</v>
      </c>
      <c r="G2085" s="86">
        <f>VLOOKUP(C2085,'[14]Estructuras de Acero y Concreto'!$C$1:$L$65536,7,0)</f>
        <v>46003.482205795881</v>
      </c>
      <c r="J2085" s="89">
        <f>VLOOKUP(C2085,'[14]Estructuras de Acero y Concreto'!$C$1:$L$65536,10,0)</f>
        <v>11560</v>
      </c>
      <c r="M2085" s="59"/>
      <c r="N2085" s="59"/>
      <c r="O2085" s="59"/>
      <c r="P2085" s="59"/>
      <c r="Q2085" s="59"/>
      <c r="R2085" s="59"/>
    </row>
    <row r="2086" spans="1:18" x14ac:dyDescent="0.2">
      <c r="A2086" s="80"/>
      <c r="B2086" s="81">
        <f t="shared" si="33"/>
        <v>48</v>
      </c>
      <c r="C2086" s="96" t="s">
        <v>2084</v>
      </c>
      <c r="D2086" s="82" t="str">
        <f>VLOOKUP(C2086,[13]Resumen!$C$1:$J$65536,8,0)</f>
        <v>2 Postes autosoportables de acero (26/9800) de ángulo mayor y terminal (90°) Tipo ATCU2-26</v>
      </c>
      <c r="E2086" s="84" t="s">
        <v>44</v>
      </c>
      <c r="F2086" s="85">
        <f t="shared" si="32"/>
        <v>0</v>
      </c>
      <c r="G2086" s="86">
        <f>VLOOKUP(C2086,'[14]Estructuras de Acero y Concreto'!$C$1:$L$65536,7,0)</f>
        <v>62271.841657118865</v>
      </c>
      <c r="J2086" s="89">
        <f>VLOOKUP(C2086,'[14]Estructuras de Acero y Concreto'!$C$1:$L$65536,10,0)</f>
        <v>15648</v>
      </c>
      <c r="M2086" s="59"/>
      <c r="N2086" s="59"/>
      <c r="O2086" s="59"/>
      <c r="P2086" s="59"/>
      <c r="Q2086" s="59"/>
      <c r="R2086" s="59"/>
    </row>
    <row r="2087" spans="1:18" x14ac:dyDescent="0.2">
      <c r="A2087" s="80"/>
      <c r="B2087" s="81">
        <f t="shared" si="33"/>
        <v>49</v>
      </c>
      <c r="C2087" s="96" t="s">
        <v>2085</v>
      </c>
      <c r="D2087" s="82" t="str">
        <f>VLOOKUP(C2087,[13]Resumen!$C$1:$J$65536,8,0)</f>
        <v>1 Poste autosoportable de acero (29/1800) de suspensión (2°) Tipo SCU2-29</v>
      </c>
      <c r="E2087" s="84" t="s">
        <v>44</v>
      </c>
      <c r="F2087" s="85">
        <f t="shared" si="32"/>
        <v>0</v>
      </c>
      <c r="G2087" s="86">
        <f>VLOOKUP(C2087,'[14]Estructuras de Acero y Concreto'!$C$1:$L$65536,7,0)</f>
        <v>11552.604571230577</v>
      </c>
      <c r="J2087" s="89">
        <f>VLOOKUP(C2087,'[14]Estructuras de Acero y Concreto'!$C$1:$L$65536,10,0)</f>
        <v>2903</v>
      </c>
      <c r="M2087" s="59"/>
      <c r="N2087" s="59"/>
      <c r="O2087" s="59"/>
      <c r="P2087" s="59"/>
      <c r="Q2087" s="59"/>
      <c r="R2087" s="59"/>
    </row>
    <row r="2088" spans="1:18" x14ac:dyDescent="0.2">
      <c r="A2088" s="80"/>
      <c r="B2088" s="81">
        <f t="shared" si="33"/>
        <v>50</v>
      </c>
      <c r="C2088" s="96" t="s">
        <v>2086</v>
      </c>
      <c r="D2088" s="82" t="str">
        <f>VLOOKUP(C2088,[13]Resumen!$C$1:$J$65536,8,0)</f>
        <v>1 Poste autosoportable de acero (26/7300) de suspensión (25°) Tipo SCU21-26</v>
      </c>
      <c r="E2088" s="84" t="s">
        <v>44</v>
      </c>
      <c r="F2088" s="85">
        <f t="shared" si="32"/>
        <v>0</v>
      </c>
      <c r="G2088" s="86">
        <f>VLOOKUP(C2088,'[14]Estructuras de Acero y Concreto'!$C$1:$L$65536,7,0)</f>
        <v>25711.807831457372</v>
      </c>
      <c r="J2088" s="89">
        <f>VLOOKUP(C2088,'[14]Estructuras de Acero y Concreto'!$C$1:$L$65536,10,0)</f>
        <v>6461</v>
      </c>
      <c r="M2088" s="59"/>
      <c r="N2088" s="59"/>
      <c r="O2088" s="59"/>
      <c r="P2088" s="59"/>
      <c r="Q2088" s="59"/>
      <c r="R2088" s="59"/>
    </row>
    <row r="2089" spans="1:18" x14ac:dyDescent="0.2">
      <c r="A2089" s="80"/>
      <c r="B2089" s="81">
        <f t="shared" si="33"/>
        <v>51</v>
      </c>
      <c r="C2089" s="96" t="s">
        <v>2087</v>
      </c>
      <c r="D2089" s="82" t="str">
        <f>VLOOKUP(C2089,[13]Resumen!$C$1:$J$65536,8,0)</f>
        <v>2 Postes autosoportables de acero (26/7150) de ángulo medio (50°) Tipo ACU2-26</v>
      </c>
      <c r="E2089" s="84" t="s">
        <v>44</v>
      </c>
      <c r="F2089" s="85">
        <f t="shared" si="32"/>
        <v>0</v>
      </c>
      <c r="G2089" s="86">
        <f>VLOOKUP(C2089,'[14]Estructuras de Acero y Concreto'!$C$1:$L$65536,7,0)</f>
        <v>50739.134785804286</v>
      </c>
      <c r="J2089" s="89">
        <f>VLOOKUP(C2089,'[14]Estructuras de Acero y Concreto'!$C$1:$L$65536,10,0)</f>
        <v>12750</v>
      </c>
      <c r="M2089" s="59"/>
      <c r="N2089" s="59"/>
      <c r="O2089" s="59"/>
      <c r="P2089" s="59"/>
      <c r="Q2089" s="59"/>
      <c r="R2089" s="59"/>
    </row>
    <row r="2090" spans="1:18" x14ac:dyDescent="0.2">
      <c r="A2090" s="80"/>
      <c r="B2090" s="81">
        <f t="shared" si="33"/>
        <v>52</v>
      </c>
      <c r="C2090" s="96" t="s">
        <v>2088</v>
      </c>
      <c r="D2090" s="82" t="str">
        <f>VLOOKUP(C2090,[13]Resumen!$C$1:$J$65536,8,0)</f>
        <v>2 Postes autosoportables de acero (26/1150) de ángulo mayor y terminal (90°) Tipo ATCU2-26</v>
      </c>
      <c r="E2090" s="84" t="s">
        <v>44</v>
      </c>
      <c r="F2090" s="85">
        <f t="shared" si="32"/>
        <v>0</v>
      </c>
      <c r="G2090" s="86">
        <f>VLOOKUP(C2090,'[14]Estructuras de Acero y Concreto'!$C$1:$L$65536,7,0)</f>
        <v>69100.732268290623</v>
      </c>
      <c r="J2090" s="89">
        <f>VLOOKUP(C2090,'[14]Estructuras de Acero y Concreto'!$C$1:$L$65536,10,0)</f>
        <v>17364</v>
      </c>
      <c r="M2090" s="59"/>
      <c r="N2090" s="59"/>
      <c r="O2090" s="59"/>
      <c r="P2090" s="59"/>
      <c r="Q2090" s="59"/>
      <c r="R2090" s="59"/>
    </row>
    <row r="2091" spans="1:18" x14ac:dyDescent="0.2">
      <c r="A2091" s="80"/>
      <c r="B2091" s="81">
        <f t="shared" si="33"/>
        <v>53</v>
      </c>
      <c r="C2091" s="96" t="s">
        <v>2089</v>
      </c>
      <c r="D2091" s="82" t="str">
        <f>VLOOKUP(C2091,[13]Resumen!$C$1:$J$65536,8,0)</f>
        <v>1 Poste autosoportable de acero (29/2000) de suspensión (2°) Tipo SCU2-29</v>
      </c>
      <c r="E2091" s="84" t="s">
        <v>44</v>
      </c>
      <c r="F2091" s="85">
        <f t="shared" si="32"/>
        <v>0</v>
      </c>
      <c r="G2091" s="86">
        <f>VLOOKUP(C2091,'[14]Estructuras de Acero y Concreto'!$C$1:$L$65536,7,0)</f>
        <v>12368.410267786645</v>
      </c>
      <c r="J2091" s="89">
        <f>VLOOKUP(C2091,'[14]Estructuras de Acero y Concreto'!$C$1:$L$65536,10,0)</f>
        <v>3108</v>
      </c>
      <c r="M2091" s="59"/>
      <c r="N2091" s="59"/>
      <c r="O2091" s="59"/>
      <c r="P2091" s="59"/>
      <c r="Q2091" s="59"/>
      <c r="R2091" s="59"/>
    </row>
    <row r="2092" spans="1:18" x14ac:dyDescent="0.2">
      <c r="A2092" s="80"/>
      <c r="B2092" s="81">
        <f t="shared" si="33"/>
        <v>54</v>
      </c>
      <c r="C2092" s="96" t="s">
        <v>2090</v>
      </c>
      <c r="D2092" s="82" t="str">
        <f>VLOOKUP(C2092,[13]Resumen!$C$1:$J$65536,8,0)</f>
        <v>1 Poste autosoportable de acero (26/8300) de suspensión (25°) Tipo SCU21-26</v>
      </c>
      <c r="E2092" s="84" t="s">
        <v>44</v>
      </c>
      <c r="F2092" s="85">
        <f t="shared" si="32"/>
        <v>0</v>
      </c>
      <c r="G2092" s="86">
        <f>VLOOKUP(C2092,'[14]Estructuras de Acero y Concreto'!$C$1:$L$65536,7,0)</f>
        <v>27948.309302015958</v>
      </c>
      <c r="J2092" s="89">
        <f>VLOOKUP(C2092,'[14]Estructuras de Acero y Concreto'!$C$1:$L$65536,10,0)</f>
        <v>7023</v>
      </c>
      <c r="M2092" s="59"/>
      <c r="N2092" s="59"/>
      <c r="O2092" s="59"/>
      <c r="P2092" s="59"/>
      <c r="Q2092" s="59"/>
      <c r="R2092" s="59"/>
    </row>
    <row r="2093" spans="1:18" x14ac:dyDescent="0.2">
      <c r="A2093" s="80"/>
      <c r="B2093" s="81">
        <f t="shared" si="33"/>
        <v>55</v>
      </c>
      <c r="C2093" s="96" t="s">
        <v>2091</v>
      </c>
      <c r="D2093" s="82" t="str">
        <f>VLOOKUP(C2093,[13]Resumen!$C$1:$J$65536,8,0)</f>
        <v>2 Postes autosoportables de acero (26/8150) de ángulo medio (50°) Tipo ACU2-26</v>
      </c>
      <c r="E2093" s="84" t="s">
        <v>44</v>
      </c>
      <c r="F2093" s="85">
        <f t="shared" si="32"/>
        <v>0</v>
      </c>
      <c r="G2093" s="86">
        <f>VLOOKUP(C2093,'[14]Estructuras de Acero y Concreto'!$C$1:$L$65536,7,0)</f>
        <v>55243.974046787065</v>
      </c>
      <c r="J2093" s="89">
        <f>VLOOKUP(C2093,'[14]Estructuras de Acero y Concreto'!$C$1:$L$65536,10,0)</f>
        <v>13882</v>
      </c>
      <c r="M2093" s="59"/>
      <c r="N2093" s="59"/>
      <c r="O2093" s="59"/>
      <c r="P2093" s="59"/>
      <c r="Q2093" s="59"/>
      <c r="R2093" s="59"/>
    </row>
    <row r="2094" spans="1:18" x14ac:dyDescent="0.2">
      <c r="A2094" s="80"/>
      <c r="B2094" s="81">
        <f t="shared" si="33"/>
        <v>56</v>
      </c>
      <c r="C2094" s="96" t="s">
        <v>2092</v>
      </c>
      <c r="D2094" s="82" t="str">
        <f>VLOOKUP(C2094,[13]Resumen!$C$1:$J$65536,8,0)</f>
        <v>2 Postes autosoportables de acero (26/13050) de ángulo mayor y terminal (90°) Tipo ATCU2-26</v>
      </c>
      <c r="E2094" s="84" t="s">
        <v>44</v>
      </c>
      <c r="F2094" s="85">
        <f t="shared" si="32"/>
        <v>0</v>
      </c>
      <c r="G2094" s="86">
        <f>VLOOKUP(C2094,'[14]Estructuras de Acero y Concreto'!$C$1:$L$65536,7,0)</f>
        <v>75014.328683326326</v>
      </c>
      <c r="J2094" s="89">
        <f>VLOOKUP(C2094,'[14]Estructuras de Acero y Concreto'!$C$1:$L$65536,10,0)</f>
        <v>18850</v>
      </c>
      <c r="M2094" s="59"/>
      <c r="N2094" s="59"/>
      <c r="O2094" s="59"/>
      <c r="P2094" s="59"/>
      <c r="Q2094" s="59"/>
      <c r="R2094" s="59"/>
    </row>
    <row r="2095" spans="1:18" x14ac:dyDescent="0.2">
      <c r="A2095" s="80"/>
      <c r="B2095" s="81">
        <f t="shared" si="33"/>
        <v>57</v>
      </c>
      <c r="C2095" s="96" t="s">
        <v>2093</v>
      </c>
      <c r="D2095" s="82" t="str">
        <f>VLOOKUP(C2095,[13]Resumen!$C$1:$J$65536,8,0)</f>
        <v>1 Poste autosoportable de acero (25/1000) de suspensión (2°) Tipo SCU1-25</v>
      </c>
      <c r="E2095" s="84" t="s">
        <v>44</v>
      </c>
      <c r="F2095" s="85">
        <f t="shared" si="32"/>
        <v>0</v>
      </c>
      <c r="G2095" s="86">
        <f>VLOOKUP(C2095,'[14]Estructuras de Acero y Concreto'!$C$1:$L$65536,7,0)</f>
        <v>6789.0952113397734</v>
      </c>
      <c r="J2095" s="89">
        <f>VLOOKUP(C2095,'[14]Estructuras de Acero y Concreto'!$C$1:$L$65536,10,0)</f>
        <v>1706</v>
      </c>
      <c r="M2095" s="59"/>
      <c r="N2095" s="59"/>
      <c r="O2095" s="59"/>
      <c r="P2095" s="59"/>
      <c r="Q2095" s="59"/>
      <c r="R2095" s="59"/>
    </row>
    <row r="2096" spans="1:18" x14ac:dyDescent="0.2">
      <c r="A2096" s="80"/>
      <c r="B2096" s="81">
        <f t="shared" si="33"/>
        <v>58</v>
      </c>
      <c r="C2096" s="96" t="s">
        <v>2094</v>
      </c>
      <c r="D2096" s="82" t="str">
        <f>VLOOKUP(C2096,[13]Resumen!$C$1:$J$65536,8,0)</f>
        <v>1 Poste autosoportable de acero (25/4350) de suspensión (25°) Tipo SCU11-25</v>
      </c>
      <c r="E2096" s="84" t="s">
        <v>44</v>
      </c>
      <c r="F2096" s="85">
        <f t="shared" si="32"/>
        <v>0</v>
      </c>
      <c r="G2096" s="86">
        <f>VLOOKUP(C2096,'[14]Estructuras de Acero y Concreto'!$C$1:$L$65536,7,0)</f>
        <v>17653.239365476689</v>
      </c>
      <c r="J2096" s="89">
        <f>VLOOKUP(C2096,'[14]Estructuras de Acero y Concreto'!$C$1:$L$65536,10,0)</f>
        <v>4436</v>
      </c>
      <c r="M2096" s="59"/>
      <c r="N2096" s="59"/>
      <c r="O2096" s="59"/>
      <c r="P2096" s="59"/>
      <c r="Q2096" s="59"/>
      <c r="R2096" s="59"/>
    </row>
    <row r="2097" spans="1:18" x14ac:dyDescent="0.2">
      <c r="A2097" s="80"/>
      <c r="B2097" s="81">
        <f t="shared" si="33"/>
        <v>59</v>
      </c>
      <c r="C2097" s="96" t="s">
        <v>2095</v>
      </c>
      <c r="D2097" s="82" t="str">
        <f>VLOOKUP(C2097,[13]Resumen!$C$1:$J$65536,8,0)</f>
        <v>1 Poste autosoportable de acero (25/7250) de ángulo medio (50°) Tipo ACU1-25</v>
      </c>
      <c r="E2097" s="84" t="s">
        <v>44</v>
      </c>
      <c r="F2097" s="85">
        <f t="shared" si="32"/>
        <v>0</v>
      </c>
      <c r="G2097" s="86">
        <f>VLOOKUP(C2097,'[14]Estructuras de Acero y Concreto'!$C$1:$L$65536,7,0)</f>
        <v>24605.49571612768</v>
      </c>
      <c r="J2097" s="89">
        <f>VLOOKUP(C2097,'[14]Estructuras de Acero y Concreto'!$C$1:$L$65536,10,0)</f>
        <v>6183</v>
      </c>
      <c r="M2097" s="59"/>
      <c r="N2097" s="59"/>
      <c r="O2097" s="59"/>
      <c r="P2097" s="59"/>
      <c r="Q2097" s="59"/>
      <c r="R2097" s="59"/>
    </row>
    <row r="2098" spans="1:18" x14ac:dyDescent="0.2">
      <c r="A2098" s="80"/>
      <c r="B2098" s="81">
        <f t="shared" si="33"/>
        <v>60</v>
      </c>
      <c r="C2098" s="96" t="s">
        <v>2096</v>
      </c>
      <c r="D2098" s="82" t="str">
        <f>VLOOKUP(C2098,[13]Resumen!$C$1:$J$65536,8,0)</f>
        <v>1 Poste autosoportable de acero (23/1140) de ángulo mayor y terminal (90°) Tipo ACTU1-23</v>
      </c>
      <c r="E2098" s="84" t="s">
        <v>44</v>
      </c>
      <c r="F2098" s="85">
        <f t="shared" si="32"/>
        <v>0</v>
      </c>
      <c r="G2098" s="86">
        <f>VLOOKUP(C2098,'[14]Estructuras de Acero y Concreto'!$C$1:$L$65536,7,0)</f>
        <v>30363.890071818565</v>
      </c>
      <c r="J2098" s="89">
        <f>VLOOKUP(C2098,'[14]Estructuras de Acero y Concreto'!$C$1:$L$65536,10,0)</f>
        <v>7630</v>
      </c>
      <c r="M2098" s="59"/>
      <c r="N2098" s="59"/>
      <c r="O2098" s="59"/>
      <c r="P2098" s="59"/>
      <c r="Q2098" s="59"/>
      <c r="R2098" s="59"/>
    </row>
    <row r="2099" spans="1:18" x14ac:dyDescent="0.2">
      <c r="A2099" s="80"/>
      <c r="B2099" s="81">
        <f t="shared" si="33"/>
        <v>61</v>
      </c>
      <c r="C2099" s="96" t="s">
        <v>2097</v>
      </c>
      <c r="D2099" s="82" t="str">
        <f>VLOOKUP(C2099,[13]Resumen!$C$1:$J$65536,8,0)</f>
        <v>1 Poste autosoportable de acero (25/1100) de suspensión (2°) Tipo SCU1-25</v>
      </c>
      <c r="E2099" s="84" t="s">
        <v>44</v>
      </c>
      <c r="F2099" s="85">
        <f t="shared" si="32"/>
        <v>0</v>
      </c>
      <c r="G2099" s="86">
        <f>VLOOKUP(C2099,'[14]Estructuras de Acero y Concreto'!$C$1:$L$65536,7,0)</f>
        <v>7222.8650695086098</v>
      </c>
      <c r="J2099" s="89">
        <f>VLOOKUP(C2099,'[14]Estructuras de Acero y Concreto'!$C$1:$L$65536,10,0)</f>
        <v>1815</v>
      </c>
      <c r="M2099" s="59"/>
      <c r="N2099" s="59"/>
      <c r="O2099" s="59"/>
      <c r="P2099" s="59"/>
      <c r="Q2099" s="59"/>
      <c r="R2099" s="59"/>
    </row>
    <row r="2100" spans="1:18" x14ac:dyDescent="0.2">
      <c r="A2100" s="80"/>
      <c r="B2100" s="81">
        <f t="shared" si="33"/>
        <v>62</v>
      </c>
      <c r="C2100" s="96" t="s">
        <v>2098</v>
      </c>
      <c r="D2100" s="82" t="str">
        <f>VLOOKUP(C2100,[13]Resumen!$C$1:$J$65536,8,0)</f>
        <v>1 Poste autosoportable de acero (25/5050) de suspensión (25°) Tipo SCU11-25</v>
      </c>
      <c r="E2100" s="84" t="s">
        <v>44</v>
      </c>
      <c r="F2100" s="85">
        <f t="shared" si="32"/>
        <v>0</v>
      </c>
      <c r="G2100" s="86">
        <f>VLOOKUP(C2100,'[14]Estructuras de Acero y Concreto'!$C$1:$L$65536,7,0)</f>
        <v>19451.99143788324</v>
      </c>
      <c r="J2100" s="89">
        <f>VLOOKUP(C2100,'[14]Estructuras de Acero y Concreto'!$C$1:$L$65536,10,0)</f>
        <v>4888</v>
      </c>
      <c r="M2100" s="59"/>
      <c r="N2100" s="59"/>
      <c r="O2100" s="59"/>
      <c r="P2100" s="59"/>
      <c r="Q2100" s="59"/>
      <c r="R2100" s="59"/>
    </row>
    <row r="2101" spans="1:18" x14ac:dyDescent="0.2">
      <c r="A2101" s="80"/>
      <c r="B2101" s="81">
        <f t="shared" si="33"/>
        <v>63</v>
      </c>
      <c r="C2101" s="96" t="s">
        <v>2099</v>
      </c>
      <c r="D2101" s="82" t="str">
        <f>VLOOKUP(C2101,[13]Resumen!$C$1:$J$65536,8,0)</f>
        <v>1 Poste autosoportable de acero (25/8500) de ángulo medio (50°) Tipo ACU1-25</v>
      </c>
      <c r="E2101" s="84" t="s">
        <v>44</v>
      </c>
      <c r="F2101" s="85">
        <f t="shared" si="32"/>
        <v>0</v>
      </c>
      <c r="G2101" s="86">
        <f>VLOOKUP(C2101,'[14]Estructuras de Acero y Concreto'!$C$1:$L$65536,7,0)</f>
        <v>27287.705664804704</v>
      </c>
      <c r="J2101" s="89">
        <f>VLOOKUP(C2101,'[14]Estructuras de Acero y Concreto'!$C$1:$L$65536,10,0)</f>
        <v>6857</v>
      </c>
      <c r="M2101" s="59"/>
      <c r="N2101" s="59"/>
      <c r="O2101" s="59"/>
      <c r="P2101" s="59"/>
      <c r="Q2101" s="59"/>
      <c r="R2101" s="59"/>
    </row>
    <row r="2102" spans="1:18" x14ac:dyDescent="0.2">
      <c r="A2102" s="80"/>
      <c r="B2102" s="81">
        <f t="shared" si="33"/>
        <v>64</v>
      </c>
      <c r="C2102" s="96" t="s">
        <v>2100</v>
      </c>
      <c r="D2102" s="82" t="str">
        <f>VLOOKUP(C2102,[13]Resumen!$C$1:$J$65536,8,0)</f>
        <v>1 Poste autosoportable de acero (23/1340) de ángulo mayor y terminal (90°) Tipo ACTU1-23</v>
      </c>
      <c r="E2102" s="84" t="s">
        <v>44</v>
      </c>
      <c r="F2102" s="85">
        <f t="shared" si="32"/>
        <v>0</v>
      </c>
      <c r="G2102" s="86">
        <f>VLOOKUP(C2102,'[14]Estructuras de Acero y Concreto'!$C$1:$L$65536,7,0)</f>
        <v>33726.601357622851</v>
      </c>
      <c r="J2102" s="89">
        <f>VLOOKUP(C2102,'[14]Estructuras de Acero y Concreto'!$C$1:$L$65536,10,0)</f>
        <v>8475</v>
      </c>
      <c r="M2102" s="59"/>
      <c r="N2102" s="59"/>
      <c r="O2102" s="59"/>
      <c r="P2102" s="59"/>
      <c r="Q2102" s="59"/>
      <c r="R2102" s="59"/>
    </row>
    <row r="2103" spans="1:18" x14ac:dyDescent="0.2">
      <c r="A2103" s="80"/>
      <c r="B2103" s="81">
        <f t="shared" si="33"/>
        <v>65</v>
      </c>
      <c r="C2103" s="96" t="s">
        <v>2101</v>
      </c>
      <c r="D2103" s="82" t="str">
        <f>VLOOKUP(C2103,[13]Resumen!$C$1:$J$65536,8,0)</f>
        <v>1 Poste autosoportable de acero (25/1200) de suspensión (2°) Tipo SCU1-25</v>
      </c>
      <c r="E2103" s="84" t="s">
        <v>44</v>
      </c>
      <c r="F2103" s="85">
        <f t="shared" ref="F2103:F2166" si="34">IF(MID(C2103,1,2)="EA",0,1)</f>
        <v>0</v>
      </c>
      <c r="G2103" s="86">
        <f>VLOOKUP(C2103,'[14]Estructuras de Acero y Concreto'!$C$1:$L$65536,7,0)</f>
        <v>7644.6963077278451</v>
      </c>
      <c r="J2103" s="89">
        <f>VLOOKUP(C2103,'[14]Estructuras de Acero y Concreto'!$C$1:$L$65536,10,0)</f>
        <v>1921</v>
      </c>
      <c r="M2103" s="59"/>
      <c r="N2103" s="59"/>
      <c r="O2103" s="59"/>
      <c r="P2103" s="59"/>
      <c r="Q2103" s="59"/>
      <c r="R2103" s="59"/>
    </row>
    <row r="2104" spans="1:18" x14ac:dyDescent="0.2">
      <c r="A2104" s="80"/>
      <c r="B2104" s="81">
        <f t="shared" si="33"/>
        <v>66</v>
      </c>
      <c r="C2104" s="96" t="s">
        <v>2102</v>
      </c>
      <c r="D2104" s="82" t="str">
        <f>VLOOKUP(C2104,[13]Resumen!$C$1:$J$65536,8,0)</f>
        <v>1 Poste autosoportable de acero (25/5700) de suspensión (25°) Tipo SCU11-25</v>
      </c>
      <c r="E2104" s="84" t="s">
        <v>44</v>
      </c>
      <c r="F2104" s="85">
        <f t="shared" si="34"/>
        <v>0</v>
      </c>
      <c r="G2104" s="86">
        <f>VLOOKUP(C2104,'[14]Estructuras de Acero y Concreto'!$C$1:$L$65536,7,0)</f>
        <v>21043.807431163379</v>
      </c>
      <c r="J2104" s="89">
        <f>VLOOKUP(C2104,'[14]Estructuras de Acero y Concreto'!$C$1:$L$65536,10,0)</f>
        <v>5288</v>
      </c>
      <c r="M2104" s="59"/>
      <c r="N2104" s="59"/>
      <c r="O2104" s="59"/>
      <c r="P2104" s="59"/>
      <c r="Q2104" s="59"/>
      <c r="R2104" s="59"/>
    </row>
    <row r="2105" spans="1:18" x14ac:dyDescent="0.2">
      <c r="A2105" s="80"/>
      <c r="B2105" s="81">
        <f t="shared" ref="B2105:B2168" si="35">1+B2104</f>
        <v>67</v>
      </c>
      <c r="C2105" s="96" t="s">
        <v>2103</v>
      </c>
      <c r="D2105" s="82" t="str">
        <f>VLOOKUP(C2105,[13]Resumen!$C$1:$J$65536,8,0)</f>
        <v>1 Poste autosoportable de acero (25/9550) de ángulo medio (50°) Tipo ACU1-25</v>
      </c>
      <c r="E2105" s="84" t="s">
        <v>44</v>
      </c>
      <c r="F2105" s="85">
        <f t="shared" si="34"/>
        <v>0</v>
      </c>
      <c r="G2105" s="86">
        <f>VLOOKUP(C2105,'[14]Estructuras de Acero y Concreto'!$C$1:$L$65536,7,0)</f>
        <v>29432.677715749684</v>
      </c>
      <c r="J2105" s="89">
        <f>VLOOKUP(C2105,'[14]Estructuras de Acero y Concreto'!$C$1:$L$65536,10,0)</f>
        <v>7396</v>
      </c>
      <c r="M2105" s="59"/>
      <c r="N2105" s="59"/>
      <c r="O2105" s="59"/>
      <c r="P2105" s="59"/>
      <c r="Q2105" s="59"/>
      <c r="R2105" s="59"/>
    </row>
    <row r="2106" spans="1:18" x14ac:dyDescent="0.2">
      <c r="A2106" s="80"/>
      <c r="B2106" s="81">
        <f t="shared" si="35"/>
        <v>68</v>
      </c>
      <c r="C2106" s="96" t="s">
        <v>2104</v>
      </c>
      <c r="D2106" s="82" t="str">
        <f>VLOOKUP(C2106,[13]Resumen!$C$1:$J$65536,8,0)</f>
        <v>1 Poste autosoportable de acero (23/1515) de ángulo mayor y terminal (90°) Tipo ACTU1-23</v>
      </c>
      <c r="E2106" s="84" t="s">
        <v>44</v>
      </c>
      <c r="F2106" s="85">
        <f t="shared" si="34"/>
        <v>0</v>
      </c>
      <c r="G2106" s="86">
        <f>VLOOKUP(C2106,'[14]Estructuras de Acero y Concreto'!$C$1:$L$65536,7,0)</f>
        <v>36528.197505795892</v>
      </c>
      <c r="J2106" s="89">
        <f>VLOOKUP(C2106,'[14]Estructuras de Acero y Concreto'!$C$1:$L$65536,10,0)</f>
        <v>9179</v>
      </c>
      <c r="M2106" s="59"/>
      <c r="N2106" s="59"/>
      <c r="O2106" s="59"/>
      <c r="P2106" s="59"/>
      <c r="Q2106" s="59"/>
      <c r="R2106" s="59"/>
    </row>
    <row r="2107" spans="1:18" x14ac:dyDescent="0.2">
      <c r="A2107" s="80"/>
      <c r="B2107" s="81">
        <f t="shared" si="35"/>
        <v>69</v>
      </c>
      <c r="C2107" s="96" t="s">
        <v>2105</v>
      </c>
      <c r="D2107" s="82" t="str">
        <f>VLOOKUP(C2107,[13]Resumen!$C$1:$J$65536,8,0)</f>
        <v>1 Poste autosoportable de acero (29/1650) de suspensión (2°) Tipo SCU2-29</v>
      </c>
      <c r="E2107" s="84" t="s">
        <v>44</v>
      </c>
      <c r="F2107" s="85">
        <f t="shared" si="34"/>
        <v>0</v>
      </c>
      <c r="G2107" s="86">
        <f>VLOOKUP(C2107,'[14]Estructuras de Acero y Concreto'!$C$1:$L$65536,7,0)</f>
        <v>10915.878173918521</v>
      </c>
      <c r="J2107" s="89">
        <f>VLOOKUP(C2107,'[14]Estructuras de Acero y Concreto'!$C$1:$L$65536,10,0)</f>
        <v>2743</v>
      </c>
      <c r="M2107" s="59"/>
      <c r="N2107" s="59"/>
      <c r="O2107" s="59"/>
      <c r="P2107" s="59"/>
      <c r="Q2107" s="59"/>
      <c r="R2107" s="59"/>
    </row>
    <row r="2108" spans="1:18" x14ac:dyDescent="0.2">
      <c r="A2108" s="80"/>
      <c r="B2108" s="81">
        <f t="shared" si="35"/>
        <v>70</v>
      </c>
      <c r="C2108" s="96" t="s">
        <v>2106</v>
      </c>
      <c r="D2108" s="82" t="str">
        <f>VLOOKUP(C2108,[13]Resumen!$C$1:$J$65536,8,0)</f>
        <v>1 Poste autosoportable de acero (26/7250) de suspensión (25°) Tipo SCU21-26</v>
      </c>
      <c r="E2108" s="84" t="s">
        <v>44</v>
      </c>
      <c r="F2108" s="85">
        <f t="shared" si="34"/>
        <v>0</v>
      </c>
      <c r="G2108" s="86">
        <f>VLOOKUP(C2108,'[14]Estructuras de Acero y Concreto'!$C$1:$L$65536,7,0)</f>
        <v>25596.401171944563</v>
      </c>
      <c r="J2108" s="89">
        <f>VLOOKUP(C2108,'[14]Estructuras de Acero y Concreto'!$C$1:$L$65536,10,0)</f>
        <v>6432</v>
      </c>
      <c r="M2108" s="59"/>
      <c r="N2108" s="59"/>
      <c r="O2108" s="59"/>
      <c r="P2108" s="59"/>
      <c r="Q2108" s="59"/>
      <c r="R2108" s="59"/>
    </row>
    <row r="2109" spans="1:18" x14ac:dyDescent="0.2">
      <c r="A2109" s="80"/>
      <c r="B2109" s="81">
        <f t="shared" si="35"/>
        <v>71</v>
      </c>
      <c r="C2109" s="96" t="s">
        <v>2107</v>
      </c>
      <c r="D2109" s="82" t="str">
        <f>VLOOKUP(C2109,[13]Resumen!$C$1:$J$65536,8,0)</f>
        <v>2 Postes autosoportables de acero (26/7350) de ángulo medio (50°) Tipo ACU2-26</v>
      </c>
      <c r="E2109" s="84" t="s">
        <v>44</v>
      </c>
      <c r="F2109" s="85">
        <f t="shared" si="34"/>
        <v>0</v>
      </c>
      <c r="G2109" s="86">
        <f>VLOOKUP(C2109,'[14]Estructuras de Acero y Concreto'!$C$1:$L$65536,7,0)</f>
        <v>51654.428981940364</v>
      </c>
      <c r="J2109" s="89">
        <f>VLOOKUP(C2109,'[14]Estructuras de Acero y Concreto'!$C$1:$L$65536,10,0)</f>
        <v>12980</v>
      </c>
      <c r="M2109" s="59"/>
      <c r="N2109" s="59"/>
      <c r="O2109" s="59"/>
      <c r="P2109" s="59"/>
      <c r="Q2109" s="59"/>
      <c r="R2109" s="59"/>
    </row>
    <row r="2110" spans="1:18" x14ac:dyDescent="0.2">
      <c r="A2110" s="80"/>
      <c r="B2110" s="81">
        <f t="shared" si="35"/>
        <v>72</v>
      </c>
      <c r="C2110" s="96" t="s">
        <v>2108</v>
      </c>
      <c r="D2110" s="82" t="str">
        <f>VLOOKUP(C2110,[13]Resumen!$C$1:$J$65536,8,0)</f>
        <v>2 Postes autosoportables de acero (26/1180) de ángulo mayor y terminal (90°) Tipo ATCU2-26</v>
      </c>
      <c r="E2110" s="84" t="s">
        <v>44</v>
      </c>
      <c r="F2110" s="85">
        <f t="shared" si="34"/>
        <v>0</v>
      </c>
      <c r="G2110" s="86">
        <f>VLOOKUP(C2110,'[14]Estructuras de Acero y Concreto'!$C$1:$L$65536,7,0)</f>
        <v>70262.757943385135</v>
      </c>
      <c r="J2110" s="89">
        <f>VLOOKUP(C2110,'[14]Estructuras de Acero y Concreto'!$C$1:$L$65536,10,0)</f>
        <v>17656</v>
      </c>
      <c r="M2110" s="59"/>
      <c r="N2110" s="59"/>
      <c r="O2110" s="59"/>
      <c r="P2110" s="59"/>
      <c r="Q2110" s="59"/>
      <c r="R2110" s="59"/>
    </row>
    <row r="2111" spans="1:18" x14ac:dyDescent="0.2">
      <c r="A2111" s="80"/>
      <c r="B2111" s="81">
        <f t="shared" si="35"/>
        <v>73</v>
      </c>
      <c r="C2111" s="96" t="s">
        <v>2109</v>
      </c>
      <c r="D2111" s="82" t="str">
        <f>VLOOKUP(C2111,[13]Resumen!$C$1:$J$65536,8,0)</f>
        <v>1 Poste autosoportable de acero (29/1850) de suspensión (2°) Tipo SCU2-29</v>
      </c>
      <c r="E2111" s="84" t="s">
        <v>44</v>
      </c>
      <c r="F2111" s="85">
        <f t="shared" si="34"/>
        <v>0</v>
      </c>
      <c r="G2111" s="86">
        <f>VLOOKUP(C2111,'[14]Estructuras de Acero y Concreto'!$C$1:$L$65536,7,0)</f>
        <v>11759.540650356994</v>
      </c>
      <c r="J2111" s="89">
        <f>VLOOKUP(C2111,'[14]Estructuras de Acero y Concreto'!$C$1:$L$65536,10,0)</f>
        <v>2955</v>
      </c>
      <c r="M2111" s="59"/>
      <c r="N2111" s="59"/>
      <c r="O2111" s="59"/>
      <c r="P2111" s="59"/>
      <c r="Q2111" s="59"/>
      <c r="R2111" s="59"/>
    </row>
    <row r="2112" spans="1:18" x14ac:dyDescent="0.2">
      <c r="A2112" s="80"/>
      <c r="B2112" s="81">
        <f t="shared" si="35"/>
        <v>74</v>
      </c>
      <c r="C2112" s="96" t="s">
        <v>2110</v>
      </c>
      <c r="D2112" s="82" t="str">
        <f>VLOOKUP(C2112,[13]Resumen!$C$1:$J$65536,8,0)</f>
        <v>1 Poste autosoportable de acero (26/8550) de suspensión (25°) Tipo SCU21-26</v>
      </c>
      <c r="E2112" s="84" t="s">
        <v>44</v>
      </c>
      <c r="F2112" s="85">
        <f t="shared" si="34"/>
        <v>0</v>
      </c>
      <c r="G2112" s="86">
        <f>VLOOKUP(C2112,'[14]Estructuras de Acero y Concreto'!$C$1:$L$65536,7,0)</f>
        <v>28493.506279714409</v>
      </c>
      <c r="J2112" s="89">
        <f>VLOOKUP(C2112,'[14]Estructuras de Acero y Concreto'!$C$1:$L$65536,10,0)</f>
        <v>7160</v>
      </c>
      <c r="M2112" s="59"/>
      <c r="N2112" s="59"/>
      <c r="O2112" s="59"/>
      <c r="P2112" s="59"/>
      <c r="Q2112" s="59"/>
      <c r="R2112" s="59"/>
    </row>
    <row r="2113" spans="1:18" x14ac:dyDescent="0.2">
      <c r="A2113" s="80"/>
      <c r="B2113" s="81">
        <f t="shared" si="35"/>
        <v>75</v>
      </c>
      <c r="C2113" s="96" t="s">
        <v>2111</v>
      </c>
      <c r="D2113" s="82" t="str">
        <f>VLOOKUP(C2113,[13]Resumen!$C$1:$J$65536,8,0)</f>
        <v>2 Postes autosoportables de acero (26/8550) de ángulo medio (50°) Tipo ACU2-26</v>
      </c>
      <c r="E2113" s="84" t="s">
        <v>44</v>
      </c>
      <c r="F2113" s="85">
        <f t="shared" si="34"/>
        <v>0</v>
      </c>
      <c r="G2113" s="86">
        <f>VLOOKUP(C2113,'[14]Estructuras de Acero y Concreto'!$C$1:$L$65536,7,0)</f>
        <v>56987.012559428818</v>
      </c>
      <c r="J2113" s="89">
        <f>VLOOKUP(C2113,'[14]Estructuras de Acero y Concreto'!$C$1:$L$65536,10,0)</f>
        <v>14320</v>
      </c>
      <c r="M2113" s="59"/>
      <c r="N2113" s="59"/>
      <c r="O2113" s="59"/>
      <c r="P2113" s="59"/>
      <c r="Q2113" s="59"/>
      <c r="R2113" s="59"/>
    </row>
    <row r="2114" spans="1:18" x14ac:dyDescent="0.2">
      <c r="A2114" s="80"/>
      <c r="B2114" s="81">
        <f t="shared" si="35"/>
        <v>76</v>
      </c>
      <c r="C2114" s="96" t="s">
        <v>2112</v>
      </c>
      <c r="D2114" s="82" t="str">
        <f>VLOOKUP(C2114,[13]Resumen!$C$1:$J$65536,8,0)</f>
        <v>2 Postes autosoportables de acero (26/1385) de ángulo mayor y terminal (90°) Tipo ATCU2-26</v>
      </c>
      <c r="E2114" s="84" t="s">
        <v>44</v>
      </c>
      <c r="F2114" s="85">
        <f t="shared" si="34"/>
        <v>0</v>
      </c>
      <c r="G2114" s="86">
        <f>VLOOKUP(C2114,'[14]Estructuras de Acero y Concreto'!$C$1:$L$65536,7,0)</f>
        <v>77975.106430827378</v>
      </c>
      <c r="J2114" s="89">
        <f>VLOOKUP(C2114,'[14]Estructuras de Acero y Concreto'!$C$1:$L$65536,10,0)</f>
        <v>19594</v>
      </c>
      <c r="M2114" s="59"/>
      <c r="N2114" s="59"/>
      <c r="O2114" s="59"/>
      <c r="P2114" s="59"/>
      <c r="Q2114" s="59"/>
      <c r="R2114" s="59"/>
    </row>
    <row r="2115" spans="1:18" x14ac:dyDescent="0.2">
      <c r="A2115" s="80"/>
      <c r="B2115" s="81">
        <f t="shared" si="35"/>
        <v>77</v>
      </c>
      <c r="C2115" s="96" t="s">
        <v>2113</v>
      </c>
      <c r="D2115" s="82" t="str">
        <f>VLOOKUP(C2115,[13]Resumen!$C$1:$J$65536,8,0)</f>
        <v>1 Poste autosoportable de acero (29/2000) de suspensión (2°) Tipo SCU2-29</v>
      </c>
      <c r="E2115" s="84" t="s">
        <v>44</v>
      </c>
      <c r="F2115" s="85">
        <f t="shared" si="34"/>
        <v>0</v>
      </c>
      <c r="G2115" s="86">
        <f>VLOOKUP(C2115,'[14]Estructuras de Acero y Concreto'!$C$1:$L$65536,7,0)</f>
        <v>12368.410267786645</v>
      </c>
      <c r="J2115" s="89">
        <f>VLOOKUP(C2115,'[14]Estructuras de Acero y Concreto'!$C$1:$L$65536,10,0)</f>
        <v>3108</v>
      </c>
      <c r="M2115" s="59"/>
      <c r="N2115" s="59"/>
      <c r="O2115" s="59"/>
      <c r="P2115" s="59"/>
      <c r="Q2115" s="59"/>
      <c r="R2115" s="59"/>
    </row>
    <row r="2116" spans="1:18" x14ac:dyDescent="0.2">
      <c r="A2116" s="80"/>
      <c r="B2116" s="81">
        <f t="shared" si="35"/>
        <v>78</v>
      </c>
      <c r="C2116" s="96" t="s">
        <v>2114</v>
      </c>
      <c r="D2116" s="82" t="str">
        <f>VLOOKUP(C2116,[13]Resumen!$C$1:$J$65536,8,0)</f>
        <v>1 Poste autosoportable de acero (26/9800) de suspensión (25°) Tipo SCU21-26</v>
      </c>
      <c r="E2116" s="84" t="s">
        <v>44</v>
      </c>
      <c r="F2116" s="85">
        <f t="shared" si="34"/>
        <v>0</v>
      </c>
      <c r="G2116" s="86">
        <f>VLOOKUP(C2116,'[14]Estructuras de Acero y Concreto'!$C$1:$L$65536,7,0)</f>
        <v>31135.920828559432</v>
      </c>
      <c r="J2116" s="89">
        <f>VLOOKUP(C2116,'[14]Estructuras de Acero y Concreto'!$C$1:$L$65536,10,0)</f>
        <v>7824</v>
      </c>
      <c r="M2116" s="59"/>
      <c r="N2116" s="59"/>
      <c r="O2116" s="59"/>
      <c r="P2116" s="59"/>
      <c r="Q2116" s="59"/>
      <c r="R2116" s="59"/>
    </row>
    <row r="2117" spans="1:18" x14ac:dyDescent="0.2">
      <c r="A2117" s="80"/>
      <c r="B2117" s="81">
        <f t="shared" si="35"/>
        <v>79</v>
      </c>
      <c r="C2117" s="96" t="s">
        <v>2115</v>
      </c>
      <c r="D2117" s="82" t="str">
        <f>VLOOKUP(C2117,[13]Resumen!$C$1:$J$65536,8,0)</f>
        <v>2 Postes autosoportables de acero (26/9750) de ángulo medio (50°) Tipo ACU2-26</v>
      </c>
      <c r="E2117" s="84" t="s">
        <v>44</v>
      </c>
      <c r="F2117" s="85">
        <f t="shared" si="34"/>
        <v>0</v>
      </c>
      <c r="G2117" s="86">
        <f>VLOOKUP(C2117,'[14]Estructuras de Acero y Concreto'!$C$1:$L$65536,7,0)</f>
        <v>62064.905577992438</v>
      </c>
      <c r="J2117" s="89">
        <f>VLOOKUP(C2117,'[14]Estructuras de Acero y Concreto'!$C$1:$L$65536,10,0)</f>
        <v>15596</v>
      </c>
      <c r="M2117" s="59"/>
      <c r="N2117" s="59"/>
      <c r="O2117" s="59"/>
      <c r="P2117" s="59"/>
      <c r="Q2117" s="59"/>
      <c r="R2117" s="59"/>
    </row>
    <row r="2118" spans="1:18" x14ac:dyDescent="0.2">
      <c r="A2118" s="80"/>
      <c r="B2118" s="81">
        <f t="shared" si="35"/>
        <v>80</v>
      </c>
      <c r="C2118" s="96" t="s">
        <v>2116</v>
      </c>
      <c r="D2118" s="82" t="str">
        <f>VLOOKUP(C2118,[13]Resumen!$C$1:$J$65536,8,0)</f>
        <v>2 Postes autosoportables de acero (26/15800) de ángulo mayor y terminal (90°) Tipo ATCU2-26</v>
      </c>
      <c r="E2118" s="84" t="s">
        <v>44</v>
      </c>
      <c r="F2118" s="85">
        <f t="shared" si="34"/>
        <v>0</v>
      </c>
      <c r="G2118" s="86">
        <f>VLOOKUP(C2118,'[14]Estructuras de Acero y Concreto'!$C$1:$L$65536,7,0)</f>
        <v>84947.260481394376</v>
      </c>
      <c r="J2118" s="89">
        <f>VLOOKUP(C2118,'[14]Estructuras de Acero y Concreto'!$C$1:$L$65536,10,0)</f>
        <v>21346</v>
      </c>
      <c r="M2118" s="59"/>
      <c r="N2118" s="59"/>
      <c r="O2118" s="59"/>
      <c r="P2118" s="59"/>
      <c r="Q2118" s="59"/>
      <c r="R2118" s="59"/>
    </row>
    <row r="2119" spans="1:18" x14ac:dyDescent="0.2">
      <c r="A2119" s="80"/>
      <c r="B2119" s="81">
        <f t="shared" si="35"/>
        <v>81</v>
      </c>
      <c r="C2119" s="96" t="s">
        <v>2117</v>
      </c>
      <c r="D2119" s="82" t="str">
        <f>VLOOKUP(C2119,[13]Resumen!$C$1:$J$65536,8,0)</f>
        <v>1 Poste autosoportable de acero (25/850) de suspensión (2°) Tipo SCU1-25</v>
      </c>
      <c r="E2119" s="84" t="s">
        <v>44</v>
      </c>
      <c r="F2119" s="85">
        <f t="shared" si="34"/>
        <v>0</v>
      </c>
      <c r="G2119" s="86">
        <f>VLOOKUP(C2119,'[14]Estructuras de Acero y Concreto'!$C$1:$L$65536,7,0)</f>
        <v>6108.5938742125154</v>
      </c>
      <c r="J2119" s="89">
        <f>VLOOKUP(C2119,'[14]Estructuras de Acero y Concreto'!$C$1:$L$65536,10,0)</f>
        <v>1535</v>
      </c>
      <c r="M2119" s="59"/>
      <c r="N2119" s="59"/>
      <c r="O2119" s="59"/>
      <c r="P2119" s="59"/>
      <c r="Q2119" s="59"/>
      <c r="R2119" s="59"/>
    </row>
    <row r="2120" spans="1:18" x14ac:dyDescent="0.2">
      <c r="A2120" s="80"/>
      <c r="B2120" s="81">
        <f t="shared" si="35"/>
        <v>82</v>
      </c>
      <c r="C2120" s="96" t="s">
        <v>2118</v>
      </c>
      <c r="D2120" s="82" t="str">
        <f>VLOOKUP(C2120,[13]Resumen!$C$1:$J$65536,8,0)</f>
        <v>1 Poste autosoportable de acero (25/4050) de suspensión (25°) Tipo SCU11-25</v>
      </c>
      <c r="E2120" s="84" t="s">
        <v>44</v>
      </c>
      <c r="F2120" s="85">
        <f t="shared" si="34"/>
        <v>0</v>
      </c>
      <c r="G2120" s="86">
        <f>VLOOKUP(C2120,'[14]Estructuras de Acero y Concreto'!$C$1:$L$65536,7,0)</f>
        <v>16853.351828853425</v>
      </c>
      <c r="J2120" s="89">
        <f>VLOOKUP(C2120,'[14]Estructuras de Acero y Concreto'!$C$1:$L$65536,10,0)</f>
        <v>4235</v>
      </c>
      <c r="M2120" s="59"/>
      <c r="N2120" s="59"/>
      <c r="O2120" s="59"/>
      <c r="P2120" s="59"/>
      <c r="Q2120" s="59"/>
      <c r="R2120" s="59"/>
    </row>
    <row r="2121" spans="1:18" x14ac:dyDescent="0.2">
      <c r="A2121" s="80"/>
      <c r="B2121" s="81">
        <f t="shared" si="35"/>
        <v>83</v>
      </c>
      <c r="C2121" s="96" t="s">
        <v>2119</v>
      </c>
      <c r="D2121" s="82" t="str">
        <f>VLOOKUP(C2121,[13]Resumen!$C$1:$J$65536,8,0)</f>
        <v>1 Poste autosoportable de acero (25/6850) de ángulo medio (50°) Tipo ACU1-25</v>
      </c>
      <c r="E2121" s="84" t="s">
        <v>44</v>
      </c>
      <c r="F2121" s="85">
        <f t="shared" si="34"/>
        <v>0</v>
      </c>
      <c r="G2121" s="86">
        <f>VLOOKUP(C2121,'[14]Estructuras de Acero y Concreto'!$C$1:$L$65536,7,0)</f>
        <v>23714.078759890803</v>
      </c>
      <c r="J2121" s="89">
        <f>VLOOKUP(C2121,'[14]Estructuras de Acero y Concreto'!$C$1:$L$65536,10,0)</f>
        <v>5959</v>
      </c>
      <c r="M2121" s="59"/>
      <c r="N2121" s="59"/>
      <c r="O2121" s="59"/>
      <c r="P2121" s="59"/>
      <c r="Q2121" s="59"/>
      <c r="R2121" s="59"/>
    </row>
    <row r="2122" spans="1:18" x14ac:dyDescent="0.2">
      <c r="A2122" s="80"/>
      <c r="B2122" s="81">
        <f t="shared" si="35"/>
        <v>84</v>
      </c>
      <c r="C2122" s="96" t="s">
        <v>2120</v>
      </c>
      <c r="D2122" s="82" t="str">
        <f>VLOOKUP(C2122,[13]Resumen!$C$1:$J$65536,8,0)</f>
        <v>1 Poste autosoportable de acero (23/1085) de ángulo mayor y terminal (90°) Tipo ACTU1-23</v>
      </c>
      <c r="E2122" s="84" t="s">
        <v>44</v>
      </c>
      <c r="F2122" s="85">
        <f t="shared" si="34"/>
        <v>0</v>
      </c>
      <c r="G2122" s="86">
        <f>VLOOKUP(C2122,'[14]Estructuras de Acero y Concreto'!$C$1:$L$65536,7,0)</f>
        <v>29404.820935867283</v>
      </c>
      <c r="J2122" s="89">
        <f>VLOOKUP(C2122,'[14]Estructuras de Acero y Concreto'!$C$1:$L$65536,10,0)</f>
        <v>7389</v>
      </c>
      <c r="M2122" s="59"/>
      <c r="N2122" s="59"/>
      <c r="O2122" s="59"/>
      <c r="P2122" s="59"/>
      <c r="Q2122" s="59"/>
      <c r="R2122" s="59"/>
    </row>
    <row r="2123" spans="1:18" x14ac:dyDescent="0.2">
      <c r="A2123" s="80"/>
      <c r="B2123" s="81">
        <f t="shared" si="35"/>
        <v>85</v>
      </c>
      <c r="C2123" s="96" t="s">
        <v>2121</v>
      </c>
      <c r="D2123" s="82" t="str">
        <f>VLOOKUP(C2123,[13]Resumen!$C$1:$J$65536,8,0)</f>
        <v>1 Poste autosoportable de acero (25/950) de suspensión (2°) Tipo SCU1-25</v>
      </c>
      <c r="E2123" s="84" t="s">
        <v>44</v>
      </c>
      <c r="F2123" s="85">
        <f t="shared" si="34"/>
        <v>0</v>
      </c>
      <c r="G2123" s="86">
        <f>VLOOKUP(C2123,'[14]Estructuras de Acero y Concreto'!$C$1:$L$65536,7,0)</f>
        <v>6566.2409722805551</v>
      </c>
      <c r="J2123" s="89">
        <f>VLOOKUP(C2123,'[14]Estructuras de Acero y Concreto'!$C$1:$L$65536,10,0)</f>
        <v>1650</v>
      </c>
      <c r="M2123" s="59"/>
      <c r="N2123" s="59"/>
      <c r="O2123" s="59"/>
      <c r="P2123" s="59"/>
      <c r="Q2123" s="59"/>
      <c r="R2123" s="59"/>
    </row>
    <row r="2124" spans="1:18" x14ac:dyDescent="0.2">
      <c r="A2124" s="80"/>
      <c r="B2124" s="81">
        <f t="shared" si="35"/>
        <v>86</v>
      </c>
      <c r="C2124" s="96" t="s">
        <v>2122</v>
      </c>
      <c r="D2124" s="82" t="str">
        <f>VLOOKUP(C2124,[13]Resumen!$C$1:$J$65536,8,0)</f>
        <v>1 Poste autosoportable de acero (25/4750) de suspensión (25°) Tipo SCU11-25</v>
      </c>
      <c r="E2124" s="84" t="s">
        <v>44</v>
      </c>
      <c r="F2124" s="85">
        <f t="shared" si="34"/>
        <v>0</v>
      </c>
      <c r="G2124" s="86">
        <f>VLOOKUP(C2124,'[14]Estructuras de Acero y Concreto'!$C$1:$L$65536,7,0)</f>
        <v>18691.89930109198</v>
      </c>
      <c r="J2124" s="89">
        <f>VLOOKUP(C2124,'[14]Estructuras de Acero y Concreto'!$C$1:$L$65536,10,0)</f>
        <v>4697</v>
      </c>
      <c r="M2124" s="59"/>
      <c r="N2124" s="59"/>
      <c r="O2124" s="59"/>
      <c r="P2124" s="59"/>
      <c r="Q2124" s="59"/>
      <c r="R2124" s="59"/>
    </row>
    <row r="2125" spans="1:18" x14ac:dyDescent="0.2">
      <c r="A2125" s="80"/>
      <c r="B2125" s="81">
        <f t="shared" si="35"/>
        <v>87</v>
      </c>
      <c r="C2125" s="96" t="s">
        <v>2123</v>
      </c>
      <c r="D2125" s="82" t="str">
        <f>VLOOKUP(C2125,[13]Resumen!$C$1:$J$65536,8,0)</f>
        <v>1 Poste autosoportable de acero (25/8100) de ángulo medio (50°) Tipo ACU1-25</v>
      </c>
      <c r="E2125" s="84" t="s">
        <v>44</v>
      </c>
      <c r="F2125" s="85">
        <f t="shared" si="34"/>
        <v>0</v>
      </c>
      <c r="G2125" s="86">
        <f>VLOOKUP(C2125,'[14]Estructuras de Acero y Concreto'!$C$1:$L$65536,7,0)</f>
        <v>26444.043188366235</v>
      </c>
      <c r="J2125" s="89">
        <f>VLOOKUP(C2125,'[14]Estructuras de Acero y Concreto'!$C$1:$L$65536,10,0)</f>
        <v>6645</v>
      </c>
      <c r="M2125" s="59"/>
      <c r="N2125" s="59"/>
      <c r="O2125" s="59"/>
      <c r="P2125" s="59"/>
      <c r="Q2125" s="59"/>
      <c r="R2125" s="59"/>
    </row>
    <row r="2126" spans="1:18" x14ac:dyDescent="0.2">
      <c r="A2126" s="80"/>
      <c r="B2126" s="81">
        <f t="shared" si="35"/>
        <v>88</v>
      </c>
      <c r="C2126" s="96" t="s">
        <v>2124</v>
      </c>
      <c r="D2126" s="82" t="str">
        <f>VLOOKUP(C2126,[13]Resumen!$C$1:$J$65536,8,0)</f>
        <v>1 Poste autosoportable de acero (23/1285) de ángulo mayor y terminal (90°) Tipo ACTU1-23</v>
      </c>
      <c r="E2126" s="84" t="s">
        <v>44</v>
      </c>
      <c r="F2126" s="85">
        <f t="shared" si="34"/>
        <v>0</v>
      </c>
      <c r="G2126" s="86">
        <f>VLOOKUP(C2126,'[14]Estructuras de Acero y Concreto'!$C$1:$L$65536,7,0)</f>
        <v>32823.245781436373</v>
      </c>
      <c r="J2126" s="89">
        <f>VLOOKUP(C2126,'[14]Estructuras de Acero y Concreto'!$C$1:$L$65536,10,0)</f>
        <v>8248</v>
      </c>
      <c r="M2126" s="59"/>
      <c r="N2126" s="59"/>
      <c r="O2126" s="59"/>
      <c r="P2126" s="59"/>
      <c r="Q2126" s="59"/>
      <c r="R2126" s="59"/>
    </row>
    <row r="2127" spans="1:18" x14ac:dyDescent="0.2">
      <c r="A2127" s="80"/>
      <c r="B2127" s="81">
        <f t="shared" si="35"/>
        <v>89</v>
      </c>
      <c r="C2127" s="96" t="s">
        <v>2125</v>
      </c>
      <c r="D2127" s="82" t="str">
        <f>VLOOKUP(C2127,[13]Resumen!$C$1:$J$65536,8,0)</f>
        <v>1 Poste autosoportable de acero (25/1000) de suspensión (2°) Tipo SCU1-25</v>
      </c>
      <c r="E2127" s="84" t="s">
        <v>44</v>
      </c>
      <c r="F2127" s="85">
        <f t="shared" si="34"/>
        <v>0</v>
      </c>
      <c r="G2127" s="86">
        <f>VLOOKUP(C2127,'[14]Estructuras de Acero y Concreto'!$C$1:$L$65536,7,0)</f>
        <v>6789.0952113397734</v>
      </c>
      <c r="J2127" s="89">
        <f>VLOOKUP(C2127,'[14]Estructuras de Acero y Concreto'!$C$1:$L$65536,10,0)</f>
        <v>1706</v>
      </c>
      <c r="M2127" s="59"/>
      <c r="N2127" s="59"/>
      <c r="O2127" s="59"/>
      <c r="P2127" s="59"/>
      <c r="Q2127" s="59"/>
      <c r="R2127" s="59"/>
    </row>
    <row r="2128" spans="1:18" x14ac:dyDescent="0.2">
      <c r="A2128" s="80"/>
      <c r="B2128" s="81">
        <f t="shared" si="35"/>
        <v>90</v>
      </c>
      <c r="C2128" s="96" t="s">
        <v>2126</v>
      </c>
      <c r="D2128" s="82" t="str">
        <f>VLOOKUP(C2128,[13]Resumen!$C$1:$J$65536,8,0)</f>
        <v>1 Poste autosoportable de acero (25/5450) de suspensión (25°) Tipo SCU11-25</v>
      </c>
      <c r="E2128" s="84" t="s">
        <v>44</v>
      </c>
      <c r="F2128" s="85">
        <f t="shared" si="34"/>
        <v>0</v>
      </c>
      <c r="G2128" s="86">
        <f>VLOOKUP(C2128,'[14]Estructuras de Acero y Concreto'!$C$1:$L$65536,7,0)</f>
        <v>20438.917353716926</v>
      </c>
      <c r="J2128" s="89">
        <f>VLOOKUP(C2128,'[14]Estructuras de Acero y Concreto'!$C$1:$L$65536,10,0)</f>
        <v>5136</v>
      </c>
      <c r="M2128" s="59"/>
      <c r="N2128" s="59"/>
      <c r="O2128" s="59"/>
      <c r="P2128" s="59"/>
      <c r="Q2128" s="59"/>
      <c r="R2128" s="59"/>
    </row>
    <row r="2129" spans="1:18" x14ac:dyDescent="0.2">
      <c r="A2129" s="80"/>
      <c r="B2129" s="81">
        <f t="shared" si="35"/>
        <v>91</v>
      </c>
      <c r="C2129" s="96" t="s">
        <v>2127</v>
      </c>
      <c r="D2129" s="82" t="str">
        <f>VLOOKUP(C2129,[13]Resumen!$C$1:$J$65536,8,0)</f>
        <v>1 Poste autosoportable de acero (25/9250) de ángulo medio (50°) Tipo ACU1-25</v>
      </c>
      <c r="E2129" s="84" t="s">
        <v>44</v>
      </c>
      <c r="F2129" s="85">
        <f t="shared" si="34"/>
        <v>0</v>
      </c>
      <c r="G2129" s="86">
        <f>VLOOKUP(C2129,'[14]Estructuras de Acero y Concreto'!$C$1:$L$65536,7,0)</f>
        <v>28827.787638303234</v>
      </c>
      <c r="J2129" s="89">
        <f>VLOOKUP(C2129,'[14]Estructuras de Acero y Concreto'!$C$1:$L$65536,10,0)</f>
        <v>7244</v>
      </c>
      <c r="M2129" s="59"/>
      <c r="N2129" s="59"/>
      <c r="O2129" s="59"/>
      <c r="P2129" s="59"/>
      <c r="Q2129" s="59"/>
      <c r="R2129" s="59"/>
    </row>
    <row r="2130" spans="1:18" x14ac:dyDescent="0.2">
      <c r="A2130" s="80"/>
      <c r="B2130" s="81">
        <f t="shared" si="35"/>
        <v>92</v>
      </c>
      <c r="C2130" s="96" t="s">
        <v>2128</v>
      </c>
      <c r="D2130" s="82" t="str">
        <f>VLOOKUP(C2130,[13]Resumen!$C$1:$J$65536,8,0)</f>
        <v>1 Poste autosoportable de acero (23/1475) de ángulo mayor y terminal (90°) Tipo ACTU1-23</v>
      </c>
      <c r="E2130" s="84" t="s">
        <v>44</v>
      </c>
      <c r="F2130" s="85">
        <f t="shared" si="34"/>
        <v>0</v>
      </c>
      <c r="G2130" s="86">
        <f>VLOOKUP(C2130,'[14]Estructuras de Acero y Concreto'!$C$1:$L$65536,7,0)</f>
        <v>35899.430188450235</v>
      </c>
      <c r="J2130" s="89">
        <f>VLOOKUP(C2130,'[14]Estructuras de Acero y Concreto'!$C$1:$L$65536,10,0)</f>
        <v>9021</v>
      </c>
      <c r="M2130" s="59"/>
      <c r="N2130" s="59"/>
      <c r="O2130" s="59"/>
      <c r="P2130" s="59"/>
      <c r="Q2130" s="59"/>
      <c r="R2130" s="59"/>
    </row>
    <row r="2131" spans="1:18" x14ac:dyDescent="0.2">
      <c r="A2131" s="80"/>
      <c r="B2131" s="81">
        <f t="shared" si="35"/>
        <v>93</v>
      </c>
      <c r="C2131" s="96" t="s">
        <v>2129</v>
      </c>
      <c r="D2131" s="82" t="str">
        <f>VLOOKUP(C2131,[13]Resumen!$C$1:$J$65536,8,0)</f>
        <v>1 Poste autosoportable de acero (29/1350) de suspensión (2°) Tipo SCU2-29</v>
      </c>
      <c r="E2131" s="84" t="s">
        <v>44</v>
      </c>
      <c r="F2131" s="85">
        <f t="shared" si="34"/>
        <v>0</v>
      </c>
      <c r="G2131" s="86">
        <f>VLOOKUP(C2131,'[14]Estructuras de Acero y Concreto'!$C$1:$L$65536,7,0)</f>
        <v>9582.7322795464097</v>
      </c>
      <c r="J2131" s="89">
        <f>VLOOKUP(C2131,'[14]Estructuras de Acero y Concreto'!$C$1:$L$65536,10,0)</f>
        <v>2408</v>
      </c>
      <c r="M2131" s="59"/>
      <c r="N2131" s="59"/>
      <c r="O2131" s="59"/>
      <c r="P2131" s="59"/>
      <c r="Q2131" s="59"/>
      <c r="R2131" s="59"/>
    </row>
    <row r="2132" spans="1:18" x14ac:dyDescent="0.2">
      <c r="A2132" s="80"/>
      <c r="B2132" s="81">
        <f t="shared" si="35"/>
        <v>94</v>
      </c>
      <c r="C2132" s="96" t="s">
        <v>2130</v>
      </c>
      <c r="D2132" s="82" t="str">
        <f>VLOOKUP(C2132,[13]Resumen!$C$1:$J$65536,8,0)</f>
        <v>1 Poste autosoportable de acero (26/6750) de suspensión (25°) Tipo SCU21-26</v>
      </c>
      <c r="E2132" s="84" t="s">
        <v>44</v>
      </c>
      <c r="F2132" s="85">
        <f t="shared" si="34"/>
        <v>0</v>
      </c>
      <c r="G2132" s="86">
        <f>VLOOKUP(C2132,'[14]Estructuras de Acero y Concreto'!$C$1:$L$65536,7,0)</f>
        <v>24434.375496850062</v>
      </c>
      <c r="J2132" s="89">
        <f>VLOOKUP(C2132,'[14]Estructuras de Acero y Concreto'!$C$1:$L$65536,10,0)</f>
        <v>6140</v>
      </c>
      <c r="M2132" s="59"/>
      <c r="N2132" s="59"/>
      <c r="O2132" s="59"/>
      <c r="P2132" s="59"/>
      <c r="Q2132" s="59"/>
      <c r="R2132" s="59"/>
    </row>
    <row r="2133" spans="1:18" x14ac:dyDescent="0.2">
      <c r="A2133" s="80"/>
      <c r="B2133" s="81">
        <f t="shared" si="35"/>
        <v>95</v>
      </c>
      <c r="C2133" s="96" t="s">
        <v>2131</v>
      </c>
      <c r="D2133" s="82" t="str">
        <f>VLOOKUP(C2133,[13]Resumen!$C$1:$J$65536,8,0)</f>
        <v>2 Postes autosoportables de acero (26/6900) de ángulo medio (50°) Tipo ACU2-26</v>
      </c>
      <c r="E2133" s="84" t="s">
        <v>44</v>
      </c>
      <c r="F2133" s="85">
        <f t="shared" si="34"/>
        <v>0</v>
      </c>
      <c r="G2133" s="86">
        <f>VLOOKUP(C2133,'[14]Estructuras de Acero y Concreto'!$C$1:$L$65536,7,0)</f>
        <v>49577.109110709782</v>
      </c>
      <c r="J2133" s="89">
        <f>VLOOKUP(C2133,'[14]Estructuras de Acero y Concreto'!$C$1:$L$65536,10,0)</f>
        <v>12458</v>
      </c>
      <c r="M2133" s="59"/>
      <c r="N2133" s="59"/>
      <c r="O2133" s="59"/>
      <c r="P2133" s="59"/>
      <c r="Q2133" s="59"/>
      <c r="R2133" s="59"/>
    </row>
    <row r="2134" spans="1:18" x14ac:dyDescent="0.2">
      <c r="A2134" s="80"/>
      <c r="B2134" s="81">
        <f t="shared" si="35"/>
        <v>96</v>
      </c>
      <c r="C2134" s="96" t="s">
        <v>2132</v>
      </c>
      <c r="D2134" s="82" t="str">
        <f>VLOOKUP(C2134,[13]Resumen!$C$1:$J$65536,8,0)</f>
        <v>2 Postes autosoportables de acero (26/1120) de ángulo mayor y terminal (90°) Tipo ATCU2-26</v>
      </c>
      <c r="E2134" s="84" t="s">
        <v>44</v>
      </c>
      <c r="F2134" s="85">
        <f t="shared" si="34"/>
        <v>0</v>
      </c>
      <c r="G2134" s="86">
        <f>VLOOKUP(C2134,'[14]Estructuras de Acero y Concreto'!$C$1:$L$65536,7,0)</f>
        <v>67922.78843326334</v>
      </c>
      <c r="J2134" s="89">
        <f>VLOOKUP(C2134,'[14]Estructuras de Acero y Concreto'!$C$1:$L$65536,10,0)</f>
        <v>17068</v>
      </c>
      <c r="M2134" s="59"/>
      <c r="N2134" s="59"/>
      <c r="O2134" s="59"/>
      <c r="P2134" s="59"/>
      <c r="Q2134" s="59"/>
      <c r="R2134" s="59"/>
    </row>
    <row r="2135" spans="1:18" x14ac:dyDescent="0.2">
      <c r="A2135" s="80"/>
      <c r="B2135" s="81">
        <f t="shared" si="35"/>
        <v>97</v>
      </c>
      <c r="C2135" s="96" t="s">
        <v>2133</v>
      </c>
      <c r="D2135" s="82" t="str">
        <f>VLOOKUP(C2135,[13]Resumen!$C$1:$J$65536,8,0)</f>
        <v>1 Poste autosoportable de acero (29/1550) de suspensión (2°) Tipo SCU2-29</v>
      </c>
      <c r="E2135" s="84" t="s">
        <v>44</v>
      </c>
      <c r="F2135" s="85">
        <f t="shared" si="34"/>
        <v>0</v>
      </c>
      <c r="G2135" s="86">
        <f>VLOOKUP(C2135,'[14]Estructuras de Acero y Concreto'!$C$1:$L$65536,7,0)</f>
        <v>10482.108315749687</v>
      </c>
      <c r="J2135" s="89">
        <f>VLOOKUP(C2135,'[14]Estructuras de Acero y Concreto'!$C$1:$L$65536,10,0)</f>
        <v>2634</v>
      </c>
      <c r="M2135" s="59"/>
      <c r="N2135" s="59"/>
      <c r="O2135" s="59"/>
      <c r="P2135" s="59"/>
      <c r="Q2135" s="59"/>
      <c r="R2135" s="59"/>
    </row>
    <row r="2136" spans="1:18" x14ac:dyDescent="0.2">
      <c r="A2136" s="80"/>
      <c r="B2136" s="81">
        <f t="shared" si="35"/>
        <v>98</v>
      </c>
      <c r="C2136" s="96" t="s">
        <v>2134</v>
      </c>
      <c r="D2136" s="82" t="str">
        <f>VLOOKUP(C2136,[13]Resumen!$C$1:$J$65536,8,0)</f>
        <v>1 Poste autosoportable de acero (26/8050) de suspensión (25°) Tipo SCU21-26</v>
      </c>
      <c r="E2136" s="84" t="s">
        <v>44</v>
      </c>
      <c r="F2136" s="85">
        <f t="shared" si="34"/>
        <v>0</v>
      </c>
      <c r="G2136" s="86">
        <f>VLOOKUP(C2136,'[14]Estructuras de Acero y Concreto'!$C$1:$L$65536,7,0)</f>
        <v>27399.132784334317</v>
      </c>
      <c r="J2136" s="89">
        <f>VLOOKUP(C2136,'[14]Estructuras de Acero y Concreto'!$C$1:$L$65536,10,0)</f>
        <v>6885</v>
      </c>
      <c r="M2136" s="59"/>
      <c r="N2136" s="59"/>
      <c r="O2136" s="59"/>
      <c r="P2136" s="59"/>
      <c r="Q2136" s="59"/>
      <c r="R2136" s="59"/>
    </row>
    <row r="2137" spans="1:18" x14ac:dyDescent="0.2">
      <c r="A2137" s="80"/>
      <c r="B2137" s="81">
        <f t="shared" si="35"/>
        <v>99</v>
      </c>
      <c r="C2137" s="96" t="s">
        <v>2135</v>
      </c>
      <c r="D2137" s="82" t="str">
        <f>VLOOKUP(C2137,[13]Resumen!$C$1:$J$65536,8,0)</f>
        <v>2 Postes autosoportables de acero (26/8150) de ángulo medio (50°) Tipo ACU2-26</v>
      </c>
      <c r="E2137" s="84" t="s">
        <v>44</v>
      </c>
      <c r="F2137" s="85">
        <f t="shared" si="34"/>
        <v>0</v>
      </c>
      <c r="G2137" s="86">
        <f>VLOOKUP(C2137,'[14]Estructuras de Acero y Concreto'!$C$1:$L$65536,7,0)</f>
        <v>55243.974046787065</v>
      </c>
      <c r="J2137" s="89">
        <f>VLOOKUP(C2137,'[14]Estructuras de Acero y Concreto'!$C$1:$L$65536,10,0)</f>
        <v>13882</v>
      </c>
      <c r="M2137" s="59"/>
      <c r="N2137" s="59"/>
      <c r="O2137" s="59"/>
      <c r="P2137" s="59"/>
      <c r="Q2137" s="59"/>
      <c r="R2137" s="59"/>
    </row>
    <row r="2138" spans="1:18" x14ac:dyDescent="0.2">
      <c r="A2138" s="80"/>
      <c r="B2138" s="81">
        <f t="shared" si="35"/>
        <v>100</v>
      </c>
      <c r="C2138" s="96" t="s">
        <v>2136</v>
      </c>
      <c r="D2138" s="82" t="str">
        <f>VLOOKUP(C2138,[13]Resumen!$C$1:$J$65536,8,0)</f>
        <v>2 Postes autosoportables de acero (26/1330) de ángulo mayor y terminal (90°) Tipo ATCU2-26</v>
      </c>
      <c r="E2138" s="84" t="s">
        <v>44</v>
      </c>
      <c r="F2138" s="85">
        <f t="shared" si="34"/>
        <v>0</v>
      </c>
      <c r="G2138" s="86">
        <f>VLOOKUP(C2138,'[14]Estructuras de Acero y Concreto'!$C$1:$L$65536,7,0)</f>
        <v>75945.541039395204</v>
      </c>
      <c r="J2138" s="89">
        <f>VLOOKUP(C2138,'[14]Estructuras de Acero y Concreto'!$C$1:$L$65536,10,0)</f>
        <v>19084</v>
      </c>
      <c r="M2138" s="59"/>
      <c r="N2138" s="59"/>
      <c r="O2138" s="59"/>
      <c r="P2138" s="59"/>
      <c r="Q2138" s="59"/>
      <c r="R2138" s="59"/>
    </row>
    <row r="2139" spans="1:18" x14ac:dyDescent="0.2">
      <c r="A2139" s="80"/>
      <c r="B2139" s="81">
        <f t="shared" si="35"/>
        <v>101</v>
      </c>
      <c r="C2139" s="96" t="s">
        <v>2137</v>
      </c>
      <c r="D2139" s="82" t="str">
        <f>VLOOKUP(C2139,[13]Resumen!$C$1:$J$65536,8,0)</f>
        <v>1 Poste autosoportable de acero (29/1700) de suspensión (2°) Tipo SCU2-29</v>
      </c>
      <c r="E2139" s="84" t="s">
        <v>44</v>
      </c>
      <c r="F2139" s="85">
        <f t="shared" si="34"/>
        <v>0</v>
      </c>
      <c r="G2139" s="86">
        <f>VLOOKUP(C2139,'[14]Estructuras de Acero y Concreto'!$C$1:$L$65536,7,0)</f>
        <v>11130.773333011341</v>
      </c>
      <c r="J2139" s="89">
        <f>VLOOKUP(C2139,'[14]Estructuras de Acero y Concreto'!$C$1:$L$65536,10,0)</f>
        <v>2797</v>
      </c>
      <c r="M2139" s="59"/>
      <c r="N2139" s="59"/>
      <c r="O2139" s="59"/>
      <c r="P2139" s="59"/>
      <c r="Q2139" s="59"/>
      <c r="R2139" s="59"/>
    </row>
    <row r="2140" spans="1:18" x14ac:dyDescent="0.2">
      <c r="A2140" s="80"/>
      <c r="B2140" s="81">
        <f t="shared" si="35"/>
        <v>102</v>
      </c>
      <c r="C2140" s="96" t="s">
        <v>2138</v>
      </c>
      <c r="D2140" s="82" t="str">
        <f>VLOOKUP(C2140,[13]Resumen!$C$1:$J$65536,8,0)</f>
        <v>1 Poste autosoportable de acero (26/9350) de suspensión (25°) Tipo SCU21-26</v>
      </c>
      <c r="E2140" s="84" t="s">
        <v>44</v>
      </c>
      <c r="F2140" s="85">
        <f t="shared" si="34"/>
        <v>0</v>
      </c>
      <c r="G2140" s="86">
        <f>VLOOKUP(C2140,'[14]Estructuras de Acero y Concreto'!$C$1:$L$65536,7,0)</f>
        <v>30200.728932507351</v>
      </c>
      <c r="J2140" s="89">
        <f>VLOOKUP(C2140,'[14]Estructuras de Acero y Concreto'!$C$1:$L$65536,10,0)</f>
        <v>7589</v>
      </c>
      <c r="M2140" s="59"/>
      <c r="N2140" s="59"/>
      <c r="O2140" s="59"/>
      <c r="P2140" s="59"/>
      <c r="Q2140" s="59"/>
      <c r="R2140" s="59"/>
    </row>
    <row r="2141" spans="1:18" x14ac:dyDescent="0.2">
      <c r="A2141" s="80"/>
      <c r="B2141" s="81">
        <f t="shared" si="35"/>
        <v>103</v>
      </c>
      <c r="C2141" s="96" t="s">
        <v>2139</v>
      </c>
      <c r="D2141" s="82" t="str">
        <f>VLOOKUP(C2141,[13]Resumen!$C$1:$J$65536,8,0)</f>
        <v>2 Postes autosoportables de acero (26/9350) de ángulo medio (50°) Tipo ACU2-26</v>
      </c>
      <c r="E2141" s="84" t="s">
        <v>44</v>
      </c>
      <c r="F2141" s="85">
        <f t="shared" si="34"/>
        <v>0</v>
      </c>
      <c r="G2141" s="86">
        <f>VLOOKUP(C2141,'[14]Estructuras de Acero y Concreto'!$C$1:$L$65536,7,0)</f>
        <v>60401.457865014701</v>
      </c>
      <c r="J2141" s="89">
        <f>VLOOKUP(C2141,'[14]Estructuras de Acero y Concreto'!$C$1:$L$65536,10,0)</f>
        <v>15178</v>
      </c>
      <c r="M2141" s="59"/>
      <c r="N2141" s="59"/>
      <c r="O2141" s="59"/>
      <c r="P2141" s="59"/>
      <c r="Q2141" s="59"/>
      <c r="R2141" s="59"/>
    </row>
    <row r="2142" spans="1:18" x14ac:dyDescent="0.2">
      <c r="A2142" s="80"/>
      <c r="B2142" s="81">
        <f t="shared" si="35"/>
        <v>104</v>
      </c>
      <c r="C2142" s="96" t="s">
        <v>2140</v>
      </c>
      <c r="D2142" s="82" t="str">
        <f>VLOOKUP(C2142,[13]Resumen!$C$1:$J$65536,8,0)</f>
        <v>2 Postes autosoportables de acero (26/15250) de ángulo mayor y terminal (90°) Tipo ATCU2-26</v>
      </c>
      <c r="E2142" s="84" t="s">
        <v>44</v>
      </c>
      <c r="F2142" s="85">
        <f t="shared" si="34"/>
        <v>0</v>
      </c>
      <c r="G2142" s="86">
        <f>VLOOKUP(C2142,'[14]Estructuras de Acero y Concreto'!$C$1:$L$65536,7,0)</f>
        <v>83013.204049559019</v>
      </c>
      <c r="J2142" s="89">
        <f>VLOOKUP(C2142,'[14]Estructuras de Acero y Concreto'!$C$1:$L$65536,10,0)</f>
        <v>20860</v>
      </c>
      <c r="M2142" s="59"/>
      <c r="N2142" s="59"/>
      <c r="O2142" s="59"/>
      <c r="P2142" s="59"/>
      <c r="Q2142" s="59"/>
      <c r="R2142" s="59"/>
    </row>
    <row r="2143" spans="1:18" x14ac:dyDescent="0.2">
      <c r="A2143" s="80"/>
      <c r="B2143" s="81">
        <f t="shared" si="35"/>
        <v>105</v>
      </c>
      <c r="C2143" s="96" t="s">
        <v>2141</v>
      </c>
      <c r="D2143" s="82" t="str">
        <f>VLOOKUP(C2143,[13]Resumen!$C$1:$J$65536,8,0)</f>
        <v>1 Poste de concreto (21/500) de suspensión (2°) Tipo SU1-21</v>
      </c>
      <c r="E2143" s="84" t="s">
        <v>44</v>
      </c>
      <c r="F2143" s="85">
        <f t="shared" si="34"/>
        <v>1</v>
      </c>
      <c r="G2143" s="86">
        <f>VLOOKUP(C2143,'[14]Estructuras de Acero y Concreto'!$C$1:$L$65536,7,0)</f>
        <v>2675.335345120337</v>
      </c>
      <c r="J2143" s="89">
        <f>VLOOKUP(C2143,'[14]Estructuras de Acero y Concreto'!$C$1:$L$65536,10,0)</f>
        <v>4812.5</v>
      </c>
      <c r="M2143" s="59"/>
      <c r="N2143" s="59"/>
      <c r="O2143" s="59"/>
      <c r="P2143" s="59"/>
      <c r="Q2143" s="59"/>
      <c r="R2143" s="59"/>
    </row>
    <row r="2144" spans="1:18" x14ac:dyDescent="0.2">
      <c r="A2144" s="80"/>
      <c r="B2144" s="81">
        <f t="shared" si="35"/>
        <v>106</v>
      </c>
      <c r="C2144" s="96" t="s">
        <v>2142</v>
      </c>
      <c r="D2144" s="82" t="str">
        <f>VLOOKUP(C2144,[13]Resumen!$C$1:$J$65536,8,0)</f>
        <v>1 Poste autosoportable de acero (21/1950) de suspensión (25°) Tipo SU11-21</v>
      </c>
      <c r="E2144" s="84" t="s">
        <v>44</v>
      </c>
      <c r="F2144" s="85">
        <f t="shared" si="34"/>
        <v>0</v>
      </c>
      <c r="G2144" s="86">
        <f>VLOOKUP(C2144,'[14]Estructuras de Acero y Concreto'!$C$1:$L$65536,7,0)</f>
        <v>8790.8038228895421</v>
      </c>
      <c r="J2144" s="89">
        <f>VLOOKUP(C2144,'[14]Estructuras de Acero y Concreto'!$C$1:$L$65536,10,0)</f>
        <v>2209</v>
      </c>
      <c r="M2144" s="59"/>
      <c r="N2144" s="59"/>
      <c r="O2144" s="59"/>
      <c r="P2144" s="59"/>
      <c r="Q2144" s="59"/>
      <c r="R2144" s="59"/>
    </row>
    <row r="2145" spans="1:18" x14ac:dyDescent="0.2">
      <c r="A2145" s="80"/>
      <c r="B2145" s="81">
        <f t="shared" si="35"/>
        <v>107</v>
      </c>
      <c r="C2145" s="96" t="s">
        <v>2143</v>
      </c>
      <c r="D2145" s="82" t="str">
        <f>VLOOKUP(C2145,[13]Resumen!$C$1:$J$65536,8,0)</f>
        <v>1 Poste autosoportable de acero (21/3250) de ángulo medio (50°) Tipo AU1-21</v>
      </c>
      <c r="E2145" s="84" t="s">
        <v>44</v>
      </c>
      <c r="F2145" s="85">
        <f t="shared" si="34"/>
        <v>0</v>
      </c>
      <c r="G2145" s="86">
        <f>VLOOKUP(C2145,'[14]Estructuras de Acero y Concreto'!$C$1:$L$65536,7,0)</f>
        <v>12253.003608273835</v>
      </c>
      <c r="J2145" s="89">
        <f>VLOOKUP(C2145,'[14]Estructuras de Acero y Concreto'!$C$1:$L$65536,10,0)</f>
        <v>3079</v>
      </c>
      <c r="M2145" s="59"/>
      <c r="N2145" s="59"/>
      <c r="O2145" s="59"/>
      <c r="P2145" s="59"/>
      <c r="Q2145" s="59"/>
      <c r="R2145" s="59"/>
    </row>
    <row r="2146" spans="1:18" x14ac:dyDescent="0.2">
      <c r="A2146" s="80"/>
      <c r="B2146" s="81">
        <f t="shared" si="35"/>
        <v>108</v>
      </c>
      <c r="C2146" s="96" t="s">
        <v>2144</v>
      </c>
      <c r="D2146" s="82" t="str">
        <f>VLOOKUP(C2146,[13]Resumen!$C$1:$J$65536,8,0)</f>
        <v>1 Poste autosoportable de acero (19/5250) de ángulo mayor y terminal (90°) Tipo ATU1-19</v>
      </c>
      <c r="E2146" s="84" t="s">
        <v>44</v>
      </c>
      <c r="F2146" s="85">
        <f t="shared" si="34"/>
        <v>0</v>
      </c>
      <c r="G2146" s="86">
        <f>VLOOKUP(C2146,'[14]Estructuras de Acero y Concreto'!$C$1:$L$65536,7,0)</f>
        <v>15130.211016127678</v>
      </c>
      <c r="J2146" s="89">
        <f>VLOOKUP(C2146,'[14]Estructuras de Acero y Concreto'!$C$1:$L$65536,10,0)</f>
        <v>3802</v>
      </c>
      <c r="M2146" s="59"/>
      <c r="N2146" s="59"/>
      <c r="O2146" s="59"/>
      <c r="P2146" s="59"/>
      <c r="Q2146" s="59"/>
      <c r="R2146" s="59"/>
    </row>
    <row r="2147" spans="1:18" x14ac:dyDescent="0.2">
      <c r="A2147" s="80"/>
      <c r="B2147" s="81">
        <f t="shared" si="35"/>
        <v>109</v>
      </c>
      <c r="C2147" s="96" t="s">
        <v>2145</v>
      </c>
      <c r="D2147" s="82" t="str">
        <f>VLOOKUP(C2147,[13]Resumen!$C$1:$J$65536,8,0)</f>
        <v>1 Poste de concreto (21/600) de suspensión (2°) Tipo SU1-21</v>
      </c>
      <c r="E2147" s="84" t="s">
        <v>44</v>
      </c>
      <c r="F2147" s="85">
        <f t="shared" si="34"/>
        <v>1</v>
      </c>
      <c r="G2147" s="86">
        <f>VLOOKUP(C2147,'[14]Estructuras de Acero y Concreto'!$C$1:$L$65536,7,0)</f>
        <v>2636.1078437327128</v>
      </c>
      <c r="J2147" s="89">
        <f>VLOOKUP(C2147,'[14]Estructuras de Acero y Concreto'!$C$1:$L$65536,10,0)</f>
        <v>4774</v>
      </c>
      <c r="M2147" s="59"/>
      <c r="N2147" s="59"/>
      <c r="O2147" s="59"/>
      <c r="P2147" s="59"/>
      <c r="Q2147" s="59"/>
      <c r="R2147" s="59"/>
    </row>
    <row r="2148" spans="1:18" x14ac:dyDescent="0.2">
      <c r="A2148" s="80"/>
      <c r="B2148" s="81">
        <f t="shared" si="35"/>
        <v>110</v>
      </c>
      <c r="C2148" s="96" t="s">
        <v>2146</v>
      </c>
      <c r="D2148" s="82" t="str">
        <f>VLOOKUP(C2148,[13]Resumen!$C$1:$J$65536,8,0)</f>
        <v>1 Poste autosoportable de acero (21/2300) de suspensión (25°) Tipo SU11-21</v>
      </c>
      <c r="E2148" s="84" t="s">
        <v>44</v>
      </c>
      <c r="F2148" s="85">
        <f t="shared" si="34"/>
        <v>0</v>
      </c>
      <c r="G2148" s="86">
        <f>VLOOKUP(C2148,'[14]Estructuras de Acero y Concreto'!$C$1:$L$65536,7,0)</f>
        <v>9789.6683586728286</v>
      </c>
      <c r="J2148" s="89">
        <f>VLOOKUP(C2148,'[14]Estructuras de Acero y Concreto'!$C$1:$L$65536,10,0)</f>
        <v>2460</v>
      </c>
      <c r="M2148" s="59"/>
      <c r="N2148" s="59"/>
      <c r="O2148" s="59"/>
      <c r="P2148" s="59"/>
      <c r="Q2148" s="59"/>
      <c r="R2148" s="59"/>
    </row>
    <row r="2149" spans="1:18" x14ac:dyDescent="0.2">
      <c r="A2149" s="80"/>
      <c r="B2149" s="81">
        <f t="shared" si="35"/>
        <v>111</v>
      </c>
      <c r="C2149" s="96" t="s">
        <v>2147</v>
      </c>
      <c r="D2149" s="82" t="str">
        <f>VLOOKUP(C2149,[13]Resumen!$C$1:$J$65536,8,0)</f>
        <v>1 Poste autosoportable de acero (21/3900) de ángulo medio (50°) Tipo AU1-21</v>
      </c>
      <c r="E2149" s="84" t="s">
        <v>44</v>
      </c>
      <c r="F2149" s="85">
        <f t="shared" si="34"/>
        <v>0</v>
      </c>
      <c r="G2149" s="86">
        <f>VLOOKUP(C2149,'[14]Estructuras de Acero y Concreto'!$C$1:$L$65536,7,0)</f>
        <v>13797.065121755564</v>
      </c>
      <c r="J2149" s="89">
        <f>VLOOKUP(C2149,'[14]Estructuras de Acero y Concreto'!$C$1:$L$65536,10,0)</f>
        <v>3467</v>
      </c>
      <c r="M2149" s="59"/>
      <c r="N2149" s="59"/>
      <c r="O2149" s="59"/>
      <c r="P2149" s="59"/>
      <c r="Q2149" s="59"/>
      <c r="R2149" s="59"/>
    </row>
    <row r="2150" spans="1:18" x14ac:dyDescent="0.2">
      <c r="A2150" s="80"/>
      <c r="B2150" s="81">
        <f t="shared" si="35"/>
        <v>112</v>
      </c>
      <c r="C2150" s="96" t="s">
        <v>2148</v>
      </c>
      <c r="D2150" s="82" t="str">
        <f>VLOOKUP(C2150,[13]Resumen!$C$1:$J$65536,8,0)</f>
        <v>1 Poste autosoportable de acero (19/6350) de ángulo mayor y terminal (90°) Tipo ATU1-19</v>
      </c>
      <c r="E2150" s="84" t="s">
        <v>44</v>
      </c>
      <c r="F2150" s="85">
        <f t="shared" si="34"/>
        <v>0</v>
      </c>
      <c r="G2150" s="86">
        <f>VLOOKUP(C2150,'[14]Estructuras de Acero y Concreto'!$C$1:$L$65536,7,0)</f>
        <v>17119.981007727845</v>
      </c>
      <c r="J2150" s="89">
        <f>VLOOKUP(C2150,'[14]Estructuras de Acero y Concreto'!$C$1:$L$65536,10,0)</f>
        <v>4302</v>
      </c>
      <c r="M2150" s="59"/>
      <c r="N2150" s="59"/>
      <c r="O2150" s="59"/>
      <c r="P2150" s="59"/>
      <c r="Q2150" s="59"/>
      <c r="R2150" s="59"/>
    </row>
    <row r="2151" spans="1:18" x14ac:dyDescent="0.2">
      <c r="A2151" s="80"/>
      <c r="B2151" s="81">
        <f t="shared" si="35"/>
        <v>113</v>
      </c>
      <c r="C2151" s="96" t="s">
        <v>2149</v>
      </c>
      <c r="D2151" s="82" t="str">
        <f>VLOOKUP(C2151,[13]Resumen!$C$1:$J$65536,8,0)</f>
        <v>1 Poste de concreto (21/500) de suspensión (0°) Tipo SU1-21</v>
      </c>
      <c r="E2151" s="84" t="s">
        <v>44</v>
      </c>
      <c r="F2151" s="85">
        <f t="shared" si="34"/>
        <v>1</v>
      </c>
      <c r="G2151" s="86">
        <f>VLOOKUP(C2151,'[14]Estructuras de Acero y Concreto'!$C$1:$L$65536,7,0)</f>
        <v>2675.335345120337</v>
      </c>
      <c r="J2151" s="89">
        <f>VLOOKUP(C2151,'[14]Estructuras de Acero y Concreto'!$C$1:$L$65536,10,0)</f>
        <v>4812.5</v>
      </c>
      <c r="M2151" s="59"/>
      <c r="N2151" s="59"/>
      <c r="O2151" s="59"/>
      <c r="P2151" s="59"/>
      <c r="Q2151" s="59"/>
      <c r="R2151" s="59"/>
    </row>
    <row r="2152" spans="1:18" x14ac:dyDescent="0.2">
      <c r="A2152" s="80"/>
      <c r="B2152" s="81">
        <f t="shared" si="35"/>
        <v>114</v>
      </c>
      <c r="C2152" s="96" t="s">
        <v>2150</v>
      </c>
      <c r="D2152" s="82" t="str">
        <f>VLOOKUP(C2152,[13]Resumen!$C$1:$J$65536,8,0)</f>
        <v>1 Poste autosoportable de acero (21/2950) de suspensión (25°) Tipo SU11-21</v>
      </c>
      <c r="E2152" s="84" t="s">
        <v>44</v>
      </c>
      <c r="F2152" s="85">
        <f t="shared" si="34"/>
        <v>0</v>
      </c>
      <c r="G2152" s="86">
        <f>VLOOKUP(C2152,'[14]Estructuras de Acero y Concreto'!$C$1:$L$65536,7,0)</f>
        <v>11504.850091432172</v>
      </c>
      <c r="J2152" s="89">
        <f>VLOOKUP(C2152,'[14]Estructuras de Acero y Concreto'!$C$1:$L$65536,10,0)</f>
        <v>2891</v>
      </c>
      <c r="M2152" s="59"/>
      <c r="N2152" s="59"/>
      <c r="O2152" s="59"/>
      <c r="P2152" s="59"/>
      <c r="Q2152" s="59"/>
      <c r="R2152" s="59"/>
    </row>
    <row r="2153" spans="1:18" x14ac:dyDescent="0.2">
      <c r="A2153" s="80"/>
      <c r="B2153" s="81">
        <f t="shared" si="35"/>
        <v>115</v>
      </c>
      <c r="C2153" s="96" t="s">
        <v>2151</v>
      </c>
      <c r="D2153" s="82" t="str">
        <f>VLOOKUP(C2153,[13]Resumen!$C$1:$J$65536,8,0)</f>
        <v>1 Poste autosoportable de acero (21/5050) de ángulo medio (50°) Tipo AU1-21</v>
      </c>
      <c r="E2153" s="84" t="s">
        <v>44</v>
      </c>
      <c r="F2153" s="85">
        <f t="shared" si="34"/>
        <v>0</v>
      </c>
      <c r="G2153" s="86">
        <f>VLOOKUP(C2153,'[14]Estructuras de Acero y Concreto'!$C$1:$L$65536,7,0)</f>
        <v>16320.093471104577</v>
      </c>
      <c r="J2153" s="89">
        <f>VLOOKUP(C2153,'[14]Estructuras de Acero y Concreto'!$C$1:$L$65536,10,0)</f>
        <v>4101</v>
      </c>
      <c r="M2153" s="59"/>
      <c r="N2153" s="59"/>
      <c r="O2153" s="59"/>
      <c r="P2153" s="59"/>
      <c r="Q2153" s="59"/>
      <c r="R2153" s="59"/>
    </row>
    <row r="2154" spans="1:18" x14ac:dyDescent="0.2">
      <c r="A2154" s="80"/>
      <c r="B2154" s="81">
        <f t="shared" si="35"/>
        <v>116</v>
      </c>
      <c r="C2154" s="96" t="s">
        <v>2152</v>
      </c>
      <c r="D2154" s="82" t="str">
        <f>VLOOKUP(C2154,[13]Resumen!$C$1:$J$65536,8,0)</f>
        <v>1 Poste autosoportable de acero (19/8300) de ángulo mayor y terminal (90°) Tipo ATU1-19</v>
      </c>
      <c r="E2154" s="84" t="s">
        <v>44</v>
      </c>
      <c r="F2154" s="85">
        <f t="shared" si="34"/>
        <v>0</v>
      </c>
      <c r="G2154" s="86">
        <f>VLOOKUP(C2154,'[14]Estructuras de Acero y Concreto'!$C$1:$L$65536,7,0)</f>
        <v>20375.244713985721</v>
      </c>
      <c r="J2154" s="89">
        <f>VLOOKUP(C2154,'[14]Estructuras de Acero y Concreto'!$C$1:$L$65536,10,0)</f>
        <v>5120</v>
      </c>
      <c r="M2154" s="59"/>
      <c r="N2154" s="59"/>
      <c r="O2154" s="59"/>
      <c r="P2154" s="59"/>
      <c r="Q2154" s="59"/>
      <c r="R2154" s="59"/>
    </row>
    <row r="2155" spans="1:18" x14ac:dyDescent="0.2">
      <c r="A2155" s="80"/>
      <c r="B2155" s="81">
        <f t="shared" si="35"/>
        <v>117</v>
      </c>
      <c r="C2155" s="96" t="s">
        <v>2153</v>
      </c>
      <c r="D2155" s="82" t="str">
        <f>VLOOKUP(C2155,[13]Resumen!$C$1:$J$65536,8,0)</f>
        <v>1 Poste autosoportable de acero (21/800) de suspensión (2°) Tipo SU2-21</v>
      </c>
      <c r="E2155" s="84" t="s">
        <v>44</v>
      </c>
      <c r="F2155" s="85">
        <f t="shared" si="34"/>
        <v>0</v>
      </c>
      <c r="G2155" s="86">
        <f>VLOOKUP(C2155,'[14]Estructuras de Acero y Concreto'!$C$1:$L$65536,7,0)</f>
        <v>4926.6704992020168</v>
      </c>
      <c r="J2155" s="89">
        <f>VLOOKUP(C2155,'[14]Estructuras de Acero y Concreto'!$C$1:$L$65536,10,0)</f>
        <v>1238</v>
      </c>
      <c r="M2155" s="59"/>
      <c r="N2155" s="59"/>
      <c r="O2155" s="59"/>
      <c r="P2155" s="59"/>
      <c r="Q2155" s="59"/>
      <c r="R2155" s="59"/>
    </row>
    <row r="2156" spans="1:18" x14ac:dyDescent="0.2">
      <c r="A2156" s="80"/>
      <c r="B2156" s="81">
        <f t="shared" si="35"/>
        <v>118</v>
      </c>
      <c r="C2156" s="96" t="s">
        <v>2154</v>
      </c>
      <c r="D2156" s="82" t="str">
        <f>VLOOKUP(C2156,[13]Resumen!$C$1:$J$65536,8,0)</f>
        <v>1 Poste autosoportable de acero (21/3550) de suspensión (25°) Tipo SU21-21</v>
      </c>
      <c r="E2156" s="84" t="s">
        <v>44</v>
      </c>
      <c r="F2156" s="85">
        <f t="shared" si="34"/>
        <v>0</v>
      </c>
      <c r="G2156" s="86">
        <f>VLOOKUP(C2156,'[14]Estructuras de Acero y Concreto'!$C$1:$L$65536,7,0)</f>
        <v>12977.279885216296</v>
      </c>
      <c r="J2156" s="89">
        <f>VLOOKUP(C2156,'[14]Estructuras de Acero y Concreto'!$C$1:$L$65536,10,0)</f>
        <v>3261</v>
      </c>
      <c r="M2156" s="59"/>
      <c r="N2156" s="59"/>
      <c r="O2156" s="59"/>
      <c r="P2156" s="59"/>
      <c r="Q2156" s="59"/>
      <c r="R2156" s="59"/>
    </row>
    <row r="2157" spans="1:18" x14ac:dyDescent="0.2">
      <c r="A2157" s="80"/>
      <c r="B2157" s="81">
        <f t="shared" si="35"/>
        <v>119</v>
      </c>
      <c r="C2157" s="96" t="s">
        <v>2155</v>
      </c>
      <c r="D2157" s="82" t="str">
        <f>VLOOKUP(C2157,[13]Resumen!$C$1:$J$65536,8,0)</f>
        <v>2 Postes autosoportables de acero (21/3250) de ángulo medio (50°) Tipo AU2-21</v>
      </c>
      <c r="E2157" s="84" t="s">
        <v>44</v>
      </c>
      <c r="F2157" s="85">
        <f t="shared" si="34"/>
        <v>0</v>
      </c>
      <c r="G2157" s="86">
        <f>VLOOKUP(C2157,'[14]Estructuras de Acero y Concreto'!$C$1:$L$65536,7,0)</f>
        <v>24506.00721654767</v>
      </c>
      <c r="J2157" s="89">
        <f>VLOOKUP(C2157,'[14]Estructuras de Acero y Concreto'!$C$1:$L$65536,10,0)</f>
        <v>6158</v>
      </c>
      <c r="M2157" s="59"/>
      <c r="N2157" s="59"/>
      <c r="O2157" s="59"/>
      <c r="P2157" s="59"/>
      <c r="Q2157" s="59"/>
      <c r="R2157" s="59"/>
    </row>
    <row r="2158" spans="1:18" x14ac:dyDescent="0.2">
      <c r="A2158" s="80"/>
      <c r="B2158" s="81">
        <f t="shared" si="35"/>
        <v>120</v>
      </c>
      <c r="C2158" s="96" t="s">
        <v>2156</v>
      </c>
      <c r="D2158" s="82" t="str">
        <f>VLOOKUP(C2158,[13]Resumen!$C$1:$J$65536,8,0)</f>
        <v>2 Postes autosoportables de acero (19/5250) de ángulo mayor y terminal (90°) Tipo ATU2-19</v>
      </c>
      <c r="E2158" s="84" t="s">
        <v>44</v>
      </c>
      <c r="F2158" s="85">
        <f t="shared" si="34"/>
        <v>0</v>
      </c>
      <c r="G2158" s="86">
        <f>VLOOKUP(C2158,'[14]Estructuras de Acero y Concreto'!$C$1:$L$65536,7,0)</f>
        <v>30260.422032255356</v>
      </c>
      <c r="J2158" s="89">
        <f>VLOOKUP(C2158,'[14]Estructuras de Acero y Concreto'!$C$1:$L$65536,10,0)</f>
        <v>7604</v>
      </c>
      <c r="M2158" s="59"/>
      <c r="N2158" s="59"/>
      <c r="O2158" s="59"/>
      <c r="P2158" s="59"/>
      <c r="Q2158" s="59"/>
      <c r="R2158" s="59"/>
    </row>
    <row r="2159" spans="1:18" x14ac:dyDescent="0.2">
      <c r="A2159" s="80"/>
      <c r="B2159" s="81">
        <f t="shared" si="35"/>
        <v>121</v>
      </c>
      <c r="C2159" s="96" t="s">
        <v>2157</v>
      </c>
      <c r="D2159" s="82" t="str">
        <f>VLOOKUP(C2159,[13]Resumen!$C$1:$J$65536,8,0)</f>
        <v>1 Poste autosoportable de acero (21/900) de suspensión (2°) Tipo SU2-21</v>
      </c>
      <c r="E2159" s="84" t="s">
        <v>44</v>
      </c>
      <c r="F2159" s="85">
        <f t="shared" si="34"/>
        <v>0</v>
      </c>
      <c r="G2159" s="86">
        <f>VLOOKUP(C2159,'[14]Estructuras de Acero y Concreto'!$C$1:$L$65536,7,0)</f>
        <v>5320.6449575388497</v>
      </c>
      <c r="J2159" s="89">
        <f>VLOOKUP(C2159,'[14]Estructuras de Acero y Concreto'!$C$1:$L$65536,10,0)</f>
        <v>1337</v>
      </c>
      <c r="M2159" s="59"/>
      <c r="N2159" s="59"/>
      <c r="O2159" s="59"/>
      <c r="P2159" s="59"/>
      <c r="Q2159" s="59"/>
      <c r="R2159" s="59"/>
    </row>
    <row r="2160" spans="1:18" x14ac:dyDescent="0.2">
      <c r="A2160" s="80"/>
      <c r="B2160" s="81">
        <f t="shared" si="35"/>
        <v>122</v>
      </c>
      <c r="C2160" s="96" t="s">
        <v>2158</v>
      </c>
      <c r="D2160" s="82" t="str">
        <f>VLOOKUP(C2160,[13]Resumen!$C$1:$J$65536,8,0)</f>
        <v>1 Poste autosoportable de acero (21/4250) de suspensión (25°) Tipo SU21-21</v>
      </c>
      <c r="E2160" s="84" t="s">
        <v>44</v>
      </c>
      <c r="F2160" s="85">
        <f t="shared" si="34"/>
        <v>0</v>
      </c>
      <c r="G2160" s="86">
        <f>VLOOKUP(C2160,'[14]Estructuras de Acero y Concreto'!$C$1:$L$65536,7,0)</f>
        <v>14588.993578412432</v>
      </c>
      <c r="J2160" s="89">
        <f>VLOOKUP(C2160,'[14]Estructuras de Acero y Concreto'!$C$1:$L$65536,10,0)</f>
        <v>3666</v>
      </c>
      <c r="M2160" s="59"/>
      <c r="N2160" s="59"/>
      <c r="O2160" s="59"/>
      <c r="P2160" s="59"/>
      <c r="Q2160" s="59"/>
      <c r="R2160" s="59"/>
    </row>
    <row r="2161" spans="1:18" x14ac:dyDescent="0.2">
      <c r="A2161" s="80"/>
      <c r="B2161" s="81">
        <f t="shared" si="35"/>
        <v>123</v>
      </c>
      <c r="C2161" s="96" t="s">
        <v>2159</v>
      </c>
      <c r="D2161" s="82" t="str">
        <f>VLOOKUP(C2161,[13]Resumen!$C$1:$J$65536,8,0)</f>
        <v>2 Postes autosoportables de acero (21/3900) de ángulo medio (50°) Tipo AU2-21</v>
      </c>
      <c r="E2161" s="84" t="s">
        <v>44</v>
      </c>
      <c r="F2161" s="85">
        <f t="shared" si="34"/>
        <v>0</v>
      </c>
      <c r="G2161" s="86">
        <f>VLOOKUP(C2161,'[14]Estructuras de Acero y Concreto'!$C$1:$L$65536,7,0)</f>
        <v>27594.130243511128</v>
      </c>
      <c r="J2161" s="89">
        <f>VLOOKUP(C2161,'[14]Estructuras de Acero y Concreto'!$C$1:$L$65536,10,0)</f>
        <v>6934</v>
      </c>
      <c r="M2161" s="59"/>
      <c r="N2161" s="59"/>
      <c r="O2161" s="59"/>
      <c r="P2161" s="59"/>
      <c r="Q2161" s="59"/>
      <c r="R2161" s="59"/>
    </row>
    <row r="2162" spans="1:18" x14ac:dyDescent="0.2">
      <c r="A2162" s="80"/>
      <c r="B2162" s="81">
        <f t="shared" si="35"/>
        <v>124</v>
      </c>
      <c r="C2162" s="96" t="s">
        <v>2160</v>
      </c>
      <c r="D2162" s="82" t="str">
        <f>VLOOKUP(C2162,[13]Resumen!$C$1:$J$65536,8,0)</f>
        <v>2 Postes autosoportables de acero (19/6350) de ángulo mayor y terminal (90°) Tipo ATU2-19</v>
      </c>
      <c r="E2162" s="84" t="s">
        <v>44</v>
      </c>
      <c r="F2162" s="85">
        <f t="shared" si="34"/>
        <v>0</v>
      </c>
      <c r="G2162" s="86">
        <f>VLOOKUP(C2162,'[14]Estructuras de Acero y Concreto'!$C$1:$L$65536,7,0)</f>
        <v>34239.962015455691</v>
      </c>
      <c r="J2162" s="89">
        <f>VLOOKUP(C2162,'[14]Estructuras de Acero y Concreto'!$C$1:$L$65536,10,0)</f>
        <v>8604</v>
      </c>
      <c r="M2162" s="59"/>
      <c r="N2162" s="59"/>
      <c r="O2162" s="59"/>
      <c r="P2162" s="59"/>
      <c r="Q2162" s="59"/>
      <c r="R2162" s="59"/>
    </row>
    <row r="2163" spans="1:18" x14ac:dyDescent="0.2">
      <c r="A2163" s="80"/>
      <c r="B2163" s="81">
        <f t="shared" si="35"/>
        <v>125</v>
      </c>
      <c r="C2163" s="96" t="s">
        <v>2161</v>
      </c>
      <c r="D2163" s="82" t="str">
        <f>VLOOKUP(C2163,[13]Resumen!$C$1:$J$65536,8,0)</f>
        <v>1 Poste autosoportable de acero (21/1100) de suspensión (2°) Tipo SU2-21</v>
      </c>
      <c r="E2163" s="84" t="s">
        <v>44</v>
      </c>
      <c r="F2163" s="85">
        <f t="shared" si="34"/>
        <v>0</v>
      </c>
      <c r="G2163" s="86">
        <f>VLOOKUP(C2163,'[14]Estructuras de Acero y Concreto'!$C$1:$L$65536,7,0)</f>
        <v>6060.8393944141117</v>
      </c>
      <c r="J2163" s="89">
        <f>VLOOKUP(C2163,'[14]Estructuras de Acero y Concreto'!$C$1:$L$65536,10,0)</f>
        <v>1523</v>
      </c>
      <c r="M2163" s="59"/>
      <c r="N2163" s="59"/>
      <c r="O2163" s="59"/>
      <c r="P2163" s="59"/>
      <c r="Q2163" s="59"/>
      <c r="R2163" s="59"/>
    </row>
    <row r="2164" spans="1:18" x14ac:dyDescent="0.2">
      <c r="A2164" s="80"/>
      <c r="B2164" s="81">
        <f t="shared" si="35"/>
        <v>126</v>
      </c>
      <c r="C2164" s="96" t="s">
        <v>2162</v>
      </c>
      <c r="D2164" s="82" t="str">
        <f>VLOOKUP(C2164,[13]Resumen!$C$1:$J$65536,8,0)</f>
        <v>1 Poste autosoportable de acero (21/5450) de suspensión (25°) Tipo SU21-21</v>
      </c>
      <c r="E2164" s="84" t="s">
        <v>44</v>
      </c>
      <c r="F2164" s="85">
        <f t="shared" si="34"/>
        <v>0</v>
      </c>
      <c r="G2164" s="86">
        <f>VLOOKUP(C2164,'[14]Estructuras de Acero y Concreto'!$C$1:$L$65536,7,0)</f>
        <v>17147.837787610246</v>
      </c>
      <c r="J2164" s="89">
        <f>VLOOKUP(C2164,'[14]Estructuras de Acero y Concreto'!$C$1:$L$65536,10,0)</f>
        <v>4309</v>
      </c>
      <c r="M2164" s="59"/>
      <c r="N2164" s="59"/>
      <c r="O2164" s="59"/>
      <c r="P2164" s="59"/>
      <c r="Q2164" s="59"/>
      <c r="R2164" s="59"/>
    </row>
    <row r="2165" spans="1:18" x14ac:dyDescent="0.2">
      <c r="A2165" s="80"/>
      <c r="B2165" s="81">
        <f t="shared" si="35"/>
        <v>127</v>
      </c>
      <c r="C2165" s="96" t="s">
        <v>2163</v>
      </c>
      <c r="D2165" s="82" t="str">
        <f>VLOOKUP(C2165,[13]Resumen!$C$1:$J$65536,8,0)</f>
        <v>2 Postes autosoportables de acero (21/5050) de ángulo medio (50°) Tipo AU2-21</v>
      </c>
      <c r="E2165" s="84" t="s">
        <v>44</v>
      </c>
      <c r="F2165" s="85">
        <f t="shared" si="34"/>
        <v>0</v>
      </c>
      <c r="G2165" s="86">
        <f>VLOOKUP(C2165,'[14]Estructuras de Acero y Concreto'!$C$1:$L$65536,7,0)</f>
        <v>32640.186942209155</v>
      </c>
      <c r="J2165" s="89">
        <f>VLOOKUP(C2165,'[14]Estructuras de Acero y Concreto'!$C$1:$L$65536,10,0)</f>
        <v>8202</v>
      </c>
      <c r="M2165" s="59"/>
      <c r="N2165" s="59"/>
      <c r="O2165" s="59"/>
      <c r="P2165" s="59"/>
      <c r="Q2165" s="59"/>
      <c r="R2165" s="59"/>
    </row>
    <row r="2166" spans="1:18" x14ac:dyDescent="0.2">
      <c r="A2166" s="80"/>
      <c r="B2166" s="81">
        <f t="shared" si="35"/>
        <v>128</v>
      </c>
      <c r="C2166" s="96" t="s">
        <v>2164</v>
      </c>
      <c r="D2166" s="82" t="str">
        <f>VLOOKUP(C2166,[13]Resumen!$C$1:$J$65536,8,0)</f>
        <v>2 Postes autosoportables de acero (19/8300) de ángulo mayor y terminal (90°) Tipo ATU2-19</v>
      </c>
      <c r="E2166" s="84" t="s">
        <v>44</v>
      </c>
      <c r="F2166" s="85">
        <f t="shared" si="34"/>
        <v>0</v>
      </c>
      <c r="G2166" s="86">
        <f>VLOOKUP(C2166,'[14]Estructuras de Acero y Concreto'!$C$1:$L$65536,7,0)</f>
        <v>40750.489427971443</v>
      </c>
      <c r="J2166" s="89">
        <f>VLOOKUP(C2166,'[14]Estructuras de Acero y Concreto'!$C$1:$L$65536,10,0)</f>
        <v>10240</v>
      </c>
      <c r="M2166" s="59"/>
      <c r="N2166" s="59"/>
      <c r="O2166" s="59"/>
      <c r="P2166" s="59"/>
      <c r="Q2166" s="59"/>
      <c r="R2166" s="59"/>
    </row>
    <row r="2167" spans="1:18" x14ac:dyDescent="0.2">
      <c r="A2167" s="80"/>
      <c r="B2167" s="81">
        <f t="shared" si="35"/>
        <v>129</v>
      </c>
      <c r="C2167" s="96" t="s">
        <v>2165</v>
      </c>
      <c r="D2167" s="82" t="str">
        <f>VLOOKUP(C2167,[13]Resumen!$C$1:$J$65536,8,0)</f>
        <v>1 Poste de concreto (25/700) de suspensión (2°) Tipo SU1-25</v>
      </c>
      <c r="E2167" s="84" t="s">
        <v>44</v>
      </c>
      <c r="F2167" s="85">
        <f t="shared" ref="F2167:F2230" si="36">IF(MID(C2167,1,2)="EA",0,1)</f>
        <v>1</v>
      </c>
      <c r="G2167" s="86">
        <f>VLOOKUP(C2167,'[14]Estructuras de Acero y Concreto'!$C$1:$L$65536,7,0)</f>
        <v>3859.8021077986095</v>
      </c>
      <c r="J2167" s="89">
        <f>VLOOKUP(C2167,'[14]Estructuras de Acero y Concreto'!$C$1:$L$65536,10,0)</f>
        <v>5975</v>
      </c>
      <c r="M2167" s="59"/>
      <c r="N2167" s="59"/>
      <c r="O2167" s="59"/>
      <c r="P2167" s="59"/>
      <c r="Q2167" s="59"/>
      <c r="R2167" s="59"/>
    </row>
    <row r="2168" spans="1:18" x14ac:dyDescent="0.2">
      <c r="A2168" s="80"/>
      <c r="B2168" s="81">
        <f t="shared" si="35"/>
        <v>130</v>
      </c>
      <c r="C2168" s="96" t="s">
        <v>2166</v>
      </c>
      <c r="D2168" s="82" t="str">
        <f>VLOOKUP(C2168,[13]Resumen!$C$1:$J$65536,8,0)</f>
        <v>1 Poste autosoportable de acero (25/2350) de suspensión (25°) Tipo SU11-25</v>
      </c>
      <c r="E2168" s="84" t="s">
        <v>44</v>
      </c>
      <c r="F2168" s="85">
        <f t="shared" si="36"/>
        <v>0</v>
      </c>
      <c r="G2168" s="86">
        <f>VLOOKUP(C2168,'[14]Estructuras de Acero y Concreto'!$C$1:$L$65536,7,0)</f>
        <v>11831.172370054599</v>
      </c>
      <c r="J2168" s="89">
        <f>VLOOKUP(C2168,'[14]Estructuras de Acero y Concreto'!$C$1:$L$65536,10,0)</f>
        <v>2973</v>
      </c>
      <c r="M2168" s="59"/>
      <c r="N2168" s="59"/>
      <c r="O2168" s="59"/>
      <c r="P2168" s="59"/>
      <c r="Q2168" s="59"/>
      <c r="R2168" s="59"/>
    </row>
    <row r="2169" spans="1:18" x14ac:dyDescent="0.2">
      <c r="A2169" s="80"/>
      <c r="B2169" s="81">
        <f t="shared" ref="B2169:B2232" si="37">1+B2168</f>
        <v>131</v>
      </c>
      <c r="C2169" s="96" t="s">
        <v>2167</v>
      </c>
      <c r="D2169" s="82" t="str">
        <f>VLOOKUP(C2169,[13]Resumen!$C$1:$J$65536,8,0)</f>
        <v>1 Poste autosoportable de acero (25/3900) de ángulo medio (50°) Tipo AU1-25</v>
      </c>
      <c r="E2169" s="84" t="s">
        <v>44</v>
      </c>
      <c r="F2169" s="85">
        <f t="shared" si="36"/>
        <v>0</v>
      </c>
      <c r="G2169" s="86">
        <f>VLOOKUP(C2169,'[14]Estructuras de Acero y Concreto'!$C$1:$L$65536,7,0)</f>
        <v>16443.459210583791</v>
      </c>
      <c r="J2169" s="89">
        <f>VLOOKUP(C2169,'[14]Estructuras de Acero y Concreto'!$C$1:$L$65536,10,0)</f>
        <v>4132</v>
      </c>
      <c r="M2169" s="59"/>
      <c r="N2169" s="59"/>
      <c r="O2169" s="59"/>
      <c r="P2169" s="59"/>
      <c r="Q2169" s="59"/>
      <c r="R2169" s="59"/>
    </row>
    <row r="2170" spans="1:18" x14ac:dyDescent="0.2">
      <c r="A2170" s="80"/>
      <c r="B2170" s="81">
        <f t="shared" si="37"/>
        <v>132</v>
      </c>
      <c r="C2170" s="96" t="s">
        <v>2168</v>
      </c>
      <c r="D2170" s="82" t="str">
        <f>VLOOKUP(C2170,[13]Resumen!$C$1:$J$65536,8,0)</f>
        <v>1 Poste autosoportable de acero (25/6100) de ángulo mayor y terminal (90°) Tipo ATU1-25</v>
      </c>
      <c r="E2170" s="84" t="s">
        <v>44</v>
      </c>
      <c r="F2170" s="85">
        <f t="shared" si="36"/>
        <v>0</v>
      </c>
      <c r="G2170" s="86">
        <f>VLOOKUP(C2170,'[14]Estructuras de Acero y Concreto'!$C$1:$L$65536,7,0)</f>
        <v>21994.917487148257</v>
      </c>
      <c r="J2170" s="89">
        <f>VLOOKUP(C2170,'[14]Estructuras de Acero y Concreto'!$C$1:$L$65536,10,0)</f>
        <v>5527</v>
      </c>
      <c r="M2170" s="59"/>
      <c r="N2170" s="59"/>
      <c r="O2170" s="59"/>
      <c r="P2170" s="59"/>
      <c r="Q2170" s="59"/>
      <c r="R2170" s="59"/>
    </row>
    <row r="2171" spans="1:18" x14ac:dyDescent="0.2">
      <c r="A2171" s="80"/>
      <c r="B2171" s="81">
        <f t="shared" si="37"/>
        <v>133</v>
      </c>
      <c r="C2171" s="96" t="s">
        <v>2169</v>
      </c>
      <c r="D2171" s="82" t="str">
        <f>VLOOKUP(C2171,[13]Resumen!$C$1:$J$65536,8,0)</f>
        <v>1 Poste de concreto (25/800) de suspensión (2°) Tipo SU1-25</v>
      </c>
      <c r="E2171" s="84" t="s">
        <v>44</v>
      </c>
      <c r="F2171" s="85">
        <f t="shared" si="36"/>
        <v>1</v>
      </c>
      <c r="G2171" s="86">
        <f>VLOOKUP(C2171,'[14]Estructuras de Acero y Concreto'!$C$1:$L$65536,7,0)</f>
        <v>4029.9577631683051</v>
      </c>
      <c r="J2171" s="89">
        <f>VLOOKUP(C2171,'[14]Estructuras de Acero y Concreto'!$C$1:$L$65536,10,0)</f>
        <v>6142</v>
      </c>
      <c r="M2171" s="59"/>
      <c r="N2171" s="59"/>
      <c r="O2171" s="59"/>
      <c r="P2171" s="59"/>
      <c r="Q2171" s="59"/>
      <c r="R2171" s="59"/>
    </row>
    <row r="2172" spans="1:18" x14ac:dyDescent="0.2">
      <c r="A2172" s="80"/>
      <c r="B2172" s="81">
        <f t="shared" si="37"/>
        <v>134</v>
      </c>
      <c r="C2172" s="96" t="s">
        <v>2170</v>
      </c>
      <c r="D2172" s="82" t="str">
        <f>VLOOKUP(C2172,[13]Resumen!$C$1:$J$65536,8,0)</f>
        <v>1 Poste autosoportable de acero (25/2650) de suspensión (25°) Tipo SU11-25</v>
      </c>
      <c r="E2172" s="84" t="s">
        <v>44</v>
      </c>
      <c r="F2172" s="85">
        <f t="shared" si="36"/>
        <v>0</v>
      </c>
      <c r="G2172" s="86">
        <f>VLOOKUP(C2172,'[14]Estructuras de Acero y Concreto'!$C$1:$L$65536,7,0)</f>
        <v>12794.221045989081</v>
      </c>
      <c r="J2172" s="89">
        <f>VLOOKUP(C2172,'[14]Estructuras de Acero y Concreto'!$C$1:$L$65536,10,0)</f>
        <v>3215</v>
      </c>
      <c r="M2172" s="59"/>
      <c r="N2172" s="59"/>
      <c r="O2172" s="59"/>
      <c r="P2172" s="59"/>
      <c r="Q2172" s="59"/>
      <c r="R2172" s="59"/>
    </row>
    <row r="2173" spans="1:18" x14ac:dyDescent="0.2">
      <c r="A2173" s="80"/>
      <c r="B2173" s="81">
        <f t="shared" si="37"/>
        <v>135</v>
      </c>
      <c r="C2173" s="96" t="s">
        <v>2171</v>
      </c>
      <c r="D2173" s="82" t="str">
        <f>VLOOKUP(C2173,[13]Resumen!$C$1:$J$65536,8,0)</f>
        <v>1 Poste autosoportable de acero (25/4400) de ángulo medio (50°) Tipo AU1-25</v>
      </c>
      <c r="E2173" s="84" t="s">
        <v>44</v>
      </c>
      <c r="F2173" s="85">
        <f t="shared" si="36"/>
        <v>0</v>
      </c>
      <c r="G2173" s="86">
        <f>VLOOKUP(C2173,'[14]Estructuras de Acero y Concreto'!$C$1:$L$65536,7,0)</f>
        <v>17784.564184922303</v>
      </c>
      <c r="J2173" s="89">
        <f>VLOOKUP(C2173,'[14]Estructuras de Acero y Concreto'!$C$1:$L$65536,10,0)</f>
        <v>4469</v>
      </c>
      <c r="M2173" s="59"/>
      <c r="N2173" s="59"/>
      <c r="O2173" s="59"/>
      <c r="P2173" s="59"/>
      <c r="Q2173" s="59"/>
      <c r="R2173" s="59"/>
    </row>
    <row r="2174" spans="1:18" x14ac:dyDescent="0.2">
      <c r="A2174" s="80"/>
      <c r="B2174" s="81">
        <f t="shared" si="37"/>
        <v>136</v>
      </c>
      <c r="C2174" s="96" t="s">
        <v>2172</v>
      </c>
      <c r="D2174" s="82" t="str">
        <f>VLOOKUP(C2174,[13]Resumen!$C$1:$J$65536,8,0)</f>
        <v>1 Poste autosoportable de acero (25/7000) de ángulo mayor y terminal (90°) Tipo ATU1-25</v>
      </c>
      <c r="E2174" s="84" t="s">
        <v>44</v>
      </c>
      <c r="F2174" s="85">
        <f t="shared" si="36"/>
        <v>0</v>
      </c>
      <c r="G2174" s="86">
        <f>VLOOKUP(C2174,'[14]Estructuras de Acero y Concreto'!$C$1:$L$65536,7,0)</f>
        <v>24052.339658462832</v>
      </c>
      <c r="J2174" s="89">
        <f>VLOOKUP(C2174,'[14]Estructuras de Acero y Concreto'!$C$1:$L$65536,10,0)</f>
        <v>6044</v>
      </c>
      <c r="M2174" s="59"/>
      <c r="N2174" s="59"/>
      <c r="O2174" s="59"/>
      <c r="P2174" s="59"/>
      <c r="Q2174" s="59"/>
      <c r="R2174" s="59"/>
    </row>
    <row r="2175" spans="1:18" x14ac:dyDescent="0.2">
      <c r="A2175" s="80"/>
      <c r="B2175" s="81">
        <f t="shared" si="37"/>
        <v>137</v>
      </c>
      <c r="C2175" s="96" t="s">
        <v>2173</v>
      </c>
      <c r="D2175" s="82" t="str">
        <f>VLOOKUP(C2175,[13]Resumen!$C$1:$J$65536,8,0)</f>
        <v>1 Poste de concreto (25/900) de suspensión (2°) Tipo SU1-25</v>
      </c>
      <c r="E2175" s="84" t="s">
        <v>44</v>
      </c>
      <c r="F2175" s="85">
        <f t="shared" si="36"/>
        <v>1</v>
      </c>
      <c r="G2175" s="86">
        <f>VLOOKUP(C2175,'[14]Estructuras de Acero y Concreto'!$C$1:$L$65536,7,0)</f>
        <v>4151.2064038209628</v>
      </c>
      <c r="J2175" s="89">
        <f>VLOOKUP(C2175,'[14]Estructuras de Acero y Concreto'!$C$1:$L$65536,10,0)</f>
        <v>6261</v>
      </c>
      <c r="M2175" s="59"/>
      <c r="N2175" s="59"/>
      <c r="O2175" s="59"/>
      <c r="P2175" s="59"/>
      <c r="Q2175" s="59"/>
      <c r="R2175" s="59"/>
    </row>
    <row r="2176" spans="1:18" x14ac:dyDescent="0.2">
      <c r="A2176" s="80"/>
      <c r="B2176" s="81">
        <f t="shared" si="37"/>
        <v>138</v>
      </c>
      <c r="C2176" s="96" t="s">
        <v>2174</v>
      </c>
      <c r="D2176" s="82" t="str">
        <f>VLOOKUP(C2176,[13]Resumen!$C$1:$J$65536,8,0)</f>
        <v>1 Poste autosoportable de acero (25/3200) de suspensión (25°) Tipo SU11-25</v>
      </c>
      <c r="E2176" s="84" t="s">
        <v>44</v>
      </c>
      <c r="F2176" s="85">
        <f t="shared" si="36"/>
        <v>0</v>
      </c>
      <c r="G2176" s="86">
        <f>VLOOKUP(C2176,'[14]Estructuras de Acero y Concreto'!$C$1:$L$65536,7,0)</f>
        <v>14461.648298950022</v>
      </c>
      <c r="J2176" s="89">
        <f>VLOOKUP(C2176,'[14]Estructuras de Acero y Concreto'!$C$1:$L$65536,10,0)</f>
        <v>3634</v>
      </c>
      <c r="M2176" s="59"/>
      <c r="N2176" s="59"/>
      <c r="O2176" s="59"/>
      <c r="P2176" s="59"/>
      <c r="Q2176" s="59"/>
      <c r="R2176" s="59"/>
    </row>
    <row r="2177" spans="1:18" x14ac:dyDescent="0.2">
      <c r="A2177" s="80"/>
      <c r="B2177" s="81">
        <f t="shared" si="37"/>
        <v>139</v>
      </c>
      <c r="C2177" s="96" t="s">
        <v>2175</v>
      </c>
      <c r="D2177" s="82" t="str">
        <f>VLOOKUP(C2177,[13]Resumen!$C$1:$J$65536,8,0)</f>
        <v>1 Poste autosoportable de acero (25/5350) de ángulo medio (50°) Tipo AU1-25</v>
      </c>
      <c r="E2177" s="84" t="s">
        <v>44</v>
      </c>
      <c r="F2177" s="85">
        <f t="shared" si="36"/>
        <v>0</v>
      </c>
      <c r="G2177" s="86">
        <f>VLOOKUP(C2177,'[14]Estructuras de Acero y Concreto'!$C$1:$L$65536,7,0)</f>
        <v>20196.165414741707</v>
      </c>
      <c r="J2177" s="89">
        <f>VLOOKUP(C2177,'[14]Estructuras de Acero y Concreto'!$C$1:$L$65536,10,0)</f>
        <v>5075</v>
      </c>
      <c r="M2177" s="59"/>
      <c r="N2177" s="59"/>
      <c r="O2177" s="59"/>
      <c r="P2177" s="59"/>
      <c r="Q2177" s="59"/>
      <c r="R2177" s="59"/>
    </row>
    <row r="2178" spans="1:18" x14ac:dyDescent="0.2">
      <c r="A2178" s="80"/>
      <c r="B2178" s="81">
        <f t="shared" si="37"/>
        <v>140</v>
      </c>
      <c r="C2178" s="96" t="s">
        <v>2176</v>
      </c>
      <c r="D2178" s="82" t="str">
        <f>VLOOKUP(C2178,[13]Resumen!$C$1:$J$65536,8,0)</f>
        <v>1 Poste autosoportable de acero (25/8500) de ángulo mayor y terminal (90°) Tipo ATU1-25</v>
      </c>
      <c r="E2178" s="84" t="s">
        <v>44</v>
      </c>
      <c r="F2178" s="85">
        <f t="shared" si="36"/>
        <v>0</v>
      </c>
      <c r="G2178" s="86">
        <f>VLOOKUP(C2178,'[14]Estructuras de Acero y Concreto'!$C$1:$L$65536,7,0)</f>
        <v>27287.705664804704</v>
      </c>
      <c r="J2178" s="89">
        <f>VLOOKUP(C2178,'[14]Estructuras de Acero y Concreto'!$C$1:$L$65536,10,0)</f>
        <v>6857</v>
      </c>
      <c r="M2178" s="59"/>
      <c r="N2178" s="59"/>
      <c r="O2178" s="59"/>
      <c r="P2178" s="59"/>
      <c r="Q2178" s="59"/>
      <c r="R2178" s="59"/>
    </row>
    <row r="2179" spans="1:18" x14ac:dyDescent="0.2">
      <c r="A2179" s="80"/>
      <c r="B2179" s="81">
        <f t="shared" si="37"/>
        <v>141</v>
      </c>
      <c r="C2179" s="96" t="s">
        <v>2177</v>
      </c>
      <c r="D2179" s="82" t="str">
        <f>VLOOKUP(C2179,[13]Resumen!$C$1:$J$65536,8,0)</f>
        <v>1 Poste autosoportable de acero (25/1100) de suspensión (2°) Tipo SU2-25</v>
      </c>
      <c r="E2179" s="84" t="s">
        <v>44</v>
      </c>
      <c r="F2179" s="85">
        <f t="shared" si="36"/>
        <v>0</v>
      </c>
      <c r="G2179" s="86">
        <f>VLOOKUP(C2179,'[14]Estructuras de Acero y Concreto'!$C$1:$L$65536,7,0)</f>
        <v>7222.8650695086098</v>
      </c>
      <c r="J2179" s="89">
        <f>VLOOKUP(C2179,'[14]Estructuras de Acero y Concreto'!$C$1:$L$65536,10,0)</f>
        <v>1815</v>
      </c>
      <c r="M2179" s="59"/>
      <c r="N2179" s="59"/>
      <c r="O2179" s="59"/>
      <c r="P2179" s="59"/>
      <c r="Q2179" s="59"/>
      <c r="R2179" s="59"/>
    </row>
    <row r="2180" spans="1:18" x14ac:dyDescent="0.2">
      <c r="A2180" s="80"/>
      <c r="B2180" s="81">
        <f t="shared" si="37"/>
        <v>142</v>
      </c>
      <c r="C2180" s="96" t="s">
        <v>2178</v>
      </c>
      <c r="D2180" s="82" t="str">
        <f>VLOOKUP(C2180,[13]Resumen!$C$1:$J$65536,8,0)</f>
        <v>1 Poste autosoportable de acero (25/3850) de suspensión (25°) Tipo SU21-25</v>
      </c>
      <c r="E2180" s="84" t="s">
        <v>44</v>
      </c>
      <c r="F2180" s="85">
        <f t="shared" si="36"/>
        <v>0</v>
      </c>
      <c r="G2180" s="86">
        <f>VLOOKUP(C2180,'[14]Estructuras de Acero y Concreto'!$C$1:$L$65536,7,0)</f>
        <v>16308.154851154977</v>
      </c>
      <c r="J2180" s="89">
        <f>VLOOKUP(C2180,'[14]Estructuras de Acero y Concreto'!$C$1:$L$65536,10,0)</f>
        <v>4098</v>
      </c>
      <c r="M2180" s="59"/>
      <c r="N2180" s="59"/>
      <c r="O2180" s="59"/>
      <c r="P2180" s="59"/>
      <c r="Q2180" s="59"/>
      <c r="R2180" s="59"/>
    </row>
    <row r="2181" spans="1:18" x14ac:dyDescent="0.2">
      <c r="A2181" s="80"/>
      <c r="B2181" s="81">
        <f t="shared" si="37"/>
        <v>143</v>
      </c>
      <c r="C2181" s="96" t="s">
        <v>2179</v>
      </c>
      <c r="D2181" s="82" t="str">
        <f>VLOOKUP(C2181,[13]Resumen!$C$1:$J$65536,8,0)</f>
        <v>2 Postes autosoportables de acero (25/3900) de ángulo medio (50°) Tipo AU2-25</v>
      </c>
      <c r="E2181" s="84" t="s">
        <v>44</v>
      </c>
      <c r="F2181" s="85">
        <f t="shared" si="36"/>
        <v>0</v>
      </c>
      <c r="G2181" s="86">
        <f>VLOOKUP(C2181,'[14]Estructuras de Acero y Concreto'!$C$1:$L$65536,7,0)</f>
        <v>32886.918421167582</v>
      </c>
      <c r="J2181" s="89">
        <f>VLOOKUP(C2181,'[14]Estructuras de Acero y Concreto'!$C$1:$L$65536,10,0)</f>
        <v>8264</v>
      </c>
      <c r="M2181" s="59"/>
      <c r="N2181" s="59"/>
      <c r="O2181" s="59"/>
      <c r="P2181" s="59"/>
      <c r="Q2181" s="59"/>
      <c r="R2181" s="59"/>
    </row>
    <row r="2182" spans="1:18" x14ac:dyDescent="0.2">
      <c r="A2182" s="80"/>
      <c r="B2182" s="81">
        <f t="shared" si="37"/>
        <v>144</v>
      </c>
      <c r="C2182" s="96" t="s">
        <v>2180</v>
      </c>
      <c r="D2182" s="82" t="str">
        <f>VLOOKUP(C2182,[13]Resumen!$C$1:$J$65536,8,0)</f>
        <v>2 Postes autosoportables de acero (25/6100) de ángulo mayor y terminal (90°) Tipo ATU2-25</v>
      </c>
      <c r="E2182" s="84" t="s">
        <v>44</v>
      </c>
      <c r="F2182" s="85">
        <f t="shared" si="36"/>
        <v>0</v>
      </c>
      <c r="G2182" s="86">
        <f>VLOOKUP(C2182,'[14]Estructuras de Acero y Concreto'!$C$1:$L$65536,7,0)</f>
        <v>43989.834974296515</v>
      </c>
      <c r="J2182" s="89">
        <f>VLOOKUP(C2182,'[14]Estructuras de Acero y Concreto'!$C$1:$L$65536,10,0)</f>
        <v>11054</v>
      </c>
      <c r="M2182" s="59"/>
      <c r="N2182" s="59"/>
      <c r="O2182" s="59"/>
      <c r="P2182" s="59"/>
      <c r="Q2182" s="59"/>
      <c r="R2182" s="59"/>
    </row>
    <row r="2183" spans="1:18" x14ac:dyDescent="0.2">
      <c r="A2183" s="80"/>
      <c r="B2183" s="81">
        <f t="shared" si="37"/>
        <v>145</v>
      </c>
      <c r="C2183" s="96" t="s">
        <v>2181</v>
      </c>
      <c r="D2183" s="82" t="str">
        <f>VLOOKUP(C2183,[13]Resumen!$C$1:$J$65536,8,0)</f>
        <v>1 Poste autosoportable de acero (25/1200) de suspensión (2°) Tipo SU2-25</v>
      </c>
      <c r="E2183" s="84" t="s">
        <v>44</v>
      </c>
      <c r="F2183" s="85">
        <f t="shared" si="36"/>
        <v>0</v>
      </c>
      <c r="G2183" s="86">
        <f>VLOOKUP(C2183,'[14]Estructuras de Acero y Concreto'!$C$1:$L$65536,7,0)</f>
        <v>7644.6963077278451</v>
      </c>
      <c r="J2183" s="89">
        <f>VLOOKUP(C2183,'[14]Estructuras de Acero y Concreto'!$C$1:$L$65536,10,0)</f>
        <v>1921</v>
      </c>
      <c r="M2183" s="59"/>
      <c r="N2183" s="59"/>
      <c r="O2183" s="59"/>
      <c r="P2183" s="59"/>
      <c r="Q2183" s="59"/>
      <c r="R2183" s="59"/>
    </row>
    <row r="2184" spans="1:18" x14ac:dyDescent="0.2">
      <c r="A2184" s="80"/>
      <c r="B2184" s="81">
        <f t="shared" si="37"/>
        <v>146</v>
      </c>
      <c r="C2184" s="96" t="s">
        <v>2182</v>
      </c>
      <c r="D2184" s="82" t="str">
        <f>VLOOKUP(C2184,[13]Resumen!$C$1:$J$65536,8,0)</f>
        <v>1 Poste autosoportable de acero (25/4450) de suspensión (25°) Tipo SU21-25</v>
      </c>
      <c r="E2184" s="84" t="s">
        <v>44</v>
      </c>
      <c r="F2184" s="85">
        <f t="shared" si="36"/>
        <v>0</v>
      </c>
      <c r="G2184" s="86">
        <f>VLOOKUP(C2184,'[14]Estructuras de Acero y Concreto'!$C$1:$L$65536,7,0)</f>
        <v>17915.889004367913</v>
      </c>
      <c r="J2184" s="89">
        <f>VLOOKUP(C2184,'[14]Estructuras de Acero y Concreto'!$C$1:$L$65536,10,0)</f>
        <v>4502</v>
      </c>
      <c r="M2184" s="59"/>
      <c r="N2184" s="59"/>
      <c r="O2184" s="59"/>
      <c r="P2184" s="59"/>
      <c r="Q2184" s="59"/>
      <c r="R2184" s="59"/>
    </row>
    <row r="2185" spans="1:18" x14ac:dyDescent="0.2">
      <c r="A2185" s="80"/>
      <c r="B2185" s="81">
        <f t="shared" si="37"/>
        <v>147</v>
      </c>
      <c r="C2185" s="96" t="s">
        <v>2183</v>
      </c>
      <c r="D2185" s="82" t="str">
        <f>VLOOKUP(C2185,[13]Resumen!$C$1:$J$65536,8,0)</f>
        <v>2 Postes autosoportables de acero (25/4400) de ángulo medio (50°) Tipo AU2-25</v>
      </c>
      <c r="E2185" s="84" t="s">
        <v>44</v>
      </c>
      <c r="F2185" s="85">
        <f t="shared" si="36"/>
        <v>0</v>
      </c>
      <c r="G2185" s="86">
        <f>VLOOKUP(C2185,'[14]Estructuras de Acero y Concreto'!$C$1:$L$65536,7,0)</f>
        <v>35569.128369844606</v>
      </c>
      <c r="J2185" s="89">
        <f>VLOOKUP(C2185,'[14]Estructuras de Acero y Concreto'!$C$1:$L$65536,10,0)</f>
        <v>8938</v>
      </c>
      <c r="M2185" s="59"/>
      <c r="N2185" s="59"/>
      <c r="O2185" s="59"/>
      <c r="P2185" s="59"/>
      <c r="Q2185" s="59"/>
      <c r="R2185" s="59"/>
    </row>
    <row r="2186" spans="1:18" x14ac:dyDescent="0.2">
      <c r="A2186" s="80"/>
      <c r="B2186" s="81">
        <f t="shared" si="37"/>
        <v>148</v>
      </c>
      <c r="C2186" s="96" t="s">
        <v>2184</v>
      </c>
      <c r="D2186" s="82" t="str">
        <f>VLOOKUP(C2186,[13]Resumen!$C$1:$J$65536,8,0)</f>
        <v>2 Postes autosoportables de acero (25/7000) de ángulo mayor y terminal (90°) Tipo ATU2-25</v>
      </c>
      <c r="E2186" s="84" t="s">
        <v>44</v>
      </c>
      <c r="F2186" s="85">
        <f t="shared" si="36"/>
        <v>0</v>
      </c>
      <c r="G2186" s="86">
        <f>VLOOKUP(C2186,'[14]Estructuras de Acero y Concreto'!$C$1:$L$65536,7,0)</f>
        <v>48104.679316925663</v>
      </c>
      <c r="J2186" s="89">
        <f>VLOOKUP(C2186,'[14]Estructuras de Acero y Concreto'!$C$1:$L$65536,10,0)</f>
        <v>12088</v>
      </c>
      <c r="M2186" s="59"/>
      <c r="N2186" s="59"/>
      <c r="O2186" s="59"/>
      <c r="P2186" s="59"/>
      <c r="Q2186" s="59"/>
      <c r="R2186" s="59"/>
    </row>
    <row r="2187" spans="1:18" x14ac:dyDescent="0.2">
      <c r="A2187" s="80"/>
      <c r="B2187" s="81">
        <f t="shared" si="37"/>
        <v>149</v>
      </c>
      <c r="C2187" s="96" t="s">
        <v>2185</v>
      </c>
      <c r="D2187" s="82" t="str">
        <f>VLOOKUP(C2187,[13]Resumen!$C$1:$J$65536,8,0)</f>
        <v>1 Poste autosoportable de acero (25/1400) de suspensión (2°) Tipo SU2-25</v>
      </c>
      <c r="E2187" s="84" t="s">
        <v>44</v>
      </c>
      <c r="F2187" s="85">
        <f t="shared" si="36"/>
        <v>0</v>
      </c>
      <c r="G2187" s="86">
        <f>VLOOKUP(C2187,'[14]Estructuras de Acero y Concreto'!$C$1:$L$65536,7,0)</f>
        <v>8448.563384334313</v>
      </c>
      <c r="J2187" s="89">
        <f>VLOOKUP(C2187,'[14]Estructuras de Acero y Concreto'!$C$1:$L$65536,10,0)</f>
        <v>2123</v>
      </c>
      <c r="M2187" s="59"/>
      <c r="N2187" s="59"/>
      <c r="O2187" s="59"/>
      <c r="P2187" s="59"/>
      <c r="Q2187" s="59"/>
      <c r="R2187" s="59"/>
    </row>
    <row r="2188" spans="1:18" x14ac:dyDescent="0.2">
      <c r="A2188" s="80"/>
      <c r="B2188" s="81">
        <f t="shared" si="37"/>
        <v>150</v>
      </c>
      <c r="C2188" s="96" t="s">
        <v>2186</v>
      </c>
      <c r="D2188" s="82" t="str">
        <f>VLOOKUP(C2188,[13]Resumen!$C$1:$J$65536,8,0)</f>
        <v>1 Poste autosoportable de acero (25/5450) de suspensión (25°) Tipo SU21-25</v>
      </c>
      <c r="E2188" s="84" t="s">
        <v>44</v>
      </c>
      <c r="F2188" s="85">
        <f t="shared" si="36"/>
        <v>0</v>
      </c>
      <c r="G2188" s="86">
        <f>VLOOKUP(C2188,'[14]Estructuras de Acero y Concreto'!$C$1:$L$65536,7,0)</f>
        <v>20438.917353716926</v>
      </c>
      <c r="J2188" s="89">
        <f>VLOOKUP(C2188,'[14]Estructuras de Acero y Concreto'!$C$1:$L$65536,10,0)</f>
        <v>5136</v>
      </c>
      <c r="M2188" s="59"/>
      <c r="N2188" s="59"/>
      <c r="O2188" s="59"/>
      <c r="P2188" s="59"/>
      <c r="Q2188" s="59"/>
      <c r="R2188" s="59"/>
    </row>
    <row r="2189" spans="1:18" x14ac:dyDescent="0.2">
      <c r="A2189" s="80"/>
      <c r="B2189" s="81">
        <f t="shared" si="37"/>
        <v>151</v>
      </c>
      <c r="C2189" s="96" t="s">
        <v>2187</v>
      </c>
      <c r="D2189" s="82" t="str">
        <f>VLOOKUP(C2189,[13]Resumen!$C$1:$J$65536,8,0)</f>
        <v>2 Postes autosoportables de acero (25/5350) de ángulo medio (50°) Tipo AU2-25</v>
      </c>
      <c r="E2189" s="84" t="s">
        <v>44</v>
      </c>
      <c r="F2189" s="85">
        <f t="shared" si="36"/>
        <v>0</v>
      </c>
      <c r="G2189" s="86">
        <f>VLOOKUP(C2189,'[14]Estructuras de Acero y Concreto'!$C$1:$L$65536,7,0)</f>
        <v>40392.330829483413</v>
      </c>
      <c r="J2189" s="89">
        <f>VLOOKUP(C2189,'[14]Estructuras de Acero y Concreto'!$C$1:$L$65536,10,0)</f>
        <v>10150</v>
      </c>
      <c r="M2189" s="59"/>
      <c r="N2189" s="59"/>
      <c r="O2189" s="59"/>
      <c r="P2189" s="59"/>
      <c r="Q2189" s="59"/>
      <c r="R2189" s="59"/>
    </row>
    <row r="2190" spans="1:18" x14ac:dyDescent="0.2">
      <c r="A2190" s="80"/>
      <c r="B2190" s="81">
        <f t="shared" si="37"/>
        <v>152</v>
      </c>
      <c r="C2190" s="96" t="s">
        <v>2188</v>
      </c>
      <c r="D2190" s="82" t="str">
        <f>VLOOKUP(C2190,[13]Resumen!$C$1:$J$65536,8,0)</f>
        <v>2 Postes autosoportables de acero (25/8500) de ángulo mayor y terminal (90°) Tipo ATU2-25</v>
      </c>
      <c r="E2190" s="84" t="s">
        <v>44</v>
      </c>
      <c r="F2190" s="85">
        <f t="shared" si="36"/>
        <v>0</v>
      </c>
      <c r="G2190" s="86">
        <f>VLOOKUP(C2190,'[14]Estructuras de Acero y Concreto'!$C$1:$L$65536,7,0)</f>
        <v>54575.411329609407</v>
      </c>
      <c r="J2190" s="89">
        <f>VLOOKUP(C2190,'[14]Estructuras de Acero y Concreto'!$C$1:$L$65536,10,0)</f>
        <v>13714</v>
      </c>
      <c r="M2190" s="59"/>
      <c r="N2190" s="59"/>
      <c r="O2190" s="59"/>
      <c r="P2190" s="59"/>
      <c r="Q2190" s="59"/>
      <c r="R2190" s="59"/>
    </row>
    <row r="2191" spans="1:18" x14ac:dyDescent="0.2">
      <c r="A2191" s="80"/>
      <c r="B2191" s="81">
        <f t="shared" si="37"/>
        <v>153</v>
      </c>
      <c r="C2191" s="96" t="s">
        <v>2189</v>
      </c>
      <c r="D2191" s="82" t="str">
        <f>VLOOKUP(C2191,[13]Resumen!$C$1:$J$65536,8,0)</f>
        <v>1 Poste de concreto (25/600) de suspensión (2°) Tipo SU1-25</v>
      </c>
      <c r="E2191" s="84" t="s">
        <v>44</v>
      </c>
      <c r="F2191" s="85">
        <f t="shared" si="36"/>
        <v>1</v>
      </c>
      <c r="G2191" s="86">
        <f>VLOOKUP(C2191,'[14]Estructuras de Acero y Concreto'!$C$1:$L$65536,7,0)</f>
        <v>3891.3878881366968</v>
      </c>
      <c r="J2191" s="89">
        <f>VLOOKUP(C2191,'[14]Estructuras de Acero y Concreto'!$C$1:$L$65536,10,0)</f>
        <v>6006</v>
      </c>
      <c r="M2191" s="59"/>
      <c r="N2191" s="59"/>
      <c r="O2191" s="59"/>
      <c r="P2191" s="59"/>
      <c r="Q2191" s="59"/>
      <c r="R2191" s="59"/>
    </row>
    <row r="2192" spans="1:18" x14ac:dyDescent="0.2">
      <c r="A2192" s="80"/>
      <c r="B2192" s="81">
        <f t="shared" si="37"/>
        <v>154</v>
      </c>
      <c r="C2192" s="96" t="s">
        <v>2190</v>
      </c>
      <c r="D2192" s="82" t="str">
        <f>VLOOKUP(C2192,[13]Resumen!$C$1:$J$65536,8,0)</f>
        <v>1 Poste autosoportable de acero (25/2450) de suspensión (25°) Tipo SU11-25</v>
      </c>
      <c r="E2192" s="84" t="s">
        <v>44</v>
      </c>
      <c r="F2192" s="85">
        <f t="shared" si="36"/>
        <v>0</v>
      </c>
      <c r="G2192" s="86">
        <f>VLOOKUP(C2192,'[14]Estructuras de Acero y Concreto'!$C$1:$L$65536,7,0)</f>
        <v>12157.494648677028</v>
      </c>
      <c r="J2192" s="89">
        <f>VLOOKUP(C2192,'[14]Estructuras de Acero y Concreto'!$C$1:$L$65536,10,0)</f>
        <v>3055</v>
      </c>
      <c r="M2192" s="59"/>
      <c r="N2192" s="59"/>
      <c r="O2192" s="59"/>
      <c r="P2192" s="59"/>
      <c r="Q2192" s="59"/>
      <c r="R2192" s="59"/>
    </row>
    <row r="2193" spans="1:18" x14ac:dyDescent="0.2">
      <c r="A2193" s="80"/>
      <c r="B2193" s="81">
        <f t="shared" si="37"/>
        <v>155</v>
      </c>
      <c r="C2193" s="96" t="s">
        <v>2191</v>
      </c>
      <c r="D2193" s="82" t="str">
        <f>VLOOKUP(C2193,[13]Resumen!$C$1:$J$65536,8,0)</f>
        <v>1 Poste autosoportable de acero (25/4200) de ángulo medio (50°) Tipo AU1-25</v>
      </c>
      <c r="E2193" s="84" t="s">
        <v>44</v>
      </c>
      <c r="F2193" s="85">
        <f t="shared" si="36"/>
        <v>0</v>
      </c>
      <c r="G2193" s="86">
        <f>VLOOKUP(C2193,'[14]Estructuras de Acero y Concreto'!$C$1:$L$65536,7,0)</f>
        <v>17255.285367156659</v>
      </c>
      <c r="J2193" s="89">
        <f>VLOOKUP(C2193,'[14]Estructuras de Acero y Concreto'!$C$1:$L$65536,10,0)</f>
        <v>4336</v>
      </c>
      <c r="M2193" s="59"/>
      <c r="N2193" s="59"/>
      <c r="O2193" s="59"/>
      <c r="P2193" s="59"/>
      <c r="Q2193" s="59"/>
      <c r="R2193" s="59"/>
    </row>
    <row r="2194" spans="1:18" x14ac:dyDescent="0.2">
      <c r="A2194" s="80"/>
      <c r="B2194" s="81">
        <f t="shared" si="37"/>
        <v>156</v>
      </c>
      <c r="C2194" s="96" t="s">
        <v>2192</v>
      </c>
      <c r="D2194" s="82" t="str">
        <f>VLOOKUP(C2194,[13]Resumen!$C$1:$J$65536,8,0)</f>
        <v>1 Poste autosoportable de acero (25/6750) de ángulo mayor y terminal (90°) Tipo ATU1-25</v>
      </c>
      <c r="E2194" s="84" t="s">
        <v>44</v>
      </c>
      <c r="F2194" s="85">
        <f t="shared" si="36"/>
        <v>0</v>
      </c>
      <c r="G2194" s="86">
        <f>VLOOKUP(C2194,'[14]Estructuras de Acero y Concreto'!$C$1:$L$65536,7,0)</f>
        <v>23491.224520831584</v>
      </c>
      <c r="J2194" s="89">
        <f>VLOOKUP(C2194,'[14]Estructuras de Acero y Concreto'!$C$1:$L$65536,10,0)</f>
        <v>5903</v>
      </c>
      <c r="M2194" s="59"/>
      <c r="N2194" s="59"/>
      <c r="O2194" s="59"/>
      <c r="P2194" s="59"/>
      <c r="Q2194" s="59"/>
      <c r="R2194" s="59"/>
    </row>
    <row r="2195" spans="1:18" x14ac:dyDescent="0.2">
      <c r="A2195" s="80"/>
      <c r="B2195" s="81">
        <f t="shared" si="37"/>
        <v>157</v>
      </c>
      <c r="C2195" s="96" t="s">
        <v>2193</v>
      </c>
      <c r="D2195" s="82" t="str">
        <f>VLOOKUP(C2195,[13]Resumen!$C$1:$J$65536,8,0)</f>
        <v>1 Poste de concreto (25/700) de suspensión (2°) Tipo SU1-25</v>
      </c>
      <c r="E2195" s="84" t="s">
        <v>44</v>
      </c>
      <c r="F2195" s="85">
        <f t="shared" si="36"/>
        <v>1</v>
      </c>
      <c r="G2195" s="86">
        <f>VLOOKUP(C2195,'[14]Estructuras de Acero y Concreto'!$C$1:$L$65536,7,0)</f>
        <v>3859.8021077986095</v>
      </c>
      <c r="J2195" s="89">
        <f>VLOOKUP(C2195,'[14]Estructuras de Acero y Concreto'!$C$1:$L$65536,10,0)</f>
        <v>5975</v>
      </c>
      <c r="M2195" s="59"/>
      <c r="N2195" s="59"/>
      <c r="O2195" s="59"/>
      <c r="P2195" s="59"/>
      <c r="Q2195" s="59"/>
      <c r="R2195" s="59"/>
    </row>
    <row r="2196" spans="1:18" x14ac:dyDescent="0.2">
      <c r="A2196" s="80"/>
      <c r="B2196" s="81">
        <f t="shared" si="37"/>
        <v>158</v>
      </c>
      <c r="C2196" s="96" t="s">
        <v>2194</v>
      </c>
      <c r="D2196" s="82" t="str">
        <f>VLOOKUP(C2196,[13]Resumen!$C$1:$J$65536,8,0)</f>
        <v>1 Poste autosoportable de acero (25/2800) de suspensión (25°) Tipo SU11-25</v>
      </c>
      <c r="E2196" s="84" t="s">
        <v>44</v>
      </c>
      <c r="F2196" s="85">
        <f t="shared" si="36"/>
        <v>0</v>
      </c>
      <c r="G2196" s="86">
        <f>VLOOKUP(C2196,'[14]Estructuras de Acero y Concreto'!$C$1:$L$65536,7,0)</f>
        <v>13259.82722402352</v>
      </c>
      <c r="J2196" s="89">
        <f>VLOOKUP(C2196,'[14]Estructuras de Acero y Concreto'!$C$1:$L$65536,10,0)</f>
        <v>3332</v>
      </c>
      <c r="M2196" s="59"/>
      <c r="N2196" s="59"/>
      <c r="O2196" s="59"/>
      <c r="P2196" s="59"/>
      <c r="Q2196" s="59"/>
      <c r="R2196" s="59"/>
    </row>
    <row r="2197" spans="1:18" x14ac:dyDescent="0.2">
      <c r="A2197" s="80"/>
      <c r="B2197" s="81">
        <f t="shared" si="37"/>
        <v>159</v>
      </c>
      <c r="C2197" s="96" t="s">
        <v>2195</v>
      </c>
      <c r="D2197" s="82" t="str">
        <f>VLOOKUP(C2197,[13]Resumen!$C$1:$J$65536,8,0)</f>
        <v>1 Poste autosoportable de acero (25/4850) de ángulo medio (50°) Tipo AU1-25</v>
      </c>
      <c r="E2197" s="84" t="s">
        <v>44</v>
      </c>
      <c r="F2197" s="85">
        <f t="shared" si="36"/>
        <v>0</v>
      </c>
      <c r="G2197" s="86">
        <f>VLOOKUP(C2197,'[14]Estructuras de Acero y Concreto'!$C$1:$L$65536,7,0)</f>
        <v>18946.5898600168</v>
      </c>
      <c r="J2197" s="89">
        <f>VLOOKUP(C2197,'[14]Estructuras de Acero y Concreto'!$C$1:$L$65536,10,0)</f>
        <v>4761</v>
      </c>
      <c r="M2197" s="59"/>
      <c r="N2197" s="59"/>
      <c r="O2197" s="59"/>
      <c r="P2197" s="59"/>
      <c r="Q2197" s="59"/>
      <c r="R2197" s="59"/>
    </row>
    <row r="2198" spans="1:18" x14ac:dyDescent="0.2">
      <c r="A2198" s="80"/>
      <c r="B2198" s="81">
        <f t="shared" si="37"/>
        <v>160</v>
      </c>
      <c r="C2198" s="96" t="s">
        <v>2196</v>
      </c>
      <c r="D2198" s="82" t="str">
        <f>VLOOKUP(C2198,[13]Resumen!$C$1:$J$65536,8,0)</f>
        <v>1 Poste autosoportable de acero (25/7800) de ángulo mayor y terminal (90°) Tipo ATU1-25</v>
      </c>
      <c r="E2198" s="84" t="s">
        <v>44</v>
      </c>
      <c r="F2198" s="85">
        <f t="shared" si="36"/>
        <v>0</v>
      </c>
      <c r="G2198" s="86">
        <f>VLOOKUP(C2198,'[14]Estructuras de Acero y Concreto'!$C$1:$L$65536,7,0)</f>
        <v>25803.337251070981</v>
      </c>
      <c r="J2198" s="89">
        <f>VLOOKUP(C2198,'[14]Estructuras de Acero y Concreto'!$C$1:$L$65536,10,0)</f>
        <v>6484</v>
      </c>
      <c r="M2198" s="59"/>
      <c r="N2198" s="59"/>
      <c r="O2198" s="59"/>
      <c r="P2198" s="59"/>
      <c r="Q2198" s="59"/>
      <c r="R2198" s="59"/>
    </row>
    <row r="2199" spans="1:18" x14ac:dyDescent="0.2">
      <c r="A2199" s="80"/>
      <c r="B2199" s="81">
        <f t="shared" si="37"/>
        <v>161</v>
      </c>
      <c r="C2199" s="96" t="s">
        <v>2197</v>
      </c>
      <c r="D2199" s="82" t="str">
        <f>VLOOKUP(C2199,[13]Resumen!$C$1:$J$65536,8,0)</f>
        <v>1 Poste de concreto (25/800) de suspensión (2°) Tipo SU1-25</v>
      </c>
      <c r="E2199" s="84" t="s">
        <v>44</v>
      </c>
      <c r="F2199" s="85">
        <f t="shared" si="36"/>
        <v>1</v>
      </c>
      <c r="G2199" s="86">
        <f>VLOOKUP(C2199,'[14]Estructuras de Acero y Concreto'!$C$1:$L$65536,7,0)</f>
        <v>4029.9577631683051</v>
      </c>
      <c r="J2199" s="89">
        <f>VLOOKUP(C2199,'[14]Estructuras de Acero y Concreto'!$C$1:$L$65536,10,0)</f>
        <v>6142</v>
      </c>
      <c r="M2199" s="59"/>
      <c r="N2199" s="59"/>
      <c r="O2199" s="59"/>
      <c r="P2199" s="59"/>
      <c r="Q2199" s="59"/>
      <c r="R2199" s="59"/>
    </row>
    <row r="2200" spans="1:18" x14ac:dyDescent="0.2">
      <c r="A2200" s="80"/>
      <c r="B2200" s="81">
        <f t="shared" si="37"/>
        <v>162</v>
      </c>
      <c r="C2200" s="96" t="s">
        <v>2198</v>
      </c>
      <c r="D2200" s="82" t="str">
        <f>VLOOKUP(C2200,[13]Resumen!$C$1:$J$65536,8,0)</f>
        <v>1 Poste autosoportable de acero (25/3450) de suspensión (25°) Tipo SU11-25</v>
      </c>
      <c r="E2200" s="84" t="s">
        <v>44</v>
      </c>
      <c r="F2200" s="85">
        <f t="shared" si="36"/>
        <v>0</v>
      </c>
      <c r="G2200" s="86">
        <f>VLOOKUP(C2200,'[14]Estructuras de Acero y Concreto'!$C$1:$L$65536,7,0)</f>
        <v>15185.924575892483</v>
      </c>
      <c r="J2200" s="89">
        <f>VLOOKUP(C2200,'[14]Estructuras de Acero y Concreto'!$C$1:$L$65536,10,0)</f>
        <v>3816</v>
      </c>
      <c r="M2200" s="59"/>
      <c r="N2200" s="59"/>
      <c r="O2200" s="59"/>
      <c r="P2200" s="59"/>
      <c r="Q2200" s="59"/>
      <c r="R2200" s="59"/>
    </row>
    <row r="2201" spans="1:18" x14ac:dyDescent="0.2">
      <c r="A2201" s="80"/>
      <c r="B2201" s="81">
        <f t="shared" si="37"/>
        <v>163</v>
      </c>
      <c r="C2201" s="96" t="s">
        <v>2199</v>
      </c>
      <c r="D2201" s="82" t="str">
        <f>VLOOKUP(C2201,[13]Resumen!$C$1:$J$65536,8,0)</f>
        <v>1 Poste autosoportable de acero (25/6000) de ángulo medio (50°) Tipo AU1-25</v>
      </c>
      <c r="E2201" s="84" t="s">
        <v>44</v>
      </c>
      <c r="F2201" s="85">
        <f t="shared" si="36"/>
        <v>0</v>
      </c>
      <c r="G2201" s="86">
        <f>VLOOKUP(C2201,'[14]Estructuras de Acero y Concreto'!$C$1:$L$65536,7,0)</f>
        <v>21760.124628139438</v>
      </c>
      <c r="J2201" s="89">
        <f>VLOOKUP(C2201,'[14]Estructuras de Acero y Concreto'!$C$1:$L$65536,10,0)</f>
        <v>5468</v>
      </c>
      <c r="M2201" s="59"/>
      <c r="N2201" s="59"/>
      <c r="O2201" s="59"/>
      <c r="P2201" s="59"/>
      <c r="Q2201" s="59"/>
      <c r="R2201" s="59"/>
    </row>
    <row r="2202" spans="1:18" x14ac:dyDescent="0.2">
      <c r="A2202" s="80"/>
      <c r="B2202" s="81">
        <f t="shared" si="37"/>
        <v>164</v>
      </c>
      <c r="C2202" s="96" t="s">
        <v>2200</v>
      </c>
      <c r="D2202" s="82" t="str">
        <f>VLOOKUP(C2202,[13]Resumen!$C$1:$J$65536,8,0)</f>
        <v>1 Poste autosoportable de acero (25/9700) de ángulo mayor y terminal (90°) Tipo ATU1-25</v>
      </c>
      <c r="E2202" s="84" t="s">
        <v>44</v>
      </c>
      <c r="F2202" s="85">
        <f t="shared" si="36"/>
        <v>0</v>
      </c>
      <c r="G2202" s="86">
        <f>VLOOKUP(C2202,'[14]Estructuras de Acero y Concreto'!$C$1:$L$65536,7,0)</f>
        <v>29731.143214489712</v>
      </c>
      <c r="J2202" s="89">
        <f>VLOOKUP(C2202,'[14]Estructuras de Acero y Concreto'!$C$1:$L$65536,10,0)</f>
        <v>7471</v>
      </c>
      <c r="M2202" s="59"/>
      <c r="N2202" s="59"/>
      <c r="O2202" s="59"/>
      <c r="P2202" s="59"/>
      <c r="Q2202" s="59"/>
      <c r="R2202" s="59"/>
    </row>
    <row r="2203" spans="1:18" x14ac:dyDescent="0.2">
      <c r="A2203" s="80"/>
      <c r="B2203" s="81">
        <f t="shared" si="37"/>
        <v>165</v>
      </c>
      <c r="C2203" s="96" t="s">
        <v>2201</v>
      </c>
      <c r="D2203" s="82" t="str">
        <f>VLOOKUP(C2203,[13]Resumen!$C$1:$J$65536,8,0)</f>
        <v>1 Poste autosoportable de acero (25/900) de suspensión (2°) Tipo SU2-25</v>
      </c>
      <c r="E2203" s="84" t="s">
        <v>44</v>
      </c>
      <c r="F2203" s="85">
        <f t="shared" si="36"/>
        <v>0</v>
      </c>
      <c r="G2203" s="86">
        <f>VLOOKUP(C2203,'[14]Estructuras de Acero y Concreto'!$C$1:$L$65536,7,0)</f>
        <v>6339.4071932381357</v>
      </c>
      <c r="J2203" s="89">
        <f>VLOOKUP(C2203,'[14]Estructuras de Acero y Concreto'!$C$1:$L$65536,10,0)</f>
        <v>1593</v>
      </c>
      <c r="M2203" s="59"/>
      <c r="N2203" s="59"/>
      <c r="O2203" s="59"/>
      <c r="P2203" s="59"/>
      <c r="Q2203" s="59"/>
      <c r="R2203" s="59"/>
    </row>
    <row r="2204" spans="1:18" x14ac:dyDescent="0.2">
      <c r="A2204" s="80"/>
      <c r="B2204" s="81">
        <f t="shared" si="37"/>
        <v>166</v>
      </c>
      <c r="C2204" s="96" t="s">
        <v>2202</v>
      </c>
      <c r="D2204" s="82" t="str">
        <f>VLOOKUP(C2204,[13]Resumen!$C$1:$J$65536,8,0)</f>
        <v>1 Poste autosoportable de acero (25/4050) de suspensión (25°) Tipo SU21-25</v>
      </c>
      <c r="E2204" s="84" t="s">
        <v>44</v>
      </c>
      <c r="F2204" s="85">
        <f t="shared" si="36"/>
        <v>0</v>
      </c>
      <c r="G2204" s="86">
        <f>VLOOKUP(C2204,'[14]Estructuras de Acero y Concreto'!$C$1:$L$65536,7,0)</f>
        <v>16853.351828853425</v>
      </c>
      <c r="J2204" s="89">
        <f>VLOOKUP(C2204,'[14]Estructuras de Acero y Concreto'!$C$1:$L$65536,10,0)</f>
        <v>4235</v>
      </c>
      <c r="M2204" s="59"/>
      <c r="N2204" s="59"/>
      <c r="O2204" s="59"/>
      <c r="P2204" s="59"/>
      <c r="Q2204" s="59"/>
      <c r="R2204" s="59"/>
    </row>
    <row r="2205" spans="1:18" x14ac:dyDescent="0.2">
      <c r="A2205" s="80"/>
      <c r="B2205" s="81">
        <f t="shared" si="37"/>
        <v>167</v>
      </c>
      <c r="C2205" s="96" t="s">
        <v>2203</v>
      </c>
      <c r="D2205" s="82" t="str">
        <f>VLOOKUP(C2205,[13]Resumen!$C$1:$J$65536,8,0)</f>
        <v>2 Postes autosoportables de acero (25/4200) de ángulo medio (50°) Tipo AU2-25</v>
      </c>
      <c r="E2205" s="84" t="s">
        <v>44</v>
      </c>
      <c r="F2205" s="85">
        <f t="shared" si="36"/>
        <v>0</v>
      </c>
      <c r="G2205" s="86">
        <f>VLOOKUP(C2205,'[14]Estructuras de Acero y Concreto'!$C$1:$L$65536,7,0)</f>
        <v>34510.570734313318</v>
      </c>
      <c r="J2205" s="89">
        <f>VLOOKUP(C2205,'[14]Estructuras de Acero y Concreto'!$C$1:$L$65536,10,0)</f>
        <v>8672</v>
      </c>
      <c r="M2205" s="59"/>
      <c r="N2205" s="59"/>
      <c r="O2205" s="59"/>
      <c r="P2205" s="59"/>
      <c r="Q2205" s="59"/>
      <c r="R2205" s="59"/>
    </row>
    <row r="2206" spans="1:18" x14ac:dyDescent="0.2">
      <c r="A2206" s="80"/>
      <c r="B2206" s="81">
        <f t="shared" si="37"/>
        <v>168</v>
      </c>
      <c r="C2206" s="96" t="s">
        <v>2204</v>
      </c>
      <c r="D2206" s="82" t="str">
        <f>VLOOKUP(C2206,[13]Resumen!$C$1:$J$65536,8,0)</f>
        <v>2 Postes autosoportables de acero (25/6750) de ángulo mayor y terminal (90°) Tipo ATU2-25</v>
      </c>
      <c r="E2206" s="84" t="s">
        <v>44</v>
      </c>
      <c r="F2206" s="85">
        <f t="shared" si="36"/>
        <v>0</v>
      </c>
      <c r="G2206" s="86">
        <f>VLOOKUP(C2206,'[14]Estructuras de Acero y Concreto'!$C$1:$L$65536,7,0)</f>
        <v>46982.449041663167</v>
      </c>
      <c r="J2206" s="89">
        <f>VLOOKUP(C2206,'[14]Estructuras de Acero y Concreto'!$C$1:$L$65536,10,0)</f>
        <v>11806</v>
      </c>
      <c r="M2206" s="59"/>
      <c r="N2206" s="59"/>
      <c r="O2206" s="59"/>
      <c r="P2206" s="59"/>
      <c r="Q2206" s="59"/>
      <c r="R2206" s="59"/>
    </row>
    <row r="2207" spans="1:18" x14ac:dyDescent="0.2">
      <c r="A2207" s="80"/>
      <c r="B2207" s="81">
        <f t="shared" si="37"/>
        <v>169</v>
      </c>
      <c r="C2207" s="96" t="s">
        <v>2205</v>
      </c>
      <c r="D2207" s="82" t="str">
        <f>VLOOKUP(C2207,[13]Resumen!$C$1:$J$65536,8,0)</f>
        <v>1 Poste autosoportable de acero (25/1000) de suspensión (2°) Tipo SU2-25</v>
      </c>
      <c r="E2207" s="84" t="s">
        <v>44</v>
      </c>
      <c r="F2207" s="85">
        <f t="shared" si="36"/>
        <v>0</v>
      </c>
      <c r="G2207" s="86">
        <f>VLOOKUP(C2207,'[14]Estructuras de Acero y Concreto'!$C$1:$L$65536,7,0)</f>
        <v>6789.0952113397734</v>
      </c>
      <c r="J2207" s="89">
        <f>VLOOKUP(C2207,'[14]Estructuras de Acero y Concreto'!$C$1:$L$65536,10,0)</f>
        <v>1706</v>
      </c>
      <c r="M2207" s="59"/>
      <c r="N2207" s="59"/>
      <c r="O2207" s="59"/>
      <c r="P2207" s="59"/>
      <c r="Q2207" s="59"/>
      <c r="R2207" s="59"/>
    </row>
    <row r="2208" spans="1:18" x14ac:dyDescent="0.2">
      <c r="A2208" s="80"/>
      <c r="B2208" s="81">
        <f t="shared" si="37"/>
        <v>170</v>
      </c>
      <c r="C2208" s="96" t="s">
        <v>2206</v>
      </c>
      <c r="D2208" s="82" t="str">
        <f>VLOOKUP(C2208,[13]Resumen!$C$1:$J$65536,8,0)</f>
        <v>1 Poste autosoportable de acero (25/4750) de suspensión (25°) Tipo SU21-25</v>
      </c>
      <c r="E2208" s="84" t="s">
        <v>44</v>
      </c>
      <c r="F2208" s="85">
        <f t="shared" si="36"/>
        <v>0</v>
      </c>
      <c r="G2208" s="86">
        <f>VLOOKUP(C2208,'[14]Estructuras de Acero y Concreto'!$C$1:$L$65536,7,0)</f>
        <v>18691.89930109198</v>
      </c>
      <c r="J2208" s="89">
        <f>VLOOKUP(C2208,'[14]Estructuras de Acero y Concreto'!$C$1:$L$65536,10,0)</f>
        <v>4697</v>
      </c>
      <c r="M2208" s="59"/>
      <c r="N2208" s="59"/>
      <c r="O2208" s="59"/>
      <c r="P2208" s="59"/>
      <c r="Q2208" s="59"/>
      <c r="R2208" s="59"/>
    </row>
    <row r="2209" spans="1:18" x14ac:dyDescent="0.2">
      <c r="A2209" s="80"/>
      <c r="B2209" s="81">
        <f t="shared" si="37"/>
        <v>171</v>
      </c>
      <c r="C2209" s="96" t="s">
        <v>2207</v>
      </c>
      <c r="D2209" s="82" t="str">
        <f>VLOOKUP(C2209,[13]Resumen!$C$1:$J$65536,8,0)</f>
        <v>2 Postes autosoportables de acero (25/4850) de ángulo medio (50°) Tipo AU2-25</v>
      </c>
      <c r="E2209" s="84" t="s">
        <v>44</v>
      </c>
      <c r="F2209" s="85">
        <f t="shared" si="36"/>
        <v>0</v>
      </c>
      <c r="G2209" s="86">
        <f>VLOOKUP(C2209,'[14]Estructuras de Acero y Concreto'!$C$1:$L$65536,7,0)</f>
        <v>37893.1797200336</v>
      </c>
      <c r="J2209" s="89">
        <f>VLOOKUP(C2209,'[14]Estructuras de Acero y Concreto'!$C$1:$L$65536,10,0)</f>
        <v>9522</v>
      </c>
      <c r="M2209" s="59"/>
      <c r="N2209" s="59"/>
      <c r="O2209" s="59"/>
      <c r="P2209" s="59"/>
      <c r="Q2209" s="59"/>
      <c r="R2209" s="59"/>
    </row>
    <row r="2210" spans="1:18" x14ac:dyDescent="0.2">
      <c r="A2210" s="80"/>
      <c r="B2210" s="81">
        <f t="shared" si="37"/>
        <v>172</v>
      </c>
      <c r="C2210" s="96" t="s">
        <v>2208</v>
      </c>
      <c r="D2210" s="82" t="str">
        <f>VLOOKUP(C2210,[13]Resumen!$C$1:$J$65536,8,0)</f>
        <v>2 Postes autosoportables de acero (25/7800) de ángulo mayor y terminal (90°) Tipo ATU2-25</v>
      </c>
      <c r="E2210" s="84" t="s">
        <v>44</v>
      </c>
      <c r="F2210" s="85">
        <f t="shared" si="36"/>
        <v>0</v>
      </c>
      <c r="G2210" s="86">
        <f>VLOOKUP(C2210,'[14]Estructuras de Acero y Concreto'!$C$1:$L$65536,7,0)</f>
        <v>51606.674502141963</v>
      </c>
      <c r="J2210" s="89">
        <f>VLOOKUP(C2210,'[14]Estructuras de Acero y Concreto'!$C$1:$L$65536,10,0)</f>
        <v>12968</v>
      </c>
      <c r="M2210" s="59"/>
      <c r="N2210" s="59"/>
      <c r="O2210" s="59"/>
      <c r="P2210" s="59"/>
      <c r="Q2210" s="59"/>
      <c r="R2210" s="59"/>
    </row>
    <row r="2211" spans="1:18" x14ac:dyDescent="0.2">
      <c r="A2211" s="80"/>
      <c r="B2211" s="81">
        <f t="shared" si="37"/>
        <v>173</v>
      </c>
      <c r="C2211" s="96" t="s">
        <v>2209</v>
      </c>
      <c r="D2211" s="82" t="str">
        <f>VLOOKUP(C2211,[13]Resumen!$C$1:$J$65536,8,0)</f>
        <v>1 Poste autosoportable de acero (25/1150) de suspensión (2°) Tipo SU2-25</v>
      </c>
      <c r="E2211" s="84" t="s">
        <v>44</v>
      </c>
      <c r="F2211" s="85">
        <f t="shared" si="36"/>
        <v>0</v>
      </c>
      <c r="G2211" s="86">
        <f>VLOOKUP(C2211,'[14]Estructuras de Acero y Concreto'!$C$1:$L$65536,7,0)</f>
        <v>7433.7806886182279</v>
      </c>
      <c r="J2211" s="89">
        <f>VLOOKUP(C2211,'[14]Estructuras de Acero y Concreto'!$C$1:$L$65536,10,0)</f>
        <v>1868</v>
      </c>
      <c r="M2211" s="59"/>
      <c r="N2211" s="59"/>
      <c r="O2211" s="59"/>
      <c r="P2211" s="59"/>
      <c r="Q2211" s="59"/>
      <c r="R2211" s="59"/>
    </row>
    <row r="2212" spans="1:18" x14ac:dyDescent="0.2">
      <c r="A2212" s="80"/>
      <c r="B2212" s="81">
        <f t="shared" si="37"/>
        <v>174</v>
      </c>
      <c r="C2212" s="96" t="s">
        <v>2210</v>
      </c>
      <c r="D2212" s="82" t="str">
        <f>VLOOKUP(C2212,[13]Resumen!$C$1:$J$65536,8,0)</f>
        <v>1 Poste autosoportable de acero (25/5950) de suspensión (25°) Tipo SU21-25</v>
      </c>
      <c r="E2212" s="84" t="s">
        <v>44</v>
      </c>
      <c r="F2212" s="85">
        <f t="shared" si="36"/>
        <v>0</v>
      </c>
      <c r="G2212" s="86">
        <f>VLOOKUP(C2212,'[14]Estructuras de Acero y Concreto'!$C$1:$L$65536,7,0)</f>
        <v>21640.738428643428</v>
      </c>
      <c r="J2212" s="89">
        <f>VLOOKUP(C2212,'[14]Estructuras de Acero y Concreto'!$C$1:$L$65536,10,0)</f>
        <v>5438</v>
      </c>
      <c r="M2212" s="59"/>
      <c r="N2212" s="59"/>
      <c r="O2212" s="59"/>
      <c r="P2212" s="59"/>
      <c r="Q2212" s="59"/>
      <c r="R2212" s="59"/>
    </row>
    <row r="2213" spans="1:18" x14ac:dyDescent="0.2">
      <c r="A2213" s="80"/>
      <c r="B2213" s="81">
        <f t="shared" si="37"/>
        <v>175</v>
      </c>
      <c r="C2213" s="96" t="s">
        <v>2211</v>
      </c>
      <c r="D2213" s="82" t="str">
        <f>VLOOKUP(C2213,[13]Resumen!$C$1:$J$65536,8,0)</f>
        <v>2 Postes autosoportables de acero (25/6000) de ángulo medio (50°) Tipo AU2-25</v>
      </c>
      <c r="E2213" s="84" t="s">
        <v>44</v>
      </c>
      <c r="F2213" s="85">
        <f t="shared" si="36"/>
        <v>0</v>
      </c>
      <c r="G2213" s="86">
        <f>VLOOKUP(C2213,'[14]Estructuras de Acero y Concreto'!$C$1:$L$65536,7,0)</f>
        <v>43520.249256278876</v>
      </c>
      <c r="J2213" s="89">
        <f>VLOOKUP(C2213,'[14]Estructuras de Acero y Concreto'!$C$1:$L$65536,10,0)</f>
        <v>10936</v>
      </c>
      <c r="M2213" s="59"/>
      <c r="N2213" s="59"/>
      <c r="O2213" s="59"/>
      <c r="P2213" s="59"/>
      <c r="Q2213" s="59"/>
      <c r="R2213" s="59"/>
    </row>
    <row r="2214" spans="1:18" x14ac:dyDescent="0.2">
      <c r="A2214" s="80"/>
      <c r="B2214" s="81">
        <f t="shared" si="37"/>
        <v>176</v>
      </c>
      <c r="C2214" s="96" t="s">
        <v>2212</v>
      </c>
      <c r="D2214" s="82" t="str">
        <f>VLOOKUP(C2214,[13]Resumen!$C$1:$J$65536,8,0)</f>
        <v>2 Postes autosoportables de acero (25/9700) de ángulo mayor y terminal (90°) Tipo ATU2-25</v>
      </c>
      <c r="E2214" s="84" t="s">
        <v>44</v>
      </c>
      <c r="F2214" s="85">
        <f t="shared" si="36"/>
        <v>0</v>
      </c>
      <c r="G2214" s="86">
        <f>VLOOKUP(C2214,'[14]Estructuras de Acero y Concreto'!$C$1:$L$65536,7,0)</f>
        <v>59462.286428979423</v>
      </c>
      <c r="J2214" s="89">
        <f>VLOOKUP(C2214,'[14]Estructuras de Acero y Concreto'!$C$1:$L$65536,10,0)</f>
        <v>14942</v>
      </c>
      <c r="M2214" s="59"/>
      <c r="N2214" s="59"/>
      <c r="O2214" s="59"/>
      <c r="P2214" s="59"/>
      <c r="Q2214" s="59"/>
      <c r="R2214" s="59"/>
    </row>
    <row r="2215" spans="1:18" x14ac:dyDescent="0.2">
      <c r="A2215" s="80"/>
      <c r="B2215" s="81">
        <f t="shared" si="37"/>
        <v>177</v>
      </c>
      <c r="C2215" s="96" t="s">
        <v>2213</v>
      </c>
      <c r="D2215" s="82" t="str">
        <f>VLOOKUP(C2215,[13]Resumen!$C$1:$J$65536,8,0)</f>
        <v>1 Poste de concreto (18/300) de suspensión (2°) Tipo SU1-18</v>
      </c>
      <c r="E2215" s="84" t="s">
        <v>44</v>
      </c>
      <c r="F2215" s="85">
        <f t="shared" si="36"/>
        <v>1</v>
      </c>
      <c r="G2215" s="86">
        <f>VLOOKUP(C2215,'[14]Estructuras de Acero y Concreto'!$C$1:$L$65536,7,0)</f>
        <v>1478.8965527977905</v>
      </c>
      <c r="J2215" s="89">
        <f>VLOOKUP(C2215,'[14]Estructuras de Acero y Concreto'!$C$1:$L$65536,10,0)</f>
        <v>3638.25</v>
      </c>
      <c r="M2215" s="59"/>
      <c r="N2215" s="59"/>
      <c r="O2215" s="59"/>
      <c r="P2215" s="59"/>
      <c r="Q2215" s="59"/>
      <c r="R2215" s="59"/>
    </row>
    <row r="2216" spans="1:18" x14ac:dyDescent="0.2">
      <c r="A2216" s="80"/>
      <c r="B2216" s="81">
        <f t="shared" si="37"/>
        <v>178</v>
      </c>
      <c r="C2216" s="96" t="s">
        <v>2214</v>
      </c>
      <c r="D2216" s="82" t="str">
        <f>VLOOKUP(C2216,[13]Resumen!$C$1:$J$65536,8,0)</f>
        <v>1 Poste autosoportable de acero (17/850) de suspensión (25°) Tipo SU11-17</v>
      </c>
      <c r="E2216" s="84" t="s">
        <v>44</v>
      </c>
      <c r="F2216" s="85">
        <f t="shared" si="36"/>
        <v>0</v>
      </c>
      <c r="G2216" s="86">
        <f>VLOOKUP(C2216,'[14]Estructuras de Acero y Concreto'!$C$1:$L$65536,7,0)</f>
        <v>4142.7011225115493</v>
      </c>
      <c r="J2216" s="89">
        <f>VLOOKUP(C2216,'[14]Estructuras de Acero y Concreto'!$C$1:$L$65536,10,0)</f>
        <v>1041</v>
      </c>
      <c r="M2216" s="59"/>
      <c r="N2216" s="59"/>
      <c r="O2216" s="59"/>
      <c r="P2216" s="59"/>
      <c r="Q2216" s="59"/>
      <c r="R2216" s="59"/>
    </row>
    <row r="2217" spans="1:18" x14ac:dyDescent="0.2">
      <c r="A2217" s="80"/>
      <c r="B2217" s="81">
        <f t="shared" si="37"/>
        <v>179</v>
      </c>
      <c r="C2217" s="96" t="s">
        <v>2215</v>
      </c>
      <c r="D2217" s="82" t="str">
        <f>VLOOKUP(C2217,[13]Resumen!$C$1:$J$65536,8,0)</f>
        <v>1 Poste autosoportable de acero (18/1400) de ángulo medio (50°) Tipo AU1-18</v>
      </c>
      <c r="E2217" s="84" t="s">
        <v>44</v>
      </c>
      <c r="F2217" s="85">
        <f t="shared" si="36"/>
        <v>0</v>
      </c>
      <c r="G2217" s="86">
        <f>VLOOKUP(C2217,'[14]Estructuras de Acero y Concreto'!$C$1:$L$65536,7,0)</f>
        <v>6068.7984743805127</v>
      </c>
      <c r="J2217" s="89">
        <f>VLOOKUP(C2217,'[14]Estructuras de Acero y Concreto'!$C$1:$L$65536,10,0)</f>
        <v>1525</v>
      </c>
      <c r="M2217" s="59"/>
      <c r="N2217" s="59"/>
      <c r="O2217" s="59"/>
      <c r="P2217" s="59"/>
      <c r="Q2217" s="59"/>
      <c r="R2217" s="59"/>
    </row>
    <row r="2218" spans="1:18" x14ac:dyDescent="0.2">
      <c r="A2218" s="80"/>
      <c r="B2218" s="81">
        <f t="shared" si="37"/>
        <v>180</v>
      </c>
      <c r="C2218" s="96" t="s">
        <v>2216</v>
      </c>
      <c r="D2218" s="82" t="str">
        <f>VLOOKUP(C2218,[13]Resumen!$C$1:$J$65536,8,0)</f>
        <v>1 Poste autosoportable de acero (17/2150) de ángulo mayor y terminal (90°) Tipo ATU1-17</v>
      </c>
      <c r="E2218" s="84" t="s">
        <v>44</v>
      </c>
      <c r="F2218" s="85">
        <f t="shared" si="36"/>
        <v>0</v>
      </c>
      <c r="G2218" s="86">
        <f>VLOOKUP(C2218,'[14]Estructuras de Acero y Concreto'!$C$1:$L$65536,7,0)</f>
        <v>7569.085048047039</v>
      </c>
      <c r="J2218" s="89">
        <f>VLOOKUP(C2218,'[14]Estructuras de Acero y Concreto'!$C$1:$L$65536,10,0)</f>
        <v>1902</v>
      </c>
      <c r="M2218" s="59"/>
      <c r="N2218" s="59"/>
      <c r="O2218" s="59"/>
      <c r="P2218" s="59"/>
      <c r="Q2218" s="59"/>
      <c r="R2218" s="59"/>
    </row>
    <row r="2219" spans="1:18" x14ac:dyDescent="0.2">
      <c r="A2219" s="80"/>
      <c r="B2219" s="81">
        <f t="shared" si="37"/>
        <v>181</v>
      </c>
      <c r="C2219" s="96" t="s">
        <v>2217</v>
      </c>
      <c r="D2219" s="82" t="str">
        <f>VLOOKUP(C2219,[13]Resumen!$C$1:$J$65536,8,0)</f>
        <v>1 Poste de concreto (18/400) de suspensión (2°) Tipo SU1-18</v>
      </c>
      <c r="E2219" s="84" t="s">
        <v>44</v>
      </c>
      <c r="F2219" s="85">
        <f t="shared" si="36"/>
        <v>1</v>
      </c>
      <c r="G2219" s="86">
        <f>VLOOKUP(C2219,'[14]Estructuras de Acero y Concreto'!$C$1:$L$65536,7,0)</f>
        <v>1537.737804879227</v>
      </c>
      <c r="J2219" s="89">
        <f>VLOOKUP(C2219,'[14]Estructuras de Acero y Concreto'!$C$1:$L$65536,10,0)</f>
        <v>3696</v>
      </c>
      <c r="M2219" s="59"/>
      <c r="N2219" s="59"/>
      <c r="O2219" s="59"/>
      <c r="P2219" s="59"/>
      <c r="Q2219" s="59"/>
      <c r="R2219" s="59"/>
    </row>
    <row r="2220" spans="1:18" x14ac:dyDescent="0.2">
      <c r="A2220" s="80"/>
      <c r="B2220" s="81">
        <f t="shared" si="37"/>
        <v>182</v>
      </c>
      <c r="C2220" s="96" t="s">
        <v>2218</v>
      </c>
      <c r="D2220" s="82" t="str">
        <f>VLOOKUP(C2220,[13]Resumen!$C$1:$J$65536,8,0)</f>
        <v>1 Poste autosoportable de acero (17/1300) de suspensión (25°) Tipo SU11-17</v>
      </c>
      <c r="E2220" s="84" t="s">
        <v>44</v>
      </c>
      <c r="F2220" s="85">
        <f t="shared" si="36"/>
        <v>0</v>
      </c>
      <c r="G2220" s="86">
        <f>VLOOKUP(C2220,'[14]Estructuras de Acero y Concreto'!$C$1:$L$65536,7,0)</f>
        <v>5459.9288569508608</v>
      </c>
      <c r="J2220" s="89">
        <f>VLOOKUP(C2220,'[14]Estructuras de Acero y Concreto'!$C$1:$L$65536,10,0)</f>
        <v>1372</v>
      </c>
      <c r="M2220" s="59"/>
      <c r="N2220" s="59"/>
      <c r="O2220" s="59"/>
      <c r="P2220" s="59"/>
      <c r="Q2220" s="59"/>
      <c r="R2220" s="59"/>
    </row>
    <row r="2221" spans="1:18" x14ac:dyDescent="0.2">
      <c r="A2221" s="80"/>
      <c r="B2221" s="81">
        <f t="shared" si="37"/>
        <v>183</v>
      </c>
      <c r="C2221" s="96" t="s">
        <v>2219</v>
      </c>
      <c r="D2221" s="82" t="str">
        <f>VLOOKUP(C2221,[13]Resumen!$C$1:$J$65536,8,0)</f>
        <v>1 Poste autosoportable de acero (18/2150) de ángulo medio (50°) Tipo AU1-18</v>
      </c>
      <c r="E2221" s="84" t="s">
        <v>44</v>
      </c>
      <c r="F2221" s="85">
        <f t="shared" si="36"/>
        <v>0</v>
      </c>
      <c r="G2221" s="86">
        <f>VLOOKUP(C2221,'[14]Estructuras de Acero y Concreto'!$C$1:$L$65536,7,0)</f>
        <v>8018.7730661486767</v>
      </c>
      <c r="J2221" s="89">
        <f>VLOOKUP(C2221,'[14]Estructuras de Acero y Concreto'!$C$1:$L$65536,10,0)</f>
        <v>2015</v>
      </c>
      <c r="M2221" s="59"/>
      <c r="N2221" s="59"/>
      <c r="O2221" s="59"/>
      <c r="P2221" s="59"/>
      <c r="Q2221" s="59"/>
      <c r="R2221" s="59"/>
    </row>
    <row r="2222" spans="1:18" x14ac:dyDescent="0.2">
      <c r="A2222" s="80"/>
      <c r="B2222" s="81">
        <f t="shared" si="37"/>
        <v>184</v>
      </c>
      <c r="C2222" s="96" t="s">
        <v>2220</v>
      </c>
      <c r="D2222" s="82" t="str">
        <f>VLOOKUP(C2222,[13]Resumen!$C$1:$J$65536,8,0)</f>
        <v>1 Poste autosoportable de acero (17/3400) de ángulo mayor y terminal (90°) Tipo ATU1-17</v>
      </c>
      <c r="E2222" s="84" t="s">
        <v>44</v>
      </c>
      <c r="F2222" s="85">
        <f t="shared" si="36"/>
        <v>0</v>
      </c>
      <c r="G2222" s="86">
        <f>VLOOKUP(C2222,'[14]Estructuras de Acero y Concreto'!$C$1:$L$65536,7,0)</f>
        <v>10195.581436959261</v>
      </c>
      <c r="J2222" s="89">
        <f>VLOOKUP(C2222,'[14]Estructuras de Acero y Concreto'!$C$1:$L$65536,10,0)</f>
        <v>2562</v>
      </c>
      <c r="M2222" s="59"/>
      <c r="N2222" s="59"/>
      <c r="O2222" s="59"/>
      <c r="P2222" s="59"/>
      <c r="Q2222" s="59"/>
      <c r="R2222" s="59"/>
    </row>
    <row r="2223" spans="1:18" x14ac:dyDescent="0.2">
      <c r="A2223" s="80"/>
      <c r="B2223" s="81">
        <f t="shared" si="37"/>
        <v>185</v>
      </c>
      <c r="C2223" s="96" t="s">
        <v>2221</v>
      </c>
      <c r="D2223" s="82" t="str">
        <f>VLOOKUP(C2223,[13]Resumen!$C$1:$J$65536,8,0)</f>
        <v>1 Poste de concreto (23/1600) de suspensión (2°) Tipo SU1-23</v>
      </c>
      <c r="E2223" s="84" t="s">
        <v>44</v>
      </c>
      <c r="F2223" s="85">
        <f t="shared" si="36"/>
        <v>1</v>
      </c>
      <c r="G2223" s="86">
        <f>VLOOKUP(C2223,'[14]Estructuras de Acero y Concreto'!$C$1:$L$65536,7,0)</f>
        <v>4300.9841363918931</v>
      </c>
      <c r="J2223" s="89">
        <f>VLOOKUP(C2223,'[14]Estructuras de Acero y Concreto'!$C$1:$L$65536,10,0)</f>
        <v>6408</v>
      </c>
      <c r="M2223" s="59"/>
      <c r="N2223" s="59"/>
      <c r="O2223" s="59"/>
      <c r="P2223" s="59"/>
      <c r="Q2223" s="59"/>
      <c r="R2223" s="59"/>
    </row>
    <row r="2224" spans="1:18" x14ac:dyDescent="0.2">
      <c r="A2224" s="80"/>
      <c r="B2224" s="81">
        <f t="shared" si="37"/>
        <v>186</v>
      </c>
      <c r="C2224" s="96" t="s">
        <v>2222</v>
      </c>
      <c r="D2224" s="82" t="str">
        <f>VLOOKUP(C2224,[13]Resumen!$C$1:$J$65536,8,0)</f>
        <v>1 Poste autosoportable de acero (19/2700) de suspensión (25°) Tipo SU11-19</v>
      </c>
      <c r="E2224" s="84" t="s">
        <v>44</v>
      </c>
      <c r="F2224" s="85">
        <f t="shared" si="36"/>
        <v>0</v>
      </c>
      <c r="G2224" s="86">
        <f>VLOOKUP(C2224,'[14]Estructuras de Acero y Concreto'!$C$1:$L$65536,7,0)</f>
        <v>9821.5046785384311</v>
      </c>
      <c r="J2224" s="89">
        <f>VLOOKUP(C2224,'[14]Estructuras de Acero y Concreto'!$C$1:$L$65536,10,0)</f>
        <v>2468</v>
      </c>
      <c r="M2224" s="59"/>
      <c r="N2224" s="59"/>
      <c r="O2224" s="59"/>
      <c r="P2224" s="59"/>
      <c r="Q2224" s="59"/>
      <c r="R2224" s="59"/>
    </row>
    <row r="2225" spans="1:18" x14ac:dyDescent="0.2">
      <c r="A2225" s="80"/>
      <c r="B2225" s="81">
        <f t="shared" si="37"/>
        <v>187</v>
      </c>
      <c r="C2225" s="96" t="s">
        <v>2223</v>
      </c>
      <c r="D2225" s="82" t="str">
        <f>VLOOKUP(C2225,[13]Resumen!$C$1:$J$65536,8,0)</f>
        <v>1 Poste autosoportable de acero (22/4300) de ángulo medio (50°) Tipo AU1-22</v>
      </c>
      <c r="E2225" s="84" t="s">
        <v>44</v>
      </c>
      <c r="F2225" s="85">
        <f t="shared" si="36"/>
        <v>0</v>
      </c>
      <c r="G2225" s="86">
        <f>VLOOKUP(C2225,'[14]Estructuras de Acero y Concreto'!$C$1:$L$65536,7,0)</f>
        <v>15329.188015287695</v>
      </c>
      <c r="J2225" s="89">
        <f>VLOOKUP(C2225,'[14]Estructuras de Acero y Concreto'!$C$1:$L$65536,10,0)</f>
        <v>3852</v>
      </c>
      <c r="M2225" s="59"/>
      <c r="N2225" s="59"/>
      <c r="O2225" s="59"/>
      <c r="P2225" s="59"/>
      <c r="Q2225" s="59"/>
      <c r="R2225" s="59"/>
    </row>
    <row r="2226" spans="1:18" x14ac:dyDescent="0.2">
      <c r="A2226" s="80"/>
      <c r="B2226" s="81">
        <f t="shared" si="37"/>
        <v>188</v>
      </c>
      <c r="C2226" s="96" t="s">
        <v>2224</v>
      </c>
      <c r="D2226" s="82" t="str">
        <f>VLOOKUP(C2226,[13]Resumen!$C$1:$J$65536,8,0)</f>
        <v>1 Poste autosoportable de acero (22/6250) de ángulo mayor y terminal (90°) Tipo ATU1-22</v>
      </c>
      <c r="E2226" s="84" t="s">
        <v>44</v>
      </c>
      <c r="F2226" s="85">
        <f t="shared" si="36"/>
        <v>0</v>
      </c>
      <c r="G2226" s="86">
        <f>VLOOKUP(C2226,'[14]Estructuras de Acero y Concreto'!$C$1:$L$65536,7,0)</f>
        <v>19603.213957244854</v>
      </c>
      <c r="J2226" s="89">
        <f>VLOOKUP(C2226,'[14]Estructuras de Acero y Concreto'!$C$1:$L$65536,10,0)</f>
        <v>4926</v>
      </c>
      <c r="M2226" s="59"/>
      <c r="N2226" s="59"/>
      <c r="O2226" s="59"/>
      <c r="P2226" s="59"/>
      <c r="Q2226" s="59"/>
      <c r="R2226" s="59"/>
    </row>
    <row r="2227" spans="1:18" x14ac:dyDescent="0.2">
      <c r="A2227" s="80"/>
      <c r="B2227" s="81">
        <f t="shared" si="37"/>
        <v>189</v>
      </c>
      <c r="C2227" s="96" t="s">
        <v>2225</v>
      </c>
      <c r="D2227" s="82" t="str">
        <f>VLOOKUP(C2227,[13]Resumen!$C$1:$J$65536,8,0)</f>
        <v>1 Poste de concreto (18/600) de suspensión (2°) Tipo SU1-18</v>
      </c>
      <c r="E2227" s="84" t="s">
        <v>44</v>
      </c>
      <c r="F2227" s="85">
        <f t="shared" si="36"/>
        <v>1</v>
      </c>
      <c r="G2227" s="86">
        <f>VLOOKUP(C2227,'[14]Estructuras de Acero y Concreto'!$C$1:$L$65536,7,0)</f>
        <v>1694.6478104297253</v>
      </c>
      <c r="J2227" s="89">
        <f>VLOOKUP(C2227,'[14]Estructuras de Acero y Concreto'!$C$1:$L$65536,10,0)</f>
        <v>3850</v>
      </c>
      <c r="M2227" s="59"/>
      <c r="N2227" s="59"/>
      <c r="O2227" s="59"/>
      <c r="P2227" s="59"/>
      <c r="Q2227" s="59"/>
      <c r="R2227" s="59"/>
    </row>
    <row r="2228" spans="1:18" x14ac:dyDescent="0.2">
      <c r="A2228" s="80"/>
      <c r="B2228" s="81">
        <f t="shared" si="37"/>
        <v>190</v>
      </c>
      <c r="C2228" s="96" t="s">
        <v>2226</v>
      </c>
      <c r="D2228" s="82" t="str">
        <f>VLOOKUP(C2228,[13]Resumen!$C$1:$J$65536,8,0)</f>
        <v>1 Poste autosoportable de acero (17/2300) de suspensión (25°) Tipo SU11-17</v>
      </c>
      <c r="E2228" s="84" t="s">
        <v>44</v>
      </c>
      <c r="F2228" s="85">
        <f t="shared" si="36"/>
        <v>0</v>
      </c>
      <c r="G2228" s="86">
        <f>VLOOKUP(C2228,'[14]Estructuras de Acero y Concreto'!$C$1:$L$65536,7,0)</f>
        <v>7907.3459466190679</v>
      </c>
      <c r="J2228" s="89">
        <f>VLOOKUP(C2228,'[14]Estructuras de Acero y Concreto'!$C$1:$L$65536,10,0)</f>
        <v>1987</v>
      </c>
      <c r="M2228" s="59"/>
      <c r="N2228" s="59"/>
      <c r="O2228" s="59"/>
      <c r="P2228" s="59"/>
      <c r="Q2228" s="59"/>
      <c r="R2228" s="59"/>
    </row>
    <row r="2229" spans="1:18" x14ac:dyDescent="0.2">
      <c r="A2229" s="80"/>
      <c r="B2229" s="81">
        <f t="shared" si="37"/>
        <v>191</v>
      </c>
      <c r="C2229" s="96" t="s">
        <v>2227</v>
      </c>
      <c r="D2229" s="82" t="str">
        <f>VLOOKUP(C2229,[13]Resumen!$C$1:$J$65536,8,0)</f>
        <v>1 Poste autosoportable de acero (18/3950) de ángulo medio (50°) Tipo AU1-18</v>
      </c>
      <c r="E2229" s="84" t="s">
        <v>44</v>
      </c>
      <c r="F2229" s="85">
        <f t="shared" si="36"/>
        <v>0</v>
      </c>
      <c r="G2229" s="86">
        <f>VLOOKUP(C2229,'[14]Estructuras de Acero y Concreto'!$C$1:$L$65536,7,0)</f>
        <v>11906.783629735406</v>
      </c>
      <c r="J2229" s="89">
        <f>VLOOKUP(C2229,'[14]Estructuras de Acero y Concreto'!$C$1:$L$65536,10,0)</f>
        <v>2992</v>
      </c>
      <c r="M2229" s="59"/>
      <c r="N2229" s="59"/>
      <c r="O2229" s="59"/>
      <c r="P2229" s="59"/>
      <c r="Q2229" s="59"/>
      <c r="R2229" s="59"/>
    </row>
    <row r="2230" spans="1:18" x14ac:dyDescent="0.2">
      <c r="A2230" s="80"/>
      <c r="B2230" s="81">
        <f t="shared" si="37"/>
        <v>192</v>
      </c>
      <c r="C2230" s="96" t="s">
        <v>2228</v>
      </c>
      <c r="D2230" s="82" t="str">
        <f>VLOOKUP(C2230,[13]Resumen!$C$1:$J$65536,8,0)</f>
        <v>1 Poste autosoportable de acero (18/6300) de ángulo mayor y terminal (90°) Tipo ATU1-18</v>
      </c>
      <c r="E2230" s="84" t="s">
        <v>44</v>
      </c>
      <c r="F2230" s="85">
        <f t="shared" si="36"/>
        <v>0</v>
      </c>
      <c r="G2230" s="86">
        <f>VLOOKUP(C2230,'[14]Estructuras de Acero y Concreto'!$C$1:$L$65536,7,0)</f>
        <v>16129.075551910963</v>
      </c>
      <c r="J2230" s="89">
        <f>VLOOKUP(C2230,'[14]Estructuras de Acero y Concreto'!$C$1:$L$65536,10,0)</f>
        <v>4053</v>
      </c>
      <c r="M2230" s="59"/>
      <c r="N2230" s="59"/>
      <c r="O2230" s="59"/>
      <c r="P2230" s="59"/>
      <c r="Q2230" s="59"/>
      <c r="R2230" s="59"/>
    </row>
    <row r="2231" spans="1:18" x14ac:dyDescent="0.2">
      <c r="A2231" s="80"/>
      <c r="B2231" s="81">
        <f t="shared" si="37"/>
        <v>193</v>
      </c>
      <c r="C2231" s="96" t="s">
        <v>2229</v>
      </c>
      <c r="D2231" s="82" t="str">
        <f>VLOOKUP(C2231,[13]Resumen!$C$1:$J$65536,8,0)</f>
        <v>1 Poste de concreto (18/600) de suspensión (2°) Tipo SU1-18</v>
      </c>
      <c r="E2231" s="84" t="s">
        <v>44</v>
      </c>
      <c r="F2231" s="85">
        <f t="shared" ref="F2231:F2294" si="38">IF(MID(C2231,1,2)="EA",0,1)</f>
        <v>1</v>
      </c>
      <c r="G2231" s="86">
        <f>VLOOKUP(C2231,'[14]Estructuras de Acero y Concreto'!$C$1:$L$65536,7,0)</f>
        <v>1694.6478104297253</v>
      </c>
      <c r="J2231" s="89">
        <f>VLOOKUP(C2231,'[14]Estructuras de Acero y Concreto'!$C$1:$L$65536,10,0)</f>
        <v>3850</v>
      </c>
      <c r="M2231" s="59"/>
      <c r="N2231" s="59"/>
      <c r="O2231" s="59"/>
      <c r="P2231" s="59"/>
      <c r="Q2231" s="59"/>
      <c r="R2231" s="59"/>
    </row>
    <row r="2232" spans="1:18" x14ac:dyDescent="0.2">
      <c r="A2232" s="80"/>
      <c r="B2232" s="81">
        <f t="shared" si="37"/>
        <v>194</v>
      </c>
      <c r="C2232" s="96" t="s">
        <v>2230</v>
      </c>
      <c r="D2232" s="82" t="str">
        <f>VLOOKUP(C2232,[13]Resumen!$C$1:$J$65536,8,0)</f>
        <v>1 Poste autosoportable de acero (17/2700) de suspensión (25°) Tipo SU11-17</v>
      </c>
      <c r="E2232" s="84" t="s">
        <v>44</v>
      </c>
      <c r="F2232" s="85">
        <f t="shared" si="38"/>
        <v>0</v>
      </c>
      <c r="G2232" s="86">
        <f>VLOOKUP(C2232,'[14]Estructuras de Acero y Concreto'!$C$1:$L$65536,7,0)</f>
        <v>8778.8652029399418</v>
      </c>
      <c r="J2232" s="89">
        <f>VLOOKUP(C2232,'[14]Estructuras de Acero y Concreto'!$C$1:$L$65536,10,0)</f>
        <v>2206</v>
      </c>
      <c r="M2232" s="59"/>
      <c r="N2232" s="59"/>
      <c r="O2232" s="59"/>
      <c r="P2232" s="59"/>
      <c r="Q2232" s="59"/>
      <c r="R2232" s="59"/>
    </row>
    <row r="2233" spans="1:18" x14ac:dyDescent="0.2">
      <c r="A2233" s="80"/>
      <c r="B2233" s="81">
        <f t="shared" ref="B2233:B2296" si="39">1+B2232</f>
        <v>195</v>
      </c>
      <c r="C2233" s="96" t="s">
        <v>2231</v>
      </c>
      <c r="D2233" s="82" t="str">
        <f>VLOOKUP(C2233,[13]Resumen!$C$1:$J$65536,8,0)</f>
        <v>1 Poste autosoportable de acero (18/4700) de ángulo medio (50°) Tipo AU1-18</v>
      </c>
      <c r="E2233" s="84" t="s">
        <v>44</v>
      </c>
      <c r="F2233" s="85">
        <f t="shared" si="38"/>
        <v>0</v>
      </c>
      <c r="G2233" s="86">
        <f>VLOOKUP(C2233,'[14]Estructuras de Acero y Concreto'!$C$1:$L$65536,7,0)</f>
        <v>13331.458943721125</v>
      </c>
      <c r="J2233" s="89">
        <f>VLOOKUP(C2233,'[14]Estructuras de Acero y Concreto'!$C$1:$L$65536,10,0)</f>
        <v>3350</v>
      </c>
      <c r="M2233" s="59"/>
      <c r="N2233" s="59"/>
      <c r="O2233" s="59"/>
      <c r="P2233" s="59"/>
      <c r="Q2233" s="59"/>
      <c r="R2233" s="59"/>
    </row>
    <row r="2234" spans="1:18" x14ac:dyDescent="0.2">
      <c r="A2234" s="80"/>
      <c r="B2234" s="81">
        <f t="shared" si="39"/>
        <v>196</v>
      </c>
      <c r="C2234" s="96" t="s">
        <v>2232</v>
      </c>
      <c r="D2234" s="82" t="str">
        <f>VLOOKUP(C2234,[13]Resumen!$C$1:$J$65536,8,0)</f>
        <v>1 Poste autosoportable de acero (18/7600) de ángulo mayor y terminal (90°) Tipo ATU1-18</v>
      </c>
      <c r="E2234" s="84" t="s">
        <v>44</v>
      </c>
      <c r="F2234" s="85">
        <f t="shared" si="38"/>
        <v>0</v>
      </c>
      <c r="G2234" s="86">
        <f>VLOOKUP(C2234,'[14]Estructuras de Acero y Concreto'!$C$1:$L$65536,7,0)</f>
        <v>18222.313583074341</v>
      </c>
      <c r="J2234" s="89">
        <f>VLOOKUP(C2234,'[14]Estructuras de Acero y Concreto'!$C$1:$L$65536,10,0)</f>
        <v>4579</v>
      </c>
      <c r="M2234" s="59"/>
      <c r="N2234" s="59"/>
      <c r="O2234" s="59"/>
      <c r="P2234" s="59"/>
      <c r="Q2234" s="59"/>
      <c r="R2234" s="59"/>
    </row>
    <row r="2235" spans="1:18" x14ac:dyDescent="0.2">
      <c r="A2235" s="80"/>
      <c r="B2235" s="81">
        <f t="shared" si="39"/>
        <v>197</v>
      </c>
      <c r="C2235" s="96" t="s">
        <v>2233</v>
      </c>
      <c r="D2235" s="82" t="str">
        <f>VLOOKUP(C2235,[13]Resumen!$C$1:$J$65536,8,0)</f>
        <v>1 Poste de concreto (18/700) de suspensión (2°) Tipo SU1-18</v>
      </c>
      <c r="E2235" s="84" t="s">
        <v>44</v>
      </c>
      <c r="F2235" s="85">
        <f t="shared" si="38"/>
        <v>1</v>
      </c>
      <c r="G2235" s="86">
        <f>VLOOKUP(C2235,'[14]Estructuras de Acero y Concreto'!$C$1:$L$65536,7,0)</f>
        <v>1748.649305846455</v>
      </c>
      <c r="J2235" s="89">
        <f>VLOOKUP(C2235,'[14]Estructuras de Acero y Concreto'!$C$1:$L$65536,10,0)</f>
        <v>3903</v>
      </c>
      <c r="M2235" s="59"/>
      <c r="N2235" s="59"/>
      <c r="O2235" s="59"/>
      <c r="P2235" s="59"/>
      <c r="Q2235" s="59"/>
      <c r="R2235" s="59"/>
    </row>
    <row r="2236" spans="1:18" x14ac:dyDescent="0.2">
      <c r="A2236" s="80"/>
      <c r="B2236" s="81">
        <f t="shared" si="39"/>
        <v>198</v>
      </c>
      <c r="C2236" s="96" t="s">
        <v>2234</v>
      </c>
      <c r="D2236" s="82" t="str">
        <f>VLOOKUP(C2236,[13]Resumen!$C$1:$J$65536,8,0)</f>
        <v>1 Poste autosoportable de acero (17/3500) de suspensión (25°) Tipo SU11-17</v>
      </c>
      <c r="E2236" s="84" t="s">
        <v>44</v>
      </c>
      <c r="F2236" s="85">
        <f t="shared" si="38"/>
        <v>0</v>
      </c>
      <c r="G2236" s="86">
        <f>VLOOKUP(C2236,'[14]Estructuras de Acero y Concreto'!$C$1:$L$65536,7,0)</f>
        <v>10390.578896136078</v>
      </c>
      <c r="J2236" s="89">
        <f>VLOOKUP(C2236,'[14]Estructuras de Acero y Concreto'!$C$1:$L$65536,10,0)</f>
        <v>2611</v>
      </c>
      <c r="M2236" s="59"/>
      <c r="N2236" s="59"/>
      <c r="O2236" s="59"/>
      <c r="P2236" s="59"/>
      <c r="Q2236" s="59"/>
      <c r="R2236" s="59"/>
    </row>
    <row r="2237" spans="1:18" x14ac:dyDescent="0.2">
      <c r="A2237" s="80"/>
      <c r="B2237" s="81">
        <f t="shared" si="39"/>
        <v>199</v>
      </c>
      <c r="C2237" s="96" t="s">
        <v>2235</v>
      </c>
      <c r="D2237" s="82" t="str">
        <f>VLOOKUP(C2237,[13]Resumen!$C$1:$J$65536,8,0)</f>
        <v>1 Poste autosoportable de acero (18/6100) de ángulo medio (50°) Tipo AU1-18</v>
      </c>
      <c r="E2237" s="84" t="s">
        <v>44</v>
      </c>
      <c r="F2237" s="85">
        <f t="shared" si="38"/>
        <v>0</v>
      </c>
      <c r="G2237" s="86">
        <f>VLOOKUP(C2237,'[14]Estructuras de Acero y Concreto'!$C$1:$L$65536,7,0)</f>
        <v>15794.794193322135</v>
      </c>
      <c r="J2237" s="89">
        <f>VLOOKUP(C2237,'[14]Estructuras de Acero y Concreto'!$C$1:$L$65536,10,0)</f>
        <v>3969</v>
      </c>
      <c r="M2237" s="59"/>
      <c r="N2237" s="59"/>
      <c r="O2237" s="59"/>
      <c r="P2237" s="59"/>
      <c r="Q2237" s="59"/>
      <c r="R2237" s="59"/>
    </row>
    <row r="2238" spans="1:18" x14ac:dyDescent="0.2">
      <c r="A2238" s="80"/>
      <c r="B2238" s="81">
        <f t="shared" si="39"/>
        <v>200</v>
      </c>
      <c r="C2238" s="96" t="s">
        <v>2236</v>
      </c>
      <c r="D2238" s="82" t="str">
        <f>VLOOKUP(C2238,[13]Resumen!$C$1:$J$65536,8,0)</f>
        <v>1 Poste autosoportable de acero (18/9900) de ángulo mayor y terminal (90°) Tipo ATU1-18</v>
      </c>
      <c r="E2238" s="84" t="s">
        <v>44</v>
      </c>
      <c r="F2238" s="85">
        <f t="shared" si="38"/>
        <v>0</v>
      </c>
      <c r="G2238" s="86">
        <f>VLOOKUP(C2238,'[14]Estructuras de Acero y Concreto'!$C$1:$L$65536,7,0)</f>
        <v>21636.758888660228</v>
      </c>
      <c r="J2238" s="89">
        <f>VLOOKUP(C2238,'[14]Estructuras de Acero y Concreto'!$C$1:$L$65536,10,0)</f>
        <v>5437</v>
      </c>
      <c r="M2238" s="59"/>
      <c r="N2238" s="59"/>
      <c r="O2238" s="59"/>
      <c r="P2238" s="59"/>
      <c r="Q2238" s="59"/>
      <c r="R2238" s="59"/>
    </row>
    <row r="2239" spans="1:18" x14ac:dyDescent="0.2">
      <c r="A2239" s="80"/>
      <c r="B2239" s="81">
        <f t="shared" si="39"/>
        <v>201</v>
      </c>
      <c r="C2239" s="96" t="s">
        <v>2237</v>
      </c>
      <c r="D2239" s="82" t="str">
        <f>VLOOKUP(C2239,[13]Resumen!$C$1:$J$65536,8,0)</f>
        <v>1 Poste de concreto (18/500) de suspensión (2°) Tipo SU2-18</v>
      </c>
      <c r="E2239" s="84" t="s">
        <v>44</v>
      </c>
      <c r="F2239" s="85">
        <f t="shared" si="38"/>
        <v>1</v>
      </c>
      <c r="G2239" s="86">
        <f>VLOOKUP(C2239,'[14]Estructuras de Acero y Concreto'!$C$1:$L$65536,7,0)</f>
        <v>1663.2658093196253</v>
      </c>
      <c r="J2239" s="89">
        <f>VLOOKUP(C2239,'[14]Estructuras de Acero y Concreto'!$C$1:$L$65536,10,0)</f>
        <v>3819.2</v>
      </c>
      <c r="M2239" s="59"/>
      <c r="N2239" s="59"/>
      <c r="O2239" s="59"/>
      <c r="P2239" s="59"/>
      <c r="Q2239" s="59"/>
      <c r="R2239" s="59"/>
    </row>
    <row r="2240" spans="1:18" x14ac:dyDescent="0.2">
      <c r="A2240" s="80"/>
      <c r="B2240" s="81">
        <f t="shared" si="39"/>
        <v>202</v>
      </c>
      <c r="C2240" s="96" t="s">
        <v>2238</v>
      </c>
      <c r="D2240" s="82" t="str">
        <f>VLOOKUP(C2240,[13]Resumen!$C$1:$J$65536,8,0)</f>
        <v>1 Poste autosoportable de acero (18/1550) de suspensión (25°) Tipo SU21-18</v>
      </c>
      <c r="E2240" s="84" t="s">
        <v>44</v>
      </c>
      <c r="F2240" s="85">
        <f t="shared" si="38"/>
        <v>0</v>
      </c>
      <c r="G2240" s="86">
        <f>VLOOKUP(C2240,'[14]Estructuras de Acero y Concreto'!$C$1:$L$65536,7,0)</f>
        <v>6482.6706326333479</v>
      </c>
      <c r="J2240" s="89">
        <f>VLOOKUP(C2240,'[14]Estructuras de Acero y Concreto'!$C$1:$L$65536,10,0)</f>
        <v>1629</v>
      </c>
      <c r="M2240" s="59"/>
      <c r="N2240" s="59"/>
      <c r="O2240" s="59"/>
      <c r="P2240" s="59"/>
      <c r="Q2240" s="59"/>
      <c r="R2240" s="59"/>
    </row>
    <row r="2241" spans="1:18" x14ac:dyDescent="0.2">
      <c r="A2241" s="80"/>
      <c r="B2241" s="81">
        <f t="shared" si="39"/>
        <v>203</v>
      </c>
      <c r="C2241" s="96" t="s">
        <v>2239</v>
      </c>
      <c r="D2241" s="82" t="str">
        <f>VLOOKUP(C2241,[13]Resumen!$C$1:$J$65536,8,0)</f>
        <v>2 Postes autosoportables de acero (18/1400) de ángulo medio (50°) Tipo AU2-18</v>
      </c>
      <c r="E2241" s="84" t="s">
        <v>44</v>
      </c>
      <c r="F2241" s="85">
        <f t="shared" si="38"/>
        <v>0</v>
      </c>
      <c r="G2241" s="86">
        <f>VLOOKUP(C2241,'[14]Estructuras de Acero y Concreto'!$C$1:$L$65536,7,0)</f>
        <v>12137.596948761025</v>
      </c>
      <c r="J2241" s="89">
        <f>VLOOKUP(C2241,'[14]Estructuras de Acero y Concreto'!$C$1:$L$65536,10,0)</f>
        <v>3050</v>
      </c>
      <c r="M2241" s="59"/>
      <c r="N2241" s="59"/>
      <c r="O2241" s="59"/>
      <c r="P2241" s="59"/>
      <c r="Q2241" s="59"/>
      <c r="R2241" s="59"/>
    </row>
    <row r="2242" spans="1:18" x14ac:dyDescent="0.2">
      <c r="A2242" s="80"/>
      <c r="B2242" s="81">
        <f t="shared" si="39"/>
        <v>204</v>
      </c>
      <c r="C2242" s="96" t="s">
        <v>2240</v>
      </c>
      <c r="D2242" s="82" t="str">
        <f>VLOOKUP(C2242,[13]Resumen!$C$1:$J$65536,8,0)</f>
        <v>2 Postes autosoportables de acero (17/2150) de ángulo mayor y terminal (90°) Tipo ATU2-17</v>
      </c>
      <c r="E2242" s="84" t="s">
        <v>44</v>
      </c>
      <c r="F2242" s="85">
        <f t="shared" si="38"/>
        <v>0</v>
      </c>
      <c r="G2242" s="86">
        <f>VLOOKUP(C2242,'[14]Estructuras de Acero y Concreto'!$C$1:$L$65536,7,0)</f>
        <v>15138.170096094078</v>
      </c>
      <c r="J2242" s="89">
        <f>VLOOKUP(C2242,'[14]Estructuras de Acero y Concreto'!$C$1:$L$65536,10,0)</f>
        <v>3804</v>
      </c>
      <c r="M2242" s="59"/>
      <c r="N2242" s="59"/>
      <c r="O2242" s="59"/>
      <c r="P2242" s="59"/>
      <c r="Q2242" s="59"/>
      <c r="R2242" s="59"/>
    </row>
    <row r="2243" spans="1:18" x14ac:dyDescent="0.2">
      <c r="A2243" s="80"/>
      <c r="B2243" s="81">
        <f t="shared" si="39"/>
        <v>205</v>
      </c>
      <c r="C2243" s="96" t="s">
        <v>2241</v>
      </c>
      <c r="D2243" s="82" t="str">
        <f>VLOOKUP(C2243,[13]Resumen!$C$1:$J$65536,8,0)</f>
        <v>1 Poste de concreto (18/700) de suspensión (2°) Tipo SU2-18</v>
      </c>
      <c r="E2243" s="84" t="s">
        <v>44</v>
      </c>
      <c r="F2243" s="85">
        <f t="shared" si="38"/>
        <v>1</v>
      </c>
      <c r="G2243" s="86">
        <f>VLOOKUP(C2243,'[14]Estructuras de Acero y Concreto'!$C$1:$L$65536,7,0)</f>
        <v>1748.649305846455</v>
      </c>
      <c r="J2243" s="89">
        <f>VLOOKUP(C2243,'[14]Estructuras de Acero y Concreto'!$C$1:$L$65536,10,0)</f>
        <v>3903</v>
      </c>
      <c r="M2243" s="59"/>
      <c r="N2243" s="59"/>
      <c r="O2243" s="59"/>
      <c r="P2243" s="59"/>
      <c r="Q2243" s="59"/>
      <c r="R2243" s="59"/>
    </row>
    <row r="2244" spans="1:18" x14ac:dyDescent="0.2">
      <c r="A2244" s="80"/>
      <c r="B2244" s="81">
        <f t="shared" si="39"/>
        <v>206</v>
      </c>
      <c r="C2244" s="96" t="s">
        <v>2242</v>
      </c>
      <c r="D2244" s="82" t="str">
        <f>VLOOKUP(C2244,[13]Resumen!$C$1:$J$65536,8,0)</f>
        <v>1 Poste autosoportable de acero (18/2400) de suspensión (25°) Tipo SU21-18</v>
      </c>
      <c r="E2244" s="84" t="s">
        <v>44</v>
      </c>
      <c r="F2244" s="85">
        <f t="shared" si="38"/>
        <v>0</v>
      </c>
      <c r="G2244" s="86">
        <f>VLOOKUP(C2244,'[14]Estructuras de Acero y Concreto'!$C$1:$L$65536,7,0)</f>
        <v>8611.7245236455274</v>
      </c>
      <c r="J2244" s="89">
        <f>VLOOKUP(C2244,'[14]Estructuras de Acero y Concreto'!$C$1:$L$65536,10,0)</f>
        <v>2164</v>
      </c>
      <c r="M2244" s="59"/>
      <c r="N2244" s="59"/>
      <c r="O2244" s="59"/>
      <c r="P2244" s="59"/>
      <c r="Q2244" s="59"/>
      <c r="R2244" s="59"/>
    </row>
    <row r="2245" spans="1:18" x14ac:dyDescent="0.2">
      <c r="A2245" s="80"/>
      <c r="B2245" s="81">
        <f t="shared" si="39"/>
        <v>207</v>
      </c>
      <c r="C2245" s="96" t="s">
        <v>2243</v>
      </c>
      <c r="D2245" s="82" t="str">
        <f>VLOOKUP(C2245,[13]Resumen!$C$1:$J$65536,8,0)</f>
        <v>2 Postes autosoportables de acero (18/2150) de ángulo medio (50°) Tipo AU2-18</v>
      </c>
      <c r="E2245" s="84" t="s">
        <v>44</v>
      </c>
      <c r="F2245" s="85">
        <f t="shared" si="38"/>
        <v>0</v>
      </c>
      <c r="G2245" s="86">
        <f>VLOOKUP(C2245,'[14]Estructuras de Acero y Concreto'!$C$1:$L$65536,7,0)</f>
        <v>16037.546132297353</v>
      </c>
      <c r="J2245" s="89">
        <f>VLOOKUP(C2245,'[14]Estructuras de Acero y Concreto'!$C$1:$L$65536,10,0)</f>
        <v>4030</v>
      </c>
      <c r="M2245" s="59"/>
      <c r="N2245" s="59"/>
      <c r="O2245" s="59"/>
      <c r="P2245" s="59"/>
      <c r="Q2245" s="59"/>
      <c r="R2245" s="59"/>
    </row>
    <row r="2246" spans="1:18" x14ac:dyDescent="0.2">
      <c r="A2246" s="80"/>
      <c r="B2246" s="81">
        <f t="shared" si="39"/>
        <v>208</v>
      </c>
      <c r="C2246" s="96" t="s">
        <v>2244</v>
      </c>
      <c r="D2246" s="82" t="str">
        <f>VLOOKUP(C2246,[13]Resumen!$C$1:$J$65536,8,0)</f>
        <v>2 Postes autosoportables de acero (17/3400) de ángulo mayor y terminal (90°) Tipo ATU2-17</v>
      </c>
      <c r="E2246" s="84" t="s">
        <v>44</v>
      </c>
      <c r="F2246" s="85">
        <f t="shared" si="38"/>
        <v>0</v>
      </c>
      <c r="G2246" s="86">
        <f>VLOOKUP(C2246,'[14]Estructuras de Acero y Concreto'!$C$1:$L$65536,7,0)</f>
        <v>20391.162873918522</v>
      </c>
      <c r="J2246" s="89">
        <f>VLOOKUP(C2246,'[14]Estructuras de Acero y Concreto'!$C$1:$L$65536,10,0)</f>
        <v>5124</v>
      </c>
      <c r="M2246" s="59"/>
      <c r="N2246" s="59"/>
      <c r="O2246" s="59"/>
      <c r="P2246" s="59"/>
      <c r="Q2246" s="59"/>
      <c r="R2246" s="59"/>
    </row>
    <row r="2247" spans="1:18" x14ac:dyDescent="0.2">
      <c r="A2247" s="80"/>
      <c r="B2247" s="81">
        <f t="shared" si="39"/>
        <v>209</v>
      </c>
      <c r="C2247" s="96" t="s">
        <v>2245</v>
      </c>
      <c r="D2247" s="82" t="str">
        <f>VLOOKUP(C2247,[13]Resumen!$C$1:$J$65536,8,0)</f>
        <v>1 Poste de concreto (25/3400) de suspensión (2°) Tipo SU2-25</v>
      </c>
      <c r="E2247" s="84" t="s">
        <v>44</v>
      </c>
      <c r="F2247" s="85">
        <f t="shared" si="38"/>
        <v>1</v>
      </c>
      <c r="G2247" s="86">
        <f>VLOOKUP(C2247,'[14]Estructuras de Acero y Concreto'!$C$1:$L$65536,7,0)</f>
        <v>5769.2134740429801</v>
      </c>
      <c r="J2247" s="89">
        <f>VLOOKUP(C2247,'[14]Estructuras de Acero y Concreto'!$C$1:$L$65536,10,0)</f>
        <v>7849</v>
      </c>
      <c r="M2247" s="59"/>
      <c r="N2247" s="59"/>
      <c r="O2247" s="59"/>
      <c r="P2247" s="59"/>
      <c r="Q2247" s="59"/>
      <c r="R2247" s="59"/>
    </row>
    <row r="2248" spans="1:18" x14ac:dyDescent="0.2">
      <c r="A2248" s="80"/>
      <c r="B2248" s="81">
        <f t="shared" si="39"/>
        <v>210</v>
      </c>
      <c r="C2248" s="96" t="s">
        <v>2246</v>
      </c>
      <c r="D2248" s="82" t="str">
        <f>VLOOKUP(C2248,[13]Resumen!$C$1:$J$65536,8,0)</f>
        <v>1 Poste autosoportable de acero (21/5850) de suspensión (25°) Tipo SU21-21</v>
      </c>
      <c r="E2248" s="84" t="s">
        <v>44</v>
      </c>
      <c r="F2248" s="85">
        <f t="shared" si="38"/>
        <v>0</v>
      </c>
      <c r="G2248" s="86">
        <f>VLOOKUP(C2248,'[14]Estructuras de Acero y Concreto'!$C$1:$L$65536,7,0)</f>
        <v>17911.909464384713</v>
      </c>
      <c r="J2248" s="89">
        <f>VLOOKUP(C2248,'[14]Estructuras de Acero y Concreto'!$C$1:$L$65536,10,0)</f>
        <v>4501</v>
      </c>
      <c r="M2248" s="59"/>
      <c r="N2248" s="59"/>
      <c r="O2248" s="59"/>
      <c r="P2248" s="59"/>
      <c r="Q2248" s="59"/>
      <c r="R2248" s="59"/>
    </row>
    <row r="2249" spans="1:18" x14ac:dyDescent="0.2">
      <c r="A2249" s="80"/>
      <c r="B2249" s="81">
        <f t="shared" si="39"/>
        <v>211</v>
      </c>
      <c r="C2249" s="96" t="s">
        <v>2247</v>
      </c>
      <c r="D2249" s="82" t="str">
        <f>VLOOKUP(C2249,[13]Resumen!$C$1:$J$65536,8,0)</f>
        <v>2 Postes autosoportables de acero (22/4500) de ángulo medio (50°) Tipo AU2-22</v>
      </c>
      <c r="E2249" s="84" t="s">
        <v>44</v>
      </c>
      <c r="F2249" s="85">
        <f t="shared" si="38"/>
        <v>0</v>
      </c>
      <c r="G2249" s="86">
        <f>VLOOKUP(C2249,'[14]Estructuras de Acero y Concreto'!$C$1:$L$65536,7,0)</f>
        <v>31533.874826879462</v>
      </c>
      <c r="J2249" s="89">
        <f>VLOOKUP(C2249,'[14]Estructuras de Acero y Concreto'!$C$1:$L$65536,10,0)</f>
        <v>7924</v>
      </c>
      <c r="M2249" s="59"/>
      <c r="N2249" s="59"/>
      <c r="O2249" s="59"/>
      <c r="P2249" s="59"/>
      <c r="Q2249" s="59"/>
      <c r="R2249" s="59"/>
    </row>
    <row r="2250" spans="1:18" x14ac:dyDescent="0.2">
      <c r="A2250" s="80"/>
      <c r="B2250" s="81">
        <f t="shared" si="39"/>
        <v>212</v>
      </c>
      <c r="C2250" s="96" t="s">
        <v>2248</v>
      </c>
      <c r="D2250" s="82" t="str">
        <f>VLOOKUP(C2250,[13]Resumen!$C$1:$J$65536,8,0)</f>
        <v>2 Postes autosoportables de acero (22/6550) de ángulo mayor y terminal (90°) Tipo ATU2-22</v>
      </c>
      <c r="E2250" s="84" t="s">
        <v>44</v>
      </c>
      <c r="F2250" s="85">
        <f t="shared" si="38"/>
        <v>0</v>
      </c>
      <c r="G2250" s="86">
        <f>VLOOKUP(C2250,'[14]Estructuras de Acero y Concreto'!$C$1:$L$65536,7,0)</f>
        <v>40320.699109785812</v>
      </c>
      <c r="J2250" s="89">
        <f>VLOOKUP(C2250,'[14]Estructuras de Acero y Concreto'!$C$1:$L$65536,10,0)</f>
        <v>10132</v>
      </c>
      <c r="M2250" s="59"/>
      <c r="N2250" s="59"/>
      <c r="O2250" s="59"/>
      <c r="P2250" s="59"/>
      <c r="Q2250" s="59"/>
      <c r="R2250" s="59"/>
    </row>
    <row r="2251" spans="1:18" x14ac:dyDescent="0.2">
      <c r="A2251" s="80"/>
      <c r="B2251" s="81">
        <f t="shared" si="39"/>
        <v>213</v>
      </c>
      <c r="C2251" s="96" t="s">
        <v>2249</v>
      </c>
      <c r="D2251" s="82" t="str">
        <f>VLOOKUP(C2251,[13]Resumen!$C$1:$J$65536,8,0)</f>
        <v>1 Poste de concreto (18/1000) de suspensión (2°) Tipo SU2-18</v>
      </c>
      <c r="E2251" s="84" t="s">
        <v>44</v>
      </c>
      <c r="F2251" s="85">
        <f t="shared" si="38"/>
        <v>1</v>
      </c>
      <c r="G2251" s="86">
        <f>VLOOKUP(C2251,'[14]Estructuras de Acero y Concreto'!$C$1:$L$65536,7,0)</f>
        <v>1972.8472124784776</v>
      </c>
      <c r="J2251" s="89">
        <f>VLOOKUP(C2251,'[14]Estructuras de Acero y Concreto'!$C$1:$L$65536,10,0)</f>
        <v>4123.04</v>
      </c>
      <c r="M2251" s="59"/>
      <c r="N2251" s="59"/>
      <c r="O2251" s="59"/>
      <c r="P2251" s="59"/>
      <c r="Q2251" s="59"/>
      <c r="R2251" s="59"/>
    </row>
    <row r="2252" spans="1:18" x14ac:dyDescent="0.2">
      <c r="A2252" s="80"/>
      <c r="B2252" s="81">
        <f t="shared" si="39"/>
        <v>214</v>
      </c>
      <c r="C2252" s="96" t="s">
        <v>2250</v>
      </c>
      <c r="D2252" s="82" t="str">
        <f>VLOOKUP(C2252,[13]Resumen!$C$1:$J$65536,8,0)</f>
        <v>1 Poste autosoportable de acero (18/4300) de suspensión (25°) Tipo SU21-18</v>
      </c>
      <c r="E2252" s="84" t="s">
        <v>44</v>
      </c>
      <c r="F2252" s="85">
        <f t="shared" si="38"/>
        <v>0</v>
      </c>
      <c r="G2252" s="86">
        <f>VLOOKUP(C2252,'[14]Estructuras de Acero y Concreto'!$C$1:$L$65536,7,0)</f>
        <v>12583.305426879462</v>
      </c>
      <c r="J2252" s="89">
        <f>VLOOKUP(C2252,'[14]Estructuras de Acero y Concreto'!$C$1:$L$65536,10,0)</f>
        <v>3162</v>
      </c>
      <c r="M2252" s="59"/>
      <c r="N2252" s="59"/>
      <c r="O2252" s="59"/>
      <c r="P2252" s="59"/>
      <c r="Q2252" s="59"/>
      <c r="R2252" s="59"/>
    </row>
    <row r="2253" spans="1:18" x14ac:dyDescent="0.2">
      <c r="A2253" s="80"/>
      <c r="B2253" s="81">
        <f t="shared" si="39"/>
        <v>215</v>
      </c>
      <c r="C2253" s="96" t="s">
        <v>2251</v>
      </c>
      <c r="D2253" s="82" t="str">
        <f>VLOOKUP(C2253,[13]Resumen!$C$1:$J$65536,8,0)</f>
        <v>2 Postes autosoportables de acero (18/3950) de ángulo medio (50°) Tipo AU2-18</v>
      </c>
      <c r="E2253" s="84" t="s">
        <v>44</v>
      </c>
      <c r="F2253" s="85">
        <f t="shared" si="38"/>
        <v>0</v>
      </c>
      <c r="G2253" s="86">
        <f>VLOOKUP(C2253,'[14]Estructuras de Acero y Concreto'!$C$1:$L$65536,7,0)</f>
        <v>23813.567259470812</v>
      </c>
      <c r="J2253" s="89">
        <f>VLOOKUP(C2253,'[14]Estructuras de Acero y Concreto'!$C$1:$L$65536,10,0)</f>
        <v>5984</v>
      </c>
      <c r="M2253" s="59"/>
      <c r="N2253" s="59"/>
      <c r="O2253" s="59"/>
      <c r="P2253" s="59"/>
      <c r="Q2253" s="59"/>
      <c r="R2253" s="59"/>
    </row>
    <row r="2254" spans="1:18" x14ac:dyDescent="0.2">
      <c r="A2254" s="80"/>
      <c r="B2254" s="81">
        <f t="shared" si="39"/>
        <v>216</v>
      </c>
      <c r="C2254" s="96" t="s">
        <v>2252</v>
      </c>
      <c r="D2254" s="82" t="str">
        <f>VLOOKUP(C2254,[13]Resumen!$C$1:$J$65536,8,0)</f>
        <v>2 Postes autosoportables de acero (18/6300) de ángulo mayor y terminal (90°) Tipo ATU2-18</v>
      </c>
      <c r="E2254" s="84" t="s">
        <v>44</v>
      </c>
      <c r="F2254" s="85">
        <f t="shared" si="38"/>
        <v>0</v>
      </c>
      <c r="G2254" s="86">
        <f>VLOOKUP(C2254,'[14]Estructuras de Acero y Concreto'!$C$1:$L$65536,7,0)</f>
        <v>32258.151103821925</v>
      </c>
      <c r="J2254" s="89">
        <f>VLOOKUP(C2254,'[14]Estructuras de Acero y Concreto'!$C$1:$L$65536,10,0)</f>
        <v>8106</v>
      </c>
      <c r="M2254" s="59"/>
      <c r="N2254" s="59"/>
      <c r="O2254" s="59"/>
      <c r="P2254" s="59"/>
      <c r="Q2254" s="59"/>
      <c r="R2254" s="59"/>
    </row>
    <row r="2255" spans="1:18" x14ac:dyDescent="0.2">
      <c r="A2255" s="80"/>
      <c r="B2255" s="81">
        <f t="shared" si="39"/>
        <v>217</v>
      </c>
      <c r="C2255" s="96" t="s">
        <v>2253</v>
      </c>
      <c r="D2255" s="82" t="str">
        <f>VLOOKUP(C2255,[13]Resumen!$C$1:$J$65536,8,0)</f>
        <v>1 Poste de concreto (19/1100) de suspensión (2°) Tipo SU2-19</v>
      </c>
      <c r="E2255" s="84" t="s">
        <v>44</v>
      </c>
      <c r="F2255" s="85">
        <f t="shared" si="38"/>
        <v>1</v>
      </c>
      <c r="G2255" s="86">
        <f>VLOOKUP(C2255,'[14]Estructuras de Acero y Concreto'!$C$1:$L$65536,7,0)</f>
        <v>2375.702794279523</v>
      </c>
      <c r="J2255" s="89">
        <f>VLOOKUP(C2255,'[14]Estructuras de Acero y Concreto'!$C$1:$L$65536,10,0)</f>
        <v>4518.424343909126</v>
      </c>
      <c r="M2255" s="59"/>
      <c r="N2255" s="59"/>
      <c r="O2255" s="59"/>
      <c r="P2255" s="59"/>
      <c r="Q2255" s="59"/>
      <c r="R2255" s="59"/>
    </row>
    <row r="2256" spans="1:18" x14ac:dyDescent="0.2">
      <c r="A2256" s="80"/>
      <c r="B2256" s="81">
        <f t="shared" si="39"/>
        <v>218</v>
      </c>
      <c r="C2256" s="96" t="s">
        <v>2254</v>
      </c>
      <c r="D2256" s="82" t="str">
        <f>VLOOKUP(C2256,[13]Resumen!$C$1:$J$65536,8,0)</f>
        <v>1 Poste autosoportable de acero (18/5100) de suspensión (25°) Tipo SU21-18</v>
      </c>
      <c r="E2256" s="84" t="s">
        <v>44</v>
      </c>
      <c r="F2256" s="85">
        <f t="shared" si="38"/>
        <v>0</v>
      </c>
      <c r="G2256" s="86">
        <f>VLOOKUP(C2256,'[14]Estructuras de Acero y Concreto'!$C$1:$L$65536,7,0)</f>
        <v>14059.714760646788</v>
      </c>
      <c r="J2256" s="89">
        <f>VLOOKUP(C2256,'[14]Estructuras de Acero y Concreto'!$C$1:$L$65536,10,0)</f>
        <v>3533</v>
      </c>
      <c r="M2256" s="59"/>
      <c r="N2256" s="59"/>
      <c r="O2256" s="59"/>
      <c r="P2256" s="59"/>
      <c r="Q2256" s="59"/>
      <c r="R2256" s="59"/>
    </row>
    <row r="2257" spans="1:18" x14ac:dyDescent="0.2">
      <c r="A2257" s="80"/>
      <c r="B2257" s="81">
        <f t="shared" si="39"/>
        <v>219</v>
      </c>
      <c r="C2257" s="96" t="s">
        <v>2255</v>
      </c>
      <c r="D2257" s="82" t="str">
        <f>VLOOKUP(C2257,[13]Resumen!$C$1:$J$65536,8,0)</f>
        <v>2 Postes autosoportables de acero (18/4700) de ángulo medio (50°) Tipo AU2-18</v>
      </c>
      <c r="E2257" s="84" t="s">
        <v>44</v>
      </c>
      <c r="F2257" s="85">
        <f t="shared" si="38"/>
        <v>0</v>
      </c>
      <c r="G2257" s="86">
        <f>VLOOKUP(C2257,'[14]Estructuras de Acero y Concreto'!$C$1:$L$65536,7,0)</f>
        <v>26662.917887442251</v>
      </c>
      <c r="J2257" s="89">
        <f>VLOOKUP(C2257,'[14]Estructuras de Acero y Concreto'!$C$1:$L$65536,10,0)</f>
        <v>6700</v>
      </c>
      <c r="M2257" s="59"/>
      <c r="N2257" s="59"/>
      <c r="O2257" s="59"/>
      <c r="P2257" s="59"/>
      <c r="Q2257" s="59"/>
      <c r="R2257" s="59"/>
    </row>
    <row r="2258" spans="1:18" x14ac:dyDescent="0.2">
      <c r="A2258" s="80"/>
      <c r="B2258" s="81">
        <f t="shared" si="39"/>
        <v>220</v>
      </c>
      <c r="C2258" s="96" t="s">
        <v>2256</v>
      </c>
      <c r="D2258" s="82" t="str">
        <f>VLOOKUP(C2258,[13]Resumen!$C$1:$J$65536,8,0)</f>
        <v>2 Postes autosoportables de acero (18/7600) de ángulo mayor y terminal (90°) Tipo ATU2-18</v>
      </c>
      <c r="E2258" s="84" t="s">
        <v>44</v>
      </c>
      <c r="F2258" s="85">
        <f t="shared" si="38"/>
        <v>0</v>
      </c>
      <c r="G2258" s="86">
        <f>VLOOKUP(C2258,'[14]Estructuras de Acero y Concreto'!$C$1:$L$65536,7,0)</f>
        <v>36444.627166148683</v>
      </c>
      <c r="J2258" s="89">
        <f>VLOOKUP(C2258,'[14]Estructuras de Acero y Concreto'!$C$1:$L$65536,10,0)</f>
        <v>9158</v>
      </c>
      <c r="M2258" s="59"/>
      <c r="N2258" s="59"/>
      <c r="O2258" s="59"/>
      <c r="P2258" s="59"/>
      <c r="Q2258" s="59"/>
      <c r="R2258" s="59"/>
    </row>
    <row r="2259" spans="1:18" x14ac:dyDescent="0.2">
      <c r="A2259" s="80"/>
      <c r="B2259" s="81">
        <f t="shared" si="39"/>
        <v>221</v>
      </c>
      <c r="C2259" s="96" t="s">
        <v>2257</v>
      </c>
      <c r="D2259" s="82" t="str">
        <f>VLOOKUP(C2259,[13]Resumen!$C$1:$J$65536,8,0)</f>
        <v>1 Poste de concreto (18/1300) de suspensión (2°) Tipo SU2-18</v>
      </c>
      <c r="E2259" s="84" t="s">
        <v>44</v>
      </c>
      <c r="F2259" s="85">
        <f t="shared" si="38"/>
        <v>1</v>
      </c>
      <c r="G2259" s="86">
        <f>VLOOKUP(C2259,'[14]Estructuras de Acero y Concreto'!$C$1:$L$65536,7,0)</f>
        <v>2181.7718659728266</v>
      </c>
      <c r="J2259" s="89">
        <f>VLOOKUP(C2259,'[14]Estructuras de Acero y Concreto'!$C$1:$L$65536,10,0)</f>
        <v>4328.09</v>
      </c>
      <c r="M2259" s="59"/>
      <c r="N2259" s="59"/>
      <c r="O2259" s="59"/>
      <c r="P2259" s="59"/>
      <c r="Q2259" s="59"/>
      <c r="R2259" s="59"/>
    </row>
    <row r="2260" spans="1:18" x14ac:dyDescent="0.2">
      <c r="A2260" s="80"/>
      <c r="B2260" s="81">
        <f t="shared" si="39"/>
        <v>222</v>
      </c>
      <c r="C2260" s="96" t="s">
        <v>2258</v>
      </c>
      <c r="D2260" s="82" t="str">
        <f>VLOOKUP(C2260,[13]Resumen!$C$1:$J$65536,8,0)</f>
        <v>1 Poste autosoportable de acero (18/6600) de suspensión (25°) Tipo SU21-18</v>
      </c>
      <c r="E2260" s="84" t="s">
        <v>44</v>
      </c>
      <c r="F2260" s="85">
        <f t="shared" si="38"/>
        <v>0</v>
      </c>
      <c r="G2260" s="86">
        <f>VLOOKUP(C2260,'[14]Estructuras de Acero y Concreto'!$C$1:$L$65536,7,0)</f>
        <v>16622.538509827806</v>
      </c>
      <c r="J2260" s="89">
        <f>VLOOKUP(C2260,'[14]Estructuras de Acero y Concreto'!$C$1:$L$65536,10,0)</f>
        <v>4177</v>
      </c>
      <c r="M2260" s="59"/>
      <c r="N2260" s="59"/>
      <c r="O2260" s="59"/>
      <c r="P2260" s="59"/>
      <c r="Q2260" s="59"/>
      <c r="R2260" s="59"/>
    </row>
    <row r="2261" spans="1:18" x14ac:dyDescent="0.2">
      <c r="A2261" s="80"/>
      <c r="B2261" s="81">
        <f t="shared" si="39"/>
        <v>223</v>
      </c>
      <c r="C2261" s="96" t="s">
        <v>2259</v>
      </c>
      <c r="D2261" s="82" t="str">
        <f>VLOOKUP(C2261,[13]Resumen!$C$1:$J$65536,8,0)</f>
        <v>2 Postes autosoportables de acero (18/6100) de ángulo medio (50°) Tipo AU2-18</v>
      </c>
      <c r="E2261" s="84" t="s">
        <v>44</v>
      </c>
      <c r="F2261" s="85">
        <f t="shared" si="38"/>
        <v>0</v>
      </c>
      <c r="G2261" s="86">
        <f>VLOOKUP(C2261,'[14]Estructuras de Acero y Concreto'!$C$1:$L$65536,7,0)</f>
        <v>31589.588386644271</v>
      </c>
      <c r="J2261" s="89">
        <f>VLOOKUP(C2261,'[14]Estructuras de Acero y Concreto'!$C$1:$L$65536,10,0)</f>
        <v>7938</v>
      </c>
      <c r="M2261" s="59"/>
      <c r="N2261" s="59"/>
      <c r="O2261" s="59"/>
      <c r="P2261" s="59"/>
      <c r="Q2261" s="59"/>
      <c r="R2261" s="59"/>
    </row>
    <row r="2262" spans="1:18" x14ac:dyDescent="0.2">
      <c r="A2262" s="80"/>
      <c r="B2262" s="81">
        <f t="shared" si="39"/>
        <v>224</v>
      </c>
      <c r="C2262" s="96" t="s">
        <v>2260</v>
      </c>
      <c r="D2262" s="82" t="str">
        <f>VLOOKUP(C2262,[13]Resumen!$C$1:$J$65536,8,0)</f>
        <v>2 Postes autosoportables de acero (18/9900) de ángulo mayor y terminal (90°) Tipo ATU2-18</v>
      </c>
      <c r="E2262" s="84" t="s">
        <v>44</v>
      </c>
      <c r="F2262" s="85">
        <f t="shared" si="38"/>
        <v>0</v>
      </c>
      <c r="G2262" s="86">
        <f>VLOOKUP(C2262,'[14]Estructuras de Acero y Concreto'!$C$1:$L$65536,7,0)</f>
        <v>43273.517777320456</v>
      </c>
      <c r="J2262" s="89">
        <f>VLOOKUP(C2262,'[14]Estructuras de Acero y Concreto'!$C$1:$L$65536,10,0)</f>
        <v>10874</v>
      </c>
      <c r="M2262" s="59"/>
      <c r="N2262" s="59"/>
      <c r="O2262" s="59"/>
      <c r="P2262" s="59"/>
      <c r="Q2262" s="59"/>
      <c r="R2262" s="59"/>
    </row>
    <row r="2263" spans="1:18" x14ac:dyDescent="0.2">
      <c r="A2263" s="80"/>
      <c r="B2263" s="81">
        <f t="shared" si="39"/>
        <v>225</v>
      </c>
      <c r="C2263" s="96" t="s">
        <v>2261</v>
      </c>
      <c r="D2263" s="82" t="str">
        <f>VLOOKUP(C2263,[13]Resumen!$C$1:$J$65536,8,0)</f>
        <v>1 Poste de concreto (18/1400) de suspensión (2°) Tipo SU2-18</v>
      </c>
      <c r="E2263" s="84" t="s">
        <v>44</v>
      </c>
      <c r="F2263" s="85">
        <f t="shared" si="38"/>
        <v>1</v>
      </c>
      <c r="G2263" s="86">
        <f>VLOOKUP(C2263,'[14]Estructuras de Acero y Concreto'!$C$1:$L$65536,7,0)</f>
        <v>2252.8895815148953</v>
      </c>
      <c r="J2263" s="89">
        <f>VLOOKUP(C2263,'[14]Estructuras de Acero y Concreto'!$C$1:$L$65536,10,0)</f>
        <v>4397.8887878787882</v>
      </c>
      <c r="M2263" s="59"/>
      <c r="N2263" s="59"/>
      <c r="O2263" s="59"/>
      <c r="P2263" s="59"/>
      <c r="Q2263" s="59"/>
      <c r="R2263" s="59"/>
    </row>
    <row r="2264" spans="1:18" x14ac:dyDescent="0.2">
      <c r="A2264" s="80"/>
      <c r="B2264" s="81">
        <f t="shared" si="39"/>
        <v>226</v>
      </c>
      <c r="C2264" s="96" t="s">
        <v>2262</v>
      </c>
      <c r="D2264" s="82" t="str">
        <f>VLOOKUP(C2264,[13]Resumen!$C$1:$J$65536,8,0)</f>
        <v>1 Poste autosoportable de acero (18/7950) de suspensión (25°) Tipo SU21-18</v>
      </c>
      <c r="E2264" s="84" t="s">
        <v>44</v>
      </c>
      <c r="F2264" s="85">
        <f t="shared" si="38"/>
        <v>0</v>
      </c>
      <c r="G2264" s="86">
        <f>VLOOKUP(C2264,'[14]Estructuras de Acero y Concreto'!$C$1:$L$65536,7,0)</f>
        <v>18763.531020789585</v>
      </c>
      <c r="J2264" s="89">
        <f>VLOOKUP(C2264,'[14]Estructuras de Acero y Concreto'!$C$1:$L$65536,10,0)</f>
        <v>4715</v>
      </c>
      <c r="M2264" s="59"/>
      <c r="N2264" s="59"/>
      <c r="O2264" s="59"/>
      <c r="P2264" s="59"/>
      <c r="Q2264" s="59"/>
      <c r="R2264" s="59"/>
    </row>
    <row r="2265" spans="1:18" x14ac:dyDescent="0.2">
      <c r="A2265" s="80"/>
      <c r="B2265" s="81">
        <f t="shared" si="39"/>
        <v>227</v>
      </c>
      <c r="C2265" s="96" t="s">
        <v>2263</v>
      </c>
      <c r="D2265" s="82" t="str">
        <f>VLOOKUP(C2265,[13]Resumen!$C$1:$J$65536,8,0)</f>
        <v>2 Postes autosoportables de acero (18/7400) de ángulo medio (50°) Tipo AU2-18</v>
      </c>
      <c r="E2265" s="84" t="s">
        <v>44</v>
      </c>
      <c r="F2265" s="85">
        <f t="shared" si="38"/>
        <v>0</v>
      </c>
      <c r="G2265" s="86">
        <f>VLOOKUP(C2265,'[14]Estructuras de Acero y Concreto'!$C$1:$L$65536,7,0)</f>
        <v>35815.859848803026</v>
      </c>
      <c r="J2265" s="89">
        <f>VLOOKUP(C2265,'[14]Estructuras de Acero y Concreto'!$C$1:$L$65536,10,0)</f>
        <v>9000</v>
      </c>
      <c r="M2265" s="59"/>
      <c r="N2265" s="59"/>
      <c r="O2265" s="59"/>
      <c r="P2265" s="59"/>
      <c r="Q2265" s="59"/>
      <c r="R2265" s="59"/>
    </row>
    <row r="2266" spans="1:18" x14ac:dyDescent="0.2">
      <c r="A2266" s="80"/>
      <c r="B2266" s="81">
        <f t="shared" si="39"/>
        <v>228</v>
      </c>
      <c r="C2266" s="96" t="s">
        <v>2264</v>
      </c>
      <c r="D2266" s="82" t="str">
        <f>VLOOKUP(C2266,[13]Resumen!$C$1:$J$65536,8,0)</f>
        <v>2 Postes autosoportables de acero (18/1210) de ángulo mayor y terminal (90°) Tipo ATU2-18</v>
      </c>
      <c r="E2266" s="84" t="s">
        <v>44</v>
      </c>
      <c r="F2266" s="85">
        <f t="shared" si="38"/>
        <v>0</v>
      </c>
      <c r="G2266" s="86">
        <f>VLOOKUP(C2266,'[14]Estructuras de Acero y Concreto'!$C$1:$L$65536,7,0)</f>
        <v>49306.500391852169</v>
      </c>
      <c r="J2266" s="89">
        <f>VLOOKUP(C2266,'[14]Estructuras de Acero y Concreto'!$C$1:$L$65536,10,0)</f>
        <v>12390</v>
      </c>
      <c r="M2266" s="59"/>
      <c r="N2266" s="59"/>
      <c r="O2266" s="59"/>
      <c r="P2266" s="59"/>
      <c r="Q2266" s="59"/>
      <c r="R2266" s="59"/>
    </row>
    <row r="2267" spans="1:18" x14ac:dyDescent="0.2">
      <c r="A2267" s="80"/>
      <c r="B2267" s="81">
        <f t="shared" si="39"/>
        <v>229</v>
      </c>
      <c r="C2267" s="96" t="s">
        <v>2265</v>
      </c>
      <c r="D2267" s="82" t="str">
        <f>VLOOKUP(C2267,[13]Resumen!$C$1:$J$65536,8,0)</f>
        <v>1 Poste de concreto (21/500) de suspensión (2°) Tipo SU1-21</v>
      </c>
      <c r="E2267" s="84" t="s">
        <v>44</v>
      </c>
      <c r="F2267" s="85">
        <f t="shared" si="38"/>
        <v>1</v>
      </c>
      <c r="G2267" s="86">
        <f>VLOOKUP(C2267,'[14]Estructuras de Acero y Concreto'!$C$1:$L$65536,7,0)</f>
        <v>2675.335345120337</v>
      </c>
      <c r="J2267" s="89">
        <f>VLOOKUP(C2267,'[14]Estructuras de Acero y Concreto'!$C$1:$L$65536,10,0)</f>
        <v>4812.5</v>
      </c>
      <c r="M2267" s="59"/>
      <c r="N2267" s="59"/>
      <c r="O2267" s="59"/>
      <c r="P2267" s="59"/>
      <c r="Q2267" s="59"/>
      <c r="R2267" s="59"/>
    </row>
    <row r="2268" spans="1:18" x14ac:dyDescent="0.2">
      <c r="A2268" s="80"/>
      <c r="B2268" s="81">
        <f t="shared" si="39"/>
        <v>230</v>
      </c>
      <c r="C2268" s="96" t="s">
        <v>2266</v>
      </c>
      <c r="D2268" s="82" t="str">
        <f>VLOOKUP(C2268,[13]Resumen!$C$1:$J$65536,8,0)</f>
        <v>1 Poste autosoportable de acero (21/1300) de suspensión (25°) Tipo SU11-21</v>
      </c>
      <c r="E2268" s="84" t="s">
        <v>44</v>
      </c>
      <c r="F2268" s="85">
        <f t="shared" si="38"/>
        <v>0</v>
      </c>
      <c r="G2268" s="86">
        <f>VLOOKUP(C2268,'[14]Estructuras de Acero y Concreto'!$C$1:$L$65536,7,0)</f>
        <v>6753.2793514909699</v>
      </c>
      <c r="J2268" s="89">
        <f>VLOOKUP(C2268,'[14]Estructuras de Acero y Concreto'!$C$1:$L$65536,10,0)</f>
        <v>1697</v>
      </c>
      <c r="M2268" s="59"/>
      <c r="N2268" s="59"/>
      <c r="O2268" s="59"/>
      <c r="P2268" s="59"/>
      <c r="Q2268" s="59"/>
      <c r="R2268" s="59"/>
    </row>
    <row r="2269" spans="1:18" x14ac:dyDescent="0.2">
      <c r="A2269" s="80"/>
      <c r="B2269" s="81">
        <f t="shared" si="39"/>
        <v>231</v>
      </c>
      <c r="C2269" s="96" t="s">
        <v>2267</v>
      </c>
      <c r="D2269" s="82" t="str">
        <f>VLOOKUP(C2269,[13]Resumen!$C$1:$J$65536,8,0)</f>
        <v>1 Poste autosoportable de acero (21/2150) de ángulo medio (50°) Tipo AU1-21</v>
      </c>
      <c r="E2269" s="84" t="s">
        <v>44</v>
      </c>
      <c r="F2269" s="85">
        <f t="shared" si="38"/>
        <v>0</v>
      </c>
      <c r="G2269" s="86">
        <f>VLOOKUP(C2269,'[14]Estructuras de Acero y Concreto'!$C$1:$L$65536,7,0)</f>
        <v>9367.8371204535906</v>
      </c>
      <c r="J2269" s="89">
        <f>VLOOKUP(C2269,'[14]Estructuras de Acero y Concreto'!$C$1:$L$65536,10,0)</f>
        <v>2354</v>
      </c>
      <c r="M2269" s="59"/>
      <c r="N2269" s="59"/>
      <c r="O2269" s="59"/>
      <c r="P2269" s="59"/>
      <c r="Q2269" s="59"/>
      <c r="R2269" s="59"/>
    </row>
    <row r="2270" spans="1:18" x14ac:dyDescent="0.2">
      <c r="A2270" s="80"/>
      <c r="B2270" s="81">
        <f t="shared" si="39"/>
        <v>232</v>
      </c>
      <c r="C2270" s="96" t="s">
        <v>2268</v>
      </c>
      <c r="D2270" s="82" t="str">
        <f>VLOOKUP(C2270,[13]Resumen!$C$1:$J$65536,8,0)</f>
        <v>1 Poste autosoportable de acero (21/3300) de ángulo mayor y terminal (90°) Tipo ATU1-21</v>
      </c>
      <c r="E2270" s="84" t="s">
        <v>44</v>
      </c>
      <c r="F2270" s="85">
        <f t="shared" si="38"/>
        <v>0</v>
      </c>
      <c r="G2270" s="86">
        <f>VLOOKUP(C2270,'[14]Estructuras de Acero y Concreto'!$C$1:$L$65536,7,0)</f>
        <v>12376.369347753047</v>
      </c>
      <c r="J2270" s="89">
        <f>VLOOKUP(C2270,'[14]Estructuras de Acero y Concreto'!$C$1:$L$65536,10,0)</f>
        <v>3110</v>
      </c>
      <c r="M2270" s="59"/>
      <c r="N2270" s="59"/>
      <c r="O2270" s="59"/>
      <c r="P2270" s="59"/>
      <c r="Q2270" s="59"/>
      <c r="R2270" s="59"/>
    </row>
    <row r="2271" spans="1:18" x14ac:dyDescent="0.2">
      <c r="A2271" s="80"/>
      <c r="B2271" s="81">
        <f t="shared" si="39"/>
        <v>233</v>
      </c>
      <c r="C2271" s="96" t="s">
        <v>2269</v>
      </c>
      <c r="D2271" s="82" t="str">
        <f>VLOOKUP(C2271,[13]Resumen!$C$1:$J$65536,8,0)</f>
        <v>1 Poste de concreto (21/600) de suspensión (2°) Tipo SU1-21</v>
      </c>
      <c r="E2271" s="84" t="s">
        <v>44</v>
      </c>
      <c r="F2271" s="85">
        <f t="shared" si="38"/>
        <v>1</v>
      </c>
      <c r="G2271" s="86">
        <f>VLOOKUP(C2271,'[14]Estructuras de Acero y Concreto'!$C$1:$L$65536,7,0)</f>
        <v>2636.1078437327128</v>
      </c>
      <c r="J2271" s="89">
        <f>VLOOKUP(C2271,'[14]Estructuras de Acero y Concreto'!$C$1:$L$65536,10,0)</f>
        <v>4774</v>
      </c>
      <c r="M2271" s="59"/>
      <c r="N2271" s="59"/>
      <c r="O2271" s="59"/>
      <c r="P2271" s="59"/>
      <c r="Q2271" s="59"/>
      <c r="R2271" s="59"/>
    </row>
    <row r="2272" spans="1:18" x14ac:dyDescent="0.2">
      <c r="A2272" s="80"/>
      <c r="B2272" s="81">
        <f t="shared" si="39"/>
        <v>234</v>
      </c>
      <c r="C2272" s="96" t="s">
        <v>2270</v>
      </c>
      <c r="D2272" s="82" t="str">
        <f>VLOOKUP(C2272,[13]Resumen!$C$1:$J$65536,8,0)</f>
        <v>1 Poste autosoportable de acero (21/1650) de suspensión (25°) Tipo SU11-21</v>
      </c>
      <c r="E2272" s="84" t="s">
        <v>44</v>
      </c>
      <c r="F2272" s="85">
        <f t="shared" si="38"/>
        <v>0</v>
      </c>
      <c r="G2272" s="86">
        <f>VLOOKUP(C2272,'[14]Estructuras de Acero y Concreto'!$C$1:$L$65536,7,0)</f>
        <v>7887.4482467030666</v>
      </c>
      <c r="J2272" s="89">
        <f>VLOOKUP(C2272,'[14]Estructuras de Acero y Concreto'!$C$1:$L$65536,10,0)</f>
        <v>1982</v>
      </c>
      <c r="M2272" s="59"/>
      <c r="N2272" s="59"/>
      <c r="O2272" s="59"/>
      <c r="P2272" s="59"/>
      <c r="Q2272" s="59"/>
      <c r="R2272" s="59"/>
    </row>
    <row r="2273" spans="1:18" x14ac:dyDescent="0.2">
      <c r="A2273" s="80"/>
      <c r="B2273" s="81">
        <f t="shared" si="39"/>
        <v>235</v>
      </c>
      <c r="C2273" s="96" t="s">
        <v>2271</v>
      </c>
      <c r="D2273" s="82" t="str">
        <f>VLOOKUP(C2273,[13]Resumen!$C$1:$J$65536,8,0)</f>
        <v>1 Poste autosoportable de acero (21/2750) de ángulo medio (50°) Tipo AU1-21</v>
      </c>
      <c r="E2273" s="84" t="s">
        <v>44</v>
      </c>
      <c r="F2273" s="85">
        <f t="shared" si="38"/>
        <v>0</v>
      </c>
      <c r="G2273" s="86">
        <f>VLOOKUP(C2273,'[14]Estructuras de Acero y Concreto'!$C$1:$L$65536,7,0)</f>
        <v>10991.489433599327</v>
      </c>
      <c r="J2273" s="89">
        <f>VLOOKUP(C2273,'[14]Estructuras de Acero y Concreto'!$C$1:$L$65536,10,0)</f>
        <v>2762</v>
      </c>
      <c r="M2273" s="59"/>
      <c r="N2273" s="59"/>
      <c r="O2273" s="59"/>
      <c r="P2273" s="59"/>
      <c r="Q2273" s="59"/>
      <c r="R2273" s="59"/>
    </row>
    <row r="2274" spans="1:18" x14ac:dyDescent="0.2">
      <c r="A2274" s="80"/>
      <c r="B2274" s="81">
        <f t="shared" si="39"/>
        <v>236</v>
      </c>
      <c r="C2274" s="96" t="s">
        <v>2272</v>
      </c>
      <c r="D2274" s="82" t="str">
        <f>VLOOKUP(C2274,[13]Resumen!$C$1:$J$65536,8,0)</f>
        <v>1 Poste autosoportable de acero (21/4300) de ángulo mayor y terminal (90°) Tipo ATU1-21</v>
      </c>
      <c r="E2274" s="84" t="s">
        <v>44</v>
      </c>
      <c r="F2274" s="85">
        <f t="shared" si="38"/>
        <v>0</v>
      </c>
      <c r="G2274" s="86">
        <f>VLOOKUP(C2274,'[14]Estructuras de Acero y Concreto'!$C$1:$L$65536,7,0)</f>
        <v>14700.420697942041</v>
      </c>
      <c r="J2274" s="89">
        <f>VLOOKUP(C2274,'[14]Estructuras de Acero y Concreto'!$C$1:$L$65536,10,0)</f>
        <v>3694</v>
      </c>
      <c r="M2274" s="59"/>
      <c r="N2274" s="59"/>
      <c r="O2274" s="59"/>
      <c r="P2274" s="59"/>
      <c r="Q2274" s="59"/>
      <c r="R2274" s="59"/>
    </row>
    <row r="2275" spans="1:18" x14ac:dyDescent="0.2">
      <c r="A2275" s="80"/>
      <c r="B2275" s="81">
        <f t="shared" si="39"/>
        <v>237</v>
      </c>
      <c r="C2275" s="96" t="s">
        <v>2273</v>
      </c>
      <c r="D2275" s="82" t="str">
        <f>VLOOKUP(C2275,[13]Resumen!$C$1:$J$65536,8,0)</f>
        <v>1 Poste de concreto (21/700) de suspensión (2°) Tipo SU1-21</v>
      </c>
      <c r="E2275" s="84" t="s">
        <v>44</v>
      </c>
      <c r="F2275" s="85">
        <f t="shared" si="38"/>
        <v>1</v>
      </c>
      <c r="G2275" s="86">
        <f>VLOOKUP(C2275,'[14]Estructuras de Acero y Concreto'!$C$1:$L$65536,7,0)</f>
        <v>2910.7003534460841</v>
      </c>
      <c r="J2275" s="89">
        <f>VLOOKUP(C2275,'[14]Estructuras de Acero y Concreto'!$C$1:$L$65536,10,0)</f>
        <v>5043.5</v>
      </c>
      <c r="M2275" s="59"/>
      <c r="N2275" s="59"/>
      <c r="O2275" s="59"/>
      <c r="P2275" s="59"/>
      <c r="Q2275" s="59"/>
      <c r="R2275" s="59"/>
    </row>
    <row r="2276" spans="1:18" x14ac:dyDescent="0.2">
      <c r="A2276" s="80"/>
      <c r="B2276" s="81">
        <f t="shared" si="39"/>
        <v>238</v>
      </c>
      <c r="C2276" s="96" t="s">
        <v>2274</v>
      </c>
      <c r="D2276" s="82" t="str">
        <f>VLOOKUP(C2276,[13]Resumen!$C$1:$J$65536,8,0)</f>
        <v>1 Poste autosoportable de acero (21/2400) de suspensión (25°) Tipo SU11-21</v>
      </c>
      <c r="E2276" s="84" t="s">
        <v>44</v>
      </c>
      <c r="F2276" s="85">
        <f t="shared" si="38"/>
        <v>0</v>
      </c>
      <c r="G2276" s="86">
        <f>VLOOKUP(C2276,'[14]Estructuras de Acero y Concreto'!$C$1:$L$65536,7,0)</f>
        <v>10064.256617513649</v>
      </c>
      <c r="J2276" s="89">
        <f>VLOOKUP(C2276,'[14]Estructuras de Acero y Concreto'!$C$1:$L$65536,10,0)</f>
        <v>2529</v>
      </c>
      <c r="M2276" s="59"/>
      <c r="N2276" s="59"/>
      <c r="O2276" s="59"/>
      <c r="P2276" s="59"/>
      <c r="Q2276" s="59"/>
      <c r="R2276" s="59"/>
    </row>
    <row r="2277" spans="1:18" x14ac:dyDescent="0.2">
      <c r="A2277" s="80"/>
      <c r="B2277" s="81">
        <f t="shared" si="39"/>
        <v>239</v>
      </c>
      <c r="C2277" s="96" t="s">
        <v>2275</v>
      </c>
      <c r="D2277" s="82" t="str">
        <f>VLOOKUP(C2277,[13]Resumen!$C$1:$J$65536,8,0)</f>
        <v>1 Poste autosoportable de acero (21/4050) de ángulo medio (50°) Tipo AU1-21</v>
      </c>
      <c r="E2277" s="84" t="s">
        <v>44</v>
      </c>
      <c r="F2277" s="85">
        <f t="shared" si="38"/>
        <v>0</v>
      </c>
      <c r="G2277" s="86">
        <f>VLOOKUP(C2277,'[14]Estructuras de Acero y Concreto'!$C$1:$L$65536,7,0)</f>
        <v>14139.305560310795</v>
      </c>
      <c r="J2277" s="89">
        <f>VLOOKUP(C2277,'[14]Estructuras de Acero y Concreto'!$C$1:$L$65536,10,0)</f>
        <v>3553</v>
      </c>
      <c r="M2277" s="59"/>
      <c r="N2277" s="59"/>
      <c r="O2277" s="59"/>
      <c r="P2277" s="59"/>
      <c r="Q2277" s="59"/>
      <c r="R2277" s="59"/>
    </row>
    <row r="2278" spans="1:18" x14ac:dyDescent="0.2">
      <c r="A2278" s="80"/>
      <c r="B2278" s="81">
        <f t="shared" si="39"/>
        <v>240</v>
      </c>
      <c r="C2278" s="96" t="s">
        <v>2276</v>
      </c>
      <c r="D2278" s="82" t="str">
        <f>VLOOKUP(C2278,[13]Resumen!$C$1:$J$65536,8,0)</f>
        <v>1 Poste autosoportable de acero (21/6400) de ángulo mayor y terminal (90°) Tipo ATU1-21</v>
      </c>
      <c r="E2278" s="84" t="s">
        <v>44</v>
      </c>
      <c r="F2278" s="85">
        <f t="shared" si="38"/>
        <v>0</v>
      </c>
      <c r="G2278" s="86">
        <f>VLOOKUP(C2278,'[14]Estructuras de Acero y Concreto'!$C$1:$L$65536,7,0)</f>
        <v>19034.139739647206</v>
      </c>
      <c r="J2278" s="89">
        <f>VLOOKUP(C2278,'[14]Estructuras de Acero y Concreto'!$C$1:$L$65536,10,0)</f>
        <v>4783</v>
      </c>
      <c r="M2278" s="59"/>
      <c r="N2278" s="59"/>
      <c r="O2278" s="59"/>
      <c r="P2278" s="59"/>
      <c r="Q2278" s="59"/>
      <c r="R2278" s="59"/>
    </row>
    <row r="2279" spans="1:18" x14ac:dyDescent="0.2">
      <c r="A2279" s="80"/>
      <c r="B2279" s="81">
        <f t="shared" si="39"/>
        <v>241</v>
      </c>
      <c r="C2279" s="96" t="s">
        <v>2277</v>
      </c>
      <c r="D2279" s="82" t="str">
        <f>VLOOKUP(C2279,[13]Resumen!$C$1:$J$65536,8,0)</f>
        <v>1 Poste de concreto (21/700) de suspensión (2°) Tipo SU2-21</v>
      </c>
      <c r="E2279" s="84" t="s">
        <v>44</v>
      </c>
      <c r="F2279" s="85">
        <f t="shared" si="38"/>
        <v>1</v>
      </c>
      <c r="G2279" s="86">
        <f>VLOOKUP(C2279,'[14]Estructuras de Acero y Concreto'!$C$1:$L$65536,7,0)</f>
        <v>2910.7003534460841</v>
      </c>
      <c r="J2279" s="89">
        <f>VLOOKUP(C2279,'[14]Estructuras de Acero y Concreto'!$C$1:$L$65536,10,0)</f>
        <v>5043.5</v>
      </c>
      <c r="M2279" s="59"/>
      <c r="N2279" s="59"/>
      <c r="O2279" s="59"/>
      <c r="P2279" s="59"/>
      <c r="Q2279" s="59"/>
      <c r="R2279" s="59"/>
    </row>
    <row r="2280" spans="1:18" x14ac:dyDescent="0.2">
      <c r="A2280" s="80"/>
      <c r="B2280" s="81">
        <f t="shared" si="39"/>
        <v>242</v>
      </c>
      <c r="C2280" s="96" t="s">
        <v>2278</v>
      </c>
      <c r="D2280" s="82" t="str">
        <f>VLOOKUP(C2280,[13]Resumen!$C$1:$J$65536,8,0)</f>
        <v>1 Poste autosoportable de acero (21/1950) de suspensión (25°) Tipo SU21-21</v>
      </c>
      <c r="E2280" s="84" t="s">
        <v>44</v>
      </c>
      <c r="F2280" s="85">
        <f t="shared" si="38"/>
        <v>0</v>
      </c>
      <c r="G2280" s="86">
        <f>VLOOKUP(C2280,'[14]Estructuras de Acero y Concreto'!$C$1:$L$65536,7,0)</f>
        <v>8790.8038228895421</v>
      </c>
      <c r="J2280" s="89">
        <f>VLOOKUP(C2280,'[14]Estructuras de Acero y Concreto'!$C$1:$L$65536,10,0)</f>
        <v>2209</v>
      </c>
      <c r="M2280" s="59"/>
      <c r="N2280" s="59"/>
      <c r="O2280" s="59"/>
      <c r="P2280" s="59"/>
      <c r="Q2280" s="59"/>
      <c r="R2280" s="59"/>
    </row>
    <row r="2281" spans="1:18" x14ac:dyDescent="0.2">
      <c r="A2281" s="80"/>
      <c r="B2281" s="81">
        <f t="shared" si="39"/>
        <v>243</v>
      </c>
      <c r="C2281" s="96" t="s">
        <v>2279</v>
      </c>
      <c r="D2281" s="82" t="str">
        <f>VLOOKUP(C2281,[13]Resumen!$C$1:$J$65536,8,0)</f>
        <v>2 Postes autosoportables de acero (21/2150) de ángulo medio (50°) Tipo AU2-21</v>
      </c>
      <c r="E2281" s="84" t="s">
        <v>44</v>
      </c>
      <c r="F2281" s="85">
        <f t="shared" si="38"/>
        <v>0</v>
      </c>
      <c r="G2281" s="86">
        <f>VLOOKUP(C2281,'[14]Estructuras de Acero y Concreto'!$C$1:$L$65536,7,0)</f>
        <v>18735.674240907181</v>
      </c>
      <c r="J2281" s="89">
        <f>VLOOKUP(C2281,'[14]Estructuras de Acero y Concreto'!$C$1:$L$65536,10,0)</f>
        <v>4708</v>
      </c>
      <c r="M2281" s="59"/>
      <c r="N2281" s="59"/>
      <c r="O2281" s="59"/>
      <c r="P2281" s="59"/>
      <c r="Q2281" s="59"/>
      <c r="R2281" s="59"/>
    </row>
    <row r="2282" spans="1:18" x14ac:dyDescent="0.2">
      <c r="A2282" s="80"/>
      <c r="B2282" s="81">
        <f t="shared" si="39"/>
        <v>244</v>
      </c>
      <c r="C2282" s="96" t="s">
        <v>2280</v>
      </c>
      <c r="D2282" s="82" t="str">
        <f>VLOOKUP(C2282,[13]Resumen!$C$1:$J$65536,8,0)</f>
        <v>2 Postes autosoportables de acero (21/3300) de ángulo mayor y terminal (90°) Tipo ATU2-21</v>
      </c>
      <c r="E2282" s="84" t="s">
        <v>44</v>
      </c>
      <c r="F2282" s="85">
        <f t="shared" si="38"/>
        <v>0</v>
      </c>
      <c r="G2282" s="86">
        <f>VLOOKUP(C2282,'[14]Estructuras de Acero y Concreto'!$C$1:$L$65536,7,0)</f>
        <v>24752.738695506094</v>
      </c>
      <c r="J2282" s="89">
        <f>VLOOKUP(C2282,'[14]Estructuras de Acero y Concreto'!$C$1:$L$65536,10,0)</f>
        <v>6220</v>
      </c>
      <c r="M2282" s="59"/>
      <c r="N2282" s="59"/>
      <c r="O2282" s="59"/>
      <c r="P2282" s="59"/>
      <c r="Q2282" s="59"/>
      <c r="R2282" s="59"/>
    </row>
    <row r="2283" spans="1:18" x14ac:dyDescent="0.2">
      <c r="A2283" s="80"/>
      <c r="B2283" s="81">
        <f t="shared" si="39"/>
        <v>245</v>
      </c>
      <c r="C2283" s="96" t="s">
        <v>2281</v>
      </c>
      <c r="D2283" s="82" t="str">
        <f>VLOOKUP(C2283,[13]Resumen!$C$1:$J$65536,8,0)</f>
        <v>1 Poste de concreto (21/800) de suspensión (2°) Tipo SU2-21</v>
      </c>
      <c r="E2283" s="84" t="s">
        <v>44</v>
      </c>
      <c r="F2283" s="85">
        <f t="shared" si="38"/>
        <v>1</v>
      </c>
      <c r="G2283" s="86">
        <f>VLOOKUP(C2283,'[14]Estructuras de Acero y Concreto'!$C$1:$L$65536,7,0)</f>
        <v>2782.8288878838284</v>
      </c>
      <c r="J2283" s="89">
        <f>VLOOKUP(C2283,'[14]Estructuras de Acero y Concreto'!$C$1:$L$65536,10,0)</f>
        <v>4918</v>
      </c>
      <c r="M2283" s="59"/>
      <c r="N2283" s="59"/>
      <c r="O2283" s="59"/>
      <c r="P2283" s="59"/>
      <c r="Q2283" s="59"/>
      <c r="R2283" s="59"/>
    </row>
    <row r="2284" spans="1:18" x14ac:dyDescent="0.2">
      <c r="A2284" s="80"/>
      <c r="B2284" s="81">
        <f t="shared" si="39"/>
        <v>246</v>
      </c>
      <c r="C2284" s="96" t="s">
        <v>2282</v>
      </c>
      <c r="D2284" s="82" t="str">
        <f>VLOOKUP(C2284,[13]Resumen!$C$1:$J$65536,8,0)</f>
        <v>1 Poste autosoportable de acero (21/2650) de suspensión (25°) Tipo SU21-21</v>
      </c>
      <c r="E2284" s="84" t="s">
        <v>44</v>
      </c>
      <c r="F2284" s="85">
        <f t="shared" si="38"/>
        <v>0</v>
      </c>
      <c r="G2284" s="86">
        <f>VLOOKUP(C2284,'[14]Estructuras de Acero y Concreto'!$C$1:$L$65536,7,0)</f>
        <v>10732.819334691307</v>
      </c>
      <c r="J2284" s="89">
        <f>VLOOKUP(C2284,'[14]Estructuras de Acero y Concreto'!$C$1:$L$65536,10,0)</f>
        <v>2697</v>
      </c>
      <c r="M2284" s="59"/>
      <c r="N2284" s="59"/>
      <c r="O2284" s="59"/>
      <c r="P2284" s="59"/>
      <c r="Q2284" s="59"/>
      <c r="R2284" s="59"/>
    </row>
    <row r="2285" spans="1:18" x14ac:dyDescent="0.2">
      <c r="A2285" s="80"/>
      <c r="B2285" s="81">
        <f t="shared" si="39"/>
        <v>247</v>
      </c>
      <c r="C2285" s="96" t="s">
        <v>2283</v>
      </c>
      <c r="D2285" s="82" t="str">
        <f>VLOOKUP(C2285,[13]Resumen!$C$1:$J$65536,8,0)</f>
        <v>2 Postes autosoportables de acero (21/2750) de ángulo medio (50°) Tipo AU2-21</v>
      </c>
      <c r="E2285" s="84" t="s">
        <v>44</v>
      </c>
      <c r="F2285" s="85">
        <f t="shared" si="38"/>
        <v>0</v>
      </c>
      <c r="G2285" s="86">
        <f>VLOOKUP(C2285,'[14]Estructuras de Acero y Concreto'!$C$1:$L$65536,7,0)</f>
        <v>21982.978867198653</v>
      </c>
      <c r="J2285" s="89">
        <f>VLOOKUP(C2285,'[14]Estructuras de Acero y Concreto'!$C$1:$L$65536,10,0)</f>
        <v>5524</v>
      </c>
      <c r="M2285" s="59"/>
      <c r="N2285" s="59"/>
      <c r="O2285" s="59"/>
      <c r="P2285" s="59"/>
      <c r="Q2285" s="59"/>
      <c r="R2285" s="59"/>
    </row>
    <row r="2286" spans="1:18" x14ac:dyDescent="0.2">
      <c r="A2286" s="80"/>
      <c r="B2286" s="81">
        <f t="shared" si="39"/>
        <v>248</v>
      </c>
      <c r="C2286" s="96" t="s">
        <v>2284</v>
      </c>
      <c r="D2286" s="82" t="str">
        <f>VLOOKUP(C2286,[13]Resumen!$C$1:$J$65536,8,0)</f>
        <v>2 Postes autosoportables de acero (21/4300) de ángulo mayor y terminal (90°) Tipo ATU2-21</v>
      </c>
      <c r="E2286" s="84" t="s">
        <v>44</v>
      </c>
      <c r="F2286" s="85">
        <f t="shared" si="38"/>
        <v>0</v>
      </c>
      <c r="G2286" s="86">
        <f>VLOOKUP(C2286,'[14]Estructuras de Acero y Concreto'!$C$1:$L$65536,7,0)</f>
        <v>29400.841395884083</v>
      </c>
      <c r="J2286" s="89">
        <f>VLOOKUP(C2286,'[14]Estructuras de Acero y Concreto'!$C$1:$L$65536,10,0)</f>
        <v>7388</v>
      </c>
      <c r="M2286" s="59"/>
      <c r="N2286" s="59"/>
      <c r="O2286" s="59"/>
      <c r="P2286" s="59"/>
      <c r="Q2286" s="59"/>
      <c r="R2286" s="59"/>
    </row>
    <row r="2287" spans="1:18" x14ac:dyDescent="0.2">
      <c r="A2287" s="80"/>
      <c r="B2287" s="81">
        <f t="shared" si="39"/>
        <v>249</v>
      </c>
      <c r="C2287" s="96" t="s">
        <v>2285</v>
      </c>
      <c r="D2287" s="82" t="str">
        <f>VLOOKUP(C2287,[13]Resumen!$C$1:$J$65536,8,0)</f>
        <v>1 Poste de concreto (21/1100) de suspensión (2°) Tipo SU2-21</v>
      </c>
      <c r="E2287" s="84" t="s">
        <v>44</v>
      </c>
      <c r="F2287" s="85">
        <f t="shared" si="38"/>
        <v>1</v>
      </c>
      <c r="G2287" s="86">
        <f>VLOOKUP(C2287,'[14]Estructuras de Acero y Concreto'!$C$1:$L$65536,7,0)</f>
        <v>2932.5969166819955</v>
      </c>
      <c r="J2287" s="89">
        <f>VLOOKUP(C2287,'[14]Estructuras de Acero y Concreto'!$C$1:$L$65536,10,0)</f>
        <v>5064.9904761904754</v>
      </c>
      <c r="M2287" s="59"/>
      <c r="N2287" s="59"/>
      <c r="O2287" s="59"/>
      <c r="P2287" s="59"/>
      <c r="Q2287" s="59"/>
      <c r="R2287" s="59"/>
    </row>
    <row r="2288" spans="1:18" x14ac:dyDescent="0.2">
      <c r="A2288" s="80"/>
      <c r="B2288" s="81">
        <f t="shared" si="39"/>
        <v>250</v>
      </c>
      <c r="C2288" s="96" t="s">
        <v>2286</v>
      </c>
      <c r="D2288" s="82" t="str">
        <f>VLOOKUP(C2288,[13]Resumen!$C$1:$J$65536,8,0)</f>
        <v>1 Poste autosoportable de acero (21/4050) de suspensión (25°) Tipo SU21-21</v>
      </c>
      <c r="E2288" s="84" t="s">
        <v>44</v>
      </c>
      <c r="F2288" s="85">
        <f t="shared" si="38"/>
        <v>0</v>
      </c>
      <c r="G2288" s="86">
        <f>VLOOKUP(C2288,'[14]Estructuras de Acero y Concreto'!$C$1:$L$65536,7,0)</f>
        <v>14139.305560310795</v>
      </c>
      <c r="J2288" s="89">
        <f>VLOOKUP(C2288,'[14]Estructuras de Acero y Concreto'!$C$1:$L$65536,10,0)</f>
        <v>3553</v>
      </c>
      <c r="M2288" s="59"/>
      <c r="N2288" s="59"/>
      <c r="O2288" s="59"/>
      <c r="P2288" s="59"/>
      <c r="Q2288" s="59"/>
      <c r="R2288" s="59"/>
    </row>
    <row r="2289" spans="1:18" x14ac:dyDescent="0.2">
      <c r="A2289" s="80"/>
      <c r="B2289" s="81">
        <f t="shared" si="39"/>
        <v>251</v>
      </c>
      <c r="C2289" s="96" t="s">
        <v>2287</v>
      </c>
      <c r="D2289" s="82" t="str">
        <f>VLOOKUP(C2289,[13]Resumen!$C$1:$J$65536,8,0)</f>
        <v>2 Postes autosoportables de acero (21/4050) de ángulo medio (50°) Tipo AU2-21</v>
      </c>
      <c r="E2289" s="84" t="s">
        <v>44</v>
      </c>
      <c r="F2289" s="85">
        <f t="shared" si="38"/>
        <v>0</v>
      </c>
      <c r="G2289" s="86">
        <f>VLOOKUP(C2289,'[14]Estructuras de Acero y Concreto'!$C$1:$L$65536,7,0)</f>
        <v>28278.61112062159</v>
      </c>
      <c r="J2289" s="89">
        <f>VLOOKUP(C2289,'[14]Estructuras de Acero y Concreto'!$C$1:$L$65536,10,0)</f>
        <v>7106</v>
      </c>
      <c r="M2289" s="59"/>
      <c r="N2289" s="59"/>
      <c r="O2289" s="59"/>
      <c r="P2289" s="59"/>
      <c r="Q2289" s="59"/>
      <c r="R2289" s="59"/>
    </row>
    <row r="2290" spans="1:18" x14ac:dyDescent="0.2">
      <c r="A2290" s="80"/>
      <c r="B2290" s="81">
        <f t="shared" si="39"/>
        <v>252</v>
      </c>
      <c r="C2290" s="96" t="s">
        <v>2288</v>
      </c>
      <c r="D2290" s="82" t="str">
        <f>VLOOKUP(C2290,[13]Resumen!$C$1:$J$65536,8,0)</f>
        <v>2 Postes autosoportables de acero (21/6400) de ángulo mayor y terminal (90°) Tipo ATU2-21</v>
      </c>
      <c r="E2290" s="84" t="s">
        <v>44</v>
      </c>
      <c r="F2290" s="85">
        <f t="shared" si="38"/>
        <v>0</v>
      </c>
      <c r="G2290" s="86">
        <f>VLOOKUP(C2290,'[14]Estructuras de Acero y Concreto'!$C$1:$L$65536,7,0)</f>
        <v>38068.279479294411</v>
      </c>
      <c r="J2290" s="89">
        <f>VLOOKUP(C2290,'[14]Estructuras de Acero y Concreto'!$C$1:$L$65536,10,0)</f>
        <v>9566</v>
      </c>
      <c r="M2290" s="59"/>
      <c r="N2290" s="59"/>
      <c r="O2290" s="59"/>
      <c r="P2290" s="59"/>
      <c r="Q2290" s="59"/>
      <c r="R2290" s="59"/>
    </row>
    <row r="2291" spans="1:18" x14ac:dyDescent="0.2">
      <c r="A2291" s="80"/>
      <c r="B2291" s="81">
        <f t="shared" si="39"/>
        <v>253</v>
      </c>
      <c r="C2291" s="96" t="s">
        <v>2289</v>
      </c>
      <c r="D2291" s="82" t="str">
        <f>VLOOKUP(C2291,[13]Resumen!$C$1:$J$65536,8,0)</f>
        <v>1 Poste de concreto (21/400) de suspensión (2°) Tipo SU1-21</v>
      </c>
      <c r="E2291" s="84" t="s">
        <v>44</v>
      </c>
      <c r="F2291" s="85">
        <f t="shared" si="38"/>
        <v>1</v>
      </c>
      <c r="G2291" s="86">
        <f>VLOOKUP(C2291,'[14]Estructuras de Acero y Concreto'!$C$1:$L$65536,7,0)</f>
        <v>2557.6528409574639</v>
      </c>
      <c r="J2291" s="89">
        <f>VLOOKUP(C2291,'[14]Estructuras de Acero y Concreto'!$C$1:$L$65536,10,0)</f>
        <v>4697</v>
      </c>
      <c r="M2291" s="59"/>
      <c r="N2291" s="59"/>
      <c r="O2291" s="59"/>
      <c r="P2291" s="59"/>
      <c r="Q2291" s="59"/>
      <c r="R2291" s="59"/>
    </row>
    <row r="2292" spans="1:18" x14ac:dyDescent="0.2">
      <c r="A2292" s="80"/>
      <c r="B2292" s="81">
        <f t="shared" si="39"/>
        <v>254</v>
      </c>
      <c r="C2292" s="96" t="s">
        <v>2290</v>
      </c>
      <c r="D2292" s="82" t="str">
        <f>VLOOKUP(C2292,[13]Resumen!$C$1:$J$65536,8,0)</f>
        <v>1 Poste autosoportable de acero (21/1300) de suspensión (25°) Tipo SU11-21</v>
      </c>
      <c r="E2292" s="84" t="s">
        <v>44</v>
      </c>
      <c r="F2292" s="85">
        <f t="shared" si="38"/>
        <v>0</v>
      </c>
      <c r="G2292" s="86">
        <f>VLOOKUP(C2292,'[14]Estructuras de Acero y Concreto'!$C$1:$L$65536,7,0)</f>
        <v>6538.3841923981527</v>
      </c>
      <c r="J2292" s="89">
        <f>VLOOKUP(C2292,'[14]Estructuras de Acero y Concreto'!$C$1:$L$65536,10,0)</f>
        <v>1643</v>
      </c>
      <c r="M2292" s="59"/>
      <c r="N2292" s="59"/>
      <c r="O2292" s="59"/>
      <c r="P2292" s="59"/>
      <c r="Q2292" s="59"/>
      <c r="R2292" s="59"/>
    </row>
    <row r="2293" spans="1:18" x14ac:dyDescent="0.2">
      <c r="A2293" s="80"/>
      <c r="B2293" s="81">
        <f t="shared" si="39"/>
        <v>255</v>
      </c>
      <c r="C2293" s="96" t="s">
        <v>2291</v>
      </c>
      <c r="D2293" s="82" t="str">
        <f>VLOOKUP(C2293,[13]Resumen!$C$1:$J$65536,8,0)</f>
        <v>1 Poste autosoportable de acero (21/2150) de ángulo medio (50°) Tipo AU1-21</v>
      </c>
      <c r="E2293" s="84" t="s">
        <v>44</v>
      </c>
      <c r="F2293" s="85">
        <f t="shared" si="38"/>
        <v>0</v>
      </c>
      <c r="G2293" s="86">
        <f>VLOOKUP(C2293,'[14]Estructuras de Acero y Concreto'!$C$1:$L$65536,7,0)</f>
        <v>9069.3716217135661</v>
      </c>
      <c r="J2293" s="89">
        <f>VLOOKUP(C2293,'[14]Estructuras de Acero y Concreto'!$C$1:$L$65536,10,0)</f>
        <v>2279</v>
      </c>
      <c r="M2293" s="59"/>
      <c r="N2293" s="59"/>
      <c r="O2293" s="59"/>
      <c r="P2293" s="59"/>
      <c r="Q2293" s="59"/>
      <c r="R2293" s="59"/>
    </row>
    <row r="2294" spans="1:18" x14ac:dyDescent="0.2">
      <c r="A2294" s="80"/>
      <c r="B2294" s="81">
        <f t="shared" si="39"/>
        <v>256</v>
      </c>
      <c r="C2294" s="96" t="s">
        <v>2292</v>
      </c>
      <c r="D2294" s="82" t="str">
        <f>VLOOKUP(C2294,[13]Resumen!$C$1:$J$65536,8,0)</f>
        <v>1 Poste autosoportable de acero (21/3450) de ángulo mayor y terminal (90°) Tipo ATU1-21</v>
      </c>
      <c r="E2294" s="84" t="s">
        <v>44</v>
      </c>
      <c r="F2294" s="85">
        <f t="shared" si="38"/>
        <v>0</v>
      </c>
      <c r="G2294" s="86">
        <f>VLOOKUP(C2294,'[14]Estructuras de Acero y Concreto'!$C$1:$L$65536,7,0)</f>
        <v>12332.594407937842</v>
      </c>
      <c r="J2294" s="89">
        <f>VLOOKUP(C2294,'[14]Estructuras de Acero y Concreto'!$C$1:$L$65536,10,0)</f>
        <v>3099</v>
      </c>
      <c r="M2294" s="59"/>
      <c r="N2294" s="59"/>
      <c r="O2294" s="59"/>
      <c r="P2294" s="59"/>
      <c r="Q2294" s="59"/>
      <c r="R2294" s="59"/>
    </row>
    <row r="2295" spans="1:18" x14ac:dyDescent="0.2">
      <c r="A2295" s="80"/>
      <c r="B2295" s="81">
        <f t="shared" si="39"/>
        <v>257</v>
      </c>
      <c r="C2295" s="96" t="s">
        <v>2293</v>
      </c>
      <c r="D2295" s="82" t="str">
        <f>VLOOKUP(C2295,[13]Resumen!$C$1:$J$65536,8,0)</f>
        <v>1 Poste de concreto (21/500) de suspensión (2°) Tipo SU1-21</v>
      </c>
      <c r="E2295" s="84" t="s">
        <v>44</v>
      </c>
      <c r="F2295" s="85">
        <f t="shared" ref="F2295:F2358" si="40">IF(MID(C2295,1,2)="EA",0,1)</f>
        <v>1</v>
      </c>
      <c r="G2295" s="86">
        <f>VLOOKUP(C2295,'[14]Estructuras de Acero y Concreto'!$C$1:$L$65536,7,0)</f>
        <v>2675.335345120337</v>
      </c>
      <c r="J2295" s="89">
        <f>VLOOKUP(C2295,'[14]Estructuras de Acero y Concreto'!$C$1:$L$65536,10,0)</f>
        <v>4812.5</v>
      </c>
      <c r="M2295" s="59"/>
      <c r="N2295" s="59"/>
      <c r="O2295" s="59"/>
      <c r="P2295" s="59"/>
      <c r="Q2295" s="59"/>
      <c r="R2295" s="59"/>
    </row>
    <row r="2296" spans="1:18" x14ac:dyDescent="0.2">
      <c r="A2296" s="80"/>
      <c r="B2296" s="81">
        <f t="shared" si="39"/>
        <v>258</v>
      </c>
      <c r="C2296" s="96" t="s">
        <v>2294</v>
      </c>
      <c r="D2296" s="82" t="str">
        <f>VLOOKUP(C2296,[13]Resumen!$C$1:$J$65536,8,0)</f>
        <v>1 Poste autosoportable de acero (21/1650) de suspensión (25°) Tipo SU11-21</v>
      </c>
      <c r="E2296" s="84" t="s">
        <v>44</v>
      </c>
      <c r="F2296" s="85">
        <f t="shared" si="40"/>
        <v>0</v>
      </c>
      <c r="G2296" s="86">
        <f>VLOOKUP(C2296,'[14]Estructuras de Acero y Concreto'!$C$1:$L$65536,7,0)</f>
        <v>7636.737227761445</v>
      </c>
      <c r="J2296" s="89">
        <f>VLOOKUP(C2296,'[14]Estructuras de Acero y Concreto'!$C$1:$L$65536,10,0)</f>
        <v>1919</v>
      </c>
      <c r="M2296" s="59"/>
      <c r="N2296" s="59"/>
      <c r="O2296" s="59"/>
      <c r="P2296" s="59"/>
      <c r="Q2296" s="59"/>
      <c r="R2296" s="59"/>
    </row>
    <row r="2297" spans="1:18" x14ac:dyDescent="0.2">
      <c r="A2297" s="80"/>
      <c r="B2297" s="81">
        <f t="shared" ref="B2297:B2360" si="41">1+B2296</f>
        <v>259</v>
      </c>
      <c r="C2297" s="96" t="s">
        <v>2295</v>
      </c>
      <c r="D2297" s="82" t="str">
        <f>VLOOKUP(C2297,[13]Resumen!$C$1:$J$65536,8,0)</f>
        <v>1 Poste autosoportable de acero (21/2850) de ángulo medio (50°) Tipo AU1-21</v>
      </c>
      <c r="E2297" s="84" t="s">
        <v>44</v>
      </c>
      <c r="F2297" s="85">
        <f t="shared" si="40"/>
        <v>0</v>
      </c>
      <c r="G2297" s="86">
        <f>VLOOKUP(C2297,'[14]Estructuras de Acero y Concreto'!$C$1:$L$65536,7,0)</f>
        <v>10892.000934019321</v>
      </c>
      <c r="J2297" s="89">
        <f>VLOOKUP(C2297,'[14]Estructuras de Acero y Concreto'!$C$1:$L$65536,10,0)</f>
        <v>2737</v>
      </c>
      <c r="M2297" s="59"/>
      <c r="N2297" s="59"/>
      <c r="O2297" s="59"/>
      <c r="P2297" s="59"/>
      <c r="Q2297" s="59"/>
      <c r="R2297" s="59"/>
    </row>
    <row r="2298" spans="1:18" x14ac:dyDescent="0.2">
      <c r="A2298" s="80"/>
      <c r="B2298" s="81">
        <f t="shared" si="41"/>
        <v>260</v>
      </c>
      <c r="C2298" s="96" t="s">
        <v>2296</v>
      </c>
      <c r="D2298" s="82" t="str">
        <f>VLOOKUP(C2298,[13]Resumen!$C$1:$J$65536,8,0)</f>
        <v>1 Poste autosoportable de acero (21/4550) de ángulo mayor y terminal (90°) Tipo ATU1-21</v>
      </c>
      <c r="E2298" s="84" t="s">
        <v>44</v>
      </c>
      <c r="F2298" s="85">
        <f t="shared" si="40"/>
        <v>0</v>
      </c>
      <c r="G2298" s="86">
        <f>VLOOKUP(C2298,'[14]Estructuras de Acero y Concreto'!$C$1:$L$65536,7,0)</f>
        <v>14760.113797690046</v>
      </c>
      <c r="J2298" s="89">
        <f>VLOOKUP(C2298,'[14]Estructuras de Acero y Concreto'!$C$1:$L$65536,10,0)</f>
        <v>3709</v>
      </c>
      <c r="M2298" s="59"/>
      <c r="N2298" s="59"/>
      <c r="O2298" s="59"/>
      <c r="P2298" s="59"/>
      <c r="Q2298" s="59"/>
      <c r="R2298" s="59"/>
    </row>
    <row r="2299" spans="1:18" x14ac:dyDescent="0.2">
      <c r="A2299" s="80"/>
      <c r="B2299" s="81">
        <f t="shared" si="41"/>
        <v>261</v>
      </c>
      <c r="C2299" s="96" t="s">
        <v>2297</v>
      </c>
      <c r="D2299" s="82" t="str">
        <f>VLOOKUP(C2299,[13]Resumen!$C$1:$J$65536,8,0)</f>
        <v>1 Poste de concreto (21/600) de suspensión (2°) Tipo SU1-21</v>
      </c>
      <c r="E2299" s="84" t="s">
        <v>44</v>
      </c>
      <c r="F2299" s="85">
        <f t="shared" si="40"/>
        <v>1</v>
      </c>
      <c r="G2299" s="86">
        <f>VLOOKUP(C2299,'[14]Estructuras de Acero y Concreto'!$C$1:$L$65536,7,0)</f>
        <v>2636.1078437327128</v>
      </c>
      <c r="J2299" s="89">
        <f>VLOOKUP(C2299,'[14]Estructuras de Acero y Concreto'!$C$1:$L$65536,10,0)</f>
        <v>4774</v>
      </c>
      <c r="M2299" s="59"/>
      <c r="N2299" s="59"/>
      <c r="O2299" s="59"/>
      <c r="P2299" s="59"/>
      <c r="Q2299" s="59"/>
      <c r="R2299" s="59"/>
    </row>
    <row r="2300" spans="1:18" x14ac:dyDescent="0.2">
      <c r="A2300" s="80"/>
      <c r="B2300" s="81">
        <f t="shared" si="41"/>
        <v>262</v>
      </c>
      <c r="C2300" s="96" t="s">
        <v>2298</v>
      </c>
      <c r="D2300" s="82" t="str">
        <f>VLOOKUP(C2300,[13]Resumen!$C$1:$J$65536,8,0)</f>
        <v>1 Poste autosoportable de acero (21/2500) de suspensión (25°) Tipo SU11-21</v>
      </c>
      <c r="E2300" s="84" t="s">
        <v>44</v>
      </c>
      <c r="F2300" s="85">
        <f t="shared" si="40"/>
        <v>0</v>
      </c>
      <c r="G2300" s="86">
        <f>VLOOKUP(C2300,'[14]Estructuras de Acero y Concreto'!$C$1:$L$65536,7,0)</f>
        <v>10000.583977782444</v>
      </c>
      <c r="J2300" s="89">
        <f>VLOOKUP(C2300,'[14]Estructuras de Acero y Concreto'!$C$1:$L$65536,10,0)</f>
        <v>2513</v>
      </c>
      <c r="M2300" s="59"/>
      <c r="N2300" s="59"/>
      <c r="O2300" s="59"/>
      <c r="P2300" s="59"/>
      <c r="Q2300" s="59"/>
      <c r="R2300" s="59"/>
    </row>
    <row r="2301" spans="1:18" x14ac:dyDescent="0.2">
      <c r="A2301" s="80"/>
      <c r="B2301" s="81">
        <f t="shared" si="41"/>
        <v>263</v>
      </c>
      <c r="C2301" s="96" t="s">
        <v>2299</v>
      </c>
      <c r="D2301" s="82" t="str">
        <f>VLOOKUP(C2301,[13]Resumen!$C$1:$J$65536,8,0)</f>
        <v>1 Poste autosoportable de acero (21/4350) de ángulo medio (50°) Tipo AU1-21</v>
      </c>
      <c r="E2301" s="84" t="s">
        <v>44</v>
      </c>
      <c r="F2301" s="85">
        <f t="shared" si="40"/>
        <v>0</v>
      </c>
      <c r="G2301" s="86">
        <f>VLOOKUP(C2301,'[14]Estructuras de Acero y Concreto'!$C$1:$L$65536,7,0)</f>
        <v>14338.28255947081</v>
      </c>
      <c r="J2301" s="89">
        <f>VLOOKUP(C2301,'[14]Estructuras de Acero y Concreto'!$C$1:$L$65536,10,0)</f>
        <v>3603</v>
      </c>
      <c r="M2301" s="59"/>
      <c r="N2301" s="59"/>
      <c r="O2301" s="59"/>
      <c r="P2301" s="59"/>
      <c r="Q2301" s="59"/>
      <c r="R2301" s="59"/>
    </row>
    <row r="2302" spans="1:18" x14ac:dyDescent="0.2">
      <c r="A2302" s="80"/>
      <c r="B2302" s="81">
        <f t="shared" si="41"/>
        <v>264</v>
      </c>
      <c r="C2302" s="96" t="s">
        <v>2300</v>
      </c>
      <c r="D2302" s="82" t="str">
        <f>VLOOKUP(C2302,[13]Resumen!$C$1:$J$65536,8,0)</f>
        <v>1 Poste autosoportable de acero (21/7000) de ángulo mayor y terminal (90°) Tipo ATU1-21</v>
      </c>
      <c r="E2302" s="84" t="s">
        <v>44</v>
      </c>
      <c r="F2302" s="85">
        <f t="shared" si="40"/>
        <v>0</v>
      </c>
      <c r="G2302" s="86">
        <f>VLOOKUP(C2302,'[14]Estructuras de Acero y Concreto'!$C$1:$L$65536,7,0)</f>
        <v>19531.582237547253</v>
      </c>
      <c r="J2302" s="89">
        <f>VLOOKUP(C2302,'[14]Estructuras de Acero y Concreto'!$C$1:$L$65536,10,0)</f>
        <v>4908</v>
      </c>
      <c r="M2302" s="59"/>
      <c r="N2302" s="59"/>
      <c r="O2302" s="59"/>
      <c r="P2302" s="59"/>
      <c r="Q2302" s="59"/>
      <c r="R2302" s="59"/>
    </row>
    <row r="2303" spans="1:18" x14ac:dyDescent="0.2">
      <c r="A2303" s="80"/>
      <c r="B2303" s="81">
        <f t="shared" si="41"/>
        <v>265</v>
      </c>
      <c r="C2303" s="96" t="s">
        <v>2301</v>
      </c>
      <c r="D2303" s="82" t="str">
        <f>VLOOKUP(C2303,[13]Resumen!$C$1:$J$65536,8,0)</f>
        <v>1 Poste de concreto (21/500) de suspensión (2°) Tipo SU2-21</v>
      </c>
      <c r="E2303" s="84" t="s">
        <v>44</v>
      </c>
      <c r="F2303" s="85">
        <f t="shared" si="40"/>
        <v>1</v>
      </c>
      <c r="G2303" s="86">
        <f>VLOOKUP(C2303,'[14]Estructuras de Acero y Concreto'!$C$1:$L$65536,7,0)</f>
        <v>2675.335345120337</v>
      </c>
      <c r="J2303" s="89">
        <f>VLOOKUP(C2303,'[14]Estructuras de Acero y Concreto'!$C$1:$L$65536,10,0)</f>
        <v>4812.5</v>
      </c>
      <c r="M2303" s="59"/>
      <c r="N2303" s="59"/>
      <c r="O2303" s="59"/>
      <c r="P2303" s="59"/>
      <c r="Q2303" s="59"/>
      <c r="R2303" s="59"/>
    </row>
    <row r="2304" spans="1:18" x14ac:dyDescent="0.2">
      <c r="A2304" s="80"/>
      <c r="B2304" s="81">
        <f t="shared" si="41"/>
        <v>266</v>
      </c>
      <c r="C2304" s="96" t="s">
        <v>2302</v>
      </c>
      <c r="D2304" s="82" t="str">
        <f>VLOOKUP(C2304,[13]Resumen!$C$1:$J$65536,8,0)</f>
        <v>1 Poste autosoportable de acero (21/1850) de suspensión (25°) Tipo SU21-21</v>
      </c>
      <c r="E2304" s="84" t="s">
        <v>44</v>
      </c>
      <c r="F2304" s="85">
        <f t="shared" si="40"/>
        <v>0</v>
      </c>
      <c r="G2304" s="86">
        <f>VLOOKUP(C2304,'[14]Estructuras de Acero y Concreto'!$C$1:$L$65536,7,0)</f>
        <v>8225.7091452750956</v>
      </c>
      <c r="J2304" s="89">
        <f>VLOOKUP(C2304,'[14]Estructuras de Acero y Concreto'!$C$1:$L$65536,10,0)</f>
        <v>2067</v>
      </c>
      <c r="M2304" s="59"/>
      <c r="N2304" s="59"/>
      <c r="O2304" s="59"/>
      <c r="P2304" s="59"/>
      <c r="Q2304" s="59"/>
      <c r="R2304" s="59"/>
    </row>
    <row r="2305" spans="1:18" x14ac:dyDescent="0.2">
      <c r="A2305" s="80"/>
      <c r="B2305" s="81">
        <f t="shared" si="41"/>
        <v>267</v>
      </c>
      <c r="C2305" s="96" t="s">
        <v>2303</v>
      </c>
      <c r="D2305" s="82" t="str">
        <f>VLOOKUP(C2305,[13]Resumen!$C$1:$J$65536,8,0)</f>
        <v>2 Postes autosoportables de acero (21/2150) de ángulo medio (50°) Tipo AU2-21</v>
      </c>
      <c r="E2305" s="84" t="s">
        <v>44</v>
      </c>
      <c r="F2305" s="85">
        <f t="shared" si="40"/>
        <v>0</v>
      </c>
      <c r="G2305" s="86">
        <f>VLOOKUP(C2305,'[14]Estructuras de Acero y Concreto'!$C$1:$L$65536,7,0)</f>
        <v>18138.743243427132</v>
      </c>
      <c r="J2305" s="89">
        <f>VLOOKUP(C2305,'[14]Estructuras de Acero y Concreto'!$C$1:$L$65536,10,0)</f>
        <v>4558</v>
      </c>
      <c r="M2305" s="59"/>
      <c r="N2305" s="59"/>
      <c r="O2305" s="59"/>
      <c r="P2305" s="59"/>
      <c r="Q2305" s="59"/>
      <c r="R2305" s="59"/>
    </row>
    <row r="2306" spans="1:18" x14ac:dyDescent="0.2">
      <c r="A2306" s="80"/>
      <c r="B2306" s="81">
        <f t="shared" si="41"/>
        <v>268</v>
      </c>
      <c r="C2306" s="96" t="s">
        <v>2304</v>
      </c>
      <c r="D2306" s="82" t="str">
        <f>VLOOKUP(C2306,[13]Resumen!$C$1:$J$65536,8,0)</f>
        <v>2 Postes autosoportables de acero (21/3450) de ángulo mayor y terminal (90°) Tipo ATU2-21</v>
      </c>
      <c r="E2306" s="84" t="s">
        <v>44</v>
      </c>
      <c r="F2306" s="85">
        <f t="shared" si="40"/>
        <v>0</v>
      </c>
      <c r="G2306" s="86">
        <f>VLOOKUP(C2306,'[14]Estructuras de Acero y Concreto'!$C$1:$L$65536,7,0)</f>
        <v>24665.188815875685</v>
      </c>
      <c r="J2306" s="89">
        <f>VLOOKUP(C2306,'[14]Estructuras de Acero y Concreto'!$C$1:$L$65536,10,0)</f>
        <v>6198</v>
      </c>
      <c r="M2306" s="59"/>
      <c r="N2306" s="59"/>
      <c r="O2306" s="59"/>
      <c r="P2306" s="59"/>
      <c r="Q2306" s="59"/>
      <c r="R2306" s="59"/>
    </row>
    <row r="2307" spans="1:18" x14ac:dyDescent="0.2">
      <c r="A2307" s="80"/>
      <c r="B2307" s="81">
        <f t="shared" si="41"/>
        <v>269</v>
      </c>
      <c r="C2307" s="96" t="s">
        <v>2305</v>
      </c>
      <c r="D2307" s="82" t="str">
        <f>VLOOKUP(C2307,[13]Resumen!$C$1:$J$65536,8,0)</f>
        <v>1 Poste de concreto (21/700) de suspensión (2°) Tipo SU2-21</v>
      </c>
      <c r="E2307" s="84" t="s">
        <v>44</v>
      </c>
      <c r="F2307" s="85">
        <f t="shared" si="40"/>
        <v>1</v>
      </c>
      <c r="G2307" s="86">
        <f>VLOOKUP(C2307,'[14]Estructuras de Acero y Concreto'!$C$1:$L$65536,7,0)</f>
        <v>2910.7003534460841</v>
      </c>
      <c r="J2307" s="89">
        <f>VLOOKUP(C2307,'[14]Estructuras de Acero y Concreto'!$C$1:$L$65536,10,0)</f>
        <v>5043.5</v>
      </c>
      <c r="M2307" s="59"/>
      <c r="N2307" s="59"/>
      <c r="O2307" s="59"/>
      <c r="P2307" s="59"/>
      <c r="Q2307" s="59"/>
      <c r="R2307" s="59"/>
    </row>
    <row r="2308" spans="1:18" x14ac:dyDescent="0.2">
      <c r="A2308" s="80"/>
      <c r="B2308" s="81">
        <f t="shared" si="41"/>
        <v>270</v>
      </c>
      <c r="C2308" s="96" t="s">
        <v>2306</v>
      </c>
      <c r="D2308" s="82" t="str">
        <f>VLOOKUP(C2308,[13]Resumen!$C$1:$J$65536,8,0)</f>
        <v>1 Poste autosoportable de acero (21/2600) de suspensión (25°) Tipo SU21-21</v>
      </c>
      <c r="E2308" s="84" t="s">
        <v>44</v>
      </c>
      <c r="F2308" s="85">
        <f t="shared" si="40"/>
        <v>0</v>
      </c>
      <c r="G2308" s="86">
        <f>VLOOKUP(C2308,'[14]Estructuras de Acero y Concreto'!$C$1:$L$65536,7,0)</f>
        <v>10259.254076690466</v>
      </c>
      <c r="J2308" s="89">
        <f>VLOOKUP(C2308,'[14]Estructuras de Acero y Concreto'!$C$1:$L$65536,10,0)</f>
        <v>2578</v>
      </c>
      <c r="M2308" s="59"/>
      <c r="N2308" s="59"/>
      <c r="O2308" s="59"/>
      <c r="P2308" s="59"/>
      <c r="Q2308" s="59"/>
      <c r="R2308" s="59"/>
    </row>
    <row r="2309" spans="1:18" x14ac:dyDescent="0.2">
      <c r="A2309" s="80"/>
      <c r="B2309" s="81">
        <f t="shared" si="41"/>
        <v>271</v>
      </c>
      <c r="C2309" s="96" t="s">
        <v>2307</v>
      </c>
      <c r="D2309" s="82" t="str">
        <f>VLOOKUP(C2309,[13]Resumen!$C$1:$J$65536,8,0)</f>
        <v>2 Postes autosoportables de acero (21/2850) de ángulo medio (50°) Tipo AU2-21</v>
      </c>
      <c r="E2309" s="84" t="s">
        <v>44</v>
      </c>
      <c r="F2309" s="85">
        <f t="shared" si="40"/>
        <v>0</v>
      </c>
      <c r="G2309" s="86">
        <f>VLOOKUP(C2309,'[14]Estructuras de Acero y Concreto'!$C$1:$L$65536,7,0)</f>
        <v>21784.001868038642</v>
      </c>
      <c r="J2309" s="89">
        <f>VLOOKUP(C2309,'[14]Estructuras de Acero y Concreto'!$C$1:$L$65536,10,0)</f>
        <v>5474</v>
      </c>
      <c r="M2309" s="59"/>
      <c r="N2309" s="59"/>
      <c r="O2309" s="59"/>
      <c r="P2309" s="59"/>
      <c r="Q2309" s="59"/>
      <c r="R2309" s="59"/>
    </row>
    <row r="2310" spans="1:18" x14ac:dyDescent="0.2">
      <c r="A2310" s="80"/>
      <c r="B2310" s="81">
        <f t="shared" si="41"/>
        <v>272</v>
      </c>
      <c r="C2310" s="96" t="s">
        <v>2308</v>
      </c>
      <c r="D2310" s="82" t="str">
        <f>VLOOKUP(C2310,[13]Resumen!$C$1:$J$65536,8,0)</f>
        <v>2 Postes autosoportables de acero (21/4550) de ángulo mayor y terminal (90°) Tipo ATU2-21</v>
      </c>
      <c r="E2310" s="84" t="s">
        <v>44</v>
      </c>
      <c r="F2310" s="85">
        <f t="shared" si="40"/>
        <v>0</v>
      </c>
      <c r="G2310" s="86">
        <f>VLOOKUP(C2310,'[14]Estructuras de Acero y Concreto'!$C$1:$L$65536,7,0)</f>
        <v>29520.227595380093</v>
      </c>
      <c r="J2310" s="89">
        <f>VLOOKUP(C2310,'[14]Estructuras de Acero y Concreto'!$C$1:$L$65536,10,0)</f>
        <v>7418</v>
      </c>
      <c r="M2310" s="59"/>
      <c r="N2310" s="59"/>
      <c r="O2310" s="59"/>
      <c r="P2310" s="59"/>
      <c r="Q2310" s="59"/>
      <c r="R2310" s="59"/>
    </row>
    <row r="2311" spans="1:18" x14ac:dyDescent="0.2">
      <c r="A2311" s="80"/>
      <c r="B2311" s="81">
        <f t="shared" si="41"/>
        <v>273</v>
      </c>
      <c r="C2311" s="96" t="s">
        <v>2309</v>
      </c>
      <c r="D2311" s="82" t="str">
        <f>VLOOKUP(C2311,[13]Resumen!$C$1:$J$65536,8,0)</f>
        <v>1 Poste de concreto (21/900) de suspensión (2°) Tipo SU2-21</v>
      </c>
      <c r="E2311" s="84" t="s">
        <v>44</v>
      </c>
      <c r="F2311" s="85">
        <f t="shared" si="40"/>
        <v>1</v>
      </c>
      <c r="G2311" s="86">
        <f>VLOOKUP(C2311,'[14]Estructuras de Acero y Concreto'!$C$1:$L$65536,7,0)</f>
        <v>2820.4601186522154</v>
      </c>
      <c r="J2311" s="89">
        <f>VLOOKUP(C2311,'[14]Estructuras de Acero y Concreto'!$C$1:$L$65536,10,0)</f>
        <v>4954.9333333333325</v>
      </c>
      <c r="M2311" s="59"/>
      <c r="N2311" s="59"/>
      <c r="O2311" s="59"/>
      <c r="P2311" s="59"/>
      <c r="Q2311" s="59"/>
      <c r="R2311" s="59"/>
    </row>
    <row r="2312" spans="1:18" x14ac:dyDescent="0.2">
      <c r="A2312" s="80"/>
      <c r="B2312" s="81">
        <f t="shared" si="41"/>
        <v>274</v>
      </c>
      <c r="C2312" s="96" t="s">
        <v>2310</v>
      </c>
      <c r="D2312" s="82" t="str">
        <f>VLOOKUP(C2312,[13]Resumen!$C$1:$J$65536,8,0)</f>
        <v>1 Poste autosoportable de acero (21/4200) de suspensión (25°) Tipo SU21-21</v>
      </c>
      <c r="E2312" s="84" t="s">
        <v>44</v>
      </c>
      <c r="F2312" s="85">
        <f t="shared" si="40"/>
        <v>0</v>
      </c>
      <c r="G2312" s="86">
        <f>VLOOKUP(C2312,'[14]Estructuras de Acero y Concreto'!$C$1:$L$65536,7,0)</f>
        <v>14011.960280848383</v>
      </c>
      <c r="J2312" s="89">
        <f>VLOOKUP(C2312,'[14]Estructuras de Acero y Concreto'!$C$1:$L$65536,10,0)</f>
        <v>3521</v>
      </c>
      <c r="M2312" s="59"/>
      <c r="N2312" s="59"/>
      <c r="O2312" s="59"/>
      <c r="P2312" s="59"/>
      <c r="Q2312" s="59"/>
      <c r="R2312" s="59"/>
    </row>
    <row r="2313" spans="1:18" x14ac:dyDescent="0.2">
      <c r="A2313" s="80"/>
      <c r="B2313" s="81">
        <f t="shared" si="41"/>
        <v>275</v>
      </c>
      <c r="C2313" s="96" t="s">
        <v>2311</v>
      </c>
      <c r="D2313" s="82" t="str">
        <f>VLOOKUP(C2313,[13]Resumen!$C$1:$J$65536,8,0)</f>
        <v>2 Postes autosoportables de acero (21/4350) de ángulo medio (50°) Tipo AU2-21</v>
      </c>
      <c r="E2313" s="84" t="s">
        <v>44</v>
      </c>
      <c r="F2313" s="85">
        <f t="shared" si="40"/>
        <v>0</v>
      </c>
      <c r="G2313" s="86">
        <f>VLOOKUP(C2313,'[14]Estructuras de Acero y Concreto'!$C$1:$L$65536,7,0)</f>
        <v>28676.56511894162</v>
      </c>
      <c r="J2313" s="89">
        <f>VLOOKUP(C2313,'[14]Estructuras de Acero y Concreto'!$C$1:$L$65536,10,0)</f>
        <v>7206</v>
      </c>
      <c r="M2313" s="59"/>
      <c r="N2313" s="59"/>
      <c r="O2313" s="59"/>
      <c r="P2313" s="59"/>
      <c r="Q2313" s="59"/>
      <c r="R2313" s="59"/>
    </row>
    <row r="2314" spans="1:18" x14ac:dyDescent="0.2">
      <c r="A2314" s="80"/>
      <c r="B2314" s="81">
        <f t="shared" si="41"/>
        <v>276</v>
      </c>
      <c r="C2314" s="96" t="s">
        <v>2312</v>
      </c>
      <c r="D2314" s="82" t="str">
        <f>VLOOKUP(C2314,[13]Resumen!$C$1:$J$65536,8,0)</f>
        <v>2 Postes autosoportables de acero (21/7000) de ángulo mayor y terminal (90°) Tipo ATU2-21</v>
      </c>
      <c r="E2314" s="84" t="s">
        <v>44</v>
      </c>
      <c r="F2314" s="85">
        <f t="shared" si="40"/>
        <v>0</v>
      </c>
      <c r="G2314" s="86">
        <f>VLOOKUP(C2314,'[14]Estructuras de Acero y Concreto'!$C$1:$L$65536,7,0)</f>
        <v>39063.164475094505</v>
      </c>
      <c r="J2314" s="89">
        <f>VLOOKUP(C2314,'[14]Estructuras de Acero y Concreto'!$C$1:$L$65536,10,0)</f>
        <v>9816</v>
      </c>
      <c r="M2314" s="59"/>
      <c r="N2314" s="59"/>
      <c r="O2314" s="59"/>
      <c r="P2314" s="59"/>
      <c r="Q2314" s="59"/>
      <c r="R2314" s="59"/>
    </row>
    <row r="2315" spans="1:18" x14ac:dyDescent="0.2">
      <c r="A2315" s="80"/>
      <c r="B2315" s="81">
        <f t="shared" si="41"/>
        <v>277</v>
      </c>
      <c r="C2315" s="96" t="s">
        <v>2313</v>
      </c>
      <c r="D2315" s="82" t="str">
        <f>VLOOKUP(C2315,[13]Resumen!$C$1:$J$65536,8,0)</f>
        <v>1 Poste de concreto (15/300) de suspensión (3°) Tipo SU1-15</v>
      </c>
      <c r="E2315" s="84" t="s">
        <v>44</v>
      </c>
      <c r="F2315" s="85">
        <f t="shared" si="40"/>
        <v>1</v>
      </c>
      <c r="G2315" s="86">
        <f>VLOOKUP(C2315,'[14]Estructuras de Acero y Concreto'!$C$1:$L$65536,7,0)</f>
        <v>517.82276880099016</v>
      </c>
      <c r="J2315" s="89">
        <f>VLOOKUP(C2315,'[14]Estructuras de Acero y Concreto'!$C$1:$L$65536,10,0)</f>
        <v>2695</v>
      </c>
      <c r="M2315" s="59"/>
      <c r="N2315" s="59"/>
      <c r="O2315" s="59"/>
      <c r="P2315" s="59"/>
    </row>
    <row r="2316" spans="1:18" x14ac:dyDescent="0.2">
      <c r="A2316" s="80"/>
      <c r="B2316" s="81">
        <f t="shared" si="41"/>
        <v>278</v>
      </c>
      <c r="C2316" s="96" t="s">
        <v>2314</v>
      </c>
      <c r="D2316" s="82" t="str">
        <f>VLOOKUP(C2316,[13]Resumen!$C$1:$J$65536,8,0)</f>
        <v>1 Poste autosoportable de acero (15/600) de suspensión (30°) Tipo SU11-15</v>
      </c>
      <c r="E2316" s="84" t="s">
        <v>44</v>
      </c>
      <c r="F2316" s="85">
        <f t="shared" si="40"/>
        <v>0</v>
      </c>
      <c r="G2316" s="86">
        <f>VLOOKUP(C2316,'[14]Estructuras de Acero y Concreto'!$C$1:$L$65536,7,0)</f>
        <v>2801.5961481730369</v>
      </c>
      <c r="H2316" s="93"/>
      <c r="I2316" s="60"/>
      <c r="J2316" s="89">
        <f>VLOOKUP(C2316,'[14]Estructuras de Acero y Concreto'!$C$1:$L$65536,10,0)</f>
        <v>704</v>
      </c>
      <c r="M2316" s="59"/>
      <c r="N2316" s="59"/>
      <c r="O2316" s="59"/>
      <c r="P2316" s="59"/>
      <c r="Q2316" s="59"/>
      <c r="R2316" s="59"/>
    </row>
    <row r="2317" spans="1:18" x14ac:dyDescent="0.2">
      <c r="A2317" s="80"/>
      <c r="B2317" s="81">
        <f t="shared" si="41"/>
        <v>279</v>
      </c>
      <c r="C2317" s="96" t="s">
        <v>2315</v>
      </c>
      <c r="D2317" s="82" t="str">
        <f>VLOOKUP(C2317,[13]Resumen!$C$1:$J$65536,8,0)</f>
        <v>1 Poste autosoportable de acero (15/850) de ángulo mayor (50°) Tipo AU12-15</v>
      </c>
      <c r="E2317" s="84" t="s">
        <v>44</v>
      </c>
      <c r="F2317" s="85">
        <f t="shared" si="40"/>
        <v>0</v>
      </c>
      <c r="G2317" s="86">
        <f>VLOOKUP(C2317,'[14]Estructuras de Acero y Concreto'!$C$1:$L$65536,7,0)</f>
        <v>3513.9338051658965</v>
      </c>
      <c r="H2317" s="93"/>
      <c r="I2317" s="60"/>
      <c r="J2317" s="89">
        <f>VLOOKUP(C2317,'[14]Estructuras de Acero y Concreto'!$C$1:$L$65536,10,0)</f>
        <v>883</v>
      </c>
      <c r="M2317" s="59"/>
      <c r="N2317" s="59"/>
      <c r="O2317" s="59"/>
      <c r="P2317" s="59"/>
      <c r="Q2317" s="59"/>
      <c r="R2317" s="59"/>
    </row>
    <row r="2318" spans="1:18" x14ac:dyDescent="0.2">
      <c r="A2318" s="80"/>
      <c r="B2318" s="81">
        <f t="shared" si="41"/>
        <v>280</v>
      </c>
      <c r="C2318" s="96" t="s">
        <v>2316</v>
      </c>
      <c r="D2318" s="82" t="str">
        <f>VLOOKUP(C2318,[13]Resumen!$C$1:$J$65536,8,0)</f>
        <v>1 Poste autosoportable de acero (15/1300) de retención y terminal (90°) Tipo RTU1-15</v>
      </c>
      <c r="E2318" s="84" t="s">
        <v>44</v>
      </c>
      <c r="F2318" s="85">
        <f t="shared" si="40"/>
        <v>0</v>
      </c>
      <c r="G2318" s="86">
        <f>VLOOKUP(C2318,'[14]Estructuras de Acero y Concreto'!$C$1:$L$65536,7,0)</f>
        <v>4628.2050004619914</v>
      </c>
      <c r="H2318" s="93"/>
      <c r="I2318" s="60"/>
      <c r="J2318" s="89">
        <f>VLOOKUP(C2318,'[14]Estructuras de Acero y Concreto'!$C$1:$L$65536,10,0)</f>
        <v>1163</v>
      </c>
      <c r="M2318" s="59"/>
      <c r="N2318" s="59"/>
      <c r="O2318" s="59"/>
      <c r="P2318" s="59"/>
      <c r="Q2318" s="59"/>
      <c r="R2318" s="59"/>
    </row>
    <row r="2319" spans="1:18" x14ac:dyDescent="0.2">
      <c r="A2319" s="80"/>
      <c r="B2319" s="81">
        <f t="shared" si="41"/>
        <v>281</v>
      </c>
      <c r="C2319" s="96" t="s">
        <v>2317</v>
      </c>
      <c r="D2319" s="82" t="str">
        <f>VLOOKUP(C2319,[13]Resumen!$C$1:$J$65536,8,0)</f>
        <v>1 Poste de concreto (15/300) de suspensión (3°) Tipo SU1-15</v>
      </c>
      <c r="E2319" s="84" t="s">
        <v>44</v>
      </c>
      <c r="F2319" s="85">
        <f t="shared" si="40"/>
        <v>1</v>
      </c>
      <c r="G2319" s="86">
        <f>VLOOKUP(C2319,'[14]Estructuras de Acero y Concreto'!$C$1:$L$65536,7,0)</f>
        <v>517.82276880099016</v>
      </c>
      <c r="H2319" s="93"/>
      <c r="I2319" s="60"/>
      <c r="J2319" s="89">
        <f>VLOOKUP(C2319,'[14]Estructuras de Acero y Concreto'!$C$1:$L$65536,10,0)</f>
        <v>2695</v>
      </c>
      <c r="M2319" s="59"/>
      <c r="N2319" s="59"/>
      <c r="O2319" s="59"/>
      <c r="P2319" s="59"/>
      <c r="Q2319" s="59"/>
      <c r="R2319" s="59"/>
    </row>
    <row r="2320" spans="1:18" x14ac:dyDescent="0.2">
      <c r="A2320" s="80"/>
      <c r="B2320" s="81">
        <f t="shared" si="41"/>
        <v>282</v>
      </c>
      <c r="C2320" s="96" t="s">
        <v>2318</v>
      </c>
      <c r="D2320" s="82" t="str">
        <f>VLOOKUP(C2320,[13]Resumen!$C$1:$J$65536,8,0)</f>
        <v>1 Poste autosoportable de acero (15/800) de suspensión (30°) Tipo SU11-15</v>
      </c>
      <c r="E2320" s="84" t="s">
        <v>44</v>
      </c>
      <c r="F2320" s="85">
        <f t="shared" si="40"/>
        <v>0</v>
      </c>
      <c r="G2320" s="86">
        <f>VLOOKUP(C2320,'[14]Estructuras de Acero y Concreto'!$C$1:$L$65536,7,0)</f>
        <v>3374.6499057538849</v>
      </c>
      <c r="H2320" s="93"/>
      <c r="I2320" s="60"/>
      <c r="J2320" s="89">
        <f>VLOOKUP(C2320,'[14]Estructuras de Acero y Concreto'!$C$1:$L$65536,10,0)</f>
        <v>848</v>
      </c>
      <c r="M2320" s="59"/>
      <c r="N2320" s="59"/>
      <c r="O2320" s="59"/>
      <c r="P2320" s="59"/>
      <c r="Q2320" s="59"/>
      <c r="R2320" s="59"/>
    </row>
    <row r="2321" spans="1:18" x14ac:dyDescent="0.2">
      <c r="A2321" s="80"/>
      <c r="B2321" s="81">
        <f t="shared" si="41"/>
        <v>283</v>
      </c>
      <c r="C2321" s="96" t="s">
        <v>2319</v>
      </c>
      <c r="D2321" s="82" t="str">
        <f>VLOOKUP(C2321,[13]Resumen!$C$1:$J$65536,8,0)</f>
        <v>1 Poste autosoportable de acero (15/1150) de ángulo mayor (50°) Tipo AU12-15</v>
      </c>
      <c r="E2321" s="84" t="s">
        <v>44</v>
      </c>
      <c r="F2321" s="85">
        <f t="shared" si="40"/>
        <v>0</v>
      </c>
      <c r="G2321" s="86">
        <f>VLOOKUP(C2321,'[14]Estructuras de Acero y Concreto'!$C$1:$L$65536,7,0)</f>
        <v>4274.0259419571612</v>
      </c>
      <c r="H2321" s="93"/>
      <c r="I2321" s="60"/>
      <c r="J2321" s="89">
        <f>VLOOKUP(C2321,'[14]Estructuras de Acero y Concreto'!$C$1:$L$65536,10,0)</f>
        <v>1074</v>
      </c>
      <c r="M2321" s="59"/>
      <c r="N2321" s="59"/>
      <c r="O2321" s="59"/>
      <c r="P2321" s="59"/>
      <c r="Q2321" s="59"/>
      <c r="R2321" s="59"/>
    </row>
    <row r="2322" spans="1:18" x14ac:dyDescent="0.2">
      <c r="A2322" s="80"/>
      <c r="B2322" s="81">
        <f t="shared" si="41"/>
        <v>284</v>
      </c>
      <c r="C2322" s="96" t="s">
        <v>2320</v>
      </c>
      <c r="D2322" s="82" t="str">
        <f>VLOOKUP(C2322,[13]Resumen!$C$1:$J$65536,8,0)</f>
        <v>1 Poste autosoportable de acero (15/1750) de retención y terminal (90°) Tipo RTU1-15</v>
      </c>
      <c r="E2322" s="84" t="s">
        <v>44</v>
      </c>
      <c r="F2322" s="85">
        <f t="shared" si="40"/>
        <v>0</v>
      </c>
      <c r="G2322" s="86">
        <f>VLOOKUP(C2322,'[14]Estructuras de Acero y Concreto'!$C$1:$L$65536,7,0)</f>
        <v>5615.1309162956741</v>
      </c>
      <c r="H2322" s="93"/>
      <c r="I2322" s="60"/>
      <c r="J2322" s="89">
        <f>VLOOKUP(C2322,'[14]Estructuras de Acero y Concreto'!$C$1:$L$65536,10,0)</f>
        <v>1411</v>
      </c>
      <c r="M2322" s="59"/>
      <c r="N2322" s="59"/>
      <c r="O2322" s="59"/>
      <c r="P2322" s="59"/>
      <c r="Q2322" s="59"/>
      <c r="R2322" s="59"/>
    </row>
    <row r="2323" spans="1:18" x14ac:dyDescent="0.2">
      <c r="A2323" s="80"/>
      <c r="B2323" s="81">
        <f t="shared" si="41"/>
        <v>285</v>
      </c>
      <c r="C2323" s="96" t="s">
        <v>2321</v>
      </c>
      <c r="D2323" s="82" t="str">
        <f>VLOOKUP(C2323,[13]Resumen!$C$1:$J$65536,8,0)</f>
        <v>1 Poste de concreto (15/300) de suspensión (3°) Tipo SU1-15</v>
      </c>
      <c r="E2323" s="84" t="s">
        <v>44</v>
      </c>
      <c r="F2323" s="85">
        <f t="shared" si="40"/>
        <v>1</v>
      </c>
      <c r="G2323" s="86">
        <f>VLOOKUP(C2323,'[14]Estructuras de Acero y Concreto'!$C$1:$L$65536,7,0)</f>
        <v>517.82276880099016</v>
      </c>
      <c r="H2323" s="93"/>
      <c r="I2323" s="60"/>
      <c r="J2323" s="89">
        <f>VLOOKUP(C2323,'[14]Estructuras de Acero y Concreto'!$C$1:$L$65536,10,0)</f>
        <v>2695</v>
      </c>
      <c r="M2323" s="59"/>
      <c r="N2323" s="59"/>
      <c r="O2323" s="59"/>
      <c r="P2323" s="59"/>
      <c r="Q2323" s="59"/>
      <c r="R2323" s="59"/>
    </row>
    <row r="2324" spans="1:18" x14ac:dyDescent="0.2">
      <c r="A2324" s="80"/>
      <c r="B2324" s="81">
        <f t="shared" si="41"/>
        <v>286</v>
      </c>
      <c r="C2324" s="96" t="s">
        <v>2322</v>
      </c>
      <c r="D2324" s="82" t="str">
        <f>VLOOKUP(C2324,[13]Resumen!$C$1:$J$65536,8,0)</f>
        <v>1 Poste autosoportable de acero (15/950) de suspensión (30°) Tipo SU11-15</v>
      </c>
      <c r="E2324" s="84" t="s">
        <v>44</v>
      </c>
      <c r="F2324" s="85">
        <f t="shared" si="40"/>
        <v>0</v>
      </c>
      <c r="G2324" s="86">
        <f>VLOOKUP(C2324,'[14]Estructuras de Acero y Concreto'!$C$1:$L$65536,7,0)</f>
        <v>3776.5834440571189</v>
      </c>
      <c r="H2324" s="93"/>
      <c r="I2324" s="60"/>
      <c r="J2324" s="89">
        <f>VLOOKUP(C2324,'[14]Estructuras de Acero y Concreto'!$C$1:$L$65536,10,0)</f>
        <v>949</v>
      </c>
      <c r="M2324" s="59"/>
      <c r="N2324" s="59"/>
      <c r="O2324" s="59"/>
      <c r="P2324" s="59"/>
      <c r="Q2324" s="59"/>
      <c r="R2324" s="59"/>
    </row>
    <row r="2325" spans="1:18" x14ac:dyDescent="0.2">
      <c r="A2325" s="80"/>
      <c r="B2325" s="81">
        <f t="shared" si="41"/>
        <v>287</v>
      </c>
      <c r="C2325" s="96" t="s">
        <v>2323</v>
      </c>
      <c r="D2325" s="82" t="str">
        <f>VLOOKUP(C2325,[13]Resumen!$C$1:$J$65536,8,0)</f>
        <v>1 Poste autosoportable de acero (15/1400) de ángulo mayor (50°) Tipo AU12-15</v>
      </c>
      <c r="E2325" s="84" t="s">
        <v>44</v>
      </c>
      <c r="F2325" s="85">
        <f t="shared" si="40"/>
        <v>0</v>
      </c>
      <c r="G2325" s="86">
        <f>VLOOKUP(C2325,'[14]Estructuras de Acero y Concreto'!$C$1:$L$65536,7,0)</f>
        <v>4859.0183194876099</v>
      </c>
      <c r="H2325" s="93"/>
      <c r="I2325" s="60"/>
      <c r="J2325" s="89">
        <f>VLOOKUP(C2325,'[14]Estructuras de Acero y Concreto'!$C$1:$L$65536,10,0)</f>
        <v>1221</v>
      </c>
      <c r="M2325" s="59"/>
      <c r="N2325" s="59"/>
      <c r="O2325" s="59"/>
      <c r="P2325" s="59"/>
      <c r="Q2325" s="59"/>
      <c r="R2325" s="59"/>
    </row>
    <row r="2326" spans="1:18" x14ac:dyDescent="0.2">
      <c r="A2326" s="80"/>
      <c r="B2326" s="81">
        <f t="shared" si="41"/>
        <v>288</v>
      </c>
      <c r="C2326" s="96" t="s">
        <v>2324</v>
      </c>
      <c r="D2326" s="82" t="str">
        <f>VLOOKUP(C2326,[13]Resumen!$C$1:$J$65536,8,0)</f>
        <v>1 Poste autosoportable de acero (15/2150) de retención y terminal (90°) Tipo RTU1-15</v>
      </c>
      <c r="E2326" s="84" t="s">
        <v>44</v>
      </c>
      <c r="F2326" s="85">
        <f t="shared" si="40"/>
        <v>0</v>
      </c>
      <c r="G2326" s="86">
        <f>VLOOKUP(C2326,'[14]Estructuras de Acero y Concreto'!$C$1:$L$65536,7,0)</f>
        <v>6418.997992902142</v>
      </c>
      <c r="H2326" s="93"/>
      <c r="I2326" s="60"/>
      <c r="J2326" s="89">
        <f>VLOOKUP(C2326,'[14]Estructuras de Acero y Concreto'!$C$1:$L$65536,10,0)</f>
        <v>1613</v>
      </c>
      <c r="M2326" s="59"/>
      <c r="N2326" s="59"/>
      <c r="O2326" s="59"/>
      <c r="P2326" s="59"/>
      <c r="Q2326" s="59"/>
      <c r="R2326" s="59"/>
    </row>
    <row r="2327" spans="1:18" x14ac:dyDescent="0.2">
      <c r="A2327" s="80"/>
      <c r="B2327" s="81">
        <f t="shared" si="41"/>
        <v>289</v>
      </c>
      <c r="C2327" s="96" t="s">
        <v>2325</v>
      </c>
      <c r="D2327" s="82" t="str">
        <f>VLOOKUP(C2327,[13]Resumen!$C$1:$J$65536,8,0)</f>
        <v>1 Poste de concreto (15/400) de suspensión (3°) Tipo SU1-15</v>
      </c>
      <c r="E2327" s="84" t="s">
        <v>44</v>
      </c>
      <c r="F2327" s="85">
        <f t="shared" si="40"/>
        <v>1</v>
      </c>
      <c r="G2327" s="86">
        <f>VLOOKUP(C2327,'[14]Estructuras de Acero y Concreto'!$C$1:$L$65536,7,0)</f>
        <v>596.27777157623927</v>
      </c>
      <c r="H2327" s="93"/>
      <c r="I2327" s="60"/>
      <c r="J2327" s="89">
        <f>VLOOKUP(C2327,'[14]Estructuras de Acero y Concreto'!$C$1:$L$65536,10,0)</f>
        <v>2772</v>
      </c>
      <c r="M2327" s="59"/>
      <c r="N2327" s="59"/>
      <c r="O2327" s="59"/>
      <c r="P2327" s="59"/>
      <c r="Q2327" s="59"/>
      <c r="R2327" s="59"/>
    </row>
    <row r="2328" spans="1:18" x14ac:dyDescent="0.2">
      <c r="A2328" s="80"/>
      <c r="B2328" s="81">
        <f t="shared" si="41"/>
        <v>290</v>
      </c>
      <c r="C2328" s="96" t="s">
        <v>2326</v>
      </c>
      <c r="D2328" s="82" t="str">
        <f>VLOOKUP(C2328,[13]Resumen!$C$1:$J$65536,8,0)</f>
        <v>1 Poste autosoportable de acero (15/1500) de suspensión (30°) Tipo SU11-15</v>
      </c>
      <c r="E2328" s="84" t="s">
        <v>44</v>
      </c>
      <c r="F2328" s="85">
        <f t="shared" si="40"/>
        <v>0</v>
      </c>
      <c r="G2328" s="86">
        <f>VLOOKUP(C2328,'[14]Estructuras de Acero y Concreto'!$C$1:$L$65536,7,0)</f>
        <v>5081.8725585468292</v>
      </c>
      <c r="H2328" s="93"/>
      <c r="I2328" s="60"/>
      <c r="J2328" s="89">
        <f>VLOOKUP(C2328,'[14]Estructuras de Acero y Concreto'!$C$1:$L$65536,10,0)</f>
        <v>1277</v>
      </c>
      <c r="M2328" s="59"/>
      <c r="N2328" s="59"/>
      <c r="O2328" s="59"/>
      <c r="P2328" s="59"/>
      <c r="Q2328" s="59"/>
      <c r="R2328" s="59"/>
    </row>
    <row r="2329" spans="1:18" x14ac:dyDescent="0.2">
      <c r="A2329" s="80"/>
      <c r="B2329" s="81">
        <f t="shared" si="41"/>
        <v>291</v>
      </c>
      <c r="C2329" s="96" t="s">
        <v>2327</v>
      </c>
      <c r="D2329" s="82" t="str">
        <f>VLOOKUP(C2329,[13]Resumen!$C$1:$J$65536,8,0)</f>
        <v>1 Poste autosoportable de acero (15/2150) de ángulo mayor (50°) Tipo AU12-15</v>
      </c>
      <c r="E2329" s="84" t="s">
        <v>44</v>
      </c>
      <c r="F2329" s="85">
        <f t="shared" si="40"/>
        <v>0</v>
      </c>
      <c r="G2329" s="86">
        <f>VLOOKUP(C2329,'[14]Estructuras de Acero y Concreto'!$C$1:$L$65536,7,0)</f>
        <v>6418.997992902142</v>
      </c>
      <c r="H2329" s="93"/>
      <c r="I2329" s="60"/>
      <c r="J2329" s="89">
        <f>VLOOKUP(C2329,'[14]Estructuras de Acero y Concreto'!$C$1:$L$65536,10,0)</f>
        <v>1613</v>
      </c>
      <c r="M2329" s="59"/>
      <c r="N2329" s="59"/>
      <c r="O2329" s="59"/>
      <c r="P2329" s="59"/>
      <c r="Q2329" s="59"/>
      <c r="R2329" s="59"/>
    </row>
    <row r="2330" spans="1:18" x14ac:dyDescent="0.2">
      <c r="A2330" s="80"/>
      <c r="B2330" s="81">
        <f t="shared" si="41"/>
        <v>292</v>
      </c>
      <c r="C2330" s="96" t="s">
        <v>2328</v>
      </c>
      <c r="D2330" s="82" t="str">
        <f>VLOOKUP(C2330,[13]Resumen!$C$1:$J$65536,8,0)</f>
        <v>1 Poste autosoportable de acero (15/3450) de retención y terminal (90°) Tipo RTU1-15</v>
      </c>
      <c r="E2330" s="84" t="s">
        <v>44</v>
      </c>
      <c r="F2330" s="85">
        <f t="shared" si="40"/>
        <v>0</v>
      </c>
      <c r="G2330" s="86">
        <f>VLOOKUP(C2330,'[14]Estructuras de Acero y Concreto'!$C$1:$L$65536,7,0)</f>
        <v>8731.1107231415372</v>
      </c>
      <c r="H2330" s="93"/>
      <c r="I2330" s="60"/>
      <c r="J2330" s="89">
        <f>VLOOKUP(C2330,'[14]Estructuras de Acero y Concreto'!$C$1:$L$65536,10,0)</f>
        <v>2194</v>
      </c>
      <c r="M2330" s="59"/>
      <c r="N2330" s="59"/>
      <c r="O2330" s="59"/>
      <c r="P2330" s="59"/>
      <c r="Q2330" s="59"/>
      <c r="R2330" s="59"/>
    </row>
    <row r="2331" spans="1:18" x14ac:dyDescent="0.2">
      <c r="A2331" s="80"/>
      <c r="B2331" s="81">
        <f t="shared" si="41"/>
        <v>293</v>
      </c>
      <c r="C2331" s="96" t="s">
        <v>2329</v>
      </c>
      <c r="D2331" s="82" t="str">
        <f>VLOOKUP(C2331,[13]Resumen!$C$1:$J$65536,8,0)</f>
        <v>1 Poste de concreto (15/500) de suspensión (3°) Tipo SU1-15</v>
      </c>
      <c r="E2331" s="84" t="s">
        <v>44</v>
      </c>
      <c r="F2331" s="85">
        <f t="shared" si="40"/>
        <v>1</v>
      </c>
      <c r="G2331" s="86">
        <f>VLOOKUP(C2331,'[14]Estructuras de Acero y Concreto'!$C$1:$L$65536,7,0)</f>
        <v>674.73277435148839</v>
      </c>
      <c r="H2331" s="93"/>
      <c r="I2331" s="60"/>
      <c r="J2331" s="89">
        <f>VLOOKUP(C2331,'[14]Estructuras de Acero y Concreto'!$C$1:$L$65536,10,0)</f>
        <v>2849</v>
      </c>
      <c r="M2331" s="59"/>
      <c r="N2331" s="59"/>
      <c r="O2331" s="59"/>
      <c r="P2331" s="59"/>
      <c r="Q2331" s="59"/>
      <c r="R2331" s="59"/>
    </row>
    <row r="2332" spans="1:18" x14ac:dyDescent="0.2">
      <c r="A2332" s="80"/>
      <c r="B2332" s="81">
        <f t="shared" si="41"/>
        <v>294</v>
      </c>
      <c r="C2332" s="96" t="s">
        <v>2330</v>
      </c>
      <c r="D2332" s="82" t="str">
        <f>VLOOKUP(C2332,[13]Resumen!$C$1:$J$65536,8,0)</f>
        <v>1 Poste autosoportable de acero (15/1800) de suspensión (30°) Tipo SU11-15</v>
      </c>
      <c r="E2332" s="84" t="s">
        <v>44</v>
      </c>
      <c r="F2332" s="85">
        <f t="shared" si="40"/>
        <v>0</v>
      </c>
      <c r="G2332" s="86">
        <f>VLOOKUP(C2332,'[14]Estructuras de Acero y Concreto'!$C$1:$L$65536,7,0)</f>
        <v>5718.5989558588826</v>
      </c>
      <c r="H2332" s="93"/>
      <c r="I2332" s="60"/>
      <c r="J2332" s="89">
        <f>VLOOKUP(C2332,'[14]Estructuras de Acero y Concreto'!$C$1:$L$65536,10,0)</f>
        <v>1437</v>
      </c>
      <c r="M2332" s="59"/>
      <c r="N2332" s="59"/>
      <c r="O2332" s="59"/>
      <c r="P2332" s="59"/>
      <c r="Q2332" s="59"/>
      <c r="R2332" s="59"/>
    </row>
    <row r="2333" spans="1:18" x14ac:dyDescent="0.2">
      <c r="A2333" s="80"/>
      <c r="B2333" s="81">
        <f t="shared" si="41"/>
        <v>295</v>
      </c>
      <c r="C2333" s="96" t="s">
        <v>2331</v>
      </c>
      <c r="D2333" s="82" t="str">
        <f>VLOOKUP(C2333,[13]Resumen!$C$1:$J$65536,8,0)</f>
        <v>1 Poste autosoportable de acero (15/2650) de ángulo mayor (50°) Tipo AU12-15</v>
      </c>
      <c r="E2333" s="84" t="s">
        <v>44</v>
      </c>
      <c r="F2333" s="85">
        <f t="shared" si="40"/>
        <v>0</v>
      </c>
      <c r="G2333" s="86">
        <f>VLOOKUP(C2333,'[14]Estructuras de Acero y Concreto'!$C$1:$L$65536,7,0)</f>
        <v>7354.1898889542208</v>
      </c>
      <c r="H2333" s="93"/>
      <c r="I2333" s="60"/>
      <c r="J2333" s="89">
        <f>VLOOKUP(C2333,'[14]Estructuras de Acero y Concreto'!$C$1:$L$65536,10,0)</f>
        <v>1848</v>
      </c>
      <c r="M2333" s="59"/>
      <c r="N2333" s="59"/>
      <c r="O2333" s="59"/>
      <c r="P2333" s="59"/>
      <c r="Q2333" s="59"/>
      <c r="R2333" s="59"/>
    </row>
    <row r="2334" spans="1:18" x14ac:dyDescent="0.2">
      <c r="A2334" s="80"/>
      <c r="B2334" s="81">
        <f t="shared" si="41"/>
        <v>296</v>
      </c>
      <c r="C2334" s="96" t="s">
        <v>2332</v>
      </c>
      <c r="D2334" s="82" t="str">
        <f>VLOOKUP(C2334,[13]Resumen!$C$1:$J$65536,8,0)</f>
        <v>1 Poste autosoportable de acero (15/4200) de retención y terminal (90°) Tipo RTU1-15</v>
      </c>
      <c r="E2334" s="84" t="s">
        <v>44</v>
      </c>
      <c r="F2334" s="85">
        <f t="shared" si="40"/>
        <v>0</v>
      </c>
      <c r="G2334" s="86">
        <f>VLOOKUP(C2334,'[14]Estructuras de Acero y Concreto'!$C$1:$L$65536,7,0)</f>
        <v>9920.9931781184368</v>
      </c>
      <c r="H2334" s="93"/>
      <c r="I2334" s="60"/>
      <c r="J2334" s="89">
        <f>VLOOKUP(C2334,'[14]Estructuras de Acero y Concreto'!$C$1:$L$65536,10,0)</f>
        <v>2493</v>
      </c>
      <c r="M2334" s="59"/>
      <c r="N2334" s="59"/>
      <c r="O2334" s="59"/>
      <c r="P2334" s="59"/>
      <c r="Q2334" s="59"/>
      <c r="R2334" s="59"/>
    </row>
    <row r="2335" spans="1:18" x14ac:dyDescent="0.2">
      <c r="A2335" s="80"/>
      <c r="B2335" s="81">
        <f t="shared" si="41"/>
        <v>297</v>
      </c>
      <c r="C2335" s="96" t="s">
        <v>2333</v>
      </c>
      <c r="D2335" s="82" t="str">
        <f>VLOOKUP(C2335,[13]Resumen!$C$1:$J$65536,8,0)</f>
        <v>1 Poste de concreto (15/400) de suspensión (3°) Tipo SU2-15</v>
      </c>
      <c r="E2335" s="84" t="s">
        <v>44</v>
      </c>
      <c r="F2335" s="85">
        <f t="shared" si="40"/>
        <v>1</v>
      </c>
      <c r="G2335" s="86">
        <f>VLOOKUP(C2335,'[14]Estructuras de Acero y Concreto'!$C$1:$L$65536,7,0)</f>
        <v>596.27777157623927</v>
      </c>
      <c r="H2335" s="93"/>
      <c r="I2335" s="60"/>
      <c r="J2335" s="89">
        <f>VLOOKUP(C2335,'[14]Estructuras de Acero y Concreto'!$C$1:$L$65536,10,0)</f>
        <v>2772</v>
      </c>
      <c r="M2335" s="59"/>
      <c r="N2335" s="59"/>
      <c r="O2335" s="59"/>
      <c r="P2335" s="59"/>
      <c r="Q2335" s="59"/>
      <c r="R2335" s="59"/>
    </row>
    <row r="2336" spans="1:18" x14ac:dyDescent="0.2">
      <c r="A2336" s="80"/>
      <c r="B2336" s="81">
        <f t="shared" si="41"/>
        <v>298</v>
      </c>
      <c r="C2336" s="96" t="s">
        <v>2334</v>
      </c>
      <c r="D2336" s="82" t="str">
        <f>VLOOKUP(C2336,[13]Resumen!$C$1:$J$65536,8,0)</f>
        <v>2 Postes autosoportables de acero (15/600) de suspensión (30°) Tipo SU21-15</v>
      </c>
      <c r="E2336" s="84" t="s">
        <v>44</v>
      </c>
      <c r="F2336" s="85">
        <f t="shared" si="40"/>
        <v>0</v>
      </c>
      <c r="G2336" s="86">
        <f>VLOOKUP(C2336,'[14]Estructuras de Acero y Concreto'!$C$1:$L$65536,7,0)</f>
        <v>5603.1922963460738</v>
      </c>
      <c r="H2336" s="93"/>
      <c r="I2336" s="60"/>
      <c r="J2336" s="89">
        <f>VLOOKUP(C2336,'[14]Estructuras de Acero y Concreto'!$C$1:$L$65536,10,0)</f>
        <v>1408</v>
      </c>
      <c r="M2336" s="59"/>
      <c r="N2336" s="59"/>
      <c r="O2336" s="59"/>
      <c r="P2336" s="59"/>
      <c r="Q2336" s="59"/>
      <c r="R2336" s="59"/>
    </row>
    <row r="2337" spans="1:18" x14ac:dyDescent="0.2">
      <c r="A2337" s="80"/>
      <c r="B2337" s="81">
        <f t="shared" si="41"/>
        <v>299</v>
      </c>
      <c r="C2337" s="96" t="s">
        <v>2335</v>
      </c>
      <c r="D2337" s="82" t="str">
        <f>VLOOKUP(C2337,[13]Resumen!$C$1:$J$65536,8,0)</f>
        <v>2 Postes autosoportables de acero (15/850) de ángulo mayor (50°) Tipo AU22-15</v>
      </c>
      <c r="E2337" s="84" t="s">
        <v>44</v>
      </c>
      <c r="F2337" s="85">
        <f t="shared" si="40"/>
        <v>0</v>
      </c>
      <c r="G2337" s="86">
        <f>VLOOKUP(C2337,'[14]Estructuras de Acero y Concreto'!$C$1:$L$65536,7,0)</f>
        <v>7027.867610331793</v>
      </c>
      <c r="H2337" s="93"/>
      <c r="I2337" s="60"/>
      <c r="J2337" s="89">
        <f>VLOOKUP(C2337,'[14]Estructuras de Acero y Concreto'!$C$1:$L$65536,10,0)</f>
        <v>1766</v>
      </c>
      <c r="M2337" s="59"/>
      <c r="N2337" s="59"/>
      <c r="O2337" s="59"/>
      <c r="P2337" s="59"/>
      <c r="Q2337" s="59"/>
      <c r="R2337" s="59"/>
    </row>
    <row r="2338" spans="1:18" x14ac:dyDescent="0.2">
      <c r="A2338" s="80"/>
      <c r="B2338" s="81">
        <f t="shared" si="41"/>
        <v>300</v>
      </c>
      <c r="C2338" s="96" t="s">
        <v>2336</v>
      </c>
      <c r="D2338" s="82" t="str">
        <f>VLOOKUP(C2338,[13]Resumen!$C$1:$J$65536,8,0)</f>
        <v>2 Postes autosoportables de acero (15/1300) de retención y terminal (90°) Tipo RTU2-15</v>
      </c>
      <c r="E2338" s="84" t="s">
        <v>44</v>
      </c>
      <c r="F2338" s="85">
        <f t="shared" si="40"/>
        <v>0</v>
      </c>
      <c r="G2338" s="86">
        <f>VLOOKUP(C2338,'[14]Estructuras de Acero y Concreto'!$C$1:$L$65536,7,0)</f>
        <v>9256.4100009239828</v>
      </c>
      <c r="H2338" s="93"/>
      <c r="I2338" s="60"/>
      <c r="J2338" s="89">
        <f>VLOOKUP(C2338,'[14]Estructuras de Acero y Concreto'!$C$1:$L$65536,10,0)</f>
        <v>2326</v>
      </c>
      <c r="M2338" s="59"/>
      <c r="N2338" s="59"/>
      <c r="O2338" s="59"/>
      <c r="P2338" s="59"/>
      <c r="Q2338" s="59"/>
      <c r="R2338" s="59"/>
    </row>
    <row r="2339" spans="1:18" x14ac:dyDescent="0.2">
      <c r="A2339" s="80"/>
      <c r="B2339" s="81">
        <f t="shared" si="41"/>
        <v>301</v>
      </c>
      <c r="C2339" s="96" t="s">
        <v>2337</v>
      </c>
      <c r="D2339" s="82" t="str">
        <f>VLOOKUP(C2339,[13]Resumen!$C$1:$J$65536,8,0)</f>
        <v>1 Poste de concreto (15/400) de suspensión (3°) Tipo SU2-15</v>
      </c>
      <c r="E2339" s="84" t="s">
        <v>44</v>
      </c>
      <c r="F2339" s="85">
        <f t="shared" si="40"/>
        <v>1</v>
      </c>
      <c r="G2339" s="86">
        <f>VLOOKUP(C2339,'[14]Estructuras de Acero y Concreto'!$C$1:$L$65536,7,0)</f>
        <v>596.27777157623927</v>
      </c>
      <c r="H2339" s="93"/>
      <c r="I2339" s="60"/>
      <c r="J2339" s="89">
        <f>VLOOKUP(C2339,'[14]Estructuras de Acero y Concreto'!$C$1:$L$65536,10,0)</f>
        <v>2772</v>
      </c>
      <c r="M2339" s="59"/>
      <c r="N2339" s="59"/>
      <c r="O2339" s="59"/>
      <c r="P2339" s="59"/>
      <c r="Q2339" s="59"/>
      <c r="R2339" s="59"/>
    </row>
    <row r="2340" spans="1:18" x14ac:dyDescent="0.2">
      <c r="A2340" s="80"/>
      <c r="B2340" s="81">
        <f t="shared" si="41"/>
        <v>302</v>
      </c>
      <c r="C2340" s="96" t="s">
        <v>2338</v>
      </c>
      <c r="D2340" s="82" t="str">
        <f>VLOOKUP(C2340,[13]Resumen!$C$1:$J$65536,8,0)</f>
        <v>2 Postes autosoportables de acero (15/750) de suspensión (30°) Tipo SU21-15</v>
      </c>
      <c r="E2340" s="84" t="s">
        <v>44</v>
      </c>
      <c r="F2340" s="85">
        <f t="shared" si="40"/>
        <v>0</v>
      </c>
      <c r="G2340" s="86">
        <f>VLOOKUP(C2340,'[14]Estructuras de Acero y Concreto'!$C$1:$L$65536,7,0)</f>
        <v>6478.6910926501478</v>
      </c>
      <c r="H2340" s="93"/>
      <c r="I2340" s="60"/>
      <c r="J2340" s="89">
        <f>VLOOKUP(C2340,'[14]Estructuras de Acero y Concreto'!$C$1:$L$65536,10,0)</f>
        <v>1628</v>
      </c>
      <c r="M2340" s="59"/>
      <c r="N2340" s="59"/>
      <c r="O2340" s="59"/>
      <c r="P2340" s="59"/>
      <c r="Q2340" s="59"/>
      <c r="R2340" s="59"/>
    </row>
    <row r="2341" spans="1:18" x14ac:dyDescent="0.2">
      <c r="A2341" s="80"/>
      <c r="B2341" s="81">
        <f t="shared" si="41"/>
        <v>303</v>
      </c>
      <c r="C2341" s="96" t="s">
        <v>2339</v>
      </c>
      <c r="D2341" s="82" t="str">
        <f>VLOOKUP(C2341,[13]Resumen!$C$1:$J$65536,8,0)</f>
        <v>2 Postes autosoportables de acero (15/1150) de ángulo mayor (50°) Tipo AU22-15</v>
      </c>
      <c r="E2341" s="84" t="s">
        <v>44</v>
      </c>
      <c r="F2341" s="85">
        <f t="shared" si="40"/>
        <v>0</v>
      </c>
      <c r="G2341" s="86">
        <f>VLOOKUP(C2341,'[14]Estructuras de Acero y Concreto'!$C$1:$L$65536,7,0)</f>
        <v>8548.0518839143224</v>
      </c>
      <c r="H2341" s="93"/>
      <c r="I2341" s="60"/>
      <c r="J2341" s="89">
        <f>VLOOKUP(C2341,'[14]Estructuras de Acero y Concreto'!$C$1:$L$65536,10,0)</f>
        <v>2148</v>
      </c>
      <c r="M2341" s="59"/>
      <c r="N2341" s="59"/>
      <c r="O2341" s="59"/>
      <c r="P2341" s="59"/>
      <c r="Q2341" s="59"/>
      <c r="R2341" s="59"/>
    </row>
    <row r="2342" spans="1:18" x14ac:dyDescent="0.2">
      <c r="A2342" s="80"/>
      <c r="B2342" s="81">
        <f t="shared" si="41"/>
        <v>304</v>
      </c>
      <c r="C2342" s="96" t="s">
        <v>2340</v>
      </c>
      <c r="D2342" s="82" t="str">
        <f>VLOOKUP(C2342,[13]Resumen!$C$1:$J$65536,8,0)</f>
        <v>2 Postes autosoportables de acero (15/1750) de retención y terminal (90°) Tipo RTU2-15</v>
      </c>
      <c r="E2342" s="84" t="s">
        <v>44</v>
      </c>
      <c r="F2342" s="85">
        <f t="shared" si="40"/>
        <v>0</v>
      </c>
      <c r="G2342" s="86">
        <f>VLOOKUP(C2342,'[14]Estructuras de Acero y Concreto'!$C$1:$L$65536,7,0)</f>
        <v>11230.261832591348</v>
      </c>
      <c r="H2342" s="93"/>
      <c r="I2342" s="60"/>
      <c r="J2342" s="89">
        <f>VLOOKUP(C2342,'[14]Estructuras de Acero y Concreto'!$C$1:$L$65536,10,0)</f>
        <v>2822</v>
      </c>
      <c r="M2342" s="59"/>
      <c r="N2342" s="59"/>
      <c r="O2342" s="59"/>
      <c r="P2342" s="59"/>
      <c r="Q2342" s="59"/>
      <c r="R2342" s="59"/>
    </row>
    <row r="2343" spans="1:18" x14ac:dyDescent="0.2">
      <c r="A2343" s="80"/>
      <c r="B2343" s="81">
        <f t="shared" si="41"/>
        <v>305</v>
      </c>
      <c r="C2343" s="96" t="s">
        <v>2341</v>
      </c>
      <c r="D2343" s="82" t="str">
        <f>VLOOKUP(C2343,[13]Resumen!$C$1:$J$65536,8,0)</f>
        <v>1 Poste de concreto (15/500) de suspensión (3°) Tipo SU2-15</v>
      </c>
      <c r="E2343" s="84" t="s">
        <v>44</v>
      </c>
      <c r="F2343" s="85">
        <f t="shared" si="40"/>
        <v>1</v>
      </c>
      <c r="G2343" s="86">
        <f>VLOOKUP(C2343,'[14]Estructuras de Acero y Concreto'!$C$1:$L$65536,7,0)</f>
        <v>674.73277435148839</v>
      </c>
      <c r="H2343" s="93"/>
      <c r="I2343" s="60"/>
      <c r="J2343" s="89">
        <f>VLOOKUP(C2343,'[14]Estructuras de Acero y Concreto'!$C$1:$L$65536,10,0)</f>
        <v>2849</v>
      </c>
      <c r="M2343" s="59"/>
      <c r="N2343" s="59"/>
      <c r="O2343" s="59"/>
      <c r="P2343" s="59"/>
      <c r="Q2343" s="59"/>
      <c r="R2343" s="59"/>
    </row>
    <row r="2344" spans="1:18" x14ac:dyDescent="0.2">
      <c r="A2344" s="80"/>
      <c r="B2344" s="81">
        <f t="shared" si="41"/>
        <v>306</v>
      </c>
      <c r="C2344" s="96" t="s">
        <v>2342</v>
      </c>
      <c r="D2344" s="82" t="str">
        <f>VLOOKUP(C2344,[13]Resumen!$C$1:$J$65536,8,0)</f>
        <v>2 Postes autosoportables de acero (15/950) de suspensión (30°) Tipo SU21-15</v>
      </c>
      <c r="E2344" s="84" t="s">
        <v>44</v>
      </c>
      <c r="F2344" s="85">
        <f t="shared" si="40"/>
        <v>0</v>
      </c>
      <c r="G2344" s="86">
        <f>VLOOKUP(C2344,'[14]Estructuras de Acero y Concreto'!$C$1:$L$65536,7,0)</f>
        <v>7553.1668881142377</v>
      </c>
      <c r="H2344" s="93"/>
      <c r="I2344" s="60"/>
      <c r="J2344" s="89">
        <f>VLOOKUP(C2344,'[14]Estructuras de Acero y Concreto'!$C$1:$L$65536,10,0)</f>
        <v>1898</v>
      </c>
      <c r="M2344" s="59"/>
      <c r="N2344" s="59"/>
      <c r="O2344" s="59"/>
      <c r="P2344" s="59"/>
      <c r="Q2344" s="59"/>
      <c r="R2344" s="59"/>
    </row>
    <row r="2345" spans="1:18" x14ac:dyDescent="0.2">
      <c r="A2345" s="80"/>
      <c r="B2345" s="81">
        <f t="shared" si="41"/>
        <v>307</v>
      </c>
      <c r="C2345" s="96" t="s">
        <v>2343</v>
      </c>
      <c r="D2345" s="82" t="str">
        <f>VLOOKUP(C2345,[13]Resumen!$C$1:$J$65536,8,0)</f>
        <v>2 Postes autosoportables de acero (15/1400) de ángulo mayor (50°) Tipo AU22-15</v>
      </c>
      <c r="E2345" s="84" t="s">
        <v>44</v>
      </c>
      <c r="F2345" s="85">
        <f t="shared" si="40"/>
        <v>0</v>
      </c>
      <c r="G2345" s="86">
        <f>VLOOKUP(C2345,'[14]Estructuras de Acero y Concreto'!$C$1:$L$65536,7,0)</f>
        <v>9718.0366389752198</v>
      </c>
      <c r="H2345" s="93"/>
      <c r="I2345" s="60"/>
      <c r="J2345" s="89">
        <f>VLOOKUP(C2345,'[14]Estructuras de Acero y Concreto'!$C$1:$L$65536,10,0)</f>
        <v>2442</v>
      </c>
      <c r="M2345" s="59"/>
      <c r="N2345" s="59"/>
      <c r="O2345" s="59"/>
      <c r="P2345" s="59"/>
      <c r="Q2345" s="59"/>
      <c r="R2345" s="59"/>
    </row>
    <row r="2346" spans="1:18" x14ac:dyDescent="0.2">
      <c r="A2346" s="80"/>
      <c r="B2346" s="81">
        <f t="shared" si="41"/>
        <v>308</v>
      </c>
      <c r="C2346" s="96" t="s">
        <v>2344</v>
      </c>
      <c r="D2346" s="82" t="str">
        <f>VLOOKUP(C2346,[13]Resumen!$C$1:$J$65536,8,0)</f>
        <v>2 Postes autosoportables de acero (15/2150) de retención y terminal (90°) Tipo RTU2-15</v>
      </c>
      <c r="E2346" s="84" t="s">
        <v>44</v>
      </c>
      <c r="F2346" s="85">
        <f t="shared" si="40"/>
        <v>0</v>
      </c>
      <c r="G2346" s="86">
        <f>VLOOKUP(C2346,'[14]Estructuras de Acero y Concreto'!$C$1:$L$65536,7,0)</f>
        <v>12837.995985804284</v>
      </c>
      <c r="H2346" s="93"/>
      <c r="I2346" s="60"/>
      <c r="J2346" s="89">
        <f>VLOOKUP(C2346,'[14]Estructuras de Acero y Concreto'!$C$1:$L$65536,10,0)</f>
        <v>3226</v>
      </c>
      <c r="M2346" s="59"/>
      <c r="N2346" s="59"/>
      <c r="O2346" s="59"/>
      <c r="P2346" s="59"/>
      <c r="Q2346" s="59"/>
      <c r="R2346" s="59"/>
    </row>
    <row r="2347" spans="1:18" x14ac:dyDescent="0.2">
      <c r="A2347" s="80"/>
      <c r="B2347" s="81">
        <f t="shared" si="41"/>
        <v>309</v>
      </c>
      <c r="C2347" s="96" t="s">
        <v>2345</v>
      </c>
      <c r="D2347" s="82" t="str">
        <f>VLOOKUP(C2347,[13]Resumen!$C$1:$J$65536,8,0)</f>
        <v>1 Poste de concreto (15/700) de suspensión (3°) Tipo SU2-15</v>
      </c>
      <c r="E2347" s="84" t="s">
        <v>44</v>
      </c>
      <c r="F2347" s="85">
        <f t="shared" si="40"/>
        <v>1</v>
      </c>
      <c r="G2347" s="86">
        <f>VLOOKUP(C2347,'[14]Estructuras de Acero y Concreto'!$C$1:$L$65536,7,0)</f>
        <v>831.64277990198605</v>
      </c>
      <c r="H2347" s="93"/>
      <c r="I2347" s="60"/>
      <c r="J2347" s="89">
        <f>VLOOKUP(C2347,'[14]Estructuras de Acero y Concreto'!$C$1:$L$65536,10,0)</f>
        <v>3003</v>
      </c>
      <c r="M2347" s="59"/>
      <c r="N2347" s="59"/>
      <c r="O2347" s="59"/>
      <c r="P2347" s="59"/>
      <c r="Q2347" s="59"/>
      <c r="R2347" s="59"/>
    </row>
    <row r="2348" spans="1:18" x14ac:dyDescent="0.2">
      <c r="A2348" s="80"/>
      <c r="B2348" s="81">
        <f t="shared" si="41"/>
        <v>310</v>
      </c>
      <c r="C2348" s="96" t="s">
        <v>2346</v>
      </c>
      <c r="D2348" s="82" t="str">
        <f>VLOOKUP(C2348,[13]Resumen!$C$1:$J$65536,8,0)</f>
        <v>2 Postes autosoportables de acero (15/1450) de suspensión (30°) Tipo SU21-15</v>
      </c>
      <c r="E2348" s="84" t="s">
        <v>44</v>
      </c>
      <c r="F2348" s="85">
        <f t="shared" si="40"/>
        <v>0</v>
      </c>
      <c r="G2348" s="86">
        <f>VLOOKUP(C2348,'[14]Estructuras de Acero y Concreto'!$C$1:$L$65536,7,0)</f>
        <v>9940.8908780344409</v>
      </c>
      <c r="H2348" s="93"/>
      <c r="I2348" s="60"/>
      <c r="J2348" s="89">
        <f>VLOOKUP(C2348,'[14]Estructuras de Acero y Concreto'!$C$1:$L$65536,10,0)</f>
        <v>2498</v>
      </c>
      <c r="M2348" s="59"/>
      <c r="N2348" s="59"/>
      <c r="O2348" s="59"/>
      <c r="P2348" s="59"/>
      <c r="Q2348" s="59"/>
      <c r="R2348" s="59"/>
    </row>
    <row r="2349" spans="1:18" x14ac:dyDescent="0.2">
      <c r="A2349" s="80"/>
      <c r="B2349" s="81">
        <f t="shared" si="41"/>
        <v>311</v>
      </c>
      <c r="C2349" s="96" t="s">
        <v>2347</v>
      </c>
      <c r="D2349" s="82" t="str">
        <f>VLOOKUP(C2349,[13]Resumen!$C$1:$J$65536,8,0)</f>
        <v>2 Postes autosoportables de acero (15/2150) de ángulo mayor (50°) Tipo AU22-15</v>
      </c>
      <c r="E2349" s="84" t="s">
        <v>44</v>
      </c>
      <c r="F2349" s="85">
        <f t="shared" si="40"/>
        <v>0</v>
      </c>
      <c r="G2349" s="86">
        <f>VLOOKUP(C2349,'[14]Estructuras de Acero y Concreto'!$C$1:$L$65536,7,0)</f>
        <v>12837.995985804284</v>
      </c>
      <c r="H2349" s="93"/>
      <c r="I2349" s="60"/>
      <c r="J2349" s="89">
        <f>VLOOKUP(C2349,'[14]Estructuras de Acero y Concreto'!$C$1:$L$65536,10,0)</f>
        <v>3226</v>
      </c>
      <c r="M2349" s="59"/>
      <c r="N2349" s="59"/>
      <c r="O2349" s="59"/>
      <c r="P2349" s="59"/>
      <c r="Q2349" s="59"/>
      <c r="R2349" s="59"/>
    </row>
    <row r="2350" spans="1:18" x14ac:dyDescent="0.2">
      <c r="A2350" s="80"/>
      <c r="B2350" s="81">
        <f t="shared" si="41"/>
        <v>312</v>
      </c>
      <c r="C2350" s="96" t="s">
        <v>2348</v>
      </c>
      <c r="D2350" s="82" t="str">
        <f>VLOOKUP(C2350,[13]Resumen!$C$1:$J$65536,8,0)</f>
        <v>2 Postes autosoportables de acero (15/3450) de retención y terminal (90°) Tipo RTU2-15</v>
      </c>
      <c r="E2350" s="84" t="s">
        <v>44</v>
      </c>
      <c r="F2350" s="85">
        <f t="shared" si="40"/>
        <v>0</v>
      </c>
      <c r="G2350" s="86">
        <f>VLOOKUP(C2350,'[14]Estructuras de Acero y Concreto'!$C$1:$L$65536,7,0)</f>
        <v>17462.221446283074</v>
      </c>
      <c r="H2350" s="93"/>
      <c r="I2350" s="60"/>
      <c r="J2350" s="89">
        <f>VLOOKUP(C2350,'[14]Estructuras de Acero y Concreto'!$C$1:$L$65536,10,0)</f>
        <v>4388</v>
      </c>
      <c r="M2350" s="59"/>
      <c r="N2350" s="59"/>
      <c r="O2350" s="59"/>
      <c r="P2350" s="59"/>
      <c r="Q2350" s="59"/>
      <c r="R2350" s="59"/>
    </row>
    <row r="2351" spans="1:18" x14ac:dyDescent="0.2">
      <c r="A2351" s="80"/>
      <c r="B2351" s="81">
        <f t="shared" si="41"/>
        <v>313</v>
      </c>
      <c r="C2351" s="96" t="s">
        <v>2349</v>
      </c>
      <c r="D2351" s="82" t="str">
        <f>VLOOKUP(C2351,[13]Resumen!$C$1:$J$65536,8,0)</f>
        <v>1 Poste de concreto (15/800) de suspensión (3°) Tipo SU2-15</v>
      </c>
      <c r="E2351" s="84" t="s">
        <v>44</v>
      </c>
      <c r="F2351" s="85">
        <f t="shared" si="40"/>
        <v>1</v>
      </c>
      <c r="G2351" s="86">
        <f>VLOOKUP(C2351,'[14]Estructuras de Acero y Concreto'!$C$1:$L$65536,7,0)</f>
        <v>910.09778267723516</v>
      </c>
      <c r="H2351" s="93"/>
      <c r="I2351" s="60"/>
      <c r="J2351" s="89">
        <f>VLOOKUP(C2351,'[14]Estructuras de Acero y Concreto'!$C$1:$L$65536,10,0)</f>
        <v>3080</v>
      </c>
      <c r="M2351" s="59"/>
      <c r="N2351" s="59"/>
      <c r="O2351" s="59"/>
      <c r="P2351" s="59"/>
      <c r="Q2351" s="59"/>
      <c r="R2351" s="59"/>
    </row>
    <row r="2352" spans="1:18" x14ac:dyDescent="0.2">
      <c r="A2352" s="80"/>
      <c r="B2352" s="81">
        <f t="shared" si="41"/>
        <v>314</v>
      </c>
      <c r="C2352" s="96" t="s">
        <v>2350</v>
      </c>
      <c r="D2352" s="82" t="str">
        <f>VLOOKUP(C2352,[13]Resumen!$C$1:$J$65536,8,0)</f>
        <v>2 Postes autosoportables de acero (15/1700) de suspensión (30°) Tipo SU21-15</v>
      </c>
      <c r="E2352" s="84" t="s">
        <v>44</v>
      </c>
      <c r="F2352" s="85">
        <f t="shared" si="40"/>
        <v>0</v>
      </c>
      <c r="G2352" s="86">
        <f>VLOOKUP(C2352,'[14]Estructuras de Acero y Concreto'!$C$1:$L$65536,7,0)</f>
        <v>11023.325753464933</v>
      </c>
      <c r="H2352" s="93"/>
      <c r="I2352" s="60"/>
      <c r="J2352" s="89">
        <f>VLOOKUP(C2352,'[14]Estructuras de Acero y Concreto'!$C$1:$L$65536,10,0)</f>
        <v>2770</v>
      </c>
      <c r="M2352" s="59"/>
      <c r="N2352" s="59"/>
      <c r="O2352" s="59"/>
      <c r="P2352" s="59"/>
      <c r="Q2352" s="59"/>
      <c r="R2352" s="59"/>
    </row>
    <row r="2353" spans="1:18" x14ac:dyDescent="0.2">
      <c r="A2353" s="80"/>
      <c r="B2353" s="81">
        <f t="shared" si="41"/>
        <v>315</v>
      </c>
      <c r="C2353" s="96" t="s">
        <v>2351</v>
      </c>
      <c r="D2353" s="82" t="str">
        <f>VLOOKUP(C2353,[13]Resumen!$C$1:$J$65536,8,0)</f>
        <v>2 Postes autosoportables de acero (15/2650) de ángulo mayor (50°) Tipo AU22-15</v>
      </c>
      <c r="E2353" s="84" t="s">
        <v>44</v>
      </c>
      <c r="F2353" s="85">
        <f t="shared" si="40"/>
        <v>0</v>
      </c>
      <c r="G2353" s="86">
        <f>VLOOKUP(C2353,'[14]Estructuras de Acero y Concreto'!$C$1:$L$65536,7,0)</f>
        <v>14708.379777908442</v>
      </c>
      <c r="H2353" s="93"/>
      <c r="I2353" s="60"/>
      <c r="J2353" s="89">
        <f>VLOOKUP(C2353,'[14]Estructuras de Acero y Concreto'!$C$1:$L$65536,10,0)</f>
        <v>3696</v>
      </c>
      <c r="M2353" s="59"/>
      <c r="N2353" s="59"/>
      <c r="O2353" s="59"/>
      <c r="P2353" s="59"/>
      <c r="Q2353" s="59"/>
      <c r="R2353" s="59"/>
    </row>
    <row r="2354" spans="1:18" x14ac:dyDescent="0.2">
      <c r="A2354" s="80"/>
      <c r="B2354" s="81">
        <f t="shared" si="41"/>
        <v>316</v>
      </c>
      <c r="C2354" s="96" t="s">
        <v>2352</v>
      </c>
      <c r="D2354" s="82" t="str">
        <f>VLOOKUP(C2354,[13]Resumen!$C$1:$J$65536,8,0)</f>
        <v>2 Postes autosoportables de acero (15/4200) de retención y terminal (90°) Tipo RTU2-15</v>
      </c>
      <c r="E2354" s="84" t="s">
        <v>44</v>
      </c>
      <c r="F2354" s="85">
        <f t="shared" si="40"/>
        <v>0</v>
      </c>
      <c r="G2354" s="86">
        <f>VLOOKUP(C2354,'[14]Estructuras de Acero y Concreto'!$C$1:$L$65536,7,0)</f>
        <v>19841.986356236874</v>
      </c>
      <c r="H2354" s="93"/>
      <c r="I2354" s="60"/>
      <c r="J2354" s="89">
        <f>VLOOKUP(C2354,'[14]Estructuras de Acero y Concreto'!$C$1:$L$65536,10,0)</f>
        <v>4986</v>
      </c>
      <c r="M2354" s="59"/>
      <c r="N2354" s="59"/>
      <c r="O2354" s="59"/>
      <c r="P2354" s="59"/>
      <c r="Q2354" s="59"/>
      <c r="R2354" s="59"/>
    </row>
    <row r="2355" spans="1:18" x14ac:dyDescent="0.2">
      <c r="A2355" s="80"/>
      <c r="B2355" s="81">
        <f t="shared" si="41"/>
        <v>317</v>
      </c>
      <c r="C2355" s="96" t="s">
        <v>2353</v>
      </c>
      <c r="D2355" s="82" t="str">
        <f>VLOOKUP(C2355,[13]Resumen!$C$1:$J$65536,8,0)</f>
        <v>1 Poste de concreto (16/300) de suspensión (3°) Tipo SUS1-16</v>
      </c>
      <c r="E2355" s="84" t="s">
        <v>44</v>
      </c>
      <c r="F2355" s="85">
        <f t="shared" si="40"/>
        <v>1</v>
      </c>
      <c r="G2355" s="86">
        <f>VLOOKUP(C2355,'[14]Estructuras de Acero y Concreto'!$C$1:$L$65536,7,0)</f>
        <v>831.64277990198605</v>
      </c>
      <c r="H2355" s="93"/>
      <c r="I2355" s="60"/>
      <c r="J2355" s="89">
        <f>VLOOKUP(C2355,'[14]Estructuras de Acero y Concreto'!$C$1:$L$65536,10,0)</f>
        <v>3003</v>
      </c>
      <c r="M2355" s="59"/>
      <c r="N2355" s="59"/>
      <c r="O2355" s="59"/>
      <c r="P2355" s="59"/>
      <c r="Q2355" s="59"/>
      <c r="R2355" s="59"/>
    </row>
    <row r="2356" spans="1:18" x14ac:dyDescent="0.2">
      <c r="A2356" s="80"/>
      <c r="B2356" s="81">
        <f t="shared" si="41"/>
        <v>318</v>
      </c>
      <c r="C2356" s="96" t="s">
        <v>2354</v>
      </c>
      <c r="D2356" s="82" t="str">
        <f>VLOOKUP(C2356,[13]Resumen!$C$1:$J$65536,8,0)</f>
        <v>1 Poste autosoportable de acero (16/650) de suspensión (30°) Tipo SUS11-16</v>
      </c>
      <c r="E2356" s="84" t="s">
        <v>44</v>
      </c>
      <c r="F2356" s="85">
        <f t="shared" si="40"/>
        <v>0</v>
      </c>
      <c r="G2356" s="86">
        <f>VLOOKUP(C2356,'[14]Estructuras de Acero y Concreto'!$C$1:$L$65536,7,0)</f>
        <v>3143.8365867282655</v>
      </c>
      <c r="H2356" s="93"/>
      <c r="I2356" s="60"/>
      <c r="J2356" s="89">
        <f>VLOOKUP(C2356,'[14]Estructuras de Acero y Concreto'!$C$1:$L$65536,10,0)</f>
        <v>790</v>
      </c>
      <c r="M2356" s="59"/>
      <c r="N2356" s="59"/>
      <c r="O2356" s="59"/>
      <c r="P2356" s="59"/>
      <c r="Q2356" s="59"/>
      <c r="R2356" s="59"/>
    </row>
    <row r="2357" spans="1:18" x14ac:dyDescent="0.2">
      <c r="A2357" s="80"/>
      <c r="B2357" s="81">
        <f t="shared" si="41"/>
        <v>319</v>
      </c>
      <c r="C2357" s="96" t="s">
        <v>2355</v>
      </c>
      <c r="D2357" s="82" t="str">
        <f>VLOOKUP(C2357,[13]Resumen!$C$1:$J$65536,8,0)</f>
        <v>1 Poste autosoportable de acero (16/900) de ángulo mayor (50°) Tipo AUS1-16</v>
      </c>
      <c r="E2357" s="84" t="s">
        <v>44</v>
      </c>
      <c r="F2357" s="85">
        <f t="shared" si="40"/>
        <v>0</v>
      </c>
      <c r="G2357" s="86">
        <f>VLOOKUP(C2357,'[14]Estructuras de Acero y Concreto'!$C$1:$L$65536,7,0)</f>
        <v>3888.0105635867285</v>
      </c>
      <c r="H2357" s="93"/>
      <c r="I2357" s="60"/>
      <c r="J2357" s="89">
        <f>VLOOKUP(C2357,'[14]Estructuras de Acero y Concreto'!$C$1:$L$65536,10,0)</f>
        <v>977</v>
      </c>
      <c r="M2357" s="59"/>
      <c r="N2357" s="59"/>
      <c r="O2357" s="59"/>
      <c r="P2357" s="59"/>
      <c r="Q2357" s="59"/>
      <c r="R2357" s="59"/>
    </row>
    <row r="2358" spans="1:18" x14ac:dyDescent="0.2">
      <c r="A2358" s="80"/>
      <c r="B2358" s="81">
        <f t="shared" si="41"/>
        <v>320</v>
      </c>
      <c r="C2358" s="96" t="s">
        <v>2356</v>
      </c>
      <c r="D2358" s="82" t="str">
        <f>VLOOKUP(C2358,[13]Resumen!$C$1:$J$65536,8,0)</f>
        <v>1 Poste autosoportable de acero (16/1350) de retención y terminal (90°) Tipo RTUS1-16</v>
      </c>
      <c r="E2358" s="84" t="s">
        <v>44</v>
      </c>
      <c r="F2358" s="85">
        <f t="shared" si="40"/>
        <v>0</v>
      </c>
      <c r="G2358" s="86">
        <f>VLOOKUP(C2358,'[14]Estructuras de Acero y Concreto'!$C$1:$L$65536,7,0)</f>
        <v>5057.9953186476268</v>
      </c>
      <c r="H2358" s="93"/>
      <c r="I2358" s="60"/>
      <c r="J2358" s="89">
        <f>VLOOKUP(C2358,'[14]Estructuras de Acero y Concreto'!$C$1:$L$65536,10,0)</f>
        <v>1271</v>
      </c>
      <c r="M2358" s="59"/>
      <c r="N2358" s="59"/>
      <c r="O2358" s="59"/>
      <c r="P2358" s="59"/>
      <c r="Q2358" s="59"/>
      <c r="R2358" s="59"/>
    </row>
    <row r="2359" spans="1:18" x14ac:dyDescent="0.2">
      <c r="A2359" s="80"/>
      <c r="B2359" s="81">
        <f t="shared" si="41"/>
        <v>321</v>
      </c>
      <c r="C2359" s="96" t="s">
        <v>2357</v>
      </c>
      <c r="D2359" s="82" t="str">
        <f>VLOOKUP(C2359,[13]Resumen!$C$1:$J$65536,8,0)</f>
        <v>1 Poste de concreto (16/300) de suspensión (3°) Tipo SUS1-16</v>
      </c>
      <c r="E2359" s="84" t="s">
        <v>44</v>
      </c>
      <c r="F2359" s="85">
        <f t="shared" ref="F2359:F2422" si="42">IF(MID(C2359,1,2)="EA",0,1)</f>
        <v>1</v>
      </c>
      <c r="G2359" s="86">
        <f>VLOOKUP(C2359,'[14]Estructuras de Acero y Concreto'!$C$1:$L$65536,7,0)</f>
        <v>831.64277990198605</v>
      </c>
      <c r="H2359" s="93"/>
      <c r="I2359" s="60"/>
      <c r="J2359" s="89">
        <f>VLOOKUP(C2359,'[14]Estructuras de Acero y Concreto'!$C$1:$L$65536,10,0)</f>
        <v>3003</v>
      </c>
      <c r="M2359" s="59"/>
      <c r="N2359" s="59"/>
      <c r="O2359" s="59"/>
      <c r="P2359" s="59"/>
      <c r="Q2359" s="59"/>
      <c r="R2359" s="59"/>
    </row>
    <row r="2360" spans="1:18" x14ac:dyDescent="0.2">
      <c r="A2360" s="80"/>
      <c r="B2360" s="81">
        <f t="shared" si="41"/>
        <v>322</v>
      </c>
      <c r="C2360" s="96" t="s">
        <v>2358</v>
      </c>
      <c r="D2360" s="82" t="str">
        <f>VLOOKUP(C2360,[13]Resumen!$C$1:$J$65536,8,0)</f>
        <v>1 Poste autosoportable de acero (16/850) de suspensión (30°) Tipo SUS11-16</v>
      </c>
      <c r="E2360" s="84" t="s">
        <v>44</v>
      </c>
      <c r="F2360" s="85">
        <f t="shared" si="42"/>
        <v>0</v>
      </c>
      <c r="G2360" s="86">
        <f>VLOOKUP(C2360,'[14]Estructuras de Acero y Concreto'!$C$1:$L$65536,7,0)</f>
        <v>3744.7471241915164</v>
      </c>
      <c r="H2360" s="93"/>
      <c r="I2360" s="60"/>
      <c r="J2360" s="89">
        <f>VLOOKUP(C2360,'[14]Estructuras de Acero y Concreto'!$C$1:$L$65536,10,0)</f>
        <v>941</v>
      </c>
      <c r="M2360" s="59"/>
      <c r="N2360" s="59"/>
      <c r="O2360" s="59"/>
      <c r="P2360" s="59"/>
      <c r="Q2360" s="59"/>
      <c r="R2360" s="59"/>
    </row>
    <row r="2361" spans="1:18" x14ac:dyDescent="0.2">
      <c r="A2361" s="80"/>
      <c r="B2361" s="81">
        <f t="shared" ref="B2361:B2424" si="43">1+B2360</f>
        <v>323</v>
      </c>
      <c r="C2361" s="96" t="s">
        <v>2359</v>
      </c>
      <c r="D2361" s="82" t="str">
        <f>VLOOKUP(C2361,[13]Resumen!$C$1:$J$65536,8,0)</f>
        <v>1 Poste autosoportable de acero (16/1150) de ángulo mayor (50°) Tipo AUS1-16</v>
      </c>
      <c r="E2361" s="84" t="s">
        <v>44</v>
      </c>
      <c r="F2361" s="85">
        <f t="shared" si="42"/>
        <v>0</v>
      </c>
      <c r="G2361" s="86">
        <f>VLOOKUP(C2361,'[14]Estructuras de Acero y Concreto'!$C$1:$L$65536,7,0)</f>
        <v>4556.5732807643844</v>
      </c>
      <c r="H2361" s="93"/>
      <c r="I2361" s="60"/>
      <c r="J2361" s="89">
        <f>VLOOKUP(C2361,'[14]Estructuras de Acero y Concreto'!$C$1:$L$65536,10,0)</f>
        <v>1145</v>
      </c>
      <c r="M2361" s="59"/>
      <c r="N2361" s="59"/>
      <c r="O2361" s="59"/>
      <c r="P2361" s="59"/>
      <c r="Q2361" s="59"/>
      <c r="R2361" s="59"/>
    </row>
    <row r="2362" spans="1:18" x14ac:dyDescent="0.2">
      <c r="A2362" s="80"/>
      <c r="B2362" s="81">
        <f t="shared" si="43"/>
        <v>324</v>
      </c>
      <c r="C2362" s="96" t="s">
        <v>2360</v>
      </c>
      <c r="D2362" s="82" t="str">
        <f>VLOOKUP(C2362,[13]Resumen!$C$1:$J$65536,8,0)</f>
        <v>1 Poste autosoportable de acero (16/1750) de retención y terminal (90°) Tipo RTUS1-16</v>
      </c>
      <c r="E2362" s="84" t="s">
        <v>44</v>
      </c>
      <c r="F2362" s="85">
        <f t="shared" si="42"/>
        <v>0</v>
      </c>
      <c r="G2362" s="86">
        <f>VLOOKUP(C2362,'[14]Estructuras de Acero y Concreto'!$C$1:$L$65536,7,0)</f>
        <v>5989.2076747165056</v>
      </c>
      <c r="H2362" s="93"/>
      <c r="I2362" s="60"/>
      <c r="J2362" s="89">
        <f>VLOOKUP(C2362,'[14]Estructuras de Acero y Concreto'!$C$1:$L$65536,10,0)</f>
        <v>1505</v>
      </c>
      <c r="M2362" s="59"/>
      <c r="N2362" s="59"/>
      <c r="O2362" s="59"/>
      <c r="P2362" s="59"/>
      <c r="Q2362" s="59"/>
      <c r="R2362" s="59"/>
    </row>
    <row r="2363" spans="1:18" x14ac:dyDescent="0.2">
      <c r="A2363" s="80"/>
      <c r="B2363" s="81">
        <f t="shared" si="43"/>
        <v>325</v>
      </c>
      <c r="C2363" s="96" t="s">
        <v>2361</v>
      </c>
      <c r="D2363" s="82" t="str">
        <f>VLOOKUP(C2363,[13]Resumen!$C$1:$J$65536,8,0)</f>
        <v>1 Poste de concreto (16/400) de suspensión (3°) Tipo SUS1-16</v>
      </c>
      <c r="E2363" s="84" t="s">
        <v>44</v>
      </c>
      <c r="F2363" s="85">
        <f t="shared" si="42"/>
        <v>1</v>
      </c>
      <c r="G2363" s="86">
        <f>VLOOKUP(C2363,'[14]Estructuras de Acero y Concreto'!$C$1:$L$65536,7,0)</f>
        <v>910.09778267723516</v>
      </c>
      <c r="H2363" s="93"/>
      <c r="I2363" s="60"/>
      <c r="J2363" s="89">
        <f>VLOOKUP(C2363,'[14]Estructuras de Acero y Concreto'!$C$1:$L$65536,10,0)</f>
        <v>3080</v>
      </c>
      <c r="M2363" s="59"/>
      <c r="N2363" s="59"/>
      <c r="O2363" s="59"/>
      <c r="P2363" s="59"/>
      <c r="Q2363" s="59"/>
      <c r="R2363" s="59"/>
    </row>
    <row r="2364" spans="1:18" x14ac:dyDescent="0.2">
      <c r="A2364" s="80"/>
      <c r="B2364" s="81">
        <f t="shared" si="43"/>
        <v>326</v>
      </c>
      <c r="C2364" s="96" t="s">
        <v>2362</v>
      </c>
      <c r="D2364" s="82" t="str">
        <f>VLOOKUP(C2364,[13]Resumen!$C$1:$J$65536,8,0)</f>
        <v>1 Poste autosoportable de acero (16/950) de suspensión (30°) Tipo SUS11-16</v>
      </c>
      <c r="E2364" s="84" t="s">
        <v>44</v>
      </c>
      <c r="F2364" s="85">
        <f t="shared" si="42"/>
        <v>0</v>
      </c>
      <c r="G2364" s="86">
        <f>VLOOKUP(C2364,'[14]Estructuras de Acero y Concreto'!$C$1:$L$65536,7,0)</f>
        <v>4027.2944629987405</v>
      </c>
      <c r="H2364" s="93"/>
      <c r="I2364" s="60"/>
      <c r="J2364" s="89">
        <f>VLOOKUP(C2364,'[14]Estructuras de Acero y Concreto'!$C$1:$L$65536,10,0)</f>
        <v>1012</v>
      </c>
      <c r="M2364" s="59"/>
      <c r="N2364" s="59"/>
      <c r="O2364" s="59"/>
      <c r="P2364" s="59"/>
      <c r="Q2364" s="59"/>
      <c r="R2364" s="59"/>
    </row>
    <row r="2365" spans="1:18" x14ac:dyDescent="0.2">
      <c r="A2365" s="80"/>
      <c r="B2365" s="81">
        <f t="shared" si="43"/>
        <v>327</v>
      </c>
      <c r="C2365" s="96" t="s">
        <v>2363</v>
      </c>
      <c r="D2365" s="82" t="str">
        <f>VLOOKUP(C2365,[13]Resumen!$C$1:$J$65536,8,0)</f>
        <v>1 Poste autosoportable de acero (16/1350) de ángulo mayor (50°) Tipo AUS1-16</v>
      </c>
      <c r="E2365" s="84" t="s">
        <v>44</v>
      </c>
      <c r="F2365" s="85">
        <f t="shared" si="42"/>
        <v>0</v>
      </c>
      <c r="G2365" s="86">
        <f>VLOOKUP(C2365,'[14]Estructuras de Acero y Concreto'!$C$1:$L$65536,7,0)</f>
        <v>5057.9953186476268</v>
      </c>
      <c r="H2365" s="93"/>
      <c r="I2365" s="60"/>
      <c r="J2365" s="89">
        <f>VLOOKUP(C2365,'[14]Estructuras de Acero y Concreto'!$C$1:$L$65536,10,0)</f>
        <v>1271</v>
      </c>
      <c r="M2365" s="59"/>
      <c r="N2365" s="59"/>
      <c r="O2365" s="59"/>
      <c r="P2365" s="59"/>
      <c r="Q2365" s="59"/>
      <c r="R2365" s="59"/>
    </row>
    <row r="2366" spans="1:18" x14ac:dyDescent="0.2">
      <c r="A2366" s="80"/>
      <c r="B2366" s="81">
        <f t="shared" si="43"/>
        <v>328</v>
      </c>
      <c r="C2366" s="96" t="s">
        <v>2364</v>
      </c>
      <c r="D2366" s="82" t="str">
        <f>VLOOKUP(C2366,[13]Resumen!$C$1:$J$65536,8,0)</f>
        <v>1 Poste autosoportable de acero (16/2100) de retención y terminal (90°) Tipo RTUS1-16</v>
      </c>
      <c r="E2366" s="84" t="s">
        <v>44</v>
      </c>
      <c r="F2366" s="85">
        <f t="shared" si="42"/>
        <v>0</v>
      </c>
      <c r="G2366" s="86">
        <f>VLOOKUP(C2366,'[14]Estructuras de Acero y Concreto'!$C$1:$L$65536,7,0)</f>
        <v>6741.3407315413688</v>
      </c>
      <c r="H2366" s="93"/>
      <c r="I2366" s="60"/>
      <c r="J2366" s="89">
        <f>VLOOKUP(C2366,'[14]Estructuras de Acero y Concreto'!$C$1:$L$65536,10,0)</f>
        <v>1694</v>
      </c>
      <c r="M2366" s="59"/>
      <c r="N2366" s="59"/>
      <c r="O2366" s="59"/>
      <c r="P2366" s="59"/>
      <c r="Q2366" s="59"/>
      <c r="R2366" s="59"/>
    </row>
    <row r="2367" spans="1:18" x14ac:dyDescent="0.2">
      <c r="A2367" s="80"/>
      <c r="B2367" s="81">
        <f t="shared" si="43"/>
        <v>329</v>
      </c>
      <c r="C2367" s="96" t="s">
        <v>2365</v>
      </c>
      <c r="D2367" s="82" t="str">
        <f>VLOOKUP(C2367,[13]Resumen!$C$1:$J$65536,8,0)</f>
        <v>1 Poste de concreto (16/500) de suspensión (3°) Tipo SUS1-16</v>
      </c>
      <c r="E2367" s="84" t="s">
        <v>44</v>
      </c>
      <c r="F2367" s="85">
        <f t="shared" si="42"/>
        <v>1</v>
      </c>
      <c r="G2367" s="86">
        <f>VLOOKUP(C2367,'[14]Estructuras de Acero y Concreto'!$C$1:$L$65536,7,0)</f>
        <v>988.55278545248427</v>
      </c>
      <c r="H2367" s="93"/>
      <c r="I2367" s="60"/>
      <c r="J2367" s="89">
        <f>VLOOKUP(C2367,'[14]Estructuras de Acero y Concreto'!$C$1:$L$65536,10,0)</f>
        <v>3157</v>
      </c>
      <c r="M2367" s="59"/>
      <c r="N2367" s="59"/>
      <c r="O2367" s="59"/>
      <c r="P2367" s="59"/>
      <c r="Q2367" s="59"/>
      <c r="R2367" s="59"/>
    </row>
    <row r="2368" spans="1:18" x14ac:dyDescent="0.2">
      <c r="A2368" s="80"/>
      <c r="B2368" s="81">
        <f t="shared" si="43"/>
        <v>330</v>
      </c>
      <c r="C2368" s="96" t="s">
        <v>2366</v>
      </c>
      <c r="D2368" s="82" t="str">
        <f>VLOOKUP(C2368,[13]Resumen!$C$1:$J$65536,8,0)</f>
        <v>1 Poste autosoportable de acero (16/1450) de suspensión (30°) Tipo SUS11-16</v>
      </c>
      <c r="E2368" s="84" t="s">
        <v>44</v>
      </c>
      <c r="F2368" s="85">
        <f t="shared" si="42"/>
        <v>0</v>
      </c>
      <c r="G2368" s="86">
        <f>VLOOKUP(C2368,'[14]Estructuras de Acero y Concreto'!$C$1:$L$65536,7,0)</f>
        <v>5296.7677176396473</v>
      </c>
      <c r="H2368" s="93"/>
      <c r="I2368" s="60"/>
      <c r="J2368" s="89">
        <f>VLOOKUP(C2368,'[14]Estructuras de Acero y Concreto'!$C$1:$L$65536,10,0)</f>
        <v>1331</v>
      </c>
      <c r="M2368" s="59"/>
      <c r="N2368" s="59"/>
      <c r="O2368" s="59"/>
      <c r="P2368" s="59"/>
      <c r="Q2368" s="59"/>
      <c r="R2368" s="59"/>
    </row>
    <row r="2369" spans="1:18" x14ac:dyDescent="0.2">
      <c r="A2369" s="80"/>
      <c r="B2369" s="81">
        <f t="shared" si="43"/>
        <v>331</v>
      </c>
      <c r="C2369" s="96" t="s">
        <v>2367</v>
      </c>
      <c r="D2369" s="82" t="str">
        <f>VLOOKUP(C2369,[13]Resumen!$C$1:$J$65536,8,0)</f>
        <v>1 Poste autosoportable de acero (16/2050) de ángulo mayor (50°) Tipo AUS1-16</v>
      </c>
      <c r="E2369" s="84" t="s">
        <v>44</v>
      </c>
      <c r="F2369" s="85">
        <f t="shared" si="42"/>
        <v>0</v>
      </c>
      <c r="G2369" s="86">
        <f>VLOOKUP(C2369,'[14]Estructuras de Acero y Concreto'!$C$1:$L$65536,7,0)</f>
        <v>6637.8726919781602</v>
      </c>
      <c r="H2369" s="93"/>
      <c r="I2369" s="60"/>
      <c r="J2369" s="89">
        <f>VLOOKUP(C2369,'[14]Estructuras de Acero y Concreto'!$C$1:$L$65536,10,0)</f>
        <v>1668</v>
      </c>
      <c r="M2369" s="59"/>
      <c r="N2369" s="59"/>
      <c r="O2369" s="59"/>
      <c r="P2369" s="59"/>
      <c r="Q2369" s="59"/>
      <c r="R2369" s="59"/>
    </row>
    <row r="2370" spans="1:18" x14ac:dyDescent="0.2">
      <c r="A2370" s="80"/>
      <c r="B2370" s="81">
        <f t="shared" si="43"/>
        <v>332</v>
      </c>
      <c r="C2370" s="96" t="s">
        <v>2368</v>
      </c>
      <c r="D2370" s="82" t="str">
        <f>VLOOKUP(C2370,[13]Resumen!$C$1:$J$65536,8,0)</f>
        <v>1 Poste autosoportable de acero (16/3200) de retención y terminal (90°) Tipo RTUS1-16</v>
      </c>
      <c r="E2370" s="84" t="s">
        <v>44</v>
      </c>
      <c r="F2370" s="85">
        <f t="shared" si="42"/>
        <v>0</v>
      </c>
      <c r="G2370" s="86">
        <f>VLOOKUP(C2370,'[14]Estructuras de Acero y Concreto'!$C$1:$L$65536,7,0)</f>
        <v>8862.435542587149</v>
      </c>
      <c r="H2370" s="93"/>
      <c r="I2370" s="60"/>
      <c r="J2370" s="89">
        <f>VLOOKUP(C2370,'[14]Estructuras de Acero y Concreto'!$C$1:$L$65536,10,0)</f>
        <v>2227</v>
      </c>
      <c r="M2370" s="59"/>
      <c r="N2370" s="59"/>
      <c r="O2370" s="59"/>
      <c r="P2370" s="59"/>
      <c r="Q2370" s="59"/>
      <c r="R2370" s="59"/>
    </row>
    <row r="2371" spans="1:18" x14ac:dyDescent="0.2">
      <c r="A2371" s="80"/>
      <c r="B2371" s="81">
        <f t="shared" si="43"/>
        <v>333</v>
      </c>
      <c r="C2371" s="96" t="s">
        <v>2369</v>
      </c>
      <c r="D2371" s="82" t="str">
        <f>VLOOKUP(C2371,[13]Resumen!$C$1:$J$65536,8,0)</f>
        <v>1 Poste de concreto (16/500) de suspensión (3°) Tipo SUS1-16</v>
      </c>
      <c r="E2371" s="84" t="s">
        <v>44</v>
      </c>
      <c r="F2371" s="85">
        <f t="shared" si="42"/>
        <v>1</v>
      </c>
      <c r="G2371" s="86">
        <f>VLOOKUP(C2371,'[14]Estructuras de Acero y Concreto'!$C$1:$L$65536,7,0)</f>
        <v>988.55278545248427</v>
      </c>
      <c r="H2371" s="93"/>
      <c r="I2371" s="60"/>
      <c r="J2371" s="89">
        <f>VLOOKUP(C2371,'[14]Estructuras de Acero y Concreto'!$C$1:$L$65536,10,0)</f>
        <v>3157</v>
      </c>
      <c r="M2371" s="59"/>
      <c r="N2371" s="59"/>
      <c r="O2371" s="59"/>
      <c r="P2371" s="59"/>
      <c r="Q2371" s="59"/>
      <c r="R2371" s="59"/>
    </row>
    <row r="2372" spans="1:18" x14ac:dyDescent="0.2">
      <c r="A2372" s="80"/>
      <c r="B2372" s="81">
        <f t="shared" si="43"/>
        <v>334</v>
      </c>
      <c r="C2372" s="96" t="s">
        <v>2370</v>
      </c>
      <c r="D2372" s="82" t="str">
        <f>VLOOKUP(C2372,[13]Resumen!$C$1:$J$65536,8,0)</f>
        <v>1 Poste autosoportable de acero (16/1700) de suspensión (30°) Tipo SUS11-16</v>
      </c>
      <c r="E2372" s="84" t="s">
        <v>44</v>
      </c>
      <c r="F2372" s="85">
        <f t="shared" si="42"/>
        <v>0</v>
      </c>
      <c r="G2372" s="86">
        <f>VLOOKUP(C2372,'[14]Estructuras de Acero y Concreto'!$C$1:$L$65536,7,0)</f>
        <v>5877.7805551868969</v>
      </c>
      <c r="H2372" s="93"/>
      <c r="I2372" s="60"/>
      <c r="J2372" s="89">
        <f>VLOOKUP(C2372,'[14]Estructuras de Acero y Concreto'!$C$1:$L$65536,10,0)</f>
        <v>1477</v>
      </c>
      <c r="M2372" s="59"/>
      <c r="N2372" s="59"/>
      <c r="O2372" s="59"/>
      <c r="P2372" s="59"/>
      <c r="Q2372" s="59"/>
      <c r="R2372" s="59"/>
    </row>
    <row r="2373" spans="1:18" x14ac:dyDescent="0.2">
      <c r="A2373" s="80"/>
      <c r="B2373" s="81">
        <f t="shared" si="43"/>
        <v>335</v>
      </c>
      <c r="C2373" s="96" t="s">
        <v>2371</v>
      </c>
      <c r="D2373" s="82" t="str">
        <f>VLOOKUP(C2373,[13]Resumen!$C$1:$J$65536,8,0)</f>
        <v>1 Poste autosoportable de acero (16/2400) de ángulo mayor (50°) Tipo AUS1-16</v>
      </c>
      <c r="E2373" s="84" t="s">
        <v>44</v>
      </c>
      <c r="F2373" s="85">
        <f t="shared" si="42"/>
        <v>0</v>
      </c>
      <c r="G2373" s="86">
        <f>VLOOKUP(C2373,'[14]Estructuras de Acero y Concreto'!$C$1:$L$65536,7,0)</f>
        <v>7354.1898889542208</v>
      </c>
      <c r="H2373" s="93"/>
      <c r="I2373" s="60"/>
      <c r="J2373" s="89">
        <f>VLOOKUP(C2373,'[14]Estructuras de Acero y Concreto'!$C$1:$L$65536,10,0)</f>
        <v>1848</v>
      </c>
      <c r="M2373" s="59"/>
      <c r="N2373" s="59"/>
      <c r="O2373" s="59"/>
      <c r="P2373" s="59"/>
      <c r="Q2373" s="59"/>
      <c r="R2373" s="59"/>
    </row>
    <row r="2374" spans="1:18" x14ac:dyDescent="0.2">
      <c r="A2374" s="80"/>
      <c r="B2374" s="81">
        <f t="shared" si="43"/>
        <v>336</v>
      </c>
      <c r="C2374" s="96" t="s">
        <v>2372</v>
      </c>
      <c r="D2374" s="82" t="str">
        <f>VLOOKUP(C2374,[13]Resumen!$C$1:$J$65536,8,0)</f>
        <v>1 Poste autosoportable de acero (16/3800) de retención y terminal (90°) Tipo RTUS1-16</v>
      </c>
      <c r="E2374" s="84" t="s">
        <v>44</v>
      </c>
      <c r="F2374" s="85">
        <f t="shared" si="42"/>
        <v>0</v>
      </c>
      <c r="G2374" s="86">
        <f>VLOOKUP(C2374,'[14]Estructuras de Acero y Concreto'!$C$1:$L$65536,7,0)</f>
        <v>9913.0340981520367</v>
      </c>
      <c r="H2374" s="93"/>
      <c r="I2374" s="60"/>
      <c r="J2374" s="89">
        <f>VLOOKUP(C2374,'[14]Estructuras de Acero y Concreto'!$C$1:$L$65536,10,0)</f>
        <v>2491</v>
      </c>
      <c r="M2374" s="59"/>
      <c r="N2374" s="59"/>
      <c r="O2374" s="59"/>
      <c r="P2374" s="59"/>
      <c r="Q2374" s="59"/>
      <c r="R2374" s="59"/>
    </row>
    <row r="2375" spans="1:18" x14ac:dyDescent="0.2">
      <c r="A2375" s="80"/>
      <c r="B2375" s="81">
        <f t="shared" si="43"/>
        <v>337</v>
      </c>
      <c r="C2375" s="96" t="s">
        <v>2373</v>
      </c>
      <c r="D2375" s="82" t="str">
        <f>VLOOKUP(C2375,[13]Resumen!$C$1:$J$65536,8,0)</f>
        <v>1 Poste de concreto (16/600) de suspensión (3°) Tipo SUS1-16</v>
      </c>
      <c r="E2375" s="84" t="s">
        <v>44</v>
      </c>
      <c r="F2375" s="85">
        <f t="shared" si="42"/>
        <v>1</v>
      </c>
      <c r="G2375" s="86">
        <f>VLOOKUP(C2375,'[14]Estructuras de Acero y Concreto'!$C$1:$L$65536,7,0)</f>
        <v>1067.0077882277328</v>
      </c>
      <c r="H2375" s="93"/>
      <c r="I2375" s="60"/>
      <c r="J2375" s="89">
        <f>VLOOKUP(C2375,'[14]Estructuras de Acero y Concreto'!$C$1:$L$65536,10,0)</f>
        <v>3234</v>
      </c>
      <c r="M2375" s="59"/>
      <c r="N2375" s="59"/>
      <c r="O2375" s="59"/>
      <c r="P2375" s="59"/>
      <c r="Q2375" s="59"/>
      <c r="R2375" s="59"/>
    </row>
    <row r="2376" spans="1:18" x14ac:dyDescent="0.2">
      <c r="A2376" s="80"/>
      <c r="B2376" s="81">
        <f t="shared" si="43"/>
        <v>338</v>
      </c>
      <c r="C2376" s="96" t="s">
        <v>2374</v>
      </c>
      <c r="D2376" s="82" t="str">
        <f>VLOOKUP(C2376,[13]Resumen!$C$1:$J$65536,8,0)</f>
        <v>1 Poste autosoportable de acero (16/1950) de suspensión (30°) Tipo SUS11-16</v>
      </c>
      <c r="E2376" s="84" t="s">
        <v>44</v>
      </c>
      <c r="F2376" s="85">
        <f t="shared" si="42"/>
        <v>0</v>
      </c>
      <c r="G2376" s="86">
        <f>VLOOKUP(C2376,'[14]Estructuras de Acero y Concreto'!$C$1:$L$65536,7,0)</f>
        <v>6422.977532885342</v>
      </c>
      <c r="H2376" s="93"/>
      <c r="I2376" s="60"/>
      <c r="J2376" s="89">
        <f>VLOOKUP(C2376,'[14]Estructuras de Acero y Concreto'!$C$1:$L$65536,10,0)</f>
        <v>1614</v>
      </c>
      <c r="M2376" s="59"/>
      <c r="N2376" s="59"/>
      <c r="O2376" s="59"/>
      <c r="P2376" s="59"/>
      <c r="Q2376" s="59"/>
      <c r="R2376" s="59"/>
    </row>
    <row r="2377" spans="1:18" x14ac:dyDescent="0.2">
      <c r="A2377" s="80"/>
      <c r="B2377" s="81">
        <f t="shared" si="43"/>
        <v>339</v>
      </c>
      <c r="C2377" s="96" t="s">
        <v>2375</v>
      </c>
      <c r="D2377" s="82" t="str">
        <f>VLOOKUP(C2377,[13]Resumen!$C$1:$J$65536,8,0)</f>
        <v>1 Poste autosoportable de acero (16/2850) de ángulo mayor (50°) Tipo AUS1-16</v>
      </c>
      <c r="E2377" s="84" t="s">
        <v>44</v>
      </c>
      <c r="F2377" s="85">
        <f t="shared" si="42"/>
        <v>0</v>
      </c>
      <c r="G2377" s="86">
        <f>VLOOKUP(C2377,'[14]Estructuras de Acero y Concreto'!$C$1:$L$65536,7,0)</f>
        <v>8221.7296052918955</v>
      </c>
      <c r="H2377" s="93"/>
      <c r="I2377" s="60"/>
      <c r="J2377" s="89">
        <f>VLOOKUP(C2377,'[14]Estructuras de Acero y Concreto'!$C$1:$L$65536,10,0)</f>
        <v>2066</v>
      </c>
      <c r="M2377" s="59"/>
      <c r="N2377" s="59"/>
      <c r="O2377" s="59"/>
      <c r="P2377" s="59"/>
      <c r="Q2377" s="59"/>
      <c r="R2377" s="59"/>
    </row>
    <row r="2378" spans="1:18" x14ac:dyDescent="0.2">
      <c r="A2378" s="80"/>
      <c r="B2378" s="81">
        <f t="shared" si="43"/>
        <v>340</v>
      </c>
      <c r="C2378" s="96" t="s">
        <v>2376</v>
      </c>
      <c r="D2378" s="82" t="str">
        <f>VLOOKUP(C2378,[13]Resumen!$C$1:$J$65536,8,0)</f>
        <v>1 Poste autosoportable de acero (16/4450) de retención y terminal (90°) Tipo RTUS1-16</v>
      </c>
      <c r="E2378" s="84" t="s">
        <v>44</v>
      </c>
      <c r="F2378" s="85">
        <f t="shared" si="42"/>
        <v>0</v>
      </c>
      <c r="G2378" s="86">
        <f>VLOOKUP(C2378,'[14]Estructuras de Acero y Concreto'!$C$1:$L$65536,7,0)</f>
        <v>10983.530353632927</v>
      </c>
      <c r="H2378" s="93"/>
      <c r="I2378" s="60"/>
      <c r="J2378" s="89">
        <f>VLOOKUP(C2378,'[14]Estructuras de Acero y Concreto'!$C$1:$L$65536,10,0)</f>
        <v>2760</v>
      </c>
      <c r="M2378" s="59"/>
      <c r="N2378" s="59"/>
      <c r="O2378" s="59"/>
      <c r="P2378" s="59"/>
      <c r="Q2378" s="59"/>
      <c r="R2378" s="59"/>
    </row>
    <row r="2379" spans="1:18" x14ac:dyDescent="0.2">
      <c r="A2379" s="80"/>
      <c r="B2379" s="81">
        <f t="shared" si="43"/>
        <v>341</v>
      </c>
      <c r="C2379" s="96" t="s">
        <v>2377</v>
      </c>
      <c r="D2379" s="82" t="str">
        <f>VLOOKUP(C2379,[13]Resumen!$C$1:$J$65536,8,0)</f>
        <v>1 Poste de concreto (16/700) de suspensión (3°) Tipo SUS1-16</v>
      </c>
      <c r="E2379" s="84" t="s">
        <v>44</v>
      </c>
      <c r="F2379" s="85">
        <f t="shared" si="42"/>
        <v>1</v>
      </c>
      <c r="G2379" s="86">
        <f>VLOOKUP(C2379,'[14]Estructuras de Acero y Concreto'!$C$1:$L$65536,7,0)</f>
        <v>1145.4627910029819</v>
      </c>
      <c r="H2379" s="93"/>
      <c r="I2379" s="60"/>
      <c r="J2379" s="89">
        <f>VLOOKUP(C2379,'[14]Estructuras de Acero y Concreto'!$C$1:$L$65536,10,0)</f>
        <v>3311</v>
      </c>
      <c r="M2379" s="59"/>
      <c r="N2379" s="59"/>
      <c r="O2379" s="59"/>
      <c r="P2379" s="59"/>
      <c r="Q2379" s="59"/>
      <c r="R2379" s="59"/>
    </row>
    <row r="2380" spans="1:18" x14ac:dyDescent="0.2">
      <c r="A2380" s="80"/>
      <c r="B2380" s="81">
        <f t="shared" si="43"/>
        <v>342</v>
      </c>
      <c r="C2380" s="96" t="s">
        <v>2378</v>
      </c>
      <c r="D2380" s="82" t="str">
        <f>VLOOKUP(C2380,[13]Resumen!$C$1:$J$65536,8,0)</f>
        <v>1 Poste autosoportable de acero (16/2800) de suspensión (30°) Tipo SUS11-16</v>
      </c>
      <c r="E2380" s="84" t="s">
        <v>44</v>
      </c>
      <c r="F2380" s="85">
        <f t="shared" si="42"/>
        <v>0</v>
      </c>
      <c r="G2380" s="86">
        <f>VLOOKUP(C2380,'[14]Estructuras de Acero y Concreto'!$C$1:$L$65536,7,0)</f>
        <v>8126.2206456950862</v>
      </c>
      <c r="H2380" s="93"/>
      <c r="I2380" s="60"/>
      <c r="J2380" s="89">
        <f>VLOOKUP(C2380,'[14]Estructuras de Acero y Concreto'!$C$1:$L$65536,10,0)</f>
        <v>2042</v>
      </c>
      <c r="M2380" s="59"/>
      <c r="N2380" s="59"/>
      <c r="O2380" s="59"/>
      <c r="P2380" s="59"/>
      <c r="Q2380" s="59"/>
      <c r="R2380" s="59"/>
    </row>
    <row r="2381" spans="1:18" x14ac:dyDescent="0.2">
      <c r="A2381" s="80"/>
      <c r="B2381" s="81">
        <f t="shared" si="43"/>
        <v>343</v>
      </c>
      <c r="C2381" s="96" t="s">
        <v>2379</v>
      </c>
      <c r="D2381" s="82" t="str">
        <f>VLOOKUP(C2381,[13]Resumen!$C$1:$J$65536,8,0)</f>
        <v>1 Poste autosoportable de acero (16/4150) de ángulo mayor (50°) Tipo AUS1-16</v>
      </c>
      <c r="E2381" s="84" t="s">
        <v>44</v>
      </c>
      <c r="F2381" s="85">
        <f t="shared" si="42"/>
        <v>0</v>
      </c>
      <c r="G2381" s="86">
        <f>VLOOKUP(C2381,'[14]Estructuras de Acero y Concreto'!$C$1:$L$65536,7,0)</f>
        <v>10494.046935699285</v>
      </c>
      <c r="H2381" s="93"/>
      <c r="I2381" s="60"/>
      <c r="J2381" s="89">
        <f>VLOOKUP(C2381,'[14]Estructuras de Acero y Concreto'!$C$1:$L$65536,10,0)</f>
        <v>2637</v>
      </c>
      <c r="M2381" s="59"/>
      <c r="N2381" s="59"/>
      <c r="O2381" s="59"/>
      <c r="P2381" s="59"/>
      <c r="Q2381" s="59"/>
      <c r="R2381" s="59"/>
    </row>
    <row r="2382" spans="1:18" x14ac:dyDescent="0.2">
      <c r="A2382" s="80"/>
      <c r="B2382" s="81">
        <f t="shared" si="43"/>
        <v>344</v>
      </c>
      <c r="C2382" s="96" t="s">
        <v>2380</v>
      </c>
      <c r="D2382" s="82" t="str">
        <f>VLOOKUP(C2382,[13]Resumen!$C$1:$J$65536,8,0)</f>
        <v>1 Poste autosoportable de acero (16/6600) de retención y terminal (90°) Tipo RTUS1-16</v>
      </c>
      <c r="E2382" s="84" t="s">
        <v>44</v>
      </c>
      <c r="F2382" s="85">
        <f t="shared" si="42"/>
        <v>0</v>
      </c>
      <c r="G2382" s="86">
        <f>VLOOKUP(C2382,'[14]Estructuras de Acero y Concreto'!$C$1:$L$65536,7,0)</f>
        <v>14191.0395800924</v>
      </c>
      <c r="H2382" s="93"/>
      <c r="I2382" s="60"/>
      <c r="J2382" s="89">
        <f>VLOOKUP(C2382,'[14]Estructuras de Acero y Concreto'!$C$1:$L$65536,10,0)</f>
        <v>3566</v>
      </c>
      <c r="M2382" s="59"/>
      <c r="N2382" s="59"/>
      <c r="O2382" s="59"/>
      <c r="P2382" s="59"/>
      <c r="Q2382" s="59"/>
      <c r="R2382" s="59"/>
    </row>
    <row r="2383" spans="1:18" x14ac:dyDescent="0.2">
      <c r="A2383" s="80"/>
      <c r="B2383" s="81">
        <f t="shared" si="43"/>
        <v>345</v>
      </c>
      <c r="C2383" s="96" t="s">
        <v>2381</v>
      </c>
      <c r="D2383" s="82" t="str">
        <f>VLOOKUP(C2383,[13]Resumen!$C$1:$J$65536,8,0)</f>
        <v>1 Poste de concreto (16/500) de suspensión (3°) Tipo SUS2-16</v>
      </c>
      <c r="E2383" s="84" t="s">
        <v>44</v>
      </c>
      <c r="F2383" s="85">
        <f t="shared" si="42"/>
        <v>1</v>
      </c>
      <c r="G2383" s="86">
        <f>VLOOKUP(C2383,'[14]Estructuras de Acero y Concreto'!$C$1:$L$65536,7,0)</f>
        <v>988.55278545248427</v>
      </c>
      <c r="H2383" s="93"/>
      <c r="I2383" s="60"/>
      <c r="J2383" s="89">
        <f>VLOOKUP(C2383,'[14]Estructuras de Acero y Concreto'!$C$1:$L$65536,10,0)</f>
        <v>3157</v>
      </c>
      <c r="M2383" s="59"/>
      <c r="N2383" s="59"/>
      <c r="O2383" s="59"/>
      <c r="P2383" s="59"/>
      <c r="Q2383" s="59"/>
      <c r="R2383" s="59"/>
    </row>
    <row r="2384" spans="1:18" x14ac:dyDescent="0.2">
      <c r="A2384" s="80"/>
      <c r="B2384" s="81">
        <f t="shared" si="43"/>
        <v>346</v>
      </c>
      <c r="C2384" s="96" t="s">
        <v>2382</v>
      </c>
      <c r="D2384" s="82" t="str">
        <f>VLOOKUP(C2384,[13]Resumen!$C$1:$J$65536,8,0)</f>
        <v>2 Postes autosoportables de acero (16/650) de suspensión (30°) Tipo SUS21-16</v>
      </c>
      <c r="E2384" s="84" t="s">
        <v>44</v>
      </c>
      <c r="F2384" s="85">
        <f t="shared" si="42"/>
        <v>0</v>
      </c>
      <c r="G2384" s="86">
        <f>VLOOKUP(C2384,'[14]Estructuras de Acero y Concreto'!$C$1:$L$65536,7,0)</f>
        <v>6287.673173456531</v>
      </c>
      <c r="H2384" s="93"/>
      <c r="I2384" s="60"/>
      <c r="J2384" s="89">
        <f>VLOOKUP(C2384,'[14]Estructuras de Acero y Concreto'!$C$1:$L$65536,10,0)</f>
        <v>1580</v>
      </c>
      <c r="M2384" s="59"/>
      <c r="N2384" s="59"/>
      <c r="O2384" s="59"/>
      <c r="P2384" s="59"/>
      <c r="Q2384" s="59"/>
      <c r="R2384" s="59"/>
    </row>
    <row r="2385" spans="1:18" x14ac:dyDescent="0.2">
      <c r="A2385" s="80"/>
      <c r="B2385" s="81">
        <f t="shared" si="43"/>
        <v>347</v>
      </c>
      <c r="C2385" s="96" t="s">
        <v>2383</v>
      </c>
      <c r="D2385" s="82" t="str">
        <f>VLOOKUP(C2385,[13]Resumen!$C$1:$J$65536,8,0)</f>
        <v>2 Postes autosoportables de acero (16/900) de ángulo mayor (50°) Tipo AUS2-16</v>
      </c>
      <c r="E2385" s="84" t="s">
        <v>44</v>
      </c>
      <c r="F2385" s="85">
        <f t="shared" si="42"/>
        <v>0</v>
      </c>
      <c r="G2385" s="86">
        <f>VLOOKUP(C2385,'[14]Estructuras de Acero y Concreto'!$C$1:$L$65536,7,0)</f>
        <v>7776.021127173457</v>
      </c>
      <c r="H2385" s="93"/>
      <c r="I2385" s="60"/>
      <c r="J2385" s="89">
        <f>VLOOKUP(C2385,'[14]Estructuras de Acero y Concreto'!$C$1:$L$65536,10,0)</f>
        <v>1954</v>
      </c>
      <c r="M2385" s="59"/>
      <c r="N2385" s="59"/>
      <c r="O2385" s="59"/>
      <c r="P2385" s="59"/>
      <c r="Q2385" s="59"/>
      <c r="R2385" s="59"/>
    </row>
    <row r="2386" spans="1:18" x14ac:dyDescent="0.2">
      <c r="A2386" s="80"/>
      <c r="B2386" s="81">
        <f t="shared" si="43"/>
        <v>348</v>
      </c>
      <c r="C2386" s="96" t="s">
        <v>2384</v>
      </c>
      <c r="D2386" s="82" t="str">
        <f>VLOOKUP(C2386,[13]Resumen!$C$1:$J$65536,8,0)</f>
        <v>2 Postes autosoportables de acero (16/1350) de retención y terminal (90°) Tipo RTUS2-16</v>
      </c>
      <c r="E2386" s="84" t="s">
        <v>44</v>
      </c>
      <c r="F2386" s="85">
        <f t="shared" si="42"/>
        <v>0</v>
      </c>
      <c r="G2386" s="86">
        <f>VLOOKUP(C2386,'[14]Estructuras de Acero y Concreto'!$C$1:$L$65536,7,0)</f>
        <v>10115.990637295254</v>
      </c>
      <c r="H2386" s="93"/>
      <c r="I2386" s="60"/>
      <c r="J2386" s="89">
        <f>VLOOKUP(C2386,'[14]Estructuras de Acero y Concreto'!$C$1:$L$65536,10,0)</f>
        <v>2542</v>
      </c>
      <c r="M2386" s="59"/>
      <c r="N2386" s="59"/>
      <c r="O2386" s="59"/>
      <c r="P2386" s="59"/>
      <c r="Q2386" s="59"/>
      <c r="R2386" s="59"/>
    </row>
    <row r="2387" spans="1:18" x14ac:dyDescent="0.2">
      <c r="A2387" s="80"/>
      <c r="B2387" s="81">
        <f t="shared" si="43"/>
        <v>349</v>
      </c>
      <c r="C2387" s="96" t="s">
        <v>2385</v>
      </c>
      <c r="D2387" s="82" t="str">
        <f>VLOOKUP(C2387,[13]Resumen!$C$1:$J$65536,8,0)</f>
        <v>1 Poste de concreto (16/500) de suspensión (3°) Tipo SUS2-16</v>
      </c>
      <c r="E2387" s="84" t="s">
        <v>44</v>
      </c>
      <c r="F2387" s="85">
        <f t="shared" si="42"/>
        <v>1</v>
      </c>
      <c r="G2387" s="86">
        <f>VLOOKUP(C2387,'[14]Estructuras de Acero y Concreto'!$C$1:$L$65536,7,0)</f>
        <v>988.55278545248427</v>
      </c>
      <c r="H2387" s="93"/>
      <c r="I2387" s="60"/>
      <c r="J2387" s="89">
        <f>VLOOKUP(C2387,'[14]Estructuras de Acero y Concreto'!$C$1:$L$65536,10,0)</f>
        <v>3157</v>
      </c>
      <c r="M2387" s="59"/>
      <c r="N2387" s="59"/>
      <c r="O2387" s="59"/>
      <c r="P2387" s="59"/>
      <c r="Q2387" s="59"/>
      <c r="R2387" s="59"/>
    </row>
    <row r="2388" spans="1:18" x14ac:dyDescent="0.2">
      <c r="A2388" s="80"/>
      <c r="B2388" s="81">
        <f t="shared" si="43"/>
        <v>350</v>
      </c>
      <c r="C2388" s="96" t="s">
        <v>2386</v>
      </c>
      <c r="D2388" s="82" t="str">
        <f>VLOOKUP(C2388,[13]Resumen!$C$1:$J$65536,8,0)</f>
        <v>2 Postes autosoportables de acero (16/800) de suspensión (30°) Tipo SUS21-16</v>
      </c>
      <c r="E2388" s="84" t="s">
        <v>44</v>
      </c>
      <c r="F2388" s="85">
        <f t="shared" si="42"/>
        <v>0</v>
      </c>
      <c r="G2388" s="86">
        <f>VLOOKUP(C2388,'[14]Estructuras de Acero y Concreto'!$C$1:$L$65536,7,0)</f>
        <v>7202.9673695926085</v>
      </c>
      <c r="H2388" s="93"/>
      <c r="I2388" s="60"/>
      <c r="J2388" s="89">
        <f>VLOOKUP(C2388,'[14]Estructuras de Acero y Concreto'!$C$1:$L$65536,10,0)</f>
        <v>1810</v>
      </c>
      <c r="M2388" s="59"/>
      <c r="N2388" s="59"/>
      <c r="O2388" s="59"/>
      <c r="P2388" s="59"/>
      <c r="Q2388" s="59"/>
      <c r="R2388" s="59"/>
    </row>
    <row r="2389" spans="1:18" x14ac:dyDescent="0.2">
      <c r="A2389" s="80"/>
      <c r="B2389" s="81">
        <f t="shared" si="43"/>
        <v>351</v>
      </c>
      <c r="C2389" s="96" t="s">
        <v>2387</v>
      </c>
      <c r="D2389" s="82" t="str">
        <f>VLOOKUP(C2389,[13]Resumen!$C$1:$J$65536,8,0)</f>
        <v>2 Postes autosoportables de acero (16/1150) de ángulo mayor (50°) Tipo AUS2-16</v>
      </c>
      <c r="E2389" s="84" t="s">
        <v>44</v>
      </c>
      <c r="F2389" s="85">
        <f t="shared" si="42"/>
        <v>0</v>
      </c>
      <c r="G2389" s="86">
        <f>VLOOKUP(C2389,'[14]Estructuras de Acero y Concreto'!$C$1:$L$65536,7,0)</f>
        <v>9113.1465615287689</v>
      </c>
      <c r="H2389" s="93"/>
      <c r="I2389" s="60"/>
      <c r="J2389" s="89">
        <f>VLOOKUP(C2389,'[14]Estructuras de Acero y Concreto'!$C$1:$L$65536,10,0)</f>
        <v>2290</v>
      </c>
      <c r="M2389" s="59"/>
      <c r="N2389" s="59"/>
      <c r="O2389" s="59"/>
      <c r="P2389" s="59"/>
      <c r="Q2389" s="59"/>
      <c r="R2389" s="59"/>
    </row>
    <row r="2390" spans="1:18" x14ac:dyDescent="0.2">
      <c r="A2390" s="80"/>
      <c r="B2390" s="81">
        <f t="shared" si="43"/>
        <v>352</v>
      </c>
      <c r="C2390" s="96" t="s">
        <v>2388</v>
      </c>
      <c r="D2390" s="82" t="str">
        <f>VLOOKUP(C2390,[13]Resumen!$C$1:$J$65536,8,0)</f>
        <v>2 Postes autosoportables de acero (16/1750) de retención y terminal (90°) Tipo RTUS2-16</v>
      </c>
      <c r="E2390" s="84" t="s">
        <v>44</v>
      </c>
      <c r="F2390" s="85">
        <f t="shared" si="42"/>
        <v>0</v>
      </c>
      <c r="G2390" s="86">
        <f>VLOOKUP(C2390,'[14]Estructuras de Acero y Concreto'!$C$1:$L$65536,7,0)</f>
        <v>11978.415349433011</v>
      </c>
      <c r="H2390" s="93"/>
      <c r="I2390" s="60"/>
      <c r="J2390" s="89">
        <f>VLOOKUP(C2390,'[14]Estructuras de Acero y Concreto'!$C$1:$L$65536,10,0)</f>
        <v>3010</v>
      </c>
      <c r="M2390" s="59"/>
      <c r="N2390" s="59"/>
      <c r="O2390" s="59"/>
      <c r="P2390" s="59"/>
      <c r="Q2390" s="59"/>
      <c r="R2390" s="59"/>
    </row>
    <row r="2391" spans="1:18" x14ac:dyDescent="0.2">
      <c r="A2391" s="80"/>
      <c r="B2391" s="81">
        <f t="shared" si="43"/>
        <v>353</v>
      </c>
      <c r="C2391" s="96" t="s">
        <v>2389</v>
      </c>
      <c r="D2391" s="82" t="str">
        <f>VLOOKUP(C2391,[13]Resumen!$C$1:$J$65536,8,0)</f>
        <v>1 Poste de concreto (16/600) de suspensión (3°) Tipo SUS2-16</v>
      </c>
      <c r="E2391" s="84" t="s">
        <v>44</v>
      </c>
      <c r="F2391" s="85">
        <f t="shared" si="42"/>
        <v>1</v>
      </c>
      <c r="G2391" s="86">
        <f>VLOOKUP(C2391,'[14]Estructuras de Acero y Concreto'!$C$1:$L$65536,7,0)</f>
        <v>1067.0077882277328</v>
      </c>
      <c r="H2391" s="93"/>
      <c r="I2391" s="60"/>
      <c r="J2391" s="89">
        <f>VLOOKUP(C2391,'[14]Estructuras de Acero y Concreto'!$C$1:$L$65536,10,0)</f>
        <v>3234</v>
      </c>
      <c r="M2391" s="59"/>
      <c r="N2391" s="59"/>
      <c r="O2391" s="59"/>
      <c r="P2391" s="59"/>
      <c r="Q2391" s="59"/>
      <c r="R2391" s="59"/>
    </row>
    <row r="2392" spans="1:18" x14ac:dyDescent="0.2">
      <c r="A2392" s="80"/>
      <c r="B2392" s="81">
        <f t="shared" si="43"/>
        <v>354</v>
      </c>
      <c r="C2392" s="96" t="s">
        <v>2390</v>
      </c>
      <c r="D2392" s="82" t="str">
        <f>VLOOKUP(C2392,[13]Resumen!$C$1:$J$65536,8,0)</f>
        <v>2 Postes autosoportables de acero (16/950) de suspensión (30°) Tipo SUS21-16</v>
      </c>
      <c r="E2392" s="84" t="s">
        <v>44</v>
      </c>
      <c r="F2392" s="85">
        <f t="shared" si="42"/>
        <v>0</v>
      </c>
      <c r="G2392" s="86">
        <f>VLOOKUP(C2392,'[14]Estructuras de Acero y Concreto'!$C$1:$L$65536,7,0)</f>
        <v>8054.5889259974811</v>
      </c>
      <c r="H2392" s="93"/>
      <c r="I2392" s="60"/>
      <c r="J2392" s="89">
        <f>VLOOKUP(C2392,'[14]Estructuras de Acero y Concreto'!$C$1:$L$65536,10,0)</f>
        <v>2024</v>
      </c>
      <c r="M2392" s="59"/>
      <c r="N2392" s="59"/>
      <c r="O2392" s="59"/>
      <c r="P2392" s="59"/>
      <c r="Q2392" s="59"/>
      <c r="R2392" s="59"/>
    </row>
    <row r="2393" spans="1:18" x14ac:dyDescent="0.2">
      <c r="A2393" s="80"/>
      <c r="B2393" s="81">
        <f t="shared" si="43"/>
        <v>355</v>
      </c>
      <c r="C2393" s="96" t="s">
        <v>2391</v>
      </c>
      <c r="D2393" s="82" t="str">
        <f>VLOOKUP(C2393,[13]Resumen!$C$1:$J$65536,8,0)</f>
        <v>2 Postes autosoportables de acero (16/1350) de ángulo mayor (50°) Tipo AUS2-16</v>
      </c>
      <c r="E2393" s="84" t="s">
        <v>44</v>
      </c>
      <c r="F2393" s="85">
        <f t="shared" si="42"/>
        <v>0</v>
      </c>
      <c r="G2393" s="86">
        <f>VLOOKUP(C2393,'[14]Estructuras de Acero y Concreto'!$C$1:$L$65536,7,0)</f>
        <v>10115.990637295254</v>
      </c>
      <c r="H2393" s="93"/>
      <c r="I2393" s="60"/>
      <c r="J2393" s="89">
        <f>VLOOKUP(C2393,'[14]Estructuras de Acero y Concreto'!$C$1:$L$65536,10,0)</f>
        <v>2542</v>
      </c>
      <c r="M2393" s="59"/>
      <c r="N2393" s="59"/>
      <c r="O2393" s="59"/>
      <c r="P2393" s="59"/>
      <c r="Q2393" s="59"/>
      <c r="R2393" s="59"/>
    </row>
    <row r="2394" spans="1:18" x14ac:dyDescent="0.2">
      <c r="A2394" s="80"/>
      <c r="B2394" s="81">
        <f t="shared" si="43"/>
        <v>356</v>
      </c>
      <c r="C2394" s="96" t="s">
        <v>2392</v>
      </c>
      <c r="D2394" s="82" t="str">
        <f>VLOOKUP(C2394,[13]Resumen!$C$1:$J$65536,8,0)</f>
        <v>2 Postes autosoportables de acero (16/2100) de retención y terminal (90°) Tipo RTUS2-16</v>
      </c>
      <c r="E2394" s="84" t="s">
        <v>44</v>
      </c>
      <c r="F2394" s="85">
        <f t="shared" si="42"/>
        <v>0</v>
      </c>
      <c r="G2394" s="86">
        <f>VLOOKUP(C2394,'[14]Estructuras de Acero y Concreto'!$C$1:$L$65536,7,0)</f>
        <v>13482.681463082738</v>
      </c>
      <c r="H2394" s="93"/>
      <c r="I2394" s="60"/>
      <c r="J2394" s="89">
        <f>VLOOKUP(C2394,'[14]Estructuras de Acero y Concreto'!$C$1:$L$65536,10,0)</f>
        <v>3388</v>
      </c>
      <c r="M2394" s="59"/>
      <c r="N2394" s="59"/>
      <c r="O2394" s="59"/>
      <c r="P2394" s="59"/>
      <c r="Q2394" s="59"/>
      <c r="R2394" s="59"/>
    </row>
    <row r="2395" spans="1:18" x14ac:dyDescent="0.2">
      <c r="A2395" s="80"/>
      <c r="B2395" s="81">
        <f t="shared" si="43"/>
        <v>357</v>
      </c>
      <c r="C2395" s="96" t="s">
        <v>2393</v>
      </c>
      <c r="D2395" s="82" t="str">
        <f>VLOOKUP(C2395,[13]Resumen!$C$1:$J$65536,8,0)</f>
        <v>1 Poste de concreto (16/800) de suspensión (3°) Tipo SUS2-16</v>
      </c>
      <c r="E2395" s="84" t="s">
        <v>44</v>
      </c>
      <c r="F2395" s="85">
        <f t="shared" si="42"/>
        <v>1</v>
      </c>
      <c r="G2395" s="86">
        <f>VLOOKUP(C2395,'[14]Estructuras de Acero y Concreto'!$C$1:$L$65536,7,0)</f>
        <v>1223.917793778231</v>
      </c>
      <c r="H2395" s="93"/>
      <c r="I2395" s="60"/>
      <c r="J2395" s="89">
        <f>VLOOKUP(C2395,'[14]Estructuras de Acero y Concreto'!$C$1:$L$65536,10,0)</f>
        <v>3388</v>
      </c>
      <c r="M2395" s="59"/>
      <c r="N2395" s="59"/>
      <c r="O2395" s="59"/>
      <c r="P2395" s="59"/>
      <c r="Q2395" s="59"/>
      <c r="R2395" s="59"/>
    </row>
    <row r="2396" spans="1:18" x14ac:dyDescent="0.2">
      <c r="A2396" s="80"/>
      <c r="B2396" s="81">
        <f t="shared" si="43"/>
        <v>358</v>
      </c>
      <c r="C2396" s="96" t="s">
        <v>2394</v>
      </c>
      <c r="D2396" s="82" t="str">
        <f>VLOOKUP(C2396,[13]Resumen!$C$1:$J$65536,8,0)</f>
        <v>2 Postes autosoportables de acero (16/1400) de suspensión (30°) Tipo SUS21-16</v>
      </c>
      <c r="E2396" s="84" t="s">
        <v>44</v>
      </c>
      <c r="F2396" s="85">
        <f t="shared" si="42"/>
        <v>0</v>
      </c>
      <c r="G2396" s="86">
        <f>VLOOKUP(C2396,'[14]Estructuras de Acero y Concreto'!$C$1:$L$65536,7,0)</f>
        <v>10354.763036287273</v>
      </c>
      <c r="H2396" s="93"/>
      <c r="I2396" s="60"/>
      <c r="J2396" s="89">
        <f>VLOOKUP(C2396,'[14]Estructuras de Acero y Concreto'!$C$1:$L$65536,10,0)</f>
        <v>2602</v>
      </c>
      <c r="M2396" s="59"/>
      <c r="N2396" s="59"/>
      <c r="O2396" s="59"/>
      <c r="P2396" s="59"/>
      <c r="Q2396" s="59"/>
      <c r="R2396" s="59"/>
    </row>
    <row r="2397" spans="1:18" x14ac:dyDescent="0.2">
      <c r="A2397" s="80"/>
      <c r="B2397" s="81">
        <f t="shared" si="43"/>
        <v>359</v>
      </c>
      <c r="C2397" s="96" t="s">
        <v>2395</v>
      </c>
      <c r="D2397" s="82" t="str">
        <f>VLOOKUP(C2397,[13]Resumen!$C$1:$J$65536,8,0)</f>
        <v>2 Postes autosoportables de acero (16/2050) de ángulo mayor (50°) Tipo AUS2-16</v>
      </c>
      <c r="E2397" s="84" t="s">
        <v>44</v>
      </c>
      <c r="F2397" s="85">
        <f t="shared" si="42"/>
        <v>0</v>
      </c>
      <c r="G2397" s="86">
        <f>VLOOKUP(C2397,'[14]Estructuras de Acero y Concreto'!$C$1:$L$65536,7,0)</f>
        <v>13275.74538395632</v>
      </c>
      <c r="H2397" s="93"/>
      <c r="I2397" s="60"/>
      <c r="J2397" s="89">
        <f>VLOOKUP(C2397,'[14]Estructuras de Acero y Concreto'!$C$1:$L$65536,10,0)</f>
        <v>3336</v>
      </c>
      <c r="M2397" s="59"/>
      <c r="N2397" s="59"/>
      <c r="O2397" s="59"/>
      <c r="P2397" s="59"/>
      <c r="Q2397" s="59"/>
      <c r="R2397" s="59"/>
    </row>
    <row r="2398" spans="1:18" x14ac:dyDescent="0.2">
      <c r="A2398" s="80"/>
      <c r="B2398" s="81">
        <f t="shared" si="43"/>
        <v>360</v>
      </c>
      <c r="C2398" s="96" t="s">
        <v>2396</v>
      </c>
      <c r="D2398" s="82" t="str">
        <f>VLOOKUP(C2398,[13]Resumen!$C$1:$J$65536,8,0)</f>
        <v>2 Postes autosoportables de acero (16/3200) de retención y terminal (90°) Tipo RTUS2-16</v>
      </c>
      <c r="E2398" s="84" t="s">
        <v>44</v>
      </c>
      <c r="F2398" s="85">
        <f t="shared" si="42"/>
        <v>0</v>
      </c>
      <c r="G2398" s="86">
        <f>VLOOKUP(C2398,'[14]Estructuras de Acero y Concreto'!$C$1:$L$65536,7,0)</f>
        <v>17724.871085174298</v>
      </c>
      <c r="H2398" s="93"/>
      <c r="I2398" s="60"/>
      <c r="J2398" s="89">
        <f>VLOOKUP(C2398,'[14]Estructuras de Acero y Concreto'!$C$1:$L$65536,10,0)</f>
        <v>4454</v>
      </c>
      <c r="M2398" s="59"/>
      <c r="N2398" s="59"/>
      <c r="O2398" s="59"/>
      <c r="P2398" s="59"/>
      <c r="Q2398" s="59"/>
      <c r="R2398" s="59"/>
    </row>
    <row r="2399" spans="1:18" x14ac:dyDescent="0.2">
      <c r="A2399" s="80"/>
      <c r="B2399" s="81">
        <f t="shared" si="43"/>
        <v>361</v>
      </c>
      <c r="C2399" s="96" t="s">
        <v>2397</v>
      </c>
      <c r="D2399" s="82" t="str">
        <f>VLOOKUP(C2399,[13]Resumen!$C$1:$J$65536,8,0)</f>
        <v>1 Poste de concreto (16/900) de suspensión (3°) Tipo SUS2-16</v>
      </c>
      <c r="E2399" s="84" t="s">
        <v>44</v>
      </c>
      <c r="F2399" s="85">
        <f t="shared" si="42"/>
        <v>1</v>
      </c>
      <c r="G2399" s="86">
        <f>VLOOKUP(C2399,'[14]Estructuras de Acero y Concreto'!$C$1:$L$65536,7,0)</f>
        <v>1302.3727965534802</v>
      </c>
      <c r="H2399" s="93"/>
      <c r="I2399" s="60"/>
      <c r="J2399" s="89">
        <f>VLOOKUP(C2399,'[14]Estructuras de Acero y Concreto'!$C$1:$L$65536,10,0)</f>
        <v>3465</v>
      </c>
      <c r="M2399" s="59"/>
      <c r="N2399" s="59"/>
      <c r="O2399" s="59"/>
      <c r="P2399" s="59"/>
      <c r="Q2399" s="59"/>
      <c r="R2399" s="59"/>
    </row>
    <row r="2400" spans="1:18" x14ac:dyDescent="0.2">
      <c r="A2400" s="80"/>
      <c r="B2400" s="81">
        <f t="shared" si="43"/>
        <v>362</v>
      </c>
      <c r="C2400" s="96" t="s">
        <v>2398</v>
      </c>
      <c r="D2400" s="82" t="str">
        <f>VLOOKUP(C2400,[13]Resumen!$C$1:$J$65536,8,0)</f>
        <v>2 Postes autosoportables de acero (16/1600) de suspensión (30°) Tipo SUS21-16</v>
      </c>
      <c r="E2400" s="84" t="s">
        <v>44</v>
      </c>
      <c r="F2400" s="85">
        <f t="shared" si="42"/>
        <v>0</v>
      </c>
      <c r="G2400" s="86">
        <f>VLOOKUP(C2400,'[14]Estructuras de Acero y Concreto'!$C$1:$L$65536,7,0)</f>
        <v>11293.934472322555</v>
      </c>
      <c r="H2400" s="93"/>
      <c r="I2400" s="60"/>
      <c r="J2400" s="89">
        <f>VLOOKUP(C2400,'[14]Estructuras de Acero y Concreto'!$C$1:$L$65536,10,0)</f>
        <v>2838</v>
      </c>
      <c r="M2400" s="59"/>
      <c r="N2400" s="59"/>
      <c r="O2400" s="59"/>
      <c r="P2400" s="59"/>
      <c r="Q2400" s="59"/>
      <c r="R2400" s="59"/>
    </row>
    <row r="2401" spans="1:18" x14ac:dyDescent="0.2">
      <c r="A2401" s="80"/>
      <c r="B2401" s="81">
        <f t="shared" si="43"/>
        <v>363</v>
      </c>
      <c r="C2401" s="96" t="s">
        <v>2399</v>
      </c>
      <c r="D2401" s="82" t="str">
        <f>VLOOKUP(C2401,[13]Resumen!$C$1:$J$65536,8,0)</f>
        <v>2 Postes autosoportables de acero (16/2400) de ángulo mayor (50°) Tipo AUS2-16</v>
      </c>
      <c r="E2401" s="84" t="s">
        <v>44</v>
      </c>
      <c r="F2401" s="85">
        <f t="shared" si="42"/>
        <v>0</v>
      </c>
      <c r="G2401" s="86">
        <f>VLOOKUP(C2401,'[14]Estructuras de Acero y Concreto'!$C$1:$L$65536,7,0)</f>
        <v>14708.379777908442</v>
      </c>
      <c r="H2401" s="93"/>
      <c r="I2401" s="60"/>
      <c r="J2401" s="89">
        <f>VLOOKUP(C2401,'[14]Estructuras de Acero y Concreto'!$C$1:$L$65536,10,0)</f>
        <v>3696</v>
      </c>
      <c r="M2401" s="59"/>
      <c r="N2401" s="59"/>
      <c r="O2401" s="59"/>
      <c r="P2401" s="59"/>
      <c r="Q2401" s="59"/>
      <c r="R2401" s="59"/>
    </row>
    <row r="2402" spans="1:18" x14ac:dyDescent="0.2">
      <c r="A2402" s="80"/>
      <c r="B2402" s="81">
        <f t="shared" si="43"/>
        <v>364</v>
      </c>
      <c r="C2402" s="96" t="s">
        <v>2400</v>
      </c>
      <c r="D2402" s="82" t="str">
        <f>VLOOKUP(C2402,[13]Resumen!$C$1:$J$65536,8,0)</f>
        <v>2 Postes autosoportables de acero (16/3800) de retención y terminal (90°) Tipo RTUS2-16</v>
      </c>
      <c r="E2402" s="84" t="s">
        <v>44</v>
      </c>
      <c r="F2402" s="85">
        <f t="shared" si="42"/>
        <v>0</v>
      </c>
      <c r="G2402" s="86">
        <f>VLOOKUP(C2402,'[14]Estructuras de Acero y Concreto'!$C$1:$L$65536,7,0)</f>
        <v>19826.068196304073</v>
      </c>
      <c r="H2402" s="93"/>
      <c r="I2402" s="60"/>
      <c r="J2402" s="89">
        <f>VLOOKUP(C2402,'[14]Estructuras de Acero y Concreto'!$C$1:$L$65536,10,0)</f>
        <v>4982</v>
      </c>
      <c r="M2402" s="59"/>
      <c r="N2402" s="59"/>
      <c r="O2402" s="59"/>
      <c r="P2402" s="59"/>
      <c r="Q2402" s="59"/>
      <c r="R2402" s="59"/>
    </row>
    <row r="2403" spans="1:18" x14ac:dyDescent="0.2">
      <c r="A2403" s="80"/>
      <c r="B2403" s="81">
        <f t="shared" si="43"/>
        <v>365</v>
      </c>
      <c r="C2403" s="96" t="s">
        <v>2401</v>
      </c>
      <c r="D2403" s="82" t="str">
        <f>VLOOKUP(C2403,[13]Resumen!$C$1:$J$65536,8,0)</f>
        <v>1 Poste de concreto (16/1000) de suspensión (3°) Tipo SUS2-16</v>
      </c>
      <c r="E2403" s="84" t="s">
        <v>44</v>
      </c>
      <c r="F2403" s="85">
        <f t="shared" si="42"/>
        <v>1</v>
      </c>
      <c r="G2403" s="86">
        <f>VLOOKUP(C2403,'[14]Estructuras de Acero y Concreto'!$C$1:$L$65536,7,0)</f>
        <v>1380.8277993287288</v>
      </c>
      <c r="H2403" s="93"/>
      <c r="I2403" s="60"/>
      <c r="J2403" s="89">
        <f>VLOOKUP(C2403,'[14]Estructuras de Acero y Concreto'!$C$1:$L$65536,10,0)</f>
        <v>3542</v>
      </c>
      <c r="M2403" s="59"/>
      <c r="N2403" s="59"/>
      <c r="O2403" s="59"/>
      <c r="P2403" s="59"/>
      <c r="Q2403" s="59"/>
      <c r="R2403" s="59"/>
    </row>
    <row r="2404" spans="1:18" x14ac:dyDescent="0.2">
      <c r="A2404" s="80"/>
      <c r="B2404" s="81">
        <f t="shared" si="43"/>
        <v>366</v>
      </c>
      <c r="C2404" s="96" t="s">
        <v>2402</v>
      </c>
      <c r="D2404" s="82" t="str">
        <f>VLOOKUP(C2404,[13]Resumen!$C$1:$J$65536,8,0)</f>
        <v>2 Postes autosoportables de acero (16/1900) de suspensión (30°) Tipo SUS21-16</v>
      </c>
      <c r="E2404" s="84" t="s">
        <v>44</v>
      </c>
      <c r="F2404" s="85">
        <f t="shared" si="42"/>
        <v>0</v>
      </c>
      <c r="G2404" s="86">
        <f>VLOOKUP(C2404,'[14]Estructuras de Acero y Concreto'!$C$1:$L$65536,7,0)</f>
        <v>12631.059906677867</v>
      </c>
      <c r="H2404" s="93"/>
      <c r="I2404" s="60"/>
      <c r="J2404" s="89">
        <f>VLOOKUP(C2404,'[14]Estructuras de Acero y Concreto'!$C$1:$L$65536,10,0)</f>
        <v>3174</v>
      </c>
      <c r="M2404" s="59"/>
      <c r="N2404" s="59"/>
      <c r="O2404" s="59"/>
      <c r="P2404" s="59"/>
      <c r="Q2404" s="59"/>
      <c r="R2404" s="59"/>
    </row>
    <row r="2405" spans="1:18" x14ac:dyDescent="0.2">
      <c r="A2405" s="80"/>
      <c r="B2405" s="81">
        <f t="shared" si="43"/>
        <v>367</v>
      </c>
      <c r="C2405" s="96" t="s">
        <v>2403</v>
      </c>
      <c r="D2405" s="82" t="str">
        <f>VLOOKUP(C2405,[13]Resumen!$C$1:$J$65536,8,0)</f>
        <v>2 Postes autosoportables de acero (16/2850) de ángulo mayor (50°) Tipo AUS2-16</v>
      </c>
      <c r="E2405" s="84" t="s">
        <v>44</v>
      </c>
      <c r="F2405" s="85">
        <f t="shared" si="42"/>
        <v>0</v>
      </c>
      <c r="G2405" s="86">
        <f>VLOOKUP(C2405,'[14]Estructuras de Acero y Concreto'!$C$1:$L$65536,7,0)</f>
        <v>16443.459210583791</v>
      </c>
      <c r="H2405" s="93"/>
      <c r="I2405" s="60"/>
      <c r="J2405" s="89">
        <f>VLOOKUP(C2405,'[14]Estructuras de Acero y Concreto'!$C$1:$L$65536,10,0)</f>
        <v>4132</v>
      </c>
      <c r="M2405" s="59"/>
      <c r="N2405" s="59"/>
      <c r="O2405" s="59"/>
      <c r="P2405" s="59"/>
      <c r="Q2405" s="59"/>
      <c r="R2405" s="59"/>
    </row>
    <row r="2406" spans="1:18" x14ac:dyDescent="0.2">
      <c r="A2406" s="80"/>
      <c r="B2406" s="81">
        <f t="shared" si="43"/>
        <v>368</v>
      </c>
      <c r="C2406" s="96" t="s">
        <v>2404</v>
      </c>
      <c r="D2406" s="82" t="str">
        <f>VLOOKUP(C2406,[13]Resumen!$C$1:$J$65536,8,0)</f>
        <v>2 Postes autosoportables de acero (16/4450) de retención y terminal (90°) Tipo RTUS2-16</v>
      </c>
      <c r="E2406" s="84" t="s">
        <v>44</v>
      </c>
      <c r="F2406" s="85">
        <f t="shared" si="42"/>
        <v>0</v>
      </c>
      <c r="G2406" s="86">
        <f>VLOOKUP(C2406,'[14]Estructuras de Acero y Concreto'!$C$1:$L$65536,7,0)</f>
        <v>21967.060707265853</v>
      </c>
      <c r="H2406" s="93"/>
      <c r="I2406" s="60"/>
      <c r="J2406" s="89">
        <f>VLOOKUP(C2406,'[14]Estructuras de Acero y Concreto'!$C$1:$L$65536,10,0)</f>
        <v>5520</v>
      </c>
      <c r="M2406" s="59"/>
      <c r="N2406" s="59"/>
      <c r="O2406" s="59"/>
      <c r="P2406" s="59"/>
      <c r="Q2406" s="59"/>
      <c r="R2406" s="59"/>
    </row>
    <row r="2407" spans="1:18" x14ac:dyDescent="0.2">
      <c r="A2407" s="80"/>
      <c r="B2407" s="81">
        <f t="shared" si="43"/>
        <v>369</v>
      </c>
      <c r="C2407" s="96" t="s">
        <v>2405</v>
      </c>
      <c r="D2407" s="82" t="str">
        <f>VLOOKUP(C2407,[13]Resumen!$C$1:$J$65536,8,0)</f>
        <v>1 Poste de concreto (16/300) de suspensión (3°) Tipo SUS1-16</v>
      </c>
      <c r="E2407" s="84" t="s">
        <v>44</v>
      </c>
      <c r="F2407" s="85">
        <f t="shared" si="42"/>
        <v>1</v>
      </c>
      <c r="G2407" s="86">
        <f>VLOOKUP(C2407,'[14]Estructuras de Acero y Concreto'!$C$1:$L$65536,7,0)</f>
        <v>831.64277990198605</v>
      </c>
      <c r="H2407" s="93"/>
      <c r="I2407" s="60"/>
      <c r="J2407" s="89">
        <f>VLOOKUP(C2407,'[14]Estructuras de Acero y Concreto'!$C$1:$L$65536,10,0)</f>
        <v>3003</v>
      </c>
      <c r="M2407" s="59"/>
      <c r="N2407" s="59"/>
      <c r="O2407" s="59"/>
      <c r="P2407" s="59"/>
      <c r="Q2407" s="59"/>
      <c r="R2407" s="59"/>
    </row>
    <row r="2408" spans="1:18" x14ac:dyDescent="0.2">
      <c r="A2408" s="80"/>
      <c r="B2408" s="81">
        <f t="shared" si="43"/>
        <v>370</v>
      </c>
      <c r="C2408" s="96" t="s">
        <v>2406</v>
      </c>
      <c r="D2408" s="82" t="str">
        <f>VLOOKUP(C2408,[13]Resumen!$C$1:$J$65536,8,0)</f>
        <v>1 Poste autosoportable de acero (16/600) de suspensión (30°) Tipo SUS11-16</v>
      </c>
      <c r="E2408" s="84" t="s">
        <v>44</v>
      </c>
      <c r="F2408" s="85">
        <f t="shared" si="42"/>
        <v>0</v>
      </c>
      <c r="G2408" s="86">
        <f>VLOOKUP(C2408,'[14]Estructuras de Acero y Concreto'!$C$1:$L$65536,7,0)</f>
        <v>2984.6549874002521</v>
      </c>
      <c r="H2408" s="93"/>
      <c r="I2408" s="60"/>
      <c r="J2408" s="89">
        <f>VLOOKUP(C2408,'[14]Estructuras de Acero y Concreto'!$C$1:$L$65536,10,0)</f>
        <v>750</v>
      </c>
      <c r="M2408" s="59"/>
      <c r="N2408" s="59"/>
      <c r="O2408" s="59"/>
      <c r="P2408" s="59"/>
      <c r="Q2408" s="59"/>
      <c r="R2408" s="59"/>
    </row>
    <row r="2409" spans="1:18" x14ac:dyDescent="0.2">
      <c r="A2409" s="80"/>
      <c r="B2409" s="81">
        <f t="shared" si="43"/>
        <v>371</v>
      </c>
      <c r="C2409" s="96" t="s">
        <v>2407</v>
      </c>
      <c r="D2409" s="82" t="str">
        <f>VLOOKUP(C2409,[13]Resumen!$C$1:$J$65536,8,0)</f>
        <v>1 Poste autosoportable de acero (16/850) de ángulo mayor (50°) Tipo AUS1-16</v>
      </c>
      <c r="E2409" s="84" t="s">
        <v>44</v>
      </c>
      <c r="F2409" s="85">
        <f t="shared" si="42"/>
        <v>0</v>
      </c>
      <c r="G2409" s="86">
        <f>VLOOKUP(C2409,'[14]Estructuras de Acero y Concreto'!$C$1:$L$65536,7,0)</f>
        <v>3744.7471241915164</v>
      </c>
      <c r="H2409" s="93"/>
      <c r="I2409" s="60"/>
      <c r="J2409" s="89">
        <f>VLOOKUP(C2409,'[14]Estructuras de Acero y Concreto'!$C$1:$L$65536,10,0)</f>
        <v>941</v>
      </c>
      <c r="M2409" s="59"/>
      <c r="N2409" s="59"/>
      <c r="O2409" s="59"/>
      <c r="P2409" s="59"/>
      <c r="Q2409" s="59"/>
      <c r="R2409" s="59"/>
    </row>
    <row r="2410" spans="1:18" x14ac:dyDescent="0.2">
      <c r="A2410" s="80"/>
      <c r="B2410" s="81">
        <f t="shared" si="43"/>
        <v>372</v>
      </c>
      <c r="C2410" s="96" t="s">
        <v>2408</v>
      </c>
      <c r="D2410" s="82" t="str">
        <f>VLOOKUP(C2410,[13]Resumen!$C$1:$J$65536,8,0)</f>
        <v>1 Poste autosoportable de acero (16/1250) de retención y terminal (90°) Tipo RTUS1-16</v>
      </c>
      <c r="E2410" s="84" t="s">
        <v>44</v>
      </c>
      <c r="F2410" s="85">
        <f t="shared" si="42"/>
        <v>0</v>
      </c>
      <c r="G2410" s="86">
        <f>VLOOKUP(C2410,'[14]Estructuras de Acero y Concreto'!$C$1:$L$65536,7,0)</f>
        <v>4811.2638396892062</v>
      </c>
      <c r="H2410" s="93"/>
      <c r="I2410" s="60"/>
      <c r="J2410" s="89">
        <f>VLOOKUP(C2410,'[14]Estructuras de Acero y Concreto'!$C$1:$L$65536,10,0)</f>
        <v>1209</v>
      </c>
      <c r="M2410" s="59"/>
      <c r="N2410" s="59"/>
      <c r="O2410" s="59"/>
      <c r="P2410" s="59"/>
      <c r="Q2410" s="59"/>
      <c r="R2410" s="59"/>
    </row>
    <row r="2411" spans="1:18" x14ac:dyDescent="0.2">
      <c r="A2411" s="80"/>
      <c r="B2411" s="81">
        <f t="shared" si="43"/>
        <v>373</v>
      </c>
      <c r="C2411" s="96" t="s">
        <v>2409</v>
      </c>
      <c r="D2411" s="82" t="str">
        <f>VLOOKUP(C2411,[13]Resumen!$C$1:$J$65536,8,0)</f>
        <v>1 Poste de concreto (16/300) de suspensión (3°) Tipo SUS1-16</v>
      </c>
      <c r="E2411" s="84" t="s">
        <v>44</v>
      </c>
      <c r="F2411" s="85">
        <f t="shared" si="42"/>
        <v>1</v>
      </c>
      <c r="G2411" s="86">
        <f>VLOOKUP(C2411,'[14]Estructuras de Acero y Concreto'!$C$1:$L$65536,7,0)</f>
        <v>831.64277990198605</v>
      </c>
      <c r="H2411" s="93"/>
      <c r="I2411" s="60"/>
      <c r="J2411" s="89">
        <f>VLOOKUP(C2411,'[14]Estructuras de Acero y Concreto'!$C$1:$L$65536,10,0)</f>
        <v>3003</v>
      </c>
      <c r="M2411" s="59"/>
      <c r="N2411" s="59"/>
      <c r="O2411" s="59"/>
      <c r="P2411" s="59"/>
      <c r="Q2411" s="59"/>
      <c r="R2411" s="59"/>
    </row>
    <row r="2412" spans="1:18" x14ac:dyDescent="0.2">
      <c r="A2412" s="80"/>
      <c r="B2412" s="81">
        <f t="shared" si="43"/>
        <v>374</v>
      </c>
      <c r="C2412" s="96" t="s">
        <v>2410</v>
      </c>
      <c r="D2412" s="82" t="str">
        <f>VLOOKUP(C2412,[13]Resumen!$C$1:$J$65536,8,0)</f>
        <v>1 Poste autosoportable de acero (16/800) de suspensión (30°) Tipo SUS11-16</v>
      </c>
      <c r="E2412" s="84" t="s">
        <v>44</v>
      </c>
      <c r="F2412" s="85">
        <f t="shared" si="42"/>
        <v>0</v>
      </c>
      <c r="G2412" s="86">
        <f>VLOOKUP(C2412,'[14]Estructuras de Acero y Concreto'!$C$1:$L$65536,7,0)</f>
        <v>3601.4836847963043</v>
      </c>
      <c r="H2412" s="93"/>
      <c r="I2412" s="60"/>
      <c r="J2412" s="89">
        <f>VLOOKUP(C2412,'[14]Estructuras de Acero y Concreto'!$C$1:$L$65536,10,0)</f>
        <v>905</v>
      </c>
      <c r="M2412" s="59"/>
      <c r="N2412" s="59"/>
      <c r="O2412" s="59"/>
      <c r="P2412" s="59"/>
      <c r="Q2412" s="59"/>
      <c r="R2412" s="59"/>
    </row>
    <row r="2413" spans="1:18" x14ac:dyDescent="0.2">
      <c r="A2413" s="80"/>
      <c r="B2413" s="81">
        <f t="shared" si="43"/>
        <v>375</v>
      </c>
      <c r="C2413" s="96" t="s">
        <v>2411</v>
      </c>
      <c r="D2413" s="82" t="str">
        <f>VLOOKUP(C2413,[13]Resumen!$C$1:$J$65536,8,0)</f>
        <v>1 Poste autosoportable de acero (16/1100) de ángulo mayor (50°) Tipo AUS1-16</v>
      </c>
      <c r="E2413" s="84" t="s">
        <v>44</v>
      </c>
      <c r="F2413" s="85">
        <f t="shared" si="42"/>
        <v>0</v>
      </c>
      <c r="G2413" s="86">
        <f>VLOOKUP(C2413,'[14]Estructuras de Acero y Concreto'!$C$1:$L$65536,7,0)</f>
        <v>4429.2280013019745</v>
      </c>
      <c r="H2413" s="93"/>
      <c r="I2413" s="60"/>
      <c r="J2413" s="89">
        <f>VLOOKUP(C2413,'[14]Estructuras de Acero y Concreto'!$C$1:$L$65536,10,0)</f>
        <v>1113</v>
      </c>
      <c r="M2413" s="59"/>
      <c r="N2413" s="59"/>
      <c r="O2413" s="59"/>
      <c r="P2413" s="59"/>
      <c r="Q2413" s="59"/>
      <c r="R2413" s="59"/>
    </row>
    <row r="2414" spans="1:18" x14ac:dyDescent="0.2">
      <c r="A2414" s="80"/>
      <c r="B2414" s="81">
        <f t="shared" si="43"/>
        <v>376</v>
      </c>
      <c r="C2414" s="96" t="s">
        <v>2412</v>
      </c>
      <c r="D2414" s="82" t="str">
        <f>VLOOKUP(C2414,[13]Resumen!$C$1:$J$65536,8,0)</f>
        <v>1 Poste autosoportable de acero (16/1700) de retención y terminal (90°) Tipo RTUS1-16</v>
      </c>
      <c r="E2414" s="84" t="s">
        <v>44</v>
      </c>
      <c r="F2414" s="85">
        <f t="shared" si="42"/>
        <v>0</v>
      </c>
      <c r="G2414" s="86">
        <f>VLOOKUP(C2414,'[14]Estructuras de Acero y Concreto'!$C$1:$L$65536,7,0)</f>
        <v>5877.7805551868969</v>
      </c>
      <c r="H2414" s="93"/>
      <c r="I2414" s="60"/>
      <c r="J2414" s="89">
        <f>VLOOKUP(C2414,'[14]Estructuras de Acero y Concreto'!$C$1:$L$65536,10,0)</f>
        <v>1477</v>
      </c>
      <c r="M2414" s="59"/>
      <c r="N2414" s="59"/>
      <c r="O2414" s="59"/>
      <c r="P2414" s="59"/>
      <c r="Q2414" s="59"/>
      <c r="R2414" s="59"/>
    </row>
    <row r="2415" spans="1:18" x14ac:dyDescent="0.2">
      <c r="A2415" s="80"/>
      <c r="B2415" s="81">
        <f t="shared" si="43"/>
        <v>377</v>
      </c>
      <c r="C2415" s="96" t="s">
        <v>2413</v>
      </c>
      <c r="D2415" s="82" t="str">
        <f>VLOOKUP(C2415,[13]Resumen!$C$1:$J$65536,8,0)</f>
        <v>1 Poste de concreto (16/300) de suspensión (3°) Tipo SUS1-16</v>
      </c>
      <c r="E2415" s="84" t="s">
        <v>44</v>
      </c>
      <c r="F2415" s="85">
        <f t="shared" si="42"/>
        <v>1</v>
      </c>
      <c r="G2415" s="86">
        <f>VLOOKUP(C2415,'[14]Estructuras de Acero y Concreto'!$C$1:$L$65536,7,0)</f>
        <v>831.64277990198605</v>
      </c>
      <c r="H2415" s="93"/>
      <c r="I2415" s="60"/>
      <c r="J2415" s="89">
        <f>VLOOKUP(C2415,'[14]Estructuras de Acero y Concreto'!$C$1:$L$65536,10,0)</f>
        <v>3003</v>
      </c>
      <c r="M2415" s="59"/>
      <c r="N2415" s="59"/>
      <c r="O2415" s="59"/>
      <c r="P2415" s="59"/>
      <c r="Q2415" s="59"/>
      <c r="R2415" s="59"/>
    </row>
    <row r="2416" spans="1:18" x14ac:dyDescent="0.2">
      <c r="A2416" s="80"/>
      <c r="B2416" s="81">
        <f t="shared" si="43"/>
        <v>378</v>
      </c>
      <c r="C2416" s="96" t="s">
        <v>2414</v>
      </c>
      <c r="D2416" s="82" t="str">
        <f>VLOOKUP(C2416,[13]Resumen!$C$1:$J$65536,8,0)</f>
        <v>1 Poste autosoportable de acero (16/950) de suspensión (30°) Tipo SUS11-16</v>
      </c>
      <c r="E2416" s="84" t="s">
        <v>44</v>
      </c>
      <c r="F2416" s="85">
        <f t="shared" si="42"/>
        <v>0</v>
      </c>
      <c r="G2416" s="86">
        <f>VLOOKUP(C2416,'[14]Estructuras de Acero y Concreto'!$C$1:$L$65536,7,0)</f>
        <v>4027.2944629987405</v>
      </c>
      <c r="H2416" s="93"/>
      <c r="I2416" s="60"/>
      <c r="J2416" s="89">
        <f>VLOOKUP(C2416,'[14]Estructuras de Acero y Concreto'!$C$1:$L$65536,10,0)</f>
        <v>1012</v>
      </c>
      <c r="M2416" s="59"/>
      <c r="N2416" s="59"/>
      <c r="O2416" s="59"/>
      <c r="P2416" s="59"/>
      <c r="Q2416" s="59"/>
      <c r="R2416" s="59"/>
    </row>
    <row r="2417" spans="1:18" x14ac:dyDescent="0.2">
      <c r="A2417" s="80"/>
      <c r="B2417" s="81">
        <f t="shared" si="43"/>
        <v>379</v>
      </c>
      <c r="C2417" s="96" t="s">
        <v>2415</v>
      </c>
      <c r="D2417" s="82" t="str">
        <f>VLOOKUP(C2417,[13]Resumen!$C$1:$J$65536,8,0)</f>
        <v>1 Poste autosoportable de acero (16/1350) de ángulo mayor (50°) Tipo AUS1-16</v>
      </c>
      <c r="E2417" s="84" t="s">
        <v>44</v>
      </c>
      <c r="F2417" s="85">
        <f t="shared" si="42"/>
        <v>0</v>
      </c>
      <c r="G2417" s="86">
        <f>VLOOKUP(C2417,'[14]Estructuras de Acero y Concreto'!$C$1:$L$65536,7,0)</f>
        <v>5057.9953186476268</v>
      </c>
      <c r="H2417" s="93"/>
      <c r="I2417" s="60"/>
      <c r="J2417" s="89">
        <f>VLOOKUP(C2417,'[14]Estructuras de Acero y Concreto'!$C$1:$L$65536,10,0)</f>
        <v>1271</v>
      </c>
      <c r="M2417" s="59"/>
      <c r="N2417" s="59"/>
      <c r="O2417" s="59"/>
      <c r="P2417" s="59"/>
      <c r="Q2417" s="59"/>
      <c r="R2417" s="59"/>
    </row>
    <row r="2418" spans="1:18" x14ac:dyDescent="0.2">
      <c r="A2418" s="80"/>
      <c r="B2418" s="81">
        <f t="shared" si="43"/>
        <v>380</v>
      </c>
      <c r="C2418" s="96" t="s">
        <v>2416</v>
      </c>
      <c r="D2418" s="82" t="str">
        <f>VLOOKUP(C2418,[13]Resumen!$C$1:$J$65536,8,0)</f>
        <v>1 Poste autosoportable de acero (16/2100) de retención y terminal (90°) Tipo RTUS1-16</v>
      </c>
      <c r="E2418" s="84" t="s">
        <v>44</v>
      </c>
      <c r="F2418" s="85">
        <f t="shared" si="42"/>
        <v>0</v>
      </c>
      <c r="G2418" s="86">
        <f>VLOOKUP(C2418,'[14]Estructuras de Acero y Concreto'!$C$1:$L$65536,7,0)</f>
        <v>6741.3407315413688</v>
      </c>
      <c r="H2418" s="93"/>
      <c r="I2418" s="60"/>
      <c r="J2418" s="89">
        <f>VLOOKUP(C2418,'[14]Estructuras de Acero y Concreto'!$C$1:$L$65536,10,0)</f>
        <v>1694</v>
      </c>
      <c r="M2418" s="59"/>
      <c r="N2418" s="59"/>
      <c r="O2418" s="59"/>
      <c r="P2418" s="59"/>
      <c r="Q2418" s="59"/>
      <c r="R2418" s="59"/>
    </row>
    <row r="2419" spans="1:18" x14ac:dyDescent="0.2">
      <c r="A2419" s="80"/>
      <c r="B2419" s="81">
        <f t="shared" si="43"/>
        <v>381</v>
      </c>
      <c r="C2419" s="96" t="s">
        <v>2417</v>
      </c>
      <c r="D2419" s="82" t="str">
        <f>VLOOKUP(C2419,[13]Resumen!$C$1:$J$65536,8,0)</f>
        <v>1 Poste de concreto (16/400) de suspensión (3°) Tipo SUS1-16</v>
      </c>
      <c r="E2419" s="84" t="s">
        <v>44</v>
      </c>
      <c r="F2419" s="85">
        <f t="shared" si="42"/>
        <v>1</v>
      </c>
      <c r="G2419" s="86">
        <f>VLOOKUP(C2419,'[14]Estructuras de Acero y Concreto'!$C$1:$L$65536,7,0)</f>
        <v>910.09778267723516</v>
      </c>
      <c r="H2419" s="93"/>
      <c r="I2419" s="60"/>
      <c r="J2419" s="89">
        <f>VLOOKUP(C2419,'[14]Estructuras de Acero y Concreto'!$C$1:$L$65536,10,0)</f>
        <v>3080</v>
      </c>
      <c r="M2419" s="59"/>
      <c r="N2419" s="59"/>
      <c r="O2419" s="59"/>
      <c r="P2419" s="59"/>
      <c r="Q2419" s="59"/>
      <c r="R2419" s="59"/>
    </row>
    <row r="2420" spans="1:18" x14ac:dyDescent="0.2">
      <c r="A2420" s="80"/>
      <c r="B2420" s="81">
        <f t="shared" si="43"/>
        <v>382</v>
      </c>
      <c r="C2420" s="96" t="s">
        <v>2418</v>
      </c>
      <c r="D2420" s="82" t="str">
        <f>VLOOKUP(C2420,[13]Resumen!$C$1:$J$65536,8,0)</f>
        <v>1 Poste autosoportable de acero (16/1450) de suspensión (30°) Tipo SUS11-16</v>
      </c>
      <c r="E2420" s="84" t="s">
        <v>44</v>
      </c>
      <c r="F2420" s="85">
        <f t="shared" si="42"/>
        <v>0</v>
      </c>
      <c r="G2420" s="86">
        <f>VLOOKUP(C2420,'[14]Estructuras de Acero y Concreto'!$C$1:$L$65536,7,0)</f>
        <v>5296.7677176396473</v>
      </c>
      <c r="H2420" s="93"/>
      <c r="I2420" s="60"/>
      <c r="J2420" s="89">
        <f>VLOOKUP(C2420,'[14]Estructuras de Acero y Concreto'!$C$1:$L$65536,10,0)</f>
        <v>1331</v>
      </c>
      <c r="M2420" s="59"/>
      <c r="N2420" s="59"/>
      <c r="O2420" s="59"/>
      <c r="P2420" s="59"/>
      <c r="Q2420" s="59"/>
      <c r="R2420" s="59"/>
    </row>
    <row r="2421" spans="1:18" x14ac:dyDescent="0.2">
      <c r="A2421" s="80"/>
      <c r="B2421" s="81">
        <f t="shared" si="43"/>
        <v>383</v>
      </c>
      <c r="C2421" s="96" t="s">
        <v>2419</v>
      </c>
      <c r="D2421" s="82" t="str">
        <f>VLOOKUP(C2421,[13]Resumen!$C$1:$J$65536,8,0)</f>
        <v>1 Poste autosoportable de acero (16/2100) de ángulo mayor (50°) Tipo AUS1-16</v>
      </c>
      <c r="E2421" s="84" t="s">
        <v>44</v>
      </c>
      <c r="F2421" s="85">
        <f t="shared" si="42"/>
        <v>0</v>
      </c>
      <c r="G2421" s="86">
        <f>VLOOKUP(C2421,'[14]Estructuras de Acero y Concreto'!$C$1:$L$65536,7,0)</f>
        <v>6741.3407315413688</v>
      </c>
      <c r="H2421" s="93"/>
      <c r="I2421" s="60"/>
      <c r="J2421" s="89">
        <f>VLOOKUP(C2421,'[14]Estructuras de Acero y Concreto'!$C$1:$L$65536,10,0)</f>
        <v>1694</v>
      </c>
      <c r="M2421" s="59"/>
      <c r="N2421" s="59"/>
      <c r="O2421" s="59"/>
      <c r="P2421" s="59"/>
      <c r="Q2421" s="59"/>
      <c r="R2421" s="59"/>
    </row>
    <row r="2422" spans="1:18" x14ac:dyDescent="0.2">
      <c r="A2422" s="80"/>
      <c r="B2422" s="81">
        <f t="shared" si="43"/>
        <v>384</v>
      </c>
      <c r="C2422" s="96" t="s">
        <v>2420</v>
      </c>
      <c r="D2422" s="82" t="str">
        <f>VLOOKUP(C2422,[13]Resumen!$C$1:$J$65536,8,0)</f>
        <v>1 Poste autosoportable de acero (16/3350) de retención y terminal (90°) Tipo RTUS1-16</v>
      </c>
      <c r="E2422" s="84" t="s">
        <v>44</v>
      </c>
      <c r="F2422" s="85">
        <f t="shared" si="42"/>
        <v>0</v>
      </c>
      <c r="G2422" s="86">
        <f>VLOOKUP(C2422,'[14]Estructuras de Acero y Concreto'!$C$1:$L$65536,7,0)</f>
        <v>9133.0442614447711</v>
      </c>
      <c r="H2422" s="93"/>
      <c r="I2422" s="60"/>
      <c r="J2422" s="89">
        <f>VLOOKUP(C2422,'[14]Estructuras de Acero y Concreto'!$C$1:$L$65536,10,0)</f>
        <v>2295</v>
      </c>
      <c r="M2422" s="59"/>
      <c r="N2422" s="59"/>
      <c r="O2422" s="59"/>
      <c r="P2422" s="59"/>
      <c r="Q2422" s="59"/>
      <c r="R2422" s="59"/>
    </row>
    <row r="2423" spans="1:18" x14ac:dyDescent="0.2">
      <c r="A2423" s="80"/>
      <c r="B2423" s="81">
        <f t="shared" si="43"/>
        <v>385</v>
      </c>
      <c r="C2423" s="96" t="s">
        <v>2421</v>
      </c>
      <c r="D2423" s="82" t="str">
        <f>VLOOKUP(C2423,[13]Resumen!$C$1:$J$65536,8,0)</f>
        <v>1 Poste de concreto (16/500) de suspensión (3°) Tipo SUS1-16</v>
      </c>
      <c r="E2423" s="84" t="s">
        <v>44</v>
      </c>
      <c r="F2423" s="85">
        <f t="shared" ref="F2423:F2486" si="44">IF(MID(C2423,1,2)="EA",0,1)</f>
        <v>1</v>
      </c>
      <c r="G2423" s="86">
        <f>VLOOKUP(C2423,'[14]Estructuras de Acero y Concreto'!$C$1:$L$65536,7,0)</f>
        <v>988.55278545248427</v>
      </c>
      <c r="H2423" s="93"/>
      <c r="I2423" s="60"/>
      <c r="J2423" s="89">
        <f>VLOOKUP(C2423,'[14]Estructuras de Acero y Concreto'!$C$1:$L$65536,10,0)</f>
        <v>3157</v>
      </c>
      <c r="M2423" s="59"/>
      <c r="N2423" s="59"/>
      <c r="O2423" s="59"/>
      <c r="P2423" s="59"/>
      <c r="Q2423" s="59"/>
      <c r="R2423" s="59"/>
    </row>
    <row r="2424" spans="1:18" x14ac:dyDescent="0.2">
      <c r="A2424" s="80"/>
      <c r="B2424" s="81">
        <f t="shared" si="43"/>
        <v>386</v>
      </c>
      <c r="C2424" s="96" t="s">
        <v>2422</v>
      </c>
      <c r="D2424" s="82" t="str">
        <f>VLOOKUP(C2424,[13]Resumen!$C$1:$J$65536,8,0)</f>
        <v>1 Poste autosoportable de acero (16/1750) de suspensión (30°) Tipo SUS11-16</v>
      </c>
      <c r="E2424" s="84" t="s">
        <v>44</v>
      </c>
      <c r="F2424" s="85">
        <f t="shared" si="44"/>
        <v>0</v>
      </c>
      <c r="G2424" s="86">
        <f>VLOOKUP(C2424,'[14]Estructuras de Acero y Concreto'!$C$1:$L$65536,7,0)</f>
        <v>5989.2076747165056</v>
      </c>
      <c r="H2424" s="93"/>
      <c r="I2424" s="60"/>
      <c r="J2424" s="89">
        <f>VLOOKUP(C2424,'[14]Estructuras de Acero y Concreto'!$C$1:$L$65536,10,0)</f>
        <v>1505</v>
      </c>
      <c r="M2424" s="59"/>
      <c r="N2424" s="59"/>
      <c r="O2424" s="59"/>
      <c r="P2424" s="59"/>
      <c r="Q2424" s="59"/>
      <c r="R2424" s="59"/>
    </row>
    <row r="2425" spans="1:18" x14ac:dyDescent="0.2">
      <c r="A2425" s="80"/>
      <c r="B2425" s="81">
        <f t="shared" ref="B2425:B2488" si="45">1+B2424</f>
        <v>387</v>
      </c>
      <c r="C2425" s="96" t="s">
        <v>2423</v>
      </c>
      <c r="D2425" s="82" t="str">
        <f>VLOOKUP(C2425,[13]Resumen!$C$1:$J$65536,8,0)</f>
        <v>1 Poste autosoportable de acero (16/2550) de ángulo mayor (50°) Tipo AUS1-16</v>
      </c>
      <c r="E2425" s="84" t="s">
        <v>44</v>
      </c>
      <c r="F2425" s="85">
        <f t="shared" si="44"/>
        <v>0</v>
      </c>
      <c r="G2425" s="86">
        <f>VLOOKUP(C2425,'[14]Estructuras de Acero y Concreto'!$C$1:$L$65536,7,0)</f>
        <v>7648.6758477110461</v>
      </c>
      <c r="H2425" s="93"/>
      <c r="I2425" s="60"/>
      <c r="J2425" s="89">
        <f>VLOOKUP(C2425,'[14]Estructuras de Acero y Concreto'!$C$1:$L$65536,10,0)</f>
        <v>1922</v>
      </c>
      <c r="M2425" s="59"/>
      <c r="N2425" s="59"/>
      <c r="O2425" s="59"/>
      <c r="P2425" s="59"/>
      <c r="Q2425" s="59"/>
      <c r="R2425" s="59"/>
    </row>
    <row r="2426" spans="1:18" x14ac:dyDescent="0.2">
      <c r="A2426" s="80"/>
      <c r="B2426" s="81">
        <f t="shared" si="45"/>
        <v>388</v>
      </c>
      <c r="C2426" s="96" t="s">
        <v>2424</v>
      </c>
      <c r="D2426" s="82" t="str">
        <f>VLOOKUP(C2426,[13]Resumen!$C$1:$J$65536,8,0)</f>
        <v>1 Poste autosoportable de acero (16/4100) de retención y terminal (90°) Tipo RTUS1-16</v>
      </c>
      <c r="E2426" s="84" t="s">
        <v>44</v>
      </c>
      <c r="F2426" s="85">
        <f t="shared" si="44"/>
        <v>0</v>
      </c>
      <c r="G2426" s="86">
        <f>VLOOKUP(C2426,'[14]Estructuras de Acero y Concreto'!$C$1:$L$65536,7,0)</f>
        <v>10414.45613603528</v>
      </c>
      <c r="H2426" s="93"/>
      <c r="I2426" s="60"/>
      <c r="J2426" s="89">
        <f>VLOOKUP(C2426,'[14]Estructuras de Acero y Concreto'!$C$1:$L$65536,10,0)</f>
        <v>2617</v>
      </c>
      <c r="M2426" s="59"/>
      <c r="N2426" s="59"/>
      <c r="O2426" s="59"/>
      <c r="P2426" s="59"/>
      <c r="Q2426" s="59"/>
      <c r="R2426" s="59"/>
    </row>
    <row r="2427" spans="1:18" x14ac:dyDescent="0.2">
      <c r="A2427" s="80"/>
      <c r="B2427" s="81">
        <f t="shared" si="45"/>
        <v>389</v>
      </c>
      <c r="C2427" s="96" t="s">
        <v>2425</v>
      </c>
      <c r="D2427" s="82" t="str">
        <f>VLOOKUP(C2427,[13]Resumen!$C$1:$J$65536,8,0)</f>
        <v>1 Poste de concreto (16/400) de suspensión (3°) Tipo SUS2-16</v>
      </c>
      <c r="E2427" s="84" t="s">
        <v>44</v>
      </c>
      <c r="F2427" s="85">
        <f t="shared" si="44"/>
        <v>1</v>
      </c>
      <c r="G2427" s="86">
        <f>VLOOKUP(C2427,'[14]Estructuras de Acero y Concreto'!$C$1:$L$65536,7,0)</f>
        <v>910.09778267723516</v>
      </c>
      <c r="H2427" s="93"/>
      <c r="I2427" s="60"/>
      <c r="J2427" s="89">
        <f>VLOOKUP(C2427,'[14]Estructuras de Acero y Concreto'!$C$1:$L$65536,10,0)</f>
        <v>3080</v>
      </c>
      <c r="M2427" s="59"/>
      <c r="N2427" s="59"/>
      <c r="O2427" s="59"/>
      <c r="P2427" s="59"/>
      <c r="Q2427" s="59"/>
      <c r="R2427" s="59"/>
    </row>
    <row r="2428" spans="1:18" x14ac:dyDescent="0.2">
      <c r="A2428" s="80"/>
      <c r="B2428" s="81">
        <f t="shared" si="45"/>
        <v>390</v>
      </c>
      <c r="C2428" s="96" t="s">
        <v>2426</v>
      </c>
      <c r="D2428" s="82" t="str">
        <f>VLOOKUP(C2428,[13]Resumen!$C$1:$J$65536,8,0)</f>
        <v>2 Postes autosoportables de acero (16/600) de suspensión (30°) Tipo SUS21-16</v>
      </c>
      <c r="E2428" s="84" t="s">
        <v>44</v>
      </c>
      <c r="F2428" s="85">
        <f t="shared" si="44"/>
        <v>0</v>
      </c>
      <c r="G2428" s="86">
        <f>VLOOKUP(C2428,'[14]Estructuras de Acero y Concreto'!$C$1:$L$65536,7,0)</f>
        <v>5969.3099748005043</v>
      </c>
      <c r="H2428" s="93"/>
      <c r="I2428" s="60"/>
      <c r="J2428" s="89">
        <f>VLOOKUP(C2428,'[14]Estructuras de Acero y Concreto'!$C$1:$L$65536,10,0)</f>
        <v>1500</v>
      </c>
      <c r="M2428" s="59"/>
      <c r="N2428" s="59"/>
      <c r="O2428" s="59"/>
      <c r="P2428" s="59"/>
      <c r="Q2428" s="59"/>
      <c r="R2428" s="59"/>
    </row>
    <row r="2429" spans="1:18" x14ac:dyDescent="0.2">
      <c r="A2429" s="80"/>
      <c r="B2429" s="81">
        <f t="shared" si="45"/>
        <v>391</v>
      </c>
      <c r="C2429" s="96" t="s">
        <v>2427</v>
      </c>
      <c r="D2429" s="82" t="str">
        <f>VLOOKUP(C2429,[13]Resumen!$C$1:$J$65536,8,0)</f>
        <v>2 Postes autosoportables de acero (16/850) de ángulo mayor (50°) Tipo AUS2-16</v>
      </c>
      <c r="E2429" s="84" t="s">
        <v>44</v>
      </c>
      <c r="F2429" s="85">
        <f t="shared" si="44"/>
        <v>0</v>
      </c>
      <c r="G2429" s="86">
        <f>VLOOKUP(C2429,'[14]Estructuras de Acero y Concreto'!$C$1:$L$65536,7,0)</f>
        <v>7489.4942483830328</v>
      </c>
      <c r="H2429" s="93"/>
      <c r="I2429" s="60"/>
      <c r="J2429" s="89">
        <f>VLOOKUP(C2429,'[14]Estructuras de Acero y Concreto'!$C$1:$L$65536,10,0)</f>
        <v>1882</v>
      </c>
      <c r="M2429" s="59"/>
      <c r="N2429" s="59"/>
      <c r="O2429" s="59"/>
      <c r="P2429" s="59"/>
      <c r="Q2429" s="59"/>
      <c r="R2429" s="59"/>
    </row>
    <row r="2430" spans="1:18" x14ac:dyDescent="0.2">
      <c r="A2430" s="80"/>
      <c r="B2430" s="81">
        <f t="shared" si="45"/>
        <v>392</v>
      </c>
      <c r="C2430" s="96" t="s">
        <v>2428</v>
      </c>
      <c r="D2430" s="82" t="str">
        <f>VLOOKUP(C2430,[13]Resumen!$C$1:$J$65536,8,0)</f>
        <v>2 Postes autosoportables de acero (16/1250) de retención y terminal (90°) Tipo RTUS2-16</v>
      </c>
      <c r="E2430" s="84" t="s">
        <v>44</v>
      </c>
      <c r="F2430" s="85">
        <f t="shared" si="44"/>
        <v>0</v>
      </c>
      <c r="G2430" s="86">
        <f>VLOOKUP(C2430,'[14]Estructuras de Acero y Concreto'!$C$1:$L$65536,7,0)</f>
        <v>9622.5276793784124</v>
      </c>
      <c r="H2430" s="93"/>
      <c r="I2430" s="60"/>
      <c r="J2430" s="89">
        <f>VLOOKUP(C2430,'[14]Estructuras de Acero y Concreto'!$C$1:$L$65536,10,0)</f>
        <v>2418</v>
      </c>
      <c r="M2430" s="59"/>
      <c r="N2430" s="59"/>
      <c r="O2430" s="59"/>
      <c r="P2430" s="59"/>
      <c r="Q2430" s="59"/>
      <c r="R2430" s="59"/>
    </row>
    <row r="2431" spans="1:18" x14ac:dyDescent="0.2">
      <c r="A2431" s="80"/>
      <c r="B2431" s="81">
        <f t="shared" si="45"/>
        <v>393</v>
      </c>
      <c r="C2431" s="96" t="s">
        <v>2429</v>
      </c>
      <c r="D2431" s="82" t="str">
        <f>VLOOKUP(C2431,[13]Resumen!$C$1:$J$65536,8,0)</f>
        <v>1 Poste de concreto (16/500) de suspensión (3°) Tipo SUS2-16</v>
      </c>
      <c r="E2431" s="84" t="s">
        <v>44</v>
      </c>
      <c r="F2431" s="85">
        <f t="shared" si="44"/>
        <v>1</v>
      </c>
      <c r="G2431" s="86">
        <f>VLOOKUP(C2431,'[14]Estructuras de Acero y Concreto'!$C$1:$L$65536,7,0)</f>
        <v>988.55278545248427</v>
      </c>
      <c r="H2431" s="93"/>
      <c r="I2431" s="60"/>
      <c r="J2431" s="89">
        <f>VLOOKUP(C2431,'[14]Estructuras de Acero y Concreto'!$C$1:$L$65536,10,0)</f>
        <v>3157</v>
      </c>
      <c r="M2431" s="59"/>
      <c r="N2431" s="59"/>
      <c r="O2431" s="59"/>
      <c r="P2431" s="59"/>
      <c r="Q2431" s="59"/>
      <c r="R2431" s="59"/>
    </row>
    <row r="2432" spans="1:18" x14ac:dyDescent="0.2">
      <c r="A2432" s="80"/>
      <c r="B2432" s="81">
        <f t="shared" si="45"/>
        <v>394</v>
      </c>
      <c r="C2432" s="96" t="s">
        <v>2430</v>
      </c>
      <c r="D2432" s="82" t="str">
        <f>VLOOKUP(C2432,[13]Resumen!$C$1:$J$65536,8,0)</f>
        <v>2 Postes autosoportables de acero (16/750) de suspensión (30°) Tipo SUS21-16</v>
      </c>
      <c r="E2432" s="84" t="s">
        <v>44</v>
      </c>
      <c r="F2432" s="85">
        <f t="shared" si="44"/>
        <v>0</v>
      </c>
      <c r="G2432" s="86">
        <f>VLOOKUP(C2432,'[14]Estructuras de Acero y Concreto'!$C$1:$L$65536,7,0)</f>
        <v>6900.522330869383</v>
      </c>
      <c r="H2432" s="93"/>
      <c r="I2432" s="60"/>
      <c r="J2432" s="89">
        <f>VLOOKUP(C2432,'[14]Estructuras de Acero y Concreto'!$C$1:$L$65536,10,0)</f>
        <v>1734</v>
      </c>
      <c r="M2432" s="59"/>
      <c r="N2432" s="59"/>
      <c r="O2432" s="59"/>
      <c r="P2432" s="59"/>
      <c r="Q2432" s="59"/>
      <c r="R2432" s="59"/>
    </row>
    <row r="2433" spans="1:18" x14ac:dyDescent="0.2">
      <c r="A2433" s="80"/>
      <c r="B2433" s="81">
        <f t="shared" si="45"/>
        <v>395</v>
      </c>
      <c r="C2433" s="96" t="s">
        <v>2431</v>
      </c>
      <c r="D2433" s="82" t="str">
        <f>VLOOKUP(C2433,[13]Resumen!$C$1:$J$65536,8,0)</f>
        <v>2 Postes autosoportables de acero (16/1100) de ángulo mayor (50°) Tipo AUS2-16</v>
      </c>
      <c r="E2433" s="84" t="s">
        <v>44</v>
      </c>
      <c r="F2433" s="85">
        <f t="shared" si="44"/>
        <v>0</v>
      </c>
      <c r="G2433" s="86">
        <f>VLOOKUP(C2433,'[14]Estructuras de Acero y Concreto'!$C$1:$L$65536,7,0)</f>
        <v>8858.4560026039489</v>
      </c>
      <c r="H2433" s="93"/>
      <c r="I2433" s="60"/>
      <c r="J2433" s="89">
        <f>VLOOKUP(C2433,'[14]Estructuras de Acero y Concreto'!$C$1:$L$65536,10,0)</f>
        <v>2226</v>
      </c>
      <c r="M2433" s="59"/>
      <c r="N2433" s="59"/>
      <c r="O2433" s="59"/>
      <c r="P2433" s="59"/>
      <c r="Q2433" s="59"/>
      <c r="R2433" s="59"/>
    </row>
    <row r="2434" spans="1:18" x14ac:dyDescent="0.2">
      <c r="A2434" s="80"/>
      <c r="B2434" s="81">
        <f t="shared" si="45"/>
        <v>396</v>
      </c>
      <c r="C2434" s="96" t="s">
        <v>2432</v>
      </c>
      <c r="D2434" s="82" t="str">
        <f>VLOOKUP(C2434,[13]Resumen!$C$1:$J$65536,8,0)</f>
        <v>2 Postes autosoportables de acero (16/1700) de retención y terminal (90°) Tipo RTUS2-16</v>
      </c>
      <c r="E2434" s="84" t="s">
        <v>44</v>
      </c>
      <c r="F2434" s="85">
        <f t="shared" si="44"/>
        <v>0</v>
      </c>
      <c r="G2434" s="86">
        <f>VLOOKUP(C2434,'[14]Estructuras de Acero y Concreto'!$C$1:$L$65536,7,0)</f>
        <v>11755.561110373794</v>
      </c>
      <c r="H2434" s="93"/>
      <c r="I2434" s="60"/>
      <c r="J2434" s="89">
        <f>VLOOKUP(C2434,'[14]Estructuras de Acero y Concreto'!$C$1:$L$65536,10,0)</f>
        <v>2954</v>
      </c>
      <c r="M2434" s="59"/>
      <c r="N2434" s="59"/>
      <c r="O2434" s="59"/>
      <c r="P2434" s="59"/>
      <c r="Q2434" s="59"/>
      <c r="R2434" s="59"/>
    </row>
    <row r="2435" spans="1:18" x14ac:dyDescent="0.2">
      <c r="A2435" s="80"/>
      <c r="B2435" s="81">
        <f t="shared" si="45"/>
        <v>397</v>
      </c>
      <c r="C2435" s="96" t="s">
        <v>2433</v>
      </c>
      <c r="D2435" s="82" t="str">
        <f>VLOOKUP(C2435,[13]Resumen!$C$1:$J$65536,8,0)</f>
        <v>1 Poste de concreto (16/500) de suspensión (3°) Tipo SUS2-16</v>
      </c>
      <c r="E2435" s="84" t="s">
        <v>44</v>
      </c>
      <c r="F2435" s="85">
        <f t="shared" si="44"/>
        <v>1</v>
      </c>
      <c r="G2435" s="86">
        <f>VLOOKUP(C2435,'[14]Estructuras de Acero y Concreto'!$C$1:$L$65536,7,0)</f>
        <v>988.55278545248427</v>
      </c>
      <c r="H2435" s="93"/>
      <c r="I2435" s="60"/>
      <c r="J2435" s="89">
        <f>VLOOKUP(C2435,'[14]Estructuras de Acero y Concreto'!$C$1:$L$65536,10,0)</f>
        <v>3157</v>
      </c>
      <c r="M2435" s="59"/>
      <c r="N2435" s="59"/>
      <c r="O2435" s="59"/>
      <c r="P2435" s="59"/>
      <c r="Q2435" s="59"/>
      <c r="R2435" s="59"/>
    </row>
    <row r="2436" spans="1:18" x14ac:dyDescent="0.2">
      <c r="A2436" s="80"/>
      <c r="B2436" s="81">
        <f t="shared" si="45"/>
        <v>398</v>
      </c>
      <c r="C2436" s="96" t="s">
        <v>2434</v>
      </c>
      <c r="D2436" s="82" t="str">
        <f>VLOOKUP(C2436,[13]Resumen!$C$1:$J$65536,8,0)</f>
        <v>2 Postes autosoportables de acero (16/900) de suspensión (30°) Tipo SUS21-16</v>
      </c>
      <c r="E2436" s="84" t="s">
        <v>44</v>
      </c>
      <c r="F2436" s="85">
        <f t="shared" si="44"/>
        <v>0</v>
      </c>
      <c r="G2436" s="86">
        <f>VLOOKUP(C2436,'[14]Estructuras de Acero y Concreto'!$C$1:$L$65536,7,0)</f>
        <v>7776.021127173457</v>
      </c>
      <c r="H2436" s="93"/>
      <c r="I2436" s="60"/>
      <c r="J2436" s="89">
        <f>VLOOKUP(C2436,'[14]Estructuras de Acero y Concreto'!$C$1:$L$65536,10,0)</f>
        <v>1954</v>
      </c>
      <c r="M2436" s="59"/>
      <c r="N2436" s="59"/>
      <c r="O2436" s="59"/>
      <c r="P2436" s="59"/>
      <c r="Q2436" s="59"/>
      <c r="R2436" s="59"/>
    </row>
    <row r="2437" spans="1:18" x14ac:dyDescent="0.2">
      <c r="A2437" s="80"/>
      <c r="B2437" s="81">
        <f t="shared" si="45"/>
        <v>399</v>
      </c>
      <c r="C2437" s="96" t="s">
        <v>2435</v>
      </c>
      <c r="D2437" s="82" t="str">
        <f>VLOOKUP(C2437,[13]Resumen!$C$1:$J$65536,8,0)</f>
        <v>2 Postes autosoportables de acero (16/1350) de ángulo mayor (50°) Tipo AUS2-16</v>
      </c>
      <c r="E2437" s="84" t="s">
        <v>44</v>
      </c>
      <c r="F2437" s="85">
        <f t="shared" si="44"/>
        <v>0</v>
      </c>
      <c r="G2437" s="86">
        <f>VLOOKUP(C2437,'[14]Estructuras de Acero y Concreto'!$C$1:$L$65536,7,0)</f>
        <v>10115.990637295254</v>
      </c>
      <c r="H2437" s="93"/>
      <c r="I2437" s="60"/>
      <c r="J2437" s="89">
        <f>VLOOKUP(C2437,'[14]Estructuras de Acero y Concreto'!$C$1:$L$65536,10,0)</f>
        <v>2542</v>
      </c>
      <c r="M2437" s="59"/>
      <c r="N2437" s="59"/>
      <c r="O2437" s="59"/>
      <c r="P2437" s="59"/>
      <c r="Q2437" s="59"/>
      <c r="R2437" s="59"/>
    </row>
    <row r="2438" spans="1:18" x14ac:dyDescent="0.2">
      <c r="A2438" s="80"/>
      <c r="B2438" s="81">
        <f t="shared" si="45"/>
        <v>400</v>
      </c>
      <c r="C2438" s="96" t="s">
        <v>2436</v>
      </c>
      <c r="D2438" s="82" t="str">
        <f>VLOOKUP(C2438,[13]Resumen!$C$1:$J$65536,8,0)</f>
        <v>2 Postes autosoportables de acero (16/2100) de retención y terminal (90°) Tipo RTUS2-16</v>
      </c>
      <c r="E2438" s="84" t="s">
        <v>44</v>
      </c>
      <c r="F2438" s="85">
        <f t="shared" si="44"/>
        <v>0</v>
      </c>
      <c r="G2438" s="86">
        <f>VLOOKUP(C2438,'[14]Estructuras de Acero y Concreto'!$C$1:$L$65536,7,0)</f>
        <v>13482.681463082738</v>
      </c>
      <c r="H2438" s="93"/>
      <c r="I2438" s="60"/>
      <c r="J2438" s="89">
        <f>VLOOKUP(C2438,'[14]Estructuras de Acero y Concreto'!$C$1:$L$65536,10,0)</f>
        <v>3388</v>
      </c>
      <c r="M2438" s="59"/>
      <c r="N2438" s="59"/>
      <c r="O2438" s="59"/>
      <c r="P2438" s="59"/>
      <c r="Q2438" s="59"/>
      <c r="R2438" s="59"/>
    </row>
    <row r="2439" spans="1:18" x14ac:dyDescent="0.2">
      <c r="A2439" s="80"/>
      <c r="B2439" s="81">
        <f t="shared" si="45"/>
        <v>401</v>
      </c>
      <c r="C2439" s="96" t="s">
        <v>2437</v>
      </c>
      <c r="D2439" s="82" t="str">
        <f>VLOOKUP(C2439,[13]Resumen!$C$1:$J$65536,8,0)</f>
        <v>1 Poste de concreto (16/700) de suspensión (3°) Tipo SUS2-16</v>
      </c>
      <c r="E2439" s="84" t="s">
        <v>44</v>
      </c>
      <c r="F2439" s="85">
        <f t="shared" si="44"/>
        <v>1</v>
      </c>
      <c r="G2439" s="86">
        <f>VLOOKUP(C2439,'[14]Estructuras de Acero y Concreto'!$C$1:$L$65536,7,0)</f>
        <v>1145.4627910029819</v>
      </c>
      <c r="H2439" s="93"/>
      <c r="I2439" s="60"/>
      <c r="J2439" s="89">
        <f>VLOOKUP(C2439,'[14]Estructuras de Acero y Concreto'!$C$1:$L$65536,10,0)</f>
        <v>3311</v>
      </c>
      <c r="M2439" s="59"/>
      <c r="N2439" s="59"/>
      <c r="O2439" s="59"/>
      <c r="P2439" s="59"/>
      <c r="Q2439" s="59"/>
      <c r="R2439" s="59"/>
    </row>
    <row r="2440" spans="1:18" x14ac:dyDescent="0.2">
      <c r="A2440" s="80"/>
      <c r="B2440" s="81">
        <f t="shared" si="45"/>
        <v>402</v>
      </c>
      <c r="C2440" s="96" t="s">
        <v>2438</v>
      </c>
      <c r="D2440" s="82" t="str">
        <f>VLOOKUP(C2440,[13]Resumen!$C$1:$J$65536,8,0)</f>
        <v>2 Postes autosoportables de acero (16/1400) de suspensión (30°) Tipo SUS21-16</v>
      </c>
      <c r="E2440" s="84" t="s">
        <v>44</v>
      </c>
      <c r="F2440" s="85">
        <f t="shared" si="44"/>
        <v>0</v>
      </c>
      <c r="G2440" s="86">
        <f>VLOOKUP(C2440,'[14]Estructuras de Acero y Concreto'!$C$1:$L$65536,7,0)</f>
        <v>10354.763036287273</v>
      </c>
      <c r="H2440" s="93"/>
      <c r="I2440" s="60"/>
      <c r="J2440" s="89">
        <f>VLOOKUP(C2440,'[14]Estructuras de Acero y Concreto'!$C$1:$L$65536,10,0)</f>
        <v>2602</v>
      </c>
      <c r="M2440" s="59"/>
      <c r="N2440" s="59"/>
      <c r="O2440" s="59"/>
      <c r="P2440" s="59"/>
      <c r="Q2440" s="59"/>
      <c r="R2440" s="59"/>
    </row>
    <row r="2441" spans="1:18" x14ac:dyDescent="0.2">
      <c r="A2441" s="80"/>
      <c r="B2441" s="81">
        <f t="shared" si="45"/>
        <v>403</v>
      </c>
      <c r="C2441" s="96" t="s">
        <v>2439</v>
      </c>
      <c r="D2441" s="82" t="str">
        <f>VLOOKUP(C2441,[13]Resumen!$C$1:$J$65536,8,0)</f>
        <v>2 Postes autosoportables de acero (16/2100) de ángulo mayor (50°) Tipo AUS2-16</v>
      </c>
      <c r="E2441" s="84" t="s">
        <v>44</v>
      </c>
      <c r="F2441" s="85">
        <f t="shared" si="44"/>
        <v>0</v>
      </c>
      <c r="G2441" s="86">
        <f>VLOOKUP(C2441,'[14]Estructuras de Acero y Concreto'!$C$1:$L$65536,7,0)</f>
        <v>13482.681463082738</v>
      </c>
      <c r="H2441" s="93"/>
      <c r="I2441" s="60"/>
      <c r="J2441" s="89">
        <f>VLOOKUP(C2441,'[14]Estructuras de Acero y Concreto'!$C$1:$L$65536,10,0)</f>
        <v>3388</v>
      </c>
      <c r="M2441" s="59"/>
      <c r="N2441" s="59"/>
      <c r="O2441" s="59"/>
      <c r="P2441" s="59"/>
      <c r="Q2441" s="59"/>
      <c r="R2441" s="59"/>
    </row>
    <row r="2442" spans="1:18" x14ac:dyDescent="0.2">
      <c r="A2442" s="80"/>
      <c r="B2442" s="81">
        <f t="shared" si="45"/>
        <v>404</v>
      </c>
      <c r="C2442" s="96" t="s">
        <v>2440</v>
      </c>
      <c r="D2442" s="82" t="str">
        <f>VLOOKUP(C2442,[13]Resumen!$C$1:$J$65536,8,0)</f>
        <v>2 Postes autosoportables de acero (16/3350) de retención y terminal (90°) Tipo RTUS2-16</v>
      </c>
      <c r="E2442" s="84" t="s">
        <v>44</v>
      </c>
      <c r="F2442" s="85">
        <f t="shared" si="44"/>
        <v>0</v>
      </c>
      <c r="G2442" s="86">
        <f>VLOOKUP(C2442,'[14]Estructuras de Acero y Concreto'!$C$1:$L$65536,7,0)</f>
        <v>18266.088522889542</v>
      </c>
      <c r="H2442" s="93"/>
      <c r="I2442" s="60"/>
      <c r="J2442" s="89">
        <f>VLOOKUP(C2442,'[14]Estructuras de Acero y Concreto'!$C$1:$L$65536,10,0)</f>
        <v>4590</v>
      </c>
      <c r="M2442" s="59"/>
      <c r="N2442" s="59"/>
      <c r="O2442" s="59"/>
      <c r="P2442" s="59"/>
      <c r="Q2442" s="59"/>
      <c r="R2442" s="59"/>
    </row>
    <row r="2443" spans="1:18" x14ac:dyDescent="0.2">
      <c r="A2443" s="80"/>
      <c r="B2443" s="81">
        <f t="shared" si="45"/>
        <v>405</v>
      </c>
      <c r="C2443" s="96" t="s">
        <v>2441</v>
      </c>
      <c r="D2443" s="82" t="str">
        <f>VLOOKUP(C2443,[13]Resumen!$C$1:$J$65536,8,0)</f>
        <v>1 Poste de concreto (16/800) de suspensión (3°) Tipo SUS2-16</v>
      </c>
      <c r="E2443" s="84" t="s">
        <v>44</v>
      </c>
      <c r="F2443" s="85">
        <f t="shared" si="44"/>
        <v>1</v>
      </c>
      <c r="G2443" s="86">
        <f>VLOOKUP(C2443,'[14]Estructuras de Acero y Concreto'!$C$1:$L$65536,7,0)</f>
        <v>1223.917793778231</v>
      </c>
      <c r="H2443" s="93"/>
      <c r="I2443" s="60"/>
      <c r="J2443" s="89">
        <f>VLOOKUP(C2443,'[14]Estructuras de Acero y Concreto'!$C$1:$L$65536,10,0)</f>
        <v>3388</v>
      </c>
      <c r="M2443" s="59"/>
      <c r="N2443" s="59"/>
      <c r="O2443" s="59"/>
      <c r="P2443" s="59"/>
      <c r="Q2443" s="59"/>
      <c r="R2443" s="59"/>
    </row>
    <row r="2444" spans="1:18" x14ac:dyDescent="0.2">
      <c r="A2444" s="80"/>
      <c r="B2444" s="81">
        <f t="shared" si="45"/>
        <v>406</v>
      </c>
      <c r="C2444" s="96" t="s">
        <v>2442</v>
      </c>
      <c r="D2444" s="82" t="str">
        <f>VLOOKUP(C2444,[13]Resumen!$C$1:$J$65536,8,0)</f>
        <v>2 Postes autosoportables de acero (16/1650) de suspensión (30°) Tipo SUS21-16</v>
      </c>
      <c r="E2444" s="84" t="s">
        <v>44</v>
      </c>
      <c r="F2444" s="85">
        <f t="shared" si="44"/>
        <v>0</v>
      </c>
      <c r="G2444" s="86">
        <f>VLOOKUP(C2444,'[14]Estructuras de Acero y Concreto'!$C$1:$L$65536,7,0)</f>
        <v>11524.747791348173</v>
      </c>
      <c r="H2444" s="93"/>
      <c r="I2444" s="60"/>
      <c r="J2444" s="89">
        <f>VLOOKUP(C2444,'[14]Estructuras de Acero y Concreto'!$C$1:$L$65536,10,0)</f>
        <v>2896</v>
      </c>
      <c r="M2444" s="59"/>
      <c r="N2444" s="59"/>
      <c r="O2444" s="59"/>
      <c r="P2444" s="59"/>
      <c r="Q2444" s="59"/>
      <c r="R2444" s="59"/>
    </row>
    <row r="2445" spans="1:18" x14ac:dyDescent="0.2">
      <c r="A2445" s="80"/>
      <c r="B2445" s="81">
        <f t="shared" si="45"/>
        <v>407</v>
      </c>
      <c r="C2445" s="96" t="s">
        <v>2443</v>
      </c>
      <c r="D2445" s="82" t="str">
        <f>VLOOKUP(C2445,[13]Resumen!$C$1:$J$65536,8,0)</f>
        <v>2 Postes autosoportables de acero (16/2550) de ángulo mayor (50°) Tipo AUS2-16</v>
      </c>
      <c r="E2445" s="84" t="s">
        <v>44</v>
      </c>
      <c r="F2445" s="85">
        <f t="shared" si="44"/>
        <v>0</v>
      </c>
      <c r="G2445" s="86">
        <f>VLOOKUP(C2445,'[14]Estructuras de Acero y Concreto'!$C$1:$L$65536,7,0)</f>
        <v>15297.351695422092</v>
      </c>
      <c r="H2445" s="93"/>
      <c r="I2445" s="60"/>
      <c r="J2445" s="89">
        <f>VLOOKUP(C2445,'[14]Estructuras de Acero y Concreto'!$C$1:$L$65536,10,0)</f>
        <v>3844</v>
      </c>
      <c r="M2445" s="59"/>
      <c r="N2445" s="59"/>
      <c r="O2445" s="59"/>
      <c r="P2445" s="59"/>
      <c r="Q2445" s="59"/>
      <c r="R2445" s="59"/>
    </row>
    <row r="2446" spans="1:18" x14ac:dyDescent="0.2">
      <c r="A2446" s="80"/>
      <c r="B2446" s="81">
        <f t="shared" si="45"/>
        <v>408</v>
      </c>
      <c r="C2446" s="96" t="s">
        <v>2444</v>
      </c>
      <c r="D2446" s="82" t="str">
        <f>VLOOKUP(C2446,[13]Resumen!$C$1:$J$65536,8,0)</f>
        <v>2 Postes autosoportables de acero (16/4100) de retención y terminal (90°) Tipo RTUS2-16</v>
      </c>
      <c r="E2446" s="84" t="s">
        <v>44</v>
      </c>
      <c r="F2446" s="85">
        <f t="shared" si="44"/>
        <v>0</v>
      </c>
      <c r="G2446" s="86">
        <f>VLOOKUP(C2446,'[14]Estructuras de Acero y Concreto'!$C$1:$L$65536,7,0)</f>
        <v>20828.91227207056</v>
      </c>
      <c r="H2446" s="93"/>
      <c r="I2446" s="60"/>
      <c r="J2446" s="89">
        <f>VLOOKUP(C2446,'[14]Estructuras de Acero y Concreto'!$C$1:$L$65536,10,0)</f>
        <v>5234</v>
      </c>
      <c r="M2446" s="59"/>
      <c r="N2446" s="59"/>
      <c r="O2446" s="59"/>
      <c r="P2446" s="59"/>
      <c r="Q2446" s="59"/>
      <c r="R2446" s="59"/>
    </row>
    <row r="2447" spans="1:18" x14ac:dyDescent="0.2">
      <c r="A2447" s="80"/>
      <c r="B2447" s="81">
        <f t="shared" si="45"/>
        <v>409</v>
      </c>
      <c r="C2447" s="82" t="s">
        <v>2445</v>
      </c>
      <c r="D2447" s="82" t="str">
        <f>VLOOKUP(C2447,[13]Resumen!$C$1:$J$65536,8,0)</f>
        <v>1 Poste de concreto (25/600) de suspensión (2°) Tipo SU1-25</v>
      </c>
      <c r="E2447" s="84" t="s">
        <v>44</v>
      </c>
      <c r="F2447" s="85">
        <f t="shared" si="44"/>
        <v>1</v>
      </c>
      <c r="G2447" s="86">
        <f>VLOOKUP(C2447,'[14]Estructuras de Acero y Concreto'!$C$1:$L$65536,7,0)</f>
        <v>3891.3878881366968</v>
      </c>
      <c r="H2447" s="87"/>
      <c r="I2447" s="88"/>
      <c r="J2447" s="89">
        <f>VLOOKUP(C2447,'[14]Estructuras de Acero y Concreto'!$C$1:$L$65536,10,0)</f>
        <v>6006</v>
      </c>
      <c r="M2447" s="59"/>
      <c r="N2447" s="59"/>
      <c r="O2447" s="59"/>
      <c r="P2447" s="59"/>
      <c r="Q2447" s="59"/>
      <c r="R2447" s="59"/>
    </row>
    <row r="2448" spans="1:18" x14ac:dyDescent="0.2">
      <c r="A2448" s="80"/>
      <c r="B2448" s="81">
        <f t="shared" si="45"/>
        <v>410</v>
      </c>
      <c r="C2448" s="82" t="s">
        <v>2446</v>
      </c>
      <c r="D2448" s="82" t="str">
        <f>VLOOKUP(C2448,[13]Resumen!$C$1:$J$65536,8,0)</f>
        <v>1 Poste de concreto (25/700) de suspensión (25°) Tipo SU11-25</v>
      </c>
      <c r="E2448" s="84" t="s">
        <v>44</v>
      </c>
      <c r="F2448" s="85">
        <f t="shared" si="44"/>
        <v>1</v>
      </c>
      <c r="G2448" s="86">
        <f>VLOOKUP(C2448,'[14]Estructuras de Acero y Concreto'!$C$1:$L$65536,7,0)</f>
        <v>3859.8021077986095</v>
      </c>
      <c r="H2448" s="93"/>
      <c r="I2448" s="88"/>
      <c r="J2448" s="89">
        <f>VLOOKUP(C2448,'[14]Estructuras de Acero y Concreto'!$C$1:$L$65536,10,0)</f>
        <v>5975</v>
      </c>
      <c r="M2448" s="59"/>
      <c r="N2448" s="59"/>
      <c r="O2448" s="59"/>
      <c r="P2448" s="59"/>
      <c r="Q2448" s="59"/>
      <c r="R2448" s="59"/>
    </row>
    <row r="2449" spans="1:18" x14ac:dyDescent="0.2">
      <c r="A2449" s="80"/>
      <c r="B2449" s="81">
        <f t="shared" si="45"/>
        <v>411</v>
      </c>
      <c r="C2449" s="82" t="s">
        <v>2447</v>
      </c>
      <c r="D2449" s="82" t="str">
        <f>VLOOKUP(C2449,[13]Resumen!$C$1:$J$65536,8,0)</f>
        <v>1 Poste de concreto (25/700) de ángulo medio (50°) Tipo AU1-25</v>
      </c>
      <c r="E2449" s="84" t="s">
        <v>44</v>
      </c>
      <c r="F2449" s="85">
        <f t="shared" si="44"/>
        <v>1</v>
      </c>
      <c r="G2449" s="86">
        <f>VLOOKUP(C2449,'[14]Estructuras de Acero y Concreto'!$C$1:$L$65536,7,0)</f>
        <v>3859.8021077986095</v>
      </c>
      <c r="H2449" s="93"/>
      <c r="I2449" s="88"/>
      <c r="J2449" s="89">
        <f>VLOOKUP(C2449,'[14]Estructuras de Acero y Concreto'!$C$1:$L$65536,10,0)</f>
        <v>5975</v>
      </c>
      <c r="M2449" s="59"/>
      <c r="N2449" s="59"/>
      <c r="O2449" s="59"/>
      <c r="P2449" s="59"/>
      <c r="Q2449" s="59"/>
      <c r="R2449" s="59"/>
    </row>
    <row r="2450" spans="1:18" x14ac:dyDescent="0.2">
      <c r="A2450" s="80"/>
      <c r="B2450" s="81">
        <f t="shared" si="45"/>
        <v>412</v>
      </c>
      <c r="C2450" s="82" t="s">
        <v>2448</v>
      </c>
      <c r="D2450" s="82" t="str">
        <f>VLOOKUP(C2450,[13]Resumen!$C$1:$J$65536,8,0)</f>
        <v>1 Poste de concreto (25/1000) de ángulo mayor y terminal (90°) Tipo ATU1-25</v>
      </c>
      <c r="E2450" s="84" t="s">
        <v>44</v>
      </c>
      <c r="F2450" s="85">
        <f t="shared" si="44"/>
        <v>1</v>
      </c>
      <c r="G2450" s="86">
        <f>VLOOKUP(C2450,'[14]Estructuras de Acero y Concreto'!$C$1:$L$65536,7,0)</f>
        <v>4272.4550444736215</v>
      </c>
      <c r="H2450" s="93"/>
      <c r="I2450" s="88"/>
      <c r="J2450" s="89">
        <f>VLOOKUP(C2450,'[14]Estructuras de Acero y Concreto'!$C$1:$L$65536,10,0)</f>
        <v>6380</v>
      </c>
      <c r="M2450" s="59"/>
      <c r="N2450" s="59"/>
      <c r="O2450" s="59"/>
      <c r="P2450" s="59"/>
      <c r="Q2450" s="59"/>
      <c r="R2450" s="59"/>
    </row>
    <row r="2451" spans="1:18" x14ac:dyDescent="0.2">
      <c r="A2451" s="80"/>
      <c r="B2451" s="81">
        <f t="shared" si="45"/>
        <v>413</v>
      </c>
      <c r="C2451" s="82" t="s">
        <v>2449</v>
      </c>
      <c r="D2451" s="82" t="str">
        <f>VLOOKUP(C2451,[13]Resumen!$C$1:$J$65536,8,0)</f>
        <v>1 Poste de concreto (25/700) de suspensión (2°) Tipo SU1-25</v>
      </c>
      <c r="E2451" s="84" t="s">
        <v>44</v>
      </c>
      <c r="F2451" s="85">
        <f t="shared" si="44"/>
        <v>1</v>
      </c>
      <c r="G2451" s="86">
        <f>VLOOKUP(C2451,'[14]Estructuras de Acero y Concreto'!$C$1:$L$65536,7,0)</f>
        <v>3859.8021077986095</v>
      </c>
      <c r="H2451" s="93"/>
      <c r="I2451" s="88"/>
      <c r="J2451" s="89">
        <f>VLOOKUP(C2451,'[14]Estructuras de Acero y Concreto'!$C$1:$L$65536,10,0)</f>
        <v>5975</v>
      </c>
      <c r="M2451" s="59"/>
      <c r="N2451" s="59"/>
      <c r="O2451" s="59"/>
      <c r="P2451" s="59"/>
      <c r="Q2451" s="59"/>
      <c r="R2451" s="59"/>
    </row>
    <row r="2452" spans="1:18" x14ac:dyDescent="0.2">
      <c r="A2452" s="80"/>
      <c r="B2452" s="81">
        <f t="shared" si="45"/>
        <v>414</v>
      </c>
      <c r="C2452" s="82" t="s">
        <v>2450</v>
      </c>
      <c r="D2452" s="82" t="str">
        <f>VLOOKUP(C2452,[13]Resumen!$C$1:$J$65536,8,0)</f>
        <v>1 Poste de concreto (25/700) de suspensión (25°) Tipo SU11-25</v>
      </c>
      <c r="E2452" s="84" t="s">
        <v>44</v>
      </c>
      <c r="F2452" s="85">
        <f t="shared" si="44"/>
        <v>1</v>
      </c>
      <c r="G2452" s="86">
        <f>VLOOKUP(C2452,'[14]Estructuras de Acero y Concreto'!$C$1:$L$65536,7,0)</f>
        <v>3859.8021077986095</v>
      </c>
      <c r="H2452" s="93"/>
      <c r="I2452" s="88"/>
      <c r="J2452" s="89">
        <f>VLOOKUP(C2452,'[14]Estructuras de Acero y Concreto'!$C$1:$L$65536,10,0)</f>
        <v>5975</v>
      </c>
      <c r="M2452" s="59"/>
      <c r="N2452" s="59"/>
      <c r="O2452" s="59"/>
      <c r="P2452" s="59"/>
      <c r="Q2452" s="59"/>
      <c r="R2452" s="59"/>
    </row>
    <row r="2453" spans="1:18" x14ac:dyDescent="0.2">
      <c r="A2453" s="80"/>
      <c r="B2453" s="81">
        <f t="shared" si="45"/>
        <v>415</v>
      </c>
      <c r="C2453" s="82" t="s">
        <v>2451</v>
      </c>
      <c r="D2453" s="82" t="str">
        <f>VLOOKUP(C2453,[13]Resumen!$C$1:$J$65536,8,0)</f>
        <v>1 Poste de concreto (25/1000) de ángulo medio (50°) Tipo AU1-25</v>
      </c>
      <c r="E2453" s="84" t="s">
        <v>44</v>
      </c>
      <c r="F2453" s="85">
        <f t="shared" si="44"/>
        <v>1</v>
      </c>
      <c r="G2453" s="86">
        <f>VLOOKUP(C2453,'[14]Estructuras de Acero y Concreto'!$C$1:$L$65536,7,0)</f>
        <v>4272.4550444736215</v>
      </c>
      <c r="H2453" s="93"/>
      <c r="I2453" s="88"/>
      <c r="J2453" s="89">
        <f>VLOOKUP(C2453,'[14]Estructuras de Acero y Concreto'!$C$1:$L$65536,10,0)</f>
        <v>6380</v>
      </c>
      <c r="M2453" s="59"/>
      <c r="N2453" s="59"/>
      <c r="O2453" s="59"/>
      <c r="P2453" s="59"/>
      <c r="Q2453" s="59"/>
      <c r="R2453" s="59"/>
    </row>
    <row r="2454" spans="1:18" x14ac:dyDescent="0.2">
      <c r="A2454" s="80"/>
      <c r="B2454" s="81">
        <f t="shared" si="45"/>
        <v>416</v>
      </c>
      <c r="C2454" s="82" t="s">
        <v>2452</v>
      </c>
      <c r="D2454" s="82" t="str">
        <f>VLOOKUP(C2454,[13]Resumen!$C$1:$J$65536,8,0)</f>
        <v>1 Poste de concreto (25/1000) de ángulo mayor y terminal (90°) Tipo ATU1-25</v>
      </c>
      <c r="E2454" s="84" t="s">
        <v>44</v>
      </c>
      <c r="F2454" s="85">
        <f t="shared" si="44"/>
        <v>1</v>
      </c>
      <c r="G2454" s="86">
        <f>VLOOKUP(C2454,'[14]Estructuras de Acero y Concreto'!$C$1:$L$65536,7,0)</f>
        <v>4272.4550444736215</v>
      </c>
      <c r="H2454" s="93"/>
      <c r="I2454" s="88"/>
      <c r="J2454" s="89">
        <f>VLOOKUP(C2454,'[14]Estructuras de Acero y Concreto'!$C$1:$L$65536,10,0)</f>
        <v>6380</v>
      </c>
      <c r="M2454" s="59"/>
      <c r="N2454" s="59"/>
      <c r="O2454" s="59"/>
      <c r="P2454" s="59"/>
      <c r="Q2454" s="59"/>
      <c r="R2454" s="59"/>
    </row>
    <row r="2455" spans="1:18" x14ac:dyDescent="0.2">
      <c r="A2455" s="80"/>
      <c r="B2455" s="81">
        <f t="shared" si="45"/>
        <v>417</v>
      </c>
      <c r="C2455" s="82" t="s">
        <v>2453</v>
      </c>
      <c r="D2455" s="82" t="str">
        <f>VLOOKUP(C2455,[13]Resumen!$C$1:$J$65536,8,0)</f>
        <v>1 Poste de concreto (25/700) de suspensión (2°) Tipo SU1-25</v>
      </c>
      <c r="E2455" s="84" t="s">
        <v>44</v>
      </c>
      <c r="F2455" s="85">
        <f t="shared" si="44"/>
        <v>1</v>
      </c>
      <c r="G2455" s="86">
        <f>VLOOKUP(C2455,'[14]Estructuras de Acero y Concreto'!$C$1:$L$65536,7,0)</f>
        <v>3859.8021077986095</v>
      </c>
      <c r="H2455" s="93"/>
      <c r="I2455" s="88"/>
      <c r="J2455" s="89">
        <f>VLOOKUP(C2455,'[14]Estructuras de Acero y Concreto'!$C$1:$L$65536,10,0)</f>
        <v>5975</v>
      </c>
      <c r="M2455" s="59"/>
      <c r="N2455" s="59"/>
      <c r="O2455" s="59"/>
      <c r="P2455" s="59"/>
      <c r="Q2455" s="59"/>
      <c r="R2455" s="59"/>
    </row>
    <row r="2456" spans="1:18" x14ac:dyDescent="0.2">
      <c r="A2456" s="80"/>
      <c r="B2456" s="81">
        <f t="shared" si="45"/>
        <v>418</v>
      </c>
      <c r="C2456" s="82" t="s">
        <v>2454</v>
      </c>
      <c r="D2456" s="82" t="str">
        <f>VLOOKUP(C2456,[13]Resumen!$C$1:$J$65536,8,0)</f>
        <v>1 Poste de concreto (25/900) de suspensión (25°) Tipo SU11-25</v>
      </c>
      <c r="E2456" s="84" t="s">
        <v>44</v>
      </c>
      <c r="F2456" s="85">
        <f t="shared" si="44"/>
        <v>1</v>
      </c>
      <c r="G2456" s="86">
        <f>VLOOKUP(C2456,'[14]Estructuras de Acero y Concreto'!$C$1:$L$65536,7,0)</f>
        <v>4151.2064038209628</v>
      </c>
      <c r="H2456" s="93"/>
      <c r="I2456" s="88"/>
      <c r="J2456" s="89">
        <f>VLOOKUP(C2456,'[14]Estructuras de Acero y Concreto'!$C$1:$L$65536,10,0)</f>
        <v>6261</v>
      </c>
      <c r="M2456" s="59"/>
      <c r="N2456" s="59"/>
      <c r="O2456" s="59"/>
      <c r="P2456" s="59"/>
      <c r="Q2456" s="59"/>
      <c r="R2456" s="59"/>
    </row>
    <row r="2457" spans="1:18" s="67" customFormat="1" x14ac:dyDescent="0.2">
      <c r="A2457" s="80"/>
      <c r="B2457" s="81">
        <f t="shared" si="45"/>
        <v>419</v>
      </c>
      <c r="C2457" s="82" t="s">
        <v>2455</v>
      </c>
      <c r="D2457" s="82" t="str">
        <f>VLOOKUP(C2457,[13]Resumen!$C$1:$J$65536,8,0)</f>
        <v>1 Poste de concreto (25/1000) de ángulo medio (50°) Tipo AU1-25</v>
      </c>
      <c r="E2457" s="84" t="s">
        <v>44</v>
      </c>
      <c r="F2457" s="85">
        <f t="shared" si="44"/>
        <v>1</v>
      </c>
      <c r="G2457" s="86">
        <f>VLOOKUP(C2457,'[14]Estructuras de Acero y Concreto'!$C$1:$L$65536,7,0)</f>
        <v>4272.4550444736215</v>
      </c>
      <c r="H2457" s="93"/>
      <c r="I2457" s="88"/>
      <c r="J2457" s="89">
        <f>VLOOKUP(C2457,'[14]Estructuras de Acero y Concreto'!$C$1:$L$65536,10,0)</f>
        <v>6380</v>
      </c>
      <c r="K2457" s="94"/>
      <c r="L2457" s="94"/>
      <c r="M2457" s="94"/>
      <c r="N2457" s="94"/>
      <c r="O2457" s="94"/>
      <c r="P2457" s="94"/>
      <c r="Q2457" s="94"/>
      <c r="R2457" s="94"/>
    </row>
    <row r="2458" spans="1:18" s="67" customFormat="1" x14ac:dyDescent="0.2">
      <c r="A2458" s="80"/>
      <c r="B2458" s="81">
        <f t="shared" si="45"/>
        <v>420</v>
      </c>
      <c r="C2458" s="82" t="s">
        <v>2456</v>
      </c>
      <c r="D2458" s="82" t="str">
        <f>VLOOKUP(C2458,[13]Resumen!$C$1:$J$65536,8,0)</f>
        <v>1 Poste de concreto (25/1100) de ángulo mayor y terminal (90°) Tipo ATU1-25</v>
      </c>
      <c r="E2458" s="84" t="s">
        <v>44</v>
      </c>
      <c r="F2458" s="85">
        <f t="shared" si="44"/>
        <v>1</v>
      </c>
      <c r="G2458" s="86">
        <f>VLOOKUP(C2458,'[14]Estructuras de Acero y Concreto'!$C$1:$L$65536,7,0)</f>
        <v>4496.5394169643369</v>
      </c>
      <c r="H2458" s="93"/>
      <c r="I2458" s="88"/>
      <c r="J2458" s="89">
        <f>VLOOKUP(C2458,'[14]Estructuras de Acero y Concreto'!$C$1:$L$65536,10,0)</f>
        <v>6599.9285714285716</v>
      </c>
      <c r="K2458" s="94"/>
      <c r="L2458" s="94"/>
      <c r="M2458" s="94"/>
      <c r="N2458" s="94"/>
      <c r="O2458" s="94"/>
      <c r="P2458" s="94"/>
      <c r="Q2458" s="94"/>
      <c r="R2458" s="94"/>
    </row>
    <row r="2459" spans="1:18" s="67" customFormat="1" x14ac:dyDescent="0.2">
      <c r="A2459" s="80"/>
      <c r="B2459" s="81">
        <f t="shared" si="45"/>
        <v>421</v>
      </c>
      <c r="C2459" s="82" t="s">
        <v>2457</v>
      </c>
      <c r="D2459" s="82" t="str">
        <f>VLOOKUP(C2459,[13]Resumen!$C$1:$J$65536,8,0)</f>
        <v>1 Poste de concreto (21/400) de suspensión (2°) Tipo SU1-21</v>
      </c>
      <c r="E2459" s="84" t="s">
        <v>44</v>
      </c>
      <c r="F2459" s="85">
        <f t="shared" si="44"/>
        <v>1</v>
      </c>
      <c r="G2459" s="86">
        <f>VLOOKUP(C2459,'[14]Estructuras de Acero y Concreto'!$C$1:$L$65536,7,0)</f>
        <v>2557.6528409574639</v>
      </c>
      <c r="H2459" s="93"/>
      <c r="I2459" s="88"/>
      <c r="J2459" s="89">
        <f>VLOOKUP(C2459,'[14]Estructuras de Acero y Concreto'!$C$1:$L$65536,10,0)</f>
        <v>4697</v>
      </c>
      <c r="K2459" s="94"/>
      <c r="L2459" s="94"/>
      <c r="M2459" s="94"/>
      <c r="N2459" s="94"/>
      <c r="O2459" s="94"/>
      <c r="P2459" s="94"/>
      <c r="Q2459" s="94"/>
      <c r="R2459" s="94"/>
    </row>
    <row r="2460" spans="1:18" s="67" customFormat="1" x14ac:dyDescent="0.2">
      <c r="A2460" s="80"/>
      <c r="B2460" s="81">
        <f t="shared" si="45"/>
        <v>422</v>
      </c>
      <c r="C2460" s="82" t="s">
        <v>2458</v>
      </c>
      <c r="D2460" s="82" t="str">
        <f>VLOOKUP(C2460,[13]Resumen!$C$1:$J$65536,8,0)</f>
        <v>1 Poste de concreto (21/600) de suspensión (25°) Tipo SU11-21</v>
      </c>
      <c r="E2460" s="84" t="s">
        <v>44</v>
      </c>
      <c r="F2460" s="85">
        <f t="shared" si="44"/>
        <v>1</v>
      </c>
      <c r="G2460" s="86">
        <f>VLOOKUP(C2460,'[14]Estructuras de Acero y Concreto'!$C$1:$L$65536,7,0)</f>
        <v>2636.1078437327128</v>
      </c>
      <c r="H2460" s="93"/>
      <c r="I2460" s="88"/>
      <c r="J2460" s="89">
        <f>VLOOKUP(C2460,'[14]Estructuras de Acero y Concreto'!$C$1:$L$65536,10,0)</f>
        <v>4774</v>
      </c>
      <c r="K2460" s="94"/>
      <c r="L2460" s="94"/>
      <c r="M2460" s="94"/>
      <c r="N2460" s="94"/>
      <c r="O2460" s="94"/>
      <c r="P2460" s="94"/>
      <c r="Q2460" s="94"/>
      <c r="R2460" s="94"/>
    </row>
    <row r="2461" spans="1:18" s="67" customFormat="1" x14ac:dyDescent="0.2">
      <c r="A2461" s="80"/>
      <c r="B2461" s="81">
        <f t="shared" si="45"/>
        <v>423</v>
      </c>
      <c r="C2461" s="82" t="s">
        <v>2459</v>
      </c>
      <c r="D2461" s="82" t="str">
        <f>VLOOKUP(C2461,[13]Resumen!$C$1:$J$65536,8,0)</f>
        <v>1 Poste de concreto (21/700) de ángulo medio (50°) Tipo AU1-21</v>
      </c>
      <c r="E2461" s="84" t="s">
        <v>44</v>
      </c>
      <c r="F2461" s="85">
        <f t="shared" si="44"/>
        <v>1</v>
      </c>
      <c r="G2461" s="86">
        <f>VLOOKUP(C2461,'[14]Estructuras de Acero y Concreto'!$C$1:$L$65536,7,0)</f>
        <v>2910.7003534460841</v>
      </c>
      <c r="H2461" s="93"/>
      <c r="I2461" s="88"/>
      <c r="J2461" s="89">
        <f>VLOOKUP(C2461,'[14]Estructuras de Acero y Concreto'!$C$1:$L$65536,10,0)</f>
        <v>5043.5</v>
      </c>
      <c r="K2461" s="94"/>
      <c r="L2461" s="94"/>
      <c r="M2461" s="94"/>
      <c r="N2461" s="94"/>
      <c r="O2461" s="94"/>
      <c r="P2461" s="94"/>
      <c r="Q2461" s="94"/>
      <c r="R2461" s="94"/>
    </row>
    <row r="2462" spans="1:18" s="67" customFormat="1" x14ac:dyDescent="0.2">
      <c r="A2462" s="80"/>
      <c r="B2462" s="81">
        <f t="shared" si="45"/>
        <v>424</v>
      </c>
      <c r="C2462" s="82" t="s">
        <v>2460</v>
      </c>
      <c r="D2462" s="82" t="str">
        <f>VLOOKUP(C2462,[13]Resumen!$C$1:$J$65536,8,0)</f>
        <v>1 Poste de concreto (21/1100) de ángulo mayor y terminal (90°) Tipo ATU1-21</v>
      </c>
      <c r="E2462" s="84" t="s">
        <v>44</v>
      </c>
      <c r="F2462" s="85">
        <f t="shared" si="44"/>
        <v>1</v>
      </c>
      <c r="G2462" s="86">
        <f>VLOOKUP(C2462,'[14]Estructuras de Acero y Concreto'!$C$1:$L$65536,7,0)</f>
        <v>2932.5969166819955</v>
      </c>
      <c r="H2462" s="93"/>
      <c r="I2462" s="88"/>
      <c r="J2462" s="89">
        <f>VLOOKUP(C2462,'[14]Estructuras de Acero y Concreto'!$C$1:$L$65536,10,0)</f>
        <v>5064.9904761904754</v>
      </c>
      <c r="K2462" s="94"/>
      <c r="L2462" s="94"/>
      <c r="M2462" s="94"/>
      <c r="N2462" s="94"/>
      <c r="O2462" s="94"/>
      <c r="P2462" s="94"/>
      <c r="Q2462" s="94"/>
      <c r="R2462" s="94"/>
    </row>
    <row r="2463" spans="1:18" s="67" customFormat="1" x14ac:dyDescent="0.2">
      <c r="A2463" s="80"/>
      <c r="B2463" s="81">
        <f t="shared" si="45"/>
        <v>425</v>
      </c>
      <c r="C2463" s="82" t="s">
        <v>2461</v>
      </c>
      <c r="D2463" s="82" t="str">
        <f>VLOOKUP(C2463,[13]Resumen!$C$1:$J$65536,8,0)</f>
        <v>1 Poste de concreto (21/400) de suspensión (2°) Tipo SU1-21</v>
      </c>
      <c r="E2463" s="84" t="s">
        <v>44</v>
      </c>
      <c r="F2463" s="85">
        <f t="shared" si="44"/>
        <v>1</v>
      </c>
      <c r="G2463" s="86">
        <f>VLOOKUP(C2463,'[14]Estructuras de Acero y Concreto'!$C$1:$L$65536,7,0)</f>
        <v>2557.6528409574639</v>
      </c>
      <c r="H2463" s="93"/>
      <c r="I2463" s="88"/>
      <c r="J2463" s="89">
        <f>VLOOKUP(C2463,'[14]Estructuras de Acero y Concreto'!$C$1:$L$65536,10,0)</f>
        <v>4697</v>
      </c>
      <c r="K2463" s="94"/>
      <c r="L2463" s="94"/>
      <c r="M2463" s="94"/>
      <c r="N2463" s="94"/>
      <c r="O2463" s="94"/>
      <c r="P2463" s="94"/>
      <c r="Q2463" s="94"/>
      <c r="R2463" s="94"/>
    </row>
    <row r="2464" spans="1:18" s="67" customFormat="1" x14ac:dyDescent="0.2">
      <c r="A2464" s="80"/>
      <c r="B2464" s="81">
        <f t="shared" si="45"/>
        <v>426</v>
      </c>
      <c r="C2464" s="82" t="s">
        <v>2462</v>
      </c>
      <c r="D2464" s="82" t="str">
        <f>VLOOKUP(C2464,[13]Resumen!$C$1:$J$65536,8,0)</f>
        <v>1 Poste de concreto (21/1000) de suspensión (25°) Tipo SU11-21</v>
      </c>
      <c r="E2464" s="84" t="s">
        <v>44</v>
      </c>
      <c r="F2464" s="85">
        <f t="shared" si="44"/>
        <v>1</v>
      </c>
      <c r="G2464" s="86">
        <f>VLOOKUP(C2464,'[14]Estructuras de Acero y Concreto'!$C$1:$L$65536,7,0)</f>
        <v>2876.528517667105</v>
      </c>
      <c r="H2464" s="93"/>
      <c r="I2464" s="88"/>
      <c r="J2464" s="89">
        <f>VLOOKUP(C2464,'[14]Estructuras de Acero y Concreto'!$C$1:$L$65536,10,0)</f>
        <v>5009.9619047619035</v>
      </c>
      <c r="K2464" s="94"/>
      <c r="L2464" s="94"/>
      <c r="M2464" s="94"/>
      <c r="N2464" s="94"/>
      <c r="O2464" s="94"/>
      <c r="P2464" s="94"/>
      <c r="Q2464" s="94"/>
      <c r="R2464" s="94"/>
    </row>
    <row r="2465" spans="1:18" s="67" customFormat="1" x14ac:dyDescent="0.2">
      <c r="A2465" s="80"/>
      <c r="B2465" s="81">
        <f t="shared" si="45"/>
        <v>427</v>
      </c>
      <c r="C2465" s="82" t="s">
        <v>2463</v>
      </c>
      <c r="D2465" s="82" t="str">
        <f>VLOOKUP(C2465,[13]Resumen!$C$1:$J$65536,8,0)</f>
        <v>1 Poste de concreto (21/700) de ángulo medio (50°) Tipo AU1-21</v>
      </c>
      <c r="E2465" s="84" t="s">
        <v>44</v>
      </c>
      <c r="F2465" s="85">
        <f t="shared" si="44"/>
        <v>1</v>
      </c>
      <c r="G2465" s="86">
        <f>VLOOKUP(C2465,'[14]Estructuras de Acero y Concreto'!$C$1:$L$65536,7,0)</f>
        <v>2910.7003534460841</v>
      </c>
      <c r="H2465" s="93"/>
      <c r="I2465" s="88"/>
      <c r="J2465" s="89">
        <f>VLOOKUP(C2465,'[14]Estructuras de Acero y Concreto'!$C$1:$L$65536,10,0)</f>
        <v>5043.5</v>
      </c>
      <c r="K2465" s="94"/>
      <c r="L2465" s="94"/>
      <c r="M2465" s="94"/>
      <c r="N2465" s="94"/>
      <c r="O2465" s="94"/>
      <c r="P2465" s="94"/>
      <c r="Q2465" s="94"/>
      <c r="R2465" s="94"/>
    </row>
    <row r="2466" spans="1:18" s="67" customFormat="1" x14ac:dyDescent="0.2">
      <c r="A2466" s="80"/>
      <c r="B2466" s="81">
        <f t="shared" si="45"/>
        <v>428</v>
      </c>
      <c r="C2466" s="82" t="s">
        <v>2464</v>
      </c>
      <c r="D2466" s="82" t="str">
        <f>VLOOKUP(C2466,[13]Resumen!$C$1:$J$65536,8,0)</f>
        <v>1 Poste de concreto (21/1300) de ángulo mayor y terminal (90°) Tipo ATU1-21</v>
      </c>
      <c r="E2466" s="84" t="s">
        <v>44</v>
      </c>
      <c r="F2466" s="85">
        <f t="shared" si="44"/>
        <v>1</v>
      </c>
      <c r="G2466" s="86">
        <f>VLOOKUP(C2466,'[14]Estructuras de Acero y Concreto'!$C$1:$L$65536,7,0)</f>
        <v>3044.7337147117769</v>
      </c>
      <c r="H2466" s="93"/>
      <c r="I2466" s="88"/>
      <c r="J2466" s="89">
        <f>VLOOKUP(C2466,'[14]Estructuras de Acero y Concreto'!$C$1:$L$65536,10,0)</f>
        <v>5175.0476190476184</v>
      </c>
      <c r="K2466" s="94"/>
      <c r="L2466" s="94"/>
      <c r="M2466" s="94"/>
      <c r="N2466" s="94"/>
      <c r="O2466" s="94"/>
      <c r="P2466" s="94"/>
      <c r="Q2466" s="94"/>
      <c r="R2466" s="94"/>
    </row>
    <row r="2467" spans="1:18" s="67" customFormat="1" x14ac:dyDescent="0.2">
      <c r="A2467" s="80"/>
      <c r="B2467" s="81">
        <f t="shared" si="45"/>
        <v>429</v>
      </c>
      <c r="C2467" s="82" t="s">
        <v>2465</v>
      </c>
      <c r="D2467" s="82" t="str">
        <f>VLOOKUP(C2467,[13]Resumen!$C$1:$J$65536,8,0)</f>
        <v>1 Poste de concreto (21/600) de suspensión (2°) Tipo SU1-21</v>
      </c>
      <c r="E2467" s="84" t="s">
        <v>44</v>
      </c>
      <c r="F2467" s="85">
        <f t="shared" si="44"/>
        <v>1</v>
      </c>
      <c r="G2467" s="86">
        <f>VLOOKUP(C2467,'[14]Estructuras de Acero y Concreto'!$C$1:$L$65536,7,0)</f>
        <v>2636.1078437327128</v>
      </c>
      <c r="H2467" s="93"/>
      <c r="I2467" s="88"/>
      <c r="J2467" s="89">
        <f>VLOOKUP(C2467,'[14]Estructuras de Acero y Concreto'!$C$1:$L$65536,10,0)</f>
        <v>4774</v>
      </c>
      <c r="K2467" s="94"/>
      <c r="L2467" s="94"/>
      <c r="M2467" s="94"/>
      <c r="N2467" s="94"/>
      <c r="O2467" s="94"/>
      <c r="P2467" s="94"/>
      <c r="Q2467" s="94"/>
      <c r="R2467" s="94"/>
    </row>
    <row r="2468" spans="1:18" s="67" customFormat="1" x14ac:dyDescent="0.2">
      <c r="A2468" s="80"/>
      <c r="B2468" s="81">
        <f t="shared" si="45"/>
        <v>430</v>
      </c>
      <c r="C2468" s="82" t="s">
        <v>2466</v>
      </c>
      <c r="D2468" s="82" t="str">
        <f>VLOOKUP(C2468,[13]Resumen!$C$1:$J$65536,8,0)</f>
        <v>1 Poste de concreto (21/600) de suspensión (25°) Tipo SU11-21</v>
      </c>
      <c r="E2468" s="84" t="s">
        <v>44</v>
      </c>
      <c r="F2468" s="85">
        <f t="shared" si="44"/>
        <v>1</v>
      </c>
      <c r="G2468" s="86">
        <f>VLOOKUP(C2468,'[14]Estructuras de Acero y Concreto'!$C$1:$L$65536,7,0)</f>
        <v>2636.1078437327128</v>
      </c>
      <c r="H2468" s="93"/>
      <c r="I2468" s="88"/>
      <c r="J2468" s="89">
        <f>VLOOKUP(C2468,'[14]Estructuras de Acero y Concreto'!$C$1:$L$65536,10,0)</f>
        <v>4774</v>
      </c>
      <c r="K2468" s="94"/>
      <c r="L2468" s="94"/>
      <c r="M2468" s="94"/>
      <c r="N2468" s="94"/>
      <c r="O2468" s="94"/>
      <c r="P2468" s="94"/>
      <c r="Q2468" s="94"/>
      <c r="R2468" s="94"/>
    </row>
    <row r="2469" spans="1:18" s="67" customFormat="1" x14ac:dyDescent="0.2">
      <c r="A2469" s="80"/>
      <c r="B2469" s="81">
        <f t="shared" si="45"/>
        <v>431</v>
      </c>
      <c r="C2469" s="82" t="s">
        <v>2467</v>
      </c>
      <c r="D2469" s="82" t="str">
        <f>VLOOKUP(C2469,[13]Resumen!$C$1:$J$65536,8,0)</f>
        <v>1 Poste de concreto (21/800) de ángulo medio (50°) Tipo AU1-21</v>
      </c>
      <c r="E2469" s="84" t="s">
        <v>44</v>
      </c>
      <c r="F2469" s="85">
        <f t="shared" si="44"/>
        <v>1</v>
      </c>
      <c r="G2469" s="86">
        <f>VLOOKUP(C2469,'[14]Estructuras de Acero y Concreto'!$C$1:$L$65536,7,0)</f>
        <v>2782.8288878838284</v>
      </c>
      <c r="H2469" s="93"/>
      <c r="I2469" s="88"/>
      <c r="J2469" s="89">
        <f>VLOOKUP(C2469,'[14]Estructuras de Acero y Concreto'!$C$1:$L$65536,10,0)</f>
        <v>4918</v>
      </c>
      <c r="K2469" s="94"/>
      <c r="L2469" s="94"/>
      <c r="M2469" s="94"/>
      <c r="N2469" s="94"/>
      <c r="O2469" s="94"/>
      <c r="P2469" s="94"/>
      <c r="Q2469" s="94"/>
      <c r="R2469" s="94"/>
    </row>
    <row r="2470" spans="1:18" s="67" customFormat="1" x14ac:dyDescent="0.2">
      <c r="A2470" s="80"/>
      <c r="B2470" s="81">
        <f t="shared" si="45"/>
        <v>432</v>
      </c>
      <c r="C2470" s="82" t="s">
        <v>2468</v>
      </c>
      <c r="D2470" s="82" t="str">
        <f>VLOOKUP(C2470,[13]Resumen!$C$1:$J$65536,8,0)</f>
        <v>1 Poste de concreto (21/900) de ángulo mayor y terminal (90°) Tipo ATU1-21</v>
      </c>
      <c r="E2470" s="84" t="s">
        <v>44</v>
      </c>
      <c r="F2470" s="85">
        <f t="shared" si="44"/>
        <v>1</v>
      </c>
      <c r="G2470" s="86">
        <f>VLOOKUP(C2470,'[14]Estructuras de Acero y Concreto'!$C$1:$L$65536,7,0)</f>
        <v>2820.4601186522154</v>
      </c>
      <c r="H2470" s="93"/>
      <c r="I2470" s="88"/>
      <c r="J2470" s="89">
        <f>VLOOKUP(C2470,'[14]Estructuras de Acero y Concreto'!$C$1:$L$65536,10,0)</f>
        <v>4954.9333333333325</v>
      </c>
      <c r="K2470" s="94"/>
      <c r="L2470" s="94"/>
      <c r="M2470" s="94"/>
      <c r="N2470" s="94"/>
      <c r="O2470" s="94"/>
      <c r="P2470" s="94"/>
      <c r="Q2470" s="94"/>
      <c r="R2470" s="94"/>
    </row>
    <row r="2471" spans="1:18" s="67" customFormat="1" x14ac:dyDescent="0.2">
      <c r="A2471" s="80"/>
      <c r="B2471" s="81">
        <f t="shared" si="45"/>
        <v>433</v>
      </c>
      <c r="C2471" s="82" t="s">
        <v>2469</v>
      </c>
      <c r="D2471" s="82" t="str">
        <f>VLOOKUP(C2471,[13]Resumen!$C$1:$J$65536,8,0)</f>
        <v>1 Poste de concreto (21/600) de suspensión (2°) Tipo SU1-21</v>
      </c>
      <c r="E2471" s="84" t="s">
        <v>44</v>
      </c>
      <c r="F2471" s="85">
        <f t="shared" si="44"/>
        <v>1</v>
      </c>
      <c r="G2471" s="86">
        <f>VLOOKUP(C2471,'[14]Estructuras de Acero y Concreto'!$C$1:$L$65536,7,0)</f>
        <v>2636.1078437327128</v>
      </c>
      <c r="H2471" s="93"/>
      <c r="I2471" s="88"/>
      <c r="J2471" s="89">
        <f>VLOOKUP(C2471,'[14]Estructuras de Acero y Concreto'!$C$1:$L$65536,10,0)</f>
        <v>4774</v>
      </c>
      <c r="K2471" s="94"/>
      <c r="L2471" s="94"/>
      <c r="M2471" s="94"/>
      <c r="N2471" s="94"/>
      <c r="O2471" s="94"/>
      <c r="P2471" s="94"/>
      <c r="Q2471" s="94"/>
      <c r="R2471" s="94"/>
    </row>
    <row r="2472" spans="1:18" s="67" customFormat="1" x14ac:dyDescent="0.2">
      <c r="A2472" s="80"/>
      <c r="B2472" s="81">
        <f t="shared" si="45"/>
        <v>434</v>
      </c>
      <c r="C2472" s="82" t="s">
        <v>2470</v>
      </c>
      <c r="D2472" s="82" t="str">
        <f>VLOOKUP(C2472,[13]Resumen!$C$1:$J$65536,8,0)</f>
        <v>1 Poste de concreto (21/800) de suspensión (25°) Tipo SU11-21</v>
      </c>
      <c r="E2472" s="84" t="s">
        <v>44</v>
      </c>
      <c r="F2472" s="85">
        <f t="shared" si="44"/>
        <v>1</v>
      </c>
      <c r="G2472" s="86">
        <f>VLOOKUP(C2472,'[14]Estructuras de Acero y Concreto'!$C$1:$L$65536,7,0)</f>
        <v>2782.8288878838284</v>
      </c>
      <c r="H2472" s="93"/>
      <c r="I2472" s="88"/>
      <c r="J2472" s="89">
        <f>VLOOKUP(C2472,'[14]Estructuras de Acero y Concreto'!$C$1:$L$65536,10,0)</f>
        <v>4918</v>
      </c>
      <c r="K2472" s="94"/>
      <c r="L2472" s="94"/>
      <c r="M2472" s="94"/>
      <c r="N2472" s="94"/>
      <c r="O2472" s="94"/>
      <c r="P2472" s="94"/>
      <c r="Q2472" s="94"/>
      <c r="R2472" s="94"/>
    </row>
    <row r="2473" spans="1:18" s="67" customFormat="1" x14ac:dyDescent="0.2">
      <c r="A2473" s="80"/>
      <c r="B2473" s="81">
        <f t="shared" si="45"/>
        <v>435</v>
      </c>
      <c r="C2473" s="82" t="s">
        <v>2471</v>
      </c>
      <c r="D2473" s="82" t="str">
        <f>VLOOKUP(C2473,[13]Resumen!$C$1:$J$65536,8,0)</f>
        <v>1 Poste de concreto (21/1100) de ángulo medio (50°) Tipo AU1-21</v>
      </c>
      <c r="E2473" s="84" t="s">
        <v>44</v>
      </c>
      <c r="F2473" s="85">
        <f t="shared" si="44"/>
        <v>1</v>
      </c>
      <c r="G2473" s="86">
        <f>VLOOKUP(C2473,'[14]Estructuras de Acero y Concreto'!$C$1:$L$65536,7,0)</f>
        <v>2932.5969166819955</v>
      </c>
      <c r="H2473" s="93"/>
      <c r="I2473" s="88"/>
      <c r="J2473" s="89">
        <f>VLOOKUP(C2473,'[14]Estructuras de Acero y Concreto'!$C$1:$L$65536,10,0)</f>
        <v>5064.9904761904754</v>
      </c>
      <c r="K2473" s="94"/>
      <c r="L2473" s="94"/>
      <c r="M2473" s="94"/>
      <c r="N2473" s="94"/>
      <c r="O2473" s="94"/>
      <c r="P2473" s="94"/>
      <c r="Q2473" s="94"/>
      <c r="R2473" s="94"/>
    </row>
    <row r="2474" spans="1:18" s="67" customFormat="1" x14ac:dyDescent="0.2">
      <c r="A2474" s="80"/>
      <c r="B2474" s="81">
        <f t="shared" si="45"/>
        <v>436</v>
      </c>
      <c r="C2474" s="82" t="s">
        <v>2472</v>
      </c>
      <c r="D2474" s="82" t="str">
        <f>VLOOKUP(C2474,[13]Resumen!$C$1:$J$65536,8,0)</f>
        <v>1 Poste de concreto (21/1400) de ángulo mayor y terminal (90°) Tipo ATU1-21</v>
      </c>
      <c r="E2474" s="84" t="s">
        <v>44</v>
      </c>
      <c r="F2474" s="85">
        <f t="shared" si="44"/>
        <v>1</v>
      </c>
      <c r="G2474" s="86">
        <f>VLOOKUP(C2474,'[14]Estructuras de Acero y Concreto'!$C$1:$L$65536,7,0)</f>
        <v>3134.0098943844951</v>
      </c>
      <c r="H2474" s="93"/>
      <c r="I2474" s="88"/>
      <c r="J2474" s="89">
        <f>VLOOKUP(C2474,'[14]Estructuras de Acero y Concreto'!$C$1:$L$65536,10,0)</f>
        <v>5262.6681096681095</v>
      </c>
      <c r="K2474" s="94"/>
      <c r="L2474" s="94"/>
      <c r="M2474" s="94"/>
      <c r="N2474" s="94"/>
      <c r="O2474" s="94"/>
      <c r="P2474" s="94"/>
      <c r="Q2474" s="94"/>
      <c r="R2474" s="94"/>
    </row>
    <row r="2475" spans="1:18" s="67" customFormat="1" x14ac:dyDescent="0.2">
      <c r="A2475" s="80"/>
      <c r="B2475" s="81">
        <f t="shared" si="45"/>
        <v>437</v>
      </c>
      <c r="C2475" s="82" t="s">
        <v>2473</v>
      </c>
      <c r="D2475" s="82" t="str">
        <f>VLOOKUP(C2475,[13]Resumen!$C$1:$J$65536,8,0)</f>
        <v>1 Poste de concreto (21/500) de suspensión (2°) Tipo SU1-21</v>
      </c>
      <c r="E2475" s="84" t="s">
        <v>44</v>
      </c>
      <c r="F2475" s="85">
        <f t="shared" si="44"/>
        <v>1</v>
      </c>
      <c r="G2475" s="86">
        <f>VLOOKUP(C2475,'[14]Estructuras de Acero y Concreto'!$C$1:$L$65536,7,0)</f>
        <v>2675.335345120337</v>
      </c>
      <c r="H2475" s="93"/>
      <c r="I2475" s="88"/>
      <c r="J2475" s="89">
        <f>VLOOKUP(C2475,'[14]Estructuras de Acero y Concreto'!$C$1:$L$65536,10,0)</f>
        <v>4812.5</v>
      </c>
      <c r="K2475" s="94"/>
      <c r="L2475" s="94"/>
      <c r="M2475" s="94"/>
      <c r="N2475" s="94"/>
      <c r="O2475" s="94"/>
      <c r="P2475" s="94"/>
      <c r="Q2475" s="94"/>
      <c r="R2475" s="94"/>
    </row>
    <row r="2476" spans="1:18" s="67" customFormat="1" x14ac:dyDescent="0.2">
      <c r="A2476" s="80"/>
      <c r="B2476" s="81">
        <f t="shared" si="45"/>
        <v>438</v>
      </c>
      <c r="C2476" s="82" t="s">
        <v>2474</v>
      </c>
      <c r="D2476" s="82" t="str">
        <f>VLOOKUP(C2476,[13]Resumen!$C$1:$J$65536,8,0)</f>
        <v>1 Poste de concreto (21/700) de suspensión (25°) Tipo SU11-21</v>
      </c>
      <c r="E2476" s="84" t="s">
        <v>44</v>
      </c>
      <c r="F2476" s="85">
        <f t="shared" si="44"/>
        <v>1</v>
      </c>
      <c r="G2476" s="86">
        <f>VLOOKUP(C2476,'[14]Estructuras de Acero y Concreto'!$C$1:$L$65536,7,0)</f>
        <v>2910.7003534460841</v>
      </c>
      <c r="H2476" s="93"/>
      <c r="I2476" s="88"/>
      <c r="J2476" s="89">
        <f>VLOOKUP(C2476,'[14]Estructuras de Acero y Concreto'!$C$1:$L$65536,10,0)</f>
        <v>5043.5</v>
      </c>
      <c r="K2476" s="94"/>
      <c r="L2476" s="94"/>
      <c r="M2476" s="94"/>
      <c r="N2476" s="94"/>
      <c r="O2476" s="94"/>
      <c r="P2476" s="94"/>
      <c r="Q2476" s="94"/>
      <c r="R2476" s="94"/>
    </row>
    <row r="2477" spans="1:18" s="67" customFormat="1" x14ac:dyDescent="0.2">
      <c r="A2477" s="80"/>
      <c r="B2477" s="81">
        <f t="shared" si="45"/>
        <v>439</v>
      </c>
      <c r="C2477" s="82" t="s">
        <v>2475</v>
      </c>
      <c r="D2477" s="82" t="str">
        <f>VLOOKUP(C2477,[13]Resumen!$C$1:$J$65536,8,0)</f>
        <v>2 Poste de concreto (21/900) de ángulo medio (50°) Tipo AU1-21</v>
      </c>
      <c r="E2477" s="84" t="s">
        <v>44</v>
      </c>
      <c r="F2477" s="85">
        <f t="shared" si="44"/>
        <v>1</v>
      </c>
      <c r="G2477" s="86">
        <f>VLOOKUP(C2477,'[14]Estructuras de Acero y Concreto'!$C$1:$L$65536,7,0)</f>
        <v>2820.4601186522154</v>
      </c>
      <c r="H2477" s="93"/>
      <c r="I2477" s="88"/>
      <c r="J2477" s="89">
        <f>VLOOKUP(C2477,'[14]Estructuras de Acero y Concreto'!$C$1:$L$65536,10,0)</f>
        <v>9909.866666666665</v>
      </c>
      <c r="K2477" s="94"/>
      <c r="L2477" s="94"/>
      <c r="M2477" s="94"/>
      <c r="N2477" s="94"/>
      <c r="O2477" s="94"/>
      <c r="P2477" s="94"/>
      <c r="Q2477" s="94"/>
      <c r="R2477" s="94"/>
    </row>
    <row r="2478" spans="1:18" s="67" customFormat="1" x14ac:dyDescent="0.2">
      <c r="A2478" s="80"/>
      <c r="B2478" s="81">
        <f t="shared" si="45"/>
        <v>440</v>
      </c>
      <c r="C2478" s="82" t="s">
        <v>2476</v>
      </c>
      <c r="D2478" s="82" t="str">
        <f>VLOOKUP(C2478,[13]Resumen!$C$1:$J$65536,8,0)</f>
        <v>2 Poste de concreto (21/1100) de ángulo mayor y terminal (90°) Tipo ATU1-21</v>
      </c>
      <c r="E2478" s="84" t="s">
        <v>44</v>
      </c>
      <c r="F2478" s="85">
        <f t="shared" si="44"/>
        <v>1</v>
      </c>
      <c r="G2478" s="86">
        <f>VLOOKUP(C2478,'[14]Estructuras de Acero y Concreto'!$C$1:$L$65536,7,0)</f>
        <v>2932.5969166819955</v>
      </c>
      <c r="H2478" s="93"/>
      <c r="I2478" s="88"/>
      <c r="J2478" s="89">
        <f>VLOOKUP(C2478,'[14]Estructuras de Acero y Concreto'!$C$1:$L$65536,10,0)</f>
        <v>10129.980952380951</v>
      </c>
      <c r="K2478" s="94"/>
      <c r="L2478" s="94"/>
      <c r="M2478" s="94"/>
      <c r="N2478" s="94"/>
      <c r="O2478" s="94"/>
      <c r="P2478" s="94"/>
      <c r="Q2478" s="94"/>
      <c r="R2478" s="94"/>
    </row>
    <row r="2479" spans="1:18" s="67" customFormat="1" x14ac:dyDescent="0.2">
      <c r="A2479" s="80"/>
      <c r="B2479" s="81">
        <f t="shared" si="45"/>
        <v>441</v>
      </c>
      <c r="C2479" s="82" t="s">
        <v>2477</v>
      </c>
      <c r="D2479" s="82" t="str">
        <f>VLOOKUP(C2479,[13]Resumen!$C$1:$J$65536,8,0)</f>
        <v>1 Poste de concreto (21/700) de suspensión (2°) Tipo SU1-21</v>
      </c>
      <c r="E2479" s="84" t="s">
        <v>44</v>
      </c>
      <c r="F2479" s="85">
        <f t="shared" si="44"/>
        <v>1</v>
      </c>
      <c r="G2479" s="86">
        <f>VLOOKUP(C2479,'[14]Estructuras de Acero y Concreto'!$C$1:$L$65536,7,0)</f>
        <v>2910.7003534460841</v>
      </c>
      <c r="H2479" s="93"/>
      <c r="I2479" s="88"/>
      <c r="J2479" s="89">
        <f>VLOOKUP(C2479,'[14]Estructuras de Acero y Concreto'!$C$1:$L$65536,10,0)</f>
        <v>5043.5</v>
      </c>
      <c r="K2479" s="94"/>
      <c r="L2479" s="94"/>
      <c r="M2479" s="94"/>
      <c r="N2479" s="94"/>
      <c r="O2479" s="94"/>
      <c r="P2479" s="94"/>
      <c r="Q2479" s="94"/>
      <c r="R2479" s="94"/>
    </row>
    <row r="2480" spans="1:18" s="67" customFormat="1" x14ac:dyDescent="0.2">
      <c r="A2480" s="80"/>
      <c r="B2480" s="81">
        <f t="shared" si="45"/>
        <v>442</v>
      </c>
      <c r="C2480" s="82" t="s">
        <v>2478</v>
      </c>
      <c r="D2480" s="82" t="str">
        <f>VLOOKUP(C2480,[13]Resumen!$C$1:$J$65536,8,0)</f>
        <v>1 Poste de concreto (21/900) de suspensión (25°) Tipo SU11-21</v>
      </c>
      <c r="E2480" s="84" t="s">
        <v>44</v>
      </c>
      <c r="F2480" s="85">
        <f t="shared" si="44"/>
        <v>1</v>
      </c>
      <c r="G2480" s="86">
        <f>VLOOKUP(C2480,'[14]Estructuras de Acero y Concreto'!$C$1:$L$65536,7,0)</f>
        <v>2820.4601186522154</v>
      </c>
      <c r="H2480" s="93"/>
      <c r="I2480" s="88"/>
      <c r="J2480" s="89">
        <f>VLOOKUP(C2480,'[14]Estructuras de Acero y Concreto'!$C$1:$L$65536,10,0)</f>
        <v>4954.9333333333325</v>
      </c>
      <c r="K2480" s="94"/>
      <c r="L2480" s="94"/>
      <c r="M2480" s="94"/>
      <c r="N2480" s="94"/>
      <c r="O2480" s="94"/>
      <c r="P2480" s="94"/>
      <c r="Q2480" s="94"/>
      <c r="R2480" s="94"/>
    </row>
    <row r="2481" spans="1:18" s="67" customFormat="1" x14ac:dyDescent="0.2">
      <c r="A2481" s="80"/>
      <c r="B2481" s="81">
        <f t="shared" si="45"/>
        <v>443</v>
      </c>
      <c r="C2481" s="82" t="s">
        <v>2479</v>
      </c>
      <c r="D2481" s="82" t="str">
        <f>VLOOKUP(C2481,[13]Resumen!$C$1:$J$65536,8,0)</f>
        <v>2 Poste de concreto (21/900) de ángulo medio (50°) Tipo AU1-21</v>
      </c>
      <c r="E2481" s="84" t="s">
        <v>44</v>
      </c>
      <c r="F2481" s="85">
        <f t="shared" si="44"/>
        <v>1</v>
      </c>
      <c r="G2481" s="86">
        <f>VLOOKUP(C2481,'[14]Estructuras de Acero y Concreto'!$C$1:$L$65536,7,0)</f>
        <v>2820.4601186522154</v>
      </c>
      <c r="H2481" s="93"/>
      <c r="I2481" s="88"/>
      <c r="J2481" s="89">
        <f>VLOOKUP(C2481,'[14]Estructuras de Acero y Concreto'!$C$1:$L$65536,10,0)</f>
        <v>9909.866666666665</v>
      </c>
      <c r="K2481" s="94"/>
      <c r="L2481" s="94"/>
      <c r="M2481" s="94"/>
      <c r="N2481" s="94"/>
      <c r="O2481" s="94"/>
      <c r="P2481" s="94"/>
      <c r="Q2481" s="94"/>
      <c r="R2481" s="94"/>
    </row>
    <row r="2482" spans="1:18" s="67" customFormat="1" x14ac:dyDescent="0.2">
      <c r="A2482" s="80"/>
      <c r="B2482" s="81">
        <f t="shared" si="45"/>
        <v>444</v>
      </c>
      <c r="C2482" s="82" t="s">
        <v>2480</v>
      </c>
      <c r="D2482" s="82" t="str">
        <f>VLOOKUP(C2482,[13]Resumen!$C$1:$J$65536,8,0)</f>
        <v>2 Poste de concreto (21/1300) de ángulo mayor y terminal (90°) Tipo ATU1-21</v>
      </c>
      <c r="E2482" s="84" t="s">
        <v>44</v>
      </c>
      <c r="F2482" s="85">
        <f t="shared" si="44"/>
        <v>1</v>
      </c>
      <c r="G2482" s="86">
        <f>VLOOKUP(C2482,'[14]Estructuras de Acero y Concreto'!$C$1:$L$65536,7,0)</f>
        <v>3044.7337147117769</v>
      </c>
      <c r="H2482" s="93"/>
      <c r="I2482" s="88"/>
      <c r="J2482" s="89">
        <f>VLOOKUP(C2482,'[14]Estructuras de Acero y Concreto'!$C$1:$L$65536,10,0)</f>
        <v>10350.095238095237</v>
      </c>
      <c r="K2482" s="94"/>
      <c r="L2482" s="94"/>
      <c r="M2482" s="94"/>
      <c r="N2482" s="94"/>
      <c r="O2482" s="94"/>
      <c r="P2482" s="94"/>
      <c r="Q2482" s="94"/>
      <c r="R2482" s="94"/>
    </row>
    <row r="2483" spans="1:18" s="67" customFormat="1" x14ac:dyDescent="0.2">
      <c r="A2483" s="80"/>
      <c r="B2483" s="81">
        <f t="shared" si="45"/>
        <v>445</v>
      </c>
      <c r="C2483" s="82" t="s">
        <v>2481</v>
      </c>
      <c r="D2483" s="82" t="str">
        <f>VLOOKUP(C2483,[13]Resumen!$C$1:$J$65536,8,0)</f>
        <v>1 Poste de concreto (21/900) de suspensión (2°) Tipo SU1-21</v>
      </c>
      <c r="E2483" s="84" t="s">
        <v>44</v>
      </c>
      <c r="F2483" s="85">
        <f t="shared" si="44"/>
        <v>1</v>
      </c>
      <c r="G2483" s="86">
        <f>VLOOKUP(C2483,'[14]Estructuras de Acero y Concreto'!$C$1:$L$65536,7,0)</f>
        <v>2820.4601186522154</v>
      </c>
      <c r="H2483" s="93"/>
      <c r="I2483" s="88"/>
      <c r="J2483" s="89">
        <f>VLOOKUP(C2483,'[14]Estructuras de Acero y Concreto'!$C$1:$L$65536,10,0)</f>
        <v>4954.9333333333325</v>
      </c>
      <c r="K2483" s="94"/>
      <c r="L2483" s="94"/>
      <c r="M2483" s="94"/>
      <c r="N2483" s="94"/>
      <c r="O2483" s="94"/>
      <c r="P2483" s="94"/>
      <c r="Q2483" s="94"/>
      <c r="R2483" s="94"/>
    </row>
    <row r="2484" spans="1:18" s="67" customFormat="1" x14ac:dyDescent="0.2">
      <c r="A2484" s="80"/>
      <c r="B2484" s="81">
        <f t="shared" si="45"/>
        <v>446</v>
      </c>
      <c r="C2484" s="82" t="s">
        <v>2482</v>
      </c>
      <c r="D2484" s="82" t="str">
        <f>VLOOKUP(C2484,[13]Resumen!$C$1:$J$65536,8,0)</f>
        <v>1 Poste de concreto (21/1000) de suspensión (25°) Tipo SU11-21</v>
      </c>
      <c r="E2484" s="84" t="s">
        <v>44</v>
      </c>
      <c r="F2484" s="85">
        <f t="shared" si="44"/>
        <v>1</v>
      </c>
      <c r="G2484" s="86">
        <f>VLOOKUP(C2484,'[14]Estructuras de Acero y Concreto'!$C$1:$L$65536,7,0)</f>
        <v>2876.528517667105</v>
      </c>
      <c r="H2484" s="93"/>
      <c r="I2484" s="88"/>
      <c r="J2484" s="89">
        <f>VLOOKUP(C2484,'[14]Estructuras de Acero y Concreto'!$C$1:$L$65536,10,0)</f>
        <v>5009.9619047619035</v>
      </c>
      <c r="K2484" s="94"/>
      <c r="L2484" s="94"/>
      <c r="M2484" s="94"/>
      <c r="N2484" s="94"/>
      <c r="O2484" s="94"/>
      <c r="P2484" s="94"/>
      <c r="Q2484" s="94"/>
      <c r="R2484" s="94"/>
    </row>
    <row r="2485" spans="1:18" x14ac:dyDescent="0.2">
      <c r="A2485" s="80"/>
      <c r="B2485" s="81">
        <f t="shared" si="45"/>
        <v>447</v>
      </c>
      <c r="C2485" s="82" t="s">
        <v>2483</v>
      </c>
      <c r="D2485" s="82" t="str">
        <f>VLOOKUP(C2485,[13]Resumen!$C$1:$J$65536,8,0)</f>
        <v>2 Poste de concreto (21/1000) de ángulo medio (50°) Tipo AU1-21</v>
      </c>
      <c r="E2485" s="84" t="s">
        <v>44</v>
      </c>
      <c r="F2485" s="85">
        <f t="shared" si="44"/>
        <v>1</v>
      </c>
      <c r="G2485" s="86">
        <f>VLOOKUP(C2485,'[14]Estructuras de Acero y Concreto'!$C$1:$L$65536,7,0)</f>
        <v>2876.528517667105</v>
      </c>
      <c r="H2485" s="93"/>
      <c r="I2485" s="88"/>
      <c r="J2485" s="89">
        <f>VLOOKUP(C2485,'[14]Estructuras de Acero y Concreto'!$C$1:$L$65536,10,0)</f>
        <v>10019.923809523807</v>
      </c>
      <c r="M2485" s="59"/>
      <c r="N2485" s="59"/>
      <c r="O2485" s="59"/>
      <c r="P2485" s="59"/>
      <c r="Q2485" s="59"/>
      <c r="R2485" s="59"/>
    </row>
    <row r="2486" spans="1:18" x14ac:dyDescent="0.2">
      <c r="A2486" s="80"/>
      <c r="B2486" s="81">
        <f t="shared" si="45"/>
        <v>448</v>
      </c>
      <c r="C2486" s="82" t="s">
        <v>2484</v>
      </c>
      <c r="D2486" s="82" t="str">
        <f>VLOOKUP(C2486,[13]Resumen!$C$1:$J$65536,8,0)</f>
        <v>2 Poste de concreto (21/1100) de ángulo mayor y terminal (90°) Tipo ATU1-21</v>
      </c>
      <c r="E2486" s="84" t="s">
        <v>44</v>
      </c>
      <c r="F2486" s="85">
        <f t="shared" si="44"/>
        <v>1</v>
      </c>
      <c r="G2486" s="86">
        <f>VLOOKUP(C2486,'[14]Estructuras de Acero y Concreto'!$C$1:$L$65536,7,0)</f>
        <v>2932.5969166819955</v>
      </c>
      <c r="H2486" s="93"/>
      <c r="I2486" s="88"/>
      <c r="J2486" s="89">
        <f>VLOOKUP(C2486,'[14]Estructuras de Acero y Concreto'!$C$1:$L$65536,10,0)</f>
        <v>10129.980952380951</v>
      </c>
      <c r="M2486" s="59"/>
      <c r="N2486" s="59"/>
      <c r="O2486" s="59"/>
      <c r="P2486" s="59"/>
      <c r="Q2486" s="59"/>
      <c r="R2486" s="59"/>
    </row>
    <row r="2487" spans="1:18" x14ac:dyDescent="0.2">
      <c r="A2487" s="80"/>
      <c r="B2487" s="81">
        <f t="shared" si="45"/>
        <v>449</v>
      </c>
      <c r="C2487" s="82" t="s">
        <v>2485</v>
      </c>
      <c r="D2487" s="82" t="str">
        <f>VLOOKUP(C2487,[13]Resumen!$C$1:$J$65536,8,0)</f>
        <v>1 Poste de concreto (15/400) de suspensión (3°) Tipo SU1-15</v>
      </c>
      <c r="E2487" s="84" t="s">
        <v>44</v>
      </c>
      <c r="F2487" s="85">
        <f t="shared" ref="F2487:F2550" si="46">IF(MID(C2487,1,2)="EA",0,1)</f>
        <v>1</v>
      </c>
      <c r="G2487" s="86">
        <f>VLOOKUP(C2487,'[14]Estructuras de Acero y Concreto'!$C$1:$L$65536,7,0)</f>
        <v>596.27777157623927</v>
      </c>
      <c r="H2487" s="93"/>
      <c r="I2487" s="88"/>
      <c r="J2487" s="89">
        <f>VLOOKUP(C2487,'[14]Estructuras de Acero y Concreto'!$C$1:$L$65536,10,0)</f>
        <v>2772</v>
      </c>
      <c r="M2487" s="59"/>
      <c r="N2487" s="59"/>
      <c r="O2487" s="59"/>
      <c r="P2487" s="59"/>
      <c r="Q2487" s="59"/>
      <c r="R2487" s="59"/>
    </row>
    <row r="2488" spans="1:18" x14ac:dyDescent="0.2">
      <c r="A2488" s="80"/>
      <c r="B2488" s="81">
        <f t="shared" si="45"/>
        <v>450</v>
      </c>
      <c r="C2488" s="82" t="s">
        <v>2486</v>
      </c>
      <c r="D2488" s="82" t="str">
        <f>VLOOKUP(C2488,[13]Resumen!$C$1:$J$65536,8,0)</f>
        <v>1 Poste de concreto (15/400) de suspensión (30°) Tipo SU11-15</v>
      </c>
      <c r="E2488" s="84" t="s">
        <v>44</v>
      </c>
      <c r="F2488" s="85">
        <f t="shared" si="46"/>
        <v>1</v>
      </c>
      <c r="G2488" s="86">
        <f>VLOOKUP(C2488,'[14]Estructuras de Acero y Concreto'!$C$1:$L$65536,7,0)</f>
        <v>596.27777157623927</v>
      </c>
      <c r="H2488" s="93"/>
      <c r="I2488" s="88"/>
      <c r="J2488" s="89">
        <f>VLOOKUP(C2488,'[14]Estructuras de Acero y Concreto'!$C$1:$L$65536,10,0)</f>
        <v>2772</v>
      </c>
      <c r="M2488" s="59"/>
      <c r="N2488" s="59"/>
      <c r="O2488" s="59"/>
      <c r="P2488" s="59"/>
      <c r="Q2488" s="59"/>
      <c r="R2488" s="59"/>
    </row>
    <row r="2489" spans="1:18" x14ac:dyDescent="0.2">
      <c r="A2489" s="80"/>
      <c r="B2489" s="81">
        <f t="shared" ref="B2489:B2552" si="47">1+B2488</f>
        <v>451</v>
      </c>
      <c r="C2489" s="82" t="s">
        <v>2487</v>
      </c>
      <c r="D2489" s="82" t="str">
        <f>VLOOKUP(C2489,[13]Resumen!$C$1:$J$65536,8,0)</f>
        <v>1 Poste de concreto (15/400) de ángulo mayor (50°) Tipo AU12-15</v>
      </c>
      <c r="E2489" s="84" t="s">
        <v>44</v>
      </c>
      <c r="F2489" s="85">
        <f t="shared" si="46"/>
        <v>1</v>
      </c>
      <c r="G2489" s="86">
        <f>VLOOKUP(C2489,'[14]Estructuras de Acero y Concreto'!$C$1:$L$65536,7,0)</f>
        <v>596.27777157623927</v>
      </c>
      <c r="H2489" s="93"/>
      <c r="I2489" s="88"/>
      <c r="J2489" s="89">
        <f>VLOOKUP(C2489,'[14]Estructuras de Acero y Concreto'!$C$1:$L$65536,10,0)</f>
        <v>2772</v>
      </c>
      <c r="M2489" s="59"/>
      <c r="N2489" s="59"/>
      <c r="O2489" s="59"/>
      <c r="P2489" s="59"/>
      <c r="Q2489" s="59"/>
      <c r="R2489" s="59"/>
    </row>
    <row r="2490" spans="1:18" x14ac:dyDescent="0.2">
      <c r="A2490" s="80"/>
      <c r="B2490" s="81">
        <f t="shared" si="47"/>
        <v>452</v>
      </c>
      <c r="C2490" s="82" t="s">
        <v>2488</v>
      </c>
      <c r="D2490" s="82" t="str">
        <f>VLOOKUP(C2490,[13]Resumen!$C$1:$J$65536,8,0)</f>
        <v>1 Poste de concreto (15/400) de retención y terminal (90°) Tipo RTU1-15</v>
      </c>
      <c r="E2490" s="84" t="s">
        <v>44</v>
      </c>
      <c r="F2490" s="85">
        <f t="shared" si="46"/>
        <v>1</v>
      </c>
      <c r="G2490" s="86">
        <f>VLOOKUP(C2490,'[14]Estructuras de Acero y Concreto'!$C$1:$L$65536,7,0)</f>
        <v>596.27777157623927</v>
      </c>
      <c r="H2490" s="93"/>
      <c r="I2490" s="88"/>
      <c r="J2490" s="89">
        <f>VLOOKUP(C2490,'[14]Estructuras de Acero y Concreto'!$C$1:$L$65536,10,0)</f>
        <v>2772</v>
      </c>
      <c r="M2490" s="59"/>
      <c r="N2490" s="59"/>
      <c r="O2490" s="59"/>
      <c r="P2490" s="59"/>
      <c r="Q2490" s="59"/>
      <c r="R2490" s="59"/>
    </row>
    <row r="2491" spans="1:18" x14ac:dyDescent="0.2">
      <c r="A2491" s="80"/>
      <c r="B2491" s="81">
        <f t="shared" si="47"/>
        <v>453</v>
      </c>
      <c r="C2491" s="82" t="s">
        <v>2489</v>
      </c>
      <c r="D2491" s="82" t="str">
        <f>VLOOKUP(C2491,[13]Resumen!$C$1:$J$65536,8,0)</f>
        <v>1 Poste de concreto (15/400) de suspensión (3°) Tipo SU1-15</v>
      </c>
      <c r="E2491" s="84" t="s">
        <v>44</v>
      </c>
      <c r="F2491" s="85">
        <f t="shared" si="46"/>
        <v>1</v>
      </c>
      <c r="G2491" s="86">
        <f>VLOOKUP(C2491,'[14]Estructuras de Acero y Concreto'!$C$1:$L$65536,7,0)</f>
        <v>596.27777157623927</v>
      </c>
      <c r="H2491" s="93"/>
      <c r="I2491" s="88"/>
      <c r="J2491" s="89">
        <f>VLOOKUP(C2491,'[14]Estructuras de Acero y Concreto'!$C$1:$L$65536,10,0)</f>
        <v>2772</v>
      </c>
      <c r="M2491" s="59"/>
      <c r="N2491" s="59"/>
      <c r="O2491" s="59"/>
      <c r="P2491" s="59"/>
      <c r="Q2491" s="59"/>
      <c r="R2491" s="59"/>
    </row>
    <row r="2492" spans="1:18" x14ac:dyDescent="0.2">
      <c r="A2492" s="80"/>
      <c r="B2492" s="81">
        <f t="shared" si="47"/>
        <v>454</v>
      </c>
      <c r="C2492" s="82" t="s">
        <v>2490</v>
      </c>
      <c r="D2492" s="82" t="str">
        <f>VLOOKUP(C2492,[13]Resumen!$C$1:$J$65536,8,0)</f>
        <v>1 Poste de concreto (15/500) de suspensión (30°) Tipo SU11-15</v>
      </c>
      <c r="E2492" s="84" t="s">
        <v>44</v>
      </c>
      <c r="F2492" s="85">
        <f t="shared" si="46"/>
        <v>1</v>
      </c>
      <c r="G2492" s="86">
        <f>VLOOKUP(C2492,'[14]Estructuras de Acero y Concreto'!$C$1:$L$65536,7,0)</f>
        <v>674.73277435148839</v>
      </c>
      <c r="H2492" s="93"/>
      <c r="I2492" s="88"/>
      <c r="J2492" s="89">
        <f>VLOOKUP(C2492,'[14]Estructuras de Acero y Concreto'!$C$1:$L$65536,10,0)</f>
        <v>2849</v>
      </c>
      <c r="M2492" s="59"/>
      <c r="N2492" s="59"/>
      <c r="O2492" s="59"/>
      <c r="P2492" s="59"/>
      <c r="Q2492" s="59"/>
      <c r="R2492" s="59"/>
    </row>
    <row r="2493" spans="1:18" x14ac:dyDescent="0.2">
      <c r="A2493" s="80"/>
      <c r="B2493" s="81">
        <f t="shared" si="47"/>
        <v>455</v>
      </c>
      <c r="C2493" s="82" t="s">
        <v>2491</v>
      </c>
      <c r="D2493" s="82" t="str">
        <f>VLOOKUP(C2493,[13]Resumen!$C$1:$J$65536,8,0)</f>
        <v>1 Poste de concreto (15/500) de ángulo mayor (50°) Tipo AU12-15</v>
      </c>
      <c r="E2493" s="84" t="s">
        <v>44</v>
      </c>
      <c r="F2493" s="85">
        <f t="shared" si="46"/>
        <v>1</v>
      </c>
      <c r="G2493" s="86">
        <f>VLOOKUP(C2493,'[14]Estructuras de Acero y Concreto'!$C$1:$L$65536,7,0)</f>
        <v>674.73277435148839</v>
      </c>
      <c r="H2493" s="93"/>
      <c r="I2493" s="88"/>
      <c r="J2493" s="89">
        <f>VLOOKUP(C2493,'[14]Estructuras de Acero y Concreto'!$C$1:$L$65536,10,0)</f>
        <v>2849</v>
      </c>
      <c r="M2493" s="59"/>
      <c r="N2493" s="59"/>
      <c r="O2493" s="59"/>
      <c r="P2493" s="59"/>
      <c r="Q2493" s="59"/>
      <c r="R2493" s="59"/>
    </row>
    <row r="2494" spans="1:18" x14ac:dyDescent="0.2">
      <c r="A2494" s="80"/>
      <c r="B2494" s="81">
        <f t="shared" si="47"/>
        <v>456</v>
      </c>
      <c r="C2494" s="82" t="s">
        <v>2492</v>
      </c>
      <c r="D2494" s="82" t="str">
        <f>VLOOKUP(C2494,[13]Resumen!$C$1:$J$65536,8,0)</f>
        <v>1 Poste de concreto (15/700) de retención y terminal (90°) Tipo RTU1-15</v>
      </c>
      <c r="E2494" s="84" t="s">
        <v>44</v>
      </c>
      <c r="F2494" s="85">
        <f t="shared" si="46"/>
        <v>1</v>
      </c>
      <c r="G2494" s="86">
        <f>VLOOKUP(C2494,'[14]Estructuras de Acero y Concreto'!$C$1:$L$65536,7,0)</f>
        <v>831.64277990198605</v>
      </c>
      <c r="H2494" s="93"/>
      <c r="I2494" s="88"/>
      <c r="J2494" s="89">
        <f>VLOOKUP(C2494,'[14]Estructuras de Acero y Concreto'!$C$1:$L$65536,10,0)</f>
        <v>3003</v>
      </c>
      <c r="M2494" s="59"/>
      <c r="N2494" s="59"/>
      <c r="O2494" s="59"/>
      <c r="P2494" s="59"/>
      <c r="Q2494" s="59"/>
      <c r="R2494" s="59"/>
    </row>
    <row r="2495" spans="1:18" x14ac:dyDescent="0.2">
      <c r="A2495" s="80"/>
      <c r="B2495" s="81">
        <f t="shared" si="47"/>
        <v>457</v>
      </c>
      <c r="C2495" s="82" t="s">
        <v>2493</v>
      </c>
      <c r="D2495" s="82" t="str">
        <f>VLOOKUP(C2495,[13]Resumen!$C$1:$J$65536,8,0)</f>
        <v>1 Poste de concreto (15/400) de suspensión (3°) Tipo SU1-15</v>
      </c>
      <c r="E2495" s="84" t="s">
        <v>44</v>
      </c>
      <c r="F2495" s="85">
        <f t="shared" si="46"/>
        <v>1</v>
      </c>
      <c r="G2495" s="86">
        <f>VLOOKUP(C2495,'[14]Estructuras de Acero y Concreto'!$C$1:$L$65536,7,0)</f>
        <v>596.27777157623927</v>
      </c>
      <c r="H2495" s="93"/>
      <c r="I2495" s="88"/>
      <c r="J2495" s="89">
        <f>VLOOKUP(C2495,'[14]Estructuras de Acero y Concreto'!$C$1:$L$65536,10,0)</f>
        <v>2772</v>
      </c>
      <c r="M2495" s="59"/>
      <c r="N2495" s="59"/>
      <c r="O2495" s="59"/>
      <c r="P2495" s="59"/>
      <c r="Q2495" s="59"/>
      <c r="R2495" s="59"/>
    </row>
    <row r="2496" spans="1:18" x14ac:dyDescent="0.2">
      <c r="A2496" s="80"/>
      <c r="B2496" s="81">
        <f t="shared" si="47"/>
        <v>458</v>
      </c>
      <c r="C2496" s="82" t="s">
        <v>2494</v>
      </c>
      <c r="D2496" s="82" t="str">
        <f>VLOOKUP(C2496,[13]Resumen!$C$1:$J$65536,8,0)</f>
        <v>1 Poste de concreto (15/600) de suspensión (30°) Tipo SU11-15</v>
      </c>
      <c r="E2496" s="84" t="s">
        <v>44</v>
      </c>
      <c r="F2496" s="85">
        <f t="shared" si="46"/>
        <v>1</v>
      </c>
      <c r="G2496" s="86">
        <f>VLOOKUP(C2496,'[14]Estructuras de Acero y Concreto'!$C$1:$L$65536,7,0)</f>
        <v>753.18777712673705</v>
      </c>
      <c r="H2496" s="93"/>
      <c r="I2496" s="88"/>
      <c r="J2496" s="89">
        <f>VLOOKUP(C2496,'[14]Estructuras de Acero y Concreto'!$C$1:$L$65536,10,0)</f>
        <v>2926</v>
      </c>
      <c r="M2496" s="59"/>
      <c r="N2496" s="59"/>
      <c r="O2496" s="59"/>
      <c r="P2496" s="59"/>
      <c r="Q2496" s="59"/>
      <c r="R2496" s="59"/>
    </row>
    <row r="2497" spans="1:18" x14ac:dyDescent="0.2">
      <c r="A2497" s="80"/>
      <c r="B2497" s="81">
        <f t="shared" si="47"/>
        <v>459</v>
      </c>
      <c r="C2497" s="82" t="s">
        <v>2495</v>
      </c>
      <c r="D2497" s="82" t="str">
        <f>VLOOKUP(C2497,[13]Resumen!$C$1:$J$65536,8,0)</f>
        <v>1 Poste de concreto (15/800) de ángulo mayor (50°) Tipo AU12-15</v>
      </c>
      <c r="E2497" s="84" t="s">
        <v>44</v>
      </c>
      <c r="F2497" s="85">
        <f t="shared" si="46"/>
        <v>1</v>
      </c>
      <c r="G2497" s="86">
        <f>VLOOKUP(C2497,'[14]Estructuras de Acero y Concreto'!$C$1:$L$65536,7,0)</f>
        <v>910.09778267723516</v>
      </c>
      <c r="H2497" s="93"/>
      <c r="I2497" s="88"/>
      <c r="J2497" s="89">
        <f>VLOOKUP(C2497,'[14]Estructuras de Acero y Concreto'!$C$1:$L$65536,10,0)</f>
        <v>3080</v>
      </c>
      <c r="M2497" s="59"/>
      <c r="N2497" s="59"/>
      <c r="O2497" s="59"/>
      <c r="P2497" s="59"/>
      <c r="Q2497" s="59"/>
      <c r="R2497" s="59"/>
    </row>
    <row r="2498" spans="1:18" x14ac:dyDescent="0.2">
      <c r="A2498" s="80"/>
      <c r="B2498" s="81">
        <f t="shared" si="47"/>
        <v>460</v>
      </c>
      <c r="C2498" s="82" t="s">
        <v>2496</v>
      </c>
      <c r="D2498" s="82" t="str">
        <f>VLOOKUP(C2498,[13]Resumen!$C$1:$J$65536,8,0)</f>
        <v>1 Poste de concreto (15/1000) de retención y terminal (90°) Tipo RTU1-15</v>
      </c>
      <c r="E2498" s="84" t="s">
        <v>44</v>
      </c>
      <c r="F2498" s="85">
        <f t="shared" si="46"/>
        <v>1</v>
      </c>
      <c r="G2498" s="86">
        <f>VLOOKUP(C2498,'[14]Estructuras de Acero y Concreto'!$C$1:$L$65536,7,0)</f>
        <v>1088.9140552364065</v>
      </c>
      <c r="H2498" s="93"/>
      <c r="I2498" s="88"/>
      <c r="J2498" s="89">
        <f>VLOOKUP(C2498,'[14]Estructuras de Acero y Concreto'!$C$1:$L$65536,10,0)</f>
        <v>3255.5</v>
      </c>
      <c r="M2498" s="59"/>
      <c r="N2498" s="59"/>
      <c r="O2498" s="59"/>
      <c r="P2498" s="59"/>
      <c r="Q2498" s="59"/>
      <c r="R2498" s="59"/>
    </row>
    <row r="2499" spans="1:18" x14ac:dyDescent="0.2">
      <c r="A2499" s="80"/>
      <c r="B2499" s="81">
        <f t="shared" si="47"/>
        <v>461</v>
      </c>
      <c r="C2499" s="82" t="s">
        <v>2497</v>
      </c>
      <c r="D2499" s="82" t="str">
        <f>VLOOKUP(C2499,[13]Resumen!$C$1:$J$65536,8,0)</f>
        <v>1 Poste de concreto (15/400) de suspensión (3°) Tipo SU1-15</v>
      </c>
      <c r="E2499" s="84" t="s">
        <v>44</v>
      </c>
      <c r="F2499" s="85">
        <f t="shared" si="46"/>
        <v>1</v>
      </c>
      <c r="G2499" s="86">
        <f>VLOOKUP(C2499,'[14]Estructuras de Acero y Concreto'!$C$1:$L$65536,7,0)</f>
        <v>596.27777157623927</v>
      </c>
      <c r="H2499" s="93"/>
      <c r="I2499" s="88"/>
      <c r="J2499" s="89">
        <f>VLOOKUP(C2499,'[14]Estructuras de Acero y Concreto'!$C$1:$L$65536,10,0)</f>
        <v>2772</v>
      </c>
      <c r="M2499" s="59"/>
      <c r="N2499" s="59"/>
      <c r="O2499" s="59"/>
      <c r="P2499" s="59"/>
      <c r="Q2499" s="59"/>
      <c r="R2499" s="59"/>
    </row>
    <row r="2500" spans="1:18" x14ac:dyDescent="0.2">
      <c r="A2500" s="80"/>
      <c r="B2500" s="81">
        <f t="shared" si="47"/>
        <v>462</v>
      </c>
      <c r="C2500" s="82" t="s">
        <v>2498</v>
      </c>
      <c r="D2500" s="82" t="str">
        <f>VLOOKUP(C2500,[13]Resumen!$C$1:$J$65536,8,0)</f>
        <v>1 Poste de concreto (15/900) de suspensión (30°) Tipo SU11-15</v>
      </c>
      <c r="E2500" s="84" t="s">
        <v>44</v>
      </c>
      <c r="F2500" s="85">
        <f t="shared" si="46"/>
        <v>1</v>
      </c>
      <c r="G2500" s="86">
        <f>VLOOKUP(C2500,'[14]Estructuras de Acero y Concreto'!$C$1:$L$65536,7,0)</f>
        <v>1032.3653194698311</v>
      </c>
      <c r="H2500" s="93"/>
      <c r="I2500" s="88"/>
      <c r="J2500" s="89">
        <f>VLOOKUP(C2500,'[14]Estructuras de Acero y Concreto'!$C$1:$L$65536,10,0)</f>
        <v>3200</v>
      </c>
      <c r="M2500" s="59"/>
      <c r="N2500" s="59"/>
      <c r="O2500" s="59"/>
      <c r="P2500" s="59"/>
      <c r="Q2500" s="59"/>
      <c r="R2500" s="59"/>
    </row>
    <row r="2501" spans="1:18" x14ac:dyDescent="0.2">
      <c r="A2501" s="80"/>
      <c r="B2501" s="81">
        <f t="shared" si="47"/>
        <v>463</v>
      </c>
      <c r="C2501" s="82" t="s">
        <v>2499</v>
      </c>
      <c r="D2501" s="82" t="str">
        <f>VLOOKUP(C2501,[13]Resumen!$C$1:$J$65536,8,0)</f>
        <v>1 Poste de concreto (15/1000) de ángulo mayor (50°) Tipo AU12-15</v>
      </c>
      <c r="E2501" s="84" t="s">
        <v>44</v>
      </c>
      <c r="F2501" s="85">
        <f t="shared" si="46"/>
        <v>1</v>
      </c>
      <c r="G2501" s="86">
        <f>VLOOKUP(C2501,'[14]Estructuras de Acero y Concreto'!$C$1:$L$65536,7,0)</f>
        <v>1088.9140552364065</v>
      </c>
      <c r="H2501" s="93"/>
      <c r="I2501" s="88"/>
      <c r="J2501" s="89">
        <f>VLOOKUP(C2501,'[14]Estructuras de Acero y Concreto'!$C$1:$L$65536,10,0)</f>
        <v>3255.5</v>
      </c>
      <c r="M2501" s="59"/>
      <c r="N2501" s="59"/>
      <c r="O2501" s="59"/>
      <c r="P2501" s="59"/>
      <c r="Q2501" s="59"/>
      <c r="R2501" s="59"/>
    </row>
    <row r="2502" spans="1:18" x14ac:dyDescent="0.2">
      <c r="A2502" s="80"/>
      <c r="B2502" s="81">
        <f t="shared" si="47"/>
        <v>464</v>
      </c>
      <c r="C2502" s="82" t="s">
        <v>2500</v>
      </c>
      <c r="D2502" s="82" t="str">
        <f>VLOOKUP(C2502,[13]Resumen!$C$1:$J$65536,8,0)</f>
        <v>1 Poste de concreto (15/1300) de retención y terminal (90°) Tipo RTU1-15</v>
      </c>
      <c r="E2502" s="84" t="s">
        <v>44</v>
      </c>
      <c r="F2502" s="85">
        <f t="shared" si="46"/>
        <v>1</v>
      </c>
      <c r="G2502" s="86">
        <f>VLOOKUP(C2502,'[14]Estructuras de Acero y Concreto'!$C$1:$L$65536,7,0)</f>
        <v>1351.3316382386754</v>
      </c>
      <c r="H2502" s="93"/>
      <c r="I2502" s="88"/>
      <c r="J2502" s="89">
        <f>VLOOKUP(C2502,'[14]Estructuras de Acero y Concreto'!$C$1:$L$65536,10,0)</f>
        <v>3513.0508658008657</v>
      </c>
      <c r="M2502" s="59"/>
      <c r="N2502" s="59"/>
      <c r="O2502" s="59"/>
      <c r="P2502" s="59"/>
      <c r="Q2502" s="59"/>
      <c r="R2502" s="59"/>
    </row>
    <row r="2503" spans="1:18" x14ac:dyDescent="0.2">
      <c r="A2503" s="80"/>
      <c r="B2503" s="81">
        <f t="shared" si="47"/>
        <v>465</v>
      </c>
      <c r="C2503" s="82" t="s">
        <v>2501</v>
      </c>
      <c r="D2503" s="82" t="str">
        <f>VLOOKUP(C2503,[13]Resumen!$C$1:$J$65536,8,0)</f>
        <v>1 Poste de concreto (15/400) de suspensión (3°) Tipo SU1-15</v>
      </c>
      <c r="E2503" s="84" t="s">
        <v>44</v>
      </c>
      <c r="F2503" s="85">
        <f t="shared" si="46"/>
        <v>1</v>
      </c>
      <c r="G2503" s="86">
        <f>VLOOKUP(C2503,'[14]Estructuras de Acero y Concreto'!$C$1:$L$65536,7,0)</f>
        <v>596.27777157623927</v>
      </c>
      <c r="H2503" s="93"/>
      <c r="I2503" s="88"/>
      <c r="J2503" s="89">
        <f>VLOOKUP(C2503,'[14]Estructuras de Acero y Concreto'!$C$1:$L$65536,10,0)</f>
        <v>2772</v>
      </c>
      <c r="M2503" s="59"/>
      <c r="N2503" s="59"/>
      <c r="O2503" s="59"/>
      <c r="P2503" s="59"/>
      <c r="Q2503" s="59"/>
      <c r="R2503" s="59"/>
    </row>
    <row r="2504" spans="1:18" x14ac:dyDescent="0.2">
      <c r="A2504" s="80"/>
      <c r="B2504" s="81">
        <f t="shared" si="47"/>
        <v>466</v>
      </c>
      <c r="C2504" s="82" t="s">
        <v>2502</v>
      </c>
      <c r="D2504" s="82" t="str">
        <f>VLOOKUP(C2504,[13]Resumen!$C$1:$J$65536,8,0)</f>
        <v>1 Poste de concreto (15/800) de suspensión (30°) Tipo SU11-15</v>
      </c>
      <c r="E2504" s="84" t="s">
        <v>44</v>
      </c>
      <c r="F2504" s="85">
        <f t="shared" si="46"/>
        <v>1</v>
      </c>
      <c r="G2504" s="86">
        <f>VLOOKUP(C2504,'[14]Estructuras de Acero y Concreto'!$C$1:$L$65536,7,0)</f>
        <v>910.09778267723516</v>
      </c>
      <c r="H2504" s="93"/>
      <c r="I2504" s="88"/>
      <c r="J2504" s="89">
        <f>VLOOKUP(C2504,'[14]Estructuras de Acero y Concreto'!$C$1:$L$65536,10,0)</f>
        <v>3080</v>
      </c>
      <c r="M2504" s="59"/>
      <c r="N2504" s="59"/>
      <c r="O2504" s="59"/>
      <c r="P2504" s="59"/>
      <c r="Q2504" s="59"/>
      <c r="R2504" s="59"/>
    </row>
    <row r="2505" spans="1:18" x14ac:dyDescent="0.2">
      <c r="A2505" s="80"/>
      <c r="B2505" s="81">
        <f t="shared" si="47"/>
        <v>467</v>
      </c>
      <c r="C2505" s="82" t="s">
        <v>2503</v>
      </c>
      <c r="D2505" s="82" t="str">
        <f>VLOOKUP(C2505,[13]Resumen!$C$1:$J$65536,8,0)</f>
        <v>1 Poste de concreto (15/1000) de ángulo mayor (50°) Tipo AU12-15</v>
      </c>
      <c r="E2505" s="84" t="s">
        <v>44</v>
      </c>
      <c r="F2505" s="85">
        <f t="shared" si="46"/>
        <v>1</v>
      </c>
      <c r="G2505" s="86">
        <f>VLOOKUP(C2505,'[14]Estructuras de Acero y Concreto'!$C$1:$L$65536,7,0)</f>
        <v>1088.9140552364065</v>
      </c>
      <c r="H2505" s="93"/>
      <c r="I2505" s="88"/>
      <c r="J2505" s="89">
        <f>VLOOKUP(C2505,'[14]Estructuras de Acero y Concreto'!$C$1:$L$65536,10,0)</f>
        <v>3255.5</v>
      </c>
      <c r="M2505" s="59"/>
      <c r="N2505" s="59"/>
      <c r="O2505" s="59"/>
      <c r="P2505" s="59"/>
      <c r="Q2505" s="59"/>
      <c r="R2505" s="59"/>
    </row>
    <row r="2506" spans="1:18" x14ac:dyDescent="0.2">
      <c r="A2506" s="80"/>
      <c r="B2506" s="81">
        <f t="shared" si="47"/>
        <v>468</v>
      </c>
      <c r="C2506" s="82" t="s">
        <v>2504</v>
      </c>
      <c r="D2506" s="82" t="str">
        <f>VLOOKUP(C2506,[13]Resumen!$C$1:$J$65536,8,0)</f>
        <v>1 Poste de concreto (15/900) de retención y terminal (90°) Tipo RTU1-15</v>
      </c>
      <c r="E2506" s="84" t="s">
        <v>44</v>
      </c>
      <c r="F2506" s="85">
        <f t="shared" si="46"/>
        <v>1</v>
      </c>
      <c r="G2506" s="86">
        <f>VLOOKUP(C2506,'[14]Estructuras de Acero y Concreto'!$C$1:$L$65536,7,0)</f>
        <v>1032.3653194698311</v>
      </c>
      <c r="H2506" s="93"/>
      <c r="I2506" s="88"/>
      <c r="J2506" s="89">
        <f>VLOOKUP(C2506,'[14]Estructuras de Acero y Concreto'!$C$1:$L$65536,10,0)</f>
        <v>3200</v>
      </c>
      <c r="M2506" s="59"/>
      <c r="N2506" s="59"/>
      <c r="O2506" s="59"/>
      <c r="P2506" s="59"/>
      <c r="Q2506" s="59"/>
      <c r="R2506" s="59"/>
    </row>
    <row r="2507" spans="1:18" x14ac:dyDescent="0.2">
      <c r="A2507" s="80"/>
      <c r="B2507" s="81">
        <f t="shared" si="47"/>
        <v>469</v>
      </c>
      <c r="C2507" s="82" t="s">
        <v>2505</v>
      </c>
      <c r="D2507" s="82" t="str">
        <f>VLOOKUP(C2507,[13]Resumen!$C$1:$J$65536,8,0)</f>
        <v>1 Poste de concreto (15/400) de suspensión (3°) Tipo SU2-15</v>
      </c>
      <c r="E2507" s="84" t="s">
        <v>44</v>
      </c>
      <c r="F2507" s="85">
        <f t="shared" si="46"/>
        <v>1</v>
      </c>
      <c r="G2507" s="86">
        <f>VLOOKUP(C2507,'[14]Estructuras de Acero y Concreto'!$C$1:$L$65536,7,0)</f>
        <v>596.27777157623927</v>
      </c>
      <c r="H2507" s="93"/>
      <c r="I2507" s="88"/>
      <c r="J2507" s="89">
        <f>VLOOKUP(C2507,'[14]Estructuras de Acero y Concreto'!$C$1:$L$65536,10,0)</f>
        <v>2772</v>
      </c>
      <c r="M2507" s="59"/>
      <c r="N2507" s="59"/>
      <c r="O2507" s="59"/>
      <c r="P2507" s="59"/>
      <c r="Q2507" s="59"/>
      <c r="R2507" s="59"/>
    </row>
    <row r="2508" spans="1:18" x14ac:dyDescent="0.2">
      <c r="A2508" s="80"/>
      <c r="B2508" s="81">
        <f t="shared" si="47"/>
        <v>470</v>
      </c>
      <c r="C2508" s="82" t="s">
        <v>2506</v>
      </c>
      <c r="D2508" s="82" t="str">
        <f>VLOOKUP(C2508,[13]Resumen!$C$1:$J$65536,8,0)</f>
        <v>2 Poste de concreto (15/400) de suspensión (30°) Tipo SU21-15</v>
      </c>
      <c r="E2508" s="84" t="s">
        <v>44</v>
      </c>
      <c r="F2508" s="85">
        <f t="shared" si="46"/>
        <v>1</v>
      </c>
      <c r="G2508" s="86">
        <f>VLOOKUP(C2508,'[14]Estructuras de Acero y Concreto'!$C$1:$L$65536,7,0)</f>
        <v>596.27777157623927</v>
      </c>
      <c r="H2508" s="93"/>
      <c r="I2508" s="88"/>
      <c r="J2508" s="89">
        <f>VLOOKUP(C2508,'[14]Estructuras de Acero y Concreto'!$C$1:$L$65536,10,0)</f>
        <v>5544</v>
      </c>
      <c r="M2508" s="59"/>
      <c r="N2508" s="59"/>
      <c r="O2508" s="59"/>
      <c r="P2508" s="59"/>
      <c r="Q2508" s="59"/>
      <c r="R2508" s="59"/>
    </row>
    <row r="2509" spans="1:18" x14ac:dyDescent="0.2">
      <c r="A2509" s="80"/>
      <c r="B2509" s="81">
        <f t="shared" si="47"/>
        <v>471</v>
      </c>
      <c r="C2509" s="82" t="s">
        <v>2507</v>
      </c>
      <c r="D2509" s="82" t="str">
        <f>VLOOKUP(C2509,[13]Resumen!$C$1:$J$65536,8,0)</f>
        <v>2 Poste de concreto (15/500) de ángulo mayor (50°) Tipo AU22-15</v>
      </c>
      <c r="E2509" s="84" t="s">
        <v>44</v>
      </c>
      <c r="F2509" s="85">
        <f t="shared" si="46"/>
        <v>1</v>
      </c>
      <c r="G2509" s="86">
        <f>VLOOKUP(C2509,'[14]Estructuras de Acero y Concreto'!$C$1:$L$65536,7,0)</f>
        <v>674.73277435148839</v>
      </c>
      <c r="H2509" s="93"/>
      <c r="I2509" s="88"/>
      <c r="J2509" s="89">
        <f>VLOOKUP(C2509,'[14]Estructuras de Acero y Concreto'!$C$1:$L$65536,10,0)</f>
        <v>5698</v>
      </c>
      <c r="M2509" s="59"/>
      <c r="N2509" s="59"/>
      <c r="O2509" s="59"/>
      <c r="P2509" s="59"/>
      <c r="Q2509" s="59"/>
      <c r="R2509" s="59"/>
    </row>
    <row r="2510" spans="1:18" x14ac:dyDescent="0.2">
      <c r="A2510" s="80"/>
      <c r="B2510" s="81">
        <f t="shared" si="47"/>
        <v>472</v>
      </c>
      <c r="C2510" s="82" t="s">
        <v>2508</v>
      </c>
      <c r="D2510" s="82" t="str">
        <f>VLOOKUP(C2510,[13]Resumen!$C$1:$J$65536,8,0)</f>
        <v>2 Poste de concreto (15/600) de retención y terminal (90°) Tipo RTU2-15</v>
      </c>
      <c r="E2510" s="84" t="s">
        <v>44</v>
      </c>
      <c r="F2510" s="85">
        <f t="shared" si="46"/>
        <v>1</v>
      </c>
      <c r="G2510" s="86">
        <f>VLOOKUP(C2510,'[14]Estructuras de Acero y Concreto'!$C$1:$L$65536,7,0)</f>
        <v>753.18777712673705</v>
      </c>
      <c r="H2510" s="93"/>
      <c r="I2510" s="88"/>
      <c r="J2510" s="89">
        <f>VLOOKUP(C2510,'[14]Estructuras de Acero y Concreto'!$C$1:$L$65536,10,0)</f>
        <v>5852</v>
      </c>
      <c r="M2510" s="59"/>
      <c r="N2510" s="59"/>
      <c r="O2510" s="59"/>
      <c r="P2510" s="59"/>
      <c r="Q2510" s="59"/>
      <c r="R2510" s="59"/>
    </row>
    <row r="2511" spans="1:18" x14ac:dyDescent="0.2">
      <c r="A2511" s="80"/>
      <c r="B2511" s="81">
        <f t="shared" si="47"/>
        <v>473</v>
      </c>
      <c r="C2511" s="82" t="s">
        <v>2509</v>
      </c>
      <c r="D2511" s="82" t="str">
        <f>VLOOKUP(C2511,[13]Resumen!$C$1:$J$65536,8,0)</f>
        <v>1 Poste de concreto (15/500) de suspensión (3°) Tipo SU2-15</v>
      </c>
      <c r="E2511" s="84" t="s">
        <v>44</v>
      </c>
      <c r="F2511" s="85">
        <f t="shared" si="46"/>
        <v>1</v>
      </c>
      <c r="G2511" s="86">
        <f>VLOOKUP(C2511,'[14]Estructuras de Acero y Concreto'!$C$1:$L$65536,7,0)</f>
        <v>674.73277435148839</v>
      </c>
      <c r="H2511" s="93"/>
      <c r="I2511" s="88"/>
      <c r="J2511" s="89">
        <f>VLOOKUP(C2511,'[14]Estructuras de Acero y Concreto'!$C$1:$L$65536,10,0)</f>
        <v>2849</v>
      </c>
      <c r="M2511" s="59"/>
      <c r="N2511" s="59"/>
      <c r="O2511" s="59"/>
      <c r="P2511" s="59"/>
      <c r="Q2511" s="59"/>
      <c r="R2511" s="59"/>
    </row>
    <row r="2512" spans="1:18" x14ac:dyDescent="0.2">
      <c r="A2512" s="80"/>
      <c r="B2512" s="81">
        <f t="shared" si="47"/>
        <v>474</v>
      </c>
      <c r="C2512" s="82" t="s">
        <v>2510</v>
      </c>
      <c r="D2512" s="82" t="str">
        <f>VLOOKUP(C2512,[13]Resumen!$C$1:$J$65536,8,0)</f>
        <v>2 Poste de concreto (15/500) de suspensión (30°) Tipo SU21-15</v>
      </c>
      <c r="E2512" s="84" t="s">
        <v>44</v>
      </c>
      <c r="F2512" s="85">
        <f t="shared" si="46"/>
        <v>1</v>
      </c>
      <c r="G2512" s="86">
        <f>VLOOKUP(C2512,'[14]Estructuras de Acero y Concreto'!$C$1:$L$65536,7,0)</f>
        <v>674.73277435148839</v>
      </c>
      <c r="H2512" s="93"/>
      <c r="I2512" s="88"/>
      <c r="J2512" s="89">
        <f>VLOOKUP(C2512,'[14]Estructuras de Acero y Concreto'!$C$1:$L$65536,10,0)</f>
        <v>5698</v>
      </c>
      <c r="M2512" s="59"/>
      <c r="N2512" s="59"/>
      <c r="O2512" s="59"/>
      <c r="P2512" s="59"/>
      <c r="Q2512" s="59"/>
      <c r="R2512" s="59"/>
    </row>
    <row r="2513" spans="1:18" x14ac:dyDescent="0.2">
      <c r="A2513" s="80"/>
      <c r="B2513" s="81">
        <f t="shared" si="47"/>
        <v>475</v>
      </c>
      <c r="C2513" s="82" t="s">
        <v>2511</v>
      </c>
      <c r="D2513" s="82" t="str">
        <f>VLOOKUP(C2513,[13]Resumen!$C$1:$J$65536,8,0)</f>
        <v>2 Poste de concreto (15/700) de ángulo mayor (50°) Tipo AU22-15</v>
      </c>
      <c r="E2513" s="84" t="s">
        <v>44</v>
      </c>
      <c r="F2513" s="85">
        <f t="shared" si="46"/>
        <v>1</v>
      </c>
      <c r="G2513" s="86">
        <f>VLOOKUP(C2513,'[14]Estructuras de Acero y Concreto'!$C$1:$L$65536,7,0)</f>
        <v>831.64277990198605</v>
      </c>
      <c r="H2513" s="93"/>
      <c r="I2513" s="88"/>
      <c r="J2513" s="89">
        <f>VLOOKUP(C2513,'[14]Estructuras de Acero y Concreto'!$C$1:$L$65536,10,0)</f>
        <v>6006</v>
      </c>
      <c r="M2513" s="59"/>
      <c r="N2513" s="59"/>
      <c r="O2513" s="59"/>
      <c r="P2513" s="59"/>
      <c r="Q2513" s="59"/>
      <c r="R2513" s="59"/>
    </row>
    <row r="2514" spans="1:18" x14ac:dyDescent="0.2">
      <c r="A2514" s="80"/>
      <c r="B2514" s="81">
        <f t="shared" si="47"/>
        <v>476</v>
      </c>
      <c r="C2514" s="82" t="s">
        <v>2512</v>
      </c>
      <c r="D2514" s="82" t="str">
        <f>VLOOKUP(C2514,[13]Resumen!$C$1:$J$65536,8,0)</f>
        <v>2 Poste de concreto (15/900) de retención y terminal (90°) Tipo RTU2-15</v>
      </c>
      <c r="E2514" s="84" t="s">
        <v>44</v>
      </c>
      <c r="F2514" s="85">
        <f t="shared" si="46"/>
        <v>1</v>
      </c>
      <c r="G2514" s="86">
        <f>VLOOKUP(C2514,'[14]Estructuras de Acero y Concreto'!$C$1:$L$65536,7,0)</f>
        <v>1032.3653194698311</v>
      </c>
      <c r="H2514" s="93"/>
      <c r="I2514" s="88"/>
      <c r="J2514" s="89">
        <f>VLOOKUP(C2514,'[14]Estructuras de Acero y Concreto'!$C$1:$L$65536,10,0)</f>
        <v>6400</v>
      </c>
      <c r="M2514" s="59"/>
      <c r="N2514" s="59"/>
      <c r="O2514" s="59"/>
      <c r="P2514" s="59"/>
      <c r="Q2514" s="59"/>
      <c r="R2514" s="59"/>
    </row>
    <row r="2515" spans="1:18" x14ac:dyDescent="0.2">
      <c r="A2515" s="80"/>
      <c r="B2515" s="81">
        <f t="shared" si="47"/>
        <v>477</v>
      </c>
      <c r="C2515" s="82" t="s">
        <v>2513</v>
      </c>
      <c r="D2515" s="82" t="str">
        <f>VLOOKUP(C2515,[13]Resumen!$C$1:$J$65536,8,0)</f>
        <v>1 Poste de concreto (15/500) de suspensión (3°) Tipo SU2-15</v>
      </c>
      <c r="E2515" s="84" t="s">
        <v>44</v>
      </c>
      <c r="F2515" s="85">
        <f t="shared" si="46"/>
        <v>1</v>
      </c>
      <c r="G2515" s="86">
        <f>VLOOKUP(C2515,'[14]Estructuras de Acero y Concreto'!$C$1:$L$65536,7,0)</f>
        <v>674.73277435148839</v>
      </c>
      <c r="H2515" s="93"/>
      <c r="I2515" s="88"/>
      <c r="J2515" s="89">
        <f>VLOOKUP(C2515,'[14]Estructuras de Acero y Concreto'!$C$1:$L$65536,10,0)</f>
        <v>2849</v>
      </c>
      <c r="M2515" s="59"/>
      <c r="N2515" s="59"/>
      <c r="O2515" s="59"/>
      <c r="P2515" s="59"/>
      <c r="Q2515" s="59"/>
      <c r="R2515" s="59"/>
    </row>
    <row r="2516" spans="1:18" x14ac:dyDescent="0.2">
      <c r="A2516" s="80"/>
      <c r="B2516" s="81">
        <f t="shared" si="47"/>
        <v>478</v>
      </c>
      <c r="C2516" s="82" t="s">
        <v>2514</v>
      </c>
      <c r="D2516" s="82" t="str">
        <f>VLOOKUP(C2516,[13]Resumen!$C$1:$J$65536,8,0)</f>
        <v>2 Poste de concreto (15/700) de suspensión (30°) Tipo SU21-15</v>
      </c>
      <c r="E2516" s="84" t="s">
        <v>44</v>
      </c>
      <c r="F2516" s="85">
        <f t="shared" si="46"/>
        <v>1</v>
      </c>
      <c r="G2516" s="86">
        <f>VLOOKUP(C2516,'[14]Estructuras de Acero y Concreto'!$C$1:$L$65536,7,0)</f>
        <v>831.64277990198605</v>
      </c>
      <c r="H2516" s="93"/>
      <c r="I2516" s="88"/>
      <c r="J2516" s="89">
        <f>VLOOKUP(C2516,'[14]Estructuras de Acero y Concreto'!$C$1:$L$65536,10,0)</f>
        <v>6006</v>
      </c>
      <c r="M2516" s="59"/>
      <c r="N2516" s="59"/>
      <c r="O2516" s="59"/>
      <c r="P2516" s="59"/>
      <c r="Q2516" s="59"/>
      <c r="R2516" s="59"/>
    </row>
    <row r="2517" spans="1:18" x14ac:dyDescent="0.2">
      <c r="A2517" s="80"/>
      <c r="B2517" s="81">
        <f t="shared" si="47"/>
        <v>479</v>
      </c>
      <c r="C2517" s="82" t="s">
        <v>2515</v>
      </c>
      <c r="D2517" s="82" t="str">
        <f>VLOOKUP(C2517,[13]Resumen!$C$1:$J$65536,8,0)</f>
        <v>2 Poste de concreto (15/800) de ángulo mayor (50°) Tipo AU22-15</v>
      </c>
      <c r="E2517" s="84" t="s">
        <v>44</v>
      </c>
      <c r="F2517" s="85">
        <f t="shared" si="46"/>
        <v>1</v>
      </c>
      <c r="G2517" s="86">
        <f>VLOOKUP(C2517,'[14]Estructuras de Acero y Concreto'!$C$1:$L$65536,7,0)</f>
        <v>910.09778267723516</v>
      </c>
      <c r="H2517" s="93"/>
      <c r="I2517" s="88"/>
      <c r="J2517" s="89">
        <f>VLOOKUP(C2517,'[14]Estructuras de Acero y Concreto'!$C$1:$L$65536,10,0)</f>
        <v>6160</v>
      </c>
      <c r="M2517" s="59"/>
      <c r="N2517" s="59"/>
      <c r="O2517" s="59"/>
      <c r="P2517" s="59"/>
      <c r="Q2517" s="59"/>
      <c r="R2517" s="59"/>
    </row>
    <row r="2518" spans="1:18" x14ac:dyDescent="0.2">
      <c r="A2518" s="80"/>
      <c r="B2518" s="81">
        <f t="shared" si="47"/>
        <v>480</v>
      </c>
      <c r="C2518" s="82" t="s">
        <v>2516</v>
      </c>
      <c r="D2518" s="82" t="str">
        <f>VLOOKUP(C2518,[13]Resumen!$C$1:$J$65536,8,0)</f>
        <v>2 Poste de concreto (15/1000) de retención y terminal (90°) Tipo RTU2-15</v>
      </c>
      <c r="E2518" s="84" t="s">
        <v>44</v>
      </c>
      <c r="F2518" s="85">
        <f t="shared" si="46"/>
        <v>1</v>
      </c>
      <c r="G2518" s="86">
        <f>VLOOKUP(C2518,'[14]Estructuras de Acero y Concreto'!$C$1:$L$65536,7,0)</f>
        <v>1088.9140552364065</v>
      </c>
      <c r="H2518" s="93"/>
      <c r="I2518" s="88"/>
      <c r="J2518" s="89">
        <f>VLOOKUP(C2518,'[14]Estructuras de Acero y Concreto'!$C$1:$L$65536,10,0)</f>
        <v>6511</v>
      </c>
      <c r="M2518" s="59"/>
      <c r="N2518" s="59"/>
      <c r="O2518" s="59"/>
      <c r="P2518" s="59"/>
      <c r="Q2518" s="59"/>
      <c r="R2518" s="59"/>
    </row>
    <row r="2519" spans="1:18" x14ac:dyDescent="0.2">
      <c r="A2519" s="80"/>
      <c r="B2519" s="81">
        <f t="shared" si="47"/>
        <v>481</v>
      </c>
      <c r="C2519" s="82" t="s">
        <v>2517</v>
      </c>
      <c r="D2519" s="82" t="str">
        <f>VLOOKUP(C2519,[13]Resumen!$C$1:$J$65536,8,0)</f>
        <v>1 Poste de concreto (15/700) de suspensión (3°) Tipo SU2-15</v>
      </c>
      <c r="E2519" s="84" t="s">
        <v>44</v>
      </c>
      <c r="F2519" s="85">
        <f t="shared" si="46"/>
        <v>1</v>
      </c>
      <c r="G2519" s="86">
        <f>VLOOKUP(C2519,'[14]Estructuras de Acero y Concreto'!$C$1:$L$65536,7,0)</f>
        <v>831.64277990198605</v>
      </c>
      <c r="H2519" s="93"/>
      <c r="I2519" s="88"/>
      <c r="J2519" s="89">
        <f>VLOOKUP(C2519,'[14]Estructuras de Acero y Concreto'!$C$1:$L$65536,10,0)</f>
        <v>3003</v>
      </c>
      <c r="M2519" s="59"/>
      <c r="N2519" s="59"/>
      <c r="O2519" s="59"/>
      <c r="P2519" s="59"/>
      <c r="Q2519" s="59"/>
      <c r="R2519" s="59"/>
    </row>
    <row r="2520" spans="1:18" x14ac:dyDescent="0.2">
      <c r="A2520" s="80"/>
      <c r="B2520" s="81">
        <f t="shared" si="47"/>
        <v>482</v>
      </c>
      <c r="C2520" s="82" t="s">
        <v>2518</v>
      </c>
      <c r="D2520" s="82" t="str">
        <f>VLOOKUP(C2520,[13]Resumen!$C$1:$J$65536,8,0)</f>
        <v>2 Poste de concreto (15/900) de suspensión (30°) Tipo SU21-15</v>
      </c>
      <c r="E2520" s="84" t="s">
        <v>44</v>
      </c>
      <c r="F2520" s="85">
        <f t="shared" si="46"/>
        <v>1</v>
      </c>
      <c r="G2520" s="86">
        <f>VLOOKUP(C2520,'[14]Estructuras de Acero y Concreto'!$C$1:$L$65536,7,0)</f>
        <v>1032.3653194698311</v>
      </c>
      <c r="H2520" s="93"/>
      <c r="I2520" s="88"/>
      <c r="J2520" s="89">
        <f>VLOOKUP(C2520,'[14]Estructuras de Acero y Concreto'!$C$1:$L$65536,10,0)</f>
        <v>6400</v>
      </c>
      <c r="M2520" s="59"/>
      <c r="N2520" s="59"/>
      <c r="O2520" s="59"/>
      <c r="P2520" s="59"/>
      <c r="Q2520" s="59"/>
      <c r="R2520" s="59"/>
    </row>
    <row r="2521" spans="1:18" x14ac:dyDescent="0.2">
      <c r="A2521" s="80"/>
      <c r="B2521" s="81">
        <f t="shared" si="47"/>
        <v>483</v>
      </c>
      <c r="C2521" s="82" t="s">
        <v>2519</v>
      </c>
      <c r="D2521" s="82" t="str">
        <f>VLOOKUP(C2521,[13]Resumen!$C$1:$J$65536,8,0)</f>
        <v>2 Poste de concreto (15/1000) de ángulo mayor (50°) Tipo AU22-15</v>
      </c>
      <c r="E2521" s="84" t="s">
        <v>44</v>
      </c>
      <c r="F2521" s="85">
        <f t="shared" si="46"/>
        <v>1</v>
      </c>
      <c r="G2521" s="86">
        <f>VLOOKUP(C2521,'[14]Estructuras de Acero y Concreto'!$C$1:$L$65536,7,0)</f>
        <v>1088.9140552364065</v>
      </c>
      <c r="H2521" s="93"/>
      <c r="I2521" s="88"/>
      <c r="J2521" s="89">
        <f>VLOOKUP(C2521,'[14]Estructuras de Acero y Concreto'!$C$1:$L$65536,10,0)</f>
        <v>6511</v>
      </c>
      <c r="M2521" s="59"/>
      <c r="N2521" s="59"/>
      <c r="O2521" s="59"/>
      <c r="P2521" s="59"/>
      <c r="Q2521" s="59"/>
      <c r="R2521" s="59"/>
    </row>
    <row r="2522" spans="1:18" x14ac:dyDescent="0.2">
      <c r="A2522" s="80"/>
      <c r="B2522" s="81">
        <f t="shared" si="47"/>
        <v>484</v>
      </c>
      <c r="C2522" s="82" t="s">
        <v>2520</v>
      </c>
      <c r="D2522" s="82" t="str">
        <f>VLOOKUP(C2522,[13]Resumen!$C$1:$J$65536,8,0)</f>
        <v>2 Poste de concreto (15/1300) de retención y terminal (90°) Tipo RTU2-15</v>
      </c>
      <c r="E2522" s="84" t="s">
        <v>44</v>
      </c>
      <c r="F2522" s="85">
        <f t="shared" si="46"/>
        <v>1</v>
      </c>
      <c r="G2522" s="86">
        <f>VLOOKUP(C2522,'[14]Estructuras de Acero y Concreto'!$C$1:$L$65536,7,0)</f>
        <v>1351.3316382386754</v>
      </c>
      <c r="H2522" s="93"/>
      <c r="I2522" s="88"/>
      <c r="J2522" s="89">
        <f>VLOOKUP(C2522,'[14]Estructuras de Acero y Concreto'!$C$1:$L$65536,10,0)</f>
        <v>7026.1017316017314</v>
      </c>
      <c r="M2522" s="59"/>
      <c r="N2522" s="59"/>
      <c r="O2522" s="59"/>
      <c r="P2522" s="59"/>
      <c r="Q2522" s="59"/>
      <c r="R2522" s="59"/>
    </row>
    <row r="2523" spans="1:18" x14ac:dyDescent="0.2">
      <c r="A2523" s="80"/>
      <c r="B2523" s="81">
        <f t="shared" si="47"/>
        <v>485</v>
      </c>
      <c r="C2523" s="82" t="s">
        <v>2521</v>
      </c>
      <c r="D2523" s="82" t="str">
        <f>VLOOKUP(C2523,[13]Resumen!$C$1:$J$65536,8,0)</f>
        <v>1 Poste de concreto (15/800) de suspensión (3°) Tipo SU2-15</v>
      </c>
      <c r="E2523" s="84" t="s">
        <v>44</v>
      </c>
      <c r="F2523" s="85">
        <f t="shared" si="46"/>
        <v>1</v>
      </c>
      <c r="G2523" s="86">
        <f>VLOOKUP(C2523,'[14]Estructuras de Acero y Concreto'!$C$1:$L$65536,7,0)</f>
        <v>910.09778267723516</v>
      </c>
      <c r="H2523" s="93"/>
      <c r="I2523" s="88"/>
      <c r="J2523" s="89">
        <f>VLOOKUP(C2523,'[14]Estructuras de Acero y Concreto'!$C$1:$L$65536,10,0)</f>
        <v>3080</v>
      </c>
      <c r="M2523" s="59"/>
      <c r="N2523" s="59"/>
      <c r="O2523" s="59"/>
      <c r="P2523" s="59"/>
      <c r="Q2523" s="59"/>
      <c r="R2523" s="59"/>
    </row>
    <row r="2524" spans="1:18" x14ac:dyDescent="0.2">
      <c r="A2524" s="80"/>
      <c r="B2524" s="81">
        <f t="shared" si="47"/>
        <v>486</v>
      </c>
      <c r="C2524" s="82" t="s">
        <v>2522</v>
      </c>
      <c r="D2524" s="82" t="str">
        <f>VLOOKUP(C2524,[13]Resumen!$C$1:$J$65536,8,0)</f>
        <v>2 Poste de concreto (15/600) de suspensión (30°) Tipo SU21-15</v>
      </c>
      <c r="E2524" s="84" t="s">
        <v>44</v>
      </c>
      <c r="F2524" s="85">
        <f t="shared" si="46"/>
        <v>1</v>
      </c>
      <c r="G2524" s="86">
        <f>VLOOKUP(C2524,'[14]Estructuras de Acero y Concreto'!$C$1:$L$65536,7,0)</f>
        <v>753.18777712673705</v>
      </c>
      <c r="H2524" s="93"/>
      <c r="I2524" s="88"/>
      <c r="J2524" s="89">
        <f>VLOOKUP(C2524,'[14]Estructuras de Acero y Concreto'!$C$1:$L$65536,10,0)</f>
        <v>5852</v>
      </c>
      <c r="M2524" s="59"/>
      <c r="N2524" s="59"/>
      <c r="O2524" s="59"/>
      <c r="P2524" s="59"/>
      <c r="Q2524" s="59"/>
      <c r="R2524" s="59"/>
    </row>
    <row r="2525" spans="1:18" x14ac:dyDescent="0.2">
      <c r="A2525" s="80"/>
      <c r="B2525" s="81">
        <f t="shared" si="47"/>
        <v>487</v>
      </c>
      <c r="C2525" s="82" t="s">
        <v>2523</v>
      </c>
      <c r="D2525" s="82" t="str">
        <f>VLOOKUP(C2525,[13]Resumen!$C$1:$J$65536,8,0)</f>
        <v>2 Poste de concreto (15/400) de ángulo mayor (50°) Tipo AU22-15</v>
      </c>
      <c r="E2525" s="84" t="s">
        <v>44</v>
      </c>
      <c r="F2525" s="85">
        <f t="shared" si="46"/>
        <v>1</v>
      </c>
      <c r="G2525" s="86">
        <f>VLOOKUP(C2525,'[14]Estructuras de Acero y Concreto'!$C$1:$L$65536,7,0)</f>
        <v>596.27777157623927</v>
      </c>
      <c r="H2525" s="93"/>
      <c r="I2525" s="88"/>
      <c r="J2525" s="89">
        <f>VLOOKUP(C2525,'[14]Estructuras de Acero y Concreto'!$C$1:$L$65536,10,0)</f>
        <v>5544</v>
      </c>
      <c r="M2525" s="59"/>
      <c r="N2525" s="59"/>
      <c r="O2525" s="59"/>
      <c r="P2525" s="59"/>
      <c r="Q2525" s="59"/>
      <c r="R2525" s="59"/>
    </row>
    <row r="2526" spans="1:18" x14ac:dyDescent="0.2">
      <c r="A2526" s="80"/>
      <c r="B2526" s="81">
        <f t="shared" si="47"/>
        <v>488</v>
      </c>
      <c r="C2526" s="82" t="s">
        <v>2524</v>
      </c>
      <c r="D2526" s="82" t="str">
        <f>VLOOKUP(C2526,[13]Resumen!$C$1:$J$65536,8,0)</f>
        <v>2 Poste de concreto (15/500) de retención y terminal (90°) Tipo RTU2-15</v>
      </c>
      <c r="E2526" s="84" t="s">
        <v>44</v>
      </c>
      <c r="F2526" s="85">
        <f t="shared" si="46"/>
        <v>1</v>
      </c>
      <c r="G2526" s="86">
        <f>VLOOKUP(C2526,'[14]Estructuras de Acero y Concreto'!$C$1:$L$65536,7,0)</f>
        <v>674.73277435148839</v>
      </c>
      <c r="H2526" s="93"/>
      <c r="I2526" s="88"/>
      <c r="J2526" s="89">
        <f>VLOOKUP(C2526,'[14]Estructuras de Acero y Concreto'!$C$1:$L$65536,10,0)</f>
        <v>5698</v>
      </c>
      <c r="M2526" s="59"/>
      <c r="N2526" s="59"/>
      <c r="O2526" s="59"/>
      <c r="P2526" s="59"/>
      <c r="Q2526" s="59"/>
      <c r="R2526" s="59"/>
    </row>
    <row r="2527" spans="1:18" x14ac:dyDescent="0.2">
      <c r="A2527" s="80"/>
      <c r="B2527" s="81">
        <f t="shared" si="47"/>
        <v>489</v>
      </c>
      <c r="C2527" s="82" t="s">
        <v>2525</v>
      </c>
      <c r="D2527" s="82" t="str">
        <f>VLOOKUP(C2527,[13]Resumen!$C$1:$J$65536,8,0)</f>
        <v>1 Poste de concreto (16/400) de suspensión (3°) Tipo SUS1-16</v>
      </c>
      <c r="E2527" s="84" t="s">
        <v>44</v>
      </c>
      <c r="F2527" s="85">
        <f t="shared" si="46"/>
        <v>1</v>
      </c>
      <c r="G2527" s="86">
        <f>VLOOKUP(C2527,'[14]Estructuras de Acero y Concreto'!$C$1:$L$65536,7,0)</f>
        <v>910.09778267723516</v>
      </c>
      <c r="H2527" s="93"/>
      <c r="I2527" s="88"/>
      <c r="J2527" s="89">
        <f>VLOOKUP(C2527,'[14]Estructuras de Acero y Concreto'!$C$1:$L$65536,10,0)</f>
        <v>3080</v>
      </c>
      <c r="M2527" s="59"/>
      <c r="N2527" s="59"/>
      <c r="O2527" s="59"/>
      <c r="P2527" s="59"/>
      <c r="Q2527" s="59"/>
      <c r="R2527" s="59"/>
    </row>
    <row r="2528" spans="1:18" x14ac:dyDescent="0.2">
      <c r="A2528" s="80"/>
      <c r="B2528" s="81">
        <f t="shared" si="47"/>
        <v>490</v>
      </c>
      <c r="C2528" s="82" t="s">
        <v>2526</v>
      </c>
      <c r="D2528" s="82" t="str">
        <f>VLOOKUP(C2528,[13]Resumen!$C$1:$J$65536,8,0)</f>
        <v>1 Poste de concreto (16/400) de suspensión (30°) Tipo SUS11-16</v>
      </c>
      <c r="E2528" s="84" t="s">
        <v>44</v>
      </c>
      <c r="F2528" s="85">
        <f t="shared" si="46"/>
        <v>1</v>
      </c>
      <c r="G2528" s="86">
        <f>VLOOKUP(C2528,'[14]Estructuras de Acero y Concreto'!$C$1:$L$65536,7,0)</f>
        <v>910.09778267723516</v>
      </c>
      <c r="H2528" s="93"/>
      <c r="I2528" s="88"/>
      <c r="J2528" s="89">
        <f>VLOOKUP(C2528,'[14]Estructuras de Acero y Concreto'!$C$1:$L$65536,10,0)</f>
        <v>3080</v>
      </c>
      <c r="M2528" s="59"/>
      <c r="N2528" s="59"/>
      <c r="O2528" s="59"/>
      <c r="P2528" s="59"/>
      <c r="Q2528" s="59"/>
      <c r="R2528" s="59"/>
    </row>
    <row r="2529" spans="1:18" x14ac:dyDescent="0.2">
      <c r="A2529" s="80"/>
      <c r="B2529" s="81">
        <f t="shared" si="47"/>
        <v>491</v>
      </c>
      <c r="C2529" s="82" t="s">
        <v>2527</v>
      </c>
      <c r="D2529" s="82" t="str">
        <f>VLOOKUP(C2529,[13]Resumen!$C$1:$J$65536,8,0)</f>
        <v>1 Poste de concreto (16/400) de ángulo mayor (50°) Tipo AUS1-16</v>
      </c>
      <c r="E2529" s="84" t="s">
        <v>44</v>
      </c>
      <c r="F2529" s="85">
        <f t="shared" si="46"/>
        <v>1</v>
      </c>
      <c r="G2529" s="86">
        <f>VLOOKUP(C2529,'[14]Estructuras de Acero y Concreto'!$C$1:$L$65536,7,0)</f>
        <v>910.09778267723516</v>
      </c>
      <c r="H2529" s="93"/>
      <c r="I2529" s="88"/>
      <c r="J2529" s="89">
        <f>VLOOKUP(C2529,'[14]Estructuras de Acero y Concreto'!$C$1:$L$65536,10,0)</f>
        <v>3080</v>
      </c>
      <c r="M2529" s="59"/>
      <c r="N2529" s="59"/>
      <c r="O2529" s="59"/>
      <c r="P2529" s="59"/>
      <c r="Q2529" s="59"/>
      <c r="R2529" s="59"/>
    </row>
    <row r="2530" spans="1:18" x14ac:dyDescent="0.2">
      <c r="A2530" s="80"/>
      <c r="B2530" s="81">
        <f t="shared" si="47"/>
        <v>492</v>
      </c>
      <c r="C2530" s="82" t="s">
        <v>2528</v>
      </c>
      <c r="D2530" s="82" t="str">
        <f>VLOOKUP(C2530,[13]Resumen!$C$1:$J$65536,8,0)</f>
        <v>1 Poste de concreto (16/400) de retención y terminal (90°) Tipo RTUS1-16</v>
      </c>
      <c r="E2530" s="84" t="s">
        <v>44</v>
      </c>
      <c r="F2530" s="85">
        <f t="shared" si="46"/>
        <v>1</v>
      </c>
      <c r="G2530" s="86">
        <f>VLOOKUP(C2530,'[14]Estructuras de Acero y Concreto'!$C$1:$L$65536,7,0)</f>
        <v>910.09778267723516</v>
      </c>
      <c r="H2530" s="93"/>
      <c r="I2530" s="88"/>
      <c r="J2530" s="89">
        <f>VLOOKUP(C2530,'[14]Estructuras de Acero y Concreto'!$C$1:$L$65536,10,0)</f>
        <v>3080</v>
      </c>
      <c r="M2530" s="59"/>
      <c r="N2530" s="59"/>
      <c r="O2530" s="59"/>
      <c r="P2530" s="59"/>
      <c r="Q2530" s="59"/>
      <c r="R2530" s="59"/>
    </row>
    <row r="2531" spans="1:18" x14ac:dyDescent="0.2">
      <c r="A2531" s="80"/>
      <c r="B2531" s="81">
        <f t="shared" si="47"/>
        <v>493</v>
      </c>
      <c r="C2531" s="82" t="s">
        <v>2529</v>
      </c>
      <c r="D2531" s="82" t="str">
        <f>VLOOKUP(C2531,[13]Resumen!$C$1:$J$65536,8,0)</f>
        <v>1 Poste de concreto (16/400) de suspensión (3°) Tipo SUS1-16</v>
      </c>
      <c r="E2531" s="84" t="s">
        <v>44</v>
      </c>
      <c r="F2531" s="85">
        <f t="shared" si="46"/>
        <v>1</v>
      </c>
      <c r="G2531" s="86">
        <f>VLOOKUP(C2531,'[14]Estructuras de Acero y Concreto'!$C$1:$L$65536,7,0)</f>
        <v>910.09778267723516</v>
      </c>
      <c r="H2531" s="93"/>
      <c r="I2531" s="88"/>
      <c r="J2531" s="89">
        <f>VLOOKUP(C2531,'[14]Estructuras de Acero y Concreto'!$C$1:$L$65536,10,0)</f>
        <v>3080</v>
      </c>
      <c r="M2531" s="59"/>
      <c r="N2531" s="59"/>
      <c r="O2531" s="59"/>
      <c r="P2531" s="59"/>
      <c r="Q2531" s="59"/>
      <c r="R2531" s="59"/>
    </row>
    <row r="2532" spans="1:18" x14ac:dyDescent="0.2">
      <c r="A2532" s="80"/>
      <c r="B2532" s="81">
        <f t="shared" si="47"/>
        <v>494</v>
      </c>
      <c r="C2532" s="82" t="s">
        <v>2530</v>
      </c>
      <c r="D2532" s="82" t="str">
        <f>VLOOKUP(C2532,[13]Resumen!$C$1:$J$65536,8,0)</f>
        <v>1 Poste de concreto (16/500) de suspensión (30°) Tipo SUS11-16</v>
      </c>
      <c r="E2532" s="84" t="s">
        <v>44</v>
      </c>
      <c r="F2532" s="85">
        <f t="shared" si="46"/>
        <v>1</v>
      </c>
      <c r="G2532" s="86">
        <f>VLOOKUP(C2532,'[14]Estructuras de Acero y Concreto'!$C$1:$L$65536,7,0)</f>
        <v>988.55278545248427</v>
      </c>
      <c r="H2532" s="93"/>
      <c r="I2532" s="88"/>
      <c r="J2532" s="89">
        <f>VLOOKUP(C2532,'[14]Estructuras de Acero y Concreto'!$C$1:$L$65536,10,0)</f>
        <v>3157</v>
      </c>
      <c r="M2532" s="59"/>
      <c r="N2532" s="59"/>
      <c r="O2532" s="59"/>
      <c r="P2532" s="59"/>
      <c r="Q2532" s="59"/>
      <c r="R2532" s="59"/>
    </row>
    <row r="2533" spans="1:18" x14ac:dyDescent="0.2">
      <c r="A2533" s="80"/>
      <c r="B2533" s="81">
        <f t="shared" si="47"/>
        <v>495</v>
      </c>
      <c r="C2533" s="82" t="s">
        <v>2531</v>
      </c>
      <c r="D2533" s="82" t="str">
        <f>VLOOKUP(C2533,[13]Resumen!$C$1:$J$65536,8,0)</f>
        <v>1 Poste de concreto (16/400) de ángulo mayor (50°) Tipo AUS1-16</v>
      </c>
      <c r="E2533" s="84" t="s">
        <v>44</v>
      </c>
      <c r="F2533" s="85">
        <f t="shared" si="46"/>
        <v>1</v>
      </c>
      <c r="G2533" s="86">
        <f>VLOOKUP(C2533,'[14]Estructuras de Acero y Concreto'!$C$1:$L$65536,7,0)</f>
        <v>910.09778267723516</v>
      </c>
      <c r="H2533" s="93"/>
      <c r="I2533" s="88"/>
      <c r="J2533" s="89">
        <f>VLOOKUP(C2533,'[14]Estructuras de Acero y Concreto'!$C$1:$L$65536,10,0)</f>
        <v>3080</v>
      </c>
      <c r="M2533" s="59"/>
      <c r="N2533" s="59"/>
      <c r="O2533" s="59"/>
      <c r="P2533" s="59"/>
      <c r="Q2533" s="59"/>
      <c r="R2533" s="59"/>
    </row>
    <row r="2534" spans="1:18" x14ac:dyDescent="0.2">
      <c r="A2534" s="80"/>
      <c r="B2534" s="81">
        <f t="shared" si="47"/>
        <v>496</v>
      </c>
      <c r="C2534" s="82" t="s">
        <v>2532</v>
      </c>
      <c r="D2534" s="82" t="str">
        <f>VLOOKUP(C2534,[13]Resumen!$C$1:$J$65536,8,0)</f>
        <v>1 Poste de concreto (16/500) de retención y terminal (90°) Tipo RTUS1-16</v>
      </c>
      <c r="E2534" s="84" t="s">
        <v>44</v>
      </c>
      <c r="F2534" s="85">
        <f t="shared" si="46"/>
        <v>1</v>
      </c>
      <c r="G2534" s="86">
        <f>VLOOKUP(C2534,'[14]Estructuras de Acero y Concreto'!$C$1:$L$65536,7,0)</f>
        <v>988.55278545248427</v>
      </c>
      <c r="H2534" s="93"/>
      <c r="I2534" s="88"/>
      <c r="J2534" s="89">
        <f>VLOOKUP(C2534,'[14]Estructuras de Acero y Concreto'!$C$1:$L$65536,10,0)</f>
        <v>3157</v>
      </c>
      <c r="M2534" s="59"/>
      <c r="N2534" s="59"/>
      <c r="O2534" s="59"/>
      <c r="P2534" s="59"/>
      <c r="Q2534" s="59"/>
      <c r="R2534" s="59"/>
    </row>
    <row r="2535" spans="1:18" x14ac:dyDescent="0.2">
      <c r="A2535" s="80"/>
      <c r="B2535" s="81">
        <f t="shared" si="47"/>
        <v>497</v>
      </c>
      <c r="C2535" s="82" t="s">
        <v>2533</v>
      </c>
      <c r="D2535" s="82" t="str">
        <f>VLOOKUP(C2535,[13]Resumen!$C$1:$J$65536,8,0)</f>
        <v>1 Poste de concreto (16/400) de suspensión (3°) Tipo SUS1-16</v>
      </c>
      <c r="E2535" s="84" t="s">
        <v>44</v>
      </c>
      <c r="F2535" s="85">
        <f t="shared" si="46"/>
        <v>1</v>
      </c>
      <c r="G2535" s="86">
        <f>VLOOKUP(C2535,'[14]Estructuras de Acero y Concreto'!$C$1:$L$65536,7,0)</f>
        <v>910.09778267723516</v>
      </c>
      <c r="H2535" s="93"/>
      <c r="I2535" s="88"/>
      <c r="J2535" s="89">
        <f>VLOOKUP(C2535,'[14]Estructuras de Acero y Concreto'!$C$1:$L$65536,10,0)</f>
        <v>3080</v>
      </c>
      <c r="M2535" s="59"/>
      <c r="N2535" s="59"/>
      <c r="O2535" s="59"/>
      <c r="P2535" s="59"/>
      <c r="Q2535" s="59"/>
      <c r="R2535" s="59"/>
    </row>
    <row r="2536" spans="1:18" x14ac:dyDescent="0.2">
      <c r="A2536" s="80"/>
      <c r="B2536" s="81">
        <f t="shared" si="47"/>
        <v>498</v>
      </c>
      <c r="C2536" s="82" t="s">
        <v>2534</v>
      </c>
      <c r="D2536" s="82" t="str">
        <f>VLOOKUP(C2536,[13]Resumen!$C$1:$J$65536,8,0)</f>
        <v>1 Poste de concreto (16/500) de suspensión (30°) Tipo SUS11-16</v>
      </c>
      <c r="E2536" s="84" t="s">
        <v>44</v>
      </c>
      <c r="F2536" s="85">
        <f t="shared" si="46"/>
        <v>1</v>
      </c>
      <c r="G2536" s="86">
        <f>VLOOKUP(C2536,'[14]Estructuras de Acero y Concreto'!$C$1:$L$65536,7,0)</f>
        <v>988.55278545248427</v>
      </c>
      <c r="H2536" s="93"/>
      <c r="I2536" s="88"/>
      <c r="J2536" s="89">
        <f>VLOOKUP(C2536,'[14]Estructuras de Acero y Concreto'!$C$1:$L$65536,10,0)</f>
        <v>3157</v>
      </c>
      <c r="M2536" s="59"/>
      <c r="N2536" s="59"/>
      <c r="O2536" s="59"/>
      <c r="P2536" s="59"/>
      <c r="Q2536" s="59"/>
      <c r="R2536" s="59"/>
    </row>
    <row r="2537" spans="1:18" x14ac:dyDescent="0.2">
      <c r="A2537" s="80"/>
      <c r="B2537" s="81">
        <f t="shared" si="47"/>
        <v>499</v>
      </c>
      <c r="C2537" s="82" t="s">
        <v>2535</v>
      </c>
      <c r="D2537" s="82" t="str">
        <f>VLOOKUP(C2537,[13]Resumen!$C$1:$J$65536,8,0)</f>
        <v>1 Poste de concreto (16/500) de ángulo mayor (50°) Tipo AUS1-16</v>
      </c>
      <c r="E2537" s="84" t="s">
        <v>44</v>
      </c>
      <c r="F2537" s="85">
        <f t="shared" si="46"/>
        <v>1</v>
      </c>
      <c r="G2537" s="86">
        <f>VLOOKUP(C2537,'[14]Estructuras de Acero y Concreto'!$C$1:$L$65536,7,0)</f>
        <v>988.55278545248427</v>
      </c>
      <c r="H2537" s="93"/>
      <c r="I2537" s="88"/>
      <c r="J2537" s="89">
        <f>VLOOKUP(C2537,'[14]Estructuras de Acero y Concreto'!$C$1:$L$65536,10,0)</f>
        <v>3157</v>
      </c>
      <c r="M2537" s="59"/>
      <c r="N2537" s="59"/>
      <c r="O2537" s="59"/>
      <c r="P2537" s="59"/>
      <c r="Q2537" s="59"/>
      <c r="R2537" s="59"/>
    </row>
    <row r="2538" spans="1:18" x14ac:dyDescent="0.2">
      <c r="A2538" s="80"/>
      <c r="B2538" s="81">
        <f t="shared" si="47"/>
        <v>500</v>
      </c>
      <c r="C2538" s="82" t="s">
        <v>2536</v>
      </c>
      <c r="D2538" s="82" t="str">
        <f>VLOOKUP(C2538,[13]Resumen!$C$1:$J$65536,8,0)</f>
        <v>1 Poste de concreto (16/600) de retención y terminal (90°) Tipo RTUS1-16</v>
      </c>
      <c r="E2538" s="84" t="s">
        <v>44</v>
      </c>
      <c r="F2538" s="85">
        <f t="shared" si="46"/>
        <v>1</v>
      </c>
      <c r="G2538" s="86">
        <f>VLOOKUP(C2538,'[14]Estructuras de Acero y Concreto'!$C$1:$L$65536,7,0)</f>
        <v>1067.0077882277328</v>
      </c>
      <c r="H2538" s="93"/>
      <c r="I2538" s="88"/>
      <c r="J2538" s="89">
        <f>VLOOKUP(C2538,'[14]Estructuras de Acero y Concreto'!$C$1:$L$65536,10,0)</f>
        <v>3234</v>
      </c>
      <c r="M2538" s="59"/>
      <c r="N2538" s="59"/>
      <c r="O2538" s="59"/>
      <c r="P2538" s="59"/>
      <c r="Q2538" s="59"/>
      <c r="R2538" s="59"/>
    </row>
    <row r="2539" spans="1:18" x14ac:dyDescent="0.2">
      <c r="A2539" s="80"/>
      <c r="B2539" s="81">
        <f t="shared" si="47"/>
        <v>501</v>
      </c>
      <c r="C2539" s="82" t="s">
        <v>2537</v>
      </c>
      <c r="D2539" s="82" t="str">
        <f>VLOOKUP(C2539,[13]Resumen!$C$1:$J$65536,8,0)</f>
        <v>1 Poste de concreto (16/500) de suspensión (3°) Tipo SUS1-16</v>
      </c>
      <c r="E2539" s="84" t="s">
        <v>44</v>
      </c>
      <c r="F2539" s="85">
        <f t="shared" si="46"/>
        <v>1</v>
      </c>
      <c r="G2539" s="86">
        <f>VLOOKUP(C2539,'[14]Estructuras de Acero y Concreto'!$C$1:$L$65536,7,0)</f>
        <v>988.55278545248427</v>
      </c>
      <c r="H2539" s="93"/>
      <c r="I2539" s="88"/>
      <c r="J2539" s="89">
        <f>VLOOKUP(C2539,'[14]Estructuras de Acero y Concreto'!$C$1:$L$65536,10,0)</f>
        <v>3157</v>
      </c>
      <c r="M2539" s="59"/>
      <c r="N2539" s="59"/>
      <c r="O2539" s="59"/>
      <c r="P2539" s="59"/>
      <c r="Q2539" s="59"/>
      <c r="R2539" s="59"/>
    </row>
    <row r="2540" spans="1:18" x14ac:dyDescent="0.2">
      <c r="A2540" s="80"/>
      <c r="B2540" s="81">
        <f t="shared" si="47"/>
        <v>502</v>
      </c>
      <c r="C2540" s="82" t="s">
        <v>2538</v>
      </c>
      <c r="D2540" s="82" t="str">
        <f>VLOOKUP(C2540,[13]Resumen!$C$1:$J$65536,8,0)</f>
        <v>1 Poste de concreto (16/400) de suspensión (30°) Tipo SUS11-16</v>
      </c>
      <c r="E2540" s="84" t="s">
        <v>44</v>
      </c>
      <c r="F2540" s="85">
        <f t="shared" si="46"/>
        <v>1</v>
      </c>
      <c r="G2540" s="86">
        <f>VLOOKUP(C2540,'[14]Estructuras de Acero y Concreto'!$C$1:$L$65536,7,0)</f>
        <v>910.09778267723516</v>
      </c>
      <c r="H2540" s="93"/>
      <c r="I2540" s="88"/>
      <c r="J2540" s="89">
        <f>VLOOKUP(C2540,'[14]Estructuras de Acero y Concreto'!$C$1:$L$65536,10,0)</f>
        <v>3080</v>
      </c>
      <c r="M2540" s="59"/>
      <c r="N2540" s="59"/>
      <c r="O2540" s="59"/>
      <c r="P2540" s="59"/>
      <c r="Q2540" s="59"/>
      <c r="R2540" s="59"/>
    </row>
    <row r="2541" spans="1:18" x14ac:dyDescent="0.2">
      <c r="A2541" s="80"/>
      <c r="B2541" s="81">
        <f t="shared" si="47"/>
        <v>503</v>
      </c>
      <c r="C2541" s="82" t="s">
        <v>2539</v>
      </c>
      <c r="D2541" s="82" t="str">
        <f>VLOOKUP(C2541,[13]Resumen!$C$1:$J$65536,8,0)</f>
        <v>1 Poste de concreto (16/400) de ángulo mayor (50°) Tipo AUS1-16</v>
      </c>
      <c r="E2541" s="84" t="s">
        <v>44</v>
      </c>
      <c r="F2541" s="85">
        <f t="shared" si="46"/>
        <v>1</v>
      </c>
      <c r="G2541" s="86">
        <f>VLOOKUP(C2541,'[14]Estructuras de Acero y Concreto'!$C$1:$L$65536,7,0)</f>
        <v>910.09778267723516</v>
      </c>
      <c r="H2541" s="93"/>
      <c r="I2541" s="88"/>
      <c r="J2541" s="89">
        <f>VLOOKUP(C2541,'[14]Estructuras de Acero y Concreto'!$C$1:$L$65536,10,0)</f>
        <v>3080</v>
      </c>
      <c r="M2541" s="59"/>
      <c r="N2541" s="59"/>
      <c r="O2541" s="59"/>
      <c r="P2541" s="59"/>
      <c r="Q2541" s="59"/>
      <c r="R2541" s="59"/>
    </row>
    <row r="2542" spans="1:18" x14ac:dyDescent="0.2">
      <c r="A2542" s="80"/>
      <c r="B2542" s="81">
        <f t="shared" si="47"/>
        <v>504</v>
      </c>
      <c r="C2542" s="82" t="s">
        <v>2540</v>
      </c>
      <c r="D2542" s="82" t="str">
        <f>VLOOKUP(C2542,[13]Resumen!$C$1:$J$65536,8,0)</f>
        <v>1 Poste de concreto (16/600) de retención y terminal (90°) Tipo RTUS1-16</v>
      </c>
      <c r="E2542" s="84" t="s">
        <v>44</v>
      </c>
      <c r="F2542" s="85">
        <f t="shared" si="46"/>
        <v>1</v>
      </c>
      <c r="G2542" s="86">
        <f>VLOOKUP(C2542,'[14]Estructuras de Acero y Concreto'!$C$1:$L$65536,7,0)</f>
        <v>1067.0077882277328</v>
      </c>
      <c r="H2542" s="93"/>
      <c r="I2542" s="88"/>
      <c r="J2542" s="89">
        <f>VLOOKUP(C2542,'[14]Estructuras de Acero y Concreto'!$C$1:$L$65536,10,0)</f>
        <v>3234</v>
      </c>
      <c r="M2542" s="59"/>
      <c r="N2542" s="59"/>
      <c r="O2542" s="59"/>
      <c r="P2542" s="59"/>
      <c r="Q2542" s="59"/>
      <c r="R2542" s="59"/>
    </row>
    <row r="2543" spans="1:18" x14ac:dyDescent="0.2">
      <c r="A2543" s="80"/>
      <c r="B2543" s="81">
        <f t="shared" si="47"/>
        <v>505</v>
      </c>
      <c r="C2543" s="82" t="s">
        <v>2541</v>
      </c>
      <c r="D2543" s="82" t="str">
        <f>VLOOKUP(C2543,[13]Resumen!$C$1:$J$65536,8,0)</f>
        <v>1 Poste de concreto (16/500) de suspensión (3°) Tipo SUS1-16</v>
      </c>
      <c r="E2543" s="84" t="s">
        <v>44</v>
      </c>
      <c r="F2543" s="85">
        <f t="shared" si="46"/>
        <v>1</v>
      </c>
      <c r="G2543" s="86">
        <f>VLOOKUP(C2543,'[14]Estructuras de Acero y Concreto'!$C$1:$L$65536,7,0)</f>
        <v>988.55278545248427</v>
      </c>
      <c r="H2543" s="93"/>
      <c r="I2543" s="88"/>
      <c r="J2543" s="89">
        <f>VLOOKUP(C2543,'[14]Estructuras de Acero y Concreto'!$C$1:$L$65536,10,0)</f>
        <v>3157</v>
      </c>
      <c r="M2543" s="59"/>
      <c r="N2543" s="59"/>
      <c r="O2543" s="59"/>
      <c r="P2543" s="59"/>
      <c r="Q2543" s="59"/>
      <c r="R2543" s="59"/>
    </row>
    <row r="2544" spans="1:18" x14ac:dyDescent="0.2">
      <c r="A2544" s="80"/>
      <c r="B2544" s="81">
        <f t="shared" si="47"/>
        <v>506</v>
      </c>
      <c r="C2544" s="82" t="s">
        <v>2542</v>
      </c>
      <c r="D2544" s="82" t="str">
        <f>VLOOKUP(C2544,[13]Resumen!$C$1:$J$65536,8,0)</f>
        <v>1 Poste de concreto (16/700) de suspensión (30°) Tipo SUS11-16</v>
      </c>
      <c r="E2544" s="84" t="s">
        <v>44</v>
      </c>
      <c r="F2544" s="85">
        <f t="shared" si="46"/>
        <v>1</v>
      </c>
      <c r="G2544" s="86">
        <f>VLOOKUP(C2544,'[14]Estructuras de Acero y Concreto'!$C$1:$L$65536,7,0)</f>
        <v>1145.4627910029819</v>
      </c>
      <c r="H2544" s="93"/>
      <c r="I2544" s="88"/>
      <c r="J2544" s="89">
        <f>VLOOKUP(C2544,'[14]Estructuras de Acero y Concreto'!$C$1:$L$65536,10,0)</f>
        <v>3311</v>
      </c>
      <c r="M2544" s="59"/>
      <c r="N2544" s="59"/>
      <c r="O2544" s="59"/>
      <c r="P2544" s="59"/>
      <c r="Q2544" s="59"/>
      <c r="R2544" s="59"/>
    </row>
    <row r="2545" spans="1:18" x14ac:dyDescent="0.2">
      <c r="A2545" s="80"/>
      <c r="B2545" s="81">
        <f t="shared" si="47"/>
        <v>507</v>
      </c>
      <c r="C2545" s="82" t="s">
        <v>2543</v>
      </c>
      <c r="D2545" s="82" t="str">
        <f>VLOOKUP(C2545,[13]Resumen!$C$1:$J$65536,8,0)</f>
        <v>1 Poste de concreto (16/600) de ángulo mayor (50°) Tipo AUS1-16</v>
      </c>
      <c r="E2545" s="84" t="s">
        <v>44</v>
      </c>
      <c r="F2545" s="85">
        <f t="shared" si="46"/>
        <v>1</v>
      </c>
      <c r="G2545" s="86">
        <f>VLOOKUP(C2545,'[14]Estructuras de Acero y Concreto'!$C$1:$L$65536,7,0)</f>
        <v>1067.0077882277328</v>
      </c>
      <c r="H2545" s="93"/>
      <c r="I2545" s="88"/>
      <c r="J2545" s="89">
        <f>VLOOKUP(C2545,'[14]Estructuras de Acero y Concreto'!$C$1:$L$65536,10,0)</f>
        <v>3234</v>
      </c>
      <c r="M2545" s="59"/>
      <c r="N2545" s="59"/>
      <c r="O2545" s="59"/>
      <c r="P2545" s="59"/>
      <c r="Q2545" s="59"/>
      <c r="R2545" s="59"/>
    </row>
    <row r="2546" spans="1:18" x14ac:dyDescent="0.2">
      <c r="A2546" s="80"/>
      <c r="B2546" s="81">
        <f t="shared" si="47"/>
        <v>508</v>
      </c>
      <c r="C2546" s="82" t="s">
        <v>2544</v>
      </c>
      <c r="D2546" s="82" t="str">
        <f>VLOOKUP(C2546,[13]Resumen!$C$1:$J$65536,8,0)</f>
        <v>1 Poste de concreto (16/600) de retención y terminal (90°) Tipo RTUS1-16</v>
      </c>
      <c r="E2546" s="84" t="s">
        <v>44</v>
      </c>
      <c r="F2546" s="85">
        <f t="shared" si="46"/>
        <v>1</v>
      </c>
      <c r="G2546" s="86">
        <f>VLOOKUP(C2546,'[14]Estructuras de Acero y Concreto'!$C$1:$L$65536,7,0)</f>
        <v>1067.0077882277328</v>
      </c>
      <c r="H2546" s="93"/>
      <c r="I2546" s="88"/>
      <c r="J2546" s="89">
        <f>VLOOKUP(C2546,'[14]Estructuras de Acero y Concreto'!$C$1:$L$65536,10,0)</f>
        <v>3234</v>
      </c>
      <c r="M2546" s="59"/>
      <c r="N2546" s="59"/>
      <c r="O2546" s="59"/>
      <c r="P2546" s="59"/>
      <c r="Q2546" s="59"/>
      <c r="R2546" s="59"/>
    </row>
    <row r="2547" spans="1:18" x14ac:dyDescent="0.2">
      <c r="A2547" s="80"/>
      <c r="B2547" s="81">
        <f t="shared" si="47"/>
        <v>509</v>
      </c>
      <c r="C2547" s="82" t="s">
        <v>2545</v>
      </c>
      <c r="D2547" s="82" t="str">
        <f>VLOOKUP(C2547,[13]Resumen!$C$1:$J$65536,8,0)</f>
        <v>1 Poste de concreto (16/400) de suspensión (3°) Tipo SUS2-16</v>
      </c>
      <c r="E2547" s="84" t="s">
        <v>44</v>
      </c>
      <c r="F2547" s="85">
        <f t="shared" si="46"/>
        <v>1</v>
      </c>
      <c r="G2547" s="86">
        <f>VLOOKUP(C2547,'[14]Estructuras de Acero y Concreto'!$C$1:$L$65536,7,0)</f>
        <v>910.09778267723516</v>
      </c>
      <c r="H2547" s="93"/>
      <c r="I2547" s="88"/>
      <c r="J2547" s="89">
        <f>VLOOKUP(C2547,'[14]Estructuras de Acero y Concreto'!$C$1:$L$65536,10,0)</f>
        <v>3080</v>
      </c>
      <c r="M2547" s="59"/>
      <c r="N2547" s="59"/>
      <c r="O2547" s="59"/>
      <c r="P2547" s="59"/>
      <c r="Q2547" s="59"/>
      <c r="R2547" s="59"/>
    </row>
    <row r="2548" spans="1:18" x14ac:dyDescent="0.2">
      <c r="A2548" s="80"/>
      <c r="B2548" s="81">
        <f t="shared" si="47"/>
        <v>510</v>
      </c>
      <c r="C2548" s="82" t="s">
        <v>2546</v>
      </c>
      <c r="D2548" s="82" t="str">
        <f>VLOOKUP(C2548,[13]Resumen!$C$1:$J$65536,8,0)</f>
        <v>2 Poste de concreto (16/400) de suspensión (30°) Tipo SUS21-16</v>
      </c>
      <c r="E2548" s="84" t="s">
        <v>44</v>
      </c>
      <c r="F2548" s="85">
        <f t="shared" si="46"/>
        <v>1</v>
      </c>
      <c r="G2548" s="86">
        <f>VLOOKUP(C2548,'[14]Estructuras de Acero y Concreto'!$C$1:$L$65536,7,0)</f>
        <v>910.09778267723516</v>
      </c>
      <c r="H2548" s="93"/>
      <c r="I2548" s="88"/>
      <c r="J2548" s="89">
        <f>VLOOKUP(C2548,'[14]Estructuras de Acero y Concreto'!$C$1:$L$65536,10,0)</f>
        <v>6160</v>
      </c>
      <c r="M2548" s="59"/>
      <c r="N2548" s="59"/>
      <c r="O2548" s="59"/>
      <c r="P2548" s="59"/>
      <c r="Q2548" s="59"/>
      <c r="R2548" s="59"/>
    </row>
    <row r="2549" spans="1:18" x14ac:dyDescent="0.2">
      <c r="A2549" s="80"/>
      <c r="B2549" s="81">
        <f t="shared" si="47"/>
        <v>511</v>
      </c>
      <c r="C2549" s="82" t="s">
        <v>2547</v>
      </c>
      <c r="D2549" s="82" t="str">
        <f>VLOOKUP(C2549,[13]Resumen!$C$1:$J$65536,8,0)</f>
        <v>2 Poste de concreto (16/400) de ángulo mayor (50°) Tipo AUS2-16</v>
      </c>
      <c r="E2549" s="84" t="s">
        <v>44</v>
      </c>
      <c r="F2549" s="85">
        <f t="shared" si="46"/>
        <v>1</v>
      </c>
      <c r="G2549" s="86">
        <f>VLOOKUP(C2549,'[14]Estructuras de Acero y Concreto'!$C$1:$L$65536,7,0)</f>
        <v>910.09778267723516</v>
      </c>
      <c r="H2549" s="93"/>
      <c r="I2549" s="88"/>
      <c r="J2549" s="89">
        <f>VLOOKUP(C2549,'[14]Estructuras de Acero y Concreto'!$C$1:$L$65536,10,0)</f>
        <v>6160</v>
      </c>
      <c r="M2549" s="59"/>
      <c r="N2549" s="59"/>
      <c r="O2549" s="59"/>
      <c r="P2549" s="59"/>
      <c r="Q2549" s="59"/>
      <c r="R2549" s="59"/>
    </row>
    <row r="2550" spans="1:18" x14ac:dyDescent="0.2">
      <c r="A2550" s="80"/>
      <c r="B2550" s="81">
        <f t="shared" si="47"/>
        <v>512</v>
      </c>
      <c r="C2550" s="82" t="s">
        <v>2548</v>
      </c>
      <c r="D2550" s="82" t="str">
        <f>VLOOKUP(C2550,[13]Resumen!$C$1:$J$65536,8,0)</f>
        <v>2 Poste de concreto (16/400) de retención y terminal (90°) Tipo RTUS2-16</v>
      </c>
      <c r="E2550" s="84" t="s">
        <v>44</v>
      </c>
      <c r="F2550" s="85">
        <f t="shared" si="46"/>
        <v>1</v>
      </c>
      <c r="G2550" s="86">
        <f>VLOOKUP(C2550,'[14]Estructuras de Acero y Concreto'!$C$1:$L$65536,7,0)</f>
        <v>910.09778267723516</v>
      </c>
      <c r="H2550" s="93"/>
      <c r="I2550" s="88"/>
      <c r="J2550" s="89">
        <f>VLOOKUP(C2550,'[14]Estructuras de Acero y Concreto'!$C$1:$L$65536,10,0)</f>
        <v>6160</v>
      </c>
      <c r="M2550" s="59"/>
      <c r="N2550" s="59"/>
      <c r="O2550" s="59"/>
      <c r="P2550" s="59"/>
      <c r="Q2550" s="59"/>
      <c r="R2550" s="59"/>
    </row>
    <row r="2551" spans="1:18" x14ac:dyDescent="0.2">
      <c r="A2551" s="80"/>
      <c r="B2551" s="81">
        <f t="shared" si="47"/>
        <v>513</v>
      </c>
      <c r="C2551" s="82" t="s">
        <v>2549</v>
      </c>
      <c r="D2551" s="82" t="str">
        <f>VLOOKUP(C2551,[13]Resumen!$C$1:$J$65536,8,0)</f>
        <v>1 Poste de concreto (16/500) de suspensión (3°) Tipo SUS2-16</v>
      </c>
      <c r="E2551" s="84" t="s">
        <v>44</v>
      </c>
      <c r="F2551" s="85">
        <f t="shared" ref="F2551:F2610" si="48">IF(MID(C2551,1,2)="EA",0,1)</f>
        <v>1</v>
      </c>
      <c r="G2551" s="86">
        <f>VLOOKUP(C2551,'[14]Estructuras de Acero y Concreto'!$C$1:$L$65536,7,0)</f>
        <v>988.55278545248427</v>
      </c>
      <c r="H2551" s="93"/>
      <c r="I2551" s="88"/>
      <c r="J2551" s="89">
        <f>VLOOKUP(C2551,'[14]Estructuras de Acero y Concreto'!$C$1:$L$65536,10,0)</f>
        <v>3157</v>
      </c>
      <c r="M2551" s="59"/>
      <c r="N2551" s="59"/>
      <c r="O2551" s="59"/>
      <c r="P2551" s="59"/>
      <c r="Q2551" s="59"/>
      <c r="R2551" s="59"/>
    </row>
    <row r="2552" spans="1:18" x14ac:dyDescent="0.2">
      <c r="A2552" s="80"/>
      <c r="B2552" s="81">
        <f t="shared" si="47"/>
        <v>514</v>
      </c>
      <c r="C2552" s="82" t="s">
        <v>2550</v>
      </c>
      <c r="D2552" s="82" t="str">
        <f>VLOOKUP(C2552,[13]Resumen!$C$1:$J$65536,8,0)</f>
        <v>2 Poste de concreto (16/400) de suspensión (30°) Tipo SUS21-16</v>
      </c>
      <c r="E2552" s="84" t="s">
        <v>44</v>
      </c>
      <c r="F2552" s="85">
        <f t="shared" si="48"/>
        <v>1</v>
      </c>
      <c r="G2552" s="86">
        <f>VLOOKUP(C2552,'[14]Estructuras de Acero y Concreto'!$C$1:$L$65536,7,0)</f>
        <v>910.09778267723516</v>
      </c>
      <c r="H2552" s="93"/>
      <c r="I2552" s="88"/>
      <c r="J2552" s="89">
        <f>VLOOKUP(C2552,'[14]Estructuras de Acero y Concreto'!$C$1:$L$65536,10,0)</f>
        <v>6160</v>
      </c>
      <c r="M2552" s="59"/>
      <c r="N2552" s="59"/>
      <c r="O2552" s="59"/>
      <c r="P2552" s="59"/>
      <c r="Q2552" s="59"/>
      <c r="R2552" s="59"/>
    </row>
    <row r="2553" spans="1:18" x14ac:dyDescent="0.2">
      <c r="A2553" s="80"/>
      <c r="B2553" s="81">
        <f t="shared" ref="B2553:B2610" si="49">1+B2552</f>
        <v>515</v>
      </c>
      <c r="C2553" s="82" t="s">
        <v>2551</v>
      </c>
      <c r="D2553" s="82" t="str">
        <f>VLOOKUP(C2553,[13]Resumen!$C$1:$J$65536,8,0)</f>
        <v>2 Poste de concreto (16/600) de ángulo mayor (50°) Tipo AUS2-16</v>
      </c>
      <c r="E2553" s="84" t="s">
        <v>44</v>
      </c>
      <c r="F2553" s="85">
        <f t="shared" si="48"/>
        <v>1</v>
      </c>
      <c r="G2553" s="86">
        <f>VLOOKUP(C2553,'[14]Estructuras de Acero y Concreto'!$C$1:$L$65536,7,0)</f>
        <v>1067.0077882277328</v>
      </c>
      <c r="H2553" s="93"/>
      <c r="I2553" s="88"/>
      <c r="J2553" s="89">
        <f>VLOOKUP(C2553,'[14]Estructuras de Acero y Concreto'!$C$1:$L$65536,10,0)</f>
        <v>6468</v>
      </c>
      <c r="M2553" s="59"/>
      <c r="N2553" s="59"/>
      <c r="O2553" s="59"/>
      <c r="P2553" s="59"/>
      <c r="Q2553" s="59"/>
      <c r="R2553" s="59"/>
    </row>
    <row r="2554" spans="1:18" x14ac:dyDescent="0.2">
      <c r="A2554" s="80"/>
      <c r="B2554" s="81">
        <f t="shared" si="49"/>
        <v>516</v>
      </c>
      <c r="C2554" s="82" t="s">
        <v>2552</v>
      </c>
      <c r="D2554" s="82" t="str">
        <f>VLOOKUP(C2554,[13]Resumen!$C$1:$J$65536,8,0)</f>
        <v>2 Poste de concreto (16/700) de retención y terminal (90°) Tipo RTUS2-16</v>
      </c>
      <c r="E2554" s="84" t="s">
        <v>44</v>
      </c>
      <c r="F2554" s="85">
        <f t="shared" si="48"/>
        <v>1</v>
      </c>
      <c r="G2554" s="86">
        <f>VLOOKUP(C2554,'[14]Estructuras de Acero y Concreto'!$C$1:$L$65536,7,0)</f>
        <v>1145.4627910029819</v>
      </c>
      <c r="H2554" s="93"/>
      <c r="I2554" s="88"/>
      <c r="J2554" s="89">
        <f>VLOOKUP(C2554,'[14]Estructuras de Acero y Concreto'!$C$1:$L$65536,10,0)</f>
        <v>6622</v>
      </c>
      <c r="M2554" s="59"/>
      <c r="N2554" s="59"/>
      <c r="O2554" s="59"/>
      <c r="P2554" s="59"/>
      <c r="Q2554" s="59"/>
      <c r="R2554" s="59"/>
    </row>
    <row r="2555" spans="1:18" x14ac:dyDescent="0.2">
      <c r="A2555" s="80"/>
      <c r="B2555" s="81">
        <f t="shared" si="49"/>
        <v>517</v>
      </c>
      <c r="C2555" s="82" t="s">
        <v>2553</v>
      </c>
      <c r="D2555" s="82" t="str">
        <f>VLOOKUP(C2555,[13]Resumen!$C$1:$J$65536,8,0)</f>
        <v>1 Poste de concreto (16/600) de suspensión (3°) Tipo SUS2-16</v>
      </c>
      <c r="E2555" s="84" t="s">
        <v>44</v>
      </c>
      <c r="F2555" s="85">
        <f t="shared" si="48"/>
        <v>1</v>
      </c>
      <c r="G2555" s="86">
        <f>VLOOKUP(C2555,'[14]Estructuras de Acero y Concreto'!$C$1:$L$65536,7,0)</f>
        <v>1067.0077882277328</v>
      </c>
      <c r="H2555" s="93"/>
      <c r="I2555" s="88"/>
      <c r="J2555" s="89">
        <f>VLOOKUP(C2555,'[14]Estructuras de Acero y Concreto'!$C$1:$L$65536,10,0)</f>
        <v>3234</v>
      </c>
      <c r="M2555" s="59"/>
      <c r="N2555" s="59"/>
      <c r="O2555" s="59"/>
      <c r="P2555" s="59"/>
      <c r="Q2555" s="59"/>
      <c r="R2555" s="59"/>
    </row>
    <row r="2556" spans="1:18" x14ac:dyDescent="0.2">
      <c r="A2556" s="80"/>
      <c r="B2556" s="81">
        <f t="shared" si="49"/>
        <v>518</v>
      </c>
      <c r="C2556" s="82" t="s">
        <v>2554</v>
      </c>
      <c r="D2556" s="82" t="str">
        <f>VLOOKUP(C2556,[13]Resumen!$C$1:$J$65536,8,0)</f>
        <v>2 Poste de concreto (16/600) de suspensión (30°) Tipo SUS21-16</v>
      </c>
      <c r="E2556" s="84" t="s">
        <v>44</v>
      </c>
      <c r="F2556" s="85">
        <f t="shared" si="48"/>
        <v>1</v>
      </c>
      <c r="G2556" s="86">
        <f>VLOOKUP(C2556,'[14]Estructuras de Acero y Concreto'!$C$1:$L$65536,7,0)</f>
        <v>1067.0077882277328</v>
      </c>
      <c r="H2556" s="93"/>
      <c r="I2556" s="88"/>
      <c r="J2556" s="89">
        <f>VLOOKUP(C2556,'[14]Estructuras de Acero y Concreto'!$C$1:$L$65536,10,0)</f>
        <v>6468</v>
      </c>
      <c r="M2556" s="59"/>
      <c r="N2556" s="59"/>
      <c r="O2556" s="59"/>
      <c r="P2556" s="59"/>
      <c r="Q2556" s="59"/>
      <c r="R2556" s="59"/>
    </row>
    <row r="2557" spans="1:18" x14ac:dyDescent="0.2">
      <c r="A2557" s="80"/>
      <c r="B2557" s="81">
        <f t="shared" si="49"/>
        <v>519</v>
      </c>
      <c r="C2557" s="82" t="s">
        <v>2555</v>
      </c>
      <c r="D2557" s="82" t="str">
        <f>VLOOKUP(C2557,[13]Resumen!$C$1:$J$65536,8,0)</f>
        <v>2 Poste de concreto (16/600) de ángulo mayor (50°) Tipo AUS2-16</v>
      </c>
      <c r="E2557" s="84" t="s">
        <v>44</v>
      </c>
      <c r="F2557" s="85">
        <f t="shared" si="48"/>
        <v>1</v>
      </c>
      <c r="G2557" s="86">
        <f>VLOOKUP(C2557,'[14]Estructuras de Acero y Concreto'!$C$1:$L$65536,7,0)</f>
        <v>1067.0077882277328</v>
      </c>
      <c r="H2557" s="93"/>
      <c r="I2557" s="88"/>
      <c r="J2557" s="89">
        <f>VLOOKUP(C2557,'[14]Estructuras de Acero y Concreto'!$C$1:$L$65536,10,0)</f>
        <v>6468</v>
      </c>
      <c r="M2557" s="59"/>
      <c r="N2557" s="59"/>
      <c r="O2557" s="59"/>
      <c r="P2557" s="59"/>
      <c r="Q2557" s="59"/>
      <c r="R2557" s="59"/>
    </row>
    <row r="2558" spans="1:18" x14ac:dyDescent="0.2">
      <c r="A2558" s="80"/>
      <c r="B2558" s="81">
        <f t="shared" si="49"/>
        <v>520</v>
      </c>
      <c r="C2558" s="82" t="s">
        <v>2556</v>
      </c>
      <c r="D2558" s="82" t="str">
        <f>VLOOKUP(C2558,[13]Resumen!$C$1:$J$65536,8,0)</f>
        <v>2 Poste de concreto (16/700) de retención y terminal (90°) Tipo RTUS2-16</v>
      </c>
      <c r="E2558" s="84" t="s">
        <v>44</v>
      </c>
      <c r="F2558" s="85">
        <f t="shared" si="48"/>
        <v>1</v>
      </c>
      <c r="G2558" s="86">
        <f>VLOOKUP(C2558,'[14]Estructuras de Acero y Concreto'!$C$1:$L$65536,7,0)</f>
        <v>1145.4627910029819</v>
      </c>
      <c r="H2558" s="93"/>
      <c r="I2558" s="88"/>
      <c r="J2558" s="89">
        <f>VLOOKUP(C2558,'[14]Estructuras de Acero y Concreto'!$C$1:$L$65536,10,0)</f>
        <v>6622</v>
      </c>
      <c r="M2558" s="59"/>
      <c r="N2558" s="59"/>
      <c r="O2558" s="59"/>
      <c r="P2558" s="59"/>
      <c r="Q2558" s="59"/>
      <c r="R2558" s="59"/>
    </row>
    <row r="2559" spans="1:18" x14ac:dyDescent="0.2">
      <c r="A2559" s="80"/>
      <c r="B2559" s="81">
        <f t="shared" si="49"/>
        <v>521</v>
      </c>
      <c r="C2559" s="82" t="s">
        <v>2557</v>
      </c>
      <c r="D2559" s="82" t="str">
        <f>VLOOKUP(C2559,[13]Resumen!$C$1:$J$65536,8,0)</f>
        <v>1 Poste de concreto (16/800) de suspensión (3°) Tipo SUS2-16</v>
      </c>
      <c r="E2559" s="84" t="s">
        <v>44</v>
      </c>
      <c r="F2559" s="85">
        <f t="shared" si="48"/>
        <v>1</v>
      </c>
      <c r="G2559" s="86">
        <f>VLOOKUP(C2559,'[14]Estructuras de Acero y Concreto'!$C$1:$L$65536,7,0)</f>
        <v>1223.917793778231</v>
      </c>
      <c r="H2559" s="93"/>
      <c r="I2559" s="88"/>
      <c r="J2559" s="89">
        <f>VLOOKUP(C2559,'[14]Estructuras de Acero y Concreto'!$C$1:$L$65536,10,0)</f>
        <v>3388</v>
      </c>
      <c r="M2559" s="59"/>
      <c r="N2559" s="59"/>
      <c r="O2559" s="59"/>
      <c r="P2559" s="59"/>
      <c r="Q2559" s="59"/>
      <c r="R2559" s="59"/>
    </row>
    <row r="2560" spans="1:18" x14ac:dyDescent="0.2">
      <c r="A2560" s="80"/>
      <c r="B2560" s="81">
        <f t="shared" si="49"/>
        <v>522</v>
      </c>
      <c r="C2560" s="82" t="s">
        <v>2558</v>
      </c>
      <c r="D2560" s="82" t="str">
        <f>VLOOKUP(C2560,[13]Resumen!$C$1:$J$65536,8,0)</f>
        <v>2 Poste de concreto (16/700) de suspensión (30°) Tipo SUS21-16</v>
      </c>
      <c r="E2560" s="84" t="s">
        <v>44</v>
      </c>
      <c r="F2560" s="85">
        <f t="shared" si="48"/>
        <v>1</v>
      </c>
      <c r="G2560" s="86">
        <f>VLOOKUP(C2560,'[14]Estructuras de Acero y Concreto'!$C$1:$L$65536,7,0)</f>
        <v>1145.4627910029819</v>
      </c>
      <c r="H2560" s="93"/>
      <c r="I2560" s="88"/>
      <c r="J2560" s="89">
        <f>VLOOKUP(C2560,'[14]Estructuras de Acero y Concreto'!$C$1:$L$65536,10,0)</f>
        <v>6622</v>
      </c>
      <c r="M2560" s="59"/>
      <c r="N2560" s="59"/>
      <c r="O2560" s="59"/>
      <c r="P2560" s="59"/>
      <c r="Q2560" s="59"/>
      <c r="R2560" s="59"/>
    </row>
    <row r="2561" spans="1:18" x14ac:dyDescent="0.2">
      <c r="A2561" s="80"/>
      <c r="B2561" s="81">
        <f t="shared" si="49"/>
        <v>523</v>
      </c>
      <c r="C2561" s="82" t="s">
        <v>2559</v>
      </c>
      <c r="D2561" s="82" t="str">
        <f>VLOOKUP(C2561,[13]Resumen!$C$1:$J$65536,8,0)</f>
        <v>2 Poste de concreto (16/600) de ángulo mayor (50°) Tipo AUS2-16</v>
      </c>
      <c r="E2561" s="84" t="s">
        <v>44</v>
      </c>
      <c r="F2561" s="85">
        <f t="shared" si="48"/>
        <v>1</v>
      </c>
      <c r="G2561" s="86">
        <f>VLOOKUP(C2561,'[14]Estructuras de Acero y Concreto'!$C$1:$L$65536,7,0)</f>
        <v>1067.0077882277328</v>
      </c>
      <c r="H2561" s="93"/>
      <c r="I2561" s="88"/>
      <c r="J2561" s="89">
        <f>VLOOKUP(C2561,'[14]Estructuras de Acero y Concreto'!$C$1:$L$65536,10,0)</f>
        <v>6468</v>
      </c>
      <c r="M2561" s="59"/>
      <c r="N2561" s="59"/>
      <c r="O2561" s="59"/>
      <c r="P2561" s="59"/>
      <c r="Q2561" s="59"/>
      <c r="R2561" s="59"/>
    </row>
    <row r="2562" spans="1:18" x14ac:dyDescent="0.2">
      <c r="A2562" s="80"/>
      <c r="B2562" s="81">
        <f t="shared" si="49"/>
        <v>524</v>
      </c>
      <c r="C2562" s="82" t="s">
        <v>2560</v>
      </c>
      <c r="D2562" s="82" t="str">
        <f>VLOOKUP(C2562,[13]Resumen!$C$1:$J$65536,8,0)</f>
        <v>2 Poste de concreto (16/900) de retención y terminal (90°) Tipo RTUS2-16</v>
      </c>
      <c r="E2562" s="84" t="s">
        <v>44</v>
      </c>
      <c r="F2562" s="85">
        <f t="shared" si="48"/>
        <v>1</v>
      </c>
      <c r="G2562" s="86">
        <f>VLOOKUP(C2562,'[14]Estructuras de Acero y Concreto'!$C$1:$L$65536,7,0)</f>
        <v>1302.3727965534802</v>
      </c>
      <c r="H2562" s="93"/>
      <c r="I2562" s="88"/>
      <c r="J2562" s="89">
        <f>VLOOKUP(C2562,'[14]Estructuras de Acero y Concreto'!$C$1:$L$65536,10,0)</f>
        <v>6930</v>
      </c>
      <c r="M2562" s="59"/>
      <c r="N2562" s="59"/>
      <c r="O2562" s="59"/>
      <c r="P2562" s="59"/>
      <c r="Q2562" s="59"/>
      <c r="R2562" s="59"/>
    </row>
    <row r="2563" spans="1:18" x14ac:dyDescent="0.2">
      <c r="A2563" s="80"/>
      <c r="B2563" s="81">
        <f t="shared" si="49"/>
        <v>525</v>
      </c>
      <c r="C2563" s="82" t="s">
        <v>2561</v>
      </c>
      <c r="D2563" s="82" t="str">
        <f>VLOOKUP(C2563,[13]Resumen!$C$1:$J$65536,8,0)</f>
        <v>1 Poste de concreto (16/900) de suspensión (3°) Tipo SUS2-16</v>
      </c>
      <c r="E2563" s="84" t="s">
        <v>44</v>
      </c>
      <c r="F2563" s="85">
        <f t="shared" si="48"/>
        <v>1</v>
      </c>
      <c r="G2563" s="86">
        <f>VLOOKUP(C2563,'[14]Estructuras de Acero y Concreto'!$C$1:$L$65536,7,0)</f>
        <v>1302.3727965534802</v>
      </c>
      <c r="H2563" s="93"/>
      <c r="I2563" s="88"/>
      <c r="J2563" s="89">
        <f>VLOOKUP(C2563,'[14]Estructuras de Acero y Concreto'!$C$1:$L$65536,10,0)</f>
        <v>3465</v>
      </c>
      <c r="M2563" s="59"/>
      <c r="N2563" s="59"/>
      <c r="O2563" s="59"/>
      <c r="P2563" s="59"/>
      <c r="Q2563" s="59"/>
      <c r="R2563" s="59"/>
    </row>
    <row r="2564" spans="1:18" x14ac:dyDescent="0.2">
      <c r="A2564" s="80"/>
      <c r="B2564" s="81">
        <f t="shared" si="49"/>
        <v>526</v>
      </c>
      <c r="C2564" s="82" t="s">
        <v>2562</v>
      </c>
      <c r="D2564" s="82" t="str">
        <f>VLOOKUP(C2564,[13]Resumen!$C$1:$J$65536,8,0)</f>
        <v>2 Poste de concreto (16/800) de suspensión (30°) Tipo SUS21-16</v>
      </c>
      <c r="E2564" s="84" t="s">
        <v>44</v>
      </c>
      <c r="F2564" s="85">
        <f t="shared" si="48"/>
        <v>1</v>
      </c>
      <c r="G2564" s="86">
        <f>VLOOKUP(C2564,'[14]Estructuras de Acero y Concreto'!$C$1:$L$65536,7,0)</f>
        <v>1223.917793778231</v>
      </c>
      <c r="H2564" s="93"/>
      <c r="I2564" s="88"/>
      <c r="J2564" s="89">
        <f>VLOOKUP(C2564,'[14]Estructuras de Acero y Concreto'!$C$1:$L$65536,10,0)</f>
        <v>6776</v>
      </c>
      <c r="M2564" s="59"/>
      <c r="N2564" s="59"/>
      <c r="O2564" s="59"/>
      <c r="P2564" s="59"/>
      <c r="Q2564" s="59"/>
      <c r="R2564" s="59"/>
    </row>
    <row r="2565" spans="1:18" x14ac:dyDescent="0.2">
      <c r="A2565" s="80"/>
      <c r="B2565" s="81">
        <f t="shared" si="49"/>
        <v>527</v>
      </c>
      <c r="C2565" s="82" t="s">
        <v>2563</v>
      </c>
      <c r="D2565" s="82" t="str">
        <f>VLOOKUP(C2565,[13]Resumen!$C$1:$J$65536,8,0)</f>
        <v>2 Poste de concreto (16/700) de ángulo mayor (50°) Tipo AUS2-16</v>
      </c>
      <c r="E2565" s="84" t="s">
        <v>44</v>
      </c>
      <c r="F2565" s="85">
        <f t="shared" si="48"/>
        <v>1</v>
      </c>
      <c r="G2565" s="86">
        <f>VLOOKUP(C2565,'[14]Estructuras de Acero y Concreto'!$C$1:$L$65536,7,0)</f>
        <v>1145.4627910029819</v>
      </c>
      <c r="H2565" s="93"/>
      <c r="I2565" s="88"/>
      <c r="J2565" s="89">
        <f>VLOOKUP(C2565,'[14]Estructuras de Acero y Concreto'!$C$1:$L$65536,10,0)</f>
        <v>6622</v>
      </c>
      <c r="M2565" s="59"/>
      <c r="N2565" s="59"/>
      <c r="O2565" s="59"/>
      <c r="P2565" s="59"/>
      <c r="Q2565" s="59"/>
      <c r="R2565" s="59"/>
    </row>
    <row r="2566" spans="1:18" x14ac:dyDescent="0.2">
      <c r="A2566" s="80"/>
      <c r="B2566" s="81">
        <f t="shared" si="49"/>
        <v>528</v>
      </c>
      <c r="C2566" s="82" t="s">
        <v>2564</v>
      </c>
      <c r="D2566" s="82" t="str">
        <f>VLOOKUP(C2566,[13]Resumen!$C$1:$J$65536,8,0)</f>
        <v>2 Poste de concreto (16/900) de retención y terminal (90°) Tipo RTUS2-16</v>
      </c>
      <c r="E2566" s="84" t="s">
        <v>44</v>
      </c>
      <c r="F2566" s="85">
        <f t="shared" si="48"/>
        <v>1</v>
      </c>
      <c r="G2566" s="86">
        <f>VLOOKUP(C2566,'[14]Estructuras de Acero y Concreto'!$C$1:$L$65536,7,0)</f>
        <v>1302.3727965534802</v>
      </c>
      <c r="H2566" s="93"/>
      <c r="I2566" s="88"/>
      <c r="J2566" s="89">
        <f>VLOOKUP(C2566,'[14]Estructuras de Acero y Concreto'!$C$1:$L$65536,10,0)</f>
        <v>6930</v>
      </c>
      <c r="M2566" s="59"/>
      <c r="N2566" s="59"/>
      <c r="O2566" s="59"/>
      <c r="P2566" s="59"/>
      <c r="Q2566" s="59"/>
      <c r="R2566" s="59"/>
    </row>
    <row r="2567" spans="1:18" x14ac:dyDescent="0.2">
      <c r="A2567" s="80"/>
      <c r="B2567" s="81">
        <f t="shared" si="49"/>
        <v>529</v>
      </c>
      <c r="C2567" s="82" t="s">
        <v>2565</v>
      </c>
      <c r="D2567" s="82" t="str">
        <f>VLOOKUP(C2567,[13]Resumen!$C$1:$J$65536,8,0)</f>
        <v>1 Poste de concreto (16/300) de suspensión (3°) Tipo SUS1-16</v>
      </c>
      <c r="E2567" s="84" t="s">
        <v>44</v>
      </c>
      <c r="F2567" s="85">
        <f t="shared" si="48"/>
        <v>1</v>
      </c>
      <c r="G2567" s="86">
        <f>VLOOKUP(C2567,'[14]Estructuras de Acero y Concreto'!$C$1:$L$65536,7,0)</f>
        <v>831.64277990198605</v>
      </c>
      <c r="H2567" s="93"/>
      <c r="I2567" s="88"/>
      <c r="J2567" s="89">
        <f>VLOOKUP(C2567,'[14]Estructuras de Acero y Concreto'!$C$1:$L$65536,10,0)</f>
        <v>3003</v>
      </c>
      <c r="M2567" s="59"/>
      <c r="N2567" s="59"/>
      <c r="O2567" s="59"/>
      <c r="P2567" s="59"/>
      <c r="Q2567" s="59"/>
      <c r="R2567" s="59"/>
    </row>
    <row r="2568" spans="1:18" x14ac:dyDescent="0.2">
      <c r="A2568" s="80"/>
      <c r="B2568" s="81">
        <f t="shared" si="49"/>
        <v>530</v>
      </c>
      <c r="C2568" s="82" t="s">
        <v>2566</v>
      </c>
      <c r="D2568" s="82" t="str">
        <f>VLOOKUP(C2568,[13]Resumen!$C$1:$J$65536,8,0)</f>
        <v>1 Poste de concreto (16/300) de suspensión (30°) Tipo SUS11-16</v>
      </c>
      <c r="E2568" s="84" t="s">
        <v>44</v>
      </c>
      <c r="F2568" s="85">
        <f t="shared" si="48"/>
        <v>1</v>
      </c>
      <c r="G2568" s="86">
        <f>VLOOKUP(C2568,'[14]Estructuras de Acero y Concreto'!$C$1:$L$65536,7,0)</f>
        <v>831.64277990198605</v>
      </c>
      <c r="H2568" s="93"/>
      <c r="I2568" s="88"/>
      <c r="J2568" s="89">
        <f>VLOOKUP(C2568,'[14]Estructuras de Acero y Concreto'!$C$1:$L$65536,10,0)</f>
        <v>3003</v>
      </c>
      <c r="M2568" s="59"/>
      <c r="N2568" s="59"/>
      <c r="O2568" s="59"/>
      <c r="P2568" s="59"/>
      <c r="Q2568" s="59"/>
      <c r="R2568" s="59"/>
    </row>
    <row r="2569" spans="1:18" x14ac:dyDescent="0.2">
      <c r="A2569" s="80"/>
      <c r="B2569" s="81">
        <f t="shared" si="49"/>
        <v>531</v>
      </c>
      <c r="C2569" s="82" t="s">
        <v>2567</v>
      </c>
      <c r="D2569" s="82" t="str">
        <f>VLOOKUP(C2569,[13]Resumen!$C$1:$J$65536,8,0)</f>
        <v>1 Poste de concreto (16/400) de ángulo mayor (50°) Tipo AUS1-16</v>
      </c>
      <c r="E2569" s="84" t="s">
        <v>44</v>
      </c>
      <c r="F2569" s="85">
        <f t="shared" si="48"/>
        <v>1</v>
      </c>
      <c r="G2569" s="86">
        <f>VLOOKUP(C2569,'[14]Estructuras de Acero y Concreto'!$C$1:$L$65536,7,0)</f>
        <v>910.09778267723516</v>
      </c>
      <c r="H2569" s="93"/>
      <c r="I2569" s="88"/>
      <c r="J2569" s="89">
        <f>VLOOKUP(C2569,'[14]Estructuras de Acero y Concreto'!$C$1:$L$65536,10,0)</f>
        <v>3080</v>
      </c>
      <c r="M2569" s="59"/>
      <c r="N2569" s="59"/>
      <c r="O2569" s="59"/>
      <c r="P2569" s="59"/>
      <c r="Q2569" s="59"/>
      <c r="R2569" s="59"/>
    </row>
    <row r="2570" spans="1:18" x14ac:dyDescent="0.2">
      <c r="A2570" s="80"/>
      <c r="B2570" s="81">
        <f t="shared" si="49"/>
        <v>532</v>
      </c>
      <c r="C2570" s="82" t="s">
        <v>2568</v>
      </c>
      <c r="D2570" s="82" t="str">
        <f>VLOOKUP(C2570,[13]Resumen!$C$1:$J$65536,8,0)</f>
        <v>1 Poste de concreto (16/300) de retención y terminal (90°) Tipo RTUS1-16</v>
      </c>
      <c r="E2570" s="84" t="s">
        <v>44</v>
      </c>
      <c r="F2570" s="85">
        <f t="shared" si="48"/>
        <v>1</v>
      </c>
      <c r="G2570" s="86">
        <f>VLOOKUP(C2570,'[14]Estructuras de Acero y Concreto'!$C$1:$L$65536,7,0)</f>
        <v>831.64277990198605</v>
      </c>
      <c r="H2570" s="93"/>
      <c r="I2570" s="88"/>
      <c r="J2570" s="89">
        <f>VLOOKUP(C2570,'[14]Estructuras de Acero y Concreto'!$C$1:$L$65536,10,0)</f>
        <v>3003</v>
      </c>
      <c r="M2570" s="59"/>
      <c r="N2570" s="59"/>
      <c r="O2570" s="59"/>
      <c r="P2570" s="59"/>
      <c r="Q2570" s="59"/>
      <c r="R2570" s="59"/>
    </row>
    <row r="2571" spans="1:18" x14ac:dyDescent="0.2">
      <c r="A2571" s="80"/>
      <c r="B2571" s="81">
        <f t="shared" si="49"/>
        <v>533</v>
      </c>
      <c r="C2571" s="82" t="s">
        <v>2569</v>
      </c>
      <c r="D2571" s="82" t="str">
        <f>VLOOKUP(C2571,[13]Resumen!$C$1:$J$65536,8,0)</f>
        <v>1 Poste de concreto (16/300) de suspensión (3°) Tipo SUS1-16</v>
      </c>
      <c r="E2571" s="84" t="s">
        <v>44</v>
      </c>
      <c r="F2571" s="85">
        <f t="shared" si="48"/>
        <v>1</v>
      </c>
      <c r="G2571" s="86">
        <f>VLOOKUP(C2571,'[14]Estructuras de Acero y Concreto'!$C$1:$L$65536,7,0)</f>
        <v>831.64277990198605</v>
      </c>
      <c r="H2571" s="93"/>
      <c r="I2571" s="88"/>
      <c r="J2571" s="89">
        <f>VLOOKUP(C2571,'[14]Estructuras de Acero y Concreto'!$C$1:$L$65536,10,0)</f>
        <v>3003</v>
      </c>
      <c r="M2571" s="59"/>
      <c r="N2571" s="59"/>
      <c r="O2571" s="59"/>
      <c r="P2571" s="59"/>
      <c r="Q2571" s="59"/>
      <c r="R2571" s="59"/>
    </row>
    <row r="2572" spans="1:18" x14ac:dyDescent="0.2">
      <c r="A2572" s="80"/>
      <c r="B2572" s="81">
        <f t="shared" si="49"/>
        <v>534</v>
      </c>
      <c r="C2572" s="82" t="s">
        <v>2570</v>
      </c>
      <c r="D2572" s="82" t="str">
        <f>VLOOKUP(C2572,[13]Resumen!$C$1:$J$65536,8,0)</f>
        <v>1 Poste de concreto (16/400) de suspensión (30°) Tipo SUS11-16</v>
      </c>
      <c r="E2572" s="84" t="s">
        <v>44</v>
      </c>
      <c r="F2572" s="85">
        <f t="shared" si="48"/>
        <v>1</v>
      </c>
      <c r="G2572" s="86">
        <f>VLOOKUP(C2572,'[14]Estructuras de Acero y Concreto'!$C$1:$L$65536,7,0)</f>
        <v>910.09778267723516</v>
      </c>
      <c r="H2572" s="93"/>
      <c r="I2572" s="88"/>
      <c r="J2572" s="89">
        <f>VLOOKUP(C2572,'[14]Estructuras de Acero y Concreto'!$C$1:$L$65536,10,0)</f>
        <v>3080</v>
      </c>
      <c r="M2572" s="59"/>
      <c r="N2572" s="59"/>
      <c r="O2572" s="59"/>
      <c r="P2572" s="59"/>
      <c r="Q2572" s="59"/>
      <c r="R2572" s="59"/>
    </row>
    <row r="2573" spans="1:18" x14ac:dyDescent="0.2">
      <c r="A2573" s="80"/>
      <c r="B2573" s="81">
        <f t="shared" si="49"/>
        <v>535</v>
      </c>
      <c r="C2573" s="82" t="s">
        <v>2571</v>
      </c>
      <c r="D2573" s="82" t="str">
        <f>VLOOKUP(C2573,[13]Resumen!$C$1:$J$65536,8,0)</f>
        <v>1 Poste de concreto (16/400) de ángulo mayor (50°) Tipo AUS1-16</v>
      </c>
      <c r="E2573" s="84" t="s">
        <v>44</v>
      </c>
      <c r="F2573" s="85">
        <f t="shared" si="48"/>
        <v>1</v>
      </c>
      <c r="G2573" s="86">
        <f>VLOOKUP(C2573,'[14]Estructuras de Acero y Concreto'!$C$1:$L$65536,7,0)</f>
        <v>910.09778267723516</v>
      </c>
      <c r="H2573" s="93"/>
      <c r="I2573" s="88"/>
      <c r="J2573" s="89">
        <f>VLOOKUP(C2573,'[14]Estructuras de Acero y Concreto'!$C$1:$L$65536,10,0)</f>
        <v>3080</v>
      </c>
      <c r="M2573" s="59"/>
      <c r="N2573" s="59"/>
      <c r="O2573" s="59"/>
      <c r="P2573" s="59"/>
      <c r="Q2573" s="59"/>
      <c r="R2573" s="59"/>
    </row>
    <row r="2574" spans="1:18" x14ac:dyDescent="0.2">
      <c r="A2574" s="80"/>
      <c r="B2574" s="81">
        <f t="shared" si="49"/>
        <v>536</v>
      </c>
      <c r="C2574" s="82" t="s">
        <v>2572</v>
      </c>
      <c r="D2574" s="82" t="str">
        <f>VLOOKUP(C2574,[13]Resumen!$C$1:$J$65536,8,0)</f>
        <v>1 Poste de concreto (16/500) de retención y terminal (90°) Tipo RTUS1-16</v>
      </c>
      <c r="E2574" s="84" t="s">
        <v>44</v>
      </c>
      <c r="F2574" s="85">
        <f t="shared" si="48"/>
        <v>1</v>
      </c>
      <c r="G2574" s="86">
        <f>VLOOKUP(C2574,'[14]Estructuras de Acero y Concreto'!$C$1:$L$65536,7,0)</f>
        <v>988.55278545248427</v>
      </c>
      <c r="H2574" s="93"/>
      <c r="I2574" s="88"/>
      <c r="J2574" s="89">
        <f>VLOOKUP(C2574,'[14]Estructuras de Acero y Concreto'!$C$1:$L$65536,10,0)</f>
        <v>3157</v>
      </c>
      <c r="M2574" s="59"/>
      <c r="N2574" s="59"/>
      <c r="O2574" s="59"/>
      <c r="P2574" s="59"/>
      <c r="Q2574" s="59"/>
      <c r="R2574" s="59"/>
    </row>
    <row r="2575" spans="1:18" x14ac:dyDescent="0.2">
      <c r="A2575" s="80"/>
      <c r="B2575" s="81">
        <f t="shared" si="49"/>
        <v>537</v>
      </c>
      <c r="C2575" s="82" t="s">
        <v>2573</v>
      </c>
      <c r="D2575" s="82" t="str">
        <f>VLOOKUP(C2575,[13]Resumen!$C$1:$J$65536,8,0)</f>
        <v>1 Poste de concreto (16/300) de suspensión (3°) Tipo SUS1-16</v>
      </c>
      <c r="E2575" s="84" t="s">
        <v>44</v>
      </c>
      <c r="F2575" s="85">
        <f t="shared" si="48"/>
        <v>1</v>
      </c>
      <c r="G2575" s="86">
        <f>VLOOKUP(C2575,'[14]Estructuras de Acero y Concreto'!$C$1:$L$65536,7,0)</f>
        <v>831.64277990198605</v>
      </c>
      <c r="H2575" s="93"/>
      <c r="I2575" s="88"/>
      <c r="J2575" s="89">
        <f>VLOOKUP(C2575,'[14]Estructuras de Acero y Concreto'!$C$1:$L$65536,10,0)</f>
        <v>3003</v>
      </c>
      <c r="M2575" s="59"/>
      <c r="N2575" s="59"/>
      <c r="O2575" s="59"/>
      <c r="P2575" s="59"/>
      <c r="Q2575" s="59"/>
      <c r="R2575" s="59"/>
    </row>
    <row r="2576" spans="1:18" x14ac:dyDescent="0.2">
      <c r="A2576" s="80"/>
      <c r="B2576" s="81">
        <f t="shared" si="49"/>
        <v>538</v>
      </c>
      <c r="C2576" s="82" t="s">
        <v>2574</v>
      </c>
      <c r="D2576" s="82" t="str">
        <f>VLOOKUP(C2576,[13]Resumen!$C$1:$J$65536,8,0)</f>
        <v>1 Poste de concreto (16/500) de suspensión (30°) Tipo SUS11-16</v>
      </c>
      <c r="E2576" s="84" t="s">
        <v>44</v>
      </c>
      <c r="F2576" s="85">
        <f t="shared" si="48"/>
        <v>1</v>
      </c>
      <c r="G2576" s="86">
        <f>VLOOKUP(C2576,'[14]Estructuras de Acero y Concreto'!$C$1:$L$65536,7,0)</f>
        <v>988.55278545248427</v>
      </c>
      <c r="H2576" s="93"/>
      <c r="I2576" s="88"/>
      <c r="J2576" s="89">
        <f>VLOOKUP(C2576,'[14]Estructuras de Acero y Concreto'!$C$1:$L$65536,10,0)</f>
        <v>3157</v>
      </c>
      <c r="M2576" s="59"/>
      <c r="N2576" s="59"/>
      <c r="O2576" s="59"/>
      <c r="P2576" s="59"/>
      <c r="Q2576" s="59"/>
      <c r="R2576" s="59"/>
    </row>
    <row r="2577" spans="1:18" x14ac:dyDescent="0.2">
      <c r="A2577" s="80"/>
      <c r="B2577" s="81">
        <f t="shared" si="49"/>
        <v>539</v>
      </c>
      <c r="C2577" s="82" t="s">
        <v>2575</v>
      </c>
      <c r="D2577" s="82" t="str">
        <f>VLOOKUP(C2577,[13]Resumen!$C$1:$J$65536,8,0)</f>
        <v>1 Poste de concreto (16/500) de ángulo mayor (50°) Tipo AUS1-16</v>
      </c>
      <c r="E2577" s="84" t="s">
        <v>44</v>
      </c>
      <c r="F2577" s="85">
        <f t="shared" si="48"/>
        <v>1</v>
      </c>
      <c r="G2577" s="86">
        <f>VLOOKUP(C2577,'[14]Estructuras de Acero y Concreto'!$C$1:$L$65536,7,0)</f>
        <v>988.55278545248427</v>
      </c>
      <c r="H2577" s="93"/>
      <c r="I2577" s="88"/>
      <c r="J2577" s="89">
        <f>VLOOKUP(C2577,'[14]Estructuras de Acero y Concreto'!$C$1:$L$65536,10,0)</f>
        <v>3157</v>
      </c>
      <c r="M2577" s="59"/>
      <c r="N2577" s="59"/>
      <c r="O2577" s="59"/>
      <c r="P2577" s="59"/>
      <c r="Q2577" s="59"/>
      <c r="R2577" s="59"/>
    </row>
    <row r="2578" spans="1:18" x14ac:dyDescent="0.2">
      <c r="A2578" s="80"/>
      <c r="B2578" s="81">
        <f t="shared" si="49"/>
        <v>540</v>
      </c>
      <c r="C2578" s="82" t="s">
        <v>2576</v>
      </c>
      <c r="D2578" s="82" t="str">
        <f>VLOOKUP(C2578,[13]Resumen!$C$1:$J$65536,8,0)</f>
        <v>1 Poste de concreto (16/600) de retención y terminal (90°) Tipo RTUS1-16</v>
      </c>
      <c r="E2578" s="84" t="s">
        <v>44</v>
      </c>
      <c r="F2578" s="85">
        <f t="shared" si="48"/>
        <v>1</v>
      </c>
      <c r="G2578" s="86">
        <f>VLOOKUP(C2578,'[14]Estructuras de Acero y Concreto'!$C$1:$L$65536,7,0)</f>
        <v>1067.0077882277328</v>
      </c>
      <c r="H2578" s="93"/>
      <c r="I2578" s="88"/>
      <c r="J2578" s="89">
        <f>VLOOKUP(C2578,'[14]Estructuras de Acero y Concreto'!$C$1:$L$65536,10,0)</f>
        <v>3234</v>
      </c>
      <c r="M2578" s="59"/>
      <c r="N2578" s="59"/>
      <c r="O2578" s="59"/>
      <c r="P2578" s="59"/>
      <c r="Q2578" s="59"/>
      <c r="R2578" s="59"/>
    </row>
    <row r="2579" spans="1:18" x14ac:dyDescent="0.2">
      <c r="A2579" s="80"/>
      <c r="B2579" s="81">
        <f t="shared" si="49"/>
        <v>541</v>
      </c>
      <c r="C2579" s="82" t="s">
        <v>2577</v>
      </c>
      <c r="D2579" s="82" t="str">
        <f>VLOOKUP(C2579,[13]Resumen!$C$1:$J$65536,8,0)</f>
        <v>1 Poste de concreto (16/300) de suspensión (3°) Tipo SUS1-16</v>
      </c>
      <c r="E2579" s="84" t="s">
        <v>44</v>
      </c>
      <c r="F2579" s="85">
        <f t="shared" si="48"/>
        <v>1</v>
      </c>
      <c r="G2579" s="86">
        <f>VLOOKUP(C2579,'[14]Estructuras de Acero y Concreto'!$C$1:$L$65536,7,0)</f>
        <v>831.64277990198605</v>
      </c>
      <c r="H2579" s="93"/>
      <c r="I2579" s="88"/>
      <c r="J2579" s="89">
        <f>VLOOKUP(C2579,'[14]Estructuras de Acero y Concreto'!$C$1:$L$65536,10,0)</f>
        <v>3003</v>
      </c>
      <c r="M2579" s="59"/>
      <c r="N2579" s="59"/>
      <c r="O2579" s="59"/>
      <c r="P2579" s="59"/>
      <c r="Q2579" s="59"/>
      <c r="R2579" s="59"/>
    </row>
    <row r="2580" spans="1:18" x14ac:dyDescent="0.2">
      <c r="A2580" s="80"/>
      <c r="B2580" s="81">
        <f t="shared" si="49"/>
        <v>542</v>
      </c>
      <c r="C2580" s="82" t="s">
        <v>2578</v>
      </c>
      <c r="D2580" s="82" t="str">
        <f>VLOOKUP(C2580,[13]Resumen!$C$1:$J$65536,8,0)</f>
        <v>1 Poste de concreto (16/700) de suspensión (30°) Tipo SUS11-16</v>
      </c>
      <c r="E2580" s="84" t="s">
        <v>44</v>
      </c>
      <c r="F2580" s="85">
        <f t="shared" si="48"/>
        <v>1</v>
      </c>
      <c r="G2580" s="86">
        <f>VLOOKUP(C2580,'[14]Estructuras de Acero y Concreto'!$C$1:$L$65536,7,0)</f>
        <v>1145.4627910029819</v>
      </c>
      <c r="H2580" s="93"/>
      <c r="I2580" s="88"/>
      <c r="J2580" s="89">
        <f>VLOOKUP(C2580,'[14]Estructuras de Acero y Concreto'!$C$1:$L$65536,10,0)</f>
        <v>3311</v>
      </c>
      <c r="M2580" s="59"/>
      <c r="N2580" s="59"/>
      <c r="O2580" s="59"/>
      <c r="P2580" s="59"/>
      <c r="Q2580" s="59"/>
      <c r="R2580" s="59"/>
    </row>
    <row r="2581" spans="1:18" x14ac:dyDescent="0.2">
      <c r="A2581" s="80"/>
      <c r="B2581" s="81">
        <f t="shared" si="49"/>
        <v>543</v>
      </c>
      <c r="C2581" s="82" t="s">
        <v>2579</v>
      </c>
      <c r="D2581" s="82" t="str">
        <f>VLOOKUP(C2581,[13]Resumen!$C$1:$J$65536,8,0)</f>
        <v>1 Poste de concreto (16/900) de ángulo mayor (50°) Tipo AUS1-16</v>
      </c>
      <c r="E2581" s="84" t="s">
        <v>44</v>
      </c>
      <c r="F2581" s="85">
        <f t="shared" si="48"/>
        <v>1</v>
      </c>
      <c r="G2581" s="86">
        <f>VLOOKUP(C2581,'[14]Estructuras de Acero y Concreto'!$C$1:$L$65536,7,0)</f>
        <v>1302.3727965534802</v>
      </c>
      <c r="H2581" s="93"/>
      <c r="I2581" s="88"/>
      <c r="J2581" s="89">
        <f>VLOOKUP(C2581,'[14]Estructuras de Acero y Concreto'!$C$1:$L$65536,10,0)</f>
        <v>3465</v>
      </c>
      <c r="M2581" s="59"/>
      <c r="N2581" s="59"/>
      <c r="O2581" s="59"/>
      <c r="P2581" s="59"/>
      <c r="Q2581" s="59"/>
      <c r="R2581" s="59"/>
    </row>
    <row r="2582" spans="1:18" x14ac:dyDescent="0.2">
      <c r="A2582" s="80"/>
      <c r="B2582" s="81">
        <f t="shared" si="49"/>
        <v>544</v>
      </c>
      <c r="C2582" s="82" t="s">
        <v>2580</v>
      </c>
      <c r="D2582" s="82" t="str">
        <f>VLOOKUP(C2582,[13]Resumen!$C$1:$J$65536,8,0)</f>
        <v>1 Poste de concreto (16/600) de retención y terminal (90°) Tipo RTUS1-16</v>
      </c>
      <c r="E2582" s="84" t="s">
        <v>44</v>
      </c>
      <c r="F2582" s="85">
        <f t="shared" si="48"/>
        <v>1</v>
      </c>
      <c r="G2582" s="86">
        <f>VLOOKUP(C2582,'[14]Estructuras de Acero y Concreto'!$C$1:$L$65536,7,0)</f>
        <v>1067.0077882277328</v>
      </c>
      <c r="H2582" s="93"/>
      <c r="I2582" s="88"/>
      <c r="J2582" s="89">
        <f>VLOOKUP(C2582,'[14]Estructuras de Acero y Concreto'!$C$1:$L$65536,10,0)</f>
        <v>3234</v>
      </c>
      <c r="M2582" s="59"/>
      <c r="N2582" s="59"/>
      <c r="O2582" s="59"/>
      <c r="P2582" s="59"/>
      <c r="Q2582" s="59"/>
      <c r="R2582" s="59"/>
    </row>
    <row r="2583" spans="1:18" x14ac:dyDescent="0.2">
      <c r="A2583" s="80"/>
      <c r="B2583" s="81">
        <f t="shared" si="49"/>
        <v>545</v>
      </c>
      <c r="C2583" s="82" t="s">
        <v>2581</v>
      </c>
      <c r="D2583" s="82" t="str">
        <f>VLOOKUP(C2583,[13]Resumen!$C$1:$J$65536,8,0)</f>
        <v>1 Poste de concreto (16/400) de suspensión (3°) Tipo SUS1-16</v>
      </c>
      <c r="E2583" s="84" t="s">
        <v>44</v>
      </c>
      <c r="F2583" s="85">
        <f t="shared" si="48"/>
        <v>1</v>
      </c>
      <c r="G2583" s="86">
        <f>VLOOKUP(C2583,'[14]Estructuras de Acero y Concreto'!$C$1:$L$65536,7,0)</f>
        <v>910.09778267723516</v>
      </c>
      <c r="H2583" s="93"/>
      <c r="I2583" s="88"/>
      <c r="J2583" s="89">
        <f>VLOOKUP(C2583,'[14]Estructuras de Acero y Concreto'!$C$1:$L$65536,10,0)</f>
        <v>3080</v>
      </c>
      <c r="M2583" s="59"/>
      <c r="N2583" s="59"/>
      <c r="O2583" s="59"/>
      <c r="P2583" s="59"/>
      <c r="Q2583" s="59"/>
      <c r="R2583" s="59"/>
    </row>
    <row r="2584" spans="1:18" x14ac:dyDescent="0.2">
      <c r="A2584" s="80"/>
      <c r="B2584" s="81">
        <f t="shared" si="49"/>
        <v>546</v>
      </c>
      <c r="C2584" s="82" t="s">
        <v>2582</v>
      </c>
      <c r="D2584" s="82" t="str">
        <f>VLOOKUP(C2584,[13]Resumen!$C$1:$J$65536,8,0)</f>
        <v>1 Poste de concreto (16/500) de suspensión (30°) Tipo SUS11-16</v>
      </c>
      <c r="E2584" s="84" t="s">
        <v>44</v>
      </c>
      <c r="F2584" s="85">
        <f t="shared" si="48"/>
        <v>1</v>
      </c>
      <c r="G2584" s="86">
        <f>VLOOKUP(C2584,'[14]Estructuras de Acero y Concreto'!$C$1:$L$65536,7,0)</f>
        <v>988.55278545248427</v>
      </c>
      <c r="H2584" s="93"/>
      <c r="I2584" s="88"/>
      <c r="J2584" s="89">
        <f>VLOOKUP(C2584,'[14]Estructuras de Acero y Concreto'!$C$1:$L$65536,10,0)</f>
        <v>3157</v>
      </c>
      <c r="M2584" s="59"/>
      <c r="N2584" s="59"/>
      <c r="O2584" s="59"/>
      <c r="P2584" s="59"/>
      <c r="Q2584" s="59"/>
      <c r="R2584" s="59"/>
    </row>
    <row r="2585" spans="1:18" x14ac:dyDescent="0.2">
      <c r="A2585" s="80"/>
      <c r="B2585" s="81">
        <f t="shared" si="49"/>
        <v>547</v>
      </c>
      <c r="C2585" s="82" t="s">
        <v>2583</v>
      </c>
      <c r="D2585" s="82" t="str">
        <f>VLOOKUP(C2585,[13]Resumen!$C$1:$J$65536,8,0)</f>
        <v>1 Poste de concreto (16/400) de ángulo mayor (50°) Tipo AUS1-16</v>
      </c>
      <c r="E2585" s="84" t="s">
        <v>44</v>
      </c>
      <c r="F2585" s="85">
        <f t="shared" si="48"/>
        <v>1</v>
      </c>
      <c r="G2585" s="86">
        <f>VLOOKUP(C2585,'[14]Estructuras de Acero y Concreto'!$C$1:$L$65536,7,0)</f>
        <v>910.09778267723516</v>
      </c>
      <c r="H2585" s="93"/>
      <c r="I2585" s="88"/>
      <c r="J2585" s="89">
        <f>VLOOKUP(C2585,'[14]Estructuras de Acero y Concreto'!$C$1:$L$65536,10,0)</f>
        <v>3080</v>
      </c>
      <c r="M2585" s="59"/>
      <c r="N2585" s="59"/>
      <c r="O2585" s="59"/>
      <c r="P2585" s="59"/>
      <c r="Q2585" s="59"/>
      <c r="R2585" s="59"/>
    </row>
    <row r="2586" spans="1:18" x14ac:dyDescent="0.2">
      <c r="A2586" s="80"/>
      <c r="B2586" s="81">
        <f t="shared" si="49"/>
        <v>548</v>
      </c>
      <c r="C2586" s="82" t="s">
        <v>2584</v>
      </c>
      <c r="D2586" s="82" t="str">
        <f>VLOOKUP(C2586,[13]Resumen!$C$1:$J$65536,8,0)</f>
        <v>1 Poste de concreto (16/800) de retención y terminal (90°) Tipo RTUS1-16</v>
      </c>
      <c r="E2586" s="84" t="s">
        <v>44</v>
      </c>
      <c r="F2586" s="85">
        <f t="shared" si="48"/>
        <v>1</v>
      </c>
      <c r="G2586" s="86">
        <f>VLOOKUP(C2586,'[14]Estructuras de Acero y Concreto'!$C$1:$L$65536,7,0)</f>
        <v>1223.917793778231</v>
      </c>
      <c r="H2586" s="93"/>
      <c r="I2586" s="88"/>
      <c r="J2586" s="89">
        <f>VLOOKUP(C2586,'[14]Estructuras de Acero y Concreto'!$C$1:$L$65536,10,0)</f>
        <v>3388</v>
      </c>
      <c r="M2586" s="59"/>
      <c r="N2586" s="59"/>
      <c r="O2586" s="59"/>
      <c r="P2586" s="59"/>
      <c r="Q2586" s="59"/>
      <c r="R2586" s="59"/>
    </row>
    <row r="2587" spans="1:18" x14ac:dyDescent="0.2">
      <c r="A2587" s="80"/>
      <c r="B2587" s="81">
        <f t="shared" si="49"/>
        <v>549</v>
      </c>
      <c r="C2587" s="82" t="s">
        <v>2585</v>
      </c>
      <c r="D2587" s="82" t="str">
        <f>VLOOKUP(C2587,[13]Resumen!$C$1:$J$65536,8,0)</f>
        <v>1 Poste de concreto (16/400) de suspensión (3°) Tipo SUS1-16</v>
      </c>
      <c r="E2587" s="84" t="s">
        <v>44</v>
      </c>
      <c r="F2587" s="85">
        <f t="shared" si="48"/>
        <v>1</v>
      </c>
      <c r="G2587" s="86">
        <f>VLOOKUP(C2587,'[14]Estructuras de Acero y Concreto'!$C$1:$L$65536,7,0)</f>
        <v>910.09778267723516</v>
      </c>
      <c r="H2587" s="93"/>
      <c r="I2587" s="88"/>
      <c r="J2587" s="89">
        <f>VLOOKUP(C2587,'[14]Estructuras de Acero y Concreto'!$C$1:$L$65536,10,0)</f>
        <v>3080</v>
      </c>
      <c r="M2587" s="59"/>
      <c r="N2587" s="59"/>
      <c r="O2587" s="59"/>
      <c r="P2587" s="59"/>
      <c r="Q2587" s="59"/>
      <c r="R2587" s="59"/>
    </row>
    <row r="2588" spans="1:18" x14ac:dyDescent="0.2">
      <c r="A2588" s="80"/>
      <c r="B2588" s="81">
        <f t="shared" si="49"/>
        <v>550</v>
      </c>
      <c r="C2588" s="82" t="s">
        <v>2586</v>
      </c>
      <c r="D2588" s="82" t="str">
        <f>VLOOKUP(C2588,[13]Resumen!$C$1:$J$65536,8,0)</f>
        <v>1 Poste de concreto (16/800) de suspensión (30°) Tipo SUS11-16</v>
      </c>
      <c r="E2588" s="84" t="s">
        <v>44</v>
      </c>
      <c r="F2588" s="85">
        <f t="shared" si="48"/>
        <v>1</v>
      </c>
      <c r="G2588" s="86">
        <f>VLOOKUP(C2588,'[14]Estructuras de Acero y Concreto'!$C$1:$L$65536,7,0)</f>
        <v>1223.917793778231</v>
      </c>
      <c r="H2588" s="93"/>
      <c r="I2588" s="88"/>
      <c r="J2588" s="89">
        <f>VLOOKUP(C2588,'[14]Estructuras de Acero y Concreto'!$C$1:$L$65536,10,0)</f>
        <v>3388</v>
      </c>
      <c r="M2588" s="59"/>
      <c r="N2588" s="59"/>
      <c r="O2588" s="59"/>
      <c r="P2588" s="59"/>
      <c r="Q2588" s="59"/>
      <c r="R2588" s="59"/>
    </row>
    <row r="2589" spans="1:18" x14ac:dyDescent="0.2">
      <c r="A2589" s="80"/>
      <c r="B2589" s="81">
        <f t="shared" si="49"/>
        <v>551</v>
      </c>
      <c r="C2589" s="82" t="s">
        <v>2587</v>
      </c>
      <c r="D2589" s="82" t="str">
        <f>VLOOKUP(C2589,[13]Resumen!$C$1:$J$65536,8,0)</f>
        <v>1 Poste de concreto (16/800) de ángulo mayor (50°) Tipo AUS1-16</v>
      </c>
      <c r="E2589" s="84" t="s">
        <v>44</v>
      </c>
      <c r="F2589" s="85">
        <f t="shared" si="48"/>
        <v>1</v>
      </c>
      <c r="G2589" s="86">
        <f>VLOOKUP(C2589,'[14]Estructuras de Acero y Concreto'!$C$1:$L$65536,7,0)</f>
        <v>1223.917793778231</v>
      </c>
      <c r="H2589" s="93"/>
      <c r="I2589" s="88"/>
      <c r="J2589" s="89">
        <f>VLOOKUP(C2589,'[14]Estructuras de Acero y Concreto'!$C$1:$L$65536,10,0)</f>
        <v>3388</v>
      </c>
      <c r="M2589" s="59"/>
      <c r="N2589" s="59"/>
      <c r="O2589" s="59"/>
      <c r="P2589" s="59"/>
      <c r="Q2589" s="59"/>
      <c r="R2589" s="59"/>
    </row>
    <row r="2590" spans="1:18" x14ac:dyDescent="0.2">
      <c r="A2590" s="80"/>
      <c r="B2590" s="81">
        <f t="shared" si="49"/>
        <v>552</v>
      </c>
      <c r="C2590" s="82" t="s">
        <v>2588</v>
      </c>
      <c r="D2590" s="82" t="str">
        <f>VLOOKUP(C2590,[13]Resumen!$C$1:$J$65536,8,0)</f>
        <v>1 Poste de concreto (16/800) de retención y terminal (90°) Tipo RTUS1-16</v>
      </c>
      <c r="E2590" s="84" t="s">
        <v>44</v>
      </c>
      <c r="F2590" s="85">
        <f t="shared" si="48"/>
        <v>1</v>
      </c>
      <c r="G2590" s="86">
        <f>VLOOKUP(C2590,'[14]Estructuras de Acero y Concreto'!$C$1:$L$65536,7,0)</f>
        <v>1223.917793778231</v>
      </c>
      <c r="H2590" s="93"/>
      <c r="I2590" s="88"/>
      <c r="J2590" s="89">
        <f>VLOOKUP(C2590,'[14]Estructuras de Acero y Concreto'!$C$1:$L$65536,10,0)</f>
        <v>3388</v>
      </c>
      <c r="M2590" s="59"/>
      <c r="N2590" s="59"/>
      <c r="O2590" s="59"/>
      <c r="P2590" s="59"/>
      <c r="Q2590" s="59"/>
      <c r="R2590" s="59"/>
    </row>
    <row r="2591" spans="1:18" x14ac:dyDescent="0.2">
      <c r="A2591" s="80"/>
      <c r="B2591" s="81">
        <f t="shared" si="49"/>
        <v>553</v>
      </c>
      <c r="C2591" s="82" t="s">
        <v>2589</v>
      </c>
      <c r="D2591" s="82" t="str">
        <f>VLOOKUP(C2591,[13]Resumen!$C$1:$J$65536,8,0)</f>
        <v>1 Poste de concreto (16/300) de suspensión (3°) Tipo SUS2-16</v>
      </c>
      <c r="E2591" s="84" t="s">
        <v>44</v>
      </c>
      <c r="F2591" s="85">
        <f t="shared" si="48"/>
        <v>1</v>
      </c>
      <c r="G2591" s="86">
        <f>VLOOKUP(C2591,'[14]Estructuras de Acero y Concreto'!$C$1:$L$65536,7,0)</f>
        <v>831.64277990198605</v>
      </c>
      <c r="H2591" s="93"/>
      <c r="I2591" s="88"/>
      <c r="J2591" s="89">
        <f>VLOOKUP(C2591,'[14]Estructuras de Acero y Concreto'!$C$1:$L$65536,10,0)</f>
        <v>3003</v>
      </c>
      <c r="M2591" s="59"/>
      <c r="N2591" s="59"/>
      <c r="O2591" s="59"/>
      <c r="P2591" s="59"/>
      <c r="Q2591" s="59"/>
      <c r="R2591" s="59"/>
    </row>
    <row r="2592" spans="1:18" x14ac:dyDescent="0.2">
      <c r="A2592" s="80"/>
      <c r="B2592" s="81">
        <f t="shared" si="49"/>
        <v>554</v>
      </c>
      <c r="C2592" s="82" t="s">
        <v>2590</v>
      </c>
      <c r="D2592" s="82" t="str">
        <f>VLOOKUP(C2592,[13]Resumen!$C$1:$J$65536,8,0)</f>
        <v>2 Poste de concreto (16/300) de suspensión (30°) Tipo SUS21-16</v>
      </c>
      <c r="E2592" s="84" t="s">
        <v>44</v>
      </c>
      <c r="F2592" s="85">
        <f t="shared" si="48"/>
        <v>1</v>
      </c>
      <c r="G2592" s="86">
        <f>VLOOKUP(C2592,'[14]Estructuras de Acero y Concreto'!$C$1:$L$65536,7,0)</f>
        <v>831.64277990198605</v>
      </c>
      <c r="H2592" s="93"/>
      <c r="I2592" s="88"/>
      <c r="J2592" s="89">
        <f>VLOOKUP(C2592,'[14]Estructuras de Acero y Concreto'!$C$1:$L$65536,10,0)</f>
        <v>6006</v>
      </c>
      <c r="M2592" s="59"/>
      <c r="N2592" s="59"/>
      <c r="O2592" s="59"/>
      <c r="P2592" s="59"/>
      <c r="Q2592" s="59"/>
      <c r="R2592" s="59"/>
    </row>
    <row r="2593" spans="1:18" x14ac:dyDescent="0.2">
      <c r="A2593" s="80"/>
      <c r="B2593" s="81">
        <f t="shared" si="49"/>
        <v>555</v>
      </c>
      <c r="C2593" s="82" t="s">
        <v>2591</v>
      </c>
      <c r="D2593" s="82" t="str">
        <f>VLOOKUP(C2593,[13]Resumen!$C$1:$J$65536,8,0)</f>
        <v>2 Poste de concreto (16/300) de ángulo mayor (50°) Tipo AUS2-16</v>
      </c>
      <c r="E2593" s="84" t="s">
        <v>44</v>
      </c>
      <c r="F2593" s="85">
        <f t="shared" si="48"/>
        <v>1</v>
      </c>
      <c r="G2593" s="86">
        <f>VLOOKUP(C2593,'[14]Estructuras de Acero y Concreto'!$C$1:$L$65536,7,0)</f>
        <v>831.64277990198605</v>
      </c>
      <c r="H2593" s="93"/>
      <c r="I2593" s="88"/>
      <c r="J2593" s="89">
        <f>VLOOKUP(C2593,'[14]Estructuras de Acero y Concreto'!$C$1:$L$65536,10,0)</f>
        <v>6006</v>
      </c>
      <c r="M2593" s="59"/>
      <c r="N2593" s="59"/>
      <c r="O2593" s="59"/>
      <c r="P2593" s="59"/>
      <c r="Q2593" s="59"/>
      <c r="R2593" s="59"/>
    </row>
    <row r="2594" spans="1:18" x14ac:dyDescent="0.2">
      <c r="A2594" s="80"/>
      <c r="B2594" s="81">
        <f t="shared" si="49"/>
        <v>556</v>
      </c>
      <c r="C2594" s="82" t="s">
        <v>2592</v>
      </c>
      <c r="D2594" s="82" t="str">
        <f>VLOOKUP(C2594,[13]Resumen!$C$1:$J$65536,8,0)</f>
        <v>2 Poste de concreto (16/300) de retención y terminal (90°) Tipo RTUS2-16</v>
      </c>
      <c r="E2594" s="84" t="s">
        <v>44</v>
      </c>
      <c r="F2594" s="85">
        <f t="shared" si="48"/>
        <v>1</v>
      </c>
      <c r="G2594" s="86">
        <f>VLOOKUP(C2594,'[14]Estructuras de Acero y Concreto'!$C$1:$L$65536,7,0)</f>
        <v>831.64277990198605</v>
      </c>
      <c r="H2594" s="93"/>
      <c r="I2594" s="88"/>
      <c r="J2594" s="89">
        <f>VLOOKUP(C2594,'[14]Estructuras de Acero y Concreto'!$C$1:$L$65536,10,0)</f>
        <v>6006</v>
      </c>
      <c r="M2594" s="59"/>
      <c r="N2594" s="59"/>
      <c r="O2594" s="59"/>
      <c r="P2594" s="59"/>
      <c r="Q2594" s="59"/>
      <c r="R2594" s="59"/>
    </row>
    <row r="2595" spans="1:18" x14ac:dyDescent="0.2">
      <c r="A2595" s="80"/>
      <c r="B2595" s="81">
        <f t="shared" si="49"/>
        <v>557</v>
      </c>
      <c r="C2595" s="82" t="s">
        <v>2593</v>
      </c>
      <c r="D2595" s="82" t="str">
        <f>VLOOKUP(C2595,[13]Resumen!$C$1:$J$65536,8,0)</f>
        <v>1 Poste de concreto (16/400) de suspensión (3°) Tipo SUS2-16</v>
      </c>
      <c r="E2595" s="84" t="s">
        <v>44</v>
      </c>
      <c r="F2595" s="85">
        <f t="shared" si="48"/>
        <v>1</v>
      </c>
      <c r="G2595" s="86">
        <f>VLOOKUP(C2595,'[14]Estructuras de Acero y Concreto'!$C$1:$L$65536,7,0)</f>
        <v>910.09778267723516</v>
      </c>
      <c r="H2595" s="93"/>
      <c r="I2595" s="88"/>
      <c r="J2595" s="89">
        <f>VLOOKUP(C2595,'[14]Estructuras de Acero y Concreto'!$C$1:$L$65536,10,0)</f>
        <v>3080</v>
      </c>
      <c r="M2595" s="59"/>
      <c r="N2595" s="59"/>
      <c r="O2595" s="59"/>
      <c r="P2595" s="59"/>
      <c r="Q2595" s="59"/>
      <c r="R2595" s="59"/>
    </row>
    <row r="2596" spans="1:18" x14ac:dyDescent="0.2">
      <c r="A2596" s="80"/>
      <c r="B2596" s="81">
        <f t="shared" si="49"/>
        <v>558</v>
      </c>
      <c r="C2596" s="82" t="s">
        <v>2594</v>
      </c>
      <c r="D2596" s="82" t="str">
        <f>VLOOKUP(C2596,[13]Resumen!$C$1:$J$65536,8,0)</f>
        <v>2 Poste de concreto (16/400) de suspensión (30°) Tipo SUS21-16</v>
      </c>
      <c r="E2596" s="84" t="s">
        <v>44</v>
      </c>
      <c r="F2596" s="85">
        <f t="shared" si="48"/>
        <v>1</v>
      </c>
      <c r="G2596" s="86">
        <f>VLOOKUP(C2596,'[14]Estructuras de Acero y Concreto'!$C$1:$L$65536,7,0)</f>
        <v>910.09778267723516</v>
      </c>
      <c r="H2596" s="93"/>
      <c r="I2596" s="88"/>
      <c r="J2596" s="89">
        <f>VLOOKUP(C2596,'[14]Estructuras de Acero y Concreto'!$C$1:$L$65536,10,0)</f>
        <v>6160</v>
      </c>
      <c r="M2596" s="59"/>
      <c r="N2596" s="59"/>
      <c r="O2596" s="59"/>
      <c r="P2596" s="59"/>
      <c r="Q2596" s="59"/>
      <c r="R2596" s="59"/>
    </row>
    <row r="2597" spans="1:18" x14ac:dyDescent="0.2">
      <c r="A2597" s="80"/>
      <c r="B2597" s="81">
        <f t="shared" si="49"/>
        <v>559</v>
      </c>
      <c r="C2597" s="82" t="s">
        <v>2595</v>
      </c>
      <c r="D2597" s="82" t="str">
        <f>VLOOKUP(C2597,[13]Resumen!$C$1:$J$65536,8,0)</f>
        <v>2 Poste de concreto (16/600) de ángulo mayor (50°) Tipo AUS2-16</v>
      </c>
      <c r="E2597" s="84" t="s">
        <v>44</v>
      </c>
      <c r="F2597" s="85">
        <f t="shared" si="48"/>
        <v>1</v>
      </c>
      <c r="G2597" s="86">
        <f>VLOOKUP(C2597,'[14]Estructuras de Acero y Concreto'!$C$1:$L$65536,7,0)</f>
        <v>1067.0077882277328</v>
      </c>
      <c r="H2597" s="93"/>
      <c r="I2597" s="88"/>
      <c r="J2597" s="89">
        <f>VLOOKUP(C2597,'[14]Estructuras de Acero y Concreto'!$C$1:$L$65536,10,0)</f>
        <v>6468</v>
      </c>
      <c r="M2597" s="59"/>
      <c r="N2597" s="59"/>
      <c r="O2597" s="59"/>
      <c r="P2597" s="59"/>
      <c r="Q2597" s="59"/>
      <c r="R2597" s="59"/>
    </row>
    <row r="2598" spans="1:18" x14ac:dyDescent="0.2">
      <c r="A2598" s="80"/>
      <c r="B2598" s="81">
        <f t="shared" si="49"/>
        <v>560</v>
      </c>
      <c r="C2598" s="82" t="s">
        <v>2596</v>
      </c>
      <c r="D2598" s="82" t="str">
        <f>VLOOKUP(C2598,[13]Resumen!$C$1:$J$65536,8,0)</f>
        <v>2 Poste de concreto (16/600) de retención y terminal (90°) Tipo RTUS2-16</v>
      </c>
      <c r="E2598" s="84" t="s">
        <v>44</v>
      </c>
      <c r="F2598" s="85">
        <f t="shared" si="48"/>
        <v>1</v>
      </c>
      <c r="G2598" s="86">
        <f>VLOOKUP(C2598,'[14]Estructuras de Acero y Concreto'!$C$1:$L$65536,7,0)</f>
        <v>1067.0077882277328</v>
      </c>
      <c r="H2598" s="93"/>
      <c r="I2598" s="88"/>
      <c r="J2598" s="89">
        <f>VLOOKUP(C2598,'[14]Estructuras de Acero y Concreto'!$C$1:$L$65536,10,0)</f>
        <v>6468</v>
      </c>
      <c r="M2598" s="59"/>
      <c r="N2598" s="59"/>
      <c r="O2598" s="59"/>
      <c r="P2598" s="59"/>
      <c r="Q2598" s="59"/>
      <c r="R2598" s="59"/>
    </row>
    <row r="2599" spans="1:18" x14ac:dyDescent="0.2">
      <c r="A2599" s="80"/>
      <c r="B2599" s="81">
        <f t="shared" si="49"/>
        <v>561</v>
      </c>
      <c r="C2599" s="82" t="s">
        <v>2597</v>
      </c>
      <c r="D2599" s="82" t="str">
        <f>VLOOKUP(C2599,[13]Resumen!$C$1:$J$65536,8,0)</f>
        <v>1 Poste de concreto (16/500) de suspensión (3°) Tipo SUS2-16</v>
      </c>
      <c r="E2599" s="84" t="s">
        <v>44</v>
      </c>
      <c r="F2599" s="85">
        <f t="shared" si="48"/>
        <v>1</v>
      </c>
      <c r="G2599" s="86">
        <f>VLOOKUP(C2599,'[14]Estructuras de Acero y Concreto'!$C$1:$L$65536,7,0)</f>
        <v>988.55278545248427</v>
      </c>
      <c r="H2599" s="93"/>
      <c r="I2599" s="88"/>
      <c r="J2599" s="89">
        <f>VLOOKUP(C2599,'[14]Estructuras de Acero y Concreto'!$C$1:$L$65536,10,0)</f>
        <v>3157</v>
      </c>
      <c r="M2599" s="59"/>
      <c r="N2599" s="59"/>
      <c r="O2599" s="59"/>
      <c r="P2599" s="59"/>
      <c r="Q2599" s="59"/>
      <c r="R2599" s="59"/>
    </row>
    <row r="2600" spans="1:18" x14ac:dyDescent="0.2">
      <c r="A2600" s="80"/>
      <c r="B2600" s="81">
        <f t="shared" si="49"/>
        <v>562</v>
      </c>
      <c r="C2600" s="82" t="s">
        <v>2598</v>
      </c>
      <c r="D2600" s="82" t="str">
        <f>VLOOKUP(C2600,[13]Resumen!$C$1:$J$65536,8,0)</f>
        <v>2 Poste de concreto (16/500) de suspensión (30°) Tipo SUS21-16</v>
      </c>
      <c r="E2600" s="84" t="s">
        <v>44</v>
      </c>
      <c r="F2600" s="85">
        <f t="shared" si="48"/>
        <v>1</v>
      </c>
      <c r="G2600" s="86">
        <f>VLOOKUP(C2600,'[14]Estructuras de Acero y Concreto'!$C$1:$L$65536,7,0)</f>
        <v>988.55278545248427</v>
      </c>
      <c r="H2600" s="93"/>
      <c r="I2600" s="88"/>
      <c r="J2600" s="89">
        <f>VLOOKUP(C2600,'[14]Estructuras de Acero y Concreto'!$C$1:$L$65536,10,0)</f>
        <v>6314</v>
      </c>
      <c r="M2600" s="59"/>
      <c r="N2600" s="59"/>
      <c r="O2600" s="59"/>
      <c r="P2600" s="59"/>
      <c r="Q2600" s="59"/>
      <c r="R2600" s="59"/>
    </row>
    <row r="2601" spans="1:18" x14ac:dyDescent="0.2">
      <c r="A2601" s="80"/>
      <c r="B2601" s="81">
        <f t="shared" si="49"/>
        <v>563</v>
      </c>
      <c r="C2601" s="82" t="s">
        <v>2599</v>
      </c>
      <c r="D2601" s="82" t="str">
        <f>VLOOKUP(C2601,[13]Resumen!$C$1:$J$65536,8,0)</f>
        <v>2 Poste de concreto (16/600) de ángulo mayor (50°) Tipo AUS2-16</v>
      </c>
      <c r="E2601" s="84" t="s">
        <v>44</v>
      </c>
      <c r="F2601" s="85">
        <f t="shared" si="48"/>
        <v>1</v>
      </c>
      <c r="G2601" s="86">
        <f>VLOOKUP(C2601,'[14]Estructuras de Acero y Concreto'!$C$1:$L$65536,7,0)</f>
        <v>1067.0077882277328</v>
      </c>
      <c r="H2601" s="93"/>
      <c r="I2601" s="88"/>
      <c r="J2601" s="89">
        <f>VLOOKUP(C2601,'[14]Estructuras de Acero y Concreto'!$C$1:$L$65536,10,0)</f>
        <v>6468</v>
      </c>
      <c r="M2601" s="59"/>
      <c r="N2601" s="59"/>
      <c r="O2601" s="59"/>
      <c r="P2601" s="59"/>
      <c r="Q2601" s="59"/>
      <c r="R2601" s="59"/>
    </row>
    <row r="2602" spans="1:18" x14ac:dyDescent="0.2">
      <c r="A2602" s="80"/>
      <c r="B2602" s="81">
        <f t="shared" si="49"/>
        <v>564</v>
      </c>
      <c r="C2602" s="82" t="s">
        <v>2600</v>
      </c>
      <c r="D2602" s="82" t="str">
        <f>VLOOKUP(C2602,[13]Resumen!$C$1:$J$65536,8,0)</f>
        <v>2 Poste de concreto (16/700) de retención y terminal (90°) Tipo RTUS2-16</v>
      </c>
      <c r="E2602" s="84" t="s">
        <v>44</v>
      </c>
      <c r="F2602" s="85">
        <f t="shared" si="48"/>
        <v>1</v>
      </c>
      <c r="G2602" s="86">
        <f>VLOOKUP(C2602,'[14]Estructuras de Acero y Concreto'!$C$1:$L$65536,7,0)</f>
        <v>1145.4627910029819</v>
      </c>
      <c r="H2602" s="93"/>
      <c r="I2602" s="88"/>
      <c r="J2602" s="89">
        <f>VLOOKUP(C2602,'[14]Estructuras de Acero y Concreto'!$C$1:$L$65536,10,0)</f>
        <v>6622</v>
      </c>
      <c r="M2602" s="59"/>
      <c r="N2602" s="59"/>
      <c r="O2602" s="59"/>
      <c r="P2602" s="59"/>
      <c r="Q2602" s="59"/>
      <c r="R2602" s="59"/>
    </row>
    <row r="2603" spans="1:18" x14ac:dyDescent="0.2">
      <c r="A2603" s="80"/>
      <c r="B2603" s="81">
        <f t="shared" si="49"/>
        <v>565</v>
      </c>
      <c r="C2603" s="82" t="s">
        <v>2601</v>
      </c>
      <c r="D2603" s="82" t="str">
        <f>VLOOKUP(C2603,[13]Resumen!$C$1:$J$65536,8,0)</f>
        <v>1 Poste de concreto (16/600) de suspensión (3°) Tipo SUS2-16</v>
      </c>
      <c r="E2603" s="84" t="s">
        <v>44</v>
      </c>
      <c r="F2603" s="85">
        <f t="shared" si="48"/>
        <v>1</v>
      </c>
      <c r="G2603" s="86">
        <f>VLOOKUP(C2603,'[14]Estructuras de Acero y Concreto'!$C$1:$L$65536,7,0)</f>
        <v>1067.0077882277328</v>
      </c>
      <c r="H2603" s="93"/>
      <c r="I2603" s="88"/>
      <c r="J2603" s="89">
        <f>VLOOKUP(C2603,'[14]Estructuras de Acero y Concreto'!$C$1:$L$65536,10,0)</f>
        <v>3234</v>
      </c>
      <c r="M2603" s="59"/>
      <c r="N2603" s="59"/>
      <c r="O2603" s="59"/>
      <c r="P2603" s="59"/>
      <c r="Q2603" s="59"/>
      <c r="R2603" s="59"/>
    </row>
    <row r="2604" spans="1:18" x14ac:dyDescent="0.2">
      <c r="A2604" s="80"/>
      <c r="B2604" s="81">
        <f t="shared" si="49"/>
        <v>566</v>
      </c>
      <c r="C2604" s="82" t="s">
        <v>2602</v>
      </c>
      <c r="D2604" s="82" t="str">
        <f>VLOOKUP(C2604,[13]Resumen!$C$1:$J$65536,8,0)</f>
        <v>2 Poste de concreto (16/700) de suspensión (30°) Tipo SUS21-16</v>
      </c>
      <c r="E2604" s="84" t="s">
        <v>44</v>
      </c>
      <c r="F2604" s="85">
        <f t="shared" si="48"/>
        <v>1</v>
      </c>
      <c r="G2604" s="86">
        <f>VLOOKUP(C2604,'[14]Estructuras de Acero y Concreto'!$C$1:$L$65536,7,0)</f>
        <v>1145.4627910029819</v>
      </c>
      <c r="H2604" s="93"/>
      <c r="I2604" s="88"/>
      <c r="J2604" s="89">
        <f>VLOOKUP(C2604,'[14]Estructuras de Acero y Concreto'!$C$1:$L$65536,10,0)</f>
        <v>6622</v>
      </c>
      <c r="M2604" s="59"/>
      <c r="N2604" s="59"/>
      <c r="O2604" s="59"/>
      <c r="P2604" s="59"/>
      <c r="Q2604" s="59"/>
      <c r="R2604" s="59"/>
    </row>
    <row r="2605" spans="1:18" x14ac:dyDescent="0.2">
      <c r="A2605" s="80"/>
      <c r="B2605" s="81">
        <f t="shared" si="49"/>
        <v>567</v>
      </c>
      <c r="C2605" s="82" t="s">
        <v>2603</v>
      </c>
      <c r="D2605" s="82" t="str">
        <f>VLOOKUP(C2605,[13]Resumen!$C$1:$J$65536,8,0)</f>
        <v>2 Poste de concreto (16/700) de ángulo mayor (50°) Tipo AUS2-16</v>
      </c>
      <c r="E2605" s="84" t="s">
        <v>44</v>
      </c>
      <c r="F2605" s="85">
        <f t="shared" si="48"/>
        <v>1</v>
      </c>
      <c r="G2605" s="86">
        <f>VLOOKUP(C2605,'[14]Estructuras de Acero y Concreto'!$C$1:$L$65536,7,0)</f>
        <v>1145.4627910029819</v>
      </c>
      <c r="H2605" s="93"/>
      <c r="I2605" s="88"/>
      <c r="J2605" s="89">
        <f>VLOOKUP(C2605,'[14]Estructuras de Acero y Concreto'!$C$1:$L$65536,10,0)</f>
        <v>6622</v>
      </c>
      <c r="M2605" s="59"/>
      <c r="N2605" s="59"/>
      <c r="O2605" s="59"/>
      <c r="P2605" s="59"/>
      <c r="Q2605" s="59"/>
      <c r="R2605" s="59"/>
    </row>
    <row r="2606" spans="1:18" x14ac:dyDescent="0.2">
      <c r="A2606" s="80"/>
      <c r="B2606" s="81">
        <f t="shared" si="49"/>
        <v>568</v>
      </c>
      <c r="C2606" s="82" t="s">
        <v>2604</v>
      </c>
      <c r="D2606" s="82" t="str">
        <f>VLOOKUP(C2606,[13]Resumen!$C$1:$J$65536,8,0)</f>
        <v>2 Poste de concreto (16/900) de retención y terminal (90°) Tipo RTUS2-16</v>
      </c>
      <c r="E2606" s="84" t="s">
        <v>44</v>
      </c>
      <c r="F2606" s="85">
        <f t="shared" si="48"/>
        <v>1</v>
      </c>
      <c r="G2606" s="86">
        <f>VLOOKUP(C2606,'[14]Estructuras de Acero y Concreto'!$C$1:$L$65536,7,0)</f>
        <v>1302.3727965534802</v>
      </c>
      <c r="H2606" s="93"/>
      <c r="I2606" s="88"/>
      <c r="J2606" s="89">
        <f>VLOOKUP(C2606,'[14]Estructuras de Acero y Concreto'!$C$1:$L$65536,10,0)</f>
        <v>6930</v>
      </c>
      <c r="M2606" s="59"/>
      <c r="N2606" s="59"/>
      <c r="O2606" s="59"/>
      <c r="P2606" s="59"/>
      <c r="Q2606" s="59"/>
      <c r="R2606" s="59"/>
    </row>
    <row r="2607" spans="1:18" x14ac:dyDescent="0.2">
      <c r="A2607" s="80"/>
      <c r="B2607" s="81">
        <f t="shared" si="49"/>
        <v>569</v>
      </c>
      <c r="C2607" s="82" t="s">
        <v>2605</v>
      </c>
      <c r="D2607" s="82" t="str">
        <f>VLOOKUP(C2607,[13]Resumen!$C$1:$J$65536,8,0)</f>
        <v>1 Poste de concreto (16/700) de suspensión (3°) Tipo SUS2-16</v>
      </c>
      <c r="E2607" s="84" t="s">
        <v>44</v>
      </c>
      <c r="F2607" s="85">
        <f t="shared" si="48"/>
        <v>1</v>
      </c>
      <c r="G2607" s="86">
        <f>VLOOKUP(C2607,'[14]Estructuras de Acero y Concreto'!$C$1:$L$65536,7,0)</f>
        <v>1145.4627910029819</v>
      </c>
      <c r="H2607" s="93"/>
      <c r="I2607" s="88"/>
      <c r="J2607" s="89">
        <f>VLOOKUP(C2607,'[14]Estructuras de Acero y Concreto'!$C$1:$L$65536,10,0)</f>
        <v>3311</v>
      </c>
      <c r="M2607" s="59"/>
      <c r="N2607" s="59"/>
      <c r="O2607" s="59"/>
      <c r="P2607" s="59"/>
      <c r="Q2607" s="59"/>
      <c r="R2607" s="59"/>
    </row>
    <row r="2608" spans="1:18" x14ac:dyDescent="0.2">
      <c r="A2608" s="80"/>
      <c r="B2608" s="81">
        <f t="shared" si="49"/>
        <v>570</v>
      </c>
      <c r="C2608" s="82" t="s">
        <v>2606</v>
      </c>
      <c r="D2608" s="82" t="str">
        <f>VLOOKUP(C2608,[13]Resumen!$C$1:$J$65536,8,0)</f>
        <v>2 Poste de concreto (16/800) de suspensión (30°) Tipo SUS21-16</v>
      </c>
      <c r="E2608" s="84" t="s">
        <v>44</v>
      </c>
      <c r="F2608" s="85">
        <f t="shared" si="48"/>
        <v>1</v>
      </c>
      <c r="G2608" s="86">
        <f>VLOOKUP(C2608,'[14]Estructuras de Acero y Concreto'!$C$1:$L$65536,7,0)</f>
        <v>1223.917793778231</v>
      </c>
      <c r="H2608" s="93"/>
      <c r="I2608" s="88"/>
      <c r="J2608" s="89">
        <f>VLOOKUP(C2608,'[14]Estructuras de Acero y Concreto'!$C$1:$L$65536,10,0)</f>
        <v>6776</v>
      </c>
      <c r="M2608" s="59"/>
      <c r="N2608" s="59"/>
      <c r="O2608" s="59"/>
      <c r="P2608" s="59"/>
      <c r="Q2608" s="59"/>
      <c r="R2608" s="59"/>
    </row>
    <row r="2609" spans="1:18" x14ac:dyDescent="0.2">
      <c r="A2609" s="80"/>
      <c r="B2609" s="81">
        <f t="shared" si="49"/>
        <v>571</v>
      </c>
      <c r="C2609" s="82" t="s">
        <v>2607</v>
      </c>
      <c r="D2609" s="82" t="str">
        <f>VLOOKUP(C2609,[13]Resumen!$C$1:$J$65536,8,0)</f>
        <v>2 Poste de concreto (16/800) de ángulo mayor (50°) Tipo AUS2-16</v>
      </c>
      <c r="E2609" s="84" t="s">
        <v>44</v>
      </c>
      <c r="F2609" s="85">
        <f t="shared" si="48"/>
        <v>1</v>
      </c>
      <c r="G2609" s="86">
        <f>VLOOKUP(C2609,'[14]Estructuras de Acero y Concreto'!$C$1:$L$65536,7,0)</f>
        <v>1223.917793778231</v>
      </c>
      <c r="H2609" s="93"/>
      <c r="I2609" s="88"/>
      <c r="J2609" s="89">
        <f>VLOOKUP(C2609,'[14]Estructuras de Acero y Concreto'!$C$1:$L$65536,10,0)</f>
        <v>6776</v>
      </c>
      <c r="M2609" s="59"/>
      <c r="N2609" s="59"/>
      <c r="O2609" s="59"/>
      <c r="P2609" s="59"/>
      <c r="Q2609" s="59"/>
      <c r="R2609" s="59"/>
    </row>
    <row r="2610" spans="1:18" x14ac:dyDescent="0.2">
      <c r="A2610" s="80"/>
      <c r="B2610" s="81">
        <f t="shared" si="49"/>
        <v>572</v>
      </c>
      <c r="C2610" s="82" t="s">
        <v>2608</v>
      </c>
      <c r="D2610" s="82" t="str">
        <f>VLOOKUP(C2610,[13]Resumen!$C$1:$J$65536,8,0)</f>
        <v>2 Poste de concreto (16/900) de retención y terminal (90°) Tipo RTUS2-16</v>
      </c>
      <c r="E2610" s="84" t="s">
        <v>44</v>
      </c>
      <c r="F2610" s="85">
        <f t="shared" si="48"/>
        <v>1</v>
      </c>
      <c r="G2610" s="86">
        <f>VLOOKUP(C2610,'[14]Estructuras de Acero y Concreto'!$C$1:$L$65536,7,0)</f>
        <v>1302.3727965534802</v>
      </c>
      <c r="H2610" s="93"/>
      <c r="I2610" s="88"/>
      <c r="J2610" s="89">
        <f>VLOOKUP(C2610,'[14]Estructuras de Acero y Concreto'!$C$1:$L$65536,10,0)</f>
        <v>6930</v>
      </c>
      <c r="M2610" s="59"/>
      <c r="N2610" s="59"/>
      <c r="O2610" s="59"/>
      <c r="P2610" s="59"/>
      <c r="Q2610" s="59"/>
      <c r="R2610" s="59"/>
    </row>
    <row r="2611" spans="1:18" x14ac:dyDescent="0.2">
      <c r="A2611" s="80"/>
      <c r="C2611" s="93"/>
      <c r="D2611" s="93"/>
      <c r="E2611" s="93"/>
      <c r="F2611" s="93"/>
      <c r="G2611" s="93"/>
      <c r="H2611" s="93"/>
      <c r="I2611" s="93"/>
      <c r="J2611" s="98"/>
      <c r="M2611" s="59"/>
      <c r="N2611" s="59"/>
      <c r="O2611" s="59"/>
      <c r="P2611" s="59"/>
      <c r="Q2611" s="59"/>
      <c r="R2611" s="59"/>
    </row>
    <row r="2612" spans="1:18" x14ac:dyDescent="0.2">
      <c r="A2612" s="80"/>
      <c r="B2612" s="59"/>
      <c r="C2612" s="93"/>
      <c r="D2612" s="93"/>
      <c r="E2612" s="98"/>
      <c r="F2612" s="99"/>
      <c r="G2612" s="93"/>
      <c r="H2612" s="93"/>
      <c r="I2612" s="93"/>
      <c r="J2612" s="99"/>
      <c r="M2612" s="59"/>
      <c r="N2612" s="59"/>
      <c r="O2612" s="59"/>
      <c r="P2612" s="59"/>
      <c r="Q2612" s="59"/>
      <c r="R2612" s="59"/>
    </row>
    <row r="2613" spans="1:18" ht="15.75" x14ac:dyDescent="0.25">
      <c r="A2613" s="80"/>
      <c r="B2613" s="100" t="s">
        <v>2609</v>
      </c>
      <c r="C2613" s="93"/>
      <c r="D2613" s="93"/>
      <c r="E2613" s="98"/>
      <c r="F2613" s="99"/>
      <c r="G2613" s="93"/>
      <c r="H2613" s="93"/>
      <c r="I2613" s="93"/>
      <c r="J2613" s="99"/>
      <c r="M2613" s="59"/>
      <c r="N2613" s="59"/>
      <c r="O2613" s="59"/>
      <c r="P2613" s="59"/>
      <c r="Q2613" s="59"/>
      <c r="R2613" s="59"/>
    </row>
    <row r="2614" spans="1:18" ht="33.75" x14ac:dyDescent="0.2">
      <c r="A2614" s="80"/>
      <c r="B2614" s="76" t="s">
        <v>38</v>
      </c>
      <c r="C2614" s="76" t="s">
        <v>39</v>
      </c>
      <c r="D2614" s="76" t="s">
        <v>16</v>
      </c>
      <c r="E2614" s="76" t="s">
        <v>40</v>
      </c>
      <c r="F2614" s="77" t="s">
        <v>41</v>
      </c>
      <c r="G2614" s="77" t="s">
        <v>15</v>
      </c>
      <c r="H2614" s="78"/>
      <c r="I2614" s="79"/>
      <c r="J2614" s="79"/>
      <c r="L2614" s="101"/>
      <c r="M2614" s="59"/>
      <c r="N2614" s="59"/>
      <c r="O2614" s="59"/>
      <c r="P2614" s="59"/>
      <c r="Q2614" s="59">
        <f>+COUNTIF($P$2615:$P$2733,P2614)</f>
        <v>0</v>
      </c>
      <c r="R2614" s="59"/>
    </row>
    <row r="2615" spans="1:18" x14ac:dyDescent="0.2">
      <c r="B2615" s="81">
        <v>1</v>
      </c>
      <c r="C2615" s="3" t="s">
        <v>2610</v>
      </c>
      <c r="D2615" s="102" t="str">
        <f t="shared" ref="D2615:D2662" si="50">+"Estructura de  Suspensión compuesto por "&amp;MID(C2615,5,1)&amp;" postes de madera tratada "&amp;MID(C2615,7,2)&amp;"' Clase "&amp;RIGHT(C2615,IF(LEN(C2615)=11,2,1))</f>
        <v>Estructura de  Suspensión compuesto por 2 postes de madera tratada 90' Clase H1</v>
      </c>
      <c r="E2615" s="81" t="s">
        <v>44</v>
      </c>
      <c r="F2615" s="81">
        <v>0</v>
      </c>
      <c r="G2615" s="86">
        <f>VLOOKUP(C2615,'[14]Estructuras de Madera'!$C$1:$AB$65536,23,0)</f>
        <v>6336.2733428435768</v>
      </c>
      <c r="H2615" s="93"/>
      <c r="I2615" s="88"/>
      <c r="J2615" s="89">
        <f>VLOOKUP(C2615,'[14]Estructuras de Madera'!$C$1:$AB$65536,26,0)</f>
        <v>6351.9669528066861</v>
      </c>
      <c r="L2615" s="101"/>
      <c r="M2615" s="59"/>
      <c r="N2615" s="59"/>
      <c r="O2615" s="34"/>
      <c r="P2615" s="59"/>
      <c r="Q2615" s="59"/>
      <c r="R2615" s="59"/>
    </row>
    <row r="2616" spans="1:18" x14ac:dyDescent="0.2">
      <c r="B2616" s="81">
        <f>+B2615+1</f>
        <v>2</v>
      </c>
      <c r="C2616" s="3" t="s">
        <v>2611</v>
      </c>
      <c r="D2616" s="102" t="str">
        <f t="shared" si="50"/>
        <v>Estructura de  Suspensión compuesto por 2 postes de madera tratada 90' Clase H2</v>
      </c>
      <c r="E2616" s="81" t="s">
        <v>44</v>
      </c>
      <c r="F2616" s="81">
        <v>0</v>
      </c>
      <c r="G2616" s="86">
        <f>VLOOKUP(C2616,'[14]Estructuras de Madera'!$C$1:$AB$65536,23,0)</f>
        <v>6821.5377667310358</v>
      </c>
      <c r="H2616" s="93"/>
      <c r="I2616" s="88"/>
      <c r="J2616" s="89">
        <f>VLOOKUP(C2616,'[14]Estructuras de Madera'!$C$1:$AB$65536,26,0)</f>
        <v>7006.1601572926666</v>
      </c>
      <c r="L2616" s="101"/>
      <c r="M2616" s="59"/>
      <c r="N2616" s="59"/>
      <c r="O2616" s="34"/>
      <c r="P2616" s="59"/>
      <c r="Q2616" s="59"/>
      <c r="R2616" s="59"/>
    </row>
    <row r="2617" spans="1:18" x14ac:dyDescent="0.2">
      <c r="A2617" s="80"/>
      <c r="B2617" s="81">
        <f t="shared" ref="B2617:B2680" si="51">+B2616+1</f>
        <v>3</v>
      </c>
      <c r="C2617" s="3" t="s">
        <v>2612</v>
      </c>
      <c r="D2617" s="102" t="str">
        <f t="shared" si="50"/>
        <v>Estructura de  Suspensión compuesto por 2 postes de madera tratada 95' Clase 4</v>
      </c>
      <c r="E2617" s="81" t="s">
        <v>44</v>
      </c>
      <c r="F2617" s="81">
        <v>0</v>
      </c>
      <c r="G2617" s="86">
        <f>VLOOKUP(C2617,'[14]Estructuras de Madera'!$C$1:$AB$65536,23,0)</f>
        <v>4958.9006169316235</v>
      </c>
      <c r="H2617" s="93"/>
      <c r="I2617" s="88"/>
      <c r="J2617" s="89">
        <f>VLOOKUP(C2617,'[14]Estructuras de Madera'!$C$1:$AB$65536,26,0)</f>
        <v>4495.107407824049</v>
      </c>
      <c r="L2617" s="101"/>
      <c r="M2617" s="59"/>
      <c r="N2617" s="59"/>
      <c r="O2617" s="34"/>
      <c r="P2617" s="59"/>
      <c r="Q2617" s="59"/>
      <c r="R2617" s="59"/>
    </row>
    <row r="2618" spans="1:18" x14ac:dyDescent="0.2">
      <c r="A2618" s="80"/>
      <c r="B2618" s="81">
        <f t="shared" si="51"/>
        <v>4</v>
      </c>
      <c r="C2618" s="3" t="s">
        <v>2613</v>
      </c>
      <c r="D2618" s="102" t="str">
        <f t="shared" si="50"/>
        <v>Estructura de  Suspensión compuesto por 2 postes de madera tratada 90' Clase 1</v>
      </c>
      <c r="E2618" s="81" t="s">
        <v>44</v>
      </c>
      <c r="F2618" s="81">
        <v>0</v>
      </c>
      <c r="G2618" s="86">
        <f>VLOOKUP(C2618,'[14]Estructuras de Madera'!$C$1:$AB$65536,23,0)</f>
        <v>4857.2706137213308</v>
      </c>
      <c r="H2618" s="93"/>
      <c r="I2618" s="88"/>
      <c r="J2618" s="89">
        <f>VLOOKUP(C2618,'[14]Estructuras de Madera'!$C$1:$AB$65536,26,0)</f>
        <v>5213.4179167234006</v>
      </c>
      <c r="L2618" s="101"/>
      <c r="M2618" s="59"/>
      <c r="N2618" s="59"/>
      <c r="O2618" s="34"/>
      <c r="P2618" s="59"/>
      <c r="Q2618" s="59"/>
      <c r="R2618" s="59"/>
    </row>
    <row r="2619" spans="1:18" x14ac:dyDescent="0.2">
      <c r="A2619" s="80"/>
      <c r="B2619" s="81">
        <f t="shared" si="51"/>
        <v>5</v>
      </c>
      <c r="C2619" s="3" t="s">
        <v>2614</v>
      </c>
      <c r="D2619" s="102" t="str">
        <f t="shared" si="50"/>
        <v>Estructura de  Suspensión compuesto por 2 postes de madera tratada 90' Clase 2</v>
      </c>
      <c r="E2619" s="81" t="s">
        <v>44</v>
      </c>
      <c r="F2619" s="81">
        <v>0</v>
      </c>
      <c r="G2619" s="86">
        <f>VLOOKUP(C2619,'[14]Estructuras de Madera'!$C$1:$AB$65536,23,0)</f>
        <v>4472.1360002228166</v>
      </c>
      <c r="H2619" s="93"/>
      <c r="I2619" s="88"/>
      <c r="J2619" s="89">
        <f>VLOOKUP(C2619,'[14]Estructuras de Madera'!$C$1:$AB$65536,26,0)</f>
        <v>4694.2114087649816</v>
      </c>
      <c r="L2619" s="101"/>
      <c r="M2619" s="59"/>
      <c r="N2619" s="59"/>
      <c r="O2619" s="34"/>
      <c r="P2619" s="59"/>
      <c r="Q2619" s="59"/>
      <c r="R2619" s="59"/>
    </row>
    <row r="2620" spans="1:18" x14ac:dyDescent="0.2">
      <c r="A2620" s="80"/>
      <c r="B2620" s="81">
        <f t="shared" si="51"/>
        <v>6</v>
      </c>
      <c r="C2620" s="51" t="s">
        <v>2615</v>
      </c>
      <c r="D2620" s="102" t="str">
        <f>+"Estructura de  Suspensión compuesto por "&amp;MID(C2620,5,1)&amp;" postes de madera tratada "&amp;MID(C2620,7,2)&amp;"' Clase "&amp;RIGHT(C2620,IF(LEN(C2620)=11,2,1))</f>
        <v>Estructura de  Suspensión compuesto por 2 postes de madera tratada 80' Clase 3</v>
      </c>
      <c r="E2620" s="81" t="s">
        <v>44</v>
      </c>
      <c r="F2620" s="81">
        <v>0</v>
      </c>
      <c r="G2620" s="86">
        <f>VLOOKUP(C2620,'[14]Estructuras de Madera'!$C$1:$AB$65536,23,0)</f>
        <v>4643.0003328535031</v>
      </c>
      <c r="H2620" s="93"/>
      <c r="I2620" s="88"/>
      <c r="J2620" s="89">
        <f>VLOOKUP(C2620,'[14]Estructuras de Madera'!$C$1:$AB$65536,26,0)</f>
        <v>4069.2368742218882</v>
      </c>
      <c r="L2620" s="101"/>
      <c r="M2620" s="59"/>
      <c r="N2620" s="59"/>
      <c r="O2620" s="34"/>
      <c r="P2620" s="59"/>
      <c r="Q2620" s="59"/>
      <c r="R2620" s="59"/>
    </row>
    <row r="2621" spans="1:18" x14ac:dyDescent="0.2">
      <c r="A2621" s="80"/>
      <c r="B2621" s="81">
        <f t="shared" si="51"/>
        <v>7</v>
      </c>
      <c r="C2621" s="3" t="s">
        <v>2616</v>
      </c>
      <c r="D2621" s="102" t="str">
        <f t="shared" si="50"/>
        <v>Estructura de  Suspensión compuesto por 2 postes de madera tratada 85' Clase 2</v>
      </c>
      <c r="E2621" s="81" t="s">
        <v>44</v>
      </c>
      <c r="F2621" s="81">
        <v>0</v>
      </c>
      <c r="G2621" s="86">
        <f>VLOOKUP(C2621,'[14]Estructuras de Madera'!$C$1:$AB$65536,23,0)</f>
        <v>5215.2406445576244</v>
      </c>
      <c r="H2621" s="93"/>
      <c r="I2621" s="88"/>
      <c r="J2621" s="89">
        <f>VLOOKUP(C2621,'[14]Estructuras de Madera'!$C$1:$AB$65536,26,0)</f>
        <v>4840.683749001636</v>
      </c>
      <c r="L2621" s="101"/>
      <c r="M2621" s="59"/>
      <c r="N2621" s="59"/>
      <c r="O2621" s="34"/>
      <c r="P2621" s="59"/>
      <c r="Q2621" s="59"/>
      <c r="R2621" s="59"/>
    </row>
    <row r="2622" spans="1:18" x14ac:dyDescent="0.2">
      <c r="A2622" s="80"/>
      <c r="B2622" s="81">
        <f t="shared" si="51"/>
        <v>8</v>
      </c>
      <c r="C2622" s="3" t="s">
        <v>2617</v>
      </c>
      <c r="D2622" s="102" t="str">
        <f t="shared" si="50"/>
        <v>Estructura de  Suspensión compuesto por 2 postes de madera tratada 85' Clase 3</v>
      </c>
      <c r="E2622" s="81" t="s">
        <v>44</v>
      </c>
      <c r="F2622" s="81">
        <v>0</v>
      </c>
      <c r="G2622" s="86">
        <f>VLOOKUP(C2622,'[14]Estructuras de Madera'!$C$1:$AB$65536,23,0)</f>
        <v>4528.4260752072423</v>
      </c>
      <c r="H2622" s="93"/>
      <c r="I2622" s="88"/>
      <c r="J2622" s="89">
        <f>VLOOKUP(C2622,'[14]Estructuras de Madera'!$C$1:$AB$65536,26,0)</f>
        <v>4041.982158427893</v>
      </c>
      <c r="L2622" s="101"/>
      <c r="M2622" s="59"/>
      <c r="N2622" s="59"/>
      <c r="O2622" s="34"/>
      <c r="P2622" s="59"/>
      <c r="Q2622" s="59"/>
      <c r="R2622" s="59"/>
    </row>
    <row r="2623" spans="1:18" x14ac:dyDescent="0.2">
      <c r="A2623" s="80"/>
      <c r="B2623" s="81">
        <f t="shared" si="51"/>
        <v>9</v>
      </c>
      <c r="C2623" s="3" t="s">
        <v>2618</v>
      </c>
      <c r="D2623" s="102" t="str">
        <f t="shared" si="50"/>
        <v>Estructura de  Suspensión compuesto por 2 postes de madera tratada 60' Clase 2</v>
      </c>
      <c r="E2623" s="81" t="s">
        <v>44</v>
      </c>
      <c r="F2623" s="81">
        <v>0</v>
      </c>
      <c r="G2623" s="86">
        <f>VLOOKUP(C2623,'[14]Estructuras de Madera'!$C$1:$AB$65536,23,0)</f>
        <v>2741.1480409646865</v>
      </c>
      <c r="H2623" s="93"/>
      <c r="I2623" s="88"/>
      <c r="J2623" s="89">
        <f>VLOOKUP(C2623,'[14]Estructuras de Madera'!$C$1:$AB$65536,26,0)</f>
        <v>2590.2858973743359</v>
      </c>
      <c r="L2623" s="101"/>
      <c r="M2623" s="59"/>
      <c r="N2623" s="59"/>
      <c r="O2623" s="34"/>
      <c r="P2623" s="59"/>
      <c r="Q2623" s="59"/>
      <c r="R2623" s="59"/>
    </row>
    <row r="2624" spans="1:18" x14ac:dyDescent="0.2">
      <c r="A2624" s="80"/>
      <c r="B2624" s="81">
        <f t="shared" si="51"/>
        <v>10</v>
      </c>
      <c r="C2624" s="3" t="s">
        <v>2619</v>
      </c>
      <c r="D2624" s="102" t="str">
        <f>+"Estructura de  Suspensión compuesto por "&amp;MID(C2624,5,1)&amp;" postes de madera tratada "&amp;MID(C2624,7,2)&amp;"' Clase "&amp;RIGHT(C2624,IF(LEN(C2624)=11,2,1))</f>
        <v>Estructura de  Suspensión compuesto por 2 postes de madera tratada 60' Clase 3</v>
      </c>
      <c r="E2624" s="81" t="s">
        <v>44</v>
      </c>
      <c r="F2624" s="81">
        <v>0</v>
      </c>
      <c r="G2624" s="86">
        <f>VLOOKUP(C2624,'[14]Estructuras de Madera'!$C$1:$AB$65536,23,0)</f>
        <v>2524.0607538465219</v>
      </c>
      <c r="H2624" s="93"/>
      <c r="I2624" s="88"/>
      <c r="J2624" s="89">
        <f>VLOOKUP(C2624,'[14]Estructuras de Madera'!$C$1:$AB$65536,26,0)</f>
        <v>2297.6268417705892</v>
      </c>
      <c r="L2624" s="101"/>
      <c r="M2624" s="59"/>
      <c r="N2624" s="59"/>
      <c r="O2624" s="34"/>
      <c r="P2624" s="59"/>
      <c r="Q2624" s="59"/>
      <c r="R2624" s="59"/>
    </row>
    <row r="2625" spans="1:18" x14ac:dyDescent="0.2">
      <c r="A2625" s="80"/>
      <c r="B2625" s="81">
        <f t="shared" si="51"/>
        <v>11</v>
      </c>
      <c r="C2625" s="3" t="s">
        <v>2620</v>
      </c>
      <c r="D2625" s="102" t="str">
        <f t="shared" si="50"/>
        <v>Estructura de  Suspensión compuesto por 2 postes de madera tratada 60' Clase 4</v>
      </c>
      <c r="E2625" s="81" t="s">
        <v>44</v>
      </c>
      <c r="F2625" s="81">
        <v>0</v>
      </c>
      <c r="G2625" s="86">
        <f>VLOOKUP(C2625,'[14]Estructuras de Madera'!$C$1:$AB$65536,23,0)</f>
        <v>2321.3358946060093</v>
      </c>
      <c r="H2625" s="93"/>
      <c r="I2625" s="88"/>
      <c r="J2625" s="89">
        <f>VLOOKUP(C2625,'[14]Estructuras de Madera'!$C$1:$AB$65536,26,0)</f>
        <v>2024.330018910405</v>
      </c>
      <c r="L2625" s="101"/>
      <c r="M2625" s="59"/>
      <c r="N2625" s="59"/>
      <c r="O2625" s="34"/>
      <c r="P2625" s="59"/>
      <c r="Q2625" s="59"/>
      <c r="R2625" s="59"/>
    </row>
    <row r="2626" spans="1:18" x14ac:dyDescent="0.2">
      <c r="A2626" s="80"/>
      <c r="B2626" s="81">
        <f t="shared" si="51"/>
        <v>12</v>
      </c>
      <c r="C2626" s="3" t="s">
        <v>2621</v>
      </c>
      <c r="D2626" s="102" t="str">
        <f>+"Estructura de  Suspensión compuesto por "&amp;MID(C2626,5,1)&amp;" postes de madera tratada "&amp;MID(C2626,7,2)&amp;"' Clase "&amp;RIGHT(C2626,IF(LEN(C2626)=11,2,1))</f>
        <v>Estructura de  Suspensión compuesto por 2 postes de madera tratada 75' Clase 3</v>
      </c>
      <c r="E2626" s="81" t="s">
        <v>44</v>
      </c>
      <c r="F2626" s="81">
        <v>0</v>
      </c>
      <c r="G2626" s="86">
        <f>VLOOKUP(C2626,'[14]Estructuras de Madera'!$C$1:$AB$65536,23,0)</f>
        <v>4136.8210615185699</v>
      </c>
      <c r="H2626" s="93"/>
      <c r="I2626" s="88"/>
      <c r="J2626" s="89">
        <f>VLOOKUP(C2626,'[14]Estructuras de Madera'!$C$1:$AB$65536,26,0)</f>
        <v>3514.0527941743476</v>
      </c>
      <c r="L2626" s="101"/>
      <c r="M2626" s="59"/>
      <c r="N2626" s="59"/>
      <c r="O2626" s="34"/>
      <c r="P2626" s="59"/>
      <c r="Q2626" s="59"/>
      <c r="R2626" s="59"/>
    </row>
    <row r="2627" spans="1:18" x14ac:dyDescent="0.2">
      <c r="A2627" s="80"/>
      <c r="B2627" s="81">
        <f t="shared" si="51"/>
        <v>13</v>
      </c>
      <c r="C2627" s="3" t="s">
        <v>2622</v>
      </c>
      <c r="D2627" s="102" t="str">
        <f t="shared" si="50"/>
        <v>Estructura de  Suspensión compuesto por 2 postes de madera tratada 75' Clase 4</v>
      </c>
      <c r="E2627" s="81" t="s">
        <v>44</v>
      </c>
      <c r="F2627" s="81">
        <v>0</v>
      </c>
      <c r="G2627" s="86">
        <f>VLOOKUP(C2627,'[14]Estructuras de Madera'!$C$1:$AB$65536,23,0)</f>
        <v>3854.7092481877894</v>
      </c>
      <c r="H2627" s="93"/>
      <c r="I2627" s="88"/>
      <c r="J2627" s="89">
        <f>VLOOKUP(C2627,'[14]Estructuras de Madera'!$C$1:$AB$65536,26,0)</f>
        <v>3133.7330713565552</v>
      </c>
      <c r="L2627" s="101"/>
      <c r="M2627" s="59"/>
      <c r="N2627" s="59"/>
      <c r="O2627" s="34"/>
      <c r="P2627" s="59"/>
      <c r="Q2627" s="59"/>
      <c r="R2627" s="59"/>
    </row>
    <row r="2628" spans="1:18" x14ac:dyDescent="0.2">
      <c r="A2628" s="80"/>
      <c r="B2628" s="81">
        <f t="shared" si="51"/>
        <v>14</v>
      </c>
      <c r="C2628" s="3" t="s">
        <v>2617</v>
      </c>
      <c r="D2628" s="102" t="str">
        <f t="shared" si="50"/>
        <v>Estructura de  Suspensión compuesto por 2 postes de madera tratada 85' Clase 3</v>
      </c>
      <c r="E2628" s="81" t="s">
        <v>44</v>
      </c>
      <c r="F2628" s="81">
        <v>0</v>
      </c>
      <c r="G2628" s="86">
        <f>VLOOKUP(C2628,'[14]Estructuras de Madera'!$C$1:$AB$65536,23,0)</f>
        <v>4528.4260752072423</v>
      </c>
      <c r="H2628" s="93"/>
      <c r="I2628" s="88"/>
      <c r="J2628" s="89">
        <f>VLOOKUP(C2628,'[14]Estructuras de Madera'!$C$1:$AB$65536,26,0)</f>
        <v>4041.982158427893</v>
      </c>
      <c r="L2628" s="101"/>
      <c r="M2628" s="59"/>
      <c r="N2628" s="59"/>
      <c r="O2628" s="34"/>
      <c r="P2628" s="59"/>
      <c r="Q2628" s="59"/>
      <c r="R2628" s="59"/>
    </row>
    <row r="2629" spans="1:18" x14ac:dyDescent="0.2">
      <c r="A2629" s="80"/>
      <c r="B2629" s="81">
        <f t="shared" si="51"/>
        <v>15</v>
      </c>
      <c r="C2629" s="3" t="s">
        <v>2623</v>
      </c>
      <c r="D2629" s="102" t="str">
        <f t="shared" si="50"/>
        <v>Estructura de  Suspensión compuesto por 1 postes de madera tratada 95' Clase 4</v>
      </c>
      <c r="E2629" s="81" t="s">
        <v>44</v>
      </c>
      <c r="F2629" s="81">
        <v>0</v>
      </c>
      <c r="G2629" s="86">
        <f>VLOOKUP(C2629,'[14]Estructuras de Madera'!$C$1:$AB$65536,23,0)</f>
        <v>2466.2109239483684</v>
      </c>
      <c r="H2629" s="93"/>
      <c r="I2629" s="88"/>
      <c r="J2629" s="89">
        <f>VLOOKUP(C2629,'[14]Estructuras de Madera'!$C$1:$AB$65536,26,0)</f>
        <v>2142.4953222713993</v>
      </c>
      <c r="L2629" s="101"/>
      <c r="M2629" s="59"/>
      <c r="N2629" s="59"/>
      <c r="O2629" s="34"/>
      <c r="P2629" s="59"/>
      <c r="Q2629" s="59"/>
      <c r="R2629" s="59"/>
    </row>
    <row r="2630" spans="1:18" x14ac:dyDescent="0.2">
      <c r="A2630" s="80"/>
      <c r="B2630" s="81">
        <f t="shared" si="51"/>
        <v>16</v>
      </c>
      <c r="C2630" s="3" t="s">
        <v>2624</v>
      </c>
      <c r="D2630" s="102" t="str">
        <f t="shared" si="50"/>
        <v>Estructura de  Suspensión compuesto por 1 postes de madera tratada 90' Clase 2</v>
      </c>
      <c r="E2630" s="81" t="s">
        <v>44</v>
      </c>
      <c r="F2630" s="81">
        <v>0</v>
      </c>
      <c r="G2630" s="86">
        <f>VLOOKUP(C2630,'[14]Estructuras de Madera'!$C$1:$AB$65536,23,0)</f>
        <v>1469.4198599439776</v>
      </c>
      <c r="H2630" s="93"/>
      <c r="I2630" s="88"/>
      <c r="J2630" s="89">
        <f>VLOOKUP(C2630,'[14]Estructuras de Madera'!$C$1:$AB$65536,26,0)</f>
        <v>5042.337135058403</v>
      </c>
      <c r="L2630" s="103"/>
      <c r="M2630" s="59"/>
      <c r="N2630" s="59"/>
      <c r="O2630" s="34"/>
      <c r="P2630" s="59"/>
      <c r="Q2630" s="59"/>
      <c r="R2630" s="59"/>
    </row>
    <row r="2631" spans="1:18" x14ac:dyDescent="0.2">
      <c r="A2631" s="80"/>
      <c r="B2631" s="81">
        <f t="shared" si="51"/>
        <v>17</v>
      </c>
      <c r="C2631" s="3" t="s">
        <v>2625</v>
      </c>
      <c r="D2631" s="102" t="str">
        <f>+"Estructura de  Suspensión compuesto por "&amp;MID(C2631,5,1)&amp;" postes de madera tratada "&amp;MID(C2631,7,2)&amp;"' Clase "&amp;RIGHT(C2631,IF(LEN(C2631)=11,2,1))</f>
        <v>Estructura de  Suspensión compuesto por 1 postes de madera tratada 90' Clase 1</v>
      </c>
      <c r="E2631" s="81" t="s">
        <v>44</v>
      </c>
      <c r="F2631" s="81">
        <v>0</v>
      </c>
      <c r="G2631" s="86">
        <f>VLOOKUP(C2631,'[14]Estructuras de Madera'!$C$1:$AB$65536,23,0)</f>
        <v>1469.4198599439776</v>
      </c>
      <c r="H2631" s="93"/>
      <c r="I2631" s="88"/>
      <c r="J2631" s="89">
        <f>VLOOKUP(C2631,'[14]Estructuras de Madera'!$C$1:$AB$65536,26,0)</f>
        <v>5042.337135058403</v>
      </c>
      <c r="L2631" s="103"/>
      <c r="M2631" s="59"/>
      <c r="N2631" s="59"/>
      <c r="O2631" s="34"/>
      <c r="P2631" s="59"/>
      <c r="Q2631" s="59"/>
      <c r="R2631" s="59"/>
    </row>
    <row r="2632" spans="1:18" x14ac:dyDescent="0.2">
      <c r="A2632" s="80"/>
      <c r="B2632" s="81">
        <f t="shared" si="51"/>
        <v>18</v>
      </c>
      <c r="C2632" s="3" t="s">
        <v>2626</v>
      </c>
      <c r="D2632" s="102" t="str">
        <f t="shared" si="50"/>
        <v>Estructura de  Suspensión compuesto por 1 postes de madera tratada 80' Clase 4</v>
      </c>
      <c r="E2632" s="81" t="s">
        <v>44</v>
      </c>
      <c r="F2632" s="81">
        <v>0</v>
      </c>
      <c r="G2632" s="86">
        <f>VLOOKUP(C2632,'[14]Estructuras de Madera'!$C$1:$AB$65536,23,0)</f>
        <v>1121.2207086418846</v>
      </c>
      <c r="H2632" s="93"/>
      <c r="I2632" s="88"/>
      <c r="J2632" s="89">
        <f>VLOOKUP(C2632,'[14]Estructuras de Madera'!$C$1:$AB$65536,26,0)</f>
        <v>1524.4919464310262</v>
      </c>
      <c r="L2632" s="103"/>
      <c r="M2632" s="59"/>
      <c r="N2632" s="59"/>
      <c r="O2632" s="34"/>
      <c r="P2632" s="59"/>
      <c r="Q2632" s="59"/>
      <c r="R2632" s="59"/>
    </row>
    <row r="2633" spans="1:18" x14ac:dyDescent="0.2">
      <c r="A2633" s="80"/>
      <c r="B2633" s="81">
        <f t="shared" si="51"/>
        <v>19</v>
      </c>
      <c r="C2633" s="3" t="s">
        <v>2627</v>
      </c>
      <c r="D2633" s="102" t="str">
        <f t="shared" si="50"/>
        <v>Estructura de  Suspensión compuesto por 1 postes de madera tratada 75' Clase 4</v>
      </c>
      <c r="E2633" s="81" t="s">
        <v>44</v>
      </c>
      <c r="F2633" s="81">
        <v>0</v>
      </c>
      <c r="G2633" s="86">
        <f>VLOOKUP(C2633,'[14]Estructuras de Madera'!$C$1:$AB$65536,23,0)</f>
        <v>1028.8740639237392</v>
      </c>
      <c r="H2633" s="93"/>
      <c r="I2633" s="88"/>
      <c r="J2633" s="89">
        <f>VLOOKUP(C2633,'[14]Estructuras de Madera'!$C$1:$AB$65536,26,0)</f>
        <v>1399.9978676198778</v>
      </c>
      <c r="L2633" s="103"/>
      <c r="M2633" s="59"/>
      <c r="N2633" s="59"/>
      <c r="O2633" s="34"/>
      <c r="P2633" s="59"/>
      <c r="Q2633" s="59"/>
      <c r="R2633" s="59"/>
    </row>
    <row r="2634" spans="1:18" x14ac:dyDescent="0.2">
      <c r="A2634" s="80"/>
      <c r="B2634" s="81">
        <f t="shared" si="51"/>
        <v>20</v>
      </c>
      <c r="C2634" s="3" t="s">
        <v>2628</v>
      </c>
      <c r="D2634" s="102" t="str">
        <f t="shared" si="50"/>
        <v>Estructura de  Suspensión compuesto por 1 postes de madera tratada 85' Clase 2</v>
      </c>
      <c r="E2634" s="81" t="s">
        <v>44</v>
      </c>
      <c r="F2634" s="81">
        <v>0</v>
      </c>
      <c r="G2634" s="86">
        <f>VLOOKUP(C2634,'[14]Estructuras de Madera'!$C$1:$AB$65536,23,0)</f>
        <v>2594.3809377613688</v>
      </c>
      <c r="H2634" s="93"/>
      <c r="I2634" s="88"/>
      <c r="J2634" s="89">
        <f>VLOOKUP(C2634,'[14]Estructuras de Madera'!$C$1:$AB$65536,26,0)</f>
        <v>2315.2834928601928</v>
      </c>
      <c r="L2634" s="103"/>
      <c r="M2634" s="59"/>
      <c r="N2634" s="59"/>
      <c r="O2634" s="34"/>
      <c r="P2634" s="59"/>
      <c r="Q2634" s="59"/>
      <c r="R2634" s="59"/>
    </row>
    <row r="2635" spans="1:18" x14ac:dyDescent="0.2">
      <c r="A2635" s="80"/>
      <c r="B2635" s="81">
        <f t="shared" si="51"/>
        <v>21</v>
      </c>
      <c r="C2635" s="3" t="s">
        <v>2629</v>
      </c>
      <c r="D2635" s="102" t="str">
        <f>+"Estructura de  Suspensión compuesto por "&amp;MID(C2635,5,1)&amp;" postes de madera tratada "&amp;MID(C2635,7,2)&amp;"' Clase "&amp;RIGHT(C2635,IF(LEN(C2635)=11,2,1))</f>
        <v>Estructura de  Suspensión compuesto por 1 postes de madera tratada 85' Clase 1</v>
      </c>
      <c r="E2635" s="81" t="s">
        <v>44</v>
      </c>
      <c r="F2635" s="81">
        <v>0</v>
      </c>
      <c r="G2635" s="86">
        <f>VLOOKUP(C2635,'[14]Estructuras de Madera'!$C$1:$AB$65536,23,0)</f>
        <v>2794.4650551330769</v>
      </c>
      <c r="H2635" s="93"/>
      <c r="I2635" s="88"/>
      <c r="J2635" s="89">
        <f>VLOOKUP(C2635,'[14]Estructuras de Madera'!$C$1:$AB$65536,26,0)</f>
        <v>2585.0202867952516</v>
      </c>
      <c r="L2635" s="103"/>
      <c r="M2635" s="59"/>
      <c r="N2635" s="59"/>
      <c r="O2635" s="34"/>
      <c r="P2635" s="59"/>
      <c r="Q2635" s="59"/>
      <c r="R2635" s="59"/>
    </row>
    <row r="2636" spans="1:18" x14ac:dyDescent="0.2">
      <c r="A2636" s="80"/>
      <c r="B2636" s="81">
        <f t="shared" si="51"/>
        <v>22</v>
      </c>
      <c r="C2636" s="3" t="s">
        <v>2630</v>
      </c>
      <c r="D2636" s="102" t="str">
        <f>+"Estructura de  Suspensión compuesto por "&amp;MID(C2636,5,1)&amp;" postes de madera tratada "&amp;MID(C2636,7,2)&amp;"' Clase "&amp;RIGHT(C2636,IF(LEN(C2636)=11,2,1))</f>
        <v>Estructura de  Suspensión compuesto por 1 postes de madera tratada 85' Clase 4</v>
      </c>
      <c r="E2636" s="81" t="s">
        <v>44</v>
      </c>
      <c r="F2636" s="81">
        <v>0</v>
      </c>
      <c r="G2636" s="86">
        <f>VLOOKUP(C2636,'[14]Estructuras de Madera'!$C$1:$AB$65536,23,0)</f>
        <v>2257.0888795653809</v>
      </c>
      <c r="H2636" s="93"/>
      <c r="I2636" s="88"/>
      <c r="J2636" s="89">
        <f>VLOOKUP(C2636,'[14]Estructuras de Madera'!$C$1:$AB$65536,26,0)</f>
        <v>1860.5743455642889</v>
      </c>
      <c r="L2636" s="103"/>
      <c r="M2636" s="59"/>
      <c r="N2636" s="59"/>
      <c r="O2636" s="34"/>
      <c r="P2636" s="59"/>
      <c r="Q2636" s="59"/>
      <c r="R2636" s="59"/>
    </row>
    <row r="2637" spans="1:18" x14ac:dyDescent="0.2">
      <c r="A2637" s="80"/>
      <c r="B2637" s="81">
        <f t="shared" si="51"/>
        <v>23</v>
      </c>
      <c r="C2637" s="3" t="s">
        <v>2631</v>
      </c>
      <c r="D2637" s="102" t="str">
        <f t="shared" si="50"/>
        <v>Estructura de  Suspensión compuesto por 1 postes de madera tratada 75' Clase 2</v>
      </c>
      <c r="E2637" s="81" t="s">
        <v>44</v>
      </c>
      <c r="F2637" s="81">
        <v>0</v>
      </c>
      <c r="G2637" s="86">
        <f>VLOOKUP(C2637,'[14]Estructuras de Madera'!$C$1:$AB$65536,23,0)</f>
        <v>1313.8581920394824</v>
      </c>
      <c r="H2637" s="93"/>
      <c r="I2637" s="88"/>
      <c r="J2637" s="89">
        <f>VLOOKUP(C2637,'[14]Estructuras de Madera'!$C$1:$AB$65536,26,0)</f>
        <v>1784.1898067407194</v>
      </c>
      <c r="L2637" s="103"/>
      <c r="M2637" s="59"/>
      <c r="N2637" s="59"/>
      <c r="O2637" s="34"/>
      <c r="P2637" s="59"/>
      <c r="Q2637" s="59"/>
      <c r="R2637" s="59"/>
    </row>
    <row r="2638" spans="1:18" x14ac:dyDescent="0.2">
      <c r="A2638" s="80"/>
      <c r="B2638" s="81">
        <f t="shared" si="51"/>
        <v>24</v>
      </c>
      <c r="C2638" s="3" t="s">
        <v>2632</v>
      </c>
      <c r="D2638" s="102" t="str">
        <f t="shared" si="50"/>
        <v>Estructura de  Suspensión compuesto por 1 postes de madera tratada 60' Clase 4</v>
      </c>
      <c r="E2638" s="81" t="s">
        <v>44</v>
      </c>
      <c r="F2638" s="81">
        <v>0</v>
      </c>
      <c r="G2638" s="86">
        <f>VLOOKUP(C2638,'[14]Estructuras de Madera'!$C$1:$AB$65536,23,0)</f>
        <v>783.7039798881334</v>
      </c>
      <c r="H2638" s="93"/>
      <c r="I2638" s="88"/>
      <c r="J2638" s="89">
        <f>VLOOKUP(C2638,'[14]Estructuras de Madera'!$C$1:$AB$65536,26,0)</f>
        <v>1069.4799169436776</v>
      </c>
      <c r="L2638" s="103"/>
      <c r="M2638" s="59"/>
      <c r="N2638" s="59"/>
      <c r="O2638" s="34"/>
      <c r="P2638" s="59"/>
      <c r="Q2638" s="59"/>
      <c r="R2638" s="59"/>
    </row>
    <row r="2639" spans="1:18" x14ac:dyDescent="0.2">
      <c r="A2639" s="80"/>
      <c r="B2639" s="81">
        <f t="shared" si="51"/>
        <v>25</v>
      </c>
      <c r="C2639" s="3" t="s">
        <v>2633</v>
      </c>
      <c r="D2639" s="102" t="str">
        <f t="shared" si="50"/>
        <v>Estructura de  Suspensión compuesto por 1 postes de madera tratada 60' Clase 3</v>
      </c>
      <c r="E2639" s="81" t="s">
        <v>44</v>
      </c>
      <c r="F2639" s="81">
        <v>0</v>
      </c>
      <c r="G2639" s="86">
        <f>VLOOKUP(C2639,'[14]Estructuras de Madera'!$C$1:$AB$65536,23,0)</f>
        <v>885.06640950838982</v>
      </c>
      <c r="H2639" s="93"/>
      <c r="I2639" s="88"/>
      <c r="J2639" s="89">
        <f>VLOOKUP(C2639,'[14]Estructuras de Madera'!$C$1:$AB$65536,26,0)</f>
        <v>1206.1283283737696</v>
      </c>
      <c r="L2639" s="103"/>
      <c r="M2639" s="59"/>
      <c r="N2639" s="59"/>
      <c r="O2639" s="34"/>
      <c r="P2639" s="59"/>
      <c r="Q2639" s="59"/>
      <c r="R2639" s="59"/>
    </row>
    <row r="2640" spans="1:18" x14ac:dyDescent="0.2">
      <c r="A2640" s="80"/>
      <c r="B2640" s="81">
        <f t="shared" si="51"/>
        <v>26</v>
      </c>
      <c r="C2640" s="3" t="s">
        <v>2634</v>
      </c>
      <c r="D2640" s="102" t="str">
        <f t="shared" si="50"/>
        <v>Estructura de  Suspensión compuesto por 1 postes de madera tratada 60' Clase 1</v>
      </c>
      <c r="E2640" s="81" t="s">
        <v>44</v>
      </c>
      <c r="F2640" s="81">
        <v>0</v>
      </c>
      <c r="G2640" s="86">
        <f>VLOOKUP(C2640,'[14]Estructuras de Madera'!$C$1:$AB$65536,23,0)</f>
        <v>2153.0714139211359</v>
      </c>
      <c r="H2640" s="93"/>
      <c r="I2640" s="88"/>
      <c r="J2640" s="89">
        <f>VLOOKUP(C2640,'[14]Estructuras de Madera'!$C$1:$AB$65536,26,0)</f>
        <v>1720.3466350159047</v>
      </c>
      <c r="L2640" s="103"/>
      <c r="M2640" s="59"/>
      <c r="N2640" s="59"/>
      <c r="O2640" s="34"/>
      <c r="P2640" s="59"/>
      <c r="Q2640" s="59"/>
      <c r="R2640" s="59"/>
    </row>
    <row r="2641" spans="1:18" x14ac:dyDescent="0.2">
      <c r="A2641" s="80"/>
      <c r="B2641" s="81">
        <f t="shared" si="51"/>
        <v>27</v>
      </c>
      <c r="C2641" s="3" t="s">
        <v>2635</v>
      </c>
      <c r="D2641" s="102" t="str">
        <f t="shared" si="50"/>
        <v>Estructura de  Suspensión compuesto por 1 postes de madera tratada 75' Clase 1</v>
      </c>
      <c r="E2641" s="81" t="s">
        <v>44</v>
      </c>
      <c r="F2641" s="81">
        <v>0</v>
      </c>
      <c r="G2641" s="86">
        <f>VLOOKUP(C2641,'[14]Estructuras de Madera'!$C$1:$AB$65536,23,0)</f>
        <v>2526.9745832422223</v>
      </c>
      <c r="H2641" s="93"/>
      <c r="I2641" s="88"/>
      <c r="J2641" s="89">
        <f>VLOOKUP(C2641,'[14]Estructuras de Madera'!$C$1:$AB$65536,26,0)</f>
        <v>2224.4118424879298</v>
      </c>
      <c r="L2641" s="103"/>
      <c r="M2641" s="59"/>
      <c r="N2641" s="59"/>
      <c r="O2641" s="34"/>
      <c r="P2641" s="59"/>
      <c r="Q2641" s="59"/>
      <c r="R2641" s="59"/>
    </row>
    <row r="2642" spans="1:18" x14ac:dyDescent="0.2">
      <c r="A2642" s="80"/>
      <c r="B2642" s="81">
        <f t="shared" si="51"/>
        <v>28</v>
      </c>
      <c r="C2642" s="3" t="s">
        <v>2636</v>
      </c>
      <c r="D2642" s="102" t="str">
        <f t="shared" si="50"/>
        <v>Estructura de  Suspensión compuesto por 1 postes de madera tratada 85' Clase 3</v>
      </c>
      <c r="E2642" s="81" t="s">
        <v>44</v>
      </c>
      <c r="F2642" s="81">
        <v>0</v>
      </c>
      <c r="G2642" s="86">
        <f>VLOOKUP(C2642,'[14]Estructuras de Madera'!$C$1:$AB$65536,23,0)</f>
        <v>1365.7324774334666</v>
      </c>
      <c r="H2642" s="93"/>
      <c r="I2642" s="88"/>
      <c r="J2642" s="89">
        <f>VLOOKUP(C2642,'[14]Estructuras de Madera'!$C$1:$AB$65536,26,0)</f>
        <v>1854.1224111555466</v>
      </c>
      <c r="L2642" s="103"/>
      <c r="M2642" s="59"/>
      <c r="N2642" s="59"/>
      <c r="O2642" s="34"/>
      <c r="P2642" s="59"/>
      <c r="Q2642" s="59"/>
      <c r="R2642" s="59"/>
    </row>
    <row r="2643" spans="1:18" x14ac:dyDescent="0.2">
      <c r="A2643" s="80"/>
      <c r="B2643" s="81">
        <f t="shared" si="51"/>
        <v>29</v>
      </c>
      <c r="C2643" s="3" t="s">
        <v>2637</v>
      </c>
      <c r="D2643" s="102" t="str">
        <f t="shared" si="50"/>
        <v>Estructura de  Suspensión compuesto por 2 postes de madera tratada 90' Clase H1</v>
      </c>
      <c r="E2643" s="81" t="s">
        <v>44</v>
      </c>
      <c r="F2643" s="81">
        <v>0</v>
      </c>
      <c r="G2643" s="86">
        <f>VLOOKUP(C2643,'[14]Estructuras de Madera'!$C$1:$AB$65536,23,0)</f>
        <v>5997.6806741632799</v>
      </c>
      <c r="H2643" s="93"/>
      <c r="I2643" s="88"/>
      <c r="J2643" s="89">
        <f>VLOOKUP(C2643,'[14]Estructuras de Madera'!$C$1:$AB$65536,26,0)</f>
        <v>5975.8461739004351</v>
      </c>
      <c r="L2643" s="103"/>
      <c r="M2643" s="59"/>
      <c r="N2643" s="59"/>
      <c r="O2643" s="34"/>
      <c r="P2643" s="59"/>
      <c r="Q2643" s="59"/>
      <c r="R2643" s="59"/>
    </row>
    <row r="2644" spans="1:18" x14ac:dyDescent="0.2">
      <c r="A2644" s="80"/>
      <c r="B2644" s="81">
        <f t="shared" si="51"/>
        <v>30</v>
      </c>
      <c r="C2644" s="3" t="s">
        <v>2638</v>
      </c>
      <c r="D2644" s="102" t="str">
        <f>+"Estructura de  Suspensión compuesto por "&amp;MID(C2644,5,1)&amp;" postes de madera tratada "&amp;MID(C2644,7,2)&amp;"' Clase "&amp;RIGHT(C2644,IF(LEN(C2644)=11,2,1))</f>
        <v>Estructura de  Suspensión compuesto por 2 postes de madera tratada 90' Clase H2</v>
      </c>
      <c r="E2644" s="81" t="s">
        <v>44</v>
      </c>
      <c r="F2644" s="81">
        <v>0</v>
      </c>
      <c r="G2644" s="86">
        <f>VLOOKUP(C2644,'[14]Estructuras de Madera'!$C$1:$AB$65536,23,0)</f>
        <v>6482.9450980507399</v>
      </c>
      <c r="H2644" s="93"/>
      <c r="I2644" s="88"/>
      <c r="J2644" s="89">
        <f>VLOOKUP(C2644,'[14]Estructuras de Madera'!$C$1:$AB$65536,26,0)</f>
        <v>6630.0393783864156</v>
      </c>
      <c r="L2644" s="103"/>
      <c r="M2644" s="59"/>
      <c r="N2644" s="59"/>
      <c r="O2644" s="34"/>
      <c r="P2644" s="59"/>
      <c r="Q2644" s="59"/>
      <c r="R2644" s="59"/>
    </row>
    <row r="2645" spans="1:18" x14ac:dyDescent="0.2">
      <c r="A2645" s="80"/>
      <c r="B2645" s="81">
        <f t="shared" si="51"/>
        <v>31</v>
      </c>
      <c r="C2645" s="3" t="s">
        <v>2639</v>
      </c>
      <c r="D2645" s="102" t="str">
        <f t="shared" si="50"/>
        <v>Estructura de  Suspensión compuesto por 2 postes de madera tratada 75' Clase 1</v>
      </c>
      <c r="E2645" s="81" t="s">
        <v>44</v>
      </c>
      <c r="F2645" s="81">
        <v>0</v>
      </c>
      <c r="G2645" s="86">
        <f>VLOOKUP(C2645,'[14]Estructuras de Madera'!$C$1:$AB$65536,23,0)</f>
        <v>4741.8352668390335</v>
      </c>
      <c r="H2645" s="93"/>
      <c r="I2645" s="88"/>
      <c r="J2645" s="89">
        <f>VLOOKUP(C2645,'[14]Estructuras de Madera'!$C$1:$AB$65536,26,0)</f>
        <v>4282.8196693508598</v>
      </c>
      <c r="L2645" s="103"/>
      <c r="M2645" s="59"/>
      <c r="N2645" s="59"/>
      <c r="O2645" s="34"/>
      <c r="P2645" s="59"/>
      <c r="Q2645" s="59"/>
      <c r="R2645" s="59"/>
    </row>
    <row r="2646" spans="1:18" x14ac:dyDescent="0.2">
      <c r="A2646" s="80"/>
      <c r="B2646" s="81">
        <f t="shared" si="51"/>
        <v>32</v>
      </c>
      <c r="C2646" s="3" t="s">
        <v>2640</v>
      </c>
      <c r="D2646" s="102" t="str">
        <f t="shared" si="50"/>
        <v>Estructura de  Suspensión compuesto por 2 postes de madera tratada 90' Clase 1</v>
      </c>
      <c r="E2646" s="81" t="s">
        <v>44</v>
      </c>
      <c r="F2646" s="81">
        <v>0</v>
      </c>
      <c r="G2646" s="86">
        <f>VLOOKUP(C2646,'[14]Estructuras de Madera'!$C$1:$AB$65536,23,0)</f>
        <v>5541.302945041034</v>
      </c>
      <c r="H2646" s="93"/>
      <c r="I2646" s="88"/>
      <c r="J2646" s="89">
        <f>VLOOKUP(C2646,'[14]Estructuras de Madera'!$C$1:$AB$65536,26,0)</f>
        <v>5360.5956128171501</v>
      </c>
      <c r="L2646" s="103"/>
      <c r="M2646" s="59"/>
      <c r="N2646" s="59"/>
      <c r="O2646" s="34"/>
      <c r="P2646" s="59"/>
      <c r="Q2646" s="59"/>
      <c r="R2646" s="59"/>
    </row>
    <row r="2647" spans="1:18" x14ac:dyDescent="0.2">
      <c r="A2647" s="80"/>
      <c r="B2647" s="81">
        <f t="shared" si="51"/>
        <v>33</v>
      </c>
      <c r="C2647" s="3" t="s">
        <v>2641</v>
      </c>
      <c r="D2647" s="102" t="str">
        <f>+"Estructura de  Suspensión compuesto por "&amp;MID(C2647,5,1)&amp;" postes de madera tratada "&amp;MID(C2647,7,2)&amp;"' Clase "&amp;RIGHT(C2647,IF(LEN(C2647)=11,2,1))</f>
        <v>Estructura de  Suspensión compuesto por 2 postes de madera tratada 90' Clase 2</v>
      </c>
      <c r="E2647" s="81" t="s">
        <v>44</v>
      </c>
      <c r="F2647" s="81">
        <v>0</v>
      </c>
      <c r="G2647" s="86">
        <f>VLOOKUP(C2647,'[14]Estructuras de Madera'!$C$1:$AB$65536,23,0)</f>
        <v>5156.1683315425207</v>
      </c>
      <c r="H2647" s="93"/>
      <c r="I2647" s="88"/>
      <c r="J2647" s="89">
        <f>VLOOKUP(C2647,'[14]Estructuras de Madera'!$C$1:$AB$65536,26,0)</f>
        <v>4841.3891048587311</v>
      </c>
      <c r="L2647" s="103"/>
      <c r="M2647" s="59"/>
      <c r="N2647" s="59"/>
      <c r="O2647" s="34"/>
      <c r="P2647" s="59"/>
      <c r="Q2647" s="59"/>
      <c r="R2647" s="59"/>
    </row>
    <row r="2648" spans="1:18" x14ac:dyDescent="0.2">
      <c r="A2648" s="80"/>
      <c r="B2648" s="81">
        <f t="shared" si="51"/>
        <v>34</v>
      </c>
      <c r="C2648" s="3" t="s">
        <v>2642</v>
      </c>
      <c r="D2648" s="102" t="str">
        <f t="shared" si="50"/>
        <v>Estructura de  Suspensión compuesto por 1 postes de madera tratada 75' Clase 3</v>
      </c>
      <c r="E2648" s="81" t="s">
        <v>44</v>
      </c>
      <c r="F2648" s="81">
        <v>0</v>
      </c>
      <c r="G2648" s="86">
        <f>VLOOKUP(C2648,'[14]Estructuras de Madera'!$C$1:$AB$65536,23,0)</f>
        <v>1282.0399705891298</v>
      </c>
      <c r="H2648" s="93"/>
      <c r="I2648" s="88"/>
      <c r="J2648" s="89">
        <f>VLOOKUP(C2648,'[14]Estructuras de Madera'!$C$1:$AB$65536,26,0)</f>
        <v>1620.1577290287739</v>
      </c>
      <c r="L2648" s="103"/>
      <c r="M2648" s="59"/>
      <c r="N2648" s="59"/>
      <c r="O2648" s="34"/>
      <c r="P2648" s="59"/>
      <c r="Q2648" s="59"/>
      <c r="R2648" s="59"/>
    </row>
    <row r="2649" spans="1:18" x14ac:dyDescent="0.2">
      <c r="A2649" s="80"/>
      <c r="B2649" s="81">
        <f t="shared" si="51"/>
        <v>35</v>
      </c>
      <c r="C2649" s="3" t="s">
        <v>2643</v>
      </c>
      <c r="D2649" s="102" t="str">
        <f t="shared" si="50"/>
        <v>Estructura de  Suspensión compuesto por 2 postes de madera tratada 70' Clase 4</v>
      </c>
      <c r="E2649" s="81" t="s">
        <v>44</v>
      </c>
      <c r="F2649" s="81">
        <v>0</v>
      </c>
      <c r="G2649" s="86">
        <f>VLOOKUP(C2649,'[14]Estructuras de Madera'!$C$1:$AB$65536,23,0)</f>
        <v>3657.8945607430041</v>
      </c>
      <c r="H2649" s="93"/>
      <c r="I2649" s="88"/>
      <c r="J2649" s="89">
        <f>VLOOKUP(C2649,'[14]Estructuras de Madera'!$C$1:$AB$65536,26,0)</f>
        <v>2821.5408096456808</v>
      </c>
      <c r="L2649" s="103"/>
      <c r="M2649" s="59"/>
      <c r="N2649" s="59"/>
      <c r="O2649" s="34"/>
      <c r="P2649" s="59"/>
      <c r="Q2649" s="59"/>
      <c r="R2649" s="59"/>
    </row>
    <row r="2650" spans="1:18" x14ac:dyDescent="0.2">
      <c r="A2650" s="80"/>
      <c r="B2650" s="81">
        <f t="shared" si="51"/>
        <v>36</v>
      </c>
      <c r="C2650" s="3" t="s">
        <v>2644</v>
      </c>
      <c r="D2650" s="102" t="str">
        <f t="shared" si="50"/>
        <v>Estructura de  Suspensión compuesto por 2 postes de madera tratada 75' Clase 4</v>
      </c>
      <c r="E2650" s="81" t="s">
        <v>44</v>
      </c>
      <c r="F2650" s="81">
        <v>0</v>
      </c>
      <c r="G2650" s="86">
        <f>VLOOKUP(C2650,'[14]Estructuras de Madera'!$C$1:$AB$65536,23,0)</f>
        <v>3831.0283939969245</v>
      </c>
      <c r="H2650" s="93"/>
      <c r="I2650" s="88"/>
      <c r="J2650" s="89">
        <f>VLOOKUP(C2650,'[14]Estructuras de Madera'!$C$1:$AB$65536,26,0)</f>
        <v>3054.9454682315554</v>
      </c>
      <c r="L2650" s="103"/>
      <c r="M2650" s="59"/>
      <c r="N2650" s="59"/>
      <c r="O2650" s="34"/>
      <c r="P2650" s="59"/>
      <c r="Q2650" s="59"/>
      <c r="R2650" s="59"/>
    </row>
    <row r="2651" spans="1:18" x14ac:dyDescent="0.2">
      <c r="A2651" s="80"/>
      <c r="B2651" s="81">
        <f t="shared" si="51"/>
        <v>37</v>
      </c>
      <c r="C2651" s="3" t="s">
        <v>2645</v>
      </c>
      <c r="D2651" s="102" t="str">
        <f t="shared" si="50"/>
        <v>Estructura de  Suspensión compuesto por 2 postes de madera tratada 75' Clase 3</v>
      </c>
      <c r="E2651" s="81" t="s">
        <v>44</v>
      </c>
      <c r="F2651" s="81">
        <v>0</v>
      </c>
      <c r="G2651" s="86">
        <f>VLOOKUP(C2651,'[14]Estructuras de Madera'!$C$1:$AB$65536,23,0)</f>
        <v>4113.1402073277059</v>
      </c>
      <c r="H2651" s="93"/>
      <c r="I2651" s="88"/>
      <c r="J2651" s="89">
        <f>VLOOKUP(C2651,'[14]Estructuras de Madera'!$C$1:$AB$65536,26,0)</f>
        <v>3435.2651910493478</v>
      </c>
      <c r="L2651" s="103"/>
      <c r="M2651" s="59"/>
      <c r="N2651" s="59"/>
      <c r="O2651" s="34"/>
      <c r="P2651" s="59"/>
      <c r="Q2651" s="59"/>
      <c r="R2651" s="59"/>
    </row>
    <row r="2652" spans="1:18" x14ac:dyDescent="0.2">
      <c r="A2652" s="80"/>
      <c r="B2652" s="81">
        <f t="shared" si="51"/>
        <v>38</v>
      </c>
      <c r="C2652" s="3" t="s">
        <v>2646</v>
      </c>
      <c r="D2652" s="102" t="str">
        <f t="shared" si="50"/>
        <v>Estructura de  Suspensión compuesto por 2 postes de madera tratada 85' Clase 3</v>
      </c>
      <c r="E2652" s="81" t="s">
        <v>44</v>
      </c>
      <c r="F2652" s="81">
        <v>0</v>
      </c>
      <c r="G2652" s="86">
        <f>VLOOKUP(C2652,'[14]Estructuras de Madera'!$C$1:$AB$65536,23,0)</f>
        <v>4504.7452210163792</v>
      </c>
      <c r="H2652" s="93"/>
      <c r="I2652" s="88"/>
      <c r="J2652" s="89">
        <f>VLOOKUP(C2652,'[14]Estructuras de Madera'!$C$1:$AB$65536,26,0)</f>
        <v>3963.1945553028931</v>
      </c>
      <c r="L2652" s="103"/>
      <c r="M2652" s="59"/>
      <c r="N2652" s="59"/>
      <c r="O2652" s="34"/>
      <c r="P2652" s="59"/>
      <c r="Q2652" s="59"/>
      <c r="R2652" s="59"/>
    </row>
    <row r="2653" spans="1:18" x14ac:dyDescent="0.2">
      <c r="A2653" s="80"/>
      <c r="B2653" s="81">
        <f t="shared" si="51"/>
        <v>39</v>
      </c>
      <c r="C2653" s="51" t="s">
        <v>2647</v>
      </c>
      <c r="D2653" s="102" t="str">
        <f>+"Estructura de  Suspensión compuesto por "&amp;MID(C2653,5,1)&amp;" postes de madera tratada "&amp;MID(C2653,7,2)&amp;"' Clase "&amp;RIGHT(C2653,IF(LEN(C2653)=11,2,1))</f>
        <v>Estructura de  Suspensión compuesto por 2 postes de madera tratada 80' Clase 3</v>
      </c>
      <c r="E2653" s="81" t="s">
        <v>44</v>
      </c>
      <c r="F2653" s="81">
        <v>0</v>
      </c>
      <c r="G2653" s="86">
        <f>VLOOKUP(C2653,'[14]Estructuras de Madera'!$C$1:$AB$65536,23,0)</f>
        <v>4304.4076641732063</v>
      </c>
      <c r="H2653" s="93"/>
      <c r="I2653" s="88"/>
      <c r="J2653" s="89">
        <f>VLOOKUP(C2653,'[14]Estructuras de Madera'!$C$1:$AB$65536,26,0)</f>
        <v>3693.1160953156382</v>
      </c>
      <c r="L2653" s="103"/>
      <c r="M2653" s="59"/>
      <c r="N2653" s="59"/>
      <c r="O2653" s="34"/>
      <c r="P2653" s="59"/>
      <c r="Q2653" s="59"/>
      <c r="R2653" s="59"/>
    </row>
    <row r="2654" spans="1:18" x14ac:dyDescent="0.2">
      <c r="A2654" s="80"/>
      <c r="B2654" s="81">
        <f t="shared" si="51"/>
        <v>40</v>
      </c>
      <c r="C2654" s="3" t="s">
        <v>2648</v>
      </c>
      <c r="D2654" s="102" t="str">
        <f t="shared" si="50"/>
        <v>Estructura de  Suspensión compuesto por 2 postes de madera tratada 85' Clase 2</v>
      </c>
      <c r="E2654" s="81" t="s">
        <v>44</v>
      </c>
      <c r="F2654" s="81">
        <v>0</v>
      </c>
      <c r="G2654" s="86">
        <f>VLOOKUP(C2654,'[14]Estructuras de Madera'!$C$1:$AB$65536,23,0)</f>
        <v>4876.6479758773285</v>
      </c>
      <c r="H2654" s="93"/>
      <c r="I2654" s="88"/>
      <c r="J2654" s="89">
        <f>VLOOKUP(C2654,'[14]Estructuras de Madera'!$C$1:$AB$65536,26,0)</f>
        <v>4464.5629700953859</v>
      </c>
      <c r="L2654" s="103"/>
      <c r="M2654" s="59"/>
      <c r="N2654" s="59"/>
      <c r="O2654" s="34"/>
      <c r="P2654" s="59"/>
      <c r="Q2654" s="59"/>
      <c r="R2654" s="59"/>
    </row>
    <row r="2655" spans="1:18" x14ac:dyDescent="0.2">
      <c r="A2655" s="80"/>
      <c r="B2655" s="81">
        <f t="shared" si="51"/>
        <v>41</v>
      </c>
      <c r="C2655" s="3" t="s">
        <v>2649</v>
      </c>
      <c r="D2655" s="102" t="str">
        <f t="shared" si="50"/>
        <v>Estructura de  Suspensión compuesto por 2 postes de madera tratada 75' Clase 2</v>
      </c>
      <c r="E2655" s="81" t="s">
        <v>44</v>
      </c>
      <c r="F2655" s="81">
        <v>0</v>
      </c>
      <c r="G2655" s="86">
        <f>VLOOKUP(C2655,'[14]Estructuras de Madera'!$C$1:$AB$65536,23,0)</f>
        <v>4400.9966502284115</v>
      </c>
      <c r="H2655" s="93"/>
      <c r="I2655" s="88"/>
      <c r="J2655" s="89">
        <f>VLOOKUP(C2655,'[14]Estructuras de Madera'!$C$1:$AB$65536,26,0)</f>
        <v>3823.3293464732387</v>
      </c>
      <c r="L2655" s="72"/>
      <c r="M2655" s="59"/>
      <c r="N2655" s="59"/>
      <c r="O2655" s="34"/>
      <c r="P2655" s="59"/>
      <c r="Q2655" s="59"/>
      <c r="R2655" s="59"/>
    </row>
    <row r="2656" spans="1:18" x14ac:dyDescent="0.2">
      <c r="A2656" s="80"/>
      <c r="B2656" s="81">
        <f t="shared" si="51"/>
        <v>42</v>
      </c>
      <c r="C2656" s="3" t="s">
        <v>2650</v>
      </c>
      <c r="D2656" s="102" t="str">
        <f t="shared" si="50"/>
        <v>Estructura de  Suspensión compuesto por 1 postes de madera tratada 90' Clase 2</v>
      </c>
      <c r="E2656" s="81" t="s">
        <v>44</v>
      </c>
      <c r="F2656" s="81">
        <v>0</v>
      </c>
      <c r="G2656" s="86">
        <f>VLOOKUP(C2656,'[14]Estructuras de Madera'!$C$1:$AB$65536,23,0)</f>
        <v>1707.7259576584586</v>
      </c>
      <c r="H2656" s="93"/>
      <c r="I2656" s="88"/>
      <c r="J2656" s="89">
        <f>VLOOKUP(C2656,'[14]Estructuras de Madera'!$C$1:$AB$65536,26,0)</f>
        <v>2174.5040571345658</v>
      </c>
      <c r="L2656" s="72"/>
      <c r="M2656" s="59"/>
      <c r="N2656" s="59"/>
      <c r="O2656" s="34"/>
      <c r="P2656" s="59"/>
      <c r="Q2656" s="59"/>
      <c r="R2656" s="59"/>
    </row>
    <row r="2657" spans="1:18" x14ac:dyDescent="0.2">
      <c r="A2657" s="80"/>
      <c r="B2657" s="81">
        <f t="shared" si="51"/>
        <v>43</v>
      </c>
      <c r="C2657" s="3" t="s">
        <v>2651</v>
      </c>
      <c r="D2657" s="102" t="str">
        <f>+"Estructura de  Suspensión compuesto por "&amp;MID(C2657,5,1)&amp;" postes de madera tratada "&amp;MID(C2657,7,2)&amp;"' Clase "&amp;RIGHT(C2657,IF(LEN(C2657)=11,2,1))</f>
        <v>Estructura de  Suspensión compuesto por 1 postes de madera tratada 90' Clase 1</v>
      </c>
      <c r="E2657" s="81" t="s">
        <v>44</v>
      </c>
      <c r="F2657" s="81">
        <v>0</v>
      </c>
      <c r="G2657" s="86">
        <f>VLOOKUP(C2657,'[14]Estructuras de Madera'!$C$1:$AB$65536,23,0)</f>
        <v>1900.2932644077155</v>
      </c>
      <c r="H2657" s="93"/>
      <c r="I2657" s="88"/>
      <c r="J2657" s="89">
        <f>VLOOKUP(C2657,'[14]Estructuras de Madera'!$C$1:$AB$65536,26,0)</f>
        <v>2434.1073111137753</v>
      </c>
      <c r="L2657" s="72"/>
      <c r="M2657" s="59"/>
      <c r="N2657" s="59"/>
      <c r="O2657" s="34"/>
      <c r="P2657" s="59"/>
      <c r="Q2657" s="59"/>
      <c r="R2657" s="59"/>
    </row>
    <row r="2658" spans="1:18" x14ac:dyDescent="0.2">
      <c r="A2658" s="80"/>
      <c r="B2658" s="81">
        <f t="shared" si="51"/>
        <v>44</v>
      </c>
      <c r="C2658" s="3" t="s">
        <v>2652</v>
      </c>
      <c r="D2658" s="102" t="str">
        <f t="shared" si="50"/>
        <v>Estructura de  Suspensión compuesto por 1 postes de madera tratada 85' Clase 2</v>
      </c>
      <c r="E2658" s="81" t="s">
        <v>44</v>
      </c>
      <c r="F2658" s="81">
        <v>0</v>
      </c>
      <c r="G2658" s="86">
        <f>VLOOKUP(C2658,'[14]Estructuras de Madera'!$C$1:$AB$65536,23,0)</f>
        <v>1663.7938548639411</v>
      </c>
      <c r="H2658" s="93"/>
      <c r="I2658" s="88"/>
      <c r="J2658" s="89">
        <f>VLOOKUP(C2658,'[14]Estructuras de Madera'!$C$1:$AB$65536,26,0)</f>
        <v>2134.8066185517928</v>
      </c>
      <c r="L2658" s="72"/>
      <c r="M2658" s="59"/>
      <c r="N2658" s="59"/>
      <c r="O2658" s="34"/>
      <c r="P2658" s="59"/>
      <c r="Q2658" s="59"/>
      <c r="R2658" s="59"/>
    </row>
    <row r="2659" spans="1:18" x14ac:dyDescent="0.2">
      <c r="A2659" s="80"/>
      <c r="B2659" s="81">
        <f t="shared" si="51"/>
        <v>45</v>
      </c>
      <c r="C2659" s="3" t="s">
        <v>2653</v>
      </c>
      <c r="D2659" s="102" t="str">
        <f>+"Estructura de  Suspensión compuesto por "&amp;MID(C2659,5,1)&amp;" postes de madera tratada "&amp;MID(C2659,7,2)&amp;"' Clase "&amp;RIGHT(C2659,IF(LEN(C2659)=11,2,1))</f>
        <v>Estructura de  Suspensión compuesto por 1 postes de madera tratada 85' Clase 1</v>
      </c>
      <c r="E2659" s="81" t="s">
        <v>44</v>
      </c>
      <c r="F2659" s="81">
        <v>0</v>
      </c>
      <c r="G2659" s="86">
        <f>VLOOKUP(C2659,'[14]Estructuras de Madera'!$C$1:$AB$65536,23,0)</f>
        <v>1863.8779722356487</v>
      </c>
      <c r="H2659" s="93"/>
      <c r="I2659" s="88"/>
      <c r="J2659" s="89">
        <f>VLOOKUP(C2659,'[14]Estructuras de Madera'!$C$1:$AB$65536,26,0)</f>
        <v>2404.5434124868516</v>
      </c>
      <c r="L2659" s="72"/>
      <c r="M2659" s="59"/>
      <c r="N2659" s="59"/>
      <c r="O2659" s="34"/>
      <c r="P2659" s="59"/>
      <c r="Q2659" s="59"/>
      <c r="R2659" s="59"/>
    </row>
    <row r="2660" spans="1:18" x14ac:dyDescent="0.2">
      <c r="A2660" s="80"/>
      <c r="B2660" s="81">
        <f t="shared" si="51"/>
        <v>46</v>
      </c>
      <c r="C2660" s="3" t="s">
        <v>2654</v>
      </c>
      <c r="D2660" s="102" t="str">
        <f>+"Estructura de  Suspensión compuesto por "&amp;MID(C2660,5,1)&amp;" postes de madera tratada "&amp;MID(C2660,7,2)&amp;"' Clase "&amp;RIGHT(C2660,IF(LEN(C2660)=11,2,1))</f>
        <v>Estructura de  Suspensión compuesto por 1 postes de madera tratada 85' Clase 4</v>
      </c>
      <c r="E2660" s="81" t="s">
        <v>44</v>
      </c>
      <c r="F2660" s="81">
        <v>0</v>
      </c>
      <c r="G2660" s="86">
        <f>VLOOKUP(C2660,'[14]Estructuras de Madera'!$C$1:$AB$65536,23,0)</f>
        <v>1326.5017966679532</v>
      </c>
      <c r="H2660" s="93"/>
      <c r="I2660" s="88"/>
      <c r="J2660" s="89">
        <f>VLOOKUP(C2660,'[14]Estructuras de Madera'!$C$1:$AB$65536,26,0)</f>
        <v>1680.0974712558891</v>
      </c>
      <c r="L2660" s="72"/>
      <c r="M2660" s="59"/>
      <c r="N2660" s="59"/>
      <c r="O2660" s="34"/>
      <c r="P2660" s="59"/>
      <c r="Q2660" s="59"/>
      <c r="R2660" s="59"/>
    </row>
    <row r="2661" spans="1:18" x14ac:dyDescent="0.2">
      <c r="A2661" s="80"/>
      <c r="B2661" s="81">
        <f t="shared" si="51"/>
        <v>47</v>
      </c>
      <c r="C2661" s="3" t="s">
        <v>2655</v>
      </c>
      <c r="D2661" s="102" t="str">
        <f t="shared" si="50"/>
        <v>Estructura de  Suspensión compuesto por 1 postes de madera tratada 85' Clase 3</v>
      </c>
      <c r="E2661" s="81" t="s">
        <v>44</v>
      </c>
      <c r="F2661" s="81">
        <v>0</v>
      </c>
      <c r="G2661" s="86">
        <f>VLOOKUP(C2661,'[14]Estructuras de Madera'!$C$1:$AB$65536,23,0)</f>
        <v>1382.0144023953881</v>
      </c>
      <c r="H2661" s="93"/>
      <c r="I2661" s="88"/>
      <c r="J2661" s="89">
        <f>VLOOKUP(C2661,'[14]Estructuras de Madera'!$C$1:$AB$65536,26,0)</f>
        <v>1735.4067823566465</v>
      </c>
      <c r="L2661" s="72"/>
      <c r="M2661" s="59"/>
      <c r="N2661" s="59"/>
      <c r="O2661" s="34"/>
      <c r="P2661" s="59"/>
      <c r="Q2661" s="59"/>
      <c r="R2661" s="59"/>
    </row>
    <row r="2662" spans="1:18" x14ac:dyDescent="0.2">
      <c r="A2662" s="80"/>
      <c r="B2662" s="81">
        <f t="shared" si="51"/>
        <v>48</v>
      </c>
      <c r="C2662" s="3" t="s">
        <v>2656</v>
      </c>
      <c r="D2662" s="102" t="str">
        <f t="shared" si="50"/>
        <v>Estructura de  Suspensión compuesto por 1 postes de madera tratada 75' Clase 1</v>
      </c>
      <c r="E2662" s="81" t="s">
        <v>44</v>
      </c>
      <c r="F2662" s="81">
        <v>0</v>
      </c>
      <c r="G2662" s="86">
        <f>VLOOKUP(C2662,'[14]Estructuras de Madera'!$C$1:$AB$65536,23,0)</f>
        <v>1596.3875003447938</v>
      </c>
      <c r="H2662" s="93"/>
      <c r="I2662" s="88"/>
      <c r="J2662" s="89">
        <f>VLOOKUP(C2662,'[14]Estructuras de Madera'!$C$1:$AB$65536,26,0)</f>
        <v>2043.93496817953</v>
      </c>
      <c r="L2662" s="72"/>
      <c r="M2662" s="59"/>
      <c r="N2662" s="59"/>
      <c r="O2662" s="34"/>
      <c r="P2662" s="59"/>
      <c r="Q2662" s="59"/>
      <c r="R2662" s="59"/>
    </row>
    <row r="2663" spans="1:18" ht="22.5" x14ac:dyDescent="0.2">
      <c r="A2663" s="80"/>
      <c r="B2663" s="81">
        <f t="shared" si="51"/>
        <v>49</v>
      </c>
      <c r="C2663" s="3" t="s">
        <v>2657</v>
      </c>
      <c r="D2663" s="102" t="str">
        <f>+"Estructura de  Suspensión- Angulo menor  compuesto por "&amp;MID(C2663,5,1)&amp;" postes de madera tratada "&amp;MID(C2663,7,2)&amp;"' Clase "&amp;RIGHT(C2663,IF(LEN(C2663)=11,2,1))</f>
        <v>Estructura de  Suspensión- Angulo menor  compuesto por 1 postes de madera tratada 75' Clase 2</v>
      </c>
      <c r="E2663" s="81" t="s">
        <v>44</v>
      </c>
      <c r="F2663" s="81">
        <v>0</v>
      </c>
      <c r="G2663" s="86">
        <f>VLOOKUP(C2663,'[14]Estructuras de Madera'!$C$1:$AB$65536,23,0)</f>
        <v>1425.9681920394823</v>
      </c>
      <c r="H2663" s="93"/>
      <c r="I2663" s="88"/>
      <c r="J2663" s="89">
        <f>VLOOKUP(C2663,'[14]Estructuras de Madera'!$C$1:$AB$65536,26,0)</f>
        <v>1814.1898067407194</v>
      </c>
      <c r="L2663" s="72"/>
      <c r="M2663" s="59"/>
      <c r="N2663" s="59"/>
      <c r="O2663" s="34"/>
      <c r="P2663" s="59"/>
      <c r="Q2663" s="59"/>
      <c r="R2663" s="59"/>
    </row>
    <row r="2664" spans="1:18" ht="22.5" x14ac:dyDescent="0.2">
      <c r="A2664" s="80"/>
      <c r="B2664" s="81">
        <f t="shared" si="51"/>
        <v>50</v>
      </c>
      <c r="C2664" s="3" t="s">
        <v>2658</v>
      </c>
      <c r="D2664" s="102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80' Clase 4</v>
      </c>
      <c r="E2664" s="81" t="s">
        <v>44</v>
      </c>
      <c r="F2664" s="81">
        <v>0</v>
      </c>
      <c r="G2664" s="86">
        <f>VLOOKUP(C2664,'[14]Estructuras de Madera'!$C$1:$AB$65536,23,0)</f>
        <v>1233.3307086418847</v>
      </c>
      <c r="H2664" s="93"/>
      <c r="I2664" s="88"/>
      <c r="J2664" s="89">
        <f>VLOOKUP(C2664,'[14]Estructuras de Madera'!$C$1:$AB$65536,26,0)</f>
        <v>1554.4919464310262</v>
      </c>
      <c r="L2664" s="72"/>
      <c r="M2664" s="59"/>
      <c r="N2664" s="59"/>
      <c r="O2664" s="34"/>
      <c r="P2664" s="59"/>
      <c r="Q2664" s="59"/>
      <c r="R2664" s="59"/>
    </row>
    <row r="2665" spans="1:18" ht="22.5" x14ac:dyDescent="0.2">
      <c r="A2665" s="80"/>
      <c r="B2665" s="81">
        <f t="shared" si="51"/>
        <v>51</v>
      </c>
      <c r="C2665" s="3" t="s">
        <v>2659</v>
      </c>
      <c r="D2665" s="102" t="str">
        <f>+"Estructura de  Suspensión- Angulo menor  compuesto por "&amp;MID(C2665,5,1)&amp;" postes de madera tratada "&amp;MID(C2665,7,2)&amp;"' Clase "&amp;RIGHT(C2665,IF(LEN(C2665)=11,2,1))</f>
        <v>Estructura de  Suspensión- Angulo menor  compuesto por 1 postes de madera tratada 75' Clase 4</v>
      </c>
      <c r="E2665" s="81" t="s">
        <v>44</v>
      </c>
      <c r="F2665" s="81">
        <v>0</v>
      </c>
      <c r="G2665" s="86">
        <f>VLOOKUP(C2665,'[14]Estructuras de Madera'!$C$1:$AB$65536,23,0)</f>
        <v>1140.9840639237393</v>
      </c>
      <c r="H2665" s="93"/>
      <c r="I2665" s="88"/>
      <c r="J2665" s="89">
        <f>VLOOKUP(C2665,'[14]Estructuras de Madera'!$C$1:$AB$65536,26,0)</f>
        <v>1429.9978676198778</v>
      </c>
      <c r="L2665" s="72"/>
      <c r="M2665" s="59"/>
      <c r="N2665" s="59"/>
      <c r="O2665" s="34"/>
      <c r="P2665" s="59"/>
      <c r="Q2665" s="59"/>
      <c r="R2665" s="59"/>
    </row>
    <row r="2666" spans="1:18" ht="22.5" x14ac:dyDescent="0.2">
      <c r="A2666" s="80"/>
      <c r="B2666" s="81">
        <f t="shared" si="51"/>
        <v>52</v>
      </c>
      <c r="C2666" s="3" t="s">
        <v>2660</v>
      </c>
      <c r="D2666" s="102" t="str">
        <f t="shared" ref="D2666:D2692" si="52">+"Estructura de  Suspensión- Angulo menor  compuesto por "&amp;MID(C2666,5,1)&amp;" postes de madera tratada "&amp;MID(C2666,7,2)&amp;"' Clase "&amp;RIGHT(C2666,IF(LEN(C2666)=11,2,1))</f>
        <v>Estructura de  Suspensión- Angulo menor  compuesto por 3 postes de madera tratada 85' Clase 2</v>
      </c>
      <c r="E2666" s="81" t="s">
        <v>44</v>
      </c>
      <c r="F2666" s="81">
        <v>0</v>
      </c>
      <c r="G2666" s="86">
        <f>VLOOKUP(C2666,'[14]Estructuras de Madera'!$C$1:$AB$65536,23,0)</f>
        <v>4309.0136769204692</v>
      </c>
      <c r="H2666" s="93"/>
      <c r="I2666" s="88"/>
      <c r="J2666" s="89">
        <f>VLOOKUP(C2666,'[14]Estructuras de Madera'!$C$1:$AB$65536,26,0)</f>
        <v>5566.7796723305792</v>
      </c>
      <c r="L2666" s="72"/>
      <c r="M2666" s="59"/>
      <c r="N2666" s="59"/>
      <c r="O2666" s="34"/>
      <c r="P2666" s="59"/>
      <c r="Q2666" s="59"/>
      <c r="R2666" s="59"/>
    </row>
    <row r="2667" spans="1:18" ht="22.5" x14ac:dyDescent="0.2">
      <c r="A2667" s="80"/>
      <c r="B2667" s="81">
        <f t="shared" si="51"/>
        <v>53</v>
      </c>
      <c r="C2667" s="3" t="s">
        <v>2661</v>
      </c>
      <c r="D2667" s="102" t="str">
        <f>+"Estructura de  Suspensión- Angulo menor  compuesto por "&amp;MID(C2667,5,1)&amp;" postes de madera tratada "&amp;MID(C2667,7,2)&amp;"' Clase "&amp;RIGHT(C2667,IF(LEN(C2667)=11,2,1))</f>
        <v>Estructura de  Suspensión- Angulo menor  compuesto por 3 postes de madera tratada 85' Clase 3</v>
      </c>
      <c r="E2667" s="81" t="s">
        <v>44</v>
      </c>
      <c r="F2667" s="81">
        <v>0</v>
      </c>
      <c r="G2667" s="86">
        <f>VLOOKUP(C2667,'[14]Estructuras de Madera'!$C$1:$AB$65536,23,0)</f>
        <v>3751.1595446290471</v>
      </c>
      <c r="H2667" s="93"/>
      <c r="I2667" s="88"/>
      <c r="J2667" s="89">
        <f>VLOOKUP(C2667,'[14]Estructuras de Madera'!$C$1:$AB$65536,26,0)</f>
        <v>4814.7270501418398</v>
      </c>
      <c r="L2667" s="72"/>
      <c r="M2667" s="59"/>
      <c r="N2667" s="59"/>
      <c r="O2667" s="34"/>
      <c r="P2667" s="59"/>
      <c r="Q2667" s="59"/>
      <c r="R2667" s="59"/>
    </row>
    <row r="2668" spans="1:18" ht="22.5" x14ac:dyDescent="0.2">
      <c r="A2668" s="80"/>
      <c r="B2668" s="81">
        <f t="shared" si="51"/>
        <v>54</v>
      </c>
      <c r="C2668" s="3" t="s">
        <v>2662</v>
      </c>
      <c r="D2668" s="102" t="str">
        <f t="shared" si="52"/>
        <v>Estructura de  Suspensión- Angulo menor  compuesto por 2 postes de madera tratada 75' Clase 3</v>
      </c>
      <c r="E2668" s="81" t="s">
        <v>44</v>
      </c>
      <c r="F2668" s="81">
        <v>0</v>
      </c>
      <c r="G2668" s="86">
        <f>VLOOKUP(C2668,'[14]Estructuras de Madera'!$C$1:$AB$65536,23,0)</f>
        <v>2071.7980160640245</v>
      </c>
      <c r="H2668" s="93"/>
      <c r="I2668" s="88"/>
      <c r="J2668" s="89">
        <f>VLOOKUP(C2668,'[14]Estructuras de Madera'!$C$1:$AB$65536,26,0)</f>
        <v>2671.8886691743478</v>
      </c>
      <c r="L2668" s="72"/>
      <c r="M2668" s="59"/>
      <c r="N2668" s="59"/>
      <c r="O2668" s="34"/>
      <c r="P2668" s="59"/>
      <c r="Q2668" s="59"/>
      <c r="R2668" s="59"/>
    </row>
    <row r="2669" spans="1:18" ht="22.5" x14ac:dyDescent="0.2">
      <c r="A2669" s="80"/>
      <c r="B2669" s="81">
        <f t="shared" si="51"/>
        <v>55</v>
      </c>
      <c r="C2669" s="3" t="s">
        <v>2663</v>
      </c>
      <c r="D2669" s="102" t="str">
        <f>+"Estructura de  Suspensión- Angulo menor  compuesto por "&amp;MID(C2669,5,1)&amp;" postes de madera tratada "&amp;MID(C2669,7,2)&amp;"' Clase "&amp;RIGHT(C2669,IF(LEN(C2669)=11,2,1))</f>
        <v>Estructura de  Suspensión- Angulo menor  compuesto por 2 postes de madera tratada 70' Clase 4</v>
      </c>
      <c r="E2669" s="81" t="s">
        <v>44</v>
      </c>
      <c r="F2669" s="81">
        <v>0</v>
      </c>
      <c r="G2669" s="86">
        <f>VLOOKUP(C2669,'[14]Estructuras de Madera'!$C$1:$AB$65536,23,0)</f>
        <v>1728.6623694793229</v>
      </c>
      <c r="H2669" s="93"/>
      <c r="I2669" s="88"/>
      <c r="J2669" s="89">
        <f>VLOOKUP(C2669,'[14]Estructuras de Madera'!$C$1:$AB$65536,26,0)</f>
        <v>2088.1642877706809</v>
      </c>
      <c r="L2669" s="72"/>
      <c r="M2669" s="59"/>
      <c r="N2669" s="59"/>
      <c r="O2669" s="34"/>
      <c r="P2669" s="59"/>
      <c r="Q2669" s="59"/>
      <c r="R2669" s="59"/>
    </row>
    <row r="2670" spans="1:18" ht="22.5" x14ac:dyDescent="0.2">
      <c r="A2670" s="80"/>
      <c r="B2670" s="81">
        <f t="shared" si="51"/>
        <v>56</v>
      </c>
      <c r="C2670" s="3" t="s">
        <v>2664</v>
      </c>
      <c r="D2670" s="102" t="str">
        <f t="shared" si="52"/>
        <v>Estructura de  Suspensión- Angulo menor  compuesto por 2 postes de madera tratada 75' Clase 4</v>
      </c>
      <c r="E2670" s="81" t="s">
        <v>44</v>
      </c>
      <c r="F2670" s="81">
        <v>0</v>
      </c>
      <c r="G2670" s="86">
        <f>VLOOKUP(C2670,'[14]Estructuras de Madera'!$C$1:$AB$65536,23,0)</f>
        <v>1901.7962027332435</v>
      </c>
      <c r="H2670" s="93"/>
      <c r="I2670" s="88"/>
      <c r="J2670" s="89">
        <f>VLOOKUP(C2670,'[14]Estructuras de Madera'!$C$1:$AB$65536,26,0)</f>
        <v>2321.5689463565554</v>
      </c>
      <c r="L2670" s="72"/>
      <c r="M2670" s="59"/>
      <c r="N2670" s="59"/>
      <c r="O2670" s="34"/>
      <c r="P2670" s="59"/>
      <c r="Q2670" s="59"/>
      <c r="R2670" s="59"/>
    </row>
    <row r="2671" spans="1:18" ht="22.5" x14ac:dyDescent="0.2">
      <c r="A2671" s="80"/>
      <c r="B2671" s="81">
        <f t="shared" si="51"/>
        <v>57</v>
      </c>
      <c r="C2671" s="3" t="s">
        <v>2665</v>
      </c>
      <c r="D2671" s="102" t="str">
        <f t="shared" si="52"/>
        <v>Estructura de  Suspensión- Angulo menor  compuesto por 2 postes de madera tratada 90' Clase 2</v>
      </c>
      <c r="E2671" s="81" t="s">
        <v>44</v>
      </c>
      <c r="F2671" s="81">
        <v>0</v>
      </c>
      <c r="G2671" s="86">
        <f>VLOOKUP(C2671,'[14]Estructuras de Madera'!$C$1:$AB$65536,23,0)</f>
        <v>3226.936140278839</v>
      </c>
      <c r="H2671" s="93"/>
      <c r="I2671" s="88"/>
      <c r="J2671" s="89">
        <f>VLOOKUP(C2671,'[14]Estructuras de Madera'!$C$1:$AB$65536,26,0)</f>
        <v>4108.0125829837316</v>
      </c>
      <c r="L2671" s="72"/>
      <c r="M2671" s="59"/>
      <c r="N2671" s="59"/>
      <c r="O2671" s="34"/>
      <c r="P2671" s="59"/>
      <c r="Q2671" s="59"/>
      <c r="R2671" s="59"/>
    </row>
    <row r="2672" spans="1:18" ht="22.5" x14ac:dyDescent="0.2">
      <c r="A2672" s="80"/>
      <c r="B2672" s="81">
        <f t="shared" si="51"/>
        <v>58</v>
      </c>
      <c r="C2672" s="3" t="s">
        <v>2666</v>
      </c>
      <c r="D2672" s="102" t="str">
        <f>+"Estructura de  Suspensión- Angulo menor  compuesto por "&amp;MID(C2672,5,1)&amp;" postes de madera tratada "&amp;MID(C2672,7,2)&amp;"' Clase "&amp;RIGHT(C2672,IF(LEN(C2672)=11,2,1))</f>
        <v>Estructura de  Suspensión- Angulo menor  compuesto por 2 postes de madera tratada 90' Clase 1</v>
      </c>
      <c r="E2672" s="81" t="s">
        <v>44</v>
      </c>
      <c r="F2672" s="81">
        <v>0</v>
      </c>
      <c r="G2672" s="86">
        <f>VLOOKUP(C2672,'[14]Estructuras de Madera'!$C$1:$AB$65536,23,0)</f>
        <v>3612.0707537773528</v>
      </c>
      <c r="H2672" s="93"/>
      <c r="I2672" s="88"/>
      <c r="J2672" s="89">
        <f>VLOOKUP(C2672,'[14]Estructuras de Madera'!$C$1:$AB$65536,26,0)</f>
        <v>4627.2190909421506</v>
      </c>
      <c r="L2672" s="72"/>
      <c r="M2672" s="59"/>
      <c r="N2672" s="59"/>
      <c r="O2672" s="34"/>
      <c r="P2672" s="59"/>
      <c r="Q2672" s="59"/>
      <c r="R2672" s="59"/>
    </row>
    <row r="2673" spans="1:18" ht="22.5" x14ac:dyDescent="0.2">
      <c r="A2673" s="80"/>
      <c r="B2673" s="81">
        <f t="shared" si="51"/>
        <v>59</v>
      </c>
      <c r="C2673" s="51" t="s">
        <v>2667</v>
      </c>
      <c r="D2673" s="102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85' Clase 3</v>
      </c>
      <c r="E2673" s="81" t="s">
        <v>44</v>
      </c>
      <c r="F2673" s="81">
        <v>0</v>
      </c>
      <c r="G2673" s="86">
        <f>VLOOKUP(C2673,'[14]Estructuras de Madera'!$C$1:$AB$65536,23,0)</f>
        <v>2575.513029752698</v>
      </c>
      <c r="H2673" s="93"/>
      <c r="I2673" s="88"/>
      <c r="J2673" s="89">
        <f>VLOOKUP(C2673,'[14]Estructuras de Madera'!$C$1:$AB$65536,26,0)</f>
        <v>3229.8180334278932</v>
      </c>
      <c r="L2673" s="72"/>
      <c r="M2673" s="59"/>
      <c r="N2673" s="59"/>
      <c r="O2673" s="34"/>
      <c r="P2673" s="59"/>
      <c r="Q2673" s="59"/>
      <c r="R2673" s="59"/>
    </row>
    <row r="2674" spans="1:18" ht="22.5" x14ac:dyDescent="0.2">
      <c r="A2674" s="80"/>
      <c r="B2674" s="81">
        <f t="shared" si="51"/>
        <v>60</v>
      </c>
      <c r="C2674" s="51" t="s">
        <v>2668</v>
      </c>
      <c r="D2674" s="102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80' Clase 3</v>
      </c>
      <c r="E2674" s="81" t="s">
        <v>44</v>
      </c>
      <c r="F2674" s="81">
        <v>0</v>
      </c>
      <c r="G2674" s="86">
        <f>VLOOKUP(C2674,'[14]Estructuras de Madera'!$C$1:$AB$65536,23,0)</f>
        <v>2375.1754729095246</v>
      </c>
      <c r="H2674" s="93"/>
      <c r="I2674" s="88"/>
      <c r="J2674" s="89">
        <f>VLOOKUP(C2674,'[14]Estructuras de Madera'!$C$1:$AB$65536,26,0)</f>
        <v>2959.7395734406382</v>
      </c>
      <c r="L2674" s="72"/>
      <c r="M2674" s="59"/>
      <c r="N2674" s="59"/>
      <c r="O2674" s="34"/>
      <c r="P2674" s="59"/>
      <c r="Q2674" s="59"/>
      <c r="R2674" s="59"/>
    </row>
    <row r="2675" spans="1:18" ht="22.5" x14ac:dyDescent="0.2">
      <c r="A2675" s="80"/>
      <c r="B2675" s="81">
        <f t="shared" si="51"/>
        <v>61</v>
      </c>
      <c r="C2675" s="3" t="s">
        <v>2669</v>
      </c>
      <c r="D2675" s="102" t="str">
        <f t="shared" si="52"/>
        <v>Estructura de  Suspensión- Angulo menor  compuesto por 2 postes de madera tratada 85' Clase 2</v>
      </c>
      <c r="E2675" s="81" t="s">
        <v>44</v>
      </c>
      <c r="F2675" s="81">
        <v>0</v>
      </c>
      <c r="G2675" s="86">
        <f>VLOOKUP(C2675,'[14]Estructuras de Madera'!$C$1:$AB$65536,23,0)</f>
        <v>4577.0578574427782</v>
      </c>
      <c r="H2675" s="93"/>
      <c r="I2675" s="88"/>
      <c r="J2675" s="89">
        <f>VLOOKUP(C2675,'[14]Estructuras de Madera'!$C$1:$AB$65536,26,0)</f>
        <v>4654.3892544703858</v>
      </c>
      <c r="L2675" s="72"/>
      <c r="M2675" s="59"/>
      <c r="N2675" s="59"/>
      <c r="O2675" s="34"/>
      <c r="P2675" s="59"/>
      <c r="Q2675" s="59"/>
      <c r="R2675" s="59"/>
    </row>
    <row r="2676" spans="1:18" ht="22.5" x14ac:dyDescent="0.2">
      <c r="A2676" s="80"/>
      <c r="B2676" s="81">
        <f t="shared" si="51"/>
        <v>62</v>
      </c>
      <c r="C2676" s="3" t="s">
        <v>2670</v>
      </c>
      <c r="D2676" s="102" t="str">
        <f t="shared" si="52"/>
        <v>Estructura de  Suspensión- Angulo menor  compuesto por 2 postes de madera tratada 75' Clase 2</v>
      </c>
      <c r="E2676" s="81" t="s">
        <v>44</v>
      </c>
      <c r="F2676" s="81">
        <v>0</v>
      </c>
      <c r="G2676" s="86">
        <f>VLOOKUP(C2676,'[14]Estructuras de Madera'!$C$1:$AB$65536,23,0)</f>
        <v>2471.7644589647298</v>
      </c>
      <c r="H2676" s="93"/>
      <c r="I2676" s="88"/>
      <c r="J2676" s="89">
        <f>VLOOKUP(C2676,'[14]Estructuras de Madera'!$C$1:$AB$65536,26,0)</f>
        <v>3089.9528245982387</v>
      </c>
      <c r="L2676" s="72"/>
      <c r="M2676" s="59"/>
      <c r="N2676" s="59"/>
      <c r="O2676" s="34"/>
      <c r="P2676" s="59"/>
      <c r="Q2676" s="59"/>
      <c r="R2676" s="59"/>
    </row>
    <row r="2677" spans="1:18" ht="22.5" x14ac:dyDescent="0.2">
      <c r="A2677" s="80"/>
      <c r="B2677" s="81">
        <f t="shared" si="51"/>
        <v>63</v>
      </c>
      <c r="C2677" s="3" t="s">
        <v>2671</v>
      </c>
      <c r="D2677" s="102" t="str">
        <f t="shared" si="52"/>
        <v>Estructura de  Suspensión- Angulo menor  compuesto por 2 postes de madera tratada 75' Clase 1</v>
      </c>
      <c r="E2677" s="81" t="s">
        <v>44</v>
      </c>
      <c r="F2677" s="81">
        <v>0</v>
      </c>
      <c r="G2677" s="86">
        <f>VLOOKUP(C2677,'[14]Estructuras de Madera'!$C$1:$AB$65536,23,0)</f>
        <v>2812.6030755753522</v>
      </c>
      <c r="H2677" s="93"/>
      <c r="I2677" s="88"/>
      <c r="J2677" s="89">
        <f>VLOOKUP(C2677,'[14]Estructuras de Madera'!$C$1:$AB$65536,26,0)</f>
        <v>3549.4431474758599</v>
      </c>
      <c r="L2677" s="72"/>
      <c r="M2677" s="59"/>
      <c r="N2677" s="59"/>
      <c r="O2677" s="34"/>
      <c r="P2677" s="59"/>
      <c r="Q2677" s="59"/>
      <c r="R2677" s="59"/>
    </row>
    <row r="2678" spans="1:18" ht="22.5" x14ac:dyDescent="0.2">
      <c r="A2678" s="80"/>
      <c r="B2678" s="81">
        <f t="shared" si="51"/>
        <v>64</v>
      </c>
      <c r="C2678" s="3" t="s">
        <v>2672</v>
      </c>
      <c r="D2678" s="102" t="str">
        <f>+"Estructura de  Suspensión- Angulo menor  compuesto por "&amp;MID(C2678,5,1)&amp;" postes de madera tratada "&amp;MID(C2678,7,2)&amp;"' Clase "&amp;RIGHT(C2678,IF(LEN(C2678)=11,2,1))</f>
        <v>Estructura de  Suspensión- Angulo menor  compuesto por 1 postes de madera tratada 75' Clase 1</v>
      </c>
      <c r="E2678" s="81" t="s">
        <v>44</v>
      </c>
      <c r="F2678" s="81">
        <v>0</v>
      </c>
      <c r="G2678" s="86">
        <f>VLOOKUP(C2678,'[14]Estructuras de Madera'!$C$1:$AB$65536,23,0)</f>
        <v>2812.6030755753522</v>
      </c>
      <c r="H2678" s="93"/>
      <c r="I2678" s="88"/>
      <c r="J2678" s="89">
        <f>VLOOKUP(C2678,'[14]Estructuras de Madera'!$C$1:$AB$65536,26,0)</f>
        <v>3549.4431474758599</v>
      </c>
      <c r="L2678" s="72"/>
      <c r="M2678" s="59"/>
      <c r="N2678" s="59"/>
      <c r="O2678" s="34"/>
      <c r="P2678" s="59"/>
      <c r="Q2678" s="59"/>
      <c r="R2678" s="59"/>
    </row>
    <row r="2679" spans="1:18" ht="22.5" x14ac:dyDescent="0.2">
      <c r="A2679" s="80"/>
      <c r="B2679" s="81">
        <f t="shared" si="51"/>
        <v>65</v>
      </c>
      <c r="C2679" s="3" t="s">
        <v>2673</v>
      </c>
      <c r="D2679" s="102" t="str">
        <f t="shared" si="52"/>
        <v>Estructura de  Suspensión- Angulo menor  compuesto por 1 postes de madera tratada 85' Clase 3</v>
      </c>
      <c r="E2679" s="81" t="s">
        <v>44</v>
      </c>
      <c r="F2679" s="81">
        <v>0</v>
      </c>
      <c r="G2679" s="86">
        <f>VLOOKUP(C2679,'[14]Estructuras de Madera'!$C$1:$AB$65536,23,0)</f>
        <v>1287.756514876349</v>
      </c>
      <c r="H2679" s="93"/>
      <c r="I2679" s="88"/>
      <c r="J2679" s="89">
        <f>VLOOKUP(C2679,'[14]Estructuras de Madera'!$C$1:$AB$65536,26,0)</f>
        <v>1614.9090167139466</v>
      </c>
      <c r="L2679" s="72"/>
      <c r="M2679" s="59"/>
      <c r="N2679" s="59"/>
      <c r="O2679" s="34"/>
      <c r="P2679" s="59"/>
      <c r="Q2679" s="59"/>
      <c r="R2679" s="59"/>
    </row>
    <row r="2680" spans="1:18" ht="22.5" x14ac:dyDescent="0.2">
      <c r="A2680" s="80"/>
      <c r="B2680" s="81">
        <f t="shared" si="51"/>
        <v>66</v>
      </c>
      <c r="C2680" s="3" t="s">
        <v>2674</v>
      </c>
      <c r="D2680" s="102" t="str">
        <f>+"Estructura de  Suspensión- Angulo menor  compuesto por "&amp;MID(C2680,5,1)&amp;" postes de madera tratada "&amp;MID(C2680,7,2)&amp;"' Clase "&amp;RIGHT(C2680,IF(LEN(C2680)=11,2,1))</f>
        <v>Estructura de  Suspensión- Angulo menor  compuesto por 1 postes de madera tratada 85' Clase 1</v>
      </c>
      <c r="E2680" s="81" t="s">
        <v>44</v>
      </c>
      <c r="F2680" s="81">
        <v>0</v>
      </c>
      <c r="G2680" s="86">
        <f>VLOOKUP(C2680,'[14]Estructuras de Madera'!$C$1:$AB$65536,23,0)</f>
        <v>1673.792009678531</v>
      </c>
      <c r="H2680" s="93"/>
      <c r="I2680" s="88"/>
      <c r="J2680" s="89">
        <f>VLOOKUP(C2680,'[14]Estructuras de Madera'!$C$1:$AB$65536,26,0)</f>
        <v>2135.3300180452516</v>
      </c>
      <c r="L2680" s="72"/>
      <c r="M2680" s="59"/>
      <c r="N2680" s="59"/>
      <c r="O2680" s="34"/>
      <c r="P2680" s="59"/>
      <c r="Q2680" s="59"/>
      <c r="R2680" s="59"/>
    </row>
    <row r="2681" spans="1:18" ht="22.5" x14ac:dyDescent="0.2">
      <c r="A2681" s="80"/>
      <c r="B2681" s="81">
        <f t="shared" ref="B2681:B2733" si="53">+B2680+1</f>
        <v>67</v>
      </c>
      <c r="C2681" s="3" t="s">
        <v>2675</v>
      </c>
      <c r="D2681" s="102" t="str">
        <f>+"Estructura de  Suspensión- Angulo menor  compuesto por "&amp;MID(C2681,5,1)&amp;" postes de madera tratada "&amp;MID(C2681,7,2)&amp;"' Clase "&amp;RIGHT(C2681,IF(LEN(C2681)=11,2,1))</f>
        <v>Estructura de  Suspensión- Angulo menor  compuesto por 1 postes de madera tratada 85' Clase 4</v>
      </c>
      <c r="E2681" s="81" t="s">
        <v>44</v>
      </c>
      <c r="F2681" s="81">
        <v>0</v>
      </c>
      <c r="G2681" s="86">
        <f>VLOOKUP(C2681,'[14]Estructuras de Madera'!$C$1:$AB$65536,23,0)</f>
        <v>1136.4158341108355</v>
      </c>
      <c r="H2681" s="93"/>
      <c r="I2681" s="88"/>
      <c r="J2681" s="89">
        <f>VLOOKUP(C2681,'[14]Estructuras de Madera'!$C$1:$AB$65536,26,0)</f>
        <v>1410.8840768142891</v>
      </c>
      <c r="L2681" s="72"/>
      <c r="M2681" s="59"/>
      <c r="N2681" s="59"/>
      <c r="O2681" s="34"/>
      <c r="P2681" s="59"/>
      <c r="Q2681" s="59"/>
      <c r="R2681" s="59"/>
    </row>
    <row r="2682" spans="1:18" ht="22.5" x14ac:dyDescent="0.2">
      <c r="A2682" s="80"/>
      <c r="B2682" s="81">
        <f t="shared" si="53"/>
        <v>68</v>
      </c>
      <c r="C2682" s="3" t="s">
        <v>2676</v>
      </c>
      <c r="D2682" s="102" t="str">
        <f>+"Estructura de  Suspensión- Angulo menor  compuesto por "&amp;MID(C2682,5,1)&amp;" postes de madera tratada "&amp;MID(C2682,7,2)&amp;"' Clase "&amp;RIGHT(C2682,IF(LEN(C2682)=11,2,1))</f>
        <v>Estructura de  Suspensión- Angulo menor  compuesto por 1 postes de madera tratada 85' Clase 2</v>
      </c>
      <c r="E2682" s="81" t="s">
        <v>44</v>
      </c>
      <c r="F2682" s="81">
        <v>0</v>
      </c>
      <c r="G2682" s="86">
        <f>VLOOKUP(C2682,'[14]Estructuras de Madera'!$C$1:$AB$65536,23,0)</f>
        <v>1473.7078923068234</v>
      </c>
      <c r="H2682" s="93"/>
      <c r="I2682" s="88"/>
      <c r="J2682" s="89">
        <f>VLOOKUP(C2682,'[14]Estructuras de Madera'!$C$1:$AB$65536,26,0)</f>
        <v>1865.593224110193</v>
      </c>
      <c r="L2682" s="72"/>
      <c r="M2682" s="59"/>
      <c r="N2682" s="59"/>
      <c r="O2682" s="34"/>
      <c r="P2682" s="59"/>
      <c r="Q2682" s="59"/>
      <c r="R2682" s="59"/>
    </row>
    <row r="2683" spans="1:18" ht="22.5" x14ac:dyDescent="0.2">
      <c r="A2683" s="80"/>
      <c r="B2683" s="81">
        <f t="shared" si="53"/>
        <v>69</v>
      </c>
      <c r="C2683" s="3" t="s">
        <v>2677</v>
      </c>
      <c r="D2683" s="102" t="str">
        <f t="shared" si="52"/>
        <v>Estructura de  Suspensión- Angulo menor  compuesto por 1 postes de madera tratada 75' Clase 2</v>
      </c>
      <c r="E2683" s="81" t="s">
        <v>44</v>
      </c>
      <c r="F2683" s="81">
        <v>0</v>
      </c>
      <c r="G2683" s="86">
        <f>VLOOKUP(C2683,'[14]Estructuras de Madera'!$C$1:$AB$65536,23,0)</f>
        <v>1235.8822294823649</v>
      </c>
      <c r="H2683" s="93"/>
      <c r="I2683" s="88"/>
      <c r="J2683" s="89">
        <f>VLOOKUP(C2683,'[14]Estructuras de Madera'!$C$1:$AB$65536,26,0)</f>
        <v>1544.9764122991194</v>
      </c>
      <c r="L2683" s="72"/>
      <c r="M2683" s="59"/>
      <c r="N2683" s="59"/>
      <c r="O2683" s="34"/>
      <c r="P2683" s="59"/>
      <c r="Q2683" s="59"/>
      <c r="R2683" s="59"/>
    </row>
    <row r="2684" spans="1:18" ht="22.5" x14ac:dyDescent="0.2">
      <c r="A2684" s="80"/>
      <c r="B2684" s="81">
        <f t="shared" si="53"/>
        <v>70</v>
      </c>
      <c r="C2684" s="3" t="s">
        <v>2672</v>
      </c>
      <c r="D2684" s="102" t="str">
        <f t="shared" si="52"/>
        <v>Estructura de  Suspensión- Angulo menor  compuesto por 1 postes de madera tratada 75' Clase 1</v>
      </c>
      <c r="E2684" s="81" t="s">
        <v>44</v>
      </c>
      <c r="F2684" s="81">
        <v>0</v>
      </c>
      <c r="G2684" s="86">
        <f>VLOOKUP(C2684,'[14]Estructuras de Madera'!$C$1:$AB$65536,23,0)</f>
        <v>2812.6030755753522</v>
      </c>
      <c r="H2684" s="93"/>
      <c r="I2684" s="88"/>
      <c r="J2684" s="89">
        <f>VLOOKUP(C2684,'[14]Estructuras de Madera'!$C$1:$AB$65536,26,0)</f>
        <v>3549.4431474758599</v>
      </c>
      <c r="L2684" s="72"/>
      <c r="M2684" s="59"/>
      <c r="N2684" s="59"/>
      <c r="O2684" s="34"/>
      <c r="P2684" s="59"/>
      <c r="Q2684" s="59"/>
      <c r="R2684" s="59"/>
    </row>
    <row r="2685" spans="1:18" ht="22.5" x14ac:dyDescent="0.2">
      <c r="A2685" s="80"/>
      <c r="B2685" s="81">
        <f t="shared" si="53"/>
        <v>71</v>
      </c>
      <c r="C2685" s="3" t="s">
        <v>2678</v>
      </c>
      <c r="D2685" s="102" t="str">
        <f>+"Estructura de  Suspensión- Angulo menor  compuesto por "&amp;MID(C2685,5,1)&amp;" postes de madera tratada "&amp;MID(C2685,7,2)&amp;"' Clase "&amp;RIGHT(C2685,IF(LEN(C2685)=11,2,1))</f>
        <v>Estructura de  Suspensión- Angulo menor  compuesto por 1 postes de madera tratada 80' Clase 4</v>
      </c>
      <c r="E2685" s="81" t="s">
        <v>44</v>
      </c>
      <c r="F2685" s="81">
        <v>0</v>
      </c>
      <c r="G2685" s="86">
        <f>VLOOKUP(C2685,'[14]Estructuras de Madera'!$C$1:$AB$65536,23,0)</f>
        <v>1043.244746084767</v>
      </c>
      <c r="H2685" s="93"/>
      <c r="I2685" s="88"/>
      <c r="J2685" s="89">
        <f>VLOOKUP(C2685,'[14]Estructuras de Madera'!$C$1:$AB$65536,26,0)</f>
        <v>1285.2785519894262</v>
      </c>
      <c r="L2685" s="72"/>
      <c r="M2685" s="59"/>
      <c r="N2685" s="59"/>
      <c r="O2685" s="34"/>
      <c r="P2685" s="59"/>
      <c r="Q2685" s="59"/>
      <c r="R2685" s="59"/>
    </row>
    <row r="2686" spans="1:18" ht="22.5" x14ac:dyDescent="0.2">
      <c r="A2686" s="80"/>
      <c r="B2686" s="81">
        <f t="shared" si="53"/>
        <v>72</v>
      </c>
      <c r="C2686" s="3" t="s">
        <v>2679</v>
      </c>
      <c r="D2686" s="102" t="str">
        <f t="shared" si="52"/>
        <v>Estructura de  Suspensión- Angulo menor  compuesto por 1 postes de madera tratada 75' Clase 4</v>
      </c>
      <c r="E2686" s="81" t="s">
        <v>44</v>
      </c>
      <c r="F2686" s="81">
        <v>0</v>
      </c>
      <c r="G2686" s="86">
        <f>VLOOKUP(C2686,'[14]Estructuras de Madera'!$C$1:$AB$65536,23,0)</f>
        <v>950.89810136662175</v>
      </c>
      <c r="H2686" s="93"/>
      <c r="I2686" s="88"/>
      <c r="J2686" s="89">
        <f>VLOOKUP(C2686,'[14]Estructuras de Madera'!$C$1:$AB$65536,26,0)</f>
        <v>1160.7844731782777</v>
      </c>
      <c r="L2686" s="72"/>
      <c r="M2686" s="59"/>
      <c r="N2686" s="59"/>
      <c r="O2686" s="34"/>
      <c r="P2686" s="59"/>
      <c r="Q2686" s="59"/>
      <c r="R2686" s="59"/>
    </row>
    <row r="2687" spans="1:18" ht="22.5" x14ac:dyDescent="0.2">
      <c r="A2687" s="80"/>
      <c r="B2687" s="81">
        <f t="shared" si="53"/>
        <v>73</v>
      </c>
      <c r="C2687" s="3" t="s">
        <v>2680</v>
      </c>
      <c r="D2687" s="102" t="str">
        <f>+"Estructura de  Suspensión- Angulo menor  compuesto por "&amp;MID(C2687,5,1)&amp;" postes de madera tratada "&amp;MID(C2687,7,2)&amp;"' Clase "&amp;RIGHT(C2687,IF(LEN(C2687)=11,2,1))</f>
        <v>Estructura de  Suspensión- Angulo menor  compuesto por 2 postes de madera tratada 90' Clase 2</v>
      </c>
      <c r="E2687" s="81" t="s">
        <v>44</v>
      </c>
      <c r="F2687" s="81">
        <v>0</v>
      </c>
      <c r="G2687" s="86">
        <f>VLOOKUP(C2687,'[14]Estructuras de Madera'!$C$1:$AB$65536,23,0)</f>
        <v>3659.0920404311523</v>
      </c>
      <c r="H2687" s="93"/>
      <c r="I2687" s="88"/>
      <c r="J2687" s="89">
        <f>VLOOKUP(C2687,'[14]Estructuras de Madera'!$C$1:$AB$65536,26,0)</f>
        <v>4805.9149681613317</v>
      </c>
      <c r="L2687" s="72"/>
      <c r="M2687" s="59"/>
      <c r="N2687" s="59"/>
      <c r="O2687" s="34"/>
      <c r="P2687" s="59"/>
      <c r="Q2687" s="59"/>
      <c r="R2687" s="59"/>
    </row>
    <row r="2688" spans="1:18" ht="22.5" x14ac:dyDescent="0.2">
      <c r="A2688" s="80"/>
      <c r="B2688" s="81">
        <f t="shared" si="53"/>
        <v>74</v>
      </c>
      <c r="C2688" s="3" t="s">
        <v>2681</v>
      </c>
      <c r="D2688" s="102" t="str">
        <f>+"Estructura de  Suspensión- Angulo menor  compuesto por "&amp;MID(C2688,5,1)&amp;" postes de madera tratada "&amp;MID(C2688,7,2)&amp;"' Clase "&amp;RIGHT(C2688,IF(LEN(C2688)=11,2,1))</f>
        <v>Estructura de  Suspensión- Angulo menor  compuesto por 2 postes de madera tratada 90' Clase 1</v>
      </c>
      <c r="E2688" s="81" t="s">
        <v>44</v>
      </c>
      <c r="F2688" s="81">
        <v>0</v>
      </c>
      <c r="G2688" s="86">
        <f>VLOOKUP(C2688,'[14]Estructuras de Madera'!$C$1:$AB$65536,23,0)</f>
        <v>4044.2266539296661</v>
      </c>
      <c r="H2688" s="93"/>
      <c r="I2688" s="88"/>
      <c r="J2688" s="89">
        <f>VLOOKUP(C2688,'[14]Estructuras de Madera'!$C$1:$AB$65536,26,0)</f>
        <v>5325.1214761197507</v>
      </c>
      <c r="L2688" s="72"/>
      <c r="M2688" s="59"/>
      <c r="N2688" s="59"/>
      <c r="O2688" s="34"/>
      <c r="P2688" s="59"/>
      <c r="Q2688" s="59"/>
      <c r="R2688" s="59"/>
    </row>
    <row r="2689" spans="1:18" ht="22.5" x14ac:dyDescent="0.2">
      <c r="A2689" s="80"/>
      <c r="B2689" s="81">
        <f t="shared" si="53"/>
        <v>75</v>
      </c>
      <c r="C2689" s="51" t="s">
        <v>2682</v>
      </c>
      <c r="D2689" s="102" t="str">
        <f>+"Estructura de  Suspensión- Angulo menor  compuesto por "&amp;MID(C2689,5,1)&amp;" postes de madera tratada "&amp;MID(C2689,7,2)&amp;"' Clase "&amp;RIGHT(C2689,IF(LEN(C2689)=11,2,1))</f>
        <v>Estructura de  Suspensión- Angulo menor  compuesto por 2 postes de madera tratada 85' Clase 3</v>
      </c>
      <c r="E2689" s="81" t="s">
        <v>44</v>
      </c>
      <c r="F2689" s="81">
        <v>0</v>
      </c>
      <c r="G2689" s="86">
        <f>VLOOKUP(C2689,'[14]Estructuras de Madera'!$C$1:$AB$65536,23,0)</f>
        <v>3007.6689299050117</v>
      </c>
      <c r="H2689" s="93"/>
      <c r="I2689" s="88"/>
      <c r="J2689" s="89">
        <f>VLOOKUP(C2689,'[14]Estructuras de Madera'!$C$1:$AB$65536,26,0)</f>
        <v>3927.7204186054933</v>
      </c>
      <c r="L2689" s="72"/>
      <c r="M2689" s="59"/>
      <c r="N2689" s="59"/>
      <c r="O2689" s="34"/>
      <c r="P2689" s="59"/>
      <c r="Q2689" s="59"/>
      <c r="R2689" s="59"/>
    </row>
    <row r="2690" spans="1:18" ht="22.5" x14ac:dyDescent="0.2">
      <c r="A2690" s="80"/>
      <c r="B2690" s="81">
        <f t="shared" si="53"/>
        <v>76</v>
      </c>
      <c r="C2690" s="51" t="s">
        <v>2683</v>
      </c>
      <c r="D2690" s="102" t="str">
        <f>+"Estructura de  Suspensión- Angulo menor  compuesto por "&amp;MID(C2690,5,1)&amp;" postes de madera tratada "&amp;MID(C2690,7,2)&amp;"' Clase "&amp;RIGHT(C2690,IF(LEN(C2690)=11,2,1))</f>
        <v>Estructura de  Suspensión- Angulo menor  compuesto por 2 postes de madera tratada 80' Clase 3</v>
      </c>
      <c r="E2690" s="81" t="s">
        <v>44</v>
      </c>
      <c r="F2690" s="81">
        <v>0</v>
      </c>
      <c r="G2690" s="86">
        <f>VLOOKUP(C2690,'[14]Estructuras de Madera'!$C$1:$AB$65536,23,0)</f>
        <v>2807.3313730618383</v>
      </c>
      <c r="H2690" s="93"/>
      <c r="I2690" s="88"/>
      <c r="J2690" s="89">
        <f>VLOOKUP(C2690,'[14]Estructuras de Madera'!$C$1:$AB$65536,26,0)</f>
        <v>3657.6419586182383</v>
      </c>
      <c r="L2690" s="72"/>
      <c r="M2690" s="59"/>
      <c r="N2690" s="59"/>
      <c r="O2690" s="34"/>
      <c r="P2690" s="59"/>
      <c r="Q2690" s="59"/>
      <c r="R2690" s="59"/>
    </row>
    <row r="2691" spans="1:18" ht="22.5" x14ac:dyDescent="0.2">
      <c r="A2691" s="80"/>
      <c r="B2691" s="81">
        <f t="shared" si="53"/>
        <v>77</v>
      </c>
      <c r="C2691" s="3" t="s">
        <v>2684</v>
      </c>
      <c r="D2691" s="102" t="str">
        <f t="shared" si="52"/>
        <v>Estructura de  Suspensión- Angulo menor  compuesto por 2 postes de madera tratada 85' Clase 2</v>
      </c>
      <c r="E2691" s="81" t="s">
        <v>44</v>
      </c>
      <c r="F2691" s="81">
        <v>0</v>
      </c>
      <c r="G2691" s="86">
        <f>VLOOKUP(C2691,'[14]Estructuras de Madera'!$C$1:$AB$65536,23,0)</f>
        <v>3379.5716847659601</v>
      </c>
      <c r="H2691" s="93"/>
      <c r="I2691" s="88"/>
      <c r="J2691" s="89">
        <f>VLOOKUP(C2691,'[14]Estructuras de Madera'!$C$1:$AB$65536,26,0)</f>
        <v>4429.0888333979856</v>
      </c>
      <c r="L2691" s="72"/>
      <c r="M2691" s="59"/>
      <c r="N2691" s="59"/>
      <c r="O2691" s="34"/>
      <c r="P2691" s="59"/>
      <c r="Q2691" s="59"/>
      <c r="R2691" s="59"/>
    </row>
    <row r="2692" spans="1:18" ht="22.5" x14ac:dyDescent="0.2">
      <c r="A2692" s="80"/>
      <c r="B2692" s="81">
        <f t="shared" si="53"/>
        <v>78</v>
      </c>
      <c r="C2692" s="3" t="s">
        <v>2685</v>
      </c>
      <c r="D2692" s="102" t="str">
        <f t="shared" si="52"/>
        <v>Estructura de  Suspensión- Angulo menor  compuesto por 2 postes de madera tratada 75' Clase 2</v>
      </c>
      <c r="E2692" s="81" t="s">
        <v>44</v>
      </c>
      <c r="F2692" s="81">
        <v>0</v>
      </c>
      <c r="G2692" s="86">
        <f>VLOOKUP(C2692,'[14]Estructuras de Madera'!$C$1:$AB$65536,23,0)</f>
        <v>3410.8162592693566</v>
      </c>
      <c r="H2692" s="93"/>
      <c r="I2692" s="88"/>
      <c r="J2692" s="89">
        <f>VLOOKUP(C2692,'[14]Estructuras de Madera'!$C$1:$AB$65536,26,0)</f>
        <v>3787.8552097758388</v>
      </c>
      <c r="L2692" s="72"/>
      <c r="M2692" s="59"/>
      <c r="N2692" s="59"/>
      <c r="O2692" s="34"/>
      <c r="P2692" s="59"/>
      <c r="Q2692" s="59"/>
      <c r="R2692" s="59"/>
    </row>
    <row r="2693" spans="1:18" ht="22.5" x14ac:dyDescent="0.2">
      <c r="A2693" s="80"/>
      <c r="B2693" s="81">
        <f t="shared" si="53"/>
        <v>79</v>
      </c>
      <c r="C2693" s="3" t="s">
        <v>2686</v>
      </c>
      <c r="D2693" s="102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75' Clase 1</v>
      </c>
      <c r="E2693" s="81" t="s">
        <v>44</v>
      </c>
      <c r="F2693" s="81">
        <v>0</v>
      </c>
      <c r="G2693" s="86">
        <f>VLOOKUP(C2693,'[14]Estructuras de Madera'!$C$1:$AB$65536,23,0)</f>
        <v>3751.6548758799795</v>
      </c>
      <c r="H2693" s="93"/>
      <c r="I2693" s="88"/>
      <c r="J2693" s="89">
        <f>VLOOKUP(C2693,'[14]Estructuras de Madera'!$C$1:$AB$65536,26,0)</f>
        <v>4247.3455326534595</v>
      </c>
      <c r="L2693" s="72"/>
      <c r="M2693" s="59"/>
      <c r="N2693" s="59"/>
      <c r="O2693" s="34"/>
      <c r="P2693" s="59"/>
      <c r="Q2693" s="59"/>
      <c r="R2693" s="59"/>
    </row>
    <row r="2694" spans="1:18" ht="22.5" x14ac:dyDescent="0.2">
      <c r="A2694" s="80"/>
      <c r="B2694" s="81">
        <f t="shared" si="53"/>
        <v>80</v>
      </c>
      <c r="C2694" s="3" t="s">
        <v>2687</v>
      </c>
      <c r="D2694" s="102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75' Clase 3</v>
      </c>
      <c r="E2694" s="81" t="s">
        <v>44</v>
      </c>
      <c r="F2694" s="81">
        <v>0</v>
      </c>
      <c r="G2694" s="86">
        <f>VLOOKUP(C2694,'[14]Estructuras de Madera'!$C$1:$AB$65536,23,0)</f>
        <v>2616.0639162163379</v>
      </c>
      <c r="H2694" s="93"/>
      <c r="I2694" s="88"/>
      <c r="J2694" s="89">
        <f>VLOOKUP(C2694,'[14]Estructuras de Madera'!$C$1:$AB$65536,26,0)</f>
        <v>3399.7910543519479</v>
      </c>
      <c r="L2694" s="72"/>
      <c r="M2694" s="59"/>
      <c r="N2694" s="59"/>
      <c r="O2694" s="34"/>
      <c r="P2694" s="59"/>
      <c r="Q2694" s="59"/>
      <c r="R2694" s="59"/>
    </row>
    <row r="2695" spans="1:18" ht="22.5" x14ac:dyDescent="0.2">
      <c r="A2695" s="80"/>
      <c r="B2695" s="81">
        <f t="shared" si="53"/>
        <v>81</v>
      </c>
      <c r="C2695" s="2" t="s">
        <v>2688</v>
      </c>
      <c r="D2695" s="102" t="str">
        <f t="shared" ref="D2695:D2716" si="54">+"Estructura de  Suspension Angular (&gt;3°-50°) compuesto por "&amp;MID(C2695,5,1)&amp;" postes de madera tratada "&amp;MID(C2695,7,2)&amp;"' Clase "&amp;RIGHT(C2695,IF(LEN(C2695)=11,2,1))</f>
        <v>Estructura de  Suspension Angular (&gt;3°-50°) compuesto por 1 postes de madera tratada 85' Clase 3</v>
      </c>
      <c r="E2695" s="81" t="s">
        <v>44</v>
      </c>
      <c r="F2695" s="81">
        <v>0</v>
      </c>
      <c r="G2695" s="86">
        <f>VLOOKUP(C2695,'[14]Estructuras de Madera'!$C$1:$AB$65536,23,0)</f>
        <v>1663.1222899144273</v>
      </c>
      <c r="H2695" s="93"/>
      <c r="I2695" s="88"/>
      <c r="J2695" s="89">
        <f>VLOOKUP(C2695,'[14]Estructuras de Madera'!$C$1:$AB$65536,26,0)</f>
        <v>1905.9045479993465</v>
      </c>
      <c r="L2695" s="72"/>
      <c r="M2695" s="59"/>
      <c r="N2695" s="59"/>
      <c r="O2695" s="34"/>
      <c r="P2695" s="59"/>
      <c r="Q2695" s="59"/>
      <c r="R2695" s="59"/>
    </row>
    <row r="2696" spans="1:18" ht="22.5" x14ac:dyDescent="0.2">
      <c r="A2696" s="80"/>
      <c r="B2696" s="81">
        <f t="shared" si="53"/>
        <v>82</v>
      </c>
      <c r="C2696" s="3" t="s">
        <v>2689</v>
      </c>
      <c r="D2696" s="102" t="str">
        <f>+"Estructura de  Suspension Angular (&gt;3°-50°) compuesto por "&amp;MID(C2696,5,1)&amp;" postes de madera tratada "&amp;MID(C2696,7,2)&amp;"' Clase "&amp;RIGHT(C2696,IF(LEN(C2696)=11,2,1))</f>
        <v>Estructura de  Suspension Angular (&gt;3°-50°) compuesto por 1 postes de madera tratada 85' Clase 1</v>
      </c>
      <c r="E2696" s="81" t="s">
        <v>44</v>
      </c>
      <c r="F2696" s="81">
        <v>0</v>
      </c>
      <c r="G2696" s="86">
        <f>VLOOKUP(C2696,'[14]Estructuras de Madera'!$C$1:$AB$65536,23,0)</f>
        <v>2049.1577847166095</v>
      </c>
      <c r="H2696" s="93"/>
      <c r="I2696" s="88"/>
      <c r="J2696" s="89">
        <f>VLOOKUP(C2696,'[14]Estructuras de Madera'!$C$1:$AB$65536,26,0)</f>
        <v>2426.3255493306515</v>
      </c>
      <c r="L2696" s="72"/>
      <c r="M2696" s="59"/>
      <c r="N2696" s="59"/>
      <c r="O2696" s="34"/>
      <c r="P2696" s="59"/>
      <c r="Q2696" s="59"/>
      <c r="R2696" s="59"/>
    </row>
    <row r="2697" spans="1:18" ht="22.5" x14ac:dyDescent="0.2">
      <c r="A2697" s="80"/>
      <c r="B2697" s="81">
        <f t="shared" si="53"/>
        <v>83</v>
      </c>
      <c r="C2697" s="3" t="s">
        <v>2690</v>
      </c>
      <c r="D2697" s="102" t="str">
        <f>+"Estructura de  Suspension Angular (&gt;3°-50°) compuesto por "&amp;MID(C2697,5,1)&amp;" postes de madera tratada "&amp;MID(C2697,7,2)&amp;"' Clase "&amp;RIGHT(C2697,IF(LEN(C2697)=11,2,1))</f>
        <v>Estructura de  Suspension Angular (&gt;3°-50°) compuesto por 1 postes de madera tratada 85' Clase 4</v>
      </c>
      <c r="E2697" s="81" t="s">
        <v>44</v>
      </c>
      <c r="F2697" s="81">
        <v>0</v>
      </c>
      <c r="G2697" s="86">
        <f>VLOOKUP(C2697,'[14]Estructuras de Madera'!$C$1:$AB$65536,23,0)</f>
        <v>1511.781609148914</v>
      </c>
      <c r="H2697" s="93"/>
      <c r="I2697" s="88"/>
      <c r="J2697" s="89">
        <f>VLOOKUP(C2697,'[14]Estructuras de Madera'!$C$1:$AB$65536,26,0)</f>
        <v>1701.879608099689</v>
      </c>
      <c r="L2697" s="72"/>
      <c r="M2697" s="59"/>
      <c r="N2697" s="59"/>
      <c r="O2697" s="34"/>
      <c r="P2697" s="59"/>
      <c r="Q2697" s="59"/>
      <c r="R2697" s="59"/>
    </row>
    <row r="2698" spans="1:18" ht="22.5" x14ac:dyDescent="0.2">
      <c r="A2698" s="80"/>
      <c r="B2698" s="81">
        <f t="shared" si="53"/>
        <v>84</v>
      </c>
      <c r="C2698" s="3" t="s">
        <v>2691</v>
      </c>
      <c r="D2698" s="102" t="str">
        <f>+"Estructura de  Suspension Angular (&gt;3°-50°) compuesto por "&amp;MID(C2698,5,1)&amp;" postes de madera tratada "&amp;MID(C2698,7,2)&amp;"' Clase "&amp;RIGHT(C2698,IF(LEN(C2698)=11,2,1))</f>
        <v>Estructura de  Suspension Angular (&gt;3°-50°) compuesto por 1 postes de madera tratada 85' Clase 2</v>
      </c>
      <c r="E2698" s="81" t="s">
        <v>44</v>
      </c>
      <c r="F2698" s="81">
        <v>0</v>
      </c>
      <c r="G2698" s="86">
        <f>VLOOKUP(C2698,'[14]Estructuras de Madera'!$C$1:$AB$65536,23,0)</f>
        <v>1849.0736673449019</v>
      </c>
      <c r="H2698" s="93"/>
      <c r="I2698" s="88"/>
      <c r="J2698" s="89">
        <f>VLOOKUP(C2698,'[14]Estructuras de Madera'!$C$1:$AB$65536,26,0)</f>
        <v>2156.5887553955931</v>
      </c>
      <c r="L2698" s="72"/>
      <c r="M2698" s="59"/>
      <c r="N2698" s="59"/>
      <c r="O2698" s="34"/>
      <c r="P2698" s="59"/>
      <c r="Q2698" s="59"/>
      <c r="R2698" s="59"/>
    </row>
    <row r="2699" spans="1:18" ht="22.5" x14ac:dyDescent="0.2">
      <c r="A2699" s="80"/>
      <c r="B2699" s="81">
        <f t="shared" si="53"/>
        <v>85</v>
      </c>
      <c r="C2699" s="3" t="s">
        <v>2692</v>
      </c>
      <c r="D2699" s="102" t="str">
        <f t="shared" si="54"/>
        <v>Estructura de  Suspension Angular (&gt;3°-50°) compuesto por 1 postes de madera tratada 75' Clase 2</v>
      </c>
      <c r="E2699" s="81" t="s">
        <v>44</v>
      </c>
      <c r="F2699" s="81">
        <v>0</v>
      </c>
      <c r="G2699" s="86">
        <f>VLOOKUP(C2699,'[14]Estructuras de Madera'!$C$1:$AB$65536,23,0)</f>
        <v>1611.2480045204434</v>
      </c>
      <c r="H2699" s="93"/>
      <c r="I2699" s="88"/>
      <c r="J2699" s="89">
        <f>VLOOKUP(C2699,'[14]Estructuras de Madera'!$C$1:$AB$65536,26,0)</f>
        <v>1835.9719435845195</v>
      </c>
      <c r="L2699" s="72"/>
      <c r="M2699" s="59"/>
      <c r="N2699" s="59"/>
      <c r="O2699" s="34"/>
      <c r="P2699" s="59"/>
      <c r="Q2699" s="59"/>
      <c r="R2699" s="59"/>
    </row>
    <row r="2700" spans="1:18" ht="22.5" x14ac:dyDescent="0.2">
      <c r="A2700" s="80"/>
      <c r="B2700" s="81">
        <f t="shared" si="53"/>
        <v>86</v>
      </c>
      <c r="C2700" s="2" t="s">
        <v>2693</v>
      </c>
      <c r="D2700" s="102" t="str">
        <f t="shared" si="54"/>
        <v>Estructura de  Suspension Angular (&gt;3°-50°) compuesto por 1 postes de madera tratada 75' Clase 1</v>
      </c>
      <c r="E2700" s="81" t="s">
        <v>44</v>
      </c>
      <c r="F2700" s="81">
        <v>0</v>
      </c>
      <c r="G2700" s="86">
        <f>VLOOKUP(C2700,'[14]Estructuras de Madera'!$C$1:$AB$65536,23,0)</f>
        <v>1950.5674379399898</v>
      </c>
      <c r="H2700" s="93"/>
      <c r="I2700" s="88"/>
      <c r="J2700" s="89">
        <f>VLOOKUP(C2700,'[14]Estructuras de Madera'!$C$1:$AB$65536,26,0)</f>
        <v>2502.6239589155298</v>
      </c>
      <c r="L2700" s="72"/>
      <c r="M2700" s="59"/>
      <c r="N2700" s="59"/>
      <c r="O2700" s="34"/>
      <c r="P2700" s="59"/>
      <c r="Q2700" s="59"/>
      <c r="R2700" s="59"/>
    </row>
    <row r="2701" spans="1:18" ht="22.5" x14ac:dyDescent="0.2">
      <c r="A2701" s="80"/>
      <c r="B2701" s="81">
        <f t="shared" si="53"/>
        <v>87</v>
      </c>
      <c r="C2701" s="3" t="s">
        <v>2694</v>
      </c>
      <c r="D2701" s="102" t="str">
        <f>+"Estructura de  Suspension Angular (&gt;3°-50°) compuesto por "&amp;MID(C2701,5,1)&amp;" postes de madera tratada "&amp;MID(C2701,7,2)&amp;"' Clase "&amp;RIGHT(C2701,IF(LEN(C2701)=11,2,1))</f>
        <v>Estructura de  Suspension Angular (&gt;3°-50°) compuesto por 1 postes de madera tratada 75' Clase 4</v>
      </c>
      <c r="E2701" s="81" t="s">
        <v>44</v>
      </c>
      <c r="F2701" s="81">
        <v>0</v>
      </c>
      <c r="G2701" s="86">
        <f>VLOOKUP(C2701,'[14]Estructuras de Madera'!$C$1:$AB$65536,23,0)</f>
        <v>1108.5179764047002</v>
      </c>
      <c r="H2701" s="93"/>
      <c r="I2701" s="88"/>
      <c r="J2701" s="89">
        <f>VLOOKUP(C2701,'[14]Estructuras de Madera'!$C$1:$AB$65536,26,0)</f>
        <v>1371.0200369681777</v>
      </c>
      <c r="L2701" s="72"/>
      <c r="M2701" s="59"/>
      <c r="N2701" s="59"/>
      <c r="O2701" s="34"/>
      <c r="P2701" s="59"/>
      <c r="Q2701" s="59"/>
      <c r="R2701" s="59"/>
    </row>
    <row r="2702" spans="1:18" ht="22.5" x14ac:dyDescent="0.2">
      <c r="A2702" s="80"/>
      <c r="B2702" s="81">
        <f t="shared" si="53"/>
        <v>88</v>
      </c>
      <c r="C2702" s="3" t="s">
        <v>2695</v>
      </c>
      <c r="D2702" s="102" t="str">
        <f t="shared" si="54"/>
        <v>Estructura de  Suspension Angular (&gt;3°-50°) compuesto por 1 postes de madera tratada 80' Clase 4</v>
      </c>
      <c r="E2702" s="81" t="s">
        <v>44</v>
      </c>
      <c r="F2702" s="81">
        <v>0</v>
      </c>
      <c r="G2702" s="86">
        <f>VLOOKUP(C2702,'[14]Estructuras de Madera'!$C$1:$AB$65536,23,0)</f>
        <v>1200.8646211228454</v>
      </c>
      <c r="H2702" s="93"/>
      <c r="I2702" s="88"/>
      <c r="J2702" s="89">
        <f>VLOOKUP(C2702,'[14]Estructuras de Madera'!$C$1:$AB$65536,26,0)</f>
        <v>1495.5141157793262</v>
      </c>
      <c r="L2702" s="72"/>
      <c r="M2702" s="59"/>
      <c r="N2702" s="59"/>
      <c r="O2702" s="34"/>
      <c r="P2702" s="59"/>
      <c r="Q2702" s="59"/>
      <c r="R2702" s="59"/>
    </row>
    <row r="2703" spans="1:18" ht="22.5" x14ac:dyDescent="0.2">
      <c r="A2703" s="80"/>
      <c r="B2703" s="81">
        <f t="shared" si="53"/>
        <v>89</v>
      </c>
      <c r="C2703" s="3" t="s">
        <v>2696</v>
      </c>
      <c r="D2703" s="102" t="str">
        <f t="shared" si="54"/>
        <v>Estructura de  Suspension Angular (&gt;3°-50°) compuesto por 6 postes de madera tratada 90' Clase H1</v>
      </c>
      <c r="E2703" s="81" t="s">
        <v>44</v>
      </c>
      <c r="F2703" s="81">
        <v>0</v>
      </c>
      <c r="G2703" s="86">
        <f>VLOOKUP(C2703,'[14]Estructuras de Madera'!$C$1:$AB$65536,23,0)</f>
        <v>11756.905448698795</v>
      </c>
      <c r="H2703" s="93"/>
      <c r="I2703" s="88"/>
      <c r="J2703" s="89">
        <f>VLOOKUP(C2703,'[14]Estructuras de Madera'!$C$1:$AB$65536,26,0)</f>
        <v>15607.408956076306</v>
      </c>
      <c r="L2703" s="72"/>
      <c r="M2703" s="59"/>
      <c r="N2703" s="59"/>
      <c r="O2703" s="34"/>
      <c r="P2703" s="59"/>
      <c r="Q2703" s="59"/>
      <c r="R2703" s="59"/>
    </row>
    <row r="2704" spans="1:18" ht="22.5" x14ac:dyDescent="0.2">
      <c r="A2704" s="80"/>
      <c r="B2704" s="81">
        <f t="shared" si="53"/>
        <v>90</v>
      </c>
      <c r="C2704" s="3" t="s">
        <v>2697</v>
      </c>
      <c r="D2704" s="102" t="str">
        <f>+"Estructura de  Suspension Angular (&gt;3°-50°) compuesto por "&amp;MID(C2704,5,1)&amp;" postes de madera tratada "&amp;MID(C2704,7,2)&amp;"' Clase "&amp;RIGHT(C2704,IF(LEN(C2704)=11,2,1))</f>
        <v>Estructura de  Suspension Angular (&gt;3°-50°) compuesto por 6 postes de madera tratada 90' Clase H2</v>
      </c>
      <c r="E2704" s="81" t="s">
        <v>44</v>
      </c>
      <c r="F2704" s="81">
        <v>0</v>
      </c>
      <c r="G2704" s="86">
        <f>VLOOKUP(C2704,'[14]Estructuras de Madera'!$C$1:$AB$65536,23,0)</f>
        <v>13212.698720361173</v>
      </c>
      <c r="H2704" s="93"/>
      <c r="I2704" s="88"/>
      <c r="J2704" s="89">
        <f>VLOOKUP(C2704,'[14]Estructuras de Madera'!$C$1:$AB$65536,26,0)</f>
        <v>17569.988569534249</v>
      </c>
      <c r="L2704" s="72"/>
      <c r="M2704" s="59"/>
      <c r="N2704" s="59"/>
      <c r="O2704" s="34"/>
      <c r="P2704" s="59"/>
      <c r="Q2704" s="59"/>
      <c r="R2704" s="59"/>
    </row>
    <row r="2705" spans="1:18" ht="22.5" x14ac:dyDescent="0.2">
      <c r="A2705" s="80"/>
      <c r="B2705" s="81">
        <f t="shared" si="53"/>
        <v>91</v>
      </c>
      <c r="C2705" s="3" t="s">
        <v>2698</v>
      </c>
      <c r="D2705" s="102" t="str">
        <f t="shared" si="54"/>
        <v>Estructura de  Suspension Angular (&gt;3°-50°) compuesto por 6 postes de madera tratada 90' Clase 1</v>
      </c>
      <c r="E2705" s="81" t="s">
        <v>44</v>
      </c>
      <c r="F2705" s="81">
        <v>0</v>
      </c>
      <c r="G2705" s="86">
        <f>VLOOKUP(C2705,'[14]Estructuras de Madera'!$C$1:$AB$65536,23,0)</f>
        <v>10853.045594665391</v>
      </c>
      <c r="H2705" s="93"/>
      <c r="I2705" s="88"/>
      <c r="J2705" s="89">
        <f>VLOOKUP(C2705,'[14]Estructuras de Madera'!$C$1:$AB$65536,26,0)</f>
        <v>13941.155297826452</v>
      </c>
      <c r="L2705" s="72"/>
      <c r="M2705" s="59"/>
      <c r="N2705" s="59"/>
      <c r="O2705" s="34"/>
      <c r="P2705" s="59"/>
      <c r="Q2705" s="59"/>
      <c r="R2705" s="59"/>
    </row>
    <row r="2706" spans="1:18" ht="22.5" x14ac:dyDescent="0.2">
      <c r="A2706" s="80"/>
      <c r="B2706" s="81">
        <f t="shared" si="53"/>
        <v>92</v>
      </c>
      <c r="C2706" s="3" t="s">
        <v>2699</v>
      </c>
      <c r="D2706" s="102" t="str">
        <f>+"Estructura de  Suspension Angular (&gt;3°-50°) compuesto por "&amp;MID(C2706,5,1)&amp;" postes de madera tratada "&amp;MID(C2706,7,2)&amp;"' Clase "&amp;RIGHT(C2706,IF(LEN(C2706)=11,2,1))</f>
        <v>Estructura de  Suspension Angular (&gt;3°-50°) compuesto por 6 postes de madera tratada 90' Clase 2</v>
      </c>
      <c r="E2706" s="81" t="s">
        <v>44</v>
      </c>
      <c r="F2706" s="81">
        <v>0</v>
      </c>
      <c r="G2706" s="86">
        <f>VLOOKUP(C2706,'[14]Estructuras de Madera'!$C$1:$AB$65536,23,0)</f>
        <v>9232.3684208365157</v>
      </c>
      <c r="H2706" s="93"/>
      <c r="I2706" s="88"/>
      <c r="J2706" s="89">
        <f>VLOOKUP(C2706,'[14]Estructuras de Madera'!$C$1:$AB$65536,26,0)</f>
        <v>12204.037748951196</v>
      </c>
      <c r="L2706" s="72"/>
      <c r="M2706" s="59"/>
      <c r="N2706" s="59"/>
      <c r="O2706" s="34"/>
      <c r="P2706" s="59"/>
      <c r="Q2706" s="59"/>
      <c r="R2706" s="59"/>
    </row>
    <row r="2707" spans="1:18" ht="22.5" x14ac:dyDescent="0.2">
      <c r="A2707" s="80"/>
      <c r="B2707" s="81">
        <f t="shared" si="53"/>
        <v>93</v>
      </c>
      <c r="C2707" s="51" t="s">
        <v>2700</v>
      </c>
      <c r="D2707" s="102" t="str">
        <f>+"Estructura de  Suspension Angular (&gt;3°-50°) compuesto por "&amp;MID(C2707,5,1)&amp;" postes de madera tratada "&amp;MID(C2707,7,2)&amp;"' Clase "&amp;RIGHT(C2707,IF(LEN(C2707)=11,2,1))</f>
        <v>Estructura de  Suspension Angular (&gt;3°-50°) compuesto por 2 postes de madera tratada 85' Clase 3</v>
      </c>
      <c r="E2707" s="81" t="s">
        <v>44</v>
      </c>
      <c r="F2707" s="81">
        <v>0</v>
      </c>
      <c r="G2707" s="86">
        <f>VLOOKUP(C2707,'[14]Estructuras de Madera'!$C$1:$AB$65536,23,0)</f>
        <v>3040.7863630860311</v>
      </c>
      <c r="H2707" s="93"/>
      <c r="I2707" s="88"/>
      <c r="J2707" s="89">
        <f>VLOOKUP(C2707,'[14]Estructuras de Madera'!$C$1:$AB$65536,26,0)</f>
        <v>3409.316058427893</v>
      </c>
      <c r="L2707" s="72"/>
      <c r="M2707" s="59"/>
      <c r="N2707" s="59"/>
      <c r="O2707" s="34"/>
      <c r="P2707" s="59"/>
      <c r="Q2707" s="59"/>
      <c r="R2707" s="59"/>
    </row>
    <row r="2708" spans="1:18" ht="22.5" x14ac:dyDescent="0.2">
      <c r="A2708" s="80"/>
      <c r="B2708" s="81">
        <f t="shared" si="53"/>
        <v>94</v>
      </c>
      <c r="C2708" s="51" t="s">
        <v>2701</v>
      </c>
      <c r="D2708" s="102" t="str">
        <f>+"Estructura de  Suspension Angular (&gt;3°-50°) compuesto por "&amp;MID(C2708,5,1)&amp;" postes de madera tratada "&amp;MID(C2708,7,2)&amp;"' Clase "&amp;RIGHT(C2708,IF(LEN(C2708)=11,2,1))</f>
        <v>Estructura de  Suspension Angular (&gt;3°-50°) compuesto por 2 postes de madera tratada 80' Clase 3</v>
      </c>
      <c r="E2708" s="81" t="s">
        <v>44</v>
      </c>
      <c r="F2708" s="81">
        <v>0</v>
      </c>
      <c r="G2708" s="86">
        <f>VLOOKUP(C2708,'[14]Estructuras de Madera'!$C$1:$AB$65536,23,0)</f>
        <v>2375.1754729095246</v>
      </c>
      <c r="H2708" s="93"/>
      <c r="I2708" s="88"/>
      <c r="J2708" s="89">
        <f>VLOOKUP(C2708,'[14]Estructuras de Madera'!$C$1:$AB$65536,26,0)</f>
        <v>2959.7395734406382</v>
      </c>
      <c r="L2708" s="72"/>
      <c r="M2708" s="59"/>
      <c r="N2708" s="59"/>
      <c r="O2708" s="34"/>
      <c r="P2708" s="59"/>
      <c r="Q2708" s="59"/>
      <c r="R2708" s="59"/>
    </row>
    <row r="2709" spans="1:18" ht="22.5" x14ac:dyDescent="0.2">
      <c r="A2709" s="80"/>
      <c r="B2709" s="81">
        <f t="shared" si="53"/>
        <v>95</v>
      </c>
      <c r="C2709" s="3" t="s">
        <v>2702</v>
      </c>
      <c r="D2709" s="102" t="str">
        <f>+"Estructura de  Suspension Angular (&gt;3°-50°) compuesto por "&amp;MID(C2709,5,1)&amp;" postes de madera tratada "&amp;MID(C2709,7,2)&amp;"' Clase "&amp;RIGHT(C2709,IF(LEN(C2709)=11,2,1))</f>
        <v>Estructura de  Suspension Angular (&gt;3°-50°) compuesto por 3 postes de madera tratada 85' Clase 2</v>
      </c>
      <c r="E2709" s="81" t="s">
        <v>44</v>
      </c>
      <c r="F2709" s="81">
        <v>0</v>
      </c>
      <c r="G2709" s="86">
        <f>VLOOKUP(C2709,'[14]Estructuras de Madera'!$C$1:$AB$65536,23,0)</f>
        <v>4429.5403435871367</v>
      </c>
      <c r="H2709" s="93"/>
      <c r="I2709" s="88"/>
      <c r="J2709" s="89">
        <f>VLOOKUP(C2709,'[14]Estructuras de Madera'!$C$1:$AB$65536,26,0)</f>
        <v>5626.5286848305796</v>
      </c>
      <c r="L2709" s="72"/>
      <c r="M2709" s="59"/>
      <c r="N2709" s="59"/>
      <c r="O2709" s="34"/>
      <c r="P2709" s="59"/>
      <c r="Q2709" s="59"/>
      <c r="R2709" s="59"/>
    </row>
    <row r="2710" spans="1:18" ht="22.5" x14ac:dyDescent="0.2">
      <c r="A2710" s="80"/>
      <c r="B2710" s="81">
        <f t="shared" si="53"/>
        <v>96</v>
      </c>
      <c r="C2710" s="3" t="s">
        <v>2703</v>
      </c>
      <c r="D2710" s="102" t="str">
        <f t="shared" si="54"/>
        <v>Estructura de  Suspension Angular (&gt;3°-50°) compuesto por 6 postes de madera tratada 85' Clase 2</v>
      </c>
      <c r="E2710" s="81" t="s">
        <v>44</v>
      </c>
      <c r="F2710" s="81">
        <v>0</v>
      </c>
      <c r="G2710" s="86">
        <f>VLOOKUP(C2710,'[14]Estructuras de Madera'!$C$1:$AB$65536,23,0)</f>
        <v>8393.807353840939</v>
      </c>
      <c r="H2710" s="93"/>
      <c r="I2710" s="88"/>
      <c r="J2710" s="89">
        <f>VLOOKUP(C2710,'[14]Estructuras de Madera'!$C$1:$AB$65536,26,0)</f>
        <v>11073.559344661158</v>
      </c>
      <c r="L2710" s="72"/>
      <c r="M2710" s="59"/>
      <c r="N2710" s="59"/>
      <c r="O2710" s="34"/>
      <c r="P2710" s="59"/>
      <c r="Q2710" s="59"/>
      <c r="R2710" s="59"/>
    </row>
    <row r="2711" spans="1:18" ht="22.5" x14ac:dyDescent="0.2">
      <c r="A2711" s="80"/>
      <c r="B2711" s="81">
        <f t="shared" si="53"/>
        <v>97</v>
      </c>
      <c r="C2711" s="3" t="s">
        <v>2698</v>
      </c>
      <c r="D2711" s="102" t="str">
        <f t="shared" si="54"/>
        <v>Estructura de  Suspension Angular (&gt;3°-50°) compuesto por 6 postes de madera tratada 90' Clase 1</v>
      </c>
      <c r="E2711" s="81" t="s">
        <v>44</v>
      </c>
      <c r="F2711" s="81">
        <v>0</v>
      </c>
      <c r="G2711" s="86">
        <f>VLOOKUP(C2711,'[14]Estructuras de Madera'!$C$1:$AB$65536,23,0)</f>
        <v>10853.045594665391</v>
      </c>
      <c r="H2711" s="93"/>
      <c r="I2711" s="88"/>
      <c r="J2711" s="89">
        <f>VLOOKUP(C2711,'[14]Estructuras de Madera'!$C$1:$AB$65536,26,0)</f>
        <v>13941.155297826452</v>
      </c>
      <c r="L2711" s="72"/>
      <c r="M2711" s="59"/>
      <c r="N2711" s="59"/>
      <c r="O2711" s="34"/>
      <c r="P2711" s="59"/>
      <c r="Q2711" s="59"/>
      <c r="R2711" s="59"/>
    </row>
    <row r="2712" spans="1:18" ht="22.5" x14ac:dyDescent="0.2">
      <c r="A2712" s="80"/>
      <c r="B2712" s="81">
        <f t="shared" si="53"/>
        <v>98</v>
      </c>
      <c r="C2712" s="3" t="s">
        <v>2704</v>
      </c>
      <c r="D2712" s="102" t="str">
        <f t="shared" si="54"/>
        <v>Estructura de  Suspension Angular (&gt;3°-50°) compuesto por 2 postes de madera tratada 90' Clase 2</v>
      </c>
      <c r="E2712" s="81" t="s">
        <v>44</v>
      </c>
      <c r="F2712" s="81">
        <v>0</v>
      </c>
      <c r="G2712" s="86">
        <f>VLOOKUP(C2712,'[14]Estructuras de Madera'!$C$1:$AB$65536,23,0)</f>
        <v>3002.7161402788388</v>
      </c>
      <c r="H2712" s="93"/>
      <c r="I2712" s="88"/>
      <c r="J2712" s="89">
        <f>VLOOKUP(C2712,'[14]Estructuras de Madera'!$C$1:$AB$65536,26,0)</f>
        <v>4048.0125829837316</v>
      </c>
      <c r="L2712" s="72"/>
      <c r="M2712" s="59"/>
      <c r="N2712" s="59"/>
      <c r="O2712" s="34"/>
      <c r="P2712" s="59"/>
      <c r="Q2712" s="59"/>
      <c r="R2712" s="59"/>
    </row>
    <row r="2713" spans="1:18" ht="22.5" x14ac:dyDescent="0.2">
      <c r="A2713" s="80"/>
      <c r="B2713" s="81">
        <f t="shared" si="53"/>
        <v>99</v>
      </c>
      <c r="C2713" s="3" t="s">
        <v>2705</v>
      </c>
      <c r="D2713" s="102" t="str">
        <f>+"Estructura de  Suspension Angular (&gt;3°-50°) compuesto por "&amp;MID(C2713,5,1)&amp;" postes de madera tratada "&amp;MID(C2713,7,2)&amp;"' Clase "&amp;RIGHT(C2713,IF(LEN(C2713)=11,2,1))</f>
        <v>Estructura de  Suspension Angular (&gt;3°-50°) compuesto por 2 postes de madera tratada 90' Clase 1</v>
      </c>
      <c r="E2713" s="81" t="s">
        <v>44</v>
      </c>
      <c r="F2713" s="81">
        <v>0</v>
      </c>
      <c r="G2713" s="86">
        <f>VLOOKUP(C2713,'[14]Estructuras de Madera'!$C$1:$AB$65536,23,0)</f>
        <v>3387.8507537773526</v>
      </c>
      <c r="H2713" s="93"/>
      <c r="I2713" s="88"/>
      <c r="J2713" s="89">
        <f>VLOOKUP(C2713,'[14]Estructuras de Madera'!$C$1:$AB$65536,26,0)</f>
        <v>4567.2190909421506</v>
      </c>
      <c r="L2713" s="72"/>
      <c r="M2713" s="59"/>
      <c r="N2713" s="59"/>
      <c r="O2713" s="34"/>
      <c r="P2713" s="59"/>
      <c r="Q2713" s="59"/>
      <c r="R2713" s="59"/>
    </row>
    <row r="2714" spans="1:18" ht="22.5" x14ac:dyDescent="0.2">
      <c r="A2714" s="80"/>
      <c r="B2714" s="81">
        <f t="shared" si="53"/>
        <v>100</v>
      </c>
      <c r="C2714" s="3" t="s">
        <v>2706</v>
      </c>
      <c r="D2714" s="102" t="str">
        <f t="shared" si="54"/>
        <v>Estructura de  Suspension Angular (&gt;3°-50°) compuesto por 2 postes de madera tratada 85' Clase 2</v>
      </c>
      <c r="E2714" s="81" t="s">
        <v>44</v>
      </c>
      <c r="F2714" s="81">
        <v>0</v>
      </c>
      <c r="G2714" s="86">
        <f>VLOOKUP(C2714,'[14]Estructuras de Madera'!$C$1:$AB$65536,23,0)</f>
        <v>2723.1957846136465</v>
      </c>
      <c r="H2714" s="93"/>
      <c r="I2714" s="88"/>
      <c r="J2714" s="89">
        <f>VLOOKUP(C2714,'[14]Estructuras de Madera'!$C$1:$AB$65536,26,0)</f>
        <v>3671.186448220386</v>
      </c>
      <c r="L2714" s="72"/>
      <c r="M2714" s="59"/>
      <c r="N2714" s="59"/>
      <c r="O2714" s="34"/>
      <c r="P2714" s="59"/>
      <c r="Q2714" s="59"/>
      <c r="R2714" s="59"/>
    </row>
    <row r="2715" spans="1:18" ht="22.5" x14ac:dyDescent="0.2">
      <c r="A2715" s="80"/>
      <c r="B2715" s="81">
        <f t="shared" si="53"/>
        <v>101</v>
      </c>
      <c r="C2715" s="3" t="s">
        <v>2707</v>
      </c>
      <c r="D2715" s="102" t="str">
        <f t="shared" si="54"/>
        <v>Estructura de  Suspension Angular (&gt;3°-50°) compuesto por 3 postes de madera tratada 85' Clase 3</v>
      </c>
      <c r="E2715" s="81" t="s">
        <v>44</v>
      </c>
      <c r="F2715" s="81">
        <v>0</v>
      </c>
      <c r="G2715" s="86">
        <f>VLOOKUP(C2715,'[14]Estructuras de Madera'!$C$1:$AB$65536,23,0)</f>
        <v>3639.0495446290474</v>
      </c>
      <c r="H2715" s="93"/>
      <c r="I2715" s="88"/>
      <c r="J2715" s="89">
        <f>VLOOKUP(C2715,'[14]Estructuras de Madera'!$C$1:$AB$65536,26,0)</f>
        <v>4784.7270501418398</v>
      </c>
      <c r="L2715" s="72"/>
      <c r="M2715" s="59"/>
      <c r="N2715" s="59"/>
      <c r="O2715" s="34"/>
      <c r="P2715" s="59"/>
      <c r="Q2715" s="59"/>
      <c r="R2715" s="59"/>
    </row>
    <row r="2716" spans="1:18" ht="22.5" x14ac:dyDescent="0.2">
      <c r="A2716" s="80"/>
      <c r="B2716" s="81">
        <f t="shared" si="53"/>
        <v>102</v>
      </c>
      <c r="C2716" s="3" t="s">
        <v>2702</v>
      </c>
      <c r="D2716" s="102" t="str">
        <f t="shared" si="54"/>
        <v>Estructura de  Suspension Angular (&gt;3°-50°) compuesto por 3 postes de madera tratada 85' Clase 2</v>
      </c>
      <c r="E2716" s="81" t="s">
        <v>44</v>
      </c>
      <c r="F2716" s="81">
        <v>0</v>
      </c>
      <c r="G2716" s="86">
        <f>VLOOKUP(C2716,'[14]Estructuras de Madera'!$C$1:$AB$65536,23,0)</f>
        <v>4429.5403435871367</v>
      </c>
      <c r="H2716" s="93"/>
      <c r="I2716" s="88"/>
      <c r="J2716" s="89">
        <f>VLOOKUP(C2716,'[14]Estructuras de Madera'!$C$1:$AB$65536,26,0)</f>
        <v>5626.5286848305796</v>
      </c>
      <c r="L2716" s="72"/>
      <c r="M2716" s="59"/>
      <c r="N2716" s="59"/>
      <c r="O2716" s="34"/>
      <c r="P2716" s="59"/>
      <c r="Q2716" s="59"/>
      <c r="R2716" s="59"/>
    </row>
    <row r="2717" spans="1:18" x14ac:dyDescent="0.2">
      <c r="A2717" s="80"/>
      <c r="B2717" s="81">
        <f t="shared" si="53"/>
        <v>103</v>
      </c>
      <c r="C2717" s="3" t="s">
        <v>2708</v>
      </c>
      <c r="D2717" s="102" t="str">
        <f>+"Estructura de  Retención - Terminal compuesto por "&amp;MID(C2717,5,1)&amp;" postes de madera tratada "&amp;MID(C2717,7,2)&amp;"' Clase "&amp;RIGHT(C2717,IF(LEN(C2717)=11,2,1))</f>
        <v>Estructura de  Retención - Terminal compuesto por 2 postes de madera tratada 75' Clase 2</v>
      </c>
      <c r="E2717" s="81" t="s">
        <v>44</v>
      </c>
      <c r="F2717" s="81">
        <v>0</v>
      </c>
      <c r="G2717" s="86">
        <f>VLOOKUP(C2717,'[14]Estructuras de Madera'!$C$1:$AB$65536,23,0)</f>
        <v>2247.5444589647295</v>
      </c>
      <c r="H2717" s="93"/>
      <c r="I2717" s="88"/>
      <c r="J2717" s="89">
        <f>VLOOKUP(C2717,'[14]Estructuras de Madera'!$C$1:$AB$65536,26,0)</f>
        <v>3029.9528245982387</v>
      </c>
      <c r="L2717" s="72"/>
      <c r="M2717" s="59"/>
      <c r="N2717" s="59"/>
      <c r="O2717" s="34"/>
      <c r="P2717" s="59"/>
      <c r="Q2717" s="59"/>
      <c r="R2717" s="59"/>
    </row>
    <row r="2718" spans="1:18" x14ac:dyDescent="0.2">
      <c r="A2718" s="80"/>
      <c r="B2718" s="81">
        <f t="shared" si="53"/>
        <v>104</v>
      </c>
      <c r="C2718" s="3" t="s">
        <v>2709</v>
      </c>
      <c r="D2718" s="102" t="str">
        <f>+"Estructura de  Retención - Terminal compuesto por "&amp;MID(C2718,5,1)&amp;" postes de madera tratada "&amp;MID(C2718,7,2)&amp;"' Clase "&amp;RIGHT(C2718,IF(LEN(C2718)=11,2,1))</f>
        <v>Estructura de  Retención - Terminal compuesto por 2 postes de madera tratada 75' Clase 3</v>
      </c>
      <c r="E2718" s="81" t="s">
        <v>44</v>
      </c>
      <c r="F2718" s="81">
        <v>0</v>
      </c>
      <c r="G2718" s="86">
        <f>VLOOKUP(C2718,'[14]Estructuras de Madera'!$C$1:$AB$65536,23,0)</f>
        <v>1959.6880160640246</v>
      </c>
      <c r="H2718" s="93"/>
      <c r="I2718" s="88"/>
      <c r="J2718" s="89">
        <f>VLOOKUP(C2718,'[14]Estructuras de Madera'!$C$1:$AB$65536,26,0)</f>
        <v>2641.8886691743478</v>
      </c>
      <c r="L2718" s="72"/>
      <c r="M2718" s="59"/>
      <c r="N2718" s="59"/>
      <c r="O2718" s="34"/>
      <c r="P2718" s="59"/>
      <c r="Q2718" s="59"/>
      <c r="R2718" s="59"/>
    </row>
    <row r="2719" spans="1:18" x14ac:dyDescent="0.2">
      <c r="A2719" s="80"/>
      <c r="B2719" s="81">
        <f t="shared" si="53"/>
        <v>105</v>
      </c>
      <c r="C2719" s="3" t="s">
        <v>2710</v>
      </c>
      <c r="D2719" s="102" t="str">
        <f>+"Estructura de  Retención - Terminal compuesto por "&amp;MID(C2719,5,1)&amp;" postes de madera tratada "&amp;MID(C2719,7,2)&amp;"' Clase "&amp;RIGHT(C2719,IF(LEN(C2719)=11,2,1))</f>
        <v>Estructura de  Retención - Terminal compuesto por 2 postes de madera tratada 75' Clase 1</v>
      </c>
      <c r="E2719" s="81" t="s">
        <v>44</v>
      </c>
      <c r="F2719" s="81">
        <v>0</v>
      </c>
      <c r="G2719" s="86">
        <f>VLOOKUP(C2719,'[14]Estructuras de Madera'!$C$1:$AB$65536,23,0)</f>
        <v>2588.3830755753524</v>
      </c>
      <c r="H2719" s="93"/>
      <c r="I2719" s="88"/>
      <c r="J2719" s="89">
        <f>VLOOKUP(C2719,'[14]Estructuras de Madera'!$C$1:$AB$65536,26,0)</f>
        <v>3489.4431474758599</v>
      </c>
      <c r="L2719" s="72"/>
      <c r="M2719" s="59"/>
      <c r="N2719" s="59"/>
      <c r="O2719" s="34"/>
      <c r="P2719" s="59"/>
      <c r="Q2719" s="59"/>
      <c r="R2719" s="59"/>
    </row>
    <row r="2720" spans="1:18" x14ac:dyDescent="0.2">
      <c r="A2720" s="80"/>
      <c r="B2720" s="81">
        <f t="shared" si="53"/>
        <v>106</v>
      </c>
      <c r="C2720" s="3" t="s">
        <v>2711</v>
      </c>
      <c r="D2720" s="102" t="str">
        <f>+"Estructura de  Retención - Terminal compuesto por "&amp;MID(C2720,5,1)&amp;" postes de madera tratada "&amp;MID(C2720,7,2)&amp;"' Clase "&amp;RIGHT(C2720,IF(LEN(C2720)=11,2,1))</f>
        <v>Estructura de  Retención - Terminal compuesto por 2 postes de madera tratada 75' Clase 4</v>
      </c>
      <c r="E2720" s="81" t="s">
        <v>44</v>
      </c>
      <c r="F2720" s="81">
        <v>0</v>
      </c>
      <c r="G2720" s="86">
        <f>VLOOKUP(C2720,'[14]Estructuras de Madera'!$C$1:$AB$65536,23,0)</f>
        <v>1677.5762027332435</v>
      </c>
      <c r="H2720" s="93"/>
      <c r="I2720" s="88"/>
      <c r="J2720" s="89">
        <f>VLOOKUP(C2720,'[14]Estructuras de Madera'!$C$1:$AB$65536,26,0)</f>
        <v>2261.5689463565554</v>
      </c>
      <c r="L2720" s="72"/>
      <c r="M2720" s="59"/>
      <c r="N2720" s="59"/>
      <c r="O2720" s="34"/>
      <c r="P2720" s="59"/>
      <c r="Q2720" s="59"/>
      <c r="R2720" s="59"/>
    </row>
    <row r="2721" spans="1:18" x14ac:dyDescent="0.2">
      <c r="A2721" s="80"/>
      <c r="B2721" s="81">
        <f t="shared" si="53"/>
        <v>107</v>
      </c>
      <c r="C2721" s="3" t="s">
        <v>2712</v>
      </c>
      <c r="D2721" s="102" t="str">
        <f t="shared" ref="D2721:D2733" si="55">+"Estructura de  Retención - Terminal compuesto por "&amp;MID(C2721,5,1)&amp;" postes de madera tratada "&amp;MID(C2721,7,2)&amp;"' Clase "&amp;RIGHT(C2721,IF(LEN(C2721)=11,2,1))</f>
        <v>Estructura de  Retención - Terminal compuesto por 2 postes de madera tratada 70' Clase 4</v>
      </c>
      <c r="E2721" s="81" t="s">
        <v>44</v>
      </c>
      <c r="F2721" s="81">
        <v>0</v>
      </c>
      <c r="G2721" s="86">
        <f>VLOOKUP(C2721,'[14]Estructuras de Madera'!$C$1:$AB$65536,23,0)</f>
        <v>1504.4423694793229</v>
      </c>
      <c r="H2721" s="93"/>
      <c r="I2721" s="88"/>
      <c r="J2721" s="89">
        <f>VLOOKUP(C2721,'[14]Estructuras de Madera'!$C$1:$AB$65536,26,0)</f>
        <v>2028.1642877706809</v>
      </c>
      <c r="L2721" s="72"/>
      <c r="M2721" s="59"/>
      <c r="N2721" s="59"/>
      <c r="O2721" s="34"/>
      <c r="P2721" s="59"/>
      <c r="Q2721" s="59"/>
      <c r="R2721" s="59"/>
    </row>
    <row r="2722" spans="1:18" x14ac:dyDescent="0.2">
      <c r="A2722" s="80"/>
      <c r="B2722" s="81">
        <f t="shared" si="53"/>
        <v>108</v>
      </c>
      <c r="C2722" s="3" t="s">
        <v>2713</v>
      </c>
      <c r="D2722" s="102" t="str">
        <f t="shared" si="55"/>
        <v>Estructura de  Retención - Terminal compuesto por 1 postes de madera tratada 85' Clase 3</v>
      </c>
      <c r="E2722" s="81" t="s">
        <v>44</v>
      </c>
      <c r="F2722" s="81">
        <v>0</v>
      </c>
      <c r="G2722" s="86">
        <f>VLOOKUP(C2722,'[14]Estructuras de Madera'!$C$1:$AB$65536,23,0)</f>
        <v>1175.6465148763491</v>
      </c>
      <c r="H2722" s="93"/>
      <c r="I2722" s="88"/>
      <c r="J2722" s="89">
        <f>VLOOKUP(C2722,'[14]Estructuras de Madera'!$C$1:$AB$65536,26,0)</f>
        <v>1584.9090167139466</v>
      </c>
      <c r="L2722" s="72"/>
      <c r="M2722" s="59"/>
      <c r="N2722" s="59"/>
      <c r="O2722" s="34"/>
      <c r="P2722" s="59"/>
      <c r="Q2722" s="59"/>
      <c r="R2722" s="59"/>
    </row>
    <row r="2723" spans="1:18" x14ac:dyDescent="0.2">
      <c r="A2723" s="80"/>
      <c r="B2723" s="81">
        <f t="shared" si="53"/>
        <v>109</v>
      </c>
      <c r="C2723" s="3" t="s">
        <v>2714</v>
      </c>
      <c r="D2723" s="102" t="str">
        <f>+"Estructura de  Retención - Terminal compuesto por "&amp;MID(C2723,5,1)&amp;" postes de madera tratada "&amp;MID(C2723,7,2)&amp;"' Clase "&amp;RIGHT(C2723,IF(LEN(C2723)=11,2,1))</f>
        <v>Estructura de  Retención - Terminal compuesto por 1 postes de madera tratada 85' Clase 1</v>
      </c>
      <c r="E2723" s="81" t="s">
        <v>44</v>
      </c>
      <c r="F2723" s="81">
        <v>0</v>
      </c>
      <c r="G2723" s="86">
        <f>VLOOKUP(C2723,'[14]Estructuras de Madera'!$C$1:$AB$65536,23,0)</f>
        <v>1561.6820096785311</v>
      </c>
      <c r="H2723" s="93"/>
      <c r="I2723" s="88"/>
      <c r="J2723" s="89">
        <f>VLOOKUP(C2723,'[14]Estructuras de Madera'!$C$1:$AB$65536,26,0)</f>
        <v>2105.3300180452516</v>
      </c>
      <c r="L2723" s="72"/>
      <c r="M2723" s="59"/>
      <c r="N2723" s="59"/>
      <c r="O2723" s="34"/>
      <c r="P2723" s="59"/>
      <c r="Q2723" s="59"/>
      <c r="R2723" s="59"/>
    </row>
    <row r="2724" spans="1:18" x14ac:dyDescent="0.2">
      <c r="A2724" s="80"/>
      <c r="B2724" s="81">
        <f t="shared" si="53"/>
        <v>110</v>
      </c>
      <c r="C2724" s="3" t="s">
        <v>2715</v>
      </c>
      <c r="D2724" s="102" t="str">
        <f>+"Estructura de  Retención - Terminal compuesto por "&amp;MID(C2724,5,1)&amp;" postes de madera tratada "&amp;MID(C2724,7,2)&amp;"' Clase "&amp;RIGHT(C2724,IF(LEN(C2724)=11,2,1))</f>
        <v>Estructura de  Retención - Terminal compuesto por 1 postes de madera tratada 85' Clase 4</v>
      </c>
      <c r="E2724" s="81" t="s">
        <v>44</v>
      </c>
      <c r="F2724" s="81">
        <v>0</v>
      </c>
      <c r="G2724" s="86">
        <f>VLOOKUP(C2724,'[14]Estructuras de Madera'!$C$1:$AB$65536,23,0)</f>
        <v>1024.3058341108356</v>
      </c>
      <c r="H2724" s="93"/>
      <c r="I2724" s="88"/>
      <c r="J2724" s="89">
        <f>VLOOKUP(C2724,'[14]Estructuras de Madera'!$C$1:$AB$65536,26,0)</f>
        <v>1380.8840768142891</v>
      </c>
      <c r="L2724" s="72"/>
      <c r="M2724" s="59"/>
      <c r="N2724" s="59"/>
      <c r="O2724" s="34"/>
      <c r="P2724" s="59"/>
      <c r="Q2724" s="59"/>
      <c r="R2724" s="59"/>
    </row>
    <row r="2725" spans="1:18" x14ac:dyDescent="0.2">
      <c r="A2725" s="80"/>
      <c r="B2725" s="81">
        <f t="shared" si="53"/>
        <v>111</v>
      </c>
      <c r="C2725" s="3" t="s">
        <v>2716</v>
      </c>
      <c r="D2725" s="102" t="str">
        <f>+"Estructura de  Retención - Terminal compuesto por "&amp;MID(C2725,5,1)&amp;" postes de madera tratada "&amp;MID(C2725,7,2)&amp;"' Clase "&amp;RIGHT(C2725,IF(LEN(C2725)=11,2,1))</f>
        <v>Estructura de  Retención - Terminal compuesto por 1 postes de madera tratada 85' Clase 2</v>
      </c>
      <c r="E2725" s="81" t="s">
        <v>44</v>
      </c>
      <c r="F2725" s="81">
        <v>0</v>
      </c>
      <c r="G2725" s="86">
        <f>VLOOKUP(C2725,'[14]Estructuras de Madera'!$C$1:$AB$65536,23,0)</f>
        <v>1361.5978923068233</v>
      </c>
      <c r="H2725" s="93"/>
      <c r="I2725" s="88"/>
      <c r="J2725" s="89">
        <f>VLOOKUP(C2725,'[14]Estructuras de Madera'!$C$1:$AB$65536,26,0)</f>
        <v>1835.593224110193</v>
      </c>
      <c r="L2725" s="72"/>
      <c r="M2725" s="59"/>
      <c r="N2725" s="59"/>
      <c r="O2725" s="34"/>
      <c r="P2725" s="59"/>
      <c r="Q2725" s="59"/>
      <c r="R2725" s="59"/>
    </row>
    <row r="2726" spans="1:18" x14ac:dyDescent="0.2">
      <c r="A2726" s="80"/>
      <c r="B2726" s="81">
        <f t="shared" si="53"/>
        <v>112</v>
      </c>
      <c r="C2726" s="3" t="s">
        <v>2717</v>
      </c>
      <c r="D2726" s="102" t="str">
        <f>+"Estructura de  Retención - Terminal compuesto por "&amp;MID(C2726,5,1)&amp;" postes de madera tratada "&amp;MID(C2726,7,2)&amp;"' Clase "&amp;RIGHT(C2726,IF(LEN(C2726)=11,2,1))</f>
        <v>Estructura de  Retención - Terminal compuesto por 1 postes de madera tratada 75' Clase 2</v>
      </c>
      <c r="E2726" s="81" t="s">
        <v>44</v>
      </c>
      <c r="F2726" s="81">
        <v>0</v>
      </c>
      <c r="G2726" s="86">
        <f>VLOOKUP(C2726,'[14]Estructuras de Madera'!$C$1:$AB$65536,23,0)</f>
        <v>1123.7722294823648</v>
      </c>
      <c r="H2726" s="93"/>
      <c r="I2726" s="88"/>
      <c r="J2726" s="89">
        <f>VLOOKUP(C2726,'[14]Estructuras de Madera'!$C$1:$AB$65536,26,0)</f>
        <v>1514.9764122991194</v>
      </c>
      <c r="L2726" s="72"/>
      <c r="M2726" s="59"/>
      <c r="N2726" s="59"/>
      <c r="O2726" s="34"/>
      <c r="P2726" s="59"/>
      <c r="Q2726" s="59"/>
      <c r="R2726" s="59"/>
    </row>
    <row r="2727" spans="1:18" x14ac:dyDescent="0.2">
      <c r="A2727" s="80"/>
      <c r="B2727" s="81">
        <f t="shared" si="53"/>
        <v>113</v>
      </c>
      <c r="C2727" s="3" t="s">
        <v>2718</v>
      </c>
      <c r="D2727" s="102" t="str">
        <f t="shared" si="55"/>
        <v>Estructura de  Retención - Terminal compuesto por 1 postes de madera tratada 75' Clase 1</v>
      </c>
      <c r="E2727" s="81" t="s">
        <v>44</v>
      </c>
      <c r="F2727" s="81">
        <v>0</v>
      </c>
      <c r="G2727" s="86">
        <f>VLOOKUP(C2727,'[14]Estructuras de Madera'!$C$1:$AB$65536,23,0)</f>
        <v>1294.1915377876762</v>
      </c>
      <c r="H2727" s="93"/>
      <c r="I2727" s="88"/>
      <c r="J2727" s="89">
        <f>VLOOKUP(C2727,'[14]Estructuras de Madera'!$C$1:$AB$65536,26,0)</f>
        <v>1744.7215737379299</v>
      </c>
      <c r="L2727" s="72"/>
      <c r="M2727" s="59"/>
      <c r="N2727" s="59"/>
      <c r="O2727" s="34"/>
      <c r="P2727" s="59"/>
      <c r="Q2727" s="59"/>
      <c r="R2727" s="59"/>
    </row>
    <row r="2728" spans="1:18" x14ac:dyDescent="0.2">
      <c r="A2728" s="80"/>
      <c r="B2728" s="81">
        <f t="shared" si="53"/>
        <v>114</v>
      </c>
      <c r="C2728" s="3" t="s">
        <v>2719</v>
      </c>
      <c r="D2728" s="102" t="str">
        <f>+"Estructura de  Retención - Terminal compuesto por "&amp;MID(C2728,5,1)&amp;" postes de madera tratada "&amp;MID(C2728,7,2)&amp;"' Clase "&amp;RIGHT(C2728,IF(LEN(C2728)=11,2,1))</f>
        <v>Estructura de  Retención - Terminal compuesto por 1 postes de madera tratada 80' Clase 4</v>
      </c>
      <c r="E2728" s="81" t="s">
        <v>44</v>
      </c>
      <c r="F2728" s="81">
        <v>0</v>
      </c>
      <c r="G2728" s="86">
        <f>VLOOKUP(C2728,'[14]Estructuras de Madera'!$C$1:$AB$65536,23,0)</f>
        <v>931.13474608476713</v>
      </c>
      <c r="H2728" s="93"/>
      <c r="I2728" s="88"/>
      <c r="J2728" s="89">
        <f>VLOOKUP(C2728,'[14]Estructuras de Madera'!$C$1:$AB$65536,26,0)</f>
        <v>1255.2785519894262</v>
      </c>
      <c r="L2728" s="72"/>
      <c r="M2728" s="59"/>
      <c r="N2728" s="59"/>
      <c r="O2728" s="34"/>
      <c r="P2728" s="59"/>
      <c r="Q2728" s="59"/>
      <c r="R2728" s="59"/>
    </row>
    <row r="2729" spans="1:18" x14ac:dyDescent="0.2">
      <c r="A2729" s="80"/>
      <c r="B2729" s="81">
        <f t="shared" si="53"/>
        <v>115</v>
      </c>
      <c r="C2729" s="3" t="s">
        <v>2720</v>
      </c>
      <c r="D2729" s="102" t="str">
        <f>+"Estructura de  Retención - Terminal compuesto por "&amp;MID(C2729,5,1)&amp;" postes de madera tratada "&amp;MID(C2729,7,2)&amp;"' Clase "&amp;RIGHT(C2729,IF(LEN(C2729)=11,2,1))</f>
        <v>Estructura de  Retención - Terminal compuesto por 1 postes de madera tratada 75' Clase 4</v>
      </c>
      <c r="E2729" s="81" t="s">
        <v>44</v>
      </c>
      <c r="F2729" s="81">
        <v>0</v>
      </c>
      <c r="G2729" s="86">
        <f>VLOOKUP(C2729,'[14]Estructuras de Madera'!$C$1:$AB$65536,23,0)</f>
        <v>838.78810136662173</v>
      </c>
      <c r="H2729" s="93"/>
      <c r="I2729" s="88"/>
      <c r="J2729" s="89">
        <f>VLOOKUP(C2729,'[14]Estructuras de Madera'!$C$1:$AB$65536,26,0)</f>
        <v>1130.7844731782777</v>
      </c>
      <c r="L2729" s="72"/>
      <c r="M2729" s="59"/>
      <c r="N2729" s="59"/>
      <c r="O2729" s="34"/>
      <c r="P2729" s="59"/>
      <c r="Q2729" s="59"/>
      <c r="R2729" s="59"/>
    </row>
    <row r="2730" spans="1:18" x14ac:dyDescent="0.2">
      <c r="A2730" s="80"/>
      <c r="B2730" s="81">
        <f t="shared" si="53"/>
        <v>116</v>
      </c>
      <c r="C2730" s="3" t="s">
        <v>2721</v>
      </c>
      <c r="D2730" s="102" t="str">
        <f t="shared" si="55"/>
        <v>Estructura de  Retención - Terminal compuesto por 2 postes de madera tratada 75' Clase 2</v>
      </c>
      <c r="E2730" s="81" t="s">
        <v>44</v>
      </c>
      <c r="F2730" s="81">
        <v>0</v>
      </c>
      <c r="G2730" s="86">
        <f>VLOOKUP(C2730,'[14]Estructuras de Madera'!$C$1:$AB$65536,23,0)</f>
        <v>3223.2825044192755</v>
      </c>
      <c r="H2730" s="93"/>
      <c r="I2730" s="88"/>
      <c r="J2730" s="89">
        <f>VLOOKUP(C2730,'[14]Estructuras de Madera'!$C$1:$AB$65536,26,0)</f>
        <v>3418.0658602232388</v>
      </c>
      <c r="L2730" s="72"/>
      <c r="M2730" s="59"/>
      <c r="N2730" s="59"/>
      <c r="O2730" s="34"/>
      <c r="P2730" s="59"/>
      <c r="Q2730" s="59"/>
      <c r="R2730" s="59"/>
    </row>
    <row r="2731" spans="1:18" x14ac:dyDescent="0.2">
      <c r="A2731" s="80"/>
      <c r="B2731" s="81">
        <f t="shared" si="53"/>
        <v>117</v>
      </c>
      <c r="C2731" s="3" t="s">
        <v>2722</v>
      </c>
      <c r="D2731" s="102" t="str">
        <f t="shared" si="55"/>
        <v>Estructura de  Retención - Terminal compuesto por 2 postes de madera tratada 75' Clase 1</v>
      </c>
      <c r="E2731" s="81" t="s">
        <v>44</v>
      </c>
      <c r="F2731" s="81">
        <v>0</v>
      </c>
      <c r="G2731" s="86">
        <f>VLOOKUP(C2731,'[14]Estructuras de Madera'!$C$1:$AB$65536,23,0)</f>
        <v>3564.1211210298979</v>
      </c>
      <c r="H2731" s="93"/>
      <c r="I2731" s="88"/>
      <c r="J2731" s="89">
        <f>VLOOKUP(C2731,'[14]Estructuras de Madera'!$C$1:$AB$65536,26,0)</f>
        <v>3877.5561831008599</v>
      </c>
      <c r="L2731" s="72"/>
      <c r="M2731" s="59"/>
      <c r="N2731" s="59"/>
      <c r="O2731" s="34"/>
      <c r="P2731" s="59"/>
      <c r="Q2731" s="59"/>
      <c r="R2731" s="59"/>
    </row>
    <row r="2732" spans="1:18" x14ac:dyDescent="0.2">
      <c r="A2732" s="80"/>
      <c r="B2732" s="81">
        <f t="shared" si="53"/>
        <v>118</v>
      </c>
      <c r="C2732" s="3" t="s">
        <v>2723</v>
      </c>
      <c r="D2732" s="102" t="str">
        <f t="shared" si="55"/>
        <v>Estructura de  Retención - Terminal compuesto por 2 postes de madera tratada 70' Clase 4</v>
      </c>
      <c r="E2732" s="81" t="s">
        <v>44</v>
      </c>
      <c r="F2732" s="81">
        <v>0</v>
      </c>
      <c r="G2732" s="86">
        <f>VLOOKUP(C2732,'[14]Estructuras de Madera'!$C$1:$AB$65536,23,0)</f>
        <v>2480.1804149338686</v>
      </c>
      <c r="H2732" s="93"/>
      <c r="I2732" s="88"/>
      <c r="J2732" s="89">
        <f>VLOOKUP(C2732,'[14]Estructuras de Madera'!$C$1:$AB$65536,26,0)</f>
        <v>2416.2773233956809</v>
      </c>
      <c r="L2732" s="72"/>
      <c r="M2732" s="59"/>
      <c r="N2732" s="59"/>
      <c r="O2732" s="34"/>
      <c r="P2732" s="59"/>
      <c r="Q2732" s="59"/>
      <c r="R2732" s="59"/>
    </row>
    <row r="2733" spans="1:18" x14ac:dyDescent="0.2">
      <c r="A2733" s="80"/>
      <c r="B2733" s="81">
        <f t="shared" si="53"/>
        <v>119</v>
      </c>
      <c r="C2733" s="3" t="s">
        <v>2671</v>
      </c>
      <c r="D2733" s="102" t="str">
        <f t="shared" si="55"/>
        <v>Estructura de  Retención - Terminal compuesto por 2 postes de madera tratada 75' Clase 1</v>
      </c>
      <c r="E2733" s="81" t="s">
        <v>44</v>
      </c>
      <c r="F2733" s="81">
        <v>0</v>
      </c>
      <c r="G2733" s="86">
        <f>VLOOKUP(C2733,'[14]Estructuras de Madera'!$C$1:$AB$65536,23,0)</f>
        <v>2812.6030755753522</v>
      </c>
      <c r="H2733" s="93"/>
      <c r="I2733" s="88"/>
      <c r="J2733" s="89">
        <f>VLOOKUP(C2733,'[14]Estructuras de Madera'!$C$1:$AB$65536,26,0)</f>
        <v>3549.4431474758599</v>
      </c>
      <c r="L2733" s="72"/>
      <c r="M2733" s="59"/>
      <c r="N2733" s="59"/>
      <c r="O2733" s="34"/>
      <c r="P2733" s="59"/>
      <c r="Q2733" s="59"/>
      <c r="R2733" s="59"/>
    </row>
    <row r="2734" spans="1:18" x14ac:dyDescent="0.2">
      <c r="A2734" s="80"/>
      <c r="B2734" s="104"/>
      <c r="C2734" s="34"/>
      <c r="D2734" s="105"/>
      <c r="E2734" s="104"/>
      <c r="F2734" s="104"/>
      <c r="G2734" s="106"/>
      <c r="H2734" s="93"/>
      <c r="I2734" s="88"/>
      <c r="J2734" s="89"/>
      <c r="L2734" s="72"/>
      <c r="M2734" s="59"/>
      <c r="N2734" s="59"/>
      <c r="O2734" s="34"/>
      <c r="P2734" s="59"/>
      <c r="Q2734" s="59"/>
      <c r="R2734" s="59"/>
    </row>
    <row r="2735" spans="1:18" ht="33.75" x14ac:dyDescent="0.2">
      <c r="A2735" s="80"/>
      <c r="B2735" s="76" t="s">
        <v>38</v>
      </c>
      <c r="C2735" s="76" t="s">
        <v>39</v>
      </c>
      <c r="D2735" s="76" t="s">
        <v>16</v>
      </c>
      <c r="E2735" s="76" t="s">
        <v>40</v>
      </c>
      <c r="F2735" s="77" t="s">
        <v>41</v>
      </c>
      <c r="G2735" s="77" t="s">
        <v>15</v>
      </c>
      <c r="H2735" s="93"/>
      <c r="I2735" s="88"/>
      <c r="J2735" s="89"/>
      <c r="L2735" s="72"/>
      <c r="M2735" s="59"/>
      <c r="N2735" s="59"/>
      <c r="O2735" s="34"/>
      <c r="P2735" s="59"/>
      <c r="Q2735" s="59"/>
      <c r="R2735" s="59"/>
    </row>
    <row r="2736" spans="1:18" x14ac:dyDescent="0.2">
      <c r="A2736" s="80"/>
      <c r="B2736" s="81">
        <v>1</v>
      </c>
      <c r="C2736" s="3" t="s">
        <v>2724</v>
      </c>
      <c r="D2736" s="102" t="str">
        <f t="shared" ref="D2736:D2742" si="56">+"Estructura de Transición "&amp;MID(C2736,4,3)&amp;" kV Estructura de Acero"</f>
        <v>Estructura de Transición 220 kV Estructura de Acero</v>
      </c>
      <c r="E2736" s="81" t="s">
        <v>44</v>
      </c>
      <c r="F2736" s="81">
        <v>0</v>
      </c>
      <c r="G2736" s="86">
        <f>VLOOKUP(C2736,'[14]Estructuras de Transición'!$A$41:$D$48,4,0)</f>
        <v>23593.305878059065</v>
      </c>
      <c r="H2736" s="93"/>
      <c r="I2736" s="88"/>
      <c r="J2736" s="89">
        <f>+VLOOKUP(C2736,'[14]Estructuras de Transición'!$A$41:$D$48,2,)</f>
        <v>14648.830924572294</v>
      </c>
      <c r="L2736" s="72"/>
      <c r="M2736" s="59"/>
      <c r="N2736" s="59"/>
      <c r="O2736" s="34"/>
      <c r="P2736" s="59"/>
      <c r="Q2736" s="59"/>
      <c r="R2736" s="59"/>
    </row>
    <row r="2737" spans="1:18" x14ac:dyDescent="0.2">
      <c r="A2737" s="80"/>
      <c r="B2737" s="81">
        <f>1+B2736</f>
        <v>2</v>
      </c>
      <c r="C2737" s="3" t="s">
        <v>2725</v>
      </c>
      <c r="D2737" s="102" t="str">
        <f t="shared" si="56"/>
        <v>Estructura de Transición 220 kV Estructura de Acero</v>
      </c>
      <c r="E2737" s="81" t="s">
        <v>44</v>
      </c>
      <c r="F2737" s="81">
        <v>0</v>
      </c>
      <c r="G2737" s="86">
        <f>VLOOKUP(C2737,'[14]Estructuras de Transición'!$A$41:$D$48,4,0)</f>
        <v>31584.150995380092</v>
      </c>
      <c r="H2737" s="93"/>
      <c r="I2737" s="88"/>
      <c r="J2737" s="89">
        <f>+VLOOKUP(C2737,'[14]Estructuras de Transición'!$A$41:$D$48,2,)</f>
        <v>8016</v>
      </c>
      <c r="L2737" s="72"/>
      <c r="M2737" s="59"/>
      <c r="N2737" s="59"/>
      <c r="O2737" s="34"/>
      <c r="P2737" s="59"/>
      <c r="Q2737" s="59"/>
      <c r="R2737" s="59"/>
    </row>
    <row r="2738" spans="1:18" x14ac:dyDescent="0.2">
      <c r="A2738" s="80"/>
      <c r="B2738" s="81">
        <f t="shared" ref="B2738:B2743" si="57">1+B2737</f>
        <v>3</v>
      </c>
      <c r="C2738" s="3" t="s">
        <v>2726</v>
      </c>
      <c r="D2738" s="102" t="str">
        <f t="shared" si="56"/>
        <v>Estructura de Transición 220 kV Estructura de Acero</v>
      </c>
      <c r="E2738" s="81" t="s">
        <v>44</v>
      </c>
      <c r="F2738" s="81">
        <v>0</v>
      </c>
      <c r="G2738" s="86">
        <f>VLOOKUP(C2738,'[14]Estructuras de Transición'!$A$41:$D$48,4,0)</f>
        <v>26590.682013159738</v>
      </c>
      <c r="H2738" s="93"/>
      <c r="I2738" s="88"/>
      <c r="J2738" s="89">
        <f>+VLOOKUP(C2738,'[14]Estructuras de Transición'!$A$41:$D$48,2,)</f>
        <v>6748.666666666667</v>
      </c>
      <c r="L2738" s="72"/>
      <c r="M2738" s="59"/>
      <c r="N2738" s="59"/>
      <c r="O2738" s="34"/>
      <c r="P2738" s="59"/>
      <c r="Q2738" s="59"/>
      <c r="R2738" s="59"/>
    </row>
    <row r="2739" spans="1:18" x14ac:dyDescent="0.2">
      <c r="A2739" s="80"/>
      <c r="B2739" s="81">
        <f t="shared" si="57"/>
        <v>4</v>
      </c>
      <c r="C2739" s="3" t="s">
        <v>2727</v>
      </c>
      <c r="D2739" s="102" t="str">
        <f t="shared" si="56"/>
        <v>Estructura de Transición 220 kV Estructura de Acero</v>
      </c>
      <c r="E2739" s="81" t="s">
        <v>44</v>
      </c>
      <c r="F2739" s="81">
        <v>0</v>
      </c>
      <c r="G2739" s="86">
        <f>VLOOKUP(C2739,'[14]Estructuras de Transición'!$A$41:$D$48,4,0)</f>
        <v>36765.43325073499</v>
      </c>
      <c r="H2739" s="93"/>
      <c r="I2739" s="88"/>
      <c r="J2739" s="89">
        <f>+VLOOKUP(C2739,'[14]Estructuras de Transición'!$A$41:$D$48,2,)</f>
        <v>9331</v>
      </c>
      <c r="L2739" s="72"/>
      <c r="M2739" s="59"/>
      <c r="N2739" s="59"/>
      <c r="O2739" s="34"/>
      <c r="P2739" s="59"/>
      <c r="Q2739" s="59"/>
      <c r="R2739" s="59"/>
    </row>
    <row r="2740" spans="1:18" x14ac:dyDescent="0.2">
      <c r="A2740" s="80"/>
      <c r="B2740" s="81">
        <f t="shared" si="57"/>
        <v>5</v>
      </c>
      <c r="C2740" s="3" t="s">
        <v>2728</v>
      </c>
      <c r="D2740" s="102" t="str">
        <f t="shared" si="56"/>
        <v>Estructura de Transición 220 kV Estructura de Acero</v>
      </c>
      <c r="E2740" s="81" t="s">
        <v>44</v>
      </c>
      <c r="F2740" s="81">
        <v>0</v>
      </c>
      <c r="G2740" s="86">
        <f>VLOOKUP(C2740,'[14]Estructuras de Transición'!$A$41:$D$48,4,0)</f>
        <v>31320.161709365813</v>
      </c>
      <c r="H2740" s="93"/>
      <c r="I2740" s="88"/>
      <c r="J2740" s="89">
        <f>+VLOOKUP(C2740,'[14]Estructuras de Transición'!$A$41:$D$48,2,)</f>
        <v>7949</v>
      </c>
      <c r="L2740" s="72"/>
      <c r="M2740" s="59"/>
      <c r="N2740" s="59"/>
      <c r="O2740" s="34"/>
      <c r="P2740" s="59"/>
      <c r="Q2740" s="59"/>
      <c r="R2740" s="59"/>
    </row>
    <row r="2741" spans="1:18" x14ac:dyDescent="0.2">
      <c r="A2741" s="80"/>
      <c r="B2741" s="81">
        <f t="shared" si="57"/>
        <v>6</v>
      </c>
      <c r="C2741" s="3" t="s">
        <v>2729</v>
      </c>
      <c r="D2741" s="102" t="str">
        <f t="shared" si="56"/>
        <v>Estructura de Transición 060 kV Estructura de Acero</v>
      </c>
      <c r="E2741" s="81" t="s">
        <v>44</v>
      </c>
      <c r="F2741" s="81">
        <v>0</v>
      </c>
      <c r="G2741" s="86">
        <f>VLOOKUP(C2741,'[14]Estructuras de Transición'!$A$41:$D$48,4,0)</f>
        <v>19732.214094918101</v>
      </c>
      <c r="H2741" s="93"/>
      <c r="I2741" s="88"/>
      <c r="J2741" s="89">
        <f>+VLOOKUP(C2741,'[14]Estructuras de Transición'!$A$41:$D$48,2,)</f>
        <v>5008</v>
      </c>
      <c r="L2741" s="72"/>
      <c r="M2741" s="59"/>
      <c r="N2741" s="59"/>
      <c r="O2741" s="34"/>
      <c r="P2741" s="59"/>
      <c r="Q2741" s="59"/>
      <c r="R2741" s="59"/>
    </row>
    <row r="2742" spans="1:18" x14ac:dyDescent="0.2">
      <c r="A2742" s="80"/>
      <c r="B2742" s="81">
        <f t="shared" si="57"/>
        <v>7</v>
      </c>
      <c r="C2742" s="3" t="s">
        <v>2730</v>
      </c>
      <c r="D2742" s="102" t="str">
        <f t="shared" si="56"/>
        <v>Estructura de Transición 060 kV Estructura de Acero</v>
      </c>
      <c r="E2742" s="81" t="s">
        <v>44</v>
      </c>
      <c r="F2742" s="81">
        <v>0</v>
      </c>
      <c r="G2742" s="86">
        <f>VLOOKUP(C2742,'[14]Estructuras de Transición'!$A$41:$D$48,4,0)</f>
        <v>19732.214094918101</v>
      </c>
      <c r="H2742" s="93"/>
      <c r="I2742" s="88"/>
      <c r="J2742" s="89">
        <f>+VLOOKUP(C2742,'[14]Estructuras de Transición'!$A$41:$D$48,2,)</f>
        <v>5008</v>
      </c>
      <c r="L2742" s="72"/>
      <c r="M2742" s="59"/>
      <c r="N2742" s="59"/>
      <c r="O2742" s="34"/>
      <c r="P2742" s="59"/>
      <c r="Q2742" s="59"/>
      <c r="R2742" s="59"/>
    </row>
    <row r="2743" spans="1:18" x14ac:dyDescent="0.2">
      <c r="A2743" s="80"/>
      <c r="B2743" s="81">
        <f t="shared" si="57"/>
        <v>8</v>
      </c>
      <c r="C2743" s="3" t="s">
        <v>2731</v>
      </c>
      <c r="D2743" s="102" t="str">
        <f>+"Estructura de Transición "&amp;MID(C2743,4,3)&amp;" kV Torre de Acero"</f>
        <v>Estructura de Transición 060 kV Torre de Acero</v>
      </c>
      <c r="E2743" s="81" t="s">
        <v>44</v>
      </c>
      <c r="F2743" s="81">
        <v>0</v>
      </c>
      <c r="G2743" s="86">
        <f>VLOOKUP(C2743,'[14]Estructuras de Transición'!$A$41:$D$48,4,0)</f>
        <v>21422.533553128938</v>
      </c>
      <c r="H2743" s="93"/>
      <c r="I2743" s="88"/>
      <c r="J2743" s="89">
        <f>+VLOOKUP(C2743,'[14]Estructuras de Transición'!$A$41:$D$48,2,)</f>
        <v>5437</v>
      </c>
      <c r="L2743" s="72"/>
      <c r="M2743" s="59"/>
      <c r="N2743" s="59"/>
      <c r="O2743" s="34"/>
      <c r="P2743" s="59"/>
      <c r="Q2743" s="59"/>
      <c r="R2743" s="59"/>
    </row>
    <row r="2744" spans="1:18" x14ac:dyDescent="0.2">
      <c r="A2744" s="80"/>
      <c r="B2744" s="104"/>
      <c r="C2744" s="34"/>
      <c r="D2744" s="105"/>
      <c r="E2744" s="104"/>
      <c r="F2744" s="104"/>
      <c r="G2744" s="106"/>
      <c r="H2744" s="93"/>
      <c r="I2744" s="88"/>
      <c r="J2744" s="89"/>
      <c r="L2744" s="72"/>
      <c r="M2744" s="59"/>
      <c r="N2744" s="59"/>
      <c r="O2744" s="34"/>
      <c r="P2744" s="59"/>
      <c r="Q2744" s="59"/>
      <c r="R2744" s="59"/>
    </row>
    <row r="2745" spans="1:18" ht="15.75" x14ac:dyDescent="0.25">
      <c r="A2745" s="80"/>
      <c r="B2745" s="65" t="s">
        <v>2732</v>
      </c>
      <c r="D2745" s="93"/>
      <c r="E2745" s="98"/>
      <c r="F2745" s="99"/>
      <c r="G2745" s="106"/>
      <c r="H2745" s="93"/>
      <c r="I2745" s="106"/>
      <c r="J2745" s="99"/>
      <c r="M2745" s="59"/>
      <c r="N2745" s="59"/>
      <c r="O2745" s="59"/>
      <c r="P2745" s="59"/>
      <c r="Q2745" s="59"/>
      <c r="R2745" s="59"/>
    </row>
    <row r="2746" spans="1:18" ht="15.75" x14ac:dyDescent="0.25">
      <c r="A2746" s="80"/>
      <c r="B2746" s="65"/>
      <c r="D2746" s="93"/>
      <c r="E2746" s="98"/>
      <c r="F2746" s="99"/>
      <c r="G2746" s="106"/>
      <c r="H2746" s="93"/>
      <c r="I2746" s="106"/>
      <c r="J2746" s="99"/>
      <c r="M2746" s="59"/>
      <c r="N2746" s="59"/>
      <c r="O2746" s="59"/>
      <c r="P2746" s="59"/>
      <c r="Q2746" s="59"/>
      <c r="R2746" s="59"/>
    </row>
    <row r="2747" spans="1:18" ht="33.75" x14ac:dyDescent="0.2">
      <c r="A2747" s="80"/>
      <c r="B2747" s="76" t="s">
        <v>38</v>
      </c>
      <c r="C2747" s="76" t="s">
        <v>39</v>
      </c>
      <c r="D2747" s="76" t="s">
        <v>16</v>
      </c>
      <c r="E2747" s="76" t="s">
        <v>40</v>
      </c>
      <c r="F2747" s="77" t="s">
        <v>41</v>
      </c>
      <c r="G2747" s="77" t="s">
        <v>15</v>
      </c>
      <c r="H2747" s="78"/>
      <c r="I2747" s="79"/>
      <c r="J2747" s="77" t="s">
        <v>42</v>
      </c>
      <c r="M2747" s="59"/>
      <c r="N2747" s="59"/>
      <c r="O2747" s="59"/>
      <c r="P2747" s="59"/>
      <c r="Q2747" s="59"/>
      <c r="R2747" s="59"/>
    </row>
    <row r="2748" spans="1:18" x14ac:dyDescent="0.2">
      <c r="A2748" s="80"/>
      <c r="B2748" s="107">
        <v>1</v>
      </c>
      <c r="C2748" s="82" t="s">
        <v>2733</v>
      </c>
      <c r="D2748" s="82" t="str">
        <f>+VLOOKUP(C2748,'[11]I-404 (Acero Torres)'!$E$1:$H$65536,2,0)</f>
        <v>Parrillas:Para suspensión y anclaje</v>
      </c>
      <c r="E2748" s="84" t="s">
        <v>2734</v>
      </c>
      <c r="F2748" s="85">
        <v>0</v>
      </c>
      <c r="G2748" s="86">
        <f>+VLOOKUP(C2748,'[11]I-404 (Acero Torres)'!$E$1:$H$65536,4,0)*1000</f>
        <v>1239.9287398182003</v>
      </c>
      <c r="H2748" s="87"/>
      <c r="I2748" s="88"/>
      <c r="J2748" s="95">
        <v>1000</v>
      </c>
      <c r="M2748" s="59"/>
      <c r="N2748" s="59"/>
      <c r="O2748" s="59"/>
      <c r="P2748" s="59"/>
      <c r="Q2748" s="59"/>
      <c r="R2748" s="59"/>
    </row>
    <row r="2749" spans="1:18" x14ac:dyDescent="0.2">
      <c r="A2749" s="80"/>
      <c r="B2749" s="107">
        <v>3</v>
      </c>
      <c r="C2749" s="82" t="s">
        <v>2735</v>
      </c>
      <c r="D2749" s="82" t="str">
        <f>+VLOOKUP(C2749,'[11]I-404 (Acero Torres)'!$E$1:$H$65536,2,0)</f>
        <v>Stubs:Para suspensión 220KV</v>
      </c>
      <c r="E2749" s="84" t="s">
        <v>44</v>
      </c>
      <c r="F2749" s="85">
        <v>0</v>
      </c>
      <c r="G2749" s="86">
        <f>+VLOOKUP(C2749,'[11]I-404 (Acero Torres)'!$E$1:$H$65536,4,0)</f>
        <v>53.97</v>
      </c>
      <c r="H2749" s="87"/>
      <c r="I2749" s="88"/>
      <c r="J2749" s="95">
        <v>200</v>
      </c>
      <c r="K2749" s="99"/>
      <c r="M2749" s="59"/>
      <c r="N2749" s="59"/>
      <c r="O2749" s="59"/>
      <c r="P2749" s="59"/>
      <c r="Q2749" s="59"/>
      <c r="R2749" s="59"/>
    </row>
    <row r="2750" spans="1:18" x14ac:dyDescent="0.2">
      <c r="A2750" s="80"/>
      <c r="B2750" s="107">
        <v>4</v>
      </c>
      <c r="C2750" s="82" t="s">
        <v>2736</v>
      </c>
      <c r="D2750" s="82" t="str">
        <f>+VLOOKUP(C2750,'[11]I-404 (Acero Torres)'!$E$1:$H$65536,2,0)</f>
        <v>Stubs:Para suspensión 138KV</v>
      </c>
      <c r="E2750" s="84" t="s">
        <v>44</v>
      </c>
      <c r="F2750" s="85">
        <v>0</v>
      </c>
      <c r="G2750" s="86">
        <f>+VLOOKUP(C2750,'[11]I-404 (Acero Torres)'!$E$1:$H$65536,4,0)</f>
        <v>12.290254186602873</v>
      </c>
      <c r="H2750" s="87"/>
      <c r="I2750" s="88"/>
      <c r="J2750" s="95">
        <v>150</v>
      </c>
      <c r="K2750" s="99"/>
      <c r="M2750" s="59"/>
      <c r="N2750" s="59"/>
      <c r="O2750" s="59"/>
      <c r="P2750" s="59"/>
      <c r="Q2750" s="59"/>
      <c r="R2750" s="59"/>
    </row>
    <row r="2751" spans="1:18" x14ac:dyDescent="0.2">
      <c r="A2751" s="80"/>
      <c r="B2751" s="107">
        <v>5</v>
      </c>
      <c r="C2751" s="82" t="s">
        <v>2737</v>
      </c>
      <c r="D2751" s="82" t="str">
        <f>+VLOOKUP(C2751,'[11]I-404 (Acero Torres)'!$E$1:$H$65536,2,0)</f>
        <v>Stubs:Para suspensión 60KV</v>
      </c>
      <c r="E2751" s="84" t="s">
        <v>44</v>
      </c>
      <c r="F2751" s="85">
        <v>0</v>
      </c>
      <c r="G2751" s="86">
        <f>+VLOOKUP(C2751,'[11]I-404 (Acero Torres)'!$E$1:$H$65536,4,0)</f>
        <v>18.190697866826156</v>
      </c>
      <c r="H2751" s="87"/>
      <c r="I2751" s="88"/>
      <c r="J2751" s="95">
        <v>60</v>
      </c>
      <c r="K2751" s="99"/>
      <c r="M2751" s="59"/>
      <c r="N2751" s="59"/>
      <c r="O2751" s="59"/>
      <c r="P2751" s="59"/>
      <c r="Q2751" s="59"/>
      <c r="R2751" s="59"/>
    </row>
    <row r="2752" spans="1:18" x14ac:dyDescent="0.2">
      <c r="A2752" s="80"/>
      <c r="B2752" s="107">
        <v>7</v>
      </c>
      <c r="C2752" s="82" t="s">
        <v>2738</v>
      </c>
      <c r="D2752" s="82" t="str">
        <f>+VLOOKUP(C2752,'[11]I-404 (Acero Torres)'!$E$1:$H$65536,2,0)</f>
        <v>Stubs:Para anclaje 220KV</v>
      </c>
      <c r="E2752" s="84" t="s">
        <v>44</v>
      </c>
      <c r="F2752" s="85">
        <v>0</v>
      </c>
      <c r="G2752" s="86">
        <f>+VLOOKUP(C2752,'[11]I-404 (Acero Torres)'!$E$1:$H$65536,4,0)</f>
        <v>107.94</v>
      </c>
      <c r="H2752" s="87"/>
      <c r="I2752" s="88"/>
      <c r="J2752" s="95">
        <v>250</v>
      </c>
      <c r="K2752" s="99"/>
      <c r="M2752" s="59"/>
      <c r="N2752" s="59"/>
      <c r="O2752" s="59"/>
      <c r="P2752" s="59"/>
      <c r="Q2752" s="59"/>
      <c r="R2752" s="59"/>
    </row>
    <row r="2753" spans="1:18" x14ac:dyDescent="0.2">
      <c r="A2753" s="80"/>
      <c r="B2753" s="107">
        <v>8</v>
      </c>
      <c r="C2753" s="82" t="s">
        <v>2739</v>
      </c>
      <c r="D2753" s="82" t="str">
        <f>+VLOOKUP(C2753,'[11]I-404 (Acero Torres)'!$E$1:$H$65536,2,0)</f>
        <v>Stubs:Para anclaje 138KV</v>
      </c>
      <c r="E2753" s="84" t="s">
        <v>44</v>
      </c>
      <c r="F2753" s="85">
        <v>0</v>
      </c>
      <c r="G2753" s="86">
        <f>+VLOOKUP(C2753,'[11]I-404 (Acero Torres)'!$E$1:$H$65536,4,0)</f>
        <v>23.454424132630653</v>
      </c>
      <c r="H2753" s="87"/>
      <c r="I2753" s="88"/>
      <c r="J2753" s="95">
        <v>150</v>
      </c>
      <c r="M2753" s="59"/>
      <c r="N2753" s="59"/>
      <c r="O2753" s="59"/>
      <c r="P2753" s="59"/>
      <c r="Q2753" s="59"/>
      <c r="R2753" s="59"/>
    </row>
    <row r="2754" spans="1:18" x14ac:dyDescent="0.2">
      <c r="A2754" s="80"/>
      <c r="B2754" s="107">
        <v>9</v>
      </c>
      <c r="C2754" s="82" t="s">
        <v>2740</v>
      </c>
      <c r="D2754" s="82" t="str">
        <f>+VLOOKUP(C2754,'[11]I-404 (Acero Torres)'!$E$1:$H$65536,2,0)</f>
        <v>Stubs:Para anclaje 60KV</v>
      </c>
      <c r="E2754" s="84" t="s">
        <v>44</v>
      </c>
      <c r="F2754" s="85">
        <v>0</v>
      </c>
      <c r="G2754" s="86">
        <f>+VLOOKUP(C2754,'[11]I-404 (Acero Torres)'!$E$1:$H$65536,4,0)</f>
        <v>20.699001785714287</v>
      </c>
      <c r="H2754" s="87"/>
      <c r="I2754" s="88"/>
      <c r="J2754" s="95">
        <v>80</v>
      </c>
      <c r="M2754" s="59"/>
      <c r="N2754" s="59"/>
      <c r="O2754" s="59"/>
      <c r="P2754" s="59"/>
      <c r="Q2754" s="59"/>
      <c r="R2754" s="59"/>
    </row>
    <row r="2755" spans="1:18" x14ac:dyDescent="0.2">
      <c r="A2755" s="80"/>
      <c r="B2755" s="59"/>
      <c r="C2755" s="93"/>
      <c r="D2755" s="93"/>
      <c r="E2755" s="98"/>
      <c r="F2755" s="99"/>
      <c r="G2755" s="93"/>
      <c r="H2755" s="93"/>
      <c r="I2755" s="93"/>
      <c r="J2755" s="99"/>
      <c r="M2755" s="59"/>
      <c r="N2755" s="59"/>
      <c r="O2755" s="59"/>
      <c r="P2755" s="59"/>
      <c r="Q2755" s="59"/>
      <c r="R2755" s="59"/>
    </row>
    <row r="2756" spans="1:18" ht="15.75" x14ac:dyDescent="0.25">
      <c r="A2756" s="80"/>
      <c r="B2756" s="65" t="s">
        <v>2741</v>
      </c>
      <c r="D2756" s="93"/>
      <c r="E2756" s="98"/>
      <c r="F2756" s="99"/>
      <c r="G2756" s="93"/>
      <c r="H2756" s="93"/>
      <c r="I2756" s="99"/>
      <c r="J2756" s="99"/>
      <c r="K2756" s="93"/>
      <c r="L2756" s="108"/>
      <c r="M2756" s="59"/>
      <c r="N2756" s="59"/>
      <c r="O2756" s="59"/>
      <c r="P2756" s="59"/>
      <c r="Q2756" s="59"/>
      <c r="R2756" s="59"/>
    </row>
    <row r="2757" spans="1:18" ht="33.75" x14ac:dyDescent="0.2">
      <c r="A2757" s="80"/>
      <c r="B2757" s="76" t="s">
        <v>38</v>
      </c>
      <c r="C2757" s="76" t="s">
        <v>39</v>
      </c>
      <c r="D2757" s="76" t="s">
        <v>16</v>
      </c>
      <c r="E2757" s="76" t="s">
        <v>40</v>
      </c>
      <c r="F2757" s="77" t="s">
        <v>41</v>
      </c>
      <c r="G2757" s="77" t="s">
        <v>15</v>
      </c>
      <c r="H2757" s="78"/>
      <c r="I2757" s="79"/>
      <c r="J2757" s="79"/>
      <c r="M2757" s="59"/>
      <c r="N2757" s="59"/>
      <c r="O2757" s="59"/>
      <c r="P2757" s="59"/>
      <c r="Q2757" s="59"/>
      <c r="R2757" s="59"/>
    </row>
    <row r="2758" spans="1:18" x14ac:dyDescent="0.2">
      <c r="A2758" s="80"/>
      <c r="B2758" s="107">
        <v>1</v>
      </c>
      <c r="C2758" s="82" t="s">
        <v>2742</v>
      </c>
      <c r="D2758" s="82" t="s">
        <v>2743</v>
      </c>
      <c r="E2758" s="84" t="s">
        <v>2744</v>
      </c>
      <c r="F2758" s="85">
        <v>0</v>
      </c>
      <c r="G2758" s="86">
        <f>+VLOOKUP(C2758,'[11]I-404 Retenidas'!$E$1:$H$65536,4,0)</f>
        <v>255.32000000000002</v>
      </c>
      <c r="H2758" s="87"/>
      <c r="I2758" s="88"/>
      <c r="J2758" s="99">
        <v>75</v>
      </c>
      <c r="K2758" s="93"/>
      <c r="M2758" s="59"/>
      <c r="N2758" s="59"/>
      <c r="O2758" s="59"/>
      <c r="P2758" s="59"/>
      <c r="Q2758" s="59"/>
      <c r="R2758" s="59"/>
    </row>
    <row r="2759" spans="1:18" s="67" customFormat="1" x14ac:dyDescent="0.2">
      <c r="A2759" s="80"/>
      <c r="B2759" s="68">
        <v>2</v>
      </c>
      <c r="C2759" s="82" t="s">
        <v>2745</v>
      </c>
      <c r="D2759" s="82" t="s">
        <v>2746</v>
      </c>
      <c r="E2759" s="84" t="s">
        <v>2744</v>
      </c>
      <c r="F2759" s="85">
        <v>0</v>
      </c>
      <c r="G2759" s="109">
        <f>+VLOOKUP(C2759,'[11]I-404 Retenidas'!$E$1:$H$65536,4,0)</f>
        <v>85</v>
      </c>
      <c r="H2759" s="93"/>
      <c r="I2759" s="88"/>
      <c r="J2759" s="99">
        <v>75</v>
      </c>
      <c r="K2759" s="93"/>
      <c r="L2759" s="94"/>
      <c r="M2759" s="94"/>
      <c r="N2759" s="94"/>
      <c r="O2759" s="94"/>
      <c r="P2759" s="94"/>
      <c r="Q2759" s="94"/>
      <c r="R2759" s="94"/>
    </row>
    <row r="2760" spans="1:18" s="67" customFormat="1" x14ac:dyDescent="0.2">
      <c r="A2760" s="80"/>
      <c r="B2760" s="68">
        <v>2</v>
      </c>
      <c r="C2760" s="82" t="s">
        <v>2747</v>
      </c>
      <c r="D2760" s="82" t="s">
        <v>2748</v>
      </c>
      <c r="E2760" s="84" t="s">
        <v>2744</v>
      </c>
      <c r="F2760" s="85">
        <v>0</v>
      </c>
      <c r="G2760" s="109">
        <f>+VLOOKUP(C2760,'[11]I-404 Retenidas'!$E$1:$H$65536,4,0)</f>
        <v>90</v>
      </c>
      <c r="H2760" s="93"/>
      <c r="I2760" s="110"/>
      <c r="J2760" s="99">
        <v>75</v>
      </c>
      <c r="K2760" s="93"/>
      <c r="L2760" s="94"/>
      <c r="M2760" s="94"/>
      <c r="N2760" s="94"/>
      <c r="O2760" s="94"/>
      <c r="P2760" s="94"/>
      <c r="Q2760" s="94"/>
      <c r="R2760" s="94"/>
    </row>
    <row r="2761" spans="1:18" x14ac:dyDescent="0.2">
      <c r="A2761" s="80"/>
      <c r="B2761" s="59"/>
      <c r="C2761" s="93"/>
      <c r="D2761" s="93"/>
      <c r="E2761" s="98"/>
      <c r="F2761" s="99"/>
      <c r="G2761" s="93"/>
      <c r="H2761" s="93"/>
      <c r="J2761" s="99"/>
      <c r="K2761" s="93"/>
      <c r="M2761" s="59"/>
      <c r="N2761" s="59"/>
      <c r="O2761" s="59"/>
      <c r="P2761" s="59"/>
      <c r="Q2761" s="59"/>
      <c r="R2761" s="59"/>
    </row>
    <row r="2762" spans="1:18" ht="15.75" x14ac:dyDescent="0.2">
      <c r="A2762" s="80"/>
      <c r="B2762" s="111" t="s">
        <v>2749</v>
      </c>
      <c r="I2762" s="79"/>
      <c r="M2762" s="59"/>
      <c r="N2762" s="59"/>
      <c r="O2762" s="59"/>
      <c r="P2762" s="59"/>
    </row>
    <row r="2763" spans="1:18" ht="33.75" x14ac:dyDescent="0.2">
      <c r="A2763" s="80"/>
      <c r="B2763" s="76" t="s">
        <v>38</v>
      </c>
      <c r="C2763" s="76" t="s">
        <v>39</v>
      </c>
      <c r="D2763" s="76" t="s">
        <v>16</v>
      </c>
      <c r="E2763" s="76" t="s">
        <v>40</v>
      </c>
      <c r="F2763" s="77" t="s">
        <v>41</v>
      </c>
      <c r="G2763" s="77" t="s">
        <v>15</v>
      </c>
      <c r="H2763" s="78"/>
      <c r="I2763" s="88"/>
      <c r="J2763" s="77" t="s">
        <v>42</v>
      </c>
      <c r="M2763" s="59"/>
      <c r="N2763" s="59"/>
      <c r="O2763" s="59"/>
      <c r="P2763" s="59"/>
    </row>
    <row r="2764" spans="1:18" x14ac:dyDescent="0.2">
      <c r="A2764" s="80"/>
      <c r="B2764" s="107">
        <v>1</v>
      </c>
      <c r="C2764" s="82" t="s">
        <v>2750</v>
      </c>
      <c r="D2764" s="112" t="str">
        <f>VLOOKUP(C2764,'[14]Análisis de Costos Cad. Aislad.'!B$1:D$65536,2,0)</f>
        <v>Tipo anclaje con 22 aisladores standard, incluye accesorios 220 KV - 160 KN</v>
      </c>
      <c r="E2764" s="81" t="s">
        <v>2751</v>
      </c>
      <c r="F2764" s="81">
        <v>0</v>
      </c>
      <c r="G2764" s="113">
        <f>VLOOKUP(C2764,'[14]Análisis de Costos Cad. Aislad.'!B$1:D$65536,3,0)</f>
        <v>370.5636899749332</v>
      </c>
      <c r="H2764" s="114"/>
      <c r="I2764" s="88"/>
      <c r="J2764" s="89">
        <f>VLOOKUP(C2764,'[14]Análisis de Costos Cad. Aislad.'!B$1:F$65536,4,0)</f>
        <v>391.6</v>
      </c>
      <c r="M2764" s="59"/>
      <c r="N2764" s="59"/>
      <c r="O2764" s="59"/>
      <c r="P2764" s="59"/>
      <c r="Q2764" s="59"/>
      <c r="R2764" s="59"/>
    </row>
    <row r="2765" spans="1:18" x14ac:dyDescent="0.2">
      <c r="A2765" s="80"/>
      <c r="B2765" s="107">
        <f>+B2764+1</f>
        <v>2</v>
      </c>
      <c r="C2765" s="82" t="s">
        <v>2752</v>
      </c>
      <c r="D2765" s="83" t="s">
        <v>2753</v>
      </c>
      <c r="E2765" s="81" t="s">
        <v>2751</v>
      </c>
      <c r="F2765" s="81">
        <v>0</v>
      </c>
      <c r="G2765" s="113">
        <f>+G2764</f>
        <v>370.5636899749332</v>
      </c>
      <c r="H2765" s="114"/>
      <c r="I2765" s="88"/>
      <c r="J2765" s="89" t="e">
        <f>VLOOKUP(C2765,'[14]Análisis de Costos Cad. Aislad.'!B$1:F$65536,4,0)</f>
        <v>#N/A</v>
      </c>
      <c r="M2765" s="59"/>
      <c r="N2765" s="59"/>
      <c r="O2765" s="59"/>
      <c r="P2765" s="59"/>
      <c r="Q2765" s="59"/>
      <c r="R2765" s="59"/>
    </row>
    <row r="2766" spans="1:18" x14ac:dyDescent="0.2">
      <c r="A2766" s="80"/>
      <c r="B2766" s="107">
        <f t="shared" ref="B2766:B2813" si="58">+B2765+1</f>
        <v>3</v>
      </c>
      <c r="C2766" s="82" t="s">
        <v>2754</v>
      </c>
      <c r="D2766" s="112" t="str">
        <f>VLOOKUP(C2766,'[14]Análisis de Costos Cad. Aislad.'!B$1:D$65536,2,0)</f>
        <v>Tipo suspensión con 21 aisladores standard, incluye accesorios 220 KV - 120 KN</v>
      </c>
      <c r="E2766" s="81" t="s">
        <v>2751</v>
      </c>
      <c r="F2766" s="81">
        <v>0</v>
      </c>
      <c r="G2766" s="113">
        <f>VLOOKUP(C2766,'[14]Análisis de Costos Cad. Aislad.'!B$1:D$65536,3,0)</f>
        <v>275.33492030379074</v>
      </c>
      <c r="H2766" s="114"/>
      <c r="I2766" s="88"/>
      <c r="J2766" s="89">
        <f>VLOOKUP(C2766,'[14]Análisis de Costos Cad. Aislad.'!B$1:F$65536,4,0)</f>
        <v>226.8</v>
      </c>
      <c r="M2766" s="59"/>
      <c r="N2766" s="59"/>
      <c r="O2766" s="59"/>
      <c r="P2766" s="59"/>
      <c r="Q2766" s="59"/>
      <c r="R2766" s="59"/>
    </row>
    <row r="2767" spans="1:18" x14ac:dyDescent="0.2">
      <c r="A2767" s="80"/>
      <c r="B2767" s="107">
        <f t="shared" si="58"/>
        <v>4</v>
      </c>
      <c r="C2767" s="82" t="s">
        <v>2755</v>
      </c>
      <c r="D2767" s="83" t="s">
        <v>2756</v>
      </c>
      <c r="E2767" s="81" t="s">
        <v>2751</v>
      </c>
      <c r="F2767" s="81">
        <v>0</v>
      </c>
      <c r="G2767" s="113">
        <f>+G2766</f>
        <v>275.33492030379074</v>
      </c>
      <c r="H2767" s="114"/>
      <c r="I2767" s="88"/>
      <c r="J2767" s="89" t="e">
        <f>VLOOKUP(C2767,'[14]Análisis de Costos Cad. Aislad.'!B$1:F$65536,4,0)</f>
        <v>#N/A</v>
      </c>
      <c r="M2767" s="59"/>
      <c r="N2767" s="59"/>
      <c r="O2767" s="59"/>
      <c r="P2767" s="59"/>
      <c r="Q2767" s="59"/>
      <c r="R2767" s="59"/>
    </row>
    <row r="2768" spans="1:18" x14ac:dyDescent="0.2">
      <c r="A2768" s="80"/>
      <c r="B2768" s="107">
        <f t="shared" si="58"/>
        <v>5</v>
      </c>
      <c r="C2768" s="82" t="s">
        <v>2757</v>
      </c>
      <c r="D2768" s="83" t="str">
        <f>VLOOKUP(C2768,'[14]Análisis de Costos Cad. Aislad.'!B$1:D$65536,2,0)</f>
        <v>Tipo orientación con 21 aisladores standard, incluye accesorios 220 KV - 120 KN</v>
      </c>
      <c r="E2768" s="81" t="s">
        <v>2751</v>
      </c>
      <c r="F2768" s="81">
        <v>0</v>
      </c>
      <c r="G2768" s="113">
        <f>VLOOKUP(C2768,'[14]Análisis de Costos Cad. Aislad.'!B$1:D$65536,3,0)</f>
        <v>275.33492030379074</v>
      </c>
      <c r="H2768" s="114"/>
      <c r="I2768" s="88"/>
      <c r="J2768" s="89">
        <f>VLOOKUP(C2768,'[14]Análisis de Costos Cad. Aislad.'!B$1:F$65536,4,0)</f>
        <v>226.8</v>
      </c>
      <c r="M2768" s="59"/>
      <c r="N2768" s="59"/>
      <c r="O2768" s="59"/>
      <c r="P2768" s="59"/>
      <c r="Q2768" s="59"/>
      <c r="R2768" s="59"/>
    </row>
    <row r="2769" spans="1:18" x14ac:dyDescent="0.2">
      <c r="A2769" s="80"/>
      <c r="B2769" s="107">
        <f t="shared" si="58"/>
        <v>6</v>
      </c>
      <c r="C2769" s="82" t="s">
        <v>2758</v>
      </c>
      <c r="D2769" s="83" t="str">
        <f>VLOOKUP(C2769,'[14]Análisis de Costos Cad. Aislad.'!B$1:D$65536,2,0)</f>
        <v>Tipo anclaje con 21 aisladores standard, incluye accesorios 220 KV - 160 KN</v>
      </c>
      <c r="E2769" s="81" t="s">
        <v>2751</v>
      </c>
      <c r="F2769" s="81">
        <v>0</v>
      </c>
      <c r="G2769" s="113">
        <f>VLOOKUP(C2769,'[14]Análisis de Costos Cad. Aislad.'!B$1:D$65536,3,0)</f>
        <v>356.21988588516354</v>
      </c>
      <c r="H2769" s="114"/>
      <c r="I2769" s="88"/>
      <c r="J2769" s="89">
        <f>VLOOKUP(C2769,'[14]Análisis de Costos Cad. Aislad.'!B$1:F$65536,4,0)</f>
        <v>373.8</v>
      </c>
      <c r="M2769" s="59"/>
      <c r="N2769" s="59"/>
      <c r="O2769" s="59"/>
      <c r="P2769" s="59"/>
      <c r="Q2769" s="59"/>
      <c r="R2769" s="59"/>
    </row>
    <row r="2770" spans="1:18" x14ac:dyDescent="0.2">
      <c r="A2770" s="80"/>
      <c r="B2770" s="107">
        <f t="shared" si="58"/>
        <v>7</v>
      </c>
      <c r="C2770" s="82" t="s">
        <v>2759</v>
      </c>
      <c r="D2770" s="83" t="str">
        <f>VLOOKUP(C2770,'[14]Análisis de Costos Cad. Aislad.'!B$1:D$65536,2,0)</f>
        <v>Tipo suspensión con 20 aisladores standard, incluye accesorios 220 KV - 120 KN</v>
      </c>
      <c r="E2770" s="81" t="s">
        <v>2751</v>
      </c>
      <c r="F2770" s="81">
        <v>0</v>
      </c>
      <c r="G2770" s="113">
        <f>VLOOKUP(C2770,'[14]Análisis de Costos Cad. Aislad.'!B$1:D$65536,3,0)</f>
        <v>264.60468600361025</v>
      </c>
      <c r="H2770" s="114"/>
      <c r="I2770" s="88"/>
      <c r="J2770" s="89">
        <f>VLOOKUP(C2770,'[14]Análisis de Costos Cad. Aislad.'!B$1:F$65536,4,0)</f>
        <v>216</v>
      </c>
      <c r="M2770" s="59"/>
      <c r="N2770" s="59"/>
      <c r="O2770" s="59"/>
      <c r="P2770" s="59"/>
      <c r="Q2770" s="59"/>
      <c r="R2770" s="59"/>
    </row>
    <row r="2771" spans="1:18" x14ac:dyDescent="0.2">
      <c r="A2771" s="80"/>
      <c r="B2771" s="107">
        <f t="shared" si="58"/>
        <v>8</v>
      </c>
      <c r="C2771" s="82" t="s">
        <v>2760</v>
      </c>
      <c r="D2771" s="83" t="str">
        <f>VLOOKUP(C2771,'[14]Análisis de Costos Cad. Aislad.'!B$1:D$65536,2,0)</f>
        <v>Tipo orientación con 20 aisladores standard, incluye accesorios 220 KV - 120 KN</v>
      </c>
      <c r="E2771" s="81" t="s">
        <v>2751</v>
      </c>
      <c r="F2771" s="81">
        <v>0</v>
      </c>
      <c r="G2771" s="113">
        <f>VLOOKUP(C2771,'[14]Análisis de Costos Cad. Aislad.'!B$1:D$65536,3,0)</f>
        <v>264.60468600361025</v>
      </c>
      <c r="H2771" s="114"/>
      <c r="I2771" s="88"/>
      <c r="J2771" s="89">
        <f>VLOOKUP(C2771,'[14]Análisis de Costos Cad. Aislad.'!B$1:F$65536,4,0)</f>
        <v>216</v>
      </c>
      <c r="M2771" s="59"/>
      <c r="N2771" s="59"/>
      <c r="O2771" s="59"/>
      <c r="P2771" s="59"/>
      <c r="Q2771" s="59"/>
      <c r="R2771" s="59"/>
    </row>
    <row r="2772" spans="1:18" x14ac:dyDescent="0.2">
      <c r="A2772" s="80"/>
      <c r="B2772" s="107">
        <f t="shared" si="58"/>
        <v>9</v>
      </c>
      <c r="C2772" s="82" t="s">
        <v>2761</v>
      </c>
      <c r="D2772" s="83" t="str">
        <f>VLOOKUP(C2772,'[14]Análisis de Costos Cad. Aislad.'!B$1:D$65536,2,0)</f>
        <v>Tipo anclaje con 15 aisladores standard, incluye accesorios 138 KV - 120 KN</v>
      </c>
      <c r="E2772" s="81" t="s">
        <v>2751</v>
      </c>
      <c r="F2772" s="81">
        <v>0</v>
      </c>
      <c r="G2772" s="113">
        <f>VLOOKUP(C2772,'[14]Análisis de Costos Cad. Aislad.'!B$1:D$65536,3,0)</f>
        <v>205.95351450270766</v>
      </c>
      <c r="H2772" s="114"/>
      <c r="I2772" s="88"/>
      <c r="J2772" s="89">
        <f>VLOOKUP(C2772,'[14]Análisis de Costos Cad. Aislad.'!B$1:F$65536,4,0)</f>
        <v>162</v>
      </c>
      <c r="M2772" s="59"/>
      <c r="N2772" s="59"/>
      <c r="O2772" s="59"/>
      <c r="P2772" s="59"/>
      <c r="Q2772" s="59"/>
      <c r="R2772" s="59"/>
    </row>
    <row r="2773" spans="1:18" x14ac:dyDescent="0.2">
      <c r="A2773" s="80"/>
      <c r="B2773" s="107">
        <f t="shared" si="58"/>
        <v>10</v>
      </c>
      <c r="C2773" s="82" t="s">
        <v>2762</v>
      </c>
      <c r="D2773" s="83" t="str">
        <f>VLOOKUP(C2773,'[14]Análisis de Costos Cad. Aislad.'!B$1:D$65536,2,0)</f>
        <v>Tipo anclaje con 15 aisladores standard, incluye accesorios 138 KV - 160 KN</v>
      </c>
      <c r="E2773" s="81" t="s">
        <v>2751</v>
      </c>
      <c r="F2773" s="81">
        <v>0</v>
      </c>
      <c r="G2773" s="113">
        <f>VLOOKUP(C2773,'[14]Análisis de Costos Cad. Aislad.'!B$1:D$65536,3,0)</f>
        <v>260.15706134654533</v>
      </c>
      <c r="H2773" s="114"/>
      <c r="I2773" s="88"/>
      <c r="J2773" s="89">
        <f>VLOOKUP(C2773,'[14]Análisis de Costos Cad. Aislad.'!B$1:F$65536,4,0)</f>
        <v>267</v>
      </c>
      <c r="M2773" s="59"/>
      <c r="N2773" s="59"/>
      <c r="O2773" s="59"/>
      <c r="P2773" s="59"/>
      <c r="Q2773" s="59"/>
      <c r="R2773" s="59"/>
    </row>
    <row r="2774" spans="1:18" x14ac:dyDescent="0.2">
      <c r="A2774" s="80"/>
      <c r="B2774" s="107">
        <f t="shared" si="58"/>
        <v>11</v>
      </c>
      <c r="C2774" s="82" t="s">
        <v>2763</v>
      </c>
      <c r="D2774" s="83" t="str">
        <f>VLOOKUP(C2774,'[14]Análisis de Costos Cad. Aislad.'!B$1:D$65536,2,0)</f>
        <v>Tipo suspensión con 14 aisladores standard, incluye accesorios 138 KV - 120 KN</v>
      </c>
      <c r="E2774" s="81" t="s">
        <v>2751</v>
      </c>
      <c r="F2774" s="81">
        <v>0</v>
      </c>
      <c r="G2774" s="113">
        <f>VLOOKUP(C2774,'[14]Análisis de Costos Cad. Aislad.'!B$1:D$65536,3,0)</f>
        <v>190.22328020252715</v>
      </c>
      <c r="H2774" s="114"/>
      <c r="I2774" s="88"/>
      <c r="J2774" s="89">
        <f>VLOOKUP(C2774,'[14]Análisis de Costos Cad. Aislad.'!B$1:F$65536,4,0)</f>
        <v>151.20000000000002</v>
      </c>
      <c r="M2774" s="59"/>
      <c r="N2774" s="59"/>
      <c r="O2774" s="59"/>
      <c r="P2774" s="59"/>
      <c r="Q2774" s="59"/>
      <c r="R2774" s="59"/>
    </row>
    <row r="2775" spans="1:18" x14ac:dyDescent="0.2">
      <c r="A2775" s="80"/>
      <c r="B2775" s="107">
        <f t="shared" si="58"/>
        <v>12</v>
      </c>
      <c r="C2775" s="82" t="s">
        <v>2764</v>
      </c>
      <c r="D2775" s="83" t="str">
        <f>VLOOKUP(C2775,'[14]Análisis de Costos Cad. Aislad.'!B$1:D$65536,2,0)</f>
        <v>Tipo orientación con 14 aisladores standard, incluye accesorios 138 KV - 120 KN</v>
      </c>
      <c r="E2775" s="81" t="s">
        <v>2751</v>
      </c>
      <c r="F2775" s="81">
        <v>0</v>
      </c>
      <c r="G2775" s="113">
        <f>VLOOKUP(C2775,'[14]Análisis de Costos Cad. Aislad.'!B$1:D$65536,3,0)</f>
        <v>190.22328020252715</v>
      </c>
      <c r="H2775" s="114"/>
      <c r="I2775" s="88"/>
      <c r="J2775" s="89">
        <f>VLOOKUP(C2775,'[14]Análisis de Costos Cad. Aislad.'!B$1:F$65536,4,0)</f>
        <v>151.20000000000002</v>
      </c>
      <c r="M2775" s="59"/>
      <c r="N2775" s="59"/>
      <c r="O2775" s="59"/>
      <c r="P2775" s="59"/>
      <c r="Q2775" s="59"/>
      <c r="R2775" s="59"/>
    </row>
    <row r="2776" spans="1:18" x14ac:dyDescent="0.2">
      <c r="A2776" s="80"/>
      <c r="B2776" s="107">
        <f t="shared" si="58"/>
        <v>13</v>
      </c>
      <c r="C2776" s="82" t="s">
        <v>2765</v>
      </c>
      <c r="D2776" s="83" t="str">
        <f>VLOOKUP(C2776,'[14]Análisis de Costos Cad. Aislad.'!B$1:D$65536,2,0)</f>
        <v>Tipo anclaje con 14 aisladores standard, incluye accesorios 138 KV - 160 KN</v>
      </c>
      <c r="E2776" s="81" t="s">
        <v>2751</v>
      </c>
      <c r="F2776" s="81">
        <v>0</v>
      </c>
      <c r="G2776" s="113">
        <f>VLOOKUP(C2776,'[14]Análisis de Costos Cad. Aislad.'!B$1:D$65536,3,0)</f>
        <v>245.81325725677567</v>
      </c>
      <c r="H2776" s="114"/>
      <c r="I2776" s="88"/>
      <c r="J2776" s="89">
        <f>VLOOKUP(C2776,'[14]Análisis de Costos Cad. Aislad.'!B$1:F$65536,4,0)</f>
        <v>249.20000000000002</v>
      </c>
      <c r="M2776" s="59"/>
      <c r="N2776" s="59"/>
      <c r="O2776" s="59"/>
      <c r="P2776" s="59"/>
      <c r="Q2776" s="59"/>
      <c r="R2776" s="59"/>
    </row>
    <row r="2777" spans="1:18" x14ac:dyDescent="0.2">
      <c r="A2777" s="80"/>
      <c r="B2777" s="107">
        <f t="shared" si="58"/>
        <v>14</v>
      </c>
      <c r="C2777" s="82" t="s">
        <v>2766</v>
      </c>
      <c r="D2777" s="83" t="str">
        <f>VLOOKUP(C2777,'[14]Análisis de Costos Cad. Aislad.'!B$1:D$65536,2,0)</f>
        <v>Tipo suspensión con 13 aisladores standard, incluye accesorios 138 KV - 120 KN</v>
      </c>
      <c r="E2777" s="81" t="s">
        <v>2751</v>
      </c>
      <c r="F2777" s="81">
        <v>0</v>
      </c>
      <c r="G2777" s="113">
        <f>VLOOKUP(C2777,'[14]Análisis de Costos Cad. Aislad.'!B$1:D$65536,3,0)</f>
        <v>179.49304590234664</v>
      </c>
      <c r="H2777" s="114"/>
      <c r="I2777" s="88"/>
      <c r="J2777" s="89">
        <f>VLOOKUP(C2777,'[14]Análisis de Costos Cad. Aislad.'!B$1:F$65536,4,0)</f>
        <v>140.4</v>
      </c>
      <c r="M2777" s="59"/>
      <c r="N2777" s="59"/>
      <c r="O2777" s="59"/>
      <c r="P2777" s="59"/>
      <c r="Q2777" s="59"/>
      <c r="R2777" s="59"/>
    </row>
    <row r="2778" spans="1:18" x14ac:dyDescent="0.2">
      <c r="A2778" s="80"/>
      <c r="B2778" s="107">
        <f t="shared" si="58"/>
        <v>15</v>
      </c>
      <c r="C2778" s="82" t="s">
        <v>2767</v>
      </c>
      <c r="D2778" s="83" t="str">
        <f>VLOOKUP(C2778,'[14]Análisis de Costos Cad. Aislad.'!B$1:D$65536,2,0)</f>
        <v>Tipo orientación con 13 aisladores standard, incluye accesorios 138 KV - 120 KN</v>
      </c>
      <c r="E2778" s="81" t="s">
        <v>2751</v>
      </c>
      <c r="F2778" s="81">
        <v>0</v>
      </c>
      <c r="G2778" s="113">
        <f>VLOOKUP(C2778,'[14]Análisis de Costos Cad. Aislad.'!B$1:D$65536,3,0)</f>
        <v>179.49304590234664</v>
      </c>
      <c r="H2778" s="114"/>
      <c r="I2778" s="88"/>
      <c r="J2778" s="89">
        <f>VLOOKUP(C2778,'[14]Análisis de Costos Cad. Aislad.'!B$1:F$65536,4,0)</f>
        <v>140.4</v>
      </c>
      <c r="M2778" s="59"/>
      <c r="N2778" s="59"/>
      <c r="O2778" s="59"/>
      <c r="P2778" s="59"/>
      <c r="Q2778" s="59"/>
      <c r="R2778" s="59"/>
    </row>
    <row r="2779" spans="1:18" x14ac:dyDescent="0.2">
      <c r="A2779" s="80"/>
      <c r="B2779" s="107">
        <f t="shared" si="58"/>
        <v>16</v>
      </c>
      <c r="C2779" s="82" t="s">
        <v>2768</v>
      </c>
      <c r="D2779" s="83" t="str">
        <f>VLOOKUP(C2779,'[14]Análisis de Costos Cad. Aislad.'!B$1:D$65536,2,0)</f>
        <v>Tipo anclaje con 12 aisladores standard, incluye accesorios 138 KV - 160 KN</v>
      </c>
      <c r="E2779" s="81" t="s">
        <v>2751</v>
      </c>
      <c r="F2779" s="81">
        <v>0</v>
      </c>
      <c r="G2779" s="113">
        <f>VLOOKUP(C2779,'[14]Análisis de Costos Cad. Aislad.'!B$1:D$65536,3,0)</f>
        <v>217.12564907723629</v>
      </c>
      <c r="H2779" s="114"/>
      <c r="I2779" s="88"/>
      <c r="J2779" s="89">
        <f>VLOOKUP(C2779,'[14]Análisis de Costos Cad. Aislad.'!B$1:F$65536,4,0)</f>
        <v>213.60000000000002</v>
      </c>
      <c r="M2779" s="59"/>
      <c r="N2779" s="59"/>
      <c r="O2779" s="59"/>
      <c r="P2779" s="59"/>
      <c r="Q2779" s="59"/>
      <c r="R2779" s="59"/>
    </row>
    <row r="2780" spans="1:18" x14ac:dyDescent="0.2">
      <c r="A2780" s="80"/>
      <c r="B2780" s="107">
        <f t="shared" si="58"/>
        <v>17</v>
      </c>
      <c r="C2780" s="82" t="s">
        <v>2769</v>
      </c>
      <c r="D2780" s="83" t="str">
        <f>VLOOKUP(C2780,'[14]Análisis de Costos Cad. Aislad.'!B$1:D$65536,2,0)</f>
        <v>Tipo suspensión con 11 aisladores standard, incluye accesorios 138 KV - 120 KN</v>
      </c>
      <c r="E2780" s="81" t="s">
        <v>2751</v>
      </c>
      <c r="F2780" s="81">
        <v>0</v>
      </c>
      <c r="G2780" s="113">
        <f>VLOOKUP(C2780,'[14]Análisis de Costos Cad. Aislad.'!B$1:D$65536,3,0)</f>
        <v>158.03257730198561</v>
      </c>
      <c r="H2780" s="114"/>
      <c r="I2780" s="88"/>
      <c r="J2780" s="89">
        <f>VLOOKUP(C2780,'[14]Análisis de Costos Cad. Aislad.'!B$1:F$65536,4,0)</f>
        <v>118.80000000000001</v>
      </c>
      <c r="M2780" s="59"/>
      <c r="N2780" s="59"/>
      <c r="O2780" s="59"/>
      <c r="P2780" s="59"/>
      <c r="Q2780" s="59"/>
      <c r="R2780" s="59"/>
    </row>
    <row r="2781" spans="1:18" x14ac:dyDescent="0.2">
      <c r="A2781" s="80"/>
      <c r="B2781" s="107">
        <f t="shared" si="58"/>
        <v>18</v>
      </c>
      <c r="C2781" s="82" t="s">
        <v>2770</v>
      </c>
      <c r="D2781" s="83" t="str">
        <f>VLOOKUP(C2781,'[14]Análisis de Costos Cad. Aislad.'!B$1:D$65536,2,0)</f>
        <v>Tipo orientación con 11 aisladores standard, incluye accesorios 138 KV - 120 KN</v>
      </c>
      <c r="E2781" s="81" t="s">
        <v>2751</v>
      </c>
      <c r="F2781" s="81">
        <v>0</v>
      </c>
      <c r="G2781" s="113">
        <f>VLOOKUP(C2781,'[14]Análisis de Costos Cad. Aislad.'!B$1:D$65536,3,0)</f>
        <v>158.03257730198561</v>
      </c>
      <c r="H2781" s="114"/>
      <c r="I2781" s="88"/>
      <c r="J2781" s="89">
        <f>VLOOKUP(C2781,'[14]Análisis de Costos Cad. Aislad.'!B$1:F$65536,4,0)</f>
        <v>118.80000000000001</v>
      </c>
      <c r="M2781" s="59"/>
      <c r="N2781" s="59"/>
      <c r="O2781" s="59"/>
      <c r="P2781" s="59"/>
      <c r="Q2781" s="59"/>
      <c r="R2781" s="59"/>
    </row>
    <row r="2782" spans="1:18" x14ac:dyDescent="0.2">
      <c r="A2782" s="80"/>
      <c r="B2782" s="107">
        <f t="shared" si="58"/>
        <v>19</v>
      </c>
      <c r="C2782" s="82" t="s">
        <v>2771</v>
      </c>
      <c r="D2782" s="83" t="str">
        <f>VLOOKUP(C2782,'[14]Análisis de Costos Cad. Aislad.'!B$1:D$65536,2,0)</f>
        <v>Tipo anclaje con 07 aisladores standard, incluye accesorios 60 KV - 120 KN</v>
      </c>
      <c r="E2782" s="81" t="s">
        <v>2751</v>
      </c>
      <c r="F2782" s="81">
        <v>0</v>
      </c>
      <c r="G2782" s="113">
        <f>VLOOKUP(C2782,'[14]Análisis de Costos Cad. Aislad.'!B$1:D$65536,3,0)</f>
        <v>120.11164010126357</v>
      </c>
      <c r="H2782" s="114"/>
      <c r="I2782" s="88"/>
      <c r="J2782" s="89">
        <f>VLOOKUP(C2782,'[14]Análisis de Costos Cad. Aislad.'!B$1:F$65536,4,0)</f>
        <v>75.600000000000009</v>
      </c>
      <c r="M2782" s="59"/>
      <c r="N2782" s="59"/>
      <c r="O2782" s="59"/>
      <c r="P2782" s="59"/>
      <c r="Q2782" s="59"/>
      <c r="R2782" s="59"/>
    </row>
    <row r="2783" spans="1:18" x14ac:dyDescent="0.2">
      <c r="A2783" s="80"/>
      <c r="B2783" s="107">
        <f t="shared" si="58"/>
        <v>20</v>
      </c>
      <c r="C2783" s="82" t="s">
        <v>2772</v>
      </c>
      <c r="D2783" s="83" t="str">
        <f>VLOOKUP(C2783,'[14]Análisis de Costos Cad. Aislad.'!B$1:D$65536,2,0)</f>
        <v>Tipo suspensión con 06 aisladores standard, incluye accesorios 60 KV - 70 KN</v>
      </c>
      <c r="E2783" s="81" t="s">
        <v>2751</v>
      </c>
      <c r="F2783" s="81">
        <v>0</v>
      </c>
      <c r="G2783" s="113">
        <f>VLOOKUP(C2783,'[14]Análisis de Costos Cad. Aislad.'!B$1:D$65536,3,0)</f>
        <v>81.482141673716868</v>
      </c>
      <c r="H2783" s="114"/>
      <c r="I2783" s="88"/>
      <c r="J2783" s="89">
        <f>VLOOKUP(C2783,'[14]Análisis de Costos Cad. Aislad.'!B$1:F$65536,4,0)</f>
        <v>42</v>
      </c>
      <c r="M2783" s="59"/>
      <c r="N2783" s="59"/>
      <c r="O2783" s="59"/>
      <c r="P2783" s="59"/>
      <c r="Q2783" s="59"/>
      <c r="R2783" s="59"/>
    </row>
    <row r="2784" spans="1:18" x14ac:dyDescent="0.2">
      <c r="A2784" s="80"/>
      <c r="B2784" s="107">
        <f t="shared" si="58"/>
        <v>21</v>
      </c>
      <c r="C2784" s="82" t="s">
        <v>2773</v>
      </c>
      <c r="D2784" s="83" t="str">
        <f>VLOOKUP(C2784,'[14]Análisis de Costos Cad. Aislad.'!B$1:D$65536,2,0)</f>
        <v>Tipo orientación con 06 aisladores standard, incluye accesorios 60 KV - 70 KN</v>
      </c>
      <c r="E2784" s="81" t="s">
        <v>2751</v>
      </c>
      <c r="F2784" s="81">
        <v>0</v>
      </c>
      <c r="G2784" s="113">
        <f>VLOOKUP(C2784,'[14]Análisis de Costos Cad. Aislad.'!B$1:D$65536,3,0)</f>
        <v>81.482141673716868</v>
      </c>
      <c r="H2784" s="114"/>
      <c r="I2784" s="88"/>
      <c r="J2784" s="89">
        <f>VLOOKUP(C2784,'[14]Análisis de Costos Cad. Aislad.'!B$1:F$65536,4,0)</f>
        <v>42</v>
      </c>
      <c r="M2784" s="59"/>
      <c r="N2784" s="59"/>
      <c r="O2784" s="59"/>
      <c r="P2784" s="59"/>
      <c r="Q2784" s="59"/>
      <c r="R2784" s="59"/>
    </row>
    <row r="2785" spans="1:18" x14ac:dyDescent="0.2">
      <c r="A2785" s="80"/>
      <c r="B2785" s="107">
        <f t="shared" si="58"/>
        <v>22</v>
      </c>
      <c r="C2785" s="82" t="s">
        <v>2774</v>
      </c>
      <c r="D2785" s="83" t="str">
        <f>VLOOKUP(C2785,'[14]Análisis de Costos Cad. Aislad.'!B$1:D$65536,2,0)</f>
        <v>Tipo anclaje con 06 aisladores standard, incluye accesorios 60 KV - 120 KN</v>
      </c>
      <c r="E2785" s="81" t="s">
        <v>2751</v>
      </c>
      <c r="F2785" s="81">
        <v>0</v>
      </c>
      <c r="G2785" s="113">
        <f>VLOOKUP(C2785,'[14]Análisis de Costos Cad. Aislad.'!B$1:D$65536,3,0)</f>
        <v>109.38140580108306</v>
      </c>
      <c r="H2785" s="114"/>
      <c r="I2785" s="88"/>
      <c r="J2785" s="89">
        <f>VLOOKUP(C2785,'[14]Análisis de Costos Cad. Aislad.'!B$1:F$65536,4,0)</f>
        <v>64.800000000000011</v>
      </c>
      <c r="M2785" s="59"/>
      <c r="N2785" s="59"/>
      <c r="O2785" s="59"/>
      <c r="P2785" s="59"/>
      <c r="Q2785" s="59"/>
      <c r="R2785" s="59"/>
    </row>
    <row r="2786" spans="1:18" x14ac:dyDescent="0.2">
      <c r="A2786" s="80"/>
      <c r="B2786" s="107">
        <f t="shared" si="58"/>
        <v>23</v>
      </c>
      <c r="C2786" s="82" t="s">
        <v>2775</v>
      </c>
      <c r="D2786" s="83" t="str">
        <f>VLOOKUP(C2786,'[14]Análisis de Costos Cad. Aislad.'!B$1:D$65536,2,0)</f>
        <v>Tipo suspensión con 05 aisladores standard, incluye accesorios 60 KV - 70 KN</v>
      </c>
      <c r="E2786" s="81" t="s">
        <v>2751</v>
      </c>
      <c r="F2786" s="81">
        <v>0</v>
      </c>
      <c r="G2786" s="113">
        <f>VLOOKUP(C2786,'[14]Análisis de Costos Cad. Aislad.'!B$1:D$65536,3,0)</f>
        <v>74.568451394764054</v>
      </c>
      <c r="H2786" s="114"/>
      <c r="I2786" s="88"/>
      <c r="J2786" s="89">
        <f>VLOOKUP(C2786,'[14]Análisis de Costos Cad. Aislad.'!B$1:F$65536,4,0)</f>
        <v>35</v>
      </c>
      <c r="M2786" s="59"/>
      <c r="N2786" s="59"/>
      <c r="O2786" s="59"/>
      <c r="P2786" s="59"/>
      <c r="Q2786" s="59"/>
      <c r="R2786" s="59"/>
    </row>
    <row r="2787" spans="1:18" x14ac:dyDescent="0.2">
      <c r="A2787" s="80"/>
      <c r="B2787" s="107">
        <f t="shared" si="58"/>
        <v>24</v>
      </c>
      <c r="C2787" s="82" t="s">
        <v>2776</v>
      </c>
      <c r="D2787" s="83" t="str">
        <f>VLOOKUP(C2787,'[14]Análisis de Costos Cad. Aislad.'!B$1:D$65536,2,0)</f>
        <v>Tipo orientación con 05 aisladores standard, incluye accesorios 60 KV - 70 KN</v>
      </c>
      <c r="E2787" s="81" t="s">
        <v>2751</v>
      </c>
      <c r="F2787" s="81">
        <v>0</v>
      </c>
      <c r="G2787" s="113">
        <f>VLOOKUP(C2787,'[14]Análisis de Costos Cad. Aislad.'!B$1:D$65536,3,0)</f>
        <v>74.568451394764054</v>
      </c>
      <c r="H2787" s="114"/>
      <c r="I2787" s="88"/>
      <c r="J2787" s="89">
        <f>VLOOKUP(C2787,'[14]Análisis de Costos Cad. Aislad.'!B$1:F$65536,4,0)</f>
        <v>35</v>
      </c>
      <c r="M2787" s="59"/>
      <c r="N2787" s="59"/>
      <c r="O2787" s="59"/>
      <c r="P2787" s="59"/>
      <c r="Q2787" s="59"/>
      <c r="R2787" s="59"/>
    </row>
    <row r="2788" spans="1:18" x14ac:dyDescent="0.2">
      <c r="A2788" s="80"/>
      <c r="B2788" s="107">
        <f t="shared" si="58"/>
        <v>25</v>
      </c>
      <c r="C2788" s="82" t="s">
        <v>2777</v>
      </c>
      <c r="D2788" s="83" t="str">
        <f>VLOOKUP(C2788,'[14]Análisis de Costos Cad. Aislad.'!B$1:D$65536,2,0)</f>
        <v>Tipo anclaje con 04 aisladores standard, incluye accesorios 33 KV - 120 KN</v>
      </c>
      <c r="E2788" s="81" t="s">
        <v>2751</v>
      </c>
      <c r="F2788" s="81">
        <v>0</v>
      </c>
      <c r="G2788" s="113">
        <f>VLOOKUP(C2788,'[14]Análisis de Costos Cad. Aislad.'!B$1:D$65536,3,0)</f>
        <v>77.920937200722051</v>
      </c>
      <c r="H2788" s="114"/>
      <c r="I2788" s="88"/>
      <c r="J2788" s="89">
        <f>VLOOKUP(C2788,'[14]Análisis de Costos Cad. Aislad.'!B$1:F$65536,4,0)</f>
        <v>43.2</v>
      </c>
      <c r="M2788" s="59"/>
      <c r="N2788" s="59"/>
      <c r="O2788" s="59"/>
      <c r="P2788" s="59"/>
      <c r="Q2788" s="59"/>
      <c r="R2788" s="59"/>
    </row>
    <row r="2789" spans="1:18" x14ac:dyDescent="0.2">
      <c r="A2789" s="80"/>
      <c r="B2789" s="107">
        <f t="shared" si="58"/>
        <v>26</v>
      </c>
      <c r="C2789" s="82" t="s">
        <v>2778</v>
      </c>
      <c r="D2789" s="83" t="str">
        <f>VLOOKUP(C2789,'[14]Análisis de Costos Cad. Aislad.'!B$1:D$65536,2,0)</f>
        <v>Tipo suspensión con 03 aisladores standard, incluye accesorios 33 KV - 70 KN</v>
      </c>
      <c r="E2789" s="81" t="s">
        <v>2751</v>
      </c>
      <c r="F2789" s="81">
        <v>0</v>
      </c>
      <c r="G2789" s="113">
        <f>VLOOKUP(C2789,'[14]Análisis de Costos Cad. Aislad.'!B$1:D$65536,3,0)</f>
        <v>50.741070836858434</v>
      </c>
      <c r="H2789" s="114"/>
      <c r="I2789" s="88"/>
      <c r="J2789" s="89">
        <f>VLOOKUP(C2789,'[14]Análisis de Costos Cad. Aislad.'!B$1:F$65536,4,0)</f>
        <v>21</v>
      </c>
      <c r="M2789" s="59"/>
      <c r="N2789" s="59"/>
      <c r="O2789" s="59"/>
      <c r="P2789" s="59"/>
      <c r="Q2789" s="59"/>
      <c r="R2789" s="59"/>
    </row>
    <row r="2790" spans="1:18" x14ac:dyDescent="0.2">
      <c r="A2790" s="80"/>
      <c r="B2790" s="107">
        <f t="shared" si="58"/>
        <v>27</v>
      </c>
      <c r="C2790" s="82" t="s">
        <v>2779</v>
      </c>
      <c r="D2790" s="83" t="str">
        <f>VLOOKUP(C2790,'[14]Análisis de Costos Cad. Aislad.'!B$1:D$65536,2,0)</f>
        <v>Tipo rígido con 03 aisladores standard, incluye accesorios 33 KV - 70 KN</v>
      </c>
      <c r="E2790" s="81" t="s">
        <v>2751</v>
      </c>
      <c r="F2790" s="81">
        <v>0</v>
      </c>
      <c r="G2790" s="113">
        <f>VLOOKUP(C2790,'[14]Análisis de Costos Cad. Aislad.'!B$1:D$65536,3,0)</f>
        <v>41</v>
      </c>
      <c r="H2790" s="114"/>
      <c r="I2790" s="88"/>
      <c r="J2790" s="89">
        <f>VLOOKUP(C2790,'[14]Análisis de Costos Cad. Aislad.'!B$1:F$65536,4,0)</f>
        <v>7</v>
      </c>
      <c r="M2790" s="59"/>
      <c r="N2790" s="59"/>
      <c r="O2790" s="59"/>
      <c r="P2790" s="59"/>
      <c r="Q2790" s="59"/>
      <c r="R2790" s="59"/>
    </row>
    <row r="2791" spans="1:18" x14ac:dyDescent="0.2">
      <c r="A2791" s="80"/>
      <c r="B2791" s="107">
        <f t="shared" si="58"/>
        <v>28</v>
      </c>
      <c r="C2791" s="82" t="s">
        <v>2780</v>
      </c>
      <c r="D2791" s="83" t="str">
        <f>VLOOKUP(C2791,'[14]Análisis de Costos Cad. Aislad.'!B$1:D$65536,2,0)</f>
        <v>Tipo orientación con 03 aisladores standard, incluye accesorios 33 KV - 70 KN</v>
      </c>
      <c r="E2791" s="81" t="s">
        <v>2751</v>
      </c>
      <c r="F2791" s="81">
        <v>0</v>
      </c>
      <c r="G2791" s="113">
        <f>VLOOKUP(C2791,'[14]Análisis de Costos Cad. Aislad.'!B$1:D$65536,3,0)</f>
        <v>50.741070836858434</v>
      </c>
      <c r="H2791" s="114"/>
      <c r="I2791" s="88"/>
      <c r="J2791" s="89">
        <f>VLOOKUP(C2791,'[14]Análisis de Costos Cad. Aislad.'!B$1:F$65536,4,0)</f>
        <v>21</v>
      </c>
      <c r="M2791" s="59"/>
      <c r="N2791" s="59"/>
      <c r="O2791" s="59"/>
      <c r="P2791" s="59"/>
      <c r="Q2791" s="59"/>
      <c r="R2791" s="59"/>
    </row>
    <row r="2792" spans="1:18" x14ac:dyDescent="0.2">
      <c r="A2792" s="80"/>
      <c r="B2792" s="107">
        <f t="shared" si="58"/>
        <v>29</v>
      </c>
      <c r="C2792" s="82" t="s">
        <v>2781</v>
      </c>
      <c r="D2792" s="83" t="str">
        <f>VLOOKUP(C2792,'[14]Análisis de Costos Cad. Aislad.'!B$1:D$65536,2,0)</f>
        <v>Aisladores poliméricos de silicona en suspensión más accesorios  220 kV, 120 kN, más accesorios ACCR</v>
      </c>
      <c r="E2792" s="81" t="s">
        <v>2751</v>
      </c>
      <c r="F2792" s="81">
        <v>0</v>
      </c>
      <c r="G2792" s="113">
        <f>VLOOKUP(C2792,'[14]Análisis de Costos Cad. Aislad.'!B$1:D$65536,3,0)</f>
        <v>489.50853174603174</v>
      </c>
      <c r="H2792" s="114"/>
      <c r="I2792" s="88"/>
      <c r="J2792" s="89">
        <f>VLOOKUP(C2792,'[14]Análisis de Costos Cad. Aislad.'!B$1:F$65536,4,0)</f>
        <v>25</v>
      </c>
      <c r="M2792" s="59"/>
      <c r="N2792" s="59"/>
      <c r="O2792" s="59"/>
      <c r="P2792" s="59"/>
      <c r="Q2792" s="59"/>
      <c r="R2792" s="59"/>
    </row>
    <row r="2793" spans="1:18" x14ac:dyDescent="0.2">
      <c r="A2793" s="80"/>
      <c r="B2793" s="107">
        <f t="shared" si="58"/>
        <v>30</v>
      </c>
      <c r="C2793" s="82" t="s">
        <v>2782</v>
      </c>
      <c r="D2793" s="83" t="str">
        <f>VLOOKUP(C2793,'[14]Análisis de Costos Cad. Aislad.'!B$1:D$65536,2,0)</f>
        <v>Aislador rígido horizontal polimérico para suspensión más accesorios  220 kV, 120 kN, más accesorios  ACCR</v>
      </c>
      <c r="E2793" s="81" t="s">
        <v>2751</v>
      </c>
      <c r="F2793" s="81">
        <v>0</v>
      </c>
      <c r="G2793" s="113">
        <f>VLOOKUP(C2793,'[14]Análisis de Costos Cad. Aislad.'!B$1:D$65536,3,0)</f>
        <v>1868.4376190476191</v>
      </c>
      <c r="H2793" s="114"/>
      <c r="I2793" s="88"/>
      <c r="J2793" s="89">
        <f>VLOOKUP(C2793,'[14]Análisis de Costos Cad. Aislad.'!B$1:F$65536,4,0)</f>
        <v>25</v>
      </c>
      <c r="M2793" s="59"/>
      <c r="N2793" s="59"/>
      <c r="O2793" s="59"/>
      <c r="P2793" s="59"/>
      <c r="Q2793" s="59"/>
      <c r="R2793" s="59"/>
    </row>
    <row r="2794" spans="1:18" x14ac:dyDescent="0.2">
      <c r="A2794" s="80"/>
      <c r="B2794" s="107">
        <f t="shared" si="58"/>
        <v>31</v>
      </c>
      <c r="C2794" s="82" t="s">
        <v>2783</v>
      </c>
      <c r="D2794" s="83" t="str">
        <f>VLOOKUP(C2794,'[14]Análisis de Costos Cad. Aislad.'!B$1:D$65536,2,0)</f>
        <v>Aisladores poliméricos de silicona en anclaje más accesorios  220 kV, 160 kN, más accesorios  ACCR</v>
      </c>
      <c r="E2794" s="81" t="s">
        <v>2751</v>
      </c>
      <c r="F2794" s="81">
        <v>0</v>
      </c>
      <c r="G2794" s="113">
        <f>VLOOKUP(C2794,'[14]Análisis de Costos Cad. Aislad.'!B$1:D$65536,3,0)</f>
        <v>352.4290972222222</v>
      </c>
      <c r="H2794" s="114"/>
      <c r="I2794" s="88"/>
      <c r="J2794" s="89">
        <f>VLOOKUP(C2794,'[14]Análisis de Costos Cad. Aislad.'!B$1:F$65536,4,0)</f>
        <v>25</v>
      </c>
      <c r="M2794" s="59"/>
      <c r="N2794" s="59"/>
      <c r="O2794" s="59"/>
      <c r="P2794" s="59"/>
      <c r="Q2794" s="59"/>
      <c r="R2794" s="59"/>
    </row>
    <row r="2795" spans="1:18" x14ac:dyDescent="0.2">
      <c r="A2795" s="80"/>
      <c r="B2795" s="107">
        <f t="shared" si="58"/>
        <v>32</v>
      </c>
      <c r="C2795" s="82" t="s">
        <v>2784</v>
      </c>
      <c r="D2795" s="83" t="str">
        <f>VLOOKUP(C2795,'[14]Análisis de Costos Cad. Aislad.'!B$1:D$65536,2,0)</f>
        <v>Aislador rígido horizontal polimérico para suspensión  60 Kv, 70 kN, más accesorios ACCR</v>
      </c>
      <c r="E2795" s="81" t="s">
        <v>2751</v>
      </c>
      <c r="F2795" s="81">
        <v>0</v>
      </c>
      <c r="G2795" s="113">
        <f>VLOOKUP(C2795,'[14]Análisis de Costos Cad. Aislad.'!B$1:D$65536,3,0)</f>
        <v>463.89292982392317</v>
      </c>
      <c r="H2795" s="114"/>
      <c r="I2795" s="88"/>
      <c r="J2795" s="89">
        <f>VLOOKUP(C2795,'[14]Análisis de Costos Cad. Aislad.'!B$1:F$65536,4,0)</f>
        <v>10</v>
      </c>
      <c r="M2795" s="59"/>
      <c r="N2795" s="59"/>
      <c r="O2795" s="59"/>
      <c r="P2795" s="59"/>
      <c r="Q2795" s="59"/>
      <c r="R2795" s="59"/>
    </row>
    <row r="2796" spans="1:18" x14ac:dyDescent="0.2">
      <c r="A2796" s="80"/>
      <c r="B2796" s="107">
        <f t="shared" si="58"/>
        <v>33</v>
      </c>
      <c r="C2796" s="82" t="s">
        <v>2785</v>
      </c>
      <c r="D2796" s="83" t="str">
        <f>VLOOKUP(C2796,'[14]Análisis de Costos Cad. Aislad.'!B$1:D$65536,2,0)</f>
        <v>Aisladores poliméricos de silicona en anclaje 60 kV, 70 kN, más accesorios  ACCR</v>
      </c>
      <c r="E2796" s="81" t="s">
        <v>2751</v>
      </c>
      <c r="F2796" s="81">
        <v>0</v>
      </c>
      <c r="G2796" s="113">
        <f>VLOOKUP(C2796,'[14]Análisis de Costos Cad. Aislad.'!B$1:D$65536,3,0)</f>
        <v>462.54277777777776</v>
      </c>
      <c r="H2796" s="114"/>
      <c r="I2796" s="88"/>
      <c r="J2796" s="89">
        <f>VLOOKUP(C2796,'[14]Análisis de Costos Cad. Aislad.'!B$1:F$65536,4,0)</f>
        <v>10</v>
      </c>
      <c r="M2796" s="59"/>
      <c r="N2796" s="59"/>
      <c r="O2796" s="59"/>
      <c r="P2796" s="59"/>
      <c r="Q2796" s="59"/>
      <c r="R2796" s="59"/>
    </row>
    <row r="2797" spans="1:18" x14ac:dyDescent="0.2">
      <c r="A2797" s="80"/>
      <c r="B2797" s="107">
        <f t="shared" si="58"/>
        <v>34</v>
      </c>
      <c r="C2797" s="82" t="s">
        <v>2786</v>
      </c>
      <c r="D2797" s="83" t="str">
        <f>VLOOKUP(C2797,'[14]Análisis de Costos Cad. Aislad.'!B$1:D$65536,2,0)</f>
        <v>Aislador rígido horizontal polimérico para suspensión  60 kV, 120 kN, más accesorios  ACCR</v>
      </c>
      <c r="E2797" s="81" t="s">
        <v>2751</v>
      </c>
      <c r="F2797" s="81">
        <v>0</v>
      </c>
      <c r="G2797" s="113">
        <f>VLOOKUP(C2797,'[14]Análisis de Costos Cad. Aislad.'!B$1:D$65536,3,0)</f>
        <v>523.73</v>
      </c>
      <c r="H2797" s="114"/>
      <c r="I2797" s="88"/>
      <c r="J2797" s="89">
        <f>VLOOKUP(C2797,'[14]Análisis de Costos Cad. Aislad.'!B$1:F$65536,4,0)</f>
        <v>10</v>
      </c>
      <c r="M2797" s="59"/>
      <c r="N2797" s="59"/>
      <c r="O2797" s="59"/>
      <c r="P2797" s="59"/>
      <c r="Q2797" s="59"/>
      <c r="R2797" s="59"/>
    </row>
    <row r="2798" spans="1:18" x14ac:dyDescent="0.2">
      <c r="A2798" s="80"/>
      <c r="B2798" s="107">
        <f t="shared" si="58"/>
        <v>35</v>
      </c>
      <c r="C2798" s="82" t="s">
        <v>2787</v>
      </c>
      <c r="D2798" s="83" t="str">
        <f>VLOOKUP(C2798,'[14]Análisis de Costos Cad. Aislad.'!B$1:D$65536,2,0)</f>
        <v>Aislador rígido horizontal polimérico para suspensión  60 kV, 70 kN, más accesorios  ACCR</v>
      </c>
      <c r="E2798" s="81" t="s">
        <v>2751</v>
      </c>
      <c r="F2798" s="81">
        <v>0</v>
      </c>
      <c r="G2798" s="113">
        <f>VLOOKUP(C2798,'[14]Análisis de Costos Cad. Aislad.'!B$1:D$65536,3,0)</f>
        <v>463.89292982392317</v>
      </c>
      <c r="H2798" s="114"/>
      <c r="I2798" s="88"/>
      <c r="J2798" s="89">
        <f>VLOOKUP(C2798,'[14]Análisis de Costos Cad. Aislad.'!B$1:F$65536,4,0)</f>
        <v>10</v>
      </c>
      <c r="M2798" s="59"/>
      <c r="N2798" s="59"/>
      <c r="O2798" s="59"/>
      <c r="P2798" s="59"/>
      <c r="Q2798" s="59"/>
      <c r="R2798" s="59"/>
    </row>
    <row r="2799" spans="1:18" x14ac:dyDescent="0.2">
      <c r="A2799" s="80"/>
      <c r="B2799" s="107">
        <f t="shared" si="58"/>
        <v>36</v>
      </c>
      <c r="C2799" s="82" t="s">
        <v>2788</v>
      </c>
      <c r="D2799" s="83" t="str">
        <f>+VLOOKUP(C2799,'[11]I-404 (Aisladores)'!$E$1:$H$65534,2,0)</f>
        <v>Aisladores poliméricos de silicona en suspensión más accesorios  220 kV, 120 kN</v>
      </c>
      <c r="E2799" s="81" t="s">
        <v>2751</v>
      </c>
      <c r="F2799" s="81">
        <v>0</v>
      </c>
      <c r="G2799" s="113">
        <f>VLOOKUP(C2799,'[14]Análisis de Costos Cad. Aislad.'!B$1:D$65536,3,0)</f>
        <v>86.770546320768574</v>
      </c>
      <c r="H2799" s="114"/>
      <c r="I2799" s="88"/>
      <c r="J2799" s="89">
        <v>7.8</v>
      </c>
      <c r="M2799" s="59"/>
      <c r="N2799" s="59"/>
      <c r="O2799" s="59"/>
      <c r="P2799" s="59"/>
      <c r="Q2799" s="59"/>
      <c r="R2799" s="59"/>
    </row>
    <row r="2800" spans="1:18" x14ac:dyDescent="0.2">
      <c r="A2800" s="80"/>
      <c r="B2800" s="107">
        <f t="shared" si="58"/>
        <v>37</v>
      </c>
      <c r="C2800" s="82" t="s">
        <v>2789</v>
      </c>
      <c r="D2800" s="83" t="str">
        <f>+VLOOKUP(C2800,'[11]I-404 (Aisladores)'!$E$1:$H$65534,2,0)</f>
        <v>Aislador rígido horizontal polimérico para suspensión más accesorios  220 kV, 120 kN</v>
      </c>
      <c r="E2800" s="81" t="s">
        <v>2751</v>
      </c>
      <c r="F2800" s="81">
        <v>0</v>
      </c>
      <c r="G2800" s="113">
        <f>VLOOKUP(C2800,'[14]Análisis de Costos Cad. Aislad.'!B$1:D$65536,3,0)</f>
        <v>1465.6996336223558</v>
      </c>
      <c r="H2800" s="114"/>
      <c r="I2800" s="88"/>
      <c r="J2800" s="89">
        <v>25</v>
      </c>
      <c r="M2800" s="59"/>
      <c r="N2800" s="59"/>
      <c r="O2800" s="59"/>
      <c r="P2800" s="59"/>
      <c r="Q2800" s="59"/>
      <c r="R2800" s="59"/>
    </row>
    <row r="2801" spans="1:18" x14ac:dyDescent="0.2">
      <c r="A2801" s="80"/>
      <c r="B2801" s="107">
        <f t="shared" si="58"/>
        <v>38</v>
      </c>
      <c r="C2801" s="82" t="s">
        <v>2790</v>
      </c>
      <c r="D2801" s="83" t="str">
        <f>+VLOOKUP(C2801,'[11]I-404 (Aisladores)'!$E$1:$H$65534,2,0)</f>
        <v>Aisladores poliméricos de silicona en anclaje más accesorios  220 kV, 160 kN</v>
      </c>
      <c r="E2801" s="81" t="s">
        <v>2751</v>
      </c>
      <c r="F2801" s="81">
        <v>0</v>
      </c>
      <c r="G2801" s="113">
        <f>VLOOKUP(C2801,'[14]Análisis de Costos Cad. Aislad.'!B$1:D$65536,3,0)</f>
        <v>341.73462289459383</v>
      </c>
      <c r="H2801" s="114"/>
      <c r="I2801" s="88"/>
      <c r="J2801" s="89">
        <v>7.8</v>
      </c>
      <c r="M2801" s="59"/>
      <c r="N2801" s="59"/>
      <c r="O2801" s="59"/>
      <c r="P2801" s="59"/>
      <c r="Q2801" s="59"/>
      <c r="R2801" s="59"/>
    </row>
    <row r="2802" spans="1:18" x14ac:dyDescent="0.2">
      <c r="A2802" s="80"/>
      <c r="B2802" s="107">
        <f t="shared" si="58"/>
        <v>39</v>
      </c>
      <c r="C2802" s="82" t="s">
        <v>2791</v>
      </c>
      <c r="D2802" s="83" t="str">
        <f>+VLOOKUP(C2802,'[11]I-404 (Aisladores)'!$E$1:$H$65534,2,0)</f>
        <v>Aisladores poliméricos de silicona en suspensión más accesorios  138 kV, 120 kN</v>
      </c>
      <c r="E2802" s="81" t="s">
        <v>2751</v>
      </c>
      <c r="F2802" s="81">
        <v>0</v>
      </c>
      <c r="G2802" s="113">
        <f>VLOOKUP(C2802,'[14]Análisis de Costos Cad. Aislad.'!B$1:D$65536,3,0)</f>
        <v>174.29901660546349</v>
      </c>
      <c r="H2802" s="114"/>
      <c r="I2802" s="88"/>
      <c r="J2802" s="89">
        <v>7.8</v>
      </c>
      <c r="K2802" s="115"/>
      <c r="M2802" s="59"/>
      <c r="N2802" s="59"/>
      <c r="O2802" s="59"/>
      <c r="P2802" s="59"/>
      <c r="Q2802" s="59"/>
      <c r="R2802" s="59"/>
    </row>
    <row r="2803" spans="1:18" x14ac:dyDescent="0.2">
      <c r="A2803" s="80"/>
      <c r="B2803" s="107">
        <f t="shared" si="58"/>
        <v>40</v>
      </c>
      <c r="C2803" s="82" t="s">
        <v>2792</v>
      </c>
      <c r="D2803" s="83" t="str">
        <f>+VLOOKUP(C2803,'[11]I-404 (Aisladores)'!$E$1:$H$65534,2,0)</f>
        <v>Aislador rígido horizontal polimérico para suspensión, más acesorios 138 kV, 120 kN</v>
      </c>
      <c r="E2803" s="81" t="s">
        <v>2751</v>
      </c>
      <c r="F2803" s="81">
        <v>0</v>
      </c>
      <c r="G2803" s="113">
        <f>VLOOKUP(C2803,'[14]Análisis de Costos Cad. Aislad.'!B$1:D$65536,3,0)</f>
        <v>447.23676891228837</v>
      </c>
      <c r="H2803" s="114"/>
      <c r="I2803" s="88"/>
      <c r="J2803" s="89">
        <v>25</v>
      </c>
      <c r="K2803" s="115"/>
      <c r="M2803" s="59"/>
      <c r="N2803" s="59"/>
      <c r="O2803" s="59"/>
      <c r="P2803" s="59"/>
      <c r="Q2803" s="59"/>
      <c r="R2803" s="59"/>
    </row>
    <row r="2804" spans="1:18" x14ac:dyDescent="0.2">
      <c r="A2804" s="80"/>
      <c r="B2804" s="107">
        <f t="shared" si="58"/>
        <v>41</v>
      </c>
      <c r="C2804" s="82" t="s">
        <v>2793</v>
      </c>
      <c r="D2804" s="83" t="str">
        <f>+VLOOKUP(C2804,'[11]I-404 (Aisladores)'!$E$1:$H$65534,2,0)</f>
        <v>Aisladores poliméricos de silicona en anclaje más accesorios 138 kV, 120 kN</v>
      </c>
      <c r="E2804" s="81" t="s">
        <v>2751</v>
      </c>
      <c r="F2804" s="81">
        <v>0</v>
      </c>
      <c r="G2804" s="113">
        <f>VLOOKUP(C2804,'[14]Análisis de Costos Cad. Aislad.'!B$1:D$65536,3,0)</f>
        <v>160.2718542345176</v>
      </c>
      <c r="H2804" s="114"/>
      <c r="I2804" s="88"/>
      <c r="J2804" s="89">
        <v>7.8</v>
      </c>
      <c r="K2804" s="115"/>
      <c r="M2804" s="59"/>
      <c r="N2804" s="59"/>
      <c r="O2804" s="59"/>
      <c r="P2804" s="59"/>
      <c r="Q2804" s="59"/>
      <c r="R2804" s="59"/>
    </row>
    <row r="2805" spans="1:18" x14ac:dyDescent="0.2">
      <c r="A2805" s="80"/>
      <c r="B2805" s="107">
        <f t="shared" si="58"/>
        <v>42</v>
      </c>
      <c r="C2805" s="82" t="s">
        <v>2794</v>
      </c>
      <c r="D2805" s="83" t="str">
        <f>+VLOOKUP(C2805,'[11]I-404 (Aisladores)'!$E$1:$H$65534,2,0)</f>
        <v>Aisladores poliméricos de silicona en suspensión más accesorios  60 kV, 120 kN</v>
      </c>
      <c r="E2805" s="81" t="s">
        <v>2751</v>
      </c>
      <c r="F2805" s="81">
        <v>0</v>
      </c>
      <c r="G2805" s="113">
        <f>VLOOKUP(C2805,'[14]Análisis de Costos Cad. Aislad.'!B$1:D$65536,3,0)</f>
        <v>46.810651008937697</v>
      </c>
      <c r="H2805" s="114"/>
      <c r="I2805" s="88"/>
      <c r="J2805" s="89">
        <v>3.5</v>
      </c>
      <c r="K2805" s="115"/>
      <c r="M2805" s="59"/>
      <c r="N2805" s="59"/>
      <c r="O2805" s="59"/>
      <c r="P2805" s="59"/>
      <c r="Q2805" s="59"/>
      <c r="R2805" s="59"/>
    </row>
    <row r="2806" spans="1:18" x14ac:dyDescent="0.2">
      <c r="A2806" s="80"/>
      <c r="B2806" s="107">
        <f t="shared" si="58"/>
        <v>43</v>
      </c>
      <c r="C2806" s="82" t="s">
        <v>2795</v>
      </c>
      <c r="D2806" s="83" t="str">
        <f>+VLOOKUP(C2806,'[11]I-404 (Aisladores)'!$E$1:$H$65534,2,0)</f>
        <v>Aislador rígido horizontal polimérico para suspensión  más accesorios  60 kV, 120 kN</v>
      </c>
      <c r="E2806" s="81" t="s">
        <v>2751</v>
      </c>
      <c r="F2806" s="81">
        <v>0</v>
      </c>
      <c r="G2806" s="113">
        <f>VLOOKUP(C2806,'[14]Análisis de Costos Cad. Aislad.'!B$1:D$65536,3,0)</f>
        <v>307.54558305687931</v>
      </c>
      <c r="H2806" s="114"/>
      <c r="I2806" s="88"/>
      <c r="J2806" s="89">
        <v>10</v>
      </c>
      <c r="M2806" s="59"/>
      <c r="N2806" s="59"/>
      <c r="O2806" s="59"/>
      <c r="P2806" s="59"/>
      <c r="Q2806" s="59"/>
      <c r="R2806" s="59"/>
    </row>
    <row r="2807" spans="1:18" x14ac:dyDescent="0.2">
      <c r="A2807" s="80"/>
      <c r="B2807" s="107">
        <f t="shared" si="58"/>
        <v>44</v>
      </c>
      <c r="C2807" s="82" t="s">
        <v>2796</v>
      </c>
      <c r="D2807" s="83" t="str">
        <f>+VLOOKUP(C2807,'[11]I-404 (Aisladores)'!$E$1:$H$65534,2,0)</f>
        <v>Aislador rígido horizontal polimérico para suspensión  más accesorios  60 kV, 70 kN</v>
      </c>
      <c r="E2807" s="81" t="s">
        <v>2751</v>
      </c>
      <c r="F2807" s="81">
        <v>0</v>
      </c>
      <c r="G2807" s="113">
        <f>VLOOKUP(C2807,'[14]Análisis de Costos Cad. Aislad.'!B$1:D$65536,3,0)</f>
        <v>247.70851288080246</v>
      </c>
      <c r="H2807" s="114"/>
      <c r="I2807" s="88"/>
      <c r="J2807" s="89">
        <v>10</v>
      </c>
      <c r="M2807" s="59"/>
      <c r="N2807" s="59"/>
      <c r="O2807" s="59"/>
      <c r="P2807" s="59"/>
      <c r="Q2807" s="59"/>
      <c r="R2807" s="59"/>
    </row>
    <row r="2808" spans="1:18" x14ac:dyDescent="0.2">
      <c r="A2808" s="80"/>
      <c r="B2808" s="107">
        <f t="shared" si="58"/>
        <v>45</v>
      </c>
      <c r="C2808" s="82" t="s">
        <v>2797</v>
      </c>
      <c r="D2808" s="83" t="str">
        <f>+VLOOKUP(C2808,'[11]I-404 (Aisladores)'!$E$1:$H$65534,2,0)</f>
        <v>Aisladores poliméricos de silicona en anclaje más accesorios  60 kV, 120 kN</v>
      </c>
      <c r="E2808" s="81" t="s">
        <v>2751</v>
      </c>
      <c r="F2808" s="81">
        <v>0</v>
      </c>
      <c r="G2808" s="113">
        <f>VLOOKUP(C2808,'[14]Análisis de Costos Cad. Aislad.'!B$1:D$65536,3,0)</f>
        <v>134.40915359420885</v>
      </c>
      <c r="H2808" s="114"/>
      <c r="I2808" s="88"/>
      <c r="J2808" s="89">
        <v>3.5</v>
      </c>
      <c r="M2808" s="59"/>
      <c r="N2808" s="59"/>
      <c r="O2808" s="59"/>
      <c r="P2808" s="59"/>
      <c r="Q2808" s="59"/>
      <c r="R2808" s="59"/>
    </row>
    <row r="2809" spans="1:18" x14ac:dyDescent="0.2">
      <c r="A2809" s="80"/>
      <c r="B2809" s="107">
        <f t="shared" si="58"/>
        <v>46</v>
      </c>
      <c r="C2809" s="82" t="s">
        <v>2798</v>
      </c>
      <c r="D2809" s="83" t="str">
        <f>+VLOOKUP(C2809,'[11]I-404 (Aisladores)'!$E$1:$H$65534,2,0)</f>
        <v>Aisladores poliméricos de silicona en anclaje más accesorios  60 kV, 70 kN</v>
      </c>
      <c r="E2809" s="81" t="s">
        <v>2751</v>
      </c>
      <c r="F2809" s="81">
        <v>0</v>
      </c>
      <c r="G2809" s="113">
        <f>VLOOKUP(C2809,'[14]Análisis de Costos Cad. Aislad.'!B$1:D$65536,3,0)</f>
        <v>117.64602056652866</v>
      </c>
      <c r="H2809" s="114"/>
      <c r="I2809" s="88"/>
      <c r="J2809" s="89">
        <v>3.5</v>
      </c>
      <c r="M2809" s="59"/>
      <c r="N2809" s="59"/>
      <c r="O2809" s="59"/>
      <c r="P2809" s="59"/>
      <c r="Q2809" s="59"/>
      <c r="R2809" s="59"/>
    </row>
    <row r="2810" spans="1:18" x14ac:dyDescent="0.2">
      <c r="A2810" s="80"/>
      <c r="B2810" s="107">
        <f t="shared" si="58"/>
        <v>47</v>
      </c>
      <c r="C2810" s="82" t="s">
        <v>2799</v>
      </c>
      <c r="D2810" s="83" t="str">
        <f>+VLOOKUP(C2810,'[11]I-404 (Aisladores)'!$E$1:$H$65534,2,0)</f>
        <v>Aisladores poliméricos de silicona en suspensión más accesorios  33 kV, 70 kN</v>
      </c>
      <c r="E2810" s="81" t="s">
        <v>2751</v>
      </c>
      <c r="F2810" s="81">
        <v>0</v>
      </c>
      <c r="G2810" s="113">
        <f>VLOOKUP(C2810,'[14]Análisis de Costos Cad. Aislad.'!B$1:D$65536,3,0)</f>
        <v>19.01874775984097</v>
      </c>
      <c r="H2810" s="114"/>
      <c r="I2810" s="88"/>
      <c r="J2810" s="89">
        <v>3.5</v>
      </c>
      <c r="M2810" s="59"/>
      <c r="N2810" s="59"/>
      <c r="O2810" s="59"/>
      <c r="P2810" s="59"/>
      <c r="Q2810" s="59"/>
      <c r="R2810" s="59"/>
    </row>
    <row r="2811" spans="1:18" x14ac:dyDescent="0.2">
      <c r="A2811" s="80"/>
      <c r="B2811" s="107">
        <f t="shared" si="58"/>
        <v>48</v>
      </c>
      <c r="C2811" s="82" t="s">
        <v>2800</v>
      </c>
      <c r="D2811" s="83" t="str">
        <f>+VLOOKUP(C2811,'[11]I-404 (Aisladores)'!$E$1:$H$65534,2,0)</f>
        <v>Aislador rígido horizontal polimérico para suspensión  más accesorios  33 kV, 70 kN</v>
      </c>
      <c r="E2811" s="81" t="s">
        <v>2751</v>
      </c>
      <c r="F2811" s="81">
        <v>0</v>
      </c>
      <c r="G2811" s="113">
        <f>VLOOKUP(C2811,'[14]Análisis de Costos Cad. Aislad.'!B$1:D$65536,3,0)</f>
        <v>132.44980142979767</v>
      </c>
      <c r="H2811" s="114"/>
      <c r="I2811" s="88"/>
      <c r="J2811" s="89">
        <v>3.5</v>
      </c>
      <c r="M2811" s="59"/>
      <c r="N2811" s="59"/>
      <c r="O2811" s="59"/>
      <c r="P2811" s="59"/>
      <c r="Q2811" s="59"/>
      <c r="R2811" s="59"/>
    </row>
    <row r="2812" spans="1:18" x14ac:dyDescent="0.2">
      <c r="A2812" s="80"/>
      <c r="B2812" s="107">
        <f t="shared" si="58"/>
        <v>49</v>
      </c>
      <c r="C2812" s="82" t="s">
        <v>2801</v>
      </c>
      <c r="D2812" s="83" t="str">
        <f>+VLOOKUP(C2812,'[11]I-404 (Aisladores)'!$E$1:$H$65534,2,0)</f>
        <v>Aisladores poliméricos de silicona en anclaje más accesorios 33 kV, 70 kN</v>
      </c>
      <c r="E2812" s="81" t="s">
        <v>2751</v>
      </c>
      <c r="F2812" s="81">
        <v>0</v>
      </c>
      <c r="G2812" s="113">
        <f>VLOOKUP(C2812,'[14]Análisis de Costos Cad. Aislad.'!B$1:D$65536,3,0)</f>
        <v>23.329798136620528</v>
      </c>
      <c r="H2812" s="114"/>
      <c r="I2812" s="88"/>
      <c r="J2812" s="89">
        <v>3.5</v>
      </c>
      <c r="M2812" s="59"/>
      <c r="N2812" s="59"/>
      <c r="O2812" s="59"/>
      <c r="P2812" s="59"/>
      <c r="Q2812" s="59"/>
      <c r="R2812" s="59"/>
    </row>
    <row r="2813" spans="1:18" x14ac:dyDescent="0.2">
      <c r="A2813" s="80"/>
      <c r="B2813" s="107">
        <f t="shared" si="58"/>
        <v>50</v>
      </c>
      <c r="C2813" s="32" t="s">
        <v>2802</v>
      </c>
      <c r="D2813" s="83" t="str">
        <f>+VLOOKUP(C2813,'[11]I-404 (Aisladores)'!$E$1:$H$65534,2,0)</f>
        <v>Pararrayo 220 kV para Lìnea de Transmisiòn</v>
      </c>
      <c r="E2813" s="81" t="s">
        <v>2751</v>
      </c>
      <c r="F2813" s="81">
        <v>0</v>
      </c>
      <c r="G2813" s="113">
        <f>+VLOOKUP(C2813,'[11]I-404 (Aisladores)'!$E$1:$H$65536,4,0)</f>
        <v>4689.3517361111089</v>
      </c>
      <c r="H2813" s="115"/>
      <c r="I2813" s="88"/>
      <c r="J2813" s="89"/>
      <c r="M2813" s="59"/>
      <c r="N2813" s="59"/>
      <c r="O2813" s="59"/>
      <c r="P2813" s="59"/>
      <c r="Q2813" s="59"/>
      <c r="R2813" s="59"/>
    </row>
    <row r="2814" spans="1:18" x14ac:dyDescent="0.2">
      <c r="A2814" s="80"/>
      <c r="B2814" s="59"/>
      <c r="C2814" s="93"/>
      <c r="D2814" s="72"/>
      <c r="E2814" s="104"/>
      <c r="F2814" s="104"/>
      <c r="G2814" s="115"/>
      <c r="H2814" s="93"/>
      <c r="I2814" s="74"/>
      <c r="J2814" s="99"/>
      <c r="M2814" s="59"/>
      <c r="N2814" s="59"/>
      <c r="O2814" s="59"/>
      <c r="P2814" s="59"/>
      <c r="Q2814" s="59"/>
      <c r="R2814" s="59"/>
    </row>
    <row r="2815" spans="1:18" ht="15.75" x14ac:dyDescent="0.25">
      <c r="A2815" s="80"/>
      <c r="B2815" s="65" t="s">
        <v>2803</v>
      </c>
      <c r="D2815" s="72"/>
      <c r="E2815" s="73"/>
      <c r="F2815" s="73"/>
      <c r="G2815" s="74"/>
      <c r="H2815" s="74"/>
      <c r="I2815" s="74"/>
      <c r="J2815" s="75"/>
      <c r="M2815" s="59"/>
      <c r="N2815" s="59"/>
      <c r="O2815" s="59"/>
      <c r="P2815" s="59"/>
      <c r="Q2815" s="59"/>
      <c r="R2815" s="59"/>
    </row>
    <row r="2816" spans="1:18" ht="15.75" x14ac:dyDescent="0.25">
      <c r="A2816" s="80"/>
      <c r="B2816" s="65"/>
      <c r="D2816" s="72"/>
      <c r="E2816" s="73"/>
      <c r="F2816" s="73"/>
      <c r="G2816" s="74"/>
      <c r="H2816" s="74"/>
      <c r="I2816" s="74"/>
      <c r="J2816" s="75"/>
      <c r="M2816" s="59"/>
      <c r="N2816" s="59"/>
      <c r="O2816" s="59"/>
      <c r="P2816" s="59"/>
      <c r="Q2816" s="59"/>
      <c r="R2816" s="59"/>
    </row>
    <row r="2817" spans="1:18" ht="33.75" x14ac:dyDescent="0.2">
      <c r="A2817" s="80"/>
      <c r="B2817" s="76" t="s">
        <v>38</v>
      </c>
      <c r="C2817" s="76" t="s">
        <v>39</v>
      </c>
      <c r="D2817" s="76" t="s">
        <v>16</v>
      </c>
      <c r="E2817" s="76" t="s">
        <v>40</v>
      </c>
      <c r="F2817" s="77" t="s">
        <v>41</v>
      </c>
      <c r="G2817" s="77" t="s">
        <v>2804</v>
      </c>
      <c r="H2817" s="77" t="s">
        <v>2805</v>
      </c>
      <c r="I2817" s="88"/>
      <c r="J2817" s="77" t="s">
        <v>42</v>
      </c>
      <c r="M2817" s="59"/>
      <c r="N2817" s="59"/>
      <c r="O2817" s="59"/>
      <c r="P2817" s="59"/>
      <c r="Q2817" s="59"/>
      <c r="R2817" s="59"/>
    </row>
    <row r="2818" spans="1:18" x14ac:dyDescent="0.2">
      <c r="A2818" s="80"/>
      <c r="B2818" s="83">
        <v>1</v>
      </c>
      <c r="C2818" s="82" t="s">
        <v>2806</v>
      </c>
      <c r="D2818" s="83" t="str">
        <f>+VLOOKUP(C2818,'[14]Peso Conductores'!$B$1:$D$65536,2,0)</f>
        <v>CONDUCTOR AAAC 35 mm2</v>
      </c>
      <c r="E2818" s="81" t="s">
        <v>2807</v>
      </c>
      <c r="F2818" s="85">
        <v>0</v>
      </c>
      <c r="G2818" s="109">
        <f>+VLOOKUP(C2818,'[14]Peso Conductores'!$B$1:$E$65536,4,0)</f>
        <v>242.12280635030476</v>
      </c>
      <c r="H2818" s="116">
        <f t="shared" ref="H2818:H2876" si="59">G2818</f>
        <v>242.12280635030476</v>
      </c>
      <c r="I2818" s="88"/>
      <c r="J2818" s="89">
        <f>+VLOOKUP(C2818,'[14]Peso Conductores'!$B$1:$D$65536,3,0)</f>
        <v>94</v>
      </c>
      <c r="M2818" s="59"/>
      <c r="N2818" s="59"/>
      <c r="O2818" s="59"/>
      <c r="P2818" s="59"/>
      <c r="Q2818" s="59"/>
      <c r="R2818" s="59"/>
    </row>
    <row r="2819" spans="1:18" x14ac:dyDescent="0.2">
      <c r="A2819" s="80"/>
      <c r="B2819" s="83">
        <f>1+B2818</f>
        <v>2</v>
      </c>
      <c r="C2819" s="82" t="s">
        <v>2808</v>
      </c>
      <c r="D2819" s="83" t="str">
        <f>+VLOOKUP(C2819,'[14]Peso Conductores'!$B$1:$D$65536,2,0)</f>
        <v>CONDUCTOR AAAC 50 mm2</v>
      </c>
      <c r="E2819" s="81" t="s">
        <v>2807</v>
      </c>
      <c r="F2819" s="85">
        <v>0</v>
      </c>
      <c r="G2819" s="109">
        <f>+VLOOKUP(C2819,'[14]Peso Conductores'!$B$1:$E$65536,4,0)</f>
        <v>347.72956231160788</v>
      </c>
      <c r="H2819" s="116">
        <f t="shared" si="59"/>
        <v>347.72956231160788</v>
      </c>
      <c r="I2819" s="88"/>
      <c r="J2819" s="89">
        <f>+VLOOKUP(C2819,'[14]Peso Conductores'!$B$1:$D$65536,3,0)</f>
        <v>135</v>
      </c>
      <c r="M2819" s="59"/>
      <c r="N2819" s="59"/>
      <c r="O2819" s="59"/>
      <c r="P2819" s="59"/>
      <c r="Q2819" s="59"/>
      <c r="R2819" s="59"/>
    </row>
    <row r="2820" spans="1:18" x14ac:dyDescent="0.2">
      <c r="A2820" s="80"/>
      <c r="B2820" s="83">
        <f t="shared" ref="B2820:B2878" si="60">1+B2819</f>
        <v>3</v>
      </c>
      <c r="C2820" s="82" t="s">
        <v>2809</v>
      </c>
      <c r="D2820" s="83" t="str">
        <f>+VLOOKUP(C2820,'[14]Peso Conductores'!$B$1:$D$65536,2,0)</f>
        <v>CONDUCTOR AAAC 70 mm2</v>
      </c>
      <c r="E2820" s="81" t="s">
        <v>2807</v>
      </c>
      <c r="F2820" s="85">
        <v>0</v>
      </c>
      <c r="G2820" s="109">
        <f>+VLOOKUP(C2820,'[14]Peso Conductores'!$B$1:$E$65536,4,0)</f>
        <v>466.21519095111876</v>
      </c>
      <c r="H2820" s="116">
        <f t="shared" si="59"/>
        <v>466.21519095111876</v>
      </c>
      <c r="I2820" s="88"/>
      <c r="J2820" s="89">
        <f>+VLOOKUP(C2820,'[14]Peso Conductores'!$B$1:$D$65536,3,0)</f>
        <v>181</v>
      </c>
      <c r="M2820" s="59"/>
      <c r="N2820" s="59"/>
      <c r="O2820" s="59"/>
      <c r="P2820" s="59"/>
      <c r="Q2820" s="59"/>
      <c r="R2820" s="59"/>
    </row>
    <row r="2821" spans="1:18" x14ac:dyDescent="0.2">
      <c r="A2821" s="80"/>
      <c r="B2821" s="83">
        <f t="shared" si="60"/>
        <v>4</v>
      </c>
      <c r="C2821" s="82" t="s">
        <v>2810</v>
      </c>
      <c r="D2821" s="83" t="str">
        <f>+VLOOKUP(C2821,'[14]Peso Conductores'!$B$1:$D$65536,2,0)</f>
        <v>CONDUCTOR AAAC 95 mm2</v>
      </c>
      <c r="E2821" s="81" t="s">
        <v>2807</v>
      </c>
      <c r="F2821" s="85">
        <v>0</v>
      </c>
      <c r="G2821" s="109">
        <f>+VLOOKUP(C2821,'[14]Peso Conductores'!$B$1:$E$65536,4,0)</f>
        <v>659.39828112423424</v>
      </c>
      <c r="H2821" s="116">
        <f t="shared" si="59"/>
        <v>659.39828112423424</v>
      </c>
      <c r="I2821" s="88"/>
      <c r="J2821" s="89">
        <f>+VLOOKUP(C2821,'[14]Peso Conductores'!$B$1:$D$65536,3,0)</f>
        <v>256</v>
      </c>
      <c r="M2821" s="59"/>
      <c r="N2821" s="59"/>
      <c r="O2821" s="59"/>
      <c r="P2821" s="59"/>
      <c r="Q2821" s="59"/>
      <c r="R2821" s="59"/>
    </row>
    <row r="2822" spans="1:18" x14ac:dyDescent="0.2">
      <c r="A2822" s="80"/>
      <c r="B2822" s="83">
        <f t="shared" si="60"/>
        <v>5</v>
      </c>
      <c r="C2822" s="82" t="s">
        <v>2811</v>
      </c>
      <c r="D2822" s="83" t="str">
        <f>+VLOOKUP(C2822,'[14]Peso Conductores'!$B$1:$D$65536,2,0)</f>
        <v>CONDUCTOR AAAC 120 mm2</v>
      </c>
      <c r="E2822" s="81" t="s">
        <v>2807</v>
      </c>
      <c r="F2822" s="85">
        <v>0</v>
      </c>
      <c r="G2822" s="109">
        <f>+VLOOKUP(C2822,'[14]Peso Conductores'!$B$1:$E$65536,4,0)</f>
        <v>829.39940047657592</v>
      </c>
      <c r="H2822" s="116">
        <f t="shared" si="59"/>
        <v>829.39940047657592</v>
      </c>
      <c r="I2822" s="88"/>
      <c r="J2822" s="89">
        <f>+VLOOKUP(C2822,'[14]Peso Conductores'!$B$1:$D$65536,3,0)</f>
        <v>322</v>
      </c>
      <c r="M2822" s="59"/>
      <c r="N2822" s="59"/>
      <c r="O2822" s="59"/>
      <c r="P2822" s="59"/>
      <c r="Q2822" s="59"/>
      <c r="R2822" s="59"/>
    </row>
    <row r="2823" spans="1:18" x14ac:dyDescent="0.2">
      <c r="A2823" s="80"/>
      <c r="B2823" s="83">
        <f t="shared" si="60"/>
        <v>6</v>
      </c>
      <c r="C2823" s="82" t="s">
        <v>2812</v>
      </c>
      <c r="D2823" s="83" t="str">
        <f>+VLOOKUP(C2823,'[14]Peso Conductores'!$B$1:$D$65536,2,0)</f>
        <v>CONDUCTOR AAAC 150 mm2</v>
      </c>
      <c r="E2823" s="81" t="s">
        <v>2807</v>
      </c>
      <c r="F2823" s="85">
        <v>0</v>
      </c>
      <c r="G2823" s="109">
        <f>+VLOOKUP(C2823,'[14]Peso Conductores'!$B$1:$E$65536,4,0)</f>
        <v>1045.7644614704652</v>
      </c>
      <c r="H2823" s="116">
        <f t="shared" si="59"/>
        <v>1045.7644614704652</v>
      </c>
      <c r="I2823" s="88"/>
      <c r="J2823" s="89">
        <f>+VLOOKUP(C2823,'[14]Peso Conductores'!$B$1:$D$65536,3,0)</f>
        <v>406</v>
      </c>
      <c r="M2823" s="59"/>
      <c r="N2823" s="59"/>
      <c r="O2823" s="59"/>
      <c r="P2823" s="59"/>
      <c r="Q2823" s="59"/>
      <c r="R2823" s="59"/>
    </row>
    <row r="2824" spans="1:18" x14ac:dyDescent="0.2">
      <c r="A2824" s="80"/>
      <c r="B2824" s="83">
        <f t="shared" si="60"/>
        <v>7</v>
      </c>
      <c r="C2824" s="82" t="s">
        <v>2813</v>
      </c>
      <c r="D2824" s="83" t="str">
        <f>+VLOOKUP(C2824,'[14]Peso Conductores'!$B$1:$D$65536,2,0)</f>
        <v>CONDUCTOR AAAC 185 mm2</v>
      </c>
      <c r="E2824" s="81" t="s">
        <v>2807</v>
      </c>
      <c r="F2824" s="85">
        <v>0</v>
      </c>
      <c r="G2824" s="109">
        <f>+VLOOKUP(C2824,'[14]Peso Conductores'!$B$1:$E$65536,4,0)</f>
        <v>1287.8872678207699</v>
      </c>
      <c r="H2824" s="116">
        <f>G2824</f>
        <v>1287.8872678207699</v>
      </c>
      <c r="I2824" s="88"/>
      <c r="J2824" s="89">
        <f>+VLOOKUP(C2824,'[14]Peso Conductores'!$B$1:$D$65536,3,0)</f>
        <v>500</v>
      </c>
      <c r="M2824" s="59"/>
      <c r="N2824" s="59"/>
      <c r="O2824" s="59"/>
      <c r="P2824" s="59"/>
      <c r="Q2824" s="59"/>
      <c r="R2824" s="59"/>
    </row>
    <row r="2825" spans="1:18" x14ac:dyDescent="0.2">
      <c r="A2825" s="80"/>
      <c r="B2825" s="83">
        <f t="shared" si="60"/>
        <v>8</v>
      </c>
      <c r="C2825" s="82" t="s">
        <v>2814</v>
      </c>
      <c r="D2825" s="83" t="str">
        <f>+VLOOKUP(C2825,'[14]Peso Conductores'!$B$1:$D$65536,2,0)</f>
        <v>CONDUCTOR AAAC 240 mm2</v>
      </c>
      <c r="E2825" s="81" t="s">
        <v>2807</v>
      </c>
      <c r="F2825" s="85">
        <v>0</v>
      </c>
      <c r="G2825" s="109">
        <f>+VLOOKUP(C2825,'[14]Peso Conductores'!$B$1:$E$65536,4,0)</f>
        <v>1725.7689388798319</v>
      </c>
      <c r="H2825" s="116">
        <f t="shared" si="59"/>
        <v>1725.7689388798319</v>
      </c>
      <c r="I2825" s="88"/>
      <c r="J2825" s="89">
        <f>+VLOOKUP(C2825,'[14]Peso Conductores'!$B$1:$D$65536,3,0)</f>
        <v>670</v>
      </c>
      <c r="M2825" s="59"/>
      <c r="N2825" s="59"/>
      <c r="O2825" s="59"/>
      <c r="P2825" s="59"/>
      <c r="Q2825" s="59"/>
      <c r="R2825" s="59"/>
    </row>
    <row r="2826" spans="1:18" x14ac:dyDescent="0.2">
      <c r="A2826" s="80"/>
      <c r="B2826" s="83">
        <f t="shared" si="60"/>
        <v>9</v>
      </c>
      <c r="C2826" s="82" t="s">
        <v>2815</v>
      </c>
      <c r="D2826" s="83" t="str">
        <f>+VLOOKUP(C2826,'[14]Peso Conductores'!$B$1:$D$65536,2,0)</f>
        <v>CONDUCTOR AAAC 300 mm2</v>
      </c>
      <c r="E2826" s="81" t="s">
        <v>2807</v>
      </c>
      <c r="F2826" s="85">
        <v>0</v>
      </c>
      <c r="G2826" s="109">
        <f>+VLOOKUP(C2826,'[14]Peso Conductores'!$B$1:$E$65536,4,0)</f>
        <v>2130.1655409755535</v>
      </c>
      <c r="H2826" s="116">
        <f t="shared" si="59"/>
        <v>2130.1655409755535</v>
      </c>
      <c r="I2826" s="88"/>
      <c r="J2826" s="89">
        <f>+VLOOKUP(C2826,'[14]Peso Conductores'!$B$1:$D$65536,3,0)</f>
        <v>827</v>
      </c>
      <c r="M2826" s="59"/>
      <c r="N2826" s="59"/>
      <c r="O2826" s="59"/>
      <c r="P2826" s="59"/>
      <c r="Q2826" s="59"/>
      <c r="R2826" s="59"/>
    </row>
    <row r="2827" spans="1:18" x14ac:dyDescent="0.2">
      <c r="A2827" s="80"/>
      <c r="B2827" s="83">
        <f t="shared" si="60"/>
        <v>10</v>
      </c>
      <c r="C2827" s="82" t="s">
        <v>2816</v>
      </c>
      <c r="D2827" s="83" t="str">
        <f>+VLOOKUP(C2827,'[14]Peso Conductores'!$B$1:$D$65536,2,0)</f>
        <v>CONDUCTOR AAAC 400 mm2</v>
      </c>
      <c r="E2827" s="81" t="s">
        <v>2807</v>
      </c>
      <c r="F2827" s="85">
        <v>0</v>
      </c>
      <c r="G2827" s="109">
        <f>+VLOOKUP(C2827,'[14]Peso Conductores'!$B$1:$E$65536,4,0)</f>
        <v>2846.2308618839015</v>
      </c>
      <c r="H2827" s="116">
        <f t="shared" si="59"/>
        <v>2846.2308618839015</v>
      </c>
      <c r="I2827" s="88"/>
      <c r="J2827" s="89">
        <f>+VLOOKUP(C2827,'[14]Peso Conductores'!$B$1:$D$65536,3,0)</f>
        <v>1105</v>
      </c>
      <c r="M2827" s="59"/>
      <c r="N2827" s="59"/>
      <c r="O2827" s="59"/>
      <c r="P2827" s="59"/>
      <c r="Q2827" s="59"/>
      <c r="R2827" s="59"/>
    </row>
    <row r="2828" spans="1:18" x14ac:dyDescent="0.2">
      <c r="A2828" s="80"/>
      <c r="B2828" s="83">
        <f t="shared" si="60"/>
        <v>11</v>
      </c>
      <c r="C2828" s="82" t="s">
        <v>2817</v>
      </c>
      <c r="D2828" s="83" t="str">
        <f>+VLOOKUP(C2828,'[14]Peso Conductores'!$B$1:$D$65536,2,0)</f>
        <v>CONDUCTOR AAAC 500 mm2</v>
      </c>
      <c r="E2828" s="81" t="s">
        <v>2807</v>
      </c>
      <c r="F2828" s="85">
        <v>0</v>
      </c>
      <c r="G2828" s="109">
        <f>+VLOOKUP(C2828,'[14]Peso Conductores'!$B$1:$E$65536,4,0)</f>
        <v>3533.9626629001928</v>
      </c>
      <c r="H2828" s="116">
        <f t="shared" si="59"/>
        <v>3533.9626629001928</v>
      </c>
      <c r="I2828" s="88"/>
      <c r="J2828" s="89">
        <f>+VLOOKUP(C2828,'[14]Peso Conductores'!$B$1:$D$65536,3,0)</f>
        <v>1372</v>
      </c>
      <c r="M2828" s="59"/>
      <c r="N2828" s="59"/>
      <c r="O2828" s="59"/>
      <c r="P2828" s="59"/>
      <c r="Q2828" s="59"/>
      <c r="R2828" s="59"/>
    </row>
    <row r="2829" spans="1:18" x14ac:dyDescent="0.2">
      <c r="A2829" s="80"/>
      <c r="B2829" s="83">
        <f t="shared" si="60"/>
        <v>12</v>
      </c>
      <c r="C2829" s="82" t="s">
        <v>2818</v>
      </c>
      <c r="D2829" s="83" t="str">
        <f>+VLOOKUP(C2829,'[14]Peso Conductores'!$B$1:$D$65536,2,0)</f>
        <v>CONDUCTOR AAAC 600 mm2</v>
      </c>
      <c r="E2829" s="81" t="s">
        <v>2807</v>
      </c>
      <c r="F2829" s="85">
        <v>0</v>
      </c>
      <c r="G2829" s="109">
        <f>+VLOOKUP(C2829,'[14]Peso Conductores'!$B$1:$E$65536,4,0)</f>
        <v>4319.5738962708629</v>
      </c>
      <c r="H2829" s="116">
        <f t="shared" si="59"/>
        <v>4319.5738962708629</v>
      </c>
      <c r="I2829" s="88"/>
      <c r="J2829" s="89">
        <f>+VLOOKUP(C2829,'[14]Peso Conductores'!$B$1:$D$65536,3,0)</f>
        <v>1677</v>
      </c>
      <c r="M2829" s="59"/>
      <c r="N2829" s="59"/>
      <c r="O2829" s="59"/>
      <c r="P2829" s="59"/>
      <c r="Q2829" s="59"/>
      <c r="R2829" s="59"/>
    </row>
    <row r="2830" spans="1:18" x14ac:dyDescent="0.2">
      <c r="A2830" s="80"/>
      <c r="B2830" s="83">
        <f t="shared" si="60"/>
        <v>13</v>
      </c>
      <c r="C2830" s="82" t="s">
        <v>2819</v>
      </c>
      <c r="D2830" s="83" t="str">
        <f>+VLOOKUP(C2830,'[14]Peso Conductores'!$B$1:$D$65536,2,0)</f>
        <v xml:space="preserve">CONDUCTOR AAAC 700 mm2 </v>
      </c>
      <c r="E2830" s="81" t="s">
        <v>2807</v>
      </c>
      <c r="F2830" s="85">
        <v>0</v>
      </c>
      <c r="G2830" s="109">
        <f>+VLOOKUP(C2830,'[14]Peso Conductores'!$B$1:$E$65536,4,0)</f>
        <v>5035.6392171792104</v>
      </c>
      <c r="H2830" s="116">
        <f t="shared" si="59"/>
        <v>5035.6392171792104</v>
      </c>
      <c r="I2830" s="88"/>
      <c r="J2830" s="89">
        <f>+VLOOKUP(C2830,'[14]Peso Conductores'!$B$1:$D$65536,3,0)</f>
        <v>1955</v>
      </c>
      <c r="M2830" s="59"/>
      <c r="N2830" s="59"/>
      <c r="O2830" s="59"/>
      <c r="P2830" s="59"/>
      <c r="Q2830" s="59"/>
      <c r="R2830" s="59"/>
    </row>
    <row r="2831" spans="1:18" x14ac:dyDescent="0.2">
      <c r="A2831" s="80"/>
      <c r="B2831" s="83">
        <f t="shared" si="60"/>
        <v>14</v>
      </c>
      <c r="C2831" s="82" t="s">
        <v>2820</v>
      </c>
      <c r="D2831" s="83" t="str">
        <f>+VLOOKUP(C2831,'[14]Peso Conductores'!$B$1:$D$65536,2,0)</f>
        <v xml:space="preserve">CONDUCTOR AAAC 1000 mm2 </v>
      </c>
      <c r="E2831" s="81" t="s">
        <v>2807</v>
      </c>
      <c r="F2831" s="85">
        <v>0</v>
      </c>
      <c r="G2831" s="109">
        <f>+VLOOKUP(C2831,'[14]Peso Conductores'!$B$1:$E$65536,4,0)</f>
        <v>7127.1681401201413</v>
      </c>
      <c r="H2831" s="116">
        <f>G2831</f>
        <v>7127.1681401201413</v>
      </c>
      <c r="I2831" s="88"/>
      <c r="J2831" s="89">
        <f>+VLOOKUP(C2831,'[14]Peso Conductores'!$B$1:$D$65536,3,0)</f>
        <v>2767</v>
      </c>
      <c r="M2831" s="59"/>
      <c r="N2831" s="59"/>
      <c r="O2831" s="59"/>
      <c r="P2831" s="59"/>
      <c r="Q2831" s="59"/>
      <c r="R2831" s="59"/>
    </row>
    <row r="2832" spans="1:18" x14ac:dyDescent="0.2">
      <c r="A2832" s="80"/>
      <c r="B2832" s="83">
        <f t="shared" si="60"/>
        <v>15</v>
      </c>
      <c r="C2832" s="82" t="s">
        <v>2821</v>
      </c>
      <c r="D2832" s="83" t="str">
        <f>+VLOOKUP(C2832,'[14]Peso Conductores'!$B$1:$D$65536,2,0)</f>
        <v>CONDUCTOR ACSR 250 mm2</v>
      </c>
      <c r="E2832" s="81" t="s">
        <v>2807</v>
      </c>
      <c r="F2832" s="85">
        <v>0</v>
      </c>
      <c r="G2832" s="109">
        <f>+VLOOKUP(C2832,'[14]Peso Conductores'!$B$1:$E$65536,4,0)</f>
        <v>1903.3569975238586</v>
      </c>
      <c r="H2832" s="116">
        <f t="shared" si="59"/>
        <v>1903.3569975238586</v>
      </c>
      <c r="I2832" s="88"/>
      <c r="J2832" s="89">
        <f>+VLOOKUP(C2832,'[14]Peso Conductores'!$B$1:$D$65536,3,0)</f>
        <v>943</v>
      </c>
      <c r="M2832" s="59"/>
      <c r="N2832" s="59"/>
      <c r="O2832" s="59"/>
      <c r="P2832" s="59"/>
      <c r="Q2832" s="59"/>
      <c r="R2832" s="59"/>
    </row>
    <row r="2833" spans="1:18" x14ac:dyDescent="0.2">
      <c r="A2833" s="80"/>
      <c r="B2833" s="83">
        <f t="shared" si="60"/>
        <v>16</v>
      </c>
      <c r="C2833" s="82" t="s">
        <v>2822</v>
      </c>
      <c r="D2833" s="83" t="str">
        <f>+VLOOKUP(C2833,'[14]Peso Conductores'!$B$1:$D$65536,2,0)</f>
        <v>CONDUCTOR ACSR 315 mm2</v>
      </c>
      <c r="E2833" s="81" t="s">
        <v>2807</v>
      </c>
      <c r="F2833" s="85">
        <v>0</v>
      </c>
      <c r="G2833" s="109">
        <f>+VLOOKUP(C2833,'[14]Peso Conductores'!$B$1:$E$65536,4,0)</f>
        <v>2577.5046509416411</v>
      </c>
      <c r="H2833" s="116">
        <f t="shared" si="59"/>
        <v>2577.5046509416411</v>
      </c>
      <c r="I2833" s="88"/>
      <c r="J2833" s="89">
        <f>+VLOOKUP(C2833,'[14]Peso Conductores'!$B$1:$D$65536,3,0)</f>
        <v>1277</v>
      </c>
      <c r="M2833" s="59"/>
      <c r="N2833" s="59"/>
      <c r="O2833" s="59"/>
      <c r="P2833" s="59"/>
      <c r="Q2833" s="59"/>
      <c r="R2833" s="59"/>
    </row>
    <row r="2834" spans="1:18" x14ac:dyDescent="0.2">
      <c r="A2834" s="80"/>
      <c r="B2834" s="83">
        <f t="shared" si="60"/>
        <v>17</v>
      </c>
      <c r="C2834" s="82" t="s">
        <v>2823</v>
      </c>
      <c r="D2834" s="83" t="str">
        <f>+VLOOKUP(C2834,'[14]Peso Conductores'!$B$1:$D$65536,2,0)</f>
        <v>CONDUCTOR ACSR 400 mm2</v>
      </c>
      <c r="E2834" s="81" t="s">
        <v>2807</v>
      </c>
      <c r="F2834" s="85">
        <v>0</v>
      </c>
      <c r="G2834" s="109">
        <f>+VLOOKUP(C2834,'[14]Peso Conductores'!$B$1:$E$65536,4,0)</f>
        <v>3273.8547719869553</v>
      </c>
      <c r="H2834" s="116">
        <f t="shared" si="59"/>
        <v>3273.8547719869553</v>
      </c>
      <c r="I2834" s="88"/>
      <c r="J2834" s="89">
        <f>+VLOOKUP(C2834,'[14]Peso Conductores'!$B$1:$D$65536,3,0)</f>
        <v>1622</v>
      </c>
      <c r="M2834" s="59"/>
      <c r="N2834" s="59"/>
      <c r="O2834" s="59"/>
      <c r="P2834" s="59"/>
      <c r="Q2834" s="59"/>
      <c r="R2834" s="59"/>
    </row>
    <row r="2835" spans="1:18" x14ac:dyDescent="0.2">
      <c r="A2835" s="80"/>
      <c r="B2835" s="83">
        <f t="shared" si="60"/>
        <v>18</v>
      </c>
      <c r="C2835" s="82" t="s">
        <v>2824</v>
      </c>
      <c r="D2835" s="83" t="str">
        <f>+VLOOKUP(C2835,'[14]Peso Conductores'!$B$1:$D$65536,2,0)</f>
        <v>CONDUCTOR ACSR 592 mm2 (CURLEW)</v>
      </c>
      <c r="E2835" s="81" t="s">
        <v>2807</v>
      </c>
      <c r="F2835" s="85">
        <v>0</v>
      </c>
      <c r="G2835" s="109">
        <f>+VLOOKUP(C2835,'[14]Peso Conductores'!$B$1:$E$65536,4,0)</f>
        <v>3998.4625791036733</v>
      </c>
      <c r="H2835" s="116">
        <f t="shared" si="59"/>
        <v>3998.4625791036733</v>
      </c>
      <c r="I2835" s="88"/>
      <c r="J2835" s="89">
        <f>+VLOOKUP(C2835,'[14]Peso Conductores'!$B$1:$D$65536,3,0)</f>
        <v>1981</v>
      </c>
      <c r="M2835" s="59"/>
      <c r="N2835" s="59"/>
      <c r="O2835" s="59"/>
      <c r="P2835" s="59"/>
      <c r="Q2835" s="59"/>
      <c r="R2835" s="59"/>
    </row>
    <row r="2836" spans="1:18" x14ac:dyDescent="0.2">
      <c r="A2836" s="80"/>
      <c r="B2836" s="83">
        <f t="shared" si="60"/>
        <v>19</v>
      </c>
      <c r="C2836" s="82" t="s">
        <v>2825</v>
      </c>
      <c r="D2836" s="83" t="str">
        <f>+VLOOKUP(C2836,'[14]Peso Conductores'!$B$1:$D$65536,2,0)</f>
        <v>CONDUCTOR ACSR 726 mm2 (PHEASANT)</v>
      </c>
      <c r="E2836" s="81" t="s">
        <v>2807</v>
      </c>
      <c r="F2836" s="85">
        <v>0</v>
      </c>
      <c r="G2836" s="109">
        <f>+VLOOKUP(C2836,'[14]Peso Conductores'!$B$1:$E$65536,4,0)</f>
        <v>4910.7821579804322</v>
      </c>
      <c r="H2836" s="116">
        <f t="shared" si="59"/>
        <v>4910.7821579804322</v>
      </c>
      <c r="I2836" s="88"/>
      <c r="J2836" s="89">
        <f>+VLOOKUP(C2836,'[14]Peso Conductores'!$B$1:$D$65536,3,0)</f>
        <v>2433</v>
      </c>
      <c r="M2836" s="59"/>
      <c r="N2836" s="59"/>
      <c r="O2836" s="59"/>
      <c r="P2836" s="59"/>
      <c r="Q2836" s="59"/>
      <c r="R2836" s="59"/>
    </row>
    <row r="2837" spans="1:18" x14ac:dyDescent="0.2">
      <c r="A2837" s="80"/>
      <c r="B2837" s="83">
        <f t="shared" si="60"/>
        <v>20</v>
      </c>
      <c r="C2837" s="82" t="s">
        <v>2826</v>
      </c>
      <c r="D2837" s="83" t="str">
        <f>+VLOOKUP(C2837,'[14]Peso Conductores'!$B$1:$D$65536,2,0)</f>
        <v>CONDUCTOR ACAR 240 mm2</v>
      </c>
      <c r="E2837" s="81" t="s">
        <v>2807</v>
      </c>
      <c r="F2837" s="85">
        <v>0</v>
      </c>
      <c r="G2837" s="109">
        <f>+VLOOKUP(C2837,'[14]Peso Conductores'!$B$1:$E$65536,4,0)</f>
        <v>1763.9625617622389</v>
      </c>
      <c r="H2837" s="116">
        <f t="shared" si="59"/>
        <v>1763.9625617622389</v>
      </c>
      <c r="I2837" s="88"/>
      <c r="J2837" s="89">
        <f>+VLOOKUP(C2837,'[14]Peso Conductores'!$B$1:$D$65536,3,0)</f>
        <v>698</v>
      </c>
      <c r="M2837" s="59"/>
      <c r="N2837" s="59"/>
      <c r="O2837" s="59"/>
      <c r="P2837" s="59"/>
      <c r="Q2837" s="59"/>
      <c r="R2837" s="59"/>
    </row>
    <row r="2838" spans="1:18" x14ac:dyDescent="0.2">
      <c r="A2838" s="80"/>
      <c r="B2838" s="83">
        <f t="shared" si="60"/>
        <v>21</v>
      </c>
      <c r="C2838" s="82" t="s">
        <v>2827</v>
      </c>
      <c r="D2838" s="83" t="str">
        <f>+VLOOKUP(C2838,'[14]Peso Conductores'!$B$1:$D$65536,2,0)</f>
        <v>CONDUCTOR ACAR 300 mm2</v>
      </c>
      <c r="E2838" s="81" t="s">
        <v>2807</v>
      </c>
      <c r="F2838" s="85">
        <v>0</v>
      </c>
      <c r="G2838" s="109">
        <f>+VLOOKUP(C2838,'[14]Peso Conductores'!$B$1:$E$65536,4,0)</f>
        <v>2117.765940912258</v>
      </c>
      <c r="H2838" s="116">
        <f t="shared" si="59"/>
        <v>2117.765940912258</v>
      </c>
      <c r="I2838" s="88"/>
      <c r="J2838" s="89">
        <f>+VLOOKUP(C2838,'[14]Peso Conductores'!$B$1:$D$65536,3,0)</f>
        <v>838</v>
      </c>
      <c r="M2838" s="59"/>
      <c r="N2838" s="59"/>
      <c r="O2838" s="59"/>
      <c r="P2838" s="59"/>
      <c r="Q2838" s="59"/>
      <c r="R2838" s="59"/>
    </row>
    <row r="2839" spans="1:18" x14ac:dyDescent="0.2">
      <c r="A2839" s="80"/>
      <c r="B2839" s="83">
        <f t="shared" si="60"/>
        <v>22</v>
      </c>
      <c r="C2839" s="82" t="s">
        <v>2828</v>
      </c>
      <c r="D2839" s="83" t="str">
        <f>+VLOOKUP(C2839,'[14]Peso Conductores'!$B$1:$D$65536,2,0)</f>
        <v>CONDUCTOR ACAR 400 mm2</v>
      </c>
      <c r="E2839" s="81" t="s">
        <v>2807</v>
      </c>
      <c r="F2839" s="85">
        <v>0</v>
      </c>
      <c r="G2839" s="109">
        <f>+VLOOKUP(C2839,'[14]Peso Conductores'!$B$1:$E$65536,4,0)</f>
        <v>2822.8455322183677</v>
      </c>
      <c r="H2839" s="116">
        <f t="shared" si="59"/>
        <v>2822.8455322183677</v>
      </c>
      <c r="I2839" s="88"/>
      <c r="J2839" s="89">
        <f>+VLOOKUP(C2839,'[14]Peso Conductores'!$B$1:$D$65536,3,0)</f>
        <v>1117</v>
      </c>
      <c r="M2839" s="59"/>
      <c r="N2839" s="59"/>
      <c r="O2839" s="59"/>
      <c r="P2839" s="59"/>
      <c r="Q2839" s="59"/>
      <c r="R2839" s="59"/>
    </row>
    <row r="2840" spans="1:18" x14ac:dyDescent="0.2">
      <c r="A2840" s="80"/>
      <c r="B2840" s="83">
        <f t="shared" si="60"/>
        <v>23</v>
      </c>
      <c r="C2840" s="82" t="s">
        <v>2829</v>
      </c>
      <c r="D2840" s="83" t="str">
        <f>+VLOOKUP(C2840,'[14]Peso Conductores'!$B$1:$D$65536,2,0)</f>
        <v>CONDUCTOR ACAR 500 mm2</v>
      </c>
      <c r="E2840" s="81" t="s">
        <v>2807</v>
      </c>
      <c r="F2840" s="85">
        <v>0</v>
      </c>
      <c r="G2840" s="109">
        <f>+VLOOKUP(C2840,'[14]Peso Conductores'!$B$1:$E$65536,4,0)</f>
        <v>3530.4522905184062</v>
      </c>
      <c r="H2840" s="116">
        <f t="shared" si="59"/>
        <v>3530.4522905184062</v>
      </c>
      <c r="I2840" s="88"/>
      <c r="J2840" s="89">
        <f>+VLOOKUP(C2840,'[14]Peso Conductores'!$B$1:$D$65536,3,0)</f>
        <v>1397</v>
      </c>
      <c r="M2840" s="59"/>
      <c r="N2840" s="59"/>
      <c r="O2840" s="59"/>
      <c r="P2840" s="59"/>
      <c r="Q2840" s="59"/>
      <c r="R2840" s="59"/>
    </row>
    <row r="2841" spans="1:18" x14ac:dyDescent="0.2">
      <c r="A2841" s="80"/>
      <c r="B2841" s="83">
        <f t="shared" si="60"/>
        <v>24</v>
      </c>
      <c r="C2841" s="82" t="s">
        <v>2830</v>
      </c>
      <c r="D2841" s="83" t="str">
        <f>+VLOOKUP(C2841,'[14]Peso Conductores'!$B$1:$D$65536,2,0)</f>
        <v>CONDUCTOR ACAR 600 mm2</v>
      </c>
      <c r="E2841" s="81" t="s">
        <v>2807</v>
      </c>
      <c r="F2841" s="85">
        <v>0</v>
      </c>
      <c r="G2841" s="109">
        <f>+VLOOKUP(C2841,'[14]Peso Conductores'!$B$1:$E$65536,4,0)</f>
        <v>4238.0590488184453</v>
      </c>
      <c r="H2841" s="116">
        <f t="shared" si="59"/>
        <v>4238.0590488184453</v>
      </c>
      <c r="I2841" s="88"/>
      <c r="J2841" s="89">
        <f>+VLOOKUP(C2841,'[14]Peso Conductores'!$B$1:$D$65536,3,0)</f>
        <v>1677</v>
      </c>
      <c r="M2841" s="59"/>
      <c r="N2841" s="59"/>
      <c r="O2841" s="59"/>
      <c r="P2841" s="59"/>
      <c r="Q2841" s="59"/>
      <c r="R2841" s="59"/>
    </row>
    <row r="2842" spans="1:18" x14ac:dyDescent="0.2">
      <c r="A2842" s="80"/>
      <c r="B2842" s="83">
        <f t="shared" si="60"/>
        <v>25</v>
      </c>
      <c r="C2842" s="82" t="s">
        <v>2831</v>
      </c>
      <c r="D2842" s="83" t="str">
        <f>+VLOOKUP(C2842,'[14]Peso Conductores'!$B$1:$D$65536,2,0)</f>
        <v>CONDUCTOR ENGRASADO AAAC 70 mm2</v>
      </c>
      <c r="E2842" s="81" t="s">
        <v>2807</v>
      </c>
      <c r="F2842" s="85">
        <v>0</v>
      </c>
      <c r="G2842" s="109">
        <f>+VLOOKUP(C2842,'[14]Peso Conductores'!$B$1:$E$65536,4,0)</f>
        <v>589.10000423650433</v>
      </c>
      <c r="H2842" s="116">
        <f t="shared" si="59"/>
        <v>589.10000423650433</v>
      </c>
      <c r="I2842" s="88"/>
      <c r="J2842" s="89">
        <f>+VLOOKUP(C2842,'[14]Peso Conductores'!$B$1:$D$65536,3,0)</f>
        <v>209</v>
      </c>
      <c r="M2842" s="59"/>
      <c r="N2842" s="59"/>
      <c r="O2842" s="59"/>
      <c r="P2842" s="59"/>
      <c r="Q2842" s="59"/>
      <c r="R2842" s="59"/>
    </row>
    <row r="2843" spans="1:18" x14ac:dyDescent="0.2">
      <c r="A2843" s="80"/>
      <c r="B2843" s="83">
        <f t="shared" si="60"/>
        <v>26</v>
      </c>
      <c r="C2843" s="82" t="s">
        <v>2832</v>
      </c>
      <c r="D2843" s="83" t="str">
        <f>+VLOOKUP(C2843,'[14]Peso Conductores'!$B$1:$D$65536,2,0)</f>
        <v>CONDUCTOR ENGRASADO AAAC 120 mm2</v>
      </c>
      <c r="E2843" s="81" t="s">
        <v>2807</v>
      </c>
      <c r="F2843" s="85">
        <v>0</v>
      </c>
      <c r="G2843" s="109">
        <f>+VLOOKUP(C2843,'[14]Peso Conductores'!$B$1:$E$65536,4,0)</f>
        <v>1012.8386037750424</v>
      </c>
      <c r="H2843" s="116">
        <f t="shared" si="59"/>
        <v>1012.8386037750424</v>
      </c>
      <c r="I2843" s="88"/>
      <c r="J2843" s="89">
        <f>+VLOOKUP(C2843,'[14]Peso Conductores'!$B$1:$D$65536,3,0)</f>
        <v>359.33333333333331</v>
      </c>
      <c r="M2843" s="59"/>
      <c r="N2843" s="59"/>
      <c r="O2843" s="59"/>
      <c r="P2843" s="59"/>
      <c r="Q2843" s="59"/>
      <c r="R2843" s="59"/>
    </row>
    <row r="2844" spans="1:18" x14ac:dyDescent="0.2">
      <c r="A2844" s="80"/>
      <c r="B2844" s="83">
        <f t="shared" si="60"/>
        <v>27</v>
      </c>
      <c r="C2844" s="82" t="s">
        <v>2833</v>
      </c>
      <c r="D2844" s="83" t="str">
        <f>+VLOOKUP(C2844,'[14]Peso Conductores'!$B$1:$D$65536,2,0)</f>
        <v>CONDUCTOR ENGRASADO AAAC 150 mm2</v>
      </c>
      <c r="E2844" s="81" t="s">
        <v>2807</v>
      </c>
      <c r="F2844" s="85">
        <v>0</v>
      </c>
      <c r="G2844" s="109">
        <f>+VLOOKUP(C2844,'[14]Peso Conductores'!$B$1:$E$65536,4,0)</f>
        <v>1263.1356390678729</v>
      </c>
      <c r="H2844" s="116">
        <f t="shared" si="59"/>
        <v>1263.1356390678729</v>
      </c>
      <c r="I2844" s="88"/>
      <c r="J2844" s="89">
        <f>+VLOOKUP(C2844,'[14]Peso Conductores'!$B$1:$D$65536,3,0)</f>
        <v>448.13333333333333</v>
      </c>
      <c r="M2844" s="59"/>
      <c r="N2844" s="59"/>
      <c r="O2844" s="59"/>
      <c r="P2844" s="59"/>
      <c r="Q2844" s="59"/>
      <c r="R2844" s="59"/>
    </row>
    <row r="2845" spans="1:18" x14ac:dyDescent="0.2">
      <c r="A2845" s="80"/>
      <c r="B2845" s="83">
        <f t="shared" si="60"/>
        <v>28</v>
      </c>
      <c r="C2845" s="82" t="s">
        <v>2834</v>
      </c>
      <c r="D2845" s="83" t="str">
        <f>+VLOOKUP(C2845,'[14]Peso Conductores'!$B$1:$D$65536,2,0)</f>
        <v>CONDUCTOR ENGRASADO AAAC 240 mm2</v>
      </c>
      <c r="E2845" s="81" t="s">
        <v>2807</v>
      </c>
      <c r="F2845" s="85">
        <v>0</v>
      </c>
      <c r="G2845" s="109">
        <f>+VLOOKUP(C2845,'[14]Peso Conductores'!$B$1:$E$65536,4,0)</f>
        <v>2041.0858838969409</v>
      </c>
      <c r="H2845" s="116">
        <f t="shared" si="59"/>
        <v>2041.0858838969409</v>
      </c>
      <c r="I2845" s="88"/>
      <c r="J2845" s="89">
        <f>+VLOOKUP(C2845,'[14]Peso Conductores'!$B$1:$D$65536,3,0)</f>
        <v>724.13333333333333</v>
      </c>
      <c r="M2845" s="59"/>
      <c r="N2845" s="59"/>
      <c r="O2845" s="59"/>
      <c r="P2845" s="59"/>
      <c r="Q2845" s="59"/>
      <c r="R2845" s="59"/>
    </row>
    <row r="2846" spans="1:18" x14ac:dyDescent="0.2">
      <c r="A2846" s="80"/>
      <c r="B2846" s="83">
        <f t="shared" si="60"/>
        <v>29</v>
      </c>
      <c r="C2846" s="82" t="s">
        <v>2835</v>
      </c>
      <c r="D2846" s="83" t="str">
        <f>+VLOOKUP(C2846,'[14]Peso Conductores'!$B$1:$D$65536,2,0)</f>
        <v>CONDUCTOR ENGRASADO AAAC 300 mm2</v>
      </c>
      <c r="E2846" s="81" t="s">
        <v>2807</v>
      </c>
      <c r="F2846" s="85">
        <v>0</v>
      </c>
      <c r="G2846" s="109">
        <f>+VLOOKUP(C2846,'[14]Peso Conductores'!$B$1:$E$65536,4,0)</f>
        <v>2500.1516926209538</v>
      </c>
      <c r="H2846" s="116">
        <f t="shared" si="59"/>
        <v>2500.1516926209538</v>
      </c>
      <c r="I2846" s="88"/>
      <c r="J2846" s="89">
        <f>+VLOOKUP(C2846,'[14]Peso Conductores'!$B$1:$D$65536,3,0)</f>
        <v>887</v>
      </c>
      <c r="M2846" s="59"/>
      <c r="N2846" s="59"/>
      <c r="O2846" s="59"/>
      <c r="P2846" s="59"/>
      <c r="Q2846" s="59"/>
      <c r="R2846" s="59"/>
    </row>
    <row r="2847" spans="1:18" x14ac:dyDescent="0.2">
      <c r="A2847" s="80"/>
      <c r="B2847" s="83">
        <f t="shared" si="60"/>
        <v>30</v>
      </c>
      <c r="C2847" s="82" t="s">
        <v>2836</v>
      </c>
      <c r="D2847" s="83" t="str">
        <f>+VLOOKUP(C2847,'[14]Peso Conductores'!$B$1:$D$65536,2,0)</f>
        <v>CONDUCTOR ENGRASADO AAAC 400 mm2</v>
      </c>
      <c r="E2847" s="81" t="s">
        <v>2807</v>
      </c>
      <c r="F2847" s="85">
        <v>0</v>
      </c>
      <c r="G2847" s="109">
        <f>+VLOOKUP(C2847,'[14]Peso Conductores'!$B$1:$E$65536,4,0)</f>
        <v>3310.0467542666738</v>
      </c>
      <c r="H2847" s="116">
        <f t="shared" si="59"/>
        <v>3310.0467542666738</v>
      </c>
      <c r="I2847" s="88"/>
      <c r="J2847" s="89">
        <f>+VLOOKUP(C2847,'[14]Peso Conductores'!$B$1:$D$65536,3,0)</f>
        <v>1174.3333333333333</v>
      </c>
      <c r="M2847" s="59"/>
      <c r="N2847" s="59"/>
      <c r="O2847" s="59"/>
      <c r="P2847" s="59"/>
      <c r="Q2847" s="59"/>
      <c r="R2847" s="59"/>
    </row>
    <row r="2848" spans="1:18" x14ac:dyDescent="0.2">
      <c r="A2848" s="80"/>
      <c r="B2848" s="83">
        <f t="shared" si="60"/>
        <v>31</v>
      </c>
      <c r="C2848" s="82" t="s">
        <v>2837</v>
      </c>
      <c r="D2848" s="83" t="str">
        <f>+VLOOKUP(C2848,'[14]Peso Conductores'!$B$1:$D$65536,2,0)</f>
        <v>CONDUCTOR ENGRASADO AAAC 500 mm2</v>
      </c>
      <c r="E2848" s="81" t="s">
        <v>2807</v>
      </c>
      <c r="F2848" s="85">
        <v>0</v>
      </c>
      <c r="G2848" s="109">
        <f>+VLOOKUP(C2848,'[14]Peso Conductores'!$B$1:$E$65536,4,0)</f>
        <v>4085.9299815370168</v>
      </c>
      <c r="H2848" s="116">
        <f t="shared" si="59"/>
        <v>4085.9299815370168</v>
      </c>
      <c r="I2848" s="88"/>
      <c r="J2848" s="89">
        <f>+VLOOKUP(C2848,'[14]Peso Conductores'!$B$1:$D$65536,3,0)</f>
        <v>1449.6</v>
      </c>
      <c r="M2848" s="59"/>
      <c r="N2848" s="59"/>
      <c r="O2848" s="59"/>
      <c r="P2848" s="59"/>
      <c r="Q2848" s="59"/>
      <c r="R2848" s="59"/>
    </row>
    <row r="2849" spans="1:18" x14ac:dyDescent="0.2">
      <c r="A2849" s="80"/>
      <c r="B2849" s="83">
        <f t="shared" si="60"/>
        <v>32</v>
      </c>
      <c r="C2849" s="82" t="s">
        <v>2838</v>
      </c>
      <c r="D2849" s="83" t="str">
        <f>+VLOOKUP(C2849,'[14]Peso Conductores'!$B$1:$D$65536,2,0)</f>
        <v>CONDUCTOR ENGRASADO AAAC 600 mm2</v>
      </c>
      <c r="E2849" s="81" t="s">
        <v>2807</v>
      </c>
      <c r="F2849" s="85">
        <v>0</v>
      </c>
      <c r="G2849" s="109">
        <f>+VLOOKUP(C2849,'[14]Peso Conductores'!$B$1:$E$65536,4,0)</f>
        <v>4966.6673722408432</v>
      </c>
      <c r="H2849" s="116">
        <f t="shared" si="59"/>
        <v>4966.6673722408432</v>
      </c>
      <c r="I2849" s="88"/>
      <c r="J2849" s="89">
        <f>+VLOOKUP(C2849,'[14]Peso Conductores'!$B$1:$D$65536,3,0)</f>
        <v>1762.0666666666666</v>
      </c>
      <c r="M2849" s="59"/>
      <c r="N2849" s="59"/>
      <c r="O2849" s="59"/>
      <c r="P2849" s="59"/>
      <c r="Q2849" s="59"/>
      <c r="R2849" s="59"/>
    </row>
    <row r="2850" spans="1:18" x14ac:dyDescent="0.2">
      <c r="A2850" s="80"/>
      <c r="B2850" s="83">
        <f t="shared" si="60"/>
        <v>33</v>
      </c>
      <c r="C2850" s="82" t="s">
        <v>2839</v>
      </c>
      <c r="D2850" s="83" t="str">
        <f>+VLOOKUP(C2850,'[14]Peso Conductores'!$B$1:$D$65536,2,0)</f>
        <v>Conductor ACCR 484 mm2 Engrasado</v>
      </c>
      <c r="E2850" s="81" t="s">
        <v>2807</v>
      </c>
      <c r="F2850" s="85">
        <v>0</v>
      </c>
      <c r="G2850" s="109">
        <f>+VLOOKUP(C2850,'[14]Peso Conductores'!$B$1:$E$65536,4,0)</f>
        <v>57020</v>
      </c>
      <c r="H2850" s="116">
        <f>G2850</f>
        <v>57020</v>
      </c>
      <c r="I2850" s="88"/>
      <c r="J2850" s="89">
        <f>+VLOOKUP(C2850,'[14]Peso Conductores'!$B$1:$D$65536,3,0)</f>
        <v>1384</v>
      </c>
      <c r="M2850" s="59"/>
      <c r="N2850" s="59"/>
      <c r="O2850" s="59"/>
      <c r="P2850" s="59"/>
      <c r="Q2850" s="59"/>
      <c r="R2850" s="59"/>
    </row>
    <row r="2851" spans="1:18" x14ac:dyDescent="0.2">
      <c r="A2851" s="80"/>
      <c r="B2851" s="83">
        <f t="shared" si="60"/>
        <v>34</v>
      </c>
      <c r="C2851" s="82" t="s">
        <v>2840</v>
      </c>
      <c r="D2851" s="83" t="str">
        <f>+VLOOKUP(C2851,'[14]Peso Conductores'!$B$1:$D$65536,2,0)</f>
        <v>Conductor ACCR 175 mm2 Engrasado</v>
      </c>
      <c r="E2851" s="81" t="s">
        <v>2807</v>
      </c>
      <c r="F2851" s="85">
        <v>0</v>
      </c>
      <c r="G2851" s="109">
        <f>+VLOOKUP(C2851,'[14]Peso Conductores'!$B$1:$E$65536,4,0)</f>
        <v>25170</v>
      </c>
      <c r="H2851" s="116">
        <f>G2851</f>
        <v>25170</v>
      </c>
      <c r="I2851" s="88"/>
      <c r="J2851" s="89">
        <f>+VLOOKUP(C2851,'[14]Peso Conductores'!$B$1:$D$65536,3,0)</f>
        <v>501</v>
      </c>
      <c r="M2851" s="59"/>
      <c r="N2851" s="59"/>
      <c r="O2851" s="59"/>
      <c r="P2851" s="59"/>
      <c r="Q2851" s="59"/>
      <c r="R2851" s="59"/>
    </row>
    <row r="2852" spans="1:18" x14ac:dyDescent="0.2">
      <c r="A2852" s="80"/>
      <c r="B2852" s="83">
        <f t="shared" si="60"/>
        <v>35</v>
      </c>
      <c r="C2852" s="82" t="s">
        <v>2841</v>
      </c>
      <c r="D2852" s="83" t="str">
        <f>+VLOOKUP(C2852,'[14]Peso Conductores'!$B$1:$D$65536,2,0)</f>
        <v>CONDUCTOR ACSR 243 mm2</v>
      </c>
      <c r="E2852" s="81" t="s">
        <v>2807</v>
      </c>
      <c r="F2852" s="85">
        <v>0</v>
      </c>
      <c r="G2852" s="109">
        <f>+VLOOKUP(C2852,'[14]Peso Conductores'!$B$1:$E$65536,4,0)</f>
        <v>1867.0256868606248</v>
      </c>
      <c r="H2852" s="116">
        <f t="shared" si="59"/>
        <v>1867.0256868606248</v>
      </c>
      <c r="I2852" s="88"/>
      <c r="J2852" s="89">
        <f>+VLOOKUP(C2852,'[14]Peso Conductores'!$B$1:$D$65536,3,0)</f>
        <v>925</v>
      </c>
      <c r="M2852" s="59"/>
      <c r="N2852" s="59"/>
      <c r="O2852" s="59"/>
      <c r="P2852" s="59"/>
      <c r="Q2852" s="59"/>
      <c r="R2852" s="59"/>
    </row>
    <row r="2853" spans="1:18" x14ac:dyDescent="0.2">
      <c r="A2853" s="80"/>
      <c r="B2853" s="83">
        <f t="shared" si="60"/>
        <v>36</v>
      </c>
      <c r="C2853" s="82" t="s">
        <v>2842</v>
      </c>
      <c r="D2853" s="83" t="str">
        <f>+VLOOKUP(C2853,'[14]Peso Conductores'!$B$1:$D$65536,2,0)</f>
        <v>CONDUCTOR ACSR 125 mm2</v>
      </c>
      <c r="E2853" s="81" t="s">
        <v>2807</v>
      </c>
      <c r="F2853" s="85">
        <v>0</v>
      </c>
      <c r="G2853" s="109">
        <f>+VLOOKUP(C2853,'[14]Peso Conductores'!$B$1:$E$65536,4,0)</f>
        <v>873.96986206556812</v>
      </c>
      <c r="H2853" s="116">
        <f t="shared" si="59"/>
        <v>873.96986206556812</v>
      </c>
      <c r="I2853" s="88"/>
      <c r="J2853" s="89">
        <f>+VLOOKUP(C2853,'[14]Peso Conductores'!$B$1:$D$65536,3,0)</f>
        <v>433</v>
      </c>
      <c r="M2853" s="59"/>
      <c r="N2853" s="59"/>
      <c r="O2853" s="59"/>
      <c r="P2853" s="59"/>
      <c r="Q2853" s="59"/>
      <c r="R2853" s="59"/>
    </row>
    <row r="2854" spans="1:18" x14ac:dyDescent="0.2">
      <c r="A2854" s="80"/>
      <c r="B2854" s="83">
        <f t="shared" si="60"/>
        <v>37</v>
      </c>
      <c r="C2854" s="82" t="s">
        <v>2843</v>
      </c>
      <c r="D2854" s="83" t="str">
        <f>+VLOOKUP(C2854,'[14]Peso Conductores'!$B$1:$D$65536,2,0)</f>
        <v>CONDUCTOR ENGRASADO AAAC 177 mm2</v>
      </c>
      <c r="E2854" s="81" t="s">
        <v>2807</v>
      </c>
      <c r="F2854" s="85">
        <v>0</v>
      </c>
      <c r="G2854" s="109">
        <f>+VLOOKUP(C2854,'[14]Peso Conductores'!$B$1:$E$65536,4,0)</f>
        <v>1263.1356390678729</v>
      </c>
      <c r="H2854" s="116">
        <f t="shared" si="59"/>
        <v>1263.1356390678729</v>
      </c>
      <c r="I2854" s="88"/>
      <c r="J2854" s="89">
        <f>+VLOOKUP(C2854,'[14]Peso Conductores'!$B$1:$D$65536,3,0)</f>
        <v>448.13333333333333</v>
      </c>
      <c r="M2854" s="59"/>
      <c r="N2854" s="59"/>
      <c r="O2854" s="59"/>
      <c r="P2854" s="59"/>
      <c r="Q2854" s="59"/>
      <c r="R2854" s="59"/>
    </row>
    <row r="2855" spans="1:18" x14ac:dyDescent="0.2">
      <c r="A2855" s="80"/>
      <c r="B2855" s="83">
        <f t="shared" si="60"/>
        <v>38</v>
      </c>
      <c r="C2855" s="82" t="s">
        <v>2844</v>
      </c>
      <c r="D2855" s="83" t="str">
        <f>+VLOOKUP(C2855,'[14]Peso Conductores'!$B$1:$D$65536,2,0)</f>
        <v>CONDUCTOR ENGRASADO AAAC 242 mm2</v>
      </c>
      <c r="E2855" s="81" t="s">
        <v>2807</v>
      </c>
      <c r="F2855" s="85">
        <v>0</v>
      </c>
      <c r="G2855" s="109">
        <f>+VLOOKUP(C2855,'[14]Peso Conductores'!$B$1:$E$65536,4,0)</f>
        <v>1888.5024059256357</v>
      </c>
      <c r="H2855" s="116">
        <f t="shared" si="59"/>
        <v>1888.5024059256357</v>
      </c>
      <c r="I2855" s="88"/>
      <c r="J2855" s="89">
        <f>+VLOOKUP(C2855,'[14]Peso Conductores'!$B$1:$D$65536,3,0)</f>
        <v>670</v>
      </c>
      <c r="M2855" s="59"/>
      <c r="N2855" s="59"/>
      <c r="O2855" s="59"/>
      <c r="P2855" s="59"/>
      <c r="Q2855" s="59"/>
      <c r="R2855" s="59"/>
    </row>
    <row r="2856" spans="1:18" ht="15" x14ac:dyDescent="0.25">
      <c r="A2856" s="80"/>
      <c r="B2856" s="83">
        <f t="shared" si="60"/>
        <v>39</v>
      </c>
      <c r="C2856" s="82" t="s">
        <v>2845</v>
      </c>
      <c r="D2856" s="83" t="str">
        <f>+VLOOKUP(C2856,'[14]Peso Conductores'!$B$1:$D$65536,2,0)</f>
        <v>CONDUCTOR CU XLPE 1200 mm2 - 220 KV</v>
      </c>
      <c r="E2856" s="81" t="s">
        <v>2807</v>
      </c>
      <c r="F2856" s="85">
        <v>0</v>
      </c>
      <c r="G2856" s="109">
        <f>+VLOOKUP(C2856,'[14]Peso Conductores'!$B$1:$E$65536,4,0)</f>
        <v>148843.57058663262</v>
      </c>
      <c r="H2856" s="116">
        <f t="shared" si="59"/>
        <v>148843.57058663262</v>
      </c>
      <c r="I2856" s="88"/>
      <c r="J2856" s="89">
        <f>+VLOOKUP(C2856,'[14]Peso Conductores'!$B$1:$D$65536,3,0)</f>
        <v>21390.6</v>
      </c>
      <c r="L2856" s="117"/>
      <c r="M2856" s="118"/>
      <c r="N2856" s="59"/>
      <c r="O2856" s="59"/>
      <c r="P2856" s="59"/>
      <c r="Q2856" s="59"/>
      <c r="R2856" s="59"/>
    </row>
    <row r="2857" spans="1:18" ht="15" x14ac:dyDescent="0.25">
      <c r="A2857" s="80"/>
      <c r="B2857" s="83">
        <f t="shared" si="60"/>
        <v>40</v>
      </c>
      <c r="C2857" s="82" t="s">
        <v>2846</v>
      </c>
      <c r="D2857" s="83" t="str">
        <f>+VLOOKUP(C2857,'[14]Peso Conductores'!$B$1:$D$65536,2,0)</f>
        <v>CONDUCTOR CU XLPE 1000 mm2 - 220 KV</v>
      </c>
      <c r="E2857" s="81" t="s">
        <v>2807</v>
      </c>
      <c r="F2857" s="85">
        <v>0</v>
      </c>
      <c r="G2857" s="109">
        <f>+VLOOKUP(C2857,'[14]Peso Conductores'!$B$1:$E$65536,4,0)</f>
        <v>131522.81212711087</v>
      </c>
      <c r="H2857" s="116">
        <f t="shared" si="59"/>
        <v>131522.81212711087</v>
      </c>
      <c r="I2857" s="88"/>
      <c r="J2857" s="89">
        <f>+VLOOKUP(C2857,'[14]Peso Conductores'!$B$1:$D$65536,3,0)</f>
        <v>18901.400000000001</v>
      </c>
      <c r="L2857" s="117"/>
      <c r="M2857" s="118"/>
      <c r="N2857" s="59"/>
      <c r="O2857" s="59"/>
      <c r="P2857" s="59"/>
      <c r="Q2857" s="59"/>
      <c r="R2857" s="59"/>
    </row>
    <row r="2858" spans="1:18" ht="15" x14ac:dyDescent="0.25">
      <c r="A2858" s="80"/>
      <c r="B2858" s="83">
        <f t="shared" si="60"/>
        <v>41</v>
      </c>
      <c r="C2858" s="82" t="s">
        <v>2847</v>
      </c>
      <c r="D2858" s="83" t="str">
        <f>+VLOOKUP(C2858,'[14]Peso Conductores'!$B$1:$D$65536,2,0)</f>
        <v>CONDUCTOR CU XLPE 1000 mm2 - 138 KV</v>
      </c>
      <c r="E2858" s="81" t="s">
        <v>2807</v>
      </c>
      <c r="F2858" s="85">
        <v>0</v>
      </c>
      <c r="G2858" s="109">
        <f>+VLOOKUP(C2858,'[14]Peso Conductores'!$B$1:$E$65536,4,0)</f>
        <v>113959.00880559486</v>
      </c>
      <c r="H2858" s="116">
        <f t="shared" si="59"/>
        <v>113959.00880559486</v>
      </c>
      <c r="I2858" s="88"/>
      <c r="J2858" s="89">
        <f>+VLOOKUP(C2858,'[14]Peso Conductores'!$B$1:$D$65536,3,0)</f>
        <v>16466.8</v>
      </c>
      <c r="L2858" s="117"/>
      <c r="M2858" s="118"/>
      <c r="N2858" s="59"/>
      <c r="O2858" s="59"/>
      <c r="P2858" s="59"/>
      <c r="Q2858" s="59"/>
      <c r="R2858" s="59"/>
    </row>
    <row r="2859" spans="1:18" ht="15" x14ac:dyDescent="0.25">
      <c r="A2859" s="80"/>
      <c r="B2859" s="83">
        <f t="shared" si="60"/>
        <v>42</v>
      </c>
      <c r="C2859" s="82" t="s">
        <v>2848</v>
      </c>
      <c r="D2859" s="83" t="str">
        <f>+VLOOKUP(C2859,'[14]Peso Conductores'!$B$1:$D$65536,2,0)</f>
        <v>CONDUCTOR CU XLPE 630 mm2 - 138 KV</v>
      </c>
      <c r="E2859" s="81" t="s">
        <v>2807</v>
      </c>
      <c r="F2859" s="85">
        <v>0</v>
      </c>
      <c r="G2859" s="109">
        <f>+VLOOKUP(C2859,'[14]Peso Conductores'!$B$1:$E$65536,4,0)</f>
        <v>104219.74476570165</v>
      </c>
      <c r="H2859" s="116">
        <f t="shared" si="59"/>
        <v>104219.74476570165</v>
      </c>
      <c r="I2859" s="88"/>
      <c r="J2859" s="89">
        <f>+VLOOKUP(C2859,'[14]Peso Conductores'!$B$1:$D$65536,3,0)</f>
        <v>15059.5</v>
      </c>
      <c r="L2859" s="117"/>
      <c r="M2859" s="118"/>
      <c r="N2859" s="59"/>
      <c r="O2859" s="59"/>
      <c r="P2859" s="59"/>
      <c r="Q2859" s="59"/>
      <c r="R2859" s="59"/>
    </row>
    <row r="2860" spans="1:18" ht="15" x14ac:dyDescent="0.25">
      <c r="A2860" s="80"/>
      <c r="B2860" s="83">
        <f>1+B2858</f>
        <v>42</v>
      </c>
      <c r="C2860" s="82" t="s">
        <v>2849</v>
      </c>
      <c r="D2860" s="83" t="str">
        <f>+VLOOKUP(C2860,'[14]Peso Conductores'!$B$1:$D$65536,2,0)</f>
        <v>CONDUCTOR CU XLPE 1200 mm2 - 138 KV</v>
      </c>
      <c r="E2860" s="81" t="s">
        <v>2807</v>
      </c>
      <c r="F2860" s="85">
        <v>0</v>
      </c>
      <c r="G2860" s="109">
        <f>+VLOOKUP(C2860,'[14]Peso Conductores'!$B$1:$E$65536,4,0)</f>
        <v>128895.59203397653</v>
      </c>
      <c r="H2860" s="116">
        <f t="shared" si="59"/>
        <v>128895.59203397653</v>
      </c>
      <c r="I2860" s="88"/>
      <c r="J2860" s="89">
        <f>+VLOOKUP(C2860,'[14]Peso Conductores'!$B$1:$D$65536,3,0)</f>
        <v>18625.099999999999</v>
      </c>
      <c r="L2860" s="117"/>
      <c r="M2860" s="118"/>
      <c r="N2860" s="59"/>
      <c r="O2860" s="59"/>
      <c r="P2860" s="59"/>
      <c r="Q2860" s="59"/>
      <c r="R2860" s="59"/>
    </row>
    <row r="2861" spans="1:18" ht="15" x14ac:dyDescent="0.25">
      <c r="A2861" s="80"/>
      <c r="B2861" s="83">
        <f t="shared" si="60"/>
        <v>43</v>
      </c>
      <c r="C2861" s="82" t="s">
        <v>2850</v>
      </c>
      <c r="D2861" s="83" t="str">
        <f>+VLOOKUP(C2861,'[14]Peso Conductores'!$B$1:$D$65536,2,0)</f>
        <v>CONDUCTOR CU XLPE 1200 mm2 - 60 KV</v>
      </c>
      <c r="E2861" s="81" t="s">
        <v>2807</v>
      </c>
      <c r="F2861" s="85">
        <v>0</v>
      </c>
      <c r="G2861" s="109">
        <f>+VLOOKUP(C2861,'[14]Peso Conductores'!$B$1:$E$65536,4,0)</f>
        <v>123707.70124397716</v>
      </c>
      <c r="H2861" s="116">
        <f t="shared" si="59"/>
        <v>123707.70124397716</v>
      </c>
      <c r="I2861" s="88"/>
      <c r="J2861" s="89">
        <f>+VLOOKUP(C2861,'[14]Peso Conductores'!$B$1:$D$65536,3,0)</f>
        <v>17968.900000000001</v>
      </c>
      <c r="L2861" s="117"/>
      <c r="M2861" s="118"/>
      <c r="N2861" s="59"/>
      <c r="O2861" s="59"/>
      <c r="P2861" s="59"/>
      <c r="Q2861" s="59"/>
      <c r="R2861" s="59"/>
    </row>
    <row r="2862" spans="1:18" ht="15" x14ac:dyDescent="0.25">
      <c r="A2862" s="80"/>
      <c r="B2862" s="83">
        <f t="shared" si="60"/>
        <v>44</v>
      </c>
      <c r="C2862" s="82" t="s">
        <v>2851</v>
      </c>
      <c r="D2862" s="83" t="str">
        <f>+VLOOKUP(C2862,'[14]Peso Conductores'!$B$1:$D$65536,2,0)</f>
        <v>CONDUCTOR CU XLPE 1600 mm2 - 220 KV</v>
      </c>
      <c r="E2862" s="81" t="s">
        <v>2807</v>
      </c>
      <c r="F2862" s="85">
        <v>0</v>
      </c>
      <c r="G2862" s="109">
        <f>+VLOOKUP(C2862,'[14]Peso Conductores'!$B$1:$E$65536,4,0)</f>
        <v>177171.0684529001</v>
      </c>
      <c r="H2862" s="116">
        <f t="shared" si="59"/>
        <v>177171.0684529001</v>
      </c>
      <c r="I2862" s="88"/>
      <c r="J2862" s="89">
        <f>+VLOOKUP(C2862,'[14]Peso Conductores'!$B$1:$D$65536,3,0)</f>
        <v>25461.599999999999</v>
      </c>
      <c r="L2862" s="117"/>
      <c r="M2862" s="118"/>
      <c r="N2862" s="59"/>
      <c r="O2862" s="59"/>
      <c r="P2862" s="59"/>
      <c r="Q2862" s="59"/>
      <c r="R2862" s="59"/>
    </row>
    <row r="2863" spans="1:18" ht="15" x14ac:dyDescent="0.25">
      <c r="A2863" s="80"/>
      <c r="B2863" s="83">
        <f t="shared" si="60"/>
        <v>45</v>
      </c>
      <c r="C2863" s="82" t="s">
        <v>2852</v>
      </c>
      <c r="D2863" s="83" t="str">
        <f>+VLOOKUP(C2863,'[14]Peso Conductores'!$B$1:$D$65536,2,0)</f>
        <v>CONDUCTOR CU XLPE 1000 mm2 - 60 KV</v>
      </c>
      <c r="E2863" s="81" t="s">
        <v>2807</v>
      </c>
      <c r="F2863" s="85">
        <v>0</v>
      </c>
      <c r="G2863" s="109">
        <f>+VLOOKUP(C2863,'[14]Peso Conductores'!$B$1:$E$65536,4,0)</f>
        <v>110595.39677407198</v>
      </c>
      <c r="H2863" s="116">
        <f t="shared" si="59"/>
        <v>110595.39677407198</v>
      </c>
      <c r="I2863" s="88"/>
      <c r="J2863" s="89">
        <f>+VLOOKUP(C2863,'[14]Peso Conductores'!$B$1:$D$65536,3,0)</f>
        <v>16064.3</v>
      </c>
      <c r="L2863" s="117"/>
      <c r="M2863" s="118"/>
      <c r="N2863" s="59"/>
      <c r="O2863" s="59"/>
      <c r="P2863" s="59"/>
      <c r="Q2863" s="59"/>
      <c r="R2863" s="59"/>
    </row>
    <row r="2864" spans="1:18" ht="15" x14ac:dyDescent="0.25">
      <c r="A2864" s="80"/>
      <c r="B2864" s="83">
        <f t="shared" si="60"/>
        <v>46</v>
      </c>
      <c r="C2864" s="82" t="s">
        <v>2850</v>
      </c>
      <c r="D2864" s="83" t="str">
        <f>+VLOOKUP(C2864,'[14]Peso Conductores'!$B$1:$D$65536,2,0)</f>
        <v>CONDUCTOR CU XLPE 1200 mm2 - 60 KV</v>
      </c>
      <c r="E2864" s="81" t="s">
        <v>2807</v>
      </c>
      <c r="F2864" s="85">
        <v>0</v>
      </c>
      <c r="G2864" s="109">
        <f>+VLOOKUP(C2864,'[14]Peso Conductores'!$B$1:$E$65536,4,0)</f>
        <v>123707.70124397716</v>
      </c>
      <c r="H2864" s="116">
        <f t="shared" si="59"/>
        <v>123707.70124397716</v>
      </c>
      <c r="I2864" s="88"/>
      <c r="J2864" s="89">
        <f>+VLOOKUP(C2864,'[14]Peso Conductores'!$B$1:$D$65536,3,0)</f>
        <v>17968.900000000001</v>
      </c>
      <c r="L2864" s="117"/>
      <c r="M2864" s="118"/>
      <c r="N2864" s="59"/>
      <c r="O2864" s="59"/>
      <c r="P2864" s="59"/>
      <c r="Q2864" s="59"/>
      <c r="R2864" s="59"/>
    </row>
    <row r="2865" spans="1:18" ht="15" x14ac:dyDescent="0.25">
      <c r="A2865" s="80"/>
      <c r="B2865" s="83">
        <f t="shared" si="60"/>
        <v>47</v>
      </c>
      <c r="C2865" s="82" t="s">
        <v>2853</v>
      </c>
      <c r="D2865" s="83" t="str">
        <f>+VLOOKUP(C2865,'[14]Peso Conductores'!$B$1:$D$65536,2,0)</f>
        <v>CONDUCTOR CU XLPE 800 mm2 - 220 KV</v>
      </c>
      <c r="E2865" s="81" t="s">
        <v>2807</v>
      </c>
      <c r="F2865" s="85">
        <v>0</v>
      </c>
      <c r="G2865" s="109">
        <f>+VLOOKUP(C2865,'[14]Peso Conductores'!$B$1:$E$65536,4,0)</f>
        <v>116416.20493780439</v>
      </c>
      <c r="H2865" s="116">
        <f t="shared" si="59"/>
        <v>116416.20493780439</v>
      </c>
      <c r="I2865" s="88"/>
      <c r="J2865" s="89">
        <f>+VLOOKUP(C2865,'[14]Peso Conductores'!$B$1:$D$65536,3,0)</f>
        <v>16730.400000000001</v>
      </c>
      <c r="L2865" s="117"/>
      <c r="M2865" s="118"/>
      <c r="N2865" s="59"/>
      <c r="O2865" s="59"/>
      <c r="P2865" s="59"/>
      <c r="Q2865" s="59"/>
      <c r="R2865" s="59"/>
    </row>
    <row r="2866" spans="1:18" ht="15" x14ac:dyDescent="0.25">
      <c r="A2866" s="80"/>
      <c r="B2866" s="83">
        <f t="shared" si="60"/>
        <v>48</v>
      </c>
      <c r="C2866" s="82" t="s">
        <v>2854</v>
      </c>
      <c r="D2866" s="83" t="str">
        <f>+VLOOKUP(C2866,'[14]Peso Conductores'!$B$1:$D$65536,2,0)</f>
        <v>CONDUCTOR CU XLPE 600 mm2 - 220 KV</v>
      </c>
      <c r="E2866" s="81" t="s">
        <v>2807</v>
      </c>
      <c r="F2866" s="85">
        <v>0</v>
      </c>
      <c r="G2866" s="109">
        <f>+VLOOKUP(C2866,'[14]Peso Conductores'!$B$1:$E$65536,4,0)</f>
        <v>104789.47534194432</v>
      </c>
      <c r="H2866" s="116">
        <f t="shared" si="59"/>
        <v>104789.47534194432</v>
      </c>
      <c r="I2866" s="88"/>
      <c r="J2866" s="89">
        <f>+VLOOKUP(C2866,'[14]Peso Conductores'!$B$1:$D$65536,3,0)</f>
        <v>15059.5</v>
      </c>
      <c r="L2866" s="117"/>
      <c r="M2866" s="118"/>
      <c r="N2866" s="59"/>
      <c r="O2866" s="59"/>
      <c r="P2866" s="59"/>
      <c r="Q2866" s="59"/>
      <c r="R2866" s="59"/>
    </row>
    <row r="2867" spans="1:18" ht="15" x14ac:dyDescent="0.25">
      <c r="A2867" s="80"/>
      <c r="B2867" s="83">
        <f t="shared" si="60"/>
        <v>49</v>
      </c>
      <c r="C2867" s="82" t="s">
        <v>2855</v>
      </c>
      <c r="D2867" s="83" t="str">
        <f>+VLOOKUP(C2867,'[14]Peso Conductores'!$B$1:$D$65536,2,0)</f>
        <v>CONDUCTOR CU XLPE 800 mm2 - 138 KV</v>
      </c>
      <c r="E2867" s="81" t="s">
        <v>2807</v>
      </c>
      <c r="F2867" s="85">
        <v>0</v>
      </c>
      <c r="G2867" s="109">
        <f>+VLOOKUP(C2867,'[14]Peso Conductores'!$B$1:$E$65536,4,0)</f>
        <v>95650.050556506889</v>
      </c>
      <c r="H2867" s="116">
        <f t="shared" si="59"/>
        <v>95650.050556506889</v>
      </c>
      <c r="I2867" s="88"/>
      <c r="J2867" s="89">
        <f>+VLOOKUP(C2867,'[14]Peso Conductores'!$B$1:$D$65536,3,0)</f>
        <v>13821.2</v>
      </c>
      <c r="L2867" s="117"/>
      <c r="M2867" s="118"/>
      <c r="N2867" s="59"/>
      <c r="O2867" s="59"/>
      <c r="P2867" s="59"/>
      <c r="Q2867" s="59"/>
      <c r="R2867" s="59"/>
    </row>
    <row r="2868" spans="1:18" ht="15" x14ac:dyDescent="0.25">
      <c r="A2868" s="80"/>
      <c r="B2868" s="83">
        <f t="shared" si="60"/>
        <v>50</v>
      </c>
      <c r="C2868" s="82" t="s">
        <v>2856</v>
      </c>
      <c r="D2868" s="83" t="str">
        <f>+VLOOKUP(C2868,'[14]Peso Conductores'!$B$1:$D$65536,2,0)</f>
        <v>CONDUCTOR CU XLPE 800 mm2 - 60 KV</v>
      </c>
      <c r="E2868" s="81" t="s">
        <v>2807</v>
      </c>
      <c r="F2868" s="85">
        <v>0</v>
      </c>
      <c r="G2868" s="109">
        <f>+VLOOKUP(C2868,'[14]Peso Conductores'!$B$1:$E$65536,4,0)</f>
        <v>89636.77633002479</v>
      </c>
      <c r="H2868" s="116">
        <f t="shared" si="59"/>
        <v>89636.77633002479</v>
      </c>
      <c r="I2868" s="88"/>
      <c r="J2868" s="89">
        <f>+VLOOKUP(C2868,'[14]Peso Conductores'!$B$1:$D$65536,3,0)</f>
        <v>13020</v>
      </c>
      <c r="L2868" s="117"/>
      <c r="M2868" s="118"/>
      <c r="N2868" s="59"/>
      <c r="O2868" s="59"/>
      <c r="P2868" s="59"/>
      <c r="Q2868" s="59"/>
      <c r="R2868" s="59"/>
    </row>
    <row r="2869" spans="1:18" ht="15" x14ac:dyDescent="0.25">
      <c r="A2869" s="80"/>
      <c r="B2869" s="83">
        <f t="shared" si="60"/>
        <v>51</v>
      </c>
      <c r="C2869" s="82" t="s">
        <v>2857</v>
      </c>
      <c r="D2869" s="83" t="str">
        <f>+VLOOKUP(C2869,'[14]Peso Conductores'!$B$1:$D$65536,2,0)</f>
        <v>CONDUCTOR CU XLPE 630 mm2 - 60 KV</v>
      </c>
      <c r="E2869" s="81" t="s">
        <v>2807</v>
      </c>
      <c r="F2869" s="85">
        <v>0</v>
      </c>
      <c r="G2869" s="109">
        <f>+VLOOKUP(C2869,'[14]Peso Conductores'!$B$1:$E$65536,4,0)</f>
        <v>77690.025334211285</v>
      </c>
      <c r="H2869" s="116">
        <f t="shared" si="59"/>
        <v>77690.025334211285</v>
      </c>
      <c r="I2869" s="88"/>
      <c r="J2869" s="89">
        <f>+VLOOKUP(C2869,'[14]Peso Conductores'!$B$1:$D$65536,3,0)</f>
        <v>11284.7</v>
      </c>
      <c r="L2869" s="117"/>
      <c r="M2869" s="118"/>
      <c r="N2869" s="59"/>
      <c r="O2869" s="59"/>
      <c r="P2869" s="59"/>
      <c r="Q2869" s="59"/>
      <c r="R2869" s="59"/>
    </row>
    <row r="2870" spans="1:18" ht="15" x14ac:dyDescent="0.25">
      <c r="A2870" s="80"/>
      <c r="B2870" s="83">
        <f t="shared" si="60"/>
        <v>52</v>
      </c>
      <c r="C2870" s="82" t="s">
        <v>2858</v>
      </c>
      <c r="D2870" s="83" t="str">
        <f>+VLOOKUP(C2870,'[14]Peso Conductores'!$B$1:$D$65536,2,0)</f>
        <v>CONDUCTOR CU XLPE 500 mm2 - 60 KV</v>
      </c>
      <c r="E2870" s="81" t="s">
        <v>2807</v>
      </c>
      <c r="F2870" s="85">
        <v>0</v>
      </c>
      <c r="G2870" s="109">
        <f>+VLOOKUP(C2870,'[14]Peso Conductores'!$B$1:$E$65536,4,0)</f>
        <v>67565.613408640274</v>
      </c>
      <c r="H2870" s="116">
        <f t="shared" si="59"/>
        <v>67565.613408640274</v>
      </c>
      <c r="I2870" s="88"/>
      <c r="J2870" s="89">
        <f>+VLOOKUP(C2870,'[14]Peso Conductores'!$B$1:$D$65536,3,0)</f>
        <v>9814.1</v>
      </c>
      <c r="L2870" s="117"/>
      <c r="M2870" s="118"/>
      <c r="N2870" s="59"/>
      <c r="O2870" s="59"/>
      <c r="P2870" s="59"/>
      <c r="Q2870" s="59"/>
      <c r="R2870" s="59"/>
    </row>
    <row r="2871" spans="1:18" ht="15" x14ac:dyDescent="0.25">
      <c r="A2871" s="80"/>
      <c r="B2871" s="83">
        <f t="shared" si="60"/>
        <v>53</v>
      </c>
      <c r="C2871" s="82" t="s">
        <v>2859</v>
      </c>
      <c r="D2871" s="83" t="str">
        <f>+VLOOKUP(C2871,'[14]Peso Conductores'!$B$1:$D$65536,2,0)</f>
        <v>CONDUCTOR CU XLPE 400 mm2 - 60 KV</v>
      </c>
      <c r="E2871" s="81" t="s">
        <v>2807</v>
      </c>
      <c r="F2871" s="85">
        <v>0</v>
      </c>
      <c r="G2871" s="109">
        <f>+VLOOKUP(C2871,'[14]Peso Conductores'!$B$1:$E$65536,4,0)</f>
        <v>60559.900383030959</v>
      </c>
      <c r="H2871" s="116">
        <f t="shared" si="59"/>
        <v>60559.900383030959</v>
      </c>
      <c r="I2871" s="88"/>
      <c r="J2871" s="89">
        <f>+VLOOKUP(C2871,'[14]Peso Conductores'!$B$1:$D$65536,3,0)</f>
        <v>8796.5</v>
      </c>
      <c r="L2871" s="117"/>
      <c r="M2871" s="118"/>
      <c r="N2871" s="59"/>
      <c r="O2871" s="59"/>
      <c r="P2871" s="59"/>
      <c r="Q2871" s="59"/>
      <c r="R2871" s="59"/>
    </row>
    <row r="2872" spans="1:18" ht="15" x14ac:dyDescent="0.25">
      <c r="A2872" s="80"/>
      <c r="B2872" s="83">
        <f t="shared" si="60"/>
        <v>54</v>
      </c>
      <c r="C2872" s="82" t="s">
        <v>2860</v>
      </c>
      <c r="D2872" s="83" t="str">
        <f>+VLOOKUP(C2872,'[14]Peso Conductores'!$B$1:$D$65536,2,0)</f>
        <v>CONDUCTOR CU XLPE 400 mm2 - 138 KV</v>
      </c>
      <c r="E2872" s="81" t="s">
        <v>2807</v>
      </c>
      <c r="F2872" s="85">
        <v>0</v>
      </c>
      <c r="G2872" s="109">
        <f>+VLOOKUP(C2872,'[14]Peso Conductores'!$B$1:$E$65536,4,0)</f>
        <v>86870.664241571532</v>
      </c>
      <c r="H2872" s="116">
        <f t="shared" si="59"/>
        <v>86870.664241571532</v>
      </c>
      <c r="I2872" s="88"/>
      <c r="J2872" s="89">
        <f>+VLOOKUP(C2872,'[14]Peso Conductores'!$B$1:$D$65536,3,0)</f>
        <v>12552.6</v>
      </c>
      <c r="L2872" s="117"/>
      <c r="M2872" s="118"/>
      <c r="N2872" s="59"/>
      <c r="O2872" s="59"/>
      <c r="P2872" s="59"/>
      <c r="Q2872" s="59"/>
      <c r="R2872" s="59"/>
    </row>
    <row r="2873" spans="1:18" ht="15" x14ac:dyDescent="0.25">
      <c r="A2873" s="80"/>
      <c r="B2873" s="83">
        <f t="shared" si="60"/>
        <v>55</v>
      </c>
      <c r="C2873" s="82" t="s">
        <v>2861</v>
      </c>
      <c r="D2873" s="83" t="str">
        <f>+VLOOKUP(C2873,'[14]Peso Conductores'!$B$1:$D$65536,2,0)</f>
        <v>CONDUCTOR CU XLPE 300 mm2 - 60 KV</v>
      </c>
      <c r="E2873" s="81" t="s">
        <v>2807</v>
      </c>
      <c r="F2873" s="85">
        <v>0</v>
      </c>
      <c r="G2873" s="109">
        <f>+VLOOKUP(C2873,'[14]Peso Conductores'!$B$1:$E$65536,4,0)</f>
        <v>54100.820233044076</v>
      </c>
      <c r="H2873" s="116">
        <f t="shared" si="59"/>
        <v>54100.820233044076</v>
      </c>
      <c r="I2873" s="88"/>
      <c r="J2873" s="89">
        <f>+VLOOKUP(C2873,'[14]Peso Conductores'!$B$1:$D$65536,3,0)</f>
        <v>7858.3</v>
      </c>
      <c r="L2873" s="117"/>
      <c r="M2873" s="118"/>
      <c r="N2873" s="59"/>
      <c r="O2873" s="59"/>
      <c r="P2873" s="59"/>
      <c r="Q2873" s="59"/>
      <c r="R2873" s="59"/>
    </row>
    <row r="2874" spans="1:18" ht="15" x14ac:dyDescent="0.25">
      <c r="A2874" s="80"/>
      <c r="B2874" s="83">
        <f t="shared" si="60"/>
        <v>56</v>
      </c>
      <c r="C2874" s="82" t="s">
        <v>2862</v>
      </c>
      <c r="D2874" s="83" t="str">
        <f>+VLOOKUP(C2874,'[14]Peso Conductores'!$B$1:$D$65536,2,0)</f>
        <v>CONDUCTOR AL XLPE 1200 mm2 - 60 KV</v>
      </c>
      <c r="E2874" s="81" t="s">
        <v>2807</v>
      </c>
      <c r="F2874" s="85">
        <v>0</v>
      </c>
      <c r="G2874" s="109">
        <f>+VLOOKUP(C2874,'[14]Peso Conductores'!$B$1:$E$65536,4,0)</f>
        <v>35885.448071695522</v>
      </c>
      <c r="H2874" s="116">
        <f t="shared" si="59"/>
        <v>35885.448071695522</v>
      </c>
      <c r="I2874" s="88"/>
      <c r="J2874" s="89">
        <f>+VLOOKUP(C2874,'[14]Peso Conductores'!$B$1:$D$65536,3,0)</f>
        <v>10544.5</v>
      </c>
      <c r="L2874" s="117"/>
      <c r="M2874" s="118"/>
      <c r="N2874" s="59"/>
      <c r="O2874" s="59"/>
      <c r="P2874" s="59"/>
      <c r="Q2874" s="59"/>
      <c r="R2874" s="59"/>
    </row>
    <row r="2875" spans="1:18" ht="15" x14ac:dyDescent="0.25">
      <c r="A2875" s="80"/>
      <c r="B2875" s="83">
        <f t="shared" si="60"/>
        <v>57</v>
      </c>
      <c r="C2875" s="82" t="s">
        <v>2863</v>
      </c>
      <c r="D2875" s="83" t="str">
        <f>+VLOOKUP(C2875,'[14]Peso Conductores'!$B$1:$D$65536,2,0)</f>
        <v>CONDUCTOR AL XLPE 800 mm2 - 60 KV</v>
      </c>
      <c r="E2875" s="81" t="s">
        <v>2807</v>
      </c>
      <c r="F2875" s="85">
        <v>0</v>
      </c>
      <c r="G2875" s="109">
        <f>+VLOOKUP(C2875,'[14]Peso Conductores'!$B$1:$E$65536,4,0)</f>
        <v>24309.332407996691</v>
      </c>
      <c r="H2875" s="116">
        <f t="shared" si="59"/>
        <v>24309.332407996691</v>
      </c>
      <c r="I2875" s="88"/>
      <c r="J2875" s="89">
        <f>+VLOOKUP(C2875,'[14]Peso Conductores'!$B$1:$D$65536,3,0)</f>
        <v>7143</v>
      </c>
      <c r="L2875" s="117"/>
      <c r="M2875" s="118"/>
      <c r="N2875" s="59"/>
      <c r="O2875" s="59"/>
      <c r="P2875" s="59"/>
      <c r="Q2875" s="59"/>
      <c r="R2875" s="59"/>
    </row>
    <row r="2876" spans="1:18" ht="15" x14ac:dyDescent="0.25">
      <c r="A2876" s="80"/>
      <c r="B2876" s="83">
        <f t="shared" si="60"/>
        <v>58</v>
      </c>
      <c r="C2876" s="82" t="s">
        <v>2864</v>
      </c>
      <c r="D2876" s="83" t="str">
        <f>+VLOOKUP(C2876,'[14]Peso Conductores'!$B$1:$D$65536,2,0)</f>
        <v>CONDUCTOR AL XLPE 500 mm2 - 60 KV</v>
      </c>
      <c r="E2876" s="81" t="s">
        <v>2807</v>
      </c>
      <c r="F2876" s="85">
        <v>0</v>
      </c>
      <c r="G2876" s="109">
        <f>+VLOOKUP(C2876,'[14]Peso Conductores'!$B$1:$E$65536,4,0)</f>
        <v>18421.729850831034</v>
      </c>
      <c r="H2876" s="116">
        <f t="shared" si="59"/>
        <v>18421.729850831034</v>
      </c>
      <c r="I2876" s="88"/>
      <c r="J2876" s="89">
        <f>+VLOOKUP(C2876,'[14]Peso Conductores'!$B$1:$D$65536,3,0)</f>
        <v>5413</v>
      </c>
      <c r="L2876" s="117"/>
      <c r="M2876" s="118"/>
      <c r="N2876" s="59"/>
      <c r="O2876" s="59"/>
      <c r="P2876" s="59"/>
      <c r="Q2876" s="59"/>
      <c r="R2876" s="59"/>
    </row>
    <row r="2877" spans="1:18" x14ac:dyDescent="0.2">
      <c r="A2877" s="80"/>
      <c r="B2877" s="83">
        <f t="shared" si="60"/>
        <v>59</v>
      </c>
      <c r="C2877" s="82" t="s">
        <v>2865</v>
      </c>
      <c r="D2877" s="83" t="str">
        <f>+VLOOKUP(C2877,'[14]Peso Conductores'!$B$1:$D$65536,2,0)</f>
        <v>CONDUCTOR CU XLPE 120 mm2 - 33 KV</v>
      </c>
      <c r="E2877" s="81" t="s">
        <v>2807</v>
      </c>
      <c r="F2877" s="85">
        <v>0</v>
      </c>
      <c r="G2877" s="109">
        <f>+VLOOKUP(C2877,'[14]Peso Conductores'!$B$1:$E$65536,4,0)</f>
        <v>15792.901342482255</v>
      </c>
      <c r="H2877" s="116">
        <f>G2877</f>
        <v>15792.901342482255</v>
      </c>
      <c r="I2877" s="115"/>
      <c r="J2877" s="89">
        <f>+VLOOKUP(C2877,'[14]Peso Conductores'!$B$1:$D$65536,3,0)</f>
        <v>2850</v>
      </c>
      <c r="M2877" s="59"/>
      <c r="N2877" s="59"/>
      <c r="O2877" s="59"/>
      <c r="P2877" s="59"/>
      <c r="Q2877" s="59"/>
      <c r="R2877" s="59"/>
    </row>
    <row r="2878" spans="1:18" x14ac:dyDescent="0.2">
      <c r="A2878" s="80"/>
      <c r="B2878" s="83">
        <f t="shared" si="60"/>
        <v>60</v>
      </c>
      <c r="C2878" s="82" t="s">
        <v>2866</v>
      </c>
      <c r="D2878" s="83" t="str">
        <f>+VLOOKUP(C2878,'[14]Peso Conductores'!$B$1:$D$65536,2,0)</f>
        <v>CONDUCTOR CU XLPE 240 mm2 - 33 KV</v>
      </c>
      <c r="E2878" s="81" t="s">
        <v>2807</v>
      </c>
      <c r="F2878" s="85">
        <v>0</v>
      </c>
      <c r="G2878" s="109">
        <f>+VLOOKUP(C2878,'[14]Peso Conductores'!$B$1:$E$65536,4,0)</f>
        <v>24215.782058472789</v>
      </c>
      <c r="H2878" s="116">
        <f>G2878</f>
        <v>24215.782058472789</v>
      </c>
      <c r="I2878" s="115"/>
      <c r="J2878" s="89">
        <f>+VLOOKUP(C2878,'[14]Peso Conductores'!$B$1:$D$65536,3,0)</f>
        <v>4370</v>
      </c>
      <c r="M2878" s="59"/>
      <c r="N2878" s="59"/>
      <c r="O2878" s="59"/>
      <c r="P2878" s="59"/>
      <c r="Q2878" s="59"/>
      <c r="R2878" s="59"/>
    </row>
    <row r="2879" spans="1:18" x14ac:dyDescent="0.2">
      <c r="A2879" s="80"/>
      <c r="B2879" s="72"/>
      <c r="C2879" s="93"/>
      <c r="D2879" s="72"/>
      <c r="E2879" s="104"/>
      <c r="F2879" s="99"/>
      <c r="G2879" s="119"/>
      <c r="H2879" s="89"/>
      <c r="I2879" s="115"/>
      <c r="J2879" s="89"/>
      <c r="M2879" s="59"/>
      <c r="N2879" s="59"/>
      <c r="O2879" s="59"/>
      <c r="P2879" s="59"/>
      <c r="Q2879" s="59"/>
      <c r="R2879" s="59"/>
    </row>
    <row r="2880" spans="1:18" ht="15.75" x14ac:dyDescent="0.25">
      <c r="A2880" s="80"/>
      <c r="B2880" s="65" t="s">
        <v>2867</v>
      </c>
      <c r="C2880" s="93"/>
      <c r="D2880" s="72"/>
      <c r="E2880" s="104"/>
      <c r="F2880" s="99"/>
      <c r="G2880" s="119"/>
      <c r="H2880" s="89"/>
      <c r="I2880" s="115"/>
      <c r="M2880" s="59"/>
      <c r="N2880" s="59"/>
      <c r="O2880" s="59"/>
      <c r="P2880" s="59"/>
      <c r="Q2880" s="59"/>
      <c r="R2880" s="59"/>
    </row>
    <row r="2881" spans="1:18" ht="33.75" x14ac:dyDescent="0.2">
      <c r="A2881" s="80"/>
      <c r="B2881" s="76" t="s">
        <v>38</v>
      </c>
      <c r="C2881" s="76" t="s">
        <v>39</v>
      </c>
      <c r="D2881" s="76" t="s">
        <v>16</v>
      </c>
      <c r="E2881" s="76" t="s">
        <v>40</v>
      </c>
      <c r="F2881" s="77" t="s">
        <v>41</v>
      </c>
      <c r="G2881" s="77" t="s">
        <v>15</v>
      </c>
      <c r="H2881" s="77" t="s">
        <v>2805</v>
      </c>
      <c r="I2881" s="88"/>
      <c r="J2881" s="77" t="s">
        <v>42</v>
      </c>
      <c r="M2881" s="59"/>
      <c r="N2881" s="59"/>
      <c r="O2881" s="59"/>
      <c r="P2881" s="59"/>
      <c r="Q2881" s="59"/>
      <c r="R2881" s="59"/>
    </row>
    <row r="2882" spans="1:18" x14ac:dyDescent="0.2">
      <c r="A2882" s="80"/>
      <c r="B2882" s="83">
        <v>1</v>
      </c>
      <c r="C2882" s="82" t="s">
        <v>2868</v>
      </c>
      <c r="D2882" s="83" t="s">
        <v>2869</v>
      </c>
      <c r="E2882" s="81" t="s">
        <v>2751</v>
      </c>
      <c r="F2882" s="85">
        <v>0</v>
      </c>
      <c r="G2882" s="113">
        <f>+VLOOKUP(C2882,'[11]I-404 (Conductores)'!$E$1:$I$63363,4,0)</f>
        <v>19228.22</v>
      </c>
      <c r="H2882" s="116"/>
      <c r="I2882" s="88"/>
      <c r="J2882" s="89">
        <v>25</v>
      </c>
      <c r="M2882" s="59"/>
      <c r="N2882" s="59"/>
      <c r="O2882" s="59"/>
      <c r="P2882" s="59"/>
      <c r="Q2882" s="59"/>
      <c r="R2882" s="59"/>
    </row>
    <row r="2883" spans="1:18" x14ac:dyDescent="0.2">
      <c r="A2883" s="80"/>
      <c r="B2883" s="83">
        <f>+B2882+1</f>
        <v>2</v>
      </c>
      <c r="C2883" s="82" t="s">
        <v>2870</v>
      </c>
      <c r="D2883" s="83" t="s">
        <v>2869</v>
      </c>
      <c r="E2883" s="81" t="s">
        <v>2751</v>
      </c>
      <c r="F2883" s="85">
        <v>0</v>
      </c>
      <c r="G2883" s="113">
        <f>+VLOOKUP(C2883,'[11]I-404 (Conductores)'!$E$1:$I$63363,4,0)</f>
        <v>19228.22</v>
      </c>
      <c r="H2883" s="116"/>
      <c r="I2883" s="88"/>
      <c r="J2883" s="89">
        <v>20</v>
      </c>
      <c r="M2883" s="59"/>
      <c r="N2883" s="59"/>
      <c r="O2883" s="59"/>
      <c r="P2883" s="59"/>
      <c r="Q2883" s="59"/>
      <c r="R2883" s="59"/>
    </row>
    <row r="2884" spans="1:18" x14ac:dyDescent="0.2">
      <c r="A2884" s="80"/>
      <c r="B2884" s="83">
        <f t="shared" ref="B2884:B2908" si="61">+B2883+1</f>
        <v>3</v>
      </c>
      <c r="C2884" s="82" t="s">
        <v>2871</v>
      </c>
      <c r="D2884" s="83" t="s">
        <v>2869</v>
      </c>
      <c r="E2884" s="81" t="s">
        <v>2751</v>
      </c>
      <c r="F2884" s="85">
        <v>0</v>
      </c>
      <c r="G2884" s="113">
        <f>+VLOOKUP(C2884,'[11]I-404 (Conductores)'!$E$1:$I$63363,4,0)</f>
        <v>30500.11</v>
      </c>
      <c r="H2884" s="116"/>
      <c r="I2884" s="88"/>
      <c r="J2884" s="89">
        <v>20</v>
      </c>
      <c r="M2884" s="59"/>
      <c r="N2884" s="59"/>
      <c r="O2884" s="59"/>
      <c r="P2884" s="59"/>
      <c r="Q2884" s="59"/>
      <c r="R2884" s="59"/>
    </row>
    <row r="2885" spans="1:18" x14ac:dyDescent="0.2">
      <c r="A2885" s="80"/>
      <c r="B2885" s="83">
        <f t="shared" si="61"/>
        <v>4</v>
      </c>
      <c r="C2885" s="82" t="s">
        <v>2872</v>
      </c>
      <c r="D2885" s="83" t="s">
        <v>2873</v>
      </c>
      <c r="E2885" s="81" t="s">
        <v>2751</v>
      </c>
      <c r="F2885" s="85">
        <v>0</v>
      </c>
      <c r="G2885" s="113">
        <f>+VLOOKUP(C2885,'[11]I-404 (Conductores)'!$E$1:$I$63363,4,0)</f>
        <v>30500.11</v>
      </c>
      <c r="H2885" s="116"/>
      <c r="I2885" s="88"/>
      <c r="J2885" s="89">
        <v>20</v>
      </c>
      <c r="M2885" s="59"/>
      <c r="N2885" s="59"/>
      <c r="O2885" s="59"/>
      <c r="P2885" s="59"/>
      <c r="Q2885" s="59"/>
      <c r="R2885" s="59"/>
    </row>
    <row r="2886" spans="1:18" x14ac:dyDescent="0.2">
      <c r="A2886" s="80"/>
      <c r="B2886" s="83">
        <f t="shared" si="61"/>
        <v>5</v>
      </c>
      <c r="C2886" s="82" t="s">
        <v>2874</v>
      </c>
      <c r="D2886" s="83" t="s">
        <v>2875</v>
      </c>
      <c r="E2886" s="81" t="s">
        <v>2751</v>
      </c>
      <c r="F2886" s="85">
        <v>0</v>
      </c>
      <c r="G2886" s="113">
        <f>+VLOOKUP(C2886,'[11]I-404 (Conductores)'!$E$1:$I$63363,4,0)</f>
        <v>15382.58</v>
      </c>
      <c r="H2886" s="116"/>
      <c r="I2886" s="88"/>
      <c r="J2886" s="89">
        <v>20</v>
      </c>
      <c r="M2886" s="59"/>
      <c r="N2886" s="59"/>
      <c r="O2886" s="59"/>
      <c r="P2886" s="59"/>
      <c r="Q2886" s="59"/>
      <c r="R2886" s="59"/>
    </row>
    <row r="2887" spans="1:18" x14ac:dyDescent="0.2">
      <c r="A2887" s="80"/>
      <c r="B2887" s="83">
        <f t="shared" si="61"/>
        <v>6</v>
      </c>
      <c r="C2887" s="82" t="s">
        <v>2876</v>
      </c>
      <c r="D2887" s="83" t="s">
        <v>2877</v>
      </c>
      <c r="E2887" s="81" t="s">
        <v>2751</v>
      </c>
      <c r="F2887" s="85">
        <v>0</v>
      </c>
      <c r="G2887" s="113">
        <f>+VLOOKUP(C2887,'[11]I-404 (Conductores)'!$E$1:$I$63363,4,0)</f>
        <v>5460</v>
      </c>
      <c r="H2887" s="116"/>
      <c r="I2887" s="88"/>
      <c r="J2887" s="89">
        <v>17</v>
      </c>
      <c r="M2887" s="59"/>
      <c r="N2887" s="59"/>
      <c r="O2887" s="59"/>
      <c r="P2887" s="59"/>
      <c r="Q2887" s="59"/>
      <c r="R2887" s="59"/>
    </row>
    <row r="2888" spans="1:18" x14ac:dyDescent="0.2">
      <c r="A2888" s="80"/>
      <c r="B2888" s="83">
        <f t="shared" si="61"/>
        <v>7</v>
      </c>
      <c r="C2888" s="82" t="s">
        <v>2878</v>
      </c>
      <c r="D2888" s="83" t="s">
        <v>2879</v>
      </c>
      <c r="E2888" s="81" t="s">
        <v>2751</v>
      </c>
      <c r="F2888" s="85">
        <v>0</v>
      </c>
      <c r="G2888" s="113">
        <f>+VLOOKUP(C2888,'[11]I-404 (Conductores)'!$E$1:$I$63363,4,0)</f>
        <v>4828</v>
      </c>
      <c r="H2888" s="116"/>
      <c r="I2888" s="88"/>
      <c r="J2888" s="89">
        <v>17</v>
      </c>
      <c r="M2888" s="59"/>
      <c r="N2888" s="59"/>
      <c r="O2888" s="59"/>
      <c r="P2888" s="59"/>
      <c r="Q2888" s="59"/>
      <c r="R2888" s="59"/>
    </row>
    <row r="2889" spans="1:18" x14ac:dyDescent="0.2">
      <c r="A2889" s="80"/>
      <c r="B2889" s="83">
        <f t="shared" si="61"/>
        <v>8</v>
      </c>
      <c r="C2889" s="82" t="s">
        <v>2872</v>
      </c>
      <c r="D2889" s="83" t="s">
        <v>2873</v>
      </c>
      <c r="E2889" s="81" t="s">
        <v>2751</v>
      </c>
      <c r="F2889" s="85">
        <v>0</v>
      </c>
      <c r="G2889" s="113">
        <f>+VLOOKUP(C2889,'[11]I-404 (Conductores)'!$E$1:$I$63363,4,0)</f>
        <v>30500.11</v>
      </c>
      <c r="H2889" s="116"/>
      <c r="I2889" s="88"/>
      <c r="J2889" s="89">
        <v>20</v>
      </c>
      <c r="M2889" s="59"/>
      <c r="N2889" s="59"/>
      <c r="O2889" s="59"/>
      <c r="P2889" s="59"/>
      <c r="Q2889" s="59"/>
      <c r="R2889" s="59"/>
    </row>
    <row r="2890" spans="1:18" x14ac:dyDescent="0.2">
      <c r="A2890" s="80"/>
      <c r="B2890" s="83">
        <f t="shared" si="61"/>
        <v>9</v>
      </c>
      <c r="C2890" s="82" t="s">
        <v>2874</v>
      </c>
      <c r="D2890" s="83" t="s">
        <v>2875</v>
      </c>
      <c r="E2890" s="81" t="s">
        <v>2751</v>
      </c>
      <c r="F2890" s="85">
        <v>0</v>
      </c>
      <c r="G2890" s="113">
        <f>+VLOOKUP(C2890,'[11]I-404 (Conductores)'!$E$1:$I$63363,4,0)</f>
        <v>15382.58</v>
      </c>
      <c r="H2890" s="116"/>
      <c r="I2890" s="88"/>
      <c r="J2890" s="89">
        <v>20</v>
      </c>
      <c r="M2890" s="59"/>
      <c r="N2890" s="59"/>
      <c r="O2890" s="59"/>
      <c r="P2890" s="59"/>
      <c r="Q2890" s="59"/>
      <c r="R2890" s="59"/>
    </row>
    <row r="2891" spans="1:18" x14ac:dyDescent="0.2">
      <c r="A2891" s="80"/>
      <c r="B2891" s="83">
        <f t="shared" si="61"/>
        <v>10</v>
      </c>
      <c r="C2891" s="82" t="s">
        <v>2880</v>
      </c>
      <c r="D2891" s="83" t="s">
        <v>2881</v>
      </c>
      <c r="E2891" s="81" t="s">
        <v>2751</v>
      </c>
      <c r="F2891" s="85">
        <v>0</v>
      </c>
      <c r="G2891" s="113">
        <f>+VLOOKUP(C2891,'[11]I-404 (Conductores)'!$E$1:$I$63363,4,0)</f>
        <v>4200</v>
      </c>
      <c r="H2891" s="116"/>
      <c r="I2891" s="88"/>
      <c r="J2891" s="89">
        <v>17</v>
      </c>
      <c r="M2891" s="59"/>
      <c r="N2891" s="59"/>
      <c r="O2891" s="59"/>
      <c r="P2891" s="59"/>
      <c r="Q2891" s="59"/>
      <c r="R2891" s="59"/>
    </row>
    <row r="2892" spans="1:18" x14ac:dyDescent="0.2">
      <c r="A2892" s="80"/>
      <c r="B2892" s="83">
        <f t="shared" si="61"/>
        <v>11</v>
      </c>
      <c r="C2892" s="82" t="s">
        <v>2882</v>
      </c>
      <c r="D2892" s="83" t="s">
        <v>2883</v>
      </c>
      <c r="E2892" s="81" t="s">
        <v>2751</v>
      </c>
      <c r="F2892" s="85">
        <v>0</v>
      </c>
      <c r="G2892" s="113">
        <f>+VLOOKUP(C2892,'[11]I-404 (Conductores)'!$E$1:$I$63363,4,0)</f>
        <v>4200</v>
      </c>
      <c r="H2892" s="116"/>
      <c r="I2892" s="88"/>
      <c r="J2892" s="89">
        <v>17</v>
      </c>
      <c r="M2892" s="59"/>
      <c r="N2892" s="59"/>
      <c r="O2892" s="59"/>
      <c r="P2892" s="59"/>
      <c r="Q2892" s="59"/>
      <c r="R2892" s="59"/>
    </row>
    <row r="2893" spans="1:18" x14ac:dyDescent="0.2">
      <c r="A2893" s="80"/>
      <c r="B2893" s="83">
        <f t="shared" si="61"/>
        <v>12</v>
      </c>
      <c r="C2893" s="82" t="s">
        <v>2884</v>
      </c>
      <c r="D2893" s="83" t="s">
        <v>2885</v>
      </c>
      <c r="E2893" s="81" t="s">
        <v>2751</v>
      </c>
      <c r="F2893" s="85">
        <v>0</v>
      </c>
      <c r="G2893" s="113">
        <f>+VLOOKUP(C2893,'[11]I-404 (Conductores)'!$E$1:$I$63363,4,0)</f>
        <v>4200</v>
      </c>
      <c r="H2893" s="116"/>
      <c r="I2893" s="88"/>
      <c r="J2893" s="89">
        <v>17</v>
      </c>
      <c r="M2893" s="59"/>
      <c r="N2893" s="59"/>
      <c r="O2893" s="59"/>
      <c r="P2893" s="59"/>
      <c r="Q2893" s="59"/>
      <c r="R2893" s="59"/>
    </row>
    <row r="2894" spans="1:18" x14ac:dyDescent="0.2">
      <c r="A2894" s="80"/>
      <c r="B2894" s="83">
        <f t="shared" si="61"/>
        <v>13</v>
      </c>
      <c r="C2894" s="82" t="s">
        <v>2886</v>
      </c>
      <c r="D2894" s="83" t="s">
        <v>2887</v>
      </c>
      <c r="E2894" s="81" t="s">
        <v>2751</v>
      </c>
      <c r="F2894" s="85">
        <v>0</v>
      </c>
      <c r="G2894" s="113">
        <f>+VLOOKUP(C2894,'[11]I-404 (Conductores)'!$E$1:$I$63363,4,0)</f>
        <v>2500</v>
      </c>
      <c r="H2894" s="116"/>
      <c r="I2894" s="88"/>
      <c r="J2894" s="89">
        <v>15</v>
      </c>
      <c r="M2894" s="59"/>
      <c r="N2894" s="59"/>
      <c r="O2894" s="59"/>
      <c r="P2894" s="59"/>
      <c r="Q2894" s="59"/>
      <c r="R2894" s="59"/>
    </row>
    <row r="2895" spans="1:18" x14ac:dyDescent="0.2">
      <c r="A2895" s="80"/>
      <c r="B2895" s="83">
        <f t="shared" si="61"/>
        <v>14</v>
      </c>
      <c r="C2895" s="82" t="s">
        <v>2888</v>
      </c>
      <c r="D2895" s="83" t="s">
        <v>2889</v>
      </c>
      <c r="E2895" s="81" t="s">
        <v>2751</v>
      </c>
      <c r="F2895" s="85">
        <v>0</v>
      </c>
      <c r="G2895" s="113">
        <f>+VLOOKUP(C2895,'[11]I-404 (Conductores)'!$E$1:$I$63363,4,0)</f>
        <v>824</v>
      </c>
      <c r="H2895" s="116"/>
      <c r="I2895" s="88"/>
      <c r="J2895" s="89">
        <v>15</v>
      </c>
      <c r="M2895" s="59"/>
      <c r="N2895" s="59"/>
      <c r="O2895" s="59"/>
      <c r="P2895" s="59"/>
      <c r="Q2895" s="59"/>
      <c r="R2895" s="59"/>
    </row>
    <row r="2896" spans="1:18" x14ac:dyDescent="0.2">
      <c r="A2896" s="80"/>
      <c r="B2896" s="83">
        <f t="shared" si="61"/>
        <v>15</v>
      </c>
      <c r="C2896" s="82" t="s">
        <v>2890</v>
      </c>
      <c r="D2896" s="83" t="s">
        <v>2891</v>
      </c>
      <c r="E2896" s="81" t="s">
        <v>2751</v>
      </c>
      <c r="F2896" s="85">
        <v>0</v>
      </c>
      <c r="G2896" s="113">
        <f>+VLOOKUP(C2896,'[11]I-404 (Conductores)'!$E$1:$I$63363,4,0)</f>
        <v>1183.26</v>
      </c>
      <c r="H2896" s="116"/>
      <c r="I2896" s="120"/>
      <c r="J2896" s="89">
        <v>15</v>
      </c>
      <c r="M2896" s="59"/>
      <c r="N2896" s="59"/>
      <c r="O2896" s="59"/>
      <c r="P2896" s="59"/>
      <c r="Q2896" s="59"/>
      <c r="R2896" s="59"/>
    </row>
    <row r="2897" spans="1:18" x14ac:dyDescent="0.2">
      <c r="A2897" s="80"/>
      <c r="B2897" s="83">
        <f t="shared" si="61"/>
        <v>16</v>
      </c>
      <c r="C2897" s="82" t="s">
        <v>2892</v>
      </c>
      <c r="D2897" s="83" t="s">
        <v>2893</v>
      </c>
      <c r="E2897" s="81" t="s">
        <v>2751</v>
      </c>
      <c r="F2897" s="85">
        <v>0</v>
      </c>
      <c r="G2897" s="113">
        <f>+VLOOKUP(C2897,'[11]I-404 (Conductores)'!$E$1:$I$63363,4,0)</f>
        <v>2800</v>
      </c>
      <c r="H2897" s="116"/>
      <c r="I2897" s="88"/>
      <c r="J2897" s="89">
        <v>15</v>
      </c>
      <c r="M2897" s="59"/>
      <c r="N2897" s="59"/>
      <c r="O2897" s="59"/>
      <c r="P2897" s="59"/>
      <c r="Q2897" s="59"/>
      <c r="R2897" s="59"/>
    </row>
    <row r="2898" spans="1:18" x14ac:dyDescent="0.2">
      <c r="A2898" s="80"/>
      <c r="B2898" s="83">
        <f t="shared" si="61"/>
        <v>17</v>
      </c>
      <c r="C2898" s="82" t="s">
        <v>2894</v>
      </c>
      <c r="D2898" s="83" t="s">
        <v>2895</v>
      </c>
      <c r="E2898" s="81" t="s">
        <v>2751</v>
      </c>
      <c r="F2898" s="85">
        <v>0</v>
      </c>
      <c r="G2898" s="113">
        <f>+VLOOKUP(C2898,'[11]I-404 (Conductores)'!$E$1:$I$63363,4,0)</f>
        <v>2800</v>
      </c>
      <c r="H2898" s="116"/>
      <c r="I2898" s="120"/>
      <c r="J2898" s="89">
        <v>15</v>
      </c>
      <c r="M2898" s="59"/>
      <c r="N2898" s="59"/>
      <c r="O2898" s="59"/>
      <c r="P2898" s="59"/>
      <c r="Q2898" s="59"/>
      <c r="R2898" s="59"/>
    </row>
    <row r="2899" spans="1:18" x14ac:dyDescent="0.2">
      <c r="A2899" s="80"/>
      <c r="B2899" s="83">
        <f t="shared" si="61"/>
        <v>18</v>
      </c>
      <c r="C2899" s="82" t="s">
        <v>2896</v>
      </c>
      <c r="D2899" s="83" t="s">
        <v>2895</v>
      </c>
      <c r="E2899" s="81" t="s">
        <v>2751</v>
      </c>
      <c r="F2899" s="85">
        <v>0</v>
      </c>
      <c r="G2899" s="113">
        <f>+VLOOKUP(C2899,'[11]I-404 (Conductores)'!$E$1:$I$63363,4,0)</f>
        <v>3170</v>
      </c>
      <c r="H2899" s="116"/>
      <c r="I2899" s="120"/>
      <c r="J2899" s="89">
        <v>15</v>
      </c>
      <c r="M2899" s="59"/>
      <c r="N2899" s="59"/>
      <c r="O2899" s="59"/>
      <c r="P2899" s="59"/>
      <c r="Q2899" s="59"/>
      <c r="R2899" s="59"/>
    </row>
    <row r="2900" spans="1:18" x14ac:dyDescent="0.2">
      <c r="A2900" s="80"/>
      <c r="B2900" s="83">
        <f t="shared" si="61"/>
        <v>19</v>
      </c>
      <c r="C2900" s="82" t="s">
        <v>2897</v>
      </c>
      <c r="D2900" s="83" t="s">
        <v>2895</v>
      </c>
      <c r="E2900" s="81" t="s">
        <v>2751</v>
      </c>
      <c r="F2900" s="85">
        <v>0</v>
      </c>
      <c r="G2900" s="113">
        <f>+VLOOKUP(C2900,'[11]I-404 (Conductores)'!$E$1:$I$63363,4,0)</f>
        <v>1349.3</v>
      </c>
      <c r="H2900" s="116"/>
      <c r="I2900" s="120"/>
      <c r="J2900" s="89">
        <v>15</v>
      </c>
      <c r="M2900" s="59"/>
      <c r="N2900" s="59"/>
      <c r="O2900" s="59"/>
      <c r="P2900" s="59"/>
      <c r="Q2900" s="59"/>
      <c r="R2900" s="59"/>
    </row>
    <row r="2901" spans="1:18" x14ac:dyDescent="0.2">
      <c r="A2901" s="80"/>
      <c r="B2901" s="83">
        <f t="shared" si="61"/>
        <v>20</v>
      </c>
      <c r="C2901" s="82" t="s">
        <v>2898</v>
      </c>
      <c r="D2901" s="83" t="s">
        <v>2899</v>
      </c>
      <c r="E2901" s="81" t="s">
        <v>2751</v>
      </c>
      <c r="F2901" s="85">
        <v>0</v>
      </c>
      <c r="G2901" s="113">
        <f>+VLOOKUP(C2901,'[11]I-404 (Conductores)'!$E$1:$I$63363,4,0)</f>
        <v>1500</v>
      </c>
      <c r="H2901" s="116"/>
      <c r="I2901" s="120"/>
      <c r="J2901" s="89">
        <v>10</v>
      </c>
      <c r="M2901" s="59"/>
      <c r="N2901" s="59"/>
      <c r="O2901" s="59"/>
      <c r="P2901" s="59"/>
      <c r="Q2901" s="59"/>
      <c r="R2901" s="59"/>
    </row>
    <row r="2902" spans="1:18" x14ac:dyDescent="0.2">
      <c r="A2902" s="80"/>
      <c r="B2902" s="83">
        <f t="shared" si="61"/>
        <v>21</v>
      </c>
      <c r="C2902" s="82" t="s">
        <v>2900</v>
      </c>
      <c r="D2902" s="83" t="s">
        <v>2901</v>
      </c>
      <c r="E2902" s="81" t="s">
        <v>2751</v>
      </c>
      <c r="F2902" s="85">
        <v>0</v>
      </c>
      <c r="G2902" s="113">
        <f>+VLOOKUP(C2902,'[11]I-404 (Conductores)'!$E$1:$I$63363,4,0)</f>
        <v>2000</v>
      </c>
      <c r="H2902" s="116"/>
      <c r="I2902" s="120"/>
      <c r="J2902" s="89">
        <v>10</v>
      </c>
      <c r="M2902" s="59"/>
      <c r="N2902" s="59"/>
      <c r="O2902" s="59"/>
      <c r="P2902" s="59"/>
      <c r="Q2902" s="59"/>
      <c r="R2902" s="59"/>
    </row>
    <row r="2903" spans="1:18" x14ac:dyDescent="0.2">
      <c r="A2903" s="80"/>
      <c r="B2903" s="83">
        <f t="shared" si="61"/>
        <v>22</v>
      </c>
      <c r="C2903" s="82" t="s">
        <v>2902</v>
      </c>
      <c r="D2903" s="83" t="s">
        <v>2903</v>
      </c>
      <c r="E2903" s="81" t="s">
        <v>44</v>
      </c>
      <c r="F2903" s="85">
        <v>0</v>
      </c>
      <c r="G2903" s="113">
        <f>+VLOOKUP(C2903,'[11]I-404 (Conductores)'!$E$1:$I$63363,4,0)</f>
        <v>12000</v>
      </c>
      <c r="H2903" s="116">
        <f>G2903</f>
        <v>12000</v>
      </c>
      <c r="I2903" s="88"/>
      <c r="J2903" s="89">
        <v>300</v>
      </c>
      <c r="M2903" s="59"/>
      <c r="N2903" s="59"/>
      <c r="O2903" s="59"/>
      <c r="P2903" s="59"/>
      <c r="Q2903" s="59"/>
      <c r="R2903" s="59"/>
    </row>
    <row r="2904" spans="1:18" x14ac:dyDescent="0.2">
      <c r="A2904" s="80"/>
      <c r="B2904" s="83">
        <f t="shared" si="61"/>
        <v>23</v>
      </c>
      <c r="C2904" s="82" t="s">
        <v>2904</v>
      </c>
      <c r="D2904" s="83" t="s">
        <v>2905</v>
      </c>
      <c r="E2904" s="81" t="s">
        <v>44</v>
      </c>
      <c r="F2904" s="85">
        <v>0</v>
      </c>
      <c r="G2904" s="113">
        <f>+VLOOKUP(C2904,'[11]I-404 (Conductores)'!$E$1:$I$63363,4,0)</f>
        <v>3444.32</v>
      </c>
      <c r="H2904" s="116">
        <f>G2904</f>
        <v>3444.32</v>
      </c>
      <c r="I2904" s="88"/>
      <c r="J2904" s="89">
        <v>200</v>
      </c>
      <c r="M2904" s="59"/>
      <c r="N2904" s="59"/>
      <c r="O2904" s="59"/>
      <c r="P2904" s="59"/>
      <c r="Q2904" s="59"/>
      <c r="R2904" s="59"/>
    </row>
    <row r="2905" spans="1:18" x14ac:dyDescent="0.2">
      <c r="A2905" s="80"/>
      <c r="B2905" s="83">
        <f t="shared" si="61"/>
        <v>24</v>
      </c>
      <c r="C2905" s="82" t="s">
        <v>2906</v>
      </c>
      <c r="D2905" s="83" t="s">
        <v>2907</v>
      </c>
      <c r="E2905" s="81" t="s">
        <v>44</v>
      </c>
      <c r="F2905" s="85">
        <v>0</v>
      </c>
      <c r="G2905" s="113">
        <f>+VLOOKUP(C2905,'[11]I-404 (Conductores)'!$E$1:$I$63363,4,0)</f>
        <v>3444.32</v>
      </c>
      <c r="H2905" s="116">
        <f>G2905</f>
        <v>3444.32</v>
      </c>
      <c r="I2905" s="88"/>
      <c r="J2905" s="89">
        <v>160</v>
      </c>
      <c r="M2905" s="59"/>
      <c r="N2905" s="59"/>
      <c r="O2905" s="59"/>
      <c r="P2905" s="59"/>
      <c r="Q2905" s="59"/>
      <c r="R2905" s="59"/>
    </row>
    <row r="2906" spans="1:18" x14ac:dyDescent="0.2">
      <c r="A2906" s="80"/>
      <c r="B2906" s="83">
        <f t="shared" si="61"/>
        <v>25</v>
      </c>
      <c r="C2906" s="82" t="s">
        <v>2908</v>
      </c>
      <c r="D2906" s="83" t="s">
        <v>2909</v>
      </c>
      <c r="E2906" s="81" t="s">
        <v>44</v>
      </c>
      <c r="F2906" s="85">
        <v>0</v>
      </c>
      <c r="G2906" s="113">
        <f>+VLOOKUP(C2906,'[11]I-404 (Conductores)'!$E$1:$I$63363,4,0)</f>
        <v>3444.32</v>
      </c>
      <c r="H2906" s="116">
        <f>G2906</f>
        <v>3444.32</v>
      </c>
      <c r="I2906" s="88"/>
      <c r="J2906" s="89">
        <v>100</v>
      </c>
      <c r="M2906" s="59"/>
      <c r="N2906" s="59"/>
      <c r="O2906" s="59"/>
      <c r="P2906" s="59"/>
      <c r="Q2906" s="59"/>
      <c r="R2906" s="59"/>
    </row>
    <row r="2907" spans="1:18" x14ac:dyDescent="0.2">
      <c r="A2907" s="80"/>
      <c r="B2907" s="83">
        <f t="shared" si="61"/>
        <v>26</v>
      </c>
      <c r="C2907" s="82" t="s">
        <v>2910</v>
      </c>
      <c r="D2907" s="83" t="s">
        <v>2911</v>
      </c>
      <c r="E2907" s="81" t="s">
        <v>44</v>
      </c>
      <c r="F2907" s="85">
        <v>0</v>
      </c>
      <c r="G2907" s="113">
        <f>+VLOOKUP(C2907,'[11]I-404 (Conductores)'!$E$1:$I$63363,4,0)</f>
        <v>2800</v>
      </c>
      <c r="H2907" s="116">
        <f>G2907</f>
        <v>2800</v>
      </c>
      <c r="I2907" s="88"/>
      <c r="J2907" s="89">
        <v>100</v>
      </c>
      <c r="M2907" s="59"/>
      <c r="N2907" s="59"/>
      <c r="O2907" s="59"/>
      <c r="P2907" s="59"/>
      <c r="Q2907" s="59"/>
      <c r="R2907" s="59"/>
    </row>
    <row r="2908" spans="1:18" x14ac:dyDescent="0.2">
      <c r="A2908" s="80"/>
      <c r="B2908" s="83">
        <f t="shared" si="61"/>
        <v>27</v>
      </c>
      <c r="C2908" s="82" t="s">
        <v>2912</v>
      </c>
      <c r="D2908" s="83" t="s">
        <v>2913</v>
      </c>
      <c r="E2908" s="81" t="s">
        <v>44</v>
      </c>
      <c r="F2908" s="85">
        <v>0</v>
      </c>
      <c r="G2908" s="113">
        <f>+VLOOKUP(C2908,'[11]I-404 (Conductores)'!$E$1:$I$63363,4,0)</f>
        <v>71.585000000000008</v>
      </c>
      <c r="H2908" s="121"/>
      <c r="I2908" s="115"/>
      <c r="J2908" s="89">
        <v>1</v>
      </c>
      <c r="M2908" s="59"/>
      <c r="N2908" s="59"/>
      <c r="O2908" s="59"/>
      <c r="P2908" s="59"/>
      <c r="Q2908" s="59"/>
      <c r="R2908" s="59"/>
    </row>
    <row r="2909" spans="1:18" x14ac:dyDescent="0.2">
      <c r="A2909" s="80"/>
      <c r="B2909" s="122"/>
      <c r="C2909" s="123"/>
      <c r="D2909" s="122"/>
      <c r="E2909" s="124"/>
      <c r="F2909" s="125"/>
      <c r="G2909" s="126"/>
      <c r="H2909" s="127"/>
      <c r="I2909" s="74"/>
      <c r="J2909" s="89"/>
      <c r="M2909" s="59"/>
      <c r="N2909" s="59"/>
      <c r="O2909" s="59"/>
      <c r="P2909" s="59"/>
      <c r="Q2909" s="59"/>
      <c r="R2909" s="59"/>
    </row>
    <row r="2910" spans="1:18" ht="15.75" x14ac:dyDescent="0.25">
      <c r="A2910" s="80"/>
      <c r="B2910" s="65" t="s">
        <v>2914</v>
      </c>
      <c r="D2910" s="72"/>
      <c r="E2910" s="73"/>
      <c r="F2910" s="128"/>
      <c r="G2910" s="74"/>
      <c r="H2910" s="74"/>
      <c r="I2910" s="79"/>
      <c r="J2910" s="75"/>
      <c r="M2910" s="59"/>
      <c r="N2910" s="59"/>
      <c r="O2910" s="59"/>
      <c r="P2910" s="59"/>
      <c r="Q2910" s="59"/>
      <c r="R2910" s="59"/>
    </row>
    <row r="2911" spans="1:18" ht="33.75" x14ac:dyDescent="0.2">
      <c r="A2911" s="80"/>
      <c r="B2911" s="76" t="s">
        <v>38</v>
      </c>
      <c r="C2911" s="76" t="s">
        <v>39</v>
      </c>
      <c r="D2911" s="76" t="s">
        <v>16</v>
      </c>
      <c r="E2911" s="76" t="s">
        <v>40</v>
      </c>
      <c r="F2911" s="77" t="s">
        <v>41</v>
      </c>
      <c r="G2911" s="77" t="s">
        <v>15</v>
      </c>
      <c r="H2911" s="78"/>
      <c r="I2911" s="88"/>
      <c r="J2911" s="77" t="s">
        <v>42</v>
      </c>
      <c r="M2911" s="59"/>
      <c r="N2911" s="59"/>
      <c r="O2911" s="59"/>
      <c r="P2911" s="59"/>
      <c r="Q2911" s="59"/>
      <c r="R2911" s="59"/>
    </row>
    <row r="2912" spans="1:18" x14ac:dyDescent="0.2">
      <c r="A2912" s="80"/>
      <c r="B2912" s="83">
        <v>1</v>
      </c>
      <c r="C2912" s="82" t="s">
        <v>2915</v>
      </c>
      <c r="D2912" s="129" t="str">
        <f>+VLOOKUP(MID(C2912,1,2),[15]!Ferr_Cond,2,0)&amp;" Conductor "&amp;VLOOKUP(RIGHT(C2912,2),[15]GENERALES!$H$43:$I$49,2,0)&amp;" "&amp;MID(C2912,5,3)&amp;" mm2"</f>
        <v>Varilla de armar Conductor AAAC 700 mm2</v>
      </c>
      <c r="E2912" s="81" t="s">
        <v>44</v>
      </c>
      <c r="F2912" s="85">
        <v>0</v>
      </c>
      <c r="G2912" s="113">
        <f>VLOOKUP(C2912,'[14]Peso Conductores'!B$1:E$65536,4,0)</f>
        <v>78.50187502682121</v>
      </c>
      <c r="H2912" s="114"/>
      <c r="I2912" s="88"/>
      <c r="J2912" s="89">
        <f>VLOOKUP(C2912,'[14]Peso Conductores'!B$1:G$65536,3,0)</f>
        <v>6.55</v>
      </c>
      <c r="M2912" s="59"/>
      <c r="N2912" s="59"/>
      <c r="O2912" s="59"/>
      <c r="P2912" s="59"/>
      <c r="Q2912" s="59"/>
      <c r="R2912" s="59"/>
    </row>
    <row r="2913" spans="1:18" x14ac:dyDescent="0.2">
      <c r="A2913" s="80"/>
      <c r="B2913" s="83">
        <f>+B2912+1</f>
        <v>2</v>
      </c>
      <c r="C2913" s="82" t="s">
        <v>2916</v>
      </c>
      <c r="D2913" s="129" t="str">
        <f>+VLOOKUP(MID(C2913,1,2),[15]!Ferr_Cond,2,0)&amp;" Conductor "&amp;VLOOKUP(RIGHT(C2913,2),[15]GENERALES!$H$43:$I$49,2,0)&amp;" "&amp;MID(C2913,5,3)&amp;" mm2"</f>
        <v>Varilla de armar Conductor ACSR 726 mm2</v>
      </c>
      <c r="E2913" s="81" t="s">
        <v>44</v>
      </c>
      <c r="F2913" s="85">
        <v>0</v>
      </c>
      <c r="G2913" s="113">
        <f>VLOOKUP(C2913,'[14]Peso Conductores'!B$1:E$65536,4,0)</f>
        <v>79.220976172105068</v>
      </c>
      <c r="H2913" s="114"/>
      <c r="I2913" s="88"/>
      <c r="J2913" s="89">
        <f>VLOOKUP(C2913,'[14]Peso Conductores'!B$1:G$65536,3,0)</f>
        <v>6.61</v>
      </c>
      <c r="M2913" s="59"/>
      <c r="N2913" s="59"/>
      <c r="O2913" s="59"/>
      <c r="P2913" s="59"/>
      <c r="Q2913" s="59"/>
      <c r="R2913" s="59"/>
    </row>
    <row r="2914" spans="1:18" x14ac:dyDescent="0.2">
      <c r="A2914" s="80"/>
      <c r="B2914" s="83">
        <f>+B2913+1</f>
        <v>3</v>
      </c>
      <c r="C2914" s="82" t="s">
        <v>2917</v>
      </c>
      <c r="D2914" s="129" t="str">
        <f>+VLOOKUP(MID(C2914,1,2),[15]!Ferr_Cond,2,0)&amp;" Conductor "&amp;VLOOKUP(RIGHT(C2914,2),[15]GENERALES!$H$43:$I$49,2,0)&amp;" "&amp;MID(C2914,5,3)&amp;" mm2"</f>
        <v>Varilla de armar Conductor ACAR 600 mm2</v>
      </c>
      <c r="E2914" s="81" t="s">
        <v>44</v>
      </c>
      <c r="F2914" s="85">
        <v>0</v>
      </c>
      <c r="G2914" s="113">
        <f>VLOOKUP(C2914,'[14]Peso Conductores'!B$1:E$65536,4,0)</f>
        <v>72.50936548278905</v>
      </c>
      <c r="H2914" s="114"/>
      <c r="I2914" s="88"/>
      <c r="J2914" s="89">
        <f>VLOOKUP(C2914,'[14]Peso Conductores'!B$1:G$65536,3,0)</f>
        <v>6.05</v>
      </c>
      <c r="M2914" s="59"/>
      <c r="N2914" s="59"/>
      <c r="O2914" s="59"/>
      <c r="P2914" s="59"/>
      <c r="Q2914" s="59"/>
      <c r="R2914" s="59"/>
    </row>
    <row r="2915" spans="1:18" x14ac:dyDescent="0.2">
      <c r="A2915" s="80"/>
      <c r="B2915" s="83">
        <f t="shared" ref="B2915:B2978" si="62">+B2914+1</f>
        <v>4</v>
      </c>
      <c r="C2915" s="82" t="s">
        <v>2918</v>
      </c>
      <c r="D2915" s="129" t="str">
        <f>+VLOOKUP(MID(C2915,1,2),[15]!Ferr_Cond,2,0)&amp;" Conductor "&amp;VLOOKUP(RIGHT(C2915,2),[15]GENERALES!$H$43:$I$49,2,0)&amp;" "&amp;MID(C2915,5,3)&amp;" mm2"</f>
        <v>Varilla de armar Conductor AAAC 600 mm2</v>
      </c>
      <c r="E2915" s="81" t="s">
        <v>44</v>
      </c>
      <c r="F2915" s="85">
        <v>0</v>
      </c>
      <c r="G2915" s="113">
        <f>VLOOKUP(C2915,'[14]Peso Conductores'!B$1:E$65536,4,0)</f>
        <v>72.50936548278905</v>
      </c>
      <c r="H2915" s="114"/>
      <c r="I2915" s="88"/>
      <c r="J2915" s="89">
        <f>VLOOKUP(C2915,'[14]Peso Conductores'!B$1:G$65536,3,0)</f>
        <v>6.05</v>
      </c>
      <c r="M2915" s="59"/>
      <c r="N2915" s="59"/>
      <c r="O2915" s="59"/>
      <c r="P2915" s="59"/>
      <c r="Q2915" s="59"/>
      <c r="R2915" s="59"/>
    </row>
    <row r="2916" spans="1:18" x14ac:dyDescent="0.2">
      <c r="A2916" s="80"/>
      <c r="B2916" s="83">
        <f t="shared" si="62"/>
        <v>5</v>
      </c>
      <c r="C2916" s="82" t="s">
        <v>2919</v>
      </c>
      <c r="D2916" s="129" t="str">
        <f>+VLOOKUP(MID(C2916,1,2),[15]!Ferr_Cond,2,0)&amp;" Conductor "&amp;VLOOKUP(RIGHT(C2916,2),[15]GENERALES!$H$43:$I$49,2,0)&amp;" "&amp;MID(C2916,5,3)&amp;" mm2"</f>
        <v>Varilla de armar Conductor ACSR 592 mm2</v>
      </c>
      <c r="E2916" s="81" t="s">
        <v>44</v>
      </c>
      <c r="F2916" s="85">
        <v>0</v>
      </c>
      <c r="G2916" s="113">
        <f>VLOOKUP(C2916,'[14]Peso Conductores'!B$1:E$65536,4,0)</f>
        <v>72.50936548278905</v>
      </c>
      <c r="H2916" s="114"/>
      <c r="I2916" s="88"/>
      <c r="J2916" s="89">
        <f>VLOOKUP(C2916,'[14]Peso Conductores'!B$1:G$65536,3,0)</f>
        <v>6.05</v>
      </c>
      <c r="M2916" s="59"/>
      <c r="N2916" s="59"/>
      <c r="O2916" s="59"/>
      <c r="P2916" s="59"/>
      <c r="Q2916" s="59"/>
      <c r="R2916" s="59"/>
    </row>
    <row r="2917" spans="1:18" x14ac:dyDescent="0.2">
      <c r="A2917" s="80"/>
      <c r="B2917" s="83">
        <f t="shared" si="62"/>
        <v>6</v>
      </c>
      <c r="C2917" s="82" t="s">
        <v>2920</v>
      </c>
      <c r="D2917" s="129" t="str">
        <f>+VLOOKUP(MID(C2917,1,2),[15]!Ferr_Cond,2,0)&amp;" Conductor "&amp;VLOOKUP(RIGHT(C2917,2),[15]GENERALES!$H$43:$I$49,2,0)&amp;" "&amp;MID(C2917,5,3)&amp;" mm2"</f>
        <v>Varilla de armar Conductor ACAR 500 mm2</v>
      </c>
      <c r="E2917" s="81" t="s">
        <v>44</v>
      </c>
      <c r="F2917" s="85">
        <v>0</v>
      </c>
      <c r="G2917" s="113">
        <f>VLOOKUP(C2917,'[14]Peso Conductores'!B$1:E$65536,4,0)</f>
        <v>57.288391240947391</v>
      </c>
      <c r="H2917" s="114"/>
      <c r="I2917" s="88"/>
      <c r="J2917" s="89">
        <f>VLOOKUP(C2917,'[14]Peso Conductores'!B$1:G$65536,3,0)</f>
        <v>4.78</v>
      </c>
      <c r="M2917" s="59"/>
      <c r="N2917" s="59"/>
      <c r="O2917" s="59"/>
      <c r="P2917" s="59"/>
      <c r="Q2917" s="59"/>
      <c r="R2917" s="59"/>
    </row>
    <row r="2918" spans="1:18" x14ac:dyDescent="0.2">
      <c r="A2918" s="80"/>
      <c r="B2918" s="83">
        <f t="shared" si="62"/>
        <v>7</v>
      </c>
      <c r="C2918" s="82" t="s">
        <v>2921</v>
      </c>
      <c r="D2918" s="129" t="str">
        <f>+VLOOKUP(MID(C2918,1,2),[15]!Ferr_Cond,2,0)&amp;" Conductor "&amp;VLOOKUP(RIGHT(C2918,2),[15]GENERALES!$H$43:$I$49,2,0)&amp;" "&amp;MID(C2918,5,3)&amp;" mm2"</f>
        <v>Varilla de armar Conductor AAAC 500 mm2</v>
      </c>
      <c r="E2918" s="81" t="s">
        <v>44</v>
      </c>
      <c r="F2918" s="85">
        <v>0</v>
      </c>
      <c r="G2918" s="113">
        <f>VLOOKUP(C2918,'[14]Peso Conductores'!B$1:E$65536,4,0)</f>
        <v>57.288391240947391</v>
      </c>
      <c r="H2918" s="114"/>
      <c r="I2918" s="88"/>
      <c r="J2918" s="89">
        <f>VLOOKUP(C2918,'[14]Peso Conductores'!B$1:G$65536,3,0)</f>
        <v>4.78</v>
      </c>
      <c r="M2918" s="59"/>
      <c r="N2918" s="59"/>
      <c r="O2918" s="59"/>
      <c r="P2918" s="59"/>
      <c r="Q2918" s="59"/>
      <c r="R2918" s="59"/>
    </row>
    <row r="2919" spans="1:18" x14ac:dyDescent="0.2">
      <c r="A2919" s="80"/>
      <c r="B2919" s="83">
        <f t="shared" si="62"/>
        <v>8</v>
      </c>
      <c r="C2919" s="82" t="s">
        <v>2922</v>
      </c>
      <c r="D2919" s="129" t="str">
        <f>+VLOOKUP(MID(C2919,1,2),[15]!Ferr_Cond,2,0)&amp;" Conductor "&amp;VLOOKUP(RIGHT(C2919,2),[15]GENERALES!$H$43:$I$49,2,0)&amp;" "&amp;MID(C2919,5,3)&amp;" mm2"</f>
        <v>Varilla de armar Conductor ACCR 500 mm2</v>
      </c>
      <c r="E2919" s="81" t="s">
        <v>44</v>
      </c>
      <c r="F2919" s="85">
        <v>0</v>
      </c>
      <c r="G2919" s="113">
        <f>VLOOKUP(C2919,'[14]Peso Conductores'!B$1:E$65536,4,0)</f>
        <v>237</v>
      </c>
      <c r="H2919" s="114"/>
      <c r="I2919" s="88"/>
      <c r="J2919" s="89">
        <f>VLOOKUP(C2919,'[14]Peso Conductores'!B$1:G$65536,3,0)</f>
        <v>5</v>
      </c>
      <c r="M2919" s="59"/>
      <c r="N2919" s="59"/>
      <c r="O2919" s="59"/>
      <c r="P2919" s="59"/>
      <c r="Q2919" s="59"/>
      <c r="R2919" s="59"/>
    </row>
    <row r="2920" spans="1:18" x14ac:dyDescent="0.2">
      <c r="A2920" s="80"/>
      <c r="B2920" s="83">
        <f t="shared" si="62"/>
        <v>9</v>
      </c>
      <c r="C2920" s="82" t="s">
        <v>2923</v>
      </c>
      <c r="D2920" s="129" t="str">
        <f>+VLOOKUP(MID(C2920,1,2),[15]!Ferr_Cond,2,0)&amp;" Conductor "&amp;VLOOKUP(RIGHT(C2920,2),[15]GENERALES!$H$43:$I$49,2,0)&amp;" "&amp;MID(C2920,5,3)&amp;" mm2"</f>
        <v>Varilla de armar Conductor ACAR 430 mm2</v>
      </c>
      <c r="E2920" s="81" t="s">
        <v>44</v>
      </c>
      <c r="F2920" s="85">
        <v>0</v>
      </c>
      <c r="G2920" s="113">
        <f>VLOOKUP(C2920,'[14]Peso Conductores'!B$1:E$65536,4,0)</f>
        <v>50.097379788108803</v>
      </c>
      <c r="H2920" s="114"/>
      <c r="I2920" s="88"/>
      <c r="J2920" s="89">
        <f>VLOOKUP(C2920,'[14]Peso Conductores'!B$1:G$65536,3,0)</f>
        <v>4.18</v>
      </c>
      <c r="M2920" s="59"/>
      <c r="N2920" s="59"/>
      <c r="O2920" s="59"/>
      <c r="P2920" s="59"/>
      <c r="Q2920" s="59"/>
      <c r="R2920" s="59"/>
    </row>
    <row r="2921" spans="1:18" x14ac:dyDescent="0.2">
      <c r="A2921" s="80"/>
      <c r="B2921" s="83">
        <f t="shared" si="62"/>
        <v>10</v>
      </c>
      <c r="C2921" s="82" t="s">
        <v>2924</v>
      </c>
      <c r="D2921" s="129" t="str">
        <f>+VLOOKUP(MID(C2921,1,2),[15]!Ferr_Cond,2,0)&amp;" Conductor "&amp;VLOOKUP(RIGHT(C2921,2),[15]GENERALES!$H$43:$I$49,2,0)&amp;" "&amp;MID(C2921,5,3)&amp;" mm2"</f>
        <v>Varilla de armar Conductor ACAR 400 mm2</v>
      </c>
      <c r="E2921" s="81" t="s">
        <v>44</v>
      </c>
      <c r="F2921" s="85">
        <v>0</v>
      </c>
      <c r="G2921" s="113">
        <f>VLOOKUP(C2921,'[14]Peso Conductores'!B$1:E$65536,4,0)</f>
        <v>48.05992654313787</v>
      </c>
      <c r="H2921" s="114"/>
      <c r="I2921" s="88"/>
      <c r="J2921" s="89">
        <f>VLOOKUP(C2921,'[14]Peso Conductores'!B$1:G$65536,3,0)</f>
        <v>4.01</v>
      </c>
      <c r="M2921" s="59"/>
      <c r="N2921" s="59"/>
      <c r="O2921" s="59"/>
      <c r="P2921" s="59"/>
      <c r="Q2921" s="59"/>
      <c r="R2921" s="59"/>
    </row>
    <row r="2922" spans="1:18" x14ac:dyDescent="0.2">
      <c r="A2922" s="80"/>
      <c r="B2922" s="83">
        <f t="shared" si="62"/>
        <v>11</v>
      </c>
      <c r="C2922" s="82" t="s">
        <v>2925</v>
      </c>
      <c r="D2922" s="129" t="str">
        <f>+VLOOKUP(MID(C2922,1,2),[15]!Ferr_Cond,2,0)&amp;" Conductor "&amp;VLOOKUP(RIGHT(C2922,2),[15]GENERALES!$H$43:$I$49,2,0)&amp;" "&amp;MID(C2922,5,3)&amp;" mm2"</f>
        <v>Varilla de armar Conductor ACSR 400 mm2</v>
      </c>
      <c r="E2922" s="81" t="s">
        <v>44</v>
      </c>
      <c r="F2922" s="85">
        <v>0</v>
      </c>
      <c r="G2922" s="113">
        <f>VLOOKUP(C2922,'[14]Peso Conductores'!B$1:E$65536,4,0)</f>
        <v>48.05992654313787</v>
      </c>
      <c r="H2922" s="114"/>
      <c r="I2922" s="88"/>
      <c r="J2922" s="89">
        <f>VLOOKUP(C2922,'[14]Peso Conductores'!B$1:G$65536,3,0)</f>
        <v>4.01</v>
      </c>
      <c r="M2922" s="59"/>
      <c r="N2922" s="59"/>
      <c r="O2922" s="59"/>
      <c r="P2922" s="59"/>
      <c r="Q2922" s="59"/>
      <c r="R2922" s="59"/>
    </row>
    <row r="2923" spans="1:18" x14ac:dyDescent="0.2">
      <c r="A2923" s="80"/>
      <c r="B2923" s="83">
        <f t="shared" si="62"/>
        <v>12</v>
      </c>
      <c r="C2923" s="82" t="s">
        <v>2926</v>
      </c>
      <c r="D2923" s="129" t="str">
        <f>+VLOOKUP(MID(C2923,1,2),[15]!Ferr_Cond,2,0)&amp;" Conductor "&amp;VLOOKUP(RIGHT(C2923,2),[15]GENERALES!$H$43:$I$49,2,0)&amp;" "&amp;MID(C2923,5,3)&amp;" mm2"</f>
        <v>Varilla de armar Conductor AAAC 400 mm2</v>
      </c>
      <c r="E2923" s="81" t="s">
        <v>44</v>
      </c>
      <c r="F2923" s="85">
        <v>0</v>
      </c>
      <c r="G2923" s="113">
        <f>VLOOKUP(C2923,'[14]Peso Conductores'!B$1:E$65536,4,0)</f>
        <v>48.05992654313787</v>
      </c>
      <c r="H2923" s="114"/>
      <c r="I2923" s="88"/>
      <c r="J2923" s="89">
        <f>VLOOKUP(C2923,'[14]Peso Conductores'!B$1:G$65536,3,0)</f>
        <v>4.01</v>
      </c>
      <c r="M2923" s="59"/>
      <c r="N2923" s="59"/>
      <c r="O2923" s="59"/>
      <c r="P2923" s="59"/>
      <c r="Q2923" s="59"/>
      <c r="R2923" s="59"/>
    </row>
    <row r="2924" spans="1:18" x14ac:dyDescent="0.2">
      <c r="A2924" s="80"/>
      <c r="B2924" s="83">
        <f t="shared" si="62"/>
        <v>13</v>
      </c>
      <c r="C2924" s="82" t="s">
        <v>2927</v>
      </c>
      <c r="D2924" s="129" t="str">
        <f>+VLOOKUP(MID(C2924,1,2),[15]!Ferr_Cond,2,0)&amp;" Conductor "&amp;VLOOKUP(RIGHT(C2924,2),[15]GENERALES!$H$43:$I$49,2,0)&amp;" "&amp;MID(C2924,5,3)&amp;" mm2"</f>
        <v>Varilla de armar Conductor ACAR 380 mm2</v>
      </c>
      <c r="E2924" s="81" t="s">
        <v>44</v>
      </c>
      <c r="F2924" s="85">
        <v>0</v>
      </c>
      <c r="G2924" s="113">
        <f>VLOOKUP(C2924,'[14]Peso Conductores'!B$1:E$65536,4,0)</f>
        <v>44.10487024407665</v>
      </c>
      <c r="H2924" s="114"/>
      <c r="I2924" s="88"/>
      <c r="J2924" s="89">
        <f>VLOOKUP(C2924,'[14]Peso Conductores'!B$1:G$65536,3,0)</f>
        <v>3.68</v>
      </c>
      <c r="M2924" s="59"/>
      <c r="N2924" s="59"/>
      <c r="O2924" s="59"/>
      <c r="P2924" s="59"/>
      <c r="Q2924" s="59"/>
      <c r="R2924" s="59"/>
    </row>
    <row r="2925" spans="1:18" x14ac:dyDescent="0.2">
      <c r="A2925" s="80"/>
      <c r="B2925" s="83">
        <f t="shared" si="62"/>
        <v>14</v>
      </c>
      <c r="C2925" s="82" t="s">
        <v>2928</v>
      </c>
      <c r="D2925" s="129" t="str">
        <f>+VLOOKUP(MID(C2925,1,2),[15]!Ferr_Cond,2,0)&amp;" Conductor "&amp;VLOOKUP(RIGHT(C2925,2),[15]GENERALES!$H$43:$I$49,2,0)&amp;" "&amp;MID(C2925,5,3)&amp;" mm2"</f>
        <v>Varilla de armar Conductor ACAR 350 mm2</v>
      </c>
      <c r="E2925" s="81" t="s">
        <v>44</v>
      </c>
      <c r="F2925" s="85">
        <v>0</v>
      </c>
      <c r="G2925" s="113">
        <f>VLOOKUP(C2925,'[14]Peso Conductores'!B$1:E$65536,4,0)</f>
        <v>32.359551537773633</v>
      </c>
      <c r="H2925" s="114"/>
      <c r="I2925" s="88"/>
      <c r="J2925" s="89">
        <f>VLOOKUP(C2925,'[14]Peso Conductores'!B$1:G$65536,3,0)</f>
        <v>2.7</v>
      </c>
      <c r="M2925" s="59"/>
      <c r="N2925" s="59"/>
      <c r="O2925" s="59"/>
      <c r="P2925" s="59"/>
      <c r="Q2925" s="59"/>
      <c r="R2925" s="59"/>
    </row>
    <row r="2926" spans="1:18" x14ac:dyDescent="0.2">
      <c r="A2926" s="80"/>
      <c r="B2926" s="83">
        <f t="shared" si="62"/>
        <v>15</v>
      </c>
      <c r="C2926" s="82" t="s">
        <v>2929</v>
      </c>
      <c r="D2926" s="129" t="str">
        <f>+VLOOKUP(MID(C2926,1,2),[15]!Ferr_Cond,2,0)&amp;" Conductor "&amp;VLOOKUP(RIGHT(C2926,2),[15]GENERALES!$H$43:$I$49,2,0)&amp;" "&amp;MID(C2926,5,3)&amp;" mm2"</f>
        <v>Varilla de armar Conductor ACSR 315 mm2</v>
      </c>
      <c r="E2926" s="81" t="s">
        <v>44</v>
      </c>
      <c r="F2926" s="85">
        <v>0</v>
      </c>
      <c r="G2926" s="113">
        <f>VLOOKUP(C2926,'[14]Peso Conductores'!B$1:E$65536,4,0)</f>
        <v>29.363296765757553</v>
      </c>
      <c r="H2926" s="114"/>
      <c r="I2926" s="88"/>
      <c r="J2926" s="89">
        <f>VLOOKUP(C2926,'[14]Peso Conductores'!B$1:G$65536,3,0)</f>
        <v>2.4500000000000002</v>
      </c>
      <c r="M2926" s="59"/>
      <c r="N2926" s="59"/>
      <c r="O2926" s="59"/>
      <c r="P2926" s="59"/>
      <c r="Q2926" s="59"/>
      <c r="R2926" s="59"/>
    </row>
    <row r="2927" spans="1:18" x14ac:dyDescent="0.2">
      <c r="A2927" s="80"/>
      <c r="B2927" s="83">
        <f t="shared" si="62"/>
        <v>16</v>
      </c>
      <c r="C2927" s="82" t="s">
        <v>2930</v>
      </c>
      <c r="D2927" s="129" t="str">
        <f>+VLOOKUP(MID(C2927,1,2),[15]!Ferr_Cond,2,0)&amp;" Conductor "&amp;VLOOKUP(RIGHT(C2927,2),[15]GENERALES!$H$43:$I$49,2,0)&amp;" "&amp;MID(C2927,5,3)&amp;" mm2"</f>
        <v>Varilla de armar Conductor ACAR 300 mm2</v>
      </c>
      <c r="E2927" s="81" t="s">
        <v>44</v>
      </c>
      <c r="F2927" s="85">
        <v>0</v>
      </c>
      <c r="G2927" s="113">
        <f>VLOOKUP(C2927,'[14]Peso Conductores'!B$1:E$65536,4,0)</f>
        <v>26.367041993741477</v>
      </c>
      <c r="H2927" s="114"/>
      <c r="I2927" s="88"/>
      <c r="J2927" s="89">
        <f>VLOOKUP(C2927,'[14]Peso Conductores'!B$1:G$65536,3,0)</f>
        <v>2.2000000000000002</v>
      </c>
      <c r="M2927" s="59"/>
      <c r="N2927" s="59"/>
      <c r="O2927" s="59"/>
      <c r="P2927" s="59"/>
      <c r="Q2927" s="59"/>
      <c r="R2927" s="59"/>
    </row>
    <row r="2928" spans="1:18" x14ac:dyDescent="0.2">
      <c r="A2928" s="80"/>
      <c r="B2928" s="83">
        <f t="shared" si="62"/>
        <v>17</v>
      </c>
      <c r="C2928" s="82" t="s">
        <v>2931</v>
      </c>
      <c r="D2928" s="129" t="str">
        <f>+VLOOKUP(MID(C2928,1,2),[15]!Ferr_Cond,2,0)&amp;" Conductor "&amp;VLOOKUP(RIGHT(C2928,2),[15]GENERALES!$H$43:$I$49,2,0)&amp;" "&amp;MID(C2928,5,3)&amp;" mm2"</f>
        <v>Varilla de armar Conductor AAAC 300 mm2</v>
      </c>
      <c r="E2928" s="81" t="s">
        <v>44</v>
      </c>
      <c r="F2928" s="85">
        <v>0</v>
      </c>
      <c r="G2928" s="113">
        <f>VLOOKUP(C2928,'[14]Peso Conductores'!B$1:E$65536,4,0)</f>
        <v>26.367041993741477</v>
      </c>
      <c r="H2928" s="114"/>
      <c r="I2928" s="88"/>
      <c r="J2928" s="89">
        <f>VLOOKUP(C2928,'[14]Peso Conductores'!B$1:G$65536,3,0)</f>
        <v>2.2000000000000002</v>
      </c>
      <c r="M2928" s="59"/>
      <c r="N2928" s="59"/>
      <c r="O2928" s="59"/>
      <c r="P2928" s="59"/>
      <c r="Q2928" s="59"/>
      <c r="R2928" s="59"/>
    </row>
    <row r="2929" spans="1:18" x14ac:dyDescent="0.2">
      <c r="A2929" s="80"/>
      <c r="B2929" s="83">
        <f t="shared" si="62"/>
        <v>18</v>
      </c>
      <c r="C2929" s="82" t="s">
        <v>2932</v>
      </c>
      <c r="D2929" s="129" t="str">
        <f>+VLOOKUP(MID(C2929,1,2),[15]!Ferr_Cond,2,0)&amp;" Conductor "&amp;VLOOKUP(RIGHT(C2929,2),[15]GENERALES!$H$43:$I$49,2,0)&amp;" "&amp;MID(C2929,5,3)&amp;" mm2"</f>
        <v>Varilla de armar Conductor ACAR 280 mm2</v>
      </c>
      <c r="E2929" s="81" t="s">
        <v>44</v>
      </c>
      <c r="F2929" s="85">
        <v>0</v>
      </c>
      <c r="G2929" s="113">
        <f>VLOOKUP(C2929,'[14]Peso Conductores'!B$1:E$65536,4,0)</f>
        <v>26.367041993741477</v>
      </c>
      <c r="H2929" s="114"/>
      <c r="I2929" s="88"/>
      <c r="J2929" s="89">
        <f>VLOOKUP(C2929,'[14]Peso Conductores'!B$1:G$65536,3,0)</f>
        <v>2.2000000000000002</v>
      </c>
      <c r="M2929" s="59"/>
      <c r="N2929" s="59"/>
      <c r="O2929" s="59"/>
      <c r="P2929" s="59"/>
      <c r="Q2929" s="59"/>
      <c r="R2929" s="59"/>
    </row>
    <row r="2930" spans="1:18" x14ac:dyDescent="0.2">
      <c r="A2930" s="80"/>
      <c r="B2930" s="83">
        <f t="shared" si="62"/>
        <v>19</v>
      </c>
      <c r="C2930" s="82" t="s">
        <v>2933</v>
      </c>
      <c r="D2930" s="129" t="str">
        <f>+VLOOKUP(MID(C2930,1,2),[15]!Ferr_Cond,2,0)&amp;" Conductor "&amp;VLOOKUP(RIGHT(C2930,2),[15]GENERALES!$H$43:$I$49,2,0)&amp;" "&amp;MID(C2930,5,3)&amp;" mm2"</f>
        <v>Varilla de armar Conductor ACSR 250 mm2</v>
      </c>
      <c r="E2930" s="81" t="s">
        <v>44</v>
      </c>
      <c r="F2930" s="85">
        <v>0</v>
      </c>
      <c r="G2930" s="113">
        <f>VLOOKUP(C2930,'[14]Peso Conductores'!B$1:E$65536,4,0)</f>
        <v>26.367041993741477</v>
      </c>
      <c r="H2930" s="114"/>
      <c r="I2930" s="88"/>
      <c r="J2930" s="89">
        <f>VLOOKUP(C2930,'[14]Peso Conductores'!B$1:G$65536,3,0)</f>
        <v>2.2000000000000002</v>
      </c>
      <c r="M2930" s="59"/>
      <c r="N2930" s="59"/>
      <c r="O2930" s="59"/>
      <c r="P2930" s="59"/>
      <c r="Q2930" s="59"/>
      <c r="R2930" s="59"/>
    </row>
    <row r="2931" spans="1:18" x14ac:dyDescent="0.2">
      <c r="A2931" s="80"/>
      <c r="B2931" s="83">
        <f t="shared" si="62"/>
        <v>20</v>
      </c>
      <c r="C2931" s="82" t="s">
        <v>2934</v>
      </c>
      <c r="D2931" s="129" t="str">
        <f>+VLOOKUP(MID(C2931,1,2),[15]!Ferr_Cond,2,0)&amp;" Conductor "&amp;VLOOKUP(RIGHT(C2931,2),[15]GENERALES!$H$43:$I$49,2,0)&amp;" "&amp;MID(C2931,5,3)&amp;" mm2"</f>
        <v>Varilla de armar Conductor AAACE 242 mm2</v>
      </c>
      <c r="E2931" s="81" t="s">
        <v>44</v>
      </c>
      <c r="F2931" s="85">
        <v>0</v>
      </c>
      <c r="G2931" s="113">
        <f>VLOOKUP(C2931,'[14]Peso Conductores'!B$1:E$65536,4,0)</f>
        <v>23.73033779436733</v>
      </c>
      <c r="H2931" s="114"/>
      <c r="I2931" s="88"/>
      <c r="J2931" s="89">
        <f>VLOOKUP(C2931,'[14]Peso Conductores'!B$1:G$65536,3,0)</f>
        <v>1.98</v>
      </c>
      <c r="M2931" s="59"/>
      <c r="N2931" s="59"/>
      <c r="O2931" s="59"/>
      <c r="P2931" s="59"/>
      <c r="Q2931" s="59"/>
      <c r="R2931" s="59"/>
    </row>
    <row r="2932" spans="1:18" x14ac:dyDescent="0.2">
      <c r="A2932" s="80"/>
      <c r="B2932" s="83">
        <f t="shared" si="62"/>
        <v>21</v>
      </c>
      <c r="C2932" s="82" t="s">
        <v>2935</v>
      </c>
      <c r="D2932" s="129" t="str">
        <f>+VLOOKUP(MID(C2932,1,2),[15]!Ferr_Cond,2,0)&amp;" Conductor "&amp;VLOOKUP(RIGHT(C2932,2),[15]GENERALES!$H$43:$I$49,2,0)&amp;" "&amp;MID(C2932,5,3)&amp;" mm2"</f>
        <v>Varilla de armar Conductor ACAR 240 mm2</v>
      </c>
      <c r="E2932" s="81" t="s">
        <v>44</v>
      </c>
      <c r="F2932" s="85">
        <v>0</v>
      </c>
      <c r="G2932" s="113">
        <f>VLOOKUP(C2932,'[14]Peso Conductores'!B$1:E$65536,4,0)</f>
        <v>23.73033779436733</v>
      </c>
      <c r="H2932" s="114"/>
      <c r="I2932" s="88"/>
      <c r="J2932" s="89">
        <f>VLOOKUP(C2932,'[14]Peso Conductores'!B$1:G$65536,3,0)</f>
        <v>1.98</v>
      </c>
      <c r="M2932" s="59"/>
      <c r="N2932" s="59"/>
      <c r="O2932" s="59"/>
      <c r="P2932" s="59"/>
      <c r="Q2932" s="59"/>
      <c r="R2932" s="59"/>
    </row>
    <row r="2933" spans="1:18" x14ac:dyDescent="0.2">
      <c r="A2933" s="80"/>
      <c r="B2933" s="83">
        <f t="shared" si="62"/>
        <v>22</v>
      </c>
      <c r="C2933" s="82" t="s">
        <v>2936</v>
      </c>
      <c r="D2933" s="129" t="str">
        <f>+VLOOKUP(MID(C2933,1,2),[15]!Ferr_Cond,2,0)&amp;" Conductor "&amp;VLOOKUP(RIGHT(C2933,2),[15]GENERALES!$H$43:$I$49,2,0)&amp;" "&amp;MID(C2933,5,3)&amp;" mm2"</f>
        <v>Varilla de armar Conductor AAAC 240 mm2</v>
      </c>
      <c r="E2933" s="81" t="s">
        <v>44</v>
      </c>
      <c r="F2933" s="85">
        <v>0</v>
      </c>
      <c r="G2933" s="113">
        <f>VLOOKUP(C2933,'[14]Peso Conductores'!B$1:E$65536,4,0)</f>
        <v>23.73033779436733</v>
      </c>
      <c r="H2933" s="114"/>
      <c r="I2933" s="88"/>
      <c r="J2933" s="89">
        <f>VLOOKUP(C2933,'[14]Peso Conductores'!B$1:G$65536,3,0)</f>
        <v>1.98</v>
      </c>
      <c r="M2933" s="59"/>
      <c r="N2933" s="59"/>
      <c r="O2933" s="59"/>
      <c r="P2933" s="59"/>
      <c r="Q2933" s="59"/>
      <c r="R2933" s="59"/>
    </row>
    <row r="2934" spans="1:18" x14ac:dyDescent="0.2">
      <c r="A2934" s="80"/>
      <c r="B2934" s="83">
        <f t="shared" si="62"/>
        <v>23</v>
      </c>
      <c r="C2934" s="82" t="s">
        <v>2937</v>
      </c>
      <c r="D2934" s="129" t="str">
        <f>+VLOOKUP(MID(C2934,1,2),[15]!Ferr_Cond,2,0)&amp;" Conductor "&amp;VLOOKUP(RIGHT(C2934,2),[15]GENERALES!$H$43:$I$49,2,0)&amp;" "&amp;MID(C2934,5,3)&amp;" mm2"</f>
        <v>Varilla de armar Conductor AAAC 185 mm2</v>
      </c>
      <c r="E2934" s="81" t="s">
        <v>44</v>
      </c>
      <c r="F2934" s="85">
        <v>0</v>
      </c>
      <c r="G2934" s="113">
        <f>VLOOKUP(C2934,'[14]Peso Conductores'!B$1:E$65536,4,0)</f>
        <v>15.400749528162635</v>
      </c>
      <c r="H2934" s="114"/>
      <c r="I2934" s="88"/>
      <c r="J2934" s="89">
        <f>VLOOKUP(C2934,'[14]Peso Conductores'!B$1:G$65536,3,0)</f>
        <v>1.2849999999999999</v>
      </c>
      <c r="M2934" s="59"/>
      <c r="N2934" s="59"/>
      <c r="O2934" s="59"/>
      <c r="P2934" s="59"/>
      <c r="Q2934" s="59"/>
      <c r="R2934" s="59"/>
    </row>
    <row r="2935" spans="1:18" x14ac:dyDescent="0.2">
      <c r="A2935" s="80"/>
      <c r="B2935" s="83">
        <f t="shared" si="62"/>
        <v>24</v>
      </c>
      <c r="C2935" s="82" t="s">
        <v>2938</v>
      </c>
      <c r="D2935" s="129" t="str">
        <f>+VLOOKUP(MID(C2935,1,2),[15]!Ferr_Cond,2,0)&amp;" Conductor "&amp;VLOOKUP(RIGHT(C2935,2),[15]GENERALES!$H$43:$I$49,2,0)&amp;" "&amp;MID(C2935,5,3)&amp;" mm2"</f>
        <v>Varilla de armar Conductor ACCR 150 mm2</v>
      </c>
      <c r="E2935" s="81" t="s">
        <v>44</v>
      </c>
      <c r="F2935" s="85">
        <v>0</v>
      </c>
      <c r="G2935" s="113">
        <f>VLOOKUP(C2935,'[14]Peso Conductores'!B$1:E$65536,4,0)</f>
        <v>16</v>
      </c>
      <c r="H2935" s="114"/>
      <c r="I2935" s="88"/>
      <c r="J2935" s="89">
        <f>VLOOKUP(C2935,'[14]Peso Conductores'!B$1:G$65536,3,0)</f>
        <v>1</v>
      </c>
      <c r="M2935" s="59"/>
      <c r="N2935" s="59"/>
      <c r="O2935" s="59"/>
      <c r="P2935" s="59"/>
      <c r="Q2935" s="59"/>
      <c r="R2935" s="59"/>
    </row>
    <row r="2936" spans="1:18" x14ac:dyDescent="0.2">
      <c r="A2936" s="80"/>
      <c r="B2936" s="83">
        <f t="shared" si="62"/>
        <v>25</v>
      </c>
      <c r="C2936" s="82" t="s">
        <v>2939</v>
      </c>
      <c r="D2936" s="129" t="str">
        <f>+VLOOKUP(MID(C2936,1,2),[15]!Ferr_Cond,2,0)&amp;" Conductor "&amp;VLOOKUP(RIGHT(C2936,2),[15]GENERALES!$H$43:$I$49,2,0)&amp;" "&amp;MID(C2936,5,3)&amp;" mm2"</f>
        <v>Varilla de armar Conductor AAACE 177 mm2</v>
      </c>
      <c r="E2936" s="81" t="s">
        <v>44</v>
      </c>
      <c r="F2936" s="85">
        <v>0</v>
      </c>
      <c r="G2936" s="113">
        <f>VLOOKUP(C2936,'[14]Peso Conductores'!B$1:E$65536,4,0)</f>
        <v>15.400749528162635</v>
      </c>
      <c r="H2936" s="114"/>
      <c r="I2936" s="88"/>
      <c r="J2936" s="89">
        <f>VLOOKUP(C2936,'[14]Peso Conductores'!B$1:G$65536,3,0)</f>
        <v>1.2849999999999999</v>
      </c>
      <c r="M2936" s="59"/>
      <c r="N2936" s="59"/>
      <c r="O2936" s="59"/>
      <c r="P2936" s="59"/>
      <c r="Q2936" s="59"/>
      <c r="R2936" s="59"/>
    </row>
    <row r="2937" spans="1:18" x14ac:dyDescent="0.2">
      <c r="A2937" s="80"/>
      <c r="B2937" s="83">
        <f t="shared" si="62"/>
        <v>26</v>
      </c>
      <c r="C2937" s="82" t="s">
        <v>2940</v>
      </c>
      <c r="D2937" s="129" t="str">
        <f>+VLOOKUP(MID(C2937,1,2),[15]!Ferr_Cond,2,0)&amp;" Conductor "&amp;VLOOKUP(RIGHT(C2937,2),[15]GENERALES!$H$43:$I$49,2,0)&amp;" "&amp;MID(C2937,5,3)&amp;" mm2"</f>
        <v>Varilla de armar Conductor AAAC 150 mm2</v>
      </c>
      <c r="E2937" s="81" t="s">
        <v>44</v>
      </c>
      <c r="F2937" s="85">
        <v>0</v>
      </c>
      <c r="G2937" s="113">
        <f>VLOOKUP(C2937,'[14]Peso Conductores'!B$1:E$65536,4,0)</f>
        <v>11.505618324541734</v>
      </c>
      <c r="H2937" s="114"/>
      <c r="I2937" s="88"/>
      <c r="J2937" s="89">
        <f>VLOOKUP(C2937,'[14]Peso Conductores'!B$1:G$65536,3,0)</f>
        <v>0.96</v>
      </c>
      <c r="M2937" s="59"/>
      <c r="N2937" s="59"/>
      <c r="O2937" s="59"/>
      <c r="P2937" s="59"/>
      <c r="Q2937" s="59"/>
      <c r="R2937" s="59"/>
    </row>
    <row r="2938" spans="1:18" x14ac:dyDescent="0.2">
      <c r="A2938" s="80"/>
      <c r="B2938" s="83">
        <f t="shared" si="62"/>
        <v>27</v>
      </c>
      <c r="C2938" s="82" t="s">
        <v>2941</v>
      </c>
      <c r="D2938" s="129" t="str">
        <f>+VLOOKUP(MID(C2938,1,2),[15]!Ferr_Cond,2,0)&amp;" Conductor "&amp;VLOOKUP(RIGHT(C2938,2),[15]GENERALES!$H$43:$I$49,2,0)&amp;" "&amp;MID(C2938,5,3)&amp;" mm2"</f>
        <v>Varilla de armar Conductor AAAC 120 mm2</v>
      </c>
      <c r="E2938" s="81" t="s">
        <v>44</v>
      </c>
      <c r="F2938" s="85">
        <v>0</v>
      </c>
      <c r="G2938" s="113">
        <f>VLOOKUP(C2938,'[14]Peso Conductores'!B$1:E$65536,4,0)</f>
        <v>8.0299627890030862</v>
      </c>
      <c r="H2938" s="114"/>
      <c r="I2938" s="88"/>
      <c r="J2938" s="89">
        <f>VLOOKUP(C2938,'[14]Peso Conductores'!B$1:G$65536,3,0)</f>
        <v>0.67</v>
      </c>
      <c r="M2938" s="59"/>
      <c r="N2938" s="59"/>
      <c r="O2938" s="59"/>
      <c r="P2938" s="59"/>
      <c r="Q2938" s="59"/>
      <c r="R2938" s="59"/>
    </row>
    <row r="2939" spans="1:18" x14ac:dyDescent="0.2">
      <c r="A2939" s="80"/>
      <c r="B2939" s="83">
        <f t="shared" si="62"/>
        <v>28</v>
      </c>
      <c r="C2939" s="82" t="s">
        <v>2942</v>
      </c>
      <c r="D2939" s="129" t="str">
        <f>+VLOOKUP(MID(C2939,1,2),[15]!Ferr_Cond,2,0)&amp;" Conductor "&amp;VLOOKUP(RIGHT(C2939,2),[15]GENERALES!$H$43:$I$49,2,0)&amp;" "&amp;MID(C2939,5,3)&amp;" mm2"</f>
        <v>Varilla de armar Conductor AAAC 095 mm2</v>
      </c>
      <c r="E2939" s="81" t="s">
        <v>44</v>
      </c>
      <c r="F2939" s="85">
        <v>0</v>
      </c>
      <c r="G2939" s="113">
        <f>VLOOKUP(C2939,'[14]Peso Conductores'!B$1:E$65536,4,0)</f>
        <v>7.7303373118014784</v>
      </c>
      <c r="H2939" s="114"/>
      <c r="I2939" s="88"/>
      <c r="J2939" s="89">
        <f>VLOOKUP(C2939,'[14]Peso Conductores'!B$1:G$65536,3,0)</f>
        <v>0.64500000000000002</v>
      </c>
      <c r="M2939" s="59"/>
      <c r="N2939" s="59"/>
      <c r="O2939" s="59"/>
      <c r="P2939" s="59"/>
      <c r="Q2939" s="59"/>
      <c r="R2939" s="59"/>
    </row>
    <row r="2940" spans="1:18" x14ac:dyDescent="0.2">
      <c r="A2940" s="80"/>
      <c r="B2940" s="83">
        <f t="shared" si="62"/>
        <v>29</v>
      </c>
      <c r="C2940" s="82" t="s">
        <v>2943</v>
      </c>
      <c r="D2940" s="129" t="str">
        <f>+VLOOKUP(MID(C2940,1,2),[15]!Ferr_Cond,2,0)&amp;" Conductor "&amp;VLOOKUP(RIGHT(C2940,2),[15]GENERALES!$H$43:$I$49,2,0)&amp;" "&amp;MID(C2940,5,3)&amp;" mm2"</f>
        <v>Varilla de armar Conductor ACSR 080 mm2</v>
      </c>
      <c r="E2940" s="81" t="s">
        <v>44</v>
      </c>
      <c r="F2940" s="85">
        <v>0</v>
      </c>
      <c r="G2940" s="113">
        <f>VLOOKUP(C2940,'[14]Peso Conductores'!B$1:E$65536,4,0)</f>
        <v>5.033708016987009</v>
      </c>
      <c r="H2940" s="114"/>
      <c r="I2940" s="88"/>
      <c r="J2940" s="89">
        <f>VLOOKUP(C2940,'[14]Peso Conductores'!B$1:G$65536,3,0)</f>
        <v>0.42</v>
      </c>
      <c r="M2940" s="59"/>
      <c r="N2940" s="59"/>
      <c r="O2940" s="59"/>
      <c r="P2940" s="59"/>
      <c r="Q2940" s="59"/>
      <c r="R2940" s="59"/>
    </row>
    <row r="2941" spans="1:18" x14ac:dyDescent="0.2">
      <c r="A2941" s="80"/>
      <c r="B2941" s="83">
        <f t="shared" si="62"/>
        <v>30</v>
      </c>
      <c r="C2941" s="82" t="s">
        <v>2944</v>
      </c>
      <c r="D2941" s="129" t="str">
        <f>+VLOOKUP(MID(C2941,1,2),[15]!Ferr_Cond,2,0)&amp;" Conductor "&amp;VLOOKUP(RIGHT(C2941,2),[15]GENERALES!$H$43:$I$49,2,0)&amp;" "&amp;MID(C2941,5,3)&amp;" mm2"</f>
        <v>Varilla de armar Conductor AAAC 050 mm2</v>
      </c>
      <c r="E2941" s="81" t="s">
        <v>44</v>
      </c>
      <c r="F2941" s="85">
        <v>0</v>
      </c>
      <c r="G2941" s="113">
        <f>VLOOKUP(C2941,'[14]Peso Conductores'!B$1:E$65536,4,0)</f>
        <v>4.1947566808225076</v>
      </c>
      <c r="H2941" s="114"/>
      <c r="I2941" s="88"/>
      <c r="J2941" s="89">
        <f>VLOOKUP(C2941,'[14]Peso Conductores'!B$1:G$65536,3,0)</f>
        <v>0.35</v>
      </c>
      <c r="M2941" s="59"/>
      <c r="N2941" s="59"/>
      <c r="O2941" s="59"/>
      <c r="P2941" s="59"/>
      <c r="Q2941" s="59"/>
      <c r="R2941" s="59"/>
    </row>
    <row r="2942" spans="1:18" x14ac:dyDescent="0.2">
      <c r="A2942" s="80"/>
      <c r="B2942" s="83">
        <f t="shared" si="62"/>
        <v>31</v>
      </c>
      <c r="C2942" s="82" t="s">
        <v>2945</v>
      </c>
      <c r="D2942" s="129" t="str">
        <f>+VLOOKUP(MID(C2942,1,2),[15]!Ferr_Cond,2,0)&amp;" Conductor "&amp;VLOOKUP(RIGHT(C2942,2),[15]GENERALES!$H$43:$I$49,2,0)&amp;" "&amp;MID(C2942,5,3)&amp;" mm2"</f>
        <v>Varilla de armar Conductor AAAC 035 mm2</v>
      </c>
      <c r="E2942" s="81" t="s">
        <v>44</v>
      </c>
      <c r="F2942" s="85">
        <v>0</v>
      </c>
      <c r="G2942" s="113">
        <f>VLOOKUP(C2942,'[14]Peso Conductores'!B$1:E$65536,4,0)</f>
        <v>3.3558053446580063</v>
      </c>
      <c r="H2942" s="114"/>
      <c r="I2942" s="88"/>
      <c r="J2942" s="89">
        <f>VLOOKUP(C2942,'[14]Peso Conductores'!B$1:G$65536,3,0)</f>
        <v>0.28000000000000003</v>
      </c>
      <c r="M2942" s="59"/>
      <c r="N2942" s="59"/>
      <c r="O2942" s="59"/>
      <c r="P2942" s="59"/>
      <c r="Q2942" s="59"/>
      <c r="R2942" s="59"/>
    </row>
    <row r="2943" spans="1:18" x14ac:dyDescent="0.2">
      <c r="A2943" s="80"/>
      <c r="B2943" s="83">
        <f t="shared" si="62"/>
        <v>32</v>
      </c>
      <c r="C2943" s="82" t="s">
        <v>2946</v>
      </c>
      <c r="D2943" s="129" t="str">
        <f>+VLOOKUP(MID(C2943,1,2),[15]!Ferr_Cond,2,0)&amp;" Conductor "&amp;VLOOKUP(RIGHT(C2943,2),[15]GENERALES!$H$43:$I$49,2,0)&amp;" "&amp;MID(C2943,5,3)&amp;" mm2"</f>
        <v>Varilla de armar Conductor AAAC 070 mm2</v>
      </c>
      <c r="E2943" s="81" t="s">
        <v>44</v>
      </c>
      <c r="F2943" s="85">
        <v>0</v>
      </c>
      <c r="G2943" s="113">
        <f>VLOOKUP(C2943,'[14]Peso Conductores'!B$1:E$65536,4,0)</f>
        <v>5.033708016987009</v>
      </c>
      <c r="H2943" s="114"/>
      <c r="I2943" s="130"/>
      <c r="J2943" s="89">
        <f>VLOOKUP(C2943,'[14]Peso Conductores'!B$1:G$65536,3,0)</f>
        <v>0.42</v>
      </c>
      <c r="M2943" s="59"/>
      <c r="N2943" s="59"/>
      <c r="O2943" s="59"/>
      <c r="P2943" s="59"/>
      <c r="Q2943" s="59"/>
      <c r="R2943" s="59"/>
    </row>
    <row r="2944" spans="1:18" x14ac:dyDescent="0.2">
      <c r="A2944" s="80"/>
      <c r="B2944" s="83">
        <f t="shared" si="62"/>
        <v>33</v>
      </c>
      <c r="C2944" s="82" t="s">
        <v>2947</v>
      </c>
      <c r="D2944" s="129" t="str">
        <f>+VLOOKUP(MID(C2944,1,2),[15]!Ferr_Cond,2,0)&amp;" Conductor "&amp;VLOOKUP(RIGHT(C2944,2),[15]GENERALES!$H$43:$I$49,2,0)&amp;" "&amp;MID(C2944,5,3)&amp;" mm2"</f>
        <v>Manguito de Reparación Conductor AAAC 700 mm2</v>
      </c>
      <c r="E2944" s="81" t="s">
        <v>44</v>
      </c>
      <c r="F2944" s="85">
        <v>0</v>
      </c>
      <c r="G2944" s="113">
        <f>VLOOKUP(C2944,'[14]Peso Conductores'!B$1:E$65536,4,0)</f>
        <v>57.845118512921999</v>
      </c>
      <c r="H2944" s="114"/>
      <c r="I2944" s="130"/>
      <c r="J2944" s="89">
        <f>VLOOKUP(C2944,'[14]Peso Conductores'!B$1:G$65536,3,0)</f>
        <v>1.7</v>
      </c>
      <c r="M2944" s="59"/>
      <c r="N2944" s="59"/>
      <c r="O2944" s="59"/>
      <c r="P2944" s="59"/>
      <c r="Q2944" s="59"/>
      <c r="R2944" s="59"/>
    </row>
    <row r="2945" spans="1:18" x14ac:dyDescent="0.2">
      <c r="A2945" s="80"/>
      <c r="B2945" s="83">
        <f t="shared" si="62"/>
        <v>34</v>
      </c>
      <c r="C2945" s="82" t="s">
        <v>2948</v>
      </c>
      <c r="D2945" s="129" t="str">
        <f>+VLOOKUP(MID(C2945,1,2),[15]!Ferr_Cond,2,0)&amp;" Conductor "&amp;VLOOKUP(RIGHT(C2945,2),[15]GENERALES!$H$43:$I$49,2,0)&amp;" "&amp;MID(C2945,5,3)&amp;" mm2"</f>
        <v>Manguito de Reparación Conductor ACSR 726 mm2</v>
      </c>
      <c r="E2945" s="81" t="s">
        <v>44</v>
      </c>
      <c r="F2945" s="85">
        <v>0</v>
      </c>
      <c r="G2945" s="113">
        <f>VLOOKUP(C2945,'[14]Peso Conductores'!B$1:E$65536,4,0)</f>
        <v>57.845118512921999</v>
      </c>
      <c r="H2945" s="114"/>
      <c r="I2945" s="130"/>
      <c r="J2945" s="89">
        <f>VLOOKUP(C2945,'[14]Peso Conductores'!B$1:G$65536,3,0)</f>
        <v>1.7</v>
      </c>
      <c r="M2945" s="59"/>
      <c r="N2945" s="59"/>
      <c r="O2945" s="59"/>
      <c r="P2945" s="59"/>
      <c r="Q2945" s="59"/>
      <c r="R2945" s="59"/>
    </row>
    <row r="2946" spans="1:18" x14ac:dyDescent="0.2">
      <c r="A2946" s="80"/>
      <c r="B2946" s="83">
        <f t="shared" si="62"/>
        <v>35</v>
      </c>
      <c r="C2946" s="82" t="s">
        <v>2949</v>
      </c>
      <c r="D2946" s="129" t="str">
        <f>+VLOOKUP(MID(C2946,1,2),[15]!Ferr_Cond,2,0)&amp;" Conductor "&amp;VLOOKUP(RIGHT(C2946,2),[15]GENERALES!$H$43:$I$49,2,0)&amp;" "&amp;MID(C2946,5,3)&amp;" mm2"</f>
        <v>Manguito de Reparación Conductor ACAR 600 mm2</v>
      </c>
      <c r="E2946" s="81" t="s">
        <v>44</v>
      </c>
      <c r="F2946" s="85">
        <v>0</v>
      </c>
      <c r="G2946" s="113">
        <f>VLOOKUP(C2946,'[14]Peso Conductores'!B$1:E$65536,4,0)</f>
        <v>48.657952631457917</v>
      </c>
      <c r="H2946" s="114"/>
      <c r="I2946" s="88"/>
      <c r="J2946" s="89">
        <f>VLOOKUP(C2946,'[14]Peso Conductores'!B$1:G$65536,3,0)</f>
        <v>1.43</v>
      </c>
      <c r="M2946" s="59"/>
      <c r="N2946" s="59"/>
      <c r="O2946" s="59"/>
      <c r="P2946" s="59"/>
      <c r="Q2946" s="59"/>
      <c r="R2946" s="59"/>
    </row>
    <row r="2947" spans="1:18" x14ac:dyDescent="0.2">
      <c r="A2947" s="80"/>
      <c r="B2947" s="83">
        <f t="shared" si="62"/>
        <v>36</v>
      </c>
      <c r="C2947" s="82" t="s">
        <v>2950</v>
      </c>
      <c r="D2947" s="129" t="str">
        <f>+VLOOKUP(MID(C2947,1,2),[15]!Ferr_Cond,2,0)&amp;" Conductor "&amp;VLOOKUP(RIGHT(C2947,2),[15]GENERALES!$H$43:$I$49,2,0)&amp;" "&amp;MID(C2947,5,3)&amp;" mm2"</f>
        <v>Manguito de Reparación Conductor AAAC 600 mm2</v>
      </c>
      <c r="E2947" s="81" t="s">
        <v>44</v>
      </c>
      <c r="F2947" s="85">
        <v>0</v>
      </c>
      <c r="G2947" s="113">
        <f>VLOOKUP(C2947,'[14]Peso Conductores'!B$1:E$65536,4,0)</f>
        <v>48.657952631457917</v>
      </c>
      <c r="H2947" s="114"/>
      <c r="I2947" s="88"/>
      <c r="J2947" s="89">
        <f>VLOOKUP(C2947,'[14]Peso Conductores'!B$1:G$65536,3,0)</f>
        <v>1.43</v>
      </c>
      <c r="M2947" s="59"/>
      <c r="N2947" s="59"/>
      <c r="O2947" s="59"/>
      <c r="P2947" s="59"/>
      <c r="Q2947" s="59"/>
      <c r="R2947" s="59"/>
    </row>
    <row r="2948" spans="1:18" x14ac:dyDescent="0.2">
      <c r="A2948" s="80"/>
      <c r="B2948" s="83">
        <f t="shared" si="62"/>
        <v>37</v>
      </c>
      <c r="C2948" s="82" t="s">
        <v>2951</v>
      </c>
      <c r="D2948" s="129" t="str">
        <f>+VLOOKUP(MID(C2948,1,2),[15]!Ferr_Cond,2,0)&amp;" Conductor "&amp;VLOOKUP(RIGHT(C2948,2),[15]GENERALES!$H$43:$I$49,2,0)&amp;" "&amp;MID(C2948,5,3)&amp;" mm2"</f>
        <v>Manguito de Reparación Conductor ACSR 592 mm2</v>
      </c>
      <c r="E2948" s="81" t="s">
        <v>44</v>
      </c>
      <c r="F2948" s="85">
        <v>0</v>
      </c>
      <c r="G2948" s="113">
        <f>VLOOKUP(C2948,'[14]Peso Conductores'!B$1:E$65536,4,0)</f>
        <v>48.657952631457917</v>
      </c>
      <c r="H2948" s="114"/>
      <c r="I2948" s="88"/>
      <c r="J2948" s="89">
        <f>VLOOKUP(C2948,'[14]Peso Conductores'!B$1:G$65536,3,0)</f>
        <v>1.43</v>
      </c>
      <c r="M2948" s="59"/>
      <c r="N2948" s="59"/>
      <c r="O2948" s="59"/>
      <c r="P2948" s="59"/>
      <c r="Q2948" s="59"/>
      <c r="R2948" s="59"/>
    </row>
    <row r="2949" spans="1:18" x14ac:dyDescent="0.2">
      <c r="A2949" s="80"/>
      <c r="B2949" s="83">
        <f t="shared" si="62"/>
        <v>38</v>
      </c>
      <c r="C2949" s="82" t="s">
        <v>2952</v>
      </c>
      <c r="D2949" s="129" t="str">
        <f>+VLOOKUP(MID(C2949,1,2),[15]!Ferr_Cond,2,0)&amp;" Conductor "&amp;VLOOKUP(RIGHT(C2949,2),[15]GENERALES!$H$43:$I$49,2,0)&amp;" "&amp;MID(C2949,5,3)&amp;" mm2"</f>
        <v>Manguito de Reparación Conductor ACAR 500 mm2</v>
      </c>
      <c r="E2949" s="81" t="s">
        <v>44</v>
      </c>
      <c r="F2949" s="85">
        <v>0</v>
      </c>
      <c r="G2949" s="113">
        <f>VLOOKUP(C2949,'[14]Peso Conductores'!B$1:E$65536,4,0)</f>
        <v>39.470786749993835</v>
      </c>
      <c r="H2949" s="114"/>
      <c r="I2949" s="88"/>
      <c r="J2949" s="89">
        <f>VLOOKUP(C2949,'[14]Peso Conductores'!B$1:G$65536,3,0)</f>
        <v>1.1599999999999999</v>
      </c>
      <c r="M2949" s="59"/>
      <c r="N2949" s="59"/>
      <c r="O2949" s="59"/>
      <c r="P2949" s="59"/>
      <c r="Q2949" s="59"/>
      <c r="R2949" s="59"/>
    </row>
    <row r="2950" spans="1:18" x14ac:dyDescent="0.2">
      <c r="A2950" s="80"/>
      <c r="B2950" s="83">
        <f t="shared" si="62"/>
        <v>39</v>
      </c>
      <c r="C2950" s="82" t="s">
        <v>2953</v>
      </c>
      <c r="D2950" s="129" t="str">
        <f>+VLOOKUP(MID(C2950,1,2),[15]!Ferr_Cond,2,0)&amp;" Conductor "&amp;VLOOKUP(RIGHT(C2950,2),[15]GENERALES!$H$43:$I$49,2,0)&amp;" "&amp;MID(C2950,5,3)&amp;" mm2"</f>
        <v>Manguito de Reparación Conductor AAAC 500 mm2</v>
      </c>
      <c r="E2950" s="81" t="s">
        <v>44</v>
      </c>
      <c r="F2950" s="85">
        <v>0</v>
      </c>
      <c r="G2950" s="113">
        <f>VLOOKUP(C2950,'[14]Peso Conductores'!B$1:E$65536,4,0)</f>
        <v>39.470786749993835</v>
      </c>
      <c r="H2950" s="114"/>
      <c r="I2950" s="88"/>
      <c r="J2950" s="89">
        <f>VLOOKUP(C2950,'[14]Peso Conductores'!B$1:G$65536,3,0)</f>
        <v>1.1599999999999999</v>
      </c>
      <c r="M2950" s="59"/>
      <c r="N2950" s="59"/>
      <c r="O2950" s="59"/>
      <c r="P2950" s="59"/>
      <c r="Q2950" s="59"/>
      <c r="R2950" s="59"/>
    </row>
    <row r="2951" spans="1:18" x14ac:dyDescent="0.2">
      <c r="A2951" s="80"/>
      <c r="B2951" s="83">
        <f t="shared" si="62"/>
        <v>40</v>
      </c>
      <c r="C2951" s="82" t="s">
        <v>2954</v>
      </c>
      <c r="D2951" s="129" t="str">
        <f>+VLOOKUP(MID(C2951,1,2),[15]!Ferr_Cond,2,0)&amp;" Conductor "&amp;VLOOKUP(RIGHT(C2951,2),[15]GENERALES!$H$43:$I$49,2,0)&amp;" "&amp;MID(C2951,5,3)&amp;" mm2"</f>
        <v>Manguito de Reparación Conductor ACCR 500 mm2</v>
      </c>
      <c r="E2951" s="81" t="s">
        <v>44</v>
      </c>
      <c r="F2951" s="85">
        <v>0</v>
      </c>
      <c r="G2951" s="113">
        <f>VLOOKUP(C2951,'[14]Peso Conductores'!B$1:E$65536,4,0)</f>
        <v>142</v>
      </c>
      <c r="H2951" s="114"/>
      <c r="I2951" s="88"/>
      <c r="J2951" s="89">
        <f>VLOOKUP(C2951,'[14]Peso Conductores'!B$1:G$65536,3,0)</f>
        <v>1.2</v>
      </c>
      <c r="M2951" s="59"/>
      <c r="N2951" s="59"/>
      <c r="O2951" s="59"/>
      <c r="P2951" s="59"/>
      <c r="Q2951" s="59"/>
      <c r="R2951" s="59"/>
    </row>
    <row r="2952" spans="1:18" x14ac:dyDescent="0.2">
      <c r="A2952" s="80"/>
      <c r="B2952" s="83">
        <f t="shared" si="62"/>
        <v>41</v>
      </c>
      <c r="C2952" s="82" t="s">
        <v>2955</v>
      </c>
      <c r="D2952" s="129" t="str">
        <f>+VLOOKUP(MID(C2952,1,2),[15]!Ferr_Cond,2,0)&amp;" Conductor "&amp;VLOOKUP(RIGHT(C2952,2),[15]GENERALES!$H$43:$I$49,2,0)&amp;" "&amp;MID(C2952,5,3)&amp;" mm2"</f>
        <v>Manguito de Reparación Conductor ACAR 430 mm2</v>
      </c>
      <c r="E2952" s="81" t="s">
        <v>44</v>
      </c>
      <c r="F2952" s="85">
        <v>0</v>
      </c>
      <c r="G2952" s="113">
        <f>VLOOKUP(C2952,'[14]Peso Conductores'!B$1:E$65536,4,0)</f>
        <v>39.470786749993835</v>
      </c>
      <c r="H2952" s="114"/>
      <c r="I2952" s="88"/>
      <c r="J2952" s="89">
        <f>VLOOKUP(C2952,'[14]Peso Conductores'!B$1:G$65536,3,0)</f>
        <v>1.1599999999999999</v>
      </c>
      <c r="M2952" s="59"/>
      <c r="N2952" s="59"/>
      <c r="O2952" s="59"/>
      <c r="P2952" s="59"/>
      <c r="Q2952" s="59"/>
      <c r="R2952" s="59"/>
    </row>
    <row r="2953" spans="1:18" x14ac:dyDescent="0.2">
      <c r="A2953" s="80"/>
      <c r="B2953" s="83">
        <f t="shared" si="62"/>
        <v>42</v>
      </c>
      <c r="C2953" s="82" t="s">
        <v>2956</v>
      </c>
      <c r="D2953" s="129" t="str">
        <f>+VLOOKUP(MID(C2953,1,2),[15]!Ferr_Cond,2,0)&amp;" Conductor "&amp;VLOOKUP(RIGHT(C2953,2),[15]GENERALES!$H$43:$I$49,2,0)&amp;" "&amp;MID(C2953,5,3)&amp;" mm2"</f>
        <v>Manguito de Reparación Conductor ACAR 400 mm2</v>
      </c>
      <c r="E2953" s="81" t="s">
        <v>44</v>
      </c>
      <c r="F2953" s="85">
        <v>0</v>
      </c>
      <c r="G2953" s="113">
        <f>VLOOKUP(C2953,'[14]Peso Conductores'!B$1:E$65536,4,0)</f>
        <v>30.283620868529756</v>
      </c>
      <c r="H2953" s="114"/>
      <c r="I2953" s="88"/>
      <c r="J2953" s="89">
        <f>VLOOKUP(C2953,'[14]Peso Conductores'!B$1:G$65536,3,0)</f>
        <v>0.89</v>
      </c>
      <c r="M2953" s="59"/>
      <c r="N2953" s="59"/>
      <c r="O2953" s="59"/>
      <c r="P2953" s="59"/>
      <c r="Q2953" s="59"/>
      <c r="R2953" s="59"/>
    </row>
    <row r="2954" spans="1:18" x14ac:dyDescent="0.2">
      <c r="A2954" s="80"/>
      <c r="B2954" s="83">
        <f t="shared" si="62"/>
        <v>43</v>
      </c>
      <c r="C2954" s="82" t="s">
        <v>2957</v>
      </c>
      <c r="D2954" s="129" t="str">
        <f>+VLOOKUP(MID(C2954,1,2),[15]!Ferr_Cond,2,0)&amp;" Conductor "&amp;VLOOKUP(RIGHT(C2954,2),[15]GENERALES!$H$43:$I$49,2,0)&amp;" "&amp;MID(C2954,5,3)&amp;" mm2"</f>
        <v>Manguito de Reparación Conductor ACSR 400 mm2</v>
      </c>
      <c r="E2954" s="81" t="s">
        <v>44</v>
      </c>
      <c r="F2954" s="85">
        <v>0</v>
      </c>
      <c r="G2954" s="113">
        <f>VLOOKUP(C2954,'[14]Peso Conductores'!B$1:E$65536,4,0)</f>
        <v>30.283620868529756</v>
      </c>
      <c r="H2954" s="114"/>
      <c r="I2954" s="88"/>
      <c r="J2954" s="89">
        <f>VLOOKUP(C2954,'[14]Peso Conductores'!B$1:G$65536,3,0)</f>
        <v>0.89</v>
      </c>
      <c r="M2954" s="59"/>
      <c r="N2954" s="59"/>
      <c r="O2954" s="59"/>
      <c r="P2954" s="59"/>
      <c r="Q2954" s="59"/>
      <c r="R2954" s="59"/>
    </row>
    <row r="2955" spans="1:18" x14ac:dyDescent="0.2">
      <c r="A2955" s="80"/>
      <c r="B2955" s="83">
        <f t="shared" si="62"/>
        <v>44</v>
      </c>
      <c r="C2955" s="82" t="s">
        <v>2958</v>
      </c>
      <c r="D2955" s="129" t="str">
        <f>+VLOOKUP(MID(C2955,1,2),[15]!Ferr_Cond,2,0)&amp;" Conductor "&amp;VLOOKUP(RIGHT(C2955,2),[15]GENERALES!$H$43:$I$49,2,0)&amp;" "&amp;MID(C2955,5,3)&amp;" mm2"</f>
        <v>Manguito de Reparación Conductor AAAC 400 mm2</v>
      </c>
      <c r="E2955" s="81" t="s">
        <v>44</v>
      </c>
      <c r="F2955" s="85">
        <v>0</v>
      </c>
      <c r="G2955" s="113">
        <f>VLOOKUP(C2955,'[14]Peso Conductores'!B$1:E$65536,4,0)</f>
        <v>30.283620868529756</v>
      </c>
      <c r="H2955" s="114"/>
      <c r="I2955" s="88"/>
      <c r="J2955" s="89">
        <f>VLOOKUP(C2955,'[14]Peso Conductores'!B$1:G$65536,3,0)</f>
        <v>0.89</v>
      </c>
      <c r="M2955" s="59"/>
      <c r="N2955" s="59"/>
      <c r="O2955" s="59"/>
      <c r="P2955" s="59"/>
      <c r="Q2955" s="59"/>
      <c r="R2955" s="59"/>
    </row>
    <row r="2956" spans="1:18" x14ac:dyDescent="0.2">
      <c r="A2956" s="80"/>
      <c r="B2956" s="83">
        <f t="shared" si="62"/>
        <v>45</v>
      </c>
      <c r="C2956" s="82" t="s">
        <v>2959</v>
      </c>
      <c r="D2956" s="129" t="str">
        <f>+VLOOKUP(MID(C2956,1,2),[15]!Ferr_Cond,2,0)&amp;" Conductor "&amp;VLOOKUP(RIGHT(C2956,2),[15]GENERALES!$H$43:$I$49,2,0)&amp;" "&amp;MID(C2956,5,3)&amp;" mm2"</f>
        <v>Manguito de Reparación Conductor ACAR 380 mm2</v>
      </c>
      <c r="E2956" s="81" t="s">
        <v>44</v>
      </c>
      <c r="F2956" s="85">
        <v>0</v>
      </c>
      <c r="G2956" s="113">
        <f>VLOOKUP(C2956,'[14]Peso Conductores'!B$1:E$65536,4,0)</f>
        <v>30.283620868529756</v>
      </c>
      <c r="H2956" s="114"/>
      <c r="I2956" s="88"/>
      <c r="J2956" s="89">
        <f>VLOOKUP(C2956,'[14]Peso Conductores'!B$1:G$65536,3,0)</f>
        <v>0.89</v>
      </c>
      <c r="M2956" s="59"/>
      <c r="N2956" s="59"/>
      <c r="O2956" s="59"/>
      <c r="P2956" s="59"/>
      <c r="Q2956" s="59"/>
      <c r="R2956" s="59"/>
    </row>
    <row r="2957" spans="1:18" x14ac:dyDescent="0.2">
      <c r="A2957" s="80"/>
      <c r="B2957" s="83">
        <f t="shared" si="62"/>
        <v>46</v>
      </c>
      <c r="C2957" s="82" t="s">
        <v>2960</v>
      </c>
      <c r="D2957" s="129" t="str">
        <f>+VLOOKUP(MID(C2957,1,2),[15]!Ferr_Cond,2,0)&amp;" Conductor "&amp;VLOOKUP(RIGHT(C2957,2),[15]GENERALES!$H$43:$I$49,2,0)&amp;" "&amp;MID(C2957,5,3)&amp;" mm2"</f>
        <v>Manguito de Reparación Conductor ACAR 350 mm2</v>
      </c>
      <c r="E2957" s="81" t="s">
        <v>44</v>
      </c>
      <c r="F2957" s="85">
        <v>0</v>
      </c>
      <c r="G2957" s="113">
        <f>VLOOKUP(C2957,'[14]Peso Conductores'!B$1:E$65536,4,0)</f>
        <v>30.283620868529756</v>
      </c>
      <c r="H2957" s="114"/>
      <c r="I2957" s="88"/>
      <c r="J2957" s="89">
        <f>VLOOKUP(C2957,'[14]Peso Conductores'!B$1:G$65536,3,0)</f>
        <v>0.89</v>
      </c>
      <c r="M2957" s="59"/>
      <c r="N2957" s="59"/>
      <c r="O2957" s="59"/>
      <c r="P2957" s="59"/>
      <c r="Q2957" s="59"/>
      <c r="R2957" s="59"/>
    </row>
    <row r="2958" spans="1:18" x14ac:dyDescent="0.2">
      <c r="A2958" s="80"/>
      <c r="B2958" s="83">
        <f t="shared" si="62"/>
        <v>47</v>
      </c>
      <c r="C2958" s="82" t="s">
        <v>2961</v>
      </c>
      <c r="D2958" s="129" t="str">
        <f>+VLOOKUP(MID(C2958,1,2),[15]!Ferr_Cond,2,0)&amp;" Conductor "&amp;VLOOKUP(RIGHT(C2958,2),[15]GENERALES!$H$43:$I$49,2,0)&amp;" "&amp;MID(C2958,5,3)&amp;" mm2"</f>
        <v>Manguito de Reparación Conductor ACSR 315 mm2</v>
      </c>
      <c r="E2958" s="81" t="s">
        <v>44</v>
      </c>
      <c r="F2958" s="85">
        <v>0</v>
      </c>
      <c r="G2958" s="113">
        <f>VLOOKUP(C2958,'[14]Peso Conductores'!B$1:E$65536,4,0)</f>
        <v>30.283620868529756</v>
      </c>
      <c r="H2958" s="114"/>
      <c r="I2958" s="88"/>
      <c r="J2958" s="89">
        <f>VLOOKUP(C2958,'[14]Peso Conductores'!B$1:G$65536,3,0)</f>
        <v>0.89</v>
      </c>
      <c r="M2958" s="59"/>
      <c r="N2958" s="59"/>
      <c r="O2958" s="59"/>
      <c r="P2958" s="59"/>
      <c r="Q2958" s="59"/>
      <c r="R2958" s="59"/>
    </row>
    <row r="2959" spans="1:18" x14ac:dyDescent="0.2">
      <c r="A2959" s="80"/>
      <c r="B2959" s="83">
        <f t="shared" si="62"/>
        <v>48</v>
      </c>
      <c r="C2959" s="82" t="s">
        <v>2962</v>
      </c>
      <c r="D2959" s="129" t="str">
        <f>+VLOOKUP(MID(C2959,1,2),[15]!Ferr_Cond,2,0)&amp;" Conductor "&amp;VLOOKUP(RIGHT(C2959,2),[15]GENERALES!$H$43:$I$49,2,0)&amp;" "&amp;MID(C2959,5,3)&amp;" mm2"</f>
        <v>Manguito de Reparación Conductor ACAR 300 mm2</v>
      </c>
      <c r="E2959" s="81" t="s">
        <v>44</v>
      </c>
      <c r="F2959" s="85">
        <v>0</v>
      </c>
      <c r="G2959" s="113">
        <f>VLOOKUP(C2959,'[14]Peso Conductores'!B$1:E$65536,4,0)</f>
        <v>21.09645498706567</v>
      </c>
      <c r="H2959" s="114"/>
      <c r="I2959" s="88"/>
      <c r="J2959" s="89">
        <f>VLOOKUP(C2959,'[14]Peso Conductores'!B$1:G$65536,3,0)</f>
        <v>0.62</v>
      </c>
      <c r="M2959" s="59"/>
      <c r="N2959" s="59"/>
      <c r="O2959" s="59"/>
      <c r="P2959" s="59"/>
      <c r="Q2959" s="59"/>
      <c r="R2959" s="59"/>
    </row>
    <row r="2960" spans="1:18" x14ac:dyDescent="0.2">
      <c r="A2960" s="80"/>
      <c r="B2960" s="83">
        <f t="shared" si="62"/>
        <v>49</v>
      </c>
      <c r="C2960" s="82" t="s">
        <v>2963</v>
      </c>
      <c r="D2960" s="129" t="str">
        <f>+VLOOKUP(MID(C2960,1,2),[15]!Ferr_Cond,2,0)&amp;" Conductor "&amp;VLOOKUP(RIGHT(C2960,2),[15]GENERALES!$H$43:$I$49,2,0)&amp;" "&amp;MID(C2960,5,3)&amp;" mm2"</f>
        <v>Manguito de Reparación Conductor AAAC 300 mm2</v>
      </c>
      <c r="E2960" s="81" t="s">
        <v>44</v>
      </c>
      <c r="F2960" s="85">
        <v>0</v>
      </c>
      <c r="G2960" s="113">
        <f>VLOOKUP(C2960,'[14]Peso Conductores'!B$1:E$65536,4,0)</f>
        <v>21.09645498706567</v>
      </c>
      <c r="H2960" s="114"/>
      <c r="I2960" s="88"/>
      <c r="J2960" s="89">
        <f>VLOOKUP(C2960,'[14]Peso Conductores'!B$1:G$65536,3,0)</f>
        <v>0.62</v>
      </c>
      <c r="M2960" s="59"/>
      <c r="N2960" s="59"/>
      <c r="O2960" s="59"/>
      <c r="P2960" s="59"/>
      <c r="Q2960" s="59"/>
      <c r="R2960" s="59"/>
    </row>
    <row r="2961" spans="1:18" x14ac:dyDescent="0.2">
      <c r="A2961" s="80"/>
      <c r="B2961" s="83">
        <f t="shared" si="62"/>
        <v>50</v>
      </c>
      <c r="C2961" s="82" t="s">
        <v>2964</v>
      </c>
      <c r="D2961" s="129" t="str">
        <f>+VLOOKUP(MID(C2961,1,2),[15]!Ferr_Cond,2,0)&amp;" Conductor "&amp;VLOOKUP(RIGHT(C2961,2),[15]GENERALES!$H$43:$I$49,2,0)&amp;" "&amp;MID(C2961,5,3)&amp;" mm2"</f>
        <v>Manguito de Reparación Conductor ACAR 280 mm2</v>
      </c>
      <c r="E2961" s="81" t="s">
        <v>44</v>
      </c>
      <c r="F2961" s="85">
        <v>0</v>
      </c>
      <c r="G2961" s="113">
        <f>VLOOKUP(C2961,'[14]Peso Conductores'!B$1:E$65536,4,0)</f>
        <v>21.09645498706567</v>
      </c>
      <c r="H2961" s="114"/>
      <c r="I2961" s="88"/>
      <c r="J2961" s="89">
        <f>VLOOKUP(C2961,'[14]Peso Conductores'!B$1:G$65536,3,0)</f>
        <v>0.62</v>
      </c>
      <c r="M2961" s="59"/>
      <c r="N2961" s="59"/>
      <c r="O2961" s="59"/>
      <c r="P2961" s="59"/>
      <c r="Q2961" s="59"/>
      <c r="R2961" s="59"/>
    </row>
    <row r="2962" spans="1:18" x14ac:dyDescent="0.2">
      <c r="A2962" s="80"/>
      <c r="B2962" s="83">
        <f t="shared" si="62"/>
        <v>51</v>
      </c>
      <c r="C2962" s="82" t="s">
        <v>2965</v>
      </c>
      <c r="D2962" s="129" t="str">
        <f>+VLOOKUP(MID(C2962,1,2),[15]!Ferr_Cond,2,0)&amp;" Conductor "&amp;VLOOKUP(RIGHT(C2962,2),[15]GENERALES!$H$43:$I$49,2,0)&amp;" "&amp;MID(C2962,5,3)&amp;" mm2"</f>
        <v>Manguito de Reparación Conductor ACSR 250 mm2</v>
      </c>
      <c r="E2962" s="81" t="s">
        <v>44</v>
      </c>
      <c r="F2962" s="85">
        <v>0</v>
      </c>
      <c r="G2962" s="113">
        <f>VLOOKUP(C2962,'[14]Peso Conductores'!B$1:E$65536,4,0)</f>
        <v>21.09645498706567</v>
      </c>
      <c r="H2962" s="114"/>
      <c r="I2962" s="88"/>
      <c r="J2962" s="89">
        <f>VLOOKUP(C2962,'[14]Peso Conductores'!B$1:G$65536,3,0)</f>
        <v>0.62</v>
      </c>
      <c r="M2962" s="59"/>
      <c r="N2962" s="59"/>
      <c r="O2962" s="59"/>
      <c r="P2962" s="59"/>
      <c r="Q2962" s="59"/>
      <c r="R2962" s="59"/>
    </row>
    <row r="2963" spans="1:18" x14ac:dyDescent="0.2">
      <c r="A2963" s="80"/>
      <c r="B2963" s="83">
        <f t="shared" si="62"/>
        <v>52</v>
      </c>
      <c r="C2963" s="82" t="s">
        <v>2966</v>
      </c>
      <c r="D2963" s="129" t="str">
        <f>+VLOOKUP(MID(C2963,1,2),[15]!Ferr_Cond,2,0)&amp;" Conductor "&amp;VLOOKUP(RIGHT(C2963,2),[15]GENERALES!$H$43:$I$49,2,0)&amp;" "&amp;MID(C2963,5,3)&amp;" mm2"</f>
        <v>Manguito de Reparación Conductor AAACE 242 mm2</v>
      </c>
      <c r="E2963" s="81" t="s">
        <v>44</v>
      </c>
      <c r="F2963" s="85">
        <v>0</v>
      </c>
      <c r="G2963" s="113">
        <f>VLOOKUP(C2963,'[14]Peso Conductores'!B$1:E$65536,4,0)</f>
        <v>21.09645498706567</v>
      </c>
      <c r="H2963" s="114"/>
      <c r="I2963" s="88"/>
      <c r="J2963" s="89">
        <f>VLOOKUP(C2963,'[14]Peso Conductores'!B$1:G$65536,3,0)</f>
        <v>0.62</v>
      </c>
      <c r="M2963" s="59"/>
      <c r="N2963" s="59"/>
      <c r="O2963" s="59"/>
      <c r="P2963" s="59"/>
      <c r="Q2963" s="59"/>
      <c r="R2963" s="59"/>
    </row>
    <row r="2964" spans="1:18" x14ac:dyDescent="0.2">
      <c r="A2964" s="80"/>
      <c r="B2964" s="83">
        <f t="shared" si="62"/>
        <v>53</v>
      </c>
      <c r="C2964" s="82" t="s">
        <v>2967</v>
      </c>
      <c r="D2964" s="129" t="str">
        <f>+VLOOKUP(MID(C2964,1,2),[15]!Ferr_Cond,2,0)&amp;" Conductor "&amp;VLOOKUP(RIGHT(C2964,2),[15]GENERALES!$H$43:$I$49,2,0)&amp;" "&amp;MID(C2964,5,3)&amp;" mm2"</f>
        <v>Manguito de Reparación Conductor ACAR 240 mm2</v>
      </c>
      <c r="E2964" s="81" t="s">
        <v>44</v>
      </c>
      <c r="F2964" s="85">
        <v>0</v>
      </c>
      <c r="G2964" s="113">
        <f>VLOOKUP(C2964,'[14]Peso Conductores'!B$1:E$65536,4,0)</f>
        <v>17.013270150859412</v>
      </c>
      <c r="H2964" s="114"/>
      <c r="I2964" s="88"/>
      <c r="J2964" s="89">
        <f>VLOOKUP(C2964,'[14]Peso Conductores'!B$1:G$65536,3,0)</f>
        <v>0.5</v>
      </c>
      <c r="M2964" s="59"/>
      <c r="N2964" s="59"/>
      <c r="O2964" s="59"/>
      <c r="P2964" s="59"/>
      <c r="Q2964" s="59"/>
      <c r="R2964" s="59"/>
    </row>
    <row r="2965" spans="1:18" x14ac:dyDescent="0.2">
      <c r="A2965" s="80"/>
      <c r="B2965" s="83">
        <f t="shared" si="62"/>
        <v>54</v>
      </c>
      <c r="C2965" s="82" t="s">
        <v>2968</v>
      </c>
      <c r="D2965" s="129" t="str">
        <f>+VLOOKUP(MID(C2965,1,2),[15]!Ferr_Cond,2,0)&amp;" Conductor "&amp;VLOOKUP(RIGHT(C2965,2),[15]GENERALES!$H$43:$I$49,2,0)&amp;" "&amp;MID(C2965,5,3)&amp;" mm2"</f>
        <v>Manguito de Reparación Conductor AAAC 240 mm2</v>
      </c>
      <c r="E2965" s="81" t="s">
        <v>44</v>
      </c>
      <c r="F2965" s="85">
        <v>0</v>
      </c>
      <c r="G2965" s="113">
        <f>VLOOKUP(C2965,'[14]Peso Conductores'!B$1:E$65536,4,0)</f>
        <v>17.013270150859412</v>
      </c>
      <c r="H2965" s="114"/>
      <c r="I2965" s="88"/>
      <c r="J2965" s="89">
        <f>VLOOKUP(C2965,'[14]Peso Conductores'!B$1:G$65536,3,0)</f>
        <v>0.5</v>
      </c>
      <c r="M2965" s="59"/>
      <c r="N2965" s="59"/>
      <c r="O2965" s="59"/>
      <c r="P2965" s="59"/>
      <c r="Q2965" s="59"/>
      <c r="R2965" s="59"/>
    </row>
    <row r="2966" spans="1:18" x14ac:dyDescent="0.2">
      <c r="A2966" s="80"/>
      <c r="B2966" s="83">
        <f t="shared" si="62"/>
        <v>55</v>
      </c>
      <c r="C2966" s="82" t="s">
        <v>2969</v>
      </c>
      <c r="D2966" s="129" t="str">
        <f>+VLOOKUP(MID(C2966,1,2),[15]!Ferr_Cond,2,0)&amp;" Conductor "&amp;VLOOKUP(RIGHT(C2966,2),[15]GENERALES!$H$43:$I$49,2,0)&amp;" "&amp;MID(C2966,5,3)&amp;" mm2"</f>
        <v>Manguito de Reparación Conductor AAAC 185 mm2</v>
      </c>
      <c r="E2966" s="81" t="s">
        <v>44</v>
      </c>
      <c r="F2966" s="85">
        <v>0</v>
      </c>
      <c r="G2966" s="113">
        <f>VLOOKUP(C2966,'[14]Peso Conductores'!B$1:E$65536,4,0)</f>
        <v>7.6559715678867359</v>
      </c>
      <c r="H2966" s="114"/>
      <c r="I2966" s="88"/>
      <c r="J2966" s="89">
        <f>VLOOKUP(C2966,'[14]Peso Conductores'!B$1:G$65536,3,0)</f>
        <v>0.22500000000000001</v>
      </c>
      <c r="M2966" s="59"/>
      <c r="N2966" s="59"/>
      <c r="O2966" s="59"/>
      <c r="P2966" s="59"/>
      <c r="Q2966" s="59"/>
      <c r="R2966" s="59"/>
    </row>
    <row r="2967" spans="1:18" x14ac:dyDescent="0.2">
      <c r="A2967" s="80"/>
      <c r="B2967" s="83">
        <f t="shared" si="62"/>
        <v>56</v>
      </c>
      <c r="C2967" s="82" t="s">
        <v>2970</v>
      </c>
      <c r="D2967" s="129" t="str">
        <f>+VLOOKUP(MID(C2967,1,2),[15]!Ferr_Cond,2,0)&amp;" Conductor "&amp;VLOOKUP(RIGHT(C2967,2),[15]GENERALES!$H$43:$I$49,2,0)&amp;" "&amp;MID(C2967,5,3)&amp;" mm2"</f>
        <v>Manguito de Reparación Conductor ACCR 150 mm2</v>
      </c>
      <c r="E2967" s="81" t="s">
        <v>44</v>
      </c>
      <c r="F2967" s="85">
        <v>0</v>
      </c>
      <c r="G2967" s="113">
        <f>VLOOKUP(C2967,'[14]Peso Conductores'!B$1:E$65536,4,0)</f>
        <v>15</v>
      </c>
      <c r="H2967" s="114"/>
      <c r="I2967" s="88"/>
      <c r="J2967" s="89">
        <f>VLOOKUP(C2967,'[14]Peso Conductores'!B$1:G$65536,3,0)</f>
        <v>0.3</v>
      </c>
      <c r="M2967" s="59"/>
      <c r="N2967" s="59"/>
      <c r="O2967" s="59"/>
      <c r="P2967" s="59"/>
      <c r="Q2967" s="59"/>
      <c r="R2967" s="59"/>
    </row>
    <row r="2968" spans="1:18" x14ac:dyDescent="0.2">
      <c r="A2968" s="80"/>
      <c r="B2968" s="83">
        <f t="shared" si="62"/>
        <v>57</v>
      </c>
      <c r="C2968" s="82" t="s">
        <v>2971</v>
      </c>
      <c r="D2968" s="129" t="str">
        <f>+VLOOKUP(MID(C2968,1,2),[15]!Ferr_Cond,2,0)&amp;" Conductor "&amp;VLOOKUP(RIGHT(C2968,2),[15]GENERALES!$H$43:$I$49,2,0)&amp;" "&amp;MID(C2968,5,3)&amp;" mm2"</f>
        <v>Manguito de Reparación Conductor AAACE 177 mm2</v>
      </c>
      <c r="E2968" s="81" t="s">
        <v>44</v>
      </c>
      <c r="F2968" s="85">
        <v>0</v>
      </c>
      <c r="G2968" s="113">
        <f>VLOOKUP(C2968,'[14]Peso Conductores'!B$1:E$65536,4,0)</f>
        <v>7.6559715678867359</v>
      </c>
      <c r="H2968" s="114"/>
      <c r="I2968" s="88"/>
      <c r="J2968" s="89">
        <f>VLOOKUP(C2968,'[14]Peso Conductores'!B$1:G$65536,3,0)</f>
        <v>0.22500000000000001</v>
      </c>
      <c r="M2968" s="59"/>
      <c r="N2968" s="59"/>
      <c r="O2968" s="59"/>
      <c r="P2968" s="59"/>
      <c r="Q2968" s="59"/>
      <c r="R2968" s="59"/>
    </row>
    <row r="2969" spans="1:18" x14ac:dyDescent="0.2">
      <c r="A2969" s="80"/>
      <c r="B2969" s="83">
        <f t="shared" si="62"/>
        <v>58</v>
      </c>
      <c r="C2969" s="82" t="s">
        <v>2972</v>
      </c>
      <c r="D2969" s="129" t="str">
        <f>+VLOOKUP(MID(C2969,1,2),[15]!Ferr_Cond,2,0)&amp;" Conductor "&amp;VLOOKUP(RIGHT(C2969,2),[15]GENERALES!$H$43:$I$49,2,0)&amp;" "&amp;MID(C2969,5,3)&amp;" mm2"</f>
        <v>Manguito de Reparación Conductor AAAC 150 mm2</v>
      </c>
      <c r="E2969" s="81" t="s">
        <v>44</v>
      </c>
      <c r="F2969" s="85">
        <v>0</v>
      </c>
      <c r="G2969" s="113">
        <f>VLOOKUP(C2969,'[14]Peso Conductores'!B$1:E$65536,4,0)</f>
        <v>8.1663696724125181</v>
      </c>
      <c r="H2969" s="114"/>
      <c r="I2969" s="88"/>
      <c r="J2969" s="89">
        <f>VLOOKUP(C2969,'[14]Peso Conductores'!B$1:G$65536,3,0)</f>
        <v>0.24</v>
      </c>
      <c r="M2969" s="59"/>
      <c r="N2969" s="59"/>
      <c r="O2969" s="59"/>
      <c r="P2969" s="59"/>
      <c r="Q2969" s="59"/>
      <c r="R2969" s="59"/>
    </row>
    <row r="2970" spans="1:18" x14ac:dyDescent="0.2">
      <c r="A2970" s="80"/>
      <c r="B2970" s="83">
        <f t="shared" si="62"/>
        <v>59</v>
      </c>
      <c r="C2970" s="82" t="s">
        <v>2973</v>
      </c>
      <c r="D2970" s="129" t="str">
        <f>+VLOOKUP(MID(C2970,1,2),[15]!Ferr_Cond,2,0)&amp;" Conductor "&amp;VLOOKUP(RIGHT(C2970,2),[15]GENERALES!$H$43:$I$49,2,0)&amp;" "&amp;MID(C2970,5,3)&amp;" mm2"</f>
        <v>Manguito de Reparación Conductor AAAC 120 mm2</v>
      </c>
      <c r="E2970" s="81" t="s">
        <v>44</v>
      </c>
      <c r="F2970" s="85">
        <v>0</v>
      </c>
      <c r="G2970" s="113">
        <f>VLOOKUP(C2970,'[14]Peso Conductores'!B$1:E$65536,4,0)</f>
        <v>5.3081402870681362</v>
      </c>
      <c r="H2970" s="114"/>
      <c r="I2970" s="88"/>
      <c r="J2970" s="89">
        <f>VLOOKUP(C2970,'[14]Peso Conductores'!B$1:G$65536,3,0)</f>
        <v>0.156</v>
      </c>
      <c r="M2970" s="59"/>
      <c r="N2970" s="59"/>
      <c r="O2970" s="59"/>
      <c r="P2970" s="59"/>
      <c r="Q2970" s="59"/>
      <c r="R2970" s="59"/>
    </row>
    <row r="2971" spans="1:18" x14ac:dyDescent="0.2">
      <c r="A2971" s="80"/>
      <c r="B2971" s="83">
        <f t="shared" si="62"/>
        <v>60</v>
      </c>
      <c r="C2971" s="82" t="s">
        <v>2974</v>
      </c>
      <c r="D2971" s="129" t="str">
        <f>+VLOOKUP(MID(C2971,1,2),[15]!Ferr_Cond,2,0)&amp;" Conductor "&amp;VLOOKUP(RIGHT(C2971,2),[15]GENERALES!$H$43:$I$49,2,0)&amp;" "&amp;MID(C2971,5,3)&amp;" mm2"</f>
        <v>Manguito de Reparación Conductor AAAC 095 mm2</v>
      </c>
      <c r="E2971" s="81" t="s">
        <v>44</v>
      </c>
      <c r="F2971" s="85">
        <v>0</v>
      </c>
      <c r="G2971" s="113">
        <f>VLOOKUP(C2971,'[14]Peso Conductores'!B$1:E$65536,4,0)</f>
        <v>6.3969895767231391</v>
      </c>
      <c r="H2971" s="114"/>
      <c r="I2971" s="88"/>
      <c r="J2971" s="89">
        <f>VLOOKUP(C2971,'[14]Peso Conductores'!B$1:G$65536,3,0)</f>
        <v>0.188</v>
      </c>
      <c r="M2971" s="59"/>
      <c r="N2971" s="59"/>
      <c r="O2971" s="59"/>
      <c r="P2971" s="59"/>
      <c r="Q2971" s="59"/>
      <c r="R2971" s="59"/>
    </row>
    <row r="2972" spans="1:18" x14ac:dyDescent="0.2">
      <c r="A2972" s="80"/>
      <c r="B2972" s="83">
        <f t="shared" si="62"/>
        <v>61</v>
      </c>
      <c r="C2972" s="82" t="s">
        <v>2975</v>
      </c>
      <c r="D2972" s="129" t="str">
        <f>+VLOOKUP(MID(C2972,1,2),[15]!Ferr_Cond,2,0)&amp;" Conductor "&amp;VLOOKUP(RIGHT(C2972,2),[15]GENERALES!$H$43:$I$49,2,0)&amp;" "&amp;MID(C2972,5,3)&amp;" mm2"</f>
        <v>Manguito de Reparación Conductor ACSR 080 mm2</v>
      </c>
      <c r="E2972" s="81" t="s">
        <v>44</v>
      </c>
      <c r="F2972" s="85">
        <v>0</v>
      </c>
      <c r="G2972" s="113">
        <f>VLOOKUP(C2972,'[14]Peso Conductores'!B$1:E$65536,4,0)</f>
        <v>4.5595564004303224</v>
      </c>
      <c r="H2972" s="114"/>
      <c r="I2972" s="88"/>
      <c r="J2972" s="89">
        <f>VLOOKUP(C2972,'[14]Peso Conductores'!B$1:G$65536,3,0)</f>
        <v>0.13400000000000001</v>
      </c>
      <c r="M2972" s="59"/>
      <c r="N2972" s="59"/>
      <c r="O2972" s="59"/>
      <c r="P2972" s="59"/>
      <c r="Q2972" s="59"/>
      <c r="R2972" s="59"/>
    </row>
    <row r="2973" spans="1:18" x14ac:dyDescent="0.2">
      <c r="A2973" s="80"/>
      <c r="B2973" s="83">
        <f t="shared" si="62"/>
        <v>62</v>
      </c>
      <c r="C2973" s="82" t="s">
        <v>2976</v>
      </c>
      <c r="D2973" s="129" t="str">
        <f>+VLOOKUP(MID(C2973,1,2),[15]!Ferr_Cond,2,0)&amp;" Conductor "&amp;VLOOKUP(RIGHT(C2973,2),[15]GENERALES!$H$43:$I$49,2,0)&amp;" "&amp;MID(C2973,5,3)&amp;" mm2"</f>
        <v>Manguito de Reparación Conductor AAAC 070 mm2</v>
      </c>
      <c r="E2973" s="81" t="s">
        <v>44</v>
      </c>
      <c r="F2973" s="85">
        <v>0</v>
      </c>
      <c r="G2973" s="113">
        <f>VLOOKUP(C2973,'[14]Peso Conductores'!B$1:E$65536,4,0)</f>
        <v>4.5595564004303224</v>
      </c>
      <c r="H2973" s="114"/>
      <c r="I2973" s="130"/>
      <c r="J2973" s="89">
        <f>VLOOKUP(C2973,'[14]Peso Conductores'!B$1:G$65536,3,0)</f>
        <v>0.13400000000000001</v>
      </c>
      <c r="M2973" s="59"/>
      <c r="N2973" s="59"/>
      <c r="O2973" s="59"/>
      <c r="P2973" s="59"/>
      <c r="Q2973" s="59"/>
      <c r="R2973" s="59"/>
    </row>
    <row r="2974" spans="1:18" x14ac:dyDescent="0.2">
      <c r="A2974" s="80"/>
      <c r="B2974" s="83">
        <f t="shared" si="62"/>
        <v>63</v>
      </c>
      <c r="C2974" s="82" t="s">
        <v>2977</v>
      </c>
      <c r="D2974" s="129" t="str">
        <f>+VLOOKUP(MID(C2974,1,2),[15]!Ferr_Cond,2,0)&amp;" Conductor "&amp;VLOOKUP(RIGHT(C2974,2),[15]GENERALES!$H$43:$I$49,2,0)&amp;" "&amp;MID(C2974,5,3)&amp;" mm2"</f>
        <v>Manguito de Reparación Conductor AAAC 050 mm2</v>
      </c>
      <c r="E2974" s="81" t="s">
        <v>44</v>
      </c>
      <c r="F2974" s="85">
        <v>0</v>
      </c>
      <c r="G2974" s="113">
        <f>VLOOKUP(C2974,'[14]Peso Conductores'!B$1:E$65536,4,0)</f>
        <v>4.7637156422406362</v>
      </c>
      <c r="H2974" s="114"/>
      <c r="I2974" s="130"/>
      <c r="J2974" s="89">
        <f>VLOOKUP(C2974,'[14]Peso Conductores'!B$1:G$65536,3,0)</f>
        <v>0.14000000000000001</v>
      </c>
      <c r="M2974" s="59"/>
      <c r="N2974" s="59"/>
      <c r="O2974" s="59"/>
      <c r="P2974" s="59"/>
      <c r="Q2974" s="59"/>
      <c r="R2974" s="59"/>
    </row>
    <row r="2975" spans="1:18" x14ac:dyDescent="0.2">
      <c r="A2975" s="80"/>
      <c r="B2975" s="83">
        <f t="shared" si="62"/>
        <v>64</v>
      </c>
      <c r="C2975" s="82" t="s">
        <v>2978</v>
      </c>
      <c r="D2975" s="129" t="str">
        <f>+VLOOKUP(MID(C2975,1,2),[15]!Ferr_Cond,2,0)&amp;" Conductor "&amp;VLOOKUP(RIGHT(C2975,2),[15]GENERALES!$H$43:$I$49,2,0)&amp;" "&amp;MID(C2975,5,3)&amp;" mm2"</f>
        <v>Manguito de Reparación Conductor AAAC 035 mm2</v>
      </c>
      <c r="E2975" s="81" t="s">
        <v>44</v>
      </c>
      <c r="F2975" s="85">
        <v>0</v>
      </c>
      <c r="G2975" s="113">
        <f>VLOOKUP(C2975,'[14]Peso Conductores'!B$1:E$65536,4,0)</f>
        <v>2.4499109017237553</v>
      </c>
      <c r="H2975" s="114"/>
      <c r="I2975" s="88"/>
      <c r="J2975" s="89">
        <f>VLOOKUP(C2975,'[14]Peso Conductores'!B$1:G$65536,3,0)</f>
        <v>7.1999999999999995E-2</v>
      </c>
      <c r="M2975" s="59"/>
      <c r="N2975" s="59"/>
      <c r="O2975" s="59"/>
      <c r="P2975" s="59"/>
      <c r="Q2975" s="59"/>
      <c r="R2975" s="59"/>
    </row>
    <row r="2976" spans="1:18" x14ac:dyDescent="0.2">
      <c r="A2976" s="80"/>
      <c r="B2976" s="83">
        <f t="shared" si="62"/>
        <v>65</v>
      </c>
      <c r="C2976" s="82" t="s">
        <v>2979</v>
      </c>
      <c r="D2976" s="129" t="str">
        <f>+VLOOKUP(MID(C2976,1,2),[15]!Ferr_Cond,2,0)&amp;" Conductor "&amp;VLOOKUP(RIGHT(C2976,2),[15]GENERALES!$H$43:$I$49,2,0)&amp;" "&amp;MID(C2976,5,3)&amp;" mm2"</f>
        <v>Junta de empalme Conductor AAAC 700 mm2</v>
      </c>
      <c r="E2976" s="81" t="s">
        <v>44</v>
      </c>
      <c r="F2976" s="85">
        <v>0</v>
      </c>
      <c r="G2976" s="113">
        <f>VLOOKUP(C2976,'[14]Peso Conductores'!B$1:E$65536,4,0)</f>
        <v>112.69902140869303</v>
      </c>
      <c r="H2976" s="114"/>
      <c r="I2976" s="88"/>
      <c r="J2976" s="89">
        <f>VLOOKUP(C2976,'[14]Peso Conductores'!B$1:G$65536,3,0)</f>
        <v>1.7</v>
      </c>
      <c r="M2976" s="59"/>
      <c r="N2976" s="59"/>
      <c r="O2976" s="59"/>
      <c r="P2976" s="59"/>
      <c r="Q2976" s="59"/>
      <c r="R2976" s="59"/>
    </row>
    <row r="2977" spans="1:18" x14ac:dyDescent="0.2">
      <c r="A2977" s="80"/>
      <c r="B2977" s="83">
        <f t="shared" si="62"/>
        <v>66</v>
      </c>
      <c r="C2977" s="82" t="s">
        <v>2980</v>
      </c>
      <c r="D2977" s="129" t="str">
        <f>+VLOOKUP(MID(C2977,1,2),[15]!Ferr_Cond,2,0)&amp;" Conductor "&amp;VLOOKUP(RIGHT(C2977,2),[15]GENERALES!$H$43:$I$49,2,0)&amp;" "&amp;MID(C2977,5,3)&amp;" mm2"</f>
        <v>Junta de empalme Conductor ACSR 726 mm2</v>
      </c>
      <c r="E2977" s="81" t="s">
        <v>44</v>
      </c>
      <c r="F2977" s="85">
        <v>0</v>
      </c>
      <c r="G2977" s="113">
        <f>VLOOKUP(C2977,'[14]Peso Conductores'!B$1:E$65536,4,0)</f>
        <v>112.69902140869303</v>
      </c>
      <c r="H2977" s="114"/>
      <c r="I2977" s="88"/>
      <c r="J2977" s="89">
        <f>VLOOKUP(C2977,'[14]Peso Conductores'!B$1:G$65536,3,0)</f>
        <v>1.7</v>
      </c>
      <c r="M2977" s="59"/>
      <c r="N2977" s="59"/>
      <c r="O2977" s="59"/>
      <c r="P2977" s="59"/>
      <c r="Q2977" s="59"/>
      <c r="R2977" s="59"/>
    </row>
    <row r="2978" spans="1:18" x14ac:dyDescent="0.2">
      <c r="A2978" s="80"/>
      <c r="B2978" s="83">
        <f t="shared" si="62"/>
        <v>67</v>
      </c>
      <c r="C2978" s="82" t="s">
        <v>2981</v>
      </c>
      <c r="D2978" s="129" t="str">
        <f>+VLOOKUP(MID(C2978,1,2),[15]!Ferr_Cond,2,0)&amp;" Conductor "&amp;VLOOKUP(RIGHT(C2978,2),[15]GENERALES!$H$43:$I$49,2,0)&amp;" "&amp;MID(C2978,5,3)&amp;" mm2"</f>
        <v>Junta de empalme Conductor ACAR 600 mm2</v>
      </c>
      <c r="E2978" s="81" t="s">
        <v>44</v>
      </c>
      <c r="F2978" s="85">
        <v>0</v>
      </c>
      <c r="G2978" s="113">
        <f>VLOOKUP(C2978,'[14]Peso Conductores'!B$1:E$65536,4,0)</f>
        <v>94.799765067312379</v>
      </c>
      <c r="H2978" s="114"/>
      <c r="I2978" s="88"/>
      <c r="J2978" s="89">
        <f>VLOOKUP(C2978,'[14]Peso Conductores'!B$1:G$65536,3,0)</f>
        <v>1.43</v>
      </c>
      <c r="M2978" s="59"/>
      <c r="N2978" s="59"/>
      <c r="O2978" s="59"/>
      <c r="P2978" s="59"/>
      <c r="Q2978" s="59"/>
      <c r="R2978" s="59"/>
    </row>
    <row r="2979" spans="1:18" x14ac:dyDescent="0.2">
      <c r="A2979" s="80"/>
      <c r="B2979" s="83">
        <f t="shared" ref="B2979:B3036" si="63">+B2978+1</f>
        <v>68</v>
      </c>
      <c r="C2979" s="82" t="s">
        <v>2982</v>
      </c>
      <c r="D2979" s="129" t="str">
        <f>+VLOOKUP(MID(C2979,1,2),[15]!Ferr_Cond,2,0)&amp;" Conductor "&amp;VLOOKUP(RIGHT(C2979,2),[15]GENERALES!$H$43:$I$49,2,0)&amp;" "&amp;MID(C2979,5,3)&amp;" mm2"</f>
        <v>Junta de empalme Conductor AAAC 600 mm2</v>
      </c>
      <c r="E2979" s="81" t="s">
        <v>44</v>
      </c>
      <c r="F2979" s="85">
        <v>0</v>
      </c>
      <c r="G2979" s="113">
        <f>VLOOKUP(C2979,'[14]Peso Conductores'!B$1:E$65536,4,0)</f>
        <v>94.799765067312379</v>
      </c>
      <c r="H2979" s="114"/>
      <c r="I2979" s="88"/>
      <c r="J2979" s="89">
        <f>VLOOKUP(C2979,'[14]Peso Conductores'!B$1:G$65536,3,0)</f>
        <v>1.43</v>
      </c>
      <c r="M2979" s="59"/>
      <c r="N2979" s="59"/>
      <c r="O2979" s="59"/>
      <c r="P2979" s="59"/>
      <c r="Q2979" s="59"/>
      <c r="R2979" s="59"/>
    </row>
    <row r="2980" spans="1:18" x14ac:dyDescent="0.2">
      <c r="A2980" s="80"/>
      <c r="B2980" s="83">
        <f t="shared" si="63"/>
        <v>69</v>
      </c>
      <c r="C2980" s="82" t="s">
        <v>2983</v>
      </c>
      <c r="D2980" s="129" t="str">
        <f>+VLOOKUP(MID(C2980,1,2),[15]!Ferr_Cond,2,0)&amp;" Conductor "&amp;VLOOKUP(RIGHT(C2980,2),[15]GENERALES!$H$43:$I$49,2,0)&amp;" "&amp;MID(C2980,5,3)&amp;" mm2"</f>
        <v>Junta de empalme Conductor ACSR 592 mm2</v>
      </c>
      <c r="E2980" s="81" t="s">
        <v>44</v>
      </c>
      <c r="F2980" s="85">
        <v>0</v>
      </c>
      <c r="G2980" s="113">
        <f>VLOOKUP(C2980,'[14]Peso Conductores'!B$1:E$65536,4,0)</f>
        <v>94.799765067312379</v>
      </c>
      <c r="H2980" s="114"/>
      <c r="I2980" s="88"/>
      <c r="J2980" s="89">
        <f>VLOOKUP(C2980,'[14]Peso Conductores'!B$1:G$65536,3,0)</f>
        <v>1.43</v>
      </c>
      <c r="M2980" s="59"/>
      <c r="N2980" s="59"/>
      <c r="O2980" s="59"/>
      <c r="P2980" s="59"/>
      <c r="Q2980" s="59"/>
      <c r="R2980" s="59"/>
    </row>
    <row r="2981" spans="1:18" x14ac:dyDescent="0.2">
      <c r="A2981" s="80"/>
      <c r="B2981" s="83">
        <f t="shared" si="63"/>
        <v>70</v>
      </c>
      <c r="C2981" s="82" t="s">
        <v>2984</v>
      </c>
      <c r="D2981" s="129" t="str">
        <f>+VLOOKUP(MID(C2981,1,2),[15]!Ferr_Cond,2,0)&amp;" Conductor "&amp;VLOOKUP(RIGHT(C2981,2),[15]GENERALES!$H$43:$I$49,2,0)&amp;" "&amp;MID(C2981,5,3)&amp;" mm2"</f>
        <v>Junta de empalme Conductor ACAR 500 mm2</v>
      </c>
      <c r="E2981" s="81" t="s">
        <v>44</v>
      </c>
      <c r="F2981" s="85">
        <v>0</v>
      </c>
      <c r="G2981" s="113">
        <f>VLOOKUP(C2981,'[14]Peso Conductores'!B$1:E$65536,4,0)</f>
        <v>76.900508725931715</v>
      </c>
      <c r="H2981" s="114"/>
      <c r="I2981" s="88"/>
      <c r="J2981" s="89">
        <f>VLOOKUP(C2981,'[14]Peso Conductores'!B$1:G$65536,3,0)</f>
        <v>1.1599999999999999</v>
      </c>
      <c r="M2981" s="59"/>
      <c r="N2981" s="59"/>
      <c r="O2981" s="59"/>
      <c r="P2981" s="59"/>
      <c r="Q2981" s="59"/>
      <c r="R2981" s="59"/>
    </row>
    <row r="2982" spans="1:18" x14ac:dyDescent="0.2">
      <c r="A2982" s="80"/>
      <c r="B2982" s="83">
        <f t="shared" si="63"/>
        <v>71</v>
      </c>
      <c r="C2982" s="82" t="s">
        <v>2985</v>
      </c>
      <c r="D2982" s="129" t="str">
        <f>+VLOOKUP(MID(C2982,1,2),[15]!Ferr_Cond,2,0)&amp;" Conductor "&amp;VLOOKUP(RIGHT(C2982,2),[15]GENERALES!$H$43:$I$49,2,0)&amp;" "&amp;MID(C2982,5,3)&amp;" mm2"</f>
        <v>Junta de empalme Conductor ACCR 500 mm2</v>
      </c>
      <c r="E2982" s="81" t="s">
        <v>44</v>
      </c>
      <c r="F2982" s="85">
        <v>0</v>
      </c>
      <c r="G2982" s="113">
        <f>VLOOKUP(C2982,'[14]Peso Conductores'!B$1:E$65536,4,0)</f>
        <v>313</v>
      </c>
      <c r="H2982" s="114"/>
      <c r="I2982" s="88"/>
      <c r="J2982" s="89">
        <f>VLOOKUP(C2982,'[14]Peso Conductores'!B$1:G$65536,3,0)</f>
        <v>1.2</v>
      </c>
      <c r="M2982" s="59"/>
      <c r="N2982" s="59"/>
      <c r="O2982" s="59"/>
      <c r="P2982" s="59"/>
      <c r="Q2982" s="59"/>
      <c r="R2982" s="59"/>
    </row>
    <row r="2983" spans="1:18" x14ac:dyDescent="0.2">
      <c r="A2983" s="80"/>
      <c r="B2983" s="83">
        <f t="shared" si="63"/>
        <v>72</v>
      </c>
      <c r="C2983" s="82" t="s">
        <v>2986</v>
      </c>
      <c r="D2983" s="129" t="str">
        <f>+VLOOKUP(MID(C2983,1,2),[15]!Ferr_Cond,2,0)&amp;" Conductor "&amp;VLOOKUP(RIGHT(C2983,2),[15]GENERALES!$H$43:$I$49,2,0)&amp;" "&amp;MID(C2983,5,3)&amp;" mm2"</f>
        <v>Junta de empalme Conductor AAAC 500 mm2</v>
      </c>
      <c r="E2983" s="81" t="s">
        <v>44</v>
      </c>
      <c r="F2983" s="85">
        <v>0</v>
      </c>
      <c r="G2983" s="113">
        <f>VLOOKUP(C2983,'[14]Peso Conductores'!B$1:E$65536,4,0)</f>
        <v>76.900508725931715</v>
      </c>
      <c r="H2983" s="114"/>
      <c r="I2983" s="88"/>
      <c r="J2983" s="89">
        <f>VLOOKUP(C2983,'[14]Peso Conductores'!B$1:G$65536,3,0)</f>
        <v>1.1599999999999999</v>
      </c>
      <c r="M2983" s="59"/>
      <c r="N2983" s="59"/>
      <c r="O2983" s="59"/>
      <c r="P2983" s="59"/>
      <c r="Q2983" s="59"/>
      <c r="R2983" s="59"/>
    </row>
    <row r="2984" spans="1:18" x14ac:dyDescent="0.2">
      <c r="A2984" s="80"/>
      <c r="B2984" s="83">
        <f t="shared" si="63"/>
        <v>73</v>
      </c>
      <c r="C2984" s="82" t="s">
        <v>2987</v>
      </c>
      <c r="D2984" s="129" t="str">
        <f>+VLOOKUP(MID(C2984,1,2),[15]!Ferr_Cond,2,0)&amp;" Conductor "&amp;VLOOKUP(RIGHT(C2984,2),[15]GENERALES!$H$43:$I$49,2,0)&amp;" "&amp;MID(C2984,5,3)&amp;" mm2"</f>
        <v>Junta de empalme Conductor ACAR 430 mm2</v>
      </c>
      <c r="E2984" s="81" t="s">
        <v>44</v>
      </c>
      <c r="F2984" s="85">
        <v>0</v>
      </c>
      <c r="G2984" s="113">
        <f>VLOOKUP(C2984,'[14]Peso Conductores'!B$1:E$65536,4,0)</f>
        <v>76.900508725931715</v>
      </c>
      <c r="H2984" s="114"/>
      <c r="I2984" s="88"/>
      <c r="J2984" s="89">
        <f>VLOOKUP(C2984,'[14]Peso Conductores'!B$1:G$65536,3,0)</f>
        <v>1.1599999999999999</v>
      </c>
      <c r="M2984" s="59"/>
      <c r="N2984" s="59"/>
      <c r="O2984" s="59"/>
      <c r="P2984" s="59"/>
      <c r="Q2984" s="59"/>
      <c r="R2984" s="59"/>
    </row>
    <row r="2985" spans="1:18" x14ac:dyDescent="0.2">
      <c r="A2985" s="80"/>
      <c r="B2985" s="83">
        <f t="shared" si="63"/>
        <v>74</v>
      </c>
      <c r="C2985" s="82" t="s">
        <v>2988</v>
      </c>
      <c r="D2985" s="129" t="str">
        <f>+VLOOKUP(MID(C2985,1,2),[15]!Ferr_Cond,2,0)&amp;" Conductor "&amp;VLOOKUP(RIGHT(C2985,2),[15]GENERALES!$H$43:$I$49,2,0)&amp;" "&amp;MID(C2985,5,3)&amp;" mm2"</f>
        <v>Junta de empalme Conductor ACAR 400 mm2</v>
      </c>
      <c r="E2985" s="81" t="s">
        <v>44</v>
      </c>
      <c r="F2985" s="85">
        <v>0</v>
      </c>
      <c r="G2985" s="113">
        <f>VLOOKUP(C2985,'[14]Peso Conductores'!B$1:E$65536,4,0)</f>
        <v>59.001252384551059</v>
      </c>
      <c r="H2985" s="114"/>
      <c r="I2985" s="88"/>
      <c r="J2985" s="89">
        <f>VLOOKUP(C2985,'[14]Peso Conductores'!B$1:G$65536,3,0)</f>
        <v>0.89</v>
      </c>
      <c r="M2985" s="59"/>
      <c r="N2985" s="59"/>
      <c r="O2985" s="59"/>
      <c r="P2985" s="59"/>
      <c r="Q2985" s="59"/>
      <c r="R2985" s="59"/>
    </row>
    <row r="2986" spans="1:18" x14ac:dyDescent="0.2">
      <c r="A2986" s="80"/>
      <c r="B2986" s="83">
        <f t="shared" si="63"/>
        <v>75</v>
      </c>
      <c r="C2986" s="82" t="s">
        <v>2989</v>
      </c>
      <c r="D2986" s="129" t="str">
        <f>+VLOOKUP(MID(C2986,1,2),[15]!Ferr_Cond,2,0)&amp;" Conductor "&amp;VLOOKUP(RIGHT(C2986,2),[15]GENERALES!$H$43:$I$49,2,0)&amp;" "&amp;MID(C2986,5,3)&amp;" mm2"</f>
        <v>Junta de empalme Conductor ACSR 400 mm2</v>
      </c>
      <c r="E2986" s="81" t="s">
        <v>44</v>
      </c>
      <c r="F2986" s="85">
        <v>0</v>
      </c>
      <c r="G2986" s="113">
        <f>VLOOKUP(C2986,'[14]Peso Conductores'!B$1:E$65536,4,0)</f>
        <v>59.001252384551059</v>
      </c>
      <c r="H2986" s="114"/>
      <c r="I2986" s="88"/>
      <c r="J2986" s="89">
        <f>VLOOKUP(C2986,'[14]Peso Conductores'!B$1:G$65536,3,0)</f>
        <v>0.89</v>
      </c>
      <c r="M2986" s="59"/>
      <c r="N2986" s="59"/>
      <c r="O2986" s="59"/>
      <c r="P2986" s="59"/>
      <c r="Q2986" s="59"/>
      <c r="R2986" s="59"/>
    </row>
    <row r="2987" spans="1:18" x14ac:dyDescent="0.2">
      <c r="A2987" s="80"/>
      <c r="B2987" s="83">
        <f t="shared" si="63"/>
        <v>76</v>
      </c>
      <c r="C2987" s="82" t="s">
        <v>2990</v>
      </c>
      <c r="D2987" s="129" t="str">
        <f>+VLOOKUP(MID(C2987,1,2),[15]!Ferr_Cond,2,0)&amp;" Conductor "&amp;VLOOKUP(RIGHT(C2987,2),[15]GENERALES!$H$43:$I$49,2,0)&amp;" "&amp;MID(C2987,5,3)&amp;" mm2"</f>
        <v>Junta de empalme Conductor AAAC 400 mm2</v>
      </c>
      <c r="E2987" s="81" t="s">
        <v>44</v>
      </c>
      <c r="F2987" s="85">
        <v>0</v>
      </c>
      <c r="G2987" s="113">
        <f>VLOOKUP(C2987,'[14]Peso Conductores'!B$1:E$65536,4,0)</f>
        <v>59.001252384551059</v>
      </c>
      <c r="H2987" s="114"/>
      <c r="I2987" s="88"/>
      <c r="J2987" s="89">
        <f>VLOOKUP(C2987,'[14]Peso Conductores'!B$1:G$65536,3,0)</f>
        <v>0.89</v>
      </c>
      <c r="M2987" s="59"/>
      <c r="N2987" s="59"/>
      <c r="O2987" s="59"/>
      <c r="P2987" s="59"/>
      <c r="Q2987" s="59"/>
      <c r="R2987" s="59"/>
    </row>
    <row r="2988" spans="1:18" x14ac:dyDescent="0.2">
      <c r="A2988" s="80"/>
      <c r="B2988" s="83">
        <f t="shared" si="63"/>
        <v>77</v>
      </c>
      <c r="C2988" s="82" t="s">
        <v>2991</v>
      </c>
      <c r="D2988" s="129" t="str">
        <f>+VLOOKUP(MID(C2988,1,2),[15]!Ferr_Cond,2,0)&amp;" Conductor "&amp;VLOOKUP(RIGHT(C2988,2),[15]GENERALES!$H$43:$I$49,2,0)&amp;" "&amp;MID(C2988,5,3)&amp;" mm2"</f>
        <v>Junta de empalme Conductor ACAR 380 mm2</v>
      </c>
      <c r="E2988" s="81" t="s">
        <v>44</v>
      </c>
      <c r="F2988" s="85">
        <v>0</v>
      </c>
      <c r="G2988" s="113">
        <f>VLOOKUP(C2988,'[14]Peso Conductores'!B$1:E$65536,4,0)</f>
        <v>59.001252384551059</v>
      </c>
      <c r="H2988" s="114"/>
      <c r="I2988" s="88"/>
      <c r="J2988" s="89">
        <f>VLOOKUP(C2988,'[14]Peso Conductores'!B$1:G$65536,3,0)</f>
        <v>0.89</v>
      </c>
      <c r="M2988" s="59"/>
      <c r="N2988" s="59"/>
      <c r="O2988" s="59"/>
      <c r="P2988" s="59"/>
      <c r="Q2988" s="59"/>
      <c r="R2988" s="59"/>
    </row>
    <row r="2989" spans="1:18" x14ac:dyDescent="0.2">
      <c r="A2989" s="80"/>
      <c r="B2989" s="83">
        <f t="shared" si="63"/>
        <v>78</v>
      </c>
      <c r="C2989" s="82" t="s">
        <v>2992</v>
      </c>
      <c r="D2989" s="129" t="str">
        <f>+VLOOKUP(MID(C2989,1,2),[15]!Ferr_Cond,2,0)&amp;" Conductor "&amp;VLOOKUP(RIGHT(C2989,2),[15]GENERALES!$H$43:$I$49,2,0)&amp;" "&amp;MID(C2989,5,3)&amp;" mm2"</f>
        <v>Junta de empalme Conductor ACAR 350 mm2</v>
      </c>
      <c r="E2989" s="81" t="s">
        <v>44</v>
      </c>
      <c r="F2989" s="85">
        <v>0</v>
      </c>
      <c r="G2989" s="113">
        <f>VLOOKUP(C2989,'[14]Peso Conductores'!B$1:E$65536,4,0)</f>
        <v>59.001252384551059</v>
      </c>
      <c r="H2989" s="114"/>
      <c r="I2989" s="88"/>
      <c r="J2989" s="89">
        <f>VLOOKUP(C2989,'[14]Peso Conductores'!B$1:G$65536,3,0)</f>
        <v>0.89</v>
      </c>
      <c r="M2989" s="59"/>
      <c r="N2989" s="59"/>
      <c r="O2989" s="59"/>
      <c r="P2989" s="59"/>
      <c r="Q2989" s="59"/>
      <c r="R2989" s="59"/>
    </row>
    <row r="2990" spans="1:18" x14ac:dyDescent="0.2">
      <c r="A2990" s="80"/>
      <c r="B2990" s="83">
        <f t="shared" si="63"/>
        <v>79</v>
      </c>
      <c r="C2990" s="82" t="s">
        <v>2993</v>
      </c>
      <c r="D2990" s="129" t="str">
        <f>+VLOOKUP(MID(C2990,1,2),[15]!Ferr_Cond,2,0)&amp;" Conductor "&amp;VLOOKUP(RIGHT(C2990,2),[15]GENERALES!$H$43:$I$49,2,0)&amp;" "&amp;MID(C2990,5,3)&amp;" mm2"</f>
        <v>Junta de empalme Conductor ACSR 315 mm2</v>
      </c>
      <c r="E2990" s="81" t="s">
        <v>44</v>
      </c>
      <c r="F2990" s="85">
        <v>0</v>
      </c>
      <c r="G2990" s="113">
        <f>VLOOKUP(C2990,'[14]Peso Conductores'!B$1:E$65536,4,0)</f>
        <v>59.001252384551059</v>
      </c>
      <c r="H2990" s="114"/>
      <c r="I2990" s="88"/>
      <c r="J2990" s="89">
        <f>VLOOKUP(C2990,'[14]Peso Conductores'!B$1:G$65536,3,0)</f>
        <v>0.89</v>
      </c>
      <c r="M2990" s="59"/>
      <c r="N2990" s="59"/>
      <c r="O2990" s="59"/>
      <c r="P2990" s="59"/>
      <c r="Q2990" s="59"/>
      <c r="R2990" s="59"/>
    </row>
    <row r="2991" spans="1:18" x14ac:dyDescent="0.2">
      <c r="A2991" s="80"/>
      <c r="B2991" s="83">
        <f t="shared" si="63"/>
        <v>80</v>
      </c>
      <c r="C2991" s="82" t="s">
        <v>2994</v>
      </c>
      <c r="D2991" s="129" t="str">
        <f>+VLOOKUP(MID(C2991,1,2),[15]!Ferr_Cond,2,0)&amp;" Conductor "&amp;VLOOKUP(RIGHT(C2991,2),[15]GENERALES!$H$43:$I$49,2,0)&amp;" "&amp;MID(C2991,5,3)&amp;" mm2"</f>
        <v>Junta de empalme Conductor ACAR 300 mm2</v>
      </c>
      <c r="E2991" s="81" t="s">
        <v>44</v>
      </c>
      <c r="F2991" s="85">
        <v>0</v>
      </c>
      <c r="G2991" s="113">
        <f>VLOOKUP(C2991,'[14]Peso Conductores'!B$1:E$65536,4,0)</f>
        <v>41.101996043170402</v>
      </c>
      <c r="H2991" s="114"/>
      <c r="I2991" s="88"/>
      <c r="J2991" s="89">
        <f>VLOOKUP(C2991,'[14]Peso Conductores'!B$1:G$65536,3,0)</f>
        <v>0.62</v>
      </c>
      <c r="M2991" s="59"/>
      <c r="N2991" s="59"/>
      <c r="O2991" s="59"/>
      <c r="P2991" s="59"/>
      <c r="Q2991" s="59"/>
      <c r="R2991" s="59"/>
    </row>
    <row r="2992" spans="1:18" x14ac:dyDescent="0.2">
      <c r="A2992" s="80"/>
      <c r="B2992" s="83">
        <f t="shared" si="63"/>
        <v>81</v>
      </c>
      <c r="C2992" s="82" t="s">
        <v>2995</v>
      </c>
      <c r="D2992" s="129" t="str">
        <f>+VLOOKUP(MID(C2992,1,2),[15]!Ferr_Cond,2,0)&amp;" Conductor "&amp;VLOOKUP(RIGHT(C2992,2),[15]GENERALES!$H$43:$I$49,2,0)&amp;" "&amp;MID(C2992,5,3)&amp;" mm2"</f>
        <v>Junta de empalme Conductor AAAC 300 mm2</v>
      </c>
      <c r="E2992" s="81" t="s">
        <v>44</v>
      </c>
      <c r="F2992" s="85">
        <v>0</v>
      </c>
      <c r="G2992" s="113">
        <f>VLOOKUP(C2992,'[14]Peso Conductores'!B$1:E$65536,4,0)</f>
        <v>41.101996043170402</v>
      </c>
      <c r="H2992" s="114"/>
      <c r="I2992" s="88"/>
      <c r="J2992" s="89">
        <f>VLOOKUP(C2992,'[14]Peso Conductores'!B$1:G$65536,3,0)</f>
        <v>0.62</v>
      </c>
      <c r="M2992" s="59"/>
      <c r="N2992" s="59"/>
      <c r="O2992" s="59"/>
      <c r="P2992" s="59"/>
      <c r="Q2992" s="59"/>
      <c r="R2992" s="59"/>
    </row>
    <row r="2993" spans="1:18" x14ac:dyDescent="0.2">
      <c r="A2993" s="80"/>
      <c r="B2993" s="83">
        <f t="shared" si="63"/>
        <v>82</v>
      </c>
      <c r="C2993" s="82" t="s">
        <v>2996</v>
      </c>
      <c r="D2993" s="129" t="str">
        <f>+VLOOKUP(MID(C2993,1,2),[15]!Ferr_Cond,2,0)&amp;" Conductor "&amp;VLOOKUP(RIGHT(C2993,2),[15]GENERALES!$H$43:$I$49,2,0)&amp;" "&amp;MID(C2993,5,3)&amp;" mm2"</f>
        <v>Junta de empalme Conductor ACAR 280 mm2</v>
      </c>
      <c r="E2993" s="81" t="s">
        <v>44</v>
      </c>
      <c r="F2993" s="85">
        <v>0</v>
      </c>
      <c r="G2993" s="113">
        <f>VLOOKUP(C2993,'[14]Peso Conductores'!B$1:E$65536,4,0)</f>
        <v>41.101996043170402</v>
      </c>
      <c r="H2993" s="114"/>
      <c r="I2993" s="88"/>
      <c r="J2993" s="89">
        <f>VLOOKUP(C2993,'[14]Peso Conductores'!B$1:G$65536,3,0)</f>
        <v>0.62</v>
      </c>
      <c r="M2993" s="59"/>
      <c r="N2993" s="59"/>
      <c r="O2993" s="59"/>
      <c r="P2993" s="59"/>
      <c r="Q2993" s="59"/>
      <c r="R2993" s="59"/>
    </row>
    <row r="2994" spans="1:18" x14ac:dyDescent="0.2">
      <c r="A2994" s="80"/>
      <c r="B2994" s="83">
        <f t="shared" si="63"/>
        <v>83</v>
      </c>
      <c r="C2994" s="82" t="s">
        <v>2997</v>
      </c>
      <c r="D2994" s="129" t="str">
        <f>+VLOOKUP(MID(C2994,1,2),[15]!Ferr_Cond,2,0)&amp;" Conductor "&amp;VLOOKUP(RIGHT(C2994,2),[15]GENERALES!$H$43:$I$49,2,0)&amp;" "&amp;MID(C2994,5,3)&amp;" mm2"</f>
        <v>Junta de empalme Conductor ACSR 250 mm2</v>
      </c>
      <c r="E2994" s="81" t="s">
        <v>44</v>
      </c>
      <c r="F2994" s="85">
        <v>0</v>
      </c>
      <c r="G2994" s="113">
        <f>VLOOKUP(C2994,'[14]Peso Conductores'!B$1:E$65536,4,0)</f>
        <v>41.101996043170402</v>
      </c>
      <c r="H2994" s="114"/>
      <c r="I2994" s="88"/>
      <c r="J2994" s="89">
        <f>VLOOKUP(C2994,'[14]Peso Conductores'!B$1:G$65536,3,0)</f>
        <v>0.62</v>
      </c>
      <c r="M2994" s="59"/>
      <c r="N2994" s="59"/>
      <c r="O2994" s="59"/>
      <c r="P2994" s="59"/>
      <c r="Q2994" s="59"/>
      <c r="R2994" s="59"/>
    </row>
    <row r="2995" spans="1:18" x14ac:dyDescent="0.2">
      <c r="A2995" s="80"/>
      <c r="B2995" s="83">
        <f t="shared" si="63"/>
        <v>84</v>
      </c>
      <c r="C2995" s="82" t="s">
        <v>2998</v>
      </c>
      <c r="D2995" s="129" t="str">
        <f>+VLOOKUP(MID(C2995,1,2),[15]!Ferr_Cond,2,0)&amp;" Conductor "&amp;VLOOKUP(RIGHT(C2995,2),[15]GENERALES!$H$43:$I$49,2,0)&amp;" "&amp;MID(C2995,5,3)&amp;" mm2"</f>
        <v>Junta de empalme Conductor AAACE 242 mm2</v>
      </c>
      <c r="E2995" s="81" t="s">
        <v>44</v>
      </c>
      <c r="F2995" s="85">
        <v>0</v>
      </c>
      <c r="G2995" s="113">
        <f>VLOOKUP(C2995,'[14]Peso Conductores'!B$1:E$65536,4,0)</f>
        <v>41.101996043170402</v>
      </c>
      <c r="H2995" s="114"/>
      <c r="I2995" s="88"/>
      <c r="J2995" s="89">
        <f>VLOOKUP(C2995,'[14]Peso Conductores'!B$1:G$65536,3,0)</f>
        <v>0.62</v>
      </c>
      <c r="M2995" s="59"/>
      <c r="N2995" s="59"/>
      <c r="O2995" s="59"/>
      <c r="P2995" s="59"/>
      <c r="Q2995" s="59"/>
      <c r="R2995" s="59"/>
    </row>
    <row r="2996" spans="1:18" x14ac:dyDescent="0.2">
      <c r="A2996" s="80"/>
      <c r="B2996" s="83">
        <f t="shared" si="63"/>
        <v>85</v>
      </c>
      <c r="C2996" s="82" t="s">
        <v>2999</v>
      </c>
      <c r="D2996" s="129" t="str">
        <f>+VLOOKUP(MID(C2996,1,2),[15]!Ferr_Cond,2,0)&amp;" Conductor "&amp;VLOOKUP(RIGHT(C2996,2),[15]GENERALES!$H$43:$I$49,2,0)&amp;" "&amp;MID(C2996,5,3)&amp;" mm2"</f>
        <v>Junta de empalme Conductor ACAR 240 mm2</v>
      </c>
      <c r="E2996" s="81" t="s">
        <v>44</v>
      </c>
      <c r="F2996" s="85">
        <v>0</v>
      </c>
      <c r="G2996" s="113">
        <f>VLOOKUP(C2996,'[14]Peso Conductores'!B$1:E$65536,4,0)</f>
        <v>33.146771002556775</v>
      </c>
      <c r="H2996" s="114"/>
      <c r="I2996" s="88"/>
      <c r="J2996" s="89">
        <f>VLOOKUP(C2996,'[14]Peso Conductores'!B$1:G$65536,3,0)</f>
        <v>0.5</v>
      </c>
      <c r="M2996" s="59"/>
      <c r="N2996" s="59"/>
      <c r="O2996" s="59"/>
      <c r="P2996" s="59"/>
      <c r="Q2996" s="59"/>
      <c r="R2996" s="59"/>
    </row>
    <row r="2997" spans="1:18" x14ac:dyDescent="0.2">
      <c r="A2997" s="80"/>
      <c r="B2997" s="83">
        <f t="shared" si="63"/>
        <v>86</v>
      </c>
      <c r="C2997" s="82" t="s">
        <v>3000</v>
      </c>
      <c r="D2997" s="129" t="str">
        <f>+VLOOKUP(MID(C2997,1,2),[15]!Ferr_Cond,2,0)&amp;" Conductor "&amp;VLOOKUP(RIGHT(C2997,2),[15]GENERALES!$H$43:$I$49,2,0)&amp;" "&amp;MID(C2997,5,3)&amp;" mm2"</f>
        <v>Junta de empalme Conductor AAAC 240 mm2</v>
      </c>
      <c r="E2997" s="81" t="s">
        <v>44</v>
      </c>
      <c r="F2997" s="85">
        <v>0</v>
      </c>
      <c r="G2997" s="113">
        <f>VLOOKUP(C2997,'[14]Peso Conductores'!B$1:E$65536,4,0)</f>
        <v>33.146771002556775</v>
      </c>
      <c r="H2997" s="114"/>
      <c r="I2997" s="88"/>
      <c r="J2997" s="89">
        <f>VLOOKUP(C2997,'[14]Peso Conductores'!B$1:G$65536,3,0)</f>
        <v>0.5</v>
      </c>
      <c r="M2997" s="59"/>
      <c r="N2997" s="59"/>
      <c r="O2997" s="59"/>
      <c r="P2997" s="59"/>
      <c r="Q2997" s="59"/>
      <c r="R2997" s="59"/>
    </row>
    <row r="2998" spans="1:18" x14ac:dyDescent="0.2">
      <c r="A2998" s="80"/>
      <c r="B2998" s="83">
        <f t="shared" si="63"/>
        <v>87</v>
      </c>
      <c r="C2998" s="82" t="s">
        <v>3001</v>
      </c>
      <c r="D2998" s="129" t="str">
        <f>+VLOOKUP(MID(C2998,1,2),[15]!Ferr_Cond,2,0)&amp;" Conductor "&amp;VLOOKUP(RIGHT(C2998,2),[15]GENERALES!$H$43:$I$49,2,0)&amp;" "&amp;MID(C2998,5,3)&amp;" mm2"</f>
        <v>Junta de empalme Conductor AAAC 185 mm2</v>
      </c>
      <c r="E2998" s="81" t="s">
        <v>44</v>
      </c>
      <c r="F2998" s="85">
        <v>0</v>
      </c>
      <c r="G2998" s="113">
        <f>VLOOKUP(C2998,'[14]Peso Conductores'!B$1:E$65536,4,0)</f>
        <v>14.91604695115055</v>
      </c>
      <c r="H2998" s="114"/>
      <c r="I2998" s="88"/>
      <c r="J2998" s="89">
        <f>VLOOKUP(C2998,'[14]Peso Conductores'!B$1:G$65536,3,0)</f>
        <v>0.22500000000000001</v>
      </c>
      <c r="M2998" s="59"/>
      <c r="N2998" s="59"/>
      <c r="O2998" s="59"/>
      <c r="P2998" s="59"/>
      <c r="Q2998" s="59"/>
      <c r="R2998" s="59"/>
    </row>
    <row r="2999" spans="1:18" x14ac:dyDescent="0.2">
      <c r="A2999" s="80"/>
      <c r="B2999" s="83">
        <f t="shared" si="63"/>
        <v>88</v>
      </c>
      <c r="C2999" s="82" t="s">
        <v>3002</v>
      </c>
      <c r="D2999" s="129" t="str">
        <f>+VLOOKUP(MID(C2999,1,2),[15]!Ferr_Cond,2,0)&amp;" Conductor "&amp;VLOOKUP(RIGHT(C2999,2),[15]GENERALES!$H$43:$I$49,2,0)&amp;" "&amp;MID(C2999,5,3)&amp;" mm2"</f>
        <v>Junta de empalme Conductor ACCR 150 mm2</v>
      </c>
      <c r="E2999" s="81" t="s">
        <v>44</v>
      </c>
      <c r="F2999" s="85">
        <v>0</v>
      </c>
      <c r="G2999" s="113">
        <f>VLOOKUP(C2999,'[14]Peso Conductores'!B$1:E$65536,4,0)</f>
        <v>40</v>
      </c>
      <c r="H2999" s="114"/>
      <c r="I2999" s="88"/>
      <c r="J2999" s="89">
        <f>VLOOKUP(C2999,'[14]Peso Conductores'!B$1:G$65536,3,0)</f>
        <v>0.3</v>
      </c>
      <c r="M2999" s="59"/>
      <c r="N2999" s="59"/>
      <c r="O2999" s="59"/>
      <c r="P2999" s="59"/>
      <c r="Q2999" s="59"/>
      <c r="R2999" s="59"/>
    </row>
    <row r="3000" spans="1:18" x14ac:dyDescent="0.2">
      <c r="A3000" s="80"/>
      <c r="B3000" s="83">
        <f t="shared" si="63"/>
        <v>89</v>
      </c>
      <c r="C3000" s="82" t="s">
        <v>3003</v>
      </c>
      <c r="D3000" s="129" t="str">
        <f>+VLOOKUP(MID(C3000,1,2),[15]!Ferr_Cond,2,0)&amp;" Conductor "&amp;VLOOKUP(RIGHT(C3000,2),[15]GENERALES!$H$43:$I$49,2,0)&amp;" "&amp;MID(C3000,5,3)&amp;" mm2"</f>
        <v>Junta de empalme Conductor AAACE 177 mm2</v>
      </c>
      <c r="E3000" s="81" t="s">
        <v>44</v>
      </c>
      <c r="F3000" s="85">
        <v>0</v>
      </c>
      <c r="G3000" s="113">
        <f>VLOOKUP(C3000,'[14]Peso Conductores'!B$1:E$65536,4,0)</f>
        <v>14.91604695115055</v>
      </c>
      <c r="H3000" s="114"/>
      <c r="I3000" s="88"/>
      <c r="J3000" s="89">
        <f>VLOOKUP(C3000,'[14]Peso Conductores'!B$1:G$65536,3,0)</f>
        <v>0.22500000000000001</v>
      </c>
      <c r="M3000" s="59"/>
      <c r="N3000" s="59"/>
      <c r="O3000" s="59"/>
      <c r="P3000" s="59"/>
      <c r="Q3000" s="59"/>
      <c r="R3000" s="59"/>
    </row>
    <row r="3001" spans="1:18" x14ac:dyDescent="0.2">
      <c r="A3001" s="80"/>
      <c r="B3001" s="83">
        <f t="shared" si="63"/>
        <v>90</v>
      </c>
      <c r="C3001" s="82" t="s">
        <v>3004</v>
      </c>
      <c r="D3001" s="129" t="str">
        <f>+VLOOKUP(MID(C3001,1,2),[15]!Ferr_Cond,2,0)&amp;" Conductor "&amp;VLOOKUP(RIGHT(C3001,2),[15]GENERALES!$H$43:$I$49,2,0)&amp;" "&amp;MID(C3001,5,3)&amp;" mm2"</f>
        <v>Junta de empalme Conductor AAAC 150 mm2</v>
      </c>
      <c r="E3001" s="81" t="s">
        <v>44</v>
      </c>
      <c r="F3001" s="85">
        <v>0</v>
      </c>
      <c r="G3001" s="113">
        <f>VLOOKUP(C3001,'[14]Peso Conductores'!B$1:E$65536,4,0)</f>
        <v>15.910450081227252</v>
      </c>
      <c r="H3001" s="114"/>
      <c r="I3001" s="88"/>
      <c r="J3001" s="89">
        <f>VLOOKUP(C3001,'[14]Peso Conductores'!B$1:G$65536,3,0)</f>
        <v>0.24</v>
      </c>
      <c r="M3001" s="59"/>
      <c r="N3001" s="59"/>
      <c r="O3001" s="59"/>
      <c r="P3001" s="59"/>
      <c r="Q3001" s="59"/>
      <c r="R3001" s="59"/>
    </row>
    <row r="3002" spans="1:18" x14ac:dyDescent="0.2">
      <c r="A3002" s="80"/>
      <c r="B3002" s="83">
        <f t="shared" si="63"/>
        <v>91</v>
      </c>
      <c r="C3002" s="82" t="s">
        <v>3005</v>
      </c>
      <c r="D3002" s="129" t="str">
        <f>+VLOOKUP(MID(C3002,1,2),[15]!Ferr_Cond,2,0)&amp;" Conductor "&amp;VLOOKUP(RIGHT(C3002,2),[15]GENERALES!$H$43:$I$49,2,0)&amp;" "&amp;MID(C3002,5,3)&amp;" mm2"</f>
        <v>Junta de empalme Conductor AAAC 120 mm2</v>
      </c>
      <c r="E3002" s="81" t="s">
        <v>44</v>
      </c>
      <c r="F3002" s="85">
        <v>0</v>
      </c>
      <c r="G3002" s="113">
        <f>VLOOKUP(C3002,'[14]Peso Conductores'!B$1:E$65536,4,0)</f>
        <v>10.341792552797713</v>
      </c>
      <c r="H3002" s="114"/>
      <c r="I3002" s="88"/>
      <c r="J3002" s="89">
        <f>VLOOKUP(C3002,'[14]Peso Conductores'!B$1:G$65536,3,0)</f>
        <v>0.156</v>
      </c>
      <c r="M3002" s="59"/>
      <c r="N3002" s="59"/>
      <c r="O3002" s="59"/>
      <c r="P3002" s="59"/>
      <c r="Q3002" s="59"/>
      <c r="R3002" s="59"/>
    </row>
    <row r="3003" spans="1:18" x14ac:dyDescent="0.2">
      <c r="A3003" s="80"/>
      <c r="B3003" s="83">
        <f t="shared" si="63"/>
        <v>92</v>
      </c>
      <c r="C3003" s="82" t="s">
        <v>3006</v>
      </c>
      <c r="D3003" s="129" t="str">
        <f>+VLOOKUP(MID(C3003,1,2),[15]!Ferr_Cond,2,0)&amp;" Conductor "&amp;VLOOKUP(RIGHT(C3003,2),[15]GENERALES!$H$43:$I$49,2,0)&amp;" "&amp;MID(C3003,5,3)&amp;" mm2"</f>
        <v>Junta de empalme Conductor AAAC 095 mm2</v>
      </c>
      <c r="E3003" s="81" t="s">
        <v>44</v>
      </c>
      <c r="F3003" s="85">
        <v>0</v>
      </c>
      <c r="G3003" s="113">
        <f>VLOOKUP(C3003,'[14]Peso Conductores'!B$1:E$65536,4,0)</f>
        <v>12.463185896961347</v>
      </c>
      <c r="H3003" s="114"/>
      <c r="I3003" s="130"/>
      <c r="J3003" s="89">
        <f>VLOOKUP(C3003,'[14]Peso Conductores'!B$1:G$65536,3,0)</f>
        <v>0.188</v>
      </c>
      <c r="M3003" s="59"/>
      <c r="N3003" s="59"/>
      <c r="O3003" s="59"/>
      <c r="P3003" s="59"/>
      <c r="Q3003" s="59"/>
      <c r="R3003" s="59"/>
    </row>
    <row r="3004" spans="1:18" x14ac:dyDescent="0.2">
      <c r="A3004" s="80"/>
      <c r="B3004" s="83">
        <f t="shared" si="63"/>
        <v>93</v>
      </c>
      <c r="C3004" s="82" t="s">
        <v>3007</v>
      </c>
      <c r="D3004" s="129" t="str">
        <f>+VLOOKUP(MID(C3004,1,2),[15]!Ferr_Cond,2,0)&amp;" Conductor "&amp;VLOOKUP(RIGHT(C3004,2),[15]GENERALES!$H$43:$I$49,2,0)&amp;" "&amp;MID(C3004,5,3)&amp;" mm2"</f>
        <v>Junta de empalme Conductor ACSR 080 mm2</v>
      </c>
      <c r="E3004" s="81" t="s">
        <v>44</v>
      </c>
      <c r="F3004" s="85">
        <v>0</v>
      </c>
      <c r="G3004" s="113">
        <f>VLOOKUP(C3004,'[14]Peso Conductores'!B$1:E$65536,4,0)</f>
        <v>8.8833346286852155</v>
      </c>
      <c r="H3004" s="114"/>
      <c r="I3004" s="130"/>
      <c r="J3004" s="89">
        <f>VLOOKUP(C3004,'[14]Peso Conductores'!B$1:G$65536,3,0)</f>
        <v>0.13400000000000001</v>
      </c>
      <c r="M3004" s="59"/>
      <c r="N3004" s="59"/>
      <c r="O3004" s="59"/>
      <c r="P3004" s="59"/>
      <c r="Q3004" s="59"/>
      <c r="R3004" s="59"/>
    </row>
    <row r="3005" spans="1:18" x14ac:dyDescent="0.2">
      <c r="A3005" s="80"/>
      <c r="B3005" s="83">
        <f t="shared" si="63"/>
        <v>94</v>
      </c>
      <c r="C3005" s="82" t="s">
        <v>3008</v>
      </c>
      <c r="D3005" s="129" t="str">
        <f>+VLOOKUP(MID(C3005,1,2),[15]!Ferr_Cond,2,0)&amp;" Conductor "&amp;VLOOKUP(RIGHT(C3005,2),[15]GENERALES!$H$43:$I$49,2,0)&amp;" "&amp;MID(C3005,5,3)&amp;" mm2"</f>
        <v>Junta de empalme Conductor AAAC 070 mm2</v>
      </c>
      <c r="E3005" s="81" t="s">
        <v>44</v>
      </c>
      <c r="F3005" s="85">
        <v>0</v>
      </c>
      <c r="G3005" s="113">
        <f>VLOOKUP(C3005,'[14]Peso Conductores'!B$1:E$65536,4,0)</f>
        <v>8.8833346286852155</v>
      </c>
      <c r="H3005" s="114"/>
      <c r="I3005" s="130"/>
      <c r="J3005" s="89">
        <f>VLOOKUP(C3005,'[14]Peso Conductores'!B$1:G$65536,3,0)</f>
        <v>0.13400000000000001</v>
      </c>
      <c r="M3005" s="59"/>
      <c r="N3005" s="59"/>
      <c r="O3005" s="59"/>
      <c r="P3005" s="59"/>
      <c r="Q3005" s="59"/>
      <c r="R3005" s="59"/>
    </row>
    <row r="3006" spans="1:18" x14ac:dyDescent="0.2">
      <c r="A3006" s="80"/>
      <c r="B3006" s="83">
        <f t="shared" si="63"/>
        <v>95</v>
      </c>
      <c r="C3006" s="82" t="s">
        <v>3009</v>
      </c>
      <c r="D3006" s="129" t="str">
        <f>+VLOOKUP(MID(C3006,1,2),[15]!Ferr_Cond,2,0)&amp;" Conductor "&amp;VLOOKUP(RIGHT(C3006,2),[15]GENERALES!$H$43:$I$49,2,0)&amp;" "&amp;MID(C3006,5,3)&amp;" mm2"</f>
        <v>Junta de empalme Conductor AAAC 050 mm2</v>
      </c>
      <c r="E3006" s="81" t="s">
        <v>44</v>
      </c>
      <c r="F3006" s="85">
        <v>0</v>
      </c>
      <c r="G3006" s="113">
        <f>VLOOKUP(C3006,'[14]Peso Conductores'!B$1:E$65536,4,0)</f>
        <v>9.2810958807158972</v>
      </c>
      <c r="H3006" s="114"/>
      <c r="I3006" s="88"/>
      <c r="J3006" s="89">
        <f>VLOOKUP(C3006,'[14]Peso Conductores'!B$1:G$65536,3,0)</f>
        <v>0.14000000000000001</v>
      </c>
      <c r="M3006" s="59"/>
      <c r="N3006" s="59"/>
      <c r="O3006" s="59"/>
      <c r="P3006" s="59"/>
      <c r="Q3006" s="59"/>
      <c r="R3006" s="59"/>
    </row>
    <row r="3007" spans="1:18" x14ac:dyDescent="0.2">
      <c r="A3007" s="80"/>
      <c r="B3007" s="83">
        <f t="shared" si="63"/>
        <v>96</v>
      </c>
      <c r="C3007" s="82" t="s">
        <v>3010</v>
      </c>
      <c r="D3007" s="129" t="str">
        <f>+VLOOKUP(MID(C3007,1,2),[15]!Ferr_Cond,2,0)&amp;" Conductor "&amp;VLOOKUP(RIGHT(C3007,2),[15]GENERALES!$H$43:$I$49,2,0)&amp;" "&amp;MID(C3007,5,3)&amp;" mm2"</f>
        <v>Junta de empalme Conductor AAAC 035 mm2</v>
      </c>
      <c r="E3007" s="81" t="s">
        <v>44</v>
      </c>
      <c r="F3007" s="85">
        <v>0</v>
      </c>
      <c r="G3007" s="113">
        <f>VLOOKUP(C3007,'[14]Peso Conductores'!B$1:E$65536,4,0)</f>
        <v>4.7731350243681749</v>
      </c>
      <c r="H3007" s="114"/>
      <c r="I3007" s="88"/>
      <c r="J3007" s="89">
        <f>VLOOKUP(C3007,'[14]Peso Conductores'!B$1:G$65536,3,0)</f>
        <v>7.1999999999999995E-2</v>
      </c>
      <c r="M3007" s="59"/>
      <c r="N3007" s="59"/>
      <c r="O3007" s="59"/>
      <c r="P3007" s="59"/>
      <c r="Q3007" s="59"/>
      <c r="R3007" s="59"/>
    </row>
    <row r="3008" spans="1:18" x14ac:dyDescent="0.2">
      <c r="A3008" s="80"/>
      <c r="B3008" s="83">
        <f t="shared" si="63"/>
        <v>97</v>
      </c>
      <c r="C3008" s="82" t="s">
        <v>3011</v>
      </c>
      <c r="D3008" s="129" t="str">
        <f>+VLOOKUP(MID(C3008,1,2),[15]!Ferr_Cond,2,0)&amp;" Conductor "&amp;VLOOKUP(RIGHT(C3008,2),[15]GENERALES!$H$43:$I$49,2,0)&amp;" "&amp;MID(C3008,5,3)&amp;" mm2"</f>
        <v>Amortiguador Conductor AAAC 700 mm2</v>
      </c>
      <c r="E3008" s="81" t="s">
        <v>44</v>
      </c>
      <c r="F3008" s="85">
        <v>0</v>
      </c>
      <c r="G3008" s="113">
        <f>VLOOKUP(C3008,'[14]Peso Conductores'!B$1:E$65536,4,0)</f>
        <v>42.822050114843634</v>
      </c>
      <c r="H3008" s="114"/>
      <c r="I3008" s="88"/>
      <c r="J3008" s="89">
        <f>VLOOKUP(C3008,'[14]Peso Conductores'!B$1:G$65536,3,0)</f>
        <v>7.1</v>
      </c>
      <c r="M3008" s="59"/>
      <c r="N3008" s="59"/>
      <c r="O3008" s="59"/>
      <c r="P3008" s="59"/>
      <c r="Q3008" s="59"/>
      <c r="R3008" s="59"/>
    </row>
    <row r="3009" spans="1:18" x14ac:dyDescent="0.2">
      <c r="A3009" s="80"/>
      <c r="B3009" s="83">
        <f t="shared" si="63"/>
        <v>98</v>
      </c>
      <c r="C3009" s="82" t="s">
        <v>3012</v>
      </c>
      <c r="D3009" s="129" t="str">
        <f>+VLOOKUP(MID(C3009,1,2),[15]!Ferr_Cond,2,0)&amp;" Conductor "&amp;VLOOKUP(RIGHT(C3009,2),[15]GENERALES!$H$43:$I$49,2,0)&amp;" "&amp;MID(C3009,5,3)&amp;" mm2"</f>
        <v>Amortiguador Conductor ACSR 726 mm2</v>
      </c>
      <c r="E3009" s="81" t="s">
        <v>44</v>
      </c>
      <c r="F3009" s="85">
        <v>0</v>
      </c>
      <c r="G3009" s="113">
        <f>VLOOKUP(C3009,'[14]Peso Conductores'!B$1:E$65536,4,0)</f>
        <v>42.822050114843634</v>
      </c>
      <c r="H3009" s="114"/>
      <c r="I3009" s="88"/>
      <c r="J3009" s="89">
        <f>VLOOKUP(C3009,'[14]Peso Conductores'!B$1:G$65536,3,0)</f>
        <v>7.1</v>
      </c>
      <c r="M3009" s="59"/>
      <c r="N3009" s="59"/>
      <c r="O3009" s="59"/>
      <c r="P3009" s="59"/>
      <c r="Q3009" s="59"/>
      <c r="R3009" s="59"/>
    </row>
    <row r="3010" spans="1:18" x14ac:dyDescent="0.2">
      <c r="A3010" s="80"/>
      <c r="B3010" s="83">
        <f t="shared" si="63"/>
        <v>99</v>
      </c>
      <c r="C3010" s="82" t="s">
        <v>3013</v>
      </c>
      <c r="D3010" s="129" t="str">
        <f>+VLOOKUP(MID(C3010,1,2),[15]!Ferr_Cond,2,0)&amp;" Conductor "&amp;VLOOKUP(RIGHT(C3010,2),[15]GENERALES!$H$43:$I$49,2,0)&amp;" "&amp;MID(C3010,5,3)&amp;" mm2"</f>
        <v>Amortiguador Conductor ACAR 600 mm2</v>
      </c>
      <c r="E3010" s="81" t="s">
        <v>44</v>
      </c>
      <c r="F3010" s="85">
        <v>0</v>
      </c>
      <c r="G3010" s="113">
        <f>VLOOKUP(C3010,'[14]Peso Conductores'!B$1:E$65536,4,0)</f>
        <v>40.711103982421768</v>
      </c>
      <c r="H3010" s="114"/>
      <c r="I3010" s="88"/>
      <c r="J3010" s="89">
        <f>VLOOKUP(C3010,'[14]Peso Conductores'!B$1:G$65536,3,0)</f>
        <v>6.75</v>
      </c>
      <c r="M3010" s="59"/>
      <c r="N3010" s="59"/>
      <c r="O3010" s="59"/>
      <c r="P3010" s="59"/>
      <c r="Q3010" s="59"/>
      <c r="R3010" s="59"/>
    </row>
    <row r="3011" spans="1:18" x14ac:dyDescent="0.2">
      <c r="A3011" s="80"/>
      <c r="B3011" s="83">
        <f t="shared" si="63"/>
        <v>100</v>
      </c>
      <c r="C3011" s="82" t="s">
        <v>3014</v>
      </c>
      <c r="D3011" s="129" t="str">
        <f>+VLOOKUP(MID(C3011,1,2),[15]!Ferr_Cond,2,0)&amp;" Conductor "&amp;VLOOKUP(RIGHT(C3011,2),[15]GENERALES!$H$43:$I$49,2,0)&amp;" "&amp;MID(C3011,5,3)&amp;" mm2"</f>
        <v>Amortiguador Conductor AAAC 600 mm2</v>
      </c>
      <c r="E3011" s="81" t="s">
        <v>44</v>
      </c>
      <c r="F3011" s="85">
        <v>0</v>
      </c>
      <c r="G3011" s="113">
        <f>VLOOKUP(C3011,'[14]Peso Conductores'!B$1:E$65536,4,0)</f>
        <v>40.711103982421768</v>
      </c>
      <c r="H3011" s="114"/>
      <c r="I3011" s="88"/>
      <c r="J3011" s="89">
        <f>VLOOKUP(C3011,'[14]Peso Conductores'!B$1:G$65536,3,0)</f>
        <v>6.75</v>
      </c>
      <c r="M3011" s="59"/>
      <c r="N3011" s="59"/>
      <c r="O3011" s="59"/>
      <c r="P3011" s="59"/>
      <c r="Q3011" s="59"/>
      <c r="R3011" s="59"/>
    </row>
    <row r="3012" spans="1:18" x14ac:dyDescent="0.2">
      <c r="A3012" s="80"/>
      <c r="B3012" s="83">
        <f t="shared" si="63"/>
        <v>101</v>
      </c>
      <c r="C3012" s="82" t="s">
        <v>3015</v>
      </c>
      <c r="D3012" s="129" t="str">
        <f>+VLOOKUP(MID(C3012,1,2),[15]!Ferr_Cond,2,0)&amp;" Conductor "&amp;VLOOKUP(RIGHT(C3012,2),[15]GENERALES!$H$43:$I$49,2,0)&amp;" "&amp;MID(C3012,5,3)&amp;" mm2"</f>
        <v>Amortiguador Conductor ACSR 592 mm2</v>
      </c>
      <c r="E3012" s="81" t="s">
        <v>44</v>
      </c>
      <c r="F3012" s="85">
        <v>0</v>
      </c>
      <c r="G3012" s="113">
        <f>VLOOKUP(C3012,'[14]Peso Conductores'!B$1:E$65536,4,0)</f>
        <v>40.711103982421768</v>
      </c>
      <c r="H3012" s="114"/>
      <c r="I3012" s="88"/>
      <c r="J3012" s="89">
        <f>VLOOKUP(C3012,'[14]Peso Conductores'!B$1:G$65536,3,0)</f>
        <v>6.75</v>
      </c>
      <c r="M3012" s="59"/>
      <c r="N3012" s="59"/>
      <c r="O3012" s="59"/>
      <c r="P3012" s="59"/>
      <c r="Q3012" s="59"/>
      <c r="R3012" s="59"/>
    </row>
    <row r="3013" spans="1:18" x14ac:dyDescent="0.2">
      <c r="A3013" s="80"/>
      <c r="B3013" s="83">
        <f t="shared" si="63"/>
        <v>102</v>
      </c>
      <c r="C3013" s="82" t="s">
        <v>3016</v>
      </c>
      <c r="D3013" s="129" t="str">
        <f>+VLOOKUP(MID(C3013,1,2),[15]!Ferr_Cond,2,0)&amp;" Conductor "&amp;VLOOKUP(RIGHT(C3013,2),[15]GENERALES!$H$43:$I$49,2,0)&amp;" "&amp;MID(C3013,5,3)&amp;" mm2"</f>
        <v>Amortiguador Conductor ACAR 500 mm2</v>
      </c>
      <c r="E3013" s="81" t="s">
        <v>44</v>
      </c>
      <c r="F3013" s="85">
        <v>0</v>
      </c>
      <c r="G3013" s="113">
        <f>VLOOKUP(C3013,'[14]Peso Conductores'!B$1:E$65536,4,0)</f>
        <v>28.280646899788987</v>
      </c>
      <c r="H3013" s="114"/>
      <c r="I3013" s="88"/>
      <c r="J3013" s="89">
        <f>VLOOKUP(C3013,'[14]Peso Conductores'!B$1:G$65536,3,0)</f>
        <v>4.6890000000000001</v>
      </c>
      <c r="M3013" s="59"/>
      <c r="N3013" s="59"/>
      <c r="O3013" s="59"/>
      <c r="P3013" s="59"/>
      <c r="Q3013" s="59"/>
      <c r="R3013" s="59"/>
    </row>
    <row r="3014" spans="1:18" x14ac:dyDescent="0.2">
      <c r="A3014" s="80"/>
      <c r="B3014" s="83">
        <f t="shared" si="63"/>
        <v>103</v>
      </c>
      <c r="C3014" s="82" t="s">
        <v>3017</v>
      </c>
      <c r="D3014" s="129" t="str">
        <f>+VLOOKUP(MID(C3014,1,2),[15]!Ferr_Cond,2,0)&amp;" Conductor "&amp;VLOOKUP(RIGHT(C3014,2),[15]GENERALES!$H$43:$I$49,2,0)&amp;" "&amp;MID(C3014,5,3)&amp;" mm2"</f>
        <v>Amortiguador Conductor AAAC 500 mm2</v>
      </c>
      <c r="E3014" s="81" t="s">
        <v>44</v>
      </c>
      <c r="F3014" s="85">
        <v>0</v>
      </c>
      <c r="G3014" s="113">
        <f>VLOOKUP(C3014,'[14]Peso Conductores'!B$1:E$65536,4,0)</f>
        <v>28.280646899788987</v>
      </c>
      <c r="H3014" s="114"/>
      <c r="I3014" s="88"/>
      <c r="J3014" s="89">
        <f>VLOOKUP(C3014,'[14]Peso Conductores'!B$1:G$65536,3,0)</f>
        <v>4.6890000000000001</v>
      </c>
      <c r="M3014" s="59"/>
      <c r="N3014" s="59"/>
      <c r="O3014" s="59"/>
      <c r="P3014" s="59"/>
      <c r="Q3014" s="59"/>
      <c r="R3014" s="59"/>
    </row>
    <row r="3015" spans="1:18" x14ac:dyDescent="0.2">
      <c r="A3015" s="80"/>
      <c r="B3015" s="83">
        <f t="shared" si="63"/>
        <v>104</v>
      </c>
      <c r="C3015" s="82" t="s">
        <v>3018</v>
      </c>
      <c r="D3015" s="129" t="str">
        <f>+VLOOKUP(MID(C3015,1,2),[15]!Ferr_Cond,2,0)&amp;" Conductor "&amp;VLOOKUP(RIGHT(C3015,2),[15]GENERALES!$H$43:$I$49,2,0)&amp;" "&amp;MID(C3015,5,3)&amp;" mm2"</f>
        <v>Amortiguador Conductor ACCR 500 mm2</v>
      </c>
      <c r="E3015" s="81" t="s">
        <v>44</v>
      </c>
      <c r="F3015" s="85">
        <v>0</v>
      </c>
      <c r="G3015" s="113">
        <f>VLOOKUP(C3015,'[14]Peso Conductores'!B$1:E$65536,4,0)</f>
        <v>204</v>
      </c>
      <c r="H3015" s="114"/>
      <c r="I3015" s="88"/>
      <c r="J3015" s="89">
        <f>VLOOKUP(C3015,'[14]Peso Conductores'!B$1:G$65536,3,0)</f>
        <v>5</v>
      </c>
      <c r="M3015" s="59"/>
      <c r="N3015" s="59"/>
      <c r="O3015" s="59"/>
      <c r="P3015" s="59"/>
      <c r="Q3015" s="59"/>
      <c r="R3015" s="59"/>
    </row>
    <row r="3016" spans="1:18" x14ac:dyDescent="0.2">
      <c r="A3016" s="80"/>
      <c r="B3016" s="83">
        <f t="shared" si="63"/>
        <v>105</v>
      </c>
      <c r="C3016" s="82" t="s">
        <v>3019</v>
      </c>
      <c r="D3016" s="129" t="str">
        <f>+VLOOKUP(MID(C3016,1,2),[15]!Ferr_Cond,2,0)&amp;" Conductor "&amp;VLOOKUP(RIGHT(C3016,2),[15]GENERALES!$H$43:$I$49,2,0)&amp;" "&amp;MID(C3016,5,3)&amp;" mm2"</f>
        <v>Amortiguador Conductor ACAR 430 mm2</v>
      </c>
      <c r="E3016" s="81" t="s">
        <v>44</v>
      </c>
      <c r="F3016" s="85">
        <v>0</v>
      </c>
      <c r="G3016" s="113">
        <f>VLOOKUP(C3016,'[14]Peso Conductores'!B$1:E$65536,4,0)</f>
        <v>27.9248016946093</v>
      </c>
      <c r="H3016" s="114"/>
      <c r="I3016" s="88"/>
      <c r="J3016" s="89">
        <f>VLOOKUP(C3016,'[14]Peso Conductores'!B$1:G$65536,3,0)</f>
        <v>4.63</v>
      </c>
      <c r="M3016" s="59"/>
      <c r="N3016" s="59"/>
      <c r="O3016" s="59"/>
      <c r="P3016" s="59"/>
      <c r="Q3016" s="59"/>
      <c r="R3016" s="59"/>
    </row>
    <row r="3017" spans="1:18" x14ac:dyDescent="0.2">
      <c r="A3017" s="80"/>
      <c r="B3017" s="83">
        <f t="shared" si="63"/>
        <v>106</v>
      </c>
      <c r="C3017" s="82" t="s">
        <v>3020</v>
      </c>
      <c r="D3017" s="129" t="str">
        <f>+VLOOKUP(MID(C3017,1,2),[15]!Ferr_Cond,2,0)&amp;" Conductor "&amp;VLOOKUP(RIGHT(C3017,2),[15]GENERALES!$H$43:$I$49,2,0)&amp;" "&amp;MID(C3017,5,3)&amp;" mm2"</f>
        <v>Amortiguador Conductor ACAR 400 mm2</v>
      </c>
      <c r="E3017" s="81" t="s">
        <v>44</v>
      </c>
      <c r="F3017" s="85">
        <v>0</v>
      </c>
      <c r="G3017" s="113">
        <f>VLOOKUP(C3017,'[14]Peso Conductores'!B$1:E$65536,4,0)</f>
        <v>27.9248016946093</v>
      </c>
      <c r="H3017" s="114"/>
      <c r="I3017" s="88"/>
      <c r="J3017" s="89">
        <f>VLOOKUP(C3017,'[14]Peso Conductores'!B$1:G$65536,3,0)</f>
        <v>4.63</v>
      </c>
      <c r="M3017" s="59"/>
      <c r="N3017" s="59"/>
      <c r="O3017" s="59"/>
      <c r="P3017" s="59"/>
      <c r="Q3017" s="59"/>
      <c r="R3017" s="59"/>
    </row>
    <row r="3018" spans="1:18" x14ac:dyDescent="0.2">
      <c r="A3018" s="80"/>
      <c r="B3018" s="83">
        <f t="shared" si="63"/>
        <v>107</v>
      </c>
      <c r="C3018" s="82" t="s">
        <v>3021</v>
      </c>
      <c r="D3018" s="129" t="str">
        <f>+VLOOKUP(MID(C3018,1,2),[15]!Ferr_Cond,2,0)&amp;" Conductor "&amp;VLOOKUP(RIGHT(C3018,2),[15]GENERALES!$H$43:$I$49,2,0)&amp;" "&amp;MID(C3018,5,3)&amp;" mm2"</f>
        <v>Amortiguador Conductor ACSR 400 mm2</v>
      </c>
      <c r="E3018" s="81" t="s">
        <v>44</v>
      </c>
      <c r="F3018" s="85">
        <v>0</v>
      </c>
      <c r="G3018" s="113">
        <f>VLOOKUP(C3018,'[14]Peso Conductores'!B$1:E$65536,4,0)</f>
        <v>27.9248016946093</v>
      </c>
      <c r="H3018" s="114"/>
      <c r="I3018" s="88"/>
      <c r="J3018" s="89">
        <f>VLOOKUP(C3018,'[14]Peso Conductores'!B$1:G$65536,3,0)</f>
        <v>4.63</v>
      </c>
      <c r="M3018" s="59"/>
      <c r="N3018" s="59"/>
      <c r="O3018" s="59"/>
      <c r="P3018" s="59"/>
      <c r="Q3018" s="59"/>
      <c r="R3018" s="59"/>
    </row>
    <row r="3019" spans="1:18" x14ac:dyDescent="0.2">
      <c r="A3019" s="80"/>
      <c r="B3019" s="83">
        <f t="shared" si="63"/>
        <v>108</v>
      </c>
      <c r="C3019" s="82" t="s">
        <v>3022</v>
      </c>
      <c r="D3019" s="129" t="str">
        <f>+VLOOKUP(MID(C3019,1,2),[15]!Ferr_Cond,2,0)&amp;" Conductor "&amp;VLOOKUP(RIGHT(C3019,2),[15]GENERALES!$H$43:$I$49,2,0)&amp;" "&amp;MID(C3019,5,3)&amp;" mm2"</f>
        <v>Amortiguador Conductor AAAC 400 mm2</v>
      </c>
      <c r="E3019" s="81" t="s">
        <v>44</v>
      </c>
      <c r="F3019" s="85">
        <v>0</v>
      </c>
      <c r="G3019" s="113">
        <f>VLOOKUP(C3019,'[14]Peso Conductores'!B$1:E$65536,4,0)</f>
        <v>27.9248016946093</v>
      </c>
      <c r="H3019" s="114"/>
      <c r="I3019" s="88"/>
      <c r="J3019" s="89">
        <f>VLOOKUP(C3019,'[14]Peso Conductores'!B$1:G$65536,3,0)</f>
        <v>4.63</v>
      </c>
      <c r="M3019" s="59"/>
      <c r="N3019" s="59"/>
      <c r="O3019" s="59"/>
      <c r="P3019" s="59"/>
      <c r="Q3019" s="59"/>
      <c r="R3019" s="59"/>
    </row>
    <row r="3020" spans="1:18" x14ac:dyDescent="0.2">
      <c r="A3020" s="80"/>
      <c r="B3020" s="83">
        <f t="shared" si="63"/>
        <v>109</v>
      </c>
      <c r="C3020" s="82" t="s">
        <v>3023</v>
      </c>
      <c r="D3020" s="129" t="str">
        <f>+VLOOKUP(MID(C3020,1,2),[15]!Ferr_Cond,2,0)&amp;" Conductor "&amp;VLOOKUP(RIGHT(C3020,2),[15]GENERALES!$H$43:$I$49,2,0)&amp;" "&amp;MID(C3020,5,3)&amp;" mm2"</f>
        <v>Amortiguador Conductor ACAR 380 mm2</v>
      </c>
      <c r="E3020" s="81" t="s">
        <v>44</v>
      </c>
      <c r="F3020" s="85">
        <v>0</v>
      </c>
      <c r="G3020" s="113">
        <f>VLOOKUP(C3020,'[14]Peso Conductores'!B$1:E$65536,4,0)</f>
        <v>27.213111284249926</v>
      </c>
      <c r="H3020" s="114"/>
      <c r="I3020" s="88"/>
      <c r="J3020" s="89">
        <f>VLOOKUP(C3020,'[14]Peso Conductores'!B$1:G$65536,3,0)</f>
        <v>4.5119999999999996</v>
      </c>
      <c r="M3020" s="59"/>
      <c r="N3020" s="59"/>
      <c r="O3020" s="59"/>
      <c r="P3020" s="59"/>
      <c r="Q3020" s="59"/>
      <c r="R3020" s="59"/>
    </row>
    <row r="3021" spans="1:18" x14ac:dyDescent="0.2">
      <c r="A3021" s="80"/>
      <c r="B3021" s="83">
        <f t="shared" si="63"/>
        <v>110</v>
      </c>
      <c r="C3021" s="82" t="s">
        <v>3024</v>
      </c>
      <c r="D3021" s="129" t="str">
        <f>+VLOOKUP(MID(C3021,1,2),[15]!Ferr_Cond,2,0)&amp;" Conductor "&amp;VLOOKUP(RIGHT(C3021,2),[15]GENERALES!$H$43:$I$49,2,0)&amp;" "&amp;MID(C3021,5,3)&amp;" mm2"</f>
        <v>Amortiguador Conductor ACAR 350 mm2</v>
      </c>
      <c r="E3021" s="81" t="s">
        <v>44</v>
      </c>
      <c r="F3021" s="85">
        <v>0</v>
      </c>
      <c r="G3021" s="113">
        <f>VLOOKUP(C3021,'[14]Peso Conductores'!B$1:E$65536,4,0)</f>
        <v>27.213111284249926</v>
      </c>
      <c r="H3021" s="114"/>
      <c r="I3021" s="88"/>
      <c r="J3021" s="89">
        <f>VLOOKUP(C3021,'[14]Peso Conductores'!B$1:G$65536,3,0)</f>
        <v>4.5119999999999996</v>
      </c>
      <c r="M3021" s="59"/>
      <c r="N3021" s="59"/>
      <c r="O3021" s="59"/>
      <c r="P3021" s="59"/>
      <c r="Q3021" s="59"/>
      <c r="R3021" s="59"/>
    </row>
    <row r="3022" spans="1:18" x14ac:dyDescent="0.2">
      <c r="A3022" s="80"/>
      <c r="B3022" s="83">
        <f t="shared" si="63"/>
        <v>111</v>
      </c>
      <c r="C3022" s="82" t="s">
        <v>3025</v>
      </c>
      <c r="D3022" s="129" t="str">
        <f>+VLOOKUP(MID(C3022,1,2),[15]!Ferr_Cond,2,0)&amp;" Conductor "&amp;VLOOKUP(RIGHT(C3022,2),[15]GENERALES!$H$43:$I$49,2,0)&amp;" "&amp;MID(C3022,5,3)&amp;" mm2"</f>
        <v>Amortiguador Conductor ACSR 315 mm2</v>
      </c>
      <c r="E3022" s="81" t="s">
        <v>44</v>
      </c>
      <c r="F3022" s="85">
        <v>0</v>
      </c>
      <c r="G3022" s="113">
        <f>VLOOKUP(C3022,'[14]Peso Conductores'!B$1:E$65536,4,0)</f>
        <v>27.267392756226489</v>
      </c>
      <c r="H3022" s="114"/>
      <c r="I3022" s="88"/>
      <c r="J3022" s="89">
        <f>VLOOKUP(C3022,'[14]Peso Conductores'!B$1:G$65536,3,0)</f>
        <v>4.5209999999999999</v>
      </c>
      <c r="M3022" s="59"/>
      <c r="N3022" s="59"/>
      <c r="O3022" s="59"/>
      <c r="P3022" s="59"/>
      <c r="Q3022" s="59"/>
      <c r="R3022" s="59"/>
    </row>
    <row r="3023" spans="1:18" x14ac:dyDescent="0.2">
      <c r="A3023" s="80"/>
      <c r="B3023" s="83">
        <f t="shared" si="63"/>
        <v>112</v>
      </c>
      <c r="C3023" s="82" t="s">
        <v>3026</v>
      </c>
      <c r="D3023" s="129" t="str">
        <f>+VLOOKUP(MID(C3023,1,2),[15]!Ferr_Cond,2,0)&amp;" Conductor "&amp;VLOOKUP(RIGHT(C3023,2),[15]GENERALES!$H$43:$I$49,2,0)&amp;" "&amp;MID(C3023,5,3)&amp;" mm2"</f>
        <v>Amortiguador Conductor ACAR 300 mm2</v>
      </c>
      <c r="E3023" s="81" t="s">
        <v>44</v>
      </c>
      <c r="F3023" s="85">
        <v>0</v>
      </c>
      <c r="G3023" s="113">
        <f>VLOOKUP(C3023,'[14]Peso Conductores'!B$1:E$65536,4,0)</f>
        <v>27.267392756226489</v>
      </c>
      <c r="H3023" s="114"/>
      <c r="I3023" s="88"/>
      <c r="J3023" s="89">
        <f>VLOOKUP(C3023,'[14]Peso Conductores'!B$1:G$65536,3,0)</f>
        <v>4.5209999999999999</v>
      </c>
      <c r="M3023" s="59"/>
      <c r="N3023" s="59"/>
      <c r="O3023" s="59"/>
      <c r="P3023" s="59"/>
      <c r="Q3023" s="59"/>
      <c r="R3023" s="59"/>
    </row>
    <row r="3024" spans="1:18" x14ac:dyDescent="0.2">
      <c r="A3024" s="80"/>
      <c r="B3024" s="83">
        <f t="shared" si="63"/>
        <v>113</v>
      </c>
      <c r="C3024" s="82" t="s">
        <v>3027</v>
      </c>
      <c r="D3024" s="129" t="str">
        <f>+VLOOKUP(MID(C3024,1,2),[15]!Ferr_Cond,2,0)&amp;" Conductor "&amp;VLOOKUP(RIGHT(C3024,2),[15]GENERALES!$H$43:$I$49,2,0)&amp;" "&amp;MID(C3024,5,3)&amp;" mm2"</f>
        <v>Amortiguador Conductor AAAC 300 mm2</v>
      </c>
      <c r="E3024" s="81" t="s">
        <v>44</v>
      </c>
      <c r="F3024" s="85">
        <v>0</v>
      </c>
      <c r="G3024" s="113">
        <f>VLOOKUP(C3024,'[14]Peso Conductores'!B$1:E$65536,4,0)</f>
        <v>27.267392756226489</v>
      </c>
      <c r="H3024" s="114"/>
      <c r="I3024" s="88"/>
      <c r="J3024" s="89">
        <f>VLOOKUP(C3024,'[14]Peso Conductores'!B$1:G$65536,3,0)</f>
        <v>4.5209999999999999</v>
      </c>
      <c r="M3024" s="59"/>
      <c r="N3024" s="59"/>
      <c r="O3024" s="59"/>
      <c r="P3024" s="59"/>
      <c r="Q3024" s="59"/>
      <c r="R3024" s="59"/>
    </row>
    <row r="3025" spans="1:18" x14ac:dyDescent="0.2">
      <c r="A3025" s="80"/>
      <c r="B3025" s="83">
        <f t="shared" si="63"/>
        <v>114</v>
      </c>
      <c r="C3025" s="82" t="s">
        <v>3028</v>
      </c>
      <c r="D3025" s="129" t="str">
        <f>+VLOOKUP(MID(C3025,1,2),[15]!Ferr_Cond,2,0)&amp;" Conductor "&amp;VLOOKUP(RIGHT(C3025,2),[15]GENERALES!$H$43:$I$49,2,0)&amp;" "&amp;MID(C3025,5,3)&amp;" mm2"</f>
        <v>Amortiguador Conductor ACAR 280 mm2</v>
      </c>
      <c r="E3025" s="81" t="s">
        <v>44</v>
      </c>
      <c r="F3025" s="85">
        <v>0</v>
      </c>
      <c r="G3025" s="113">
        <f>VLOOKUP(C3025,'[14]Peso Conductores'!B$1:E$65536,4,0)</f>
        <v>17.424352504476516</v>
      </c>
      <c r="H3025" s="114"/>
      <c r="I3025" s="88"/>
      <c r="J3025" s="89">
        <f>VLOOKUP(C3025,'[14]Peso Conductores'!B$1:G$65536,3,0)</f>
        <v>2.8889999999999998</v>
      </c>
      <c r="M3025" s="59"/>
      <c r="N3025" s="59"/>
      <c r="O3025" s="59"/>
      <c r="P3025" s="59"/>
      <c r="Q3025" s="59"/>
      <c r="R3025" s="59"/>
    </row>
    <row r="3026" spans="1:18" x14ac:dyDescent="0.2">
      <c r="A3026" s="80"/>
      <c r="B3026" s="83">
        <f t="shared" si="63"/>
        <v>115</v>
      </c>
      <c r="C3026" s="82" t="s">
        <v>3029</v>
      </c>
      <c r="D3026" s="129" t="str">
        <f>+VLOOKUP(MID(C3026,1,2),[15]!Ferr_Cond,2,0)&amp;" Conductor "&amp;VLOOKUP(RIGHT(C3026,2),[15]GENERALES!$H$43:$I$49,2,0)&amp;" "&amp;MID(C3026,5,3)&amp;" mm2"</f>
        <v>Amortiguador Conductor ACSR 250 mm2</v>
      </c>
      <c r="E3026" s="81" t="s">
        <v>44</v>
      </c>
      <c r="F3026" s="85">
        <v>0</v>
      </c>
      <c r="G3026" s="113">
        <f>VLOOKUP(C3026,'[14]Peso Conductores'!B$1:E$65536,4,0)</f>
        <v>17.424352504476516</v>
      </c>
      <c r="H3026" s="114"/>
      <c r="I3026" s="88"/>
      <c r="J3026" s="89">
        <f>VLOOKUP(C3026,'[14]Peso Conductores'!B$1:G$65536,3,0)</f>
        <v>2.8889999999999998</v>
      </c>
      <c r="M3026" s="59"/>
      <c r="N3026" s="59"/>
      <c r="O3026" s="59"/>
      <c r="P3026" s="59"/>
      <c r="Q3026" s="59"/>
      <c r="R3026" s="59"/>
    </row>
    <row r="3027" spans="1:18" x14ac:dyDescent="0.2">
      <c r="A3027" s="80"/>
      <c r="B3027" s="83">
        <f t="shared" si="63"/>
        <v>116</v>
      </c>
      <c r="C3027" s="82" t="s">
        <v>3030</v>
      </c>
      <c r="D3027" s="129" t="str">
        <f>+VLOOKUP(MID(C3027,1,2),[15]!Ferr_Cond,2,0)&amp;" Conductor "&amp;VLOOKUP(RIGHT(C3027,2),[15]GENERALES!$H$43:$I$49,2,0)&amp;" "&amp;MID(C3027,5,3)&amp;" mm2"</f>
        <v>Amortiguador Conductor ACAR 240 mm2</v>
      </c>
      <c r="E3027" s="81" t="s">
        <v>44</v>
      </c>
      <c r="F3027" s="85">
        <v>0</v>
      </c>
      <c r="G3027" s="113">
        <f>VLOOKUP(C3027,'[14]Peso Conductores'!B$1:E$65536,4,0)</f>
        <v>17.424352504476516</v>
      </c>
      <c r="H3027" s="114"/>
      <c r="I3027" s="88"/>
      <c r="J3027" s="89">
        <f>VLOOKUP(C3027,'[14]Peso Conductores'!B$1:G$65536,3,0)</f>
        <v>2.8889999999999998</v>
      </c>
      <c r="M3027" s="59"/>
      <c r="N3027" s="59"/>
      <c r="O3027" s="59"/>
      <c r="P3027" s="59"/>
      <c r="Q3027" s="59"/>
      <c r="R3027" s="59"/>
    </row>
    <row r="3028" spans="1:18" x14ac:dyDescent="0.2">
      <c r="A3028" s="80"/>
      <c r="B3028" s="83">
        <f t="shared" si="63"/>
        <v>117</v>
      </c>
      <c r="C3028" s="82" t="s">
        <v>3031</v>
      </c>
      <c r="D3028" s="129" t="str">
        <f>+VLOOKUP(MID(C3028,1,2),[15]!Ferr_Cond,2,0)&amp;" Conductor "&amp;VLOOKUP(RIGHT(C3028,2),[15]GENERALES!$H$43:$I$49,2,0)&amp;" "&amp;MID(C3028,5,3)&amp;" mm2"</f>
        <v>Amortiguador Conductor AAAC 240 mm2</v>
      </c>
      <c r="E3028" s="81" t="s">
        <v>44</v>
      </c>
      <c r="F3028" s="85">
        <v>0</v>
      </c>
      <c r="G3028" s="113">
        <f>VLOOKUP(C3028,'[14]Peso Conductores'!B$1:E$65536,4,0)</f>
        <v>17.424352504476516</v>
      </c>
      <c r="H3028" s="114"/>
      <c r="I3028" s="88"/>
      <c r="J3028" s="89">
        <f>VLOOKUP(C3028,'[14]Peso Conductores'!B$1:G$65536,3,0)</f>
        <v>2.8889999999999998</v>
      </c>
      <c r="M3028" s="59"/>
      <c r="N3028" s="59"/>
      <c r="O3028" s="59"/>
      <c r="P3028" s="59"/>
      <c r="Q3028" s="59"/>
      <c r="R3028" s="59"/>
    </row>
    <row r="3029" spans="1:18" x14ac:dyDescent="0.2">
      <c r="A3029" s="80"/>
      <c r="B3029" s="83">
        <f t="shared" si="63"/>
        <v>118</v>
      </c>
      <c r="C3029" s="82" t="s">
        <v>3032</v>
      </c>
      <c r="D3029" s="129" t="str">
        <f>+VLOOKUP(MID(C3029,1,2),[15]!Ferr_Cond,2,0)&amp;" Conductor "&amp;VLOOKUP(RIGHT(C3029,2),[15]GENERALES!$H$43:$I$49,2,0)&amp;" "&amp;MID(C3029,5,3)&amp;" mm2"</f>
        <v>Amortiguador Conductor AAAC 185 mm2</v>
      </c>
      <c r="E3029" s="81" t="s">
        <v>44</v>
      </c>
      <c r="F3029" s="85">
        <v>0</v>
      </c>
      <c r="G3029" s="113">
        <f>VLOOKUP(C3029,'[14]Peso Conductores'!B$1:E$65536,4,0)</f>
        <v>17.424352504476516</v>
      </c>
      <c r="H3029" s="114"/>
      <c r="I3029" s="88"/>
      <c r="J3029" s="89">
        <f>VLOOKUP(C3029,'[14]Peso Conductores'!B$1:G$65536,3,0)</f>
        <v>2.8889999999999998</v>
      </c>
      <c r="M3029" s="59"/>
      <c r="N3029" s="59"/>
      <c r="O3029" s="59"/>
      <c r="P3029" s="59"/>
      <c r="Q3029" s="59"/>
      <c r="R3029" s="59"/>
    </row>
    <row r="3030" spans="1:18" x14ac:dyDescent="0.2">
      <c r="A3030" s="80"/>
      <c r="B3030" s="83">
        <f t="shared" si="63"/>
        <v>119</v>
      </c>
      <c r="C3030" s="82" t="s">
        <v>3033</v>
      </c>
      <c r="D3030" s="129" t="str">
        <f>+VLOOKUP(MID(C3030,1,2),[15]!Ferr_Cond,2,0)&amp;" Conductor "&amp;VLOOKUP(RIGHT(C3030,2),[15]GENERALES!$H$43:$I$49,2,0)&amp;" "&amp;MID(C3030,5,3)&amp;" mm2"</f>
        <v>Amortiguador Conductor ACCR 150 mm2</v>
      </c>
      <c r="E3030" s="81" t="s">
        <v>44</v>
      </c>
      <c r="F3030" s="85">
        <v>0</v>
      </c>
      <c r="G3030" s="113">
        <f>VLOOKUP(C3030,'[14]Peso Conductores'!B$1:E$65536,4,0)</f>
        <v>40</v>
      </c>
      <c r="H3030" s="114"/>
      <c r="I3030" s="88"/>
      <c r="J3030" s="89">
        <f>VLOOKUP(C3030,'[14]Peso Conductores'!B$1:G$65536,3,0)</f>
        <v>2.9</v>
      </c>
      <c r="M3030" s="59"/>
      <c r="N3030" s="59"/>
      <c r="O3030" s="59"/>
      <c r="P3030" s="59"/>
      <c r="Q3030" s="59"/>
      <c r="R3030" s="59"/>
    </row>
    <row r="3031" spans="1:18" x14ac:dyDescent="0.2">
      <c r="A3031" s="80"/>
      <c r="B3031" s="83">
        <f t="shared" si="63"/>
        <v>120</v>
      </c>
      <c r="C3031" s="82" t="s">
        <v>3034</v>
      </c>
      <c r="D3031" s="129" t="str">
        <f>+VLOOKUP(MID(C3031,1,2),[15]!Ferr_Cond,2,0)&amp;" Conductor "&amp;VLOOKUP(RIGHT(C3031,2),[15]GENERALES!$H$43:$I$49,2,0)&amp;" "&amp;MID(C3031,5,3)&amp;" mm2"</f>
        <v>Amortiguador Conductor AAAC 150 mm2</v>
      </c>
      <c r="E3031" s="81" t="s">
        <v>44</v>
      </c>
      <c r="F3031" s="85">
        <v>0</v>
      </c>
      <c r="G3031" s="113">
        <f>VLOOKUP(C3031,'[14]Peso Conductores'!B$1:E$65536,4,0)</f>
        <v>17.424352504476516</v>
      </c>
      <c r="H3031" s="114"/>
      <c r="I3031" s="88"/>
      <c r="J3031" s="89">
        <f>VLOOKUP(C3031,'[14]Peso Conductores'!B$1:G$65536,3,0)</f>
        <v>2.8889999999999998</v>
      </c>
      <c r="M3031" s="59"/>
      <c r="N3031" s="59"/>
      <c r="O3031" s="59"/>
      <c r="P3031" s="59"/>
      <c r="Q3031" s="59"/>
      <c r="R3031" s="59"/>
    </row>
    <row r="3032" spans="1:18" x14ac:dyDescent="0.2">
      <c r="A3032" s="80"/>
      <c r="B3032" s="83">
        <f t="shared" si="63"/>
        <v>121</v>
      </c>
      <c r="C3032" s="82" t="s">
        <v>3035</v>
      </c>
      <c r="D3032" s="129" t="str">
        <f>+VLOOKUP(MID(C3032,1,2),[15]!Ferr_Cond,2,0)&amp;" Conductor "&amp;VLOOKUP(RIGHT(C3032,2),[15]GENERALES!$H$43:$I$49,2,0)&amp;" "&amp;MID(C3032,5,3)&amp;" mm2"</f>
        <v>Amortiguador Conductor AAAC 120 mm2</v>
      </c>
      <c r="E3032" s="81" t="s">
        <v>44</v>
      </c>
      <c r="F3032" s="85">
        <v>0</v>
      </c>
      <c r="G3032" s="113">
        <f>VLOOKUP(C3032,'[14]Peso Conductores'!B$1:E$65536,4,0)</f>
        <v>9.4751324972421624</v>
      </c>
      <c r="H3032" s="114"/>
      <c r="I3032" s="88"/>
      <c r="J3032" s="89">
        <f>VLOOKUP(C3032,'[14]Peso Conductores'!B$1:G$65536,3,0)</f>
        <v>1.571</v>
      </c>
      <c r="M3032" s="59"/>
      <c r="N3032" s="59"/>
      <c r="O3032" s="59"/>
      <c r="P3032" s="59"/>
      <c r="Q3032" s="59"/>
      <c r="R3032" s="59"/>
    </row>
    <row r="3033" spans="1:18" x14ac:dyDescent="0.2">
      <c r="A3033" s="80"/>
      <c r="B3033" s="83">
        <f t="shared" si="63"/>
        <v>122</v>
      </c>
      <c r="C3033" s="82" t="s">
        <v>3036</v>
      </c>
      <c r="D3033" s="129" t="str">
        <f>+VLOOKUP(MID(C3033,1,2),[15]!Ferr_Cond,2,0)&amp;" Conductor "&amp;VLOOKUP(RIGHT(C3033,2),[15]GENERALES!$H$43:$I$49,2,0)&amp;" "&amp;MID(C3033,5,3)&amp;" mm2"</f>
        <v>Amortiguador Conductor AAAC 095 mm2</v>
      </c>
      <c r="E3033" s="81" t="s">
        <v>44</v>
      </c>
      <c r="F3033" s="85">
        <v>0</v>
      </c>
      <c r="G3033" s="113">
        <f>VLOOKUP(C3033,'[14]Peso Conductores'!B$1:E$65536,4,0)</f>
        <v>9.4751324972421624</v>
      </c>
      <c r="H3033" s="114"/>
      <c r="I3033" s="88"/>
      <c r="J3033" s="89">
        <f>VLOOKUP(C3033,'[14]Peso Conductores'!B$1:G$65536,3,0)</f>
        <v>1.571</v>
      </c>
      <c r="M3033" s="59"/>
      <c r="N3033" s="59"/>
      <c r="O3033" s="59"/>
      <c r="P3033" s="59"/>
      <c r="Q3033" s="59"/>
      <c r="R3033" s="59"/>
    </row>
    <row r="3034" spans="1:18" x14ac:dyDescent="0.2">
      <c r="A3034" s="80"/>
      <c r="B3034" s="83">
        <f t="shared" si="63"/>
        <v>123</v>
      </c>
      <c r="C3034" s="82" t="s">
        <v>3037</v>
      </c>
      <c r="D3034" s="129" t="str">
        <f>+VLOOKUP(MID(C3034,1,2),[15]!Ferr_Cond,2,0)&amp;" Conductor "&amp;VLOOKUP(RIGHT(C3034,2),[15]GENERALES!$H$43:$I$49,2,0)&amp;" "&amp;MID(C3034,5,3)&amp;" mm2"</f>
        <v>Amortiguador Conductor AAAC 070 mm2</v>
      </c>
      <c r="E3034" s="81" t="s">
        <v>44</v>
      </c>
      <c r="F3034" s="85">
        <v>0</v>
      </c>
      <c r="G3034" s="113">
        <f>VLOOKUP(C3034,'[14]Peso Conductores'!B$1:E$65536,4,0)</f>
        <v>8.9986617987812263</v>
      </c>
      <c r="H3034" s="114"/>
      <c r="I3034" s="88"/>
      <c r="J3034" s="89">
        <f>VLOOKUP(C3034,'[14]Peso Conductores'!B$1:G$65536,3,0)</f>
        <v>1.492</v>
      </c>
      <c r="M3034" s="59"/>
      <c r="N3034" s="59"/>
      <c r="O3034" s="59"/>
      <c r="P3034" s="59"/>
      <c r="Q3034" s="59"/>
      <c r="R3034" s="59"/>
    </row>
    <row r="3035" spans="1:18" x14ac:dyDescent="0.2">
      <c r="A3035" s="80"/>
      <c r="B3035" s="83">
        <f t="shared" si="63"/>
        <v>124</v>
      </c>
      <c r="C3035" s="82" t="s">
        <v>3038</v>
      </c>
      <c r="D3035" s="129" t="str">
        <f>+VLOOKUP(MID(C3035,1,2),[15]!Ferr_Cond,2,0)&amp;" Conductor "&amp;VLOOKUP(RIGHT(C3035,2),[15]GENERALES!$H$43:$I$49,2,0)&amp;" "&amp;MID(C3035,5,3)&amp;" mm2"</f>
        <v>Amortiguador Conductor AAAC 050 mm2</v>
      </c>
      <c r="E3035" s="81" t="s">
        <v>44</v>
      </c>
      <c r="F3035" s="85">
        <v>0</v>
      </c>
      <c r="G3035" s="113">
        <f>VLOOKUP(C3035,'[14]Peso Conductores'!B$1:E$65536,4,0)</f>
        <v>8.9986617987812263</v>
      </c>
      <c r="H3035" s="114"/>
      <c r="I3035" s="88"/>
      <c r="J3035" s="89">
        <f>VLOOKUP(C3035,'[14]Peso Conductores'!B$1:G$65536,3,0)</f>
        <v>1.492</v>
      </c>
      <c r="M3035" s="59"/>
      <c r="N3035" s="59"/>
      <c r="O3035" s="59"/>
      <c r="P3035" s="59"/>
      <c r="Q3035" s="59"/>
      <c r="R3035" s="59"/>
    </row>
    <row r="3036" spans="1:18" x14ac:dyDescent="0.2">
      <c r="A3036" s="80"/>
      <c r="B3036" s="83">
        <f t="shared" si="63"/>
        <v>125</v>
      </c>
      <c r="C3036" s="82" t="s">
        <v>3039</v>
      </c>
      <c r="D3036" s="129" t="str">
        <f>+VLOOKUP(MID(C3036,1,2),[15]!Ferr_Cond,2,0)&amp;" Conductor "&amp;VLOOKUP(RIGHT(C3036,2),[15]GENERALES!$H$43:$I$49,2,0)&amp;" "&amp;MID(C3036,5,3)&amp;" mm2"</f>
        <v>Amortiguador Conductor AAAC 035 mm2</v>
      </c>
      <c r="E3036" s="81" t="s">
        <v>44</v>
      </c>
      <c r="F3036" s="85">
        <v>0</v>
      </c>
      <c r="G3036" s="113">
        <f>VLOOKUP(C3036,'[14]Peso Conductores'!B$1:E$65536,4,0)</f>
        <v>8.9986617987812263</v>
      </c>
      <c r="H3036" s="114"/>
      <c r="I3036" s="88"/>
      <c r="J3036" s="89">
        <f>VLOOKUP(C3036,'[14]Peso Conductores'!B$1:G$65536,3,0)</f>
        <v>1.492</v>
      </c>
      <c r="M3036" s="59"/>
      <c r="N3036" s="59"/>
      <c r="O3036" s="59"/>
      <c r="P3036" s="59"/>
      <c r="Q3036" s="59"/>
      <c r="R3036" s="59"/>
    </row>
    <row r="3037" spans="1:18" x14ac:dyDescent="0.2">
      <c r="A3037" s="80"/>
      <c r="M3037" s="59"/>
      <c r="N3037" s="59"/>
      <c r="O3037" s="59"/>
      <c r="P3037" s="59"/>
    </row>
    <row r="3038" spans="1:18" ht="15.75" x14ac:dyDescent="0.25">
      <c r="A3038" s="80"/>
      <c r="B3038" s="65" t="s">
        <v>3040</v>
      </c>
      <c r="C3038" s="93"/>
      <c r="D3038" s="72"/>
      <c r="E3038" s="104"/>
      <c r="F3038" s="99"/>
      <c r="G3038" s="115"/>
      <c r="H3038" s="115"/>
      <c r="I3038" s="115"/>
      <c r="J3038" s="89"/>
      <c r="M3038" s="59"/>
      <c r="N3038" s="59"/>
      <c r="O3038" s="59"/>
      <c r="P3038" s="59"/>
      <c r="Q3038" s="59"/>
      <c r="R3038" s="59"/>
    </row>
    <row r="3039" spans="1:18" ht="15.75" x14ac:dyDescent="0.25">
      <c r="A3039" s="80"/>
      <c r="B3039" s="65"/>
      <c r="C3039" s="93"/>
      <c r="D3039" s="72"/>
      <c r="E3039" s="104"/>
      <c r="F3039" s="99"/>
      <c r="G3039" s="115"/>
      <c r="H3039" s="115"/>
      <c r="I3039" s="79"/>
      <c r="J3039" s="89"/>
      <c r="M3039" s="59"/>
      <c r="N3039" s="59"/>
      <c r="O3039" s="59"/>
      <c r="P3039" s="59"/>
      <c r="Q3039" s="59"/>
      <c r="R3039" s="59"/>
    </row>
    <row r="3040" spans="1:18" ht="33.75" x14ac:dyDescent="0.2">
      <c r="A3040" s="80"/>
      <c r="B3040" s="76" t="s">
        <v>38</v>
      </c>
      <c r="C3040" s="76" t="s">
        <v>39</v>
      </c>
      <c r="D3040" s="76" t="s">
        <v>16</v>
      </c>
      <c r="E3040" s="76" t="s">
        <v>40</v>
      </c>
      <c r="F3040" s="77" t="s">
        <v>41</v>
      </c>
      <c r="G3040" s="77" t="s">
        <v>15</v>
      </c>
      <c r="H3040" s="78"/>
      <c r="I3040" s="88"/>
      <c r="J3040" s="77" t="s">
        <v>42</v>
      </c>
      <c r="M3040" s="59"/>
      <c r="N3040" s="59"/>
      <c r="O3040" s="59"/>
      <c r="P3040" s="59"/>
      <c r="Q3040" s="59"/>
      <c r="R3040" s="59"/>
    </row>
    <row r="3041" spans="1:18" x14ac:dyDescent="0.2">
      <c r="A3041" s="80"/>
      <c r="B3041" s="83">
        <v>1</v>
      </c>
      <c r="C3041" s="82" t="s">
        <v>3041</v>
      </c>
      <c r="D3041" s="83" t="s">
        <v>3042</v>
      </c>
      <c r="E3041" s="81" t="s">
        <v>2807</v>
      </c>
      <c r="F3041" s="85">
        <v>0</v>
      </c>
      <c r="G3041" s="113">
        <f>+VLOOKUP(C3041,'[14]Peso Conductores'!$B$1:$E$65536,4,0)</f>
        <v>753.20783886390518</v>
      </c>
      <c r="H3041" s="114"/>
      <c r="I3041" s="88"/>
      <c r="J3041" s="89">
        <f>+VLOOKUP(C3041,'[14]Peso Conductores'!$B$1:$D$65536,3,0)</f>
        <v>406</v>
      </c>
      <c r="M3041" s="59"/>
      <c r="N3041" s="59"/>
      <c r="O3041" s="59"/>
      <c r="P3041" s="59"/>
      <c r="Q3041" s="59"/>
      <c r="R3041" s="59"/>
    </row>
    <row r="3042" spans="1:18" x14ac:dyDescent="0.2">
      <c r="A3042" s="80"/>
      <c r="B3042" s="83">
        <f>1+B3041</f>
        <v>2</v>
      </c>
      <c r="C3042" s="82" t="s">
        <v>3043</v>
      </c>
      <c r="D3042" s="83" t="s">
        <v>3044</v>
      </c>
      <c r="E3042" s="81" t="s">
        <v>2807</v>
      </c>
      <c r="F3042" s="85">
        <v>0</v>
      </c>
      <c r="G3042" s="113">
        <f>+VLOOKUP(C3042,'[14]Peso Conductores'!$B$1:$E$65536,4,0)</f>
        <v>565.83347500859873</v>
      </c>
      <c r="H3042" s="114"/>
      <c r="I3042" s="131"/>
      <c r="J3042" s="89">
        <f>+VLOOKUP(C3042,'[14]Peso Conductores'!$B$1:$D$65536,3,0)</f>
        <v>305</v>
      </c>
      <c r="M3042" s="59"/>
      <c r="N3042" s="59"/>
      <c r="O3042" s="59"/>
      <c r="P3042" s="59"/>
      <c r="Q3042" s="59"/>
      <c r="R3042" s="59"/>
    </row>
    <row r="3043" spans="1:18" x14ac:dyDescent="0.2">
      <c r="A3043" s="80"/>
      <c r="B3043" s="83">
        <f>1+B3042</f>
        <v>3</v>
      </c>
      <c r="C3043" s="82" t="s">
        <v>3045</v>
      </c>
      <c r="D3043" s="83" t="s">
        <v>3046</v>
      </c>
      <c r="E3043" s="81" t="s">
        <v>2807</v>
      </c>
      <c r="F3043" s="85">
        <v>0</v>
      </c>
      <c r="G3043" s="113">
        <f>+VLOOKUP(C3043,'[11]I-404 (Conductores)'!$E$1:$I$63363,4,0)</f>
        <v>2495.0579224988087</v>
      </c>
      <c r="J3043" s="89">
        <v>595.48</v>
      </c>
      <c r="M3043" s="59"/>
      <c r="N3043" s="59"/>
      <c r="O3043" s="59"/>
      <c r="P3043" s="59"/>
      <c r="Q3043" s="59"/>
      <c r="R3043" s="59"/>
    </row>
    <row r="3044" spans="1:18" x14ac:dyDescent="0.2">
      <c r="A3044" s="80"/>
      <c r="B3044" s="83">
        <f>1+B3043</f>
        <v>4</v>
      </c>
      <c r="C3044" s="82" t="s">
        <v>3047</v>
      </c>
      <c r="D3044" s="83" t="s">
        <v>3048</v>
      </c>
      <c r="E3044" s="81" t="s">
        <v>2807</v>
      </c>
      <c r="F3044" s="85">
        <v>0</v>
      </c>
      <c r="G3044" s="113">
        <f>+VLOOKUP(C3044,'[11]I-404 (Conductores)'!$E$1:$I$63363,4,0)</f>
        <v>6139.835</v>
      </c>
      <c r="J3044" s="89">
        <v>517.5</v>
      </c>
      <c r="M3044" s="59"/>
      <c r="N3044" s="59"/>
      <c r="O3044" s="59"/>
      <c r="P3044" s="59"/>
      <c r="Q3044" s="59"/>
      <c r="R3044" s="59"/>
    </row>
    <row r="3045" spans="1:18" x14ac:dyDescent="0.2">
      <c r="A3045" s="80"/>
      <c r="B3045" s="72"/>
      <c r="C3045" s="93"/>
      <c r="D3045" s="72"/>
      <c r="E3045" s="104"/>
      <c r="F3045" s="99"/>
      <c r="G3045" s="115"/>
      <c r="J3045" s="89"/>
      <c r="M3045" s="59"/>
      <c r="N3045" s="59"/>
      <c r="O3045" s="59"/>
      <c r="P3045" s="59"/>
      <c r="Q3045" s="59"/>
      <c r="R3045" s="59"/>
    </row>
    <row r="3046" spans="1:18" ht="15.75" x14ac:dyDescent="0.25">
      <c r="A3046" s="80"/>
      <c r="B3046" s="65" t="s">
        <v>3049</v>
      </c>
      <c r="D3046" s="72"/>
      <c r="E3046" s="73"/>
      <c r="F3046" s="128"/>
      <c r="G3046" s="74"/>
      <c r="H3046" s="74"/>
      <c r="I3046" s="79"/>
      <c r="J3046" s="75"/>
      <c r="M3046" s="59"/>
      <c r="N3046" s="59"/>
      <c r="O3046" s="59"/>
      <c r="P3046" s="59"/>
      <c r="Q3046" s="59"/>
      <c r="R3046" s="59"/>
    </row>
    <row r="3047" spans="1:18" ht="33.75" x14ac:dyDescent="0.2">
      <c r="A3047" s="80"/>
      <c r="B3047" s="76" t="s">
        <v>38</v>
      </c>
      <c r="C3047" s="76" t="s">
        <v>39</v>
      </c>
      <c r="D3047" s="76" t="s">
        <v>16</v>
      </c>
      <c r="E3047" s="76" t="s">
        <v>40</v>
      </c>
      <c r="F3047" s="77" t="s">
        <v>41</v>
      </c>
      <c r="G3047" s="77" t="s">
        <v>15</v>
      </c>
      <c r="H3047" s="78"/>
      <c r="I3047" s="88"/>
      <c r="J3047" s="77" t="s">
        <v>42</v>
      </c>
      <c r="M3047" s="59"/>
      <c r="N3047" s="59"/>
      <c r="O3047" s="59"/>
      <c r="P3047" s="59"/>
      <c r="Q3047" s="59"/>
      <c r="R3047" s="59"/>
    </row>
    <row r="3048" spans="1:18" x14ac:dyDescent="0.2">
      <c r="A3048" s="80"/>
      <c r="B3048" s="107">
        <v>1</v>
      </c>
      <c r="C3048" s="82" t="s">
        <v>3050</v>
      </c>
      <c r="D3048" s="83" t="s">
        <v>3051</v>
      </c>
      <c r="E3048" s="81" t="s">
        <v>44</v>
      </c>
      <c r="F3048" s="85">
        <v>0</v>
      </c>
      <c r="G3048" s="113">
        <f>+VLOOKUP(C3048,'[11]I-404 (Conductores)'!$E$1:$I$63363,4,0)</f>
        <v>29.12</v>
      </c>
      <c r="H3048" s="114"/>
      <c r="I3048" s="88"/>
      <c r="J3048" s="89">
        <v>1</v>
      </c>
      <c r="M3048" s="59"/>
      <c r="N3048" s="59"/>
      <c r="O3048" s="59"/>
      <c r="P3048" s="59"/>
      <c r="Q3048" s="59"/>
      <c r="R3048" s="59"/>
    </row>
    <row r="3049" spans="1:18" x14ac:dyDescent="0.2">
      <c r="A3049" s="80"/>
      <c r="B3049" s="107">
        <f>1+B3048</f>
        <v>2</v>
      </c>
      <c r="C3049" s="82" t="s">
        <v>3052</v>
      </c>
      <c r="D3049" s="83" t="s">
        <v>3053</v>
      </c>
      <c r="E3049" s="81" t="s">
        <v>44</v>
      </c>
      <c r="F3049" s="85">
        <v>0</v>
      </c>
      <c r="G3049" s="113">
        <f>+VLOOKUP(C3049,'[11]I-404 (Conductores)'!$E$1:$I$63363,4,0)</f>
        <v>28</v>
      </c>
      <c r="H3049" s="114"/>
      <c r="I3049" s="88"/>
      <c r="J3049" s="89">
        <v>1</v>
      </c>
      <c r="M3049" s="59"/>
      <c r="N3049" s="59"/>
      <c r="O3049" s="59"/>
      <c r="P3049" s="59"/>
      <c r="Q3049" s="59"/>
      <c r="R3049" s="59"/>
    </row>
    <row r="3050" spans="1:18" x14ac:dyDescent="0.2">
      <c r="A3050" s="80"/>
      <c r="B3050" s="107">
        <f t="shared" ref="B3050:B3066" si="64">1+B3049</f>
        <v>3</v>
      </c>
      <c r="C3050" s="82" t="s">
        <v>3054</v>
      </c>
      <c r="D3050" s="83" t="s">
        <v>3055</v>
      </c>
      <c r="E3050" s="81" t="s">
        <v>44</v>
      </c>
      <c r="F3050" s="85">
        <v>0</v>
      </c>
      <c r="G3050" s="113">
        <f>+VLOOKUP(C3050,'[11]I-404 (Conductores)'!$E$1:$I$63363,4,0)</f>
        <v>39.200000000000003</v>
      </c>
      <c r="H3050" s="114"/>
      <c r="I3050" s="88"/>
      <c r="J3050" s="89">
        <v>1</v>
      </c>
      <c r="M3050" s="59"/>
      <c r="N3050" s="59"/>
      <c r="O3050" s="59"/>
      <c r="P3050" s="59"/>
      <c r="Q3050" s="59"/>
      <c r="R3050" s="59"/>
    </row>
    <row r="3051" spans="1:18" x14ac:dyDescent="0.2">
      <c r="A3051" s="80"/>
      <c r="B3051" s="107">
        <f t="shared" si="64"/>
        <v>4</v>
      </c>
      <c r="C3051" s="82" t="s">
        <v>3056</v>
      </c>
      <c r="D3051" s="83" t="s">
        <v>3057</v>
      </c>
      <c r="E3051" s="81" t="s">
        <v>44</v>
      </c>
      <c r="F3051" s="85">
        <v>0</v>
      </c>
      <c r="G3051" s="113">
        <f>+VLOOKUP(C3051,'[11]I-404 (Conductores)'!$E$1:$I$63363,4,0)</f>
        <v>39.200000000000003</v>
      </c>
      <c r="H3051" s="114"/>
      <c r="I3051" s="88"/>
      <c r="J3051" s="89">
        <v>1</v>
      </c>
      <c r="M3051" s="59"/>
      <c r="N3051" s="59"/>
      <c r="O3051" s="59"/>
      <c r="P3051" s="59"/>
      <c r="Q3051" s="59"/>
      <c r="R3051" s="59"/>
    </row>
    <row r="3052" spans="1:18" x14ac:dyDescent="0.2">
      <c r="A3052" s="80"/>
      <c r="B3052" s="107">
        <f t="shared" si="64"/>
        <v>5</v>
      </c>
      <c r="C3052" s="82" t="s">
        <v>3058</v>
      </c>
      <c r="D3052" s="83" t="s">
        <v>3059</v>
      </c>
      <c r="E3052" s="81" t="s">
        <v>44</v>
      </c>
      <c r="F3052" s="85">
        <v>0</v>
      </c>
      <c r="G3052" s="113">
        <f>+VLOOKUP(C3052,'[11]I-404 (Conductores)'!$E$1:$I$63363,4,0)</f>
        <v>6.8019999999999996</v>
      </c>
      <c r="H3052" s="114"/>
      <c r="I3052" s="88"/>
      <c r="J3052" s="89">
        <v>1</v>
      </c>
      <c r="M3052" s="59"/>
      <c r="N3052" s="59"/>
      <c r="O3052" s="59"/>
      <c r="P3052" s="59"/>
      <c r="Q3052" s="59"/>
      <c r="R3052" s="59"/>
    </row>
    <row r="3053" spans="1:18" x14ac:dyDescent="0.2">
      <c r="A3053" s="80"/>
      <c r="B3053" s="107">
        <f t="shared" si="64"/>
        <v>6</v>
      </c>
      <c r="C3053" s="82" t="s">
        <v>3060</v>
      </c>
      <c r="D3053" s="83" t="s">
        <v>3061</v>
      </c>
      <c r="E3053" s="81" t="s">
        <v>44</v>
      </c>
      <c r="F3053" s="85">
        <v>0</v>
      </c>
      <c r="G3053" s="113">
        <f>+VLOOKUP(C3053,'[11]I-404 (Conductores)'!$E$1:$I$63363,4,0)</f>
        <v>16.517481960994516</v>
      </c>
      <c r="H3053" s="114"/>
      <c r="I3053" s="88"/>
      <c r="J3053" s="89">
        <v>1</v>
      </c>
      <c r="M3053" s="59"/>
      <c r="N3053" s="59"/>
      <c r="O3053" s="59"/>
      <c r="P3053" s="59"/>
      <c r="Q3053" s="59"/>
      <c r="R3053" s="59"/>
    </row>
    <row r="3054" spans="1:18" x14ac:dyDescent="0.2">
      <c r="A3054" s="80"/>
      <c r="B3054" s="107">
        <f t="shared" si="64"/>
        <v>7</v>
      </c>
      <c r="C3054" s="82" t="s">
        <v>3062</v>
      </c>
      <c r="D3054" s="83" t="s">
        <v>3063</v>
      </c>
      <c r="E3054" s="81" t="s">
        <v>44</v>
      </c>
      <c r="F3054" s="85">
        <v>0</v>
      </c>
      <c r="G3054" s="113">
        <f>+VLOOKUP(C3054,'[11]I-404 (Conductores)'!$E$1:$I$63363,4,0)</f>
        <v>2.0449999999999999</v>
      </c>
      <c r="H3054" s="114"/>
      <c r="I3054" s="88"/>
      <c r="J3054" s="89">
        <v>1</v>
      </c>
      <c r="M3054" s="59"/>
      <c r="N3054" s="59"/>
      <c r="O3054" s="59"/>
      <c r="P3054" s="59"/>
      <c r="Q3054" s="59"/>
      <c r="R3054" s="59"/>
    </row>
    <row r="3055" spans="1:18" x14ac:dyDescent="0.2">
      <c r="A3055" s="80"/>
      <c r="B3055" s="107">
        <f t="shared" si="64"/>
        <v>8</v>
      </c>
      <c r="C3055" s="82" t="s">
        <v>3064</v>
      </c>
      <c r="D3055" s="83" t="s">
        <v>3065</v>
      </c>
      <c r="E3055" s="81" t="s">
        <v>44</v>
      </c>
      <c r="F3055" s="85">
        <v>0</v>
      </c>
      <c r="G3055" s="113">
        <f>+VLOOKUP(C3055,'[11]I-404 (Conductores)'!$E$1:$I$63363,4,0)</f>
        <v>8.5120000000000005</v>
      </c>
      <c r="H3055" s="114"/>
      <c r="I3055" s="88"/>
      <c r="J3055" s="89">
        <v>1</v>
      </c>
      <c r="M3055" s="59"/>
      <c r="N3055" s="59"/>
      <c r="O3055" s="59"/>
      <c r="P3055" s="59"/>
      <c r="Q3055" s="59"/>
      <c r="R3055" s="59"/>
    </row>
    <row r="3056" spans="1:18" x14ac:dyDescent="0.2">
      <c r="A3056" s="80"/>
      <c r="B3056" s="107">
        <f t="shared" si="64"/>
        <v>9</v>
      </c>
      <c r="C3056" s="82" t="s">
        <v>3066</v>
      </c>
      <c r="D3056" s="83" t="s">
        <v>3067</v>
      </c>
      <c r="E3056" s="81" t="s">
        <v>44</v>
      </c>
      <c r="F3056" s="85">
        <v>0</v>
      </c>
      <c r="G3056" s="113">
        <f>+VLOOKUP(C3056,'[11]I-404 (Conductores)'!$E$1:$I$63363,4,0)</f>
        <v>2.4640000000000004</v>
      </c>
      <c r="H3056" s="114"/>
      <c r="I3056" s="88"/>
      <c r="J3056" s="89">
        <v>1</v>
      </c>
      <c r="M3056" s="59"/>
      <c r="N3056" s="59"/>
      <c r="O3056" s="59"/>
      <c r="P3056" s="59"/>
      <c r="Q3056" s="59"/>
      <c r="R3056" s="59"/>
    </row>
    <row r="3057" spans="1:18" x14ac:dyDescent="0.2">
      <c r="A3057" s="80"/>
      <c r="B3057" s="107">
        <f t="shared" si="64"/>
        <v>10</v>
      </c>
      <c r="C3057" s="82" t="s">
        <v>3068</v>
      </c>
      <c r="D3057" s="83" t="s">
        <v>3069</v>
      </c>
      <c r="E3057" s="81" t="s">
        <v>44</v>
      </c>
      <c r="F3057" s="85">
        <v>0</v>
      </c>
      <c r="G3057" s="113">
        <f>+VLOOKUP(C3057,'[11]I-404 (Conductores)'!$E$1:$I$63363,4,0)</f>
        <v>2.4640000000000004</v>
      </c>
      <c r="H3057" s="114"/>
      <c r="I3057" s="131"/>
      <c r="J3057" s="89">
        <v>1</v>
      </c>
      <c r="M3057" s="59"/>
      <c r="N3057" s="59"/>
      <c r="O3057" s="59"/>
      <c r="P3057" s="59"/>
      <c r="Q3057" s="59"/>
      <c r="R3057" s="59"/>
    </row>
    <row r="3058" spans="1:18" x14ac:dyDescent="0.2">
      <c r="A3058" s="80"/>
      <c r="B3058" s="107">
        <f t="shared" si="64"/>
        <v>11</v>
      </c>
      <c r="C3058" s="82" t="s">
        <v>3070</v>
      </c>
      <c r="D3058" s="83" t="s">
        <v>3071</v>
      </c>
      <c r="E3058" s="81" t="s">
        <v>2744</v>
      </c>
      <c r="F3058" s="85">
        <v>0</v>
      </c>
      <c r="G3058" s="113">
        <f>+VLOOKUP(C3058,'[11]I-404 (Conductores)'!$E$1:$I$63363,4,0)</f>
        <v>53.572931623931623</v>
      </c>
      <c r="J3058" s="89">
        <v>1</v>
      </c>
      <c r="M3058" s="59"/>
      <c r="N3058" s="59"/>
      <c r="O3058" s="59"/>
      <c r="P3058" s="59"/>
      <c r="Q3058" s="59"/>
      <c r="R3058" s="59"/>
    </row>
    <row r="3059" spans="1:18" x14ac:dyDescent="0.2">
      <c r="A3059" s="80"/>
      <c r="B3059" s="107">
        <f t="shared" si="64"/>
        <v>12</v>
      </c>
      <c r="C3059" s="82" t="s">
        <v>3072</v>
      </c>
      <c r="D3059" s="83" t="s">
        <v>3073</v>
      </c>
      <c r="E3059" s="81" t="s">
        <v>2744</v>
      </c>
      <c r="F3059" s="85">
        <v>0</v>
      </c>
      <c r="G3059" s="113">
        <f>+VLOOKUP(C3059,'[11]I-404 (Conductores)'!$E$1:$I$63363,4,0)</f>
        <v>40</v>
      </c>
      <c r="J3059" s="89">
        <v>1</v>
      </c>
      <c r="M3059" s="59"/>
      <c r="N3059" s="59"/>
      <c r="O3059" s="59"/>
      <c r="P3059" s="59"/>
      <c r="Q3059" s="59"/>
      <c r="R3059" s="59"/>
    </row>
    <row r="3060" spans="1:18" x14ac:dyDescent="0.2">
      <c r="A3060" s="80"/>
      <c r="B3060" s="107">
        <f t="shared" si="64"/>
        <v>13</v>
      </c>
      <c r="C3060" s="82" t="s">
        <v>3074</v>
      </c>
      <c r="D3060" s="83" t="s">
        <v>3075</v>
      </c>
      <c r="E3060" s="81" t="s">
        <v>2744</v>
      </c>
      <c r="F3060" s="85">
        <v>0</v>
      </c>
      <c r="G3060" s="113">
        <f>+VLOOKUP(C3060,'[11]I-404 (Conductores)'!$E$1:$I$63363,4,0)</f>
        <v>92.893636363636361</v>
      </c>
      <c r="J3060" s="89">
        <v>1</v>
      </c>
      <c r="M3060" s="59"/>
      <c r="N3060" s="59"/>
      <c r="O3060" s="59"/>
      <c r="P3060" s="59"/>
      <c r="Q3060" s="59"/>
      <c r="R3060" s="59"/>
    </row>
    <row r="3061" spans="1:18" x14ac:dyDescent="0.2">
      <c r="A3061" s="80"/>
      <c r="B3061" s="107">
        <f t="shared" si="64"/>
        <v>14</v>
      </c>
      <c r="C3061" s="82" t="s">
        <v>3076</v>
      </c>
      <c r="D3061" s="83" t="s">
        <v>3077</v>
      </c>
      <c r="E3061" s="81" t="s">
        <v>2744</v>
      </c>
      <c r="F3061" s="85">
        <v>0</v>
      </c>
      <c r="G3061" s="113">
        <f>+VLOOKUP(C3061,'[11]I-404 (Conductores)'!$E$1:$I$63363,4,0)</f>
        <v>40</v>
      </c>
      <c r="J3061" s="89">
        <v>1</v>
      </c>
      <c r="M3061" s="59"/>
      <c r="N3061" s="59"/>
      <c r="O3061" s="59"/>
      <c r="P3061" s="59"/>
      <c r="Q3061" s="59"/>
      <c r="R3061" s="59"/>
    </row>
    <row r="3062" spans="1:18" x14ac:dyDescent="0.2">
      <c r="A3062" s="80"/>
      <c r="B3062" s="107">
        <f t="shared" si="64"/>
        <v>15</v>
      </c>
      <c r="C3062" s="82" t="s">
        <v>3078</v>
      </c>
      <c r="D3062" s="83" t="s">
        <v>3079</v>
      </c>
      <c r="E3062" s="81" t="s">
        <v>44</v>
      </c>
      <c r="F3062" s="85">
        <v>0</v>
      </c>
      <c r="G3062" s="113">
        <f>+VLOOKUP(C3062,'[11]I-404 (Conductores)'!$E$1:$I$63363,4,0)</f>
        <v>256.18658730158728</v>
      </c>
      <c r="J3062" s="89">
        <v>1</v>
      </c>
      <c r="M3062" s="59"/>
      <c r="N3062" s="59"/>
      <c r="O3062" s="59"/>
      <c r="P3062" s="59"/>
      <c r="Q3062" s="59"/>
      <c r="R3062" s="59"/>
    </row>
    <row r="3063" spans="1:18" x14ac:dyDescent="0.2">
      <c r="A3063" s="80"/>
      <c r="B3063" s="107">
        <f t="shared" si="64"/>
        <v>16</v>
      </c>
      <c r="C3063" s="82" t="s">
        <v>3080</v>
      </c>
      <c r="D3063" s="83" t="s">
        <v>3081</v>
      </c>
      <c r="E3063" s="81" t="s">
        <v>2744</v>
      </c>
      <c r="F3063" s="85">
        <v>0</v>
      </c>
      <c r="G3063" s="113">
        <f>+VLOOKUP(C3063,'[11]I-404 (Conductores)'!$E$1:$I$63363,4,0)</f>
        <v>80</v>
      </c>
      <c r="J3063" s="89">
        <v>1</v>
      </c>
      <c r="M3063" s="59"/>
      <c r="N3063" s="59"/>
      <c r="O3063" s="59"/>
      <c r="P3063" s="59"/>
      <c r="Q3063" s="59"/>
      <c r="R3063" s="59"/>
    </row>
    <row r="3064" spans="1:18" x14ac:dyDescent="0.2">
      <c r="A3064" s="80"/>
      <c r="B3064" s="107">
        <f t="shared" si="64"/>
        <v>17</v>
      </c>
      <c r="C3064" s="82" t="s">
        <v>3082</v>
      </c>
      <c r="D3064" s="83" t="s">
        <v>3083</v>
      </c>
      <c r="E3064" s="81" t="s">
        <v>2744</v>
      </c>
      <c r="F3064" s="85">
        <v>0</v>
      </c>
      <c r="G3064" s="113">
        <f>+VLOOKUP(C3064,'[11]I-404 (Conductores)'!$E$1:$I$63363,4,0)</f>
        <v>80</v>
      </c>
      <c r="J3064" s="89">
        <v>1</v>
      </c>
      <c r="M3064" s="59"/>
      <c r="N3064" s="59"/>
      <c r="O3064" s="59"/>
      <c r="P3064" s="59"/>
      <c r="Q3064" s="59"/>
      <c r="R3064" s="59"/>
    </row>
    <row r="3065" spans="1:18" x14ac:dyDescent="0.2">
      <c r="A3065" s="80"/>
      <c r="B3065" s="107">
        <f t="shared" si="64"/>
        <v>18</v>
      </c>
      <c r="C3065" s="82" t="s">
        <v>3084</v>
      </c>
      <c r="D3065" s="83" t="s">
        <v>3085</v>
      </c>
      <c r="E3065" s="81" t="s">
        <v>2744</v>
      </c>
      <c r="F3065" s="85">
        <v>0</v>
      </c>
      <c r="G3065" s="113">
        <f>+VLOOKUP(C3065,'[11]I-404 (Conductores)'!$E$1:$I$63363,4,0)</f>
        <v>17.439198113752187</v>
      </c>
      <c r="J3065" s="89">
        <v>1</v>
      </c>
      <c r="M3065" s="59"/>
      <c r="N3065" s="59"/>
      <c r="O3065" s="59"/>
      <c r="P3065" s="59"/>
      <c r="Q3065" s="59"/>
      <c r="R3065" s="59"/>
    </row>
    <row r="3066" spans="1:18" x14ac:dyDescent="0.2">
      <c r="A3066" s="80"/>
      <c r="B3066" s="107">
        <f t="shared" si="64"/>
        <v>19</v>
      </c>
      <c r="C3066" s="82" t="s">
        <v>3086</v>
      </c>
      <c r="D3066" s="83" t="s">
        <v>3087</v>
      </c>
      <c r="E3066" s="81" t="s">
        <v>2744</v>
      </c>
      <c r="F3066" s="85">
        <v>0</v>
      </c>
      <c r="G3066" s="113">
        <f>+VLOOKUP(C3066,'[11]I-404 (Conductores)'!$E$1:$I$63363,4,0)</f>
        <v>23.96</v>
      </c>
      <c r="J3066" s="89">
        <v>1</v>
      </c>
      <c r="M3066" s="59"/>
      <c r="N3066" s="59"/>
      <c r="O3066" s="59"/>
      <c r="P3066" s="59"/>
      <c r="Q3066" s="59"/>
      <c r="R3066" s="59"/>
    </row>
    <row r="3067" spans="1:18" x14ac:dyDescent="0.2">
      <c r="A3067" s="80"/>
      <c r="B3067" s="59"/>
      <c r="C3067" s="93"/>
      <c r="D3067" s="72"/>
      <c r="E3067" s="104"/>
      <c r="F3067" s="99"/>
      <c r="G3067" s="115"/>
      <c r="M3067" s="59"/>
      <c r="N3067" s="59"/>
      <c r="O3067" s="59"/>
      <c r="P3067" s="59"/>
      <c r="Q3067" s="59"/>
      <c r="R3067" s="59"/>
    </row>
    <row r="3068" spans="1:18" ht="15.75" x14ac:dyDescent="0.25">
      <c r="A3068" s="80"/>
      <c r="B3068" s="65" t="s">
        <v>3088</v>
      </c>
      <c r="D3068" s="72"/>
      <c r="E3068" s="73"/>
      <c r="F3068" s="128"/>
      <c r="G3068" s="74"/>
      <c r="H3068" s="74"/>
      <c r="I3068" s="79"/>
      <c r="J3068" s="75"/>
      <c r="M3068" s="59"/>
      <c r="N3068" s="59"/>
      <c r="O3068" s="59"/>
      <c r="P3068" s="59"/>
      <c r="Q3068" s="59"/>
      <c r="R3068" s="59"/>
    </row>
    <row r="3069" spans="1:18" ht="33.75" x14ac:dyDescent="0.2">
      <c r="A3069" s="80"/>
      <c r="B3069" s="76" t="s">
        <v>38</v>
      </c>
      <c r="C3069" s="76" t="s">
        <v>39</v>
      </c>
      <c r="D3069" s="76" t="s">
        <v>16</v>
      </c>
      <c r="E3069" s="76" t="s">
        <v>40</v>
      </c>
      <c r="F3069" s="77" t="s">
        <v>41</v>
      </c>
      <c r="G3069" s="77" t="s">
        <v>15</v>
      </c>
      <c r="H3069" s="78"/>
      <c r="I3069" s="88"/>
      <c r="J3069" s="77" t="s">
        <v>42</v>
      </c>
      <c r="M3069" s="59"/>
      <c r="N3069" s="59"/>
      <c r="O3069" s="59"/>
      <c r="P3069" s="59"/>
      <c r="Q3069" s="59"/>
      <c r="R3069" s="59"/>
    </row>
    <row r="3070" spans="1:18" x14ac:dyDescent="0.2">
      <c r="A3070" s="80"/>
      <c r="B3070" s="83">
        <v>1</v>
      </c>
      <c r="C3070" s="82" t="s">
        <v>3089</v>
      </c>
      <c r="D3070" s="83" t="s">
        <v>3090</v>
      </c>
      <c r="E3070" s="81" t="s">
        <v>44</v>
      </c>
      <c r="F3070" s="85">
        <v>1</v>
      </c>
      <c r="G3070" s="113">
        <v>0</v>
      </c>
      <c r="H3070" s="114"/>
      <c r="I3070" s="88"/>
      <c r="J3070" s="89"/>
      <c r="M3070" s="59"/>
      <c r="N3070" s="59"/>
      <c r="O3070" s="59"/>
      <c r="P3070" s="59"/>
      <c r="Q3070" s="59"/>
      <c r="R3070" s="59"/>
    </row>
    <row r="3071" spans="1:18" x14ac:dyDescent="0.2">
      <c r="A3071" s="80"/>
      <c r="B3071" s="83">
        <v>2</v>
      </c>
      <c r="C3071" s="82" t="s">
        <v>3091</v>
      </c>
      <c r="D3071" s="83" t="s">
        <v>3092</v>
      </c>
      <c r="E3071" s="81" t="s">
        <v>2807</v>
      </c>
      <c r="F3071" s="85">
        <v>0</v>
      </c>
      <c r="G3071" s="113">
        <f>+VLOOKUP(C3071,'[14]Peso Conductores'!$B$1:$E$65536,4,0)</f>
        <v>3760</v>
      </c>
      <c r="H3071" s="114"/>
      <c r="I3071" s="88"/>
      <c r="J3071" s="89">
        <f>+VLOOKUP(C3071,'[14]Peso Conductores'!$B$1:$E$65536,3,0)</f>
        <v>303.10000000000002</v>
      </c>
      <c r="M3071" s="59"/>
      <c r="N3071" s="59"/>
      <c r="O3071" s="59"/>
      <c r="P3071" s="59"/>
      <c r="Q3071" s="59"/>
      <c r="R3071" s="59"/>
    </row>
    <row r="3072" spans="1:18" x14ac:dyDescent="0.2">
      <c r="A3072" s="80"/>
      <c r="B3072" s="83">
        <v>3</v>
      </c>
      <c r="C3072" s="82" t="s">
        <v>3093</v>
      </c>
      <c r="D3072" s="83" t="s">
        <v>3094</v>
      </c>
      <c r="E3072" s="81" t="s">
        <v>2807</v>
      </c>
      <c r="F3072" s="85">
        <v>0</v>
      </c>
      <c r="G3072" s="113">
        <f>+G3071</f>
        <v>3760</v>
      </c>
      <c r="H3072" s="114"/>
      <c r="I3072" s="88"/>
      <c r="J3072" s="89">
        <f>+J3071</f>
        <v>303.10000000000002</v>
      </c>
      <c r="M3072" s="59"/>
      <c r="N3072" s="59"/>
      <c r="O3072" s="59"/>
      <c r="P3072" s="59"/>
      <c r="Q3072" s="59"/>
      <c r="R3072" s="59"/>
    </row>
    <row r="3073" spans="1:18" x14ac:dyDescent="0.2">
      <c r="A3073" s="80"/>
      <c r="B3073" s="83">
        <v>4</v>
      </c>
      <c r="C3073" s="82" t="s">
        <v>3095</v>
      </c>
      <c r="D3073" s="83" t="s">
        <v>3096</v>
      </c>
      <c r="E3073" s="81" t="s">
        <v>2807</v>
      </c>
      <c r="F3073" s="85">
        <v>0</v>
      </c>
      <c r="G3073" s="113">
        <f>+VLOOKUP(C3073,'[14]Peso Conductores'!$B$1:$E$65536,4,0)</f>
        <v>12926.162982514021</v>
      </c>
      <c r="H3073" s="114"/>
      <c r="I3073" s="88"/>
      <c r="J3073" s="89">
        <f>+VLOOKUP(C3073,'[14]Peso Conductores'!$B$1:$E$65536,3,0)</f>
        <v>1042</v>
      </c>
      <c r="M3073" s="59"/>
      <c r="N3073" s="59"/>
      <c r="O3073" s="59"/>
      <c r="P3073" s="59"/>
      <c r="Q3073" s="59"/>
      <c r="R3073" s="59"/>
    </row>
    <row r="3074" spans="1:18" x14ac:dyDescent="0.2">
      <c r="A3074" s="80"/>
      <c r="B3074" s="83">
        <v>5</v>
      </c>
      <c r="C3074" s="82" t="s">
        <v>3097</v>
      </c>
      <c r="D3074" s="83" t="s">
        <v>3098</v>
      </c>
      <c r="E3074" s="81" t="s">
        <v>2807</v>
      </c>
      <c r="F3074" s="85">
        <v>0</v>
      </c>
      <c r="G3074" s="113">
        <f>+G3073</f>
        <v>12926.162982514021</v>
      </c>
      <c r="H3074" s="114"/>
      <c r="I3074" s="88"/>
      <c r="J3074" s="89">
        <f>+J3073</f>
        <v>1042</v>
      </c>
      <c r="M3074" s="59"/>
      <c r="N3074" s="59"/>
      <c r="O3074" s="59"/>
      <c r="P3074" s="59"/>
      <c r="Q3074" s="59"/>
      <c r="R3074" s="59"/>
    </row>
    <row r="3075" spans="1:18" x14ac:dyDescent="0.2">
      <c r="A3075" s="80"/>
      <c r="B3075" s="83">
        <v>6</v>
      </c>
      <c r="C3075" s="82" t="s">
        <v>3099</v>
      </c>
      <c r="D3075" s="83" t="s">
        <v>3100</v>
      </c>
      <c r="E3075" s="81" t="s">
        <v>2807</v>
      </c>
      <c r="F3075" s="85">
        <v>0</v>
      </c>
      <c r="G3075" s="113">
        <f>+VLOOKUP(C3075,'[14]Peso Conductores'!$B$1:$E$65536,4,0)</f>
        <v>15121.873968987133</v>
      </c>
      <c r="H3075" s="114"/>
      <c r="I3075" s="88"/>
      <c r="J3075" s="89">
        <f>+VLOOKUP(C3075,'[14]Peso Conductores'!$B$1:$E$65536,3,0)</f>
        <v>1219</v>
      </c>
      <c r="M3075" s="59"/>
      <c r="N3075" s="59"/>
      <c r="O3075" s="59"/>
      <c r="P3075" s="59"/>
      <c r="Q3075" s="59"/>
      <c r="R3075" s="59"/>
    </row>
    <row r="3076" spans="1:18" x14ac:dyDescent="0.2">
      <c r="A3076" s="80"/>
      <c r="B3076" s="83">
        <v>7</v>
      </c>
      <c r="C3076" s="82" t="s">
        <v>3101</v>
      </c>
      <c r="D3076" s="83" t="s">
        <v>3102</v>
      </c>
      <c r="E3076" s="81" t="s">
        <v>2807</v>
      </c>
      <c r="F3076" s="85">
        <v>0</v>
      </c>
      <c r="G3076" s="113">
        <f>+G3075</f>
        <v>15121.873968987133</v>
      </c>
      <c r="H3076" s="114"/>
      <c r="I3076" s="88"/>
      <c r="J3076" s="89">
        <f>+J3075</f>
        <v>1219</v>
      </c>
      <c r="M3076" s="59"/>
      <c r="N3076" s="59"/>
      <c r="O3076" s="59"/>
      <c r="P3076" s="59"/>
      <c r="Q3076" s="59"/>
      <c r="R3076" s="59"/>
    </row>
    <row r="3077" spans="1:18" x14ac:dyDescent="0.2">
      <c r="A3077" s="80"/>
      <c r="B3077" s="83">
        <v>8</v>
      </c>
      <c r="C3077" s="82" t="s">
        <v>3103</v>
      </c>
      <c r="D3077" s="83" t="s">
        <v>3104</v>
      </c>
      <c r="E3077" s="81" t="s">
        <v>44</v>
      </c>
      <c r="F3077" s="85">
        <v>0</v>
      </c>
      <c r="G3077" s="113">
        <f>+VLOOKUP(C3077,'[11]I-404 (PAT)'!$E$1:$H$65536,4,0)</f>
        <v>25.08</v>
      </c>
      <c r="H3077" s="114"/>
      <c r="I3077" s="88"/>
      <c r="J3077" s="89">
        <v>7</v>
      </c>
      <c r="M3077" s="59"/>
      <c r="N3077" s="59"/>
      <c r="O3077" s="59"/>
      <c r="P3077" s="59"/>
      <c r="Q3077" s="59"/>
      <c r="R3077" s="59"/>
    </row>
    <row r="3078" spans="1:18" x14ac:dyDescent="0.2">
      <c r="A3078" s="80"/>
      <c r="B3078" s="83">
        <v>9</v>
      </c>
      <c r="C3078" s="82" t="s">
        <v>3105</v>
      </c>
      <c r="D3078" s="83" t="s">
        <v>3106</v>
      </c>
      <c r="E3078" s="81" t="s">
        <v>44</v>
      </c>
      <c r="F3078" s="85">
        <v>1</v>
      </c>
      <c r="G3078" s="113">
        <f>+VLOOKUP(C3078,'[11]I-404 (PAT)'!$E$1:$H$65536,4,0)</f>
        <v>19.000919399325774</v>
      </c>
      <c r="H3078" s="114"/>
      <c r="I3078" s="88"/>
      <c r="J3078" s="89">
        <v>4</v>
      </c>
      <c r="M3078" s="59"/>
      <c r="N3078" s="59"/>
      <c r="O3078" s="59"/>
      <c r="P3078" s="59"/>
      <c r="Q3078" s="59"/>
      <c r="R3078" s="59"/>
    </row>
    <row r="3079" spans="1:18" x14ac:dyDescent="0.2">
      <c r="A3079" s="80"/>
      <c r="B3079" s="83">
        <v>10</v>
      </c>
      <c r="C3079" s="82" t="s">
        <v>3107</v>
      </c>
      <c r="D3079" s="83" t="s">
        <v>3108</v>
      </c>
      <c r="E3079" s="81" t="s">
        <v>3109</v>
      </c>
      <c r="F3079" s="85">
        <v>0</v>
      </c>
      <c r="G3079" s="113">
        <f>+VLOOKUP(C3079,'[11]I-404 (PAT)'!$E$1:$H$65536,4,0)</f>
        <v>4.3</v>
      </c>
      <c r="H3079" s="114"/>
      <c r="I3079" s="88"/>
      <c r="J3079" s="89">
        <v>0.62</v>
      </c>
      <c r="M3079" s="59"/>
      <c r="N3079" s="59"/>
      <c r="O3079" s="59"/>
      <c r="P3079" s="59"/>
      <c r="Q3079" s="59"/>
      <c r="R3079" s="59"/>
    </row>
    <row r="3080" spans="1:18" x14ac:dyDescent="0.2">
      <c r="A3080" s="80"/>
      <c r="B3080" s="83">
        <v>11</v>
      </c>
      <c r="C3080" s="82" t="s">
        <v>3110</v>
      </c>
      <c r="D3080" s="83" t="s">
        <v>3111</v>
      </c>
      <c r="E3080" s="81" t="s">
        <v>3109</v>
      </c>
      <c r="F3080" s="85">
        <v>0</v>
      </c>
      <c r="G3080" s="113">
        <f>+VLOOKUP(C3080,'[11]I-404 (PAT)'!$E$1:$H$65536,4,0)</f>
        <v>21.98</v>
      </c>
      <c r="H3080" s="114"/>
      <c r="I3080" s="88"/>
      <c r="J3080" s="89">
        <v>1.0860000000000001</v>
      </c>
      <c r="M3080" s="59"/>
      <c r="N3080" s="59"/>
      <c r="O3080" s="59"/>
      <c r="P3080" s="59"/>
      <c r="Q3080" s="59"/>
      <c r="R3080" s="59"/>
    </row>
    <row r="3081" spans="1:18" x14ac:dyDescent="0.2">
      <c r="A3081" s="80"/>
      <c r="B3081" s="83">
        <v>12</v>
      </c>
      <c r="C3081" s="82" t="s">
        <v>3112</v>
      </c>
      <c r="D3081" s="83" t="s">
        <v>3113</v>
      </c>
      <c r="E3081" s="81" t="s">
        <v>3114</v>
      </c>
      <c r="F3081" s="85">
        <v>0</v>
      </c>
      <c r="G3081" s="113">
        <f>+VLOOKUP(C3081,'[11]I-404 (PAT)'!$E$1:$H$65536,4,0)</f>
        <v>12.083333333333334</v>
      </c>
      <c r="H3081" s="114"/>
      <c r="I3081" s="88"/>
      <c r="J3081" s="89">
        <v>7</v>
      </c>
      <c r="M3081" s="59"/>
      <c r="N3081" s="59"/>
      <c r="O3081" s="59"/>
      <c r="P3081" s="59"/>
      <c r="Q3081" s="59"/>
      <c r="R3081" s="59"/>
    </row>
    <row r="3082" spans="1:18" x14ac:dyDescent="0.2">
      <c r="A3082" s="80"/>
      <c r="B3082" s="83">
        <v>13</v>
      </c>
      <c r="C3082" s="82" t="s">
        <v>3115</v>
      </c>
      <c r="D3082" s="83" t="s">
        <v>3116</v>
      </c>
      <c r="E3082" s="81" t="s">
        <v>44</v>
      </c>
      <c r="F3082" s="85">
        <v>0</v>
      </c>
      <c r="G3082" s="113">
        <f>+VLOOKUP(C3082,'[11]I-404 (PAT)'!$E$1:$H$65536,4,0)</f>
        <v>4050</v>
      </c>
      <c r="H3082" s="114"/>
      <c r="I3082" s="88"/>
      <c r="J3082" s="89">
        <v>50</v>
      </c>
      <c r="M3082" s="59"/>
      <c r="N3082" s="59"/>
      <c r="O3082" s="59"/>
      <c r="P3082" s="59"/>
      <c r="Q3082" s="59"/>
      <c r="R3082" s="59"/>
    </row>
    <row r="3083" spans="1:18" x14ac:dyDescent="0.2">
      <c r="A3083" s="80"/>
      <c r="B3083" s="83">
        <v>14</v>
      </c>
      <c r="C3083" s="82" t="s">
        <v>3117</v>
      </c>
      <c r="D3083" s="83" t="s">
        <v>3118</v>
      </c>
      <c r="E3083" s="81" t="s">
        <v>44</v>
      </c>
      <c r="F3083" s="85">
        <v>0</v>
      </c>
      <c r="G3083" s="113">
        <f>+VLOOKUP(C3083,'[11]I-404 (PAT)'!$E$1:$H$65536,4,0)</f>
        <v>3050</v>
      </c>
      <c r="H3083" s="114"/>
      <c r="I3083" s="88"/>
      <c r="J3083" s="89">
        <v>50</v>
      </c>
      <c r="M3083" s="59"/>
      <c r="N3083" s="59"/>
      <c r="O3083" s="59"/>
      <c r="P3083" s="59"/>
      <c r="Q3083" s="59"/>
      <c r="R3083" s="59"/>
    </row>
    <row r="3084" spans="1:18" x14ac:dyDescent="0.2">
      <c r="A3084" s="80"/>
      <c r="B3084" s="83">
        <v>15</v>
      </c>
      <c r="C3084" s="82" t="s">
        <v>3119</v>
      </c>
      <c r="D3084" s="83" t="s">
        <v>3120</v>
      </c>
      <c r="E3084" s="81" t="s">
        <v>44</v>
      </c>
      <c r="F3084" s="85">
        <v>0</v>
      </c>
      <c r="G3084" s="113">
        <f>+VLOOKUP(C3084,'[11]I-404 (PAT)'!$E$1:$H$65536,4,0)</f>
        <v>2781</v>
      </c>
      <c r="H3084" s="114"/>
      <c r="I3084" s="88"/>
      <c r="J3084" s="89">
        <v>100</v>
      </c>
      <c r="M3084" s="59"/>
      <c r="N3084" s="59"/>
      <c r="O3084" s="59"/>
      <c r="P3084" s="59"/>
      <c r="Q3084" s="59"/>
      <c r="R3084" s="59"/>
    </row>
    <row r="3085" spans="1:18" x14ac:dyDescent="0.2">
      <c r="A3085" s="80"/>
      <c r="B3085" s="83">
        <v>16</v>
      </c>
      <c r="C3085" s="82" t="s">
        <v>3121</v>
      </c>
      <c r="D3085" s="83" t="s">
        <v>3122</v>
      </c>
      <c r="E3085" s="81" t="s">
        <v>44</v>
      </c>
      <c r="F3085" s="85">
        <v>0</v>
      </c>
      <c r="G3085" s="113">
        <f>+G3084*0.75</f>
        <v>2085.75</v>
      </c>
      <c r="H3085" s="114"/>
      <c r="I3085" s="88"/>
      <c r="J3085" s="89">
        <v>100</v>
      </c>
      <c r="M3085" s="59"/>
      <c r="N3085" s="59"/>
      <c r="O3085" s="59"/>
      <c r="P3085" s="59"/>
      <c r="Q3085" s="59"/>
      <c r="R3085" s="59"/>
    </row>
  </sheetData>
  <autoFilter ref="G16:G3085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99" max="16383" man="1"/>
  </rowBreaks>
  <colBreaks count="1" manualBreakCount="1">
    <brk id="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AI3935"/>
  <sheetViews>
    <sheetView tabSelected="1" zoomScale="85" zoomScaleNormal="85" workbookViewId="0">
      <pane xSplit="1" ySplit="7" topLeftCell="U8" activePane="bottomRight" state="frozen"/>
      <selection pane="topRight" activeCell="B1" sqref="B1"/>
      <selection pane="bottomLeft" activeCell="A11" sqref="A11"/>
      <selection pane="bottomRight" activeCell="X7" sqref="X7"/>
    </sheetView>
  </sheetViews>
  <sheetFormatPr baseColWidth="10" defaultRowHeight="15" x14ac:dyDescent="0.25"/>
  <cols>
    <col min="1" max="1" width="7.28515625" style="53" customWidth="1"/>
    <col min="2" max="2" width="17.7109375" style="26" customWidth="1"/>
    <col min="3" max="3" width="33.42578125" style="9" customWidth="1"/>
    <col min="4" max="4" width="11.5703125" style="9" customWidth="1"/>
    <col min="5" max="5" width="10.85546875" style="9" customWidth="1"/>
    <col min="6" max="6" width="13" style="9" customWidth="1"/>
    <col min="7" max="7" width="23" style="9" customWidth="1"/>
    <col min="8" max="8" width="9.5703125" style="9" customWidth="1"/>
    <col min="9" max="9" width="27.5703125" style="9" bestFit="1" customWidth="1"/>
    <col min="10" max="10" width="36.7109375" style="9" bestFit="1" customWidth="1"/>
    <col min="11" max="11" width="58" style="26" customWidth="1"/>
    <col min="12" max="12" width="26" style="9" customWidth="1"/>
    <col min="13" max="13" width="11.85546875" style="9" bestFit="1" customWidth="1"/>
    <col min="14" max="14" width="13.5703125" style="9" customWidth="1"/>
    <col min="15" max="15" width="12.7109375" style="9" bestFit="1" customWidth="1"/>
    <col min="16" max="16" width="12.42578125" style="9" customWidth="1"/>
    <col min="17" max="17" width="11.42578125" style="9"/>
    <col min="18" max="18" width="12.85546875" style="9" customWidth="1"/>
    <col min="19" max="19" width="14.28515625" style="9" customWidth="1"/>
    <col min="20" max="20" width="19.85546875" style="9" customWidth="1"/>
    <col min="21" max="21" width="20.5703125" style="9" customWidth="1"/>
    <col min="22" max="22" width="21" style="9" bestFit="1" customWidth="1"/>
    <col min="23" max="23" width="13.42578125" style="9" customWidth="1"/>
    <col min="24" max="24" width="7.28515625" customWidth="1"/>
    <col min="25" max="25" width="80.140625" customWidth="1"/>
    <col min="26" max="26" width="16" customWidth="1"/>
    <col min="27" max="27" width="57.140625" customWidth="1"/>
    <col min="28" max="28" width="24.28515625" customWidth="1"/>
    <col min="29" max="29" width="13.5703125" customWidth="1"/>
    <col min="31" max="31" width="46.5703125" customWidth="1"/>
  </cols>
  <sheetData>
    <row r="1" spans="1:35" s="9" customFormat="1" ht="30" customHeight="1" x14ac:dyDescent="0.25">
      <c r="A1" s="53"/>
      <c r="B1" s="26"/>
      <c r="K1" s="26"/>
      <c r="M1" s="10" t="s">
        <v>3109</v>
      </c>
      <c r="P1" s="10" t="s">
        <v>3131</v>
      </c>
      <c r="R1" s="38" t="s">
        <v>3138</v>
      </c>
      <c r="T1" s="39" t="s">
        <v>3135</v>
      </c>
      <c r="U1" s="39" t="s">
        <v>3141</v>
      </c>
      <c r="V1" s="38" t="s">
        <v>3130</v>
      </c>
    </row>
    <row r="2" spans="1:35" s="9" customFormat="1" ht="15.75" customHeight="1" x14ac:dyDescent="0.25">
      <c r="A2" s="53"/>
      <c r="B2" s="26"/>
      <c r="K2" s="26"/>
      <c r="L2" s="10" t="s">
        <v>3139</v>
      </c>
      <c r="M2" s="11">
        <v>0.77</v>
      </c>
      <c r="O2" s="12" t="s">
        <v>3127</v>
      </c>
      <c r="P2" s="13">
        <f>7.2/100</f>
        <v>7.2000000000000008E-2</v>
      </c>
      <c r="R2" s="14">
        <v>0.2</v>
      </c>
      <c r="T2" s="15">
        <v>3</v>
      </c>
      <c r="U2" s="16">
        <v>0.12</v>
      </c>
      <c r="V2" s="17">
        <f>(1+U2)^(1/12)-1</f>
        <v>9.4887929345830457E-3</v>
      </c>
    </row>
    <row r="3" spans="1:35" s="9" customFormat="1" ht="15" customHeight="1" x14ac:dyDescent="0.25">
      <c r="A3" s="53"/>
      <c r="B3" s="27" t="s">
        <v>8199</v>
      </c>
      <c r="C3" s="25"/>
      <c r="D3" s="25"/>
      <c r="E3" s="24"/>
      <c r="I3" s="9" t="s">
        <v>5846</v>
      </c>
      <c r="K3" s="26"/>
      <c r="L3" s="10" t="s">
        <v>3140</v>
      </c>
      <c r="M3" s="11">
        <v>0.84299999999999997</v>
      </c>
      <c r="O3" s="12" t="s">
        <v>3128</v>
      </c>
      <c r="P3" s="13">
        <f>13.4/100</f>
        <v>0.13400000000000001</v>
      </c>
      <c r="R3" s="14">
        <v>0.183</v>
      </c>
      <c r="T3" s="15">
        <v>3</v>
      </c>
    </row>
    <row r="4" spans="1:35" s="9" customFormat="1" x14ac:dyDescent="0.25">
      <c r="A4" s="53"/>
      <c r="B4" s="25"/>
      <c r="C4" s="5"/>
      <c r="D4" s="5"/>
      <c r="E4" s="18"/>
      <c r="I4" s="9" t="s">
        <v>5853</v>
      </c>
      <c r="K4" s="26"/>
      <c r="L4" s="10"/>
    </row>
    <row r="5" spans="1:35" s="9" customFormat="1" ht="15" customHeight="1" x14ac:dyDescent="0.25">
      <c r="A5" s="53"/>
      <c r="B5" s="25"/>
      <c r="C5" s="5"/>
      <c r="D5" s="5"/>
      <c r="E5" s="18"/>
      <c r="I5" s="9" t="s">
        <v>5728</v>
      </c>
      <c r="K5" s="26"/>
      <c r="L5" s="10"/>
    </row>
    <row r="6" spans="1:35" s="9" customFormat="1" ht="17.25" customHeight="1" x14ac:dyDescent="0.25">
      <c r="A6" s="53"/>
      <c r="B6" s="23" t="s">
        <v>3146</v>
      </c>
      <c r="E6" s="18"/>
      <c r="K6" s="26"/>
      <c r="U6" s="10" t="s">
        <v>3132</v>
      </c>
      <c r="V6" s="31">
        <f>SUM(V8:V31)</f>
        <v>3899</v>
      </c>
    </row>
    <row r="7" spans="1:35" s="20" customFormat="1" ht="77.25" customHeight="1" x14ac:dyDescent="0.25">
      <c r="A7" s="6" t="s">
        <v>3133</v>
      </c>
      <c r="B7" s="6" t="s">
        <v>0</v>
      </c>
      <c r="C7" s="7" t="s">
        <v>3134</v>
      </c>
      <c r="D7" s="7" t="s">
        <v>2</v>
      </c>
      <c r="E7" s="154" t="s">
        <v>1</v>
      </c>
      <c r="F7" s="8" t="s">
        <v>3147</v>
      </c>
      <c r="G7" s="155" t="s">
        <v>3148</v>
      </c>
      <c r="H7" s="7" t="s">
        <v>3142</v>
      </c>
      <c r="I7" s="7" t="s">
        <v>3143</v>
      </c>
      <c r="J7" s="7" t="s">
        <v>3157</v>
      </c>
      <c r="K7" s="7" t="s">
        <v>3149</v>
      </c>
      <c r="L7" s="7" t="s">
        <v>17</v>
      </c>
      <c r="M7" s="19" t="s">
        <v>3123</v>
      </c>
      <c r="N7" s="7" t="s">
        <v>3124</v>
      </c>
      <c r="O7" s="7" t="s">
        <v>3125</v>
      </c>
      <c r="P7" s="7" t="s">
        <v>3126</v>
      </c>
      <c r="Q7" s="7" t="s">
        <v>3129</v>
      </c>
      <c r="R7" s="7" t="s">
        <v>3137</v>
      </c>
      <c r="S7" s="8" t="s">
        <v>3136</v>
      </c>
      <c r="T7" s="8" t="s">
        <v>3144</v>
      </c>
      <c r="U7" s="8" t="s">
        <v>3144</v>
      </c>
      <c r="V7" s="158" t="s">
        <v>3145</v>
      </c>
      <c r="W7"/>
      <c r="X7" s="151" t="s">
        <v>3150</v>
      </c>
      <c r="Y7" s="151" t="s">
        <v>8115</v>
      </c>
      <c r="Z7" s="151" t="s">
        <v>8111</v>
      </c>
      <c r="AA7" s="151" t="s">
        <v>8112</v>
      </c>
      <c r="AB7" s="151" t="s">
        <v>8113</v>
      </c>
      <c r="AC7" s="151" t="s">
        <v>8114</v>
      </c>
      <c r="AE7"/>
      <c r="AF7"/>
      <c r="AG7"/>
      <c r="AH7"/>
      <c r="AI7"/>
    </row>
    <row r="8" spans="1:35" s="9" customFormat="1" ht="15" customHeight="1" x14ac:dyDescent="0.25">
      <c r="A8" s="160">
        <v>1</v>
      </c>
      <c r="B8" s="161" t="s">
        <v>8101</v>
      </c>
      <c r="C8" s="161" t="str">
        <f>+VLOOKUP(J8,'Resumen Infraestructura'!$C$5:$D$17,2,FALSE)</f>
        <v>Cajamarca</v>
      </c>
      <c r="D8" s="137" t="s">
        <v>8100</v>
      </c>
      <c r="E8" s="162" t="s">
        <v>8100</v>
      </c>
      <c r="F8" s="165" t="str">
        <f>+VLOOKUP(J8,'Resumen Infraestructura'!$C$5:$H$30,6,FALSE)</f>
        <v>BT</v>
      </c>
      <c r="G8" s="163">
        <f>+VLOOKUP(J8,'Resumen Infraestructura'!$C$5:$G$17,5,FALSE)</f>
        <v>8</v>
      </c>
      <c r="H8" s="137" t="str">
        <f>+VLOOKUP(J8,'Resumen Infraestructura'!$C$5:$G$17,4,FALSE)</f>
        <v>Poste</v>
      </c>
      <c r="I8" s="137" t="str">
        <f>+VLOOKUP(J8,'Resumen Infraestructura'!$C$5:$I$17,7,FALSE)</f>
        <v>Madera</v>
      </c>
      <c r="J8" s="137" t="s">
        <v>5812</v>
      </c>
      <c r="K8" s="161" t="str">
        <f>+IF(B8="MOD INV_2018",+VLOOKUP(J8,MOD_INV_2018!$C$31:$G$3085,2,FALSE),VLOOKUP(J8,SICODI!$G$3:$K$2404,2,FALSE))</f>
        <v>POSTE DE MADERA TRATADA DE  8 mts. CL.5</v>
      </c>
      <c r="L8" s="164">
        <f>+IF(B8="MOD INV_2018",+VLOOKUP(J8,MOD_INV_2018!$C$31:$G$3085,5,FALSE),VLOOKUP(J8,SICODI!$G$3:$K$2404,5,FALSE))</f>
        <v>118.19159379999996</v>
      </c>
      <c r="M8" s="165">
        <f>IF(F8="BT", $M$2, $M$3)</f>
        <v>0.77</v>
      </c>
      <c r="N8" s="166">
        <f>L8*(M8+1)</f>
        <v>209.19912102599994</v>
      </c>
      <c r="O8" s="165">
        <v>0</v>
      </c>
      <c r="P8" s="165">
        <f t="shared" ref="P8:P22" si="0">IF(F8="BT", ($P$2), ($P$3))</f>
        <v>7.2000000000000008E-2</v>
      </c>
      <c r="Q8" s="21">
        <f>(N8*P8)/12</f>
        <v>1.2551947261559999</v>
      </c>
      <c r="R8" s="167">
        <f t="shared" ref="R8:R22" si="1">IF(F8="BT", ($R$2), ($R$3))</f>
        <v>0.2</v>
      </c>
      <c r="S8" s="168">
        <f>Q8*R8</f>
        <v>0.25103894523120002</v>
      </c>
      <c r="T8" s="21">
        <f>(S8*(1/3)*(1+$V$2))+O8</f>
        <v>8.4473667267005004E-2</v>
      </c>
      <c r="U8" s="22" t="s">
        <v>8558</v>
      </c>
      <c r="V8" s="30">
        <f>+VLOOKUP(J8,'Resumen Infraestructura'!$C$5:$K$30,9,FALSE)</f>
        <v>3</v>
      </c>
      <c r="W8" s="386"/>
      <c r="X8" s="133">
        <v>1</v>
      </c>
      <c r="Y8" s="41" t="s">
        <v>8116</v>
      </c>
      <c r="Z8" s="398" t="s">
        <v>3184</v>
      </c>
      <c r="AA8" s="374" t="s">
        <v>8556</v>
      </c>
      <c r="AB8" s="152">
        <f>+ROUND(AVERAGE(T8:T9),2)</f>
        <v>0.14000000000000001</v>
      </c>
      <c r="AC8" s="153">
        <f>+SUM(V8:V9)</f>
        <v>5</v>
      </c>
      <c r="AE8"/>
      <c r="AF8"/>
      <c r="AG8"/>
      <c r="AH8"/>
      <c r="AI8"/>
    </row>
    <row r="9" spans="1:35" s="9" customFormat="1" x14ac:dyDescent="0.25">
      <c r="A9" s="160">
        <v>2</v>
      </c>
      <c r="B9" s="161" t="s">
        <v>8101</v>
      </c>
      <c r="C9" s="161" t="str">
        <f>+VLOOKUP(J9,'Resumen Infraestructura'!$C$5:$D$17,2,FALSE)</f>
        <v>Cajamarca</v>
      </c>
      <c r="D9" s="137" t="s">
        <v>8100</v>
      </c>
      <c r="E9" s="162" t="s">
        <v>8100</v>
      </c>
      <c r="F9" s="165" t="str">
        <f>+VLOOKUP(J9,'Resumen Infraestructura'!$C$5:$H$30,6,FALSE)</f>
        <v>BT</v>
      </c>
      <c r="G9" s="163">
        <f>+VLOOKUP(J9,'Resumen Infraestructura'!$C$5:$G$17,5,FALSE)</f>
        <v>11</v>
      </c>
      <c r="H9" s="137" t="str">
        <f>+VLOOKUP(J9,'Resumen Infraestructura'!$C$5:$G$17,4,FALSE)</f>
        <v>Poste</v>
      </c>
      <c r="I9" s="137" t="str">
        <f>+VLOOKUP(J9,'Resumen Infraestructura'!$C$5:$I$17,7,FALSE)</f>
        <v>Madera</v>
      </c>
      <c r="J9" s="137" t="s">
        <v>5839</v>
      </c>
      <c r="K9" s="161" t="str">
        <f>+IF(B9="MOD INV_2018",+VLOOKUP(J9,MOD_INV_2018!$C$31:$G$3085,2,FALSE),VLOOKUP(J9,SICODI!$G$3:$K$2404,2,FALSE))</f>
        <v>POSTE DE MADERA TRATADA DE 11 mts. CL.5</v>
      </c>
      <c r="L9" s="164">
        <f>+IF(B9="MOD INV_2018",+VLOOKUP(J9,MOD_INV_2018!$C$31:$G$3085,5,FALSE),VLOOKUP(J9,SICODI!$G$3:$K$2404,5,FALSE))</f>
        <v>260.90184659999994</v>
      </c>
      <c r="M9" s="165">
        <f t="shared" ref="M9:M22" si="2">IF(F9="BT", $M$2, $M$3)</f>
        <v>0.77</v>
      </c>
      <c r="N9" s="166">
        <f t="shared" ref="N9:N22" si="3">L9*(M9+1)</f>
        <v>461.7962684819999</v>
      </c>
      <c r="O9" s="165">
        <v>0</v>
      </c>
      <c r="P9" s="165">
        <f t="shared" si="0"/>
        <v>7.2000000000000008E-2</v>
      </c>
      <c r="Q9" s="21">
        <f t="shared" ref="Q9:Q22" si="4">(N9*P9)/12</f>
        <v>2.7707776108919995</v>
      </c>
      <c r="R9" s="167">
        <f t="shared" si="1"/>
        <v>0.2</v>
      </c>
      <c r="S9" s="168">
        <f t="shared" ref="S9:S22" si="5">Q9*R9</f>
        <v>0.55415552217839992</v>
      </c>
      <c r="T9" s="21">
        <f t="shared" ref="T9:T22" si="6">(S9*(1/3)*(1+$V$2))+O9</f>
        <v>0.18647126306063549</v>
      </c>
      <c r="U9" s="22" t="s">
        <v>8558</v>
      </c>
      <c r="V9" s="30">
        <f>+VLOOKUP(J9,'Resumen Infraestructura'!$C$5:$K$30,9,FALSE)</f>
        <v>2</v>
      </c>
      <c r="W9" s="386"/>
      <c r="X9" s="133">
        <v>2</v>
      </c>
      <c r="Y9" s="41" t="s">
        <v>8116</v>
      </c>
      <c r="Z9" s="398"/>
      <c r="AA9" s="374" t="s">
        <v>8553</v>
      </c>
      <c r="AB9" s="152">
        <f>+ROUND(AVERAGE(T10:T12),2)</f>
        <v>0.17</v>
      </c>
      <c r="AC9" s="153">
        <f>+SUM(V10:V12)</f>
        <v>544</v>
      </c>
      <c r="AE9"/>
      <c r="AF9"/>
      <c r="AG9"/>
      <c r="AH9"/>
      <c r="AI9"/>
    </row>
    <row r="10" spans="1:35" s="9" customFormat="1" x14ac:dyDescent="0.25">
      <c r="A10" s="160">
        <v>3</v>
      </c>
      <c r="B10" s="161" t="s">
        <v>8101</v>
      </c>
      <c r="C10" s="161" t="str">
        <f>+VLOOKUP(J10,'Resumen Infraestructura'!$C$5:$D$17,2,FALSE)</f>
        <v>Cajamarca, Lambayeque y Piura</v>
      </c>
      <c r="D10" s="137" t="s">
        <v>8100</v>
      </c>
      <c r="E10" s="162" t="s">
        <v>8100</v>
      </c>
      <c r="F10" s="165" t="str">
        <f>+VLOOKUP(J10,'Resumen Infraestructura'!$C$5:$H$30,6,FALSE)</f>
        <v>BT</v>
      </c>
      <c r="G10" s="163">
        <f>+VLOOKUP(J10,'Resumen Infraestructura'!$C$5:$G$17,5,FALSE)</f>
        <v>11</v>
      </c>
      <c r="H10" s="137" t="str">
        <f>+VLOOKUP(J10,'Resumen Infraestructura'!$C$5:$G$17,4,FALSE)</f>
        <v>Poste</v>
      </c>
      <c r="I10" s="137" t="str">
        <f>+VLOOKUP(J10,'Resumen Infraestructura'!$C$5:$I$17,7,FALSE)</f>
        <v>Concreto</v>
      </c>
      <c r="J10" s="137" t="s">
        <v>5704</v>
      </c>
      <c r="K10" s="161" t="str">
        <f>+IF(B10="MOD INV_2018",+VLOOKUP(J10,MOD_INV_2018!$C$31:$G$3085,2,FALSE),VLOOKUP(J10,SICODI!$G$3:$K$2404,2,FALSE))</f>
        <v>POSTE DE CONCRETO ARMADO DE 11/300/120/285</v>
      </c>
      <c r="L10" s="164">
        <f>+IF(B10="MOD INV_2018",+VLOOKUP(J10,MOD_INV_2018!$C$31:$G$3085,5,FALSE),VLOOKUP(J10,SICODI!$G$3:$K$2404,5,FALSE))</f>
        <v>293.05230799999998</v>
      </c>
      <c r="M10" s="165">
        <f t="shared" si="2"/>
        <v>0.77</v>
      </c>
      <c r="N10" s="166">
        <f t="shared" si="3"/>
        <v>518.70258516000001</v>
      </c>
      <c r="O10" s="165">
        <v>0</v>
      </c>
      <c r="P10" s="165">
        <f t="shared" si="0"/>
        <v>7.2000000000000008E-2</v>
      </c>
      <c r="Q10" s="21">
        <f t="shared" si="4"/>
        <v>3.1122155109600005</v>
      </c>
      <c r="R10" s="167">
        <f t="shared" si="1"/>
        <v>0.2</v>
      </c>
      <c r="S10" s="168">
        <f t="shared" si="5"/>
        <v>0.62244310219200016</v>
      </c>
      <c r="T10" s="21">
        <f t="shared" si="6"/>
        <v>0.20944977863408651</v>
      </c>
      <c r="U10" s="22" t="s">
        <v>8558</v>
      </c>
      <c r="V10" s="30">
        <f>+VLOOKUP(J10,'Resumen Infraestructura'!$C$5:$K$30,9,FALSE)</f>
        <v>222</v>
      </c>
      <c r="W10" s="386"/>
      <c r="X10" s="133">
        <v>3</v>
      </c>
      <c r="Y10" s="41" t="s">
        <v>8116</v>
      </c>
      <c r="Z10" s="399" t="s">
        <v>3185</v>
      </c>
      <c r="AA10" s="374" t="s">
        <v>8555</v>
      </c>
      <c r="AB10" s="152">
        <f>+ROUND(AVERAGE(T13:T14),2)</f>
        <v>0.46</v>
      </c>
      <c r="AC10" s="153">
        <f>+SUM(V13:V14)</f>
        <v>412</v>
      </c>
      <c r="AE10"/>
      <c r="AF10"/>
      <c r="AG10"/>
      <c r="AH10"/>
      <c r="AI10"/>
    </row>
    <row r="11" spans="1:35" s="9" customFormat="1" x14ac:dyDescent="0.25">
      <c r="A11" s="160">
        <v>4</v>
      </c>
      <c r="B11" s="161" t="s">
        <v>8101</v>
      </c>
      <c r="C11" s="161" t="str">
        <f>+VLOOKUP(J11,'Resumen Infraestructura'!$C$5:$D$17,2,FALSE)</f>
        <v>Cajamarca y Lambayeque</v>
      </c>
      <c r="D11" s="137" t="s">
        <v>8100</v>
      </c>
      <c r="E11" s="162" t="s">
        <v>8100</v>
      </c>
      <c r="F11" s="165" t="str">
        <f>+VLOOKUP(J11,'Resumen Infraestructura'!$C$5:$H$30,6,FALSE)</f>
        <v>BT</v>
      </c>
      <c r="G11" s="163">
        <f>+VLOOKUP(J11,'Resumen Infraestructura'!$C$5:$G$17,5,FALSE)</f>
        <v>8</v>
      </c>
      <c r="H11" s="137" t="str">
        <f>+VLOOKUP(J11,'Resumen Infraestructura'!$C$5:$G$17,4,FALSE)</f>
        <v>Poste</v>
      </c>
      <c r="I11" s="137" t="str">
        <f>+VLOOKUP(J11,'Resumen Infraestructura'!$C$5:$I$17,7,FALSE)</f>
        <v>Concreto</v>
      </c>
      <c r="J11" s="137" t="s">
        <v>3172</v>
      </c>
      <c r="K11" s="161" t="str">
        <f>+IF(B11="MOD INV_2018",+VLOOKUP(J11,MOD_INV_2018!$C$31:$G$3085,2,FALSE),VLOOKUP(J11,SICODI!$G$3:$K$2404,2,FALSE))</f>
        <v>POSTE DE CONCRETO ARMADO DE  8/300/120/240</v>
      </c>
      <c r="L11" s="164">
        <f>+IF(B11="MOD INV_2018",+VLOOKUP(J11,MOD_INV_2018!$C$31:$G$3085,5,FALSE),VLOOKUP(J11,SICODI!$G$3:$K$2404,5,FALSE))</f>
        <v>189.79919999999998</v>
      </c>
      <c r="M11" s="165">
        <f t="shared" si="2"/>
        <v>0.77</v>
      </c>
      <c r="N11" s="166">
        <f t="shared" si="3"/>
        <v>335.94458399999996</v>
      </c>
      <c r="O11" s="165">
        <v>0</v>
      </c>
      <c r="P11" s="165">
        <f t="shared" si="0"/>
        <v>7.2000000000000008E-2</v>
      </c>
      <c r="Q11" s="21">
        <f t="shared" si="4"/>
        <v>2.0156675040000001</v>
      </c>
      <c r="R11" s="167">
        <f t="shared" si="1"/>
        <v>0.2</v>
      </c>
      <c r="S11" s="168">
        <f t="shared" si="5"/>
        <v>0.40313350080000004</v>
      </c>
      <c r="T11" s="21">
        <f t="shared" si="6"/>
        <v>0.13565291703802826</v>
      </c>
      <c r="U11" s="22" t="s">
        <v>8558</v>
      </c>
      <c r="V11" s="30">
        <f>+VLOOKUP(J11,'Resumen Infraestructura'!$C$5:$K$30,9,FALSE)</f>
        <v>209</v>
      </c>
      <c r="W11" s="386"/>
      <c r="X11" s="133">
        <v>4</v>
      </c>
      <c r="Y11" s="41" t="s">
        <v>8116</v>
      </c>
      <c r="Z11" s="400"/>
      <c r="AA11" s="374" t="s">
        <v>8554</v>
      </c>
      <c r="AB11" s="152">
        <f>+ROUND(AVERAGE(T15:T19),2)</f>
        <v>0.52</v>
      </c>
      <c r="AC11" s="153">
        <f>+SUM(V15:V19)</f>
        <v>2627</v>
      </c>
      <c r="AE11"/>
      <c r="AF11"/>
      <c r="AG11"/>
      <c r="AH11"/>
      <c r="AI11"/>
    </row>
    <row r="12" spans="1:35" s="9" customFormat="1" x14ac:dyDescent="0.25">
      <c r="A12" s="160">
        <v>5</v>
      </c>
      <c r="B12" s="161" t="s">
        <v>8101</v>
      </c>
      <c r="C12" s="161" t="str">
        <f>+VLOOKUP(J12,'Resumen Infraestructura'!$C$5:$D$17,2,FALSE)</f>
        <v>Cajamarca, Lambayeque y Piura</v>
      </c>
      <c r="D12" s="137" t="s">
        <v>8100</v>
      </c>
      <c r="E12" s="162" t="s">
        <v>8100</v>
      </c>
      <c r="F12" s="165" t="str">
        <f>+VLOOKUP(J12,'Resumen Infraestructura'!$C$5:$H$30,6,FALSE)</f>
        <v>BT</v>
      </c>
      <c r="G12" s="163">
        <f>+VLOOKUP(J12,'Resumen Infraestructura'!$C$5:$G$17,5,FALSE)</f>
        <v>9</v>
      </c>
      <c r="H12" s="137" t="str">
        <f>+VLOOKUP(J12,'Resumen Infraestructura'!$C$5:$G$17,4,FALSE)</f>
        <v>Poste</v>
      </c>
      <c r="I12" s="137" t="str">
        <f>+VLOOKUP(J12,'Resumen Infraestructura'!$C$5:$I$17,7,FALSE)</f>
        <v>Concreto</v>
      </c>
      <c r="J12" s="137" t="s">
        <v>3168</v>
      </c>
      <c r="K12" s="161" t="str">
        <f>+IF(B12="MOD INV_2018",+VLOOKUP(J12,MOD_INV_2018!$C$31:$G$3085,2,FALSE),VLOOKUP(J12,SICODI!$G$3:$K$2404,2,FALSE))</f>
        <v>POSTE DE CONCRETO ARMADO DE  9/300/120/255</v>
      </c>
      <c r="L12" s="164">
        <f>+IF(B12="MOD INV_2018",+VLOOKUP(J12,MOD_INV_2018!$C$31:$G$3085,5,FALSE),VLOOKUP(J12,SICODI!$G$3:$K$2404,5,FALSE))</f>
        <v>222.88518399999998</v>
      </c>
      <c r="M12" s="165">
        <f t="shared" si="2"/>
        <v>0.77</v>
      </c>
      <c r="N12" s="166">
        <f t="shared" si="3"/>
        <v>394.50677567999998</v>
      </c>
      <c r="O12" s="165">
        <v>0</v>
      </c>
      <c r="P12" s="165">
        <f t="shared" si="0"/>
        <v>7.2000000000000008E-2</v>
      </c>
      <c r="Q12" s="21">
        <f t="shared" si="4"/>
        <v>2.3670406540800002</v>
      </c>
      <c r="R12" s="167">
        <f t="shared" si="1"/>
        <v>0.2</v>
      </c>
      <c r="S12" s="168">
        <f t="shared" si="5"/>
        <v>0.47340813081600008</v>
      </c>
      <c r="T12" s="21">
        <f t="shared" si="6"/>
        <v>0.15930006751428702</v>
      </c>
      <c r="U12" s="22" t="s">
        <v>8558</v>
      </c>
      <c r="V12" s="30">
        <f>+VLOOKUP(J12,'Resumen Infraestructura'!$C$5:$K$30,9,FALSE)</f>
        <v>113</v>
      </c>
      <c r="W12" s="386"/>
      <c r="X12" s="133">
        <v>5</v>
      </c>
      <c r="Y12" s="41" t="str">
        <f t="shared" ref="Y12:Y23" si="7">+J20</f>
        <v>PPC27</v>
      </c>
      <c r="Z12" s="133" t="s">
        <v>14</v>
      </c>
      <c r="AA12" s="374" t="str">
        <f t="shared" ref="AA12:AA23" si="8">+K20</f>
        <v>POSTE DE CONCRETO ARMADO DE 17/300/150/405</v>
      </c>
      <c r="AB12" s="152">
        <f t="shared" ref="AB12:AB23" si="9">+U20</f>
        <v>0.67</v>
      </c>
      <c r="AC12" s="153">
        <f>+V20</f>
        <v>1</v>
      </c>
      <c r="AE12"/>
      <c r="AF12"/>
      <c r="AG12"/>
      <c r="AH12"/>
      <c r="AI12"/>
    </row>
    <row r="13" spans="1:35" s="9" customFormat="1" x14ac:dyDescent="0.25">
      <c r="A13" s="160">
        <v>6</v>
      </c>
      <c r="B13" s="161" t="s">
        <v>8101</v>
      </c>
      <c r="C13" s="161" t="str">
        <f>+VLOOKUP(J13,'Resumen Infraestructura'!$C$5:$D$17,2,FALSE)</f>
        <v>Cajamarca y Lambayeque</v>
      </c>
      <c r="D13" s="137" t="s">
        <v>8100</v>
      </c>
      <c r="E13" s="162" t="s">
        <v>8100</v>
      </c>
      <c r="F13" s="165" t="str">
        <f>+VLOOKUP(J13,'Resumen Infraestructura'!$C$5:$H$30,6,FALSE)</f>
        <v>MT</v>
      </c>
      <c r="G13" s="163">
        <f>+VLOOKUP(J13,'Resumen Infraestructura'!$C$5:$G$17,5,FALSE)</f>
        <v>12</v>
      </c>
      <c r="H13" s="137" t="str">
        <f>+VLOOKUP(J13,'Resumen Infraestructura'!$C$5:$G$17,4,FALSE)</f>
        <v>Poste</v>
      </c>
      <c r="I13" s="137" t="str">
        <f>+VLOOKUP(J13,'Resumen Infraestructura'!$C$5:$I$17,7,FALSE)</f>
        <v>Madera</v>
      </c>
      <c r="J13" s="137" t="s">
        <v>5846</v>
      </c>
      <c r="K13" s="161" t="str">
        <f>+IF(B13="MOD INV_2018",+VLOOKUP(J13,MOD_INV_2018!$C$31:$G$3085,2,FALSE),VLOOKUP(J13,SICODI!$G$3:$K$2404,2,FALSE))</f>
        <v>POSTE DE MADERA TRATADA DE 12 mts. CL.5</v>
      </c>
      <c r="L13" s="164">
        <f>+IF(B13="MOD INV_2018",+VLOOKUP(J13,MOD_INV_2018!$C$31:$G$3085,5,FALSE),VLOOKUP(J13,SICODI!$G$3:$K$2404,5,FALSE))</f>
        <v>325.17757999999998</v>
      </c>
      <c r="M13" s="165">
        <f t="shared" si="2"/>
        <v>0.84299999999999997</v>
      </c>
      <c r="N13" s="166">
        <f t="shared" si="3"/>
        <v>599.30227993999995</v>
      </c>
      <c r="O13" s="165">
        <v>0</v>
      </c>
      <c r="P13" s="165">
        <f t="shared" si="0"/>
        <v>0.13400000000000001</v>
      </c>
      <c r="Q13" s="21">
        <f t="shared" si="4"/>
        <v>6.6922087926633331</v>
      </c>
      <c r="R13" s="167">
        <f t="shared" si="1"/>
        <v>0.183</v>
      </c>
      <c r="S13" s="168">
        <f t="shared" si="5"/>
        <v>1.2246742090573899</v>
      </c>
      <c r="T13" s="21">
        <f t="shared" si="6"/>
        <v>0.41209829634648654</v>
      </c>
      <c r="U13" s="22" t="s">
        <v>8558</v>
      </c>
      <c r="V13" s="30">
        <f>+VLOOKUP(J13,'Resumen Infraestructura'!$C$5:$K$30,9,FALSE)</f>
        <v>269</v>
      </c>
      <c r="W13" s="386"/>
      <c r="X13" s="133">
        <v>6</v>
      </c>
      <c r="Y13" s="41" t="str">
        <f t="shared" si="7"/>
        <v>TA060COR0S1C1240A-3</v>
      </c>
      <c r="Z13" s="133" t="str">
        <f t="shared" ref="Z13:Z23" si="10">+F21</f>
        <v>AT</v>
      </c>
      <c r="AA13" s="134" t="str">
        <f t="shared" si="8"/>
        <v>Torre de ángulo menor tipo A1 (30°)Tipo A1-3</v>
      </c>
      <c r="AB13" s="152">
        <f t="shared" si="9"/>
        <v>7.4</v>
      </c>
      <c r="AC13" s="392">
        <f>+V21</f>
        <v>13</v>
      </c>
      <c r="AE13"/>
      <c r="AF13"/>
      <c r="AG13"/>
      <c r="AH13"/>
      <c r="AI13"/>
    </row>
    <row r="14" spans="1:35" s="9" customFormat="1" x14ac:dyDescent="0.25">
      <c r="A14" s="160">
        <v>7</v>
      </c>
      <c r="B14" s="161" t="s">
        <v>8101</v>
      </c>
      <c r="C14" s="161" t="str">
        <f>+VLOOKUP(J14,'Resumen Infraestructura'!$C$5:$D$17,2,FALSE)</f>
        <v>Cajamarca, Lambayeque y Piura</v>
      </c>
      <c r="D14" s="137" t="s">
        <v>8100</v>
      </c>
      <c r="E14" s="162" t="s">
        <v>8100</v>
      </c>
      <c r="F14" s="165" t="str">
        <f>+VLOOKUP(J14,'Resumen Infraestructura'!$C$5:$H$30,6,FALSE)</f>
        <v>MT</v>
      </c>
      <c r="G14" s="163">
        <f>+VLOOKUP(J14,'Resumen Infraestructura'!$C$5:$G$17,5,FALSE)</f>
        <v>13</v>
      </c>
      <c r="H14" s="137" t="str">
        <f>+VLOOKUP(J14,'Resumen Infraestructura'!$C$5:$G$17,4,FALSE)</f>
        <v>Poste</v>
      </c>
      <c r="I14" s="137" t="str">
        <f>+VLOOKUP(J14,'Resumen Infraestructura'!$C$5:$I$17,7,FALSE)</f>
        <v>Concreto y Madera</v>
      </c>
      <c r="J14" s="137" t="s">
        <v>5853</v>
      </c>
      <c r="K14" s="161" t="str">
        <f>+IF(B14="MOD INV_2018",+VLOOKUP(J14,MOD_INV_2018!$C$31:$G$3085,2,FALSE),VLOOKUP(J14,SICODI!$G$3:$K$2404,2,FALSE))</f>
        <v>POSTE DE MADERA TRATADA DE 13 mts. CL.5</v>
      </c>
      <c r="L14" s="164">
        <f>+IF(B14="MOD INV_2018",+VLOOKUP(J14,MOD_INV_2018!$C$31:$G$3085,5,FALSE),VLOOKUP(J14,SICODI!$G$3:$K$2404,5,FALSE))</f>
        <v>397.99251999999996</v>
      </c>
      <c r="M14" s="165">
        <f t="shared" si="2"/>
        <v>0.84299999999999997</v>
      </c>
      <c r="N14" s="166">
        <f t="shared" si="3"/>
        <v>733.50021435999986</v>
      </c>
      <c r="O14" s="165">
        <v>0</v>
      </c>
      <c r="P14" s="165">
        <f t="shared" si="0"/>
        <v>0.13400000000000001</v>
      </c>
      <c r="Q14" s="21">
        <f t="shared" si="4"/>
        <v>8.1907523936866653</v>
      </c>
      <c r="R14" s="167">
        <f t="shared" si="1"/>
        <v>0.183</v>
      </c>
      <c r="S14" s="168">
        <f t="shared" si="5"/>
        <v>1.4989076880446597</v>
      </c>
      <c r="T14" s="21">
        <f t="shared" si="6"/>
        <v>0.50437683757485674</v>
      </c>
      <c r="U14" s="22" t="s">
        <v>8558</v>
      </c>
      <c r="V14" s="30">
        <f>+VLOOKUP(J14,'Resumen Infraestructura'!$C$5:$K$30,9,FALSE)</f>
        <v>143</v>
      </c>
      <c r="W14" s="386"/>
      <c r="X14" s="133">
        <v>7</v>
      </c>
      <c r="Y14" s="41" t="str">
        <f t="shared" si="7"/>
        <v>TA060COR0S1C1240A±0</v>
      </c>
      <c r="Z14" s="133" t="str">
        <f t="shared" si="10"/>
        <v>AT</v>
      </c>
      <c r="AA14" s="134" t="str">
        <f t="shared" si="8"/>
        <v>Torre de ángulo menor tipo A1 (30°)Tipo A1±0</v>
      </c>
      <c r="AB14" s="157">
        <f t="shared" si="9"/>
        <v>8.2100000000000009</v>
      </c>
      <c r="AC14" s="393"/>
      <c r="AE14"/>
      <c r="AF14"/>
      <c r="AG14"/>
      <c r="AH14"/>
      <c r="AI14"/>
    </row>
    <row r="15" spans="1:35" s="9" customFormat="1" x14ac:dyDescent="0.25">
      <c r="A15" s="160">
        <v>8</v>
      </c>
      <c r="B15" s="161" t="s">
        <v>8101</v>
      </c>
      <c r="C15" s="161" t="str">
        <f>+VLOOKUP(J15,'Resumen Infraestructura'!$C$5:$D$17,2,FALSE)</f>
        <v>Cajamarca, Lambayeque y Piura</v>
      </c>
      <c r="D15" s="137" t="s">
        <v>8100</v>
      </c>
      <c r="E15" s="162" t="s">
        <v>8100</v>
      </c>
      <c r="F15" s="165" t="str">
        <f>+VLOOKUP(J15,'Resumen Infraestructura'!$C$5:$H$30,6,FALSE)</f>
        <v>MT</v>
      </c>
      <c r="G15" s="163">
        <f>+VLOOKUP(J15,'Resumen Infraestructura'!$C$5:$G$17,5,FALSE)</f>
        <v>12</v>
      </c>
      <c r="H15" s="137" t="str">
        <f>+VLOOKUP(J15,'Resumen Infraestructura'!$C$5:$G$17,4,FALSE)</f>
        <v>Poste</v>
      </c>
      <c r="I15" s="137" t="str">
        <f>+VLOOKUP(J15,'Resumen Infraestructura'!$C$5:$I$17,7,FALSE)</f>
        <v>Concreto</v>
      </c>
      <c r="J15" s="137" t="s">
        <v>3173</v>
      </c>
      <c r="K15" s="161" t="str">
        <f>+IF(B15="MOD INV_2018",+VLOOKUP(J15,MOD_INV_2018!$C$31:$G$3085,2,FALSE),VLOOKUP(J15,SICODI!$G$3:$K$2404,2,FALSE))</f>
        <v>POSTE DE CONCRETO ARMADO DE 12/300/150/330</v>
      </c>
      <c r="L15" s="164">
        <f>+IF(B15="MOD INV_2018",+VLOOKUP(J15,MOD_INV_2018!$C$31:$G$3085,5,FALSE),VLOOKUP(J15,SICODI!$G$3:$K$2404,5,FALSE))</f>
        <v>330.01628799999997</v>
      </c>
      <c r="M15" s="165">
        <f t="shared" si="2"/>
        <v>0.84299999999999997</v>
      </c>
      <c r="N15" s="166">
        <f t="shared" si="3"/>
        <v>608.22001878399999</v>
      </c>
      <c r="O15" s="165">
        <v>0</v>
      </c>
      <c r="P15" s="165">
        <f t="shared" si="0"/>
        <v>0.13400000000000001</v>
      </c>
      <c r="Q15" s="21">
        <f t="shared" si="4"/>
        <v>6.7917902097546667</v>
      </c>
      <c r="R15" s="167">
        <f t="shared" si="1"/>
        <v>0.183</v>
      </c>
      <c r="S15" s="168">
        <f t="shared" si="5"/>
        <v>1.242897608385104</v>
      </c>
      <c r="T15" s="21">
        <f t="shared" si="6"/>
        <v>0.41823040214331952</v>
      </c>
      <c r="U15" s="22" t="s">
        <v>8558</v>
      </c>
      <c r="V15" s="30">
        <f>+VLOOKUP(J15,'Resumen Infraestructura'!$C$5:$K$30,9,FALSE)</f>
        <v>725</v>
      </c>
      <c r="W15" s="386"/>
      <c r="X15" s="133">
        <v>8</v>
      </c>
      <c r="Y15" s="41" t="str">
        <f t="shared" si="7"/>
        <v>TA060COR0S1C1240A+3</v>
      </c>
      <c r="Z15" s="133" t="str">
        <f t="shared" si="10"/>
        <v>AT</v>
      </c>
      <c r="AA15" s="134" t="str">
        <f t="shared" si="8"/>
        <v>Torre de ángulo menor tipo A1 (30°)Tipo A1+3</v>
      </c>
      <c r="AB15" s="157">
        <f t="shared" si="9"/>
        <v>9.0299999999999994</v>
      </c>
      <c r="AC15" s="394"/>
      <c r="AE15"/>
      <c r="AF15"/>
      <c r="AG15"/>
      <c r="AH15"/>
      <c r="AI15"/>
    </row>
    <row r="16" spans="1:35" s="9" customFormat="1" x14ac:dyDescent="0.25">
      <c r="A16" s="160">
        <v>9</v>
      </c>
      <c r="B16" s="161" t="s">
        <v>8101</v>
      </c>
      <c r="C16" s="161" t="str">
        <f>+VLOOKUP(J16,'Resumen Infraestructura'!$C$5:$D$17,2,FALSE)</f>
        <v>Cajamarca, Lambayeque y Piura</v>
      </c>
      <c r="D16" s="137" t="s">
        <v>8100</v>
      </c>
      <c r="E16" s="162" t="s">
        <v>8100</v>
      </c>
      <c r="F16" s="165" t="str">
        <f>+VLOOKUP(J16,'Resumen Infraestructura'!$C$5:$H$30,6,FALSE)</f>
        <v>MT</v>
      </c>
      <c r="G16" s="163">
        <f>+VLOOKUP(J16,'Resumen Infraestructura'!$C$5:$G$17,5,FALSE)</f>
        <v>13</v>
      </c>
      <c r="H16" s="137" t="str">
        <f>+VLOOKUP(J16,'Resumen Infraestructura'!$C$5:$G$17,4,FALSE)</f>
        <v>Poste</v>
      </c>
      <c r="I16" s="137" t="str">
        <f>+VLOOKUP(J16,'Resumen Infraestructura'!$C$5:$I$17,7,FALSE)</f>
        <v>Concreto</v>
      </c>
      <c r="J16" s="137" t="s">
        <v>3160</v>
      </c>
      <c r="K16" s="161" t="str">
        <f>+IF(B16="MOD INV_2018",+VLOOKUP(J16,MOD_INV_2018!$C$31:$G$3085,2,FALSE),VLOOKUP(J16,SICODI!$G$3:$K$2404,2,FALSE))</f>
        <v>POSTE DE CONCRETO ARMADO DE 13/300/150/345</v>
      </c>
      <c r="L16" s="164">
        <f>+IF(B16="MOD INV_2018",+VLOOKUP(J16,MOD_INV_2018!$C$31:$G$3085,5,FALSE),VLOOKUP(J16,SICODI!$G$3:$K$2404,5,FALSE))</f>
        <v>368.05813999999998</v>
      </c>
      <c r="M16" s="165">
        <f t="shared" si="2"/>
        <v>0.84299999999999997</v>
      </c>
      <c r="N16" s="166">
        <f t="shared" si="3"/>
        <v>678.33115201999999</v>
      </c>
      <c r="O16" s="165">
        <v>0</v>
      </c>
      <c r="P16" s="165">
        <f t="shared" si="0"/>
        <v>0.13400000000000001</v>
      </c>
      <c r="Q16" s="21">
        <f t="shared" si="4"/>
        <v>7.5746978642233342</v>
      </c>
      <c r="R16" s="167">
        <f t="shared" si="1"/>
        <v>0.183</v>
      </c>
      <c r="S16" s="168">
        <f t="shared" si="5"/>
        <v>1.3861697091528702</v>
      </c>
      <c r="T16" s="21">
        <f t="shared" si="6"/>
        <v>0.46644092883173766</v>
      </c>
      <c r="U16" s="22" t="s">
        <v>8558</v>
      </c>
      <c r="V16" s="30">
        <f>+VLOOKUP(J16,'Resumen Infraestructura'!$C$5:$K$30,9,FALSE)</f>
        <v>1877</v>
      </c>
      <c r="W16" s="386"/>
      <c r="X16" s="133">
        <v>9</v>
      </c>
      <c r="Y16" s="41" t="str">
        <f t="shared" si="7"/>
        <v>TA138SIR1S1C1240S-6</v>
      </c>
      <c r="Z16" s="133" t="str">
        <f t="shared" si="10"/>
        <v>AT</v>
      </c>
      <c r="AA16" s="134" t="str">
        <f t="shared" si="8"/>
        <v>Torre de suspensión tipo SS1 (5°)Tipo SS1-6</v>
      </c>
      <c r="AB16" s="157">
        <f t="shared" si="9"/>
        <v>5.6</v>
      </c>
      <c r="AC16" s="392">
        <f>+V24</f>
        <v>297</v>
      </c>
      <c r="AE16"/>
      <c r="AF16"/>
      <c r="AG16"/>
      <c r="AH16"/>
      <c r="AI16"/>
    </row>
    <row r="17" spans="1:35" s="9" customFormat="1" x14ac:dyDescent="0.25">
      <c r="A17" s="160">
        <v>10</v>
      </c>
      <c r="B17" s="161" t="s">
        <v>8101</v>
      </c>
      <c r="C17" s="161" t="str">
        <f>+VLOOKUP(J17,'Resumen Infraestructura'!$C$5:$D$17,2,FALSE)</f>
        <v>Cajamarca</v>
      </c>
      <c r="D17" s="137" t="s">
        <v>8100</v>
      </c>
      <c r="E17" s="162" t="s">
        <v>8100</v>
      </c>
      <c r="F17" s="165" t="str">
        <f>+VLOOKUP(J17,'Resumen Infraestructura'!$C$5:$H$30,6,FALSE)</f>
        <v>MT</v>
      </c>
      <c r="G17" s="163">
        <f>+VLOOKUP(J17,'Resumen Infraestructura'!$C$5:$G$17,5,FALSE)</f>
        <v>14</v>
      </c>
      <c r="H17" s="137" t="str">
        <f>+VLOOKUP(J17,'Resumen Infraestructura'!$C$5:$G$17,4,FALSE)</f>
        <v>Poste</v>
      </c>
      <c r="I17" s="137" t="str">
        <f>+VLOOKUP(J17,'Resumen Infraestructura'!$C$5:$I$17,7,FALSE)</f>
        <v>Concreto</v>
      </c>
      <c r="J17" s="137" t="s">
        <v>5716</v>
      </c>
      <c r="K17" s="161" t="str">
        <f>+IF(B17="MOD INV_2018",+VLOOKUP(J17,MOD_INV_2018!$C$31:$G$3085,2,FALSE),VLOOKUP(J17,SICODI!$G$3:$K$2404,2,FALSE))</f>
        <v>POSTE DE CONCRETO ARMADO DE 13/400/150/345</v>
      </c>
      <c r="L17" s="164">
        <f>+IF(B17="MOD INV_2018",+VLOOKUP(J17,MOD_INV_2018!$C$31:$G$3085,5,FALSE),VLOOKUP(J17,SICODI!$G$3:$K$2404,5,FALSE))</f>
        <v>427.270804</v>
      </c>
      <c r="M17" s="165">
        <f t="shared" si="2"/>
        <v>0.84299999999999997</v>
      </c>
      <c r="N17" s="166">
        <f t="shared" si="3"/>
        <v>787.46009177199994</v>
      </c>
      <c r="O17" s="165">
        <v>0</v>
      </c>
      <c r="P17" s="165">
        <f t="shared" si="0"/>
        <v>0.13400000000000001</v>
      </c>
      <c r="Q17" s="21">
        <f t="shared" si="4"/>
        <v>8.7933043581206665</v>
      </c>
      <c r="R17" s="167">
        <f t="shared" si="1"/>
        <v>0.183</v>
      </c>
      <c r="S17" s="168">
        <f t="shared" si="5"/>
        <v>1.6091746975360819</v>
      </c>
      <c r="T17" s="21">
        <f t="shared" si="6"/>
        <v>0.54148127434552407</v>
      </c>
      <c r="U17" s="22" t="s">
        <v>8558</v>
      </c>
      <c r="V17" s="30">
        <f>+VLOOKUP(J17,'Resumen Infraestructura'!$C$5:$K$30,9,FALSE)</f>
        <v>2</v>
      </c>
      <c r="W17" s="386"/>
      <c r="X17" s="133">
        <v>10</v>
      </c>
      <c r="Y17" s="41" t="str">
        <f t="shared" si="7"/>
        <v>TA138SIR1S1C1240S-3</v>
      </c>
      <c r="Z17" s="133" t="str">
        <f t="shared" si="10"/>
        <v>AT</v>
      </c>
      <c r="AA17" s="134" t="str">
        <f t="shared" si="8"/>
        <v>Torre de suspensión tipo SS1 (5°)Tipo SS1-3</v>
      </c>
      <c r="AB17" s="157">
        <f t="shared" si="9"/>
        <v>6.41</v>
      </c>
      <c r="AC17" s="393"/>
      <c r="AE17"/>
      <c r="AF17"/>
      <c r="AG17"/>
      <c r="AH17"/>
      <c r="AI17"/>
    </row>
    <row r="18" spans="1:35" s="9" customFormat="1" x14ac:dyDescent="0.25">
      <c r="A18" s="160">
        <v>11</v>
      </c>
      <c r="B18" s="161" t="s">
        <v>8101</v>
      </c>
      <c r="C18" s="161" t="str">
        <f>+VLOOKUP(J18,'Resumen Infraestructura'!$C$5:$D$17,2,FALSE)</f>
        <v>Cajamarca y Lambayeque</v>
      </c>
      <c r="D18" s="137" t="s">
        <v>8100</v>
      </c>
      <c r="E18" s="162" t="s">
        <v>8100</v>
      </c>
      <c r="F18" s="165" t="str">
        <f>+VLOOKUP(J18,'Resumen Infraestructura'!$C$5:$H$30,6,FALSE)</f>
        <v>MT</v>
      </c>
      <c r="G18" s="163" t="str">
        <f>+VLOOKUP(J18,'Resumen Infraestructura'!$C$5:$G$17,5,FALSE)</f>
        <v>14 y 15</v>
      </c>
      <c r="H18" s="137" t="str">
        <f>+VLOOKUP(J18,'Resumen Infraestructura'!$C$5:$G$17,4,FALSE)</f>
        <v>Poste</v>
      </c>
      <c r="I18" s="137" t="str">
        <f>+VLOOKUP(J18,'Resumen Infraestructura'!$C$5:$I$17,7,FALSE)</f>
        <v>Concreto</v>
      </c>
      <c r="J18" s="137" t="s">
        <v>5722</v>
      </c>
      <c r="K18" s="161" t="str">
        <f>+IF(B18="MOD INV_2018",+VLOOKUP(J18,MOD_INV_2018!$C$31:$G$3085,2,FALSE),VLOOKUP(J18,SICODI!$G$3:$K$2404,2,FALSE))</f>
        <v>POSTE DE CONCRETO ARMADO DE 15/400/150/375</v>
      </c>
      <c r="L18" s="164">
        <f>+IF(B18="MOD INV_2018",+VLOOKUP(J18,MOD_INV_2018!$C$31:$G$3085,5,FALSE),VLOOKUP(J18,SICODI!$G$3:$K$2404,5,FALSE))</f>
        <v>558.57201599999996</v>
      </c>
      <c r="M18" s="165">
        <f t="shared" si="2"/>
        <v>0.84299999999999997</v>
      </c>
      <c r="N18" s="166">
        <f t="shared" si="3"/>
        <v>1029.4482254879999</v>
      </c>
      <c r="O18" s="165">
        <v>0</v>
      </c>
      <c r="P18" s="165">
        <f t="shared" si="0"/>
        <v>0.13400000000000001</v>
      </c>
      <c r="Q18" s="21">
        <f t="shared" si="4"/>
        <v>11.495505184616</v>
      </c>
      <c r="R18" s="167">
        <f t="shared" si="1"/>
        <v>0.183</v>
      </c>
      <c r="S18" s="168">
        <f t="shared" si="5"/>
        <v>2.1036774487847278</v>
      </c>
      <c r="T18" s="21">
        <f t="shared" si="6"/>
        <v>0.70787960283246598</v>
      </c>
      <c r="U18" s="22" t="s">
        <v>8558</v>
      </c>
      <c r="V18" s="30">
        <f>+VLOOKUP(J18,'Resumen Infraestructura'!$C$5:$K$30,9,FALSE)</f>
        <v>22</v>
      </c>
      <c r="W18" s="386"/>
      <c r="X18" s="133">
        <v>11</v>
      </c>
      <c r="Y18" s="41" t="str">
        <f t="shared" si="7"/>
        <v>TA138SIR1S1C1240S±0</v>
      </c>
      <c r="Z18" s="133" t="str">
        <f t="shared" si="10"/>
        <v>AT</v>
      </c>
      <c r="AA18" s="134" t="str">
        <f t="shared" si="8"/>
        <v>Torre de suspensión tipo SS1 (5°)Tipo SS1±0</v>
      </c>
      <c r="AB18" s="157">
        <f t="shared" si="9"/>
        <v>7.21</v>
      </c>
      <c r="AC18" s="393"/>
      <c r="AE18"/>
      <c r="AF18"/>
      <c r="AG18"/>
      <c r="AH18"/>
      <c r="AI18"/>
    </row>
    <row r="19" spans="1:35" s="9" customFormat="1" x14ac:dyDescent="0.25">
      <c r="A19" s="160">
        <v>12</v>
      </c>
      <c r="B19" s="161" t="s">
        <v>8101</v>
      </c>
      <c r="C19" s="161" t="str">
        <f>+VLOOKUP(J19,'Resumen Infraestructura'!$C$5:$D$17,2,FALSE)</f>
        <v>Lambayeque</v>
      </c>
      <c r="D19" s="137" t="s">
        <v>8100</v>
      </c>
      <c r="E19" s="162" t="s">
        <v>8100</v>
      </c>
      <c r="F19" s="165" t="str">
        <f>+VLOOKUP(J19,'Resumen Infraestructura'!$C$5:$H$30,6,FALSE)</f>
        <v>MT</v>
      </c>
      <c r="G19" s="163">
        <f>+VLOOKUP(J19,'Resumen Infraestructura'!$C$5:$G$17,5,FALSE)</f>
        <v>15</v>
      </c>
      <c r="H19" s="137" t="str">
        <f>+VLOOKUP(J19,'Resumen Infraestructura'!$C$5:$G$17,4,FALSE)</f>
        <v>Poste</v>
      </c>
      <c r="I19" s="137" t="str">
        <f>+VLOOKUP(J19,'Resumen Infraestructura'!$C$5:$I$17,7,FALSE)</f>
        <v>Concreto</v>
      </c>
      <c r="J19" s="137" t="s">
        <v>5765</v>
      </c>
      <c r="K19" s="161" t="str">
        <f>+IF(B19="MOD INV_2018",+VLOOKUP(J19,MOD_INV_2018!$C$31:$G$3085,2,FALSE),VLOOKUP(J19,SICODI!$G$3:$K$2404,2,FALSE))</f>
        <v>POSTE DE CONCRETO ARMADO PARA A. P. 15/200/140/365</v>
      </c>
      <c r="L19" s="164">
        <f>+IF(B19="MOD INV_2018",+VLOOKUP(J19,MOD_INV_2018!$C$31:$G$3085,5,FALSE),VLOOKUP(J19,SICODI!$G$3:$K$2404,5,FALSE))</f>
        <v>359.65776799999998</v>
      </c>
      <c r="M19" s="165">
        <f t="shared" si="2"/>
        <v>0.84299999999999997</v>
      </c>
      <c r="N19" s="166">
        <f t="shared" si="3"/>
        <v>662.84926642399989</v>
      </c>
      <c r="O19" s="165">
        <v>0</v>
      </c>
      <c r="P19" s="165">
        <f t="shared" si="0"/>
        <v>0.13400000000000001</v>
      </c>
      <c r="Q19" s="21">
        <f t="shared" si="4"/>
        <v>7.4018168084013327</v>
      </c>
      <c r="R19" s="167">
        <f t="shared" si="1"/>
        <v>0.183</v>
      </c>
      <c r="S19" s="168">
        <f t="shared" si="5"/>
        <v>1.3545324759374437</v>
      </c>
      <c r="T19" s="21">
        <f t="shared" si="6"/>
        <v>0.45579511804159406</v>
      </c>
      <c r="U19" s="22" t="s">
        <v>8558</v>
      </c>
      <c r="V19" s="30">
        <f>+VLOOKUP(J19,'Resumen Infraestructura'!$C$5:$K$30,9,FALSE)</f>
        <v>1</v>
      </c>
      <c r="W19" s="386"/>
      <c r="X19" s="133">
        <v>12</v>
      </c>
      <c r="Y19" s="41" t="str">
        <f t="shared" si="7"/>
        <v>TA138SIR1S1C1240S+3</v>
      </c>
      <c r="Z19" s="133" t="str">
        <f t="shared" si="10"/>
        <v>AT</v>
      </c>
      <c r="AA19" s="134" t="str">
        <f t="shared" si="8"/>
        <v>Torre de suspensión tipo SS1 (5°)Tipo SS1+3</v>
      </c>
      <c r="AB19" s="157">
        <f t="shared" si="9"/>
        <v>8</v>
      </c>
      <c r="AC19" s="393"/>
      <c r="AE19"/>
      <c r="AF19"/>
      <c r="AG19"/>
      <c r="AH19"/>
      <c r="AI19"/>
    </row>
    <row r="20" spans="1:35" s="9" customFormat="1" x14ac:dyDescent="0.25">
      <c r="A20" s="160">
        <v>13</v>
      </c>
      <c r="B20" s="161" t="s">
        <v>8101</v>
      </c>
      <c r="C20" s="161" t="str">
        <f>+VLOOKUP(J20,'Resumen Infraestructura'!$C$5:$D$17,2,FALSE)</f>
        <v>Lambayeque</v>
      </c>
      <c r="D20" s="137" t="s">
        <v>8100</v>
      </c>
      <c r="E20" s="162" t="s">
        <v>8100</v>
      </c>
      <c r="F20" s="165" t="str">
        <f>+VLOOKUP(J20,'Resumen Infraestructura'!$C$5:$H$30,6,FALSE)</f>
        <v>AT</v>
      </c>
      <c r="G20" s="163">
        <f>+VLOOKUP(J20,'Resumen Infraestructura'!$C$5:$G$17,5,FALSE)</f>
        <v>18</v>
      </c>
      <c r="H20" s="137" t="str">
        <f>+VLOOKUP(J20,'Resumen Infraestructura'!$C$5:$G$17,4,FALSE)</f>
        <v>Poste</v>
      </c>
      <c r="I20" s="137" t="str">
        <f>+VLOOKUP(J20,'Resumen Infraestructura'!$C$5:$I$17,7,FALSE)</f>
        <v>Metálico</v>
      </c>
      <c r="J20" s="137" t="s">
        <v>5728</v>
      </c>
      <c r="K20" s="161" t="str">
        <f>+IF(B20="MOD INV_2018",+VLOOKUP(J20,MOD_INV_2018!$C$31:$G$3085,2,FALSE),VLOOKUP(J20,SICODI!$G$3:$K$2404,2,FALSE))</f>
        <v>POSTE DE CONCRETO ARMADO DE 17/300/150/405</v>
      </c>
      <c r="L20" s="164">
        <f>+IF(B20="MOD INV_2018",+VLOOKUP(J20,MOD_INV_2018!$C$31:$G$3085,5,FALSE),VLOOKUP(J20,SICODI!$G$3:$K$2404,5,FALSE))</f>
        <v>530.74651599999993</v>
      </c>
      <c r="M20" s="165">
        <f t="shared" si="2"/>
        <v>0.84299999999999997</v>
      </c>
      <c r="N20" s="166">
        <f t="shared" si="3"/>
        <v>978.16582898799982</v>
      </c>
      <c r="O20" s="165">
        <v>0</v>
      </c>
      <c r="P20" s="165">
        <f t="shared" si="0"/>
        <v>0.13400000000000001</v>
      </c>
      <c r="Q20" s="21">
        <f t="shared" si="4"/>
        <v>10.922851757032666</v>
      </c>
      <c r="R20" s="167">
        <f t="shared" si="1"/>
        <v>0.183</v>
      </c>
      <c r="S20" s="168">
        <f t="shared" si="5"/>
        <v>1.9988818715369778</v>
      </c>
      <c r="T20" s="21">
        <f t="shared" si="6"/>
        <v>0.67261628257222794</v>
      </c>
      <c r="U20" s="22">
        <f>ROUND(T20,2)</f>
        <v>0.67</v>
      </c>
      <c r="V20" s="30">
        <f>+VLOOKUP(J20,'Resumen Infraestructura'!$C$5:$K$30,9,FALSE)</f>
        <v>1</v>
      </c>
      <c r="W20" s="386"/>
      <c r="X20" s="133">
        <v>13</v>
      </c>
      <c r="Y20" s="41" t="str">
        <f t="shared" si="7"/>
        <v>TA138SIR1S1C1240S+6</v>
      </c>
      <c r="Z20" s="133" t="str">
        <f t="shared" si="10"/>
        <v>AT</v>
      </c>
      <c r="AA20" s="134" t="str">
        <f t="shared" si="8"/>
        <v>Torre de suspensión tipo SS1 (5°)Tipo SS1+6</v>
      </c>
      <c r="AB20" s="157">
        <f t="shared" si="9"/>
        <v>8.7899999999999991</v>
      </c>
      <c r="AC20" s="393"/>
      <c r="AE20"/>
      <c r="AF20"/>
      <c r="AG20"/>
      <c r="AH20"/>
      <c r="AI20"/>
    </row>
    <row r="21" spans="1:35" s="9" customFormat="1" x14ac:dyDescent="0.25">
      <c r="A21" s="160">
        <v>14</v>
      </c>
      <c r="B21" s="161" t="s">
        <v>3158</v>
      </c>
      <c r="C21" s="161" t="str">
        <f>+'Resumen Infraestructura'!$D$18</f>
        <v>Lambayeque</v>
      </c>
      <c r="D21" s="137" t="s">
        <v>8100</v>
      </c>
      <c r="E21" s="162" t="s">
        <v>8100</v>
      </c>
      <c r="F21" s="165" t="str">
        <f>+'Resumen Infraestructura'!H26</f>
        <v>AT</v>
      </c>
      <c r="G21" s="163">
        <f>+'Resumen Infraestructura'!$G$18</f>
        <v>15</v>
      </c>
      <c r="H21" s="137" t="s">
        <v>8103</v>
      </c>
      <c r="I21" s="137" t="str">
        <f>+'Resumen Infraestructura'!$I$18</f>
        <v>Metálico</v>
      </c>
      <c r="J21" s="137" t="s">
        <v>8200</v>
      </c>
      <c r="K21" s="161" t="str">
        <f>+IF(B21="MOD INV_2018",+VLOOKUP(J21,MOD_INV_2018!$C$17:$G$3085,2,FALSE),VLOOKUP(J21,SICODI!$G$3:$K$2404,2,FALSE))</f>
        <v>Torre de ángulo menor tipo A1 (30°)Tipo A1-3</v>
      </c>
      <c r="L21" s="164">
        <f>+IF(B21="MOD INV_2018",+VLOOKUP(J21,MOD_INV_2018!$C$17:$G$3085,5,FALSE),VLOOKUP(J21,SICODI!$G$3:$K$2404,5,FALSE))</f>
        <v>5839.7707375408636</v>
      </c>
      <c r="M21" s="165">
        <f t="shared" si="2"/>
        <v>0.84299999999999997</v>
      </c>
      <c r="N21" s="166">
        <f t="shared" si="3"/>
        <v>10762.697469287812</v>
      </c>
      <c r="O21" s="165">
        <v>0</v>
      </c>
      <c r="P21" s="165">
        <f t="shared" si="0"/>
        <v>0.13400000000000001</v>
      </c>
      <c r="Q21" s="21">
        <f t="shared" si="4"/>
        <v>120.1834550737139</v>
      </c>
      <c r="R21" s="167">
        <f t="shared" si="1"/>
        <v>0.183</v>
      </c>
      <c r="S21" s="168">
        <f t="shared" si="5"/>
        <v>21.993572278489644</v>
      </c>
      <c r="T21" s="21">
        <f t="shared" si="6"/>
        <v>7.4007549105773389</v>
      </c>
      <c r="U21" s="22">
        <f t="shared" ref="U21:U31" si="11">ROUND(T21,2)</f>
        <v>7.4</v>
      </c>
      <c r="V21" s="395">
        <f>+'Resumen Infraestructura'!K18</f>
        <v>13</v>
      </c>
      <c r="W21" s="386"/>
      <c r="X21" s="133">
        <v>14</v>
      </c>
      <c r="Y21" s="41" t="str">
        <f t="shared" si="7"/>
        <v>TA138SIR1S1C1240A-3</v>
      </c>
      <c r="Z21" s="133" t="str">
        <f t="shared" si="10"/>
        <v>AT</v>
      </c>
      <c r="AA21" s="134" t="str">
        <f t="shared" si="8"/>
        <v>Torre de ángulo menor tipo AS1 (30°)Tipo AS1-3</v>
      </c>
      <c r="AB21" s="157">
        <f t="shared" si="9"/>
        <v>9.86</v>
      </c>
      <c r="AC21" s="393"/>
      <c r="AE21"/>
      <c r="AF21"/>
      <c r="AG21"/>
      <c r="AH21"/>
      <c r="AI21"/>
    </row>
    <row r="22" spans="1:35" s="9" customFormat="1" x14ac:dyDescent="0.25">
      <c r="A22" s="160">
        <v>15</v>
      </c>
      <c r="B22" s="161" t="s">
        <v>3158</v>
      </c>
      <c r="C22" s="161" t="str">
        <f>+'Resumen Infraestructura'!$D$18</f>
        <v>Lambayeque</v>
      </c>
      <c r="D22" s="137" t="s">
        <v>8100</v>
      </c>
      <c r="E22" s="162" t="s">
        <v>8100</v>
      </c>
      <c r="F22" s="165" t="str">
        <f>+'Resumen Infraestructura'!H28</f>
        <v>AT</v>
      </c>
      <c r="G22" s="163">
        <f>+'Resumen Infraestructura'!$G$18</f>
        <v>15</v>
      </c>
      <c r="H22" s="137" t="s">
        <v>8103</v>
      </c>
      <c r="I22" s="137" t="str">
        <f>+'Resumen Infraestructura'!$I$18</f>
        <v>Metálico</v>
      </c>
      <c r="J22" s="137" t="s">
        <v>8201</v>
      </c>
      <c r="K22" s="161" t="str">
        <f>+IF(B22="MOD INV_2018",+VLOOKUP(J22,MOD_INV_2018!$C$17:$G$3085,2,FALSE),VLOOKUP(J22,SICODI!$G$3:$K$2404,2,FALSE))</f>
        <v>Torre de ángulo menor tipo A1 (30°)Tipo A1±0</v>
      </c>
      <c r="L22" s="164">
        <f>+IF(B22="MOD INV_2018",+VLOOKUP(J22,MOD_INV_2018!$C$17:$G$3085,5,FALSE),VLOOKUP(J22,SICODI!$G$3:$K$2404,5,FALSE))</f>
        <v>6481.4325610886381</v>
      </c>
      <c r="M22" s="165">
        <f t="shared" si="2"/>
        <v>0.84299999999999997</v>
      </c>
      <c r="N22" s="166">
        <f t="shared" si="3"/>
        <v>11945.280210086359</v>
      </c>
      <c r="O22" s="165">
        <v>0</v>
      </c>
      <c r="P22" s="165">
        <f t="shared" si="0"/>
        <v>0.13400000000000001</v>
      </c>
      <c r="Q22" s="21">
        <f t="shared" si="4"/>
        <v>133.38896234596436</v>
      </c>
      <c r="R22" s="167">
        <f t="shared" si="1"/>
        <v>0.183</v>
      </c>
      <c r="S22" s="168">
        <f t="shared" si="5"/>
        <v>24.410180109311476</v>
      </c>
      <c r="T22" s="21">
        <f t="shared" si="6"/>
        <v>8.2139344179548708</v>
      </c>
      <c r="U22" s="22">
        <f t="shared" si="11"/>
        <v>8.2100000000000009</v>
      </c>
      <c r="V22" s="396"/>
      <c r="W22" s="386"/>
      <c r="X22" s="133">
        <v>15</v>
      </c>
      <c r="Y22" s="41" t="str">
        <f t="shared" si="7"/>
        <v>TA138SIR1S1C1240A±0</v>
      </c>
      <c r="Z22" s="133" t="str">
        <f t="shared" si="10"/>
        <v>AT</v>
      </c>
      <c r="AA22" s="134" t="str">
        <f t="shared" si="8"/>
        <v>Torre de ángulo menor tipo AS1 (30°)Tipo AS1±0</v>
      </c>
      <c r="AB22" s="157">
        <f t="shared" si="9"/>
        <v>10.94</v>
      </c>
      <c r="AC22" s="393"/>
      <c r="AE22"/>
      <c r="AF22"/>
      <c r="AG22"/>
      <c r="AH22"/>
      <c r="AI22"/>
    </row>
    <row r="23" spans="1:35" x14ac:dyDescent="0.25">
      <c r="A23" s="160">
        <v>16</v>
      </c>
      <c r="B23" s="161" t="s">
        <v>3158</v>
      </c>
      <c r="C23" s="161" t="str">
        <f>+'Resumen Infraestructura'!$D$18</f>
        <v>Lambayeque</v>
      </c>
      <c r="D23" s="137" t="s">
        <v>8100</v>
      </c>
      <c r="E23" s="162" t="s">
        <v>8100</v>
      </c>
      <c r="F23" s="165" t="str">
        <f>+'Resumen Infraestructura'!H27</f>
        <v>AT</v>
      </c>
      <c r="G23" s="163">
        <f>+'Resumen Infraestructura'!$G$18</f>
        <v>15</v>
      </c>
      <c r="H23" s="137" t="s">
        <v>8103</v>
      </c>
      <c r="I23" s="137" t="str">
        <f>+'Resumen Infraestructura'!$I$18</f>
        <v>Metálico</v>
      </c>
      <c r="J23" s="137" t="s">
        <v>8202</v>
      </c>
      <c r="K23" s="161" t="str">
        <f>+IF(B23="MOD INV_2018",+VLOOKUP(J23,MOD_INV_2018!$C$17:$G$3085,2,FALSE),VLOOKUP(J23,SICODI!$G$3:$K$2404,2,FALSE))</f>
        <v>Torre de ángulo menor tipo A1 (30°)Tipo A1+3</v>
      </c>
      <c r="L23" s="164">
        <f>+IF(B23="MOD INV_2018",+VLOOKUP(J23,MOD_INV_2018!$C$17:$G$3085,5,FALSE),VLOOKUP(J23,SICODI!$G$3:$K$2404,5,FALSE))</f>
        <v>7123.0943846364125</v>
      </c>
      <c r="M23" s="165">
        <f t="shared" ref="M23:M31" si="12">IF(F23="BT", $M$2, $M$3)</f>
        <v>0.84299999999999997</v>
      </c>
      <c r="N23" s="166">
        <f t="shared" ref="N23:N31" si="13">L23*(M23+1)</f>
        <v>13127.862950884908</v>
      </c>
      <c r="O23" s="165">
        <v>0</v>
      </c>
      <c r="P23" s="165">
        <f t="shared" ref="P23:P31" si="14">IF(F23="BT", ($P$2), ($P$3))</f>
        <v>0.13400000000000001</v>
      </c>
      <c r="Q23" s="21">
        <f t="shared" ref="Q23:Q31" si="15">(N23*P23)/12</f>
        <v>146.59446961821482</v>
      </c>
      <c r="R23" s="167">
        <f t="shared" ref="R23:R31" si="16">IF(F23="BT", ($R$2), ($R$3))</f>
        <v>0.183</v>
      </c>
      <c r="S23" s="168">
        <f t="shared" ref="S23:S31" si="17">Q23*R23</f>
        <v>26.826787940133311</v>
      </c>
      <c r="T23" s="21">
        <f t="shared" ref="T23:T31" si="18">(S23*(1/3)*(1+$V$2))+O23</f>
        <v>9.0271139253324026</v>
      </c>
      <c r="U23" s="22">
        <f t="shared" si="11"/>
        <v>9.0299999999999994</v>
      </c>
      <c r="V23" s="397"/>
      <c r="W23" s="386"/>
      <c r="X23" s="133">
        <v>16</v>
      </c>
      <c r="Y23" s="41" t="str">
        <f t="shared" si="7"/>
        <v>TA138SIR1S1C1240A+3</v>
      </c>
      <c r="Z23" s="133" t="str">
        <f t="shared" si="10"/>
        <v>AT</v>
      </c>
      <c r="AA23" s="134" t="str">
        <f t="shared" si="8"/>
        <v>Torre de ángulo menor tipo AS1 (30°)Tipo AS1+3</v>
      </c>
      <c r="AB23" s="157">
        <f t="shared" si="9"/>
        <v>12.02</v>
      </c>
      <c r="AC23" s="394"/>
    </row>
    <row r="24" spans="1:35" x14ac:dyDescent="0.25">
      <c r="A24" s="160">
        <v>17</v>
      </c>
      <c r="B24" s="161" t="s">
        <v>3158</v>
      </c>
      <c r="C24" s="161" t="str">
        <f>+'Resumen Infraestructura'!$D$19</f>
        <v>Cajamarca</v>
      </c>
      <c r="D24" s="137" t="s">
        <v>8100</v>
      </c>
      <c r="E24" s="162" t="s">
        <v>8100</v>
      </c>
      <c r="F24" s="165" t="str">
        <f>+'Resumen Infraestructura'!H18</f>
        <v>AT</v>
      </c>
      <c r="G24" s="163" t="s">
        <v>8558</v>
      </c>
      <c r="H24" s="137" t="s">
        <v>8103</v>
      </c>
      <c r="I24" s="137" t="str">
        <f>+'Resumen Infraestructura'!$I$18</f>
        <v>Metálico</v>
      </c>
      <c r="J24" s="137" t="s">
        <v>562</v>
      </c>
      <c r="K24" s="161" t="str">
        <f>+IF(B24="MOD INV_2018",+VLOOKUP(J24,MOD_INV_2018!$C$17:$G$3085,2,FALSE),VLOOKUP(J24,SICODI!$G$3:$K$2404,2,FALSE))</f>
        <v>Torre de suspensión tipo SS1 (5°)Tipo SS1-6</v>
      </c>
      <c r="L24" s="164">
        <f>+IF(B24="MOD INV_2018",+VLOOKUP(J24,MOD_INV_2018!$C$17:$G$3085,5,FALSE),VLOOKUP(J24,SICODI!$G$3:$K$2404,5,FALSE))</f>
        <v>4418.633079208068</v>
      </c>
      <c r="M24" s="165">
        <f t="shared" si="12"/>
        <v>0.84299999999999997</v>
      </c>
      <c r="N24" s="166">
        <f t="shared" si="13"/>
        <v>8143.5407649804692</v>
      </c>
      <c r="O24" s="165">
        <v>0</v>
      </c>
      <c r="P24" s="165">
        <f t="shared" si="14"/>
        <v>0.13400000000000001</v>
      </c>
      <c r="Q24" s="21">
        <f t="shared" si="15"/>
        <v>90.936205208948579</v>
      </c>
      <c r="R24" s="167">
        <f t="shared" si="16"/>
        <v>0.183</v>
      </c>
      <c r="S24" s="168">
        <f t="shared" si="17"/>
        <v>16.641325553237589</v>
      </c>
      <c r="T24" s="21">
        <f t="shared" si="18"/>
        <v>5.5997438818564156</v>
      </c>
      <c r="U24" s="22">
        <f t="shared" si="11"/>
        <v>5.6</v>
      </c>
      <c r="V24" s="395">
        <f>+SUM('Resumen Infraestructura'!K19:K30)</f>
        <v>297</v>
      </c>
      <c r="W24" s="386"/>
      <c r="AC24" s="156">
        <f>SUM(AC8:AC16)</f>
        <v>3899</v>
      </c>
    </row>
    <row r="25" spans="1:35" x14ac:dyDescent="0.25">
      <c r="A25" s="160">
        <v>18</v>
      </c>
      <c r="B25" s="161" t="s">
        <v>3158</v>
      </c>
      <c r="C25" s="161" t="str">
        <f>+'Resumen Infraestructura'!$D$19</f>
        <v>Cajamarca</v>
      </c>
      <c r="D25" s="137" t="s">
        <v>8100</v>
      </c>
      <c r="E25" s="162" t="s">
        <v>8100</v>
      </c>
      <c r="F25" s="165" t="str">
        <f>+'Resumen Infraestructura'!H19</f>
        <v>AT</v>
      </c>
      <c r="G25" s="163" t="s">
        <v>8558</v>
      </c>
      <c r="H25" s="137" t="s">
        <v>8103</v>
      </c>
      <c r="I25" s="137" t="str">
        <f>+'Resumen Infraestructura'!$I$18</f>
        <v>Metálico</v>
      </c>
      <c r="J25" s="137" t="s">
        <v>563</v>
      </c>
      <c r="K25" s="161" t="str">
        <f>+IF(B25="MOD INV_2018",+VLOOKUP(J25,MOD_INV_2018!$C$17:$G$3085,2,FALSE),VLOOKUP(J25,SICODI!$G$3:$K$2404,2,FALSE))</f>
        <v>Torre de suspensión tipo SS1 (5°)Tipo SS1-3</v>
      </c>
      <c r="L25" s="164">
        <f>+IF(B25="MOD INV_2018",+VLOOKUP(J25,MOD_INV_2018!$C$17:$G$3085,5,FALSE),VLOOKUP(J25,SICODI!$G$3:$K$2404,5,FALSE))</f>
        <v>5055.5531626975189</v>
      </c>
      <c r="M25" s="165">
        <f t="shared" si="12"/>
        <v>0.84299999999999997</v>
      </c>
      <c r="N25" s="166">
        <f t="shared" si="13"/>
        <v>9317.3844788515271</v>
      </c>
      <c r="O25" s="165">
        <v>0</v>
      </c>
      <c r="P25" s="165">
        <f t="shared" si="14"/>
        <v>0.13400000000000001</v>
      </c>
      <c r="Q25" s="21">
        <f t="shared" si="15"/>
        <v>104.04412668050873</v>
      </c>
      <c r="R25" s="167">
        <f t="shared" si="16"/>
        <v>0.183</v>
      </c>
      <c r="S25" s="168">
        <f t="shared" si="17"/>
        <v>19.040075182533098</v>
      </c>
      <c r="T25" s="21">
        <f t="shared" si="18"/>
        <v>6.4069141711330158</v>
      </c>
      <c r="U25" s="22">
        <f t="shared" si="11"/>
        <v>6.41</v>
      </c>
      <c r="V25" s="396"/>
      <c r="W25" s="386"/>
      <c r="AC25" s="4"/>
    </row>
    <row r="26" spans="1:35" x14ac:dyDescent="0.25">
      <c r="A26" s="160">
        <v>19</v>
      </c>
      <c r="B26" s="161" t="s">
        <v>3158</v>
      </c>
      <c r="C26" s="161" t="str">
        <f>+'Resumen Infraestructura'!$D$19</f>
        <v>Cajamarca</v>
      </c>
      <c r="D26" s="137" t="s">
        <v>8100</v>
      </c>
      <c r="E26" s="162" t="s">
        <v>8100</v>
      </c>
      <c r="F26" s="165" t="str">
        <f>+'Resumen Infraestructura'!H20</f>
        <v>AT</v>
      </c>
      <c r="G26" s="163" t="s">
        <v>8558</v>
      </c>
      <c r="H26" s="137" t="s">
        <v>8103</v>
      </c>
      <c r="I26" s="137" t="str">
        <f>+'Resumen Infraestructura'!$I$18</f>
        <v>Metálico</v>
      </c>
      <c r="J26" s="137" t="s">
        <v>564</v>
      </c>
      <c r="K26" s="161" t="str">
        <f>+IF(B26="MOD INV_2018",+VLOOKUP(J26,MOD_INV_2018!$C$17:$G$3085,2,FALSE),VLOOKUP(J26,SICODI!$G$3:$K$2404,2,FALSE))</f>
        <v>Torre de suspensión tipo SS1 (5°)Tipo SS1±0</v>
      </c>
      <c r="L26" s="164">
        <f>+IF(B26="MOD INV_2018",+VLOOKUP(J26,MOD_INV_2018!$C$17:$G$3085,5,FALSE),VLOOKUP(J26,SICODI!$G$3:$K$2404,5,FALSE))</f>
        <v>5686.7864597272428</v>
      </c>
      <c r="M26" s="165">
        <f t="shared" si="12"/>
        <v>0.84299999999999997</v>
      </c>
      <c r="N26" s="166">
        <f t="shared" si="13"/>
        <v>10480.747445277308</v>
      </c>
      <c r="O26" s="165">
        <v>0</v>
      </c>
      <c r="P26" s="165">
        <f t="shared" si="14"/>
        <v>0.13400000000000001</v>
      </c>
      <c r="Q26" s="21">
        <f t="shared" si="15"/>
        <v>117.03501313892995</v>
      </c>
      <c r="R26" s="167">
        <f t="shared" si="16"/>
        <v>0.183</v>
      </c>
      <c r="S26" s="168">
        <f t="shared" si="17"/>
        <v>21.417407404424182</v>
      </c>
      <c r="T26" s="21">
        <f t="shared" si="18"/>
        <v>7.206877582826789</v>
      </c>
      <c r="U26" s="22">
        <f t="shared" si="11"/>
        <v>7.21</v>
      </c>
      <c r="V26" s="396"/>
      <c r="W26" s="386"/>
    </row>
    <row r="27" spans="1:35" x14ac:dyDescent="0.25">
      <c r="A27" s="160">
        <v>20</v>
      </c>
      <c r="B27" s="161" t="s">
        <v>3158</v>
      </c>
      <c r="C27" s="161" t="str">
        <f>+'Resumen Infraestructura'!$D$19</f>
        <v>Cajamarca</v>
      </c>
      <c r="D27" s="137" t="s">
        <v>8100</v>
      </c>
      <c r="E27" s="162" t="s">
        <v>8100</v>
      </c>
      <c r="F27" s="165" t="str">
        <f>+'Resumen Infraestructura'!H21</f>
        <v>AT</v>
      </c>
      <c r="G27" s="163" t="s">
        <v>8558</v>
      </c>
      <c r="H27" s="137" t="s">
        <v>8103</v>
      </c>
      <c r="I27" s="137" t="str">
        <f>+'Resumen Infraestructura'!$I$18</f>
        <v>Metálico</v>
      </c>
      <c r="J27" s="137" t="s">
        <v>565</v>
      </c>
      <c r="K27" s="161" t="str">
        <f>+IF(B27="MOD INV_2018",+VLOOKUP(J27,MOD_INV_2018!$C$17:$G$3085,2,FALSE),VLOOKUP(J27,SICODI!$G$3:$K$2404,2,FALSE))</f>
        <v>Torre de suspensión tipo SS1 (5°)Tipo SS1+3</v>
      </c>
      <c r="L27" s="164">
        <f>+IF(B27="MOD INV_2018",+VLOOKUP(J27,MOD_INV_2018!$C$17:$G$3085,5,FALSE),VLOOKUP(J27,SICODI!$G$3:$K$2404,5,FALSE))</f>
        <v>6312.3329702972396</v>
      </c>
      <c r="M27" s="165">
        <f t="shared" si="12"/>
        <v>0.84299999999999997</v>
      </c>
      <c r="N27" s="166">
        <f t="shared" si="13"/>
        <v>11633.629664257813</v>
      </c>
      <c r="O27" s="165">
        <v>0</v>
      </c>
      <c r="P27" s="165">
        <f t="shared" si="14"/>
        <v>0.13400000000000001</v>
      </c>
      <c r="Q27" s="21">
        <f t="shared" si="15"/>
        <v>129.90886458421224</v>
      </c>
      <c r="R27" s="167">
        <f t="shared" si="16"/>
        <v>0.183</v>
      </c>
      <c r="S27" s="168">
        <f t="shared" si="17"/>
        <v>23.773322218910838</v>
      </c>
      <c r="T27" s="21">
        <f t="shared" si="18"/>
        <v>7.9996341169377354</v>
      </c>
      <c r="U27" s="22">
        <f t="shared" si="11"/>
        <v>8</v>
      </c>
      <c r="V27" s="396"/>
      <c r="W27" s="386"/>
    </row>
    <row r="28" spans="1:35" x14ac:dyDescent="0.25">
      <c r="A28" s="160">
        <v>21</v>
      </c>
      <c r="B28" s="161" t="s">
        <v>3158</v>
      </c>
      <c r="C28" s="161" t="str">
        <f>+'Resumen Infraestructura'!$D$19</f>
        <v>Cajamarca</v>
      </c>
      <c r="D28" s="137" t="s">
        <v>8100</v>
      </c>
      <c r="E28" s="162" t="s">
        <v>8100</v>
      </c>
      <c r="F28" s="165" t="str">
        <f>+'Resumen Infraestructura'!H22</f>
        <v>AT</v>
      </c>
      <c r="G28" s="163" t="s">
        <v>8558</v>
      </c>
      <c r="H28" s="137" t="s">
        <v>8103</v>
      </c>
      <c r="I28" s="137" t="str">
        <f>+'Resumen Infraestructura'!$I$18</f>
        <v>Metálico</v>
      </c>
      <c r="J28" s="137" t="s">
        <v>566</v>
      </c>
      <c r="K28" s="161" t="str">
        <f>+IF(B28="MOD INV_2018",+VLOOKUP(J28,MOD_INV_2018!$C$17:$G$3085,2,FALSE),VLOOKUP(J28,SICODI!$G$3:$K$2404,2,FALSE))</f>
        <v>Torre de suspensión tipo SS1 (5°)Tipo SS1+6</v>
      </c>
      <c r="L28" s="164">
        <f>+IF(B28="MOD INV_2018",+VLOOKUP(J28,MOD_INV_2018!$C$17:$G$3085,5,FALSE),VLOOKUP(J28,SICODI!$G$3:$K$2404,5,FALSE))</f>
        <v>6937.8794808672355</v>
      </c>
      <c r="M28" s="165">
        <f t="shared" si="12"/>
        <v>0.84299999999999997</v>
      </c>
      <c r="N28" s="166">
        <f t="shared" si="13"/>
        <v>12786.511883238314</v>
      </c>
      <c r="O28" s="165">
        <v>0</v>
      </c>
      <c r="P28" s="165">
        <f t="shared" si="14"/>
        <v>0.13400000000000001</v>
      </c>
      <c r="Q28" s="21">
        <f t="shared" si="15"/>
        <v>142.78271602949451</v>
      </c>
      <c r="R28" s="167">
        <f t="shared" si="16"/>
        <v>0.183</v>
      </c>
      <c r="S28" s="168">
        <f t="shared" si="17"/>
        <v>26.129237033397494</v>
      </c>
      <c r="T28" s="21">
        <f t="shared" si="18"/>
        <v>8.7923906510486809</v>
      </c>
      <c r="U28" s="22">
        <f t="shared" si="11"/>
        <v>8.7899999999999991</v>
      </c>
      <c r="V28" s="396"/>
      <c r="W28" s="386"/>
    </row>
    <row r="29" spans="1:35" x14ac:dyDescent="0.25">
      <c r="A29" s="160">
        <v>22</v>
      </c>
      <c r="B29" s="161" t="s">
        <v>3158</v>
      </c>
      <c r="C29" s="161" t="str">
        <f>+'Resumen Infraestructura'!$D$19</f>
        <v>Cajamarca</v>
      </c>
      <c r="D29" s="137" t="s">
        <v>8100</v>
      </c>
      <c r="E29" s="162" t="s">
        <v>8100</v>
      </c>
      <c r="F29" s="165" t="str">
        <f>+'Resumen Infraestructura'!H23</f>
        <v>AT</v>
      </c>
      <c r="G29" s="163" t="s">
        <v>8558</v>
      </c>
      <c r="H29" s="137" t="s">
        <v>8103</v>
      </c>
      <c r="I29" s="137" t="str">
        <f>+'Resumen Infraestructura'!$I$18</f>
        <v>Metálico</v>
      </c>
      <c r="J29" s="137" t="s">
        <v>567</v>
      </c>
      <c r="K29" s="161" t="str">
        <f>+IF(B29="MOD INV_2018",+VLOOKUP(J29,MOD_INV_2018!$C$17:$G$3085,2,FALSE),VLOOKUP(J29,SICODI!$G$3:$K$2404,2,FALSE))</f>
        <v>Torre de ángulo menor tipo AS1 (30°)Tipo AS1-3</v>
      </c>
      <c r="L29" s="164">
        <f>+IF(B29="MOD INV_2018",+VLOOKUP(J29,MOD_INV_2018!$C$17:$G$3085,5,FALSE),VLOOKUP(J29,SICODI!$G$3:$K$2404,5,FALSE))</f>
        <v>7777.9202031252253</v>
      </c>
      <c r="M29" s="165">
        <f t="shared" si="12"/>
        <v>0.84299999999999997</v>
      </c>
      <c r="N29" s="166">
        <f t="shared" si="13"/>
        <v>14334.70693435979</v>
      </c>
      <c r="O29" s="165">
        <v>0</v>
      </c>
      <c r="P29" s="165">
        <f t="shared" si="14"/>
        <v>0.13400000000000001</v>
      </c>
      <c r="Q29" s="21">
        <f t="shared" si="15"/>
        <v>160.07089410035101</v>
      </c>
      <c r="R29" s="167">
        <f t="shared" si="16"/>
        <v>0.183</v>
      </c>
      <c r="S29" s="168">
        <f t="shared" si="17"/>
        <v>29.292973620364233</v>
      </c>
      <c r="T29" s="21">
        <f t="shared" si="18"/>
        <v>9.8569761938286913</v>
      </c>
      <c r="U29" s="22">
        <f t="shared" si="11"/>
        <v>9.86</v>
      </c>
      <c r="V29" s="396"/>
      <c r="W29" s="386"/>
    </row>
    <row r="30" spans="1:35" x14ac:dyDescent="0.25">
      <c r="A30" s="160">
        <v>23</v>
      </c>
      <c r="B30" s="161" t="s">
        <v>3158</v>
      </c>
      <c r="C30" s="161" t="str">
        <f>+'Resumen Infraestructura'!$D$19</f>
        <v>Cajamarca</v>
      </c>
      <c r="D30" s="137" t="s">
        <v>8100</v>
      </c>
      <c r="E30" s="162" t="s">
        <v>8100</v>
      </c>
      <c r="F30" s="165" t="str">
        <f>+'Resumen Infraestructura'!H24</f>
        <v>AT</v>
      </c>
      <c r="G30" s="163" t="s">
        <v>8558</v>
      </c>
      <c r="H30" s="137" t="s">
        <v>8103</v>
      </c>
      <c r="I30" s="137" t="str">
        <f>+'Resumen Infraestructura'!$I$18</f>
        <v>Metálico</v>
      </c>
      <c r="J30" s="137" t="s">
        <v>568</v>
      </c>
      <c r="K30" s="161" t="str">
        <f>+IF(B30="MOD INV_2018",+VLOOKUP(J30,MOD_INV_2018!$C$17:$G$3085,2,FALSE),VLOOKUP(J30,SICODI!$G$3:$K$2404,2,FALSE))</f>
        <v>Torre de ángulo menor tipo AS1 (30°)Tipo AS1±0</v>
      </c>
      <c r="L30" s="164">
        <f>+IF(B30="MOD INV_2018",+VLOOKUP(J30,MOD_INV_2018!$C$17:$G$3085,5,FALSE),VLOOKUP(J30,SICODI!$G$3:$K$2404,5,FALSE))</f>
        <v>8632.5418458659551</v>
      </c>
      <c r="M30" s="165">
        <f t="shared" si="12"/>
        <v>0.84299999999999997</v>
      </c>
      <c r="N30" s="166">
        <f t="shared" si="13"/>
        <v>15909.774621930956</v>
      </c>
      <c r="O30" s="165">
        <v>0</v>
      </c>
      <c r="P30" s="165">
        <f t="shared" si="14"/>
        <v>0.13400000000000001</v>
      </c>
      <c r="Q30" s="21">
        <f t="shared" si="15"/>
        <v>177.65914994489569</v>
      </c>
      <c r="R30" s="167">
        <f t="shared" si="16"/>
        <v>0.183</v>
      </c>
      <c r="S30" s="168">
        <f t="shared" si="17"/>
        <v>32.511624439915913</v>
      </c>
      <c r="T30" s="21">
        <f t="shared" si="18"/>
        <v>10.940040170731068</v>
      </c>
      <c r="U30" s="22">
        <f t="shared" si="11"/>
        <v>10.94</v>
      </c>
      <c r="V30" s="396"/>
      <c r="W30" s="386"/>
    </row>
    <row r="31" spans="1:35" x14ac:dyDescent="0.25">
      <c r="A31" s="160">
        <v>24</v>
      </c>
      <c r="B31" s="161" t="s">
        <v>3158</v>
      </c>
      <c r="C31" s="161" t="str">
        <f>+'Resumen Infraestructura'!$D$19</f>
        <v>Cajamarca</v>
      </c>
      <c r="D31" s="137" t="s">
        <v>8100</v>
      </c>
      <c r="E31" s="162" t="s">
        <v>8100</v>
      </c>
      <c r="F31" s="165" t="str">
        <f>+'Resumen Infraestructura'!H25</f>
        <v>AT</v>
      </c>
      <c r="G31" s="163" t="s">
        <v>8558</v>
      </c>
      <c r="H31" s="137" t="s">
        <v>8103</v>
      </c>
      <c r="I31" s="137" t="str">
        <f>+'Resumen Infraestructura'!$I$18</f>
        <v>Metálico</v>
      </c>
      <c r="J31" s="137" t="s">
        <v>569</v>
      </c>
      <c r="K31" s="161" t="str">
        <f>+IF(B31="MOD INV_2018",+VLOOKUP(J31,MOD_INV_2018!$C$17:$G$3085,2,FALSE),VLOOKUP(J31,SICODI!$G$3:$K$2404,2,FALSE))</f>
        <v>Torre de ángulo menor tipo AS1 (30°)Tipo AS1+3</v>
      </c>
      <c r="L31" s="164">
        <f>+IF(B31="MOD INV_2018",+VLOOKUP(J31,MOD_INV_2018!$C$17:$G$3085,5,FALSE),VLOOKUP(J31,SICODI!$G$3:$K$2404,5,FALSE))</f>
        <v>9487.163488606684</v>
      </c>
      <c r="M31" s="165">
        <f t="shared" si="12"/>
        <v>0.84299999999999997</v>
      </c>
      <c r="N31" s="166">
        <f t="shared" si="13"/>
        <v>17484.842309502117</v>
      </c>
      <c r="O31" s="165">
        <v>0</v>
      </c>
      <c r="P31" s="165">
        <f t="shared" si="14"/>
        <v>0.13400000000000001</v>
      </c>
      <c r="Q31" s="21">
        <f t="shared" si="15"/>
        <v>195.24740578944034</v>
      </c>
      <c r="R31" s="167">
        <f t="shared" si="16"/>
        <v>0.183</v>
      </c>
      <c r="S31" s="168">
        <f t="shared" si="17"/>
        <v>35.730275259467582</v>
      </c>
      <c r="T31" s="21">
        <f t="shared" si="18"/>
        <v>12.023104147633441</v>
      </c>
      <c r="U31" s="22">
        <f t="shared" si="11"/>
        <v>12.02</v>
      </c>
      <c r="V31" s="397"/>
      <c r="W31" s="386"/>
    </row>
    <row r="32" spans="1:35" x14ac:dyDescent="0.25">
      <c r="A32" s="141"/>
      <c r="B32" s="135"/>
      <c r="C32" s="135"/>
      <c r="D32" s="54"/>
      <c r="E32" s="54"/>
      <c r="F32" s="54"/>
      <c r="G32" s="136"/>
      <c r="H32" s="54"/>
      <c r="I32" s="54"/>
      <c r="J32" s="54"/>
      <c r="K32" s="135"/>
      <c r="L32" s="142"/>
      <c r="M32" s="143"/>
      <c r="N32" s="144"/>
      <c r="O32" s="143"/>
      <c r="P32" s="143"/>
      <c r="Q32" s="145"/>
      <c r="R32" s="146"/>
      <c r="S32" s="147"/>
      <c r="T32" s="145"/>
      <c r="U32" s="1"/>
      <c r="V32" s="1"/>
      <c r="W32" s="386"/>
    </row>
    <row r="33" spans="1:23" x14ac:dyDescent="0.25">
      <c r="A33" s="141"/>
      <c r="B33" s="135"/>
      <c r="C33" s="135"/>
      <c r="D33" s="54"/>
      <c r="E33" s="54"/>
      <c r="F33" s="54"/>
      <c r="G33" s="136"/>
      <c r="H33" s="54"/>
      <c r="I33" s="54"/>
      <c r="J33" s="54"/>
      <c r="K33" s="54"/>
      <c r="L33" s="142"/>
      <c r="M33" s="149"/>
      <c r="N33" s="148"/>
      <c r="O33" s="149"/>
      <c r="P33" s="143"/>
      <c r="Q33" s="145"/>
      <c r="R33" s="146"/>
      <c r="S33" s="147"/>
      <c r="T33" s="145"/>
      <c r="U33" s="1"/>
      <c r="V33" s="1"/>
      <c r="W33" s="386"/>
    </row>
    <row r="34" spans="1:23" x14ac:dyDescent="0.25">
      <c r="B34" s="27" t="s">
        <v>8104</v>
      </c>
      <c r="K34" s="4"/>
      <c r="L34" s="142"/>
      <c r="M34" s="149"/>
      <c r="N34" s="148"/>
      <c r="O34" s="149"/>
      <c r="P34" s="1"/>
      <c r="Q34" s="1"/>
      <c r="R34" s="1"/>
      <c r="S34" s="1"/>
      <c r="T34" s="1"/>
      <c r="U34" s="1"/>
      <c r="V34" s="1"/>
      <c r="W34" s="386"/>
    </row>
    <row r="35" spans="1:23" x14ac:dyDescent="0.25">
      <c r="K35" s="4"/>
      <c r="L35" s="142"/>
      <c r="M35" s="149"/>
      <c r="N35" s="148"/>
      <c r="O35" s="149"/>
      <c r="P35" s="1"/>
      <c r="Q35" s="1"/>
      <c r="R35" s="1"/>
      <c r="S35" s="1"/>
      <c r="T35" s="1"/>
      <c r="U35" s="1"/>
      <c r="V35" s="1"/>
      <c r="W35" s="1"/>
    </row>
    <row r="36" spans="1:23" ht="64.5" customHeight="1" x14ac:dyDescent="0.25">
      <c r="A36" s="6" t="s">
        <v>3133</v>
      </c>
      <c r="B36" s="6" t="s">
        <v>0</v>
      </c>
      <c r="C36" s="7" t="s">
        <v>3134</v>
      </c>
      <c r="D36" s="7" t="s">
        <v>2</v>
      </c>
      <c r="E36" s="154" t="s">
        <v>1</v>
      </c>
      <c r="F36" s="8" t="s">
        <v>3147</v>
      </c>
      <c r="G36" s="155" t="s">
        <v>3148</v>
      </c>
      <c r="H36" s="7" t="s">
        <v>3142</v>
      </c>
      <c r="I36" s="7" t="s">
        <v>3143</v>
      </c>
      <c r="J36" s="7" t="s">
        <v>3157</v>
      </c>
      <c r="K36" s="7" t="s">
        <v>3149</v>
      </c>
      <c r="L36" s="8" t="s">
        <v>3144</v>
      </c>
      <c r="M36"/>
      <c r="N36"/>
      <c r="P36"/>
      <c r="Q36"/>
      <c r="R36"/>
      <c r="S36"/>
      <c r="T36"/>
      <c r="V36" s="1"/>
      <c r="W36" s="1"/>
    </row>
    <row r="37" spans="1:23" x14ac:dyDescent="0.25">
      <c r="A37" s="53">
        <f>+'Info ELECTRONORTE'!A5</f>
        <v>1</v>
      </c>
      <c r="B37" s="26" t="str">
        <f>+IF(ISERROR(INDEX($B$8:$B$31,MATCH(J37,$J$8:$J$31,0)))=TRUE,"MOD INV_2018",INDEX($B$8:$B$31,MATCH(J37,$J$8:$J$31,0)))</f>
        <v>SICODI</v>
      </c>
      <c r="C37" s="9" t="str">
        <f>+'Info ELECTRONORTE'!B5</f>
        <v>LAMBAYEQUE</v>
      </c>
      <c r="D37" s="9" t="str">
        <f>+'Info ELECTRONORTE'!C5</f>
        <v>LAMBAYEQUE - OLMOS</v>
      </c>
      <c r="E37" s="9" t="str">
        <f>+'Info ELECTRONORTE'!D5</f>
        <v>LAMBAYEQUE</v>
      </c>
      <c r="F37" s="9" t="str">
        <f>+'Info ELECTRONORTE'!I5</f>
        <v>Media Tension</v>
      </c>
      <c r="G37" s="9">
        <f>+'Info ELECTRONORTE'!K5</f>
        <v>13</v>
      </c>
      <c r="H37" s="9" t="str">
        <f>+'Info ELECTRONORTE'!L5</f>
        <v>Postes</v>
      </c>
      <c r="I37" s="9" t="str">
        <f>+'Info ELECTRONORTE'!M5</f>
        <v>Concreto</v>
      </c>
      <c r="J37" s="9" t="str">
        <f>+'Info ELECTRONORTE'!N5</f>
        <v>PPC19</v>
      </c>
      <c r="K37" s="9" t="str">
        <f>+IF(B37="MOD INV_2018","Según corresponda",VLOOKUP(J37,SICODI!$G$3:$K$2404,2,FALSE))</f>
        <v>POSTE DE CONCRETO ARMADO DE 13/300/150/345</v>
      </c>
      <c r="L37" s="142">
        <f t="shared" ref="L37:L100" si="19">+IF(K37="Según corresponda","Según corresponda",VLOOKUP(K37,$O$37:$P$49,2,FALSE))</f>
        <v>0.52</v>
      </c>
      <c r="M37" s="149"/>
      <c r="N37" s="148" t="str">
        <f>+MID(K37,11,1="C")</f>
        <v/>
      </c>
      <c r="O37" s="26" t="s">
        <v>5813</v>
      </c>
      <c r="P37" s="375">
        <f>+AB8</f>
        <v>0.14000000000000001</v>
      </c>
      <c r="U37" s="1"/>
      <c r="V37" s="1"/>
      <c r="W37" s="1"/>
    </row>
    <row r="38" spans="1:23" x14ac:dyDescent="0.25">
      <c r="A38" s="53">
        <f>+'Info ELECTRONORTE'!A6</f>
        <v>2</v>
      </c>
      <c r="B38" s="26" t="str">
        <f t="shared" ref="B38:B101" si="20">+IF(ISERROR(INDEX($B$8:$B$31,MATCH(J38,$J$8:$J$31,0)))=TRUE,"MOD INV_2018",INDEX($B$8:$B$31,MATCH(J38,$J$8:$J$31,0)))</f>
        <v>SICODI</v>
      </c>
      <c r="C38" s="9" t="str">
        <f>+'Info ELECTRONORTE'!B6</f>
        <v>LAMBAYEQUE</v>
      </c>
      <c r="D38" s="9" t="str">
        <f>+'Info ELECTRONORTE'!C6</f>
        <v>LAMBAYEQUE - OLMOS</v>
      </c>
      <c r="E38" s="9" t="str">
        <f>+'Info ELECTRONORTE'!D6</f>
        <v>LAMBAYEQUE</v>
      </c>
      <c r="F38" s="9" t="str">
        <f>+'Info ELECTRONORTE'!I6</f>
        <v>Media Tension</v>
      </c>
      <c r="G38" s="9">
        <f>+'Info ELECTRONORTE'!K6</f>
        <v>13</v>
      </c>
      <c r="H38" s="9" t="str">
        <f>+'Info ELECTRONORTE'!L6</f>
        <v>Postes</v>
      </c>
      <c r="I38" s="9" t="str">
        <f>+'Info ELECTRONORTE'!M6</f>
        <v>Concreto</v>
      </c>
      <c r="J38" s="9" t="str">
        <f>+'Info ELECTRONORTE'!N6</f>
        <v>PPC19</v>
      </c>
      <c r="K38" s="9" t="str">
        <f>+IF(B38="MOD INV_2018","Según corresponda",VLOOKUP(J38,SICODI!$G$3:$K$2404,2,FALSE))</f>
        <v>POSTE DE CONCRETO ARMADO DE 13/300/150/345</v>
      </c>
      <c r="L38" s="142">
        <f t="shared" si="19"/>
        <v>0.52</v>
      </c>
      <c r="M38" s="149"/>
      <c r="N38" s="148"/>
      <c r="O38" s="26" t="s">
        <v>5840</v>
      </c>
      <c r="P38" s="375">
        <f>+AB8</f>
        <v>0.14000000000000001</v>
      </c>
      <c r="U38" s="1"/>
      <c r="V38" s="1"/>
      <c r="W38" s="1"/>
    </row>
    <row r="39" spans="1:23" x14ac:dyDescent="0.25">
      <c r="A39" s="53">
        <f>+'Info ELECTRONORTE'!A7</f>
        <v>3</v>
      </c>
      <c r="B39" s="26" t="str">
        <f t="shared" si="20"/>
        <v>SICODI</v>
      </c>
      <c r="C39" s="9" t="str">
        <f>+'Info ELECTRONORTE'!B7</f>
        <v>LAMBAYEQUE</v>
      </c>
      <c r="D39" s="9" t="str">
        <f>+'Info ELECTRONORTE'!C7</f>
        <v>LAMBAYEQUE - OLMOS</v>
      </c>
      <c r="E39" s="9" t="str">
        <f>+'Info ELECTRONORTE'!D7</f>
        <v>LAMBAYEQUE</v>
      </c>
      <c r="F39" s="9" t="str">
        <f>+'Info ELECTRONORTE'!I7</f>
        <v>Media Tension</v>
      </c>
      <c r="G39" s="9">
        <f>+'Info ELECTRONORTE'!K7</f>
        <v>13</v>
      </c>
      <c r="H39" s="9" t="str">
        <f>+'Info ELECTRONORTE'!L7</f>
        <v>Postes</v>
      </c>
      <c r="I39" s="9" t="str">
        <f>+'Info ELECTRONORTE'!M7</f>
        <v>Concreto</v>
      </c>
      <c r="J39" s="9" t="str">
        <f>+'Info ELECTRONORTE'!N7</f>
        <v>PPC19</v>
      </c>
      <c r="K39" s="9" t="str">
        <f>+IF(B39="MOD INV_2018","Según corresponda",VLOOKUP(J39,SICODI!$G$3:$K$2404,2,FALSE))</f>
        <v>POSTE DE CONCRETO ARMADO DE 13/300/150/345</v>
      </c>
      <c r="L39" s="142">
        <f t="shared" si="19"/>
        <v>0.52</v>
      </c>
      <c r="M39" s="149"/>
      <c r="N39" s="148"/>
      <c r="O39" s="26" t="s">
        <v>5705</v>
      </c>
      <c r="P39" s="375">
        <f>+AB9</f>
        <v>0.17</v>
      </c>
      <c r="U39" s="1"/>
      <c r="V39" s="1"/>
      <c r="W39" s="1"/>
    </row>
    <row r="40" spans="1:23" x14ac:dyDescent="0.25">
      <c r="A40" s="53">
        <f>+'Info ELECTRONORTE'!A8</f>
        <v>4</v>
      </c>
      <c r="B40" s="26" t="str">
        <f t="shared" si="20"/>
        <v>SICODI</v>
      </c>
      <c r="C40" s="9" t="str">
        <f>+'Info ELECTRONORTE'!B8</f>
        <v>LAMBAYEQUE</v>
      </c>
      <c r="D40" s="9" t="str">
        <f>+'Info ELECTRONORTE'!C8</f>
        <v>LAMBAYEQUE - OLMOS</v>
      </c>
      <c r="E40" s="9" t="str">
        <f>+'Info ELECTRONORTE'!D8</f>
        <v>LAMBAYEQUE</v>
      </c>
      <c r="F40" s="9" t="str">
        <f>+'Info ELECTRONORTE'!I8</f>
        <v>Media Tension</v>
      </c>
      <c r="G40" s="9">
        <f>+'Info ELECTRONORTE'!K8</f>
        <v>13</v>
      </c>
      <c r="H40" s="9" t="str">
        <f>+'Info ELECTRONORTE'!L8</f>
        <v>Postes</v>
      </c>
      <c r="I40" s="9" t="str">
        <f>+'Info ELECTRONORTE'!M8</f>
        <v>Concreto</v>
      </c>
      <c r="J40" s="9" t="str">
        <f>+'Info ELECTRONORTE'!N8</f>
        <v>PPC19</v>
      </c>
      <c r="K40" s="9" t="str">
        <f>+IF(B40="MOD INV_2018","Según corresponda",VLOOKUP(J40,SICODI!$G$3:$K$2404,2,FALSE))</f>
        <v>POSTE DE CONCRETO ARMADO DE 13/300/150/345</v>
      </c>
      <c r="L40" s="142">
        <f t="shared" si="19"/>
        <v>0.52</v>
      </c>
      <c r="M40" s="149"/>
      <c r="N40" s="148"/>
      <c r="O40" s="26" t="s">
        <v>5697</v>
      </c>
      <c r="P40" s="375">
        <f>+AB9</f>
        <v>0.17</v>
      </c>
      <c r="U40" s="1"/>
      <c r="V40" s="1"/>
      <c r="W40" s="1"/>
    </row>
    <row r="41" spans="1:23" x14ac:dyDescent="0.25">
      <c r="A41" s="53">
        <f>+'Info ELECTRONORTE'!A9</f>
        <v>5</v>
      </c>
      <c r="B41" s="26" t="str">
        <f t="shared" si="20"/>
        <v>SICODI</v>
      </c>
      <c r="C41" s="9" t="str">
        <f>+'Info ELECTRONORTE'!B9</f>
        <v>LAMBAYEQUE</v>
      </c>
      <c r="D41" s="9" t="str">
        <f>+'Info ELECTRONORTE'!C9</f>
        <v>LAMBAYEQUE - OLMOS</v>
      </c>
      <c r="E41" s="9" t="str">
        <f>+'Info ELECTRONORTE'!D9</f>
        <v>LAMBAYEQUE</v>
      </c>
      <c r="F41" s="9" t="str">
        <f>+'Info ELECTRONORTE'!I9</f>
        <v>Media Tension</v>
      </c>
      <c r="G41" s="9">
        <f>+'Info ELECTRONORTE'!K9</f>
        <v>13</v>
      </c>
      <c r="H41" s="9" t="str">
        <f>+'Info ELECTRONORTE'!L9</f>
        <v>Postes</v>
      </c>
      <c r="I41" s="9" t="str">
        <f>+'Info ELECTRONORTE'!M9</f>
        <v>Concreto</v>
      </c>
      <c r="J41" s="9" t="str">
        <f>+'Info ELECTRONORTE'!N9</f>
        <v>PPC19</v>
      </c>
      <c r="K41" s="9" t="str">
        <f>+IF(B41="MOD INV_2018","Según corresponda",VLOOKUP(J41,SICODI!$G$3:$K$2404,2,FALSE))</f>
        <v>POSTE DE CONCRETO ARMADO DE 13/300/150/345</v>
      </c>
      <c r="L41" s="142">
        <f t="shared" si="19"/>
        <v>0.52</v>
      </c>
      <c r="M41" s="149"/>
      <c r="N41" s="148"/>
      <c r="O41" s="26" t="s">
        <v>5701</v>
      </c>
      <c r="P41" s="375">
        <f>+AB9</f>
        <v>0.17</v>
      </c>
      <c r="U41" s="1"/>
      <c r="V41" s="1"/>
      <c r="W41" s="1"/>
    </row>
    <row r="42" spans="1:23" x14ac:dyDescent="0.25">
      <c r="A42" s="53">
        <f>+'Info ELECTRONORTE'!A10</f>
        <v>6</v>
      </c>
      <c r="B42" s="26" t="str">
        <f t="shared" si="20"/>
        <v>SICODI</v>
      </c>
      <c r="C42" s="9" t="str">
        <f>+'Info ELECTRONORTE'!B10</f>
        <v>LAMBAYEQUE</v>
      </c>
      <c r="D42" s="9" t="str">
        <f>+'Info ELECTRONORTE'!C10</f>
        <v>LAMBAYEQUE - OLMOS</v>
      </c>
      <c r="E42" s="9" t="str">
        <f>+'Info ELECTRONORTE'!D10</f>
        <v>LAMBAYEQUE</v>
      </c>
      <c r="F42" s="9" t="str">
        <f>+'Info ELECTRONORTE'!I10</f>
        <v>Media Tension</v>
      </c>
      <c r="G42" s="9">
        <f>+'Info ELECTRONORTE'!K10</f>
        <v>13</v>
      </c>
      <c r="H42" s="9" t="str">
        <f>+'Info ELECTRONORTE'!L10</f>
        <v>Postes</v>
      </c>
      <c r="I42" s="9" t="str">
        <f>+'Info ELECTRONORTE'!M10</f>
        <v>Concreto</v>
      </c>
      <c r="J42" s="9" t="str">
        <f>+'Info ELECTRONORTE'!N10</f>
        <v>PPC19</v>
      </c>
      <c r="K42" s="9" t="str">
        <f>+IF(B42="MOD INV_2018","Según corresponda",VLOOKUP(J42,SICODI!$G$3:$K$2404,2,FALSE))</f>
        <v>POSTE DE CONCRETO ARMADO DE 13/300/150/345</v>
      </c>
      <c r="L42" s="142">
        <f t="shared" si="19"/>
        <v>0.52</v>
      </c>
      <c r="M42" s="149"/>
      <c r="O42" s="26" t="s">
        <v>5847</v>
      </c>
      <c r="P42" s="375">
        <f>+AB10</f>
        <v>0.46</v>
      </c>
      <c r="U42" s="1"/>
      <c r="V42" s="1"/>
      <c r="W42" s="1"/>
    </row>
    <row r="43" spans="1:23" x14ac:dyDescent="0.25">
      <c r="A43" s="53">
        <f>+'Info ELECTRONORTE'!A11</f>
        <v>7</v>
      </c>
      <c r="B43" s="26" t="str">
        <f t="shared" si="20"/>
        <v>SICODI</v>
      </c>
      <c r="C43" s="9" t="str">
        <f>+'Info ELECTRONORTE'!B11</f>
        <v>LAMBAYEQUE</v>
      </c>
      <c r="D43" s="9" t="str">
        <f>+'Info ELECTRONORTE'!C11</f>
        <v>LAMBAYEQUE - OLMOS</v>
      </c>
      <c r="E43" s="9" t="str">
        <f>+'Info ELECTRONORTE'!D11</f>
        <v>LAMBAYEQUE</v>
      </c>
      <c r="F43" s="9" t="str">
        <f>+'Info ELECTRONORTE'!I11</f>
        <v>Media Tension</v>
      </c>
      <c r="G43" s="9">
        <f>+'Info ELECTRONORTE'!K11</f>
        <v>13</v>
      </c>
      <c r="H43" s="9" t="str">
        <f>+'Info ELECTRONORTE'!L11</f>
        <v>Postes</v>
      </c>
      <c r="I43" s="9" t="str">
        <f>+'Info ELECTRONORTE'!M11</f>
        <v>Concreto</v>
      </c>
      <c r="J43" s="9" t="str">
        <f>+'Info ELECTRONORTE'!N11</f>
        <v>PPC19</v>
      </c>
      <c r="K43" s="9" t="str">
        <f>+IF(B43="MOD INV_2018","Según corresponda",VLOOKUP(J43,SICODI!$G$3:$K$2404,2,FALSE))</f>
        <v>POSTE DE CONCRETO ARMADO DE 13/300/150/345</v>
      </c>
      <c r="L43" s="142">
        <f t="shared" si="19"/>
        <v>0.52</v>
      </c>
      <c r="M43" s="150"/>
      <c r="O43" s="26" t="s">
        <v>5854</v>
      </c>
      <c r="P43" s="375">
        <f>+AB10</f>
        <v>0.46</v>
      </c>
      <c r="U43" s="1"/>
      <c r="V43" s="1"/>
      <c r="W43" s="1"/>
    </row>
    <row r="44" spans="1:23" x14ac:dyDescent="0.25">
      <c r="A44" s="53">
        <f>+'Info ELECTRONORTE'!A12</f>
        <v>8</v>
      </c>
      <c r="B44" s="26" t="str">
        <f t="shared" si="20"/>
        <v>SICODI</v>
      </c>
      <c r="C44" s="9" t="str">
        <f>+'Info ELECTRONORTE'!B12</f>
        <v>LAMBAYEQUE</v>
      </c>
      <c r="D44" s="9" t="str">
        <f>+'Info ELECTRONORTE'!C12</f>
        <v>LAMBAYEQUE - OLMOS</v>
      </c>
      <c r="E44" s="9" t="str">
        <f>+'Info ELECTRONORTE'!D12</f>
        <v>LAMBAYEQUE</v>
      </c>
      <c r="F44" s="9" t="str">
        <f>+'Info ELECTRONORTE'!I12</f>
        <v>Media Tension</v>
      </c>
      <c r="G44" s="9">
        <f>+'Info ELECTRONORTE'!K12</f>
        <v>13</v>
      </c>
      <c r="H44" s="9" t="str">
        <f>+'Info ELECTRONORTE'!L12</f>
        <v>Postes</v>
      </c>
      <c r="I44" s="9" t="str">
        <f>+'Info ELECTRONORTE'!M12</f>
        <v>Concreto</v>
      </c>
      <c r="J44" s="9" t="str">
        <f>+'Info ELECTRONORTE'!N12</f>
        <v>PPC19</v>
      </c>
      <c r="K44" s="9" t="str">
        <f>+IF(B44="MOD INV_2018","Según corresponda",VLOOKUP(J44,SICODI!$G$3:$K$2404,2,FALSE))</f>
        <v>POSTE DE CONCRETO ARMADO DE 13/300/150/345</v>
      </c>
      <c r="L44" s="142">
        <f t="shared" si="19"/>
        <v>0.52</v>
      </c>
      <c r="O44" s="26" t="s">
        <v>5711</v>
      </c>
      <c r="P44" s="375">
        <f>+AB11</f>
        <v>0.52</v>
      </c>
      <c r="U44" s="1"/>
      <c r="V44" s="1"/>
      <c r="W44" s="1"/>
    </row>
    <row r="45" spans="1:23" x14ac:dyDescent="0.25">
      <c r="A45" s="53">
        <f>+'Info ELECTRONORTE'!A13</f>
        <v>9</v>
      </c>
      <c r="B45" s="26" t="str">
        <f t="shared" si="20"/>
        <v>SICODI</v>
      </c>
      <c r="C45" s="9" t="str">
        <f>+'Info ELECTRONORTE'!B13</f>
        <v>LAMBAYEQUE</v>
      </c>
      <c r="D45" s="9" t="str">
        <f>+'Info ELECTRONORTE'!C13</f>
        <v>LAMBAYEQUE - OLMOS</v>
      </c>
      <c r="E45" s="9" t="str">
        <f>+'Info ELECTRONORTE'!D13</f>
        <v>LAMBAYEQUE</v>
      </c>
      <c r="F45" s="9" t="str">
        <f>+'Info ELECTRONORTE'!I13</f>
        <v>Media Tension</v>
      </c>
      <c r="G45" s="9">
        <f>+'Info ELECTRONORTE'!K13</f>
        <v>13</v>
      </c>
      <c r="H45" s="9" t="str">
        <f>+'Info ELECTRONORTE'!L13</f>
        <v>Postes</v>
      </c>
      <c r="I45" s="9" t="str">
        <f>+'Info ELECTRONORTE'!M13</f>
        <v>Concreto</v>
      </c>
      <c r="J45" s="9" t="str">
        <f>+'Info ELECTRONORTE'!N13</f>
        <v>PPC19</v>
      </c>
      <c r="K45" s="9" t="str">
        <f>+IF(B45="MOD INV_2018","Según corresponda",VLOOKUP(J45,SICODI!$G$3:$K$2404,2,FALSE))</f>
        <v>POSTE DE CONCRETO ARMADO DE 13/300/150/345</v>
      </c>
      <c r="L45" s="142">
        <f t="shared" si="19"/>
        <v>0.52</v>
      </c>
      <c r="O45" s="26" t="s">
        <v>5715</v>
      </c>
      <c r="P45" s="375">
        <f>+AB11</f>
        <v>0.52</v>
      </c>
      <c r="U45" s="1"/>
      <c r="V45" s="1"/>
      <c r="W45" s="1"/>
    </row>
    <row r="46" spans="1:23" x14ac:dyDescent="0.25">
      <c r="A46" s="53">
        <f>+'Info ELECTRONORTE'!A14</f>
        <v>10</v>
      </c>
      <c r="B46" s="26" t="str">
        <f t="shared" si="20"/>
        <v>SICODI</v>
      </c>
      <c r="C46" s="9" t="str">
        <f>+'Info ELECTRONORTE'!B14</f>
        <v>LAMBAYEQUE</v>
      </c>
      <c r="D46" s="9" t="str">
        <f>+'Info ELECTRONORTE'!C14</f>
        <v>LAMBAYEQUE - OLMOS</v>
      </c>
      <c r="E46" s="9" t="str">
        <f>+'Info ELECTRONORTE'!D14</f>
        <v>LAMBAYEQUE</v>
      </c>
      <c r="F46" s="9" t="str">
        <f>+'Info ELECTRONORTE'!I14</f>
        <v>Media Tension</v>
      </c>
      <c r="G46" s="9">
        <f>+'Info ELECTRONORTE'!K14</f>
        <v>13</v>
      </c>
      <c r="H46" s="9" t="str">
        <f>+'Info ELECTRONORTE'!L14</f>
        <v>Postes</v>
      </c>
      <c r="I46" s="9" t="str">
        <f>+'Info ELECTRONORTE'!M14</f>
        <v>Concreto</v>
      </c>
      <c r="J46" s="9" t="str">
        <f>+'Info ELECTRONORTE'!N14</f>
        <v>PPC19</v>
      </c>
      <c r="K46" s="9" t="str">
        <f>+IF(B46="MOD INV_2018","Según corresponda",VLOOKUP(J46,SICODI!$G$3:$K$2404,2,FALSE))</f>
        <v>POSTE DE CONCRETO ARMADO DE 13/300/150/345</v>
      </c>
      <c r="L46" s="142">
        <f t="shared" si="19"/>
        <v>0.52</v>
      </c>
      <c r="O46" s="26" t="s">
        <v>5717</v>
      </c>
      <c r="P46" s="375">
        <f>+AB11</f>
        <v>0.52</v>
      </c>
      <c r="U46" s="1"/>
      <c r="V46" s="1"/>
      <c r="W46" s="1"/>
    </row>
    <row r="47" spans="1:23" x14ac:dyDescent="0.25">
      <c r="A47" s="53">
        <f>+'Info ELECTRONORTE'!A15</f>
        <v>11</v>
      </c>
      <c r="B47" s="26" t="str">
        <f t="shared" si="20"/>
        <v>SICODI</v>
      </c>
      <c r="C47" s="9" t="str">
        <f>+'Info ELECTRONORTE'!B15</f>
        <v>LAMBAYEQUE</v>
      </c>
      <c r="D47" s="9" t="str">
        <f>+'Info ELECTRONORTE'!C15</f>
        <v>LAMBAYEQUE - OLMOS</v>
      </c>
      <c r="E47" s="9" t="str">
        <f>+'Info ELECTRONORTE'!D15</f>
        <v>LAMBAYEQUE</v>
      </c>
      <c r="F47" s="9" t="str">
        <f>+'Info ELECTRONORTE'!I15</f>
        <v>Media Tension</v>
      </c>
      <c r="G47" s="9">
        <f>+'Info ELECTRONORTE'!K15</f>
        <v>13</v>
      </c>
      <c r="H47" s="9" t="str">
        <f>+'Info ELECTRONORTE'!L15</f>
        <v>Postes</v>
      </c>
      <c r="I47" s="9" t="str">
        <f>+'Info ELECTRONORTE'!M15</f>
        <v>Concreto</v>
      </c>
      <c r="J47" s="9" t="str">
        <f>+'Info ELECTRONORTE'!N15</f>
        <v>PPC19</v>
      </c>
      <c r="K47" s="9" t="str">
        <f>+IF(B47="MOD INV_2018","Según corresponda",VLOOKUP(J47,SICODI!$G$3:$K$2404,2,FALSE))</f>
        <v>POSTE DE CONCRETO ARMADO DE 13/300/150/345</v>
      </c>
      <c r="L47" s="142">
        <f t="shared" si="19"/>
        <v>0.52</v>
      </c>
      <c r="O47" s="26" t="s">
        <v>5723</v>
      </c>
      <c r="P47" s="375">
        <f>+AB11</f>
        <v>0.52</v>
      </c>
      <c r="U47" s="1"/>
      <c r="V47" s="1"/>
      <c r="W47" s="1"/>
    </row>
    <row r="48" spans="1:23" x14ac:dyDescent="0.25">
      <c r="A48" s="53">
        <f>+'Info ELECTRONORTE'!A16</f>
        <v>12</v>
      </c>
      <c r="B48" s="26" t="str">
        <f t="shared" si="20"/>
        <v>SICODI</v>
      </c>
      <c r="C48" s="9" t="str">
        <f>+'Info ELECTRONORTE'!B16</f>
        <v>LAMBAYEQUE</v>
      </c>
      <c r="D48" s="9" t="str">
        <f>+'Info ELECTRONORTE'!C16</f>
        <v>LAMBAYEQUE - OLMOS</v>
      </c>
      <c r="E48" s="9" t="str">
        <f>+'Info ELECTRONORTE'!D16</f>
        <v>LAMBAYEQUE</v>
      </c>
      <c r="F48" s="9" t="str">
        <f>+'Info ELECTRONORTE'!I16</f>
        <v>Media Tension</v>
      </c>
      <c r="G48" s="9">
        <f>+'Info ELECTRONORTE'!K16</f>
        <v>13</v>
      </c>
      <c r="H48" s="9" t="str">
        <f>+'Info ELECTRONORTE'!L16</f>
        <v>Postes</v>
      </c>
      <c r="I48" s="9" t="str">
        <f>+'Info ELECTRONORTE'!M16</f>
        <v>Concreto</v>
      </c>
      <c r="J48" s="9" t="str">
        <f>+'Info ELECTRONORTE'!N16</f>
        <v>PPC19</v>
      </c>
      <c r="K48" s="9" t="str">
        <f>+IF(B48="MOD INV_2018","Según corresponda",VLOOKUP(J48,SICODI!$G$3:$K$2404,2,FALSE))</f>
        <v>POSTE DE CONCRETO ARMADO DE 13/300/150/345</v>
      </c>
      <c r="L48" s="142">
        <f t="shared" si="19"/>
        <v>0.52</v>
      </c>
      <c r="O48" s="26" t="s">
        <v>5766</v>
      </c>
      <c r="P48" s="375">
        <f>+AB11</f>
        <v>0.52</v>
      </c>
      <c r="U48" s="1"/>
      <c r="V48" s="1"/>
      <c r="W48" s="1"/>
    </row>
    <row r="49" spans="1:23" x14ac:dyDescent="0.25">
      <c r="A49" s="53">
        <f>+'Info ELECTRONORTE'!A17</f>
        <v>13</v>
      </c>
      <c r="B49" s="26" t="str">
        <f t="shared" si="20"/>
        <v>SICODI</v>
      </c>
      <c r="C49" s="9" t="str">
        <f>+'Info ELECTRONORTE'!B17</f>
        <v>LAMBAYEQUE</v>
      </c>
      <c r="D49" s="9" t="str">
        <f>+'Info ELECTRONORTE'!C17</f>
        <v>LAMBAYEQUE - OLMOS</v>
      </c>
      <c r="E49" s="9" t="str">
        <f>+'Info ELECTRONORTE'!D17</f>
        <v>LAMBAYEQUE</v>
      </c>
      <c r="F49" s="9" t="str">
        <f>+'Info ELECTRONORTE'!I17</f>
        <v>Media Tension</v>
      </c>
      <c r="G49" s="9">
        <f>+'Info ELECTRONORTE'!K17</f>
        <v>13</v>
      </c>
      <c r="H49" s="9" t="str">
        <f>+'Info ELECTRONORTE'!L17</f>
        <v>Postes</v>
      </c>
      <c r="I49" s="9" t="str">
        <f>+'Info ELECTRONORTE'!M17</f>
        <v>Concreto</v>
      </c>
      <c r="J49" s="9" t="str">
        <f>+'Info ELECTRONORTE'!N17</f>
        <v>PPC19</v>
      </c>
      <c r="K49" s="9" t="str">
        <f>+IF(B49="MOD INV_2018","Según corresponda",VLOOKUP(J49,SICODI!$G$3:$K$2404,2,FALSE))</f>
        <v>POSTE DE CONCRETO ARMADO DE 13/300/150/345</v>
      </c>
      <c r="L49" s="142">
        <f t="shared" si="19"/>
        <v>0.52</v>
      </c>
      <c r="O49" s="26" t="s">
        <v>5729</v>
      </c>
      <c r="P49" s="375">
        <f>+AB12</f>
        <v>0.67</v>
      </c>
      <c r="U49" s="1"/>
      <c r="V49" s="1"/>
      <c r="W49" s="1"/>
    </row>
    <row r="50" spans="1:23" x14ac:dyDescent="0.25">
      <c r="A50" s="53">
        <f>+'Info ELECTRONORTE'!A18</f>
        <v>14</v>
      </c>
      <c r="B50" s="26" t="str">
        <f t="shared" si="20"/>
        <v>SICODI</v>
      </c>
      <c r="C50" s="9" t="str">
        <f>+'Info ELECTRONORTE'!B18</f>
        <v>LAMBAYEQUE</v>
      </c>
      <c r="D50" s="9" t="str">
        <f>+'Info ELECTRONORTE'!C18</f>
        <v>LAMBAYEQUE - OLMOS</v>
      </c>
      <c r="E50" s="9" t="str">
        <f>+'Info ELECTRONORTE'!D18</f>
        <v>LAMBAYEQUE</v>
      </c>
      <c r="F50" s="9" t="str">
        <f>+'Info ELECTRONORTE'!I18</f>
        <v>Media Tension</v>
      </c>
      <c r="G50" s="9">
        <f>+'Info ELECTRONORTE'!K18</f>
        <v>13</v>
      </c>
      <c r="H50" s="9" t="str">
        <f>+'Info ELECTRONORTE'!L18</f>
        <v>Postes</v>
      </c>
      <c r="I50" s="9" t="str">
        <f>+'Info ELECTRONORTE'!M18</f>
        <v>Concreto</v>
      </c>
      <c r="J50" s="9" t="str">
        <f>+'Info ELECTRONORTE'!N18</f>
        <v>PPC19</v>
      </c>
      <c r="K50" s="9" t="str">
        <f>+IF(B50="MOD INV_2018","Según corresponda",VLOOKUP(J50,SICODI!$G$3:$K$2404,2,FALSE))</f>
        <v>POSTE DE CONCRETO ARMADO DE 13/300/150/345</v>
      </c>
      <c r="L50" s="142">
        <f t="shared" si="19"/>
        <v>0.52</v>
      </c>
      <c r="U50" s="1"/>
      <c r="V50" s="1"/>
      <c r="W50" s="1"/>
    </row>
    <row r="51" spans="1:23" x14ac:dyDescent="0.25">
      <c r="A51" s="53">
        <f>+'Info ELECTRONORTE'!A19</f>
        <v>15</v>
      </c>
      <c r="B51" s="26" t="str">
        <f t="shared" si="20"/>
        <v>SICODI</v>
      </c>
      <c r="C51" s="9" t="str">
        <f>+'Info ELECTRONORTE'!B19</f>
        <v>LAMBAYEQUE</v>
      </c>
      <c r="D51" s="9" t="str">
        <f>+'Info ELECTRONORTE'!C19</f>
        <v>LAMBAYEQUE - OLMOS</v>
      </c>
      <c r="E51" s="9" t="str">
        <f>+'Info ELECTRONORTE'!D19</f>
        <v>LAMBAYEQUE</v>
      </c>
      <c r="F51" s="9" t="str">
        <f>+'Info ELECTRONORTE'!I19</f>
        <v>Media Tension</v>
      </c>
      <c r="G51" s="9">
        <f>+'Info ELECTRONORTE'!K19</f>
        <v>13</v>
      </c>
      <c r="H51" s="9" t="str">
        <f>+'Info ELECTRONORTE'!L19</f>
        <v>Postes</v>
      </c>
      <c r="I51" s="9" t="str">
        <f>+'Info ELECTRONORTE'!M19</f>
        <v>Concreto</v>
      </c>
      <c r="J51" s="9" t="str">
        <f>+'Info ELECTRONORTE'!N19</f>
        <v>PPC19</v>
      </c>
      <c r="K51" s="9" t="str">
        <f>+IF(B51="MOD INV_2018","Según corresponda",VLOOKUP(J51,SICODI!$G$3:$K$2404,2,FALSE))</f>
        <v>POSTE DE CONCRETO ARMADO DE 13/300/150/345</v>
      </c>
      <c r="L51" s="142">
        <f t="shared" si="19"/>
        <v>0.52</v>
      </c>
      <c r="U51" s="1"/>
      <c r="V51" s="1"/>
      <c r="W51" s="1"/>
    </row>
    <row r="52" spans="1:23" x14ac:dyDescent="0.25">
      <c r="A52" s="53">
        <f>+'Info ELECTRONORTE'!A20</f>
        <v>16</v>
      </c>
      <c r="B52" s="26" t="str">
        <f t="shared" si="20"/>
        <v>SICODI</v>
      </c>
      <c r="C52" s="9" t="str">
        <f>+'Info ELECTRONORTE'!B20</f>
        <v>LAMBAYEQUE</v>
      </c>
      <c r="D52" s="9" t="str">
        <f>+'Info ELECTRONORTE'!C20</f>
        <v>LAMBAYEQUE - OLMOS</v>
      </c>
      <c r="E52" s="9" t="str">
        <f>+'Info ELECTRONORTE'!D20</f>
        <v>LAMBAYEQUE</v>
      </c>
      <c r="F52" s="9" t="str">
        <f>+'Info ELECTRONORTE'!I20</f>
        <v>Media Tension</v>
      </c>
      <c r="G52" s="9">
        <f>+'Info ELECTRONORTE'!K20</f>
        <v>13</v>
      </c>
      <c r="H52" s="9" t="str">
        <f>+'Info ELECTRONORTE'!L20</f>
        <v>Postes</v>
      </c>
      <c r="I52" s="9" t="str">
        <f>+'Info ELECTRONORTE'!M20</f>
        <v>Concreto</v>
      </c>
      <c r="J52" s="9" t="str">
        <f>+'Info ELECTRONORTE'!N20</f>
        <v>PPC19</v>
      </c>
      <c r="K52" s="9" t="str">
        <f>+IF(B52="MOD INV_2018","Según corresponda",VLOOKUP(J52,SICODI!$G$3:$K$2404,2,FALSE))</f>
        <v>POSTE DE CONCRETO ARMADO DE 13/300/150/345</v>
      </c>
      <c r="L52" s="142">
        <f t="shared" si="19"/>
        <v>0.52</v>
      </c>
      <c r="U52" s="1"/>
      <c r="V52" s="1"/>
      <c r="W52" s="1"/>
    </row>
    <row r="53" spans="1:23" x14ac:dyDescent="0.25">
      <c r="A53" s="53">
        <f>+'Info ELECTRONORTE'!A21</f>
        <v>17</v>
      </c>
      <c r="B53" s="26" t="str">
        <f t="shared" si="20"/>
        <v>SICODI</v>
      </c>
      <c r="C53" s="9" t="str">
        <f>+'Info ELECTRONORTE'!B21</f>
        <v>LAMBAYEQUE</v>
      </c>
      <c r="D53" s="9" t="str">
        <f>+'Info ELECTRONORTE'!C21</f>
        <v>LAMBAYEQUE - OLMOS</v>
      </c>
      <c r="E53" s="9" t="str">
        <f>+'Info ELECTRONORTE'!D21</f>
        <v>LAMBAYEQUE</v>
      </c>
      <c r="F53" s="9" t="str">
        <f>+'Info ELECTRONORTE'!I21</f>
        <v>Media Tension</v>
      </c>
      <c r="G53" s="9">
        <f>+'Info ELECTRONORTE'!K21</f>
        <v>13</v>
      </c>
      <c r="H53" s="9" t="str">
        <f>+'Info ELECTRONORTE'!L21</f>
        <v>Postes</v>
      </c>
      <c r="I53" s="9" t="str">
        <f>+'Info ELECTRONORTE'!M21</f>
        <v>Concreto</v>
      </c>
      <c r="J53" s="9" t="str">
        <f>+'Info ELECTRONORTE'!N21</f>
        <v>PPC19</v>
      </c>
      <c r="K53" s="9" t="str">
        <f>+IF(B53="MOD INV_2018","Según corresponda",VLOOKUP(J53,SICODI!$G$3:$K$2404,2,FALSE))</f>
        <v>POSTE DE CONCRETO ARMADO DE 13/300/150/345</v>
      </c>
      <c r="L53" s="142">
        <f t="shared" si="19"/>
        <v>0.52</v>
      </c>
      <c r="U53" s="1"/>
      <c r="V53" s="1"/>
      <c r="W53" s="1"/>
    </row>
    <row r="54" spans="1:23" x14ac:dyDescent="0.25">
      <c r="A54" s="53">
        <f>+'Info ELECTRONORTE'!A22</f>
        <v>18</v>
      </c>
      <c r="B54" s="26" t="str">
        <f t="shared" si="20"/>
        <v>SICODI</v>
      </c>
      <c r="C54" s="9" t="str">
        <f>+'Info ELECTRONORTE'!B22</f>
        <v>LAMBAYEQUE</v>
      </c>
      <c r="D54" s="9" t="str">
        <f>+'Info ELECTRONORTE'!C22</f>
        <v>LAMBAYEQUE - OLMOS</v>
      </c>
      <c r="E54" s="9" t="str">
        <f>+'Info ELECTRONORTE'!D22</f>
        <v>LAMBAYEQUE</v>
      </c>
      <c r="F54" s="9" t="str">
        <f>+'Info ELECTRONORTE'!I22</f>
        <v>Media Tension</v>
      </c>
      <c r="G54" s="9">
        <f>+'Info ELECTRONORTE'!K22</f>
        <v>13</v>
      </c>
      <c r="H54" s="9" t="str">
        <f>+'Info ELECTRONORTE'!L22</f>
        <v>Postes</v>
      </c>
      <c r="I54" s="9" t="str">
        <f>+'Info ELECTRONORTE'!M22</f>
        <v>Concreto</v>
      </c>
      <c r="J54" s="9" t="str">
        <f>+'Info ELECTRONORTE'!N22</f>
        <v>PPC19</v>
      </c>
      <c r="K54" s="9" t="str">
        <f>+IF(B54="MOD INV_2018","Según corresponda",VLOOKUP(J54,SICODI!$G$3:$K$2404,2,FALSE))</f>
        <v>POSTE DE CONCRETO ARMADO DE 13/300/150/345</v>
      </c>
      <c r="L54" s="142">
        <f t="shared" si="19"/>
        <v>0.52</v>
      </c>
      <c r="U54" s="1"/>
      <c r="V54" s="1"/>
      <c r="W54" s="1"/>
    </row>
    <row r="55" spans="1:23" x14ac:dyDescent="0.25">
      <c r="A55" s="53">
        <f>+'Info ELECTRONORTE'!A23</f>
        <v>19</v>
      </c>
      <c r="B55" s="26" t="str">
        <f t="shared" si="20"/>
        <v>SICODI</v>
      </c>
      <c r="C55" s="9" t="str">
        <f>+'Info ELECTRONORTE'!B23</f>
        <v>LAMBAYEQUE</v>
      </c>
      <c r="D55" s="9" t="str">
        <f>+'Info ELECTRONORTE'!C23</f>
        <v>LAMBAYEQUE - OLMOS</v>
      </c>
      <c r="E55" s="9" t="str">
        <f>+'Info ELECTRONORTE'!D23</f>
        <v>LAMBAYEQUE</v>
      </c>
      <c r="F55" s="9" t="str">
        <f>+'Info ELECTRONORTE'!I23</f>
        <v>Media Tension</v>
      </c>
      <c r="G55" s="9">
        <f>+'Info ELECTRONORTE'!K23</f>
        <v>13</v>
      </c>
      <c r="H55" s="9" t="str">
        <f>+'Info ELECTRONORTE'!L23</f>
        <v>Postes</v>
      </c>
      <c r="I55" s="9" t="str">
        <f>+'Info ELECTRONORTE'!M23</f>
        <v>Concreto</v>
      </c>
      <c r="J55" s="9" t="str">
        <f>+'Info ELECTRONORTE'!N23</f>
        <v>PPC19</v>
      </c>
      <c r="K55" s="9" t="str">
        <f>+IF(B55="MOD INV_2018","Según corresponda",VLOOKUP(J55,SICODI!$G$3:$K$2404,2,FALSE))</f>
        <v>POSTE DE CONCRETO ARMADO DE 13/300/150/345</v>
      </c>
      <c r="L55" s="142">
        <f t="shared" si="19"/>
        <v>0.52</v>
      </c>
      <c r="U55" s="1"/>
      <c r="V55" s="1"/>
      <c r="W55" s="1"/>
    </row>
    <row r="56" spans="1:23" x14ac:dyDescent="0.25">
      <c r="A56" s="53">
        <f>+'Info ELECTRONORTE'!A24</f>
        <v>20</v>
      </c>
      <c r="B56" s="26" t="str">
        <f t="shared" si="20"/>
        <v>SICODI</v>
      </c>
      <c r="C56" s="9" t="str">
        <f>+'Info ELECTRONORTE'!B24</f>
        <v>LAMBAYEQUE</v>
      </c>
      <c r="D56" s="9" t="str">
        <f>+'Info ELECTRONORTE'!C24</f>
        <v>LAMBAYEQUE - OLMOS</v>
      </c>
      <c r="E56" s="9" t="str">
        <f>+'Info ELECTRONORTE'!D24</f>
        <v>LAMBAYEQUE</v>
      </c>
      <c r="F56" s="9" t="str">
        <f>+'Info ELECTRONORTE'!I24</f>
        <v>Media Tension</v>
      </c>
      <c r="G56" s="9">
        <f>+'Info ELECTRONORTE'!K24</f>
        <v>13</v>
      </c>
      <c r="H56" s="9" t="str">
        <f>+'Info ELECTRONORTE'!L24</f>
        <v>Postes</v>
      </c>
      <c r="I56" s="9" t="str">
        <f>+'Info ELECTRONORTE'!M24</f>
        <v>Concreto</v>
      </c>
      <c r="J56" s="9" t="str">
        <f>+'Info ELECTRONORTE'!N24</f>
        <v>PPC19</v>
      </c>
      <c r="K56" s="9" t="str">
        <f>+IF(B56="MOD INV_2018","Según corresponda",VLOOKUP(J56,SICODI!$G$3:$K$2404,2,FALSE))</f>
        <v>POSTE DE CONCRETO ARMADO DE 13/300/150/345</v>
      </c>
      <c r="L56" s="142">
        <f t="shared" si="19"/>
        <v>0.52</v>
      </c>
      <c r="U56" s="1"/>
      <c r="V56" s="1"/>
      <c r="W56" s="1"/>
    </row>
    <row r="57" spans="1:23" x14ac:dyDescent="0.25">
      <c r="A57" s="53">
        <f>+'Info ELECTRONORTE'!A25</f>
        <v>21</v>
      </c>
      <c r="B57" s="26" t="str">
        <f t="shared" si="20"/>
        <v>SICODI</v>
      </c>
      <c r="C57" s="9" t="str">
        <f>+'Info ELECTRONORTE'!B25</f>
        <v>LAMBAYEQUE</v>
      </c>
      <c r="D57" s="9" t="str">
        <f>+'Info ELECTRONORTE'!C25</f>
        <v>LAMBAYEQUE - OLMOS</v>
      </c>
      <c r="E57" s="9" t="str">
        <f>+'Info ELECTRONORTE'!D25</f>
        <v>LAMBAYEQUE</v>
      </c>
      <c r="F57" s="9" t="str">
        <f>+'Info ELECTRONORTE'!I25</f>
        <v>Media Tension</v>
      </c>
      <c r="G57" s="9">
        <f>+'Info ELECTRONORTE'!K25</f>
        <v>13</v>
      </c>
      <c r="H57" s="9" t="str">
        <f>+'Info ELECTRONORTE'!L25</f>
        <v>Postes</v>
      </c>
      <c r="I57" s="9" t="str">
        <f>+'Info ELECTRONORTE'!M25</f>
        <v>Concreto</v>
      </c>
      <c r="J57" s="9" t="str">
        <f>+'Info ELECTRONORTE'!N25</f>
        <v>PPC19</v>
      </c>
      <c r="K57" s="9" t="str">
        <f>+IF(B57="MOD INV_2018","Según corresponda",VLOOKUP(J57,SICODI!$G$3:$K$2404,2,FALSE))</f>
        <v>POSTE DE CONCRETO ARMADO DE 13/300/150/345</v>
      </c>
      <c r="L57" s="142">
        <f t="shared" si="19"/>
        <v>0.52</v>
      </c>
      <c r="U57" s="1"/>
      <c r="V57" s="1"/>
      <c r="W57" s="1"/>
    </row>
    <row r="58" spans="1:23" x14ac:dyDescent="0.25">
      <c r="A58" s="53">
        <f>+'Info ELECTRONORTE'!A26</f>
        <v>22</v>
      </c>
      <c r="B58" s="26" t="str">
        <f t="shared" si="20"/>
        <v>SICODI</v>
      </c>
      <c r="C58" s="9" t="str">
        <f>+'Info ELECTRONORTE'!B26</f>
        <v>LAMBAYEQUE</v>
      </c>
      <c r="D58" s="9" t="str">
        <f>+'Info ELECTRONORTE'!C26</f>
        <v>LAMBAYEQUE - OLMOS</v>
      </c>
      <c r="E58" s="9" t="str">
        <f>+'Info ELECTRONORTE'!D26</f>
        <v>LAMBAYEQUE</v>
      </c>
      <c r="F58" s="9" t="str">
        <f>+'Info ELECTRONORTE'!I26</f>
        <v>Media Tension</v>
      </c>
      <c r="G58" s="9">
        <f>+'Info ELECTRONORTE'!K26</f>
        <v>13</v>
      </c>
      <c r="H58" s="9" t="str">
        <f>+'Info ELECTRONORTE'!L26</f>
        <v>Postes</v>
      </c>
      <c r="I58" s="9" t="str">
        <f>+'Info ELECTRONORTE'!M26</f>
        <v>Concreto</v>
      </c>
      <c r="J58" s="9" t="str">
        <f>+'Info ELECTRONORTE'!N26</f>
        <v>PPC19</v>
      </c>
      <c r="K58" s="9" t="str">
        <f>+IF(B58="MOD INV_2018","Según corresponda",VLOOKUP(J58,SICODI!$G$3:$K$2404,2,FALSE))</f>
        <v>POSTE DE CONCRETO ARMADO DE 13/300/150/345</v>
      </c>
      <c r="L58" s="142">
        <f t="shared" si="19"/>
        <v>0.52</v>
      </c>
      <c r="U58" s="1"/>
      <c r="V58" s="1"/>
      <c r="W58" s="1"/>
    </row>
    <row r="59" spans="1:23" x14ac:dyDescent="0.25">
      <c r="A59" s="53">
        <f>+'Info ELECTRONORTE'!A27</f>
        <v>23</v>
      </c>
      <c r="B59" s="26" t="str">
        <f t="shared" si="20"/>
        <v>SICODI</v>
      </c>
      <c r="C59" s="9" t="str">
        <f>+'Info ELECTRONORTE'!B27</f>
        <v>LAMBAYEQUE</v>
      </c>
      <c r="D59" s="9" t="str">
        <f>+'Info ELECTRONORTE'!C27</f>
        <v>LAMBAYEQUE - OLMOS</v>
      </c>
      <c r="E59" s="9" t="str">
        <f>+'Info ELECTRONORTE'!D27</f>
        <v>LAMBAYEQUE</v>
      </c>
      <c r="F59" s="9" t="str">
        <f>+'Info ELECTRONORTE'!I27</f>
        <v>Media Tension</v>
      </c>
      <c r="G59" s="9">
        <f>+'Info ELECTRONORTE'!K27</f>
        <v>13</v>
      </c>
      <c r="H59" s="9" t="str">
        <f>+'Info ELECTRONORTE'!L27</f>
        <v>Postes</v>
      </c>
      <c r="I59" s="9" t="str">
        <f>+'Info ELECTRONORTE'!M27</f>
        <v>Concreto</v>
      </c>
      <c r="J59" s="9" t="str">
        <f>+'Info ELECTRONORTE'!N27</f>
        <v>PPC19</v>
      </c>
      <c r="K59" s="9" t="str">
        <f>+IF(B59="MOD INV_2018","Según corresponda",VLOOKUP(J59,SICODI!$G$3:$K$2404,2,FALSE))</f>
        <v>POSTE DE CONCRETO ARMADO DE 13/300/150/345</v>
      </c>
      <c r="L59" s="142">
        <f t="shared" si="19"/>
        <v>0.52</v>
      </c>
      <c r="U59" s="1"/>
      <c r="V59" s="1"/>
      <c r="W59" s="1"/>
    </row>
    <row r="60" spans="1:23" x14ac:dyDescent="0.25">
      <c r="A60" s="53">
        <f>+'Info ELECTRONORTE'!A28</f>
        <v>24</v>
      </c>
      <c r="B60" s="26" t="str">
        <f t="shared" si="20"/>
        <v>SICODI</v>
      </c>
      <c r="C60" s="9" t="str">
        <f>+'Info ELECTRONORTE'!B28</f>
        <v>LAMBAYEQUE</v>
      </c>
      <c r="D60" s="9" t="str">
        <f>+'Info ELECTRONORTE'!C28</f>
        <v>LAMBAYEQUE - OLMOS</v>
      </c>
      <c r="E60" s="9" t="str">
        <f>+'Info ELECTRONORTE'!D28</f>
        <v>LAMBAYEQUE</v>
      </c>
      <c r="F60" s="9" t="str">
        <f>+'Info ELECTRONORTE'!I28</f>
        <v>Media Tension</v>
      </c>
      <c r="G60" s="9">
        <f>+'Info ELECTRONORTE'!K28</f>
        <v>13</v>
      </c>
      <c r="H60" s="9" t="str">
        <f>+'Info ELECTRONORTE'!L28</f>
        <v>Postes</v>
      </c>
      <c r="I60" s="9" t="str">
        <f>+'Info ELECTRONORTE'!M28</f>
        <v>Concreto</v>
      </c>
      <c r="J60" s="9" t="str">
        <f>+'Info ELECTRONORTE'!N28</f>
        <v>PPC19</v>
      </c>
      <c r="K60" s="9" t="str">
        <f>+IF(B60="MOD INV_2018","Según corresponda",VLOOKUP(J60,SICODI!$G$3:$K$2404,2,FALSE))</f>
        <v>POSTE DE CONCRETO ARMADO DE 13/300/150/345</v>
      </c>
      <c r="L60" s="142">
        <f t="shared" si="19"/>
        <v>0.52</v>
      </c>
      <c r="U60" s="1"/>
      <c r="V60" s="1"/>
      <c r="W60" s="1"/>
    </row>
    <row r="61" spans="1:23" x14ac:dyDescent="0.25">
      <c r="A61" s="53">
        <f>+'Info ELECTRONORTE'!A29</f>
        <v>25</v>
      </c>
      <c r="B61" s="26" t="str">
        <f t="shared" si="20"/>
        <v>SICODI</v>
      </c>
      <c r="C61" s="9" t="str">
        <f>+'Info ELECTRONORTE'!B29</f>
        <v>LAMBAYEQUE</v>
      </c>
      <c r="D61" s="9" t="str">
        <f>+'Info ELECTRONORTE'!C29</f>
        <v>LAMBAYEQUE - OLMOS</v>
      </c>
      <c r="E61" s="9" t="str">
        <f>+'Info ELECTRONORTE'!D29</f>
        <v>LAMBAYEQUE</v>
      </c>
      <c r="F61" s="9" t="str">
        <f>+'Info ELECTRONORTE'!I29</f>
        <v>Media Tension</v>
      </c>
      <c r="G61" s="9">
        <f>+'Info ELECTRONORTE'!K29</f>
        <v>13</v>
      </c>
      <c r="H61" s="9" t="str">
        <f>+'Info ELECTRONORTE'!L29</f>
        <v>Postes</v>
      </c>
      <c r="I61" s="9" t="str">
        <f>+'Info ELECTRONORTE'!M29</f>
        <v>Concreto</v>
      </c>
      <c r="J61" s="9" t="str">
        <f>+'Info ELECTRONORTE'!N29</f>
        <v>PPC19</v>
      </c>
      <c r="K61" s="9" t="str">
        <f>+IF(B61="MOD INV_2018","Según corresponda",VLOOKUP(J61,SICODI!$G$3:$K$2404,2,FALSE))</f>
        <v>POSTE DE CONCRETO ARMADO DE 13/300/150/345</v>
      </c>
      <c r="L61" s="142">
        <f t="shared" si="19"/>
        <v>0.52</v>
      </c>
      <c r="U61" s="1"/>
      <c r="V61" s="1"/>
      <c r="W61" s="1"/>
    </row>
    <row r="62" spans="1:23" x14ac:dyDescent="0.25">
      <c r="A62" s="53">
        <f>+'Info ELECTRONORTE'!A30</f>
        <v>26</v>
      </c>
      <c r="B62" s="26" t="str">
        <f t="shared" si="20"/>
        <v>SICODI</v>
      </c>
      <c r="C62" s="9" t="str">
        <f>+'Info ELECTRONORTE'!B30</f>
        <v>LAMBAYEQUE</v>
      </c>
      <c r="D62" s="9" t="str">
        <f>+'Info ELECTRONORTE'!C30</f>
        <v>LAMBAYEQUE - OLMOS</v>
      </c>
      <c r="E62" s="9" t="str">
        <f>+'Info ELECTRONORTE'!D30</f>
        <v>LAMBAYEQUE</v>
      </c>
      <c r="F62" s="9" t="str">
        <f>+'Info ELECTRONORTE'!I30</f>
        <v>Media Tension</v>
      </c>
      <c r="G62" s="9">
        <f>+'Info ELECTRONORTE'!K30</f>
        <v>13</v>
      </c>
      <c r="H62" s="9" t="str">
        <f>+'Info ELECTRONORTE'!L30</f>
        <v>Postes</v>
      </c>
      <c r="I62" s="9" t="str">
        <f>+'Info ELECTRONORTE'!M30</f>
        <v>Concreto</v>
      </c>
      <c r="J62" s="9" t="str">
        <f>+'Info ELECTRONORTE'!N30</f>
        <v>PPC19</v>
      </c>
      <c r="K62" s="9" t="str">
        <f>+IF(B62="MOD INV_2018","Según corresponda",VLOOKUP(J62,SICODI!$G$3:$K$2404,2,FALSE))</f>
        <v>POSTE DE CONCRETO ARMADO DE 13/300/150/345</v>
      </c>
      <c r="L62" s="142">
        <f t="shared" si="19"/>
        <v>0.52</v>
      </c>
      <c r="U62" s="1"/>
      <c r="V62" s="1"/>
      <c r="W62" s="1"/>
    </row>
    <row r="63" spans="1:23" x14ac:dyDescent="0.25">
      <c r="A63" s="53">
        <f>+'Info ELECTRONORTE'!A31</f>
        <v>27</v>
      </c>
      <c r="B63" s="26" t="str">
        <f t="shared" si="20"/>
        <v>SICODI</v>
      </c>
      <c r="C63" s="9" t="str">
        <f>+'Info ELECTRONORTE'!B31</f>
        <v>LAMBAYEQUE</v>
      </c>
      <c r="D63" s="9" t="str">
        <f>+'Info ELECTRONORTE'!C31</f>
        <v>LAMBAYEQUE - OLMOS</v>
      </c>
      <c r="E63" s="9" t="str">
        <f>+'Info ELECTRONORTE'!D31</f>
        <v>LAMBAYEQUE</v>
      </c>
      <c r="F63" s="9" t="str">
        <f>+'Info ELECTRONORTE'!I31</f>
        <v>Media Tension</v>
      </c>
      <c r="G63" s="9">
        <f>+'Info ELECTRONORTE'!K31</f>
        <v>13</v>
      </c>
      <c r="H63" s="9" t="str">
        <f>+'Info ELECTRONORTE'!L31</f>
        <v>Postes</v>
      </c>
      <c r="I63" s="9" t="str">
        <f>+'Info ELECTRONORTE'!M31</f>
        <v>Concreto</v>
      </c>
      <c r="J63" s="9" t="str">
        <f>+'Info ELECTRONORTE'!N31</f>
        <v>PPC19</v>
      </c>
      <c r="K63" s="9" t="str">
        <f>+IF(B63="MOD INV_2018","Según corresponda",VLOOKUP(J63,SICODI!$G$3:$K$2404,2,FALSE))</f>
        <v>POSTE DE CONCRETO ARMADO DE 13/300/150/345</v>
      </c>
      <c r="L63" s="142">
        <f t="shared" si="19"/>
        <v>0.52</v>
      </c>
      <c r="U63" s="1"/>
      <c r="V63" s="1"/>
      <c r="W63" s="1"/>
    </row>
    <row r="64" spans="1:23" x14ac:dyDescent="0.25">
      <c r="A64" s="53">
        <f>+'Info ELECTRONORTE'!A32</f>
        <v>28</v>
      </c>
      <c r="B64" s="26" t="str">
        <f t="shared" si="20"/>
        <v>SICODI</v>
      </c>
      <c r="C64" s="9" t="str">
        <f>+'Info ELECTRONORTE'!B32</f>
        <v>LAMBAYEQUE</v>
      </c>
      <c r="D64" s="9" t="str">
        <f>+'Info ELECTRONORTE'!C32</f>
        <v>LAMBAYEQUE - OLMOS</v>
      </c>
      <c r="E64" s="9" t="str">
        <f>+'Info ELECTRONORTE'!D32</f>
        <v>LAMBAYEQUE</v>
      </c>
      <c r="F64" s="9" t="str">
        <f>+'Info ELECTRONORTE'!I32</f>
        <v>Media Tension</v>
      </c>
      <c r="G64" s="9">
        <f>+'Info ELECTRONORTE'!K32</f>
        <v>13</v>
      </c>
      <c r="H64" s="9" t="str">
        <f>+'Info ELECTRONORTE'!L32</f>
        <v>Postes</v>
      </c>
      <c r="I64" s="9" t="str">
        <f>+'Info ELECTRONORTE'!M32</f>
        <v>Concreto</v>
      </c>
      <c r="J64" s="9" t="str">
        <f>+'Info ELECTRONORTE'!N32</f>
        <v>PPC19</v>
      </c>
      <c r="K64" s="9" t="str">
        <f>+IF(B64="MOD INV_2018","Según corresponda",VLOOKUP(J64,SICODI!$G$3:$K$2404,2,FALSE))</f>
        <v>POSTE DE CONCRETO ARMADO DE 13/300/150/345</v>
      </c>
      <c r="L64" s="142">
        <f t="shared" si="19"/>
        <v>0.52</v>
      </c>
      <c r="U64" s="1"/>
      <c r="V64" s="1"/>
      <c r="W64" s="1"/>
    </row>
    <row r="65" spans="1:23" x14ac:dyDescent="0.25">
      <c r="A65" s="53">
        <f>+'Info ELECTRONORTE'!A33</f>
        <v>29</v>
      </c>
      <c r="B65" s="26" t="str">
        <f t="shared" si="20"/>
        <v>SICODI</v>
      </c>
      <c r="C65" s="9" t="str">
        <f>+'Info ELECTRONORTE'!B33</f>
        <v>LAMBAYEQUE</v>
      </c>
      <c r="D65" s="9" t="str">
        <f>+'Info ELECTRONORTE'!C33</f>
        <v>LAMBAYEQUE - OLMOS</v>
      </c>
      <c r="E65" s="9" t="str">
        <f>+'Info ELECTRONORTE'!D33</f>
        <v>LAMBAYEQUE</v>
      </c>
      <c r="F65" s="9" t="str">
        <f>+'Info ELECTRONORTE'!I33</f>
        <v>Media Tension</v>
      </c>
      <c r="G65" s="9">
        <f>+'Info ELECTRONORTE'!K33</f>
        <v>13</v>
      </c>
      <c r="H65" s="9" t="str">
        <f>+'Info ELECTRONORTE'!L33</f>
        <v>Postes</v>
      </c>
      <c r="I65" s="9" t="str">
        <f>+'Info ELECTRONORTE'!M33</f>
        <v>Concreto</v>
      </c>
      <c r="J65" s="9" t="str">
        <f>+'Info ELECTRONORTE'!N33</f>
        <v>PPC19</v>
      </c>
      <c r="K65" s="9" t="str">
        <f>+IF(B65="MOD INV_2018","Según corresponda",VLOOKUP(J65,SICODI!$G$3:$K$2404,2,FALSE))</f>
        <v>POSTE DE CONCRETO ARMADO DE 13/300/150/345</v>
      </c>
      <c r="L65" s="142">
        <f t="shared" si="19"/>
        <v>0.52</v>
      </c>
      <c r="U65" s="1"/>
      <c r="V65" s="1"/>
      <c r="W65" s="1"/>
    </row>
    <row r="66" spans="1:23" x14ac:dyDescent="0.25">
      <c r="A66" s="53">
        <f>+'Info ELECTRONORTE'!A34</f>
        <v>30</v>
      </c>
      <c r="B66" s="26" t="str">
        <f t="shared" si="20"/>
        <v>SICODI</v>
      </c>
      <c r="C66" s="9" t="str">
        <f>+'Info ELECTRONORTE'!B34</f>
        <v>LAMBAYEQUE</v>
      </c>
      <c r="D66" s="9" t="str">
        <f>+'Info ELECTRONORTE'!C34</f>
        <v>LAMBAYEQUE - OLMOS</v>
      </c>
      <c r="E66" s="9" t="str">
        <f>+'Info ELECTRONORTE'!D34</f>
        <v>LAMBAYEQUE</v>
      </c>
      <c r="F66" s="9" t="str">
        <f>+'Info ELECTRONORTE'!I34</f>
        <v>Media Tension</v>
      </c>
      <c r="G66" s="9">
        <f>+'Info ELECTRONORTE'!K34</f>
        <v>13</v>
      </c>
      <c r="H66" s="9" t="str">
        <f>+'Info ELECTRONORTE'!L34</f>
        <v>Postes</v>
      </c>
      <c r="I66" s="9" t="str">
        <f>+'Info ELECTRONORTE'!M34</f>
        <v>Concreto</v>
      </c>
      <c r="J66" s="9" t="str">
        <f>+'Info ELECTRONORTE'!N34</f>
        <v>PPC19</v>
      </c>
      <c r="K66" s="9" t="str">
        <f>+IF(B66="MOD INV_2018","Según corresponda",VLOOKUP(J66,SICODI!$G$3:$K$2404,2,FALSE))</f>
        <v>POSTE DE CONCRETO ARMADO DE 13/300/150/345</v>
      </c>
      <c r="L66" s="142">
        <f t="shared" si="19"/>
        <v>0.52</v>
      </c>
      <c r="U66" s="1"/>
      <c r="V66" s="1"/>
      <c r="W66" s="1"/>
    </row>
    <row r="67" spans="1:23" x14ac:dyDescent="0.25">
      <c r="A67" s="53">
        <f>+'Info ELECTRONORTE'!A35</f>
        <v>31</v>
      </c>
      <c r="B67" s="26" t="str">
        <f t="shared" si="20"/>
        <v>SICODI</v>
      </c>
      <c r="C67" s="9" t="str">
        <f>+'Info ELECTRONORTE'!B35</f>
        <v>LAMBAYEQUE</v>
      </c>
      <c r="D67" s="9" t="str">
        <f>+'Info ELECTRONORTE'!C35</f>
        <v>LAMBAYEQUE - OLMOS</v>
      </c>
      <c r="E67" s="9" t="str">
        <f>+'Info ELECTRONORTE'!D35</f>
        <v>LAMBAYEQUE</v>
      </c>
      <c r="F67" s="9" t="str">
        <f>+'Info ELECTRONORTE'!I35</f>
        <v>Media Tension</v>
      </c>
      <c r="G67" s="9">
        <f>+'Info ELECTRONORTE'!K35</f>
        <v>13</v>
      </c>
      <c r="H67" s="9" t="str">
        <f>+'Info ELECTRONORTE'!L35</f>
        <v>Postes</v>
      </c>
      <c r="I67" s="9" t="str">
        <f>+'Info ELECTRONORTE'!M35</f>
        <v>Concreto</v>
      </c>
      <c r="J67" s="9" t="str">
        <f>+'Info ELECTRONORTE'!N35</f>
        <v>PPC19</v>
      </c>
      <c r="K67" s="9" t="str">
        <f>+IF(B67="MOD INV_2018","Según corresponda",VLOOKUP(J67,SICODI!$G$3:$K$2404,2,FALSE))</f>
        <v>POSTE DE CONCRETO ARMADO DE 13/300/150/345</v>
      </c>
      <c r="L67" s="142">
        <f t="shared" si="19"/>
        <v>0.52</v>
      </c>
      <c r="U67" s="1"/>
      <c r="V67" s="1"/>
      <c r="W67" s="1"/>
    </row>
    <row r="68" spans="1:23" x14ac:dyDescent="0.25">
      <c r="A68" s="53">
        <f>+'Info ELECTRONORTE'!A36</f>
        <v>32</v>
      </c>
      <c r="B68" s="26" t="str">
        <f t="shared" si="20"/>
        <v>SICODI</v>
      </c>
      <c r="C68" s="9" t="str">
        <f>+'Info ELECTRONORTE'!B36</f>
        <v>LAMBAYEQUE</v>
      </c>
      <c r="D68" s="9" t="str">
        <f>+'Info ELECTRONORTE'!C36</f>
        <v>LAMBAYEQUE - OLMOS</v>
      </c>
      <c r="E68" s="9" t="str">
        <f>+'Info ELECTRONORTE'!D36</f>
        <v>LAMBAYEQUE</v>
      </c>
      <c r="F68" s="9" t="str">
        <f>+'Info ELECTRONORTE'!I36</f>
        <v>Media Tension</v>
      </c>
      <c r="G68" s="9">
        <f>+'Info ELECTRONORTE'!K36</f>
        <v>13</v>
      </c>
      <c r="H68" s="9" t="str">
        <f>+'Info ELECTRONORTE'!L36</f>
        <v>Postes</v>
      </c>
      <c r="I68" s="9" t="str">
        <f>+'Info ELECTRONORTE'!M36</f>
        <v>Concreto</v>
      </c>
      <c r="J68" s="9" t="str">
        <f>+'Info ELECTRONORTE'!N36</f>
        <v>PPC19</v>
      </c>
      <c r="K68" s="9" t="str">
        <f>+IF(B68="MOD INV_2018","Según corresponda",VLOOKUP(J68,SICODI!$G$3:$K$2404,2,FALSE))</f>
        <v>POSTE DE CONCRETO ARMADO DE 13/300/150/345</v>
      </c>
      <c r="L68" s="142">
        <f t="shared" si="19"/>
        <v>0.52</v>
      </c>
      <c r="U68" s="1"/>
      <c r="V68" s="1"/>
      <c r="W68" s="1"/>
    </row>
    <row r="69" spans="1:23" x14ac:dyDescent="0.25">
      <c r="A69" s="53">
        <f>+'Info ELECTRONORTE'!A37</f>
        <v>33</v>
      </c>
      <c r="B69" s="26" t="str">
        <f t="shared" si="20"/>
        <v>SICODI</v>
      </c>
      <c r="C69" s="9" t="str">
        <f>+'Info ELECTRONORTE'!B37</f>
        <v>LAMBAYEQUE</v>
      </c>
      <c r="D69" s="9" t="str">
        <f>+'Info ELECTRONORTE'!C37</f>
        <v>LAMBAYEQUE - OLMOS</v>
      </c>
      <c r="E69" s="9" t="str">
        <f>+'Info ELECTRONORTE'!D37</f>
        <v>LAMBAYEQUE</v>
      </c>
      <c r="F69" s="9" t="str">
        <f>+'Info ELECTRONORTE'!I37</f>
        <v>Media Tension</v>
      </c>
      <c r="G69" s="9">
        <f>+'Info ELECTRONORTE'!K37</f>
        <v>13</v>
      </c>
      <c r="H69" s="9" t="str">
        <f>+'Info ELECTRONORTE'!L37</f>
        <v>Postes</v>
      </c>
      <c r="I69" s="9" t="str">
        <f>+'Info ELECTRONORTE'!M37</f>
        <v>Concreto</v>
      </c>
      <c r="J69" s="9" t="str">
        <f>+'Info ELECTRONORTE'!N37</f>
        <v>PPC19</v>
      </c>
      <c r="K69" s="9" t="str">
        <f>+IF(B69="MOD INV_2018","Según corresponda",VLOOKUP(J69,SICODI!$G$3:$K$2404,2,FALSE))</f>
        <v>POSTE DE CONCRETO ARMADO DE 13/300/150/345</v>
      </c>
      <c r="L69" s="142">
        <f t="shared" si="19"/>
        <v>0.52</v>
      </c>
      <c r="U69" s="1"/>
      <c r="V69" s="1"/>
      <c r="W69" s="1"/>
    </row>
    <row r="70" spans="1:23" x14ac:dyDescent="0.25">
      <c r="A70" s="53">
        <f>+'Info ELECTRONORTE'!A38</f>
        <v>34</v>
      </c>
      <c r="B70" s="26" t="str">
        <f t="shared" si="20"/>
        <v>SICODI</v>
      </c>
      <c r="C70" s="9" t="str">
        <f>+'Info ELECTRONORTE'!B38</f>
        <v>LAMBAYEQUE</v>
      </c>
      <c r="D70" s="9" t="str">
        <f>+'Info ELECTRONORTE'!C38</f>
        <v>LAMBAYEQUE - OLMOS</v>
      </c>
      <c r="E70" s="9" t="str">
        <f>+'Info ELECTRONORTE'!D38</f>
        <v>LAMBAYEQUE</v>
      </c>
      <c r="F70" s="9" t="str">
        <f>+'Info ELECTRONORTE'!I38</f>
        <v>Media Tension</v>
      </c>
      <c r="G70" s="9">
        <f>+'Info ELECTRONORTE'!K38</f>
        <v>13</v>
      </c>
      <c r="H70" s="9" t="str">
        <f>+'Info ELECTRONORTE'!L38</f>
        <v>Postes</v>
      </c>
      <c r="I70" s="9" t="str">
        <f>+'Info ELECTRONORTE'!M38</f>
        <v>Concreto</v>
      </c>
      <c r="J70" s="9" t="str">
        <f>+'Info ELECTRONORTE'!N38</f>
        <v>PPC19</v>
      </c>
      <c r="K70" s="9" t="str">
        <f>+IF(B70="MOD INV_2018","Según corresponda",VLOOKUP(J70,SICODI!$G$3:$K$2404,2,FALSE))</f>
        <v>POSTE DE CONCRETO ARMADO DE 13/300/150/345</v>
      </c>
      <c r="L70" s="142">
        <f t="shared" si="19"/>
        <v>0.52</v>
      </c>
      <c r="U70" s="1"/>
      <c r="V70" s="1"/>
      <c r="W70" s="1"/>
    </row>
    <row r="71" spans="1:23" x14ac:dyDescent="0.25">
      <c r="A71" s="53">
        <f>+'Info ELECTRONORTE'!A39</f>
        <v>35</v>
      </c>
      <c r="B71" s="26" t="str">
        <f t="shared" si="20"/>
        <v>SICODI</v>
      </c>
      <c r="C71" s="9" t="str">
        <f>+'Info ELECTRONORTE'!B39</f>
        <v>LAMBAYEQUE</v>
      </c>
      <c r="D71" s="9" t="str">
        <f>+'Info ELECTRONORTE'!C39</f>
        <v>LAMBAYEQUE - OLMOS</v>
      </c>
      <c r="E71" s="9" t="str">
        <f>+'Info ELECTRONORTE'!D39</f>
        <v>LAMBAYEQUE</v>
      </c>
      <c r="F71" s="9" t="str">
        <f>+'Info ELECTRONORTE'!I39</f>
        <v>Media Tension</v>
      </c>
      <c r="G71" s="9">
        <f>+'Info ELECTRONORTE'!K39</f>
        <v>13</v>
      </c>
      <c r="H71" s="9" t="str">
        <f>+'Info ELECTRONORTE'!L39</f>
        <v>Postes</v>
      </c>
      <c r="I71" s="9" t="str">
        <f>+'Info ELECTRONORTE'!M39</f>
        <v>Concreto</v>
      </c>
      <c r="J71" s="9" t="str">
        <f>+'Info ELECTRONORTE'!N39</f>
        <v>PPC19</v>
      </c>
      <c r="K71" s="9" t="str">
        <f>+IF(B71="MOD INV_2018","Según corresponda",VLOOKUP(J71,SICODI!$G$3:$K$2404,2,FALSE))</f>
        <v>POSTE DE CONCRETO ARMADO DE 13/300/150/345</v>
      </c>
      <c r="L71" s="142">
        <f t="shared" si="19"/>
        <v>0.52</v>
      </c>
      <c r="U71" s="1"/>
      <c r="V71" s="1"/>
      <c r="W71" s="1"/>
    </row>
    <row r="72" spans="1:23" x14ac:dyDescent="0.25">
      <c r="A72" s="53">
        <f>+'Info ELECTRONORTE'!A40</f>
        <v>36</v>
      </c>
      <c r="B72" s="26" t="str">
        <f t="shared" si="20"/>
        <v>SICODI</v>
      </c>
      <c r="C72" s="9" t="str">
        <f>+'Info ELECTRONORTE'!B40</f>
        <v>LAMBAYEQUE</v>
      </c>
      <c r="D72" s="9" t="str">
        <f>+'Info ELECTRONORTE'!C40</f>
        <v>LAMBAYEQUE - OLMOS</v>
      </c>
      <c r="E72" s="9" t="str">
        <f>+'Info ELECTRONORTE'!D40</f>
        <v>LAMBAYEQUE</v>
      </c>
      <c r="F72" s="9" t="str">
        <f>+'Info ELECTRONORTE'!I40</f>
        <v>Media Tension</v>
      </c>
      <c r="G72" s="9">
        <f>+'Info ELECTRONORTE'!K40</f>
        <v>13</v>
      </c>
      <c r="H72" s="9" t="str">
        <f>+'Info ELECTRONORTE'!L40</f>
        <v>Postes</v>
      </c>
      <c r="I72" s="9" t="str">
        <f>+'Info ELECTRONORTE'!M40</f>
        <v>Concreto</v>
      </c>
      <c r="J72" s="9" t="str">
        <f>+'Info ELECTRONORTE'!N40</f>
        <v>PPC19</v>
      </c>
      <c r="K72" s="9" t="str">
        <f>+IF(B72="MOD INV_2018","Según corresponda",VLOOKUP(J72,SICODI!$G$3:$K$2404,2,FALSE))</f>
        <v>POSTE DE CONCRETO ARMADO DE 13/300/150/345</v>
      </c>
      <c r="L72" s="142">
        <f t="shared" si="19"/>
        <v>0.52</v>
      </c>
      <c r="U72" s="1"/>
      <c r="V72" s="1"/>
      <c r="W72" s="1"/>
    </row>
    <row r="73" spans="1:23" x14ac:dyDescent="0.25">
      <c r="A73" s="53">
        <f>+'Info ELECTRONORTE'!A41</f>
        <v>37</v>
      </c>
      <c r="B73" s="26" t="str">
        <f t="shared" si="20"/>
        <v>SICODI</v>
      </c>
      <c r="C73" s="9" t="str">
        <f>+'Info ELECTRONORTE'!B41</f>
        <v>LAMBAYEQUE</v>
      </c>
      <c r="D73" s="9" t="str">
        <f>+'Info ELECTRONORTE'!C41</f>
        <v>LAMBAYEQUE - OLMOS</v>
      </c>
      <c r="E73" s="9" t="str">
        <f>+'Info ELECTRONORTE'!D41</f>
        <v>LAMBAYEQUE</v>
      </c>
      <c r="F73" s="9" t="str">
        <f>+'Info ELECTRONORTE'!I41</f>
        <v>Media Tension</v>
      </c>
      <c r="G73" s="9">
        <f>+'Info ELECTRONORTE'!K41</f>
        <v>13</v>
      </c>
      <c r="H73" s="9" t="str">
        <f>+'Info ELECTRONORTE'!L41</f>
        <v>Postes</v>
      </c>
      <c r="I73" s="9" t="str">
        <f>+'Info ELECTRONORTE'!M41</f>
        <v>Concreto</v>
      </c>
      <c r="J73" s="9" t="str">
        <f>+'Info ELECTRONORTE'!N41</f>
        <v>PPC19</v>
      </c>
      <c r="K73" s="9" t="str">
        <f>+IF(B73="MOD INV_2018","Según corresponda",VLOOKUP(J73,SICODI!$G$3:$K$2404,2,FALSE))</f>
        <v>POSTE DE CONCRETO ARMADO DE 13/300/150/345</v>
      </c>
      <c r="L73" s="142">
        <f t="shared" si="19"/>
        <v>0.52</v>
      </c>
      <c r="U73" s="1"/>
      <c r="V73" s="1"/>
      <c r="W73" s="1"/>
    </row>
    <row r="74" spans="1:23" x14ac:dyDescent="0.25">
      <c r="A74" s="53">
        <f>+'Info ELECTRONORTE'!A42</f>
        <v>38</v>
      </c>
      <c r="B74" s="26" t="str">
        <f t="shared" si="20"/>
        <v>SICODI</v>
      </c>
      <c r="C74" s="9" t="str">
        <f>+'Info ELECTRONORTE'!B42</f>
        <v>LAMBAYEQUE</v>
      </c>
      <c r="D74" s="9" t="str">
        <f>+'Info ELECTRONORTE'!C42</f>
        <v>LAMBAYEQUE - OLMOS</v>
      </c>
      <c r="E74" s="9" t="str">
        <f>+'Info ELECTRONORTE'!D42</f>
        <v>LAMBAYEQUE</v>
      </c>
      <c r="F74" s="9" t="str">
        <f>+'Info ELECTRONORTE'!I42</f>
        <v>Media Tension</v>
      </c>
      <c r="G74" s="9">
        <f>+'Info ELECTRONORTE'!K42</f>
        <v>13</v>
      </c>
      <c r="H74" s="9" t="str">
        <f>+'Info ELECTRONORTE'!L42</f>
        <v>Postes</v>
      </c>
      <c r="I74" s="9" t="str">
        <f>+'Info ELECTRONORTE'!M42</f>
        <v>Concreto</v>
      </c>
      <c r="J74" s="9" t="str">
        <f>+'Info ELECTRONORTE'!N42</f>
        <v>PPC19</v>
      </c>
      <c r="K74" s="9" t="str">
        <f>+IF(B74="MOD INV_2018","Según corresponda",VLOOKUP(J74,SICODI!$G$3:$K$2404,2,FALSE))</f>
        <v>POSTE DE CONCRETO ARMADO DE 13/300/150/345</v>
      </c>
      <c r="L74" s="142">
        <f t="shared" si="19"/>
        <v>0.52</v>
      </c>
      <c r="U74" s="1"/>
      <c r="V74" s="1"/>
      <c r="W74" s="1"/>
    </row>
    <row r="75" spans="1:23" x14ac:dyDescent="0.25">
      <c r="A75" s="53">
        <f>+'Info ELECTRONORTE'!A43</f>
        <v>39</v>
      </c>
      <c r="B75" s="26" t="str">
        <f t="shared" si="20"/>
        <v>SICODI</v>
      </c>
      <c r="C75" s="9" t="str">
        <f>+'Info ELECTRONORTE'!B43</f>
        <v>LAMBAYEQUE</v>
      </c>
      <c r="D75" s="9" t="str">
        <f>+'Info ELECTRONORTE'!C43</f>
        <v>LAMBAYEQUE - OLMOS</v>
      </c>
      <c r="E75" s="9" t="str">
        <f>+'Info ELECTRONORTE'!D43</f>
        <v>LAMBAYEQUE</v>
      </c>
      <c r="F75" s="9" t="str">
        <f>+'Info ELECTRONORTE'!I43</f>
        <v>Media Tension</v>
      </c>
      <c r="G75" s="9">
        <f>+'Info ELECTRONORTE'!K43</f>
        <v>13</v>
      </c>
      <c r="H75" s="9" t="str">
        <f>+'Info ELECTRONORTE'!L43</f>
        <v>Postes</v>
      </c>
      <c r="I75" s="9" t="str">
        <f>+'Info ELECTRONORTE'!M43</f>
        <v>Concreto</v>
      </c>
      <c r="J75" s="9" t="str">
        <f>+'Info ELECTRONORTE'!N43</f>
        <v>PPC19</v>
      </c>
      <c r="K75" s="9" t="str">
        <f>+IF(B75="MOD INV_2018","Según corresponda",VLOOKUP(J75,SICODI!$G$3:$K$2404,2,FALSE))</f>
        <v>POSTE DE CONCRETO ARMADO DE 13/300/150/345</v>
      </c>
      <c r="L75" s="142">
        <f t="shared" si="19"/>
        <v>0.52</v>
      </c>
      <c r="U75" s="1"/>
      <c r="V75" s="1"/>
      <c r="W75" s="1"/>
    </row>
    <row r="76" spans="1:23" x14ac:dyDescent="0.25">
      <c r="A76" s="53">
        <f>+'Info ELECTRONORTE'!A44</f>
        <v>40</v>
      </c>
      <c r="B76" s="26" t="str">
        <f t="shared" si="20"/>
        <v>SICODI</v>
      </c>
      <c r="C76" s="9" t="str">
        <f>+'Info ELECTRONORTE'!B44</f>
        <v>LAMBAYEQUE</v>
      </c>
      <c r="D76" s="9" t="str">
        <f>+'Info ELECTRONORTE'!C44</f>
        <v>LAMBAYEQUE - OLMOS</v>
      </c>
      <c r="E76" s="9" t="str">
        <f>+'Info ELECTRONORTE'!D44</f>
        <v>LAMBAYEQUE</v>
      </c>
      <c r="F76" s="9" t="str">
        <f>+'Info ELECTRONORTE'!I44</f>
        <v>Media Tension</v>
      </c>
      <c r="G76" s="9">
        <f>+'Info ELECTRONORTE'!K44</f>
        <v>13</v>
      </c>
      <c r="H76" s="9" t="str">
        <f>+'Info ELECTRONORTE'!L44</f>
        <v>Postes</v>
      </c>
      <c r="I76" s="9" t="str">
        <f>+'Info ELECTRONORTE'!M44</f>
        <v>Concreto</v>
      </c>
      <c r="J76" s="9" t="str">
        <f>+'Info ELECTRONORTE'!N44</f>
        <v>PPC19</v>
      </c>
      <c r="K76" s="9" t="str">
        <f>+IF(B76="MOD INV_2018","Según corresponda",VLOOKUP(J76,SICODI!$G$3:$K$2404,2,FALSE))</f>
        <v>POSTE DE CONCRETO ARMADO DE 13/300/150/345</v>
      </c>
      <c r="L76" s="142">
        <f t="shared" si="19"/>
        <v>0.52</v>
      </c>
      <c r="U76" s="1"/>
      <c r="V76" s="1"/>
      <c r="W76" s="1"/>
    </row>
    <row r="77" spans="1:23" x14ac:dyDescent="0.25">
      <c r="A77" s="53">
        <f>+'Info ELECTRONORTE'!A45</f>
        <v>41</v>
      </c>
      <c r="B77" s="26" t="str">
        <f t="shared" si="20"/>
        <v>SICODI</v>
      </c>
      <c r="C77" s="9" t="str">
        <f>+'Info ELECTRONORTE'!B45</f>
        <v>LAMBAYEQUE</v>
      </c>
      <c r="D77" s="9" t="str">
        <f>+'Info ELECTRONORTE'!C45</f>
        <v>LAMBAYEQUE - OLMOS</v>
      </c>
      <c r="E77" s="9" t="str">
        <f>+'Info ELECTRONORTE'!D45</f>
        <v>LAMBAYEQUE</v>
      </c>
      <c r="F77" s="9" t="str">
        <f>+'Info ELECTRONORTE'!I45</f>
        <v>Media Tension</v>
      </c>
      <c r="G77" s="9">
        <f>+'Info ELECTRONORTE'!K45</f>
        <v>13</v>
      </c>
      <c r="H77" s="9" t="str">
        <f>+'Info ELECTRONORTE'!L45</f>
        <v>Postes</v>
      </c>
      <c r="I77" s="9" t="str">
        <f>+'Info ELECTRONORTE'!M45</f>
        <v>Concreto</v>
      </c>
      <c r="J77" s="9" t="str">
        <f>+'Info ELECTRONORTE'!N45</f>
        <v>PPC19</v>
      </c>
      <c r="K77" s="9" t="str">
        <f>+IF(B77="MOD INV_2018","Según corresponda",VLOOKUP(J77,SICODI!$G$3:$K$2404,2,FALSE))</f>
        <v>POSTE DE CONCRETO ARMADO DE 13/300/150/345</v>
      </c>
      <c r="L77" s="142">
        <f t="shared" si="19"/>
        <v>0.52</v>
      </c>
      <c r="U77" s="1"/>
      <c r="V77" s="1"/>
      <c r="W77" s="1"/>
    </row>
    <row r="78" spans="1:23" x14ac:dyDescent="0.25">
      <c r="A78" s="53">
        <f>+'Info ELECTRONORTE'!A46</f>
        <v>42</v>
      </c>
      <c r="B78" s="26" t="str">
        <f t="shared" si="20"/>
        <v>SICODI</v>
      </c>
      <c r="C78" s="9" t="str">
        <f>+'Info ELECTRONORTE'!B46</f>
        <v>LAMBAYEQUE</v>
      </c>
      <c r="D78" s="9" t="str">
        <f>+'Info ELECTRONORTE'!C46</f>
        <v>LAMBAYEQUE - OLMOS</v>
      </c>
      <c r="E78" s="9" t="str">
        <f>+'Info ELECTRONORTE'!D46</f>
        <v>LAMBAYEQUE</v>
      </c>
      <c r="F78" s="9" t="str">
        <f>+'Info ELECTRONORTE'!I46</f>
        <v>Media Tension</v>
      </c>
      <c r="G78" s="9">
        <f>+'Info ELECTRONORTE'!K46</f>
        <v>13</v>
      </c>
      <c r="H78" s="9" t="str">
        <f>+'Info ELECTRONORTE'!L46</f>
        <v>Postes</v>
      </c>
      <c r="I78" s="9" t="str">
        <f>+'Info ELECTRONORTE'!M46</f>
        <v>Concreto</v>
      </c>
      <c r="J78" s="9" t="str">
        <f>+'Info ELECTRONORTE'!N46</f>
        <v>PPC19</v>
      </c>
      <c r="K78" s="9" t="str">
        <f>+IF(B78="MOD INV_2018","Según corresponda",VLOOKUP(J78,SICODI!$G$3:$K$2404,2,FALSE))</f>
        <v>POSTE DE CONCRETO ARMADO DE 13/300/150/345</v>
      </c>
      <c r="L78" s="142">
        <f t="shared" si="19"/>
        <v>0.52</v>
      </c>
      <c r="U78" s="1"/>
      <c r="V78" s="1"/>
      <c r="W78" s="1"/>
    </row>
    <row r="79" spans="1:23" x14ac:dyDescent="0.25">
      <c r="A79" s="53">
        <f>+'Info ELECTRONORTE'!A47</f>
        <v>43</v>
      </c>
      <c r="B79" s="26" t="str">
        <f t="shared" si="20"/>
        <v>SICODI</v>
      </c>
      <c r="C79" s="9" t="str">
        <f>+'Info ELECTRONORTE'!B47</f>
        <v>LAMBAYEQUE</v>
      </c>
      <c r="D79" s="9" t="str">
        <f>+'Info ELECTRONORTE'!C47</f>
        <v>LAMBAYEQUE - OLMOS</v>
      </c>
      <c r="E79" s="9" t="str">
        <f>+'Info ELECTRONORTE'!D47</f>
        <v>LAMBAYEQUE</v>
      </c>
      <c r="F79" s="9" t="str">
        <f>+'Info ELECTRONORTE'!I47</f>
        <v>Media Tension</v>
      </c>
      <c r="G79" s="9">
        <f>+'Info ELECTRONORTE'!K47</f>
        <v>13</v>
      </c>
      <c r="H79" s="9" t="str">
        <f>+'Info ELECTRONORTE'!L47</f>
        <v>Postes</v>
      </c>
      <c r="I79" s="9" t="str">
        <f>+'Info ELECTRONORTE'!M47</f>
        <v>Concreto</v>
      </c>
      <c r="J79" s="9" t="str">
        <f>+'Info ELECTRONORTE'!N47</f>
        <v>PPC19</v>
      </c>
      <c r="K79" s="9" t="str">
        <f>+IF(B79="MOD INV_2018","Según corresponda",VLOOKUP(J79,SICODI!$G$3:$K$2404,2,FALSE))</f>
        <v>POSTE DE CONCRETO ARMADO DE 13/300/150/345</v>
      </c>
      <c r="L79" s="142">
        <f t="shared" si="19"/>
        <v>0.52</v>
      </c>
    </row>
    <row r="80" spans="1:23" x14ac:dyDescent="0.25">
      <c r="A80" s="53">
        <f>+'Info ELECTRONORTE'!A48</f>
        <v>44</v>
      </c>
      <c r="B80" s="26" t="str">
        <f t="shared" si="20"/>
        <v>SICODI</v>
      </c>
      <c r="C80" s="9" t="str">
        <f>+'Info ELECTRONORTE'!B48</f>
        <v>LAMBAYEQUE</v>
      </c>
      <c r="D80" s="9" t="str">
        <f>+'Info ELECTRONORTE'!C48</f>
        <v>LAMBAYEQUE - OLMOS</v>
      </c>
      <c r="E80" s="9" t="str">
        <f>+'Info ELECTRONORTE'!D48</f>
        <v>LAMBAYEQUE</v>
      </c>
      <c r="F80" s="9" t="str">
        <f>+'Info ELECTRONORTE'!I48</f>
        <v>Media Tension</v>
      </c>
      <c r="G80" s="9">
        <f>+'Info ELECTRONORTE'!K48</f>
        <v>13</v>
      </c>
      <c r="H80" s="9" t="str">
        <f>+'Info ELECTRONORTE'!L48</f>
        <v>Postes</v>
      </c>
      <c r="I80" s="9" t="str">
        <f>+'Info ELECTRONORTE'!M48</f>
        <v>Concreto</v>
      </c>
      <c r="J80" s="9" t="str">
        <f>+'Info ELECTRONORTE'!N48</f>
        <v>PPC19</v>
      </c>
      <c r="K80" s="9" t="str">
        <f>+IF(B80="MOD INV_2018","Según corresponda",VLOOKUP(J80,SICODI!$G$3:$K$2404,2,FALSE))</f>
        <v>POSTE DE CONCRETO ARMADO DE 13/300/150/345</v>
      </c>
      <c r="L80" s="142">
        <f t="shared" si="19"/>
        <v>0.52</v>
      </c>
    </row>
    <row r="81" spans="1:12" x14ac:dyDescent="0.25">
      <c r="A81" s="53">
        <f>+'Info ELECTRONORTE'!A49</f>
        <v>45</v>
      </c>
      <c r="B81" s="26" t="str">
        <f t="shared" si="20"/>
        <v>SICODI</v>
      </c>
      <c r="C81" s="9" t="str">
        <f>+'Info ELECTRONORTE'!B49</f>
        <v>LAMBAYEQUE</v>
      </c>
      <c r="D81" s="9" t="str">
        <f>+'Info ELECTRONORTE'!C49</f>
        <v>LAMBAYEQUE - OLMOS</v>
      </c>
      <c r="E81" s="9" t="str">
        <f>+'Info ELECTRONORTE'!D49</f>
        <v>LAMBAYEQUE</v>
      </c>
      <c r="F81" s="9" t="str">
        <f>+'Info ELECTRONORTE'!I49</f>
        <v>Media Tension</v>
      </c>
      <c r="G81" s="9">
        <f>+'Info ELECTRONORTE'!K49</f>
        <v>13</v>
      </c>
      <c r="H81" s="9" t="str">
        <f>+'Info ELECTRONORTE'!L49</f>
        <v>Postes</v>
      </c>
      <c r="I81" s="9" t="str">
        <f>+'Info ELECTRONORTE'!M49</f>
        <v>Concreto</v>
      </c>
      <c r="J81" s="9" t="str">
        <f>+'Info ELECTRONORTE'!N49</f>
        <v>PPC19</v>
      </c>
      <c r="K81" s="9" t="str">
        <f>+IF(B81="MOD INV_2018","Según corresponda",VLOOKUP(J81,SICODI!$G$3:$K$2404,2,FALSE))</f>
        <v>POSTE DE CONCRETO ARMADO DE 13/300/150/345</v>
      </c>
      <c r="L81" s="142">
        <f t="shared" si="19"/>
        <v>0.52</v>
      </c>
    </row>
    <row r="82" spans="1:12" x14ac:dyDescent="0.25">
      <c r="A82" s="53">
        <f>+'Info ELECTRONORTE'!A50</f>
        <v>46</v>
      </c>
      <c r="B82" s="26" t="str">
        <f t="shared" si="20"/>
        <v>SICODI</v>
      </c>
      <c r="C82" s="9" t="str">
        <f>+'Info ELECTRONORTE'!B50</f>
        <v>LAMBAYEQUE</v>
      </c>
      <c r="D82" s="9" t="str">
        <f>+'Info ELECTRONORTE'!C50</f>
        <v>LAMBAYEQUE - OLMOS</v>
      </c>
      <c r="E82" s="9" t="str">
        <f>+'Info ELECTRONORTE'!D50</f>
        <v>LAMBAYEQUE</v>
      </c>
      <c r="F82" s="9" t="str">
        <f>+'Info ELECTRONORTE'!I50</f>
        <v>Media Tension</v>
      </c>
      <c r="G82" s="9">
        <f>+'Info ELECTRONORTE'!K50</f>
        <v>13</v>
      </c>
      <c r="H82" s="9" t="str">
        <f>+'Info ELECTRONORTE'!L50</f>
        <v>Postes</v>
      </c>
      <c r="I82" s="9" t="str">
        <f>+'Info ELECTRONORTE'!M50</f>
        <v>Concreto</v>
      </c>
      <c r="J82" s="9" t="str">
        <f>+'Info ELECTRONORTE'!N50</f>
        <v>PPC19</v>
      </c>
      <c r="K82" s="9" t="str">
        <f>+IF(B82="MOD INV_2018","Según corresponda",VLOOKUP(J82,SICODI!$G$3:$K$2404,2,FALSE))</f>
        <v>POSTE DE CONCRETO ARMADO DE 13/300/150/345</v>
      </c>
      <c r="L82" s="142">
        <f t="shared" si="19"/>
        <v>0.52</v>
      </c>
    </row>
    <row r="83" spans="1:12" x14ac:dyDescent="0.25">
      <c r="A83" s="53">
        <f>+'Info ELECTRONORTE'!A51</f>
        <v>47</v>
      </c>
      <c r="B83" s="26" t="str">
        <f t="shared" si="20"/>
        <v>SICODI</v>
      </c>
      <c r="C83" s="9" t="str">
        <f>+'Info ELECTRONORTE'!B51</f>
        <v>LAMBAYEQUE</v>
      </c>
      <c r="D83" s="9" t="str">
        <f>+'Info ELECTRONORTE'!C51</f>
        <v>LAMBAYEQUE - OLMOS</v>
      </c>
      <c r="E83" s="9" t="str">
        <f>+'Info ELECTRONORTE'!D51</f>
        <v>LAMBAYEQUE</v>
      </c>
      <c r="F83" s="9" t="str">
        <f>+'Info ELECTRONORTE'!I51</f>
        <v>Media Tension</v>
      </c>
      <c r="G83" s="9">
        <f>+'Info ELECTRONORTE'!K51</f>
        <v>13</v>
      </c>
      <c r="H83" s="9" t="str">
        <f>+'Info ELECTRONORTE'!L51</f>
        <v>Postes</v>
      </c>
      <c r="I83" s="9" t="str">
        <f>+'Info ELECTRONORTE'!M51</f>
        <v>Concreto</v>
      </c>
      <c r="J83" s="9" t="str">
        <f>+'Info ELECTRONORTE'!N51</f>
        <v>PPC19</v>
      </c>
      <c r="K83" s="9" t="str">
        <f>+IF(B83="MOD INV_2018","Según corresponda",VLOOKUP(J83,SICODI!$G$3:$K$2404,2,FALSE))</f>
        <v>POSTE DE CONCRETO ARMADO DE 13/300/150/345</v>
      </c>
      <c r="L83" s="142">
        <f t="shared" si="19"/>
        <v>0.52</v>
      </c>
    </row>
    <row r="84" spans="1:12" x14ac:dyDescent="0.25">
      <c r="A84" s="53">
        <f>+'Info ELECTRONORTE'!A52</f>
        <v>48</v>
      </c>
      <c r="B84" s="26" t="str">
        <f t="shared" si="20"/>
        <v>SICODI</v>
      </c>
      <c r="C84" s="9" t="str">
        <f>+'Info ELECTRONORTE'!B52</f>
        <v>LAMBAYEQUE</v>
      </c>
      <c r="D84" s="9" t="str">
        <f>+'Info ELECTRONORTE'!C52</f>
        <v>LAMBAYEQUE - OLMOS</v>
      </c>
      <c r="E84" s="9" t="str">
        <f>+'Info ELECTRONORTE'!D52</f>
        <v>LAMBAYEQUE</v>
      </c>
      <c r="F84" s="9" t="str">
        <f>+'Info ELECTRONORTE'!I52</f>
        <v>Media Tension</v>
      </c>
      <c r="G84" s="9">
        <f>+'Info ELECTRONORTE'!K52</f>
        <v>13</v>
      </c>
      <c r="H84" s="9" t="str">
        <f>+'Info ELECTRONORTE'!L52</f>
        <v>Postes</v>
      </c>
      <c r="I84" s="9" t="str">
        <f>+'Info ELECTRONORTE'!M52</f>
        <v>Concreto</v>
      </c>
      <c r="J84" s="9" t="str">
        <f>+'Info ELECTRONORTE'!N52</f>
        <v>PPC19</v>
      </c>
      <c r="K84" s="9" t="str">
        <f>+IF(B84="MOD INV_2018","Según corresponda",VLOOKUP(J84,SICODI!$G$3:$K$2404,2,FALSE))</f>
        <v>POSTE DE CONCRETO ARMADO DE 13/300/150/345</v>
      </c>
      <c r="L84" s="142">
        <f t="shared" si="19"/>
        <v>0.52</v>
      </c>
    </row>
    <row r="85" spans="1:12" x14ac:dyDescent="0.25">
      <c r="A85" s="53">
        <f>+'Info ELECTRONORTE'!A53</f>
        <v>49</v>
      </c>
      <c r="B85" s="26" t="str">
        <f t="shared" si="20"/>
        <v>SICODI</v>
      </c>
      <c r="C85" s="9" t="str">
        <f>+'Info ELECTRONORTE'!B53</f>
        <v>LAMBAYEQUE</v>
      </c>
      <c r="D85" s="9" t="str">
        <f>+'Info ELECTRONORTE'!C53</f>
        <v>LAMBAYEQUE - OLMOS</v>
      </c>
      <c r="E85" s="9" t="str">
        <f>+'Info ELECTRONORTE'!D53</f>
        <v>LAMBAYEQUE</v>
      </c>
      <c r="F85" s="9" t="str">
        <f>+'Info ELECTRONORTE'!I53</f>
        <v>Media Tension</v>
      </c>
      <c r="G85" s="9">
        <f>+'Info ELECTRONORTE'!K53</f>
        <v>13</v>
      </c>
      <c r="H85" s="9" t="str">
        <f>+'Info ELECTRONORTE'!L53</f>
        <v>Postes</v>
      </c>
      <c r="I85" s="9" t="str">
        <f>+'Info ELECTRONORTE'!M53</f>
        <v>Concreto</v>
      </c>
      <c r="J85" s="9" t="str">
        <f>+'Info ELECTRONORTE'!N53</f>
        <v>PPC19</v>
      </c>
      <c r="K85" s="9" t="str">
        <f>+IF(B85="MOD INV_2018","Según corresponda",VLOOKUP(J85,SICODI!$G$3:$K$2404,2,FALSE))</f>
        <v>POSTE DE CONCRETO ARMADO DE 13/300/150/345</v>
      </c>
      <c r="L85" s="142">
        <f t="shared" si="19"/>
        <v>0.52</v>
      </c>
    </row>
    <row r="86" spans="1:12" x14ac:dyDescent="0.25">
      <c r="A86" s="53">
        <f>+'Info ELECTRONORTE'!A54</f>
        <v>50</v>
      </c>
      <c r="B86" s="26" t="str">
        <f t="shared" si="20"/>
        <v>SICODI</v>
      </c>
      <c r="C86" s="9" t="str">
        <f>+'Info ELECTRONORTE'!B54</f>
        <v>LAMBAYEQUE</v>
      </c>
      <c r="D86" s="9" t="str">
        <f>+'Info ELECTRONORTE'!C54</f>
        <v>LAMBAYEQUE - OLMOS</v>
      </c>
      <c r="E86" s="9" t="str">
        <f>+'Info ELECTRONORTE'!D54</f>
        <v>LAMBAYEQUE</v>
      </c>
      <c r="F86" s="9" t="str">
        <f>+'Info ELECTRONORTE'!I54</f>
        <v>Media Tension</v>
      </c>
      <c r="G86" s="9">
        <f>+'Info ELECTRONORTE'!K54</f>
        <v>13</v>
      </c>
      <c r="H86" s="9" t="str">
        <f>+'Info ELECTRONORTE'!L54</f>
        <v>Postes</v>
      </c>
      <c r="I86" s="9" t="str">
        <f>+'Info ELECTRONORTE'!M54</f>
        <v>Concreto</v>
      </c>
      <c r="J86" s="9" t="str">
        <f>+'Info ELECTRONORTE'!N54</f>
        <v>PPC19</v>
      </c>
      <c r="K86" s="9" t="str">
        <f>+IF(B86="MOD INV_2018","Según corresponda",VLOOKUP(J86,SICODI!$G$3:$K$2404,2,FALSE))</f>
        <v>POSTE DE CONCRETO ARMADO DE 13/300/150/345</v>
      </c>
      <c r="L86" s="142">
        <f t="shared" si="19"/>
        <v>0.52</v>
      </c>
    </row>
    <row r="87" spans="1:12" x14ac:dyDescent="0.25">
      <c r="A87" s="53">
        <f>+'Info ELECTRONORTE'!A55</f>
        <v>51</v>
      </c>
      <c r="B87" s="26" t="str">
        <f t="shared" si="20"/>
        <v>SICODI</v>
      </c>
      <c r="C87" s="9" t="str">
        <f>+'Info ELECTRONORTE'!B55</f>
        <v>LAMBAYEQUE</v>
      </c>
      <c r="D87" s="9" t="str">
        <f>+'Info ELECTRONORTE'!C55</f>
        <v>LAMBAYEQUE - OLMOS</v>
      </c>
      <c r="E87" s="9" t="str">
        <f>+'Info ELECTRONORTE'!D55</f>
        <v>LAMBAYEQUE</v>
      </c>
      <c r="F87" s="9" t="str">
        <f>+'Info ELECTRONORTE'!I55</f>
        <v>Media Tension</v>
      </c>
      <c r="G87" s="9">
        <f>+'Info ELECTRONORTE'!K55</f>
        <v>13</v>
      </c>
      <c r="H87" s="9" t="str">
        <f>+'Info ELECTRONORTE'!L55</f>
        <v>Postes</v>
      </c>
      <c r="I87" s="9" t="str">
        <f>+'Info ELECTRONORTE'!M55</f>
        <v>Concreto</v>
      </c>
      <c r="J87" s="9" t="str">
        <f>+'Info ELECTRONORTE'!N55</f>
        <v>PPC19</v>
      </c>
      <c r="K87" s="9" t="str">
        <f>+IF(B87="MOD INV_2018","Según corresponda",VLOOKUP(J87,SICODI!$G$3:$K$2404,2,FALSE))</f>
        <v>POSTE DE CONCRETO ARMADO DE 13/300/150/345</v>
      </c>
      <c r="L87" s="142">
        <f t="shared" si="19"/>
        <v>0.52</v>
      </c>
    </row>
    <row r="88" spans="1:12" x14ac:dyDescent="0.25">
      <c r="A88" s="53">
        <f>+'Info ELECTRONORTE'!A56</f>
        <v>52</v>
      </c>
      <c r="B88" s="26" t="str">
        <f t="shared" si="20"/>
        <v>SICODI</v>
      </c>
      <c r="C88" s="9" t="str">
        <f>+'Info ELECTRONORTE'!B56</f>
        <v>LAMBAYEQUE</v>
      </c>
      <c r="D88" s="9" t="str">
        <f>+'Info ELECTRONORTE'!C56</f>
        <v>LAMBAYEQUE - OLMOS</v>
      </c>
      <c r="E88" s="9" t="str">
        <f>+'Info ELECTRONORTE'!D56</f>
        <v>LAMBAYEQUE</v>
      </c>
      <c r="F88" s="9" t="str">
        <f>+'Info ELECTRONORTE'!I56</f>
        <v>Media Tension</v>
      </c>
      <c r="G88" s="9">
        <f>+'Info ELECTRONORTE'!K56</f>
        <v>13</v>
      </c>
      <c r="H88" s="9" t="str">
        <f>+'Info ELECTRONORTE'!L56</f>
        <v>Postes</v>
      </c>
      <c r="I88" s="9" t="str">
        <f>+'Info ELECTRONORTE'!M56</f>
        <v>Concreto</v>
      </c>
      <c r="J88" s="9" t="str">
        <f>+'Info ELECTRONORTE'!N56</f>
        <v>PPC19</v>
      </c>
      <c r="K88" s="9" t="str">
        <f>+IF(B88="MOD INV_2018","Según corresponda",VLOOKUP(J88,SICODI!$G$3:$K$2404,2,FALSE))</f>
        <v>POSTE DE CONCRETO ARMADO DE 13/300/150/345</v>
      </c>
      <c r="L88" s="142">
        <f t="shared" si="19"/>
        <v>0.52</v>
      </c>
    </row>
    <row r="89" spans="1:12" x14ac:dyDescent="0.25">
      <c r="A89" s="53">
        <f>+'Info ELECTRONORTE'!A57</f>
        <v>53</v>
      </c>
      <c r="B89" s="26" t="str">
        <f t="shared" si="20"/>
        <v>SICODI</v>
      </c>
      <c r="C89" s="9" t="str">
        <f>+'Info ELECTRONORTE'!B57</f>
        <v>LAMBAYEQUE</v>
      </c>
      <c r="D89" s="9" t="str">
        <f>+'Info ELECTRONORTE'!C57</f>
        <v>LAMBAYEQUE - OLMOS</v>
      </c>
      <c r="E89" s="9" t="str">
        <f>+'Info ELECTRONORTE'!D57</f>
        <v>LAMBAYEQUE</v>
      </c>
      <c r="F89" s="9" t="str">
        <f>+'Info ELECTRONORTE'!I57</f>
        <v>Media Tension</v>
      </c>
      <c r="G89" s="9">
        <f>+'Info ELECTRONORTE'!K57</f>
        <v>13</v>
      </c>
      <c r="H89" s="9" t="str">
        <f>+'Info ELECTRONORTE'!L57</f>
        <v>Postes</v>
      </c>
      <c r="I89" s="9" t="str">
        <f>+'Info ELECTRONORTE'!M57</f>
        <v>Concreto</v>
      </c>
      <c r="J89" s="9" t="str">
        <f>+'Info ELECTRONORTE'!N57</f>
        <v>PPC19</v>
      </c>
      <c r="K89" s="9" t="str">
        <f>+IF(B89="MOD INV_2018","Según corresponda",VLOOKUP(J89,SICODI!$G$3:$K$2404,2,FALSE))</f>
        <v>POSTE DE CONCRETO ARMADO DE 13/300/150/345</v>
      </c>
      <c r="L89" s="142">
        <f t="shared" si="19"/>
        <v>0.52</v>
      </c>
    </row>
    <row r="90" spans="1:12" x14ac:dyDescent="0.25">
      <c r="A90" s="53">
        <f>+'Info ELECTRONORTE'!A58</f>
        <v>54</v>
      </c>
      <c r="B90" s="26" t="str">
        <f t="shared" si="20"/>
        <v>SICODI</v>
      </c>
      <c r="C90" s="9" t="str">
        <f>+'Info ELECTRONORTE'!B58</f>
        <v>LAMBAYEQUE</v>
      </c>
      <c r="D90" s="9" t="str">
        <f>+'Info ELECTRONORTE'!C58</f>
        <v>LAMBAYEQUE - OLMOS</v>
      </c>
      <c r="E90" s="9" t="str">
        <f>+'Info ELECTRONORTE'!D58</f>
        <v>LAMBAYEQUE</v>
      </c>
      <c r="F90" s="9" t="str">
        <f>+'Info ELECTRONORTE'!I58</f>
        <v>Media Tension</v>
      </c>
      <c r="G90" s="9">
        <f>+'Info ELECTRONORTE'!K58</f>
        <v>13</v>
      </c>
      <c r="H90" s="9" t="str">
        <f>+'Info ELECTRONORTE'!L58</f>
        <v>Postes</v>
      </c>
      <c r="I90" s="9" t="str">
        <f>+'Info ELECTRONORTE'!M58</f>
        <v>Concreto</v>
      </c>
      <c r="J90" s="9" t="str">
        <f>+'Info ELECTRONORTE'!N58</f>
        <v>PPC19</v>
      </c>
      <c r="K90" s="9" t="str">
        <f>+IF(B90="MOD INV_2018","Según corresponda",VLOOKUP(J90,SICODI!$G$3:$K$2404,2,FALSE))</f>
        <v>POSTE DE CONCRETO ARMADO DE 13/300/150/345</v>
      </c>
      <c r="L90" s="142">
        <f t="shared" si="19"/>
        <v>0.52</v>
      </c>
    </row>
    <row r="91" spans="1:12" x14ac:dyDescent="0.25">
      <c r="A91" s="53">
        <f>+'Info ELECTRONORTE'!A59</f>
        <v>55</v>
      </c>
      <c r="B91" s="26" t="str">
        <f t="shared" si="20"/>
        <v>SICODI</v>
      </c>
      <c r="C91" s="9" t="str">
        <f>+'Info ELECTRONORTE'!B59</f>
        <v>LAMBAYEQUE</v>
      </c>
      <c r="D91" s="9" t="str">
        <f>+'Info ELECTRONORTE'!C59</f>
        <v>LAMBAYEQUE - OLMOS</v>
      </c>
      <c r="E91" s="9" t="str">
        <f>+'Info ELECTRONORTE'!D59</f>
        <v>LAMBAYEQUE</v>
      </c>
      <c r="F91" s="9" t="str">
        <f>+'Info ELECTRONORTE'!I59</f>
        <v>Media Tension</v>
      </c>
      <c r="G91" s="9">
        <f>+'Info ELECTRONORTE'!K59</f>
        <v>13</v>
      </c>
      <c r="H91" s="9" t="str">
        <f>+'Info ELECTRONORTE'!L59</f>
        <v>Postes</v>
      </c>
      <c r="I91" s="9" t="str">
        <f>+'Info ELECTRONORTE'!M59</f>
        <v>Concreto</v>
      </c>
      <c r="J91" s="9" t="str">
        <f>+'Info ELECTRONORTE'!N59</f>
        <v>PPC19</v>
      </c>
      <c r="K91" s="9" t="str">
        <f>+IF(B91="MOD INV_2018","Según corresponda",VLOOKUP(J91,SICODI!$G$3:$K$2404,2,FALSE))</f>
        <v>POSTE DE CONCRETO ARMADO DE 13/300/150/345</v>
      </c>
      <c r="L91" s="142">
        <f t="shared" si="19"/>
        <v>0.52</v>
      </c>
    </row>
    <row r="92" spans="1:12" x14ac:dyDescent="0.25">
      <c r="A92" s="53">
        <f>+'Info ELECTRONORTE'!A60</f>
        <v>56</v>
      </c>
      <c r="B92" s="26" t="str">
        <f t="shared" si="20"/>
        <v>SICODI</v>
      </c>
      <c r="C92" s="9" t="str">
        <f>+'Info ELECTRONORTE'!B60</f>
        <v>LAMBAYEQUE</v>
      </c>
      <c r="D92" s="9" t="str">
        <f>+'Info ELECTRONORTE'!C60</f>
        <v>LAMBAYEQUE - OLMOS</v>
      </c>
      <c r="E92" s="9" t="str">
        <f>+'Info ELECTRONORTE'!D60</f>
        <v>LAMBAYEQUE</v>
      </c>
      <c r="F92" s="9" t="str">
        <f>+'Info ELECTRONORTE'!I60</f>
        <v>Media Tension</v>
      </c>
      <c r="G92" s="9">
        <f>+'Info ELECTRONORTE'!K60</f>
        <v>13</v>
      </c>
      <c r="H92" s="9" t="str">
        <f>+'Info ELECTRONORTE'!L60</f>
        <v>Postes</v>
      </c>
      <c r="I92" s="9" t="str">
        <f>+'Info ELECTRONORTE'!M60</f>
        <v>Concreto</v>
      </c>
      <c r="J92" s="9" t="str">
        <f>+'Info ELECTRONORTE'!N60</f>
        <v>PPC19</v>
      </c>
      <c r="K92" s="9" t="str">
        <f>+IF(B92="MOD INV_2018","Según corresponda",VLOOKUP(J92,SICODI!$G$3:$K$2404,2,FALSE))</f>
        <v>POSTE DE CONCRETO ARMADO DE 13/300/150/345</v>
      </c>
      <c r="L92" s="142">
        <f t="shared" si="19"/>
        <v>0.52</v>
      </c>
    </row>
    <row r="93" spans="1:12" x14ac:dyDescent="0.25">
      <c r="A93" s="53">
        <f>+'Info ELECTRONORTE'!A61</f>
        <v>57</v>
      </c>
      <c r="B93" s="26" t="str">
        <f t="shared" si="20"/>
        <v>SICODI</v>
      </c>
      <c r="C93" s="9" t="str">
        <f>+'Info ELECTRONORTE'!B61</f>
        <v>LAMBAYEQUE</v>
      </c>
      <c r="D93" s="9" t="str">
        <f>+'Info ELECTRONORTE'!C61</f>
        <v>LAMBAYEQUE - OLMOS</v>
      </c>
      <c r="E93" s="9" t="str">
        <f>+'Info ELECTRONORTE'!D61</f>
        <v>LAMBAYEQUE</v>
      </c>
      <c r="F93" s="9" t="str">
        <f>+'Info ELECTRONORTE'!I61</f>
        <v>Media Tension</v>
      </c>
      <c r="G93" s="9">
        <f>+'Info ELECTRONORTE'!K61</f>
        <v>13</v>
      </c>
      <c r="H93" s="9" t="str">
        <f>+'Info ELECTRONORTE'!L61</f>
        <v>Postes</v>
      </c>
      <c r="I93" s="9" t="str">
        <f>+'Info ELECTRONORTE'!M61</f>
        <v>Concreto</v>
      </c>
      <c r="J93" s="9" t="str">
        <f>+'Info ELECTRONORTE'!N61</f>
        <v>PPC19</v>
      </c>
      <c r="K93" s="9" t="str">
        <f>+IF(B93="MOD INV_2018","Según corresponda",VLOOKUP(J93,SICODI!$G$3:$K$2404,2,FALSE))</f>
        <v>POSTE DE CONCRETO ARMADO DE 13/300/150/345</v>
      </c>
      <c r="L93" s="142">
        <f t="shared" si="19"/>
        <v>0.52</v>
      </c>
    </row>
    <row r="94" spans="1:12" x14ac:dyDescent="0.25">
      <c r="A94" s="53">
        <f>+'Info ELECTRONORTE'!A62</f>
        <v>58</v>
      </c>
      <c r="B94" s="26" t="str">
        <f t="shared" si="20"/>
        <v>SICODI</v>
      </c>
      <c r="C94" s="9" t="str">
        <f>+'Info ELECTRONORTE'!B62</f>
        <v>LAMBAYEQUE</v>
      </c>
      <c r="D94" s="9" t="str">
        <f>+'Info ELECTRONORTE'!C62</f>
        <v>LAMBAYEQUE - OLMOS</v>
      </c>
      <c r="E94" s="9" t="str">
        <f>+'Info ELECTRONORTE'!D62</f>
        <v>LAMBAYEQUE</v>
      </c>
      <c r="F94" s="9" t="str">
        <f>+'Info ELECTRONORTE'!I62</f>
        <v>Media Tension</v>
      </c>
      <c r="G94" s="9">
        <f>+'Info ELECTRONORTE'!K62</f>
        <v>13</v>
      </c>
      <c r="H94" s="9" t="str">
        <f>+'Info ELECTRONORTE'!L62</f>
        <v>Postes</v>
      </c>
      <c r="I94" s="9" t="str">
        <f>+'Info ELECTRONORTE'!M62</f>
        <v>Concreto</v>
      </c>
      <c r="J94" s="9" t="str">
        <f>+'Info ELECTRONORTE'!N62</f>
        <v>PPC19</v>
      </c>
      <c r="K94" s="9" t="str">
        <f>+IF(B94="MOD INV_2018","Según corresponda",VLOOKUP(J94,SICODI!$G$3:$K$2404,2,FALSE))</f>
        <v>POSTE DE CONCRETO ARMADO DE 13/300/150/345</v>
      </c>
      <c r="L94" s="142">
        <f t="shared" si="19"/>
        <v>0.52</v>
      </c>
    </row>
    <row r="95" spans="1:12" x14ac:dyDescent="0.25">
      <c r="A95" s="53">
        <f>+'Info ELECTRONORTE'!A63</f>
        <v>59</v>
      </c>
      <c r="B95" s="26" t="str">
        <f t="shared" si="20"/>
        <v>SICODI</v>
      </c>
      <c r="C95" s="9" t="str">
        <f>+'Info ELECTRONORTE'!B63</f>
        <v>LAMBAYEQUE</v>
      </c>
      <c r="D95" s="9" t="str">
        <f>+'Info ELECTRONORTE'!C63</f>
        <v>LAMBAYEQUE - OLMOS</v>
      </c>
      <c r="E95" s="9" t="str">
        <f>+'Info ELECTRONORTE'!D63</f>
        <v>LAMBAYEQUE</v>
      </c>
      <c r="F95" s="9" t="str">
        <f>+'Info ELECTRONORTE'!I63</f>
        <v>Media Tension</v>
      </c>
      <c r="G95" s="9">
        <f>+'Info ELECTRONORTE'!K63</f>
        <v>13</v>
      </c>
      <c r="H95" s="9" t="str">
        <f>+'Info ELECTRONORTE'!L63</f>
        <v>Postes</v>
      </c>
      <c r="I95" s="9" t="str">
        <f>+'Info ELECTRONORTE'!M63</f>
        <v>Concreto</v>
      </c>
      <c r="J95" s="9" t="str">
        <f>+'Info ELECTRONORTE'!N63</f>
        <v>PPC19</v>
      </c>
      <c r="K95" s="9" t="str">
        <f>+IF(B95="MOD INV_2018","Según corresponda",VLOOKUP(J95,SICODI!$G$3:$K$2404,2,FALSE))</f>
        <v>POSTE DE CONCRETO ARMADO DE 13/300/150/345</v>
      </c>
      <c r="L95" s="142">
        <f t="shared" si="19"/>
        <v>0.52</v>
      </c>
    </row>
    <row r="96" spans="1:12" x14ac:dyDescent="0.25">
      <c r="A96" s="53">
        <f>+'Info ELECTRONORTE'!A64</f>
        <v>60</v>
      </c>
      <c r="B96" s="26" t="str">
        <f t="shared" si="20"/>
        <v>SICODI</v>
      </c>
      <c r="C96" s="9" t="str">
        <f>+'Info ELECTRONORTE'!B64</f>
        <v>LAMBAYEQUE</v>
      </c>
      <c r="D96" s="9" t="str">
        <f>+'Info ELECTRONORTE'!C64</f>
        <v>LAMBAYEQUE - OLMOS</v>
      </c>
      <c r="E96" s="9" t="str">
        <f>+'Info ELECTRONORTE'!D64</f>
        <v>LAMBAYEQUE</v>
      </c>
      <c r="F96" s="9" t="str">
        <f>+'Info ELECTRONORTE'!I64</f>
        <v>Media Tension</v>
      </c>
      <c r="G96" s="9">
        <f>+'Info ELECTRONORTE'!K64</f>
        <v>13</v>
      </c>
      <c r="H96" s="9" t="str">
        <f>+'Info ELECTRONORTE'!L64</f>
        <v>Postes</v>
      </c>
      <c r="I96" s="9" t="str">
        <f>+'Info ELECTRONORTE'!M64</f>
        <v>Concreto</v>
      </c>
      <c r="J96" s="9" t="str">
        <f>+'Info ELECTRONORTE'!N64</f>
        <v>PPC19</v>
      </c>
      <c r="K96" s="9" t="str">
        <f>+IF(B96="MOD INV_2018","Según corresponda",VLOOKUP(J96,SICODI!$G$3:$K$2404,2,FALSE))</f>
        <v>POSTE DE CONCRETO ARMADO DE 13/300/150/345</v>
      </c>
      <c r="L96" s="142">
        <f t="shared" si="19"/>
        <v>0.52</v>
      </c>
    </row>
    <row r="97" spans="1:12" x14ac:dyDescent="0.25">
      <c r="A97" s="53">
        <f>+'Info ELECTRONORTE'!A65</f>
        <v>61</v>
      </c>
      <c r="B97" s="26" t="str">
        <f t="shared" si="20"/>
        <v>SICODI</v>
      </c>
      <c r="C97" s="9" t="str">
        <f>+'Info ELECTRONORTE'!B65</f>
        <v>LAMBAYEQUE</v>
      </c>
      <c r="D97" s="9" t="str">
        <f>+'Info ELECTRONORTE'!C65</f>
        <v>LAMBAYEQUE - OLMOS</v>
      </c>
      <c r="E97" s="9" t="str">
        <f>+'Info ELECTRONORTE'!D65</f>
        <v>LAMBAYEQUE</v>
      </c>
      <c r="F97" s="9" t="str">
        <f>+'Info ELECTRONORTE'!I65</f>
        <v>Media Tension</v>
      </c>
      <c r="G97" s="9">
        <f>+'Info ELECTRONORTE'!K65</f>
        <v>13</v>
      </c>
      <c r="H97" s="9" t="str">
        <f>+'Info ELECTRONORTE'!L65</f>
        <v>Postes</v>
      </c>
      <c r="I97" s="9" t="str">
        <f>+'Info ELECTRONORTE'!M65</f>
        <v>Concreto</v>
      </c>
      <c r="J97" s="9" t="str">
        <f>+'Info ELECTRONORTE'!N65</f>
        <v>PPC19</v>
      </c>
      <c r="K97" s="9" t="str">
        <f>+IF(B97="MOD INV_2018","Según corresponda",VLOOKUP(J97,SICODI!$G$3:$K$2404,2,FALSE))</f>
        <v>POSTE DE CONCRETO ARMADO DE 13/300/150/345</v>
      </c>
      <c r="L97" s="142">
        <f t="shared" si="19"/>
        <v>0.52</v>
      </c>
    </row>
    <row r="98" spans="1:12" x14ac:dyDescent="0.25">
      <c r="A98" s="53">
        <f>+'Info ELECTRONORTE'!A66</f>
        <v>62</v>
      </c>
      <c r="B98" s="26" t="str">
        <f t="shared" si="20"/>
        <v>SICODI</v>
      </c>
      <c r="C98" s="9" t="str">
        <f>+'Info ELECTRONORTE'!B66</f>
        <v>LAMBAYEQUE</v>
      </c>
      <c r="D98" s="9" t="str">
        <f>+'Info ELECTRONORTE'!C66</f>
        <v>LAMBAYEQUE - OLMOS</v>
      </c>
      <c r="E98" s="9" t="str">
        <f>+'Info ELECTRONORTE'!D66</f>
        <v>LAMBAYEQUE</v>
      </c>
      <c r="F98" s="9" t="str">
        <f>+'Info ELECTRONORTE'!I66</f>
        <v>Media Tension</v>
      </c>
      <c r="G98" s="9">
        <f>+'Info ELECTRONORTE'!K66</f>
        <v>13</v>
      </c>
      <c r="H98" s="9" t="str">
        <f>+'Info ELECTRONORTE'!L66</f>
        <v>Postes</v>
      </c>
      <c r="I98" s="9" t="str">
        <f>+'Info ELECTRONORTE'!M66</f>
        <v>Concreto</v>
      </c>
      <c r="J98" s="9" t="str">
        <f>+'Info ELECTRONORTE'!N66</f>
        <v>PPC19</v>
      </c>
      <c r="K98" s="9" t="str">
        <f>+IF(B98="MOD INV_2018","Según corresponda",VLOOKUP(J98,SICODI!$G$3:$K$2404,2,FALSE))</f>
        <v>POSTE DE CONCRETO ARMADO DE 13/300/150/345</v>
      </c>
      <c r="L98" s="142">
        <f t="shared" si="19"/>
        <v>0.52</v>
      </c>
    </row>
    <row r="99" spans="1:12" x14ac:dyDescent="0.25">
      <c r="A99" s="53">
        <f>+'Info ELECTRONORTE'!A67</f>
        <v>63</v>
      </c>
      <c r="B99" s="26" t="str">
        <f t="shared" si="20"/>
        <v>SICODI</v>
      </c>
      <c r="C99" s="9" t="str">
        <f>+'Info ELECTRONORTE'!B67</f>
        <v>LAMBAYEQUE</v>
      </c>
      <c r="D99" s="9" t="str">
        <f>+'Info ELECTRONORTE'!C67</f>
        <v>LAMBAYEQUE - OLMOS</v>
      </c>
      <c r="E99" s="9" t="str">
        <f>+'Info ELECTRONORTE'!D67</f>
        <v>LAMBAYEQUE</v>
      </c>
      <c r="F99" s="9" t="str">
        <f>+'Info ELECTRONORTE'!I67</f>
        <v>Media Tension</v>
      </c>
      <c r="G99" s="9">
        <f>+'Info ELECTRONORTE'!K67</f>
        <v>13</v>
      </c>
      <c r="H99" s="9" t="str">
        <f>+'Info ELECTRONORTE'!L67</f>
        <v>Postes</v>
      </c>
      <c r="I99" s="9" t="str">
        <f>+'Info ELECTRONORTE'!M67</f>
        <v>Concreto</v>
      </c>
      <c r="J99" s="9" t="str">
        <f>+'Info ELECTRONORTE'!N67</f>
        <v>PPC19</v>
      </c>
      <c r="K99" s="9" t="str">
        <f>+IF(B99="MOD INV_2018","Según corresponda",VLOOKUP(J99,SICODI!$G$3:$K$2404,2,FALSE))</f>
        <v>POSTE DE CONCRETO ARMADO DE 13/300/150/345</v>
      </c>
      <c r="L99" s="142">
        <f t="shared" si="19"/>
        <v>0.52</v>
      </c>
    </row>
    <row r="100" spans="1:12" x14ac:dyDescent="0.25">
      <c r="A100" s="53">
        <f>+'Info ELECTRONORTE'!A68</f>
        <v>64</v>
      </c>
      <c r="B100" s="26" t="str">
        <f t="shared" si="20"/>
        <v>SICODI</v>
      </c>
      <c r="C100" s="9" t="str">
        <f>+'Info ELECTRONORTE'!B68</f>
        <v>LAMBAYEQUE</v>
      </c>
      <c r="D100" s="9" t="str">
        <f>+'Info ELECTRONORTE'!C68</f>
        <v>LAMBAYEQUE - OLMOS</v>
      </c>
      <c r="E100" s="9" t="str">
        <f>+'Info ELECTRONORTE'!D68</f>
        <v>LAMBAYEQUE</v>
      </c>
      <c r="F100" s="9" t="str">
        <f>+'Info ELECTRONORTE'!I68</f>
        <v>Media Tension</v>
      </c>
      <c r="G100" s="9">
        <f>+'Info ELECTRONORTE'!K68</f>
        <v>13</v>
      </c>
      <c r="H100" s="9" t="str">
        <f>+'Info ELECTRONORTE'!L68</f>
        <v>Postes</v>
      </c>
      <c r="I100" s="9" t="str">
        <f>+'Info ELECTRONORTE'!M68</f>
        <v>Concreto</v>
      </c>
      <c r="J100" s="9" t="str">
        <f>+'Info ELECTRONORTE'!N68</f>
        <v>PPC19</v>
      </c>
      <c r="K100" s="9" t="str">
        <f>+IF(B100="MOD INV_2018","Según corresponda",VLOOKUP(J100,SICODI!$G$3:$K$2404,2,FALSE))</f>
        <v>POSTE DE CONCRETO ARMADO DE 13/300/150/345</v>
      </c>
      <c r="L100" s="142">
        <f t="shared" si="19"/>
        <v>0.52</v>
      </c>
    </row>
    <row r="101" spans="1:12" x14ac:dyDescent="0.25">
      <c r="A101" s="53">
        <f>+'Info ELECTRONORTE'!A69</f>
        <v>65</v>
      </c>
      <c r="B101" s="26" t="str">
        <f t="shared" si="20"/>
        <v>SICODI</v>
      </c>
      <c r="C101" s="9" t="str">
        <f>+'Info ELECTRONORTE'!B69</f>
        <v>LAMBAYEQUE</v>
      </c>
      <c r="D101" s="9" t="str">
        <f>+'Info ELECTRONORTE'!C69</f>
        <v>LAMBAYEQUE - OLMOS</v>
      </c>
      <c r="E101" s="9" t="str">
        <f>+'Info ELECTRONORTE'!D69</f>
        <v>LAMBAYEQUE</v>
      </c>
      <c r="F101" s="9" t="str">
        <f>+'Info ELECTRONORTE'!I69</f>
        <v>Media Tension</v>
      </c>
      <c r="G101" s="9">
        <f>+'Info ELECTRONORTE'!K69</f>
        <v>13</v>
      </c>
      <c r="H101" s="9" t="str">
        <f>+'Info ELECTRONORTE'!L69</f>
        <v>Postes</v>
      </c>
      <c r="I101" s="9" t="str">
        <f>+'Info ELECTRONORTE'!M69</f>
        <v>Concreto</v>
      </c>
      <c r="J101" s="9" t="str">
        <f>+'Info ELECTRONORTE'!N69</f>
        <v>PPC19</v>
      </c>
      <c r="K101" s="9" t="str">
        <f>+IF(B101="MOD INV_2018","Según corresponda",VLOOKUP(J101,SICODI!$G$3:$K$2404,2,FALSE))</f>
        <v>POSTE DE CONCRETO ARMADO DE 13/300/150/345</v>
      </c>
      <c r="L101" s="142">
        <f t="shared" ref="L101:L164" si="21">+IF(K101="Según corresponda","Según corresponda",VLOOKUP(K101,$O$37:$P$49,2,FALSE))</f>
        <v>0.52</v>
      </c>
    </row>
    <row r="102" spans="1:12" x14ac:dyDescent="0.25">
      <c r="A102" s="53">
        <f>+'Info ELECTRONORTE'!A70</f>
        <v>66</v>
      </c>
      <c r="B102" s="26" t="str">
        <f t="shared" ref="B102:B165" si="22">+IF(ISERROR(INDEX($B$8:$B$31,MATCH(J102,$J$8:$J$31,0)))=TRUE,"MOD INV_2018",INDEX($B$8:$B$31,MATCH(J102,$J$8:$J$31,0)))</f>
        <v>SICODI</v>
      </c>
      <c r="C102" s="9" t="str">
        <f>+'Info ELECTRONORTE'!B70</f>
        <v>LAMBAYEQUE</v>
      </c>
      <c r="D102" s="9" t="str">
        <f>+'Info ELECTRONORTE'!C70</f>
        <v>LAMBAYEQUE - OLMOS</v>
      </c>
      <c r="E102" s="9" t="str">
        <f>+'Info ELECTRONORTE'!D70</f>
        <v>LAMBAYEQUE</v>
      </c>
      <c r="F102" s="9" t="str">
        <f>+'Info ELECTRONORTE'!I70</f>
        <v>Media Tension</v>
      </c>
      <c r="G102" s="9">
        <f>+'Info ELECTRONORTE'!K70</f>
        <v>13</v>
      </c>
      <c r="H102" s="9" t="str">
        <f>+'Info ELECTRONORTE'!L70</f>
        <v>Postes</v>
      </c>
      <c r="I102" s="9" t="str">
        <f>+'Info ELECTRONORTE'!M70</f>
        <v>Concreto</v>
      </c>
      <c r="J102" s="9" t="str">
        <f>+'Info ELECTRONORTE'!N70</f>
        <v>PPC19</v>
      </c>
      <c r="K102" s="9" t="str">
        <f>+IF(B102="MOD INV_2018","Según corresponda",VLOOKUP(J102,SICODI!$G$3:$K$2404,2,FALSE))</f>
        <v>POSTE DE CONCRETO ARMADO DE 13/300/150/345</v>
      </c>
      <c r="L102" s="142">
        <f t="shared" si="21"/>
        <v>0.52</v>
      </c>
    </row>
    <row r="103" spans="1:12" x14ac:dyDescent="0.25">
      <c r="A103" s="53">
        <f>+'Info ELECTRONORTE'!A71</f>
        <v>67</v>
      </c>
      <c r="B103" s="26" t="str">
        <f t="shared" si="22"/>
        <v>SICODI</v>
      </c>
      <c r="C103" s="9" t="str">
        <f>+'Info ELECTRONORTE'!B71</f>
        <v>LAMBAYEQUE</v>
      </c>
      <c r="D103" s="9" t="str">
        <f>+'Info ELECTRONORTE'!C71</f>
        <v>LAMBAYEQUE - OLMOS</v>
      </c>
      <c r="E103" s="9" t="str">
        <f>+'Info ELECTRONORTE'!D71</f>
        <v>LAMBAYEQUE</v>
      </c>
      <c r="F103" s="9" t="str">
        <f>+'Info ELECTRONORTE'!I71</f>
        <v>Media Tension</v>
      </c>
      <c r="G103" s="9">
        <f>+'Info ELECTRONORTE'!K71</f>
        <v>13</v>
      </c>
      <c r="H103" s="9" t="str">
        <f>+'Info ELECTRONORTE'!L71</f>
        <v>Postes</v>
      </c>
      <c r="I103" s="9" t="str">
        <f>+'Info ELECTRONORTE'!M71</f>
        <v>Concreto</v>
      </c>
      <c r="J103" s="9" t="str">
        <f>+'Info ELECTRONORTE'!N71</f>
        <v>PPC19</v>
      </c>
      <c r="K103" s="9" t="str">
        <f>+IF(B103="MOD INV_2018","Según corresponda",VLOOKUP(J103,SICODI!$G$3:$K$2404,2,FALSE))</f>
        <v>POSTE DE CONCRETO ARMADO DE 13/300/150/345</v>
      </c>
      <c r="L103" s="142">
        <f t="shared" si="21"/>
        <v>0.52</v>
      </c>
    </row>
    <row r="104" spans="1:12" x14ac:dyDescent="0.25">
      <c r="A104" s="53">
        <f>+'Info ELECTRONORTE'!A72</f>
        <v>68</v>
      </c>
      <c r="B104" s="26" t="str">
        <f t="shared" si="22"/>
        <v>SICODI</v>
      </c>
      <c r="C104" s="9" t="str">
        <f>+'Info ELECTRONORTE'!B72</f>
        <v>LAMBAYEQUE</v>
      </c>
      <c r="D104" s="9" t="str">
        <f>+'Info ELECTRONORTE'!C72</f>
        <v>LAMBAYEQUE - OLMOS</v>
      </c>
      <c r="E104" s="9" t="str">
        <f>+'Info ELECTRONORTE'!D72</f>
        <v>LAMBAYEQUE</v>
      </c>
      <c r="F104" s="9" t="str">
        <f>+'Info ELECTRONORTE'!I72</f>
        <v>Media Tension</v>
      </c>
      <c r="G104" s="9">
        <f>+'Info ELECTRONORTE'!K72</f>
        <v>13</v>
      </c>
      <c r="H104" s="9" t="str">
        <f>+'Info ELECTRONORTE'!L72</f>
        <v>Postes</v>
      </c>
      <c r="I104" s="9" t="str">
        <f>+'Info ELECTRONORTE'!M72</f>
        <v>Concreto</v>
      </c>
      <c r="J104" s="9" t="str">
        <f>+'Info ELECTRONORTE'!N72</f>
        <v>PPC19</v>
      </c>
      <c r="K104" s="9" t="str">
        <f>+IF(B104="MOD INV_2018","Según corresponda",VLOOKUP(J104,SICODI!$G$3:$K$2404,2,FALSE))</f>
        <v>POSTE DE CONCRETO ARMADO DE 13/300/150/345</v>
      </c>
      <c r="L104" s="142">
        <f t="shared" si="21"/>
        <v>0.52</v>
      </c>
    </row>
    <row r="105" spans="1:12" x14ac:dyDescent="0.25">
      <c r="A105" s="53">
        <f>+'Info ELECTRONORTE'!A73</f>
        <v>69</v>
      </c>
      <c r="B105" s="26" t="str">
        <f t="shared" si="22"/>
        <v>SICODI</v>
      </c>
      <c r="C105" s="9" t="str">
        <f>+'Info ELECTRONORTE'!B73</f>
        <v>LAMBAYEQUE</v>
      </c>
      <c r="D105" s="9" t="str">
        <f>+'Info ELECTRONORTE'!C73</f>
        <v>LAMBAYEQUE - OLMOS</v>
      </c>
      <c r="E105" s="9" t="str">
        <f>+'Info ELECTRONORTE'!D73</f>
        <v>LAMBAYEQUE</v>
      </c>
      <c r="F105" s="9" t="str">
        <f>+'Info ELECTRONORTE'!I73</f>
        <v>Media Tension</v>
      </c>
      <c r="G105" s="9">
        <f>+'Info ELECTRONORTE'!K73</f>
        <v>13</v>
      </c>
      <c r="H105" s="9" t="str">
        <f>+'Info ELECTRONORTE'!L73</f>
        <v>Postes</v>
      </c>
      <c r="I105" s="9" t="str">
        <f>+'Info ELECTRONORTE'!M73</f>
        <v>Concreto</v>
      </c>
      <c r="J105" s="9" t="str">
        <f>+'Info ELECTRONORTE'!N73</f>
        <v>PPC19</v>
      </c>
      <c r="K105" s="9" t="str">
        <f>+IF(B105="MOD INV_2018","Según corresponda",VLOOKUP(J105,SICODI!$G$3:$K$2404,2,FALSE))</f>
        <v>POSTE DE CONCRETO ARMADO DE 13/300/150/345</v>
      </c>
      <c r="L105" s="142">
        <f t="shared" si="21"/>
        <v>0.52</v>
      </c>
    </row>
    <row r="106" spans="1:12" x14ac:dyDescent="0.25">
      <c r="A106" s="53">
        <f>+'Info ELECTRONORTE'!A74</f>
        <v>70</v>
      </c>
      <c r="B106" s="26" t="str">
        <f t="shared" si="22"/>
        <v>SICODI</v>
      </c>
      <c r="C106" s="9" t="str">
        <f>+'Info ELECTRONORTE'!B74</f>
        <v>LAMBAYEQUE</v>
      </c>
      <c r="D106" s="9" t="str">
        <f>+'Info ELECTRONORTE'!C74</f>
        <v>LAMBAYEQUE - OLMOS</v>
      </c>
      <c r="E106" s="9" t="str">
        <f>+'Info ELECTRONORTE'!D74</f>
        <v>LAMBAYEQUE</v>
      </c>
      <c r="F106" s="9" t="str">
        <f>+'Info ELECTRONORTE'!I74</f>
        <v>Media Tension</v>
      </c>
      <c r="G106" s="9">
        <f>+'Info ELECTRONORTE'!K74</f>
        <v>13</v>
      </c>
      <c r="H106" s="9" t="str">
        <f>+'Info ELECTRONORTE'!L74</f>
        <v>Postes</v>
      </c>
      <c r="I106" s="9" t="str">
        <f>+'Info ELECTRONORTE'!M74</f>
        <v>Concreto</v>
      </c>
      <c r="J106" s="9" t="str">
        <f>+'Info ELECTRONORTE'!N74</f>
        <v>PPC19</v>
      </c>
      <c r="K106" s="9" t="str">
        <f>+IF(B106="MOD INV_2018","Según corresponda",VLOOKUP(J106,SICODI!$G$3:$K$2404,2,FALSE))</f>
        <v>POSTE DE CONCRETO ARMADO DE 13/300/150/345</v>
      </c>
      <c r="L106" s="142">
        <f t="shared" si="21"/>
        <v>0.52</v>
      </c>
    </row>
    <row r="107" spans="1:12" x14ac:dyDescent="0.25">
      <c r="A107" s="53">
        <f>+'Info ELECTRONORTE'!A75</f>
        <v>71</v>
      </c>
      <c r="B107" s="26" t="str">
        <f t="shared" si="22"/>
        <v>SICODI</v>
      </c>
      <c r="C107" s="9" t="str">
        <f>+'Info ELECTRONORTE'!B75</f>
        <v>LAMBAYEQUE</v>
      </c>
      <c r="D107" s="9" t="str">
        <f>+'Info ELECTRONORTE'!C75</f>
        <v>LAMBAYEQUE - OLMOS</v>
      </c>
      <c r="E107" s="9" t="str">
        <f>+'Info ELECTRONORTE'!D75</f>
        <v>LAMBAYEQUE</v>
      </c>
      <c r="F107" s="9" t="str">
        <f>+'Info ELECTRONORTE'!I75</f>
        <v>Media Tension</v>
      </c>
      <c r="G107" s="9">
        <f>+'Info ELECTRONORTE'!K75</f>
        <v>13</v>
      </c>
      <c r="H107" s="9" t="str">
        <f>+'Info ELECTRONORTE'!L75</f>
        <v>Postes</v>
      </c>
      <c r="I107" s="9" t="str">
        <f>+'Info ELECTRONORTE'!M75</f>
        <v>Concreto</v>
      </c>
      <c r="J107" s="9" t="str">
        <f>+'Info ELECTRONORTE'!N75</f>
        <v>PPC19</v>
      </c>
      <c r="K107" s="9" t="str">
        <f>+IF(B107="MOD INV_2018","Según corresponda",VLOOKUP(J107,SICODI!$G$3:$K$2404,2,FALSE))</f>
        <v>POSTE DE CONCRETO ARMADO DE 13/300/150/345</v>
      </c>
      <c r="L107" s="142">
        <f t="shared" si="21"/>
        <v>0.52</v>
      </c>
    </row>
    <row r="108" spans="1:12" x14ac:dyDescent="0.25">
      <c r="A108" s="53">
        <f>+'Info ELECTRONORTE'!A76</f>
        <v>72</v>
      </c>
      <c r="B108" s="26" t="str">
        <f t="shared" si="22"/>
        <v>SICODI</v>
      </c>
      <c r="C108" s="9" t="str">
        <f>+'Info ELECTRONORTE'!B76</f>
        <v>LAMBAYEQUE</v>
      </c>
      <c r="D108" s="9" t="str">
        <f>+'Info ELECTRONORTE'!C76</f>
        <v>LAMBAYEQUE - OLMOS</v>
      </c>
      <c r="E108" s="9" t="str">
        <f>+'Info ELECTRONORTE'!D76</f>
        <v>LAMBAYEQUE</v>
      </c>
      <c r="F108" s="9" t="str">
        <f>+'Info ELECTRONORTE'!I76</f>
        <v>Media Tension</v>
      </c>
      <c r="G108" s="9">
        <f>+'Info ELECTRONORTE'!K76</f>
        <v>13</v>
      </c>
      <c r="H108" s="9" t="str">
        <f>+'Info ELECTRONORTE'!L76</f>
        <v>Postes</v>
      </c>
      <c r="I108" s="9" t="str">
        <f>+'Info ELECTRONORTE'!M76</f>
        <v>Concreto</v>
      </c>
      <c r="J108" s="9" t="str">
        <f>+'Info ELECTRONORTE'!N76</f>
        <v>PPC19</v>
      </c>
      <c r="K108" s="9" t="str">
        <f>+IF(B108="MOD INV_2018","Según corresponda",VLOOKUP(J108,SICODI!$G$3:$K$2404,2,FALSE))</f>
        <v>POSTE DE CONCRETO ARMADO DE 13/300/150/345</v>
      </c>
      <c r="L108" s="142">
        <f t="shared" si="21"/>
        <v>0.52</v>
      </c>
    </row>
    <row r="109" spans="1:12" x14ac:dyDescent="0.25">
      <c r="A109" s="53">
        <f>+'Info ELECTRONORTE'!A77</f>
        <v>73</v>
      </c>
      <c r="B109" s="26" t="str">
        <f t="shared" si="22"/>
        <v>SICODI</v>
      </c>
      <c r="C109" s="9" t="str">
        <f>+'Info ELECTRONORTE'!B77</f>
        <v>LAMBAYEQUE</v>
      </c>
      <c r="D109" s="9" t="str">
        <f>+'Info ELECTRONORTE'!C77</f>
        <v>LAMBAYEQUE - OLMOS</v>
      </c>
      <c r="E109" s="9" t="str">
        <f>+'Info ELECTRONORTE'!D77</f>
        <v>LAMBAYEQUE</v>
      </c>
      <c r="F109" s="9" t="str">
        <f>+'Info ELECTRONORTE'!I77</f>
        <v>Media Tension</v>
      </c>
      <c r="G109" s="9">
        <f>+'Info ELECTRONORTE'!K77</f>
        <v>13</v>
      </c>
      <c r="H109" s="9" t="str">
        <f>+'Info ELECTRONORTE'!L77</f>
        <v>Postes</v>
      </c>
      <c r="I109" s="9" t="str">
        <f>+'Info ELECTRONORTE'!M77</f>
        <v>Concreto</v>
      </c>
      <c r="J109" s="9" t="str">
        <f>+'Info ELECTRONORTE'!N77</f>
        <v>PPC19</v>
      </c>
      <c r="K109" s="9" t="str">
        <f>+IF(B109="MOD INV_2018","Según corresponda",VLOOKUP(J109,SICODI!$G$3:$K$2404,2,FALSE))</f>
        <v>POSTE DE CONCRETO ARMADO DE 13/300/150/345</v>
      </c>
      <c r="L109" s="142">
        <f t="shared" si="21"/>
        <v>0.52</v>
      </c>
    </row>
    <row r="110" spans="1:12" x14ac:dyDescent="0.25">
      <c r="A110" s="53">
        <f>+'Info ELECTRONORTE'!A78</f>
        <v>74</v>
      </c>
      <c r="B110" s="26" t="str">
        <f t="shared" si="22"/>
        <v>SICODI</v>
      </c>
      <c r="C110" s="9" t="str">
        <f>+'Info ELECTRONORTE'!B78</f>
        <v>LAMBAYEQUE</v>
      </c>
      <c r="D110" s="9" t="str">
        <f>+'Info ELECTRONORTE'!C78</f>
        <v>LAMBAYEQUE - OLMOS</v>
      </c>
      <c r="E110" s="9" t="str">
        <f>+'Info ELECTRONORTE'!D78</f>
        <v>LAMBAYEQUE</v>
      </c>
      <c r="F110" s="9" t="str">
        <f>+'Info ELECTRONORTE'!I78</f>
        <v>Media Tension</v>
      </c>
      <c r="G110" s="9">
        <f>+'Info ELECTRONORTE'!K78</f>
        <v>13</v>
      </c>
      <c r="H110" s="9" t="str">
        <f>+'Info ELECTRONORTE'!L78</f>
        <v>Postes</v>
      </c>
      <c r="I110" s="9" t="str">
        <f>+'Info ELECTRONORTE'!M78</f>
        <v>Concreto</v>
      </c>
      <c r="J110" s="9" t="str">
        <f>+'Info ELECTRONORTE'!N78</f>
        <v>PPC19</v>
      </c>
      <c r="K110" s="9" t="str">
        <f>+IF(B110="MOD INV_2018","Según corresponda",VLOOKUP(J110,SICODI!$G$3:$K$2404,2,FALSE))</f>
        <v>POSTE DE CONCRETO ARMADO DE 13/300/150/345</v>
      </c>
      <c r="L110" s="142">
        <f t="shared" si="21"/>
        <v>0.52</v>
      </c>
    </row>
    <row r="111" spans="1:12" x14ac:dyDescent="0.25">
      <c r="A111" s="53">
        <f>+'Info ELECTRONORTE'!A79</f>
        <v>75</v>
      </c>
      <c r="B111" s="26" t="str">
        <f t="shared" si="22"/>
        <v>SICODI</v>
      </c>
      <c r="C111" s="9" t="str">
        <f>+'Info ELECTRONORTE'!B79</f>
        <v>LAMBAYEQUE</v>
      </c>
      <c r="D111" s="9" t="str">
        <f>+'Info ELECTRONORTE'!C79</f>
        <v>LAMBAYEQUE - OLMOS</v>
      </c>
      <c r="E111" s="9" t="str">
        <f>+'Info ELECTRONORTE'!D79</f>
        <v>LAMBAYEQUE</v>
      </c>
      <c r="F111" s="9" t="str">
        <f>+'Info ELECTRONORTE'!I79</f>
        <v>Media Tension</v>
      </c>
      <c r="G111" s="9">
        <f>+'Info ELECTRONORTE'!K79</f>
        <v>13</v>
      </c>
      <c r="H111" s="9" t="str">
        <f>+'Info ELECTRONORTE'!L79</f>
        <v>Postes</v>
      </c>
      <c r="I111" s="9" t="str">
        <f>+'Info ELECTRONORTE'!M79</f>
        <v>Concreto</v>
      </c>
      <c r="J111" s="9" t="str">
        <f>+'Info ELECTRONORTE'!N79</f>
        <v>PPC19</v>
      </c>
      <c r="K111" s="9" t="str">
        <f>+IF(B111="MOD INV_2018","Según corresponda",VLOOKUP(J111,SICODI!$G$3:$K$2404,2,FALSE))</f>
        <v>POSTE DE CONCRETO ARMADO DE 13/300/150/345</v>
      </c>
      <c r="L111" s="142">
        <f t="shared" si="21"/>
        <v>0.52</v>
      </c>
    </row>
    <row r="112" spans="1:12" x14ac:dyDescent="0.25">
      <c r="A112" s="53">
        <f>+'Info ELECTRONORTE'!A80</f>
        <v>76</v>
      </c>
      <c r="B112" s="26" t="str">
        <f t="shared" si="22"/>
        <v>SICODI</v>
      </c>
      <c r="C112" s="9" t="str">
        <f>+'Info ELECTRONORTE'!B80</f>
        <v>LAMBAYEQUE</v>
      </c>
      <c r="D112" s="9" t="str">
        <f>+'Info ELECTRONORTE'!C80</f>
        <v>LAMBAYEQUE - OLMOS</v>
      </c>
      <c r="E112" s="9" t="str">
        <f>+'Info ELECTRONORTE'!D80</f>
        <v>LAMBAYEQUE</v>
      </c>
      <c r="F112" s="9" t="str">
        <f>+'Info ELECTRONORTE'!I80</f>
        <v>Media Tension</v>
      </c>
      <c r="G112" s="9">
        <f>+'Info ELECTRONORTE'!K80</f>
        <v>13</v>
      </c>
      <c r="H112" s="9" t="str">
        <f>+'Info ELECTRONORTE'!L80</f>
        <v>Postes</v>
      </c>
      <c r="I112" s="9" t="str">
        <f>+'Info ELECTRONORTE'!M80</f>
        <v>Concreto</v>
      </c>
      <c r="J112" s="9" t="str">
        <f>+'Info ELECTRONORTE'!N80</f>
        <v>PPC19</v>
      </c>
      <c r="K112" s="9" t="str">
        <f>+IF(B112="MOD INV_2018","Según corresponda",VLOOKUP(J112,SICODI!$G$3:$K$2404,2,FALSE))</f>
        <v>POSTE DE CONCRETO ARMADO DE 13/300/150/345</v>
      </c>
      <c r="L112" s="142">
        <f t="shared" si="21"/>
        <v>0.52</v>
      </c>
    </row>
    <row r="113" spans="1:12" x14ac:dyDescent="0.25">
      <c r="A113" s="53">
        <f>+'Info ELECTRONORTE'!A81</f>
        <v>77</v>
      </c>
      <c r="B113" s="26" t="str">
        <f t="shared" si="22"/>
        <v>SICODI</v>
      </c>
      <c r="C113" s="9" t="str">
        <f>+'Info ELECTRONORTE'!B81</f>
        <v>LAMBAYEQUE</v>
      </c>
      <c r="D113" s="9" t="str">
        <f>+'Info ELECTRONORTE'!C81</f>
        <v>LAMBAYEQUE - OLMOS</v>
      </c>
      <c r="E113" s="9" t="str">
        <f>+'Info ELECTRONORTE'!D81</f>
        <v>LAMBAYEQUE</v>
      </c>
      <c r="F113" s="9" t="str">
        <f>+'Info ELECTRONORTE'!I81</f>
        <v>Media Tension</v>
      </c>
      <c r="G113" s="9">
        <f>+'Info ELECTRONORTE'!K81</f>
        <v>13</v>
      </c>
      <c r="H113" s="9" t="str">
        <f>+'Info ELECTRONORTE'!L81</f>
        <v>Postes</v>
      </c>
      <c r="I113" s="9" t="str">
        <f>+'Info ELECTRONORTE'!M81</f>
        <v>Concreto</v>
      </c>
      <c r="J113" s="9" t="str">
        <f>+'Info ELECTRONORTE'!N81</f>
        <v>PPC19</v>
      </c>
      <c r="K113" s="9" t="str">
        <f>+IF(B113="MOD INV_2018","Según corresponda",VLOOKUP(J113,SICODI!$G$3:$K$2404,2,FALSE))</f>
        <v>POSTE DE CONCRETO ARMADO DE 13/300/150/345</v>
      </c>
      <c r="L113" s="142">
        <f t="shared" si="21"/>
        <v>0.52</v>
      </c>
    </row>
    <row r="114" spans="1:12" x14ac:dyDescent="0.25">
      <c r="A114" s="53">
        <f>+'Info ELECTRONORTE'!A82</f>
        <v>78</v>
      </c>
      <c r="B114" s="26" t="str">
        <f t="shared" si="22"/>
        <v>SICODI</v>
      </c>
      <c r="C114" s="9" t="str">
        <f>+'Info ELECTRONORTE'!B82</f>
        <v>LAMBAYEQUE</v>
      </c>
      <c r="D114" s="9" t="str">
        <f>+'Info ELECTRONORTE'!C82</f>
        <v>LAMBAYEQUE - OLMOS</v>
      </c>
      <c r="E114" s="9" t="str">
        <f>+'Info ELECTRONORTE'!D82</f>
        <v>LAMBAYEQUE</v>
      </c>
      <c r="F114" s="9" t="str">
        <f>+'Info ELECTRONORTE'!I82</f>
        <v>Media Tension</v>
      </c>
      <c r="G114" s="9">
        <f>+'Info ELECTRONORTE'!K82</f>
        <v>13</v>
      </c>
      <c r="H114" s="9" t="str">
        <f>+'Info ELECTRONORTE'!L82</f>
        <v>Postes</v>
      </c>
      <c r="I114" s="9" t="str">
        <f>+'Info ELECTRONORTE'!M82</f>
        <v>Concreto</v>
      </c>
      <c r="J114" s="9" t="str">
        <f>+'Info ELECTRONORTE'!N82</f>
        <v>PPC19</v>
      </c>
      <c r="K114" s="9" t="str">
        <f>+IF(B114="MOD INV_2018","Según corresponda",VLOOKUP(J114,SICODI!$G$3:$K$2404,2,FALSE))</f>
        <v>POSTE DE CONCRETO ARMADO DE 13/300/150/345</v>
      </c>
      <c r="L114" s="142">
        <f t="shared" si="21"/>
        <v>0.52</v>
      </c>
    </row>
    <row r="115" spans="1:12" x14ac:dyDescent="0.25">
      <c r="A115" s="53">
        <f>+'Info ELECTRONORTE'!A83</f>
        <v>79</v>
      </c>
      <c r="B115" s="26" t="str">
        <f t="shared" si="22"/>
        <v>SICODI</v>
      </c>
      <c r="C115" s="9" t="str">
        <f>+'Info ELECTRONORTE'!B83</f>
        <v>LAMBAYEQUE</v>
      </c>
      <c r="D115" s="9" t="str">
        <f>+'Info ELECTRONORTE'!C83</f>
        <v>LAMBAYEQUE - OLMOS</v>
      </c>
      <c r="E115" s="9" t="str">
        <f>+'Info ELECTRONORTE'!D83</f>
        <v>LAMBAYEQUE</v>
      </c>
      <c r="F115" s="9" t="str">
        <f>+'Info ELECTRONORTE'!I83</f>
        <v>Media Tension</v>
      </c>
      <c r="G115" s="9">
        <f>+'Info ELECTRONORTE'!K83</f>
        <v>13</v>
      </c>
      <c r="H115" s="9" t="str">
        <f>+'Info ELECTRONORTE'!L83</f>
        <v>Postes</v>
      </c>
      <c r="I115" s="9" t="str">
        <f>+'Info ELECTRONORTE'!M83</f>
        <v>Concreto</v>
      </c>
      <c r="J115" s="9" t="str">
        <f>+'Info ELECTRONORTE'!N83</f>
        <v>PPC19</v>
      </c>
      <c r="K115" s="9" t="str">
        <f>+IF(B115="MOD INV_2018","Según corresponda",VLOOKUP(J115,SICODI!$G$3:$K$2404,2,FALSE))</f>
        <v>POSTE DE CONCRETO ARMADO DE 13/300/150/345</v>
      </c>
      <c r="L115" s="142">
        <f t="shared" si="21"/>
        <v>0.52</v>
      </c>
    </row>
    <row r="116" spans="1:12" x14ac:dyDescent="0.25">
      <c r="A116" s="53">
        <f>+'Info ELECTRONORTE'!A84</f>
        <v>80</v>
      </c>
      <c r="B116" s="26" t="str">
        <f t="shared" si="22"/>
        <v>SICODI</v>
      </c>
      <c r="C116" s="9" t="str">
        <f>+'Info ELECTRONORTE'!B84</f>
        <v>LAMBAYEQUE</v>
      </c>
      <c r="D116" s="9" t="str">
        <f>+'Info ELECTRONORTE'!C84</f>
        <v>LAMBAYEQUE - OLMOS</v>
      </c>
      <c r="E116" s="9" t="str">
        <f>+'Info ELECTRONORTE'!D84</f>
        <v>LAMBAYEQUE</v>
      </c>
      <c r="F116" s="9" t="str">
        <f>+'Info ELECTRONORTE'!I84</f>
        <v>Media Tension</v>
      </c>
      <c r="G116" s="9">
        <f>+'Info ELECTRONORTE'!K84</f>
        <v>13</v>
      </c>
      <c r="H116" s="9" t="str">
        <f>+'Info ELECTRONORTE'!L84</f>
        <v>Postes</v>
      </c>
      <c r="I116" s="9" t="str">
        <f>+'Info ELECTRONORTE'!M84</f>
        <v>Concreto</v>
      </c>
      <c r="J116" s="9" t="str">
        <f>+'Info ELECTRONORTE'!N84</f>
        <v>PPC19</v>
      </c>
      <c r="K116" s="9" t="str">
        <f>+IF(B116="MOD INV_2018","Según corresponda",VLOOKUP(J116,SICODI!$G$3:$K$2404,2,FALSE))</f>
        <v>POSTE DE CONCRETO ARMADO DE 13/300/150/345</v>
      </c>
      <c r="L116" s="142">
        <f t="shared" si="21"/>
        <v>0.52</v>
      </c>
    </row>
    <row r="117" spans="1:12" x14ac:dyDescent="0.25">
      <c r="A117" s="53">
        <f>+'Info ELECTRONORTE'!A85</f>
        <v>81</v>
      </c>
      <c r="B117" s="26" t="str">
        <f t="shared" si="22"/>
        <v>SICODI</v>
      </c>
      <c r="C117" s="9" t="str">
        <f>+'Info ELECTRONORTE'!B85</f>
        <v>LAMBAYEQUE</v>
      </c>
      <c r="D117" s="9" t="str">
        <f>+'Info ELECTRONORTE'!C85</f>
        <v>LAMBAYEQUE - OLMOS</v>
      </c>
      <c r="E117" s="9" t="str">
        <f>+'Info ELECTRONORTE'!D85</f>
        <v>LAMBAYEQUE</v>
      </c>
      <c r="F117" s="9" t="str">
        <f>+'Info ELECTRONORTE'!I85</f>
        <v>Media Tension</v>
      </c>
      <c r="G117" s="9">
        <f>+'Info ELECTRONORTE'!K85</f>
        <v>13</v>
      </c>
      <c r="H117" s="9" t="str">
        <f>+'Info ELECTRONORTE'!L85</f>
        <v>Postes</v>
      </c>
      <c r="I117" s="9" t="str">
        <f>+'Info ELECTRONORTE'!M85</f>
        <v>Concreto</v>
      </c>
      <c r="J117" s="9" t="str">
        <f>+'Info ELECTRONORTE'!N85</f>
        <v>PPC19</v>
      </c>
      <c r="K117" s="9" t="str">
        <f>+IF(B117="MOD INV_2018","Según corresponda",VLOOKUP(J117,SICODI!$G$3:$K$2404,2,FALSE))</f>
        <v>POSTE DE CONCRETO ARMADO DE 13/300/150/345</v>
      </c>
      <c r="L117" s="142">
        <f t="shared" si="21"/>
        <v>0.52</v>
      </c>
    </row>
    <row r="118" spans="1:12" x14ac:dyDescent="0.25">
      <c r="A118" s="53">
        <f>+'Info ELECTRONORTE'!A86</f>
        <v>82</v>
      </c>
      <c r="B118" s="26" t="str">
        <f t="shared" si="22"/>
        <v>SICODI</v>
      </c>
      <c r="C118" s="9" t="str">
        <f>+'Info ELECTRONORTE'!B86</f>
        <v>LAMBAYEQUE</v>
      </c>
      <c r="D118" s="9" t="str">
        <f>+'Info ELECTRONORTE'!C86</f>
        <v>LAMBAYEQUE - OLMOS</v>
      </c>
      <c r="E118" s="9" t="str">
        <f>+'Info ELECTRONORTE'!D86</f>
        <v>LAMBAYEQUE</v>
      </c>
      <c r="F118" s="9" t="str">
        <f>+'Info ELECTRONORTE'!I86</f>
        <v>Media Tension</v>
      </c>
      <c r="G118" s="9">
        <f>+'Info ELECTRONORTE'!K86</f>
        <v>13</v>
      </c>
      <c r="H118" s="9" t="str">
        <f>+'Info ELECTRONORTE'!L86</f>
        <v>Postes</v>
      </c>
      <c r="I118" s="9" t="str">
        <f>+'Info ELECTRONORTE'!M86</f>
        <v>Concreto</v>
      </c>
      <c r="J118" s="9" t="str">
        <f>+'Info ELECTRONORTE'!N86</f>
        <v>PPC19</v>
      </c>
      <c r="K118" s="9" t="str">
        <f>+IF(B118="MOD INV_2018","Según corresponda",VLOOKUP(J118,SICODI!$G$3:$K$2404,2,FALSE))</f>
        <v>POSTE DE CONCRETO ARMADO DE 13/300/150/345</v>
      </c>
      <c r="L118" s="142">
        <f t="shared" si="21"/>
        <v>0.52</v>
      </c>
    </row>
    <row r="119" spans="1:12" x14ac:dyDescent="0.25">
      <c r="A119" s="53">
        <f>+'Info ELECTRONORTE'!A87</f>
        <v>83</v>
      </c>
      <c r="B119" s="26" t="str">
        <f t="shared" si="22"/>
        <v>SICODI</v>
      </c>
      <c r="C119" s="9" t="str">
        <f>+'Info ELECTRONORTE'!B87</f>
        <v>LAMBAYEQUE</v>
      </c>
      <c r="D119" s="9" t="str">
        <f>+'Info ELECTRONORTE'!C87</f>
        <v>LAMBAYEQUE - OLMOS</v>
      </c>
      <c r="E119" s="9" t="str">
        <f>+'Info ELECTRONORTE'!D87</f>
        <v>LAMBAYEQUE</v>
      </c>
      <c r="F119" s="9" t="str">
        <f>+'Info ELECTRONORTE'!I87</f>
        <v>Media Tension</v>
      </c>
      <c r="G119" s="9">
        <f>+'Info ELECTRONORTE'!K87</f>
        <v>13</v>
      </c>
      <c r="H119" s="9" t="str">
        <f>+'Info ELECTRONORTE'!L87</f>
        <v>Postes</v>
      </c>
      <c r="I119" s="9" t="str">
        <f>+'Info ELECTRONORTE'!M87</f>
        <v>Concreto</v>
      </c>
      <c r="J119" s="9" t="str">
        <f>+'Info ELECTRONORTE'!N87</f>
        <v>PPC19</v>
      </c>
      <c r="K119" s="9" t="str">
        <f>+IF(B119="MOD INV_2018","Según corresponda",VLOOKUP(J119,SICODI!$G$3:$K$2404,2,FALSE))</f>
        <v>POSTE DE CONCRETO ARMADO DE 13/300/150/345</v>
      </c>
      <c r="L119" s="142">
        <f t="shared" si="21"/>
        <v>0.52</v>
      </c>
    </row>
    <row r="120" spans="1:12" x14ac:dyDescent="0.25">
      <c r="A120" s="53">
        <f>+'Info ELECTRONORTE'!A88</f>
        <v>84</v>
      </c>
      <c r="B120" s="26" t="str">
        <f t="shared" si="22"/>
        <v>SICODI</v>
      </c>
      <c r="C120" s="9" t="str">
        <f>+'Info ELECTRONORTE'!B88</f>
        <v>LAMBAYEQUE</v>
      </c>
      <c r="D120" s="9" t="str">
        <f>+'Info ELECTRONORTE'!C88</f>
        <v>LAMBAYEQUE - OLMOS</v>
      </c>
      <c r="E120" s="9" t="str">
        <f>+'Info ELECTRONORTE'!D88</f>
        <v>LAMBAYEQUE</v>
      </c>
      <c r="F120" s="9" t="str">
        <f>+'Info ELECTRONORTE'!I88</f>
        <v>Media Tension</v>
      </c>
      <c r="G120" s="9">
        <f>+'Info ELECTRONORTE'!K88</f>
        <v>13</v>
      </c>
      <c r="H120" s="9" t="str">
        <f>+'Info ELECTRONORTE'!L88</f>
        <v>Postes</v>
      </c>
      <c r="I120" s="9" t="str">
        <f>+'Info ELECTRONORTE'!M88</f>
        <v>Concreto</v>
      </c>
      <c r="J120" s="9" t="str">
        <f>+'Info ELECTRONORTE'!N88</f>
        <v>PPC19</v>
      </c>
      <c r="K120" s="9" t="str">
        <f>+IF(B120="MOD INV_2018","Según corresponda",VLOOKUP(J120,SICODI!$G$3:$K$2404,2,FALSE))</f>
        <v>POSTE DE CONCRETO ARMADO DE 13/300/150/345</v>
      </c>
      <c r="L120" s="142">
        <f t="shared" si="21"/>
        <v>0.52</v>
      </c>
    </row>
    <row r="121" spans="1:12" x14ac:dyDescent="0.25">
      <c r="A121" s="53">
        <f>+'Info ELECTRONORTE'!A89</f>
        <v>85</v>
      </c>
      <c r="B121" s="26" t="str">
        <f t="shared" si="22"/>
        <v>SICODI</v>
      </c>
      <c r="C121" s="9" t="str">
        <f>+'Info ELECTRONORTE'!B89</f>
        <v>LAMBAYEQUE</v>
      </c>
      <c r="D121" s="9" t="str">
        <f>+'Info ELECTRONORTE'!C89</f>
        <v>LAMBAYEQUE - OLMOS</v>
      </c>
      <c r="E121" s="9" t="str">
        <f>+'Info ELECTRONORTE'!D89</f>
        <v>LAMBAYEQUE</v>
      </c>
      <c r="F121" s="9" t="str">
        <f>+'Info ELECTRONORTE'!I89</f>
        <v>Media Tension</v>
      </c>
      <c r="G121" s="9">
        <f>+'Info ELECTRONORTE'!K89</f>
        <v>13</v>
      </c>
      <c r="H121" s="9" t="str">
        <f>+'Info ELECTRONORTE'!L89</f>
        <v>Postes</v>
      </c>
      <c r="I121" s="9" t="str">
        <f>+'Info ELECTRONORTE'!M89</f>
        <v>Concreto</v>
      </c>
      <c r="J121" s="9" t="str">
        <f>+'Info ELECTRONORTE'!N89</f>
        <v>PPC19</v>
      </c>
      <c r="K121" s="9" t="str">
        <f>+IF(B121="MOD INV_2018","Según corresponda",VLOOKUP(J121,SICODI!$G$3:$K$2404,2,FALSE))</f>
        <v>POSTE DE CONCRETO ARMADO DE 13/300/150/345</v>
      </c>
      <c r="L121" s="142">
        <f t="shared" si="21"/>
        <v>0.52</v>
      </c>
    </row>
    <row r="122" spans="1:12" x14ac:dyDescent="0.25">
      <c r="A122" s="53">
        <f>+'Info ELECTRONORTE'!A90</f>
        <v>86</v>
      </c>
      <c r="B122" s="26" t="str">
        <f t="shared" si="22"/>
        <v>SICODI</v>
      </c>
      <c r="C122" s="9" t="str">
        <f>+'Info ELECTRONORTE'!B90</f>
        <v>LAMBAYEQUE</v>
      </c>
      <c r="D122" s="9" t="str">
        <f>+'Info ELECTRONORTE'!C90</f>
        <v>LAMBAYEQUE - OLMOS</v>
      </c>
      <c r="E122" s="9" t="str">
        <f>+'Info ELECTRONORTE'!D90</f>
        <v>LAMBAYEQUE</v>
      </c>
      <c r="F122" s="9" t="str">
        <f>+'Info ELECTRONORTE'!I90</f>
        <v>Media Tension</v>
      </c>
      <c r="G122" s="9">
        <f>+'Info ELECTRONORTE'!K90</f>
        <v>13</v>
      </c>
      <c r="H122" s="9" t="str">
        <f>+'Info ELECTRONORTE'!L90</f>
        <v>Postes</v>
      </c>
      <c r="I122" s="9" t="str">
        <f>+'Info ELECTRONORTE'!M90</f>
        <v>Concreto</v>
      </c>
      <c r="J122" s="9" t="str">
        <f>+'Info ELECTRONORTE'!N90</f>
        <v>PPC19</v>
      </c>
      <c r="K122" s="9" t="str">
        <f>+IF(B122="MOD INV_2018","Según corresponda",VLOOKUP(J122,SICODI!$G$3:$K$2404,2,FALSE))</f>
        <v>POSTE DE CONCRETO ARMADO DE 13/300/150/345</v>
      </c>
      <c r="L122" s="142">
        <f t="shared" si="21"/>
        <v>0.52</v>
      </c>
    </row>
    <row r="123" spans="1:12" x14ac:dyDescent="0.25">
      <c r="A123" s="53">
        <f>+'Info ELECTRONORTE'!A91</f>
        <v>87</v>
      </c>
      <c r="B123" s="26" t="str">
        <f t="shared" si="22"/>
        <v>SICODI</v>
      </c>
      <c r="C123" s="9" t="str">
        <f>+'Info ELECTRONORTE'!B91</f>
        <v>LAMBAYEQUE</v>
      </c>
      <c r="D123" s="9" t="str">
        <f>+'Info ELECTRONORTE'!C91</f>
        <v>LAMBAYEQUE - OLMOS</v>
      </c>
      <c r="E123" s="9" t="str">
        <f>+'Info ELECTRONORTE'!D91</f>
        <v>LAMBAYEQUE</v>
      </c>
      <c r="F123" s="9" t="str">
        <f>+'Info ELECTRONORTE'!I91</f>
        <v>Media Tension</v>
      </c>
      <c r="G123" s="9">
        <f>+'Info ELECTRONORTE'!K91</f>
        <v>13</v>
      </c>
      <c r="H123" s="9" t="str">
        <f>+'Info ELECTRONORTE'!L91</f>
        <v>Postes</v>
      </c>
      <c r="I123" s="9" t="str">
        <f>+'Info ELECTRONORTE'!M91</f>
        <v>Concreto</v>
      </c>
      <c r="J123" s="9" t="str">
        <f>+'Info ELECTRONORTE'!N91</f>
        <v>PPC19</v>
      </c>
      <c r="K123" s="9" t="str">
        <f>+IF(B123="MOD INV_2018","Según corresponda",VLOOKUP(J123,SICODI!$G$3:$K$2404,2,FALSE))</f>
        <v>POSTE DE CONCRETO ARMADO DE 13/300/150/345</v>
      </c>
      <c r="L123" s="142">
        <f t="shared" si="21"/>
        <v>0.52</v>
      </c>
    </row>
    <row r="124" spans="1:12" x14ac:dyDescent="0.25">
      <c r="A124" s="53">
        <f>+'Info ELECTRONORTE'!A92</f>
        <v>88</v>
      </c>
      <c r="B124" s="26" t="str">
        <f t="shared" si="22"/>
        <v>SICODI</v>
      </c>
      <c r="C124" s="9" t="str">
        <f>+'Info ELECTRONORTE'!B92</f>
        <v>LAMBAYEQUE</v>
      </c>
      <c r="D124" s="9" t="str">
        <f>+'Info ELECTRONORTE'!C92</f>
        <v>LAMBAYEQUE - OLMOS</v>
      </c>
      <c r="E124" s="9" t="str">
        <f>+'Info ELECTRONORTE'!D92</f>
        <v>LAMBAYEQUE</v>
      </c>
      <c r="F124" s="9" t="str">
        <f>+'Info ELECTRONORTE'!I92</f>
        <v>Media Tension</v>
      </c>
      <c r="G124" s="9">
        <f>+'Info ELECTRONORTE'!K92</f>
        <v>13</v>
      </c>
      <c r="H124" s="9" t="str">
        <f>+'Info ELECTRONORTE'!L92</f>
        <v>Postes</v>
      </c>
      <c r="I124" s="9" t="str">
        <f>+'Info ELECTRONORTE'!M92</f>
        <v>Concreto</v>
      </c>
      <c r="J124" s="9" t="str">
        <f>+'Info ELECTRONORTE'!N92</f>
        <v>PPC19</v>
      </c>
      <c r="K124" s="9" t="str">
        <f>+IF(B124="MOD INV_2018","Según corresponda",VLOOKUP(J124,SICODI!$G$3:$K$2404,2,FALSE))</f>
        <v>POSTE DE CONCRETO ARMADO DE 13/300/150/345</v>
      </c>
      <c r="L124" s="142">
        <f t="shared" si="21"/>
        <v>0.52</v>
      </c>
    </row>
    <row r="125" spans="1:12" x14ac:dyDescent="0.25">
      <c r="A125" s="53">
        <f>+'Info ELECTRONORTE'!A93</f>
        <v>89</v>
      </c>
      <c r="B125" s="26" t="str">
        <f t="shared" si="22"/>
        <v>SICODI</v>
      </c>
      <c r="C125" s="9" t="str">
        <f>+'Info ELECTRONORTE'!B93</f>
        <v>LAMBAYEQUE</v>
      </c>
      <c r="D125" s="9" t="str">
        <f>+'Info ELECTRONORTE'!C93</f>
        <v>LAMBAYEQUE - OLMOS</v>
      </c>
      <c r="E125" s="9" t="str">
        <f>+'Info ELECTRONORTE'!D93</f>
        <v>LAMBAYEQUE</v>
      </c>
      <c r="F125" s="9" t="str">
        <f>+'Info ELECTRONORTE'!I93</f>
        <v>Media Tension</v>
      </c>
      <c r="G125" s="9">
        <f>+'Info ELECTRONORTE'!K93</f>
        <v>13</v>
      </c>
      <c r="H125" s="9" t="str">
        <f>+'Info ELECTRONORTE'!L93</f>
        <v>Postes</v>
      </c>
      <c r="I125" s="9" t="str">
        <f>+'Info ELECTRONORTE'!M93</f>
        <v>Concreto</v>
      </c>
      <c r="J125" s="9" t="str">
        <f>+'Info ELECTRONORTE'!N93</f>
        <v>PPC19</v>
      </c>
      <c r="K125" s="9" t="str">
        <f>+IF(B125="MOD INV_2018","Según corresponda",VLOOKUP(J125,SICODI!$G$3:$K$2404,2,FALSE))</f>
        <v>POSTE DE CONCRETO ARMADO DE 13/300/150/345</v>
      </c>
      <c r="L125" s="142">
        <f t="shared" si="21"/>
        <v>0.52</v>
      </c>
    </row>
    <row r="126" spans="1:12" x14ac:dyDescent="0.25">
      <c r="A126" s="53">
        <f>+'Info ELECTRONORTE'!A94</f>
        <v>90</v>
      </c>
      <c r="B126" s="26" t="str">
        <f t="shared" si="22"/>
        <v>SICODI</v>
      </c>
      <c r="C126" s="9" t="str">
        <f>+'Info ELECTRONORTE'!B94</f>
        <v>LAMBAYEQUE</v>
      </c>
      <c r="D126" s="9" t="str">
        <f>+'Info ELECTRONORTE'!C94</f>
        <v>LAMBAYEQUE - OLMOS</v>
      </c>
      <c r="E126" s="9" t="str">
        <f>+'Info ELECTRONORTE'!D94</f>
        <v>LAMBAYEQUE</v>
      </c>
      <c r="F126" s="9" t="str">
        <f>+'Info ELECTRONORTE'!I94</f>
        <v>Media Tension</v>
      </c>
      <c r="G126" s="9">
        <f>+'Info ELECTRONORTE'!K94</f>
        <v>13</v>
      </c>
      <c r="H126" s="9" t="str">
        <f>+'Info ELECTRONORTE'!L94</f>
        <v>Postes</v>
      </c>
      <c r="I126" s="9" t="str">
        <f>+'Info ELECTRONORTE'!M94</f>
        <v>Concreto</v>
      </c>
      <c r="J126" s="9" t="str">
        <f>+'Info ELECTRONORTE'!N94</f>
        <v>PPC19</v>
      </c>
      <c r="K126" s="9" t="str">
        <f>+IF(B126="MOD INV_2018","Según corresponda",VLOOKUP(J126,SICODI!$G$3:$K$2404,2,FALSE))</f>
        <v>POSTE DE CONCRETO ARMADO DE 13/300/150/345</v>
      </c>
      <c r="L126" s="142">
        <f t="shared" si="21"/>
        <v>0.52</v>
      </c>
    </row>
    <row r="127" spans="1:12" x14ac:dyDescent="0.25">
      <c r="A127" s="53">
        <f>+'Info ELECTRONORTE'!A95</f>
        <v>91</v>
      </c>
      <c r="B127" s="26" t="str">
        <f t="shared" si="22"/>
        <v>SICODI</v>
      </c>
      <c r="C127" s="9" t="str">
        <f>+'Info ELECTRONORTE'!B95</f>
        <v>LAMBAYEQUE</v>
      </c>
      <c r="D127" s="9" t="str">
        <f>+'Info ELECTRONORTE'!C95</f>
        <v>LAMBAYEQUE - OLMOS</v>
      </c>
      <c r="E127" s="9" t="str">
        <f>+'Info ELECTRONORTE'!D95</f>
        <v>LAMBAYEQUE</v>
      </c>
      <c r="F127" s="9" t="str">
        <f>+'Info ELECTRONORTE'!I95</f>
        <v>Media Tension</v>
      </c>
      <c r="G127" s="9">
        <f>+'Info ELECTRONORTE'!K95</f>
        <v>13</v>
      </c>
      <c r="H127" s="9" t="str">
        <f>+'Info ELECTRONORTE'!L95</f>
        <v>Postes</v>
      </c>
      <c r="I127" s="9" t="str">
        <f>+'Info ELECTRONORTE'!M95</f>
        <v>Concreto</v>
      </c>
      <c r="J127" s="9" t="str">
        <f>+'Info ELECTRONORTE'!N95</f>
        <v>PPC19</v>
      </c>
      <c r="K127" s="9" t="str">
        <f>+IF(B127="MOD INV_2018","Según corresponda",VLOOKUP(J127,SICODI!$G$3:$K$2404,2,FALSE))</f>
        <v>POSTE DE CONCRETO ARMADO DE 13/300/150/345</v>
      </c>
      <c r="L127" s="142">
        <f t="shared" si="21"/>
        <v>0.52</v>
      </c>
    </row>
    <row r="128" spans="1:12" x14ac:dyDescent="0.25">
      <c r="A128" s="53">
        <f>+'Info ELECTRONORTE'!A96</f>
        <v>92</v>
      </c>
      <c r="B128" s="26" t="str">
        <f t="shared" si="22"/>
        <v>SICODI</v>
      </c>
      <c r="C128" s="9" t="str">
        <f>+'Info ELECTRONORTE'!B96</f>
        <v>LAMBAYEQUE</v>
      </c>
      <c r="D128" s="9" t="str">
        <f>+'Info ELECTRONORTE'!C96</f>
        <v>LAMBAYEQUE - OLMOS</v>
      </c>
      <c r="E128" s="9" t="str">
        <f>+'Info ELECTRONORTE'!D96</f>
        <v>LAMBAYEQUE</v>
      </c>
      <c r="F128" s="9" t="str">
        <f>+'Info ELECTRONORTE'!I96</f>
        <v>Media Tension</v>
      </c>
      <c r="G128" s="9">
        <f>+'Info ELECTRONORTE'!K96</f>
        <v>13</v>
      </c>
      <c r="H128" s="9" t="str">
        <f>+'Info ELECTRONORTE'!L96</f>
        <v>Postes</v>
      </c>
      <c r="I128" s="9" t="str">
        <f>+'Info ELECTRONORTE'!M96</f>
        <v>Concreto</v>
      </c>
      <c r="J128" s="9" t="str">
        <f>+'Info ELECTRONORTE'!N96</f>
        <v>PPC19</v>
      </c>
      <c r="K128" s="9" t="str">
        <f>+IF(B128="MOD INV_2018","Según corresponda",VLOOKUP(J128,SICODI!$G$3:$K$2404,2,FALSE))</f>
        <v>POSTE DE CONCRETO ARMADO DE 13/300/150/345</v>
      </c>
      <c r="L128" s="142">
        <f t="shared" si="21"/>
        <v>0.52</v>
      </c>
    </row>
    <row r="129" spans="1:12" x14ac:dyDescent="0.25">
      <c r="A129" s="53">
        <f>+'Info ELECTRONORTE'!A97</f>
        <v>93</v>
      </c>
      <c r="B129" s="26" t="str">
        <f t="shared" si="22"/>
        <v>SICODI</v>
      </c>
      <c r="C129" s="9" t="str">
        <f>+'Info ELECTRONORTE'!B97</f>
        <v>LAMBAYEQUE</v>
      </c>
      <c r="D129" s="9" t="str">
        <f>+'Info ELECTRONORTE'!C97</f>
        <v>LAMBAYEQUE - OLMOS</v>
      </c>
      <c r="E129" s="9" t="str">
        <f>+'Info ELECTRONORTE'!D97</f>
        <v>LAMBAYEQUE</v>
      </c>
      <c r="F129" s="9" t="str">
        <f>+'Info ELECTRONORTE'!I97</f>
        <v>Media Tension</v>
      </c>
      <c r="G129" s="9">
        <f>+'Info ELECTRONORTE'!K97</f>
        <v>13</v>
      </c>
      <c r="H129" s="9" t="str">
        <f>+'Info ELECTRONORTE'!L97</f>
        <v>Postes</v>
      </c>
      <c r="I129" s="9" t="str">
        <f>+'Info ELECTRONORTE'!M97</f>
        <v>Concreto</v>
      </c>
      <c r="J129" s="9" t="str">
        <f>+'Info ELECTRONORTE'!N97</f>
        <v>PPC19</v>
      </c>
      <c r="K129" s="9" t="str">
        <f>+IF(B129="MOD INV_2018","Según corresponda",VLOOKUP(J129,SICODI!$G$3:$K$2404,2,FALSE))</f>
        <v>POSTE DE CONCRETO ARMADO DE 13/300/150/345</v>
      </c>
      <c r="L129" s="142">
        <f t="shared" si="21"/>
        <v>0.52</v>
      </c>
    </row>
    <row r="130" spans="1:12" x14ac:dyDescent="0.25">
      <c r="A130" s="53">
        <f>+'Info ELECTRONORTE'!A98</f>
        <v>94</v>
      </c>
      <c r="B130" s="26" t="str">
        <f t="shared" si="22"/>
        <v>SICODI</v>
      </c>
      <c r="C130" s="9" t="str">
        <f>+'Info ELECTRONORTE'!B98</f>
        <v>LAMBAYEQUE</v>
      </c>
      <c r="D130" s="9" t="str">
        <f>+'Info ELECTRONORTE'!C98</f>
        <v>LAMBAYEQUE - OLMOS</v>
      </c>
      <c r="E130" s="9" t="str">
        <f>+'Info ELECTRONORTE'!D98</f>
        <v>LAMBAYEQUE</v>
      </c>
      <c r="F130" s="9" t="str">
        <f>+'Info ELECTRONORTE'!I98</f>
        <v>Media Tension</v>
      </c>
      <c r="G130" s="9">
        <f>+'Info ELECTRONORTE'!K98</f>
        <v>13</v>
      </c>
      <c r="H130" s="9" t="str">
        <f>+'Info ELECTRONORTE'!L98</f>
        <v>Postes</v>
      </c>
      <c r="I130" s="9" t="str">
        <f>+'Info ELECTRONORTE'!M98</f>
        <v>Concreto</v>
      </c>
      <c r="J130" s="9" t="str">
        <f>+'Info ELECTRONORTE'!N98</f>
        <v>PPC19</v>
      </c>
      <c r="K130" s="9" t="str">
        <f>+IF(B130="MOD INV_2018","Según corresponda",VLOOKUP(J130,SICODI!$G$3:$K$2404,2,FALSE))</f>
        <v>POSTE DE CONCRETO ARMADO DE 13/300/150/345</v>
      </c>
      <c r="L130" s="142">
        <f t="shared" si="21"/>
        <v>0.52</v>
      </c>
    </row>
    <row r="131" spans="1:12" x14ac:dyDescent="0.25">
      <c r="A131" s="53">
        <f>+'Info ELECTRONORTE'!A99</f>
        <v>95</v>
      </c>
      <c r="B131" s="26" t="str">
        <f t="shared" si="22"/>
        <v>SICODI</v>
      </c>
      <c r="C131" s="9" t="str">
        <f>+'Info ELECTRONORTE'!B99</f>
        <v>LAMBAYEQUE</v>
      </c>
      <c r="D131" s="9" t="str">
        <f>+'Info ELECTRONORTE'!C99</f>
        <v>LAMBAYEQUE - OLMOS</v>
      </c>
      <c r="E131" s="9" t="str">
        <f>+'Info ELECTRONORTE'!D99</f>
        <v>LAMBAYEQUE</v>
      </c>
      <c r="F131" s="9" t="str">
        <f>+'Info ELECTRONORTE'!I99</f>
        <v>Media Tension</v>
      </c>
      <c r="G131" s="9">
        <f>+'Info ELECTRONORTE'!K99</f>
        <v>13</v>
      </c>
      <c r="H131" s="9" t="str">
        <f>+'Info ELECTRONORTE'!L99</f>
        <v>Postes</v>
      </c>
      <c r="I131" s="9" t="str">
        <f>+'Info ELECTRONORTE'!M99</f>
        <v>Concreto</v>
      </c>
      <c r="J131" s="9" t="str">
        <f>+'Info ELECTRONORTE'!N99</f>
        <v>PPC19</v>
      </c>
      <c r="K131" s="9" t="str">
        <f>+IF(B131="MOD INV_2018","Según corresponda",VLOOKUP(J131,SICODI!$G$3:$K$2404,2,FALSE))</f>
        <v>POSTE DE CONCRETO ARMADO DE 13/300/150/345</v>
      </c>
      <c r="L131" s="142">
        <f t="shared" si="21"/>
        <v>0.52</v>
      </c>
    </row>
    <row r="132" spans="1:12" x14ac:dyDescent="0.25">
      <c r="A132" s="53">
        <f>+'Info ELECTRONORTE'!A100</f>
        <v>96</v>
      </c>
      <c r="B132" s="26" t="str">
        <f t="shared" si="22"/>
        <v>SICODI</v>
      </c>
      <c r="C132" s="9" t="str">
        <f>+'Info ELECTRONORTE'!B100</f>
        <v>LAMBAYEQUE</v>
      </c>
      <c r="D132" s="9" t="str">
        <f>+'Info ELECTRONORTE'!C100</f>
        <v>LAMBAYEQUE - OLMOS</v>
      </c>
      <c r="E132" s="9" t="str">
        <f>+'Info ELECTRONORTE'!D100</f>
        <v>LAMBAYEQUE</v>
      </c>
      <c r="F132" s="9" t="str">
        <f>+'Info ELECTRONORTE'!I100</f>
        <v>Media Tension</v>
      </c>
      <c r="G132" s="9">
        <f>+'Info ELECTRONORTE'!K100</f>
        <v>13</v>
      </c>
      <c r="H132" s="9" t="str">
        <f>+'Info ELECTRONORTE'!L100</f>
        <v>Postes</v>
      </c>
      <c r="I132" s="9" t="str">
        <f>+'Info ELECTRONORTE'!M100</f>
        <v>Concreto</v>
      </c>
      <c r="J132" s="9" t="str">
        <f>+'Info ELECTRONORTE'!N100</f>
        <v>PPC19</v>
      </c>
      <c r="K132" s="9" t="str">
        <f>+IF(B132="MOD INV_2018","Según corresponda",VLOOKUP(J132,SICODI!$G$3:$K$2404,2,FALSE))</f>
        <v>POSTE DE CONCRETO ARMADO DE 13/300/150/345</v>
      </c>
      <c r="L132" s="142">
        <f t="shared" si="21"/>
        <v>0.52</v>
      </c>
    </row>
    <row r="133" spans="1:12" x14ac:dyDescent="0.25">
      <c r="A133" s="53">
        <f>+'Info ELECTRONORTE'!A101</f>
        <v>97</v>
      </c>
      <c r="B133" s="26" t="str">
        <f t="shared" si="22"/>
        <v>SICODI</v>
      </c>
      <c r="C133" s="9" t="str">
        <f>+'Info ELECTRONORTE'!B101</f>
        <v>LAMBAYEQUE</v>
      </c>
      <c r="D133" s="9" t="str">
        <f>+'Info ELECTRONORTE'!C101</f>
        <v>LAMBAYEQUE - OLMOS</v>
      </c>
      <c r="E133" s="9" t="str">
        <f>+'Info ELECTRONORTE'!D101</f>
        <v>LAMBAYEQUE</v>
      </c>
      <c r="F133" s="9" t="str">
        <f>+'Info ELECTRONORTE'!I101</f>
        <v>Media Tension</v>
      </c>
      <c r="G133" s="9">
        <f>+'Info ELECTRONORTE'!K101</f>
        <v>13</v>
      </c>
      <c r="H133" s="9" t="str">
        <f>+'Info ELECTRONORTE'!L101</f>
        <v>Postes</v>
      </c>
      <c r="I133" s="9" t="str">
        <f>+'Info ELECTRONORTE'!M101</f>
        <v>Concreto</v>
      </c>
      <c r="J133" s="9" t="str">
        <f>+'Info ELECTRONORTE'!N101</f>
        <v>PPC19</v>
      </c>
      <c r="K133" s="9" t="str">
        <f>+IF(B133="MOD INV_2018","Según corresponda",VLOOKUP(J133,SICODI!$G$3:$K$2404,2,FALSE))</f>
        <v>POSTE DE CONCRETO ARMADO DE 13/300/150/345</v>
      </c>
      <c r="L133" s="142">
        <f t="shared" si="21"/>
        <v>0.52</v>
      </c>
    </row>
    <row r="134" spans="1:12" x14ac:dyDescent="0.25">
      <c r="A134" s="53">
        <f>+'Info ELECTRONORTE'!A102</f>
        <v>98</v>
      </c>
      <c r="B134" s="26" t="str">
        <f t="shared" si="22"/>
        <v>SICODI</v>
      </c>
      <c r="C134" s="9" t="str">
        <f>+'Info ELECTRONORTE'!B102</f>
        <v>LAMBAYEQUE</v>
      </c>
      <c r="D134" s="9" t="str">
        <f>+'Info ELECTRONORTE'!C102</f>
        <v>LAMBAYEQUE - OLMOS</v>
      </c>
      <c r="E134" s="9" t="str">
        <f>+'Info ELECTRONORTE'!D102</f>
        <v>LAMBAYEQUE</v>
      </c>
      <c r="F134" s="9" t="str">
        <f>+'Info ELECTRONORTE'!I102</f>
        <v>Media Tension</v>
      </c>
      <c r="G134" s="9">
        <f>+'Info ELECTRONORTE'!K102</f>
        <v>13</v>
      </c>
      <c r="H134" s="9" t="str">
        <f>+'Info ELECTRONORTE'!L102</f>
        <v>Postes</v>
      </c>
      <c r="I134" s="9" t="str">
        <f>+'Info ELECTRONORTE'!M102</f>
        <v>Concreto</v>
      </c>
      <c r="J134" s="9" t="str">
        <f>+'Info ELECTRONORTE'!N102</f>
        <v>PPC19</v>
      </c>
      <c r="K134" s="9" t="str">
        <f>+IF(B134="MOD INV_2018","Según corresponda",VLOOKUP(J134,SICODI!$G$3:$K$2404,2,FALSE))</f>
        <v>POSTE DE CONCRETO ARMADO DE 13/300/150/345</v>
      </c>
      <c r="L134" s="142">
        <f t="shared" si="21"/>
        <v>0.52</v>
      </c>
    </row>
    <row r="135" spans="1:12" x14ac:dyDescent="0.25">
      <c r="A135" s="53">
        <f>+'Info ELECTRONORTE'!A103</f>
        <v>99</v>
      </c>
      <c r="B135" s="26" t="str">
        <f t="shared" si="22"/>
        <v>SICODI</v>
      </c>
      <c r="C135" s="9" t="str">
        <f>+'Info ELECTRONORTE'!B103</f>
        <v>LAMBAYEQUE</v>
      </c>
      <c r="D135" s="9" t="str">
        <f>+'Info ELECTRONORTE'!C103</f>
        <v>LAMBAYEQUE - OLMOS</v>
      </c>
      <c r="E135" s="9" t="str">
        <f>+'Info ELECTRONORTE'!D103</f>
        <v>LAMBAYEQUE</v>
      </c>
      <c r="F135" s="9" t="str">
        <f>+'Info ELECTRONORTE'!I103</f>
        <v>Media Tension</v>
      </c>
      <c r="G135" s="9">
        <f>+'Info ELECTRONORTE'!K103</f>
        <v>13</v>
      </c>
      <c r="H135" s="9" t="str">
        <f>+'Info ELECTRONORTE'!L103</f>
        <v>Postes</v>
      </c>
      <c r="I135" s="9" t="str">
        <f>+'Info ELECTRONORTE'!M103</f>
        <v>Concreto</v>
      </c>
      <c r="J135" s="9" t="str">
        <f>+'Info ELECTRONORTE'!N103</f>
        <v>PPC19</v>
      </c>
      <c r="K135" s="9" t="str">
        <f>+IF(B135="MOD INV_2018","Según corresponda",VLOOKUP(J135,SICODI!$G$3:$K$2404,2,FALSE))</f>
        <v>POSTE DE CONCRETO ARMADO DE 13/300/150/345</v>
      </c>
      <c r="L135" s="142">
        <f t="shared" si="21"/>
        <v>0.52</v>
      </c>
    </row>
    <row r="136" spans="1:12" x14ac:dyDescent="0.25">
      <c r="A136" s="53">
        <f>+'Info ELECTRONORTE'!A104</f>
        <v>100</v>
      </c>
      <c r="B136" s="26" t="str">
        <f t="shared" si="22"/>
        <v>SICODI</v>
      </c>
      <c r="C136" s="9" t="str">
        <f>+'Info ELECTRONORTE'!B104</f>
        <v>LAMBAYEQUE</v>
      </c>
      <c r="D136" s="9" t="str">
        <f>+'Info ELECTRONORTE'!C104</f>
        <v>LAMBAYEQUE - OLMOS</v>
      </c>
      <c r="E136" s="9" t="str">
        <f>+'Info ELECTRONORTE'!D104</f>
        <v>LAMBAYEQUE</v>
      </c>
      <c r="F136" s="9" t="str">
        <f>+'Info ELECTRONORTE'!I104</f>
        <v>Media Tension</v>
      </c>
      <c r="G136" s="9">
        <f>+'Info ELECTRONORTE'!K104</f>
        <v>13</v>
      </c>
      <c r="H136" s="9" t="str">
        <f>+'Info ELECTRONORTE'!L104</f>
        <v>Postes</v>
      </c>
      <c r="I136" s="9" t="str">
        <f>+'Info ELECTRONORTE'!M104</f>
        <v>Concreto</v>
      </c>
      <c r="J136" s="9" t="str">
        <f>+'Info ELECTRONORTE'!N104</f>
        <v>PPC19</v>
      </c>
      <c r="K136" s="9" t="str">
        <f>+IF(B136="MOD INV_2018","Según corresponda",VLOOKUP(J136,SICODI!$G$3:$K$2404,2,FALSE))</f>
        <v>POSTE DE CONCRETO ARMADO DE 13/300/150/345</v>
      </c>
      <c r="L136" s="142">
        <f t="shared" si="21"/>
        <v>0.52</v>
      </c>
    </row>
    <row r="137" spans="1:12" x14ac:dyDescent="0.25">
      <c r="A137" s="53">
        <f>+'Info ELECTRONORTE'!A105</f>
        <v>101</v>
      </c>
      <c r="B137" s="26" t="str">
        <f t="shared" si="22"/>
        <v>SICODI</v>
      </c>
      <c r="C137" s="9" t="str">
        <f>+'Info ELECTRONORTE'!B105</f>
        <v>LAMBAYEQUE</v>
      </c>
      <c r="D137" s="9" t="str">
        <f>+'Info ELECTRONORTE'!C105</f>
        <v>LAMBAYEQUE - OLMOS</v>
      </c>
      <c r="E137" s="9" t="str">
        <f>+'Info ELECTRONORTE'!D105</f>
        <v>LAMBAYEQUE</v>
      </c>
      <c r="F137" s="9" t="str">
        <f>+'Info ELECTRONORTE'!I105</f>
        <v>Media Tension</v>
      </c>
      <c r="G137" s="9">
        <f>+'Info ELECTRONORTE'!K105</f>
        <v>13</v>
      </c>
      <c r="H137" s="9" t="str">
        <f>+'Info ELECTRONORTE'!L105</f>
        <v>Postes</v>
      </c>
      <c r="I137" s="9" t="str">
        <f>+'Info ELECTRONORTE'!M105</f>
        <v>Concreto</v>
      </c>
      <c r="J137" s="9" t="str">
        <f>+'Info ELECTRONORTE'!N105</f>
        <v>PPC19</v>
      </c>
      <c r="K137" s="9" t="str">
        <f>+IF(B137="MOD INV_2018","Según corresponda",VLOOKUP(J137,SICODI!$G$3:$K$2404,2,FALSE))</f>
        <v>POSTE DE CONCRETO ARMADO DE 13/300/150/345</v>
      </c>
      <c r="L137" s="142">
        <f t="shared" si="21"/>
        <v>0.52</v>
      </c>
    </row>
    <row r="138" spans="1:12" x14ac:dyDescent="0.25">
      <c r="A138" s="53">
        <f>+'Info ELECTRONORTE'!A106</f>
        <v>102</v>
      </c>
      <c r="B138" s="26" t="str">
        <f t="shared" si="22"/>
        <v>SICODI</v>
      </c>
      <c r="C138" s="9" t="str">
        <f>+'Info ELECTRONORTE'!B106</f>
        <v>LAMBAYEQUE</v>
      </c>
      <c r="D138" s="9" t="str">
        <f>+'Info ELECTRONORTE'!C106</f>
        <v>LAMBAYEQUE - OLMOS</v>
      </c>
      <c r="E138" s="9" t="str">
        <f>+'Info ELECTRONORTE'!D106</f>
        <v>LAMBAYEQUE</v>
      </c>
      <c r="F138" s="9" t="str">
        <f>+'Info ELECTRONORTE'!I106</f>
        <v>Media Tension</v>
      </c>
      <c r="G138" s="9">
        <f>+'Info ELECTRONORTE'!K106</f>
        <v>13</v>
      </c>
      <c r="H138" s="9" t="str">
        <f>+'Info ELECTRONORTE'!L106</f>
        <v>Postes</v>
      </c>
      <c r="I138" s="9" t="str">
        <f>+'Info ELECTRONORTE'!M106</f>
        <v>Concreto</v>
      </c>
      <c r="J138" s="9" t="str">
        <f>+'Info ELECTRONORTE'!N106</f>
        <v>PPC19</v>
      </c>
      <c r="K138" s="9" t="str">
        <f>+IF(B138="MOD INV_2018","Según corresponda",VLOOKUP(J138,SICODI!$G$3:$K$2404,2,FALSE))</f>
        <v>POSTE DE CONCRETO ARMADO DE 13/300/150/345</v>
      </c>
      <c r="L138" s="142">
        <f t="shared" si="21"/>
        <v>0.52</v>
      </c>
    </row>
    <row r="139" spans="1:12" x14ac:dyDescent="0.25">
      <c r="A139" s="53">
        <f>+'Info ELECTRONORTE'!A107</f>
        <v>103</v>
      </c>
      <c r="B139" s="26" t="str">
        <f t="shared" si="22"/>
        <v>SICODI</v>
      </c>
      <c r="C139" s="9" t="str">
        <f>+'Info ELECTRONORTE'!B107</f>
        <v>LAMBAYEQUE</v>
      </c>
      <c r="D139" s="9" t="str">
        <f>+'Info ELECTRONORTE'!C107</f>
        <v>LAMBAYEQUE - OLMOS</v>
      </c>
      <c r="E139" s="9" t="str">
        <f>+'Info ELECTRONORTE'!D107</f>
        <v>LAMBAYEQUE</v>
      </c>
      <c r="F139" s="9" t="str">
        <f>+'Info ELECTRONORTE'!I107</f>
        <v>Media Tension</v>
      </c>
      <c r="G139" s="9">
        <f>+'Info ELECTRONORTE'!K107</f>
        <v>13</v>
      </c>
      <c r="H139" s="9" t="str">
        <f>+'Info ELECTRONORTE'!L107</f>
        <v>Postes</v>
      </c>
      <c r="I139" s="9" t="str">
        <f>+'Info ELECTRONORTE'!M107</f>
        <v>Concreto</v>
      </c>
      <c r="J139" s="9" t="str">
        <f>+'Info ELECTRONORTE'!N107</f>
        <v>PPC19</v>
      </c>
      <c r="K139" s="9" t="str">
        <f>+IF(B139="MOD INV_2018","Según corresponda",VLOOKUP(J139,SICODI!$G$3:$K$2404,2,FALSE))</f>
        <v>POSTE DE CONCRETO ARMADO DE 13/300/150/345</v>
      </c>
      <c r="L139" s="142">
        <f t="shared" si="21"/>
        <v>0.52</v>
      </c>
    </row>
    <row r="140" spans="1:12" x14ac:dyDescent="0.25">
      <c r="A140" s="53">
        <f>+'Info ELECTRONORTE'!A108</f>
        <v>104</v>
      </c>
      <c r="B140" s="26" t="str">
        <f t="shared" si="22"/>
        <v>SICODI</v>
      </c>
      <c r="C140" s="9" t="str">
        <f>+'Info ELECTRONORTE'!B108</f>
        <v>LAMBAYEQUE</v>
      </c>
      <c r="D140" s="9" t="str">
        <f>+'Info ELECTRONORTE'!C108</f>
        <v>LAMBAYEQUE - OLMOS</v>
      </c>
      <c r="E140" s="9" t="str">
        <f>+'Info ELECTRONORTE'!D108</f>
        <v>LAMBAYEQUE</v>
      </c>
      <c r="F140" s="9" t="str">
        <f>+'Info ELECTRONORTE'!I108</f>
        <v>Media Tension</v>
      </c>
      <c r="G140" s="9">
        <f>+'Info ELECTRONORTE'!K108</f>
        <v>13</v>
      </c>
      <c r="H140" s="9" t="str">
        <f>+'Info ELECTRONORTE'!L108</f>
        <v>Postes</v>
      </c>
      <c r="I140" s="9" t="str">
        <f>+'Info ELECTRONORTE'!M108</f>
        <v>Concreto</v>
      </c>
      <c r="J140" s="9" t="str">
        <f>+'Info ELECTRONORTE'!N108</f>
        <v>PPC19</v>
      </c>
      <c r="K140" s="9" t="str">
        <f>+IF(B140="MOD INV_2018","Según corresponda",VLOOKUP(J140,SICODI!$G$3:$K$2404,2,FALSE))</f>
        <v>POSTE DE CONCRETO ARMADO DE 13/300/150/345</v>
      </c>
      <c r="L140" s="142">
        <f t="shared" si="21"/>
        <v>0.52</v>
      </c>
    </row>
    <row r="141" spans="1:12" x14ac:dyDescent="0.25">
      <c r="A141" s="53">
        <f>+'Info ELECTRONORTE'!A109</f>
        <v>105</v>
      </c>
      <c r="B141" s="26" t="str">
        <f t="shared" si="22"/>
        <v>SICODI</v>
      </c>
      <c r="C141" s="9" t="str">
        <f>+'Info ELECTRONORTE'!B109</f>
        <v>LAMBAYEQUE</v>
      </c>
      <c r="D141" s="9" t="str">
        <f>+'Info ELECTRONORTE'!C109</f>
        <v>LAMBAYEQUE - OLMOS</v>
      </c>
      <c r="E141" s="9" t="str">
        <f>+'Info ELECTRONORTE'!D109</f>
        <v>LAMBAYEQUE</v>
      </c>
      <c r="F141" s="9" t="str">
        <f>+'Info ELECTRONORTE'!I109</f>
        <v>Media Tension</v>
      </c>
      <c r="G141" s="9">
        <f>+'Info ELECTRONORTE'!K109</f>
        <v>13</v>
      </c>
      <c r="H141" s="9" t="str">
        <f>+'Info ELECTRONORTE'!L109</f>
        <v>Postes</v>
      </c>
      <c r="I141" s="9" t="str">
        <f>+'Info ELECTRONORTE'!M109</f>
        <v>Concreto</v>
      </c>
      <c r="J141" s="9" t="str">
        <f>+'Info ELECTRONORTE'!N109</f>
        <v>PPC19</v>
      </c>
      <c r="K141" s="9" t="str">
        <f>+IF(B141="MOD INV_2018","Según corresponda",VLOOKUP(J141,SICODI!$G$3:$K$2404,2,FALSE))</f>
        <v>POSTE DE CONCRETO ARMADO DE 13/300/150/345</v>
      </c>
      <c r="L141" s="142">
        <f t="shared" si="21"/>
        <v>0.52</v>
      </c>
    </row>
    <row r="142" spans="1:12" x14ac:dyDescent="0.25">
      <c r="A142" s="53">
        <f>+'Info ELECTRONORTE'!A110</f>
        <v>106</v>
      </c>
      <c r="B142" s="26" t="str">
        <f t="shared" si="22"/>
        <v>SICODI</v>
      </c>
      <c r="C142" s="9" t="str">
        <f>+'Info ELECTRONORTE'!B110</f>
        <v>LAMBAYEQUE</v>
      </c>
      <c r="D142" s="9" t="str">
        <f>+'Info ELECTRONORTE'!C110</f>
        <v>LAMBAYEQUE - OLMOS</v>
      </c>
      <c r="E142" s="9" t="str">
        <f>+'Info ELECTRONORTE'!D110</f>
        <v>LAMBAYEQUE</v>
      </c>
      <c r="F142" s="9" t="str">
        <f>+'Info ELECTRONORTE'!I110</f>
        <v>Media Tension</v>
      </c>
      <c r="G142" s="9">
        <f>+'Info ELECTRONORTE'!K110</f>
        <v>13</v>
      </c>
      <c r="H142" s="9" t="str">
        <f>+'Info ELECTRONORTE'!L110</f>
        <v>Postes</v>
      </c>
      <c r="I142" s="9" t="str">
        <f>+'Info ELECTRONORTE'!M110</f>
        <v>Concreto</v>
      </c>
      <c r="J142" s="9" t="str">
        <f>+'Info ELECTRONORTE'!N110</f>
        <v>PPC19</v>
      </c>
      <c r="K142" s="9" t="str">
        <f>+IF(B142="MOD INV_2018","Según corresponda",VLOOKUP(J142,SICODI!$G$3:$K$2404,2,FALSE))</f>
        <v>POSTE DE CONCRETO ARMADO DE 13/300/150/345</v>
      </c>
      <c r="L142" s="142">
        <f t="shared" si="21"/>
        <v>0.52</v>
      </c>
    </row>
    <row r="143" spans="1:12" x14ac:dyDescent="0.25">
      <c r="A143" s="53">
        <f>+'Info ELECTRONORTE'!A111</f>
        <v>107</v>
      </c>
      <c r="B143" s="26" t="str">
        <f t="shared" si="22"/>
        <v>SICODI</v>
      </c>
      <c r="C143" s="9" t="str">
        <f>+'Info ELECTRONORTE'!B111</f>
        <v>LAMBAYEQUE</v>
      </c>
      <c r="D143" s="9" t="str">
        <f>+'Info ELECTRONORTE'!C111</f>
        <v>LAMBAYEQUE - OLMOS</v>
      </c>
      <c r="E143" s="9" t="str">
        <f>+'Info ELECTRONORTE'!D111</f>
        <v>LAMBAYEQUE</v>
      </c>
      <c r="F143" s="9" t="str">
        <f>+'Info ELECTRONORTE'!I111</f>
        <v>Media Tension</v>
      </c>
      <c r="G143" s="9">
        <f>+'Info ELECTRONORTE'!K111</f>
        <v>13</v>
      </c>
      <c r="H143" s="9" t="str">
        <f>+'Info ELECTRONORTE'!L111</f>
        <v>Postes</v>
      </c>
      <c r="I143" s="9" t="str">
        <f>+'Info ELECTRONORTE'!M111</f>
        <v>Concreto</v>
      </c>
      <c r="J143" s="9" t="str">
        <f>+'Info ELECTRONORTE'!N111</f>
        <v>PPC19</v>
      </c>
      <c r="K143" s="9" t="str">
        <f>+IF(B143="MOD INV_2018","Según corresponda",VLOOKUP(J143,SICODI!$G$3:$K$2404,2,FALSE))</f>
        <v>POSTE DE CONCRETO ARMADO DE 13/300/150/345</v>
      </c>
      <c r="L143" s="142">
        <f t="shared" si="21"/>
        <v>0.52</v>
      </c>
    </row>
    <row r="144" spans="1:12" x14ac:dyDescent="0.25">
      <c r="A144" s="53">
        <f>+'Info ELECTRONORTE'!A112</f>
        <v>108</v>
      </c>
      <c r="B144" s="26" t="str">
        <f t="shared" si="22"/>
        <v>SICODI</v>
      </c>
      <c r="C144" s="9" t="str">
        <f>+'Info ELECTRONORTE'!B112</f>
        <v>LAMBAYEQUE</v>
      </c>
      <c r="D144" s="9" t="str">
        <f>+'Info ELECTRONORTE'!C112</f>
        <v>LAMBAYEQUE - OLMOS</v>
      </c>
      <c r="E144" s="9" t="str">
        <f>+'Info ELECTRONORTE'!D112</f>
        <v>LAMBAYEQUE</v>
      </c>
      <c r="F144" s="9" t="str">
        <f>+'Info ELECTRONORTE'!I112</f>
        <v>Media Tension</v>
      </c>
      <c r="G144" s="9">
        <f>+'Info ELECTRONORTE'!K112</f>
        <v>13</v>
      </c>
      <c r="H144" s="9" t="str">
        <f>+'Info ELECTRONORTE'!L112</f>
        <v>Postes</v>
      </c>
      <c r="I144" s="9" t="str">
        <f>+'Info ELECTRONORTE'!M112</f>
        <v>Concreto</v>
      </c>
      <c r="J144" s="9" t="str">
        <f>+'Info ELECTRONORTE'!N112</f>
        <v>PPC19</v>
      </c>
      <c r="K144" s="9" t="str">
        <f>+IF(B144="MOD INV_2018","Según corresponda",VLOOKUP(J144,SICODI!$G$3:$K$2404,2,FALSE))</f>
        <v>POSTE DE CONCRETO ARMADO DE 13/300/150/345</v>
      </c>
      <c r="L144" s="142">
        <f t="shared" si="21"/>
        <v>0.52</v>
      </c>
    </row>
    <row r="145" spans="1:12" x14ac:dyDescent="0.25">
      <c r="A145" s="53">
        <f>+'Info ELECTRONORTE'!A113</f>
        <v>109</v>
      </c>
      <c r="B145" s="26" t="str">
        <f t="shared" si="22"/>
        <v>SICODI</v>
      </c>
      <c r="C145" s="9" t="str">
        <f>+'Info ELECTRONORTE'!B113</f>
        <v>LAMBAYEQUE</v>
      </c>
      <c r="D145" s="9" t="str">
        <f>+'Info ELECTRONORTE'!C113</f>
        <v>LAMBAYEQUE - OLMOS</v>
      </c>
      <c r="E145" s="9" t="str">
        <f>+'Info ELECTRONORTE'!D113</f>
        <v>LAMBAYEQUE</v>
      </c>
      <c r="F145" s="9" t="str">
        <f>+'Info ELECTRONORTE'!I113</f>
        <v>Media Tension</v>
      </c>
      <c r="G145" s="9">
        <f>+'Info ELECTRONORTE'!K113</f>
        <v>13</v>
      </c>
      <c r="H145" s="9" t="str">
        <f>+'Info ELECTRONORTE'!L113</f>
        <v>Postes</v>
      </c>
      <c r="I145" s="9" t="str">
        <f>+'Info ELECTRONORTE'!M113</f>
        <v>Concreto</v>
      </c>
      <c r="J145" s="9" t="str">
        <f>+'Info ELECTRONORTE'!N113</f>
        <v>PPC19</v>
      </c>
      <c r="K145" s="9" t="str">
        <f>+IF(B145="MOD INV_2018","Según corresponda",VLOOKUP(J145,SICODI!$G$3:$K$2404,2,FALSE))</f>
        <v>POSTE DE CONCRETO ARMADO DE 13/300/150/345</v>
      </c>
      <c r="L145" s="142">
        <f t="shared" si="21"/>
        <v>0.52</v>
      </c>
    </row>
    <row r="146" spans="1:12" x14ac:dyDescent="0.25">
      <c r="A146" s="53">
        <f>+'Info ELECTRONORTE'!A114</f>
        <v>110</v>
      </c>
      <c r="B146" s="26" t="str">
        <f t="shared" si="22"/>
        <v>SICODI</v>
      </c>
      <c r="C146" s="9" t="str">
        <f>+'Info ELECTRONORTE'!B114</f>
        <v>LAMBAYEQUE</v>
      </c>
      <c r="D146" s="9" t="str">
        <f>+'Info ELECTRONORTE'!C114</f>
        <v>LAMBAYEQUE - OLMOS</v>
      </c>
      <c r="E146" s="9" t="str">
        <f>+'Info ELECTRONORTE'!D114</f>
        <v>LAMBAYEQUE</v>
      </c>
      <c r="F146" s="9" t="str">
        <f>+'Info ELECTRONORTE'!I114</f>
        <v>Media Tension</v>
      </c>
      <c r="G146" s="9">
        <f>+'Info ELECTRONORTE'!K114</f>
        <v>13</v>
      </c>
      <c r="H146" s="9" t="str">
        <f>+'Info ELECTRONORTE'!L114</f>
        <v>Postes</v>
      </c>
      <c r="I146" s="9" t="str">
        <f>+'Info ELECTRONORTE'!M114</f>
        <v>Concreto</v>
      </c>
      <c r="J146" s="9" t="str">
        <f>+'Info ELECTRONORTE'!N114</f>
        <v>PPC19</v>
      </c>
      <c r="K146" s="9" t="str">
        <f>+IF(B146="MOD INV_2018","Según corresponda",VLOOKUP(J146,SICODI!$G$3:$K$2404,2,FALSE))</f>
        <v>POSTE DE CONCRETO ARMADO DE 13/300/150/345</v>
      </c>
      <c r="L146" s="142">
        <f t="shared" si="21"/>
        <v>0.52</v>
      </c>
    </row>
    <row r="147" spans="1:12" x14ac:dyDescent="0.25">
      <c r="A147" s="53">
        <f>+'Info ELECTRONORTE'!A115</f>
        <v>111</v>
      </c>
      <c r="B147" s="26" t="str">
        <f t="shared" si="22"/>
        <v>SICODI</v>
      </c>
      <c r="C147" s="9" t="str">
        <f>+'Info ELECTRONORTE'!B115</f>
        <v>LAMBAYEQUE</v>
      </c>
      <c r="D147" s="9" t="str">
        <f>+'Info ELECTRONORTE'!C115</f>
        <v>LAMBAYEQUE - OLMOS</v>
      </c>
      <c r="E147" s="9" t="str">
        <f>+'Info ELECTRONORTE'!D115</f>
        <v>LAMBAYEQUE</v>
      </c>
      <c r="F147" s="9" t="str">
        <f>+'Info ELECTRONORTE'!I115</f>
        <v>Media Tension</v>
      </c>
      <c r="G147" s="9">
        <f>+'Info ELECTRONORTE'!K115</f>
        <v>13</v>
      </c>
      <c r="H147" s="9" t="str">
        <f>+'Info ELECTRONORTE'!L115</f>
        <v>Postes</v>
      </c>
      <c r="I147" s="9" t="str">
        <f>+'Info ELECTRONORTE'!M115</f>
        <v>Concreto</v>
      </c>
      <c r="J147" s="9" t="str">
        <f>+'Info ELECTRONORTE'!N115</f>
        <v>PPC19</v>
      </c>
      <c r="K147" s="9" t="str">
        <f>+IF(B147="MOD INV_2018","Según corresponda",VLOOKUP(J147,SICODI!$G$3:$K$2404,2,FALSE))</f>
        <v>POSTE DE CONCRETO ARMADO DE 13/300/150/345</v>
      </c>
      <c r="L147" s="142">
        <f t="shared" si="21"/>
        <v>0.52</v>
      </c>
    </row>
    <row r="148" spans="1:12" x14ac:dyDescent="0.25">
      <c r="A148" s="53">
        <f>+'Info ELECTRONORTE'!A116</f>
        <v>112</v>
      </c>
      <c r="B148" s="26" t="str">
        <f t="shared" si="22"/>
        <v>SICODI</v>
      </c>
      <c r="C148" s="9" t="str">
        <f>+'Info ELECTRONORTE'!B116</f>
        <v>LAMBAYEQUE</v>
      </c>
      <c r="D148" s="9" t="str">
        <f>+'Info ELECTRONORTE'!C116</f>
        <v>LAMBAYEQUE - OLMOS</v>
      </c>
      <c r="E148" s="9" t="str">
        <f>+'Info ELECTRONORTE'!D116</f>
        <v>LAMBAYEQUE</v>
      </c>
      <c r="F148" s="9" t="str">
        <f>+'Info ELECTRONORTE'!I116</f>
        <v>Media Tension</v>
      </c>
      <c r="G148" s="9">
        <f>+'Info ELECTRONORTE'!K116</f>
        <v>13</v>
      </c>
      <c r="H148" s="9" t="str">
        <f>+'Info ELECTRONORTE'!L116</f>
        <v>Postes</v>
      </c>
      <c r="I148" s="9" t="str">
        <f>+'Info ELECTRONORTE'!M116</f>
        <v>Concreto</v>
      </c>
      <c r="J148" s="9" t="str">
        <f>+'Info ELECTRONORTE'!N116</f>
        <v>PPC19</v>
      </c>
      <c r="K148" s="9" t="str">
        <f>+IF(B148="MOD INV_2018","Según corresponda",VLOOKUP(J148,SICODI!$G$3:$K$2404,2,FALSE))</f>
        <v>POSTE DE CONCRETO ARMADO DE 13/300/150/345</v>
      </c>
      <c r="L148" s="142">
        <f t="shared" si="21"/>
        <v>0.52</v>
      </c>
    </row>
    <row r="149" spans="1:12" x14ac:dyDescent="0.25">
      <c r="A149" s="53">
        <f>+'Info ELECTRONORTE'!A117</f>
        <v>113</v>
      </c>
      <c r="B149" s="26" t="str">
        <f t="shared" si="22"/>
        <v>SICODI</v>
      </c>
      <c r="C149" s="9" t="str">
        <f>+'Info ELECTRONORTE'!B117</f>
        <v>LAMBAYEQUE</v>
      </c>
      <c r="D149" s="9" t="str">
        <f>+'Info ELECTRONORTE'!C117</f>
        <v>LAMBAYEQUE - OLMOS</v>
      </c>
      <c r="E149" s="9" t="str">
        <f>+'Info ELECTRONORTE'!D117</f>
        <v>LAMBAYEQUE</v>
      </c>
      <c r="F149" s="9" t="str">
        <f>+'Info ELECTRONORTE'!I117</f>
        <v>Media Tension</v>
      </c>
      <c r="G149" s="9">
        <f>+'Info ELECTRONORTE'!K117</f>
        <v>13</v>
      </c>
      <c r="H149" s="9" t="str">
        <f>+'Info ELECTRONORTE'!L117</f>
        <v>Postes</v>
      </c>
      <c r="I149" s="9" t="str">
        <f>+'Info ELECTRONORTE'!M117</f>
        <v>Concreto</v>
      </c>
      <c r="J149" s="9" t="str">
        <f>+'Info ELECTRONORTE'!N117</f>
        <v>PPC19</v>
      </c>
      <c r="K149" s="9" t="str">
        <f>+IF(B149="MOD INV_2018","Según corresponda",VLOOKUP(J149,SICODI!$G$3:$K$2404,2,FALSE))</f>
        <v>POSTE DE CONCRETO ARMADO DE 13/300/150/345</v>
      </c>
      <c r="L149" s="142">
        <f t="shared" si="21"/>
        <v>0.52</v>
      </c>
    </row>
    <row r="150" spans="1:12" x14ac:dyDescent="0.25">
      <c r="A150" s="53">
        <f>+'Info ELECTRONORTE'!A118</f>
        <v>114</v>
      </c>
      <c r="B150" s="26" t="str">
        <f t="shared" si="22"/>
        <v>SICODI</v>
      </c>
      <c r="C150" s="9" t="str">
        <f>+'Info ELECTRONORTE'!B118</f>
        <v>LAMBAYEQUE</v>
      </c>
      <c r="D150" s="9" t="str">
        <f>+'Info ELECTRONORTE'!C118</f>
        <v>LAMBAYEQUE - OLMOS</v>
      </c>
      <c r="E150" s="9" t="str">
        <f>+'Info ELECTRONORTE'!D118</f>
        <v>LAMBAYEQUE</v>
      </c>
      <c r="F150" s="9" t="str">
        <f>+'Info ELECTRONORTE'!I118</f>
        <v>Media Tension</v>
      </c>
      <c r="G150" s="9">
        <f>+'Info ELECTRONORTE'!K118</f>
        <v>13</v>
      </c>
      <c r="H150" s="9" t="str">
        <f>+'Info ELECTRONORTE'!L118</f>
        <v>Postes</v>
      </c>
      <c r="I150" s="9" t="str">
        <f>+'Info ELECTRONORTE'!M118</f>
        <v>Concreto</v>
      </c>
      <c r="J150" s="9" t="str">
        <f>+'Info ELECTRONORTE'!N118</f>
        <v>PPC19</v>
      </c>
      <c r="K150" s="9" t="str">
        <f>+IF(B150="MOD INV_2018","Según corresponda",VLOOKUP(J150,SICODI!$G$3:$K$2404,2,FALSE))</f>
        <v>POSTE DE CONCRETO ARMADO DE 13/300/150/345</v>
      </c>
      <c r="L150" s="142">
        <f t="shared" si="21"/>
        <v>0.52</v>
      </c>
    </row>
    <row r="151" spans="1:12" x14ac:dyDescent="0.25">
      <c r="A151" s="53">
        <f>+'Info ELECTRONORTE'!A119</f>
        <v>115</v>
      </c>
      <c r="B151" s="26" t="str">
        <f t="shared" si="22"/>
        <v>SICODI</v>
      </c>
      <c r="C151" s="9" t="str">
        <f>+'Info ELECTRONORTE'!B119</f>
        <v>LAMBAYEQUE</v>
      </c>
      <c r="D151" s="9" t="str">
        <f>+'Info ELECTRONORTE'!C119</f>
        <v>LAMBAYEQUE - OLMOS</v>
      </c>
      <c r="E151" s="9" t="str">
        <f>+'Info ELECTRONORTE'!D119</f>
        <v>LAMBAYEQUE</v>
      </c>
      <c r="F151" s="9" t="str">
        <f>+'Info ELECTRONORTE'!I119</f>
        <v>Media Tension</v>
      </c>
      <c r="G151" s="9">
        <f>+'Info ELECTRONORTE'!K119</f>
        <v>13</v>
      </c>
      <c r="H151" s="9" t="str">
        <f>+'Info ELECTRONORTE'!L119</f>
        <v>Postes</v>
      </c>
      <c r="I151" s="9" t="str">
        <f>+'Info ELECTRONORTE'!M119</f>
        <v>Concreto</v>
      </c>
      <c r="J151" s="9" t="str">
        <f>+'Info ELECTRONORTE'!N119</f>
        <v>PPC19</v>
      </c>
      <c r="K151" s="9" t="str">
        <f>+IF(B151="MOD INV_2018","Según corresponda",VLOOKUP(J151,SICODI!$G$3:$K$2404,2,FALSE))</f>
        <v>POSTE DE CONCRETO ARMADO DE 13/300/150/345</v>
      </c>
      <c r="L151" s="142">
        <f t="shared" si="21"/>
        <v>0.52</v>
      </c>
    </row>
    <row r="152" spans="1:12" x14ac:dyDescent="0.25">
      <c r="A152" s="53">
        <f>+'Info ELECTRONORTE'!A120</f>
        <v>116</v>
      </c>
      <c r="B152" s="26" t="str">
        <f t="shared" si="22"/>
        <v>SICODI</v>
      </c>
      <c r="C152" s="9" t="str">
        <f>+'Info ELECTRONORTE'!B120</f>
        <v>LAMBAYEQUE</v>
      </c>
      <c r="D152" s="9" t="str">
        <f>+'Info ELECTRONORTE'!C120</f>
        <v>LAMBAYEQUE - OLMOS</v>
      </c>
      <c r="E152" s="9" t="str">
        <f>+'Info ELECTRONORTE'!D120</f>
        <v>LAMBAYEQUE</v>
      </c>
      <c r="F152" s="9" t="str">
        <f>+'Info ELECTRONORTE'!I120</f>
        <v>Media Tension</v>
      </c>
      <c r="G152" s="9">
        <f>+'Info ELECTRONORTE'!K120</f>
        <v>13</v>
      </c>
      <c r="H152" s="9" t="str">
        <f>+'Info ELECTRONORTE'!L120</f>
        <v>Postes</v>
      </c>
      <c r="I152" s="9" t="str">
        <f>+'Info ELECTRONORTE'!M120</f>
        <v>Concreto</v>
      </c>
      <c r="J152" s="9" t="str">
        <f>+'Info ELECTRONORTE'!N120</f>
        <v>PPC19</v>
      </c>
      <c r="K152" s="9" t="str">
        <f>+IF(B152="MOD INV_2018","Según corresponda",VLOOKUP(J152,SICODI!$G$3:$K$2404,2,FALSE))</f>
        <v>POSTE DE CONCRETO ARMADO DE 13/300/150/345</v>
      </c>
      <c r="L152" s="142">
        <f t="shared" si="21"/>
        <v>0.52</v>
      </c>
    </row>
    <row r="153" spans="1:12" x14ac:dyDescent="0.25">
      <c r="A153" s="53">
        <f>+'Info ELECTRONORTE'!A121</f>
        <v>117</v>
      </c>
      <c r="B153" s="26" t="str">
        <f t="shared" si="22"/>
        <v>SICODI</v>
      </c>
      <c r="C153" s="9" t="str">
        <f>+'Info ELECTRONORTE'!B121</f>
        <v>LAMBAYEQUE</v>
      </c>
      <c r="D153" s="9" t="str">
        <f>+'Info ELECTRONORTE'!C121</f>
        <v>LAMBAYEQUE - OLMOS</v>
      </c>
      <c r="E153" s="9" t="str">
        <f>+'Info ELECTRONORTE'!D121</f>
        <v>LAMBAYEQUE</v>
      </c>
      <c r="F153" s="9" t="str">
        <f>+'Info ELECTRONORTE'!I121</f>
        <v>Media Tension</v>
      </c>
      <c r="G153" s="9">
        <f>+'Info ELECTRONORTE'!K121</f>
        <v>13</v>
      </c>
      <c r="H153" s="9" t="str">
        <f>+'Info ELECTRONORTE'!L121</f>
        <v>Postes</v>
      </c>
      <c r="I153" s="9" t="str">
        <f>+'Info ELECTRONORTE'!M121</f>
        <v>Concreto</v>
      </c>
      <c r="J153" s="9" t="str">
        <f>+'Info ELECTRONORTE'!N121</f>
        <v>PPC19</v>
      </c>
      <c r="K153" s="9" t="str">
        <f>+IF(B153="MOD INV_2018","Según corresponda",VLOOKUP(J153,SICODI!$G$3:$K$2404,2,FALSE))</f>
        <v>POSTE DE CONCRETO ARMADO DE 13/300/150/345</v>
      </c>
      <c r="L153" s="142">
        <f t="shared" si="21"/>
        <v>0.52</v>
      </c>
    </row>
    <row r="154" spans="1:12" x14ac:dyDescent="0.25">
      <c r="A154" s="53">
        <f>+'Info ELECTRONORTE'!A122</f>
        <v>118</v>
      </c>
      <c r="B154" s="26" t="str">
        <f t="shared" si="22"/>
        <v>SICODI</v>
      </c>
      <c r="C154" s="9" t="str">
        <f>+'Info ELECTRONORTE'!B122</f>
        <v>LAMBAYEQUE</v>
      </c>
      <c r="D154" s="9" t="str">
        <f>+'Info ELECTRONORTE'!C122</f>
        <v>LAMBAYEQUE - OLMOS</v>
      </c>
      <c r="E154" s="9" t="str">
        <f>+'Info ELECTRONORTE'!D122</f>
        <v>LAMBAYEQUE</v>
      </c>
      <c r="F154" s="9" t="str">
        <f>+'Info ELECTRONORTE'!I122</f>
        <v>Media Tension</v>
      </c>
      <c r="G154" s="9">
        <f>+'Info ELECTRONORTE'!K122</f>
        <v>13</v>
      </c>
      <c r="H154" s="9" t="str">
        <f>+'Info ELECTRONORTE'!L122</f>
        <v>Postes</v>
      </c>
      <c r="I154" s="9" t="str">
        <f>+'Info ELECTRONORTE'!M122</f>
        <v>Concreto</v>
      </c>
      <c r="J154" s="9" t="str">
        <f>+'Info ELECTRONORTE'!N122</f>
        <v>PPC19</v>
      </c>
      <c r="K154" s="9" t="str">
        <f>+IF(B154="MOD INV_2018","Según corresponda",VLOOKUP(J154,SICODI!$G$3:$K$2404,2,FALSE))</f>
        <v>POSTE DE CONCRETO ARMADO DE 13/300/150/345</v>
      </c>
      <c r="L154" s="142">
        <f t="shared" si="21"/>
        <v>0.52</v>
      </c>
    </row>
    <row r="155" spans="1:12" x14ac:dyDescent="0.25">
      <c r="A155" s="53">
        <f>+'Info ELECTRONORTE'!A123</f>
        <v>119</v>
      </c>
      <c r="B155" s="26" t="str">
        <f t="shared" si="22"/>
        <v>SICODI</v>
      </c>
      <c r="C155" s="9" t="str">
        <f>+'Info ELECTRONORTE'!B123</f>
        <v>LAMBAYEQUE</v>
      </c>
      <c r="D155" s="9" t="str">
        <f>+'Info ELECTRONORTE'!C123</f>
        <v>LAMBAYEQUE - OLMOS</v>
      </c>
      <c r="E155" s="9" t="str">
        <f>+'Info ELECTRONORTE'!D123</f>
        <v>LAMBAYEQUE</v>
      </c>
      <c r="F155" s="9" t="str">
        <f>+'Info ELECTRONORTE'!I123</f>
        <v>Media Tension</v>
      </c>
      <c r="G155" s="9">
        <f>+'Info ELECTRONORTE'!K123</f>
        <v>13</v>
      </c>
      <c r="H155" s="9" t="str">
        <f>+'Info ELECTRONORTE'!L123</f>
        <v>Postes</v>
      </c>
      <c r="I155" s="9" t="str">
        <f>+'Info ELECTRONORTE'!M123</f>
        <v>Concreto</v>
      </c>
      <c r="J155" s="9" t="str">
        <f>+'Info ELECTRONORTE'!N123</f>
        <v>PPC19</v>
      </c>
      <c r="K155" s="9" t="str">
        <f>+IF(B155="MOD INV_2018","Según corresponda",VLOOKUP(J155,SICODI!$G$3:$K$2404,2,FALSE))</f>
        <v>POSTE DE CONCRETO ARMADO DE 13/300/150/345</v>
      </c>
      <c r="L155" s="142">
        <f t="shared" si="21"/>
        <v>0.52</v>
      </c>
    </row>
    <row r="156" spans="1:12" x14ac:dyDescent="0.25">
      <c r="A156" s="53">
        <f>+'Info ELECTRONORTE'!A124</f>
        <v>120</v>
      </c>
      <c r="B156" s="26" t="str">
        <f t="shared" si="22"/>
        <v>SICODI</v>
      </c>
      <c r="C156" s="9" t="str">
        <f>+'Info ELECTRONORTE'!B124</f>
        <v>LAMBAYEQUE</v>
      </c>
      <c r="D156" s="9" t="str">
        <f>+'Info ELECTRONORTE'!C124</f>
        <v>LAMBAYEQUE - OLMOS</v>
      </c>
      <c r="E156" s="9" t="str">
        <f>+'Info ELECTRONORTE'!D124</f>
        <v>LAMBAYEQUE</v>
      </c>
      <c r="F156" s="9" t="str">
        <f>+'Info ELECTRONORTE'!I124</f>
        <v>Media Tension</v>
      </c>
      <c r="G156" s="9">
        <f>+'Info ELECTRONORTE'!K124</f>
        <v>13</v>
      </c>
      <c r="H156" s="9" t="str">
        <f>+'Info ELECTRONORTE'!L124</f>
        <v>Postes</v>
      </c>
      <c r="I156" s="9" t="str">
        <f>+'Info ELECTRONORTE'!M124</f>
        <v>Concreto</v>
      </c>
      <c r="J156" s="9" t="str">
        <f>+'Info ELECTRONORTE'!N124</f>
        <v>PPC19</v>
      </c>
      <c r="K156" s="9" t="str">
        <f>+IF(B156="MOD INV_2018","Según corresponda",VLOOKUP(J156,SICODI!$G$3:$K$2404,2,FALSE))</f>
        <v>POSTE DE CONCRETO ARMADO DE 13/300/150/345</v>
      </c>
      <c r="L156" s="142">
        <f t="shared" si="21"/>
        <v>0.52</v>
      </c>
    </row>
    <row r="157" spans="1:12" x14ac:dyDescent="0.25">
      <c r="A157" s="53">
        <f>+'Info ELECTRONORTE'!A125</f>
        <v>121</v>
      </c>
      <c r="B157" s="26" t="str">
        <f t="shared" si="22"/>
        <v>SICODI</v>
      </c>
      <c r="C157" s="9" t="str">
        <f>+'Info ELECTRONORTE'!B125</f>
        <v>LAMBAYEQUE</v>
      </c>
      <c r="D157" s="9" t="str">
        <f>+'Info ELECTRONORTE'!C125</f>
        <v>LAMBAYEQUE - OLMOS</v>
      </c>
      <c r="E157" s="9" t="str">
        <f>+'Info ELECTRONORTE'!D125</f>
        <v>LAMBAYEQUE</v>
      </c>
      <c r="F157" s="9" t="str">
        <f>+'Info ELECTRONORTE'!I125</f>
        <v>Media Tension</v>
      </c>
      <c r="G157" s="9">
        <f>+'Info ELECTRONORTE'!K125</f>
        <v>13</v>
      </c>
      <c r="H157" s="9" t="str">
        <f>+'Info ELECTRONORTE'!L125</f>
        <v>Postes</v>
      </c>
      <c r="I157" s="9" t="str">
        <f>+'Info ELECTRONORTE'!M125</f>
        <v>Concreto</v>
      </c>
      <c r="J157" s="9" t="str">
        <f>+'Info ELECTRONORTE'!N125</f>
        <v>PPC19</v>
      </c>
      <c r="K157" s="9" t="str">
        <f>+IF(B157="MOD INV_2018","Según corresponda",VLOOKUP(J157,SICODI!$G$3:$K$2404,2,FALSE))</f>
        <v>POSTE DE CONCRETO ARMADO DE 13/300/150/345</v>
      </c>
      <c r="L157" s="142">
        <f t="shared" si="21"/>
        <v>0.52</v>
      </c>
    </row>
    <row r="158" spans="1:12" x14ac:dyDescent="0.25">
      <c r="A158" s="53">
        <f>+'Info ELECTRONORTE'!A126</f>
        <v>122</v>
      </c>
      <c r="B158" s="26" t="str">
        <f t="shared" si="22"/>
        <v>SICODI</v>
      </c>
      <c r="C158" s="9" t="str">
        <f>+'Info ELECTRONORTE'!B126</f>
        <v>LAMBAYEQUE</v>
      </c>
      <c r="D158" s="9" t="str">
        <f>+'Info ELECTRONORTE'!C126</f>
        <v>LAMBAYEQUE - OLMOS</v>
      </c>
      <c r="E158" s="9" t="str">
        <f>+'Info ELECTRONORTE'!D126</f>
        <v>LAMBAYEQUE</v>
      </c>
      <c r="F158" s="9" t="str">
        <f>+'Info ELECTRONORTE'!I126</f>
        <v>Media Tension</v>
      </c>
      <c r="G158" s="9">
        <f>+'Info ELECTRONORTE'!K126</f>
        <v>13</v>
      </c>
      <c r="H158" s="9" t="str">
        <f>+'Info ELECTRONORTE'!L126</f>
        <v>Postes</v>
      </c>
      <c r="I158" s="9" t="str">
        <f>+'Info ELECTRONORTE'!M126</f>
        <v>Concreto</v>
      </c>
      <c r="J158" s="9" t="str">
        <f>+'Info ELECTRONORTE'!N126</f>
        <v>PPC19</v>
      </c>
      <c r="K158" s="9" t="str">
        <f>+IF(B158="MOD INV_2018","Según corresponda",VLOOKUP(J158,SICODI!$G$3:$K$2404,2,FALSE))</f>
        <v>POSTE DE CONCRETO ARMADO DE 13/300/150/345</v>
      </c>
      <c r="L158" s="142">
        <f t="shared" si="21"/>
        <v>0.52</v>
      </c>
    </row>
    <row r="159" spans="1:12" x14ac:dyDescent="0.25">
      <c r="A159" s="53">
        <f>+'Info ELECTRONORTE'!A127</f>
        <v>123</v>
      </c>
      <c r="B159" s="26" t="str">
        <f t="shared" si="22"/>
        <v>SICODI</v>
      </c>
      <c r="C159" s="9" t="str">
        <f>+'Info ELECTRONORTE'!B127</f>
        <v>LAMBAYEQUE</v>
      </c>
      <c r="D159" s="9" t="str">
        <f>+'Info ELECTRONORTE'!C127</f>
        <v>LAMBAYEQUE - OLMOS</v>
      </c>
      <c r="E159" s="9" t="str">
        <f>+'Info ELECTRONORTE'!D127</f>
        <v>LAMBAYEQUE</v>
      </c>
      <c r="F159" s="9" t="str">
        <f>+'Info ELECTRONORTE'!I127</f>
        <v>Media Tension</v>
      </c>
      <c r="G159" s="9">
        <f>+'Info ELECTRONORTE'!K127</f>
        <v>13</v>
      </c>
      <c r="H159" s="9" t="str">
        <f>+'Info ELECTRONORTE'!L127</f>
        <v>Postes</v>
      </c>
      <c r="I159" s="9" t="str">
        <f>+'Info ELECTRONORTE'!M127</f>
        <v>Concreto</v>
      </c>
      <c r="J159" s="9" t="str">
        <f>+'Info ELECTRONORTE'!N127</f>
        <v>PPC19</v>
      </c>
      <c r="K159" s="9" t="str">
        <f>+IF(B159="MOD INV_2018","Según corresponda",VLOOKUP(J159,SICODI!$G$3:$K$2404,2,FALSE))</f>
        <v>POSTE DE CONCRETO ARMADO DE 13/300/150/345</v>
      </c>
      <c r="L159" s="142">
        <f t="shared" si="21"/>
        <v>0.52</v>
      </c>
    </row>
    <row r="160" spans="1:12" x14ac:dyDescent="0.25">
      <c r="A160" s="53">
        <f>+'Info ELECTRONORTE'!A128</f>
        <v>124</v>
      </c>
      <c r="B160" s="26" t="str">
        <f t="shared" si="22"/>
        <v>SICODI</v>
      </c>
      <c r="C160" s="9" t="str">
        <f>+'Info ELECTRONORTE'!B128</f>
        <v>LAMBAYEQUE</v>
      </c>
      <c r="D160" s="9" t="str">
        <f>+'Info ELECTRONORTE'!C128</f>
        <v>LAMBAYEQUE - OLMOS</v>
      </c>
      <c r="E160" s="9" t="str">
        <f>+'Info ELECTRONORTE'!D128</f>
        <v>LAMBAYEQUE</v>
      </c>
      <c r="F160" s="9" t="str">
        <f>+'Info ELECTRONORTE'!I128</f>
        <v>Media Tension</v>
      </c>
      <c r="G160" s="9">
        <f>+'Info ELECTRONORTE'!K128</f>
        <v>13</v>
      </c>
      <c r="H160" s="9" t="str">
        <f>+'Info ELECTRONORTE'!L128</f>
        <v>Postes</v>
      </c>
      <c r="I160" s="9" t="str">
        <f>+'Info ELECTRONORTE'!M128</f>
        <v>Concreto</v>
      </c>
      <c r="J160" s="9" t="str">
        <f>+'Info ELECTRONORTE'!N128</f>
        <v>PPC19</v>
      </c>
      <c r="K160" s="9" t="str">
        <f>+IF(B160="MOD INV_2018","Según corresponda",VLOOKUP(J160,SICODI!$G$3:$K$2404,2,FALSE))</f>
        <v>POSTE DE CONCRETO ARMADO DE 13/300/150/345</v>
      </c>
      <c r="L160" s="142">
        <f t="shared" si="21"/>
        <v>0.52</v>
      </c>
    </row>
    <row r="161" spans="1:12" x14ac:dyDescent="0.25">
      <c r="A161" s="53">
        <f>+'Info ELECTRONORTE'!A129</f>
        <v>125</v>
      </c>
      <c r="B161" s="26" t="str">
        <f t="shared" si="22"/>
        <v>SICODI</v>
      </c>
      <c r="C161" s="9" t="str">
        <f>+'Info ELECTRONORTE'!B129</f>
        <v>LAMBAYEQUE</v>
      </c>
      <c r="D161" s="9" t="str">
        <f>+'Info ELECTRONORTE'!C129</f>
        <v>LAMBAYEQUE - OLMOS</v>
      </c>
      <c r="E161" s="9" t="str">
        <f>+'Info ELECTRONORTE'!D129</f>
        <v>LAMBAYEQUE</v>
      </c>
      <c r="F161" s="9" t="str">
        <f>+'Info ELECTRONORTE'!I129</f>
        <v>Media Tension</v>
      </c>
      <c r="G161" s="9">
        <f>+'Info ELECTRONORTE'!K129</f>
        <v>13</v>
      </c>
      <c r="H161" s="9" t="str">
        <f>+'Info ELECTRONORTE'!L129</f>
        <v>Postes</v>
      </c>
      <c r="I161" s="9" t="str">
        <f>+'Info ELECTRONORTE'!M129</f>
        <v>Concreto</v>
      </c>
      <c r="J161" s="9" t="str">
        <f>+'Info ELECTRONORTE'!N129</f>
        <v>PPC19</v>
      </c>
      <c r="K161" s="9" t="str">
        <f>+IF(B161="MOD INV_2018","Según corresponda",VLOOKUP(J161,SICODI!$G$3:$K$2404,2,FALSE))</f>
        <v>POSTE DE CONCRETO ARMADO DE 13/300/150/345</v>
      </c>
      <c r="L161" s="142">
        <f t="shared" si="21"/>
        <v>0.52</v>
      </c>
    </row>
    <row r="162" spans="1:12" x14ac:dyDescent="0.25">
      <c r="A162" s="53">
        <f>+'Info ELECTRONORTE'!A130</f>
        <v>126</v>
      </c>
      <c r="B162" s="26" t="str">
        <f t="shared" si="22"/>
        <v>SICODI</v>
      </c>
      <c r="C162" s="9" t="str">
        <f>+'Info ELECTRONORTE'!B130</f>
        <v>LAMBAYEQUE</v>
      </c>
      <c r="D162" s="9" t="str">
        <f>+'Info ELECTRONORTE'!C130</f>
        <v>LAMBAYEQUE - OLMOS</v>
      </c>
      <c r="E162" s="9" t="str">
        <f>+'Info ELECTRONORTE'!D130</f>
        <v>LAMBAYEQUE</v>
      </c>
      <c r="F162" s="9" t="str">
        <f>+'Info ELECTRONORTE'!I130</f>
        <v>Media Tension</v>
      </c>
      <c r="G162" s="9">
        <f>+'Info ELECTRONORTE'!K130</f>
        <v>13</v>
      </c>
      <c r="H162" s="9" t="str">
        <f>+'Info ELECTRONORTE'!L130</f>
        <v>Postes</v>
      </c>
      <c r="I162" s="9" t="str">
        <f>+'Info ELECTRONORTE'!M130</f>
        <v>Concreto</v>
      </c>
      <c r="J162" s="9" t="str">
        <f>+'Info ELECTRONORTE'!N130</f>
        <v>PPC19</v>
      </c>
      <c r="K162" s="9" t="str">
        <f>+IF(B162="MOD INV_2018","Según corresponda",VLOOKUP(J162,SICODI!$G$3:$K$2404,2,FALSE))</f>
        <v>POSTE DE CONCRETO ARMADO DE 13/300/150/345</v>
      </c>
      <c r="L162" s="142">
        <f t="shared" si="21"/>
        <v>0.52</v>
      </c>
    </row>
    <row r="163" spans="1:12" x14ac:dyDescent="0.25">
      <c r="A163" s="53">
        <f>+'Info ELECTRONORTE'!A131</f>
        <v>127</v>
      </c>
      <c r="B163" s="26" t="str">
        <f t="shared" si="22"/>
        <v>SICODI</v>
      </c>
      <c r="C163" s="9" t="str">
        <f>+'Info ELECTRONORTE'!B131</f>
        <v>LAMBAYEQUE</v>
      </c>
      <c r="D163" s="9" t="str">
        <f>+'Info ELECTRONORTE'!C131</f>
        <v>LAMBAYEQUE - OLMOS</v>
      </c>
      <c r="E163" s="9" t="str">
        <f>+'Info ELECTRONORTE'!D131</f>
        <v>LAMBAYEQUE</v>
      </c>
      <c r="F163" s="9" t="str">
        <f>+'Info ELECTRONORTE'!I131</f>
        <v>Media Tension</v>
      </c>
      <c r="G163" s="9">
        <f>+'Info ELECTRONORTE'!K131</f>
        <v>13</v>
      </c>
      <c r="H163" s="9" t="str">
        <f>+'Info ELECTRONORTE'!L131</f>
        <v>Postes</v>
      </c>
      <c r="I163" s="9" t="str">
        <f>+'Info ELECTRONORTE'!M131</f>
        <v>Concreto</v>
      </c>
      <c r="J163" s="9" t="str">
        <f>+'Info ELECTRONORTE'!N131</f>
        <v>PPC19</v>
      </c>
      <c r="K163" s="9" t="str">
        <f>+IF(B163="MOD INV_2018","Según corresponda",VLOOKUP(J163,SICODI!$G$3:$K$2404,2,FALSE))</f>
        <v>POSTE DE CONCRETO ARMADO DE 13/300/150/345</v>
      </c>
      <c r="L163" s="142">
        <f t="shared" si="21"/>
        <v>0.52</v>
      </c>
    </row>
    <row r="164" spans="1:12" x14ac:dyDescent="0.25">
      <c r="A164" s="53">
        <f>+'Info ELECTRONORTE'!A132</f>
        <v>128</v>
      </c>
      <c r="B164" s="26" t="str">
        <f t="shared" si="22"/>
        <v>SICODI</v>
      </c>
      <c r="C164" s="9" t="str">
        <f>+'Info ELECTRONORTE'!B132</f>
        <v>LAMBAYEQUE</v>
      </c>
      <c r="D164" s="9" t="str">
        <f>+'Info ELECTRONORTE'!C132</f>
        <v>LAMBAYEQUE - OLMOS</v>
      </c>
      <c r="E164" s="9" t="str">
        <f>+'Info ELECTRONORTE'!D132</f>
        <v>LAMBAYEQUE</v>
      </c>
      <c r="F164" s="9" t="str">
        <f>+'Info ELECTRONORTE'!I132</f>
        <v>Media Tension</v>
      </c>
      <c r="G164" s="9">
        <f>+'Info ELECTRONORTE'!K132</f>
        <v>13</v>
      </c>
      <c r="H164" s="9" t="str">
        <f>+'Info ELECTRONORTE'!L132</f>
        <v>Postes</v>
      </c>
      <c r="I164" s="9" t="str">
        <f>+'Info ELECTRONORTE'!M132</f>
        <v>Concreto</v>
      </c>
      <c r="J164" s="9" t="str">
        <f>+'Info ELECTRONORTE'!N132</f>
        <v>PPC19</v>
      </c>
      <c r="K164" s="9" t="str">
        <f>+IF(B164="MOD INV_2018","Según corresponda",VLOOKUP(J164,SICODI!$G$3:$K$2404,2,FALSE))</f>
        <v>POSTE DE CONCRETO ARMADO DE 13/300/150/345</v>
      </c>
      <c r="L164" s="142">
        <f t="shared" si="21"/>
        <v>0.52</v>
      </c>
    </row>
    <row r="165" spans="1:12" x14ac:dyDescent="0.25">
      <c r="A165" s="53">
        <f>+'Info ELECTRONORTE'!A133</f>
        <v>129</v>
      </c>
      <c r="B165" s="26" t="str">
        <f t="shared" si="22"/>
        <v>SICODI</v>
      </c>
      <c r="C165" s="9" t="str">
        <f>+'Info ELECTRONORTE'!B133</f>
        <v>LAMBAYEQUE</v>
      </c>
      <c r="D165" s="9" t="str">
        <f>+'Info ELECTRONORTE'!C133</f>
        <v>LAMBAYEQUE - OLMOS</v>
      </c>
      <c r="E165" s="9" t="str">
        <f>+'Info ELECTRONORTE'!D133</f>
        <v>LAMBAYEQUE</v>
      </c>
      <c r="F165" s="9" t="str">
        <f>+'Info ELECTRONORTE'!I133</f>
        <v>Media Tension</v>
      </c>
      <c r="G165" s="9">
        <f>+'Info ELECTRONORTE'!K133</f>
        <v>13</v>
      </c>
      <c r="H165" s="9" t="str">
        <f>+'Info ELECTRONORTE'!L133</f>
        <v>Postes</v>
      </c>
      <c r="I165" s="9" t="str">
        <f>+'Info ELECTRONORTE'!M133</f>
        <v>Concreto</v>
      </c>
      <c r="J165" s="9" t="str">
        <f>+'Info ELECTRONORTE'!N133</f>
        <v>PPC19</v>
      </c>
      <c r="K165" s="9" t="str">
        <f>+IF(B165="MOD INV_2018","Según corresponda",VLOOKUP(J165,SICODI!$G$3:$K$2404,2,FALSE))</f>
        <v>POSTE DE CONCRETO ARMADO DE 13/300/150/345</v>
      </c>
      <c r="L165" s="142">
        <f t="shared" ref="L165:L228" si="23">+IF(K165="Según corresponda","Según corresponda",VLOOKUP(K165,$O$37:$P$49,2,FALSE))</f>
        <v>0.52</v>
      </c>
    </row>
    <row r="166" spans="1:12" x14ac:dyDescent="0.25">
      <c r="A166" s="53">
        <f>+'Info ELECTRONORTE'!A134</f>
        <v>130</v>
      </c>
      <c r="B166" s="26" t="str">
        <f t="shared" ref="B166:B229" si="24">+IF(ISERROR(INDEX($B$8:$B$31,MATCH(J166,$J$8:$J$31,0)))=TRUE,"MOD INV_2018",INDEX($B$8:$B$31,MATCH(J166,$J$8:$J$31,0)))</f>
        <v>SICODI</v>
      </c>
      <c r="C166" s="9" t="str">
        <f>+'Info ELECTRONORTE'!B134</f>
        <v>LAMBAYEQUE</v>
      </c>
      <c r="D166" s="9" t="str">
        <f>+'Info ELECTRONORTE'!C134</f>
        <v>LAMBAYEQUE - OLMOS</v>
      </c>
      <c r="E166" s="9" t="str">
        <f>+'Info ELECTRONORTE'!D134</f>
        <v>LAMBAYEQUE</v>
      </c>
      <c r="F166" s="9" t="str">
        <f>+'Info ELECTRONORTE'!I134</f>
        <v>Media Tension</v>
      </c>
      <c r="G166" s="9">
        <f>+'Info ELECTRONORTE'!K134</f>
        <v>13</v>
      </c>
      <c r="H166" s="9" t="str">
        <f>+'Info ELECTRONORTE'!L134</f>
        <v>Postes</v>
      </c>
      <c r="I166" s="9" t="str">
        <f>+'Info ELECTRONORTE'!M134</f>
        <v>Concreto</v>
      </c>
      <c r="J166" s="9" t="str">
        <f>+'Info ELECTRONORTE'!N134</f>
        <v>PPC19</v>
      </c>
      <c r="K166" s="9" t="str">
        <f>+IF(B166="MOD INV_2018","Según corresponda",VLOOKUP(J166,SICODI!$G$3:$K$2404,2,FALSE))</f>
        <v>POSTE DE CONCRETO ARMADO DE 13/300/150/345</v>
      </c>
      <c r="L166" s="142">
        <f t="shared" si="23"/>
        <v>0.52</v>
      </c>
    </row>
    <row r="167" spans="1:12" x14ac:dyDescent="0.25">
      <c r="A167" s="53">
        <f>+'Info ELECTRONORTE'!A135</f>
        <v>131</v>
      </c>
      <c r="B167" s="26" t="str">
        <f t="shared" si="24"/>
        <v>SICODI</v>
      </c>
      <c r="C167" s="9" t="str">
        <f>+'Info ELECTRONORTE'!B135</f>
        <v>LAMBAYEQUE</v>
      </c>
      <c r="D167" s="9" t="str">
        <f>+'Info ELECTRONORTE'!C135</f>
        <v>LAMBAYEQUE - OLMOS</v>
      </c>
      <c r="E167" s="9" t="str">
        <f>+'Info ELECTRONORTE'!D135</f>
        <v>LAMBAYEQUE</v>
      </c>
      <c r="F167" s="9" t="str">
        <f>+'Info ELECTRONORTE'!I135</f>
        <v>Media Tension</v>
      </c>
      <c r="G167" s="9">
        <f>+'Info ELECTRONORTE'!K135</f>
        <v>13</v>
      </c>
      <c r="H167" s="9" t="str">
        <f>+'Info ELECTRONORTE'!L135</f>
        <v>Postes</v>
      </c>
      <c r="I167" s="9" t="str">
        <f>+'Info ELECTRONORTE'!M135</f>
        <v>Concreto</v>
      </c>
      <c r="J167" s="9" t="str">
        <f>+'Info ELECTRONORTE'!N135</f>
        <v>PPC19</v>
      </c>
      <c r="K167" s="9" t="str">
        <f>+IF(B167="MOD INV_2018","Según corresponda",VLOOKUP(J167,SICODI!$G$3:$K$2404,2,FALSE))</f>
        <v>POSTE DE CONCRETO ARMADO DE 13/300/150/345</v>
      </c>
      <c r="L167" s="142">
        <f t="shared" si="23"/>
        <v>0.52</v>
      </c>
    </row>
    <row r="168" spans="1:12" x14ac:dyDescent="0.25">
      <c r="A168" s="53">
        <f>+'Info ELECTRONORTE'!A136</f>
        <v>132</v>
      </c>
      <c r="B168" s="26" t="str">
        <f t="shared" si="24"/>
        <v>SICODI</v>
      </c>
      <c r="C168" s="9" t="str">
        <f>+'Info ELECTRONORTE'!B136</f>
        <v>LAMBAYEQUE</v>
      </c>
      <c r="D168" s="9" t="str">
        <f>+'Info ELECTRONORTE'!C136</f>
        <v>LAMBAYEQUE - OLMOS</v>
      </c>
      <c r="E168" s="9" t="str">
        <f>+'Info ELECTRONORTE'!D136</f>
        <v>LAMBAYEQUE</v>
      </c>
      <c r="F168" s="9" t="str">
        <f>+'Info ELECTRONORTE'!I136</f>
        <v>Media Tension</v>
      </c>
      <c r="G168" s="9">
        <f>+'Info ELECTRONORTE'!K136</f>
        <v>13</v>
      </c>
      <c r="H168" s="9" t="str">
        <f>+'Info ELECTRONORTE'!L136</f>
        <v>Postes</v>
      </c>
      <c r="I168" s="9" t="str">
        <f>+'Info ELECTRONORTE'!M136</f>
        <v>Concreto</v>
      </c>
      <c r="J168" s="9" t="str">
        <f>+'Info ELECTRONORTE'!N136</f>
        <v>PPC19</v>
      </c>
      <c r="K168" s="9" t="str">
        <f>+IF(B168="MOD INV_2018","Según corresponda",VLOOKUP(J168,SICODI!$G$3:$K$2404,2,FALSE))</f>
        <v>POSTE DE CONCRETO ARMADO DE 13/300/150/345</v>
      </c>
      <c r="L168" s="142">
        <f t="shared" si="23"/>
        <v>0.52</v>
      </c>
    </row>
    <row r="169" spans="1:12" x14ac:dyDescent="0.25">
      <c r="A169" s="53">
        <f>+'Info ELECTRONORTE'!A137</f>
        <v>133</v>
      </c>
      <c r="B169" s="26" t="str">
        <f t="shared" si="24"/>
        <v>SICODI</v>
      </c>
      <c r="C169" s="9" t="str">
        <f>+'Info ELECTRONORTE'!B137</f>
        <v>LAMBAYEQUE</v>
      </c>
      <c r="D169" s="9" t="str">
        <f>+'Info ELECTRONORTE'!C137</f>
        <v>LAMBAYEQUE - OLMOS</v>
      </c>
      <c r="E169" s="9" t="str">
        <f>+'Info ELECTRONORTE'!D137</f>
        <v>LAMBAYEQUE</v>
      </c>
      <c r="F169" s="9" t="str">
        <f>+'Info ELECTRONORTE'!I137</f>
        <v>Media Tension</v>
      </c>
      <c r="G169" s="9">
        <f>+'Info ELECTRONORTE'!K137</f>
        <v>13</v>
      </c>
      <c r="H169" s="9" t="str">
        <f>+'Info ELECTRONORTE'!L137</f>
        <v>Postes</v>
      </c>
      <c r="I169" s="9" t="str">
        <f>+'Info ELECTRONORTE'!M137</f>
        <v>Concreto</v>
      </c>
      <c r="J169" s="9" t="str">
        <f>+'Info ELECTRONORTE'!N137</f>
        <v>PPC19</v>
      </c>
      <c r="K169" s="9" t="str">
        <f>+IF(B169="MOD INV_2018","Según corresponda",VLOOKUP(J169,SICODI!$G$3:$K$2404,2,FALSE))</f>
        <v>POSTE DE CONCRETO ARMADO DE 13/300/150/345</v>
      </c>
      <c r="L169" s="142">
        <f t="shared" si="23"/>
        <v>0.52</v>
      </c>
    </row>
    <row r="170" spans="1:12" x14ac:dyDescent="0.25">
      <c r="A170" s="53">
        <f>+'Info ELECTRONORTE'!A138</f>
        <v>134</v>
      </c>
      <c r="B170" s="26" t="str">
        <f t="shared" si="24"/>
        <v>SICODI</v>
      </c>
      <c r="C170" s="9" t="str">
        <f>+'Info ELECTRONORTE'!B138</f>
        <v>LAMBAYEQUE</v>
      </c>
      <c r="D170" s="9" t="str">
        <f>+'Info ELECTRONORTE'!C138</f>
        <v>LAMBAYEQUE - OLMOS</v>
      </c>
      <c r="E170" s="9" t="str">
        <f>+'Info ELECTRONORTE'!D138</f>
        <v>LAMBAYEQUE</v>
      </c>
      <c r="F170" s="9" t="str">
        <f>+'Info ELECTRONORTE'!I138</f>
        <v>Media Tension</v>
      </c>
      <c r="G170" s="9">
        <f>+'Info ELECTRONORTE'!K138</f>
        <v>13</v>
      </c>
      <c r="H170" s="9" t="str">
        <f>+'Info ELECTRONORTE'!L138</f>
        <v>Postes</v>
      </c>
      <c r="I170" s="9" t="str">
        <f>+'Info ELECTRONORTE'!M138</f>
        <v>Concreto</v>
      </c>
      <c r="J170" s="9" t="str">
        <f>+'Info ELECTRONORTE'!N138</f>
        <v>PPC19</v>
      </c>
      <c r="K170" s="9" t="str">
        <f>+IF(B170="MOD INV_2018","Según corresponda",VLOOKUP(J170,SICODI!$G$3:$K$2404,2,FALSE))</f>
        <v>POSTE DE CONCRETO ARMADO DE 13/300/150/345</v>
      </c>
      <c r="L170" s="142">
        <f t="shared" si="23"/>
        <v>0.52</v>
      </c>
    </row>
    <row r="171" spans="1:12" x14ac:dyDescent="0.25">
      <c r="A171" s="53">
        <f>+'Info ELECTRONORTE'!A139</f>
        <v>135</v>
      </c>
      <c r="B171" s="26" t="str">
        <f t="shared" si="24"/>
        <v>SICODI</v>
      </c>
      <c r="C171" s="9" t="str">
        <f>+'Info ELECTRONORTE'!B139</f>
        <v>LAMBAYEQUE</v>
      </c>
      <c r="D171" s="9" t="str">
        <f>+'Info ELECTRONORTE'!C139</f>
        <v>LAMBAYEQUE - OLMOS</v>
      </c>
      <c r="E171" s="9" t="str">
        <f>+'Info ELECTRONORTE'!D139</f>
        <v>LAMBAYEQUE</v>
      </c>
      <c r="F171" s="9" t="str">
        <f>+'Info ELECTRONORTE'!I139</f>
        <v>Media Tension</v>
      </c>
      <c r="G171" s="9">
        <f>+'Info ELECTRONORTE'!K139</f>
        <v>13</v>
      </c>
      <c r="H171" s="9" t="str">
        <f>+'Info ELECTRONORTE'!L139</f>
        <v>Postes</v>
      </c>
      <c r="I171" s="9" t="str">
        <f>+'Info ELECTRONORTE'!M139</f>
        <v>Concreto</v>
      </c>
      <c r="J171" s="9" t="str">
        <f>+'Info ELECTRONORTE'!N139</f>
        <v>PPC19</v>
      </c>
      <c r="K171" s="9" t="str">
        <f>+IF(B171="MOD INV_2018","Según corresponda",VLOOKUP(J171,SICODI!$G$3:$K$2404,2,FALSE))</f>
        <v>POSTE DE CONCRETO ARMADO DE 13/300/150/345</v>
      </c>
      <c r="L171" s="142">
        <f t="shared" si="23"/>
        <v>0.52</v>
      </c>
    </row>
    <row r="172" spans="1:12" x14ac:dyDescent="0.25">
      <c r="A172" s="53">
        <f>+'Info ELECTRONORTE'!A140</f>
        <v>136</v>
      </c>
      <c r="B172" s="26" t="str">
        <f t="shared" si="24"/>
        <v>SICODI</v>
      </c>
      <c r="C172" s="9" t="str">
        <f>+'Info ELECTRONORTE'!B140</f>
        <v>LAMBAYEQUE</v>
      </c>
      <c r="D172" s="9" t="str">
        <f>+'Info ELECTRONORTE'!C140</f>
        <v>LAMBAYEQUE - OLMOS</v>
      </c>
      <c r="E172" s="9" t="str">
        <f>+'Info ELECTRONORTE'!D140</f>
        <v>LAMBAYEQUE</v>
      </c>
      <c r="F172" s="9" t="str">
        <f>+'Info ELECTRONORTE'!I140</f>
        <v>Media Tension</v>
      </c>
      <c r="G172" s="9">
        <f>+'Info ELECTRONORTE'!K140</f>
        <v>13</v>
      </c>
      <c r="H172" s="9" t="str">
        <f>+'Info ELECTRONORTE'!L140</f>
        <v>Postes</v>
      </c>
      <c r="I172" s="9" t="str">
        <f>+'Info ELECTRONORTE'!M140</f>
        <v>Concreto</v>
      </c>
      <c r="J172" s="9" t="str">
        <f>+'Info ELECTRONORTE'!N140</f>
        <v>PPC19</v>
      </c>
      <c r="K172" s="9" t="str">
        <f>+IF(B172="MOD INV_2018","Según corresponda",VLOOKUP(J172,SICODI!$G$3:$K$2404,2,FALSE))</f>
        <v>POSTE DE CONCRETO ARMADO DE 13/300/150/345</v>
      </c>
      <c r="L172" s="142">
        <f t="shared" si="23"/>
        <v>0.52</v>
      </c>
    </row>
    <row r="173" spans="1:12" x14ac:dyDescent="0.25">
      <c r="A173" s="53">
        <f>+'Info ELECTRONORTE'!A141</f>
        <v>137</v>
      </c>
      <c r="B173" s="26" t="str">
        <f t="shared" si="24"/>
        <v>SICODI</v>
      </c>
      <c r="C173" s="9" t="str">
        <f>+'Info ELECTRONORTE'!B141</f>
        <v>LAMBAYEQUE</v>
      </c>
      <c r="D173" s="9" t="str">
        <f>+'Info ELECTRONORTE'!C141</f>
        <v>LAMBAYEQUE - OLMOS</v>
      </c>
      <c r="E173" s="9" t="str">
        <f>+'Info ELECTRONORTE'!D141</f>
        <v>LAMBAYEQUE</v>
      </c>
      <c r="F173" s="9" t="str">
        <f>+'Info ELECTRONORTE'!I141</f>
        <v>Media Tension</v>
      </c>
      <c r="G173" s="9">
        <f>+'Info ELECTRONORTE'!K141</f>
        <v>13</v>
      </c>
      <c r="H173" s="9" t="str">
        <f>+'Info ELECTRONORTE'!L141</f>
        <v>Postes</v>
      </c>
      <c r="I173" s="9" t="str">
        <f>+'Info ELECTRONORTE'!M141</f>
        <v>Concreto</v>
      </c>
      <c r="J173" s="9" t="str">
        <f>+'Info ELECTRONORTE'!N141</f>
        <v>PPC19</v>
      </c>
      <c r="K173" s="9" t="str">
        <f>+IF(B173="MOD INV_2018","Según corresponda",VLOOKUP(J173,SICODI!$G$3:$K$2404,2,FALSE))</f>
        <v>POSTE DE CONCRETO ARMADO DE 13/300/150/345</v>
      </c>
      <c r="L173" s="142">
        <f t="shared" si="23"/>
        <v>0.52</v>
      </c>
    </row>
    <row r="174" spans="1:12" x14ac:dyDescent="0.25">
      <c r="A174" s="53">
        <f>+'Info ELECTRONORTE'!A142</f>
        <v>138</v>
      </c>
      <c r="B174" s="26" t="str">
        <f t="shared" si="24"/>
        <v>SICODI</v>
      </c>
      <c r="C174" s="9" t="str">
        <f>+'Info ELECTRONORTE'!B142</f>
        <v>LAMBAYEQUE</v>
      </c>
      <c r="D174" s="9" t="str">
        <f>+'Info ELECTRONORTE'!C142</f>
        <v>LAMBAYEQUE - OLMOS</v>
      </c>
      <c r="E174" s="9" t="str">
        <f>+'Info ELECTRONORTE'!D142</f>
        <v>LAMBAYEQUE</v>
      </c>
      <c r="F174" s="9" t="str">
        <f>+'Info ELECTRONORTE'!I142</f>
        <v>Media Tension</v>
      </c>
      <c r="G174" s="9">
        <f>+'Info ELECTRONORTE'!K142</f>
        <v>13</v>
      </c>
      <c r="H174" s="9" t="str">
        <f>+'Info ELECTRONORTE'!L142</f>
        <v>Postes</v>
      </c>
      <c r="I174" s="9" t="str">
        <f>+'Info ELECTRONORTE'!M142</f>
        <v>Concreto</v>
      </c>
      <c r="J174" s="9" t="str">
        <f>+'Info ELECTRONORTE'!N142</f>
        <v>PPC19</v>
      </c>
      <c r="K174" s="9" t="str">
        <f>+IF(B174="MOD INV_2018","Según corresponda",VLOOKUP(J174,SICODI!$G$3:$K$2404,2,FALSE))</f>
        <v>POSTE DE CONCRETO ARMADO DE 13/300/150/345</v>
      </c>
      <c r="L174" s="142">
        <f t="shared" si="23"/>
        <v>0.52</v>
      </c>
    </row>
    <row r="175" spans="1:12" x14ac:dyDescent="0.25">
      <c r="A175" s="53">
        <f>+'Info ELECTRONORTE'!A143</f>
        <v>139</v>
      </c>
      <c r="B175" s="26" t="str">
        <f t="shared" si="24"/>
        <v>SICODI</v>
      </c>
      <c r="C175" s="9" t="str">
        <f>+'Info ELECTRONORTE'!B143</f>
        <v>LAMBAYEQUE</v>
      </c>
      <c r="D175" s="9" t="str">
        <f>+'Info ELECTRONORTE'!C143</f>
        <v>LAMBAYEQUE - OLMOS</v>
      </c>
      <c r="E175" s="9" t="str">
        <f>+'Info ELECTRONORTE'!D143</f>
        <v>LAMBAYEQUE</v>
      </c>
      <c r="F175" s="9" t="str">
        <f>+'Info ELECTRONORTE'!I143</f>
        <v>Media Tension</v>
      </c>
      <c r="G175" s="9">
        <f>+'Info ELECTRONORTE'!K143</f>
        <v>13</v>
      </c>
      <c r="H175" s="9" t="str">
        <f>+'Info ELECTRONORTE'!L143</f>
        <v>Postes</v>
      </c>
      <c r="I175" s="9" t="str">
        <f>+'Info ELECTRONORTE'!M143</f>
        <v>Concreto</v>
      </c>
      <c r="J175" s="9" t="str">
        <f>+'Info ELECTRONORTE'!N143</f>
        <v>PPC19</v>
      </c>
      <c r="K175" s="9" t="str">
        <f>+IF(B175="MOD INV_2018","Según corresponda",VLOOKUP(J175,SICODI!$G$3:$K$2404,2,FALSE))</f>
        <v>POSTE DE CONCRETO ARMADO DE 13/300/150/345</v>
      </c>
      <c r="L175" s="142">
        <f t="shared" si="23"/>
        <v>0.52</v>
      </c>
    </row>
    <row r="176" spans="1:12" x14ac:dyDescent="0.25">
      <c r="A176" s="53">
        <f>+'Info ELECTRONORTE'!A144</f>
        <v>140</v>
      </c>
      <c r="B176" s="26" t="str">
        <f t="shared" si="24"/>
        <v>SICODI</v>
      </c>
      <c r="C176" s="9" t="str">
        <f>+'Info ELECTRONORTE'!B144</f>
        <v>LAMBAYEQUE</v>
      </c>
      <c r="D176" s="9" t="str">
        <f>+'Info ELECTRONORTE'!C144</f>
        <v>LAMBAYEQUE - OLMOS</v>
      </c>
      <c r="E176" s="9" t="str">
        <f>+'Info ELECTRONORTE'!D144</f>
        <v>LAMBAYEQUE</v>
      </c>
      <c r="F176" s="9" t="str">
        <f>+'Info ELECTRONORTE'!I144</f>
        <v>Media Tension</v>
      </c>
      <c r="G176" s="9">
        <f>+'Info ELECTRONORTE'!K144</f>
        <v>13</v>
      </c>
      <c r="H176" s="9" t="str">
        <f>+'Info ELECTRONORTE'!L144</f>
        <v>Postes</v>
      </c>
      <c r="I176" s="9" t="str">
        <f>+'Info ELECTRONORTE'!M144</f>
        <v>Concreto</v>
      </c>
      <c r="J176" s="9" t="str">
        <f>+'Info ELECTRONORTE'!N144</f>
        <v>PPC19</v>
      </c>
      <c r="K176" s="9" t="str">
        <f>+IF(B176="MOD INV_2018","Según corresponda",VLOOKUP(J176,SICODI!$G$3:$K$2404,2,FALSE))</f>
        <v>POSTE DE CONCRETO ARMADO DE 13/300/150/345</v>
      </c>
      <c r="L176" s="142">
        <f t="shared" si="23"/>
        <v>0.52</v>
      </c>
    </row>
    <row r="177" spans="1:12" x14ac:dyDescent="0.25">
      <c r="A177" s="53">
        <f>+'Info ELECTRONORTE'!A145</f>
        <v>141</v>
      </c>
      <c r="B177" s="26" t="str">
        <f t="shared" si="24"/>
        <v>SICODI</v>
      </c>
      <c r="C177" s="9" t="str">
        <f>+'Info ELECTRONORTE'!B145</f>
        <v>LAMBAYEQUE</v>
      </c>
      <c r="D177" s="9" t="str">
        <f>+'Info ELECTRONORTE'!C145</f>
        <v>LAMBAYEQUE - OLMOS</v>
      </c>
      <c r="E177" s="9" t="str">
        <f>+'Info ELECTRONORTE'!D145</f>
        <v>LAMBAYEQUE</v>
      </c>
      <c r="F177" s="9" t="str">
        <f>+'Info ELECTRONORTE'!I145</f>
        <v>Media Tension</v>
      </c>
      <c r="G177" s="9">
        <f>+'Info ELECTRONORTE'!K145</f>
        <v>13</v>
      </c>
      <c r="H177" s="9" t="str">
        <f>+'Info ELECTRONORTE'!L145</f>
        <v>Postes</v>
      </c>
      <c r="I177" s="9" t="str">
        <f>+'Info ELECTRONORTE'!M145</f>
        <v>Concreto</v>
      </c>
      <c r="J177" s="9" t="str">
        <f>+'Info ELECTRONORTE'!N145</f>
        <v>PPC19</v>
      </c>
      <c r="K177" s="9" t="str">
        <f>+IF(B177="MOD INV_2018","Según corresponda",VLOOKUP(J177,SICODI!$G$3:$K$2404,2,FALSE))</f>
        <v>POSTE DE CONCRETO ARMADO DE 13/300/150/345</v>
      </c>
      <c r="L177" s="142">
        <f t="shared" si="23"/>
        <v>0.52</v>
      </c>
    </row>
    <row r="178" spans="1:12" x14ac:dyDescent="0.25">
      <c r="A178" s="53">
        <f>+'Info ELECTRONORTE'!A146</f>
        <v>142</v>
      </c>
      <c r="B178" s="26" t="str">
        <f t="shared" si="24"/>
        <v>SICODI</v>
      </c>
      <c r="C178" s="9" t="str">
        <f>+'Info ELECTRONORTE'!B146</f>
        <v>LAMBAYEQUE</v>
      </c>
      <c r="D178" s="9" t="str">
        <f>+'Info ELECTRONORTE'!C146</f>
        <v>LAMBAYEQUE - OLMOS</v>
      </c>
      <c r="E178" s="9" t="str">
        <f>+'Info ELECTRONORTE'!D146</f>
        <v>LAMBAYEQUE</v>
      </c>
      <c r="F178" s="9" t="str">
        <f>+'Info ELECTRONORTE'!I146</f>
        <v>Media Tension</v>
      </c>
      <c r="G178" s="9">
        <f>+'Info ELECTRONORTE'!K146</f>
        <v>13</v>
      </c>
      <c r="H178" s="9" t="str">
        <f>+'Info ELECTRONORTE'!L146</f>
        <v>Postes</v>
      </c>
      <c r="I178" s="9" t="str">
        <f>+'Info ELECTRONORTE'!M146</f>
        <v>Concreto</v>
      </c>
      <c r="J178" s="9" t="str">
        <f>+'Info ELECTRONORTE'!N146</f>
        <v>PPC19</v>
      </c>
      <c r="K178" s="9" t="str">
        <f>+IF(B178="MOD INV_2018","Según corresponda",VLOOKUP(J178,SICODI!$G$3:$K$2404,2,FALSE))</f>
        <v>POSTE DE CONCRETO ARMADO DE 13/300/150/345</v>
      </c>
      <c r="L178" s="142">
        <f t="shared" si="23"/>
        <v>0.52</v>
      </c>
    </row>
    <row r="179" spans="1:12" x14ac:dyDescent="0.25">
      <c r="A179" s="53">
        <f>+'Info ELECTRONORTE'!A147</f>
        <v>143</v>
      </c>
      <c r="B179" s="26" t="str">
        <f t="shared" si="24"/>
        <v>SICODI</v>
      </c>
      <c r="C179" s="9" t="str">
        <f>+'Info ELECTRONORTE'!B147</f>
        <v>LAMBAYEQUE</v>
      </c>
      <c r="D179" s="9" t="str">
        <f>+'Info ELECTRONORTE'!C147</f>
        <v>LAMBAYEQUE - OLMOS</v>
      </c>
      <c r="E179" s="9" t="str">
        <f>+'Info ELECTRONORTE'!D147</f>
        <v>LAMBAYEQUE</v>
      </c>
      <c r="F179" s="9" t="str">
        <f>+'Info ELECTRONORTE'!I147</f>
        <v>Media Tension</v>
      </c>
      <c r="G179" s="9">
        <f>+'Info ELECTRONORTE'!K147</f>
        <v>13</v>
      </c>
      <c r="H179" s="9" t="str">
        <f>+'Info ELECTRONORTE'!L147</f>
        <v>Postes</v>
      </c>
      <c r="I179" s="9" t="str">
        <f>+'Info ELECTRONORTE'!M147</f>
        <v>Concreto</v>
      </c>
      <c r="J179" s="9" t="str">
        <f>+'Info ELECTRONORTE'!N147</f>
        <v>PPC19</v>
      </c>
      <c r="K179" s="9" t="str">
        <f>+IF(B179="MOD INV_2018","Según corresponda",VLOOKUP(J179,SICODI!$G$3:$K$2404,2,FALSE))</f>
        <v>POSTE DE CONCRETO ARMADO DE 13/300/150/345</v>
      </c>
      <c r="L179" s="142">
        <f t="shared" si="23"/>
        <v>0.52</v>
      </c>
    </row>
    <row r="180" spans="1:12" x14ac:dyDescent="0.25">
      <c r="A180" s="53">
        <f>+'Info ELECTRONORTE'!A148</f>
        <v>144</v>
      </c>
      <c r="B180" s="26" t="str">
        <f t="shared" si="24"/>
        <v>SICODI</v>
      </c>
      <c r="C180" s="9" t="str">
        <f>+'Info ELECTRONORTE'!B148</f>
        <v>LAMBAYEQUE</v>
      </c>
      <c r="D180" s="9" t="str">
        <f>+'Info ELECTRONORTE'!C148</f>
        <v>LAMBAYEQUE - OLMOS</v>
      </c>
      <c r="E180" s="9" t="str">
        <f>+'Info ELECTRONORTE'!D148</f>
        <v>LAMBAYEQUE</v>
      </c>
      <c r="F180" s="9" t="str">
        <f>+'Info ELECTRONORTE'!I148</f>
        <v>Media Tension</v>
      </c>
      <c r="G180" s="9">
        <f>+'Info ELECTRONORTE'!K148</f>
        <v>13</v>
      </c>
      <c r="H180" s="9" t="str">
        <f>+'Info ELECTRONORTE'!L148</f>
        <v>Postes</v>
      </c>
      <c r="I180" s="9" t="str">
        <f>+'Info ELECTRONORTE'!M148</f>
        <v>Concreto</v>
      </c>
      <c r="J180" s="9" t="str">
        <f>+'Info ELECTRONORTE'!N148</f>
        <v>PPC19</v>
      </c>
      <c r="K180" s="9" t="str">
        <f>+IF(B180="MOD INV_2018","Según corresponda",VLOOKUP(J180,SICODI!$G$3:$K$2404,2,FALSE))</f>
        <v>POSTE DE CONCRETO ARMADO DE 13/300/150/345</v>
      </c>
      <c r="L180" s="142">
        <f t="shared" si="23"/>
        <v>0.52</v>
      </c>
    </row>
    <row r="181" spans="1:12" x14ac:dyDescent="0.25">
      <c r="A181" s="53">
        <f>+'Info ELECTRONORTE'!A149</f>
        <v>145</v>
      </c>
      <c r="B181" s="26" t="str">
        <f t="shared" si="24"/>
        <v>SICODI</v>
      </c>
      <c r="C181" s="9" t="str">
        <f>+'Info ELECTRONORTE'!B149</f>
        <v>LAMBAYEQUE</v>
      </c>
      <c r="D181" s="9" t="str">
        <f>+'Info ELECTRONORTE'!C149</f>
        <v>LAMBAYEQUE - OLMOS</v>
      </c>
      <c r="E181" s="9" t="str">
        <f>+'Info ELECTRONORTE'!D149</f>
        <v>LAMBAYEQUE</v>
      </c>
      <c r="F181" s="9" t="str">
        <f>+'Info ELECTRONORTE'!I149</f>
        <v>Media Tension</v>
      </c>
      <c r="G181" s="9">
        <f>+'Info ELECTRONORTE'!K149</f>
        <v>13</v>
      </c>
      <c r="H181" s="9" t="str">
        <f>+'Info ELECTRONORTE'!L149</f>
        <v>Postes</v>
      </c>
      <c r="I181" s="9" t="str">
        <f>+'Info ELECTRONORTE'!M149</f>
        <v>Concreto</v>
      </c>
      <c r="J181" s="9" t="str">
        <f>+'Info ELECTRONORTE'!N149</f>
        <v>PPC19</v>
      </c>
      <c r="K181" s="9" t="str">
        <f>+IF(B181="MOD INV_2018","Según corresponda",VLOOKUP(J181,SICODI!$G$3:$K$2404,2,FALSE))</f>
        <v>POSTE DE CONCRETO ARMADO DE 13/300/150/345</v>
      </c>
      <c r="L181" s="142">
        <f t="shared" si="23"/>
        <v>0.52</v>
      </c>
    </row>
    <row r="182" spans="1:12" x14ac:dyDescent="0.25">
      <c r="A182" s="53">
        <f>+'Info ELECTRONORTE'!A150</f>
        <v>146</v>
      </c>
      <c r="B182" s="26" t="str">
        <f t="shared" si="24"/>
        <v>SICODI</v>
      </c>
      <c r="C182" s="9" t="str">
        <f>+'Info ELECTRONORTE'!B150</f>
        <v>LAMBAYEQUE</v>
      </c>
      <c r="D182" s="9" t="str">
        <f>+'Info ELECTRONORTE'!C150</f>
        <v>LAMBAYEQUE - OLMOS</v>
      </c>
      <c r="E182" s="9" t="str">
        <f>+'Info ELECTRONORTE'!D150</f>
        <v>LAMBAYEQUE</v>
      </c>
      <c r="F182" s="9" t="str">
        <f>+'Info ELECTRONORTE'!I150</f>
        <v>Media Tension</v>
      </c>
      <c r="G182" s="9">
        <f>+'Info ELECTRONORTE'!K150</f>
        <v>13</v>
      </c>
      <c r="H182" s="9" t="str">
        <f>+'Info ELECTRONORTE'!L150</f>
        <v>Postes</v>
      </c>
      <c r="I182" s="9" t="str">
        <f>+'Info ELECTRONORTE'!M150</f>
        <v>Concreto</v>
      </c>
      <c r="J182" s="9" t="str">
        <f>+'Info ELECTRONORTE'!N150</f>
        <v>PPC19</v>
      </c>
      <c r="K182" s="9" t="str">
        <f>+IF(B182="MOD INV_2018","Según corresponda",VLOOKUP(J182,SICODI!$G$3:$K$2404,2,FALSE))</f>
        <v>POSTE DE CONCRETO ARMADO DE 13/300/150/345</v>
      </c>
      <c r="L182" s="142">
        <f t="shared" si="23"/>
        <v>0.52</v>
      </c>
    </row>
    <row r="183" spans="1:12" x14ac:dyDescent="0.25">
      <c r="A183" s="53">
        <f>+'Info ELECTRONORTE'!A151</f>
        <v>147</v>
      </c>
      <c r="B183" s="26" t="str">
        <f t="shared" si="24"/>
        <v>SICODI</v>
      </c>
      <c r="C183" s="9" t="str">
        <f>+'Info ELECTRONORTE'!B151</f>
        <v>LAMBAYEQUE</v>
      </c>
      <c r="D183" s="9" t="str">
        <f>+'Info ELECTRONORTE'!C151</f>
        <v>LAMBAYEQUE - OLMOS</v>
      </c>
      <c r="E183" s="9" t="str">
        <f>+'Info ELECTRONORTE'!D151</f>
        <v>LAMBAYEQUE</v>
      </c>
      <c r="F183" s="9" t="str">
        <f>+'Info ELECTRONORTE'!I151</f>
        <v>Media Tension</v>
      </c>
      <c r="G183" s="9">
        <f>+'Info ELECTRONORTE'!K151</f>
        <v>13</v>
      </c>
      <c r="H183" s="9" t="str">
        <f>+'Info ELECTRONORTE'!L151</f>
        <v>Postes</v>
      </c>
      <c r="I183" s="9" t="str">
        <f>+'Info ELECTRONORTE'!M151</f>
        <v>Concreto</v>
      </c>
      <c r="J183" s="9" t="str">
        <f>+'Info ELECTRONORTE'!N151</f>
        <v>PPC19</v>
      </c>
      <c r="K183" s="9" t="str">
        <f>+IF(B183="MOD INV_2018","Según corresponda",VLOOKUP(J183,SICODI!$G$3:$K$2404,2,FALSE))</f>
        <v>POSTE DE CONCRETO ARMADO DE 13/300/150/345</v>
      </c>
      <c r="L183" s="142">
        <f t="shared" si="23"/>
        <v>0.52</v>
      </c>
    </row>
    <row r="184" spans="1:12" x14ac:dyDescent="0.25">
      <c r="A184" s="53">
        <f>+'Info ELECTRONORTE'!A152</f>
        <v>148</v>
      </c>
      <c r="B184" s="26" t="str">
        <f t="shared" si="24"/>
        <v>SICODI</v>
      </c>
      <c r="C184" s="9" t="str">
        <f>+'Info ELECTRONORTE'!B152</f>
        <v>LAMBAYEQUE</v>
      </c>
      <c r="D184" s="9" t="str">
        <f>+'Info ELECTRONORTE'!C152</f>
        <v>LAMBAYEQUE - OLMOS</v>
      </c>
      <c r="E184" s="9" t="str">
        <f>+'Info ELECTRONORTE'!D152</f>
        <v>LAMBAYEQUE</v>
      </c>
      <c r="F184" s="9" t="str">
        <f>+'Info ELECTRONORTE'!I152</f>
        <v>Media Tension</v>
      </c>
      <c r="G184" s="9">
        <f>+'Info ELECTRONORTE'!K152</f>
        <v>13</v>
      </c>
      <c r="H184" s="9" t="str">
        <f>+'Info ELECTRONORTE'!L152</f>
        <v>Postes</v>
      </c>
      <c r="I184" s="9" t="str">
        <f>+'Info ELECTRONORTE'!M152</f>
        <v>Concreto</v>
      </c>
      <c r="J184" s="9" t="str">
        <f>+'Info ELECTRONORTE'!N152</f>
        <v>PPC19</v>
      </c>
      <c r="K184" s="9" t="str">
        <f>+IF(B184="MOD INV_2018","Según corresponda",VLOOKUP(J184,SICODI!$G$3:$K$2404,2,FALSE))</f>
        <v>POSTE DE CONCRETO ARMADO DE 13/300/150/345</v>
      </c>
      <c r="L184" s="142">
        <f t="shared" si="23"/>
        <v>0.52</v>
      </c>
    </row>
    <row r="185" spans="1:12" x14ac:dyDescent="0.25">
      <c r="A185" s="53">
        <f>+'Info ELECTRONORTE'!A153</f>
        <v>149</v>
      </c>
      <c r="B185" s="26" t="str">
        <f t="shared" si="24"/>
        <v>SICODI</v>
      </c>
      <c r="C185" s="9" t="str">
        <f>+'Info ELECTRONORTE'!B153</f>
        <v>LAMBAYEQUE</v>
      </c>
      <c r="D185" s="9" t="str">
        <f>+'Info ELECTRONORTE'!C153</f>
        <v>LAMBAYEQUE - OLMOS</v>
      </c>
      <c r="E185" s="9" t="str">
        <f>+'Info ELECTRONORTE'!D153</f>
        <v>LAMBAYEQUE</v>
      </c>
      <c r="F185" s="9" t="str">
        <f>+'Info ELECTRONORTE'!I153</f>
        <v>Media Tension</v>
      </c>
      <c r="G185" s="9">
        <f>+'Info ELECTRONORTE'!K153</f>
        <v>13</v>
      </c>
      <c r="H185" s="9" t="str">
        <f>+'Info ELECTRONORTE'!L153</f>
        <v>Postes</v>
      </c>
      <c r="I185" s="9" t="str">
        <f>+'Info ELECTRONORTE'!M153</f>
        <v>Concreto</v>
      </c>
      <c r="J185" s="9" t="str">
        <f>+'Info ELECTRONORTE'!N153</f>
        <v>PPC19</v>
      </c>
      <c r="K185" s="9" t="str">
        <f>+IF(B185="MOD INV_2018","Según corresponda",VLOOKUP(J185,SICODI!$G$3:$K$2404,2,FALSE))</f>
        <v>POSTE DE CONCRETO ARMADO DE 13/300/150/345</v>
      </c>
      <c r="L185" s="142">
        <f t="shared" si="23"/>
        <v>0.52</v>
      </c>
    </row>
    <row r="186" spans="1:12" x14ac:dyDescent="0.25">
      <c r="A186" s="53">
        <f>+'Info ELECTRONORTE'!A154</f>
        <v>150</v>
      </c>
      <c r="B186" s="26" t="str">
        <f t="shared" si="24"/>
        <v>SICODI</v>
      </c>
      <c r="C186" s="9" t="str">
        <f>+'Info ELECTRONORTE'!B154</f>
        <v>LAMBAYEQUE</v>
      </c>
      <c r="D186" s="9" t="str">
        <f>+'Info ELECTRONORTE'!C154</f>
        <v>LAMBAYEQUE - OLMOS</v>
      </c>
      <c r="E186" s="9" t="str">
        <f>+'Info ELECTRONORTE'!D154</f>
        <v>LAMBAYEQUE</v>
      </c>
      <c r="F186" s="9" t="str">
        <f>+'Info ELECTRONORTE'!I154</f>
        <v>Media Tension</v>
      </c>
      <c r="G186" s="9">
        <f>+'Info ELECTRONORTE'!K154</f>
        <v>13</v>
      </c>
      <c r="H186" s="9" t="str">
        <f>+'Info ELECTRONORTE'!L154</f>
        <v>Postes</v>
      </c>
      <c r="I186" s="9" t="str">
        <f>+'Info ELECTRONORTE'!M154</f>
        <v>Concreto</v>
      </c>
      <c r="J186" s="9" t="str">
        <f>+'Info ELECTRONORTE'!N154</f>
        <v>PPC19</v>
      </c>
      <c r="K186" s="9" t="str">
        <f>+IF(B186="MOD INV_2018","Según corresponda",VLOOKUP(J186,SICODI!$G$3:$K$2404,2,FALSE))</f>
        <v>POSTE DE CONCRETO ARMADO DE 13/300/150/345</v>
      </c>
      <c r="L186" s="142">
        <f t="shared" si="23"/>
        <v>0.52</v>
      </c>
    </row>
    <row r="187" spans="1:12" x14ac:dyDescent="0.25">
      <c r="A187" s="53">
        <f>+'Info ELECTRONORTE'!A155</f>
        <v>151</v>
      </c>
      <c r="B187" s="26" t="str">
        <f t="shared" si="24"/>
        <v>SICODI</v>
      </c>
      <c r="C187" s="9" t="str">
        <f>+'Info ELECTRONORTE'!B155</f>
        <v>LAMBAYEQUE</v>
      </c>
      <c r="D187" s="9" t="str">
        <f>+'Info ELECTRONORTE'!C155</f>
        <v>LAMBAYEQUE - OLMOS</v>
      </c>
      <c r="E187" s="9" t="str">
        <f>+'Info ELECTRONORTE'!D155</f>
        <v>LAMBAYEQUE</v>
      </c>
      <c r="F187" s="9" t="str">
        <f>+'Info ELECTRONORTE'!I155</f>
        <v>Media Tension</v>
      </c>
      <c r="G187" s="9">
        <f>+'Info ELECTRONORTE'!K155</f>
        <v>13</v>
      </c>
      <c r="H187" s="9" t="str">
        <f>+'Info ELECTRONORTE'!L155</f>
        <v>Postes</v>
      </c>
      <c r="I187" s="9" t="str">
        <f>+'Info ELECTRONORTE'!M155</f>
        <v>Concreto</v>
      </c>
      <c r="J187" s="9" t="str">
        <f>+'Info ELECTRONORTE'!N155</f>
        <v>PPC19</v>
      </c>
      <c r="K187" s="9" t="str">
        <f>+IF(B187="MOD INV_2018","Según corresponda",VLOOKUP(J187,SICODI!$G$3:$K$2404,2,FALSE))</f>
        <v>POSTE DE CONCRETO ARMADO DE 13/300/150/345</v>
      </c>
      <c r="L187" s="142">
        <f t="shared" si="23"/>
        <v>0.52</v>
      </c>
    </row>
    <row r="188" spans="1:12" x14ac:dyDescent="0.25">
      <c r="A188" s="53">
        <f>+'Info ELECTRONORTE'!A156</f>
        <v>152</v>
      </c>
      <c r="B188" s="26" t="str">
        <f t="shared" si="24"/>
        <v>SICODI</v>
      </c>
      <c r="C188" s="9" t="str">
        <f>+'Info ELECTRONORTE'!B156</f>
        <v>LAMBAYEQUE</v>
      </c>
      <c r="D188" s="9" t="str">
        <f>+'Info ELECTRONORTE'!C156</f>
        <v>LAMBAYEQUE - OLMOS</v>
      </c>
      <c r="E188" s="9" t="str">
        <f>+'Info ELECTRONORTE'!D156</f>
        <v>LAMBAYEQUE</v>
      </c>
      <c r="F188" s="9" t="str">
        <f>+'Info ELECTRONORTE'!I156</f>
        <v>Media Tension</v>
      </c>
      <c r="G188" s="9">
        <f>+'Info ELECTRONORTE'!K156</f>
        <v>13</v>
      </c>
      <c r="H188" s="9" t="str">
        <f>+'Info ELECTRONORTE'!L156</f>
        <v>Postes</v>
      </c>
      <c r="I188" s="9" t="str">
        <f>+'Info ELECTRONORTE'!M156</f>
        <v>Concreto</v>
      </c>
      <c r="J188" s="9" t="str">
        <f>+'Info ELECTRONORTE'!N156</f>
        <v>PPC19</v>
      </c>
      <c r="K188" s="9" t="str">
        <f>+IF(B188="MOD INV_2018","Según corresponda",VLOOKUP(J188,SICODI!$G$3:$K$2404,2,FALSE))</f>
        <v>POSTE DE CONCRETO ARMADO DE 13/300/150/345</v>
      </c>
      <c r="L188" s="142">
        <f t="shared" si="23"/>
        <v>0.52</v>
      </c>
    </row>
    <row r="189" spans="1:12" x14ac:dyDescent="0.25">
      <c r="A189" s="53">
        <f>+'Info ELECTRONORTE'!A157</f>
        <v>153</v>
      </c>
      <c r="B189" s="26" t="str">
        <f t="shared" si="24"/>
        <v>SICODI</v>
      </c>
      <c r="C189" s="9" t="str">
        <f>+'Info ELECTRONORTE'!B157</f>
        <v>LAMBAYEQUE</v>
      </c>
      <c r="D189" s="9" t="str">
        <f>+'Info ELECTRONORTE'!C157</f>
        <v>LAMBAYEQUE - OLMOS</v>
      </c>
      <c r="E189" s="9" t="str">
        <f>+'Info ELECTRONORTE'!D157</f>
        <v>LAMBAYEQUE</v>
      </c>
      <c r="F189" s="9" t="str">
        <f>+'Info ELECTRONORTE'!I157</f>
        <v>Media Tension</v>
      </c>
      <c r="G189" s="9">
        <f>+'Info ELECTRONORTE'!K157</f>
        <v>13</v>
      </c>
      <c r="H189" s="9" t="str">
        <f>+'Info ELECTRONORTE'!L157</f>
        <v>Postes</v>
      </c>
      <c r="I189" s="9" t="str">
        <f>+'Info ELECTRONORTE'!M157</f>
        <v>Concreto</v>
      </c>
      <c r="J189" s="9" t="str">
        <f>+'Info ELECTRONORTE'!N157</f>
        <v>PPC19</v>
      </c>
      <c r="K189" s="9" t="str">
        <f>+IF(B189="MOD INV_2018","Según corresponda",VLOOKUP(J189,SICODI!$G$3:$K$2404,2,FALSE))</f>
        <v>POSTE DE CONCRETO ARMADO DE 13/300/150/345</v>
      </c>
      <c r="L189" s="142">
        <f t="shared" si="23"/>
        <v>0.52</v>
      </c>
    </row>
    <row r="190" spans="1:12" x14ac:dyDescent="0.25">
      <c r="A190" s="53">
        <f>+'Info ELECTRONORTE'!A158</f>
        <v>154</v>
      </c>
      <c r="B190" s="26" t="str">
        <f t="shared" si="24"/>
        <v>SICODI</v>
      </c>
      <c r="C190" s="9" t="str">
        <f>+'Info ELECTRONORTE'!B158</f>
        <v>LAMBAYEQUE</v>
      </c>
      <c r="D190" s="9" t="str">
        <f>+'Info ELECTRONORTE'!C158</f>
        <v>LAMBAYEQUE - OLMOS</v>
      </c>
      <c r="E190" s="9" t="str">
        <f>+'Info ELECTRONORTE'!D158</f>
        <v>LAMBAYEQUE</v>
      </c>
      <c r="F190" s="9" t="str">
        <f>+'Info ELECTRONORTE'!I158</f>
        <v>Media Tension</v>
      </c>
      <c r="G190" s="9">
        <f>+'Info ELECTRONORTE'!K158</f>
        <v>13</v>
      </c>
      <c r="H190" s="9" t="str">
        <f>+'Info ELECTRONORTE'!L158</f>
        <v>Postes</v>
      </c>
      <c r="I190" s="9" t="str">
        <f>+'Info ELECTRONORTE'!M158</f>
        <v>Concreto</v>
      </c>
      <c r="J190" s="9" t="str">
        <f>+'Info ELECTRONORTE'!N158</f>
        <v>PPC19</v>
      </c>
      <c r="K190" s="9" t="str">
        <f>+IF(B190="MOD INV_2018","Según corresponda",VLOOKUP(J190,SICODI!$G$3:$K$2404,2,FALSE))</f>
        <v>POSTE DE CONCRETO ARMADO DE 13/300/150/345</v>
      </c>
      <c r="L190" s="142">
        <f t="shared" si="23"/>
        <v>0.52</v>
      </c>
    </row>
    <row r="191" spans="1:12" x14ac:dyDescent="0.25">
      <c r="A191" s="53">
        <f>+'Info ELECTRONORTE'!A159</f>
        <v>155</v>
      </c>
      <c r="B191" s="26" t="str">
        <f t="shared" si="24"/>
        <v>SICODI</v>
      </c>
      <c r="C191" s="9" t="str">
        <f>+'Info ELECTRONORTE'!B159</f>
        <v>LAMBAYEQUE</v>
      </c>
      <c r="D191" s="9" t="str">
        <f>+'Info ELECTRONORTE'!C159</f>
        <v>LAMBAYEQUE - OLMOS</v>
      </c>
      <c r="E191" s="9" t="str">
        <f>+'Info ELECTRONORTE'!D159</f>
        <v>LAMBAYEQUE</v>
      </c>
      <c r="F191" s="9" t="str">
        <f>+'Info ELECTRONORTE'!I159</f>
        <v>Media Tension</v>
      </c>
      <c r="G191" s="9">
        <f>+'Info ELECTRONORTE'!K159</f>
        <v>13</v>
      </c>
      <c r="H191" s="9" t="str">
        <f>+'Info ELECTRONORTE'!L159</f>
        <v>Postes</v>
      </c>
      <c r="I191" s="9" t="str">
        <f>+'Info ELECTRONORTE'!M159</f>
        <v>Concreto</v>
      </c>
      <c r="J191" s="9" t="str">
        <f>+'Info ELECTRONORTE'!N159</f>
        <v>PPC19</v>
      </c>
      <c r="K191" s="9" t="str">
        <f>+IF(B191="MOD INV_2018","Según corresponda",VLOOKUP(J191,SICODI!$G$3:$K$2404,2,FALSE))</f>
        <v>POSTE DE CONCRETO ARMADO DE 13/300/150/345</v>
      </c>
      <c r="L191" s="142">
        <f t="shared" si="23"/>
        <v>0.52</v>
      </c>
    </row>
    <row r="192" spans="1:12" x14ac:dyDescent="0.25">
      <c r="A192" s="53">
        <f>+'Info ELECTRONORTE'!A160</f>
        <v>156</v>
      </c>
      <c r="B192" s="26" t="str">
        <f t="shared" si="24"/>
        <v>SICODI</v>
      </c>
      <c r="C192" s="9" t="str">
        <f>+'Info ELECTRONORTE'!B160</f>
        <v>LAMBAYEQUE</v>
      </c>
      <c r="D192" s="9" t="str">
        <f>+'Info ELECTRONORTE'!C160</f>
        <v>LAMBAYEQUE - OLMOS</v>
      </c>
      <c r="E192" s="9" t="str">
        <f>+'Info ELECTRONORTE'!D160</f>
        <v>LAMBAYEQUE</v>
      </c>
      <c r="F192" s="9" t="str">
        <f>+'Info ELECTRONORTE'!I160</f>
        <v>Media Tension</v>
      </c>
      <c r="G192" s="9">
        <f>+'Info ELECTRONORTE'!K160</f>
        <v>13</v>
      </c>
      <c r="H192" s="9" t="str">
        <f>+'Info ELECTRONORTE'!L160</f>
        <v>Postes</v>
      </c>
      <c r="I192" s="9" t="str">
        <f>+'Info ELECTRONORTE'!M160</f>
        <v>Concreto</v>
      </c>
      <c r="J192" s="9" t="str">
        <f>+'Info ELECTRONORTE'!N160</f>
        <v>PPC19</v>
      </c>
      <c r="K192" s="9" t="str">
        <f>+IF(B192="MOD INV_2018","Según corresponda",VLOOKUP(J192,SICODI!$G$3:$K$2404,2,FALSE))</f>
        <v>POSTE DE CONCRETO ARMADO DE 13/300/150/345</v>
      </c>
      <c r="L192" s="142">
        <f t="shared" si="23"/>
        <v>0.52</v>
      </c>
    </row>
    <row r="193" spans="1:12" x14ac:dyDescent="0.25">
      <c r="A193" s="53">
        <f>+'Info ELECTRONORTE'!A161</f>
        <v>157</v>
      </c>
      <c r="B193" s="26" t="str">
        <f t="shared" si="24"/>
        <v>SICODI</v>
      </c>
      <c r="C193" s="9" t="str">
        <f>+'Info ELECTRONORTE'!B161</f>
        <v>LAMBAYEQUE</v>
      </c>
      <c r="D193" s="9" t="str">
        <f>+'Info ELECTRONORTE'!C161</f>
        <v>LAMBAYEQUE - OLMOS</v>
      </c>
      <c r="E193" s="9" t="str">
        <f>+'Info ELECTRONORTE'!D161</f>
        <v>LAMBAYEQUE</v>
      </c>
      <c r="F193" s="9" t="str">
        <f>+'Info ELECTRONORTE'!I161</f>
        <v>Media Tension</v>
      </c>
      <c r="G193" s="9">
        <f>+'Info ELECTRONORTE'!K161</f>
        <v>13</v>
      </c>
      <c r="H193" s="9" t="str">
        <f>+'Info ELECTRONORTE'!L161</f>
        <v>Postes</v>
      </c>
      <c r="I193" s="9" t="str">
        <f>+'Info ELECTRONORTE'!M161</f>
        <v>Concreto</v>
      </c>
      <c r="J193" s="9" t="str">
        <f>+'Info ELECTRONORTE'!N161</f>
        <v>PPC19</v>
      </c>
      <c r="K193" s="9" t="str">
        <f>+IF(B193="MOD INV_2018","Según corresponda",VLOOKUP(J193,SICODI!$G$3:$K$2404,2,FALSE))</f>
        <v>POSTE DE CONCRETO ARMADO DE 13/300/150/345</v>
      </c>
      <c r="L193" s="142">
        <f t="shared" si="23"/>
        <v>0.52</v>
      </c>
    </row>
    <row r="194" spans="1:12" x14ac:dyDescent="0.25">
      <c r="A194" s="53">
        <f>+'Info ELECTRONORTE'!A162</f>
        <v>158</v>
      </c>
      <c r="B194" s="26" t="str">
        <f t="shared" si="24"/>
        <v>SICODI</v>
      </c>
      <c r="C194" s="9" t="str">
        <f>+'Info ELECTRONORTE'!B162</f>
        <v>LAMBAYEQUE</v>
      </c>
      <c r="D194" s="9" t="str">
        <f>+'Info ELECTRONORTE'!C162</f>
        <v>LAMBAYEQUE - OLMOS</v>
      </c>
      <c r="E194" s="9" t="str">
        <f>+'Info ELECTRONORTE'!D162</f>
        <v>LAMBAYEQUE</v>
      </c>
      <c r="F194" s="9" t="str">
        <f>+'Info ELECTRONORTE'!I162</f>
        <v>Media Tension</v>
      </c>
      <c r="G194" s="9">
        <f>+'Info ELECTRONORTE'!K162</f>
        <v>13</v>
      </c>
      <c r="H194" s="9" t="str">
        <f>+'Info ELECTRONORTE'!L162</f>
        <v>Postes</v>
      </c>
      <c r="I194" s="9" t="str">
        <f>+'Info ELECTRONORTE'!M162</f>
        <v>Concreto</v>
      </c>
      <c r="J194" s="9" t="str">
        <f>+'Info ELECTRONORTE'!N162</f>
        <v>PPC19</v>
      </c>
      <c r="K194" s="9" t="str">
        <f>+IF(B194="MOD INV_2018","Según corresponda",VLOOKUP(J194,SICODI!$G$3:$K$2404,2,FALSE))</f>
        <v>POSTE DE CONCRETO ARMADO DE 13/300/150/345</v>
      </c>
      <c r="L194" s="142">
        <f t="shared" si="23"/>
        <v>0.52</v>
      </c>
    </row>
    <row r="195" spans="1:12" x14ac:dyDescent="0.25">
      <c r="A195" s="53">
        <f>+'Info ELECTRONORTE'!A163</f>
        <v>159</v>
      </c>
      <c r="B195" s="26" t="str">
        <f t="shared" si="24"/>
        <v>SICODI</v>
      </c>
      <c r="C195" s="9" t="str">
        <f>+'Info ELECTRONORTE'!B163</f>
        <v>LAMBAYEQUE</v>
      </c>
      <c r="D195" s="9" t="str">
        <f>+'Info ELECTRONORTE'!C163</f>
        <v>LAMBAYEQUE - OLMOS</v>
      </c>
      <c r="E195" s="9" t="str">
        <f>+'Info ELECTRONORTE'!D163</f>
        <v>LAMBAYEQUE</v>
      </c>
      <c r="F195" s="9" t="str">
        <f>+'Info ELECTRONORTE'!I163</f>
        <v>Media Tension</v>
      </c>
      <c r="G195" s="9">
        <f>+'Info ELECTRONORTE'!K163</f>
        <v>13</v>
      </c>
      <c r="H195" s="9" t="str">
        <f>+'Info ELECTRONORTE'!L163</f>
        <v>Postes</v>
      </c>
      <c r="I195" s="9" t="str">
        <f>+'Info ELECTRONORTE'!M163</f>
        <v>Concreto</v>
      </c>
      <c r="J195" s="9" t="str">
        <f>+'Info ELECTRONORTE'!N163</f>
        <v>PPC19</v>
      </c>
      <c r="K195" s="9" t="str">
        <f>+IF(B195="MOD INV_2018","Según corresponda",VLOOKUP(J195,SICODI!$G$3:$K$2404,2,FALSE))</f>
        <v>POSTE DE CONCRETO ARMADO DE 13/300/150/345</v>
      </c>
      <c r="L195" s="142">
        <f t="shared" si="23"/>
        <v>0.52</v>
      </c>
    </row>
    <row r="196" spans="1:12" x14ac:dyDescent="0.25">
      <c r="A196" s="53">
        <f>+'Info ELECTRONORTE'!A164</f>
        <v>160</v>
      </c>
      <c r="B196" s="26" t="str">
        <f t="shared" si="24"/>
        <v>SICODI</v>
      </c>
      <c r="C196" s="9" t="str">
        <f>+'Info ELECTRONORTE'!B164</f>
        <v>LAMBAYEQUE</v>
      </c>
      <c r="D196" s="9" t="str">
        <f>+'Info ELECTRONORTE'!C164</f>
        <v>LAMBAYEQUE - OLMOS</v>
      </c>
      <c r="E196" s="9" t="str">
        <f>+'Info ELECTRONORTE'!D164</f>
        <v>LAMBAYEQUE</v>
      </c>
      <c r="F196" s="9" t="str">
        <f>+'Info ELECTRONORTE'!I164</f>
        <v>Media Tension</v>
      </c>
      <c r="G196" s="9">
        <f>+'Info ELECTRONORTE'!K164</f>
        <v>13</v>
      </c>
      <c r="H196" s="9" t="str">
        <f>+'Info ELECTRONORTE'!L164</f>
        <v>Postes</v>
      </c>
      <c r="I196" s="9" t="str">
        <f>+'Info ELECTRONORTE'!M164</f>
        <v>Concreto</v>
      </c>
      <c r="J196" s="9" t="str">
        <f>+'Info ELECTRONORTE'!N164</f>
        <v>PPC19</v>
      </c>
      <c r="K196" s="9" t="str">
        <f>+IF(B196="MOD INV_2018","Según corresponda",VLOOKUP(J196,SICODI!$G$3:$K$2404,2,FALSE))</f>
        <v>POSTE DE CONCRETO ARMADO DE 13/300/150/345</v>
      </c>
      <c r="L196" s="142">
        <f t="shared" si="23"/>
        <v>0.52</v>
      </c>
    </row>
    <row r="197" spans="1:12" x14ac:dyDescent="0.25">
      <c r="A197" s="53">
        <f>+'Info ELECTRONORTE'!A165</f>
        <v>161</v>
      </c>
      <c r="B197" s="26" t="str">
        <f t="shared" si="24"/>
        <v>SICODI</v>
      </c>
      <c r="C197" s="9" t="str">
        <f>+'Info ELECTRONORTE'!B165</f>
        <v>LAMBAYEQUE</v>
      </c>
      <c r="D197" s="9" t="str">
        <f>+'Info ELECTRONORTE'!C165</f>
        <v>LAMBAYEQUE - OLMOS</v>
      </c>
      <c r="E197" s="9" t="str">
        <f>+'Info ELECTRONORTE'!D165</f>
        <v>LAMBAYEQUE</v>
      </c>
      <c r="F197" s="9" t="str">
        <f>+'Info ELECTRONORTE'!I165</f>
        <v>Media Tension</v>
      </c>
      <c r="G197" s="9">
        <f>+'Info ELECTRONORTE'!K165</f>
        <v>13</v>
      </c>
      <c r="H197" s="9" t="str">
        <f>+'Info ELECTRONORTE'!L165</f>
        <v>Postes</v>
      </c>
      <c r="I197" s="9" t="str">
        <f>+'Info ELECTRONORTE'!M165</f>
        <v>Concreto</v>
      </c>
      <c r="J197" s="9" t="str">
        <f>+'Info ELECTRONORTE'!N165</f>
        <v>PPC19</v>
      </c>
      <c r="K197" s="9" t="str">
        <f>+IF(B197="MOD INV_2018","Según corresponda",VLOOKUP(J197,SICODI!$G$3:$K$2404,2,FALSE))</f>
        <v>POSTE DE CONCRETO ARMADO DE 13/300/150/345</v>
      </c>
      <c r="L197" s="142">
        <f t="shared" si="23"/>
        <v>0.52</v>
      </c>
    </row>
    <row r="198" spans="1:12" x14ac:dyDescent="0.25">
      <c r="A198" s="53">
        <f>+'Info ELECTRONORTE'!A166</f>
        <v>162</v>
      </c>
      <c r="B198" s="26" t="str">
        <f t="shared" si="24"/>
        <v>SICODI</v>
      </c>
      <c r="C198" s="9" t="str">
        <f>+'Info ELECTRONORTE'!B166</f>
        <v>LAMBAYEQUE</v>
      </c>
      <c r="D198" s="9" t="str">
        <f>+'Info ELECTRONORTE'!C166</f>
        <v>LAMBAYEQUE - OLMOS</v>
      </c>
      <c r="E198" s="9" t="str">
        <f>+'Info ELECTRONORTE'!D166</f>
        <v>LAMBAYEQUE</v>
      </c>
      <c r="F198" s="9" t="str">
        <f>+'Info ELECTRONORTE'!I166</f>
        <v>Media Tension</v>
      </c>
      <c r="G198" s="9">
        <f>+'Info ELECTRONORTE'!K166</f>
        <v>13</v>
      </c>
      <c r="H198" s="9" t="str">
        <f>+'Info ELECTRONORTE'!L166</f>
        <v>Postes</v>
      </c>
      <c r="I198" s="9" t="str">
        <f>+'Info ELECTRONORTE'!M166</f>
        <v>Concreto</v>
      </c>
      <c r="J198" s="9" t="str">
        <f>+'Info ELECTRONORTE'!N166</f>
        <v>PPC19</v>
      </c>
      <c r="K198" s="9" t="str">
        <f>+IF(B198="MOD INV_2018","Según corresponda",VLOOKUP(J198,SICODI!$G$3:$K$2404,2,FALSE))</f>
        <v>POSTE DE CONCRETO ARMADO DE 13/300/150/345</v>
      </c>
      <c r="L198" s="142">
        <f t="shared" si="23"/>
        <v>0.52</v>
      </c>
    </row>
    <row r="199" spans="1:12" x14ac:dyDescent="0.25">
      <c r="A199" s="53">
        <f>+'Info ELECTRONORTE'!A167</f>
        <v>163</v>
      </c>
      <c r="B199" s="26" t="str">
        <f t="shared" si="24"/>
        <v>SICODI</v>
      </c>
      <c r="C199" s="9" t="str">
        <f>+'Info ELECTRONORTE'!B167</f>
        <v>LAMBAYEQUE</v>
      </c>
      <c r="D199" s="9" t="str">
        <f>+'Info ELECTRONORTE'!C167</f>
        <v>LAMBAYEQUE - OLMOS</v>
      </c>
      <c r="E199" s="9" t="str">
        <f>+'Info ELECTRONORTE'!D167</f>
        <v>LAMBAYEQUE</v>
      </c>
      <c r="F199" s="9" t="str">
        <f>+'Info ELECTRONORTE'!I167</f>
        <v>Media Tension</v>
      </c>
      <c r="G199" s="9">
        <f>+'Info ELECTRONORTE'!K167</f>
        <v>13</v>
      </c>
      <c r="H199" s="9" t="str">
        <f>+'Info ELECTRONORTE'!L167</f>
        <v>Postes</v>
      </c>
      <c r="I199" s="9" t="str">
        <f>+'Info ELECTRONORTE'!M167</f>
        <v>Concreto</v>
      </c>
      <c r="J199" s="9" t="str">
        <f>+'Info ELECTRONORTE'!N167</f>
        <v>PPC19</v>
      </c>
      <c r="K199" s="9" t="str">
        <f>+IF(B199="MOD INV_2018","Según corresponda",VLOOKUP(J199,SICODI!$G$3:$K$2404,2,FALSE))</f>
        <v>POSTE DE CONCRETO ARMADO DE 13/300/150/345</v>
      </c>
      <c r="L199" s="142">
        <f t="shared" si="23"/>
        <v>0.52</v>
      </c>
    </row>
    <row r="200" spans="1:12" x14ac:dyDescent="0.25">
      <c r="A200" s="53">
        <f>+'Info ELECTRONORTE'!A168</f>
        <v>164</v>
      </c>
      <c r="B200" s="26" t="str">
        <f t="shared" si="24"/>
        <v>SICODI</v>
      </c>
      <c r="C200" s="9" t="str">
        <f>+'Info ELECTRONORTE'!B168</f>
        <v>LAMBAYEQUE</v>
      </c>
      <c r="D200" s="9" t="str">
        <f>+'Info ELECTRONORTE'!C168</f>
        <v>LAMBAYEQUE - OLMOS</v>
      </c>
      <c r="E200" s="9" t="str">
        <f>+'Info ELECTRONORTE'!D168</f>
        <v>LAMBAYEQUE</v>
      </c>
      <c r="F200" s="9" t="str">
        <f>+'Info ELECTRONORTE'!I168</f>
        <v>Media Tension</v>
      </c>
      <c r="G200" s="9">
        <f>+'Info ELECTRONORTE'!K168</f>
        <v>13</v>
      </c>
      <c r="H200" s="9" t="str">
        <f>+'Info ELECTRONORTE'!L168</f>
        <v>Postes</v>
      </c>
      <c r="I200" s="9" t="str">
        <f>+'Info ELECTRONORTE'!M168</f>
        <v>Concreto</v>
      </c>
      <c r="J200" s="9" t="str">
        <f>+'Info ELECTRONORTE'!N168</f>
        <v>PPC19</v>
      </c>
      <c r="K200" s="9" t="str">
        <f>+IF(B200="MOD INV_2018","Según corresponda",VLOOKUP(J200,SICODI!$G$3:$K$2404,2,FALSE))</f>
        <v>POSTE DE CONCRETO ARMADO DE 13/300/150/345</v>
      </c>
      <c r="L200" s="142">
        <f t="shared" si="23"/>
        <v>0.52</v>
      </c>
    </row>
    <row r="201" spans="1:12" x14ac:dyDescent="0.25">
      <c r="A201" s="53">
        <f>+'Info ELECTRONORTE'!A169</f>
        <v>165</v>
      </c>
      <c r="B201" s="26" t="str">
        <f t="shared" si="24"/>
        <v>SICODI</v>
      </c>
      <c r="C201" s="9" t="str">
        <f>+'Info ELECTRONORTE'!B169</f>
        <v>LAMBAYEQUE</v>
      </c>
      <c r="D201" s="9" t="str">
        <f>+'Info ELECTRONORTE'!C169</f>
        <v>LAMBAYEQUE - OLMOS</v>
      </c>
      <c r="E201" s="9" t="str">
        <f>+'Info ELECTRONORTE'!D169</f>
        <v>LAMBAYEQUE</v>
      </c>
      <c r="F201" s="9" t="str">
        <f>+'Info ELECTRONORTE'!I169</f>
        <v>Media Tension</v>
      </c>
      <c r="G201" s="9">
        <f>+'Info ELECTRONORTE'!K169</f>
        <v>13</v>
      </c>
      <c r="H201" s="9" t="str">
        <f>+'Info ELECTRONORTE'!L169</f>
        <v>Postes</v>
      </c>
      <c r="I201" s="9" t="str">
        <f>+'Info ELECTRONORTE'!M169</f>
        <v>Concreto</v>
      </c>
      <c r="J201" s="9" t="str">
        <f>+'Info ELECTRONORTE'!N169</f>
        <v>PPC19</v>
      </c>
      <c r="K201" s="9" t="str">
        <f>+IF(B201="MOD INV_2018","Según corresponda",VLOOKUP(J201,SICODI!$G$3:$K$2404,2,FALSE))</f>
        <v>POSTE DE CONCRETO ARMADO DE 13/300/150/345</v>
      </c>
      <c r="L201" s="142">
        <f t="shared" si="23"/>
        <v>0.52</v>
      </c>
    </row>
    <row r="202" spans="1:12" x14ac:dyDescent="0.25">
      <c r="A202" s="53">
        <f>+'Info ELECTRONORTE'!A170</f>
        <v>166</v>
      </c>
      <c r="B202" s="26" t="str">
        <f t="shared" si="24"/>
        <v>SICODI</v>
      </c>
      <c r="C202" s="9" t="str">
        <f>+'Info ELECTRONORTE'!B170</f>
        <v>LAMBAYEQUE</v>
      </c>
      <c r="D202" s="9" t="str">
        <f>+'Info ELECTRONORTE'!C170</f>
        <v>LAMBAYEQUE - OLMOS</v>
      </c>
      <c r="E202" s="9" t="str">
        <f>+'Info ELECTRONORTE'!D170</f>
        <v>LAMBAYEQUE</v>
      </c>
      <c r="F202" s="9" t="str">
        <f>+'Info ELECTRONORTE'!I170</f>
        <v>Media Tension</v>
      </c>
      <c r="G202" s="9">
        <f>+'Info ELECTRONORTE'!K170</f>
        <v>13</v>
      </c>
      <c r="H202" s="9" t="str">
        <f>+'Info ELECTRONORTE'!L170</f>
        <v>Postes</v>
      </c>
      <c r="I202" s="9" t="str">
        <f>+'Info ELECTRONORTE'!M170</f>
        <v>Concreto</v>
      </c>
      <c r="J202" s="9" t="str">
        <f>+'Info ELECTRONORTE'!N170</f>
        <v>PPC19</v>
      </c>
      <c r="K202" s="9" t="str">
        <f>+IF(B202="MOD INV_2018","Según corresponda",VLOOKUP(J202,SICODI!$G$3:$K$2404,2,FALSE))</f>
        <v>POSTE DE CONCRETO ARMADO DE 13/300/150/345</v>
      </c>
      <c r="L202" s="142">
        <f t="shared" si="23"/>
        <v>0.52</v>
      </c>
    </row>
    <row r="203" spans="1:12" x14ac:dyDescent="0.25">
      <c r="A203" s="53">
        <f>+'Info ELECTRONORTE'!A171</f>
        <v>167</v>
      </c>
      <c r="B203" s="26" t="str">
        <f t="shared" si="24"/>
        <v>SICODI</v>
      </c>
      <c r="C203" s="9" t="str">
        <f>+'Info ELECTRONORTE'!B171</f>
        <v>LAMBAYEQUE</v>
      </c>
      <c r="D203" s="9" t="str">
        <f>+'Info ELECTRONORTE'!C171</f>
        <v>LAMBAYEQUE - OLMOS</v>
      </c>
      <c r="E203" s="9" t="str">
        <f>+'Info ELECTRONORTE'!D171</f>
        <v>LAMBAYEQUE</v>
      </c>
      <c r="F203" s="9" t="str">
        <f>+'Info ELECTRONORTE'!I171</f>
        <v>Media Tension</v>
      </c>
      <c r="G203" s="9">
        <f>+'Info ELECTRONORTE'!K171</f>
        <v>13</v>
      </c>
      <c r="H203" s="9" t="str">
        <f>+'Info ELECTRONORTE'!L171</f>
        <v>Postes</v>
      </c>
      <c r="I203" s="9" t="str">
        <f>+'Info ELECTRONORTE'!M171</f>
        <v>Concreto</v>
      </c>
      <c r="J203" s="9" t="str">
        <f>+'Info ELECTRONORTE'!N171</f>
        <v>PPC19</v>
      </c>
      <c r="K203" s="9" t="str">
        <f>+IF(B203="MOD INV_2018","Según corresponda",VLOOKUP(J203,SICODI!$G$3:$K$2404,2,FALSE))</f>
        <v>POSTE DE CONCRETO ARMADO DE 13/300/150/345</v>
      </c>
      <c r="L203" s="142">
        <f t="shared" si="23"/>
        <v>0.52</v>
      </c>
    </row>
    <row r="204" spans="1:12" x14ac:dyDescent="0.25">
      <c r="A204" s="53">
        <f>+'Info ELECTRONORTE'!A172</f>
        <v>168</v>
      </c>
      <c r="B204" s="26" t="str">
        <f t="shared" si="24"/>
        <v>SICODI</v>
      </c>
      <c r="C204" s="9" t="str">
        <f>+'Info ELECTRONORTE'!B172</f>
        <v>LAMBAYEQUE</v>
      </c>
      <c r="D204" s="9" t="str">
        <f>+'Info ELECTRONORTE'!C172</f>
        <v>LAMBAYEQUE - OLMOS</v>
      </c>
      <c r="E204" s="9" t="str">
        <f>+'Info ELECTRONORTE'!D172</f>
        <v>LAMBAYEQUE</v>
      </c>
      <c r="F204" s="9" t="str">
        <f>+'Info ELECTRONORTE'!I172</f>
        <v>Media Tension</v>
      </c>
      <c r="G204" s="9">
        <f>+'Info ELECTRONORTE'!K172</f>
        <v>13</v>
      </c>
      <c r="H204" s="9" t="str">
        <f>+'Info ELECTRONORTE'!L172</f>
        <v>Postes</v>
      </c>
      <c r="I204" s="9" t="str">
        <f>+'Info ELECTRONORTE'!M172</f>
        <v>Concreto</v>
      </c>
      <c r="J204" s="9" t="str">
        <f>+'Info ELECTRONORTE'!N172</f>
        <v>PPC19</v>
      </c>
      <c r="K204" s="9" t="str">
        <f>+IF(B204="MOD INV_2018","Según corresponda",VLOOKUP(J204,SICODI!$G$3:$K$2404,2,FALSE))</f>
        <v>POSTE DE CONCRETO ARMADO DE 13/300/150/345</v>
      </c>
      <c r="L204" s="142">
        <f t="shared" si="23"/>
        <v>0.52</v>
      </c>
    </row>
    <row r="205" spans="1:12" x14ac:dyDescent="0.25">
      <c r="A205" s="53">
        <f>+'Info ELECTRONORTE'!A173</f>
        <v>169</v>
      </c>
      <c r="B205" s="26" t="str">
        <f t="shared" si="24"/>
        <v>SICODI</v>
      </c>
      <c r="C205" s="9" t="str">
        <f>+'Info ELECTRONORTE'!B173</f>
        <v>LAMBAYEQUE</v>
      </c>
      <c r="D205" s="9" t="str">
        <f>+'Info ELECTRONORTE'!C173</f>
        <v>LAMBAYEQUE - OLMOS</v>
      </c>
      <c r="E205" s="9" t="str">
        <f>+'Info ELECTRONORTE'!D173</f>
        <v>LAMBAYEQUE</v>
      </c>
      <c r="F205" s="9" t="str">
        <f>+'Info ELECTRONORTE'!I173</f>
        <v>Media Tension</v>
      </c>
      <c r="G205" s="9">
        <f>+'Info ELECTRONORTE'!K173</f>
        <v>13</v>
      </c>
      <c r="H205" s="9" t="str">
        <f>+'Info ELECTRONORTE'!L173</f>
        <v>Postes</v>
      </c>
      <c r="I205" s="9" t="str">
        <f>+'Info ELECTRONORTE'!M173</f>
        <v>Concreto</v>
      </c>
      <c r="J205" s="9" t="str">
        <f>+'Info ELECTRONORTE'!N173</f>
        <v>PPC19</v>
      </c>
      <c r="K205" s="9" t="str">
        <f>+IF(B205="MOD INV_2018","Según corresponda",VLOOKUP(J205,SICODI!$G$3:$K$2404,2,FALSE))</f>
        <v>POSTE DE CONCRETO ARMADO DE 13/300/150/345</v>
      </c>
      <c r="L205" s="142">
        <f t="shared" si="23"/>
        <v>0.52</v>
      </c>
    </row>
    <row r="206" spans="1:12" x14ac:dyDescent="0.25">
      <c r="A206" s="53">
        <f>+'Info ELECTRONORTE'!A174</f>
        <v>170</v>
      </c>
      <c r="B206" s="26" t="str">
        <f t="shared" si="24"/>
        <v>SICODI</v>
      </c>
      <c r="C206" s="9" t="str">
        <f>+'Info ELECTRONORTE'!B174</f>
        <v>LAMBAYEQUE</v>
      </c>
      <c r="D206" s="9" t="str">
        <f>+'Info ELECTRONORTE'!C174</f>
        <v>LAMBAYEQUE - OLMOS</v>
      </c>
      <c r="E206" s="9" t="str">
        <f>+'Info ELECTRONORTE'!D174</f>
        <v>LAMBAYEQUE</v>
      </c>
      <c r="F206" s="9" t="str">
        <f>+'Info ELECTRONORTE'!I174</f>
        <v>Media Tension</v>
      </c>
      <c r="G206" s="9">
        <f>+'Info ELECTRONORTE'!K174</f>
        <v>13</v>
      </c>
      <c r="H206" s="9" t="str">
        <f>+'Info ELECTRONORTE'!L174</f>
        <v>Postes</v>
      </c>
      <c r="I206" s="9" t="str">
        <f>+'Info ELECTRONORTE'!M174</f>
        <v>Concreto</v>
      </c>
      <c r="J206" s="9" t="str">
        <f>+'Info ELECTRONORTE'!N174</f>
        <v>PPC19</v>
      </c>
      <c r="K206" s="9" t="str">
        <f>+IF(B206="MOD INV_2018","Según corresponda",VLOOKUP(J206,SICODI!$G$3:$K$2404,2,FALSE))</f>
        <v>POSTE DE CONCRETO ARMADO DE 13/300/150/345</v>
      </c>
      <c r="L206" s="142">
        <f t="shared" si="23"/>
        <v>0.52</v>
      </c>
    </row>
    <row r="207" spans="1:12" x14ac:dyDescent="0.25">
      <c r="A207" s="53">
        <f>+'Info ELECTRONORTE'!A175</f>
        <v>171</v>
      </c>
      <c r="B207" s="26" t="str">
        <f t="shared" si="24"/>
        <v>SICODI</v>
      </c>
      <c r="C207" s="9" t="str">
        <f>+'Info ELECTRONORTE'!B175</f>
        <v>LAMBAYEQUE</v>
      </c>
      <c r="D207" s="9" t="str">
        <f>+'Info ELECTRONORTE'!C175</f>
        <v>LAMBAYEQUE - OLMOS</v>
      </c>
      <c r="E207" s="9" t="str">
        <f>+'Info ELECTRONORTE'!D175</f>
        <v>LAMBAYEQUE</v>
      </c>
      <c r="F207" s="9" t="str">
        <f>+'Info ELECTRONORTE'!I175</f>
        <v>Media Tension</v>
      </c>
      <c r="G207" s="9">
        <f>+'Info ELECTRONORTE'!K175</f>
        <v>13</v>
      </c>
      <c r="H207" s="9" t="str">
        <f>+'Info ELECTRONORTE'!L175</f>
        <v>Postes</v>
      </c>
      <c r="I207" s="9" t="str">
        <f>+'Info ELECTRONORTE'!M175</f>
        <v>Concreto</v>
      </c>
      <c r="J207" s="9" t="str">
        <f>+'Info ELECTRONORTE'!N175</f>
        <v>PPC19</v>
      </c>
      <c r="K207" s="9" t="str">
        <f>+IF(B207="MOD INV_2018","Según corresponda",VLOOKUP(J207,SICODI!$G$3:$K$2404,2,FALSE))</f>
        <v>POSTE DE CONCRETO ARMADO DE 13/300/150/345</v>
      </c>
      <c r="L207" s="142">
        <f t="shared" si="23"/>
        <v>0.52</v>
      </c>
    </row>
    <row r="208" spans="1:12" x14ac:dyDescent="0.25">
      <c r="A208" s="53">
        <f>+'Info ELECTRONORTE'!A176</f>
        <v>172</v>
      </c>
      <c r="B208" s="26" t="str">
        <f t="shared" si="24"/>
        <v>SICODI</v>
      </c>
      <c r="C208" s="9" t="str">
        <f>+'Info ELECTRONORTE'!B176</f>
        <v>LAMBAYEQUE</v>
      </c>
      <c r="D208" s="9" t="str">
        <f>+'Info ELECTRONORTE'!C176</f>
        <v>LAMBAYEQUE - OLMOS</v>
      </c>
      <c r="E208" s="9" t="str">
        <f>+'Info ELECTRONORTE'!D176</f>
        <v>LAMBAYEQUE</v>
      </c>
      <c r="F208" s="9" t="str">
        <f>+'Info ELECTRONORTE'!I176</f>
        <v>Media Tension</v>
      </c>
      <c r="G208" s="9">
        <f>+'Info ELECTRONORTE'!K176</f>
        <v>13</v>
      </c>
      <c r="H208" s="9" t="str">
        <f>+'Info ELECTRONORTE'!L176</f>
        <v>Postes</v>
      </c>
      <c r="I208" s="9" t="str">
        <f>+'Info ELECTRONORTE'!M176</f>
        <v>Concreto</v>
      </c>
      <c r="J208" s="9" t="str">
        <f>+'Info ELECTRONORTE'!N176</f>
        <v>PPC19</v>
      </c>
      <c r="K208" s="9" t="str">
        <f>+IF(B208="MOD INV_2018","Según corresponda",VLOOKUP(J208,SICODI!$G$3:$K$2404,2,FALSE))</f>
        <v>POSTE DE CONCRETO ARMADO DE 13/300/150/345</v>
      </c>
      <c r="L208" s="142">
        <f t="shared" si="23"/>
        <v>0.52</v>
      </c>
    </row>
    <row r="209" spans="1:12" x14ac:dyDescent="0.25">
      <c r="A209" s="53">
        <f>+'Info ELECTRONORTE'!A177</f>
        <v>173</v>
      </c>
      <c r="B209" s="26" t="str">
        <f t="shared" si="24"/>
        <v>SICODI</v>
      </c>
      <c r="C209" s="9" t="str">
        <f>+'Info ELECTRONORTE'!B177</f>
        <v>LAMBAYEQUE</v>
      </c>
      <c r="D209" s="9" t="str">
        <f>+'Info ELECTRONORTE'!C177</f>
        <v>LAMBAYEQUE - OLMOS</v>
      </c>
      <c r="E209" s="9" t="str">
        <f>+'Info ELECTRONORTE'!D177</f>
        <v>LAMBAYEQUE</v>
      </c>
      <c r="F209" s="9" t="str">
        <f>+'Info ELECTRONORTE'!I177</f>
        <v>Media Tension</v>
      </c>
      <c r="G209" s="9">
        <f>+'Info ELECTRONORTE'!K177</f>
        <v>13</v>
      </c>
      <c r="H209" s="9" t="str">
        <f>+'Info ELECTRONORTE'!L177</f>
        <v>Postes</v>
      </c>
      <c r="I209" s="9" t="str">
        <f>+'Info ELECTRONORTE'!M177</f>
        <v>Concreto</v>
      </c>
      <c r="J209" s="9" t="str">
        <f>+'Info ELECTRONORTE'!N177</f>
        <v>PPC19</v>
      </c>
      <c r="K209" s="9" t="str">
        <f>+IF(B209="MOD INV_2018","Según corresponda",VLOOKUP(J209,SICODI!$G$3:$K$2404,2,FALSE))</f>
        <v>POSTE DE CONCRETO ARMADO DE 13/300/150/345</v>
      </c>
      <c r="L209" s="142">
        <f t="shared" si="23"/>
        <v>0.52</v>
      </c>
    </row>
    <row r="210" spans="1:12" x14ac:dyDescent="0.25">
      <c r="A210" s="53">
        <f>+'Info ELECTRONORTE'!A178</f>
        <v>174</v>
      </c>
      <c r="B210" s="26" t="str">
        <f t="shared" si="24"/>
        <v>SICODI</v>
      </c>
      <c r="C210" s="9" t="str">
        <f>+'Info ELECTRONORTE'!B178</f>
        <v>LAMBAYEQUE</v>
      </c>
      <c r="D210" s="9" t="str">
        <f>+'Info ELECTRONORTE'!C178</f>
        <v>LAMBAYEQUE - OLMOS</v>
      </c>
      <c r="E210" s="9" t="str">
        <f>+'Info ELECTRONORTE'!D178</f>
        <v>LAMBAYEQUE</v>
      </c>
      <c r="F210" s="9" t="str">
        <f>+'Info ELECTRONORTE'!I178</f>
        <v>Media Tension</v>
      </c>
      <c r="G210" s="9">
        <f>+'Info ELECTRONORTE'!K178</f>
        <v>13</v>
      </c>
      <c r="H210" s="9" t="str">
        <f>+'Info ELECTRONORTE'!L178</f>
        <v>Postes</v>
      </c>
      <c r="I210" s="9" t="str">
        <f>+'Info ELECTRONORTE'!M178</f>
        <v>Concreto</v>
      </c>
      <c r="J210" s="9" t="str">
        <f>+'Info ELECTRONORTE'!N178</f>
        <v>PPC19</v>
      </c>
      <c r="K210" s="9" t="str">
        <f>+IF(B210="MOD INV_2018","Según corresponda",VLOOKUP(J210,SICODI!$G$3:$K$2404,2,FALSE))</f>
        <v>POSTE DE CONCRETO ARMADO DE 13/300/150/345</v>
      </c>
      <c r="L210" s="142">
        <f t="shared" si="23"/>
        <v>0.52</v>
      </c>
    </row>
    <row r="211" spans="1:12" x14ac:dyDescent="0.25">
      <c r="A211" s="53">
        <f>+'Info ELECTRONORTE'!A179</f>
        <v>175</v>
      </c>
      <c r="B211" s="26" t="str">
        <f t="shared" si="24"/>
        <v>SICODI</v>
      </c>
      <c r="C211" s="9" t="str">
        <f>+'Info ELECTRONORTE'!B179</f>
        <v>LAMBAYEQUE</v>
      </c>
      <c r="D211" s="9" t="str">
        <f>+'Info ELECTRONORTE'!C179</f>
        <v>LAMBAYEQUE - OLMOS</v>
      </c>
      <c r="E211" s="9" t="str">
        <f>+'Info ELECTRONORTE'!D179</f>
        <v>LAMBAYEQUE</v>
      </c>
      <c r="F211" s="9" t="str">
        <f>+'Info ELECTRONORTE'!I179</f>
        <v>Media Tension</v>
      </c>
      <c r="G211" s="9">
        <f>+'Info ELECTRONORTE'!K179</f>
        <v>13</v>
      </c>
      <c r="H211" s="9" t="str">
        <f>+'Info ELECTRONORTE'!L179</f>
        <v>Postes</v>
      </c>
      <c r="I211" s="9" t="str">
        <f>+'Info ELECTRONORTE'!M179</f>
        <v>Concreto</v>
      </c>
      <c r="J211" s="9" t="str">
        <f>+'Info ELECTRONORTE'!N179</f>
        <v>PPC19</v>
      </c>
      <c r="K211" s="9" t="str">
        <f>+IF(B211="MOD INV_2018","Según corresponda",VLOOKUP(J211,SICODI!$G$3:$K$2404,2,FALSE))</f>
        <v>POSTE DE CONCRETO ARMADO DE 13/300/150/345</v>
      </c>
      <c r="L211" s="142">
        <f t="shared" si="23"/>
        <v>0.52</v>
      </c>
    </row>
    <row r="212" spans="1:12" x14ac:dyDescent="0.25">
      <c r="A212" s="53">
        <f>+'Info ELECTRONORTE'!A180</f>
        <v>176</v>
      </c>
      <c r="B212" s="26" t="str">
        <f t="shared" si="24"/>
        <v>SICODI</v>
      </c>
      <c r="C212" s="9" t="str">
        <f>+'Info ELECTRONORTE'!B180</f>
        <v>LAMBAYEQUE</v>
      </c>
      <c r="D212" s="9" t="str">
        <f>+'Info ELECTRONORTE'!C180</f>
        <v>LAMBAYEQUE - OLMOS</v>
      </c>
      <c r="E212" s="9" t="str">
        <f>+'Info ELECTRONORTE'!D180</f>
        <v>LAMBAYEQUE</v>
      </c>
      <c r="F212" s="9" t="str">
        <f>+'Info ELECTRONORTE'!I180</f>
        <v>Media Tension</v>
      </c>
      <c r="G212" s="9">
        <f>+'Info ELECTRONORTE'!K180</f>
        <v>13</v>
      </c>
      <c r="H212" s="9" t="str">
        <f>+'Info ELECTRONORTE'!L180</f>
        <v>Postes</v>
      </c>
      <c r="I212" s="9" t="str">
        <f>+'Info ELECTRONORTE'!M180</f>
        <v>Concreto</v>
      </c>
      <c r="J212" s="9" t="str">
        <f>+'Info ELECTRONORTE'!N180</f>
        <v>PPC19</v>
      </c>
      <c r="K212" s="9" t="str">
        <f>+IF(B212="MOD INV_2018","Según corresponda",VLOOKUP(J212,SICODI!$G$3:$K$2404,2,FALSE))</f>
        <v>POSTE DE CONCRETO ARMADO DE 13/300/150/345</v>
      </c>
      <c r="L212" s="142">
        <f t="shared" si="23"/>
        <v>0.52</v>
      </c>
    </row>
    <row r="213" spans="1:12" x14ac:dyDescent="0.25">
      <c r="A213" s="53">
        <f>+'Info ELECTRONORTE'!A181</f>
        <v>177</v>
      </c>
      <c r="B213" s="26" t="str">
        <f t="shared" si="24"/>
        <v>SICODI</v>
      </c>
      <c r="C213" s="9" t="str">
        <f>+'Info ELECTRONORTE'!B181</f>
        <v>LAMBAYEQUE</v>
      </c>
      <c r="D213" s="9" t="str">
        <f>+'Info ELECTRONORTE'!C181</f>
        <v>LAMBAYEQUE - OLMOS</v>
      </c>
      <c r="E213" s="9" t="str">
        <f>+'Info ELECTRONORTE'!D181</f>
        <v>LAMBAYEQUE</v>
      </c>
      <c r="F213" s="9" t="str">
        <f>+'Info ELECTRONORTE'!I181</f>
        <v>Media Tension</v>
      </c>
      <c r="G213" s="9">
        <f>+'Info ELECTRONORTE'!K181</f>
        <v>13</v>
      </c>
      <c r="H213" s="9" t="str">
        <f>+'Info ELECTRONORTE'!L181</f>
        <v>Postes</v>
      </c>
      <c r="I213" s="9" t="str">
        <f>+'Info ELECTRONORTE'!M181</f>
        <v>Concreto</v>
      </c>
      <c r="J213" s="9" t="str">
        <f>+'Info ELECTRONORTE'!N181</f>
        <v>PPC19</v>
      </c>
      <c r="K213" s="9" t="str">
        <f>+IF(B213="MOD INV_2018","Según corresponda",VLOOKUP(J213,SICODI!$G$3:$K$2404,2,FALSE))</f>
        <v>POSTE DE CONCRETO ARMADO DE 13/300/150/345</v>
      </c>
      <c r="L213" s="142">
        <f t="shared" si="23"/>
        <v>0.52</v>
      </c>
    </row>
    <row r="214" spans="1:12" x14ac:dyDescent="0.25">
      <c r="A214" s="53">
        <f>+'Info ELECTRONORTE'!A182</f>
        <v>178</v>
      </c>
      <c r="B214" s="26" t="str">
        <f t="shared" si="24"/>
        <v>SICODI</v>
      </c>
      <c r="C214" s="9" t="str">
        <f>+'Info ELECTRONORTE'!B182</f>
        <v>LAMBAYEQUE</v>
      </c>
      <c r="D214" s="9" t="str">
        <f>+'Info ELECTRONORTE'!C182</f>
        <v>LAMBAYEQUE - OLMOS</v>
      </c>
      <c r="E214" s="9" t="str">
        <f>+'Info ELECTRONORTE'!D182</f>
        <v>LAMBAYEQUE</v>
      </c>
      <c r="F214" s="9" t="str">
        <f>+'Info ELECTRONORTE'!I182</f>
        <v>Media Tension</v>
      </c>
      <c r="G214" s="9">
        <f>+'Info ELECTRONORTE'!K182</f>
        <v>13</v>
      </c>
      <c r="H214" s="9" t="str">
        <f>+'Info ELECTRONORTE'!L182</f>
        <v>Postes</v>
      </c>
      <c r="I214" s="9" t="str">
        <f>+'Info ELECTRONORTE'!M182</f>
        <v>Concreto</v>
      </c>
      <c r="J214" s="9" t="str">
        <f>+'Info ELECTRONORTE'!N182</f>
        <v>PPC19</v>
      </c>
      <c r="K214" s="9" t="str">
        <f>+IF(B214="MOD INV_2018","Según corresponda",VLOOKUP(J214,SICODI!$G$3:$K$2404,2,FALSE))</f>
        <v>POSTE DE CONCRETO ARMADO DE 13/300/150/345</v>
      </c>
      <c r="L214" s="142">
        <f t="shared" si="23"/>
        <v>0.52</v>
      </c>
    </row>
    <row r="215" spans="1:12" x14ac:dyDescent="0.25">
      <c r="A215" s="53">
        <f>+'Info ELECTRONORTE'!A183</f>
        <v>179</v>
      </c>
      <c r="B215" s="26" t="str">
        <f t="shared" si="24"/>
        <v>SICODI</v>
      </c>
      <c r="C215" s="9" t="str">
        <f>+'Info ELECTRONORTE'!B183</f>
        <v>LAMBAYEQUE</v>
      </c>
      <c r="D215" s="9" t="str">
        <f>+'Info ELECTRONORTE'!C183</f>
        <v>LAMBAYEQUE - OLMOS</v>
      </c>
      <c r="E215" s="9" t="str">
        <f>+'Info ELECTRONORTE'!D183</f>
        <v>LAMBAYEQUE</v>
      </c>
      <c r="F215" s="9" t="str">
        <f>+'Info ELECTRONORTE'!I183</f>
        <v>Media Tension</v>
      </c>
      <c r="G215" s="9">
        <f>+'Info ELECTRONORTE'!K183</f>
        <v>13</v>
      </c>
      <c r="H215" s="9" t="str">
        <f>+'Info ELECTRONORTE'!L183</f>
        <v>Postes</v>
      </c>
      <c r="I215" s="9" t="str">
        <f>+'Info ELECTRONORTE'!M183</f>
        <v>Concreto</v>
      </c>
      <c r="J215" s="9" t="str">
        <f>+'Info ELECTRONORTE'!N183</f>
        <v>PPC19</v>
      </c>
      <c r="K215" s="9" t="str">
        <f>+IF(B215="MOD INV_2018","Según corresponda",VLOOKUP(J215,SICODI!$G$3:$K$2404,2,FALSE))</f>
        <v>POSTE DE CONCRETO ARMADO DE 13/300/150/345</v>
      </c>
      <c r="L215" s="142">
        <f t="shared" si="23"/>
        <v>0.52</v>
      </c>
    </row>
    <row r="216" spans="1:12" x14ac:dyDescent="0.25">
      <c r="A216" s="53">
        <f>+'Info ELECTRONORTE'!A184</f>
        <v>180</v>
      </c>
      <c r="B216" s="26" t="str">
        <f t="shared" si="24"/>
        <v>SICODI</v>
      </c>
      <c r="C216" s="9" t="str">
        <f>+'Info ELECTRONORTE'!B184</f>
        <v>LAMBAYEQUE</v>
      </c>
      <c r="D216" s="9" t="str">
        <f>+'Info ELECTRONORTE'!C184</f>
        <v>LAMBAYEQUE - OLMOS</v>
      </c>
      <c r="E216" s="9" t="str">
        <f>+'Info ELECTRONORTE'!D184</f>
        <v>LAMBAYEQUE</v>
      </c>
      <c r="F216" s="9" t="str">
        <f>+'Info ELECTRONORTE'!I184</f>
        <v>Media Tension</v>
      </c>
      <c r="G216" s="9">
        <f>+'Info ELECTRONORTE'!K184</f>
        <v>13</v>
      </c>
      <c r="H216" s="9" t="str">
        <f>+'Info ELECTRONORTE'!L184</f>
        <v>Postes</v>
      </c>
      <c r="I216" s="9" t="str">
        <f>+'Info ELECTRONORTE'!M184</f>
        <v>Concreto</v>
      </c>
      <c r="J216" s="9" t="str">
        <f>+'Info ELECTRONORTE'!N184</f>
        <v>PPC19</v>
      </c>
      <c r="K216" s="9" t="str">
        <f>+IF(B216="MOD INV_2018","Según corresponda",VLOOKUP(J216,SICODI!$G$3:$K$2404,2,FALSE))</f>
        <v>POSTE DE CONCRETO ARMADO DE 13/300/150/345</v>
      </c>
      <c r="L216" s="142">
        <f t="shared" si="23"/>
        <v>0.52</v>
      </c>
    </row>
    <row r="217" spans="1:12" x14ac:dyDescent="0.25">
      <c r="A217" s="53">
        <f>+'Info ELECTRONORTE'!A185</f>
        <v>181</v>
      </c>
      <c r="B217" s="26" t="str">
        <f t="shared" si="24"/>
        <v>SICODI</v>
      </c>
      <c r="C217" s="9" t="str">
        <f>+'Info ELECTRONORTE'!B185</f>
        <v>LAMBAYEQUE</v>
      </c>
      <c r="D217" s="9" t="str">
        <f>+'Info ELECTRONORTE'!C185</f>
        <v>LAMBAYEQUE - OLMOS</v>
      </c>
      <c r="E217" s="9" t="str">
        <f>+'Info ELECTRONORTE'!D185</f>
        <v>LAMBAYEQUE</v>
      </c>
      <c r="F217" s="9" t="str">
        <f>+'Info ELECTRONORTE'!I185</f>
        <v>Media Tension</v>
      </c>
      <c r="G217" s="9">
        <f>+'Info ELECTRONORTE'!K185</f>
        <v>13</v>
      </c>
      <c r="H217" s="9" t="str">
        <f>+'Info ELECTRONORTE'!L185</f>
        <v>Postes</v>
      </c>
      <c r="I217" s="9" t="str">
        <f>+'Info ELECTRONORTE'!M185</f>
        <v>Concreto</v>
      </c>
      <c r="J217" s="9" t="str">
        <f>+'Info ELECTRONORTE'!N185</f>
        <v>PPC19</v>
      </c>
      <c r="K217" s="9" t="str">
        <f>+IF(B217="MOD INV_2018","Según corresponda",VLOOKUP(J217,SICODI!$G$3:$K$2404,2,FALSE))</f>
        <v>POSTE DE CONCRETO ARMADO DE 13/300/150/345</v>
      </c>
      <c r="L217" s="142">
        <f t="shared" si="23"/>
        <v>0.52</v>
      </c>
    </row>
    <row r="218" spans="1:12" x14ac:dyDescent="0.25">
      <c r="A218" s="53">
        <f>+'Info ELECTRONORTE'!A186</f>
        <v>182</v>
      </c>
      <c r="B218" s="26" t="str">
        <f t="shared" si="24"/>
        <v>SICODI</v>
      </c>
      <c r="C218" s="9" t="str">
        <f>+'Info ELECTRONORTE'!B186</f>
        <v>LAMBAYEQUE</v>
      </c>
      <c r="D218" s="9" t="str">
        <f>+'Info ELECTRONORTE'!C186</f>
        <v>LAMBAYEQUE - OLMOS</v>
      </c>
      <c r="E218" s="9" t="str">
        <f>+'Info ELECTRONORTE'!D186</f>
        <v>LAMBAYEQUE</v>
      </c>
      <c r="F218" s="9" t="str">
        <f>+'Info ELECTRONORTE'!I186</f>
        <v>Media Tension</v>
      </c>
      <c r="G218" s="9">
        <f>+'Info ELECTRONORTE'!K186</f>
        <v>13</v>
      </c>
      <c r="H218" s="9" t="str">
        <f>+'Info ELECTRONORTE'!L186</f>
        <v>Postes</v>
      </c>
      <c r="I218" s="9" t="str">
        <f>+'Info ELECTRONORTE'!M186</f>
        <v>Concreto</v>
      </c>
      <c r="J218" s="9" t="str">
        <f>+'Info ELECTRONORTE'!N186</f>
        <v>PPC19</v>
      </c>
      <c r="K218" s="9" t="str">
        <f>+IF(B218="MOD INV_2018","Según corresponda",VLOOKUP(J218,SICODI!$G$3:$K$2404,2,FALSE))</f>
        <v>POSTE DE CONCRETO ARMADO DE 13/300/150/345</v>
      </c>
      <c r="L218" s="142">
        <f t="shared" si="23"/>
        <v>0.52</v>
      </c>
    </row>
    <row r="219" spans="1:12" x14ac:dyDescent="0.25">
      <c r="A219" s="53">
        <f>+'Info ELECTRONORTE'!A187</f>
        <v>183</v>
      </c>
      <c r="B219" s="26" t="str">
        <f t="shared" si="24"/>
        <v>SICODI</v>
      </c>
      <c r="C219" s="9" t="str">
        <f>+'Info ELECTRONORTE'!B187</f>
        <v>LAMBAYEQUE</v>
      </c>
      <c r="D219" s="9" t="str">
        <f>+'Info ELECTRONORTE'!C187</f>
        <v>LAMBAYEQUE - OLMOS</v>
      </c>
      <c r="E219" s="9" t="str">
        <f>+'Info ELECTRONORTE'!D187</f>
        <v>LAMBAYEQUE</v>
      </c>
      <c r="F219" s="9" t="str">
        <f>+'Info ELECTRONORTE'!I187</f>
        <v>Media Tension</v>
      </c>
      <c r="G219" s="9">
        <f>+'Info ELECTRONORTE'!K187</f>
        <v>13</v>
      </c>
      <c r="H219" s="9" t="str">
        <f>+'Info ELECTRONORTE'!L187</f>
        <v>Postes</v>
      </c>
      <c r="I219" s="9" t="str">
        <f>+'Info ELECTRONORTE'!M187</f>
        <v>Concreto</v>
      </c>
      <c r="J219" s="9" t="str">
        <f>+'Info ELECTRONORTE'!N187</f>
        <v>PPC19</v>
      </c>
      <c r="K219" s="9" t="str">
        <f>+IF(B219="MOD INV_2018","Según corresponda",VLOOKUP(J219,SICODI!$G$3:$K$2404,2,FALSE))</f>
        <v>POSTE DE CONCRETO ARMADO DE 13/300/150/345</v>
      </c>
      <c r="L219" s="142">
        <f t="shared" si="23"/>
        <v>0.52</v>
      </c>
    </row>
    <row r="220" spans="1:12" x14ac:dyDescent="0.25">
      <c r="A220" s="53">
        <f>+'Info ELECTRONORTE'!A188</f>
        <v>184</v>
      </c>
      <c r="B220" s="26" t="str">
        <f t="shared" si="24"/>
        <v>SICODI</v>
      </c>
      <c r="C220" s="9" t="str">
        <f>+'Info ELECTRONORTE'!B188</f>
        <v>LAMBAYEQUE</v>
      </c>
      <c r="D220" s="9" t="str">
        <f>+'Info ELECTRONORTE'!C188</f>
        <v>LAMBAYEQUE - OLMOS</v>
      </c>
      <c r="E220" s="9" t="str">
        <f>+'Info ELECTRONORTE'!D188</f>
        <v>LAMBAYEQUE</v>
      </c>
      <c r="F220" s="9" t="str">
        <f>+'Info ELECTRONORTE'!I188</f>
        <v>Media Tension</v>
      </c>
      <c r="G220" s="9">
        <f>+'Info ELECTRONORTE'!K188</f>
        <v>13</v>
      </c>
      <c r="H220" s="9" t="str">
        <f>+'Info ELECTRONORTE'!L188</f>
        <v>Postes</v>
      </c>
      <c r="I220" s="9" t="str">
        <f>+'Info ELECTRONORTE'!M188</f>
        <v>Concreto</v>
      </c>
      <c r="J220" s="9" t="str">
        <f>+'Info ELECTRONORTE'!N188</f>
        <v>PPC19</v>
      </c>
      <c r="K220" s="9" t="str">
        <f>+IF(B220="MOD INV_2018","Según corresponda",VLOOKUP(J220,SICODI!$G$3:$K$2404,2,FALSE))</f>
        <v>POSTE DE CONCRETO ARMADO DE 13/300/150/345</v>
      </c>
      <c r="L220" s="142">
        <f t="shared" si="23"/>
        <v>0.52</v>
      </c>
    </row>
    <row r="221" spans="1:12" x14ac:dyDescent="0.25">
      <c r="A221" s="53">
        <f>+'Info ELECTRONORTE'!A189</f>
        <v>185</v>
      </c>
      <c r="B221" s="26" t="str">
        <f t="shared" si="24"/>
        <v>SICODI</v>
      </c>
      <c r="C221" s="9" t="str">
        <f>+'Info ELECTRONORTE'!B189</f>
        <v>LAMBAYEQUE</v>
      </c>
      <c r="D221" s="9" t="str">
        <f>+'Info ELECTRONORTE'!C189</f>
        <v>LAMBAYEQUE - OLMOS</v>
      </c>
      <c r="E221" s="9" t="str">
        <f>+'Info ELECTRONORTE'!D189</f>
        <v>LAMBAYEQUE</v>
      </c>
      <c r="F221" s="9" t="str">
        <f>+'Info ELECTRONORTE'!I189</f>
        <v>Media Tension</v>
      </c>
      <c r="G221" s="9">
        <f>+'Info ELECTRONORTE'!K189</f>
        <v>13</v>
      </c>
      <c r="H221" s="9" t="str">
        <f>+'Info ELECTRONORTE'!L189</f>
        <v>Postes</v>
      </c>
      <c r="I221" s="9" t="str">
        <f>+'Info ELECTRONORTE'!M189</f>
        <v>Concreto</v>
      </c>
      <c r="J221" s="9" t="str">
        <f>+'Info ELECTRONORTE'!N189</f>
        <v>PPC19</v>
      </c>
      <c r="K221" s="9" t="str">
        <f>+IF(B221="MOD INV_2018","Según corresponda",VLOOKUP(J221,SICODI!$G$3:$K$2404,2,FALSE))</f>
        <v>POSTE DE CONCRETO ARMADO DE 13/300/150/345</v>
      </c>
      <c r="L221" s="142">
        <f t="shared" si="23"/>
        <v>0.52</v>
      </c>
    </row>
    <row r="222" spans="1:12" x14ac:dyDescent="0.25">
      <c r="A222" s="53">
        <f>+'Info ELECTRONORTE'!A190</f>
        <v>186</v>
      </c>
      <c r="B222" s="26" t="str">
        <f t="shared" si="24"/>
        <v>SICODI</v>
      </c>
      <c r="C222" s="9" t="str">
        <f>+'Info ELECTRONORTE'!B190</f>
        <v>LAMBAYEQUE</v>
      </c>
      <c r="D222" s="9" t="str">
        <f>+'Info ELECTRONORTE'!C190</f>
        <v>LAMBAYEQUE - OLMOS</v>
      </c>
      <c r="E222" s="9" t="str">
        <f>+'Info ELECTRONORTE'!D190</f>
        <v>LAMBAYEQUE</v>
      </c>
      <c r="F222" s="9" t="str">
        <f>+'Info ELECTRONORTE'!I190</f>
        <v>Media Tension</v>
      </c>
      <c r="G222" s="9">
        <f>+'Info ELECTRONORTE'!K190</f>
        <v>13</v>
      </c>
      <c r="H222" s="9" t="str">
        <f>+'Info ELECTRONORTE'!L190</f>
        <v>Postes</v>
      </c>
      <c r="I222" s="9" t="str">
        <f>+'Info ELECTRONORTE'!M190</f>
        <v>Concreto</v>
      </c>
      <c r="J222" s="9" t="str">
        <f>+'Info ELECTRONORTE'!N190</f>
        <v>PPC19</v>
      </c>
      <c r="K222" s="9" t="str">
        <f>+IF(B222="MOD INV_2018","Según corresponda",VLOOKUP(J222,SICODI!$G$3:$K$2404,2,FALSE))</f>
        <v>POSTE DE CONCRETO ARMADO DE 13/300/150/345</v>
      </c>
      <c r="L222" s="142">
        <f t="shared" si="23"/>
        <v>0.52</v>
      </c>
    </row>
    <row r="223" spans="1:12" x14ac:dyDescent="0.25">
      <c r="A223" s="53">
        <f>+'Info ELECTRONORTE'!A191</f>
        <v>187</v>
      </c>
      <c r="B223" s="26" t="str">
        <f t="shared" si="24"/>
        <v>SICODI</v>
      </c>
      <c r="C223" s="9" t="str">
        <f>+'Info ELECTRONORTE'!B191</f>
        <v>LAMBAYEQUE</v>
      </c>
      <c r="D223" s="9" t="str">
        <f>+'Info ELECTRONORTE'!C191</f>
        <v>LAMBAYEQUE - OLMOS</v>
      </c>
      <c r="E223" s="9" t="str">
        <f>+'Info ELECTRONORTE'!D191</f>
        <v>LAMBAYEQUE</v>
      </c>
      <c r="F223" s="9" t="str">
        <f>+'Info ELECTRONORTE'!I191</f>
        <v>Media Tension</v>
      </c>
      <c r="G223" s="9">
        <f>+'Info ELECTRONORTE'!K191</f>
        <v>13</v>
      </c>
      <c r="H223" s="9" t="str">
        <f>+'Info ELECTRONORTE'!L191</f>
        <v>Postes</v>
      </c>
      <c r="I223" s="9" t="str">
        <f>+'Info ELECTRONORTE'!M191</f>
        <v>Concreto</v>
      </c>
      <c r="J223" s="9" t="str">
        <f>+'Info ELECTRONORTE'!N191</f>
        <v>PPC19</v>
      </c>
      <c r="K223" s="9" t="str">
        <f>+IF(B223="MOD INV_2018","Según corresponda",VLOOKUP(J223,SICODI!$G$3:$K$2404,2,FALSE))</f>
        <v>POSTE DE CONCRETO ARMADO DE 13/300/150/345</v>
      </c>
      <c r="L223" s="142">
        <f t="shared" si="23"/>
        <v>0.52</v>
      </c>
    </row>
    <row r="224" spans="1:12" x14ac:dyDescent="0.25">
      <c r="A224" s="53">
        <f>+'Info ELECTRONORTE'!A192</f>
        <v>188</v>
      </c>
      <c r="B224" s="26" t="str">
        <f t="shared" si="24"/>
        <v>SICODI</v>
      </c>
      <c r="C224" s="9" t="str">
        <f>+'Info ELECTRONORTE'!B192</f>
        <v>LAMBAYEQUE</v>
      </c>
      <c r="D224" s="9" t="str">
        <f>+'Info ELECTRONORTE'!C192</f>
        <v>LAMBAYEQUE - OLMOS</v>
      </c>
      <c r="E224" s="9" t="str">
        <f>+'Info ELECTRONORTE'!D192</f>
        <v>LAMBAYEQUE</v>
      </c>
      <c r="F224" s="9" t="str">
        <f>+'Info ELECTRONORTE'!I192</f>
        <v>Media Tension</v>
      </c>
      <c r="G224" s="9">
        <f>+'Info ELECTRONORTE'!K192</f>
        <v>13</v>
      </c>
      <c r="H224" s="9" t="str">
        <f>+'Info ELECTRONORTE'!L192</f>
        <v>Postes</v>
      </c>
      <c r="I224" s="9" t="str">
        <f>+'Info ELECTRONORTE'!M192</f>
        <v>Concreto</v>
      </c>
      <c r="J224" s="9" t="str">
        <f>+'Info ELECTRONORTE'!N192</f>
        <v>PPC19</v>
      </c>
      <c r="K224" s="9" t="str">
        <f>+IF(B224="MOD INV_2018","Según corresponda",VLOOKUP(J224,SICODI!$G$3:$K$2404,2,FALSE))</f>
        <v>POSTE DE CONCRETO ARMADO DE 13/300/150/345</v>
      </c>
      <c r="L224" s="142">
        <f t="shared" si="23"/>
        <v>0.52</v>
      </c>
    </row>
    <row r="225" spans="1:12" x14ac:dyDescent="0.25">
      <c r="A225" s="53">
        <f>+'Info ELECTRONORTE'!A193</f>
        <v>189</v>
      </c>
      <c r="B225" s="26" t="str">
        <f t="shared" si="24"/>
        <v>SICODI</v>
      </c>
      <c r="C225" s="9" t="str">
        <f>+'Info ELECTRONORTE'!B193</f>
        <v>LAMBAYEQUE</v>
      </c>
      <c r="D225" s="9" t="str">
        <f>+'Info ELECTRONORTE'!C193</f>
        <v>LAMBAYEQUE - OLMOS</v>
      </c>
      <c r="E225" s="9" t="str">
        <f>+'Info ELECTRONORTE'!D193</f>
        <v>LAMBAYEQUE</v>
      </c>
      <c r="F225" s="9" t="str">
        <f>+'Info ELECTRONORTE'!I193</f>
        <v>Media Tension</v>
      </c>
      <c r="G225" s="9">
        <f>+'Info ELECTRONORTE'!K193</f>
        <v>13</v>
      </c>
      <c r="H225" s="9" t="str">
        <f>+'Info ELECTRONORTE'!L193</f>
        <v>Postes</v>
      </c>
      <c r="I225" s="9" t="str">
        <f>+'Info ELECTRONORTE'!M193</f>
        <v>Concreto</v>
      </c>
      <c r="J225" s="9" t="str">
        <f>+'Info ELECTRONORTE'!N193</f>
        <v>PPC19</v>
      </c>
      <c r="K225" s="9" t="str">
        <f>+IF(B225="MOD INV_2018","Según corresponda",VLOOKUP(J225,SICODI!$G$3:$K$2404,2,FALSE))</f>
        <v>POSTE DE CONCRETO ARMADO DE 13/300/150/345</v>
      </c>
      <c r="L225" s="142">
        <f t="shared" si="23"/>
        <v>0.52</v>
      </c>
    </row>
    <row r="226" spans="1:12" x14ac:dyDescent="0.25">
      <c r="A226" s="53">
        <f>+'Info ELECTRONORTE'!A194</f>
        <v>190</v>
      </c>
      <c r="B226" s="26" t="str">
        <f t="shared" si="24"/>
        <v>SICODI</v>
      </c>
      <c r="C226" s="9" t="str">
        <f>+'Info ELECTRONORTE'!B194</f>
        <v>LAMBAYEQUE</v>
      </c>
      <c r="D226" s="9" t="str">
        <f>+'Info ELECTRONORTE'!C194</f>
        <v>LAMBAYEQUE - OLMOS</v>
      </c>
      <c r="E226" s="9" t="str">
        <f>+'Info ELECTRONORTE'!D194</f>
        <v>LAMBAYEQUE</v>
      </c>
      <c r="F226" s="9" t="str">
        <f>+'Info ELECTRONORTE'!I194</f>
        <v>Media Tension</v>
      </c>
      <c r="G226" s="9">
        <f>+'Info ELECTRONORTE'!K194</f>
        <v>13</v>
      </c>
      <c r="H226" s="9" t="str">
        <f>+'Info ELECTRONORTE'!L194</f>
        <v>Postes</v>
      </c>
      <c r="I226" s="9" t="str">
        <f>+'Info ELECTRONORTE'!M194</f>
        <v>Concreto</v>
      </c>
      <c r="J226" s="9" t="str">
        <f>+'Info ELECTRONORTE'!N194</f>
        <v>PPC19</v>
      </c>
      <c r="K226" s="9" t="str">
        <f>+IF(B226="MOD INV_2018","Según corresponda",VLOOKUP(J226,SICODI!$G$3:$K$2404,2,FALSE))</f>
        <v>POSTE DE CONCRETO ARMADO DE 13/300/150/345</v>
      </c>
      <c r="L226" s="142">
        <f t="shared" si="23"/>
        <v>0.52</v>
      </c>
    </row>
    <row r="227" spans="1:12" x14ac:dyDescent="0.25">
      <c r="A227" s="53">
        <f>+'Info ELECTRONORTE'!A195</f>
        <v>191</v>
      </c>
      <c r="B227" s="26" t="str">
        <f t="shared" si="24"/>
        <v>SICODI</v>
      </c>
      <c r="C227" s="9" t="str">
        <f>+'Info ELECTRONORTE'!B195</f>
        <v>LAMBAYEQUE</v>
      </c>
      <c r="D227" s="9" t="str">
        <f>+'Info ELECTRONORTE'!C195</f>
        <v>LAMBAYEQUE - OLMOS</v>
      </c>
      <c r="E227" s="9" t="str">
        <f>+'Info ELECTRONORTE'!D195</f>
        <v>LAMBAYEQUE</v>
      </c>
      <c r="F227" s="9" t="str">
        <f>+'Info ELECTRONORTE'!I195</f>
        <v>Media Tension</v>
      </c>
      <c r="G227" s="9">
        <f>+'Info ELECTRONORTE'!K195</f>
        <v>13</v>
      </c>
      <c r="H227" s="9" t="str">
        <f>+'Info ELECTRONORTE'!L195</f>
        <v>Postes</v>
      </c>
      <c r="I227" s="9" t="str">
        <f>+'Info ELECTRONORTE'!M195</f>
        <v>Concreto</v>
      </c>
      <c r="J227" s="9" t="str">
        <f>+'Info ELECTRONORTE'!N195</f>
        <v>PPC19</v>
      </c>
      <c r="K227" s="9" t="str">
        <f>+IF(B227="MOD INV_2018","Según corresponda",VLOOKUP(J227,SICODI!$G$3:$K$2404,2,FALSE))</f>
        <v>POSTE DE CONCRETO ARMADO DE 13/300/150/345</v>
      </c>
      <c r="L227" s="142">
        <f t="shared" si="23"/>
        <v>0.52</v>
      </c>
    </row>
    <row r="228" spans="1:12" x14ac:dyDescent="0.25">
      <c r="A228" s="53">
        <f>+'Info ELECTRONORTE'!A196</f>
        <v>192</v>
      </c>
      <c r="B228" s="26" t="str">
        <f t="shared" si="24"/>
        <v>SICODI</v>
      </c>
      <c r="C228" s="9" t="str">
        <f>+'Info ELECTRONORTE'!B196</f>
        <v>LAMBAYEQUE</v>
      </c>
      <c r="D228" s="9" t="str">
        <f>+'Info ELECTRONORTE'!C196</f>
        <v>LAMBAYEQUE - OLMOS</v>
      </c>
      <c r="E228" s="9" t="str">
        <f>+'Info ELECTRONORTE'!D196</f>
        <v>LAMBAYEQUE</v>
      </c>
      <c r="F228" s="9" t="str">
        <f>+'Info ELECTRONORTE'!I196</f>
        <v>Media Tension</v>
      </c>
      <c r="G228" s="9">
        <f>+'Info ELECTRONORTE'!K196</f>
        <v>13</v>
      </c>
      <c r="H228" s="9" t="str">
        <f>+'Info ELECTRONORTE'!L196</f>
        <v>Postes</v>
      </c>
      <c r="I228" s="9" t="str">
        <f>+'Info ELECTRONORTE'!M196</f>
        <v>Concreto</v>
      </c>
      <c r="J228" s="9" t="str">
        <f>+'Info ELECTRONORTE'!N196</f>
        <v>PPC19</v>
      </c>
      <c r="K228" s="9" t="str">
        <f>+IF(B228="MOD INV_2018","Según corresponda",VLOOKUP(J228,SICODI!$G$3:$K$2404,2,FALSE))</f>
        <v>POSTE DE CONCRETO ARMADO DE 13/300/150/345</v>
      </c>
      <c r="L228" s="142">
        <f t="shared" si="23"/>
        <v>0.52</v>
      </c>
    </row>
    <row r="229" spans="1:12" x14ac:dyDescent="0.25">
      <c r="A229" s="53">
        <f>+'Info ELECTRONORTE'!A197</f>
        <v>193</v>
      </c>
      <c r="B229" s="26" t="str">
        <f t="shared" si="24"/>
        <v>SICODI</v>
      </c>
      <c r="C229" s="9" t="str">
        <f>+'Info ELECTRONORTE'!B197</f>
        <v>LAMBAYEQUE</v>
      </c>
      <c r="D229" s="9" t="str">
        <f>+'Info ELECTRONORTE'!C197</f>
        <v>LAMBAYEQUE - OLMOS</v>
      </c>
      <c r="E229" s="9" t="str">
        <f>+'Info ELECTRONORTE'!D197</f>
        <v>LAMBAYEQUE</v>
      </c>
      <c r="F229" s="9" t="str">
        <f>+'Info ELECTRONORTE'!I197</f>
        <v>Media Tension</v>
      </c>
      <c r="G229" s="9">
        <f>+'Info ELECTRONORTE'!K197</f>
        <v>13</v>
      </c>
      <c r="H229" s="9" t="str">
        <f>+'Info ELECTRONORTE'!L197</f>
        <v>Postes</v>
      </c>
      <c r="I229" s="9" t="str">
        <f>+'Info ELECTRONORTE'!M197</f>
        <v>Concreto</v>
      </c>
      <c r="J229" s="9" t="str">
        <f>+'Info ELECTRONORTE'!N197</f>
        <v>PPC19</v>
      </c>
      <c r="K229" s="9" t="str">
        <f>+IF(B229="MOD INV_2018","Según corresponda",VLOOKUP(J229,SICODI!$G$3:$K$2404,2,FALSE))</f>
        <v>POSTE DE CONCRETO ARMADO DE 13/300/150/345</v>
      </c>
      <c r="L229" s="142">
        <f t="shared" ref="L229:L292" si="25">+IF(K229="Según corresponda","Según corresponda",VLOOKUP(K229,$O$37:$P$49,2,FALSE))</f>
        <v>0.52</v>
      </c>
    </row>
    <row r="230" spans="1:12" x14ac:dyDescent="0.25">
      <c r="A230" s="53">
        <f>+'Info ELECTRONORTE'!A198</f>
        <v>194</v>
      </c>
      <c r="B230" s="26" t="str">
        <f t="shared" ref="B230:B293" si="26">+IF(ISERROR(INDEX($B$8:$B$31,MATCH(J230,$J$8:$J$31,0)))=TRUE,"MOD INV_2018",INDEX($B$8:$B$31,MATCH(J230,$J$8:$J$31,0)))</f>
        <v>SICODI</v>
      </c>
      <c r="C230" s="9" t="str">
        <f>+'Info ELECTRONORTE'!B198</f>
        <v>LAMBAYEQUE</v>
      </c>
      <c r="D230" s="9" t="str">
        <f>+'Info ELECTRONORTE'!C198</f>
        <v>LAMBAYEQUE - OLMOS</v>
      </c>
      <c r="E230" s="9" t="str">
        <f>+'Info ELECTRONORTE'!D198</f>
        <v>LAMBAYEQUE</v>
      </c>
      <c r="F230" s="9" t="str">
        <f>+'Info ELECTRONORTE'!I198</f>
        <v>Media Tension</v>
      </c>
      <c r="G230" s="9">
        <f>+'Info ELECTRONORTE'!K198</f>
        <v>13</v>
      </c>
      <c r="H230" s="9" t="str">
        <f>+'Info ELECTRONORTE'!L198</f>
        <v>Postes</v>
      </c>
      <c r="I230" s="9" t="str">
        <f>+'Info ELECTRONORTE'!M198</f>
        <v>Concreto</v>
      </c>
      <c r="J230" s="9" t="str">
        <f>+'Info ELECTRONORTE'!N198</f>
        <v>PPC19</v>
      </c>
      <c r="K230" s="9" t="str">
        <f>+IF(B230="MOD INV_2018","Según corresponda",VLOOKUP(J230,SICODI!$G$3:$K$2404,2,FALSE))</f>
        <v>POSTE DE CONCRETO ARMADO DE 13/300/150/345</v>
      </c>
      <c r="L230" s="142">
        <f t="shared" si="25"/>
        <v>0.52</v>
      </c>
    </row>
    <row r="231" spans="1:12" x14ac:dyDescent="0.25">
      <c r="A231" s="53">
        <f>+'Info ELECTRONORTE'!A199</f>
        <v>195</v>
      </c>
      <c r="B231" s="26" t="str">
        <f t="shared" si="26"/>
        <v>SICODI</v>
      </c>
      <c r="C231" s="9" t="str">
        <f>+'Info ELECTRONORTE'!B199</f>
        <v>LAMBAYEQUE</v>
      </c>
      <c r="D231" s="9" t="str">
        <f>+'Info ELECTRONORTE'!C199</f>
        <v>LAMBAYEQUE - OLMOS</v>
      </c>
      <c r="E231" s="9" t="str">
        <f>+'Info ELECTRONORTE'!D199</f>
        <v>LAMBAYEQUE</v>
      </c>
      <c r="F231" s="9" t="str">
        <f>+'Info ELECTRONORTE'!I199</f>
        <v>Media Tension</v>
      </c>
      <c r="G231" s="9">
        <f>+'Info ELECTRONORTE'!K199</f>
        <v>13</v>
      </c>
      <c r="H231" s="9" t="str">
        <f>+'Info ELECTRONORTE'!L199</f>
        <v>Postes</v>
      </c>
      <c r="I231" s="9" t="str">
        <f>+'Info ELECTRONORTE'!M199</f>
        <v>Concreto</v>
      </c>
      <c r="J231" s="9" t="str">
        <f>+'Info ELECTRONORTE'!N199</f>
        <v>PPC19</v>
      </c>
      <c r="K231" s="9" t="str">
        <f>+IF(B231="MOD INV_2018","Según corresponda",VLOOKUP(J231,SICODI!$G$3:$K$2404,2,FALSE))</f>
        <v>POSTE DE CONCRETO ARMADO DE 13/300/150/345</v>
      </c>
      <c r="L231" s="142">
        <f t="shared" si="25"/>
        <v>0.52</v>
      </c>
    </row>
    <row r="232" spans="1:12" x14ac:dyDescent="0.25">
      <c r="A232" s="53">
        <f>+'Info ELECTRONORTE'!A200</f>
        <v>196</v>
      </c>
      <c r="B232" s="26" t="str">
        <f t="shared" si="26"/>
        <v>SICODI</v>
      </c>
      <c r="C232" s="9" t="str">
        <f>+'Info ELECTRONORTE'!B200</f>
        <v>LAMBAYEQUE</v>
      </c>
      <c r="D232" s="9" t="str">
        <f>+'Info ELECTRONORTE'!C200</f>
        <v>LAMBAYEQUE - OLMOS</v>
      </c>
      <c r="E232" s="9" t="str">
        <f>+'Info ELECTRONORTE'!D200</f>
        <v>LAMBAYEQUE</v>
      </c>
      <c r="F232" s="9" t="str">
        <f>+'Info ELECTRONORTE'!I200</f>
        <v>Media Tension</v>
      </c>
      <c r="G232" s="9">
        <f>+'Info ELECTRONORTE'!K200</f>
        <v>13</v>
      </c>
      <c r="H232" s="9" t="str">
        <f>+'Info ELECTRONORTE'!L200</f>
        <v>Postes</v>
      </c>
      <c r="I232" s="9" t="str">
        <f>+'Info ELECTRONORTE'!M200</f>
        <v>Concreto</v>
      </c>
      <c r="J232" s="9" t="str">
        <f>+'Info ELECTRONORTE'!N200</f>
        <v>PPC19</v>
      </c>
      <c r="K232" s="9" t="str">
        <f>+IF(B232="MOD INV_2018","Según corresponda",VLOOKUP(J232,SICODI!$G$3:$K$2404,2,FALSE))</f>
        <v>POSTE DE CONCRETO ARMADO DE 13/300/150/345</v>
      </c>
      <c r="L232" s="142">
        <f t="shared" si="25"/>
        <v>0.52</v>
      </c>
    </row>
    <row r="233" spans="1:12" x14ac:dyDescent="0.25">
      <c r="A233" s="53">
        <f>+'Info ELECTRONORTE'!A201</f>
        <v>197</v>
      </c>
      <c r="B233" s="26" t="str">
        <f t="shared" si="26"/>
        <v>SICODI</v>
      </c>
      <c r="C233" s="9" t="str">
        <f>+'Info ELECTRONORTE'!B201</f>
        <v>LAMBAYEQUE</v>
      </c>
      <c r="D233" s="9" t="str">
        <f>+'Info ELECTRONORTE'!C201</f>
        <v>LAMBAYEQUE - OLMOS</v>
      </c>
      <c r="E233" s="9" t="str">
        <f>+'Info ELECTRONORTE'!D201</f>
        <v>LAMBAYEQUE</v>
      </c>
      <c r="F233" s="9" t="str">
        <f>+'Info ELECTRONORTE'!I201</f>
        <v>Media Tension</v>
      </c>
      <c r="G233" s="9">
        <f>+'Info ELECTRONORTE'!K201</f>
        <v>13</v>
      </c>
      <c r="H233" s="9" t="str">
        <f>+'Info ELECTRONORTE'!L201</f>
        <v>Postes</v>
      </c>
      <c r="I233" s="9" t="str">
        <f>+'Info ELECTRONORTE'!M201</f>
        <v>Concreto</v>
      </c>
      <c r="J233" s="9" t="str">
        <f>+'Info ELECTRONORTE'!N201</f>
        <v>PPC19</v>
      </c>
      <c r="K233" s="9" t="str">
        <f>+IF(B233="MOD INV_2018","Según corresponda",VLOOKUP(J233,SICODI!$G$3:$K$2404,2,FALSE))</f>
        <v>POSTE DE CONCRETO ARMADO DE 13/300/150/345</v>
      </c>
      <c r="L233" s="142">
        <f t="shared" si="25"/>
        <v>0.52</v>
      </c>
    </row>
    <row r="234" spans="1:12" x14ac:dyDescent="0.25">
      <c r="A234" s="53">
        <f>+'Info ELECTRONORTE'!A202</f>
        <v>198</v>
      </c>
      <c r="B234" s="26" t="str">
        <f t="shared" si="26"/>
        <v>SICODI</v>
      </c>
      <c r="C234" s="9" t="str">
        <f>+'Info ELECTRONORTE'!B202</f>
        <v>LAMBAYEQUE</v>
      </c>
      <c r="D234" s="9" t="str">
        <f>+'Info ELECTRONORTE'!C202</f>
        <v>LAMBAYEQUE - OLMOS</v>
      </c>
      <c r="E234" s="9" t="str">
        <f>+'Info ELECTRONORTE'!D202</f>
        <v>LAMBAYEQUE</v>
      </c>
      <c r="F234" s="9" t="str">
        <f>+'Info ELECTRONORTE'!I202</f>
        <v>Media Tension</v>
      </c>
      <c r="G234" s="9">
        <f>+'Info ELECTRONORTE'!K202</f>
        <v>13</v>
      </c>
      <c r="H234" s="9" t="str">
        <f>+'Info ELECTRONORTE'!L202</f>
        <v>Postes</v>
      </c>
      <c r="I234" s="9" t="str">
        <f>+'Info ELECTRONORTE'!M202</f>
        <v>Concreto</v>
      </c>
      <c r="J234" s="9" t="str">
        <f>+'Info ELECTRONORTE'!N202</f>
        <v>PPC19</v>
      </c>
      <c r="K234" s="9" t="str">
        <f>+IF(B234="MOD INV_2018","Según corresponda",VLOOKUP(J234,SICODI!$G$3:$K$2404,2,FALSE))</f>
        <v>POSTE DE CONCRETO ARMADO DE 13/300/150/345</v>
      </c>
      <c r="L234" s="142">
        <f t="shared" si="25"/>
        <v>0.52</v>
      </c>
    </row>
    <row r="235" spans="1:12" x14ac:dyDescent="0.25">
      <c r="A235" s="53">
        <f>+'Info ELECTRONORTE'!A203</f>
        <v>199</v>
      </c>
      <c r="B235" s="26" t="str">
        <f t="shared" si="26"/>
        <v>SICODI</v>
      </c>
      <c r="C235" s="9" t="str">
        <f>+'Info ELECTRONORTE'!B203</f>
        <v>LAMBAYEQUE</v>
      </c>
      <c r="D235" s="9" t="str">
        <f>+'Info ELECTRONORTE'!C203</f>
        <v>LAMBAYEQUE - OLMOS</v>
      </c>
      <c r="E235" s="9" t="str">
        <f>+'Info ELECTRONORTE'!D203</f>
        <v>LAMBAYEQUE</v>
      </c>
      <c r="F235" s="9" t="str">
        <f>+'Info ELECTRONORTE'!I203</f>
        <v>Media Tension</v>
      </c>
      <c r="G235" s="9">
        <f>+'Info ELECTRONORTE'!K203</f>
        <v>13</v>
      </c>
      <c r="H235" s="9" t="str">
        <f>+'Info ELECTRONORTE'!L203</f>
        <v>Postes</v>
      </c>
      <c r="I235" s="9" t="str">
        <f>+'Info ELECTRONORTE'!M203</f>
        <v>Concreto</v>
      </c>
      <c r="J235" s="9" t="str">
        <f>+'Info ELECTRONORTE'!N203</f>
        <v>PPC19</v>
      </c>
      <c r="K235" s="9" t="str">
        <f>+IF(B235="MOD INV_2018","Según corresponda",VLOOKUP(J235,SICODI!$G$3:$K$2404,2,FALSE))</f>
        <v>POSTE DE CONCRETO ARMADO DE 13/300/150/345</v>
      </c>
      <c r="L235" s="142">
        <f t="shared" si="25"/>
        <v>0.52</v>
      </c>
    </row>
    <row r="236" spans="1:12" x14ac:dyDescent="0.25">
      <c r="A236" s="53">
        <f>+'Info ELECTRONORTE'!A204</f>
        <v>200</v>
      </c>
      <c r="B236" s="26" t="str">
        <f t="shared" si="26"/>
        <v>SICODI</v>
      </c>
      <c r="C236" s="9" t="str">
        <f>+'Info ELECTRONORTE'!B204</f>
        <v>LAMBAYEQUE</v>
      </c>
      <c r="D236" s="9" t="str">
        <f>+'Info ELECTRONORTE'!C204</f>
        <v>LAMBAYEQUE - OLMOS</v>
      </c>
      <c r="E236" s="9" t="str">
        <f>+'Info ELECTRONORTE'!D204</f>
        <v>LAMBAYEQUE</v>
      </c>
      <c r="F236" s="9" t="str">
        <f>+'Info ELECTRONORTE'!I204</f>
        <v>Media Tension</v>
      </c>
      <c r="G236" s="9">
        <f>+'Info ELECTRONORTE'!K204</f>
        <v>13</v>
      </c>
      <c r="H236" s="9" t="str">
        <f>+'Info ELECTRONORTE'!L204</f>
        <v>Postes</v>
      </c>
      <c r="I236" s="9" t="str">
        <f>+'Info ELECTRONORTE'!M204</f>
        <v>Concreto</v>
      </c>
      <c r="J236" s="9" t="str">
        <f>+'Info ELECTRONORTE'!N204</f>
        <v>PPC19</v>
      </c>
      <c r="K236" s="9" t="str">
        <f>+IF(B236="MOD INV_2018","Según corresponda",VLOOKUP(J236,SICODI!$G$3:$K$2404,2,FALSE))</f>
        <v>POSTE DE CONCRETO ARMADO DE 13/300/150/345</v>
      </c>
      <c r="L236" s="142">
        <f t="shared" si="25"/>
        <v>0.52</v>
      </c>
    </row>
    <row r="237" spans="1:12" x14ac:dyDescent="0.25">
      <c r="A237" s="53">
        <f>+'Info ELECTRONORTE'!A205</f>
        <v>201</v>
      </c>
      <c r="B237" s="26" t="str">
        <f t="shared" si="26"/>
        <v>SICODI</v>
      </c>
      <c r="C237" s="9" t="str">
        <f>+'Info ELECTRONORTE'!B205</f>
        <v>LAMBAYEQUE</v>
      </c>
      <c r="D237" s="9" t="str">
        <f>+'Info ELECTRONORTE'!C205</f>
        <v>LAMBAYEQUE - OLMOS</v>
      </c>
      <c r="E237" s="9" t="str">
        <f>+'Info ELECTRONORTE'!D205</f>
        <v>LAMBAYEQUE</v>
      </c>
      <c r="F237" s="9" t="str">
        <f>+'Info ELECTRONORTE'!I205</f>
        <v>Media Tension</v>
      </c>
      <c r="G237" s="9">
        <f>+'Info ELECTRONORTE'!K205</f>
        <v>13</v>
      </c>
      <c r="H237" s="9" t="str">
        <f>+'Info ELECTRONORTE'!L205</f>
        <v>Postes</v>
      </c>
      <c r="I237" s="9" t="str">
        <f>+'Info ELECTRONORTE'!M205</f>
        <v>Concreto</v>
      </c>
      <c r="J237" s="9" t="str">
        <f>+'Info ELECTRONORTE'!N205</f>
        <v>PPC19</v>
      </c>
      <c r="K237" s="9" t="str">
        <f>+IF(B237="MOD INV_2018","Según corresponda",VLOOKUP(J237,SICODI!$G$3:$K$2404,2,FALSE))</f>
        <v>POSTE DE CONCRETO ARMADO DE 13/300/150/345</v>
      </c>
      <c r="L237" s="142">
        <f t="shared" si="25"/>
        <v>0.52</v>
      </c>
    </row>
    <row r="238" spans="1:12" x14ac:dyDescent="0.25">
      <c r="A238" s="53">
        <f>+'Info ELECTRONORTE'!A206</f>
        <v>202</v>
      </c>
      <c r="B238" s="26" t="str">
        <f t="shared" si="26"/>
        <v>SICODI</v>
      </c>
      <c r="C238" s="9" t="str">
        <f>+'Info ELECTRONORTE'!B206</f>
        <v>LAMBAYEQUE</v>
      </c>
      <c r="D238" s="9" t="str">
        <f>+'Info ELECTRONORTE'!C206</f>
        <v>LAMBAYEQUE - OLMOS</v>
      </c>
      <c r="E238" s="9" t="str">
        <f>+'Info ELECTRONORTE'!D206</f>
        <v>LAMBAYEQUE</v>
      </c>
      <c r="F238" s="9" t="str">
        <f>+'Info ELECTRONORTE'!I206</f>
        <v>Media Tension</v>
      </c>
      <c r="G238" s="9">
        <f>+'Info ELECTRONORTE'!K206</f>
        <v>13</v>
      </c>
      <c r="H238" s="9" t="str">
        <f>+'Info ELECTRONORTE'!L206</f>
        <v>Postes</v>
      </c>
      <c r="I238" s="9" t="str">
        <f>+'Info ELECTRONORTE'!M206</f>
        <v>Concreto</v>
      </c>
      <c r="J238" s="9" t="str">
        <f>+'Info ELECTRONORTE'!N206</f>
        <v>PPC19</v>
      </c>
      <c r="K238" s="9" t="str">
        <f>+IF(B238="MOD INV_2018","Según corresponda",VLOOKUP(J238,SICODI!$G$3:$K$2404,2,FALSE))</f>
        <v>POSTE DE CONCRETO ARMADO DE 13/300/150/345</v>
      </c>
      <c r="L238" s="142">
        <f t="shared" si="25"/>
        <v>0.52</v>
      </c>
    </row>
    <row r="239" spans="1:12" x14ac:dyDescent="0.25">
      <c r="A239" s="53">
        <f>+'Info ELECTRONORTE'!A207</f>
        <v>203</v>
      </c>
      <c r="B239" s="26" t="str">
        <f t="shared" si="26"/>
        <v>SICODI</v>
      </c>
      <c r="C239" s="9" t="str">
        <f>+'Info ELECTRONORTE'!B207</f>
        <v>LAMBAYEQUE</v>
      </c>
      <c r="D239" s="9" t="str">
        <f>+'Info ELECTRONORTE'!C207</f>
        <v>LAMBAYEQUE - OLMOS</v>
      </c>
      <c r="E239" s="9" t="str">
        <f>+'Info ELECTRONORTE'!D207</f>
        <v>LAMBAYEQUE</v>
      </c>
      <c r="F239" s="9" t="str">
        <f>+'Info ELECTRONORTE'!I207</f>
        <v>Media Tension</v>
      </c>
      <c r="G239" s="9">
        <f>+'Info ELECTRONORTE'!K207</f>
        <v>13</v>
      </c>
      <c r="H239" s="9" t="str">
        <f>+'Info ELECTRONORTE'!L207</f>
        <v>Postes</v>
      </c>
      <c r="I239" s="9" t="str">
        <f>+'Info ELECTRONORTE'!M207</f>
        <v>Concreto</v>
      </c>
      <c r="J239" s="9" t="str">
        <f>+'Info ELECTRONORTE'!N207</f>
        <v>PPC19</v>
      </c>
      <c r="K239" s="9" t="str">
        <f>+IF(B239="MOD INV_2018","Según corresponda",VLOOKUP(J239,SICODI!$G$3:$K$2404,2,FALSE))</f>
        <v>POSTE DE CONCRETO ARMADO DE 13/300/150/345</v>
      </c>
      <c r="L239" s="142">
        <f t="shared" si="25"/>
        <v>0.52</v>
      </c>
    </row>
    <row r="240" spans="1:12" x14ac:dyDescent="0.25">
      <c r="A240" s="53">
        <f>+'Info ELECTRONORTE'!A208</f>
        <v>204</v>
      </c>
      <c r="B240" s="26" t="str">
        <f t="shared" si="26"/>
        <v>SICODI</v>
      </c>
      <c r="C240" s="9" t="str">
        <f>+'Info ELECTRONORTE'!B208</f>
        <v>LAMBAYEQUE</v>
      </c>
      <c r="D240" s="9" t="str">
        <f>+'Info ELECTRONORTE'!C208</f>
        <v>LAMBAYEQUE - OLMOS</v>
      </c>
      <c r="E240" s="9" t="str">
        <f>+'Info ELECTRONORTE'!D208</f>
        <v>LAMBAYEQUE</v>
      </c>
      <c r="F240" s="9" t="str">
        <f>+'Info ELECTRONORTE'!I208</f>
        <v>Media Tension</v>
      </c>
      <c r="G240" s="9">
        <f>+'Info ELECTRONORTE'!K208</f>
        <v>13</v>
      </c>
      <c r="H240" s="9" t="str">
        <f>+'Info ELECTRONORTE'!L208</f>
        <v>Postes</v>
      </c>
      <c r="I240" s="9" t="str">
        <f>+'Info ELECTRONORTE'!M208</f>
        <v>Concreto</v>
      </c>
      <c r="J240" s="9" t="str">
        <f>+'Info ELECTRONORTE'!N208</f>
        <v>PPC19</v>
      </c>
      <c r="K240" s="9" t="str">
        <f>+IF(B240="MOD INV_2018","Según corresponda",VLOOKUP(J240,SICODI!$G$3:$K$2404,2,FALSE))</f>
        <v>POSTE DE CONCRETO ARMADO DE 13/300/150/345</v>
      </c>
      <c r="L240" s="142">
        <f t="shared" si="25"/>
        <v>0.52</v>
      </c>
    </row>
    <row r="241" spans="1:12" x14ac:dyDescent="0.25">
      <c r="A241" s="53">
        <f>+'Info ELECTRONORTE'!A209</f>
        <v>205</v>
      </c>
      <c r="B241" s="26" t="str">
        <f t="shared" si="26"/>
        <v>SICODI</v>
      </c>
      <c r="C241" s="9" t="str">
        <f>+'Info ELECTRONORTE'!B209</f>
        <v>LAMBAYEQUE</v>
      </c>
      <c r="D241" s="9" t="str">
        <f>+'Info ELECTRONORTE'!C209</f>
        <v>LAMBAYEQUE - OLMOS</v>
      </c>
      <c r="E241" s="9" t="str">
        <f>+'Info ELECTRONORTE'!D209</f>
        <v>LAMBAYEQUE</v>
      </c>
      <c r="F241" s="9" t="str">
        <f>+'Info ELECTRONORTE'!I209</f>
        <v>Media Tension</v>
      </c>
      <c r="G241" s="9">
        <f>+'Info ELECTRONORTE'!K209</f>
        <v>13</v>
      </c>
      <c r="H241" s="9" t="str">
        <f>+'Info ELECTRONORTE'!L209</f>
        <v>Postes</v>
      </c>
      <c r="I241" s="9" t="str">
        <f>+'Info ELECTRONORTE'!M209</f>
        <v>Concreto</v>
      </c>
      <c r="J241" s="9" t="str">
        <f>+'Info ELECTRONORTE'!N209</f>
        <v>PPC19</v>
      </c>
      <c r="K241" s="9" t="str">
        <f>+IF(B241="MOD INV_2018","Según corresponda",VLOOKUP(J241,SICODI!$G$3:$K$2404,2,FALSE))</f>
        <v>POSTE DE CONCRETO ARMADO DE 13/300/150/345</v>
      </c>
      <c r="L241" s="142">
        <f t="shared" si="25"/>
        <v>0.52</v>
      </c>
    </row>
    <row r="242" spans="1:12" x14ac:dyDescent="0.25">
      <c r="A242" s="53">
        <f>+'Info ELECTRONORTE'!A210</f>
        <v>206</v>
      </c>
      <c r="B242" s="26" t="str">
        <f t="shared" si="26"/>
        <v>SICODI</v>
      </c>
      <c r="C242" s="9" t="str">
        <f>+'Info ELECTRONORTE'!B210</f>
        <v>LAMBAYEQUE</v>
      </c>
      <c r="D242" s="9" t="str">
        <f>+'Info ELECTRONORTE'!C210</f>
        <v>LAMBAYEQUE - OLMOS</v>
      </c>
      <c r="E242" s="9" t="str">
        <f>+'Info ELECTRONORTE'!D210</f>
        <v>LAMBAYEQUE</v>
      </c>
      <c r="F242" s="9" t="str">
        <f>+'Info ELECTRONORTE'!I210</f>
        <v>Media Tension</v>
      </c>
      <c r="G242" s="9">
        <f>+'Info ELECTRONORTE'!K210</f>
        <v>13</v>
      </c>
      <c r="H242" s="9" t="str">
        <f>+'Info ELECTRONORTE'!L210</f>
        <v>Postes</v>
      </c>
      <c r="I242" s="9" t="str">
        <f>+'Info ELECTRONORTE'!M210</f>
        <v>Concreto</v>
      </c>
      <c r="J242" s="9" t="str">
        <f>+'Info ELECTRONORTE'!N210</f>
        <v>PPC19</v>
      </c>
      <c r="K242" s="9" t="str">
        <f>+IF(B242="MOD INV_2018","Según corresponda",VLOOKUP(J242,SICODI!$G$3:$K$2404,2,FALSE))</f>
        <v>POSTE DE CONCRETO ARMADO DE 13/300/150/345</v>
      </c>
      <c r="L242" s="142">
        <f t="shared" si="25"/>
        <v>0.52</v>
      </c>
    </row>
    <row r="243" spans="1:12" x14ac:dyDescent="0.25">
      <c r="A243" s="53">
        <f>+'Info ELECTRONORTE'!A211</f>
        <v>207</v>
      </c>
      <c r="B243" s="26" t="str">
        <f t="shared" si="26"/>
        <v>SICODI</v>
      </c>
      <c r="C243" s="9" t="str">
        <f>+'Info ELECTRONORTE'!B211</f>
        <v>LAMBAYEQUE</v>
      </c>
      <c r="D243" s="9" t="str">
        <f>+'Info ELECTRONORTE'!C211</f>
        <v>LAMBAYEQUE - OLMOS</v>
      </c>
      <c r="E243" s="9" t="str">
        <f>+'Info ELECTRONORTE'!D211</f>
        <v>LAMBAYEQUE</v>
      </c>
      <c r="F243" s="9" t="str">
        <f>+'Info ELECTRONORTE'!I211</f>
        <v>Media Tension</v>
      </c>
      <c r="G243" s="9">
        <f>+'Info ELECTRONORTE'!K211</f>
        <v>13</v>
      </c>
      <c r="H243" s="9" t="str">
        <f>+'Info ELECTRONORTE'!L211</f>
        <v>Postes</v>
      </c>
      <c r="I243" s="9" t="str">
        <f>+'Info ELECTRONORTE'!M211</f>
        <v>Concreto</v>
      </c>
      <c r="J243" s="9" t="str">
        <f>+'Info ELECTRONORTE'!N211</f>
        <v>PPC19</v>
      </c>
      <c r="K243" s="9" t="str">
        <f>+IF(B243="MOD INV_2018","Según corresponda",VLOOKUP(J243,SICODI!$G$3:$K$2404,2,FALSE))</f>
        <v>POSTE DE CONCRETO ARMADO DE 13/300/150/345</v>
      </c>
      <c r="L243" s="142">
        <f t="shared" si="25"/>
        <v>0.52</v>
      </c>
    </row>
    <row r="244" spans="1:12" x14ac:dyDescent="0.25">
      <c r="A244" s="53">
        <f>+'Info ELECTRONORTE'!A212</f>
        <v>208</v>
      </c>
      <c r="B244" s="26" t="str">
        <f t="shared" si="26"/>
        <v>SICODI</v>
      </c>
      <c r="C244" s="9" t="str">
        <f>+'Info ELECTRONORTE'!B212</f>
        <v>LAMBAYEQUE</v>
      </c>
      <c r="D244" s="9" t="str">
        <f>+'Info ELECTRONORTE'!C212</f>
        <v>LAMBAYEQUE - OLMOS</v>
      </c>
      <c r="E244" s="9" t="str">
        <f>+'Info ELECTRONORTE'!D212</f>
        <v>LAMBAYEQUE</v>
      </c>
      <c r="F244" s="9" t="str">
        <f>+'Info ELECTRONORTE'!I212</f>
        <v>Media Tension</v>
      </c>
      <c r="G244" s="9">
        <f>+'Info ELECTRONORTE'!K212</f>
        <v>13</v>
      </c>
      <c r="H244" s="9" t="str">
        <f>+'Info ELECTRONORTE'!L212</f>
        <v>Postes</v>
      </c>
      <c r="I244" s="9" t="str">
        <f>+'Info ELECTRONORTE'!M212</f>
        <v>Concreto</v>
      </c>
      <c r="J244" s="9" t="str">
        <f>+'Info ELECTRONORTE'!N212</f>
        <v>PPC19</v>
      </c>
      <c r="K244" s="9" t="str">
        <f>+IF(B244="MOD INV_2018","Según corresponda",VLOOKUP(J244,SICODI!$G$3:$K$2404,2,FALSE))</f>
        <v>POSTE DE CONCRETO ARMADO DE 13/300/150/345</v>
      </c>
      <c r="L244" s="142">
        <f t="shared" si="25"/>
        <v>0.52</v>
      </c>
    </row>
    <row r="245" spans="1:12" x14ac:dyDescent="0.25">
      <c r="A245" s="53">
        <f>+'Info ELECTRONORTE'!A213</f>
        <v>209</v>
      </c>
      <c r="B245" s="26" t="str">
        <f t="shared" si="26"/>
        <v>SICODI</v>
      </c>
      <c r="C245" s="9" t="str">
        <f>+'Info ELECTRONORTE'!B213</f>
        <v>LAMBAYEQUE</v>
      </c>
      <c r="D245" s="9" t="str">
        <f>+'Info ELECTRONORTE'!C213</f>
        <v>LAMBAYEQUE - OLMOS</v>
      </c>
      <c r="E245" s="9" t="str">
        <f>+'Info ELECTRONORTE'!D213</f>
        <v>LAMBAYEQUE</v>
      </c>
      <c r="F245" s="9" t="str">
        <f>+'Info ELECTRONORTE'!I213</f>
        <v>Media Tension</v>
      </c>
      <c r="G245" s="9">
        <f>+'Info ELECTRONORTE'!K213</f>
        <v>13</v>
      </c>
      <c r="H245" s="9" t="str">
        <f>+'Info ELECTRONORTE'!L213</f>
        <v>Postes</v>
      </c>
      <c r="I245" s="9" t="str">
        <f>+'Info ELECTRONORTE'!M213</f>
        <v>Concreto</v>
      </c>
      <c r="J245" s="9" t="str">
        <f>+'Info ELECTRONORTE'!N213</f>
        <v>PPC19</v>
      </c>
      <c r="K245" s="9" t="str">
        <f>+IF(B245="MOD INV_2018","Según corresponda",VLOOKUP(J245,SICODI!$G$3:$K$2404,2,FALSE))</f>
        <v>POSTE DE CONCRETO ARMADO DE 13/300/150/345</v>
      </c>
      <c r="L245" s="142">
        <f t="shared" si="25"/>
        <v>0.52</v>
      </c>
    </row>
    <row r="246" spans="1:12" x14ac:dyDescent="0.25">
      <c r="A246" s="53">
        <f>+'Info ELECTRONORTE'!A214</f>
        <v>210</v>
      </c>
      <c r="B246" s="26" t="str">
        <f t="shared" si="26"/>
        <v>SICODI</v>
      </c>
      <c r="C246" s="9" t="str">
        <f>+'Info ELECTRONORTE'!B214</f>
        <v>LAMBAYEQUE</v>
      </c>
      <c r="D246" s="9" t="str">
        <f>+'Info ELECTRONORTE'!C214</f>
        <v>LAMBAYEQUE - OLMOS</v>
      </c>
      <c r="E246" s="9" t="str">
        <f>+'Info ELECTRONORTE'!D214</f>
        <v>LAMBAYEQUE</v>
      </c>
      <c r="F246" s="9" t="str">
        <f>+'Info ELECTRONORTE'!I214</f>
        <v>Media Tension</v>
      </c>
      <c r="G246" s="9">
        <f>+'Info ELECTRONORTE'!K214</f>
        <v>13</v>
      </c>
      <c r="H246" s="9" t="str">
        <f>+'Info ELECTRONORTE'!L214</f>
        <v>Postes</v>
      </c>
      <c r="I246" s="9" t="str">
        <f>+'Info ELECTRONORTE'!M214</f>
        <v>Concreto</v>
      </c>
      <c r="J246" s="9" t="str">
        <f>+'Info ELECTRONORTE'!N214</f>
        <v>PPC19</v>
      </c>
      <c r="K246" s="9" t="str">
        <f>+IF(B246="MOD INV_2018","Según corresponda",VLOOKUP(J246,SICODI!$G$3:$K$2404,2,FALSE))</f>
        <v>POSTE DE CONCRETO ARMADO DE 13/300/150/345</v>
      </c>
      <c r="L246" s="142">
        <f t="shared" si="25"/>
        <v>0.52</v>
      </c>
    </row>
    <row r="247" spans="1:12" x14ac:dyDescent="0.25">
      <c r="A247" s="53">
        <f>+'Info ELECTRONORTE'!A215</f>
        <v>211</v>
      </c>
      <c r="B247" s="26" t="str">
        <f t="shared" si="26"/>
        <v>SICODI</v>
      </c>
      <c r="C247" s="9" t="str">
        <f>+'Info ELECTRONORTE'!B215</f>
        <v>LAMBAYEQUE</v>
      </c>
      <c r="D247" s="9" t="str">
        <f>+'Info ELECTRONORTE'!C215</f>
        <v>LAMBAYEQUE - OLMOS</v>
      </c>
      <c r="E247" s="9" t="str">
        <f>+'Info ELECTRONORTE'!D215</f>
        <v>LAMBAYEQUE</v>
      </c>
      <c r="F247" s="9" t="str">
        <f>+'Info ELECTRONORTE'!I215</f>
        <v>Media Tension</v>
      </c>
      <c r="G247" s="9">
        <f>+'Info ELECTRONORTE'!K215</f>
        <v>13</v>
      </c>
      <c r="H247" s="9" t="str">
        <f>+'Info ELECTRONORTE'!L215</f>
        <v>Postes</v>
      </c>
      <c r="I247" s="9" t="str">
        <f>+'Info ELECTRONORTE'!M215</f>
        <v>Concreto</v>
      </c>
      <c r="J247" s="9" t="str">
        <f>+'Info ELECTRONORTE'!N215</f>
        <v>PPC19</v>
      </c>
      <c r="K247" s="9" t="str">
        <f>+IF(B247="MOD INV_2018","Según corresponda",VLOOKUP(J247,SICODI!$G$3:$K$2404,2,FALSE))</f>
        <v>POSTE DE CONCRETO ARMADO DE 13/300/150/345</v>
      </c>
      <c r="L247" s="142">
        <f t="shared" si="25"/>
        <v>0.52</v>
      </c>
    </row>
    <row r="248" spans="1:12" x14ac:dyDescent="0.25">
      <c r="A248" s="53">
        <f>+'Info ELECTRONORTE'!A216</f>
        <v>212</v>
      </c>
      <c r="B248" s="26" t="str">
        <f t="shared" si="26"/>
        <v>SICODI</v>
      </c>
      <c r="C248" s="9" t="str">
        <f>+'Info ELECTRONORTE'!B216</f>
        <v>LAMBAYEQUE</v>
      </c>
      <c r="D248" s="9" t="str">
        <f>+'Info ELECTRONORTE'!C216</f>
        <v>LAMBAYEQUE - OLMOS</v>
      </c>
      <c r="E248" s="9" t="str">
        <f>+'Info ELECTRONORTE'!D216</f>
        <v>LAMBAYEQUE</v>
      </c>
      <c r="F248" s="9" t="str">
        <f>+'Info ELECTRONORTE'!I216</f>
        <v>Media Tension</v>
      </c>
      <c r="G248" s="9">
        <f>+'Info ELECTRONORTE'!K216</f>
        <v>13</v>
      </c>
      <c r="H248" s="9" t="str">
        <f>+'Info ELECTRONORTE'!L216</f>
        <v>Postes</v>
      </c>
      <c r="I248" s="9" t="str">
        <f>+'Info ELECTRONORTE'!M216</f>
        <v>Concreto</v>
      </c>
      <c r="J248" s="9" t="str">
        <f>+'Info ELECTRONORTE'!N216</f>
        <v>PPC19</v>
      </c>
      <c r="K248" s="9" t="str">
        <f>+IF(B248="MOD INV_2018","Según corresponda",VLOOKUP(J248,SICODI!$G$3:$K$2404,2,FALSE))</f>
        <v>POSTE DE CONCRETO ARMADO DE 13/300/150/345</v>
      </c>
      <c r="L248" s="142">
        <f t="shared" si="25"/>
        <v>0.52</v>
      </c>
    </row>
    <row r="249" spans="1:12" x14ac:dyDescent="0.25">
      <c r="A249" s="53">
        <f>+'Info ELECTRONORTE'!A217</f>
        <v>213</v>
      </c>
      <c r="B249" s="26" t="str">
        <f t="shared" si="26"/>
        <v>SICODI</v>
      </c>
      <c r="C249" s="9" t="str">
        <f>+'Info ELECTRONORTE'!B217</f>
        <v>LAMBAYEQUE</v>
      </c>
      <c r="D249" s="9" t="str">
        <f>+'Info ELECTRONORTE'!C217</f>
        <v>LAMBAYEQUE - OLMOS</v>
      </c>
      <c r="E249" s="9" t="str">
        <f>+'Info ELECTRONORTE'!D217</f>
        <v>LAMBAYEQUE</v>
      </c>
      <c r="F249" s="9" t="str">
        <f>+'Info ELECTRONORTE'!I217</f>
        <v>Media Tension</v>
      </c>
      <c r="G249" s="9">
        <f>+'Info ELECTRONORTE'!K217</f>
        <v>13</v>
      </c>
      <c r="H249" s="9" t="str">
        <f>+'Info ELECTRONORTE'!L217</f>
        <v>Postes</v>
      </c>
      <c r="I249" s="9" t="str">
        <f>+'Info ELECTRONORTE'!M217</f>
        <v>Concreto</v>
      </c>
      <c r="J249" s="9" t="str">
        <f>+'Info ELECTRONORTE'!N217</f>
        <v>PPC19</v>
      </c>
      <c r="K249" s="9" t="str">
        <f>+IF(B249="MOD INV_2018","Según corresponda",VLOOKUP(J249,SICODI!$G$3:$K$2404,2,FALSE))</f>
        <v>POSTE DE CONCRETO ARMADO DE 13/300/150/345</v>
      </c>
      <c r="L249" s="142">
        <f t="shared" si="25"/>
        <v>0.52</v>
      </c>
    </row>
    <row r="250" spans="1:12" x14ac:dyDescent="0.25">
      <c r="A250" s="53">
        <f>+'Info ELECTRONORTE'!A218</f>
        <v>214</v>
      </c>
      <c r="B250" s="26" t="str">
        <f t="shared" si="26"/>
        <v>SICODI</v>
      </c>
      <c r="C250" s="9" t="str">
        <f>+'Info ELECTRONORTE'!B218</f>
        <v>LAMBAYEQUE</v>
      </c>
      <c r="D250" s="9" t="str">
        <f>+'Info ELECTRONORTE'!C218</f>
        <v>LAMBAYEQUE - OLMOS</v>
      </c>
      <c r="E250" s="9" t="str">
        <f>+'Info ELECTRONORTE'!D218</f>
        <v>LAMBAYEQUE</v>
      </c>
      <c r="F250" s="9" t="str">
        <f>+'Info ELECTRONORTE'!I218</f>
        <v>Media Tension</v>
      </c>
      <c r="G250" s="9">
        <f>+'Info ELECTRONORTE'!K218</f>
        <v>13</v>
      </c>
      <c r="H250" s="9" t="str">
        <f>+'Info ELECTRONORTE'!L218</f>
        <v>Postes</v>
      </c>
      <c r="I250" s="9" t="str">
        <f>+'Info ELECTRONORTE'!M218</f>
        <v>Concreto</v>
      </c>
      <c r="J250" s="9" t="str">
        <f>+'Info ELECTRONORTE'!N218</f>
        <v>PPC19</v>
      </c>
      <c r="K250" s="9" t="str">
        <f>+IF(B250="MOD INV_2018","Según corresponda",VLOOKUP(J250,SICODI!$G$3:$K$2404,2,FALSE))</f>
        <v>POSTE DE CONCRETO ARMADO DE 13/300/150/345</v>
      </c>
      <c r="L250" s="142">
        <f t="shared" si="25"/>
        <v>0.52</v>
      </c>
    </row>
    <row r="251" spans="1:12" x14ac:dyDescent="0.25">
      <c r="A251" s="53">
        <f>+'Info ELECTRONORTE'!A219</f>
        <v>215</v>
      </c>
      <c r="B251" s="26" t="str">
        <f t="shared" si="26"/>
        <v>SICODI</v>
      </c>
      <c r="C251" s="9" t="str">
        <f>+'Info ELECTRONORTE'!B219</f>
        <v>LAMBAYEQUE</v>
      </c>
      <c r="D251" s="9" t="str">
        <f>+'Info ELECTRONORTE'!C219</f>
        <v>LAMBAYEQUE - OLMOS</v>
      </c>
      <c r="E251" s="9" t="str">
        <f>+'Info ELECTRONORTE'!D219</f>
        <v>LAMBAYEQUE</v>
      </c>
      <c r="F251" s="9" t="str">
        <f>+'Info ELECTRONORTE'!I219</f>
        <v>Media Tension</v>
      </c>
      <c r="G251" s="9">
        <f>+'Info ELECTRONORTE'!K219</f>
        <v>13</v>
      </c>
      <c r="H251" s="9" t="str">
        <f>+'Info ELECTRONORTE'!L219</f>
        <v>Postes</v>
      </c>
      <c r="I251" s="9" t="str">
        <f>+'Info ELECTRONORTE'!M219</f>
        <v>Concreto</v>
      </c>
      <c r="J251" s="9" t="str">
        <f>+'Info ELECTRONORTE'!N219</f>
        <v>PPC19</v>
      </c>
      <c r="K251" s="9" t="str">
        <f>+IF(B251="MOD INV_2018","Según corresponda",VLOOKUP(J251,SICODI!$G$3:$K$2404,2,FALSE))</f>
        <v>POSTE DE CONCRETO ARMADO DE 13/300/150/345</v>
      </c>
      <c r="L251" s="142">
        <f t="shared" si="25"/>
        <v>0.52</v>
      </c>
    </row>
    <row r="252" spans="1:12" x14ac:dyDescent="0.25">
      <c r="A252" s="53">
        <f>+'Info ELECTRONORTE'!A220</f>
        <v>216</v>
      </c>
      <c r="B252" s="26" t="str">
        <f t="shared" si="26"/>
        <v>SICODI</v>
      </c>
      <c r="C252" s="9" t="str">
        <f>+'Info ELECTRONORTE'!B220</f>
        <v>LAMBAYEQUE</v>
      </c>
      <c r="D252" s="9" t="str">
        <f>+'Info ELECTRONORTE'!C220</f>
        <v>LAMBAYEQUE - OLMOS</v>
      </c>
      <c r="E252" s="9" t="str">
        <f>+'Info ELECTRONORTE'!D220</f>
        <v>LAMBAYEQUE</v>
      </c>
      <c r="F252" s="9" t="str">
        <f>+'Info ELECTRONORTE'!I220</f>
        <v>Media Tension</v>
      </c>
      <c r="G252" s="9">
        <f>+'Info ELECTRONORTE'!K220</f>
        <v>13</v>
      </c>
      <c r="H252" s="9" t="str">
        <f>+'Info ELECTRONORTE'!L220</f>
        <v>Postes</v>
      </c>
      <c r="I252" s="9" t="str">
        <f>+'Info ELECTRONORTE'!M220</f>
        <v>Concreto</v>
      </c>
      <c r="J252" s="9" t="str">
        <f>+'Info ELECTRONORTE'!N220</f>
        <v>PPC19</v>
      </c>
      <c r="K252" s="9" t="str">
        <f>+IF(B252="MOD INV_2018","Según corresponda",VLOOKUP(J252,SICODI!$G$3:$K$2404,2,FALSE))</f>
        <v>POSTE DE CONCRETO ARMADO DE 13/300/150/345</v>
      </c>
      <c r="L252" s="142">
        <f t="shared" si="25"/>
        <v>0.52</v>
      </c>
    </row>
    <row r="253" spans="1:12" x14ac:dyDescent="0.25">
      <c r="A253" s="53">
        <f>+'Info ELECTRONORTE'!A221</f>
        <v>217</v>
      </c>
      <c r="B253" s="26" t="str">
        <f t="shared" si="26"/>
        <v>SICODI</v>
      </c>
      <c r="C253" s="9" t="str">
        <f>+'Info ELECTRONORTE'!B221</f>
        <v>LAMBAYEQUE</v>
      </c>
      <c r="D253" s="9" t="str">
        <f>+'Info ELECTRONORTE'!C221</f>
        <v>LAMBAYEQUE - OLMOS</v>
      </c>
      <c r="E253" s="9" t="str">
        <f>+'Info ELECTRONORTE'!D221</f>
        <v>LAMBAYEQUE</v>
      </c>
      <c r="F253" s="9" t="str">
        <f>+'Info ELECTRONORTE'!I221</f>
        <v>Media Tension</v>
      </c>
      <c r="G253" s="9">
        <f>+'Info ELECTRONORTE'!K221</f>
        <v>13</v>
      </c>
      <c r="H253" s="9" t="str">
        <f>+'Info ELECTRONORTE'!L221</f>
        <v>Postes</v>
      </c>
      <c r="I253" s="9" t="str">
        <f>+'Info ELECTRONORTE'!M221</f>
        <v>Concreto</v>
      </c>
      <c r="J253" s="9" t="str">
        <f>+'Info ELECTRONORTE'!N221</f>
        <v>PPC19</v>
      </c>
      <c r="K253" s="9" t="str">
        <f>+IF(B253="MOD INV_2018","Según corresponda",VLOOKUP(J253,SICODI!$G$3:$K$2404,2,FALSE))</f>
        <v>POSTE DE CONCRETO ARMADO DE 13/300/150/345</v>
      </c>
      <c r="L253" s="142">
        <f t="shared" si="25"/>
        <v>0.52</v>
      </c>
    </row>
    <row r="254" spans="1:12" x14ac:dyDescent="0.25">
      <c r="A254" s="53">
        <f>+'Info ELECTRONORTE'!A222</f>
        <v>218</v>
      </c>
      <c r="B254" s="26" t="str">
        <f t="shared" si="26"/>
        <v>SICODI</v>
      </c>
      <c r="C254" s="9" t="str">
        <f>+'Info ELECTRONORTE'!B222</f>
        <v>LAMBAYEQUE</v>
      </c>
      <c r="D254" s="9" t="str">
        <f>+'Info ELECTRONORTE'!C222</f>
        <v>LAMBAYEQUE - OLMOS</v>
      </c>
      <c r="E254" s="9" t="str">
        <f>+'Info ELECTRONORTE'!D222</f>
        <v>LAMBAYEQUE</v>
      </c>
      <c r="F254" s="9" t="str">
        <f>+'Info ELECTRONORTE'!I222</f>
        <v>Media Tension</v>
      </c>
      <c r="G254" s="9">
        <f>+'Info ELECTRONORTE'!K222</f>
        <v>13</v>
      </c>
      <c r="H254" s="9" t="str">
        <f>+'Info ELECTRONORTE'!L222</f>
        <v>Postes</v>
      </c>
      <c r="I254" s="9" t="str">
        <f>+'Info ELECTRONORTE'!M222</f>
        <v>Concreto</v>
      </c>
      <c r="J254" s="9" t="str">
        <f>+'Info ELECTRONORTE'!N222</f>
        <v>PPC19</v>
      </c>
      <c r="K254" s="9" t="str">
        <f>+IF(B254="MOD INV_2018","Según corresponda",VLOOKUP(J254,SICODI!$G$3:$K$2404,2,FALSE))</f>
        <v>POSTE DE CONCRETO ARMADO DE 13/300/150/345</v>
      </c>
      <c r="L254" s="142">
        <f t="shared" si="25"/>
        <v>0.52</v>
      </c>
    </row>
    <row r="255" spans="1:12" x14ac:dyDescent="0.25">
      <c r="A255" s="53">
        <f>+'Info ELECTRONORTE'!A223</f>
        <v>219</v>
      </c>
      <c r="B255" s="26" t="str">
        <f t="shared" si="26"/>
        <v>SICODI</v>
      </c>
      <c r="C255" s="9" t="str">
        <f>+'Info ELECTRONORTE'!B223</f>
        <v>LAMBAYEQUE</v>
      </c>
      <c r="D255" s="9" t="str">
        <f>+'Info ELECTRONORTE'!C223</f>
        <v>LAMBAYEQUE - OLMOS</v>
      </c>
      <c r="E255" s="9" t="str">
        <f>+'Info ELECTRONORTE'!D223</f>
        <v>LAMBAYEQUE</v>
      </c>
      <c r="F255" s="9" t="str">
        <f>+'Info ELECTRONORTE'!I223</f>
        <v>Media Tension</v>
      </c>
      <c r="G255" s="9">
        <f>+'Info ELECTRONORTE'!K223</f>
        <v>13</v>
      </c>
      <c r="H255" s="9" t="str">
        <f>+'Info ELECTRONORTE'!L223</f>
        <v>Postes</v>
      </c>
      <c r="I255" s="9" t="str">
        <f>+'Info ELECTRONORTE'!M223</f>
        <v>Concreto</v>
      </c>
      <c r="J255" s="9" t="str">
        <f>+'Info ELECTRONORTE'!N223</f>
        <v>PPC19</v>
      </c>
      <c r="K255" s="9" t="str">
        <f>+IF(B255="MOD INV_2018","Según corresponda",VLOOKUP(J255,SICODI!$G$3:$K$2404,2,FALSE))</f>
        <v>POSTE DE CONCRETO ARMADO DE 13/300/150/345</v>
      </c>
      <c r="L255" s="142">
        <f t="shared" si="25"/>
        <v>0.52</v>
      </c>
    </row>
    <row r="256" spans="1:12" x14ac:dyDescent="0.25">
      <c r="A256" s="53">
        <f>+'Info ELECTRONORTE'!A224</f>
        <v>220</v>
      </c>
      <c r="B256" s="26" t="str">
        <f t="shared" si="26"/>
        <v>SICODI</v>
      </c>
      <c r="C256" s="9" t="str">
        <f>+'Info ELECTRONORTE'!B224</f>
        <v>LAMBAYEQUE</v>
      </c>
      <c r="D256" s="9" t="str">
        <f>+'Info ELECTRONORTE'!C224</f>
        <v>LAMBAYEQUE - OLMOS</v>
      </c>
      <c r="E256" s="9" t="str">
        <f>+'Info ELECTRONORTE'!D224</f>
        <v>LAMBAYEQUE</v>
      </c>
      <c r="F256" s="9" t="str">
        <f>+'Info ELECTRONORTE'!I224</f>
        <v>Media Tension</v>
      </c>
      <c r="G256" s="9">
        <f>+'Info ELECTRONORTE'!K224</f>
        <v>13</v>
      </c>
      <c r="H256" s="9" t="str">
        <f>+'Info ELECTRONORTE'!L224</f>
        <v>Postes</v>
      </c>
      <c r="I256" s="9" t="str">
        <f>+'Info ELECTRONORTE'!M224</f>
        <v>Concreto</v>
      </c>
      <c r="J256" s="9" t="str">
        <f>+'Info ELECTRONORTE'!N224</f>
        <v>PPC19</v>
      </c>
      <c r="K256" s="9" t="str">
        <f>+IF(B256="MOD INV_2018","Según corresponda",VLOOKUP(J256,SICODI!$G$3:$K$2404,2,FALSE))</f>
        <v>POSTE DE CONCRETO ARMADO DE 13/300/150/345</v>
      </c>
      <c r="L256" s="142">
        <f t="shared" si="25"/>
        <v>0.52</v>
      </c>
    </row>
    <row r="257" spans="1:12" x14ac:dyDescent="0.25">
      <c r="A257" s="53">
        <f>+'Info ELECTRONORTE'!A225</f>
        <v>221</v>
      </c>
      <c r="B257" s="26" t="str">
        <f t="shared" si="26"/>
        <v>SICODI</v>
      </c>
      <c r="C257" s="9" t="str">
        <f>+'Info ELECTRONORTE'!B225</f>
        <v>LAMBAYEQUE</v>
      </c>
      <c r="D257" s="9" t="str">
        <f>+'Info ELECTRONORTE'!C225</f>
        <v>LAMBAYEQUE - OLMOS</v>
      </c>
      <c r="E257" s="9" t="str">
        <f>+'Info ELECTRONORTE'!D225</f>
        <v>LAMBAYEQUE</v>
      </c>
      <c r="F257" s="9" t="str">
        <f>+'Info ELECTRONORTE'!I225</f>
        <v>Media Tension</v>
      </c>
      <c r="G257" s="9">
        <f>+'Info ELECTRONORTE'!K225</f>
        <v>13</v>
      </c>
      <c r="H257" s="9" t="str">
        <f>+'Info ELECTRONORTE'!L225</f>
        <v>Postes</v>
      </c>
      <c r="I257" s="9" t="str">
        <f>+'Info ELECTRONORTE'!M225</f>
        <v>Concreto</v>
      </c>
      <c r="J257" s="9" t="str">
        <f>+'Info ELECTRONORTE'!N225</f>
        <v>PPC19</v>
      </c>
      <c r="K257" s="9" t="str">
        <f>+IF(B257="MOD INV_2018","Según corresponda",VLOOKUP(J257,SICODI!$G$3:$K$2404,2,FALSE))</f>
        <v>POSTE DE CONCRETO ARMADO DE 13/300/150/345</v>
      </c>
      <c r="L257" s="142">
        <f t="shared" si="25"/>
        <v>0.52</v>
      </c>
    </row>
    <row r="258" spans="1:12" x14ac:dyDescent="0.25">
      <c r="A258" s="53">
        <f>+'Info ELECTRONORTE'!A226</f>
        <v>222</v>
      </c>
      <c r="B258" s="26" t="str">
        <f t="shared" si="26"/>
        <v>SICODI</v>
      </c>
      <c r="C258" s="9" t="str">
        <f>+'Info ELECTRONORTE'!B226</f>
        <v>LAMBAYEQUE</v>
      </c>
      <c r="D258" s="9" t="str">
        <f>+'Info ELECTRONORTE'!C226</f>
        <v>LAMBAYEQUE - OLMOS</v>
      </c>
      <c r="E258" s="9" t="str">
        <f>+'Info ELECTRONORTE'!D226</f>
        <v>LAMBAYEQUE</v>
      </c>
      <c r="F258" s="9" t="str">
        <f>+'Info ELECTRONORTE'!I226</f>
        <v>Media Tension</v>
      </c>
      <c r="G258" s="9">
        <f>+'Info ELECTRONORTE'!K226</f>
        <v>13</v>
      </c>
      <c r="H258" s="9" t="str">
        <f>+'Info ELECTRONORTE'!L226</f>
        <v>Postes</v>
      </c>
      <c r="I258" s="9" t="str">
        <f>+'Info ELECTRONORTE'!M226</f>
        <v>Concreto</v>
      </c>
      <c r="J258" s="9" t="str">
        <f>+'Info ELECTRONORTE'!N226</f>
        <v>PPC19</v>
      </c>
      <c r="K258" s="9" t="str">
        <f>+IF(B258="MOD INV_2018","Según corresponda",VLOOKUP(J258,SICODI!$G$3:$K$2404,2,FALSE))</f>
        <v>POSTE DE CONCRETO ARMADO DE 13/300/150/345</v>
      </c>
      <c r="L258" s="142">
        <f t="shared" si="25"/>
        <v>0.52</v>
      </c>
    </row>
    <row r="259" spans="1:12" x14ac:dyDescent="0.25">
      <c r="A259" s="53">
        <f>+'Info ELECTRONORTE'!A227</f>
        <v>223</v>
      </c>
      <c r="B259" s="26" t="str">
        <f t="shared" si="26"/>
        <v>SICODI</v>
      </c>
      <c r="C259" s="9" t="str">
        <f>+'Info ELECTRONORTE'!B227</f>
        <v>LAMBAYEQUE</v>
      </c>
      <c r="D259" s="9" t="str">
        <f>+'Info ELECTRONORTE'!C227</f>
        <v>LAMBAYEQUE - OLMOS</v>
      </c>
      <c r="E259" s="9" t="str">
        <f>+'Info ELECTRONORTE'!D227</f>
        <v>LAMBAYEQUE</v>
      </c>
      <c r="F259" s="9" t="str">
        <f>+'Info ELECTRONORTE'!I227</f>
        <v>Media Tension</v>
      </c>
      <c r="G259" s="9">
        <f>+'Info ELECTRONORTE'!K227</f>
        <v>13</v>
      </c>
      <c r="H259" s="9" t="str">
        <f>+'Info ELECTRONORTE'!L227</f>
        <v>Postes</v>
      </c>
      <c r="I259" s="9" t="str">
        <f>+'Info ELECTRONORTE'!M227</f>
        <v>Concreto</v>
      </c>
      <c r="J259" s="9" t="str">
        <f>+'Info ELECTRONORTE'!N227</f>
        <v>PPC19</v>
      </c>
      <c r="K259" s="9" t="str">
        <f>+IF(B259="MOD INV_2018","Según corresponda",VLOOKUP(J259,SICODI!$G$3:$K$2404,2,FALSE))</f>
        <v>POSTE DE CONCRETO ARMADO DE 13/300/150/345</v>
      </c>
      <c r="L259" s="142">
        <f t="shared" si="25"/>
        <v>0.52</v>
      </c>
    </row>
    <row r="260" spans="1:12" x14ac:dyDescent="0.25">
      <c r="A260" s="53">
        <f>+'Info ELECTRONORTE'!A228</f>
        <v>224</v>
      </c>
      <c r="B260" s="26" t="str">
        <f t="shared" si="26"/>
        <v>SICODI</v>
      </c>
      <c r="C260" s="9" t="str">
        <f>+'Info ELECTRONORTE'!B228</f>
        <v>LAMBAYEQUE</v>
      </c>
      <c r="D260" s="9" t="str">
        <f>+'Info ELECTRONORTE'!C228</f>
        <v>LAMBAYEQUE - OLMOS</v>
      </c>
      <c r="E260" s="9" t="str">
        <f>+'Info ELECTRONORTE'!D228</f>
        <v>LAMBAYEQUE</v>
      </c>
      <c r="F260" s="9" t="str">
        <f>+'Info ELECTRONORTE'!I228</f>
        <v>Media Tension</v>
      </c>
      <c r="G260" s="9">
        <f>+'Info ELECTRONORTE'!K228</f>
        <v>13</v>
      </c>
      <c r="H260" s="9" t="str">
        <f>+'Info ELECTRONORTE'!L228</f>
        <v>Postes</v>
      </c>
      <c r="I260" s="9" t="str">
        <f>+'Info ELECTRONORTE'!M228</f>
        <v>Concreto</v>
      </c>
      <c r="J260" s="9" t="str">
        <f>+'Info ELECTRONORTE'!N228</f>
        <v>PPC19</v>
      </c>
      <c r="K260" s="9" t="str">
        <f>+IF(B260="MOD INV_2018","Según corresponda",VLOOKUP(J260,SICODI!$G$3:$K$2404,2,FALSE))</f>
        <v>POSTE DE CONCRETO ARMADO DE 13/300/150/345</v>
      </c>
      <c r="L260" s="142">
        <f t="shared" si="25"/>
        <v>0.52</v>
      </c>
    </row>
    <row r="261" spans="1:12" x14ac:dyDescent="0.25">
      <c r="A261" s="53">
        <f>+'Info ELECTRONORTE'!A229</f>
        <v>225</v>
      </c>
      <c r="B261" s="26" t="str">
        <f t="shared" si="26"/>
        <v>SICODI</v>
      </c>
      <c r="C261" s="9" t="str">
        <f>+'Info ELECTRONORTE'!B229</f>
        <v>LAMBAYEQUE</v>
      </c>
      <c r="D261" s="9" t="str">
        <f>+'Info ELECTRONORTE'!C229</f>
        <v>LAMBAYEQUE - OLMOS</v>
      </c>
      <c r="E261" s="9" t="str">
        <f>+'Info ELECTRONORTE'!D229</f>
        <v>LAMBAYEQUE</v>
      </c>
      <c r="F261" s="9" t="str">
        <f>+'Info ELECTRONORTE'!I229</f>
        <v>Media Tension</v>
      </c>
      <c r="G261" s="9">
        <f>+'Info ELECTRONORTE'!K229</f>
        <v>13</v>
      </c>
      <c r="H261" s="9" t="str">
        <f>+'Info ELECTRONORTE'!L229</f>
        <v>Postes</v>
      </c>
      <c r="I261" s="9" t="str">
        <f>+'Info ELECTRONORTE'!M229</f>
        <v>Concreto</v>
      </c>
      <c r="J261" s="9" t="str">
        <f>+'Info ELECTRONORTE'!N229</f>
        <v>PPC19</v>
      </c>
      <c r="K261" s="9" t="str">
        <f>+IF(B261="MOD INV_2018","Según corresponda",VLOOKUP(J261,SICODI!$G$3:$K$2404,2,FALSE))</f>
        <v>POSTE DE CONCRETO ARMADO DE 13/300/150/345</v>
      </c>
      <c r="L261" s="142">
        <f t="shared" si="25"/>
        <v>0.52</v>
      </c>
    </row>
    <row r="262" spans="1:12" x14ac:dyDescent="0.25">
      <c r="A262" s="53">
        <f>+'Info ELECTRONORTE'!A230</f>
        <v>226</v>
      </c>
      <c r="B262" s="26" t="str">
        <f t="shared" si="26"/>
        <v>SICODI</v>
      </c>
      <c r="C262" s="9" t="str">
        <f>+'Info ELECTRONORTE'!B230</f>
        <v>LAMBAYEQUE</v>
      </c>
      <c r="D262" s="9" t="str">
        <f>+'Info ELECTRONORTE'!C230</f>
        <v>LAMBAYEQUE - OLMOS</v>
      </c>
      <c r="E262" s="9" t="str">
        <f>+'Info ELECTRONORTE'!D230</f>
        <v>LAMBAYEQUE</v>
      </c>
      <c r="F262" s="9" t="str">
        <f>+'Info ELECTRONORTE'!I230</f>
        <v>Media Tension</v>
      </c>
      <c r="G262" s="9">
        <f>+'Info ELECTRONORTE'!K230</f>
        <v>13</v>
      </c>
      <c r="H262" s="9" t="str">
        <f>+'Info ELECTRONORTE'!L230</f>
        <v>Postes</v>
      </c>
      <c r="I262" s="9" t="str">
        <f>+'Info ELECTRONORTE'!M230</f>
        <v>Concreto</v>
      </c>
      <c r="J262" s="9" t="str">
        <f>+'Info ELECTRONORTE'!N230</f>
        <v>PPC19</v>
      </c>
      <c r="K262" s="9" t="str">
        <f>+IF(B262="MOD INV_2018","Según corresponda",VLOOKUP(J262,SICODI!$G$3:$K$2404,2,FALSE))</f>
        <v>POSTE DE CONCRETO ARMADO DE 13/300/150/345</v>
      </c>
      <c r="L262" s="142">
        <f t="shared" si="25"/>
        <v>0.52</v>
      </c>
    </row>
    <row r="263" spans="1:12" x14ac:dyDescent="0.25">
      <c r="A263" s="53">
        <f>+'Info ELECTRONORTE'!A231</f>
        <v>227</v>
      </c>
      <c r="B263" s="26" t="str">
        <f t="shared" si="26"/>
        <v>SICODI</v>
      </c>
      <c r="C263" s="9" t="str">
        <f>+'Info ELECTRONORTE'!B231</f>
        <v>LAMBAYEQUE</v>
      </c>
      <c r="D263" s="9" t="str">
        <f>+'Info ELECTRONORTE'!C231</f>
        <v>LAMBAYEQUE - OLMOS</v>
      </c>
      <c r="E263" s="9" t="str">
        <f>+'Info ELECTRONORTE'!D231</f>
        <v>LAMBAYEQUE</v>
      </c>
      <c r="F263" s="9" t="str">
        <f>+'Info ELECTRONORTE'!I231</f>
        <v>Media Tension</v>
      </c>
      <c r="G263" s="9">
        <f>+'Info ELECTRONORTE'!K231</f>
        <v>13</v>
      </c>
      <c r="H263" s="9" t="str">
        <f>+'Info ELECTRONORTE'!L231</f>
        <v>Postes</v>
      </c>
      <c r="I263" s="9" t="str">
        <f>+'Info ELECTRONORTE'!M231</f>
        <v>Concreto</v>
      </c>
      <c r="J263" s="9" t="str">
        <f>+'Info ELECTRONORTE'!N231</f>
        <v>PPC19</v>
      </c>
      <c r="K263" s="9" t="str">
        <f>+IF(B263="MOD INV_2018","Según corresponda",VLOOKUP(J263,SICODI!$G$3:$K$2404,2,FALSE))</f>
        <v>POSTE DE CONCRETO ARMADO DE 13/300/150/345</v>
      </c>
      <c r="L263" s="142">
        <f t="shared" si="25"/>
        <v>0.52</v>
      </c>
    </row>
    <row r="264" spans="1:12" x14ac:dyDescent="0.25">
      <c r="A264" s="53">
        <f>+'Info ELECTRONORTE'!A232</f>
        <v>228</v>
      </c>
      <c r="B264" s="26" t="str">
        <f t="shared" si="26"/>
        <v>SICODI</v>
      </c>
      <c r="C264" s="9" t="str">
        <f>+'Info ELECTRONORTE'!B232</f>
        <v>LAMBAYEQUE</v>
      </c>
      <c r="D264" s="9" t="str">
        <f>+'Info ELECTRONORTE'!C232</f>
        <v>LAMBAYEQUE - OLMOS</v>
      </c>
      <c r="E264" s="9" t="str">
        <f>+'Info ELECTRONORTE'!D232</f>
        <v>LAMBAYEQUE</v>
      </c>
      <c r="F264" s="9" t="str">
        <f>+'Info ELECTRONORTE'!I232</f>
        <v>Media Tension</v>
      </c>
      <c r="G264" s="9">
        <f>+'Info ELECTRONORTE'!K232</f>
        <v>13</v>
      </c>
      <c r="H264" s="9" t="str">
        <f>+'Info ELECTRONORTE'!L232</f>
        <v>Postes</v>
      </c>
      <c r="I264" s="9" t="str">
        <f>+'Info ELECTRONORTE'!M232</f>
        <v>Concreto</v>
      </c>
      <c r="J264" s="9" t="str">
        <f>+'Info ELECTRONORTE'!N232</f>
        <v>PPC19</v>
      </c>
      <c r="K264" s="9" t="str">
        <f>+IF(B264="MOD INV_2018","Según corresponda",VLOOKUP(J264,SICODI!$G$3:$K$2404,2,FALSE))</f>
        <v>POSTE DE CONCRETO ARMADO DE 13/300/150/345</v>
      </c>
      <c r="L264" s="142">
        <f t="shared" si="25"/>
        <v>0.52</v>
      </c>
    </row>
    <row r="265" spans="1:12" x14ac:dyDescent="0.25">
      <c r="A265" s="53">
        <f>+'Info ELECTRONORTE'!A233</f>
        <v>229</v>
      </c>
      <c r="B265" s="26" t="str">
        <f t="shared" si="26"/>
        <v>SICODI</v>
      </c>
      <c r="C265" s="9" t="str">
        <f>+'Info ELECTRONORTE'!B233</f>
        <v>LAMBAYEQUE</v>
      </c>
      <c r="D265" s="9" t="str">
        <f>+'Info ELECTRONORTE'!C233</f>
        <v>LAMBAYEQUE - OLMOS</v>
      </c>
      <c r="E265" s="9" t="str">
        <f>+'Info ELECTRONORTE'!D233</f>
        <v>LAMBAYEQUE</v>
      </c>
      <c r="F265" s="9" t="str">
        <f>+'Info ELECTRONORTE'!I233</f>
        <v>Media Tension</v>
      </c>
      <c r="G265" s="9">
        <f>+'Info ELECTRONORTE'!K233</f>
        <v>13</v>
      </c>
      <c r="H265" s="9" t="str">
        <f>+'Info ELECTRONORTE'!L233</f>
        <v>Postes</v>
      </c>
      <c r="I265" s="9" t="str">
        <f>+'Info ELECTRONORTE'!M233</f>
        <v>Concreto</v>
      </c>
      <c r="J265" s="9" t="str">
        <f>+'Info ELECTRONORTE'!N233</f>
        <v>PPC19</v>
      </c>
      <c r="K265" s="9" t="str">
        <f>+IF(B265="MOD INV_2018","Según corresponda",VLOOKUP(J265,SICODI!$G$3:$K$2404,2,FALSE))</f>
        <v>POSTE DE CONCRETO ARMADO DE 13/300/150/345</v>
      </c>
      <c r="L265" s="142">
        <f t="shared" si="25"/>
        <v>0.52</v>
      </c>
    </row>
    <row r="266" spans="1:12" x14ac:dyDescent="0.25">
      <c r="A266" s="53">
        <f>+'Info ELECTRONORTE'!A234</f>
        <v>230</v>
      </c>
      <c r="B266" s="26" t="str">
        <f t="shared" si="26"/>
        <v>SICODI</v>
      </c>
      <c r="C266" s="9" t="str">
        <f>+'Info ELECTRONORTE'!B234</f>
        <v>LAMBAYEQUE</v>
      </c>
      <c r="D266" s="9" t="str">
        <f>+'Info ELECTRONORTE'!C234</f>
        <v>LAMBAYEQUE - OLMOS</v>
      </c>
      <c r="E266" s="9" t="str">
        <f>+'Info ELECTRONORTE'!D234</f>
        <v>LAMBAYEQUE</v>
      </c>
      <c r="F266" s="9" t="str">
        <f>+'Info ELECTRONORTE'!I234</f>
        <v>Media Tension</v>
      </c>
      <c r="G266" s="9">
        <f>+'Info ELECTRONORTE'!K234</f>
        <v>13</v>
      </c>
      <c r="H266" s="9" t="str">
        <f>+'Info ELECTRONORTE'!L234</f>
        <v>Postes</v>
      </c>
      <c r="I266" s="9" t="str">
        <f>+'Info ELECTRONORTE'!M234</f>
        <v>Concreto</v>
      </c>
      <c r="J266" s="9" t="str">
        <f>+'Info ELECTRONORTE'!N234</f>
        <v>PPC19</v>
      </c>
      <c r="K266" s="9" t="str">
        <f>+IF(B266="MOD INV_2018","Según corresponda",VLOOKUP(J266,SICODI!$G$3:$K$2404,2,FALSE))</f>
        <v>POSTE DE CONCRETO ARMADO DE 13/300/150/345</v>
      </c>
      <c r="L266" s="142">
        <f t="shared" si="25"/>
        <v>0.52</v>
      </c>
    </row>
    <row r="267" spans="1:12" x14ac:dyDescent="0.25">
      <c r="A267" s="53">
        <f>+'Info ELECTRONORTE'!A235</f>
        <v>231</v>
      </c>
      <c r="B267" s="26" t="str">
        <f t="shared" si="26"/>
        <v>SICODI</v>
      </c>
      <c r="C267" s="9" t="str">
        <f>+'Info ELECTRONORTE'!B235</f>
        <v>LAMBAYEQUE</v>
      </c>
      <c r="D267" s="9" t="str">
        <f>+'Info ELECTRONORTE'!C235</f>
        <v>LAMBAYEQUE - OLMOS</v>
      </c>
      <c r="E267" s="9" t="str">
        <f>+'Info ELECTRONORTE'!D235</f>
        <v>LAMBAYEQUE</v>
      </c>
      <c r="F267" s="9" t="str">
        <f>+'Info ELECTRONORTE'!I235</f>
        <v>Media Tension</v>
      </c>
      <c r="G267" s="9">
        <f>+'Info ELECTRONORTE'!K235</f>
        <v>13</v>
      </c>
      <c r="H267" s="9" t="str">
        <f>+'Info ELECTRONORTE'!L235</f>
        <v>Postes</v>
      </c>
      <c r="I267" s="9" t="str">
        <f>+'Info ELECTRONORTE'!M235</f>
        <v>Concreto</v>
      </c>
      <c r="J267" s="9" t="str">
        <f>+'Info ELECTRONORTE'!N235</f>
        <v>PPC19</v>
      </c>
      <c r="K267" s="9" t="str">
        <f>+IF(B267="MOD INV_2018","Según corresponda",VLOOKUP(J267,SICODI!$G$3:$K$2404,2,FALSE))</f>
        <v>POSTE DE CONCRETO ARMADO DE 13/300/150/345</v>
      </c>
      <c r="L267" s="142">
        <f t="shared" si="25"/>
        <v>0.52</v>
      </c>
    </row>
    <row r="268" spans="1:12" x14ac:dyDescent="0.25">
      <c r="A268" s="53">
        <f>+'Info ELECTRONORTE'!A236</f>
        <v>232</v>
      </c>
      <c r="B268" s="26" t="str">
        <f t="shared" si="26"/>
        <v>SICODI</v>
      </c>
      <c r="C268" s="9" t="str">
        <f>+'Info ELECTRONORTE'!B236</f>
        <v>LAMBAYEQUE</v>
      </c>
      <c r="D268" s="9" t="str">
        <f>+'Info ELECTRONORTE'!C236</f>
        <v>LAMBAYEQUE - OLMOS</v>
      </c>
      <c r="E268" s="9" t="str">
        <f>+'Info ELECTRONORTE'!D236</f>
        <v>LAMBAYEQUE</v>
      </c>
      <c r="F268" s="9" t="str">
        <f>+'Info ELECTRONORTE'!I236</f>
        <v>Media Tension</v>
      </c>
      <c r="G268" s="9">
        <f>+'Info ELECTRONORTE'!K236</f>
        <v>13</v>
      </c>
      <c r="H268" s="9" t="str">
        <f>+'Info ELECTRONORTE'!L236</f>
        <v>Postes</v>
      </c>
      <c r="I268" s="9" t="str">
        <f>+'Info ELECTRONORTE'!M236</f>
        <v>Concreto</v>
      </c>
      <c r="J268" s="9" t="str">
        <f>+'Info ELECTRONORTE'!N236</f>
        <v>PPC19</v>
      </c>
      <c r="K268" s="9" t="str">
        <f>+IF(B268="MOD INV_2018","Según corresponda",VLOOKUP(J268,SICODI!$G$3:$K$2404,2,FALSE))</f>
        <v>POSTE DE CONCRETO ARMADO DE 13/300/150/345</v>
      </c>
      <c r="L268" s="142">
        <f t="shared" si="25"/>
        <v>0.52</v>
      </c>
    </row>
    <row r="269" spans="1:12" x14ac:dyDescent="0.25">
      <c r="A269" s="53">
        <f>+'Info ELECTRONORTE'!A237</f>
        <v>233</v>
      </c>
      <c r="B269" s="26" t="str">
        <f t="shared" si="26"/>
        <v>SICODI</v>
      </c>
      <c r="C269" s="9" t="str">
        <f>+'Info ELECTRONORTE'!B237</f>
        <v>LAMBAYEQUE</v>
      </c>
      <c r="D269" s="9" t="str">
        <f>+'Info ELECTRONORTE'!C237</f>
        <v>LAMBAYEQUE - OLMOS</v>
      </c>
      <c r="E269" s="9" t="str">
        <f>+'Info ELECTRONORTE'!D237</f>
        <v>LAMBAYEQUE</v>
      </c>
      <c r="F269" s="9" t="str">
        <f>+'Info ELECTRONORTE'!I237</f>
        <v>Media Tension</v>
      </c>
      <c r="G269" s="9">
        <f>+'Info ELECTRONORTE'!K237</f>
        <v>13</v>
      </c>
      <c r="H269" s="9" t="str">
        <f>+'Info ELECTRONORTE'!L237</f>
        <v>Postes</v>
      </c>
      <c r="I269" s="9" t="str">
        <f>+'Info ELECTRONORTE'!M237</f>
        <v>Concreto</v>
      </c>
      <c r="J269" s="9" t="str">
        <f>+'Info ELECTRONORTE'!N237</f>
        <v>PPC19</v>
      </c>
      <c r="K269" s="9" t="str">
        <f>+IF(B269="MOD INV_2018","Según corresponda",VLOOKUP(J269,SICODI!$G$3:$K$2404,2,FALSE))</f>
        <v>POSTE DE CONCRETO ARMADO DE 13/300/150/345</v>
      </c>
      <c r="L269" s="142">
        <f t="shared" si="25"/>
        <v>0.52</v>
      </c>
    </row>
    <row r="270" spans="1:12" x14ac:dyDescent="0.25">
      <c r="A270" s="53">
        <f>+'Info ELECTRONORTE'!A238</f>
        <v>234</v>
      </c>
      <c r="B270" s="26" t="str">
        <f t="shared" si="26"/>
        <v>SICODI</v>
      </c>
      <c r="C270" s="9" t="str">
        <f>+'Info ELECTRONORTE'!B238</f>
        <v>LAMBAYEQUE</v>
      </c>
      <c r="D270" s="9" t="str">
        <f>+'Info ELECTRONORTE'!C238</f>
        <v>LAMBAYEQUE - OLMOS</v>
      </c>
      <c r="E270" s="9" t="str">
        <f>+'Info ELECTRONORTE'!D238</f>
        <v>LAMBAYEQUE</v>
      </c>
      <c r="F270" s="9" t="str">
        <f>+'Info ELECTRONORTE'!I238</f>
        <v>Media Tension</v>
      </c>
      <c r="G270" s="9">
        <f>+'Info ELECTRONORTE'!K238</f>
        <v>13</v>
      </c>
      <c r="H270" s="9" t="str">
        <f>+'Info ELECTRONORTE'!L238</f>
        <v>Postes</v>
      </c>
      <c r="I270" s="9" t="str">
        <f>+'Info ELECTRONORTE'!M238</f>
        <v>Concreto</v>
      </c>
      <c r="J270" s="9" t="str">
        <f>+'Info ELECTRONORTE'!N238</f>
        <v>PPC19</v>
      </c>
      <c r="K270" s="9" t="str">
        <f>+IF(B270="MOD INV_2018","Según corresponda",VLOOKUP(J270,SICODI!$G$3:$K$2404,2,FALSE))</f>
        <v>POSTE DE CONCRETO ARMADO DE 13/300/150/345</v>
      </c>
      <c r="L270" s="142">
        <f t="shared" si="25"/>
        <v>0.52</v>
      </c>
    </row>
    <row r="271" spans="1:12" x14ac:dyDescent="0.25">
      <c r="A271" s="53">
        <f>+'Info ELECTRONORTE'!A239</f>
        <v>235</v>
      </c>
      <c r="B271" s="26" t="str">
        <f t="shared" si="26"/>
        <v>SICODI</v>
      </c>
      <c r="C271" s="9" t="str">
        <f>+'Info ELECTRONORTE'!B239</f>
        <v>LAMBAYEQUE</v>
      </c>
      <c r="D271" s="9" t="str">
        <f>+'Info ELECTRONORTE'!C239</f>
        <v>LAMBAYEQUE - OLMOS</v>
      </c>
      <c r="E271" s="9" t="str">
        <f>+'Info ELECTRONORTE'!D239</f>
        <v>LAMBAYEQUE</v>
      </c>
      <c r="F271" s="9" t="str">
        <f>+'Info ELECTRONORTE'!I239</f>
        <v>Media Tension</v>
      </c>
      <c r="G271" s="9">
        <f>+'Info ELECTRONORTE'!K239</f>
        <v>13</v>
      </c>
      <c r="H271" s="9" t="str">
        <f>+'Info ELECTRONORTE'!L239</f>
        <v>Postes</v>
      </c>
      <c r="I271" s="9" t="str">
        <f>+'Info ELECTRONORTE'!M239</f>
        <v>Concreto</v>
      </c>
      <c r="J271" s="9" t="str">
        <f>+'Info ELECTRONORTE'!N239</f>
        <v>PPC19</v>
      </c>
      <c r="K271" s="9" t="str">
        <f>+IF(B271="MOD INV_2018","Según corresponda",VLOOKUP(J271,SICODI!$G$3:$K$2404,2,FALSE))</f>
        <v>POSTE DE CONCRETO ARMADO DE 13/300/150/345</v>
      </c>
      <c r="L271" s="142">
        <f t="shared" si="25"/>
        <v>0.52</v>
      </c>
    </row>
    <row r="272" spans="1:12" x14ac:dyDescent="0.25">
      <c r="A272" s="53">
        <f>+'Info ELECTRONORTE'!A240</f>
        <v>236</v>
      </c>
      <c r="B272" s="26" t="str">
        <f t="shared" si="26"/>
        <v>SICODI</v>
      </c>
      <c r="C272" s="9" t="str">
        <f>+'Info ELECTRONORTE'!B240</f>
        <v>LAMBAYEQUE</v>
      </c>
      <c r="D272" s="9" t="str">
        <f>+'Info ELECTRONORTE'!C240</f>
        <v>LAMBAYEQUE - OLMOS</v>
      </c>
      <c r="E272" s="9" t="str">
        <f>+'Info ELECTRONORTE'!D240</f>
        <v>LAMBAYEQUE</v>
      </c>
      <c r="F272" s="9" t="str">
        <f>+'Info ELECTRONORTE'!I240</f>
        <v>Media Tension</v>
      </c>
      <c r="G272" s="9">
        <f>+'Info ELECTRONORTE'!K240</f>
        <v>13</v>
      </c>
      <c r="H272" s="9" t="str">
        <f>+'Info ELECTRONORTE'!L240</f>
        <v>Postes</v>
      </c>
      <c r="I272" s="9" t="str">
        <f>+'Info ELECTRONORTE'!M240</f>
        <v>Concreto</v>
      </c>
      <c r="J272" s="9" t="str">
        <f>+'Info ELECTRONORTE'!N240</f>
        <v>PPC19</v>
      </c>
      <c r="K272" s="9" t="str">
        <f>+IF(B272="MOD INV_2018","Según corresponda",VLOOKUP(J272,SICODI!$G$3:$K$2404,2,FALSE))</f>
        <v>POSTE DE CONCRETO ARMADO DE 13/300/150/345</v>
      </c>
      <c r="L272" s="142">
        <f t="shared" si="25"/>
        <v>0.52</v>
      </c>
    </row>
    <row r="273" spans="1:12" x14ac:dyDescent="0.25">
      <c r="A273" s="53">
        <f>+'Info ELECTRONORTE'!A241</f>
        <v>237</v>
      </c>
      <c r="B273" s="26" t="str">
        <f t="shared" si="26"/>
        <v>SICODI</v>
      </c>
      <c r="C273" s="9" t="str">
        <f>+'Info ELECTRONORTE'!B241</f>
        <v>LAMBAYEQUE</v>
      </c>
      <c r="D273" s="9" t="str">
        <f>+'Info ELECTRONORTE'!C241</f>
        <v>LAMBAYEQUE - OLMOS</v>
      </c>
      <c r="E273" s="9" t="str">
        <f>+'Info ELECTRONORTE'!D241</f>
        <v>LAMBAYEQUE</v>
      </c>
      <c r="F273" s="9" t="str">
        <f>+'Info ELECTRONORTE'!I241</f>
        <v>Media Tension</v>
      </c>
      <c r="G273" s="9">
        <f>+'Info ELECTRONORTE'!K241</f>
        <v>13</v>
      </c>
      <c r="H273" s="9" t="str">
        <f>+'Info ELECTRONORTE'!L241</f>
        <v>Postes</v>
      </c>
      <c r="I273" s="9" t="str">
        <f>+'Info ELECTRONORTE'!M241</f>
        <v>Concreto</v>
      </c>
      <c r="J273" s="9" t="str">
        <f>+'Info ELECTRONORTE'!N241</f>
        <v>PPC19</v>
      </c>
      <c r="K273" s="9" t="str">
        <f>+IF(B273="MOD INV_2018","Según corresponda",VLOOKUP(J273,SICODI!$G$3:$K$2404,2,FALSE))</f>
        <v>POSTE DE CONCRETO ARMADO DE 13/300/150/345</v>
      </c>
      <c r="L273" s="142">
        <f t="shared" si="25"/>
        <v>0.52</v>
      </c>
    </row>
    <row r="274" spans="1:12" x14ac:dyDescent="0.25">
      <c r="A274" s="53">
        <f>+'Info ELECTRONORTE'!A242</f>
        <v>238</v>
      </c>
      <c r="B274" s="26" t="str">
        <f t="shared" si="26"/>
        <v>SICODI</v>
      </c>
      <c r="C274" s="9" t="str">
        <f>+'Info ELECTRONORTE'!B242</f>
        <v>LAMBAYEQUE</v>
      </c>
      <c r="D274" s="9" t="str">
        <f>+'Info ELECTRONORTE'!C242</f>
        <v>LAMBAYEQUE - OLMOS</v>
      </c>
      <c r="E274" s="9" t="str">
        <f>+'Info ELECTRONORTE'!D242</f>
        <v>LAMBAYEQUE</v>
      </c>
      <c r="F274" s="9" t="str">
        <f>+'Info ELECTRONORTE'!I242</f>
        <v>Media Tension</v>
      </c>
      <c r="G274" s="9">
        <f>+'Info ELECTRONORTE'!K242</f>
        <v>13</v>
      </c>
      <c r="H274" s="9" t="str">
        <f>+'Info ELECTRONORTE'!L242</f>
        <v>Postes</v>
      </c>
      <c r="I274" s="9" t="str">
        <f>+'Info ELECTRONORTE'!M242</f>
        <v>Concreto</v>
      </c>
      <c r="J274" s="9" t="str">
        <f>+'Info ELECTRONORTE'!N242</f>
        <v>PPC19</v>
      </c>
      <c r="K274" s="9" t="str">
        <f>+IF(B274="MOD INV_2018","Según corresponda",VLOOKUP(J274,SICODI!$G$3:$K$2404,2,FALSE))</f>
        <v>POSTE DE CONCRETO ARMADO DE 13/300/150/345</v>
      </c>
      <c r="L274" s="142">
        <f t="shared" si="25"/>
        <v>0.52</v>
      </c>
    </row>
    <row r="275" spans="1:12" x14ac:dyDescent="0.25">
      <c r="A275" s="53">
        <f>+'Info ELECTRONORTE'!A243</f>
        <v>239</v>
      </c>
      <c r="B275" s="26" t="str">
        <f t="shared" si="26"/>
        <v>SICODI</v>
      </c>
      <c r="C275" s="9" t="str">
        <f>+'Info ELECTRONORTE'!B243</f>
        <v>LAMBAYEQUE</v>
      </c>
      <c r="D275" s="9" t="str">
        <f>+'Info ELECTRONORTE'!C243</f>
        <v>LAMBAYEQUE - OLMOS</v>
      </c>
      <c r="E275" s="9" t="str">
        <f>+'Info ELECTRONORTE'!D243</f>
        <v>LAMBAYEQUE</v>
      </c>
      <c r="F275" s="9" t="str">
        <f>+'Info ELECTRONORTE'!I243</f>
        <v>Media Tension</v>
      </c>
      <c r="G275" s="9">
        <f>+'Info ELECTRONORTE'!K243</f>
        <v>13</v>
      </c>
      <c r="H275" s="9" t="str">
        <f>+'Info ELECTRONORTE'!L243</f>
        <v>Postes</v>
      </c>
      <c r="I275" s="9" t="str">
        <f>+'Info ELECTRONORTE'!M243</f>
        <v>Concreto</v>
      </c>
      <c r="J275" s="9" t="str">
        <f>+'Info ELECTRONORTE'!N243</f>
        <v>PPC19</v>
      </c>
      <c r="K275" s="9" t="str">
        <f>+IF(B275="MOD INV_2018","Según corresponda",VLOOKUP(J275,SICODI!$G$3:$K$2404,2,FALSE))</f>
        <v>POSTE DE CONCRETO ARMADO DE 13/300/150/345</v>
      </c>
      <c r="L275" s="142">
        <f t="shared" si="25"/>
        <v>0.52</v>
      </c>
    </row>
    <row r="276" spans="1:12" x14ac:dyDescent="0.25">
      <c r="A276" s="53">
        <f>+'Info ELECTRONORTE'!A244</f>
        <v>240</v>
      </c>
      <c r="B276" s="26" t="str">
        <f t="shared" si="26"/>
        <v>SICODI</v>
      </c>
      <c r="C276" s="9" t="str">
        <f>+'Info ELECTRONORTE'!B244</f>
        <v>LAMBAYEQUE</v>
      </c>
      <c r="D276" s="9" t="str">
        <f>+'Info ELECTRONORTE'!C244</f>
        <v>LAMBAYEQUE - OLMOS</v>
      </c>
      <c r="E276" s="9" t="str">
        <f>+'Info ELECTRONORTE'!D244</f>
        <v>LAMBAYEQUE</v>
      </c>
      <c r="F276" s="9" t="str">
        <f>+'Info ELECTRONORTE'!I244</f>
        <v>Media Tension</v>
      </c>
      <c r="G276" s="9">
        <f>+'Info ELECTRONORTE'!K244</f>
        <v>13</v>
      </c>
      <c r="H276" s="9" t="str">
        <f>+'Info ELECTRONORTE'!L244</f>
        <v>Postes</v>
      </c>
      <c r="I276" s="9" t="str">
        <f>+'Info ELECTRONORTE'!M244</f>
        <v>Concreto</v>
      </c>
      <c r="J276" s="9" t="str">
        <f>+'Info ELECTRONORTE'!N244</f>
        <v>PPC19</v>
      </c>
      <c r="K276" s="9" t="str">
        <f>+IF(B276="MOD INV_2018","Según corresponda",VLOOKUP(J276,SICODI!$G$3:$K$2404,2,FALSE))</f>
        <v>POSTE DE CONCRETO ARMADO DE 13/300/150/345</v>
      </c>
      <c r="L276" s="142">
        <f t="shared" si="25"/>
        <v>0.52</v>
      </c>
    </row>
    <row r="277" spans="1:12" x14ac:dyDescent="0.25">
      <c r="A277" s="53">
        <f>+'Info ELECTRONORTE'!A245</f>
        <v>241</v>
      </c>
      <c r="B277" s="26" t="str">
        <f t="shared" si="26"/>
        <v>SICODI</v>
      </c>
      <c r="C277" s="9" t="str">
        <f>+'Info ELECTRONORTE'!B245</f>
        <v>LAMBAYEQUE</v>
      </c>
      <c r="D277" s="9" t="str">
        <f>+'Info ELECTRONORTE'!C245</f>
        <v>LAMBAYEQUE - OLMOS</v>
      </c>
      <c r="E277" s="9" t="str">
        <f>+'Info ELECTRONORTE'!D245</f>
        <v>LAMBAYEQUE</v>
      </c>
      <c r="F277" s="9" t="str">
        <f>+'Info ELECTRONORTE'!I245</f>
        <v>Media Tension</v>
      </c>
      <c r="G277" s="9">
        <f>+'Info ELECTRONORTE'!K245</f>
        <v>13</v>
      </c>
      <c r="H277" s="9" t="str">
        <f>+'Info ELECTRONORTE'!L245</f>
        <v>Postes</v>
      </c>
      <c r="I277" s="9" t="str">
        <f>+'Info ELECTRONORTE'!M245</f>
        <v>Concreto</v>
      </c>
      <c r="J277" s="9" t="str">
        <f>+'Info ELECTRONORTE'!N245</f>
        <v>PPC19</v>
      </c>
      <c r="K277" s="9" t="str">
        <f>+IF(B277="MOD INV_2018","Según corresponda",VLOOKUP(J277,SICODI!$G$3:$K$2404,2,FALSE))</f>
        <v>POSTE DE CONCRETO ARMADO DE 13/300/150/345</v>
      </c>
      <c r="L277" s="142">
        <f t="shared" si="25"/>
        <v>0.52</v>
      </c>
    </row>
    <row r="278" spans="1:12" x14ac:dyDescent="0.25">
      <c r="A278" s="53">
        <f>+'Info ELECTRONORTE'!A246</f>
        <v>242</v>
      </c>
      <c r="B278" s="26" t="str">
        <f t="shared" si="26"/>
        <v>SICODI</v>
      </c>
      <c r="C278" s="9" t="str">
        <f>+'Info ELECTRONORTE'!B246</f>
        <v>LAMBAYEQUE</v>
      </c>
      <c r="D278" s="9" t="str">
        <f>+'Info ELECTRONORTE'!C246</f>
        <v>LAMBAYEQUE - OLMOS</v>
      </c>
      <c r="E278" s="9" t="str">
        <f>+'Info ELECTRONORTE'!D246</f>
        <v>LAMBAYEQUE</v>
      </c>
      <c r="F278" s="9" t="str">
        <f>+'Info ELECTRONORTE'!I246</f>
        <v>Media Tension</v>
      </c>
      <c r="G278" s="9">
        <f>+'Info ELECTRONORTE'!K246</f>
        <v>13</v>
      </c>
      <c r="H278" s="9" t="str">
        <f>+'Info ELECTRONORTE'!L246</f>
        <v>Postes</v>
      </c>
      <c r="I278" s="9" t="str">
        <f>+'Info ELECTRONORTE'!M246</f>
        <v>Concreto</v>
      </c>
      <c r="J278" s="9" t="str">
        <f>+'Info ELECTRONORTE'!N246</f>
        <v>PPC19</v>
      </c>
      <c r="K278" s="9" t="str">
        <f>+IF(B278="MOD INV_2018","Según corresponda",VLOOKUP(J278,SICODI!$G$3:$K$2404,2,FALSE))</f>
        <v>POSTE DE CONCRETO ARMADO DE 13/300/150/345</v>
      </c>
      <c r="L278" s="142">
        <f t="shared" si="25"/>
        <v>0.52</v>
      </c>
    </row>
    <row r="279" spans="1:12" x14ac:dyDescent="0.25">
      <c r="A279" s="53">
        <f>+'Info ELECTRONORTE'!A247</f>
        <v>243</v>
      </c>
      <c r="B279" s="26" t="str">
        <f t="shared" si="26"/>
        <v>SICODI</v>
      </c>
      <c r="C279" s="9" t="str">
        <f>+'Info ELECTRONORTE'!B247</f>
        <v>LAMBAYEQUE</v>
      </c>
      <c r="D279" s="9" t="str">
        <f>+'Info ELECTRONORTE'!C247</f>
        <v>LAMBAYEQUE - OLMOS</v>
      </c>
      <c r="E279" s="9" t="str">
        <f>+'Info ELECTRONORTE'!D247</f>
        <v>LAMBAYEQUE</v>
      </c>
      <c r="F279" s="9" t="str">
        <f>+'Info ELECTRONORTE'!I247</f>
        <v>Media Tension</v>
      </c>
      <c r="G279" s="9">
        <f>+'Info ELECTRONORTE'!K247</f>
        <v>13</v>
      </c>
      <c r="H279" s="9" t="str">
        <f>+'Info ELECTRONORTE'!L247</f>
        <v>Postes</v>
      </c>
      <c r="I279" s="9" t="str">
        <f>+'Info ELECTRONORTE'!M247</f>
        <v>Concreto</v>
      </c>
      <c r="J279" s="9" t="str">
        <f>+'Info ELECTRONORTE'!N247</f>
        <v>PPC19</v>
      </c>
      <c r="K279" s="9" t="str">
        <f>+IF(B279="MOD INV_2018","Según corresponda",VLOOKUP(J279,SICODI!$G$3:$K$2404,2,FALSE))</f>
        <v>POSTE DE CONCRETO ARMADO DE 13/300/150/345</v>
      </c>
      <c r="L279" s="142">
        <f t="shared" si="25"/>
        <v>0.52</v>
      </c>
    </row>
    <row r="280" spans="1:12" x14ac:dyDescent="0.25">
      <c r="A280" s="53">
        <f>+'Info ELECTRONORTE'!A248</f>
        <v>244</v>
      </c>
      <c r="B280" s="26" t="str">
        <f t="shared" si="26"/>
        <v>SICODI</v>
      </c>
      <c r="C280" s="9" t="str">
        <f>+'Info ELECTRONORTE'!B248</f>
        <v>LAMBAYEQUE</v>
      </c>
      <c r="D280" s="9" t="str">
        <f>+'Info ELECTRONORTE'!C248</f>
        <v>LAMBAYEQUE - OLMOS</v>
      </c>
      <c r="E280" s="9" t="str">
        <f>+'Info ELECTRONORTE'!D248</f>
        <v>LAMBAYEQUE</v>
      </c>
      <c r="F280" s="9" t="str">
        <f>+'Info ELECTRONORTE'!I248</f>
        <v>Media Tension</v>
      </c>
      <c r="G280" s="9">
        <f>+'Info ELECTRONORTE'!K248</f>
        <v>13</v>
      </c>
      <c r="H280" s="9" t="str">
        <f>+'Info ELECTRONORTE'!L248</f>
        <v>Postes</v>
      </c>
      <c r="I280" s="9" t="str">
        <f>+'Info ELECTRONORTE'!M248</f>
        <v>Concreto</v>
      </c>
      <c r="J280" s="9" t="str">
        <f>+'Info ELECTRONORTE'!N248</f>
        <v>PPC19</v>
      </c>
      <c r="K280" s="9" t="str">
        <f>+IF(B280="MOD INV_2018","Según corresponda",VLOOKUP(J280,SICODI!$G$3:$K$2404,2,FALSE))</f>
        <v>POSTE DE CONCRETO ARMADO DE 13/300/150/345</v>
      </c>
      <c r="L280" s="142">
        <f t="shared" si="25"/>
        <v>0.52</v>
      </c>
    </row>
    <row r="281" spans="1:12" x14ac:dyDescent="0.25">
      <c r="A281" s="53">
        <f>+'Info ELECTRONORTE'!A249</f>
        <v>245</v>
      </c>
      <c r="B281" s="26" t="str">
        <f t="shared" si="26"/>
        <v>SICODI</v>
      </c>
      <c r="C281" s="9" t="str">
        <f>+'Info ELECTRONORTE'!B249</f>
        <v>LAMBAYEQUE</v>
      </c>
      <c r="D281" s="9" t="str">
        <f>+'Info ELECTRONORTE'!C249</f>
        <v>LAMBAYEQUE - OLMOS</v>
      </c>
      <c r="E281" s="9" t="str">
        <f>+'Info ELECTRONORTE'!D249</f>
        <v>LAMBAYEQUE</v>
      </c>
      <c r="F281" s="9" t="str">
        <f>+'Info ELECTRONORTE'!I249</f>
        <v>Media Tension</v>
      </c>
      <c r="G281" s="9">
        <f>+'Info ELECTRONORTE'!K249</f>
        <v>13</v>
      </c>
      <c r="H281" s="9" t="str">
        <f>+'Info ELECTRONORTE'!L249</f>
        <v>Postes</v>
      </c>
      <c r="I281" s="9" t="str">
        <f>+'Info ELECTRONORTE'!M249</f>
        <v>Concreto</v>
      </c>
      <c r="J281" s="9" t="str">
        <f>+'Info ELECTRONORTE'!N249</f>
        <v>PPC19</v>
      </c>
      <c r="K281" s="9" t="str">
        <f>+IF(B281="MOD INV_2018","Según corresponda",VLOOKUP(J281,SICODI!$G$3:$K$2404,2,FALSE))</f>
        <v>POSTE DE CONCRETO ARMADO DE 13/300/150/345</v>
      </c>
      <c r="L281" s="142">
        <f t="shared" si="25"/>
        <v>0.52</v>
      </c>
    </row>
    <row r="282" spans="1:12" x14ac:dyDescent="0.25">
      <c r="A282" s="53">
        <f>+'Info ELECTRONORTE'!A250</f>
        <v>246</v>
      </c>
      <c r="B282" s="26" t="str">
        <f t="shared" si="26"/>
        <v>SICODI</v>
      </c>
      <c r="C282" s="9" t="str">
        <f>+'Info ELECTRONORTE'!B250</f>
        <v>LAMBAYEQUE</v>
      </c>
      <c r="D282" s="9" t="str">
        <f>+'Info ELECTRONORTE'!C250</f>
        <v>LAMBAYEQUE - OLMOS</v>
      </c>
      <c r="E282" s="9" t="str">
        <f>+'Info ELECTRONORTE'!D250</f>
        <v>LAMBAYEQUE</v>
      </c>
      <c r="F282" s="9" t="str">
        <f>+'Info ELECTRONORTE'!I250</f>
        <v>Media Tension</v>
      </c>
      <c r="G282" s="9">
        <f>+'Info ELECTRONORTE'!K250</f>
        <v>13</v>
      </c>
      <c r="H282" s="9" t="str">
        <f>+'Info ELECTRONORTE'!L250</f>
        <v>Postes</v>
      </c>
      <c r="I282" s="9" t="str">
        <f>+'Info ELECTRONORTE'!M250</f>
        <v>Concreto</v>
      </c>
      <c r="J282" s="9" t="str">
        <f>+'Info ELECTRONORTE'!N250</f>
        <v>PPC19</v>
      </c>
      <c r="K282" s="9" t="str">
        <f>+IF(B282="MOD INV_2018","Según corresponda",VLOOKUP(J282,SICODI!$G$3:$K$2404,2,FALSE))</f>
        <v>POSTE DE CONCRETO ARMADO DE 13/300/150/345</v>
      </c>
      <c r="L282" s="142">
        <f t="shared" si="25"/>
        <v>0.52</v>
      </c>
    </row>
    <row r="283" spans="1:12" x14ac:dyDescent="0.25">
      <c r="A283" s="53">
        <f>+'Info ELECTRONORTE'!A251</f>
        <v>247</v>
      </c>
      <c r="B283" s="26" t="str">
        <f t="shared" si="26"/>
        <v>SICODI</v>
      </c>
      <c r="C283" s="9" t="str">
        <f>+'Info ELECTRONORTE'!B251</f>
        <v>LAMBAYEQUE</v>
      </c>
      <c r="D283" s="9" t="str">
        <f>+'Info ELECTRONORTE'!C251</f>
        <v>LAMBAYEQUE - OLMOS</v>
      </c>
      <c r="E283" s="9" t="str">
        <f>+'Info ELECTRONORTE'!D251</f>
        <v>LAMBAYEQUE</v>
      </c>
      <c r="F283" s="9" t="str">
        <f>+'Info ELECTRONORTE'!I251</f>
        <v>Media Tension</v>
      </c>
      <c r="G283" s="9">
        <f>+'Info ELECTRONORTE'!K251</f>
        <v>13</v>
      </c>
      <c r="H283" s="9" t="str">
        <f>+'Info ELECTRONORTE'!L251</f>
        <v>Postes</v>
      </c>
      <c r="I283" s="9" t="str">
        <f>+'Info ELECTRONORTE'!M251</f>
        <v>Concreto</v>
      </c>
      <c r="J283" s="9" t="str">
        <f>+'Info ELECTRONORTE'!N251</f>
        <v>PPC19</v>
      </c>
      <c r="K283" s="9" t="str">
        <f>+IF(B283="MOD INV_2018","Según corresponda",VLOOKUP(J283,SICODI!$G$3:$K$2404,2,FALSE))</f>
        <v>POSTE DE CONCRETO ARMADO DE 13/300/150/345</v>
      </c>
      <c r="L283" s="142">
        <f t="shared" si="25"/>
        <v>0.52</v>
      </c>
    </row>
    <row r="284" spans="1:12" x14ac:dyDescent="0.25">
      <c r="A284" s="53">
        <f>+'Info ELECTRONORTE'!A252</f>
        <v>248</v>
      </c>
      <c r="B284" s="26" t="str">
        <f t="shared" si="26"/>
        <v>SICODI</v>
      </c>
      <c r="C284" s="9" t="str">
        <f>+'Info ELECTRONORTE'!B252</f>
        <v>LAMBAYEQUE</v>
      </c>
      <c r="D284" s="9" t="str">
        <f>+'Info ELECTRONORTE'!C252</f>
        <v>LAMBAYEQUE - OLMOS</v>
      </c>
      <c r="E284" s="9" t="str">
        <f>+'Info ELECTRONORTE'!D252</f>
        <v>LAMBAYEQUE</v>
      </c>
      <c r="F284" s="9" t="str">
        <f>+'Info ELECTRONORTE'!I252</f>
        <v>Media Tension</v>
      </c>
      <c r="G284" s="9">
        <f>+'Info ELECTRONORTE'!K252</f>
        <v>13</v>
      </c>
      <c r="H284" s="9" t="str">
        <f>+'Info ELECTRONORTE'!L252</f>
        <v>Postes</v>
      </c>
      <c r="I284" s="9" t="str">
        <f>+'Info ELECTRONORTE'!M252</f>
        <v>Concreto</v>
      </c>
      <c r="J284" s="9" t="str">
        <f>+'Info ELECTRONORTE'!N252</f>
        <v>PPC19</v>
      </c>
      <c r="K284" s="9" t="str">
        <f>+IF(B284="MOD INV_2018","Según corresponda",VLOOKUP(J284,SICODI!$G$3:$K$2404,2,FALSE))</f>
        <v>POSTE DE CONCRETO ARMADO DE 13/300/150/345</v>
      </c>
      <c r="L284" s="142">
        <f t="shared" si="25"/>
        <v>0.52</v>
      </c>
    </row>
    <row r="285" spans="1:12" x14ac:dyDescent="0.25">
      <c r="A285" s="53">
        <f>+'Info ELECTRONORTE'!A253</f>
        <v>249</v>
      </c>
      <c r="B285" s="26" t="str">
        <f t="shared" si="26"/>
        <v>SICODI</v>
      </c>
      <c r="C285" s="9" t="str">
        <f>+'Info ELECTRONORTE'!B253</f>
        <v>LAMBAYEQUE</v>
      </c>
      <c r="D285" s="9" t="str">
        <f>+'Info ELECTRONORTE'!C253</f>
        <v>LAMBAYEQUE - OLMOS</v>
      </c>
      <c r="E285" s="9" t="str">
        <f>+'Info ELECTRONORTE'!D253</f>
        <v>LAMBAYEQUE</v>
      </c>
      <c r="F285" s="9" t="str">
        <f>+'Info ELECTRONORTE'!I253</f>
        <v>Media Tension</v>
      </c>
      <c r="G285" s="9">
        <f>+'Info ELECTRONORTE'!K253</f>
        <v>13</v>
      </c>
      <c r="H285" s="9" t="str">
        <f>+'Info ELECTRONORTE'!L253</f>
        <v>Postes</v>
      </c>
      <c r="I285" s="9" t="str">
        <f>+'Info ELECTRONORTE'!M253</f>
        <v>Concreto</v>
      </c>
      <c r="J285" s="9" t="str">
        <f>+'Info ELECTRONORTE'!N253</f>
        <v>PPC19</v>
      </c>
      <c r="K285" s="9" t="str">
        <f>+IF(B285="MOD INV_2018","Según corresponda",VLOOKUP(J285,SICODI!$G$3:$K$2404,2,FALSE))</f>
        <v>POSTE DE CONCRETO ARMADO DE 13/300/150/345</v>
      </c>
      <c r="L285" s="142">
        <f t="shared" si="25"/>
        <v>0.52</v>
      </c>
    </row>
    <row r="286" spans="1:12" x14ac:dyDescent="0.25">
      <c r="A286" s="53">
        <f>+'Info ELECTRONORTE'!A254</f>
        <v>250</v>
      </c>
      <c r="B286" s="26" t="str">
        <f t="shared" si="26"/>
        <v>SICODI</v>
      </c>
      <c r="C286" s="9" t="str">
        <f>+'Info ELECTRONORTE'!B254</f>
        <v>LAMBAYEQUE</v>
      </c>
      <c r="D286" s="9" t="str">
        <f>+'Info ELECTRONORTE'!C254</f>
        <v>LAMBAYEQUE - OLMOS</v>
      </c>
      <c r="E286" s="9" t="str">
        <f>+'Info ELECTRONORTE'!D254</f>
        <v>LAMBAYEQUE</v>
      </c>
      <c r="F286" s="9" t="str">
        <f>+'Info ELECTRONORTE'!I254</f>
        <v>Media Tension</v>
      </c>
      <c r="G286" s="9">
        <f>+'Info ELECTRONORTE'!K254</f>
        <v>13</v>
      </c>
      <c r="H286" s="9" t="str">
        <f>+'Info ELECTRONORTE'!L254</f>
        <v>Postes</v>
      </c>
      <c r="I286" s="9" t="str">
        <f>+'Info ELECTRONORTE'!M254</f>
        <v>Concreto</v>
      </c>
      <c r="J286" s="9" t="str">
        <f>+'Info ELECTRONORTE'!N254</f>
        <v>PPC19</v>
      </c>
      <c r="K286" s="9" t="str">
        <f>+IF(B286="MOD INV_2018","Según corresponda",VLOOKUP(J286,SICODI!$G$3:$K$2404,2,FALSE))</f>
        <v>POSTE DE CONCRETO ARMADO DE 13/300/150/345</v>
      </c>
      <c r="L286" s="142">
        <f t="shared" si="25"/>
        <v>0.52</v>
      </c>
    </row>
    <row r="287" spans="1:12" x14ac:dyDescent="0.25">
      <c r="A287" s="53">
        <f>+'Info ELECTRONORTE'!A255</f>
        <v>251</v>
      </c>
      <c r="B287" s="26" t="str">
        <f t="shared" si="26"/>
        <v>SICODI</v>
      </c>
      <c r="C287" s="9" t="str">
        <f>+'Info ELECTRONORTE'!B255</f>
        <v>LAMBAYEQUE</v>
      </c>
      <c r="D287" s="9" t="str">
        <f>+'Info ELECTRONORTE'!C255</f>
        <v>LAMBAYEQUE - OLMOS</v>
      </c>
      <c r="E287" s="9" t="str">
        <f>+'Info ELECTRONORTE'!D255</f>
        <v>LAMBAYEQUE</v>
      </c>
      <c r="F287" s="9" t="str">
        <f>+'Info ELECTRONORTE'!I255</f>
        <v>Media Tension</v>
      </c>
      <c r="G287" s="9">
        <f>+'Info ELECTRONORTE'!K255</f>
        <v>13</v>
      </c>
      <c r="H287" s="9" t="str">
        <f>+'Info ELECTRONORTE'!L255</f>
        <v>Postes</v>
      </c>
      <c r="I287" s="9" t="str">
        <f>+'Info ELECTRONORTE'!M255</f>
        <v>Concreto</v>
      </c>
      <c r="J287" s="9" t="str">
        <f>+'Info ELECTRONORTE'!N255</f>
        <v>PPC19</v>
      </c>
      <c r="K287" s="9" t="str">
        <f>+IF(B287="MOD INV_2018","Según corresponda",VLOOKUP(J287,SICODI!$G$3:$K$2404,2,FALSE))</f>
        <v>POSTE DE CONCRETO ARMADO DE 13/300/150/345</v>
      </c>
      <c r="L287" s="142">
        <f t="shared" si="25"/>
        <v>0.52</v>
      </c>
    </row>
    <row r="288" spans="1:12" x14ac:dyDescent="0.25">
      <c r="A288" s="53">
        <f>+'Info ELECTRONORTE'!A256</f>
        <v>252</v>
      </c>
      <c r="B288" s="26" t="str">
        <f t="shared" si="26"/>
        <v>SICODI</v>
      </c>
      <c r="C288" s="9" t="str">
        <f>+'Info ELECTRONORTE'!B256</f>
        <v>LAMBAYEQUE</v>
      </c>
      <c r="D288" s="9" t="str">
        <f>+'Info ELECTRONORTE'!C256</f>
        <v>LAMBAYEQUE - OLMOS</v>
      </c>
      <c r="E288" s="9" t="str">
        <f>+'Info ELECTRONORTE'!D256</f>
        <v>LAMBAYEQUE</v>
      </c>
      <c r="F288" s="9" t="str">
        <f>+'Info ELECTRONORTE'!I256</f>
        <v>Media Tension</v>
      </c>
      <c r="G288" s="9">
        <f>+'Info ELECTRONORTE'!K256</f>
        <v>13</v>
      </c>
      <c r="H288" s="9" t="str">
        <f>+'Info ELECTRONORTE'!L256</f>
        <v>Postes</v>
      </c>
      <c r="I288" s="9" t="str">
        <f>+'Info ELECTRONORTE'!M256</f>
        <v>Concreto</v>
      </c>
      <c r="J288" s="9" t="str">
        <f>+'Info ELECTRONORTE'!N256</f>
        <v>PPC19</v>
      </c>
      <c r="K288" s="9" t="str">
        <f>+IF(B288="MOD INV_2018","Según corresponda",VLOOKUP(J288,SICODI!$G$3:$K$2404,2,FALSE))</f>
        <v>POSTE DE CONCRETO ARMADO DE 13/300/150/345</v>
      </c>
      <c r="L288" s="142">
        <f t="shared" si="25"/>
        <v>0.52</v>
      </c>
    </row>
    <row r="289" spans="1:12" x14ac:dyDescent="0.25">
      <c r="A289" s="53">
        <f>+'Info ELECTRONORTE'!A257</f>
        <v>253</v>
      </c>
      <c r="B289" s="26" t="str">
        <f t="shared" si="26"/>
        <v>SICODI</v>
      </c>
      <c r="C289" s="9" t="str">
        <f>+'Info ELECTRONORTE'!B257</f>
        <v>LAMBAYEQUE</v>
      </c>
      <c r="D289" s="9" t="str">
        <f>+'Info ELECTRONORTE'!C257</f>
        <v>LAMBAYEQUE - OLMOS</v>
      </c>
      <c r="E289" s="9" t="str">
        <f>+'Info ELECTRONORTE'!D257</f>
        <v>LAMBAYEQUE</v>
      </c>
      <c r="F289" s="9" t="str">
        <f>+'Info ELECTRONORTE'!I257</f>
        <v>Media Tension</v>
      </c>
      <c r="G289" s="9">
        <f>+'Info ELECTRONORTE'!K257</f>
        <v>13</v>
      </c>
      <c r="H289" s="9" t="str">
        <f>+'Info ELECTRONORTE'!L257</f>
        <v>Postes</v>
      </c>
      <c r="I289" s="9" t="str">
        <f>+'Info ELECTRONORTE'!M257</f>
        <v>Concreto</v>
      </c>
      <c r="J289" s="9" t="str">
        <f>+'Info ELECTRONORTE'!N257</f>
        <v>PPC19</v>
      </c>
      <c r="K289" s="9" t="str">
        <f>+IF(B289="MOD INV_2018","Según corresponda",VLOOKUP(J289,SICODI!$G$3:$K$2404,2,FALSE))</f>
        <v>POSTE DE CONCRETO ARMADO DE 13/300/150/345</v>
      </c>
      <c r="L289" s="142">
        <f t="shared" si="25"/>
        <v>0.52</v>
      </c>
    </row>
    <row r="290" spans="1:12" x14ac:dyDescent="0.25">
      <c r="A290" s="53">
        <f>+'Info ELECTRONORTE'!A258</f>
        <v>254</v>
      </c>
      <c r="B290" s="26" t="str">
        <f t="shared" si="26"/>
        <v>SICODI</v>
      </c>
      <c r="C290" s="9" t="str">
        <f>+'Info ELECTRONORTE'!B258</f>
        <v>LAMBAYEQUE</v>
      </c>
      <c r="D290" s="9" t="str">
        <f>+'Info ELECTRONORTE'!C258</f>
        <v>LAMBAYEQUE - OLMOS</v>
      </c>
      <c r="E290" s="9" t="str">
        <f>+'Info ELECTRONORTE'!D258</f>
        <v>LAMBAYEQUE</v>
      </c>
      <c r="F290" s="9" t="str">
        <f>+'Info ELECTRONORTE'!I258</f>
        <v>Media Tension</v>
      </c>
      <c r="G290" s="9">
        <f>+'Info ELECTRONORTE'!K258</f>
        <v>13</v>
      </c>
      <c r="H290" s="9" t="str">
        <f>+'Info ELECTRONORTE'!L258</f>
        <v>Postes</v>
      </c>
      <c r="I290" s="9" t="str">
        <f>+'Info ELECTRONORTE'!M258</f>
        <v>Concreto</v>
      </c>
      <c r="J290" s="9" t="str">
        <f>+'Info ELECTRONORTE'!N258</f>
        <v>PPC19</v>
      </c>
      <c r="K290" s="9" t="str">
        <f>+IF(B290="MOD INV_2018","Según corresponda",VLOOKUP(J290,SICODI!$G$3:$K$2404,2,FALSE))</f>
        <v>POSTE DE CONCRETO ARMADO DE 13/300/150/345</v>
      </c>
      <c r="L290" s="142">
        <f t="shared" si="25"/>
        <v>0.52</v>
      </c>
    </row>
    <row r="291" spans="1:12" x14ac:dyDescent="0.25">
      <c r="A291" s="53">
        <f>+'Info ELECTRONORTE'!A259</f>
        <v>255</v>
      </c>
      <c r="B291" s="26" t="str">
        <f t="shared" si="26"/>
        <v>SICODI</v>
      </c>
      <c r="C291" s="9" t="str">
        <f>+'Info ELECTRONORTE'!B259</f>
        <v>LAMBAYEQUE</v>
      </c>
      <c r="D291" s="9" t="str">
        <f>+'Info ELECTRONORTE'!C259</f>
        <v>LAMBAYEQUE - OLMOS</v>
      </c>
      <c r="E291" s="9" t="str">
        <f>+'Info ELECTRONORTE'!D259</f>
        <v>LAMBAYEQUE</v>
      </c>
      <c r="F291" s="9" t="str">
        <f>+'Info ELECTRONORTE'!I259</f>
        <v>Media Tension</v>
      </c>
      <c r="G291" s="9">
        <f>+'Info ELECTRONORTE'!K259</f>
        <v>13</v>
      </c>
      <c r="H291" s="9" t="str">
        <f>+'Info ELECTRONORTE'!L259</f>
        <v>Postes</v>
      </c>
      <c r="I291" s="9" t="str">
        <f>+'Info ELECTRONORTE'!M259</f>
        <v>Concreto</v>
      </c>
      <c r="J291" s="9" t="str">
        <f>+'Info ELECTRONORTE'!N259</f>
        <v>PPC19</v>
      </c>
      <c r="K291" s="9" t="str">
        <f>+IF(B291="MOD INV_2018","Según corresponda",VLOOKUP(J291,SICODI!$G$3:$K$2404,2,FALSE))</f>
        <v>POSTE DE CONCRETO ARMADO DE 13/300/150/345</v>
      </c>
      <c r="L291" s="142">
        <f t="shared" si="25"/>
        <v>0.52</v>
      </c>
    </row>
    <row r="292" spans="1:12" x14ac:dyDescent="0.25">
      <c r="A292" s="53">
        <f>+'Info ELECTRONORTE'!A260</f>
        <v>256</v>
      </c>
      <c r="B292" s="26" t="str">
        <f t="shared" si="26"/>
        <v>SICODI</v>
      </c>
      <c r="C292" s="9" t="str">
        <f>+'Info ELECTRONORTE'!B260</f>
        <v>LAMBAYEQUE</v>
      </c>
      <c r="D292" s="9" t="str">
        <f>+'Info ELECTRONORTE'!C260</f>
        <v>LAMBAYEQUE - OLMOS</v>
      </c>
      <c r="E292" s="9" t="str">
        <f>+'Info ELECTRONORTE'!D260</f>
        <v>LAMBAYEQUE</v>
      </c>
      <c r="F292" s="9" t="str">
        <f>+'Info ELECTRONORTE'!I260</f>
        <v>Media Tension</v>
      </c>
      <c r="G292" s="9">
        <f>+'Info ELECTRONORTE'!K260</f>
        <v>13</v>
      </c>
      <c r="H292" s="9" t="str">
        <f>+'Info ELECTRONORTE'!L260</f>
        <v>Postes</v>
      </c>
      <c r="I292" s="9" t="str">
        <f>+'Info ELECTRONORTE'!M260</f>
        <v>Concreto</v>
      </c>
      <c r="J292" s="9" t="str">
        <f>+'Info ELECTRONORTE'!N260</f>
        <v>PPC19</v>
      </c>
      <c r="K292" s="9" t="str">
        <f>+IF(B292="MOD INV_2018","Según corresponda",VLOOKUP(J292,SICODI!$G$3:$K$2404,2,FALSE))</f>
        <v>POSTE DE CONCRETO ARMADO DE 13/300/150/345</v>
      </c>
      <c r="L292" s="142">
        <f t="shared" si="25"/>
        <v>0.52</v>
      </c>
    </row>
    <row r="293" spans="1:12" x14ac:dyDescent="0.25">
      <c r="A293" s="53">
        <f>+'Info ELECTRONORTE'!A261</f>
        <v>257</v>
      </c>
      <c r="B293" s="26" t="str">
        <f t="shared" si="26"/>
        <v>SICODI</v>
      </c>
      <c r="C293" s="9" t="str">
        <f>+'Info ELECTRONORTE'!B261</f>
        <v>LAMBAYEQUE</v>
      </c>
      <c r="D293" s="9" t="str">
        <f>+'Info ELECTRONORTE'!C261</f>
        <v>LAMBAYEQUE - OLMOS</v>
      </c>
      <c r="E293" s="9" t="str">
        <f>+'Info ELECTRONORTE'!D261</f>
        <v>LAMBAYEQUE</v>
      </c>
      <c r="F293" s="9" t="str">
        <f>+'Info ELECTRONORTE'!I261</f>
        <v>Media Tension</v>
      </c>
      <c r="G293" s="9">
        <f>+'Info ELECTRONORTE'!K261</f>
        <v>13</v>
      </c>
      <c r="H293" s="9" t="str">
        <f>+'Info ELECTRONORTE'!L261</f>
        <v>Postes</v>
      </c>
      <c r="I293" s="9" t="str">
        <f>+'Info ELECTRONORTE'!M261</f>
        <v>Concreto</v>
      </c>
      <c r="J293" s="9" t="str">
        <f>+'Info ELECTRONORTE'!N261</f>
        <v>PPC19</v>
      </c>
      <c r="K293" s="9" t="str">
        <f>+IF(B293="MOD INV_2018","Según corresponda",VLOOKUP(J293,SICODI!$G$3:$K$2404,2,FALSE))</f>
        <v>POSTE DE CONCRETO ARMADO DE 13/300/150/345</v>
      </c>
      <c r="L293" s="142">
        <f t="shared" ref="L293:L356" si="27">+IF(K293="Según corresponda","Según corresponda",VLOOKUP(K293,$O$37:$P$49,2,FALSE))</f>
        <v>0.52</v>
      </c>
    </row>
    <row r="294" spans="1:12" x14ac:dyDescent="0.25">
      <c r="A294" s="53">
        <f>+'Info ELECTRONORTE'!A262</f>
        <v>258</v>
      </c>
      <c r="B294" s="26" t="str">
        <f t="shared" ref="B294:B357" si="28">+IF(ISERROR(INDEX($B$8:$B$31,MATCH(J294,$J$8:$J$31,0)))=TRUE,"MOD INV_2018",INDEX($B$8:$B$31,MATCH(J294,$J$8:$J$31,0)))</f>
        <v>SICODI</v>
      </c>
      <c r="C294" s="9" t="str">
        <f>+'Info ELECTRONORTE'!B262</f>
        <v>LAMBAYEQUE</v>
      </c>
      <c r="D294" s="9" t="str">
        <f>+'Info ELECTRONORTE'!C262</f>
        <v>LAMBAYEQUE - OLMOS</v>
      </c>
      <c r="E294" s="9" t="str">
        <f>+'Info ELECTRONORTE'!D262</f>
        <v>LAMBAYEQUE</v>
      </c>
      <c r="F294" s="9" t="str">
        <f>+'Info ELECTRONORTE'!I262</f>
        <v>Media Tension</v>
      </c>
      <c r="G294" s="9">
        <f>+'Info ELECTRONORTE'!K262</f>
        <v>13</v>
      </c>
      <c r="H294" s="9" t="str">
        <f>+'Info ELECTRONORTE'!L262</f>
        <v>Postes</v>
      </c>
      <c r="I294" s="9" t="str">
        <f>+'Info ELECTRONORTE'!M262</f>
        <v>Concreto</v>
      </c>
      <c r="J294" s="9" t="str">
        <f>+'Info ELECTRONORTE'!N262</f>
        <v>PPC19</v>
      </c>
      <c r="K294" s="9" t="str">
        <f>+IF(B294="MOD INV_2018","Según corresponda",VLOOKUP(J294,SICODI!$G$3:$K$2404,2,FALSE))</f>
        <v>POSTE DE CONCRETO ARMADO DE 13/300/150/345</v>
      </c>
      <c r="L294" s="142">
        <f t="shared" si="27"/>
        <v>0.52</v>
      </c>
    </row>
    <row r="295" spans="1:12" x14ac:dyDescent="0.25">
      <c r="A295" s="53">
        <f>+'Info ELECTRONORTE'!A263</f>
        <v>259</v>
      </c>
      <c r="B295" s="26" t="str">
        <f t="shared" si="28"/>
        <v>SICODI</v>
      </c>
      <c r="C295" s="9" t="str">
        <f>+'Info ELECTRONORTE'!B263</f>
        <v>LAMBAYEQUE</v>
      </c>
      <c r="D295" s="9" t="str">
        <f>+'Info ELECTRONORTE'!C263</f>
        <v>LAMBAYEQUE - OLMOS</v>
      </c>
      <c r="E295" s="9" t="str">
        <f>+'Info ELECTRONORTE'!D263</f>
        <v>LAMBAYEQUE</v>
      </c>
      <c r="F295" s="9" t="str">
        <f>+'Info ELECTRONORTE'!I263</f>
        <v>Media Tension</v>
      </c>
      <c r="G295" s="9">
        <f>+'Info ELECTRONORTE'!K263</f>
        <v>13</v>
      </c>
      <c r="H295" s="9" t="str">
        <f>+'Info ELECTRONORTE'!L263</f>
        <v>Postes</v>
      </c>
      <c r="I295" s="9" t="str">
        <f>+'Info ELECTRONORTE'!M263</f>
        <v>Concreto</v>
      </c>
      <c r="J295" s="9" t="str">
        <f>+'Info ELECTRONORTE'!N263</f>
        <v>PPC19</v>
      </c>
      <c r="K295" s="9" t="str">
        <f>+IF(B295="MOD INV_2018","Según corresponda",VLOOKUP(J295,SICODI!$G$3:$K$2404,2,FALSE))</f>
        <v>POSTE DE CONCRETO ARMADO DE 13/300/150/345</v>
      </c>
      <c r="L295" s="142">
        <f t="shared" si="27"/>
        <v>0.52</v>
      </c>
    </row>
    <row r="296" spans="1:12" x14ac:dyDescent="0.25">
      <c r="A296" s="53">
        <f>+'Info ELECTRONORTE'!A264</f>
        <v>260</v>
      </c>
      <c r="B296" s="26" t="str">
        <f t="shared" si="28"/>
        <v>SICODI</v>
      </c>
      <c r="C296" s="9" t="str">
        <f>+'Info ELECTRONORTE'!B264</f>
        <v>LAMBAYEQUE</v>
      </c>
      <c r="D296" s="9" t="str">
        <f>+'Info ELECTRONORTE'!C264</f>
        <v>LAMBAYEQUE - OLMOS</v>
      </c>
      <c r="E296" s="9" t="str">
        <f>+'Info ELECTRONORTE'!D264</f>
        <v>LAMBAYEQUE</v>
      </c>
      <c r="F296" s="9" t="str">
        <f>+'Info ELECTRONORTE'!I264</f>
        <v>Media Tension</v>
      </c>
      <c r="G296" s="9">
        <f>+'Info ELECTRONORTE'!K264</f>
        <v>13</v>
      </c>
      <c r="H296" s="9" t="str">
        <f>+'Info ELECTRONORTE'!L264</f>
        <v>Postes</v>
      </c>
      <c r="I296" s="9" t="str">
        <f>+'Info ELECTRONORTE'!M264</f>
        <v>Concreto</v>
      </c>
      <c r="J296" s="9" t="str">
        <f>+'Info ELECTRONORTE'!N264</f>
        <v>PPC19</v>
      </c>
      <c r="K296" s="9" t="str">
        <f>+IF(B296="MOD INV_2018","Según corresponda",VLOOKUP(J296,SICODI!$G$3:$K$2404,2,FALSE))</f>
        <v>POSTE DE CONCRETO ARMADO DE 13/300/150/345</v>
      </c>
      <c r="L296" s="142">
        <f t="shared" si="27"/>
        <v>0.52</v>
      </c>
    </row>
    <row r="297" spans="1:12" x14ac:dyDescent="0.25">
      <c r="A297" s="53">
        <f>+'Info ELECTRONORTE'!A265</f>
        <v>261</v>
      </c>
      <c r="B297" s="26" t="str">
        <f t="shared" si="28"/>
        <v>SICODI</v>
      </c>
      <c r="C297" s="9" t="str">
        <f>+'Info ELECTRONORTE'!B265</f>
        <v>LAMBAYEQUE</v>
      </c>
      <c r="D297" s="9" t="str">
        <f>+'Info ELECTRONORTE'!C265</f>
        <v>LAMBAYEQUE - OLMOS</v>
      </c>
      <c r="E297" s="9" t="str">
        <f>+'Info ELECTRONORTE'!D265</f>
        <v>LAMBAYEQUE</v>
      </c>
      <c r="F297" s="9" t="str">
        <f>+'Info ELECTRONORTE'!I265</f>
        <v>Media Tension</v>
      </c>
      <c r="G297" s="9">
        <f>+'Info ELECTRONORTE'!K265</f>
        <v>13</v>
      </c>
      <c r="H297" s="9" t="str">
        <f>+'Info ELECTRONORTE'!L265</f>
        <v>Postes</v>
      </c>
      <c r="I297" s="9" t="str">
        <f>+'Info ELECTRONORTE'!M265</f>
        <v>Concreto</v>
      </c>
      <c r="J297" s="9" t="str">
        <f>+'Info ELECTRONORTE'!N265</f>
        <v>PPC19</v>
      </c>
      <c r="K297" s="9" t="str">
        <f>+IF(B297="MOD INV_2018","Según corresponda",VLOOKUP(J297,SICODI!$G$3:$K$2404,2,FALSE))</f>
        <v>POSTE DE CONCRETO ARMADO DE 13/300/150/345</v>
      </c>
      <c r="L297" s="142">
        <f t="shared" si="27"/>
        <v>0.52</v>
      </c>
    </row>
    <row r="298" spans="1:12" x14ac:dyDescent="0.25">
      <c r="A298" s="53">
        <f>+'Info ELECTRONORTE'!A266</f>
        <v>262</v>
      </c>
      <c r="B298" s="26" t="str">
        <f t="shared" si="28"/>
        <v>SICODI</v>
      </c>
      <c r="C298" s="9" t="str">
        <f>+'Info ELECTRONORTE'!B266</f>
        <v>LAMBAYEQUE</v>
      </c>
      <c r="D298" s="9" t="str">
        <f>+'Info ELECTRONORTE'!C266</f>
        <v>LAMBAYEQUE - OLMOS</v>
      </c>
      <c r="E298" s="9" t="str">
        <f>+'Info ELECTRONORTE'!D266</f>
        <v>LAMBAYEQUE</v>
      </c>
      <c r="F298" s="9" t="str">
        <f>+'Info ELECTRONORTE'!I266</f>
        <v>Media Tension</v>
      </c>
      <c r="G298" s="9">
        <f>+'Info ELECTRONORTE'!K266</f>
        <v>13</v>
      </c>
      <c r="H298" s="9" t="str">
        <f>+'Info ELECTRONORTE'!L266</f>
        <v>Postes</v>
      </c>
      <c r="I298" s="9" t="str">
        <f>+'Info ELECTRONORTE'!M266</f>
        <v>Concreto</v>
      </c>
      <c r="J298" s="9" t="str">
        <f>+'Info ELECTRONORTE'!N266</f>
        <v>PPC19</v>
      </c>
      <c r="K298" s="9" t="str">
        <f>+IF(B298="MOD INV_2018","Según corresponda",VLOOKUP(J298,SICODI!$G$3:$K$2404,2,FALSE))</f>
        <v>POSTE DE CONCRETO ARMADO DE 13/300/150/345</v>
      </c>
      <c r="L298" s="142">
        <f t="shared" si="27"/>
        <v>0.52</v>
      </c>
    </row>
    <row r="299" spans="1:12" x14ac:dyDescent="0.25">
      <c r="A299" s="53">
        <f>+'Info ELECTRONORTE'!A267</f>
        <v>263</v>
      </c>
      <c r="B299" s="26" t="str">
        <f t="shared" si="28"/>
        <v>SICODI</v>
      </c>
      <c r="C299" s="9" t="str">
        <f>+'Info ELECTRONORTE'!B267</f>
        <v>LAMBAYEQUE</v>
      </c>
      <c r="D299" s="9" t="str">
        <f>+'Info ELECTRONORTE'!C267</f>
        <v>LAMBAYEQUE - OLMOS</v>
      </c>
      <c r="E299" s="9" t="str">
        <f>+'Info ELECTRONORTE'!D267</f>
        <v>LAMBAYEQUE</v>
      </c>
      <c r="F299" s="9" t="str">
        <f>+'Info ELECTRONORTE'!I267</f>
        <v>Media Tension</v>
      </c>
      <c r="G299" s="9">
        <f>+'Info ELECTRONORTE'!K267</f>
        <v>12</v>
      </c>
      <c r="H299" s="9" t="str">
        <f>+'Info ELECTRONORTE'!L267</f>
        <v>Postes</v>
      </c>
      <c r="I299" s="9" t="str">
        <f>+'Info ELECTRONORTE'!M267</f>
        <v>Concreto</v>
      </c>
      <c r="J299" s="9" t="str">
        <f>+'Info ELECTRONORTE'!N267</f>
        <v>PPC16</v>
      </c>
      <c r="K299" s="9" t="str">
        <f>+IF(B299="MOD INV_2018","Según corresponda",VLOOKUP(J299,SICODI!$G$3:$K$2404,2,FALSE))</f>
        <v>POSTE DE CONCRETO ARMADO DE 12/300/150/330</v>
      </c>
      <c r="L299" s="142">
        <f t="shared" si="27"/>
        <v>0.52</v>
      </c>
    </row>
    <row r="300" spans="1:12" x14ac:dyDescent="0.25">
      <c r="A300" s="53">
        <f>+'Info ELECTRONORTE'!A268</f>
        <v>264</v>
      </c>
      <c r="B300" s="26" t="str">
        <f t="shared" si="28"/>
        <v>SICODI</v>
      </c>
      <c r="C300" s="9" t="str">
        <f>+'Info ELECTRONORTE'!B268</f>
        <v>LAMBAYEQUE</v>
      </c>
      <c r="D300" s="9" t="str">
        <f>+'Info ELECTRONORTE'!C268</f>
        <v>LAMBAYEQUE - OLMOS</v>
      </c>
      <c r="E300" s="9" t="str">
        <f>+'Info ELECTRONORTE'!D268</f>
        <v>LAMBAYEQUE</v>
      </c>
      <c r="F300" s="9" t="str">
        <f>+'Info ELECTRONORTE'!I268</f>
        <v>Media Tension</v>
      </c>
      <c r="G300" s="9">
        <f>+'Info ELECTRONORTE'!K268</f>
        <v>12</v>
      </c>
      <c r="H300" s="9" t="str">
        <f>+'Info ELECTRONORTE'!L268</f>
        <v>Postes</v>
      </c>
      <c r="I300" s="9" t="str">
        <f>+'Info ELECTRONORTE'!M268</f>
        <v>Concreto</v>
      </c>
      <c r="J300" s="9" t="str">
        <f>+'Info ELECTRONORTE'!N268</f>
        <v>PPC16</v>
      </c>
      <c r="K300" s="9" t="str">
        <f>+IF(B300="MOD INV_2018","Según corresponda",VLOOKUP(J300,SICODI!$G$3:$K$2404,2,FALSE))</f>
        <v>POSTE DE CONCRETO ARMADO DE 12/300/150/330</v>
      </c>
      <c r="L300" s="142">
        <f t="shared" si="27"/>
        <v>0.52</v>
      </c>
    </row>
    <row r="301" spans="1:12" x14ac:dyDescent="0.25">
      <c r="A301" s="53">
        <f>+'Info ELECTRONORTE'!A269</f>
        <v>265</v>
      </c>
      <c r="B301" s="26" t="str">
        <f t="shared" si="28"/>
        <v>SICODI</v>
      </c>
      <c r="C301" s="9" t="str">
        <f>+'Info ELECTRONORTE'!B269</f>
        <v>LAMBAYEQUE</v>
      </c>
      <c r="D301" s="9" t="str">
        <f>+'Info ELECTRONORTE'!C269</f>
        <v>LAMBAYEQUE - OLMOS</v>
      </c>
      <c r="E301" s="9" t="str">
        <f>+'Info ELECTRONORTE'!D269</f>
        <v>LAMBAYEQUE</v>
      </c>
      <c r="F301" s="9" t="str">
        <f>+'Info ELECTRONORTE'!I269</f>
        <v>Media Tension</v>
      </c>
      <c r="G301" s="9">
        <f>+'Info ELECTRONORTE'!K269</f>
        <v>12</v>
      </c>
      <c r="H301" s="9" t="str">
        <f>+'Info ELECTRONORTE'!L269</f>
        <v>Postes</v>
      </c>
      <c r="I301" s="9" t="str">
        <f>+'Info ELECTRONORTE'!M269</f>
        <v>Concreto</v>
      </c>
      <c r="J301" s="9" t="str">
        <f>+'Info ELECTRONORTE'!N269</f>
        <v>PPC16</v>
      </c>
      <c r="K301" s="9" t="str">
        <f>+IF(B301="MOD INV_2018","Según corresponda",VLOOKUP(J301,SICODI!$G$3:$K$2404,2,FALSE))</f>
        <v>POSTE DE CONCRETO ARMADO DE 12/300/150/330</v>
      </c>
      <c r="L301" s="142">
        <f t="shared" si="27"/>
        <v>0.52</v>
      </c>
    </row>
    <row r="302" spans="1:12" x14ac:dyDescent="0.25">
      <c r="A302" s="53">
        <f>+'Info ELECTRONORTE'!A270</f>
        <v>266</v>
      </c>
      <c r="B302" s="26" t="str">
        <f t="shared" si="28"/>
        <v>SICODI</v>
      </c>
      <c r="C302" s="9" t="str">
        <f>+'Info ELECTRONORTE'!B270</f>
        <v>LAMBAYEQUE</v>
      </c>
      <c r="D302" s="9" t="str">
        <f>+'Info ELECTRONORTE'!C270</f>
        <v>LAMBAYEQUE - OLMOS</v>
      </c>
      <c r="E302" s="9" t="str">
        <f>+'Info ELECTRONORTE'!D270</f>
        <v>LAMBAYEQUE</v>
      </c>
      <c r="F302" s="9" t="str">
        <f>+'Info ELECTRONORTE'!I270</f>
        <v>Media Tension</v>
      </c>
      <c r="G302" s="9">
        <f>+'Info ELECTRONORTE'!K270</f>
        <v>12</v>
      </c>
      <c r="H302" s="9" t="str">
        <f>+'Info ELECTRONORTE'!L270</f>
        <v>Postes</v>
      </c>
      <c r="I302" s="9" t="str">
        <f>+'Info ELECTRONORTE'!M270</f>
        <v>Concreto</v>
      </c>
      <c r="J302" s="9" t="str">
        <f>+'Info ELECTRONORTE'!N270</f>
        <v>PPC16</v>
      </c>
      <c r="K302" s="9" t="str">
        <f>+IF(B302="MOD INV_2018","Según corresponda",VLOOKUP(J302,SICODI!$G$3:$K$2404,2,FALSE))</f>
        <v>POSTE DE CONCRETO ARMADO DE 12/300/150/330</v>
      </c>
      <c r="L302" s="142">
        <f t="shared" si="27"/>
        <v>0.52</v>
      </c>
    </row>
    <row r="303" spans="1:12" x14ac:dyDescent="0.25">
      <c r="A303" s="53">
        <f>+'Info ELECTRONORTE'!A271</f>
        <v>267</v>
      </c>
      <c r="B303" s="26" t="str">
        <f t="shared" si="28"/>
        <v>SICODI</v>
      </c>
      <c r="C303" s="9" t="str">
        <f>+'Info ELECTRONORTE'!B271</f>
        <v>LAMBAYEQUE</v>
      </c>
      <c r="D303" s="9" t="str">
        <f>+'Info ELECTRONORTE'!C271</f>
        <v>LAMBAYEQUE - OLMOS</v>
      </c>
      <c r="E303" s="9" t="str">
        <f>+'Info ELECTRONORTE'!D271</f>
        <v>LAMBAYEQUE</v>
      </c>
      <c r="F303" s="9" t="str">
        <f>+'Info ELECTRONORTE'!I271</f>
        <v>Media Tension</v>
      </c>
      <c r="G303" s="9">
        <f>+'Info ELECTRONORTE'!K271</f>
        <v>12</v>
      </c>
      <c r="H303" s="9" t="str">
        <f>+'Info ELECTRONORTE'!L271</f>
        <v>Postes</v>
      </c>
      <c r="I303" s="9" t="str">
        <f>+'Info ELECTRONORTE'!M271</f>
        <v>Concreto</v>
      </c>
      <c r="J303" s="9" t="str">
        <f>+'Info ELECTRONORTE'!N271</f>
        <v>PPC16</v>
      </c>
      <c r="K303" s="9" t="str">
        <f>+IF(B303="MOD INV_2018","Según corresponda",VLOOKUP(J303,SICODI!$G$3:$K$2404,2,FALSE))</f>
        <v>POSTE DE CONCRETO ARMADO DE 12/300/150/330</v>
      </c>
      <c r="L303" s="142">
        <f t="shared" si="27"/>
        <v>0.52</v>
      </c>
    </row>
    <row r="304" spans="1:12" x14ac:dyDescent="0.25">
      <c r="A304" s="53">
        <f>+'Info ELECTRONORTE'!A272</f>
        <v>268</v>
      </c>
      <c r="B304" s="26" t="str">
        <f t="shared" si="28"/>
        <v>SICODI</v>
      </c>
      <c r="C304" s="9" t="str">
        <f>+'Info ELECTRONORTE'!B272</f>
        <v>LAMBAYEQUE</v>
      </c>
      <c r="D304" s="9" t="str">
        <f>+'Info ELECTRONORTE'!C272</f>
        <v>LAMBAYEQUE - OLMOS</v>
      </c>
      <c r="E304" s="9" t="str">
        <f>+'Info ELECTRONORTE'!D272</f>
        <v>LAMBAYEQUE</v>
      </c>
      <c r="F304" s="9" t="str">
        <f>+'Info ELECTRONORTE'!I272</f>
        <v>Media Tension</v>
      </c>
      <c r="G304" s="9">
        <f>+'Info ELECTRONORTE'!K272</f>
        <v>13</v>
      </c>
      <c r="H304" s="9" t="str">
        <f>+'Info ELECTRONORTE'!L272</f>
        <v>Postes</v>
      </c>
      <c r="I304" s="9" t="str">
        <f>+'Info ELECTRONORTE'!M272</f>
        <v>Concreto</v>
      </c>
      <c r="J304" s="9" t="str">
        <f>+'Info ELECTRONORTE'!N272</f>
        <v>PPC19</v>
      </c>
      <c r="K304" s="9" t="str">
        <f>+IF(B304="MOD INV_2018","Según corresponda",VLOOKUP(J304,SICODI!$G$3:$K$2404,2,FALSE))</f>
        <v>POSTE DE CONCRETO ARMADO DE 13/300/150/345</v>
      </c>
      <c r="L304" s="142">
        <f t="shared" si="27"/>
        <v>0.52</v>
      </c>
    </row>
    <row r="305" spans="1:12" x14ac:dyDescent="0.25">
      <c r="A305" s="53">
        <f>+'Info ELECTRONORTE'!A273</f>
        <v>269</v>
      </c>
      <c r="B305" s="26" t="str">
        <f t="shared" si="28"/>
        <v>SICODI</v>
      </c>
      <c r="C305" s="9" t="str">
        <f>+'Info ELECTRONORTE'!B273</f>
        <v>LAMBAYEQUE</v>
      </c>
      <c r="D305" s="9" t="str">
        <f>+'Info ELECTRONORTE'!C273</f>
        <v>LAMBAYEQUE - OLMOS</v>
      </c>
      <c r="E305" s="9" t="str">
        <f>+'Info ELECTRONORTE'!D273</f>
        <v>LAMBAYEQUE</v>
      </c>
      <c r="F305" s="9" t="str">
        <f>+'Info ELECTRONORTE'!I273</f>
        <v>Media Tension</v>
      </c>
      <c r="G305" s="9">
        <f>+'Info ELECTRONORTE'!K273</f>
        <v>13</v>
      </c>
      <c r="H305" s="9" t="str">
        <f>+'Info ELECTRONORTE'!L273</f>
        <v>Postes</v>
      </c>
      <c r="I305" s="9" t="str">
        <f>+'Info ELECTRONORTE'!M273</f>
        <v>Concreto</v>
      </c>
      <c r="J305" s="9" t="str">
        <f>+'Info ELECTRONORTE'!N273</f>
        <v>PPC19</v>
      </c>
      <c r="K305" s="9" t="str">
        <f>+IF(B305="MOD INV_2018","Según corresponda",VLOOKUP(J305,SICODI!$G$3:$K$2404,2,FALSE))</f>
        <v>POSTE DE CONCRETO ARMADO DE 13/300/150/345</v>
      </c>
      <c r="L305" s="142">
        <f t="shared" si="27"/>
        <v>0.52</v>
      </c>
    </row>
    <row r="306" spans="1:12" x14ac:dyDescent="0.25">
      <c r="A306" s="53">
        <f>+'Info ELECTRONORTE'!A274</f>
        <v>270</v>
      </c>
      <c r="B306" s="26" t="str">
        <f t="shared" si="28"/>
        <v>SICODI</v>
      </c>
      <c r="C306" s="9" t="str">
        <f>+'Info ELECTRONORTE'!B274</f>
        <v>LAMBAYEQUE</v>
      </c>
      <c r="D306" s="9" t="str">
        <f>+'Info ELECTRONORTE'!C274</f>
        <v>LAMBAYEQUE - OLMOS</v>
      </c>
      <c r="E306" s="9" t="str">
        <f>+'Info ELECTRONORTE'!D274</f>
        <v>LAMBAYEQUE</v>
      </c>
      <c r="F306" s="9" t="str">
        <f>+'Info ELECTRONORTE'!I274</f>
        <v>Media Tension</v>
      </c>
      <c r="G306" s="9">
        <f>+'Info ELECTRONORTE'!K274</f>
        <v>13</v>
      </c>
      <c r="H306" s="9" t="str">
        <f>+'Info ELECTRONORTE'!L274</f>
        <v>Postes</v>
      </c>
      <c r="I306" s="9" t="str">
        <f>+'Info ELECTRONORTE'!M274</f>
        <v>Concreto</v>
      </c>
      <c r="J306" s="9" t="str">
        <f>+'Info ELECTRONORTE'!N274</f>
        <v>PPC19</v>
      </c>
      <c r="K306" s="9" t="str">
        <f>+IF(B306="MOD INV_2018","Según corresponda",VLOOKUP(J306,SICODI!$G$3:$K$2404,2,FALSE))</f>
        <v>POSTE DE CONCRETO ARMADO DE 13/300/150/345</v>
      </c>
      <c r="L306" s="142">
        <f t="shared" si="27"/>
        <v>0.52</v>
      </c>
    </row>
    <row r="307" spans="1:12" x14ac:dyDescent="0.25">
      <c r="A307" s="53">
        <f>+'Info ELECTRONORTE'!A275</f>
        <v>271</v>
      </c>
      <c r="B307" s="26" t="str">
        <f t="shared" si="28"/>
        <v>SICODI</v>
      </c>
      <c r="C307" s="9" t="str">
        <f>+'Info ELECTRONORTE'!B275</f>
        <v>LAMBAYEQUE</v>
      </c>
      <c r="D307" s="9" t="str">
        <f>+'Info ELECTRONORTE'!C275</f>
        <v>LAMBAYEQUE - OLMOS</v>
      </c>
      <c r="E307" s="9" t="str">
        <f>+'Info ELECTRONORTE'!D275</f>
        <v>LAMBAYEQUE</v>
      </c>
      <c r="F307" s="9" t="str">
        <f>+'Info ELECTRONORTE'!I275</f>
        <v>Media Tension</v>
      </c>
      <c r="G307" s="9">
        <f>+'Info ELECTRONORTE'!K275</f>
        <v>13</v>
      </c>
      <c r="H307" s="9" t="str">
        <f>+'Info ELECTRONORTE'!L275</f>
        <v>Postes</v>
      </c>
      <c r="I307" s="9" t="str">
        <f>+'Info ELECTRONORTE'!M275</f>
        <v>Concreto</v>
      </c>
      <c r="J307" s="9" t="str">
        <f>+'Info ELECTRONORTE'!N275</f>
        <v>PPC19</v>
      </c>
      <c r="K307" s="9" t="str">
        <f>+IF(B307="MOD INV_2018","Según corresponda",VLOOKUP(J307,SICODI!$G$3:$K$2404,2,FALSE))</f>
        <v>POSTE DE CONCRETO ARMADO DE 13/300/150/345</v>
      </c>
      <c r="L307" s="142">
        <f t="shared" si="27"/>
        <v>0.52</v>
      </c>
    </row>
    <row r="308" spans="1:12" x14ac:dyDescent="0.25">
      <c r="A308" s="53">
        <f>+'Info ELECTRONORTE'!A276</f>
        <v>272</v>
      </c>
      <c r="B308" s="26" t="str">
        <f t="shared" si="28"/>
        <v>SICODI</v>
      </c>
      <c r="C308" s="9" t="str">
        <f>+'Info ELECTRONORTE'!B276</f>
        <v>LAMBAYEQUE</v>
      </c>
      <c r="D308" s="9" t="str">
        <f>+'Info ELECTRONORTE'!C276</f>
        <v>LAMBAYEQUE - OLMOS</v>
      </c>
      <c r="E308" s="9" t="str">
        <f>+'Info ELECTRONORTE'!D276</f>
        <v>LAMBAYEQUE</v>
      </c>
      <c r="F308" s="9" t="str">
        <f>+'Info ELECTRONORTE'!I276</f>
        <v>Media Tension</v>
      </c>
      <c r="G308" s="9">
        <f>+'Info ELECTRONORTE'!K276</f>
        <v>13</v>
      </c>
      <c r="H308" s="9" t="str">
        <f>+'Info ELECTRONORTE'!L276</f>
        <v>Postes</v>
      </c>
      <c r="I308" s="9" t="str">
        <f>+'Info ELECTRONORTE'!M276</f>
        <v>Concreto</v>
      </c>
      <c r="J308" s="9" t="str">
        <f>+'Info ELECTRONORTE'!N276</f>
        <v>PPC19</v>
      </c>
      <c r="K308" s="9" t="str">
        <f>+IF(B308="MOD INV_2018","Según corresponda",VLOOKUP(J308,SICODI!$G$3:$K$2404,2,FALSE))</f>
        <v>POSTE DE CONCRETO ARMADO DE 13/300/150/345</v>
      </c>
      <c r="L308" s="142">
        <f t="shared" si="27"/>
        <v>0.52</v>
      </c>
    </row>
    <row r="309" spans="1:12" x14ac:dyDescent="0.25">
      <c r="A309" s="53">
        <f>+'Info ELECTRONORTE'!A277</f>
        <v>273</v>
      </c>
      <c r="B309" s="26" t="str">
        <f t="shared" si="28"/>
        <v>SICODI</v>
      </c>
      <c r="C309" s="9" t="str">
        <f>+'Info ELECTRONORTE'!B277</f>
        <v>LAMBAYEQUE</v>
      </c>
      <c r="D309" s="9" t="str">
        <f>+'Info ELECTRONORTE'!C277</f>
        <v>LAMBAYEQUE - OLMOS</v>
      </c>
      <c r="E309" s="9" t="str">
        <f>+'Info ELECTRONORTE'!D277</f>
        <v>LAMBAYEQUE</v>
      </c>
      <c r="F309" s="9" t="str">
        <f>+'Info ELECTRONORTE'!I277</f>
        <v>Media Tension</v>
      </c>
      <c r="G309" s="9">
        <f>+'Info ELECTRONORTE'!K277</f>
        <v>13</v>
      </c>
      <c r="H309" s="9" t="str">
        <f>+'Info ELECTRONORTE'!L277</f>
        <v>Postes</v>
      </c>
      <c r="I309" s="9" t="str">
        <f>+'Info ELECTRONORTE'!M277</f>
        <v>Concreto</v>
      </c>
      <c r="J309" s="9" t="str">
        <f>+'Info ELECTRONORTE'!N277</f>
        <v>PPC19</v>
      </c>
      <c r="K309" s="9" t="str">
        <f>+IF(B309="MOD INV_2018","Según corresponda",VLOOKUP(J309,SICODI!$G$3:$K$2404,2,FALSE))</f>
        <v>POSTE DE CONCRETO ARMADO DE 13/300/150/345</v>
      </c>
      <c r="L309" s="142">
        <f t="shared" si="27"/>
        <v>0.52</v>
      </c>
    </row>
    <row r="310" spans="1:12" x14ac:dyDescent="0.25">
      <c r="A310" s="53">
        <f>+'Info ELECTRONORTE'!A278</f>
        <v>274</v>
      </c>
      <c r="B310" s="26" t="str">
        <f t="shared" si="28"/>
        <v>SICODI</v>
      </c>
      <c r="C310" s="9" t="str">
        <f>+'Info ELECTRONORTE'!B278</f>
        <v>LAMBAYEQUE</v>
      </c>
      <c r="D310" s="9" t="str">
        <f>+'Info ELECTRONORTE'!C278</f>
        <v>LAMBAYEQUE - OLMOS</v>
      </c>
      <c r="E310" s="9" t="str">
        <f>+'Info ELECTRONORTE'!D278</f>
        <v>LAMBAYEQUE</v>
      </c>
      <c r="F310" s="9" t="str">
        <f>+'Info ELECTRONORTE'!I278</f>
        <v>Media Tension</v>
      </c>
      <c r="G310" s="9">
        <f>+'Info ELECTRONORTE'!K278</f>
        <v>13</v>
      </c>
      <c r="H310" s="9" t="str">
        <f>+'Info ELECTRONORTE'!L278</f>
        <v>Postes</v>
      </c>
      <c r="I310" s="9" t="str">
        <f>+'Info ELECTRONORTE'!M278</f>
        <v>Concreto</v>
      </c>
      <c r="J310" s="9" t="str">
        <f>+'Info ELECTRONORTE'!N278</f>
        <v>PPC19</v>
      </c>
      <c r="K310" s="9" t="str">
        <f>+IF(B310="MOD INV_2018","Según corresponda",VLOOKUP(J310,SICODI!$G$3:$K$2404,2,FALSE))</f>
        <v>POSTE DE CONCRETO ARMADO DE 13/300/150/345</v>
      </c>
      <c r="L310" s="142">
        <f t="shared" si="27"/>
        <v>0.52</v>
      </c>
    </row>
    <row r="311" spans="1:12" x14ac:dyDescent="0.25">
      <c r="A311" s="53">
        <f>+'Info ELECTRONORTE'!A279</f>
        <v>275</v>
      </c>
      <c r="B311" s="26" t="str">
        <f t="shared" si="28"/>
        <v>SICODI</v>
      </c>
      <c r="C311" s="9" t="str">
        <f>+'Info ELECTRONORTE'!B279</f>
        <v>LAMBAYEQUE</v>
      </c>
      <c r="D311" s="9" t="str">
        <f>+'Info ELECTRONORTE'!C279</f>
        <v>LAMBAYEQUE - OLMOS</v>
      </c>
      <c r="E311" s="9" t="str">
        <f>+'Info ELECTRONORTE'!D279</f>
        <v>LAMBAYEQUE</v>
      </c>
      <c r="F311" s="9" t="str">
        <f>+'Info ELECTRONORTE'!I279</f>
        <v>Media Tension</v>
      </c>
      <c r="G311" s="9">
        <f>+'Info ELECTRONORTE'!K279</f>
        <v>13</v>
      </c>
      <c r="H311" s="9" t="str">
        <f>+'Info ELECTRONORTE'!L279</f>
        <v>Postes</v>
      </c>
      <c r="I311" s="9" t="str">
        <f>+'Info ELECTRONORTE'!M279</f>
        <v>Concreto</v>
      </c>
      <c r="J311" s="9" t="str">
        <f>+'Info ELECTRONORTE'!N279</f>
        <v>PPC19</v>
      </c>
      <c r="K311" s="9" t="str">
        <f>+IF(B311="MOD INV_2018","Según corresponda",VLOOKUP(J311,SICODI!$G$3:$K$2404,2,FALSE))</f>
        <v>POSTE DE CONCRETO ARMADO DE 13/300/150/345</v>
      </c>
      <c r="L311" s="142">
        <f t="shared" si="27"/>
        <v>0.52</v>
      </c>
    </row>
    <row r="312" spans="1:12" x14ac:dyDescent="0.25">
      <c r="A312" s="53">
        <f>+'Info ELECTRONORTE'!A280</f>
        <v>276</v>
      </c>
      <c r="B312" s="26" t="str">
        <f t="shared" si="28"/>
        <v>SICODI</v>
      </c>
      <c r="C312" s="9" t="str">
        <f>+'Info ELECTRONORTE'!B280</f>
        <v>LAMBAYEQUE</v>
      </c>
      <c r="D312" s="9" t="str">
        <f>+'Info ELECTRONORTE'!C280</f>
        <v>LAMBAYEQUE - OLMOS</v>
      </c>
      <c r="E312" s="9" t="str">
        <f>+'Info ELECTRONORTE'!D280</f>
        <v>LAMBAYEQUE</v>
      </c>
      <c r="F312" s="9" t="str">
        <f>+'Info ELECTRONORTE'!I280</f>
        <v>Media Tension</v>
      </c>
      <c r="G312" s="9">
        <f>+'Info ELECTRONORTE'!K280</f>
        <v>13</v>
      </c>
      <c r="H312" s="9" t="str">
        <f>+'Info ELECTRONORTE'!L280</f>
        <v>Postes</v>
      </c>
      <c r="I312" s="9" t="str">
        <f>+'Info ELECTRONORTE'!M280</f>
        <v>Concreto</v>
      </c>
      <c r="J312" s="9" t="str">
        <f>+'Info ELECTRONORTE'!N280</f>
        <v>PPC19</v>
      </c>
      <c r="K312" s="9" t="str">
        <f>+IF(B312="MOD INV_2018","Según corresponda",VLOOKUP(J312,SICODI!$G$3:$K$2404,2,FALSE))</f>
        <v>POSTE DE CONCRETO ARMADO DE 13/300/150/345</v>
      </c>
      <c r="L312" s="142">
        <f t="shared" si="27"/>
        <v>0.52</v>
      </c>
    </row>
    <row r="313" spans="1:12" x14ac:dyDescent="0.25">
      <c r="A313" s="53">
        <f>+'Info ELECTRONORTE'!A281</f>
        <v>277</v>
      </c>
      <c r="B313" s="26" t="str">
        <f t="shared" si="28"/>
        <v>SICODI</v>
      </c>
      <c r="C313" s="9" t="str">
        <f>+'Info ELECTRONORTE'!B281</f>
        <v>LAMBAYEQUE</v>
      </c>
      <c r="D313" s="9" t="str">
        <f>+'Info ELECTRONORTE'!C281</f>
        <v>LAMBAYEQUE - OLMOS</v>
      </c>
      <c r="E313" s="9" t="str">
        <f>+'Info ELECTRONORTE'!D281</f>
        <v>LAMBAYEQUE</v>
      </c>
      <c r="F313" s="9" t="str">
        <f>+'Info ELECTRONORTE'!I281</f>
        <v>Media Tension</v>
      </c>
      <c r="G313" s="9">
        <f>+'Info ELECTRONORTE'!K281</f>
        <v>13</v>
      </c>
      <c r="H313" s="9" t="str">
        <f>+'Info ELECTRONORTE'!L281</f>
        <v>Postes</v>
      </c>
      <c r="I313" s="9" t="str">
        <f>+'Info ELECTRONORTE'!M281</f>
        <v>Concreto</v>
      </c>
      <c r="J313" s="9" t="str">
        <f>+'Info ELECTRONORTE'!N281</f>
        <v>PPC19</v>
      </c>
      <c r="K313" s="9" t="str">
        <f>+IF(B313="MOD INV_2018","Según corresponda",VLOOKUP(J313,SICODI!$G$3:$K$2404,2,FALSE))</f>
        <v>POSTE DE CONCRETO ARMADO DE 13/300/150/345</v>
      </c>
      <c r="L313" s="142">
        <f t="shared" si="27"/>
        <v>0.52</v>
      </c>
    </row>
    <row r="314" spans="1:12" x14ac:dyDescent="0.25">
      <c r="A314" s="53">
        <f>+'Info ELECTRONORTE'!A282</f>
        <v>278</v>
      </c>
      <c r="B314" s="26" t="str">
        <f t="shared" si="28"/>
        <v>SICODI</v>
      </c>
      <c r="C314" s="9" t="str">
        <f>+'Info ELECTRONORTE'!B282</f>
        <v>LAMBAYEQUE</v>
      </c>
      <c r="D314" s="9" t="str">
        <f>+'Info ELECTRONORTE'!C282</f>
        <v>LAMBAYEQUE - OLMOS</v>
      </c>
      <c r="E314" s="9" t="str">
        <f>+'Info ELECTRONORTE'!D282</f>
        <v>LAMBAYEQUE</v>
      </c>
      <c r="F314" s="9" t="str">
        <f>+'Info ELECTRONORTE'!I282</f>
        <v>Media Tension</v>
      </c>
      <c r="G314" s="9">
        <f>+'Info ELECTRONORTE'!K282</f>
        <v>13</v>
      </c>
      <c r="H314" s="9" t="str">
        <f>+'Info ELECTRONORTE'!L282</f>
        <v>Postes</v>
      </c>
      <c r="I314" s="9" t="str">
        <f>+'Info ELECTRONORTE'!M282</f>
        <v>Concreto</v>
      </c>
      <c r="J314" s="9" t="str">
        <f>+'Info ELECTRONORTE'!N282</f>
        <v>PPC19</v>
      </c>
      <c r="K314" s="9" t="str">
        <f>+IF(B314="MOD INV_2018","Según corresponda",VLOOKUP(J314,SICODI!$G$3:$K$2404,2,FALSE))</f>
        <v>POSTE DE CONCRETO ARMADO DE 13/300/150/345</v>
      </c>
      <c r="L314" s="142">
        <f t="shared" si="27"/>
        <v>0.52</v>
      </c>
    </row>
    <row r="315" spans="1:12" x14ac:dyDescent="0.25">
      <c r="A315" s="53">
        <f>+'Info ELECTRONORTE'!A283</f>
        <v>279</v>
      </c>
      <c r="B315" s="26" t="str">
        <f t="shared" si="28"/>
        <v>SICODI</v>
      </c>
      <c r="C315" s="9" t="str">
        <f>+'Info ELECTRONORTE'!B283</f>
        <v>LAMBAYEQUE</v>
      </c>
      <c r="D315" s="9" t="str">
        <f>+'Info ELECTRONORTE'!C283</f>
        <v>LAMBAYEQUE - OLMOS</v>
      </c>
      <c r="E315" s="9" t="str">
        <f>+'Info ELECTRONORTE'!D283</f>
        <v>LAMBAYEQUE</v>
      </c>
      <c r="F315" s="9" t="str">
        <f>+'Info ELECTRONORTE'!I283</f>
        <v>Media Tension</v>
      </c>
      <c r="G315" s="9">
        <f>+'Info ELECTRONORTE'!K283</f>
        <v>13</v>
      </c>
      <c r="H315" s="9" t="str">
        <f>+'Info ELECTRONORTE'!L283</f>
        <v>Postes</v>
      </c>
      <c r="I315" s="9" t="str">
        <f>+'Info ELECTRONORTE'!M283</f>
        <v>Concreto</v>
      </c>
      <c r="J315" s="9" t="str">
        <f>+'Info ELECTRONORTE'!N283</f>
        <v>PPC19</v>
      </c>
      <c r="K315" s="9" t="str">
        <f>+IF(B315="MOD INV_2018","Según corresponda",VLOOKUP(J315,SICODI!$G$3:$K$2404,2,FALSE))</f>
        <v>POSTE DE CONCRETO ARMADO DE 13/300/150/345</v>
      </c>
      <c r="L315" s="142">
        <f t="shared" si="27"/>
        <v>0.52</v>
      </c>
    </row>
    <row r="316" spans="1:12" x14ac:dyDescent="0.25">
      <c r="A316" s="53">
        <f>+'Info ELECTRONORTE'!A284</f>
        <v>280</v>
      </c>
      <c r="B316" s="26" t="str">
        <f t="shared" si="28"/>
        <v>SICODI</v>
      </c>
      <c r="C316" s="9" t="str">
        <f>+'Info ELECTRONORTE'!B284</f>
        <v>LAMBAYEQUE</v>
      </c>
      <c r="D316" s="9" t="str">
        <f>+'Info ELECTRONORTE'!C284</f>
        <v>LAMBAYEQUE - OLMOS</v>
      </c>
      <c r="E316" s="9" t="str">
        <f>+'Info ELECTRONORTE'!D284</f>
        <v>LAMBAYEQUE</v>
      </c>
      <c r="F316" s="9" t="str">
        <f>+'Info ELECTRONORTE'!I284</f>
        <v>Media Tension</v>
      </c>
      <c r="G316" s="9">
        <f>+'Info ELECTRONORTE'!K284</f>
        <v>13</v>
      </c>
      <c r="H316" s="9" t="str">
        <f>+'Info ELECTRONORTE'!L284</f>
        <v>Postes</v>
      </c>
      <c r="I316" s="9" t="str">
        <f>+'Info ELECTRONORTE'!M284</f>
        <v>Concreto</v>
      </c>
      <c r="J316" s="9" t="str">
        <f>+'Info ELECTRONORTE'!N284</f>
        <v>PPC19</v>
      </c>
      <c r="K316" s="9" t="str">
        <f>+IF(B316="MOD INV_2018","Según corresponda",VLOOKUP(J316,SICODI!$G$3:$K$2404,2,FALSE))</f>
        <v>POSTE DE CONCRETO ARMADO DE 13/300/150/345</v>
      </c>
      <c r="L316" s="142">
        <f t="shared" si="27"/>
        <v>0.52</v>
      </c>
    </row>
    <row r="317" spans="1:12" x14ac:dyDescent="0.25">
      <c r="A317" s="53">
        <f>+'Info ELECTRONORTE'!A285</f>
        <v>281</v>
      </c>
      <c r="B317" s="26" t="str">
        <f t="shared" si="28"/>
        <v>SICODI</v>
      </c>
      <c r="C317" s="9" t="str">
        <f>+'Info ELECTRONORTE'!B285</f>
        <v>LAMBAYEQUE</v>
      </c>
      <c r="D317" s="9" t="str">
        <f>+'Info ELECTRONORTE'!C285</f>
        <v>LAMBAYEQUE - OLMOS</v>
      </c>
      <c r="E317" s="9" t="str">
        <f>+'Info ELECTRONORTE'!D285</f>
        <v>LAMBAYEQUE</v>
      </c>
      <c r="F317" s="9" t="str">
        <f>+'Info ELECTRONORTE'!I285</f>
        <v>Media Tension</v>
      </c>
      <c r="G317" s="9">
        <f>+'Info ELECTRONORTE'!K285</f>
        <v>13</v>
      </c>
      <c r="H317" s="9" t="str">
        <f>+'Info ELECTRONORTE'!L285</f>
        <v>Postes</v>
      </c>
      <c r="I317" s="9" t="str">
        <f>+'Info ELECTRONORTE'!M285</f>
        <v>Concreto</v>
      </c>
      <c r="J317" s="9" t="str">
        <f>+'Info ELECTRONORTE'!N285</f>
        <v>PPC19</v>
      </c>
      <c r="K317" s="9" t="str">
        <f>+IF(B317="MOD INV_2018","Según corresponda",VLOOKUP(J317,SICODI!$G$3:$K$2404,2,FALSE))</f>
        <v>POSTE DE CONCRETO ARMADO DE 13/300/150/345</v>
      </c>
      <c r="L317" s="142">
        <f t="shared" si="27"/>
        <v>0.52</v>
      </c>
    </row>
    <row r="318" spans="1:12" x14ac:dyDescent="0.25">
      <c r="A318" s="53">
        <f>+'Info ELECTRONORTE'!A286</f>
        <v>282</v>
      </c>
      <c r="B318" s="26" t="str">
        <f t="shared" si="28"/>
        <v>SICODI</v>
      </c>
      <c r="C318" s="9" t="str">
        <f>+'Info ELECTRONORTE'!B286</f>
        <v>LAMBAYEQUE</v>
      </c>
      <c r="D318" s="9" t="str">
        <f>+'Info ELECTRONORTE'!C286</f>
        <v>LAMBAYEQUE - OLMOS</v>
      </c>
      <c r="E318" s="9" t="str">
        <f>+'Info ELECTRONORTE'!D286</f>
        <v>LAMBAYEQUE</v>
      </c>
      <c r="F318" s="9" t="str">
        <f>+'Info ELECTRONORTE'!I286</f>
        <v>Media Tension</v>
      </c>
      <c r="G318" s="9">
        <f>+'Info ELECTRONORTE'!K286</f>
        <v>13</v>
      </c>
      <c r="H318" s="9" t="str">
        <f>+'Info ELECTRONORTE'!L286</f>
        <v>Postes</v>
      </c>
      <c r="I318" s="9" t="str">
        <f>+'Info ELECTRONORTE'!M286</f>
        <v>Concreto</v>
      </c>
      <c r="J318" s="9" t="str">
        <f>+'Info ELECTRONORTE'!N286</f>
        <v>PPC19</v>
      </c>
      <c r="K318" s="9" t="str">
        <f>+IF(B318="MOD INV_2018","Según corresponda",VLOOKUP(J318,SICODI!$G$3:$K$2404,2,FALSE))</f>
        <v>POSTE DE CONCRETO ARMADO DE 13/300/150/345</v>
      </c>
      <c r="L318" s="142">
        <f t="shared" si="27"/>
        <v>0.52</v>
      </c>
    </row>
    <row r="319" spans="1:12" x14ac:dyDescent="0.25">
      <c r="A319" s="53">
        <f>+'Info ELECTRONORTE'!A287</f>
        <v>283</v>
      </c>
      <c r="B319" s="26" t="str">
        <f t="shared" si="28"/>
        <v>SICODI</v>
      </c>
      <c r="C319" s="9" t="str">
        <f>+'Info ELECTRONORTE'!B287</f>
        <v>LAMBAYEQUE</v>
      </c>
      <c r="D319" s="9" t="str">
        <f>+'Info ELECTRONORTE'!C287</f>
        <v>LAMBAYEQUE - OLMOS</v>
      </c>
      <c r="E319" s="9" t="str">
        <f>+'Info ELECTRONORTE'!D287</f>
        <v>LAMBAYEQUE</v>
      </c>
      <c r="F319" s="9" t="str">
        <f>+'Info ELECTRONORTE'!I287</f>
        <v>Media Tension</v>
      </c>
      <c r="G319" s="9">
        <f>+'Info ELECTRONORTE'!K287</f>
        <v>13</v>
      </c>
      <c r="H319" s="9" t="str">
        <f>+'Info ELECTRONORTE'!L287</f>
        <v>Postes</v>
      </c>
      <c r="I319" s="9" t="str">
        <f>+'Info ELECTRONORTE'!M287</f>
        <v>Concreto</v>
      </c>
      <c r="J319" s="9" t="str">
        <f>+'Info ELECTRONORTE'!N287</f>
        <v>PPC19</v>
      </c>
      <c r="K319" s="9" t="str">
        <f>+IF(B319="MOD INV_2018","Según corresponda",VLOOKUP(J319,SICODI!$G$3:$K$2404,2,FALSE))</f>
        <v>POSTE DE CONCRETO ARMADO DE 13/300/150/345</v>
      </c>
      <c r="L319" s="142">
        <f t="shared" si="27"/>
        <v>0.52</v>
      </c>
    </row>
    <row r="320" spans="1:12" x14ac:dyDescent="0.25">
      <c r="A320" s="53">
        <f>+'Info ELECTRONORTE'!A288</f>
        <v>284</v>
      </c>
      <c r="B320" s="26" t="str">
        <f t="shared" si="28"/>
        <v>SICODI</v>
      </c>
      <c r="C320" s="9" t="str">
        <f>+'Info ELECTRONORTE'!B288</f>
        <v>LAMBAYEQUE</v>
      </c>
      <c r="D320" s="9" t="str">
        <f>+'Info ELECTRONORTE'!C288</f>
        <v>LAMBAYEQUE - OLMOS</v>
      </c>
      <c r="E320" s="9" t="str">
        <f>+'Info ELECTRONORTE'!D288</f>
        <v>LAMBAYEQUE</v>
      </c>
      <c r="F320" s="9" t="str">
        <f>+'Info ELECTRONORTE'!I288</f>
        <v>Media Tension</v>
      </c>
      <c r="G320" s="9">
        <f>+'Info ELECTRONORTE'!K288</f>
        <v>13</v>
      </c>
      <c r="H320" s="9" t="str">
        <f>+'Info ELECTRONORTE'!L288</f>
        <v>Postes</v>
      </c>
      <c r="I320" s="9" t="str">
        <f>+'Info ELECTRONORTE'!M288</f>
        <v>Concreto</v>
      </c>
      <c r="J320" s="9" t="str">
        <f>+'Info ELECTRONORTE'!N288</f>
        <v>PPC19</v>
      </c>
      <c r="K320" s="9" t="str">
        <f>+IF(B320="MOD INV_2018","Según corresponda",VLOOKUP(J320,SICODI!$G$3:$K$2404,2,FALSE))</f>
        <v>POSTE DE CONCRETO ARMADO DE 13/300/150/345</v>
      </c>
      <c r="L320" s="142">
        <f t="shared" si="27"/>
        <v>0.52</v>
      </c>
    </row>
    <row r="321" spans="1:12" x14ac:dyDescent="0.25">
      <c r="A321" s="53">
        <f>+'Info ELECTRONORTE'!A289</f>
        <v>285</v>
      </c>
      <c r="B321" s="26" t="str">
        <f t="shared" si="28"/>
        <v>SICODI</v>
      </c>
      <c r="C321" s="9" t="str">
        <f>+'Info ELECTRONORTE'!B289</f>
        <v>LAMBAYEQUE</v>
      </c>
      <c r="D321" s="9" t="str">
        <f>+'Info ELECTRONORTE'!C289</f>
        <v>LAMBAYEQUE - OLMOS</v>
      </c>
      <c r="E321" s="9" t="str">
        <f>+'Info ELECTRONORTE'!D289</f>
        <v>LAMBAYEQUE</v>
      </c>
      <c r="F321" s="9" t="str">
        <f>+'Info ELECTRONORTE'!I289</f>
        <v>Media Tension</v>
      </c>
      <c r="G321" s="9">
        <f>+'Info ELECTRONORTE'!K289</f>
        <v>13</v>
      </c>
      <c r="H321" s="9" t="str">
        <f>+'Info ELECTRONORTE'!L289</f>
        <v>Postes</v>
      </c>
      <c r="I321" s="9" t="str">
        <f>+'Info ELECTRONORTE'!M289</f>
        <v>Concreto</v>
      </c>
      <c r="J321" s="9" t="str">
        <f>+'Info ELECTRONORTE'!N289</f>
        <v>PPC19</v>
      </c>
      <c r="K321" s="9" t="str">
        <f>+IF(B321="MOD INV_2018","Según corresponda",VLOOKUP(J321,SICODI!$G$3:$K$2404,2,FALSE))</f>
        <v>POSTE DE CONCRETO ARMADO DE 13/300/150/345</v>
      </c>
      <c r="L321" s="142">
        <f t="shared" si="27"/>
        <v>0.52</v>
      </c>
    </row>
    <row r="322" spans="1:12" x14ac:dyDescent="0.25">
      <c r="A322" s="53">
        <f>+'Info ELECTRONORTE'!A290</f>
        <v>286</v>
      </c>
      <c r="B322" s="26" t="str">
        <f t="shared" si="28"/>
        <v>SICODI</v>
      </c>
      <c r="C322" s="9" t="str">
        <f>+'Info ELECTRONORTE'!B290</f>
        <v>LAMBAYEQUE</v>
      </c>
      <c r="D322" s="9" t="str">
        <f>+'Info ELECTRONORTE'!C290</f>
        <v>LAMBAYEQUE - OLMOS</v>
      </c>
      <c r="E322" s="9" t="str">
        <f>+'Info ELECTRONORTE'!D290</f>
        <v>LAMBAYEQUE</v>
      </c>
      <c r="F322" s="9" t="str">
        <f>+'Info ELECTRONORTE'!I290</f>
        <v>Media Tension</v>
      </c>
      <c r="G322" s="9">
        <f>+'Info ELECTRONORTE'!K290</f>
        <v>13</v>
      </c>
      <c r="H322" s="9" t="str">
        <f>+'Info ELECTRONORTE'!L290</f>
        <v>Postes</v>
      </c>
      <c r="I322" s="9" t="str">
        <f>+'Info ELECTRONORTE'!M290</f>
        <v>Concreto</v>
      </c>
      <c r="J322" s="9" t="str">
        <f>+'Info ELECTRONORTE'!N290</f>
        <v>PPC19</v>
      </c>
      <c r="K322" s="9" t="str">
        <f>+IF(B322="MOD INV_2018","Según corresponda",VLOOKUP(J322,SICODI!$G$3:$K$2404,2,FALSE))</f>
        <v>POSTE DE CONCRETO ARMADO DE 13/300/150/345</v>
      </c>
      <c r="L322" s="142">
        <f t="shared" si="27"/>
        <v>0.52</v>
      </c>
    </row>
    <row r="323" spans="1:12" x14ac:dyDescent="0.25">
      <c r="A323" s="53">
        <f>+'Info ELECTRONORTE'!A291</f>
        <v>287</v>
      </c>
      <c r="B323" s="26" t="str">
        <f t="shared" si="28"/>
        <v>SICODI</v>
      </c>
      <c r="C323" s="9" t="str">
        <f>+'Info ELECTRONORTE'!B291</f>
        <v>LAMBAYEQUE</v>
      </c>
      <c r="D323" s="9" t="str">
        <f>+'Info ELECTRONORTE'!C291</f>
        <v>LAMBAYEQUE - OLMOS</v>
      </c>
      <c r="E323" s="9" t="str">
        <f>+'Info ELECTRONORTE'!D291</f>
        <v>LAMBAYEQUE</v>
      </c>
      <c r="F323" s="9" t="str">
        <f>+'Info ELECTRONORTE'!I291</f>
        <v>Media Tension</v>
      </c>
      <c r="G323" s="9">
        <f>+'Info ELECTRONORTE'!K291</f>
        <v>13</v>
      </c>
      <c r="H323" s="9" t="str">
        <f>+'Info ELECTRONORTE'!L291</f>
        <v>Postes</v>
      </c>
      <c r="I323" s="9" t="str">
        <f>+'Info ELECTRONORTE'!M291</f>
        <v>Concreto</v>
      </c>
      <c r="J323" s="9" t="str">
        <f>+'Info ELECTRONORTE'!N291</f>
        <v>PPC19</v>
      </c>
      <c r="K323" s="9" t="str">
        <f>+IF(B323="MOD INV_2018","Según corresponda",VLOOKUP(J323,SICODI!$G$3:$K$2404,2,FALSE))</f>
        <v>POSTE DE CONCRETO ARMADO DE 13/300/150/345</v>
      </c>
      <c r="L323" s="142">
        <f t="shared" si="27"/>
        <v>0.52</v>
      </c>
    </row>
    <row r="324" spans="1:12" x14ac:dyDescent="0.25">
      <c r="A324" s="53">
        <f>+'Info ELECTRONORTE'!A292</f>
        <v>288</v>
      </c>
      <c r="B324" s="26" t="str">
        <f t="shared" si="28"/>
        <v>SICODI</v>
      </c>
      <c r="C324" s="9" t="str">
        <f>+'Info ELECTRONORTE'!B292</f>
        <v>LAMBAYEQUE</v>
      </c>
      <c r="D324" s="9" t="str">
        <f>+'Info ELECTRONORTE'!C292</f>
        <v>LAMBAYEQUE - OLMOS</v>
      </c>
      <c r="E324" s="9" t="str">
        <f>+'Info ELECTRONORTE'!D292</f>
        <v>LAMBAYEQUE</v>
      </c>
      <c r="F324" s="9" t="str">
        <f>+'Info ELECTRONORTE'!I292</f>
        <v>Media Tension</v>
      </c>
      <c r="G324" s="9">
        <f>+'Info ELECTRONORTE'!K292</f>
        <v>13</v>
      </c>
      <c r="H324" s="9" t="str">
        <f>+'Info ELECTRONORTE'!L292</f>
        <v>Postes</v>
      </c>
      <c r="I324" s="9" t="str">
        <f>+'Info ELECTRONORTE'!M292</f>
        <v>Concreto</v>
      </c>
      <c r="J324" s="9" t="str">
        <f>+'Info ELECTRONORTE'!N292</f>
        <v>PPC19</v>
      </c>
      <c r="K324" s="9" t="str">
        <f>+IF(B324="MOD INV_2018","Según corresponda",VLOOKUP(J324,SICODI!$G$3:$K$2404,2,FALSE))</f>
        <v>POSTE DE CONCRETO ARMADO DE 13/300/150/345</v>
      </c>
      <c r="L324" s="142">
        <f t="shared" si="27"/>
        <v>0.52</v>
      </c>
    </row>
    <row r="325" spans="1:12" x14ac:dyDescent="0.25">
      <c r="A325" s="53">
        <f>+'Info ELECTRONORTE'!A293</f>
        <v>289</v>
      </c>
      <c r="B325" s="26" t="str">
        <f t="shared" si="28"/>
        <v>SICODI</v>
      </c>
      <c r="C325" s="9" t="str">
        <f>+'Info ELECTRONORTE'!B293</f>
        <v>LAMBAYEQUE</v>
      </c>
      <c r="D325" s="9" t="str">
        <f>+'Info ELECTRONORTE'!C293</f>
        <v>LAMBAYEQUE - OLMOS</v>
      </c>
      <c r="E325" s="9" t="str">
        <f>+'Info ELECTRONORTE'!D293</f>
        <v>LAMBAYEQUE</v>
      </c>
      <c r="F325" s="9" t="str">
        <f>+'Info ELECTRONORTE'!I293</f>
        <v>Media Tension</v>
      </c>
      <c r="G325" s="9">
        <f>+'Info ELECTRONORTE'!K293</f>
        <v>13</v>
      </c>
      <c r="H325" s="9" t="str">
        <f>+'Info ELECTRONORTE'!L293</f>
        <v>Postes</v>
      </c>
      <c r="I325" s="9" t="str">
        <f>+'Info ELECTRONORTE'!M293</f>
        <v>Concreto</v>
      </c>
      <c r="J325" s="9" t="str">
        <f>+'Info ELECTRONORTE'!N293</f>
        <v>PPC19</v>
      </c>
      <c r="K325" s="9" t="str">
        <f>+IF(B325="MOD INV_2018","Según corresponda",VLOOKUP(J325,SICODI!$G$3:$K$2404,2,FALSE))</f>
        <v>POSTE DE CONCRETO ARMADO DE 13/300/150/345</v>
      </c>
      <c r="L325" s="142">
        <f t="shared" si="27"/>
        <v>0.52</v>
      </c>
    </row>
    <row r="326" spans="1:12" x14ac:dyDescent="0.25">
      <c r="A326" s="53">
        <f>+'Info ELECTRONORTE'!A294</f>
        <v>290</v>
      </c>
      <c r="B326" s="26" t="str">
        <f t="shared" si="28"/>
        <v>SICODI</v>
      </c>
      <c r="C326" s="9" t="str">
        <f>+'Info ELECTRONORTE'!B294</f>
        <v>LAMBAYEQUE</v>
      </c>
      <c r="D326" s="9" t="str">
        <f>+'Info ELECTRONORTE'!C294</f>
        <v>LAMBAYEQUE - OLMOS</v>
      </c>
      <c r="E326" s="9" t="str">
        <f>+'Info ELECTRONORTE'!D294</f>
        <v>LAMBAYEQUE</v>
      </c>
      <c r="F326" s="9" t="str">
        <f>+'Info ELECTRONORTE'!I294</f>
        <v>Media Tension</v>
      </c>
      <c r="G326" s="9">
        <f>+'Info ELECTRONORTE'!K294</f>
        <v>13</v>
      </c>
      <c r="H326" s="9" t="str">
        <f>+'Info ELECTRONORTE'!L294</f>
        <v>Postes</v>
      </c>
      <c r="I326" s="9" t="str">
        <f>+'Info ELECTRONORTE'!M294</f>
        <v>Concreto</v>
      </c>
      <c r="J326" s="9" t="str">
        <f>+'Info ELECTRONORTE'!N294</f>
        <v>PPC19</v>
      </c>
      <c r="K326" s="9" t="str">
        <f>+IF(B326="MOD INV_2018","Según corresponda",VLOOKUP(J326,SICODI!$G$3:$K$2404,2,FALSE))</f>
        <v>POSTE DE CONCRETO ARMADO DE 13/300/150/345</v>
      </c>
      <c r="L326" s="142">
        <f t="shared" si="27"/>
        <v>0.52</v>
      </c>
    </row>
    <row r="327" spans="1:12" x14ac:dyDescent="0.25">
      <c r="A327" s="53">
        <f>+'Info ELECTRONORTE'!A295</f>
        <v>291</v>
      </c>
      <c r="B327" s="26" t="str">
        <f t="shared" si="28"/>
        <v>SICODI</v>
      </c>
      <c r="C327" s="9" t="str">
        <f>+'Info ELECTRONORTE'!B295</f>
        <v>LAMBAYEQUE</v>
      </c>
      <c r="D327" s="9" t="str">
        <f>+'Info ELECTRONORTE'!C295</f>
        <v>LAMBAYEQUE - OLMOS</v>
      </c>
      <c r="E327" s="9" t="str">
        <f>+'Info ELECTRONORTE'!D295</f>
        <v>LAMBAYEQUE</v>
      </c>
      <c r="F327" s="9" t="str">
        <f>+'Info ELECTRONORTE'!I295</f>
        <v>Media Tension</v>
      </c>
      <c r="G327" s="9">
        <f>+'Info ELECTRONORTE'!K295</f>
        <v>13</v>
      </c>
      <c r="H327" s="9" t="str">
        <f>+'Info ELECTRONORTE'!L295</f>
        <v>Postes</v>
      </c>
      <c r="I327" s="9" t="str">
        <f>+'Info ELECTRONORTE'!M295</f>
        <v>Concreto</v>
      </c>
      <c r="J327" s="9" t="str">
        <f>+'Info ELECTRONORTE'!N295</f>
        <v>PPC19</v>
      </c>
      <c r="K327" s="9" t="str">
        <f>+IF(B327="MOD INV_2018","Según corresponda",VLOOKUP(J327,SICODI!$G$3:$K$2404,2,FALSE))</f>
        <v>POSTE DE CONCRETO ARMADO DE 13/300/150/345</v>
      </c>
      <c r="L327" s="142">
        <f t="shared" si="27"/>
        <v>0.52</v>
      </c>
    </row>
    <row r="328" spans="1:12" x14ac:dyDescent="0.25">
      <c r="A328" s="53">
        <f>+'Info ELECTRONORTE'!A296</f>
        <v>292</v>
      </c>
      <c r="B328" s="26" t="str">
        <f t="shared" si="28"/>
        <v>SICODI</v>
      </c>
      <c r="C328" s="9" t="str">
        <f>+'Info ELECTRONORTE'!B296</f>
        <v>LAMBAYEQUE</v>
      </c>
      <c r="D328" s="9" t="str">
        <f>+'Info ELECTRONORTE'!C296</f>
        <v>LAMBAYEQUE - OLMOS</v>
      </c>
      <c r="E328" s="9" t="str">
        <f>+'Info ELECTRONORTE'!D296</f>
        <v>LAMBAYEQUE</v>
      </c>
      <c r="F328" s="9" t="str">
        <f>+'Info ELECTRONORTE'!I296</f>
        <v>Media Tension</v>
      </c>
      <c r="G328" s="9">
        <f>+'Info ELECTRONORTE'!K296</f>
        <v>13</v>
      </c>
      <c r="H328" s="9" t="str">
        <f>+'Info ELECTRONORTE'!L296</f>
        <v>Postes</v>
      </c>
      <c r="I328" s="9" t="str">
        <f>+'Info ELECTRONORTE'!M296</f>
        <v>Concreto</v>
      </c>
      <c r="J328" s="9" t="str">
        <f>+'Info ELECTRONORTE'!N296</f>
        <v>PPC19</v>
      </c>
      <c r="K328" s="9" t="str">
        <f>+IF(B328="MOD INV_2018","Según corresponda",VLOOKUP(J328,SICODI!$G$3:$K$2404,2,FALSE))</f>
        <v>POSTE DE CONCRETO ARMADO DE 13/300/150/345</v>
      </c>
      <c r="L328" s="142">
        <f t="shared" si="27"/>
        <v>0.52</v>
      </c>
    </row>
    <row r="329" spans="1:12" x14ac:dyDescent="0.25">
      <c r="A329" s="53">
        <f>+'Info ELECTRONORTE'!A297</f>
        <v>293</v>
      </c>
      <c r="B329" s="26" t="str">
        <f t="shared" si="28"/>
        <v>SICODI</v>
      </c>
      <c r="C329" s="9" t="str">
        <f>+'Info ELECTRONORTE'!B297</f>
        <v>LAMBAYEQUE</v>
      </c>
      <c r="D329" s="9" t="str">
        <f>+'Info ELECTRONORTE'!C297</f>
        <v>LAMBAYEQUE - OLMOS</v>
      </c>
      <c r="E329" s="9" t="str">
        <f>+'Info ELECTRONORTE'!D297</f>
        <v>LAMBAYEQUE</v>
      </c>
      <c r="F329" s="9" t="str">
        <f>+'Info ELECTRONORTE'!I297</f>
        <v>Media Tension</v>
      </c>
      <c r="G329" s="9">
        <f>+'Info ELECTRONORTE'!K297</f>
        <v>12</v>
      </c>
      <c r="H329" s="9" t="str">
        <f>+'Info ELECTRONORTE'!L297</f>
        <v>Postes</v>
      </c>
      <c r="I329" s="9" t="str">
        <f>+'Info ELECTRONORTE'!M297</f>
        <v>Concreto</v>
      </c>
      <c r="J329" s="9" t="str">
        <f>+'Info ELECTRONORTE'!N297</f>
        <v>PPC16</v>
      </c>
      <c r="K329" s="9" t="str">
        <f>+IF(B329="MOD INV_2018","Según corresponda",VLOOKUP(J329,SICODI!$G$3:$K$2404,2,FALSE))</f>
        <v>POSTE DE CONCRETO ARMADO DE 12/300/150/330</v>
      </c>
      <c r="L329" s="142">
        <f t="shared" si="27"/>
        <v>0.52</v>
      </c>
    </row>
    <row r="330" spans="1:12" x14ac:dyDescent="0.25">
      <c r="A330" s="53">
        <f>+'Info ELECTRONORTE'!A298</f>
        <v>294</v>
      </c>
      <c r="B330" s="26" t="str">
        <f t="shared" si="28"/>
        <v>SICODI</v>
      </c>
      <c r="C330" s="9" t="str">
        <f>+'Info ELECTRONORTE'!B298</f>
        <v>LAMBAYEQUE</v>
      </c>
      <c r="D330" s="9" t="str">
        <f>+'Info ELECTRONORTE'!C298</f>
        <v>LAMBAYEQUE - OLMOS</v>
      </c>
      <c r="E330" s="9" t="str">
        <f>+'Info ELECTRONORTE'!D298</f>
        <v>LAMBAYEQUE</v>
      </c>
      <c r="F330" s="9" t="str">
        <f>+'Info ELECTRONORTE'!I298</f>
        <v>Media Tension</v>
      </c>
      <c r="G330" s="9">
        <f>+'Info ELECTRONORTE'!K298</f>
        <v>12</v>
      </c>
      <c r="H330" s="9" t="str">
        <f>+'Info ELECTRONORTE'!L298</f>
        <v>Postes</v>
      </c>
      <c r="I330" s="9" t="str">
        <f>+'Info ELECTRONORTE'!M298</f>
        <v>Concreto</v>
      </c>
      <c r="J330" s="9" t="str">
        <f>+'Info ELECTRONORTE'!N298</f>
        <v>PPC16</v>
      </c>
      <c r="K330" s="9" t="str">
        <f>+IF(B330="MOD INV_2018","Según corresponda",VLOOKUP(J330,SICODI!$G$3:$K$2404,2,FALSE))</f>
        <v>POSTE DE CONCRETO ARMADO DE 12/300/150/330</v>
      </c>
      <c r="L330" s="142">
        <f t="shared" si="27"/>
        <v>0.52</v>
      </c>
    </row>
    <row r="331" spans="1:12" x14ac:dyDescent="0.25">
      <c r="A331" s="53">
        <f>+'Info ELECTRONORTE'!A299</f>
        <v>295</v>
      </c>
      <c r="B331" s="26" t="str">
        <f t="shared" si="28"/>
        <v>SICODI</v>
      </c>
      <c r="C331" s="9" t="str">
        <f>+'Info ELECTRONORTE'!B299</f>
        <v>LAMBAYEQUE</v>
      </c>
      <c r="D331" s="9" t="str">
        <f>+'Info ELECTRONORTE'!C299</f>
        <v>LAMBAYEQUE - OLMOS</v>
      </c>
      <c r="E331" s="9" t="str">
        <f>+'Info ELECTRONORTE'!D299</f>
        <v>LAMBAYEQUE</v>
      </c>
      <c r="F331" s="9" t="str">
        <f>+'Info ELECTRONORTE'!I299</f>
        <v>Media Tension</v>
      </c>
      <c r="G331" s="9">
        <f>+'Info ELECTRONORTE'!K299</f>
        <v>13</v>
      </c>
      <c r="H331" s="9" t="str">
        <f>+'Info ELECTRONORTE'!L299</f>
        <v>Postes</v>
      </c>
      <c r="I331" s="9" t="str">
        <f>+'Info ELECTRONORTE'!M299</f>
        <v>Concreto</v>
      </c>
      <c r="J331" s="9" t="str">
        <f>+'Info ELECTRONORTE'!N299</f>
        <v>PPC19</v>
      </c>
      <c r="K331" s="9" t="str">
        <f>+IF(B331="MOD INV_2018","Según corresponda",VLOOKUP(J331,SICODI!$G$3:$K$2404,2,FALSE))</f>
        <v>POSTE DE CONCRETO ARMADO DE 13/300/150/345</v>
      </c>
      <c r="L331" s="142">
        <f t="shared" si="27"/>
        <v>0.52</v>
      </c>
    </row>
    <row r="332" spans="1:12" x14ac:dyDescent="0.25">
      <c r="A332" s="53">
        <f>+'Info ELECTRONORTE'!A300</f>
        <v>296</v>
      </c>
      <c r="B332" s="26" t="str">
        <f t="shared" si="28"/>
        <v>SICODI</v>
      </c>
      <c r="C332" s="9" t="str">
        <f>+'Info ELECTRONORTE'!B300</f>
        <v>LAMBAYEQUE</v>
      </c>
      <c r="D332" s="9" t="str">
        <f>+'Info ELECTRONORTE'!C300</f>
        <v>LAMBAYEQUE - OLMOS</v>
      </c>
      <c r="E332" s="9" t="str">
        <f>+'Info ELECTRONORTE'!D300</f>
        <v>LAMBAYEQUE</v>
      </c>
      <c r="F332" s="9" t="str">
        <f>+'Info ELECTRONORTE'!I300</f>
        <v>Media Tension</v>
      </c>
      <c r="G332" s="9">
        <f>+'Info ELECTRONORTE'!K300</f>
        <v>13</v>
      </c>
      <c r="H332" s="9" t="str">
        <f>+'Info ELECTRONORTE'!L300</f>
        <v>Postes</v>
      </c>
      <c r="I332" s="9" t="str">
        <f>+'Info ELECTRONORTE'!M300</f>
        <v>Concreto</v>
      </c>
      <c r="J332" s="9" t="str">
        <f>+'Info ELECTRONORTE'!N300</f>
        <v>PPC19</v>
      </c>
      <c r="K332" s="9" t="str">
        <f>+IF(B332="MOD INV_2018","Según corresponda",VLOOKUP(J332,SICODI!$G$3:$K$2404,2,FALSE))</f>
        <v>POSTE DE CONCRETO ARMADO DE 13/300/150/345</v>
      </c>
      <c r="L332" s="142">
        <f t="shared" si="27"/>
        <v>0.52</v>
      </c>
    </row>
    <row r="333" spans="1:12" x14ac:dyDescent="0.25">
      <c r="A333" s="53">
        <f>+'Info ELECTRONORTE'!A301</f>
        <v>297</v>
      </c>
      <c r="B333" s="26" t="str">
        <f t="shared" si="28"/>
        <v>SICODI</v>
      </c>
      <c r="C333" s="9" t="str">
        <f>+'Info ELECTRONORTE'!B301</f>
        <v>LAMBAYEQUE</v>
      </c>
      <c r="D333" s="9" t="str">
        <f>+'Info ELECTRONORTE'!C301</f>
        <v>LAMBAYEQUE - OLMOS</v>
      </c>
      <c r="E333" s="9" t="str">
        <f>+'Info ELECTRONORTE'!D301</f>
        <v>LAMBAYEQUE</v>
      </c>
      <c r="F333" s="9" t="str">
        <f>+'Info ELECTRONORTE'!I301</f>
        <v>Media Tension</v>
      </c>
      <c r="G333" s="9">
        <f>+'Info ELECTRONORTE'!K301</f>
        <v>13</v>
      </c>
      <c r="H333" s="9" t="str">
        <f>+'Info ELECTRONORTE'!L301</f>
        <v>Postes</v>
      </c>
      <c r="I333" s="9" t="str">
        <f>+'Info ELECTRONORTE'!M301</f>
        <v>Concreto</v>
      </c>
      <c r="J333" s="9" t="str">
        <f>+'Info ELECTRONORTE'!N301</f>
        <v>PPC19</v>
      </c>
      <c r="K333" s="9" t="str">
        <f>+IF(B333="MOD INV_2018","Según corresponda",VLOOKUP(J333,SICODI!$G$3:$K$2404,2,FALSE))</f>
        <v>POSTE DE CONCRETO ARMADO DE 13/300/150/345</v>
      </c>
      <c r="L333" s="142">
        <f t="shared" si="27"/>
        <v>0.52</v>
      </c>
    </row>
    <row r="334" spans="1:12" x14ac:dyDescent="0.25">
      <c r="A334" s="53">
        <f>+'Info ELECTRONORTE'!A302</f>
        <v>298</v>
      </c>
      <c r="B334" s="26" t="str">
        <f t="shared" si="28"/>
        <v>SICODI</v>
      </c>
      <c r="C334" s="9" t="str">
        <f>+'Info ELECTRONORTE'!B302</f>
        <v>LAMBAYEQUE</v>
      </c>
      <c r="D334" s="9" t="str">
        <f>+'Info ELECTRONORTE'!C302</f>
        <v>LAMBAYEQUE - OLMOS</v>
      </c>
      <c r="E334" s="9" t="str">
        <f>+'Info ELECTRONORTE'!D302</f>
        <v>LAMBAYEQUE</v>
      </c>
      <c r="F334" s="9" t="str">
        <f>+'Info ELECTRONORTE'!I302</f>
        <v>Media Tension</v>
      </c>
      <c r="G334" s="9">
        <f>+'Info ELECTRONORTE'!K302</f>
        <v>13</v>
      </c>
      <c r="H334" s="9" t="str">
        <f>+'Info ELECTRONORTE'!L302</f>
        <v>Postes</v>
      </c>
      <c r="I334" s="9" t="str">
        <f>+'Info ELECTRONORTE'!M302</f>
        <v>Concreto</v>
      </c>
      <c r="J334" s="9" t="str">
        <f>+'Info ELECTRONORTE'!N302</f>
        <v>PPC19</v>
      </c>
      <c r="K334" s="9" t="str">
        <f>+IF(B334="MOD INV_2018","Según corresponda",VLOOKUP(J334,SICODI!$G$3:$K$2404,2,FALSE))</f>
        <v>POSTE DE CONCRETO ARMADO DE 13/300/150/345</v>
      </c>
      <c r="L334" s="142">
        <f t="shared" si="27"/>
        <v>0.52</v>
      </c>
    </row>
    <row r="335" spans="1:12" x14ac:dyDescent="0.25">
      <c r="A335" s="53">
        <f>+'Info ELECTRONORTE'!A303</f>
        <v>299</v>
      </c>
      <c r="B335" s="26" t="str">
        <f t="shared" si="28"/>
        <v>SICODI</v>
      </c>
      <c r="C335" s="9" t="str">
        <f>+'Info ELECTRONORTE'!B303</f>
        <v>LAMBAYEQUE</v>
      </c>
      <c r="D335" s="9" t="str">
        <f>+'Info ELECTRONORTE'!C303</f>
        <v>LAMBAYEQUE - OLMOS</v>
      </c>
      <c r="E335" s="9" t="str">
        <f>+'Info ELECTRONORTE'!D303</f>
        <v>LAMBAYEQUE</v>
      </c>
      <c r="F335" s="9" t="str">
        <f>+'Info ELECTRONORTE'!I303</f>
        <v>Media Tension</v>
      </c>
      <c r="G335" s="9">
        <f>+'Info ELECTRONORTE'!K303</f>
        <v>13</v>
      </c>
      <c r="H335" s="9" t="str">
        <f>+'Info ELECTRONORTE'!L303</f>
        <v>Postes</v>
      </c>
      <c r="I335" s="9" t="str">
        <f>+'Info ELECTRONORTE'!M303</f>
        <v>Concreto</v>
      </c>
      <c r="J335" s="9" t="str">
        <f>+'Info ELECTRONORTE'!N303</f>
        <v>PPC19</v>
      </c>
      <c r="K335" s="9" t="str">
        <f>+IF(B335="MOD INV_2018","Según corresponda",VLOOKUP(J335,SICODI!$G$3:$K$2404,2,FALSE))</f>
        <v>POSTE DE CONCRETO ARMADO DE 13/300/150/345</v>
      </c>
      <c r="L335" s="142">
        <f t="shared" si="27"/>
        <v>0.52</v>
      </c>
    </row>
    <row r="336" spans="1:12" x14ac:dyDescent="0.25">
      <c r="A336" s="53">
        <f>+'Info ELECTRONORTE'!A304</f>
        <v>300</v>
      </c>
      <c r="B336" s="26" t="str">
        <f t="shared" si="28"/>
        <v>SICODI</v>
      </c>
      <c r="C336" s="9" t="str">
        <f>+'Info ELECTRONORTE'!B304</f>
        <v>LAMBAYEQUE</v>
      </c>
      <c r="D336" s="9" t="str">
        <f>+'Info ELECTRONORTE'!C304</f>
        <v>LAMBAYEQUE - OLMOS</v>
      </c>
      <c r="E336" s="9" t="str">
        <f>+'Info ELECTRONORTE'!D304</f>
        <v>LAMBAYEQUE</v>
      </c>
      <c r="F336" s="9" t="str">
        <f>+'Info ELECTRONORTE'!I304</f>
        <v>Media Tension</v>
      </c>
      <c r="G336" s="9">
        <f>+'Info ELECTRONORTE'!K304</f>
        <v>13</v>
      </c>
      <c r="H336" s="9" t="str">
        <f>+'Info ELECTRONORTE'!L304</f>
        <v>Postes</v>
      </c>
      <c r="I336" s="9" t="str">
        <f>+'Info ELECTRONORTE'!M304</f>
        <v>Concreto</v>
      </c>
      <c r="J336" s="9" t="str">
        <f>+'Info ELECTRONORTE'!N304</f>
        <v>PPC19</v>
      </c>
      <c r="K336" s="9" t="str">
        <f>+IF(B336="MOD INV_2018","Según corresponda",VLOOKUP(J336,SICODI!$G$3:$K$2404,2,FALSE))</f>
        <v>POSTE DE CONCRETO ARMADO DE 13/300/150/345</v>
      </c>
      <c r="L336" s="142">
        <f t="shared" si="27"/>
        <v>0.52</v>
      </c>
    </row>
    <row r="337" spans="1:12" x14ac:dyDescent="0.25">
      <c r="A337" s="53">
        <f>+'Info ELECTRONORTE'!A305</f>
        <v>301</v>
      </c>
      <c r="B337" s="26" t="str">
        <f t="shared" si="28"/>
        <v>SICODI</v>
      </c>
      <c r="C337" s="9" t="str">
        <f>+'Info ELECTRONORTE'!B305</f>
        <v>LAMBAYEQUE</v>
      </c>
      <c r="D337" s="9" t="str">
        <f>+'Info ELECTRONORTE'!C305</f>
        <v>LAMBAYEQUE - OLMOS</v>
      </c>
      <c r="E337" s="9" t="str">
        <f>+'Info ELECTRONORTE'!D305</f>
        <v>LAMBAYEQUE</v>
      </c>
      <c r="F337" s="9" t="str">
        <f>+'Info ELECTRONORTE'!I305</f>
        <v>Media Tension</v>
      </c>
      <c r="G337" s="9">
        <f>+'Info ELECTRONORTE'!K305</f>
        <v>13</v>
      </c>
      <c r="H337" s="9" t="str">
        <f>+'Info ELECTRONORTE'!L305</f>
        <v>Postes</v>
      </c>
      <c r="I337" s="9" t="str">
        <f>+'Info ELECTRONORTE'!M305</f>
        <v>Concreto</v>
      </c>
      <c r="J337" s="9" t="str">
        <f>+'Info ELECTRONORTE'!N305</f>
        <v>PPC19</v>
      </c>
      <c r="K337" s="9" t="str">
        <f>+IF(B337="MOD INV_2018","Según corresponda",VLOOKUP(J337,SICODI!$G$3:$K$2404,2,FALSE))</f>
        <v>POSTE DE CONCRETO ARMADO DE 13/300/150/345</v>
      </c>
      <c r="L337" s="142">
        <f t="shared" si="27"/>
        <v>0.52</v>
      </c>
    </row>
    <row r="338" spans="1:12" x14ac:dyDescent="0.25">
      <c r="A338" s="53">
        <f>+'Info ELECTRONORTE'!A306</f>
        <v>302</v>
      </c>
      <c r="B338" s="26" t="str">
        <f t="shared" si="28"/>
        <v>SICODI</v>
      </c>
      <c r="C338" s="9" t="str">
        <f>+'Info ELECTRONORTE'!B306</f>
        <v>LAMBAYEQUE</v>
      </c>
      <c r="D338" s="9" t="str">
        <f>+'Info ELECTRONORTE'!C306</f>
        <v>LAMBAYEQUE - OLMOS</v>
      </c>
      <c r="E338" s="9" t="str">
        <f>+'Info ELECTRONORTE'!D306</f>
        <v>LAMBAYEQUE</v>
      </c>
      <c r="F338" s="9" t="str">
        <f>+'Info ELECTRONORTE'!I306</f>
        <v>Media Tension</v>
      </c>
      <c r="G338" s="9">
        <f>+'Info ELECTRONORTE'!K306</f>
        <v>13</v>
      </c>
      <c r="H338" s="9" t="str">
        <f>+'Info ELECTRONORTE'!L306</f>
        <v>Postes</v>
      </c>
      <c r="I338" s="9" t="str">
        <f>+'Info ELECTRONORTE'!M306</f>
        <v>Concreto</v>
      </c>
      <c r="J338" s="9" t="str">
        <f>+'Info ELECTRONORTE'!N306</f>
        <v>PPC19</v>
      </c>
      <c r="K338" s="9" t="str">
        <f>+IF(B338="MOD INV_2018","Según corresponda",VLOOKUP(J338,SICODI!$G$3:$K$2404,2,FALSE))</f>
        <v>POSTE DE CONCRETO ARMADO DE 13/300/150/345</v>
      </c>
      <c r="L338" s="142">
        <f t="shared" si="27"/>
        <v>0.52</v>
      </c>
    </row>
    <row r="339" spans="1:12" x14ac:dyDescent="0.25">
      <c r="A339" s="53">
        <f>+'Info ELECTRONORTE'!A307</f>
        <v>303</v>
      </c>
      <c r="B339" s="26" t="str">
        <f t="shared" si="28"/>
        <v>SICODI</v>
      </c>
      <c r="C339" s="9" t="str">
        <f>+'Info ELECTRONORTE'!B307</f>
        <v>LAMBAYEQUE</v>
      </c>
      <c r="D339" s="9" t="str">
        <f>+'Info ELECTRONORTE'!C307</f>
        <v>LAMBAYEQUE - OLMOS</v>
      </c>
      <c r="E339" s="9" t="str">
        <f>+'Info ELECTRONORTE'!D307</f>
        <v>LAMBAYEQUE</v>
      </c>
      <c r="F339" s="9" t="str">
        <f>+'Info ELECTRONORTE'!I307</f>
        <v>Media Tension</v>
      </c>
      <c r="G339" s="9">
        <f>+'Info ELECTRONORTE'!K307</f>
        <v>13</v>
      </c>
      <c r="H339" s="9" t="str">
        <f>+'Info ELECTRONORTE'!L307</f>
        <v>Postes</v>
      </c>
      <c r="I339" s="9" t="str">
        <f>+'Info ELECTRONORTE'!M307</f>
        <v>Concreto</v>
      </c>
      <c r="J339" s="9" t="str">
        <f>+'Info ELECTRONORTE'!N307</f>
        <v>PPC19</v>
      </c>
      <c r="K339" s="9" t="str">
        <f>+IF(B339="MOD INV_2018","Según corresponda",VLOOKUP(J339,SICODI!$G$3:$K$2404,2,FALSE))</f>
        <v>POSTE DE CONCRETO ARMADO DE 13/300/150/345</v>
      </c>
      <c r="L339" s="142">
        <f t="shared" si="27"/>
        <v>0.52</v>
      </c>
    </row>
    <row r="340" spans="1:12" x14ac:dyDescent="0.25">
      <c r="A340" s="53">
        <f>+'Info ELECTRONORTE'!A308</f>
        <v>304</v>
      </c>
      <c r="B340" s="26" t="str">
        <f t="shared" si="28"/>
        <v>SICODI</v>
      </c>
      <c r="C340" s="9" t="str">
        <f>+'Info ELECTRONORTE'!B308</f>
        <v>LAMBAYEQUE</v>
      </c>
      <c r="D340" s="9" t="str">
        <f>+'Info ELECTRONORTE'!C308</f>
        <v>LAMBAYEQUE - OLMOS</v>
      </c>
      <c r="E340" s="9" t="str">
        <f>+'Info ELECTRONORTE'!D308</f>
        <v>LAMBAYEQUE</v>
      </c>
      <c r="F340" s="9" t="str">
        <f>+'Info ELECTRONORTE'!I308</f>
        <v>Media Tension</v>
      </c>
      <c r="G340" s="9">
        <f>+'Info ELECTRONORTE'!K308</f>
        <v>13</v>
      </c>
      <c r="H340" s="9" t="str">
        <f>+'Info ELECTRONORTE'!L308</f>
        <v>Postes</v>
      </c>
      <c r="I340" s="9" t="str">
        <f>+'Info ELECTRONORTE'!M308</f>
        <v>Concreto</v>
      </c>
      <c r="J340" s="9" t="str">
        <f>+'Info ELECTRONORTE'!N308</f>
        <v>PPC19</v>
      </c>
      <c r="K340" s="9" t="str">
        <f>+IF(B340="MOD INV_2018","Según corresponda",VLOOKUP(J340,SICODI!$G$3:$K$2404,2,FALSE))</f>
        <v>POSTE DE CONCRETO ARMADO DE 13/300/150/345</v>
      </c>
      <c r="L340" s="142">
        <f t="shared" si="27"/>
        <v>0.52</v>
      </c>
    </row>
    <row r="341" spans="1:12" x14ac:dyDescent="0.25">
      <c r="A341" s="53">
        <f>+'Info ELECTRONORTE'!A309</f>
        <v>305</v>
      </c>
      <c r="B341" s="26" t="str">
        <f t="shared" si="28"/>
        <v>SICODI</v>
      </c>
      <c r="C341" s="9" t="str">
        <f>+'Info ELECTRONORTE'!B309</f>
        <v>LAMBAYEQUE</v>
      </c>
      <c r="D341" s="9" t="str">
        <f>+'Info ELECTRONORTE'!C309</f>
        <v>LAMBAYEQUE - OLMOS</v>
      </c>
      <c r="E341" s="9" t="str">
        <f>+'Info ELECTRONORTE'!D309</f>
        <v>LAMBAYEQUE</v>
      </c>
      <c r="F341" s="9" t="str">
        <f>+'Info ELECTRONORTE'!I309</f>
        <v>Media Tension</v>
      </c>
      <c r="G341" s="9">
        <f>+'Info ELECTRONORTE'!K309</f>
        <v>13</v>
      </c>
      <c r="H341" s="9" t="str">
        <f>+'Info ELECTRONORTE'!L309</f>
        <v>Postes</v>
      </c>
      <c r="I341" s="9" t="str">
        <f>+'Info ELECTRONORTE'!M309</f>
        <v>Concreto</v>
      </c>
      <c r="J341" s="9" t="str">
        <f>+'Info ELECTRONORTE'!N309</f>
        <v>PPC19</v>
      </c>
      <c r="K341" s="9" t="str">
        <f>+IF(B341="MOD INV_2018","Según corresponda",VLOOKUP(J341,SICODI!$G$3:$K$2404,2,FALSE))</f>
        <v>POSTE DE CONCRETO ARMADO DE 13/300/150/345</v>
      </c>
      <c r="L341" s="142">
        <f t="shared" si="27"/>
        <v>0.52</v>
      </c>
    </row>
    <row r="342" spans="1:12" x14ac:dyDescent="0.25">
      <c r="A342" s="53">
        <f>+'Info ELECTRONORTE'!A310</f>
        <v>306</v>
      </c>
      <c r="B342" s="26" t="str">
        <f t="shared" si="28"/>
        <v>SICODI</v>
      </c>
      <c r="C342" s="9" t="str">
        <f>+'Info ELECTRONORTE'!B310</f>
        <v>LAMBAYEQUE</v>
      </c>
      <c r="D342" s="9" t="str">
        <f>+'Info ELECTRONORTE'!C310</f>
        <v>LAMBAYEQUE - OLMOS</v>
      </c>
      <c r="E342" s="9" t="str">
        <f>+'Info ELECTRONORTE'!D310</f>
        <v>LAMBAYEQUE</v>
      </c>
      <c r="F342" s="9" t="str">
        <f>+'Info ELECTRONORTE'!I310</f>
        <v>Media Tension</v>
      </c>
      <c r="G342" s="9">
        <f>+'Info ELECTRONORTE'!K310</f>
        <v>13</v>
      </c>
      <c r="H342" s="9" t="str">
        <f>+'Info ELECTRONORTE'!L310</f>
        <v>Postes</v>
      </c>
      <c r="I342" s="9" t="str">
        <f>+'Info ELECTRONORTE'!M310</f>
        <v>Concreto</v>
      </c>
      <c r="J342" s="9" t="str">
        <f>+'Info ELECTRONORTE'!N310</f>
        <v>PPC19</v>
      </c>
      <c r="K342" s="9" t="str">
        <f>+IF(B342="MOD INV_2018","Según corresponda",VLOOKUP(J342,SICODI!$G$3:$K$2404,2,FALSE))</f>
        <v>POSTE DE CONCRETO ARMADO DE 13/300/150/345</v>
      </c>
      <c r="L342" s="142">
        <f t="shared" si="27"/>
        <v>0.52</v>
      </c>
    </row>
    <row r="343" spans="1:12" x14ac:dyDescent="0.25">
      <c r="A343" s="53">
        <f>+'Info ELECTRONORTE'!A311</f>
        <v>307</v>
      </c>
      <c r="B343" s="26" t="str">
        <f t="shared" si="28"/>
        <v>SICODI</v>
      </c>
      <c r="C343" s="9" t="str">
        <f>+'Info ELECTRONORTE'!B311</f>
        <v>LAMBAYEQUE</v>
      </c>
      <c r="D343" s="9" t="str">
        <f>+'Info ELECTRONORTE'!C311</f>
        <v>LAMBAYEQUE - OLMOS</v>
      </c>
      <c r="E343" s="9" t="str">
        <f>+'Info ELECTRONORTE'!D311</f>
        <v>LAMBAYEQUE</v>
      </c>
      <c r="F343" s="9" t="str">
        <f>+'Info ELECTRONORTE'!I311</f>
        <v>Media Tension</v>
      </c>
      <c r="G343" s="9">
        <f>+'Info ELECTRONORTE'!K311</f>
        <v>13</v>
      </c>
      <c r="H343" s="9" t="str">
        <f>+'Info ELECTRONORTE'!L311</f>
        <v>Postes</v>
      </c>
      <c r="I343" s="9" t="str">
        <f>+'Info ELECTRONORTE'!M311</f>
        <v>Concreto</v>
      </c>
      <c r="J343" s="9" t="str">
        <f>+'Info ELECTRONORTE'!N311</f>
        <v>PPC19</v>
      </c>
      <c r="K343" s="9" t="str">
        <f>+IF(B343="MOD INV_2018","Según corresponda",VLOOKUP(J343,SICODI!$G$3:$K$2404,2,FALSE))</f>
        <v>POSTE DE CONCRETO ARMADO DE 13/300/150/345</v>
      </c>
      <c r="L343" s="142">
        <f t="shared" si="27"/>
        <v>0.52</v>
      </c>
    </row>
    <row r="344" spans="1:12" x14ac:dyDescent="0.25">
      <c r="A344" s="53">
        <f>+'Info ELECTRONORTE'!A312</f>
        <v>308</v>
      </c>
      <c r="B344" s="26" t="str">
        <f t="shared" si="28"/>
        <v>SICODI</v>
      </c>
      <c r="C344" s="9" t="str">
        <f>+'Info ELECTRONORTE'!B312</f>
        <v>LAMBAYEQUE</v>
      </c>
      <c r="D344" s="9" t="str">
        <f>+'Info ELECTRONORTE'!C312</f>
        <v>LAMBAYEQUE - OLMOS</v>
      </c>
      <c r="E344" s="9" t="str">
        <f>+'Info ELECTRONORTE'!D312</f>
        <v>LAMBAYEQUE</v>
      </c>
      <c r="F344" s="9" t="str">
        <f>+'Info ELECTRONORTE'!I312</f>
        <v>Media Tension</v>
      </c>
      <c r="G344" s="9">
        <f>+'Info ELECTRONORTE'!K312</f>
        <v>13</v>
      </c>
      <c r="H344" s="9" t="str">
        <f>+'Info ELECTRONORTE'!L312</f>
        <v>Postes</v>
      </c>
      <c r="I344" s="9" t="str">
        <f>+'Info ELECTRONORTE'!M312</f>
        <v>Concreto</v>
      </c>
      <c r="J344" s="9" t="str">
        <f>+'Info ELECTRONORTE'!N312</f>
        <v>PPC19</v>
      </c>
      <c r="K344" s="9" t="str">
        <f>+IF(B344="MOD INV_2018","Según corresponda",VLOOKUP(J344,SICODI!$G$3:$K$2404,2,FALSE))</f>
        <v>POSTE DE CONCRETO ARMADO DE 13/300/150/345</v>
      </c>
      <c r="L344" s="142">
        <f t="shared" si="27"/>
        <v>0.52</v>
      </c>
    </row>
    <row r="345" spans="1:12" x14ac:dyDescent="0.25">
      <c r="A345" s="53">
        <f>+'Info ELECTRONORTE'!A313</f>
        <v>309</v>
      </c>
      <c r="B345" s="26" t="str">
        <f t="shared" si="28"/>
        <v>SICODI</v>
      </c>
      <c r="C345" s="9" t="str">
        <f>+'Info ELECTRONORTE'!B313</f>
        <v>LAMBAYEQUE</v>
      </c>
      <c r="D345" s="9" t="str">
        <f>+'Info ELECTRONORTE'!C313</f>
        <v>LAMBAYEQUE - OLMOS</v>
      </c>
      <c r="E345" s="9" t="str">
        <f>+'Info ELECTRONORTE'!D313</f>
        <v>LAMBAYEQUE</v>
      </c>
      <c r="F345" s="9" t="str">
        <f>+'Info ELECTRONORTE'!I313</f>
        <v>Media Tension</v>
      </c>
      <c r="G345" s="9">
        <f>+'Info ELECTRONORTE'!K313</f>
        <v>13</v>
      </c>
      <c r="H345" s="9" t="str">
        <f>+'Info ELECTRONORTE'!L313</f>
        <v>Postes</v>
      </c>
      <c r="I345" s="9" t="str">
        <f>+'Info ELECTRONORTE'!M313</f>
        <v>Concreto</v>
      </c>
      <c r="J345" s="9" t="str">
        <f>+'Info ELECTRONORTE'!N313</f>
        <v>PPC19</v>
      </c>
      <c r="K345" s="9" t="str">
        <f>+IF(B345="MOD INV_2018","Según corresponda",VLOOKUP(J345,SICODI!$G$3:$K$2404,2,FALSE))</f>
        <v>POSTE DE CONCRETO ARMADO DE 13/300/150/345</v>
      </c>
      <c r="L345" s="142">
        <f t="shared" si="27"/>
        <v>0.52</v>
      </c>
    </row>
    <row r="346" spans="1:12" x14ac:dyDescent="0.25">
      <c r="A346" s="53">
        <f>+'Info ELECTRONORTE'!A314</f>
        <v>310</v>
      </c>
      <c r="B346" s="26" t="str">
        <f t="shared" si="28"/>
        <v>SICODI</v>
      </c>
      <c r="C346" s="9" t="str">
        <f>+'Info ELECTRONORTE'!B314</f>
        <v>LAMBAYEQUE</v>
      </c>
      <c r="D346" s="9" t="str">
        <f>+'Info ELECTRONORTE'!C314</f>
        <v>LAMBAYEQUE - OLMOS</v>
      </c>
      <c r="E346" s="9" t="str">
        <f>+'Info ELECTRONORTE'!D314</f>
        <v>LAMBAYEQUE</v>
      </c>
      <c r="F346" s="9" t="str">
        <f>+'Info ELECTRONORTE'!I314</f>
        <v>Media Tension</v>
      </c>
      <c r="G346" s="9">
        <f>+'Info ELECTRONORTE'!K314</f>
        <v>13</v>
      </c>
      <c r="H346" s="9" t="str">
        <f>+'Info ELECTRONORTE'!L314</f>
        <v>Postes</v>
      </c>
      <c r="I346" s="9" t="str">
        <f>+'Info ELECTRONORTE'!M314</f>
        <v>Concreto</v>
      </c>
      <c r="J346" s="9" t="str">
        <f>+'Info ELECTRONORTE'!N314</f>
        <v>PPC19</v>
      </c>
      <c r="K346" s="9" t="str">
        <f>+IF(B346="MOD INV_2018","Según corresponda",VLOOKUP(J346,SICODI!$G$3:$K$2404,2,FALSE))</f>
        <v>POSTE DE CONCRETO ARMADO DE 13/300/150/345</v>
      </c>
      <c r="L346" s="142">
        <f t="shared" si="27"/>
        <v>0.52</v>
      </c>
    </row>
    <row r="347" spans="1:12" x14ac:dyDescent="0.25">
      <c r="A347" s="53">
        <f>+'Info ELECTRONORTE'!A315</f>
        <v>311</v>
      </c>
      <c r="B347" s="26" t="str">
        <f t="shared" si="28"/>
        <v>SICODI</v>
      </c>
      <c r="C347" s="9" t="str">
        <f>+'Info ELECTRONORTE'!B315</f>
        <v>LAMBAYEQUE</v>
      </c>
      <c r="D347" s="9" t="str">
        <f>+'Info ELECTRONORTE'!C315</f>
        <v>LAMBAYEQUE - OLMOS</v>
      </c>
      <c r="E347" s="9" t="str">
        <f>+'Info ELECTRONORTE'!D315</f>
        <v>LAMBAYEQUE</v>
      </c>
      <c r="F347" s="9" t="str">
        <f>+'Info ELECTRONORTE'!I315</f>
        <v>Media Tension</v>
      </c>
      <c r="G347" s="9">
        <f>+'Info ELECTRONORTE'!K315</f>
        <v>13</v>
      </c>
      <c r="H347" s="9" t="str">
        <f>+'Info ELECTRONORTE'!L315</f>
        <v>Postes</v>
      </c>
      <c r="I347" s="9" t="str">
        <f>+'Info ELECTRONORTE'!M315</f>
        <v>Concreto</v>
      </c>
      <c r="J347" s="9" t="str">
        <f>+'Info ELECTRONORTE'!N315</f>
        <v>PPC19</v>
      </c>
      <c r="K347" s="9" t="str">
        <f>+IF(B347="MOD INV_2018","Según corresponda",VLOOKUP(J347,SICODI!$G$3:$K$2404,2,FALSE))</f>
        <v>POSTE DE CONCRETO ARMADO DE 13/300/150/345</v>
      </c>
      <c r="L347" s="142">
        <f t="shared" si="27"/>
        <v>0.52</v>
      </c>
    </row>
    <row r="348" spans="1:12" x14ac:dyDescent="0.25">
      <c r="A348" s="53">
        <f>+'Info ELECTRONORTE'!A316</f>
        <v>312</v>
      </c>
      <c r="B348" s="26" t="str">
        <f t="shared" si="28"/>
        <v>SICODI</v>
      </c>
      <c r="C348" s="9" t="str">
        <f>+'Info ELECTRONORTE'!B316</f>
        <v>LAMBAYEQUE</v>
      </c>
      <c r="D348" s="9" t="str">
        <f>+'Info ELECTRONORTE'!C316</f>
        <v>LAMBAYEQUE - OLMOS</v>
      </c>
      <c r="E348" s="9" t="str">
        <f>+'Info ELECTRONORTE'!D316</f>
        <v>LAMBAYEQUE</v>
      </c>
      <c r="F348" s="9" t="str">
        <f>+'Info ELECTRONORTE'!I316</f>
        <v>Media Tension</v>
      </c>
      <c r="G348" s="9">
        <f>+'Info ELECTRONORTE'!K316</f>
        <v>13</v>
      </c>
      <c r="H348" s="9" t="str">
        <f>+'Info ELECTRONORTE'!L316</f>
        <v>Postes</v>
      </c>
      <c r="I348" s="9" t="str">
        <f>+'Info ELECTRONORTE'!M316</f>
        <v>Concreto</v>
      </c>
      <c r="J348" s="9" t="str">
        <f>+'Info ELECTRONORTE'!N316</f>
        <v>PPC19</v>
      </c>
      <c r="K348" s="9" t="str">
        <f>+IF(B348="MOD INV_2018","Según corresponda",VLOOKUP(J348,SICODI!$G$3:$K$2404,2,FALSE))</f>
        <v>POSTE DE CONCRETO ARMADO DE 13/300/150/345</v>
      </c>
      <c r="L348" s="142">
        <f t="shared" si="27"/>
        <v>0.52</v>
      </c>
    </row>
    <row r="349" spans="1:12" x14ac:dyDescent="0.25">
      <c r="A349" s="53">
        <f>+'Info ELECTRONORTE'!A317</f>
        <v>313</v>
      </c>
      <c r="B349" s="26" t="str">
        <f t="shared" si="28"/>
        <v>SICODI</v>
      </c>
      <c r="C349" s="9" t="str">
        <f>+'Info ELECTRONORTE'!B317</f>
        <v>LAMBAYEQUE</v>
      </c>
      <c r="D349" s="9" t="str">
        <f>+'Info ELECTRONORTE'!C317</f>
        <v>LAMBAYEQUE - OLMOS</v>
      </c>
      <c r="E349" s="9" t="str">
        <f>+'Info ELECTRONORTE'!D317</f>
        <v>LAMBAYEQUE</v>
      </c>
      <c r="F349" s="9" t="str">
        <f>+'Info ELECTRONORTE'!I317</f>
        <v>Media Tension</v>
      </c>
      <c r="G349" s="9">
        <f>+'Info ELECTRONORTE'!K317</f>
        <v>13</v>
      </c>
      <c r="H349" s="9" t="str">
        <f>+'Info ELECTRONORTE'!L317</f>
        <v>Postes</v>
      </c>
      <c r="I349" s="9" t="str">
        <f>+'Info ELECTRONORTE'!M317</f>
        <v>Concreto</v>
      </c>
      <c r="J349" s="9" t="str">
        <f>+'Info ELECTRONORTE'!N317</f>
        <v>PPC19</v>
      </c>
      <c r="K349" s="9" t="str">
        <f>+IF(B349="MOD INV_2018","Según corresponda",VLOOKUP(J349,SICODI!$G$3:$K$2404,2,FALSE))</f>
        <v>POSTE DE CONCRETO ARMADO DE 13/300/150/345</v>
      </c>
      <c r="L349" s="142">
        <f t="shared" si="27"/>
        <v>0.52</v>
      </c>
    </row>
    <row r="350" spans="1:12" x14ac:dyDescent="0.25">
      <c r="A350" s="53">
        <f>+'Info ELECTRONORTE'!A318</f>
        <v>314</v>
      </c>
      <c r="B350" s="26" t="str">
        <f t="shared" si="28"/>
        <v>SICODI</v>
      </c>
      <c r="C350" s="9" t="str">
        <f>+'Info ELECTRONORTE'!B318</f>
        <v>LAMBAYEQUE</v>
      </c>
      <c r="D350" s="9" t="str">
        <f>+'Info ELECTRONORTE'!C318</f>
        <v>LAMBAYEQUE - OLMOS</v>
      </c>
      <c r="E350" s="9" t="str">
        <f>+'Info ELECTRONORTE'!D318</f>
        <v>LAMBAYEQUE</v>
      </c>
      <c r="F350" s="9" t="str">
        <f>+'Info ELECTRONORTE'!I318</f>
        <v>Media Tension</v>
      </c>
      <c r="G350" s="9">
        <f>+'Info ELECTRONORTE'!K318</f>
        <v>13</v>
      </c>
      <c r="H350" s="9" t="str">
        <f>+'Info ELECTRONORTE'!L318</f>
        <v>Postes</v>
      </c>
      <c r="I350" s="9" t="str">
        <f>+'Info ELECTRONORTE'!M318</f>
        <v>Concreto</v>
      </c>
      <c r="J350" s="9" t="str">
        <f>+'Info ELECTRONORTE'!N318</f>
        <v>PPC19</v>
      </c>
      <c r="K350" s="9" t="str">
        <f>+IF(B350="MOD INV_2018","Según corresponda",VLOOKUP(J350,SICODI!$G$3:$K$2404,2,FALSE))</f>
        <v>POSTE DE CONCRETO ARMADO DE 13/300/150/345</v>
      </c>
      <c r="L350" s="142">
        <f t="shared" si="27"/>
        <v>0.52</v>
      </c>
    </row>
    <row r="351" spans="1:12" x14ac:dyDescent="0.25">
      <c r="A351" s="53">
        <f>+'Info ELECTRONORTE'!A319</f>
        <v>315</v>
      </c>
      <c r="B351" s="26" t="str">
        <f t="shared" si="28"/>
        <v>SICODI</v>
      </c>
      <c r="C351" s="9" t="str">
        <f>+'Info ELECTRONORTE'!B319</f>
        <v>LAMBAYEQUE</v>
      </c>
      <c r="D351" s="9" t="str">
        <f>+'Info ELECTRONORTE'!C319</f>
        <v>LAMBAYEQUE - OLMOS</v>
      </c>
      <c r="E351" s="9" t="str">
        <f>+'Info ELECTRONORTE'!D319</f>
        <v>LAMBAYEQUE</v>
      </c>
      <c r="F351" s="9" t="str">
        <f>+'Info ELECTRONORTE'!I319</f>
        <v>Media Tension</v>
      </c>
      <c r="G351" s="9">
        <f>+'Info ELECTRONORTE'!K319</f>
        <v>13</v>
      </c>
      <c r="H351" s="9" t="str">
        <f>+'Info ELECTRONORTE'!L319</f>
        <v>Postes</v>
      </c>
      <c r="I351" s="9" t="str">
        <f>+'Info ELECTRONORTE'!M319</f>
        <v>Concreto</v>
      </c>
      <c r="J351" s="9" t="str">
        <f>+'Info ELECTRONORTE'!N319</f>
        <v>PPC19</v>
      </c>
      <c r="K351" s="9" t="str">
        <f>+IF(B351="MOD INV_2018","Según corresponda",VLOOKUP(J351,SICODI!$G$3:$K$2404,2,FALSE))</f>
        <v>POSTE DE CONCRETO ARMADO DE 13/300/150/345</v>
      </c>
      <c r="L351" s="142">
        <f t="shared" si="27"/>
        <v>0.52</v>
      </c>
    </row>
    <row r="352" spans="1:12" x14ac:dyDescent="0.25">
      <c r="A352" s="53">
        <f>+'Info ELECTRONORTE'!A320</f>
        <v>316</v>
      </c>
      <c r="B352" s="26" t="str">
        <f t="shared" si="28"/>
        <v>SICODI</v>
      </c>
      <c r="C352" s="9" t="str">
        <f>+'Info ELECTRONORTE'!B320</f>
        <v>LAMBAYEQUE</v>
      </c>
      <c r="D352" s="9" t="str">
        <f>+'Info ELECTRONORTE'!C320</f>
        <v>LAMBAYEQUE - OLMOS</v>
      </c>
      <c r="E352" s="9" t="str">
        <f>+'Info ELECTRONORTE'!D320</f>
        <v>LAMBAYEQUE</v>
      </c>
      <c r="F352" s="9" t="str">
        <f>+'Info ELECTRONORTE'!I320</f>
        <v>Media Tension</v>
      </c>
      <c r="G352" s="9">
        <f>+'Info ELECTRONORTE'!K320</f>
        <v>13</v>
      </c>
      <c r="H352" s="9" t="str">
        <f>+'Info ELECTRONORTE'!L320</f>
        <v>Postes</v>
      </c>
      <c r="I352" s="9" t="str">
        <f>+'Info ELECTRONORTE'!M320</f>
        <v>Concreto</v>
      </c>
      <c r="J352" s="9" t="str">
        <f>+'Info ELECTRONORTE'!N320</f>
        <v>PPC19</v>
      </c>
      <c r="K352" s="9" t="str">
        <f>+IF(B352="MOD INV_2018","Según corresponda",VLOOKUP(J352,SICODI!$G$3:$K$2404,2,FALSE))</f>
        <v>POSTE DE CONCRETO ARMADO DE 13/300/150/345</v>
      </c>
      <c r="L352" s="142">
        <f t="shared" si="27"/>
        <v>0.52</v>
      </c>
    </row>
    <row r="353" spans="1:12" x14ac:dyDescent="0.25">
      <c r="A353" s="53">
        <f>+'Info ELECTRONORTE'!A321</f>
        <v>317</v>
      </c>
      <c r="B353" s="26" t="str">
        <f t="shared" si="28"/>
        <v>SICODI</v>
      </c>
      <c r="C353" s="9" t="str">
        <f>+'Info ELECTRONORTE'!B321</f>
        <v>LAMBAYEQUE</v>
      </c>
      <c r="D353" s="9" t="str">
        <f>+'Info ELECTRONORTE'!C321</f>
        <v>LAMBAYEQUE - OLMOS</v>
      </c>
      <c r="E353" s="9" t="str">
        <f>+'Info ELECTRONORTE'!D321</f>
        <v>LAMBAYEQUE</v>
      </c>
      <c r="F353" s="9" t="str">
        <f>+'Info ELECTRONORTE'!I321</f>
        <v>Media Tension</v>
      </c>
      <c r="G353" s="9">
        <f>+'Info ELECTRONORTE'!K321</f>
        <v>13</v>
      </c>
      <c r="H353" s="9" t="str">
        <f>+'Info ELECTRONORTE'!L321</f>
        <v>Postes</v>
      </c>
      <c r="I353" s="9" t="str">
        <f>+'Info ELECTRONORTE'!M321</f>
        <v>Concreto</v>
      </c>
      <c r="J353" s="9" t="str">
        <f>+'Info ELECTRONORTE'!N321</f>
        <v>PPC19</v>
      </c>
      <c r="K353" s="9" t="str">
        <f>+IF(B353="MOD INV_2018","Según corresponda",VLOOKUP(J353,SICODI!$G$3:$K$2404,2,FALSE))</f>
        <v>POSTE DE CONCRETO ARMADO DE 13/300/150/345</v>
      </c>
      <c r="L353" s="142">
        <f t="shared" si="27"/>
        <v>0.52</v>
      </c>
    </row>
    <row r="354" spans="1:12" x14ac:dyDescent="0.25">
      <c r="A354" s="53">
        <f>+'Info ELECTRONORTE'!A322</f>
        <v>318</v>
      </c>
      <c r="B354" s="26" t="str">
        <f t="shared" si="28"/>
        <v>SICODI</v>
      </c>
      <c r="C354" s="9" t="str">
        <f>+'Info ELECTRONORTE'!B322</f>
        <v>LAMBAYEQUE</v>
      </c>
      <c r="D354" s="9" t="str">
        <f>+'Info ELECTRONORTE'!C322</f>
        <v>LAMBAYEQUE - OLMOS</v>
      </c>
      <c r="E354" s="9" t="str">
        <f>+'Info ELECTRONORTE'!D322</f>
        <v>LAMBAYEQUE</v>
      </c>
      <c r="F354" s="9" t="str">
        <f>+'Info ELECTRONORTE'!I322</f>
        <v>Media Tension</v>
      </c>
      <c r="G354" s="9">
        <f>+'Info ELECTRONORTE'!K322</f>
        <v>13</v>
      </c>
      <c r="H354" s="9" t="str">
        <f>+'Info ELECTRONORTE'!L322</f>
        <v>Postes</v>
      </c>
      <c r="I354" s="9" t="str">
        <f>+'Info ELECTRONORTE'!M322</f>
        <v>Concreto</v>
      </c>
      <c r="J354" s="9" t="str">
        <f>+'Info ELECTRONORTE'!N322</f>
        <v>PPC19</v>
      </c>
      <c r="K354" s="9" t="str">
        <f>+IF(B354="MOD INV_2018","Según corresponda",VLOOKUP(J354,SICODI!$G$3:$K$2404,2,FALSE))</f>
        <v>POSTE DE CONCRETO ARMADO DE 13/300/150/345</v>
      </c>
      <c r="L354" s="142">
        <f t="shared" si="27"/>
        <v>0.52</v>
      </c>
    </row>
    <row r="355" spans="1:12" x14ac:dyDescent="0.25">
      <c r="A355" s="53">
        <f>+'Info ELECTRONORTE'!A323</f>
        <v>319</v>
      </c>
      <c r="B355" s="26" t="str">
        <f t="shared" si="28"/>
        <v>SICODI</v>
      </c>
      <c r="C355" s="9" t="str">
        <f>+'Info ELECTRONORTE'!B323</f>
        <v>LAMBAYEQUE</v>
      </c>
      <c r="D355" s="9" t="str">
        <f>+'Info ELECTRONORTE'!C323</f>
        <v>LAMBAYEQUE - OLMOS</v>
      </c>
      <c r="E355" s="9" t="str">
        <f>+'Info ELECTRONORTE'!D323</f>
        <v>LAMBAYEQUE</v>
      </c>
      <c r="F355" s="9" t="str">
        <f>+'Info ELECTRONORTE'!I323</f>
        <v>Media Tension</v>
      </c>
      <c r="G355" s="9">
        <f>+'Info ELECTRONORTE'!K323</f>
        <v>13</v>
      </c>
      <c r="H355" s="9" t="str">
        <f>+'Info ELECTRONORTE'!L323</f>
        <v>Postes</v>
      </c>
      <c r="I355" s="9" t="str">
        <f>+'Info ELECTRONORTE'!M323</f>
        <v>Concreto</v>
      </c>
      <c r="J355" s="9" t="str">
        <f>+'Info ELECTRONORTE'!N323</f>
        <v>PPC19</v>
      </c>
      <c r="K355" s="9" t="str">
        <f>+IF(B355="MOD INV_2018","Según corresponda",VLOOKUP(J355,SICODI!$G$3:$K$2404,2,FALSE))</f>
        <v>POSTE DE CONCRETO ARMADO DE 13/300/150/345</v>
      </c>
      <c r="L355" s="142">
        <f t="shared" si="27"/>
        <v>0.52</v>
      </c>
    </row>
    <row r="356" spans="1:12" x14ac:dyDescent="0.25">
      <c r="A356" s="53">
        <f>+'Info ELECTRONORTE'!A324</f>
        <v>320</v>
      </c>
      <c r="B356" s="26" t="str">
        <f t="shared" si="28"/>
        <v>SICODI</v>
      </c>
      <c r="C356" s="9" t="str">
        <f>+'Info ELECTRONORTE'!B324</f>
        <v>LAMBAYEQUE</v>
      </c>
      <c r="D356" s="9" t="str">
        <f>+'Info ELECTRONORTE'!C324</f>
        <v>LAMBAYEQUE - OLMOS</v>
      </c>
      <c r="E356" s="9" t="str">
        <f>+'Info ELECTRONORTE'!D324</f>
        <v>LAMBAYEQUE</v>
      </c>
      <c r="F356" s="9" t="str">
        <f>+'Info ELECTRONORTE'!I324</f>
        <v>Media Tension</v>
      </c>
      <c r="G356" s="9">
        <f>+'Info ELECTRONORTE'!K324</f>
        <v>13</v>
      </c>
      <c r="H356" s="9" t="str">
        <f>+'Info ELECTRONORTE'!L324</f>
        <v>Postes</v>
      </c>
      <c r="I356" s="9" t="str">
        <f>+'Info ELECTRONORTE'!M324</f>
        <v>Concreto</v>
      </c>
      <c r="J356" s="9" t="str">
        <f>+'Info ELECTRONORTE'!N324</f>
        <v>PPC19</v>
      </c>
      <c r="K356" s="9" t="str">
        <f>+IF(B356="MOD INV_2018","Según corresponda",VLOOKUP(J356,SICODI!$G$3:$K$2404,2,FALSE))</f>
        <v>POSTE DE CONCRETO ARMADO DE 13/300/150/345</v>
      </c>
      <c r="L356" s="142">
        <f t="shared" si="27"/>
        <v>0.52</v>
      </c>
    </row>
    <row r="357" spans="1:12" x14ac:dyDescent="0.25">
      <c r="A357" s="53">
        <f>+'Info ELECTRONORTE'!A325</f>
        <v>321</v>
      </c>
      <c r="B357" s="26" t="str">
        <f t="shared" si="28"/>
        <v>SICODI</v>
      </c>
      <c r="C357" s="9" t="str">
        <f>+'Info ELECTRONORTE'!B325</f>
        <v>LAMBAYEQUE</v>
      </c>
      <c r="D357" s="9" t="str">
        <f>+'Info ELECTRONORTE'!C325</f>
        <v>LAMBAYEQUE - OLMOS</v>
      </c>
      <c r="E357" s="9" t="str">
        <f>+'Info ELECTRONORTE'!D325</f>
        <v>LAMBAYEQUE</v>
      </c>
      <c r="F357" s="9" t="str">
        <f>+'Info ELECTRONORTE'!I325</f>
        <v>Media Tension</v>
      </c>
      <c r="G357" s="9">
        <f>+'Info ELECTRONORTE'!K325</f>
        <v>13</v>
      </c>
      <c r="H357" s="9" t="str">
        <f>+'Info ELECTRONORTE'!L325</f>
        <v>Postes</v>
      </c>
      <c r="I357" s="9" t="str">
        <f>+'Info ELECTRONORTE'!M325</f>
        <v>Concreto</v>
      </c>
      <c r="J357" s="9" t="str">
        <f>+'Info ELECTRONORTE'!N325</f>
        <v>PPC19</v>
      </c>
      <c r="K357" s="9" t="str">
        <f>+IF(B357="MOD INV_2018","Según corresponda",VLOOKUP(J357,SICODI!$G$3:$K$2404,2,FALSE))</f>
        <v>POSTE DE CONCRETO ARMADO DE 13/300/150/345</v>
      </c>
      <c r="L357" s="142">
        <f t="shared" ref="L357:L420" si="29">+IF(K357="Según corresponda","Según corresponda",VLOOKUP(K357,$O$37:$P$49,2,FALSE))</f>
        <v>0.52</v>
      </c>
    </row>
    <row r="358" spans="1:12" x14ac:dyDescent="0.25">
      <c r="A358" s="53">
        <f>+'Info ELECTRONORTE'!A326</f>
        <v>322</v>
      </c>
      <c r="B358" s="26" t="str">
        <f t="shared" ref="B358:B421" si="30">+IF(ISERROR(INDEX($B$8:$B$31,MATCH(J358,$J$8:$J$31,0)))=TRUE,"MOD INV_2018",INDEX($B$8:$B$31,MATCH(J358,$J$8:$J$31,0)))</f>
        <v>SICODI</v>
      </c>
      <c r="C358" s="9" t="str">
        <f>+'Info ELECTRONORTE'!B326</f>
        <v>LAMBAYEQUE</v>
      </c>
      <c r="D358" s="9" t="str">
        <f>+'Info ELECTRONORTE'!C326</f>
        <v>LAMBAYEQUE - OLMOS</v>
      </c>
      <c r="E358" s="9" t="str">
        <f>+'Info ELECTRONORTE'!D326</f>
        <v>LAMBAYEQUE</v>
      </c>
      <c r="F358" s="9" t="str">
        <f>+'Info ELECTRONORTE'!I326</f>
        <v>Media Tension</v>
      </c>
      <c r="G358" s="9">
        <f>+'Info ELECTRONORTE'!K326</f>
        <v>13</v>
      </c>
      <c r="H358" s="9" t="str">
        <f>+'Info ELECTRONORTE'!L326</f>
        <v>Postes</v>
      </c>
      <c r="I358" s="9" t="str">
        <f>+'Info ELECTRONORTE'!M326</f>
        <v>Concreto</v>
      </c>
      <c r="J358" s="9" t="str">
        <f>+'Info ELECTRONORTE'!N326</f>
        <v>PPC19</v>
      </c>
      <c r="K358" s="9" t="str">
        <f>+IF(B358="MOD INV_2018","Según corresponda",VLOOKUP(J358,SICODI!$G$3:$K$2404,2,FALSE))</f>
        <v>POSTE DE CONCRETO ARMADO DE 13/300/150/345</v>
      </c>
      <c r="L358" s="142">
        <f t="shared" si="29"/>
        <v>0.52</v>
      </c>
    </row>
    <row r="359" spans="1:12" x14ac:dyDescent="0.25">
      <c r="A359" s="53">
        <f>+'Info ELECTRONORTE'!A327</f>
        <v>323</v>
      </c>
      <c r="B359" s="26" t="str">
        <f t="shared" si="30"/>
        <v>SICODI</v>
      </c>
      <c r="C359" s="9" t="str">
        <f>+'Info ELECTRONORTE'!B327</f>
        <v>LAMBAYEQUE</v>
      </c>
      <c r="D359" s="9" t="str">
        <f>+'Info ELECTRONORTE'!C327</f>
        <v>LAMBAYEQUE - OLMOS</v>
      </c>
      <c r="E359" s="9" t="str">
        <f>+'Info ELECTRONORTE'!D327</f>
        <v>LAMBAYEQUE</v>
      </c>
      <c r="F359" s="9" t="str">
        <f>+'Info ELECTRONORTE'!I327</f>
        <v>Media Tension</v>
      </c>
      <c r="G359" s="9">
        <f>+'Info ELECTRONORTE'!K327</f>
        <v>13</v>
      </c>
      <c r="H359" s="9" t="str">
        <f>+'Info ELECTRONORTE'!L327</f>
        <v>Postes</v>
      </c>
      <c r="I359" s="9" t="str">
        <f>+'Info ELECTRONORTE'!M327</f>
        <v>Concreto</v>
      </c>
      <c r="J359" s="9" t="str">
        <f>+'Info ELECTRONORTE'!N327</f>
        <v>PPC19</v>
      </c>
      <c r="K359" s="9" t="str">
        <f>+IF(B359="MOD INV_2018","Según corresponda",VLOOKUP(J359,SICODI!$G$3:$K$2404,2,FALSE))</f>
        <v>POSTE DE CONCRETO ARMADO DE 13/300/150/345</v>
      </c>
      <c r="L359" s="142">
        <f t="shared" si="29"/>
        <v>0.52</v>
      </c>
    </row>
    <row r="360" spans="1:12" x14ac:dyDescent="0.25">
      <c r="A360" s="53">
        <f>+'Info ELECTRONORTE'!A328</f>
        <v>324</v>
      </c>
      <c r="B360" s="26" t="str">
        <f t="shared" si="30"/>
        <v>SICODI</v>
      </c>
      <c r="C360" s="9" t="str">
        <f>+'Info ELECTRONORTE'!B328</f>
        <v>LAMBAYEQUE</v>
      </c>
      <c r="D360" s="9" t="str">
        <f>+'Info ELECTRONORTE'!C328</f>
        <v>LAMBAYEQUE - OLMOS</v>
      </c>
      <c r="E360" s="9" t="str">
        <f>+'Info ELECTRONORTE'!D328</f>
        <v>LAMBAYEQUE</v>
      </c>
      <c r="F360" s="9" t="str">
        <f>+'Info ELECTRONORTE'!I328</f>
        <v>Media Tension</v>
      </c>
      <c r="G360" s="9">
        <f>+'Info ELECTRONORTE'!K328</f>
        <v>13</v>
      </c>
      <c r="H360" s="9" t="str">
        <f>+'Info ELECTRONORTE'!L328</f>
        <v>Postes</v>
      </c>
      <c r="I360" s="9" t="str">
        <f>+'Info ELECTRONORTE'!M328</f>
        <v>Concreto</v>
      </c>
      <c r="J360" s="9" t="str">
        <f>+'Info ELECTRONORTE'!N328</f>
        <v>PPC19</v>
      </c>
      <c r="K360" s="9" t="str">
        <f>+IF(B360="MOD INV_2018","Según corresponda",VLOOKUP(J360,SICODI!$G$3:$K$2404,2,FALSE))</f>
        <v>POSTE DE CONCRETO ARMADO DE 13/300/150/345</v>
      </c>
      <c r="L360" s="142">
        <f t="shared" si="29"/>
        <v>0.52</v>
      </c>
    </row>
    <row r="361" spans="1:12" x14ac:dyDescent="0.25">
      <c r="A361" s="53">
        <f>+'Info ELECTRONORTE'!A329</f>
        <v>325</v>
      </c>
      <c r="B361" s="26" t="str">
        <f t="shared" si="30"/>
        <v>SICODI</v>
      </c>
      <c r="C361" s="9" t="str">
        <f>+'Info ELECTRONORTE'!B329</f>
        <v>LAMBAYEQUE</v>
      </c>
      <c r="D361" s="9" t="str">
        <f>+'Info ELECTRONORTE'!C329</f>
        <v>LAMBAYEQUE - OLMOS</v>
      </c>
      <c r="E361" s="9" t="str">
        <f>+'Info ELECTRONORTE'!D329</f>
        <v>LAMBAYEQUE</v>
      </c>
      <c r="F361" s="9" t="str">
        <f>+'Info ELECTRONORTE'!I329</f>
        <v>Media Tension</v>
      </c>
      <c r="G361" s="9">
        <f>+'Info ELECTRONORTE'!K329</f>
        <v>13</v>
      </c>
      <c r="H361" s="9" t="str">
        <f>+'Info ELECTRONORTE'!L329</f>
        <v>Postes</v>
      </c>
      <c r="I361" s="9" t="str">
        <f>+'Info ELECTRONORTE'!M329</f>
        <v>Concreto</v>
      </c>
      <c r="J361" s="9" t="str">
        <f>+'Info ELECTRONORTE'!N329</f>
        <v>PPC19</v>
      </c>
      <c r="K361" s="9" t="str">
        <f>+IF(B361="MOD INV_2018","Según corresponda",VLOOKUP(J361,SICODI!$G$3:$K$2404,2,FALSE))</f>
        <v>POSTE DE CONCRETO ARMADO DE 13/300/150/345</v>
      </c>
      <c r="L361" s="142">
        <f t="shared" si="29"/>
        <v>0.52</v>
      </c>
    </row>
    <row r="362" spans="1:12" x14ac:dyDescent="0.25">
      <c r="A362" s="53">
        <f>+'Info ELECTRONORTE'!A330</f>
        <v>326</v>
      </c>
      <c r="B362" s="26" t="str">
        <f t="shared" si="30"/>
        <v>SICODI</v>
      </c>
      <c r="C362" s="9" t="str">
        <f>+'Info ELECTRONORTE'!B330</f>
        <v>LAMBAYEQUE</v>
      </c>
      <c r="D362" s="9" t="str">
        <f>+'Info ELECTRONORTE'!C330</f>
        <v>LAMBAYEQUE - OLMOS</v>
      </c>
      <c r="E362" s="9" t="str">
        <f>+'Info ELECTRONORTE'!D330</f>
        <v>LAMBAYEQUE</v>
      </c>
      <c r="F362" s="9" t="str">
        <f>+'Info ELECTRONORTE'!I330</f>
        <v>Media Tension</v>
      </c>
      <c r="G362" s="9">
        <f>+'Info ELECTRONORTE'!K330</f>
        <v>13</v>
      </c>
      <c r="H362" s="9" t="str">
        <f>+'Info ELECTRONORTE'!L330</f>
        <v>Postes</v>
      </c>
      <c r="I362" s="9" t="str">
        <f>+'Info ELECTRONORTE'!M330</f>
        <v>Concreto</v>
      </c>
      <c r="J362" s="9" t="str">
        <f>+'Info ELECTRONORTE'!N330</f>
        <v>PPC19</v>
      </c>
      <c r="K362" s="9" t="str">
        <f>+IF(B362="MOD INV_2018","Según corresponda",VLOOKUP(J362,SICODI!$G$3:$K$2404,2,FALSE))</f>
        <v>POSTE DE CONCRETO ARMADO DE 13/300/150/345</v>
      </c>
      <c r="L362" s="142">
        <f t="shared" si="29"/>
        <v>0.52</v>
      </c>
    </row>
    <row r="363" spans="1:12" x14ac:dyDescent="0.25">
      <c r="A363" s="53">
        <f>+'Info ELECTRONORTE'!A331</f>
        <v>327</v>
      </c>
      <c r="B363" s="26" t="str">
        <f t="shared" si="30"/>
        <v>SICODI</v>
      </c>
      <c r="C363" s="9" t="str">
        <f>+'Info ELECTRONORTE'!B331</f>
        <v>LAMBAYEQUE</v>
      </c>
      <c r="D363" s="9" t="str">
        <f>+'Info ELECTRONORTE'!C331</f>
        <v>LAMBAYEQUE - OLMOS</v>
      </c>
      <c r="E363" s="9" t="str">
        <f>+'Info ELECTRONORTE'!D331</f>
        <v>LAMBAYEQUE</v>
      </c>
      <c r="F363" s="9" t="str">
        <f>+'Info ELECTRONORTE'!I331</f>
        <v>Media Tension</v>
      </c>
      <c r="G363" s="9">
        <f>+'Info ELECTRONORTE'!K331</f>
        <v>13</v>
      </c>
      <c r="H363" s="9" t="str">
        <f>+'Info ELECTRONORTE'!L331</f>
        <v>Postes</v>
      </c>
      <c r="I363" s="9" t="str">
        <f>+'Info ELECTRONORTE'!M331</f>
        <v>Concreto</v>
      </c>
      <c r="J363" s="9" t="str">
        <f>+'Info ELECTRONORTE'!N331</f>
        <v>PPC19</v>
      </c>
      <c r="K363" s="9" t="str">
        <f>+IF(B363="MOD INV_2018","Según corresponda",VLOOKUP(J363,SICODI!$G$3:$K$2404,2,FALSE))</f>
        <v>POSTE DE CONCRETO ARMADO DE 13/300/150/345</v>
      </c>
      <c r="L363" s="142">
        <f t="shared" si="29"/>
        <v>0.52</v>
      </c>
    </row>
    <row r="364" spans="1:12" x14ac:dyDescent="0.25">
      <c r="A364" s="53">
        <f>+'Info ELECTRONORTE'!A332</f>
        <v>328</v>
      </c>
      <c r="B364" s="26" t="str">
        <f t="shared" si="30"/>
        <v>SICODI</v>
      </c>
      <c r="C364" s="9" t="str">
        <f>+'Info ELECTRONORTE'!B332</f>
        <v>LAMBAYEQUE</v>
      </c>
      <c r="D364" s="9" t="str">
        <f>+'Info ELECTRONORTE'!C332</f>
        <v>LAMBAYEQUE - OLMOS</v>
      </c>
      <c r="E364" s="9" t="str">
        <f>+'Info ELECTRONORTE'!D332</f>
        <v>LAMBAYEQUE</v>
      </c>
      <c r="F364" s="9" t="str">
        <f>+'Info ELECTRONORTE'!I332</f>
        <v>Media Tension</v>
      </c>
      <c r="G364" s="9">
        <f>+'Info ELECTRONORTE'!K332</f>
        <v>13</v>
      </c>
      <c r="H364" s="9" t="str">
        <f>+'Info ELECTRONORTE'!L332</f>
        <v>Postes</v>
      </c>
      <c r="I364" s="9" t="str">
        <f>+'Info ELECTRONORTE'!M332</f>
        <v>Concreto</v>
      </c>
      <c r="J364" s="9" t="str">
        <f>+'Info ELECTRONORTE'!N332</f>
        <v>PPC19</v>
      </c>
      <c r="K364" s="9" t="str">
        <f>+IF(B364="MOD INV_2018","Según corresponda",VLOOKUP(J364,SICODI!$G$3:$K$2404,2,FALSE))</f>
        <v>POSTE DE CONCRETO ARMADO DE 13/300/150/345</v>
      </c>
      <c r="L364" s="142">
        <f t="shared" si="29"/>
        <v>0.52</v>
      </c>
    </row>
    <row r="365" spans="1:12" x14ac:dyDescent="0.25">
      <c r="A365" s="53">
        <f>+'Info ELECTRONORTE'!A333</f>
        <v>329</v>
      </c>
      <c r="B365" s="26" t="str">
        <f t="shared" si="30"/>
        <v>SICODI</v>
      </c>
      <c r="C365" s="9" t="str">
        <f>+'Info ELECTRONORTE'!B333</f>
        <v>LAMBAYEQUE</v>
      </c>
      <c r="D365" s="9" t="str">
        <f>+'Info ELECTRONORTE'!C333</f>
        <v>LAMBAYEQUE - OLMOS</v>
      </c>
      <c r="E365" s="9" t="str">
        <f>+'Info ELECTRONORTE'!D333</f>
        <v>LAMBAYEQUE</v>
      </c>
      <c r="F365" s="9" t="str">
        <f>+'Info ELECTRONORTE'!I333</f>
        <v>Media Tension</v>
      </c>
      <c r="G365" s="9">
        <f>+'Info ELECTRONORTE'!K333</f>
        <v>13</v>
      </c>
      <c r="H365" s="9" t="str">
        <f>+'Info ELECTRONORTE'!L333</f>
        <v>Postes</v>
      </c>
      <c r="I365" s="9" t="str">
        <f>+'Info ELECTRONORTE'!M333</f>
        <v>Concreto</v>
      </c>
      <c r="J365" s="9" t="str">
        <f>+'Info ELECTRONORTE'!N333</f>
        <v>PPC19</v>
      </c>
      <c r="K365" s="9" t="str">
        <f>+IF(B365="MOD INV_2018","Según corresponda",VLOOKUP(J365,SICODI!$G$3:$K$2404,2,FALSE))</f>
        <v>POSTE DE CONCRETO ARMADO DE 13/300/150/345</v>
      </c>
      <c r="L365" s="142">
        <f t="shared" si="29"/>
        <v>0.52</v>
      </c>
    </row>
    <row r="366" spans="1:12" x14ac:dyDescent="0.25">
      <c r="A366" s="53">
        <f>+'Info ELECTRONORTE'!A334</f>
        <v>330</v>
      </c>
      <c r="B366" s="26" t="str">
        <f t="shared" si="30"/>
        <v>SICODI</v>
      </c>
      <c r="C366" s="9" t="str">
        <f>+'Info ELECTRONORTE'!B334</f>
        <v>LAMBAYEQUE</v>
      </c>
      <c r="D366" s="9" t="str">
        <f>+'Info ELECTRONORTE'!C334</f>
        <v>LAMBAYEQUE - OLMOS</v>
      </c>
      <c r="E366" s="9" t="str">
        <f>+'Info ELECTRONORTE'!D334</f>
        <v>LAMBAYEQUE</v>
      </c>
      <c r="F366" s="9" t="str">
        <f>+'Info ELECTRONORTE'!I334</f>
        <v>Media Tension</v>
      </c>
      <c r="G366" s="9">
        <f>+'Info ELECTRONORTE'!K334</f>
        <v>13</v>
      </c>
      <c r="H366" s="9" t="str">
        <f>+'Info ELECTRONORTE'!L334</f>
        <v>Postes</v>
      </c>
      <c r="I366" s="9" t="str">
        <f>+'Info ELECTRONORTE'!M334</f>
        <v>Concreto</v>
      </c>
      <c r="J366" s="9" t="str">
        <f>+'Info ELECTRONORTE'!N334</f>
        <v>PPC19</v>
      </c>
      <c r="K366" s="9" t="str">
        <f>+IF(B366="MOD INV_2018","Según corresponda",VLOOKUP(J366,SICODI!$G$3:$K$2404,2,FALSE))</f>
        <v>POSTE DE CONCRETO ARMADO DE 13/300/150/345</v>
      </c>
      <c r="L366" s="142">
        <f t="shared" si="29"/>
        <v>0.52</v>
      </c>
    </row>
    <row r="367" spans="1:12" x14ac:dyDescent="0.25">
      <c r="A367" s="53">
        <f>+'Info ELECTRONORTE'!A335</f>
        <v>331</v>
      </c>
      <c r="B367" s="26" t="str">
        <f t="shared" si="30"/>
        <v>SICODI</v>
      </c>
      <c r="C367" s="9" t="str">
        <f>+'Info ELECTRONORTE'!B335</f>
        <v>LAMBAYEQUE</v>
      </c>
      <c r="D367" s="9" t="str">
        <f>+'Info ELECTRONORTE'!C335</f>
        <v>LAMBAYEQUE - OLMOS</v>
      </c>
      <c r="E367" s="9" t="str">
        <f>+'Info ELECTRONORTE'!D335</f>
        <v>LAMBAYEQUE</v>
      </c>
      <c r="F367" s="9" t="str">
        <f>+'Info ELECTRONORTE'!I335</f>
        <v>Media Tension</v>
      </c>
      <c r="G367" s="9">
        <f>+'Info ELECTRONORTE'!K335</f>
        <v>13</v>
      </c>
      <c r="H367" s="9" t="str">
        <f>+'Info ELECTRONORTE'!L335</f>
        <v>Postes</v>
      </c>
      <c r="I367" s="9" t="str">
        <f>+'Info ELECTRONORTE'!M335</f>
        <v>Concreto</v>
      </c>
      <c r="J367" s="9" t="str">
        <f>+'Info ELECTRONORTE'!N335</f>
        <v>PPC19</v>
      </c>
      <c r="K367" s="9" t="str">
        <f>+IF(B367="MOD INV_2018","Según corresponda",VLOOKUP(J367,SICODI!$G$3:$K$2404,2,FALSE))</f>
        <v>POSTE DE CONCRETO ARMADO DE 13/300/150/345</v>
      </c>
      <c r="L367" s="142">
        <f t="shared" si="29"/>
        <v>0.52</v>
      </c>
    </row>
    <row r="368" spans="1:12" x14ac:dyDescent="0.25">
      <c r="A368" s="53">
        <f>+'Info ELECTRONORTE'!A336</f>
        <v>332</v>
      </c>
      <c r="B368" s="26" t="str">
        <f t="shared" si="30"/>
        <v>SICODI</v>
      </c>
      <c r="C368" s="9" t="str">
        <f>+'Info ELECTRONORTE'!B336</f>
        <v>LAMBAYEQUE</v>
      </c>
      <c r="D368" s="9" t="str">
        <f>+'Info ELECTRONORTE'!C336</f>
        <v>LAMBAYEQUE - OLMOS</v>
      </c>
      <c r="E368" s="9" t="str">
        <f>+'Info ELECTRONORTE'!D336</f>
        <v>LAMBAYEQUE</v>
      </c>
      <c r="F368" s="9" t="str">
        <f>+'Info ELECTRONORTE'!I336</f>
        <v>Media Tension</v>
      </c>
      <c r="G368" s="9">
        <f>+'Info ELECTRONORTE'!K336</f>
        <v>13</v>
      </c>
      <c r="H368" s="9" t="str">
        <f>+'Info ELECTRONORTE'!L336</f>
        <v>Postes</v>
      </c>
      <c r="I368" s="9" t="str">
        <f>+'Info ELECTRONORTE'!M336</f>
        <v>Concreto</v>
      </c>
      <c r="J368" s="9" t="str">
        <f>+'Info ELECTRONORTE'!N336</f>
        <v>PPC19</v>
      </c>
      <c r="K368" s="9" t="str">
        <f>+IF(B368="MOD INV_2018","Según corresponda",VLOOKUP(J368,SICODI!$G$3:$K$2404,2,FALSE))</f>
        <v>POSTE DE CONCRETO ARMADO DE 13/300/150/345</v>
      </c>
      <c r="L368" s="142">
        <f t="shared" si="29"/>
        <v>0.52</v>
      </c>
    </row>
    <row r="369" spans="1:12" x14ac:dyDescent="0.25">
      <c r="A369" s="53">
        <f>+'Info ELECTRONORTE'!A337</f>
        <v>333</v>
      </c>
      <c r="B369" s="26" t="str">
        <f t="shared" si="30"/>
        <v>SICODI</v>
      </c>
      <c r="C369" s="9" t="str">
        <f>+'Info ELECTRONORTE'!B337</f>
        <v>LAMBAYEQUE</v>
      </c>
      <c r="D369" s="9" t="str">
        <f>+'Info ELECTRONORTE'!C337</f>
        <v>LAMBAYEQUE - OLMOS</v>
      </c>
      <c r="E369" s="9" t="str">
        <f>+'Info ELECTRONORTE'!D337</f>
        <v>LAMBAYEQUE</v>
      </c>
      <c r="F369" s="9" t="str">
        <f>+'Info ELECTRONORTE'!I337</f>
        <v>Media Tension</v>
      </c>
      <c r="G369" s="9">
        <f>+'Info ELECTRONORTE'!K337</f>
        <v>13</v>
      </c>
      <c r="H369" s="9" t="str">
        <f>+'Info ELECTRONORTE'!L337</f>
        <v>Postes</v>
      </c>
      <c r="I369" s="9" t="str">
        <f>+'Info ELECTRONORTE'!M337</f>
        <v>Concreto</v>
      </c>
      <c r="J369" s="9" t="str">
        <f>+'Info ELECTRONORTE'!N337</f>
        <v>PPC19</v>
      </c>
      <c r="K369" s="9" t="str">
        <f>+IF(B369="MOD INV_2018","Según corresponda",VLOOKUP(J369,SICODI!$G$3:$K$2404,2,FALSE))</f>
        <v>POSTE DE CONCRETO ARMADO DE 13/300/150/345</v>
      </c>
      <c r="L369" s="142">
        <f t="shared" si="29"/>
        <v>0.52</v>
      </c>
    </row>
    <row r="370" spans="1:12" x14ac:dyDescent="0.25">
      <c r="A370" s="53">
        <f>+'Info ELECTRONORTE'!A338</f>
        <v>334</v>
      </c>
      <c r="B370" s="26" t="str">
        <f t="shared" si="30"/>
        <v>SICODI</v>
      </c>
      <c r="C370" s="9" t="str">
        <f>+'Info ELECTRONORTE'!B338</f>
        <v>LAMBAYEQUE</v>
      </c>
      <c r="D370" s="9" t="str">
        <f>+'Info ELECTRONORTE'!C338</f>
        <v>LAMBAYEQUE - OLMOS</v>
      </c>
      <c r="E370" s="9" t="str">
        <f>+'Info ELECTRONORTE'!D338</f>
        <v>LAMBAYEQUE</v>
      </c>
      <c r="F370" s="9" t="str">
        <f>+'Info ELECTRONORTE'!I338</f>
        <v>Media Tension</v>
      </c>
      <c r="G370" s="9">
        <f>+'Info ELECTRONORTE'!K338</f>
        <v>13</v>
      </c>
      <c r="H370" s="9" t="str">
        <f>+'Info ELECTRONORTE'!L338</f>
        <v>Postes</v>
      </c>
      <c r="I370" s="9" t="str">
        <f>+'Info ELECTRONORTE'!M338</f>
        <v>Concreto</v>
      </c>
      <c r="J370" s="9" t="str">
        <f>+'Info ELECTRONORTE'!N338</f>
        <v>PPC19</v>
      </c>
      <c r="K370" s="9" t="str">
        <f>+IF(B370="MOD INV_2018","Según corresponda",VLOOKUP(J370,SICODI!$G$3:$K$2404,2,FALSE))</f>
        <v>POSTE DE CONCRETO ARMADO DE 13/300/150/345</v>
      </c>
      <c r="L370" s="142">
        <f t="shared" si="29"/>
        <v>0.52</v>
      </c>
    </row>
    <row r="371" spans="1:12" x14ac:dyDescent="0.25">
      <c r="A371" s="53">
        <f>+'Info ELECTRONORTE'!A339</f>
        <v>335</v>
      </c>
      <c r="B371" s="26" t="str">
        <f t="shared" si="30"/>
        <v>SICODI</v>
      </c>
      <c r="C371" s="9" t="str">
        <f>+'Info ELECTRONORTE'!B339</f>
        <v>LAMBAYEQUE</v>
      </c>
      <c r="D371" s="9" t="str">
        <f>+'Info ELECTRONORTE'!C339</f>
        <v>LAMBAYEQUE - OLMOS</v>
      </c>
      <c r="E371" s="9" t="str">
        <f>+'Info ELECTRONORTE'!D339</f>
        <v>LAMBAYEQUE</v>
      </c>
      <c r="F371" s="9" t="str">
        <f>+'Info ELECTRONORTE'!I339</f>
        <v>Media Tension</v>
      </c>
      <c r="G371" s="9">
        <f>+'Info ELECTRONORTE'!K339</f>
        <v>13</v>
      </c>
      <c r="H371" s="9" t="str">
        <f>+'Info ELECTRONORTE'!L339</f>
        <v>Postes</v>
      </c>
      <c r="I371" s="9" t="str">
        <f>+'Info ELECTRONORTE'!M339</f>
        <v>Concreto</v>
      </c>
      <c r="J371" s="9" t="str">
        <f>+'Info ELECTRONORTE'!N339</f>
        <v>PPC19</v>
      </c>
      <c r="K371" s="9" t="str">
        <f>+IF(B371="MOD INV_2018","Según corresponda",VLOOKUP(J371,SICODI!$G$3:$K$2404,2,FALSE))</f>
        <v>POSTE DE CONCRETO ARMADO DE 13/300/150/345</v>
      </c>
      <c r="L371" s="142">
        <f t="shared" si="29"/>
        <v>0.52</v>
      </c>
    </row>
    <row r="372" spans="1:12" x14ac:dyDescent="0.25">
      <c r="A372" s="53">
        <f>+'Info ELECTRONORTE'!A340</f>
        <v>336</v>
      </c>
      <c r="B372" s="26" t="str">
        <f t="shared" si="30"/>
        <v>SICODI</v>
      </c>
      <c r="C372" s="9" t="str">
        <f>+'Info ELECTRONORTE'!B340</f>
        <v>LAMBAYEQUE</v>
      </c>
      <c r="D372" s="9" t="str">
        <f>+'Info ELECTRONORTE'!C340</f>
        <v>LAMBAYEQUE - OLMOS</v>
      </c>
      <c r="E372" s="9" t="str">
        <f>+'Info ELECTRONORTE'!D340</f>
        <v>LAMBAYEQUE</v>
      </c>
      <c r="F372" s="9" t="str">
        <f>+'Info ELECTRONORTE'!I340</f>
        <v>Media Tension</v>
      </c>
      <c r="G372" s="9">
        <f>+'Info ELECTRONORTE'!K340</f>
        <v>13</v>
      </c>
      <c r="H372" s="9" t="str">
        <f>+'Info ELECTRONORTE'!L340</f>
        <v>Postes</v>
      </c>
      <c r="I372" s="9" t="str">
        <f>+'Info ELECTRONORTE'!M340</f>
        <v>Concreto</v>
      </c>
      <c r="J372" s="9" t="str">
        <f>+'Info ELECTRONORTE'!N340</f>
        <v>PPC19</v>
      </c>
      <c r="K372" s="9" t="str">
        <f>+IF(B372="MOD INV_2018","Según corresponda",VLOOKUP(J372,SICODI!$G$3:$K$2404,2,FALSE))</f>
        <v>POSTE DE CONCRETO ARMADO DE 13/300/150/345</v>
      </c>
      <c r="L372" s="142">
        <f t="shared" si="29"/>
        <v>0.52</v>
      </c>
    </row>
    <row r="373" spans="1:12" x14ac:dyDescent="0.25">
      <c r="A373" s="53">
        <f>+'Info ELECTRONORTE'!A341</f>
        <v>337</v>
      </c>
      <c r="B373" s="26" t="str">
        <f t="shared" si="30"/>
        <v>SICODI</v>
      </c>
      <c r="C373" s="9" t="str">
        <f>+'Info ELECTRONORTE'!B341</f>
        <v>LAMBAYEQUE</v>
      </c>
      <c r="D373" s="9" t="str">
        <f>+'Info ELECTRONORTE'!C341</f>
        <v>LAMBAYEQUE - OLMOS</v>
      </c>
      <c r="E373" s="9" t="str">
        <f>+'Info ELECTRONORTE'!D341</f>
        <v>LAMBAYEQUE</v>
      </c>
      <c r="F373" s="9" t="str">
        <f>+'Info ELECTRONORTE'!I341</f>
        <v>Media Tension</v>
      </c>
      <c r="G373" s="9">
        <f>+'Info ELECTRONORTE'!K341</f>
        <v>13</v>
      </c>
      <c r="H373" s="9" t="str">
        <f>+'Info ELECTRONORTE'!L341</f>
        <v>Postes</v>
      </c>
      <c r="I373" s="9" t="str">
        <f>+'Info ELECTRONORTE'!M341</f>
        <v>Concreto</v>
      </c>
      <c r="J373" s="9" t="str">
        <f>+'Info ELECTRONORTE'!N341</f>
        <v>PPC19</v>
      </c>
      <c r="K373" s="9" t="str">
        <f>+IF(B373="MOD INV_2018","Según corresponda",VLOOKUP(J373,SICODI!$G$3:$K$2404,2,FALSE))</f>
        <v>POSTE DE CONCRETO ARMADO DE 13/300/150/345</v>
      </c>
      <c r="L373" s="142">
        <f t="shared" si="29"/>
        <v>0.52</v>
      </c>
    </row>
    <row r="374" spans="1:12" x14ac:dyDescent="0.25">
      <c r="A374" s="53">
        <f>+'Info ELECTRONORTE'!A342</f>
        <v>338</v>
      </c>
      <c r="B374" s="26" t="str">
        <f t="shared" si="30"/>
        <v>SICODI</v>
      </c>
      <c r="C374" s="9" t="str">
        <f>+'Info ELECTRONORTE'!B342</f>
        <v>LAMBAYEQUE</v>
      </c>
      <c r="D374" s="9" t="str">
        <f>+'Info ELECTRONORTE'!C342</f>
        <v>LAMBAYEQUE - OLMOS</v>
      </c>
      <c r="E374" s="9" t="str">
        <f>+'Info ELECTRONORTE'!D342</f>
        <v>LAMBAYEQUE</v>
      </c>
      <c r="F374" s="9" t="str">
        <f>+'Info ELECTRONORTE'!I342</f>
        <v>Media Tension</v>
      </c>
      <c r="G374" s="9">
        <f>+'Info ELECTRONORTE'!K342</f>
        <v>13</v>
      </c>
      <c r="H374" s="9" t="str">
        <f>+'Info ELECTRONORTE'!L342</f>
        <v>Postes</v>
      </c>
      <c r="I374" s="9" t="str">
        <f>+'Info ELECTRONORTE'!M342</f>
        <v>Concreto</v>
      </c>
      <c r="J374" s="9" t="str">
        <f>+'Info ELECTRONORTE'!N342</f>
        <v>PPC19</v>
      </c>
      <c r="K374" s="9" t="str">
        <f>+IF(B374="MOD INV_2018","Según corresponda",VLOOKUP(J374,SICODI!$G$3:$K$2404,2,FALSE))</f>
        <v>POSTE DE CONCRETO ARMADO DE 13/300/150/345</v>
      </c>
      <c r="L374" s="142">
        <f t="shared" si="29"/>
        <v>0.52</v>
      </c>
    </row>
    <row r="375" spans="1:12" x14ac:dyDescent="0.25">
      <c r="A375" s="53">
        <f>+'Info ELECTRONORTE'!A343</f>
        <v>339</v>
      </c>
      <c r="B375" s="26" t="str">
        <f t="shared" si="30"/>
        <v>SICODI</v>
      </c>
      <c r="C375" s="9" t="str">
        <f>+'Info ELECTRONORTE'!B343</f>
        <v>LAMBAYEQUE</v>
      </c>
      <c r="D375" s="9" t="str">
        <f>+'Info ELECTRONORTE'!C343</f>
        <v>LAMBAYEQUE - OLMOS</v>
      </c>
      <c r="E375" s="9" t="str">
        <f>+'Info ELECTRONORTE'!D343</f>
        <v>LAMBAYEQUE</v>
      </c>
      <c r="F375" s="9" t="str">
        <f>+'Info ELECTRONORTE'!I343</f>
        <v>Media Tension</v>
      </c>
      <c r="G375" s="9">
        <f>+'Info ELECTRONORTE'!K343</f>
        <v>13</v>
      </c>
      <c r="H375" s="9" t="str">
        <f>+'Info ELECTRONORTE'!L343</f>
        <v>Postes</v>
      </c>
      <c r="I375" s="9" t="str">
        <f>+'Info ELECTRONORTE'!M343</f>
        <v>Concreto</v>
      </c>
      <c r="J375" s="9" t="str">
        <f>+'Info ELECTRONORTE'!N343</f>
        <v>PPC19</v>
      </c>
      <c r="K375" s="9" t="str">
        <f>+IF(B375="MOD INV_2018","Según corresponda",VLOOKUP(J375,SICODI!$G$3:$K$2404,2,FALSE))</f>
        <v>POSTE DE CONCRETO ARMADO DE 13/300/150/345</v>
      </c>
      <c r="L375" s="142">
        <f t="shared" si="29"/>
        <v>0.52</v>
      </c>
    </row>
    <row r="376" spans="1:12" x14ac:dyDescent="0.25">
      <c r="A376" s="53">
        <f>+'Info ELECTRONORTE'!A344</f>
        <v>340</v>
      </c>
      <c r="B376" s="26" t="str">
        <f t="shared" si="30"/>
        <v>SICODI</v>
      </c>
      <c r="C376" s="9" t="str">
        <f>+'Info ELECTRONORTE'!B344</f>
        <v>LAMBAYEQUE</v>
      </c>
      <c r="D376" s="9" t="str">
        <f>+'Info ELECTRONORTE'!C344</f>
        <v>LAMBAYEQUE - OLMOS</v>
      </c>
      <c r="E376" s="9" t="str">
        <f>+'Info ELECTRONORTE'!D344</f>
        <v>LAMBAYEQUE</v>
      </c>
      <c r="F376" s="9" t="str">
        <f>+'Info ELECTRONORTE'!I344</f>
        <v>Media Tension</v>
      </c>
      <c r="G376" s="9">
        <f>+'Info ELECTRONORTE'!K344</f>
        <v>13</v>
      </c>
      <c r="H376" s="9" t="str">
        <f>+'Info ELECTRONORTE'!L344</f>
        <v>Postes</v>
      </c>
      <c r="I376" s="9" t="str">
        <f>+'Info ELECTRONORTE'!M344</f>
        <v>Concreto</v>
      </c>
      <c r="J376" s="9" t="str">
        <f>+'Info ELECTRONORTE'!N344</f>
        <v>PPC19</v>
      </c>
      <c r="K376" s="9" t="str">
        <f>+IF(B376="MOD INV_2018","Según corresponda",VLOOKUP(J376,SICODI!$G$3:$K$2404,2,FALSE))</f>
        <v>POSTE DE CONCRETO ARMADO DE 13/300/150/345</v>
      </c>
      <c r="L376" s="142">
        <f t="shared" si="29"/>
        <v>0.52</v>
      </c>
    </row>
    <row r="377" spans="1:12" x14ac:dyDescent="0.25">
      <c r="A377" s="53">
        <f>+'Info ELECTRONORTE'!A345</f>
        <v>341</v>
      </c>
      <c r="B377" s="26" t="str">
        <f t="shared" si="30"/>
        <v>SICODI</v>
      </c>
      <c r="C377" s="9" t="str">
        <f>+'Info ELECTRONORTE'!B345</f>
        <v>LAMBAYEQUE</v>
      </c>
      <c r="D377" s="9" t="str">
        <f>+'Info ELECTRONORTE'!C345</f>
        <v>LAMBAYEQUE - OLMOS</v>
      </c>
      <c r="E377" s="9" t="str">
        <f>+'Info ELECTRONORTE'!D345</f>
        <v>LAMBAYEQUE</v>
      </c>
      <c r="F377" s="9" t="str">
        <f>+'Info ELECTRONORTE'!I345</f>
        <v>Media Tension</v>
      </c>
      <c r="G377" s="9">
        <f>+'Info ELECTRONORTE'!K345</f>
        <v>13</v>
      </c>
      <c r="H377" s="9" t="str">
        <f>+'Info ELECTRONORTE'!L345</f>
        <v>Postes</v>
      </c>
      <c r="I377" s="9" t="str">
        <f>+'Info ELECTRONORTE'!M345</f>
        <v>Concreto</v>
      </c>
      <c r="J377" s="9" t="str">
        <f>+'Info ELECTRONORTE'!N345</f>
        <v>PPC19</v>
      </c>
      <c r="K377" s="9" t="str">
        <f>+IF(B377="MOD INV_2018","Según corresponda",VLOOKUP(J377,SICODI!$G$3:$K$2404,2,FALSE))</f>
        <v>POSTE DE CONCRETO ARMADO DE 13/300/150/345</v>
      </c>
      <c r="L377" s="142">
        <f t="shared" si="29"/>
        <v>0.52</v>
      </c>
    </row>
    <row r="378" spans="1:12" x14ac:dyDescent="0.25">
      <c r="A378" s="53">
        <f>+'Info ELECTRONORTE'!A346</f>
        <v>342</v>
      </c>
      <c r="B378" s="26" t="str">
        <f t="shared" si="30"/>
        <v>SICODI</v>
      </c>
      <c r="C378" s="9" t="str">
        <f>+'Info ELECTRONORTE'!B346</f>
        <v>LAMBAYEQUE</v>
      </c>
      <c r="D378" s="9" t="str">
        <f>+'Info ELECTRONORTE'!C346</f>
        <v>LAMBAYEQUE - OLMOS</v>
      </c>
      <c r="E378" s="9" t="str">
        <f>+'Info ELECTRONORTE'!D346</f>
        <v>LAMBAYEQUE</v>
      </c>
      <c r="F378" s="9" t="str">
        <f>+'Info ELECTRONORTE'!I346</f>
        <v>Media Tension</v>
      </c>
      <c r="G378" s="9">
        <f>+'Info ELECTRONORTE'!K346</f>
        <v>13</v>
      </c>
      <c r="H378" s="9" t="str">
        <f>+'Info ELECTRONORTE'!L346</f>
        <v>Postes</v>
      </c>
      <c r="I378" s="9" t="str">
        <f>+'Info ELECTRONORTE'!M346</f>
        <v>Concreto</v>
      </c>
      <c r="J378" s="9" t="str">
        <f>+'Info ELECTRONORTE'!N346</f>
        <v>PPC19</v>
      </c>
      <c r="K378" s="9" t="str">
        <f>+IF(B378="MOD INV_2018","Según corresponda",VLOOKUP(J378,SICODI!$G$3:$K$2404,2,FALSE))</f>
        <v>POSTE DE CONCRETO ARMADO DE 13/300/150/345</v>
      </c>
      <c r="L378" s="142">
        <f t="shared" si="29"/>
        <v>0.52</v>
      </c>
    </row>
    <row r="379" spans="1:12" x14ac:dyDescent="0.25">
      <c r="A379" s="53">
        <f>+'Info ELECTRONORTE'!A347</f>
        <v>343</v>
      </c>
      <c r="B379" s="26" t="str">
        <f t="shared" si="30"/>
        <v>SICODI</v>
      </c>
      <c r="C379" s="9" t="str">
        <f>+'Info ELECTRONORTE'!B347</f>
        <v>LAMBAYEQUE</v>
      </c>
      <c r="D379" s="9" t="str">
        <f>+'Info ELECTRONORTE'!C347</f>
        <v>LAMBAYEQUE - OLMOS</v>
      </c>
      <c r="E379" s="9" t="str">
        <f>+'Info ELECTRONORTE'!D347</f>
        <v>LAMBAYEQUE</v>
      </c>
      <c r="F379" s="9" t="str">
        <f>+'Info ELECTRONORTE'!I347</f>
        <v>Media Tension</v>
      </c>
      <c r="G379" s="9">
        <f>+'Info ELECTRONORTE'!K347</f>
        <v>13</v>
      </c>
      <c r="H379" s="9" t="str">
        <f>+'Info ELECTRONORTE'!L347</f>
        <v>Postes</v>
      </c>
      <c r="I379" s="9" t="str">
        <f>+'Info ELECTRONORTE'!M347</f>
        <v>Concreto</v>
      </c>
      <c r="J379" s="9" t="str">
        <f>+'Info ELECTRONORTE'!N347</f>
        <v>PPC19</v>
      </c>
      <c r="K379" s="9" t="str">
        <f>+IF(B379="MOD INV_2018","Según corresponda",VLOOKUP(J379,SICODI!$G$3:$K$2404,2,FALSE))</f>
        <v>POSTE DE CONCRETO ARMADO DE 13/300/150/345</v>
      </c>
      <c r="L379" s="142">
        <f t="shared" si="29"/>
        <v>0.52</v>
      </c>
    </row>
    <row r="380" spans="1:12" x14ac:dyDescent="0.25">
      <c r="A380" s="53">
        <f>+'Info ELECTRONORTE'!A348</f>
        <v>344</v>
      </c>
      <c r="B380" s="26" t="str">
        <f t="shared" si="30"/>
        <v>SICODI</v>
      </c>
      <c r="C380" s="9" t="str">
        <f>+'Info ELECTRONORTE'!B348</f>
        <v>LAMBAYEQUE</v>
      </c>
      <c r="D380" s="9" t="str">
        <f>+'Info ELECTRONORTE'!C348</f>
        <v>LAMBAYEQUE - OLMOS</v>
      </c>
      <c r="E380" s="9" t="str">
        <f>+'Info ELECTRONORTE'!D348</f>
        <v>LAMBAYEQUE</v>
      </c>
      <c r="F380" s="9" t="str">
        <f>+'Info ELECTRONORTE'!I348</f>
        <v>Media Tension</v>
      </c>
      <c r="G380" s="9">
        <f>+'Info ELECTRONORTE'!K348</f>
        <v>13</v>
      </c>
      <c r="H380" s="9" t="str">
        <f>+'Info ELECTRONORTE'!L348</f>
        <v>Postes</v>
      </c>
      <c r="I380" s="9" t="str">
        <f>+'Info ELECTRONORTE'!M348</f>
        <v>Concreto</v>
      </c>
      <c r="J380" s="9" t="str">
        <f>+'Info ELECTRONORTE'!N348</f>
        <v>PPC19</v>
      </c>
      <c r="K380" s="9" t="str">
        <f>+IF(B380="MOD INV_2018","Según corresponda",VLOOKUP(J380,SICODI!$G$3:$K$2404,2,FALSE))</f>
        <v>POSTE DE CONCRETO ARMADO DE 13/300/150/345</v>
      </c>
      <c r="L380" s="142">
        <f t="shared" si="29"/>
        <v>0.52</v>
      </c>
    </row>
    <row r="381" spans="1:12" x14ac:dyDescent="0.25">
      <c r="A381" s="53">
        <f>+'Info ELECTRONORTE'!A349</f>
        <v>345</v>
      </c>
      <c r="B381" s="26" t="str">
        <f t="shared" si="30"/>
        <v>SICODI</v>
      </c>
      <c r="C381" s="9" t="str">
        <f>+'Info ELECTRONORTE'!B349</f>
        <v>LAMBAYEQUE</v>
      </c>
      <c r="D381" s="9" t="str">
        <f>+'Info ELECTRONORTE'!C349</f>
        <v>LAMBAYEQUE - OLMOS</v>
      </c>
      <c r="E381" s="9" t="str">
        <f>+'Info ELECTRONORTE'!D349</f>
        <v>LAMBAYEQUE</v>
      </c>
      <c r="F381" s="9" t="str">
        <f>+'Info ELECTRONORTE'!I349</f>
        <v>Media Tension</v>
      </c>
      <c r="G381" s="9">
        <f>+'Info ELECTRONORTE'!K349</f>
        <v>13</v>
      </c>
      <c r="H381" s="9" t="str">
        <f>+'Info ELECTRONORTE'!L349</f>
        <v>Postes</v>
      </c>
      <c r="I381" s="9" t="str">
        <f>+'Info ELECTRONORTE'!M349</f>
        <v>Concreto</v>
      </c>
      <c r="J381" s="9" t="str">
        <f>+'Info ELECTRONORTE'!N349</f>
        <v>PPC19</v>
      </c>
      <c r="K381" s="9" t="str">
        <f>+IF(B381="MOD INV_2018","Según corresponda",VLOOKUP(J381,SICODI!$G$3:$K$2404,2,FALSE))</f>
        <v>POSTE DE CONCRETO ARMADO DE 13/300/150/345</v>
      </c>
      <c r="L381" s="142">
        <f t="shared" si="29"/>
        <v>0.52</v>
      </c>
    </row>
    <row r="382" spans="1:12" x14ac:dyDescent="0.25">
      <c r="A382" s="53">
        <f>+'Info ELECTRONORTE'!A350</f>
        <v>346</v>
      </c>
      <c r="B382" s="26" t="str">
        <f t="shared" si="30"/>
        <v>SICODI</v>
      </c>
      <c r="C382" s="9" t="str">
        <f>+'Info ELECTRONORTE'!B350</f>
        <v>LAMBAYEQUE</v>
      </c>
      <c r="D382" s="9" t="str">
        <f>+'Info ELECTRONORTE'!C350</f>
        <v>LAMBAYEQUE - OLMOS</v>
      </c>
      <c r="E382" s="9" t="str">
        <f>+'Info ELECTRONORTE'!D350</f>
        <v>LAMBAYEQUE</v>
      </c>
      <c r="F382" s="9" t="str">
        <f>+'Info ELECTRONORTE'!I350</f>
        <v>Media Tension</v>
      </c>
      <c r="G382" s="9">
        <f>+'Info ELECTRONORTE'!K350</f>
        <v>13</v>
      </c>
      <c r="H382" s="9" t="str">
        <f>+'Info ELECTRONORTE'!L350</f>
        <v>Postes</v>
      </c>
      <c r="I382" s="9" t="str">
        <f>+'Info ELECTRONORTE'!M350</f>
        <v>Concreto</v>
      </c>
      <c r="J382" s="9" t="str">
        <f>+'Info ELECTRONORTE'!N350</f>
        <v>PPC19</v>
      </c>
      <c r="K382" s="9" t="str">
        <f>+IF(B382="MOD INV_2018","Según corresponda",VLOOKUP(J382,SICODI!$G$3:$K$2404,2,FALSE))</f>
        <v>POSTE DE CONCRETO ARMADO DE 13/300/150/345</v>
      </c>
      <c r="L382" s="142">
        <f t="shared" si="29"/>
        <v>0.52</v>
      </c>
    </row>
    <row r="383" spans="1:12" x14ac:dyDescent="0.25">
      <c r="A383" s="53">
        <f>+'Info ELECTRONORTE'!A351</f>
        <v>347</v>
      </c>
      <c r="B383" s="26" t="str">
        <f t="shared" si="30"/>
        <v>SICODI</v>
      </c>
      <c r="C383" s="9" t="str">
        <f>+'Info ELECTRONORTE'!B351</f>
        <v>LAMBAYEQUE</v>
      </c>
      <c r="D383" s="9" t="str">
        <f>+'Info ELECTRONORTE'!C351</f>
        <v>LAMBAYEQUE - OLMOS</v>
      </c>
      <c r="E383" s="9" t="str">
        <f>+'Info ELECTRONORTE'!D351</f>
        <v>LAMBAYEQUE</v>
      </c>
      <c r="F383" s="9" t="str">
        <f>+'Info ELECTRONORTE'!I351</f>
        <v>Media Tension</v>
      </c>
      <c r="G383" s="9">
        <f>+'Info ELECTRONORTE'!K351</f>
        <v>13</v>
      </c>
      <c r="H383" s="9" t="str">
        <f>+'Info ELECTRONORTE'!L351</f>
        <v>Postes</v>
      </c>
      <c r="I383" s="9" t="str">
        <f>+'Info ELECTRONORTE'!M351</f>
        <v>Concreto</v>
      </c>
      <c r="J383" s="9" t="str">
        <f>+'Info ELECTRONORTE'!N351</f>
        <v>PPC19</v>
      </c>
      <c r="K383" s="9" t="str">
        <f>+IF(B383="MOD INV_2018","Según corresponda",VLOOKUP(J383,SICODI!$G$3:$K$2404,2,FALSE))</f>
        <v>POSTE DE CONCRETO ARMADO DE 13/300/150/345</v>
      </c>
      <c r="L383" s="142">
        <f t="shared" si="29"/>
        <v>0.52</v>
      </c>
    </row>
    <row r="384" spans="1:12" x14ac:dyDescent="0.25">
      <c r="A384" s="53">
        <f>+'Info ELECTRONORTE'!A352</f>
        <v>348</v>
      </c>
      <c r="B384" s="26" t="str">
        <f t="shared" si="30"/>
        <v>SICODI</v>
      </c>
      <c r="C384" s="9" t="str">
        <f>+'Info ELECTRONORTE'!B352</f>
        <v>LAMBAYEQUE</v>
      </c>
      <c r="D384" s="9" t="str">
        <f>+'Info ELECTRONORTE'!C352</f>
        <v>LAMBAYEQUE - OLMOS</v>
      </c>
      <c r="E384" s="9" t="str">
        <f>+'Info ELECTRONORTE'!D352</f>
        <v>LAMBAYEQUE</v>
      </c>
      <c r="F384" s="9" t="str">
        <f>+'Info ELECTRONORTE'!I352</f>
        <v>Media Tension</v>
      </c>
      <c r="G384" s="9">
        <f>+'Info ELECTRONORTE'!K352</f>
        <v>13</v>
      </c>
      <c r="H384" s="9" t="str">
        <f>+'Info ELECTRONORTE'!L352</f>
        <v>Postes</v>
      </c>
      <c r="I384" s="9" t="str">
        <f>+'Info ELECTRONORTE'!M352</f>
        <v>Concreto</v>
      </c>
      <c r="J384" s="9" t="str">
        <f>+'Info ELECTRONORTE'!N352</f>
        <v>PPC19</v>
      </c>
      <c r="K384" s="9" t="str">
        <f>+IF(B384="MOD INV_2018","Según corresponda",VLOOKUP(J384,SICODI!$G$3:$K$2404,2,FALSE))</f>
        <v>POSTE DE CONCRETO ARMADO DE 13/300/150/345</v>
      </c>
      <c r="L384" s="142">
        <f t="shared" si="29"/>
        <v>0.52</v>
      </c>
    </row>
    <row r="385" spans="1:12" x14ac:dyDescent="0.25">
      <c r="A385" s="53">
        <f>+'Info ELECTRONORTE'!A353</f>
        <v>349</v>
      </c>
      <c r="B385" s="26" t="str">
        <f t="shared" si="30"/>
        <v>SICODI</v>
      </c>
      <c r="C385" s="9" t="str">
        <f>+'Info ELECTRONORTE'!B353</f>
        <v>LAMBAYEQUE</v>
      </c>
      <c r="D385" s="9" t="str">
        <f>+'Info ELECTRONORTE'!C353</f>
        <v>LAMBAYEQUE - OLMOS</v>
      </c>
      <c r="E385" s="9" t="str">
        <f>+'Info ELECTRONORTE'!D353</f>
        <v>LAMBAYEQUE</v>
      </c>
      <c r="F385" s="9" t="str">
        <f>+'Info ELECTRONORTE'!I353</f>
        <v>Media Tension</v>
      </c>
      <c r="G385" s="9">
        <f>+'Info ELECTRONORTE'!K353</f>
        <v>13</v>
      </c>
      <c r="H385" s="9" t="str">
        <f>+'Info ELECTRONORTE'!L353</f>
        <v>Postes</v>
      </c>
      <c r="I385" s="9" t="str">
        <f>+'Info ELECTRONORTE'!M353</f>
        <v>Concreto</v>
      </c>
      <c r="J385" s="9" t="str">
        <f>+'Info ELECTRONORTE'!N353</f>
        <v>PPC19</v>
      </c>
      <c r="K385" s="9" t="str">
        <f>+IF(B385="MOD INV_2018","Según corresponda",VLOOKUP(J385,SICODI!$G$3:$K$2404,2,FALSE))</f>
        <v>POSTE DE CONCRETO ARMADO DE 13/300/150/345</v>
      </c>
      <c r="L385" s="142">
        <f t="shared" si="29"/>
        <v>0.52</v>
      </c>
    </row>
    <row r="386" spans="1:12" x14ac:dyDescent="0.25">
      <c r="A386" s="53">
        <f>+'Info ELECTRONORTE'!A354</f>
        <v>350</v>
      </c>
      <c r="B386" s="26" t="str">
        <f t="shared" si="30"/>
        <v>SICODI</v>
      </c>
      <c r="C386" s="9" t="str">
        <f>+'Info ELECTRONORTE'!B354</f>
        <v>LAMBAYEQUE</v>
      </c>
      <c r="D386" s="9" t="str">
        <f>+'Info ELECTRONORTE'!C354</f>
        <v>LAMBAYEQUE - OLMOS</v>
      </c>
      <c r="E386" s="9" t="str">
        <f>+'Info ELECTRONORTE'!D354</f>
        <v>LAMBAYEQUE</v>
      </c>
      <c r="F386" s="9" t="str">
        <f>+'Info ELECTRONORTE'!I354</f>
        <v>Media Tension</v>
      </c>
      <c r="G386" s="9">
        <f>+'Info ELECTRONORTE'!K354</f>
        <v>13</v>
      </c>
      <c r="H386" s="9" t="str">
        <f>+'Info ELECTRONORTE'!L354</f>
        <v>Postes</v>
      </c>
      <c r="I386" s="9" t="str">
        <f>+'Info ELECTRONORTE'!M354</f>
        <v>Concreto</v>
      </c>
      <c r="J386" s="9" t="str">
        <f>+'Info ELECTRONORTE'!N354</f>
        <v>PPC19</v>
      </c>
      <c r="K386" s="9" t="str">
        <f>+IF(B386="MOD INV_2018","Según corresponda",VLOOKUP(J386,SICODI!$G$3:$K$2404,2,FALSE))</f>
        <v>POSTE DE CONCRETO ARMADO DE 13/300/150/345</v>
      </c>
      <c r="L386" s="142">
        <f t="shared" si="29"/>
        <v>0.52</v>
      </c>
    </row>
    <row r="387" spans="1:12" x14ac:dyDescent="0.25">
      <c r="A387" s="53">
        <f>+'Info ELECTRONORTE'!A355</f>
        <v>351</v>
      </c>
      <c r="B387" s="26" t="str">
        <f t="shared" si="30"/>
        <v>SICODI</v>
      </c>
      <c r="C387" s="9" t="str">
        <f>+'Info ELECTRONORTE'!B355</f>
        <v>LAMBAYEQUE</v>
      </c>
      <c r="D387" s="9" t="str">
        <f>+'Info ELECTRONORTE'!C355</f>
        <v>LAMBAYEQUE - OLMOS</v>
      </c>
      <c r="E387" s="9" t="str">
        <f>+'Info ELECTRONORTE'!D355</f>
        <v>LAMBAYEQUE</v>
      </c>
      <c r="F387" s="9" t="str">
        <f>+'Info ELECTRONORTE'!I355</f>
        <v>Media Tension</v>
      </c>
      <c r="G387" s="9">
        <f>+'Info ELECTRONORTE'!K355</f>
        <v>13</v>
      </c>
      <c r="H387" s="9" t="str">
        <f>+'Info ELECTRONORTE'!L355</f>
        <v>Postes</v>
      </c>
      <c r="I387" s="9" t="str">
        <f>+'Info ELECTRONORTE'!M355</f>
        <v>Concreto</v>
      </c>
      <c r="J387" s="9" t="str">
        <f>+'Info ELECTRONORTE'!N355</f>
        <v>PPC19</v>
      </c>
      <c r="K387" s="9" t="str">
        <f>+IF(B387="MOD INV_2018","Según corresponda",VLOOKUP(J387,SICODI!$G$3:$K$2404,2,FALSE))</f>
        <v>POSTE DE CONCRETO ARMADO DE 13/300/150/345</v>
      </c>
      <c r="L387" s="142">
        <f t="shared" si="29"/>
        <v>0.52</v>
      </c>
    </row>
    <row r="388" spans="1:12" x14ac:dyDescent="0.25">
      <c r="A388" s="53">
        <f>+'Info ELECTRONORTE'!A356</f>
        <v>352</v>
      </c>
      <c r="B388" s="26" t="str">
        <f t="shared" si="30"/>
        <v>SICODI</v>
      </c>
      <c r="C388" s="9" t="str">
        <f>+'Info ELECTRONORTE'!B356</f>
        <v>LAMBAYEQUE</v>
      </c>
      <c r="D388" s="9" t="str">
        <f>+'Info ELECTRONORTE'!C356</f>
        <v>LAMBAYEQUE - OLMOS</v>
      </c>
      <c r="E388" s="9" t="str">
        <f>+'Info ELECTRONORTE'!D356</f>
        <v>LAMBAYEQUE</v>
      </c>
      <c r="F388" s="9" t="str">
        <f>+'Info ELECTRONORTE'!I356</f>
        <v>Media Tension</v>
      </c>
      <c r="G388" s="9">
        <f>+'Info ELECTRONORTE'!K356</f>
        <v>13</v>
      </c>
      <c r="H388" s="9" t="str">
        <f>+'Info ELECTRONORTE'!L356</f>
        <v>Postes</v>
      </c>
      <c r="I388" s="9" t="str">
        <f>+'Info ELECTRONORTE'!M356</f>
        <v>Concreto</v>
      </c>
      <c r="J388" s="9" t="str">
        <f>+'Info ELECTRONORTE'!N356</f>
        <v>PPC19</v>
      </c>
      <c r="K388" s="9" t="str">
        <f>+IF(B388="MOD INV_2018","Según corresponda",VLOOKUP(J388,SICODI!$G$3:$K$2404,2,FALSE))</f>
        <v>POSTE DE CONCRETO ARMADO DE 13/300/150/345</v>
      </c>
      <c r="L388" s="142">
        <f t="shared" si="29"/>
        <v>0.52</v>
      </c>
    </row>
    <row r="389" spans="1:12" x14ac:dyDescent="0.25">
      <c r="A389" s="53">
        <f>+'Info ELECTRONORTE'!A357</f>
        <v>353</v>
      </c>
      <c r="B389" s="26" t="str">
        <f t="shared" si="30"/>
        <v>SICODI</v>
      </c>
      <c r="C389" s="9" t="str">
        <f>+'Info ELECTRONORTE'!B357</f>
        <v>LAMBAYEQUE</v>
      </c>
      <c r="D389" s="9" t="str">
        <f>+'Info ELECTRONORTE'!C357</f>
        <v>LAMBAYEQUE - OLMOS</v>
      </c>
      <c r="E389" s="9" t="str">
        <f>+'Info ELECTRONORTE'!D357</f>
        <v>LAMBAYEQUE</v>
      </c>
      <c r="F389" s="9" t="str">
        <f>+'Info ELECTRONORTE'!I357</f>
        <v>Media Tension</v>
      </c>
      <c r="G389" s="9">
        <f>+'Info ELECTRONORTE'!K357</f>
        <v>13</v>
      </c>
      <c r="H389" s="9" t="str">
        <f>+'Info ELECTRONORTE'!L357</f>
        <v>Postes</v>
      </c>
      <c r="I389" s="9" t="str">
        <f>+'Info ELECTRONORTE'!M357</f>
        <v>Concreto</v>
      </c>
      <c r="J389" s="9" t="str">
        <f>+'Info ELECTRONORTE'!N357</f>
        <v>PPC19</v>
      </c>
      <c r="K389" s="9" t="str">
        <f>+IF(B389="MOD INV_2018","Según corresponda",VLOOKUP(J389,SICODI!$G$3:$K$2404,2,FALSE))</f>
        <v>POSTE DE CONCRETO ARMADO DE 13/300/150/345</v>
      </c>
      <c r="L389" s="142">
        <f t="shared" si="29"/>
        <v>0.52</v>
      </c>
    </row>
    <row r="390" spans="1:12" x14ac:dyDescent="0.25">
      <c r="A390" s="53">
        <f>+'Info ELECTRONORTE'!A358</f>
        <v>354</v>
      </c>
      <c r="B390" s="26" t="str">
        <f t="shared" si="30"/>
        <v>SICODI</v>
      </c>
      <c r="C390" s="9" t="str">
        <f>+'Info ELECTRONORTE'!B358</f>
        <v>LAMBAYEQUE</v>
      </c>
      <c r="D390" s="9" t="str">
        <f>+'Info ELECTRONORTE'!C358</f>
        <v>LAMBAYEQUE - OLMOS</v>
      </c>
      <c r="E390" s="9" t="str">
        <f>+'Info ELECTRONORTE'!D358</f>
        <v>LAMBAYEQUE</v>
      </c>
      <c r="F390" s="9" t="str">
        <f>+'Info ELECTRONORTE'!I358</f>
        <v>Media Tension</v>
      </c>
      <c r="G390" s="9">
        <f>+'Info ELECTRONORTE'!K358</f>
        <v>13</v>
      </c>
      <c r="H390" s="9" t="str">
        <f>+'Info ELECTRONORTE'!L358</f>
        <v>Postes</v>
      </c>
      <c r="I390" s="9" t="str">
        <f>+'Info ELECTRONORTE'!M358</f>
        <v>Concreto</v>
      </c>
      <c r="J390" s="9" t="str">
        <f>+'Info ELECTRONORTE'!N358</f>
        <v>PPC19</v>
      </c>
      <c r="K390" s="9" t="str">
        <f>+IF(B390="MOD INV_2018","Según corresponda",VLOOKUP(J390,SICODI!$G$3:$K$2404,2,FALSE))</f>
        <v>POSTE DE CONCRETO ARMADO DE 13/300/150/345</v>
      </c>
      <c r="L390" s="142">
        <f t="shared" si="29"/>
        <v>0.52</v>
      </c>
    </row>
    <row r="391" spans="1:12" x14ac:dyDescent="0.25">
      <c r="A391" s="53">
        <f>+'Info ELECTRONORTE'!A359</f>
        <v>355</v>
      </c>
      <c r="B391" s="26" t="str">
        <f t="shared" si="30"/>
        <v>SICODI</v>
      </c>
      <c r="C391" s="9" t="str">
        <f>+'Info ELECTRONORTE'!B359</f>
        <v>LAMBAYEQUE</v>
      </c>
      <c r="D391" s="9" t="str">
        <f>+'Info ELECTRONORTE'!C359</f>
        <v>LAMBAYEQUE - OLMOS</v>
      </c>
      <c r="E391" s="9" t="str">
        <f>+'Info ELECTRONORTE'!D359</f>
        <v>LAMBAYEQUE</v>
      </c>
      <c r="F391" s="9" t="str">
        <f>+'Info ELECTRONORTE'!I359</f>
        <v>Media Tension</v>
      </c>
      <c r="G391" s="9">
        <f>+'Info ELECTRONORTE'!K359</f>
        <v>13</v>
      </c>
      <c r="H391" s="9" t="str">
        <f>+'Info ELECTRONORTE'!L359</f>
        <v>Postes</v>
      </c>
      <c r="I391" s="9" t="str">
        <f>+'Info ELECTRONORTE'!M359</f>
        <v>Concreto</v>
      </c>
      <c r="J391" s="9" t="str">
        <f>+'Info ELECTRONORTE'!N359</f>
        <v>PPC19</v>
      </c>
      <c r="K391" s="9" t="str">
        <f>+IF(B391="MOD INV_2018","Según corresponda",VLOOKUP(J391,SICODI!$G$3:$K$2404,2,FALSE))</f>
        <v>POSTE DE CONCRETO ARMADO DE 13/300/150/345</v>
      </c>
      <c r="L391" s="142">
        <f t="shared" si="29"/>
        <v>0.52</v>
      </c>
    </row>
    <row r="392" spans="1:12" x14ac:dyDescent="0.25">
      <c r="A392" s="53">
        <f>+'Info ELECTRONORTE'!A360</f>
        <v>356</v>
      </c>
      <c r="B392" s="26" t="str">
        <f t="shared" si="30"/>
        <v>SICODI</v>
      </c>
      <c r="C392" s="9" t="str">
        <f>+'Info ELECTRONORTE'!B360</f>
        <v>LAMBAYEQUE</v>
      </c>
      <c r="D392" s="9" t="str">
        <f>+'Info ELECTRONORTE'!C360</f>
        <v>LAMBAYEQUE - OLMOS</v>
      </c>
      <c r="E392" s="9" t="str">
        <f>+'Info ELECTRONORTE'!D360</f>
        <v>LAMBAYEQUE</v>
      </c>
      <c r="F392" s="9" t="str">
        <f>+'Info ELECTRONORTE'!I360</f>
        <v>Media Tension</v>
      </c>
      <c r="G392" s="9">
        <f>+'Info ELECTRONORTE'!K360</f>
        <v>13</v>
      </c>
      <c r="H392" s="9" t="str">
        <f>+'Info ELECTRONORTE'!L360</f>
        <v>Postes</v>
      </c>
      <c r="I392" s="9" t="str">
        <f>+'Info ELECTRONORTE'!M360</f>
        <v>Concreto</v>
      </c>
      <c r="J392" s="9" t="str">
        <f>+'Info ELECTRONORTE'!N360</f>
        <v>PPC19</v>
      </c>
      <c r="K392" s="9" t="str">
        <f>+IF(B392="MOD INV_2018","Según corresponda",VLOOKUP(J392,SICODI!$G$3:$K$2404,2,FALSE))</f>
        <v>POSTE DE CONCRETO ARMADO DE 13/300/150/345</v>
      </c>
      <c r="L392" s="142">
        <f t="shared" si="29"/>
        <v>0.52</v>
      </c>
    </row>
    <row r="393" spans="1:12" x14ac:dyDescent="0.25">
      <c r="A393" s="53">
        <f>+'Info ELECTRONORTE'!A361</f>
        <v>357</v>
      </c>
      <c r="B393" s="26" t="str">
        <f t="shared" si="30"/>
        <v>SICODI</v>
      </c>
      <c r="C393" s="9" t="str">
        <f>+'Info ELECTRONORTE'!B361</f>
        <v>LAMBAYEQUE</v>
      </c>
      <c r="D393" s="9" t="str">
        <f>+'Info ELECTRONORTE'!C361</f>
        <v>LAMBAYEQUE - OLMOS</v>
      </c>
      <c r="E393" s="9" t="str">
        <f>+'Info ELECTRONORTE'!D361</f>
        <v>LAMBAYEQUE</v>
      </c>
      <c r="F393" s="9" t="str">
        <f>+'Info ELECTRONORTE'!I361</f>
        <v>Media Tension</v>
      </c>
      <c r="G393" s="9">
        <f>+'Info ELECTRONORTE'!K361</f>
        <v>13</v>
      </c>
      <c r="H393" s="9" t="str">
        <f>+'Info ELECTRONORTE'!L361</f>
        <v>Postes</v>
      </c>
      <c r="I393" s="9" t="str">
        <f>+'Info ELECTRONORTE'!M361</f>
        <v>Concreto</v>
      </c>
      <c r="J393" s="9" t="str">
        <f>+'Info ELECTRONORTE'!N361</f>
        <v>PPC19</v>
      </c>
      <c r="K393" s="9" t="str">
        <f>+IF(B393="MOD INV_2018","Según corresponda",VLOOKUP(J393,SICODI!$G$3:$K$2404,2,FALSE))</f>
        <v>POSTE DE CONCRETO ARMADO DE 13/300/150/345</v>
      </c>
      <c r="L393" s="142">
        <f t="shared" si="29"/>
        <v>0.52</v>
      </c>
    </row>
    <row r="394" spans="1:12" x14ac:dyDescent="0.25">
      <c r="A394" s="53">
        <f>+'Info ELECTRONORTE'!A362</f>
        <v>358</v>
      </c>
      <c r="B394" s="26" t="str">
        <f t="shared" si="30"/>
        <v>SICODI</v>
      </c>
      <c r="C394" s="9" t="str">
        <f>+'Info ELECTRONORTE'!B362</f>
        <v>LAMBAYEQUE</v>
      </c>
      <c r="D394" s="9" t="str">
        <f>+'Info ELECTRONORTE'!C362</f>
        <v>LAMBAYEQUE - OLMOS</v>
      </c>
      <c r="E394" s="9" t="str">
        <f>+'Info ELECTRONORTE'!D362</f>
        <v>LAMBAYEQUE</v>
      </c>
      <c r="F394" s="9" t="str">
        <f>+'Info ELECTRONORTE'!I362</f>
        <v>Media Tension</v>
      </c>
      <c r="G394" s="9">
        <f>+'Info ELECTRONORTE'!K362</f>
        <v>13</v>
      </c>
      <c r="H394" s="9" t="str">
        <f>+'Info ELECTRONORTE'!L362</f>
        <v>Postes</v>
      </c>
      <c r="I394" s="9" t="str">
        <f>+'Info ELECTRONORTE'!M362</f>
        <v>Concreto</v>
      </c>
      <c r="J394" s="9" t="str">
        <f>+'Info ELECTRONORTE'!N362</f>
        <v>PPC19</v>
      </c>
      <c r="K394" s="9" t="str">
        <f>+IF(B394="MOD INV_2018","Según corresponda",VLOOKUP(J394,SICODI!$G$3:$K$2404,2,FALSE))</f>
        <v>POSTE DE CONCRETO ARMADO DE 13/300/150/345</v>
      </c>
      <c r="L394" s="142">
        <f t="shared" si="29"/>
        <v>0.52</v>
      </c>
    </row>
    <row r="395" spans="1:12" x14ac:dyDescent="0.25">
      <c r="A395" s="53">
        <f>+'Info ELECTRONORTE'!A363</f>
        <v>359</v>
      </c>
      <c r="B395" s="26" t="str">
        <f t="shared" si="30"/>
        <v>SICODI</v>
      </c>
      <c r="C395" s="9" t="str">
        <f>+'Info ELECTRONORTE'!B363</f>
        <v>LAMBAYEQUE</v>
      </c>
      <c r="D395" s="9" t="str">
        <f>+'Info ELECTRONORTE'!C363</f>
        <v>LAMBAYEQUE - OLMOS</v>
      </c>
      <c r="E395" s="9" t="str">
        <f>+'Info ELECTRONORTE'!D363</f>
        <v>LAMBAYEQUE</v>
      </c>
      <c r="F395" s="9" t="str">
        <f>+'Info ELECTRONORTE'!I363</f>
        <v>Media Tension</v>
      </c>
      <c r="G395" s="9">
        <f>+'Info ELECTRONORTE'!K363</f>
        <v>13</v>
      </c>
      <c r="H395" s="9" t="str">
        <f>+'Info ELECTRONORTE'!L363</f>
        <v>Postes</v>
      </c>
      <c r="I395" s="9" t="str">
        <f>+'Info ELECTRONORTE'!M363</f>
        <v>Concreto</v>
      </c>
      <c r="J395" s="9" t="str">
        <f>+'Info ELECTRONORTE'!N363</f>
        <v>PPC19</v>
      </c>
      <c r="K395" s="9" t="str">
        <f>+IF(B395="MOD INV_2018","Según corresponda",VLOOKUP(J395,SICODI!$G$3:$K$2404,2,FALSE))</f>
        <v>POSTE DE CONCRETO ARMADO DE 13/300/150/345</v>
      </c>
      <c r="L395" s="142">
        <f t="shared" si="29"/>
        <v>0.52</v>
      </c>
    </row>
    <row r="396" spans="1:12" x14ac:dyDescent="0.25">
      <c r="A396" s="53">
        <f>+'Info ELECTRONORTE'!A364</f>
        <v>360</v>
      </c>
      <c r="B396" s="26" t="str">
        <f t="shared" si="30"/>
        <v>SICODI</v>
      </c>
      <c r="C396" s="9" t="str">
        <f>+'Info ELECTRONORTE'!B364</f>
        <v>LAMBAYEQUE</v>
      </c>
      <c r="D396" s="9" t="str">
        <f>+'Info ELECTRONORTE'!C364</f>
        <v>LAMBAYEQUE - OLMOS</v>
      </c>
      <c r="E396" s="9" t="str">
        <f>+'Info ELECTRONORTE'!D364</f>
        <v>LAMBAYEQUE</v>
      </c>
      <c r="F396" s="9" t="str">
        <f>+'Info ELECTRONORTE'!I364</f>
        <v>Media Tension</v>
      </c>
      <c r="G396" s="9">
        <f>+'Info ELECTRONORTE'!K364</f>
        <v>13</v>
      </c>
      <c r="H396" s="9" t="str">
        <f>+'Info ELECTRONORTE'!L364</f>
        <v>Postes</v>
      </c>
      <c r="I396" s="9" t="str">
        <f>+'Info ELECTRONORTE'!M364</f>
        <v>Concreto</v>
      </c>
      <c r="J396" s="9" t="str">
        <f>+'Info ELECTRONORTE'!N364</f>
        <v>PPC19</v>
      </c>
      <c r="K396" s="9" t="str">
        <f>+IF(B396="MOD INV_2018","Según corresponda",VLOOKUP(J396,SICODI!$G$3:$K$2404,2,FALSE))</f>
        <v>POSTE DE CONCRETO ARMADO DE 13/300/150/345</v>
      </c>
      <c r="L396" s="142">
        <f t="shared" si="29"/>
        <v>0.52</v>
      </c>
    </row>
    <row r="397" spans="1:12" x14ac:dyDescent="0.25">
      <c r="A397" s="53">
        <f>+'Info ELECTRONORTE'!A365</f>
        <v>361</v>
      </c>
      <c r="B397" s="26" t="str">
        <f t="shared" si="30"/>
        <v>SICODI</v>
      </c>
      <c r="C397" s="9" t="str">
        <f>+'Info ELECTRONORTE'!B365</f>
        <v>LAMBAYEQUE</v>
      </c>
      <c r="D397" s="9" t="str">
        <f>+'Info ELECTRONORTE'!C365</f>
        <v>LAMBAYEQUE - OLMOS</v>
      </c>
      <c r="E397" s="9" t="str">
        <f>+'Info ELECTRONORTE'!D365</f>
        <v>LAMBAYEQUE</v>
      </c>
      <c r="F397" s="9" t="str">
        <f>+'Info ELECTRONORTE'!I365</f>
        <v>Media Tension</v>
      </c>
      <c r="G397" s="9">
        <f>+'Info ELECTRONORTE'!K365</f>
        <v>13</v>
      </c>
      <c r="H397" s="9" t="str">
        <f>+'Info ELECTRONORTE'!L365</f>
        <v>Postes</v>
      </c>
      <c r="I397" s="9" t="str">
        <f>+'Info ELECTRONORTE'!M365</f>
        <v>Concreto</v>
      </c>
      <c r="J397" s="9" t="str">
        <f>+'Info ELECTRONORTE'!N365</f>
        <v>PPC19</v>
      </c>
      <c r="K397" s="9" t="str">
        <f>+IF(B397="MOD INV_2018","Según corresponda",VLOOKUP(J397,SICODI!$G$3:$K$2404,2,FALSE))</f>
        <v>POSTE DE CONCRETO ARMADO DE 13/300/150/345</v>
      </c>
      <c r="L397" s="142">
        <f t="shared" si="29"/>
        <v>0.52</v>
      </c>
    </row>
    <row r="398" spans="1:12" x14ac:dyDescent="0.25">
      <c r="A398" s="53">
        <f>+'Info ELECTRONORTE'!A366</f>
        <v>362</v>
      </c>
      <c r="B398" s="26" t="str">
        <f t="shared" si="30"/>
        <v>SICODI</v>
      </c>
      <c r="C398" s="9" t="str">
        <f>+'Info ELECTRONORTE'!B366</f>
        <v>LAMBAYEQUE</v>
      </c>
      <c r="D398" s="9" t="str">
        <f>+'Info ELECTRONORTE'!C366</f>
        <v>LAMBAYEQUE - OLMOS</v>
      </c>
      <c r="E398" s="9" t="str">
        <f>+'Info ELECTRONORTE'!D366</f>
        <v>LAMBAYEQUE</v>
      </c>
      <c r="F398" s="9" t="str">
        <f>+'Info ELECTRONORTE'!I366</f>
        <v>Media Tension</v>
      </c>
      <c r="G398" s="9">
        <f>+'Info ELECTRONORTE'!K366</f>
        <v>13</v>
      </c>
      <c r="H398" s="9" t="str">
        <f>+'Info ELECTRONORTE'!L366</f>
        <v>Postes</v>
      </c>
      <c r="I398" s="9" t="str">
        <f>+'Info ELECTRONORTE'!M366</f>
        <v>Concreto</v>
      </c>
      <c r="J398" s="9" t="str">
        <f>+'Info ELECTRONORTE'!N366</f>
        <v>PPC19</v>
      </c>
      <c r="K398" s="9" t="str">
        <f>+IF(B398="MOD INV_2018","Según corresponda",VLOOKUP(J398,SICODI!$G$3:$K$2404,2,FALSE))</f>
        <v>POSTE DE CONCRETO ARMADO DE 13/300/150/345</v>
      </c>
      <c r="L398" s="142">
        <f t="shared" si="29"/>
        <v>0.52</v>
      </c>
    </row>
    <row r="399" spans="1:12" x14ac:dyDescent="0.25">
      <c r="A399" s="53">
        <f>+'Info ELECTRONORTE'!A367</f>
        <v>363</v>
      </c>
      <c r="B399" s="26" t="str">
        <f t="shared" si="30"/>
        <v>SICODI</v>
      </c>
      <c r="C399" s="9" t="str">
        <f>+'Info ELECTRONORTE'!B367</f>
        <v>LAMBAYEQUE</v>
      </c>
      <c r="D399" s="9" t="str">
        <f>+'Info ELECTRONORTE'!C367</f>
        <v>LAMBAYEQUE - OLMOS</v>
      </c>
      <c r="E399" s="9" t="str">
        <f>+'Info ELECTRONORTE'!D367</f>
        <v>LAMBAYEQUE</v>
      </c>
      <c r="F399" s="9" t="str">
        <f>+'Info ELECTRONORTE'!I367</f>
        <v>Media Tension</v>
      </c>
      <c r="G399" s="9">
        <f>+'Info ELECTRONORTE'!K367</f>
        <v>13</v>
      </c>
      <c r="H399" s="9" t="str">
        <f>+'Info ELECTRONORTE'!L367</f>
        <v>Postes</v>
      </c>
      <c r="I399" s="9" t="str">
        <f>+'Info ELECTRONORTE'!M367</f>
        <v>Concreto</v>
      </c>
      <c r="J399" s="9" t="str">
        <f>+'Info ELECTRONORTE'!N367</f>
        <v>PPC19</v>
      </c>
      <c r="K399" s="9" t="str">
        <f>+IF(B399="MOD INV_2018","Según corresponda",VLOOKUP(J399,SICODI!$G$3:$K$2404,2,FALSE))</f>
        <v>POSTE DE CONCRETO ARMADO DE 13/300/150/345</v>
      </c>
      <c r="L399" s="142">
        <f t="shared" si="29"/>
        <v>0.52</v>
      </c>
    </row>
    <row r="400" spans="1:12" x14ac:dyDescent="0.25">
      <c r="A400" s="53">
        <f>+'Info ELECTRONORTE'!A368</f>
        <v>364</v>
      </c>
      <c r="B400" s="26" t="str">
        <f t="shared" si="30"/>
        <v>SICODI</v>
      </c>
      <c r="C400" s="9" t="str">
        <f>+'Info ELECTRONORTE'!B368</f>
        <v>LAMBAYEQUE</v>
      </c>
      <c r="D400" s="9" t="str">
        <f>+'Info ELECTRONORTE'!C368</f>
        <v>LAMBAYEQUE - OLMOS</v>
      </c>
      <c r="E400" s="9" t="str">
        <f>+'Info ELECTRONORTE'!D368</f>
        <v>LAMBAYEQUE</v>
      </c>
      <c r="F400" s="9" t="str">
        <f>+'Info ELECTRONORTE'!I368</f>
        <v>Media Tension</v>
      </c>
      <c r="G400" s="9">
        <f>+'Info ELECTRONORTE'!K368</f>
        <v>13</v>
      </c>
      <c r="H400" s="9" t="str">
        <f>+'Info ELECTRONORTE'!L368</f>
        <v>Postes</v>
      </c>
      <c r="I400" s="9" t="str">
        <f>+'Info ELECTRONORTE'!M368</f>
        <v>Concreto</v>
      </c>
      <c r="J400" s="9" t="str">
        <f>+'Info ELECTRONORTE'!N368</f>
        <v>PPC19</v>
      </c>
      <c r="K400" s="9" t="str">
        <f>+IF(B400="MOD INV_2018","Según corresponda",VLOOKUP(J400,SICODI!$G$3:$K$2404,2,FALSE))</f>
        <v>POSTE DE CONCRETO ARMADO DE 13/300/150/345</v>
      </c>
      <c r="L400" s="142">
        <f t="shared" si="29"/>
        <v>0.52</v>
      </c>
    </row>
    <row r="401" spans="1:12" x14ac:dyDescent="0.25">
      <c r="A401" s="53">
        <f>+'Info ELECTRONORTE'!A369</f>
        <v>365</v>
      </c>
      <c r="B401" s="26" t="str">
        <f t="shared" si="30"/>
        <v>SICODI</v>
      </c>
      <c r="C401" s="9" t="str">
        <f>+'Info ELECTRONORTE'!B369</f>
        <v>LAMBAYEQUE</v>
      </c>
      <c r="D401" s="9" t="str">
        <f>+'Info ELECTRONORTE'!C369</f>
        <v>LAMBAYEQUE - OLMOS</v>
      </c>
      <c r="E401" s="9" t="str">
        <f>+'Info ELECTRONORTE'!D369</f>
        <v>LAMBAYEQUE</v>
      </c>
      <c r="F401" s="9" t="str">
        <f>+'Info ELECTRONORTE'!I369</f>
        <v>Media Tension</v>
      </c>
      <c r="G401" s="9">
        <f>+'Info ELECTRONORTE'!K369</f>
        <v>13</v>
      </c>
      <c r="H401" s="9" t="str">
        <f>+'Info ELECTRONORTE'!L369</f>
        <v>Postes</v>
      </c>
      <c r="I401" s="9" t="str">
        <f>+'Info ELECTRONORTE'!M369</f>
        <v>Concreto</v>
      </c>
      <c r="J401" s="9" t="str">
        <f>+'Info ELECTRONORTE'!N369</f>
        <v>PPC19</v>
      </c>
      <c r="K401" s="9" t="str">
        <f>+IF(B401="MOD INV_2018","Según corresponda",VLOOKUP(J401,SICODI!$G$3:$K$2404,2,FALSE))</f>
        <v>POSTE DE CONCRETO ARMADO DE 13/300/150/345</v>
      </c>
      <c r="L401" s="142">
        <f t="shared" si="29"/>
        <v>0.52</v>
      </c>
    </row>
    <row r="402" spans="1:12" x14ac:dyDescent="0.25">
      <c r="A402" s="53">
        <f>+'Info ELECTRONORTE'!A370</f>
        <v>366</v>
      </c>
      <c r="B402" s="26" t="str">
        <f t="shared" si="30"/>
        <v>SICODI</v>
      </c>
      <c r="C402" s="9" t="str">
        <f>+'Info ELECTRONORTE'!B370</f>
        <v>LAMBAYEQUE</v>
      </c>
      <c r="D402" s="9" t="str">
        <f>+'Info ELECTRONORTE'!C370</f>
        <v>LAMBAYEQUE - OLMOS</v>
      </c>
      <c r="E402" s="9" t="str">
        <f>+'Info ELECTRONORTE'!D370</f>
        <v>LAMBAYEQUE</v>
      </c>
      <c r="F402" s="9" t="str">
        <f>+'Info ELECTRONORTE'!I370</f>
        <v>Media Tension</v>
      </c>
      <c r="G402" s="9">
        <f>+'Info ELECTRONORTE'!K370</f>
        <v>13</v>
      </c>
      <c r="H402" s="9" t="str">
        <f>+'Info ELECTRONORTE'!L370</f>
        <v>Postes</v>
      </c>
      <c r="I402" s="9" t="str">
        <f>+'Info ELECTRONORTE'!M370</f>
        <v>Concreto</v>
      </c>
      <c r="J402" s="9" t="str">
        <f>+'Info ELECTRONORTE'!N370</f>
        <v>PPC19</v>
      </c>
      <c r="K402" s="9" t="str">
        <f>+IF(B402="MOD INV_2018","Según corresponda",VLOOKUP(J402,SICODI!$G$3:$K$2404,2,FALSE))</f>
        <v>POSTE DE CONCRETO ARMADO DE 13/300/150/345</v>
      </c>
      <c r="L402" s="142">
        <f t="shared" si="29"/>
        <v>0.52</v>
      </c>
    </row>
    <row r="403" spans="1:12" x14ac:dyDescent="0.25">
      <c r="A403" s="53">
        <f>+'Info ELECTRONORTE'!A371</f>
        <v>367</v>
      </c>
      <c r="B403" s="26" t="str">
        <f t="shared" si="30"/>
        <v>SICODI</v>
      </c>
      <c r="C403" s="9" t="str">
        <f>+'Info ELECTRONORTE'!B371</f>
        <v>LAMBAYEQUE</v>
      </c>
      <c r="D403" s="9" t="str">
        <f>+'Info ELECTRONORTE'!C371</f>
        <v>LAMBAYEQUE - OLMOS</v>
      </c>
      <c r="E403" s="9" t="str">
        <f>+'Info ELECTRONORTE'!D371</f>
        <v>LAMBAYEQUE</v>
      </c>
      <c r="F403" s="9" t="str">
        <f>+'Info ELECTRONORTE'!I371</f>
        <v>Media Tension</v>
      </c>
      <c r="G403" s="9">
        <f>+'Info ELECTRONORTE'!K371</f>
        <v>13</v>
      </c>
      <c r="H403" s="9" t="str">
        <f>+'Info ELECTRONORTE'!L371</f>
        <v>Postes</v>
      </c>
      <c r="I403" s="9" t="str">
        <f>+'Info ELECTRONORTE'!M371</f>
        <v>Concreto</v>
      </c>
      <c r="J403" s="9" t="str">
        <f>+'Info ELECTRONORTE'!N371</f>
        <v>PPC19</v>
      </c>
      <c r="K403" s="9" t="str">
        <f>+IF(B403="MOD INV_2018","Según corresponda",VLOOKUP(J403,SICODI!$G$3:$K$2404,2,FALSE))</f>
        <v>POSTE DE CONCRETO ARMADO DE 13/300/150/345</v>
      </c>
      <c r="L403" s="142">
        <f t="shared" si="29"/>
        <v>0.52</v>
      </c>
    </row>
    <row r="404" spans="1:12" x14ac:dyDescent="0.25">
      <c r="A404" s="53">
        <f>+'Info ELECTRONORTE'!A372</f>
        <v>368</v>
      </c>
      <c r="B404" s="26" t="str">
        <f t="shared" si="30"/>
        <v>SICODI</v>
      </c>
      <c r="C404" s="9" t="str">
        <f>+'Info ELECTRONORTE'!B372</f>
        <v>LAMBAYEQUE</v>
      </c>
      <c r="D404" s="9" t="str">
        <f>+'Info ELECTRONORTE'!C372</f>
        <v>LAMBAYEQUE - OLMOS</v>
      </c>
      <c r="E404" s="9" t="str">
        <f>+'Info ELECTRONORTE'!D372</f>
        <v>LAMBAYEQUE</v>
      </c>
      <c r="F404" s="9" t="str">
        <f>+'Info ELECTRONORTE'!I372</f>
        <v>Media Tension</v>
      </c>
      <c r="G404" s="9">
        <f>+'Info ELECTRONORTE'!K372</f>
        <v>13</v>
      </c>
      <c r="H404" s="9" t="str">
        <f>+'Info ELECTRONORTE'!L372</f>
        <v>Postes</v>
      </c>
      <c r="I404" s="9" t="str">
        <f>+'Info ELECTRONORTE'!M372</f>
        <v>Concreto</v>
      </c>
      <c r="J404" s="9" t="str">
        <f>+'Info ELECTRONORTE'!N372</f>
        <v>PPC19</v>
      </c>
      <c r="K404" s="9" t="str">
        <f>+IF(B404="MOD INV_2018","Según corresponda",VLOOKUP(J404,SICODI!$G$3:$K$2404,2,FALSE))</f>
        <v>POSTE DE CONCRETO ARMADO DE 13/300/150/345</v>
      </c>
      <c r="L404" s="142">
        <f t="shared" si="29"/>
        <v>0.52</v>
      </c>
    </row>
    <row r="405" spans="1:12" x14ac:dyDescent="0.25">
      <c r="A405" s="53">
        <f>+'Info ELECTRONORTE'!A373</f>
        <v>369</v>
      </c>
      <c r="B405" s="26" t="str">
        <f t="shared" si="30"/>
        <v>SICODI</v>
      </c>
      <c r="C405" s="9" t="str">
        <f>+'Info ELECTRONORTE'!B373</f>
        <v>LAMBAYEQUE</v>
      </c>
      <c r="D405" s="9" t="str">
        <f>+'Info ELECTRONORTE'!C373</f>
        <v>LAMBAYEQUE - OLMOS</v>
      </c>
      <c r="E405" s="9" t="str">
        <f>+'Info ELECTRONORTE'!D373</f>
        <v>LAMBAYEQUE</v>
      </c>
      <c r="F405" s="9" t="str">
        <f>+'Info ELECTRONORTE'!I373</f>
        <v>Media Tension</v>
      </c>
      <c r="G405" s="9">
        <f>+'Info ELECTRONORTE'!K373</f>
        <v>13</v>
      </c>
      <c r="H405" s="9" t="str">
        <f>+'Info ELECTRONORTE'!L373</f>
        <v>Postes</v>
      </c>
      <c r="I405" s="9" t="str">
        <f>+'Info ELECTRONORTE'!M373</f>
        <v>Concreto</v>
      </c>
      <c r="J405" s="9" t="str">
        <f>+'Info ELECTRONORTE'!N373</f>
        <v>PPC19</v>
      </c>
      <c r="K405" s="9" t="str">
        <f>+IF(B405="MOD INV_2018","Según corresponda",VLOOKUP(J405,SICODI!$G$3:$K$2404,2,FALSE))</f>
        <v>POSTE DE CONCRETO ARMADO DE 13/300/150/345</v>
      </c>
      <c r="L405" s="142">
        <f t="shared" si="29"/>
        <v>0.52</v>
      </c>
    </row>
    <row r="406" spans="1:12" x14ac:dyDescent="0.25">
      <c r="A406" s="53">
        <f>+'Info ELECTRONORTE'!A374</f>
        <v>370</v>
      </c>
      <c r="B406" s="26" t="str">
        <f t="shared" si="30"/>
        <v>SICODI</v>
      </c>
      <c r="C406" s="9" t="str">
        <f>+'Info ELECTRONORTE'!B374</f>
        <v>LAMBAYEQUE</v>
      </c>
      <c r="D406" s="9" t="str">
        <f>+'Info ELECTRONORTE'!C374</f>
        <v>LAMBAYEQUE - OLMOS</v>
      </c>
      <c r="E406" s="9" t="str">
        <f>+'Info ELECTRONORTE'!D374</f>
        <v>LAMBAYEQUE</v>
      </c>
      <c r="F406" s="9" t="str">
        <f>+'Info ELECTRONORTE'!I374</f>
        <v>Media Tension</v>
      </c>
      <c r="G406" s="9">
        <f>+'Info ELECTRONORTE'!K374</f>
        <v>13</v>
      </c>
      <c r="H406" s="9" t="str">
        <f>+'Info ELECTRONORTE'!L374</f>
        <v>Postes</v>
      </c>
      <c r="I406" s="9" t="str">
        <f>+'Info ELECTRONORTE'!M374</f>
        <v>Concreto</v>
      </c>
      <c r="J406" s="9" t="str">
        <f>+'Info ELECTRONORTE'!N374</f>
        <v>PPC19</v>
      </c>
      <c r="K406" s="9" t="str">
        <f>+IF(B406="MOD INV_2018","Según corresponda",VLOOKUP(J406,SICODI!$G$3:$K$2404,2,FALSE))</f>
        <v>POSTE DE CONCRETO ARMADO DE 13/300/150/345</v>
      </c>
      <c r="L406" s="142">
        <f t="shared" si="29"/>
        <v>0.52</v>
      </c>
    </row>
    <row r="407" spans="1:12" x14ac:dyDescent="0.25">
      <c r="A407" s="53">
        <f>+'Info ELECTRONORTE'!A375</f>
        <v>371</v>
      </c>
      <c r="B407" s="26" t="str">
        <f t="shared" si="30"/>
        <v>SICODI</v>
      </c>
      <c r="C407" s="9" t="str">
        <f>+'Info ELECTRONORTE'!B375</f>
        <v>LAMBAYEQUE</v>
      </c>
      <c r="D407" s="9" t="str">
        <f>+'Info ELECTRONORTE'!C375</f>
        <v>LAMBAYEQUE - OLMOS</v>
      </c>
      <c r="E407" s="9" t="str">
        <f>+'Info ELECTRONORTE'!D375</f>
        <v>LAMBAYEQUE</v>
      </c>
      <c r="F407" s="9" t="str">
        <f>+'Info ELECTRONORTE'!I375</f>
        <v>Media Tension</v>
      </c>
      <c r="G407" s="9">
        <f>+'Info ELECTRONORTE'!K375</f>
        <v>13</v>
      </c>
      <c r="H407" s="9" t="str">
        <f>+'Info ELECTRONORTE'!L375</f>
        <v>Postes</v>
      </c>
      <c r="I407" s="9" t="str">
        <f>+'Info ELECTRONORTE'!M375</f>
        <v>Concreto</v>
      </c>
      <c r="J407" s="9" t="str">
        <f>+'Info ELECTRONORTE'!N375</f>
        <v>PPC19</v>
      </c>
      <c r="K407" s="9" t="str">
        <f>+IF(B407="MOD INV_2018","Según corresponda",VLOOKUP(J407,SICODI!$G$3:$K$2404,2,FALSE))</f>
        <v>POSTE DE CONCRETO ARMADO DE 13/300/150/345</v>
      </c>
      <c r="L407" s="142">
        <f t="shared" si="29"/>
        <v>0.52</v>
      </c>
    </row>
    <row r="408" spans="1:12" x14ac:dyDescent="0.25">
      <c r="A408" s="53">
        <f>+'Info ELECTRONORTE'!A376</f>
        <v>372</v>
      </c>
      <c r="B408" s="26" t="str">
        <f t="shared" si="30"/>
        <v>SICODI</v>
      </c>
      <c r="C408" s="9" t="str">
        <f>+'Info ELECTRONORTE'!B376</f>
        <v>LAMBAYEQUE</v>
      </c>
      <c r="D408" s="9" t="str">
        <f>+'Info ELECTRONORTE'!C376</f>
        <v>LAMBAYEQUE - OLMOS</v>
      </c>
      <c r="E408" s="9" t="str">
        <f>+'Info ELECTRONORTE'!D376</f>
        <v>LAMBAYEQUE</v>
      </c>
      <c r="F408" s="9" t="str">
        <f>+'Info ELECTRONORTE'!I376</f>
        <v>Media Tension</v>
      </c>
      <c r="G408" s="9">
        <f>+'Info ELECTRONORTE'!K376</f>
        <v>13</v>
      </c>
      <c r="H408" s="9" t="str">
        <f>+'Info ELECTRONORTE'!L376</f>
        <v>Postes</v>
      </c>
      <c r="I408" s="9" t="str">
        <f>+'Info ELECTRONORTE'!M376</f>
        <v>Concreto</v>
      </c>
      <c r="J408" s="9" t="str">
        <f>+'Info ELECTRONORTE'!N376</f>
        <v>PPC19</v>
      </c>
      <c r="K408" s="9" t="str">
        <f>+IF(B408="MOD INV_2018","Según corresponda",VLOOKUP(J408,SICODI!$G$3:$K$2404,2,FALSE))</f>
        <v>POSTE DE CONCRETO ARMADO DE 13/300/150/345</v>
      </c>
      <c r="L408" s="142">
        <f t="shared" si="29"/>
        <v>0.52</v>
      </c>
    </row>
    <row r="409" spans="1:12" x14ac:dyDescent="0.25">
      <c r="A409" s="53">
        <f>+'Info ELECTRONORTE'!A377</f>
        <v>373</v>
      </c>
      <c r="B409" s="26" t="str">
        <f t="shared" si="30"/>
        <v>SICODI</v>
      </c>
      <c r="C409" s="9" t="str">
        <f>+'Info ELECTRONORTE'!B377</f>
        <v>LAMBAYEQUE</v>
      </c>
      <c r="D409" s="9" t="str">
        <f>+'Info ELECTRONORTE'!C377</f>
        <v>LAMBAYEQUE - OLMOS</v>
      </c>
      <c r="E409" s="9" t="str">
        <f>+'Info ELECTRONORTE'!D377</f>
        <v>LAMBAYEQUE</v>
      </c>
      <c r="F409" s="9" t="str">
        <f>+'Info ELECTRONORTE'!I377</f>
        <v>Media Tension</v>
      </c>
      <c r="G409" s="9">
        <f>+'Info ELECTRONORTE'!K377</f>
        <v>13</v>
      </c>
      <c r="H409" s="9" t="str">
        <f>+'Info ELECTRONORTE'!L377</f>
        <v>Postes</v>
      </c>
      <c r="I409" s="9" t="str">
        <f>+'Info ELECTRONORTE'!M377</f>
        <v>Concreto</v>
      </c>
      <c r="J409" s="9" t="str">
        <f>+'Info ELECTRONORTE'!N377</f>
        <v>PPC19</v>
      </c>
      <c r="K409" s="9" t="str">
        <f>+IF(B409="MOD INV_2018","Según corresponda",VLOOKUP(J409,SICODI!$G$3:$K$2404,2,FALSE))</f>
        <v>POSTE DE CONCRETO ARMADO DE 13/300/150/345</v>
      </c>
      <c r="L409" s="142">
        <f t="shared" si="29"/>
        <v>0.52</v>
      </c>
    </row>
    <row r="410" spans="1:12" x14ac:dyDescent="0.25">
      <c r="A410" s="53">
        <f>+'Info ELECTRONORTE'!A378</f>
        <v>374</v>
      </c>
      <c r="B410" s="26" t="str">
        <f t="shared" si="30"/>
        <v>SICODI</v>
      </c>
      <c r="C410" s="9" t="str">
        <f>+'Info ELECTRONORTE'!B378</f>
        <v>LAMBAYEQUE</v>
      </c>
      <c r="D410" s="9" t="str">
        <f>+'Info ELECTRONORTE'!C378</f>
        <v>LAMBAYEQUE - OLMOS</v>
      </c>
      <c r="E410" s="9" t="str">
        <f>+'Info ELECTRONORTE'!D378</f>
        <v>LAMBAYEQUE</v>
      </c>
      <c r="F410" s="9" t="str">
        <f>+'Info ELECTRONORTE'!I378</f>
        <v>Media Tension</v>
      </c>
      <c r="G410" s="9">
        <f>+'Info ELECTRONORTE'!K378</f>
        <v>13</v>
      </c>
      <c r="H410" s="9" t="str">
        <f>+'Info ELECTRONORTE'!L378</f>
        <v>Postes</v>
      </c>
      <c r="I410" s="9" t="str">
        <f>+'Info ELECTRONORTE'!M378</f>
        <v>Concreto</v>
      </c>
      <c r="J410" s="9" t="str">
        <f>+'Info ELECTRONORTE'!N378</f>
        <v>PPC19</v>
      </c>
      <c r="K410" s="9" t="str">
        <f>+IF(B410="MOD INV_2018","Según corresponda",VLOOKUP(J410,SICODI!$G$3:$K$2404,2,FALSE))</f>
        <v>POSTE DE CONCRETO ARMADO DE 13/300/150/345</v>
      </c>
      <c r="L410" s="142">
        <f t="shared" si="29"/>
        <v>0.52</v>
      </c>
    </row>
    <row r="411" spans="1:12" x14ac:dyDescent="0.25">
      <c r="A411" s="53">
        <f>+'Info ELECTRONORTE'!A379</f>
        <v>375</v>
      </c>
      <c r="B411" s="26" t="str">
        <f t="shared" si="30"/>
        <v>SICODI</v>
      </c>
      <c r="C411" s="9" t="str">
        <f>+'Info ELECTRONORTE'!B379</f>
        <v>LAMBAYEQUE</v>
      </c>
      <c r="D411" s="9" t="str">
        <f>+'Info ELECTRONORTE'!C379</f>
        <v>LAMBAYEQUE - OLMOS</v>
      </c>
      <c r="E411" s="9" t="str">
        <f>+'Info ELECTRONORTE'!D379</f>
        <v>LAMBAYEQUE</v>
      </c>
      <c r="F411" s="9" t="str">
        <f>+'Info ELECTRONORTE'!I379</f>
        <v>Media Tension</v>
      </c>
      <c r="G411" s="9">
        <f>+'Info ELECTRONORTE'!K379</f>
        <v>13</v>
      </c>
      <c r="H411" s="9" t="str">
        <f>+'Info ELECTRONORTE'!L379</f>
        <v>Postes</v>
      </c>
      <c r="I411" s="9" t="str">
        <f>+'Info ELECTRONORTE'!M379</f>
        <v>Concreto</v>
      </c>
      <c r="J411" s="9" t="str">
        <f>+'Info ELECTRONORTE'!N379</f>
        <v>PPC19</v>
      </c>
      <c r="K411" s="9" t="str">
        <f>+IF(B411="MOD INV_2018","Según corresponda",VLOOKUP(J411,SICODI!$G$3:$K$2404,2,FALSE))</f>
        <v>POSTE DE CONCRETO ARMADO DE 13/300/150/345</v>
      </c>
      <c r="L411" s="142">
        <f t="shared" si="29"/>
        <v>0.52</v>
      </c>
    </row>
    <row r="412" spans="1:12" x14ac:dyDescent="0.25">
      <c r="A412" s="53">
        <f>+'Info ELECTRONORTE'!A380</f>
        <v>376</v>
      </c>
      <c r="B412" s="26" t="str">
        <f t="shared" si="30"/>
        <v>SICODI</v>
      </c>
      <c r="C412" s="9" t="str">
        <f>+'Info ELECTRONORTE'!B380</f>
        <v>LAMBAYEQUE</v>
      </c>
      <c r="D412" s="9" t="str">
        <f>+'Info ELECTRONORTE'!C380</f>
        <v>LAMBAYEQUE - OLMOS</v>
      </c>
      <c r="E412" s="9" t="str">
        <f>+'Info ELECTRONORTE'!D380</f>
        <v>LAMBAYEQUE</v>
      </c>
      <c r="F412" s="9" t="str">
        <f>+'Info ELECTRONORTE'!I380</f>
        <v>Media Tension</v>
      </c>
      <c r="G412" s="9">
        <f>+'Info ELECTRONORTE'!K380</f>
        <v>13</v>
      </c>
      <c r="H412" s="9" t="str">
        <f>+'Info ELECTRONORTE'!L380</f>
        <v>Postes</v>
      </c>
      <c r="I412" s="9" t="str">
        <f>+'Info ELECTRONORTE'!M380</f>
        <v>Concreto</v>
      </c>
      <c r="J412" s="9" t="str">
        <f>+'Info ELECTRONORTE'!N380</f>
        <v>PPC19</v>
      </c>
      <c r="K412" s="9" t="str">
        <f>+IF(B412="MOD INV_2018","Según corresponda",VLOOKUP(J412,SICODI!$G$3:$K$2404,2,FALSE))</f>
        <v>POSTE DE CONCRETO ARMADO DE 13/300/150/345</v>
      </c>
      <c r="L412" s="142">
        <f t="shared" si="29"/>
        <v>0.52</v>
      </c>
    </row>
    <row r="413" spans="1:12" x14ac:dyDescent="0.25">
      <c r="A413" s="53">
        <f>+'Info ELECTRONORTE'!A381</f>
        <v>377</v>
      </c>
      <c r="B413" s="26" t="str">
        <f t="shared" si="30"/>
        <v>SICODI</v>
      </c>
      <c r="C413" s="9" t="str">
        <f>+'Info ELECTRONORTE'!B381</f>
        <v>LAMBAYEQUE</v>
      </c>
      <c r="D413" s="9" t="str">
        <f>+'Info ELECTRONORTE'!C381</f>
        <v>LAMBAYEQUE - OLMOS</v>
      </c>
      <c r="E413" s="9" t="str">
        <f>+'Info ELECTRONORTE'!D381</f>
        <v>LAMBAYEQUE</v>
      </c>
      <c r="F413" s="9" t="str">
        <f>+'Info ELECTRONORTE'!I381</f>
        <v>Media Tension</v>
      </c>
      <c r="G413" s="9">
        <f>+'Info ELECTRONORTE'!K381</f>
        <v>13</v>
      </c>
      <c r="H413" s="9" t="str">
        <f>+'Info ELECTRONORTE'!L381</f>
        <v>Postes</v>
      </c>
      <c r="I413" s="9" t="str">
        <f>+'Info ELECTRONORTE'!M381</f>
        <v>Concreto</v>
      </c>
      <c r="J413" s="9" t="str">
        <f>+'Info ELECTRONORTE'!N381</f>
        <v>PPC19</v>
      </c>
      <c r="K413" s="9" t="str">
        <f>+IF(B413="MOD INV_2018","Según corresponda",VLOOKUP(J413,SICODI!$G$3:$K$2404,2,FALSE))</f>
        <v>POSTE DE CONCRETO ARMADO DE 13/300/150/345</v>
      </c>
      <c r="L413" s="142">
        <f t="shared" si="29"/>
        <v>0.52</v>
      </c>
    </row>
    <row r="414" spans="1:12" x14ac:dyDescent="0.25">
      <c r="A414" s="53">
        <f>+'Info ELECTRONORTE'!A382</f>
        <v>378</v>
      </c>
      <c r="B414" s="26" t="str">
        <f t="shared" si="30"/>
        <v>SICODI</v>
      </c>
      <c r="C414" s="9" t="str">
        <f>+'Info ELECTRONORTE'!B382</f>
        <v>LAMBAYEQUE</v>
      </c>
      <c r="D414" s="9" t="str">
        <f>+'Info ELECTRONORTE'!C382</f>
        <v>LAMBAYEQUE - OLMOS</v>
      </c>
      <c r="E414" s="9" t="str">
        <f>+'Info ELECTRONORTE'!D382</f>
        <v>LAMBAYEQUE</v>
      </c>
      <c r="F414" s="9" t="str">
        <f>+'Info ELECTRONORTE'!I382</f>
        <v>Media Tension</v>
      </c>
      <c r="G414" s="9">
        <f>+'Info ELECTRONORTE'!K382</f>
        <v>13</v>
      </c>
      <c r="H414" s="9" t="str">
        <f>+'Info ELECTRONORTE'!L382</f>
        <v>Postes</v>
      </c>
      <c r="I414" s="9" t="str">
        <f>+'Info ELECTRONORTE'!M382</f>
        <v>Concreto</v>
      </c>
      <c r="J414" s="9" t="str">
        <f>+'Info ELECTRONORTE'!N382</f>
        <v>PPC19</v>
      </c>
      <c r="K414" s="9" t="str">
        <f>+IF(B414="MOD INV_2018","Según corresponda",VLOOKUP(J414,SICODI!$G$3:$K$2404,2,FALSE))</f>
        <v>POSTE DE CONCRETO ARMADO DE 13/300/150/345</v>
      </c>
      <c r="L414" s="142">
        <f t="shared" si="29"/>
        <v>0.52</v>
      </c>
    </row>
    <row r="415" spans="1:12" x14ac:dyDescent="0.25">
      <c r="A415" s="53">
        <f>+'Info ELECTRONORTE'!A383</f>
        <v>379</v>
      </c>
      <c r="B415" s="26" t="str">
        <f t="shared" si="30"/>
        <v>SICODI</v>
      </c>
      <c r="C415" s="9" t="str">
        <f>+'Info ELECTRONORTE'!B383</f>
        <v>LAMBAYEQUE</v>
      </c>
      <c r="D415" s="9" t="str">
        <f>+'Info ELECTRONORTE'!C383</f>
        <v>LAMBAYEQUE - OLMOS</v>
      </c>
      <c r="E415" s="9" t="str">
        <f>+'Info ELECTRONORTE'!D383</f>
        <v>LAMBAYEQUE</v>
      </c>
      <c r="F415" s="9" t="str">
        <f>+'Info ELECTRONORTE'!I383</f>
        <v>Media Tension</v>
      </c>
      <c r="G415" s="9">
        <f>+'Info ELECTRONORTE'!K383</f>
        <v>13</v>
      </c>
      <c r="H415" s="9" t="str">
        <f>+'Info ELECTRONORTE'!L383</f>
        <v>Postes</v>
      </c>
      <c r="I415" s="9" t="str">
        <f>+'Info ELECTRONORTE'!M383</f>
        <v>Concreto</v>
      </c>
      <c r="J415" s="9" t="str">
        <f>+'Info ELECTRONORTE'!N383</f>
        <v>PPC19</v>
      </c>
      <c r="K415" s="9" t="str">
        <f>+IF(B415="MOD INV_2018","Según corresponda",VLOOKUP(J415,SICODI!$G$3:$K$2404,2,FALSE))</f>
        <v>POSTE DE CONCRETO ARMADO DE 13/300/150/345</v>
      </c>
      <c r="L415" s="142">
        <f t="shared" si="29"/>
        <v>0.52</v>
      </c>
    </row>
    <row r="416" spans="1:12" x14ac:dyDescent="0.25">
      <c r="A416" s="53">
        <f>+'Info ELECTRONORTE'!A384</f>
        <v>380</v>
      </c>
      <c r="B416" s="26" t="str">
        <f t="shared" si="30"/>
        <v>SICODI</v>
      </c>
      <c r="C416" s="9" t="str">
        <f>+'Info ELECTRONORTE'!B384</f>
        <v>LAMBAYEQUE</v>
      </c>
      <c r="D416" s="9" t="str">
        <f>+'Info ELECTRONORTE'!C384</f>
        <v>LAMBAYEQUE - OLMOS</v>
      </c>
      <c r="E416" s="9" t="str">
        <f>+'Info ELECTRONORTE'!D384</f>
        <v>LAMBAYEQUE</v>
      </c>
      <c r="F416" s="9" t="str">
        <f>+'Info ELECTRONORTE'!I384</f>
        <v>Media Tension</v>
      </c>
      <c r="G416" s="9">
        <f>+'Info ELECTRONORTE'!K384</f>
        <v>13</v>
      </c>
      <c r="H416" s="9" t="str">
        <f>+'Info ELECTRONORTE'!L384</f>
        <v>Postes</v>
      </c>
      <c r="I416" s="9" t="str">
        <f>+'Info ELECTRONORTE'!M384</f>
        <v>Concreto</v>
      </c>
      <c r="J416" s="9" t="str">
        <f>+'Info ELECTRONORTE'!N384</f>
        <v>PPC19</v>
      </c>
      <c r="K416" s="9" t="str">
        <f>+IF(B416="MOD INV_2018","Según corresponda",VLOOKUP(J416,SICODI!$G$3:$K$2404,2,FALSE))</f>
        <v>POSTE DE CONCRETO ARMADO DE 13/300/150/345</v>
      </c>
      <c r="L416" s="142">
        <f t="shared" si="29"/>
        <v>0.52</v>
      </c>
    </row>
    <row r="417" spans="1:12" x14ac:dyDescent="0.25">
      <c r="A417" s="53">
        <f>+'Info ELECTRONORTE'!A385</f>
        <v>381</v>
      </c>
      <c r="B417" s="26" t="str">
        <f t="shared" si="30"/>
        <v>SICODI</v>
      </c>
      <c r="C417" s="9" t="str">
        <f>+'Info ELECTRONORTE'!B385</f>
        <v>LAMBAYEQUE</v>
      </c>
      <c r="D417" s="9" t="str">
        <f>+'Info ELECTRONORTE'!C385</f>
        <v>LAMBAYEQUE - OLMOS</v>
      </c>
      <c r="E417" s="9" t="str">
        <f>+'Info ELECTRONORTE'!D385</f>
        <v>LAMBAYEQUE</v>
      </c>
      <c r="F417" s="9" t="str">
        <f>+'Info ELECTRONORTE'!I385</f>
        <v>Media Tension</v>
      </c>
      <c r="G417" s="9">
        <f>+'Info ELECTRONORTE'!K385</f>
        <v>13</v>
      </c>
      <c r="H417" s="9" t="str">
        <f>+'Info ELECTRONORTE'!L385</f>
        <v>Postes</v>
      </c>
      <c r="I417" s="9" t="str">
        <f>+'Info ELECTRONORTE'!M385</f>
        <v>Concreto</v>
      </c>
      <c r="J417" s="9" t="str">
        <f>+'Info ELECTRONORTE'!N385</f>
        <v>PPC19</v>
      </c>
      <c r="K417" s="9" t="str">
        <f>+IF(B417="MOD INV_2018","Según corresponda",VLOOKUP(J417,SICODI!$G$3:$K$2404,2,FALSE))</f>
        <v>POSTE DE CONCRETO ARMADO DE 13/300/150/345</v>
      </c>
      <c r="L417" s="142">
        <f t="shared" si="29"/>
        <v>0.52</v>
      </c>
    </row>
    <row r="418" spans="1:12" x14ac:dyDescent="0.25">
      <c r="A418" s="53">
        <f>+'Info ELECTRONORTE'!A386</f>
        <v>382</v>
      </c>
      <c r="B418" s="26" t="str">
        <f t="shared" si="30"/>
        <v>SICODI</v>
      </c>
      <c r="C418" s="9" t="str">
        <f>+'Info ELECTRONORTE'!B386</f>
        <v>LAMBAYEQUE</v>
      </c>
      <c r="D418" s="9" t="str">
        <f>+'Info ELECTRONORTE'!C386</f>
        <v>LAMBAYEQUE - OLMOS</v>
      </c>
      <c r="E418" s="9" t="str">
        <f>+'Info ELECTRONORTE'!D386</f>
        <v>LAMBAYEQUE</v>
      </c>
      <c r="F418" s="9" t="str">
        <f>+'Info ELECTRONORTE'!I386</f>
        <v>Media Tension</v>
      </c>
      <c r="G418" s="9">
        <f>+'Info ELECTRONORTE'!K386</f>
        <v>13</v>
      </c>
      <c r="H418" s="9" t="str">
        <f>+'Info ELECTRONORTE'!L386</f>
        <v>Postes</v>
      </c>
      <c r="I418" s="9" t="str">
        <f>+'Info ELECTRONORTE'!M386</f>
        <v>Concreto</v>
      </c>
      <c r="J418" s="9" t="str">
        <f>+'Info ELECTRONORTE'!N386</f>
        <v>PPC19</v>
      </c>
      <c r="K418" s="9" t="str">
        <f>+IF(B418="MOD INV_2018","Según corresponda",VLOOKUP(J418,SICODI!$G$3:$K$2404,2,FALSE))</f>
        <v>POSTE DE CONCRETO ARMADO DE 13/300/150/345</v>
      </c>
      <c r="L418" s="142">
        <f t="shared" si="29"/>
        <v>0.52</v>
      </c>
    </row>
    <row r="419" spans="1:12" x14ac:dyDescent="0.25">
      <c r="A419" s="53">
        <f>+'Info ELECTRONORTE'!A387</f>
        <v>383</v>
      </c>
      <c r="B419" s="26" t="str">
        <f t="shared" si="30"/>
        <v>SICODI</v>
      </c>
      <c r="C419" s="9" t="str">
        <f>+'Info ELECTRONORTE'!B387</f>
        <v>LAMBAYEQUE</v>
      </c>
      <c r="D419" s="9" t="str">
        <f>+'Info ELECTRONORTE'!C387</f>
        <v>LAMBAYEQUE - OLMOS</v>
      </c>
      <c r="E419" s="9" t="str">
        <f>+'Info ELECTRONORTE'!D387</f>
        <v>LAMBAYEQUE</v>
      </c>
      <c r="F419" s="9" t="str">
        <f>+'Info ELECTRONORTE'!I387</f>
        <v>Media Tension</v>
      </c>
      <c r="G419" s="9">
        <f>+'Info ELECTRONORTE'!K387</f>
        <v>13</v>
      </c>
      <c r="H419" s="9" t="str">
        <f>+'Info ELECTRONORTE'!L387</f>
        <v>Postes</v>
      </c>
      <c r="I419" s="9" t="str">
        <f>+'Info ELECTRONORTE'!M387</f>
        <v>Concreto</v>
      </c>
      <c r="J419" s="9" t="str">
        <f>+'Info ELECTRONORTE'!N387</f>
        <v>PPC19</v>
      </c>
      <c r="K419" s="9" t="str">
        <f>+IF(B419="MOD INV_2018","Según corresponda",VLOOKUP(J419,SICODI!$G$3:$K$2404,2,FALSE))</f>
        <v>POSTE DE CONCRETO ARMADO DE 13/300/150/345</v>
      </c>
      <c r="L419" s="142">
        <f t="shared" si="29"/>
        <v>0.52</v>
      </c>
    </row>
    <row r="420" spans="1:12" x14ac:dyDescent="0.25">
      <c r="A420" s="53">
        <f>+'Info ELECTRONORTE'!A388</f>
        <v>384</v>
      </c>
      <c r="B420" s="26" t="str">
        <f t="shared" si="30"/>
        <v>SICODI</v>
      </c>
      <c r="C420" s="9" t="str">
        <f>+'Info ELECTRONORTE'!B388</f>
        <v>LAMBAYEQUE</v>
      </c>
      <c r="D420" s="9" t="str">
        <f>+'Info ELECTRONORTE'!C388</f>
        <v>LAMBAYEQUE - OLMOS</v>
      </c>
      <c r="E420" s="9" t="str">
        <f>+'Info ELECTRONORTE'!D388</f>
        <v>LAMBAYEQUE</v>
      </c>
      <c r="F420" s="9" t="str">
        <f>+'Info ELECTRONORTE'!I388</f>
        <v>Media Tension</v>
      </c>
      <c r="G420" s="9">
        <f>+'Info ELECTRONORTE'!K388</f>
        <v>13</v>
      </c>
      <c r="H420" s="9" t="str">
        <f>+'Info ELECTRONORTE'!L388</f>
        <v>Postes</v>
      </c>
      <c r="I420" s="9" t="str">
        <f>+'Info ELECTRONORTE'!M388</f>
        <v>Concreto</v>
      </c>
      <c r="J420" s="9" t="str">
        <f>+'Info ELECTRONORTE'!N388</f>
        <v>PPC19</v>
      </c>
      <c r="K420" s="9" t="str">
        <f>+IF(B420="MOD INV_2018","Según corresponda",VLOOKUP(J420,SICODI!$G$3:$K$2404,2,FALSE))</f>
        <v>POSTE DE CONCRETO ARMADO DE 13/300/150/345</v>
      </c>
      <c r="L420" s="142">
        <f t="shared" si="29"/>
        <v>0.52</v>
      </c>
    </row>
    <row r="421" spans="1:12" x14ac:dyDescent="0.25">
      <c r="A421" s="53">
        <f>+'Info ELECTRONORTE'!A389</f>
        <v>385</v>
      </c>
      <c r="B421" s="26" t="str">
        <f t="shared" si="30"/>
        <v>SICODI</v>
      </c>
      <c r="C421" s="9" t="str">
        <f>+'Info ELECTRONORTE'!B389</f>
        <v>LAMBAYEQUE</v>
      </c>
      <c r="D421" s="9" t="str">
        <f>+'Info ELECTRONORTE'!C389</f>
        <v>LAMBAYEQUE - OLMOS</v>
      </c>
      <c r="E421" s="9" t="str">
        <f>+'Info ELECTRONORTE'!D389</f>
        <v>LAMBAYEQUE</v>
      </c>
      <c r="F421" s="9" t="str">
        <f>+'Info ELECTRONORTE'!I389</f>
        <v>Media Tension</v>
      </c>
      <c r="G421" s="9">
        <f>+'Info ELECTRONORTE'!K389</f>
        <v>13</v>
      </c>
      <c r="H421" s="9" t="str">
        <f>+'Info ELECTRONORTE'!L389</f>
        <v>Postes</v>
      </c>
      <c r="I421" s="9" t="str">
        <f>+'Info ELECTRONORTE'!M389</f>
        <v>Concreto</v>
      </c>
      <c r="J421" s="9" t="str">
        <f>+'Info ELECTRONORTE'!N389</f>
        <v>PPC19</v>
      </c>
      <c r="K421" s="9" t="str">
        <f>+IF(B421="MOD INV_2018","Según corresponda",VLOOKUP(J421,SICODI!$G$3:$K$2404,2,FALSE))</f>
        <v>POSTE DE CONCRETO ARMADO DE 13/300/150/345</v>
      </c>
      <c r="L421" s="142">
        <f t="shared" ref="L421:L484" si="31">+IF(K421="Según corresponda","Según corresponda",VLOOKUP(K421,$O$37:$P$49,2,FALSE))</f>
        <v>0.52</v>
      </c>
    </row>
    <row r="422" spans="1:12" x14ac:dyDescent="0.25">
      <c r="A422" s="53">
        <f>+'Info ELECTRONORTE'!A390</f>
        <v>386</v>
      </c>
      <c r="B422" s="26" t="str">
        <f t="shared" ref="B422:B485" si="32">+IF(ISERROR(INDEX($B$8:$B$31,MATCH(J422,$J$8:$J$31,0)))=TRUE,"MOD INV_2018",INDEX($B$8:$B$31,MATCH(J422,$J$8:$J$31,0)))</f>
        <v>SICODI</v>
      </c>
      <c r="C422" s="9" t="str">
        <f>+'Info ELECTRONORTE'!B390</f>
        <v>LAMBAYEQUE</v>
      </c>
      <c r="D422" s="9" t="str">
        <f>+'Info ELECTRONORTE'!C390</f>
        <v>LAMBAYEQUE - OLMOS</v>
      </c>
      <c r="E422" s="9" t="str">
        <f>+'Info ELECTRONORTE'!D390</f>
        <v>LAMBAYEQUE</v>
      </c>
      <c r="F422" s="9" t="str">
        <f>+'Info ELECTRONORTE'!I390</f>
        <v>Media Tension</v>
      </c>
      <c r="G422" s="9">
        <f>+'Info ELECTRONORTE'!K390</f>
        <v>13</v>
      </c>
      <c r="H422" s="9" t="str">
        <f>+'Info ELECTRONORTE'!L390</f>
        <v>Postes</v>
      </c>
      <c r="I422" s="9" t="str">
        <f>+'Info ELECTRONORTE'!M390</f>
        <v>Concreto</v>
      </c>
      <c r="J422" s="9" t="str">
        <f>+'Info ELECTRONORTE'!N390</f>
        <v>PPC19</v>
      </c>
      <c r="K422" s="9" t="str">
        <f>+IF(B422="MOD INV_2018","Según corresponda",VLOOKUP(J422,SICODI!$G$3:$K$2404,2,FALSE))</f>
        <v>POSTE DE CONCRETO ARMADO DE 13/300/150/345</v>
      </c>
      <c r="L422" s="142">
        <f t="shared" si="31"/>
        <v>0.52</v>
      </c>
    </row>
    <row r="423" spans="1:12" x14ac:dyDescent="0.25">
      <c r="A423" s="53">
        <f>+'Info ELECTRONORTE'!A391</f>
        <v>387</v>
      </c>
      <c r="B423" s="26" t="str">
        <f t="shared" si="32"/>
        <v>SICODI</v>
      </c>
      <c r="C423" s="9" t="str">
        <f>+'Info ELECTRONORTE'!B391</f>
        <v>LAMBAYEQUE</v>
      </c>
      <c r="D423" s="9" t="str">
        <f>+'Info ELECTRONORTE'!C391</f>
        <v>LAMBAYEQUE - OLMOS</v>
      </c>
      <c r="E423" s="9" t="str">
        <f>+'Info ELECTRONORTE'!D391</f>
        <v>LAMBAYEQUE</v>
      </c>
      <c r="F423" s="9" t="str">
        <f>+'Info ELECTRONORTE'!I391</f>
        <v>Media Tension</v>
      </c>
      <c r="G423" s="9">
        <f>+'Info ELECTRONORTE'!K391</f>
        <v>13</v>
      </c>
      <c r="H423" s="9" t="str">
        <f>+'Info ELECTRONORTE'!L391</f>
        <v>Postes</v>
      </c>
      <c r="I423" s="9" t="str">
        <f>+'Info ELECTRONORTE'!M391</f>
        <v>Concreto</v>
      </c>
      <c r="J423" s="9" t="str">
        <f>+'Info ELECTRONORTE'!N391</f>
        <v>PPC19</v>
      </c>
      <c r="K423" s="9" t="str">
        <f>+IF(B423="MOD INV_2018","Según corresponda",VLOOKUP(J423,SICODI!$G$3:$K$2404,2,FALSE))</f>
        <v>POSTE DE CONCRETO ARMADO DE 13/300/150/345</v>
      </c>
      <c r="L423" s="142">
        <f t="shared" si="31"/>
        <v>0.52</v>
      </c>
    </row>
    <row r="424" spans="1:12" x14ac:dyDescent="0.25">
      <c r="A424" s="53">
        <f>+'Info ELECTRONORTE'!A392</f>
        <v>388</v>
      </c>
      <c r="B424" s="26" t="str">
        <f t="shared" si="32"/>
        <v>SICODI</v>
      </c>
      <c r="C424" s="9" t="str">
        <f>+'Info ELECTRONORTE'!B392</f>
        <v>LAMBAYEQUE</v>
      </c>
      <c r="D424" s="9" t="str">
        <f>+'Info ELECTRONORTE'!C392</f>
        <v>LAMBAYEQUE - OLMOS</v>
      </c>
      <c r="E424" s="9" t="str">
        <f>+'Info ELECTRONORTE'!D392</f>
        <v>LAMBAYEQUE</v>
      </c>
      <c r="F424" s="9" t="str">
        <f>+'Info ELECTRONORTE'!I392</f>
        <v>Media Tension</v>
      </c>
      <c r="G424" s="9">
        <f>+'Info ELECTRONORTE'!K392</f>
        <v>13</v>
      </c>
      <c r="H424" s="9" t="str">
        <f>+'Info ELECTRONORTE'!L392</f>
        <v>Postes</v>
      </c>
      <c r="I424" s="9" t="str">
        <f>+'Info ELECTRONORTE'!M392</f>
        <v>Concreto</v>
      </c>
      <c r="J424" s="9" t="str">
        <f>+'Info ELECTRONORTE'!N392</f>
        <v>PPC19</v>
      </c>
      <c r="K424" s="9" t="str">
        <f>+IF(B424="MOD INV_2018","Según corresponda",VLOOKUP(J424,SICODI!$G$3:$K$2404,2,FALSE))</f>
        <v>POSTE DE CONCRETO ARMADO DE 13/300/150/345</v>
      </c>
      <c r="L424" s="142">
        <f t="shared" si="31"/>
        <v>0.52</v>
      </c>
    </row>
    <row r="425" spans="1:12" x14ac:dyDescent="0.25">
      <c r="A425" s="53">
        <f>+'Info ELECTRONORTE'!A393</f>
        <v>389</v>
      </c>
      <c r="B425" s="26" t="str">
        <f t="shared" si="32"/>
        <v>SICODI</v>
      </c>
      <c r="C425" s="9" t="str">
        <f>+'Info ELECTRONORTE'!B393</f>
        <v>LAMBAYEQUE</v>
      </c>
      <c r="D425" s="9" t="str">
        <f>+'Info ELECTRONORTE'!C393</f>
        <v>LAMBAYEQUE - OLMOS</v>
      </c>
      <c r="E425" s="9" t="str">
        <f>+'Info ELECTRONORTE'!D393</f>
        <v>LAMBAYEQUE</v>
      </c>
      <c r="F425" s="9" t="str">
        <f>+'Info ELECTRONORTE'!I393</f>
        <v>Media Tension</v>
      </c>
      <c r="G425" s="9">
        <f>+'Info ELECTRONORTE'!K393</f>
        <v>13</v>
      </c>
      <c r="H425" s="9" t="str">
        <f>+'Info ELECTRONORTE'!L393</f>
        <v>Postes</v>
      </c>
      <c r="I425" s="9" t="str">
        <f>+'Info ELECTRONORTE'!M393</f>
        <v>Concreto</v>
      </c>
      <c r="J425" s="9" t="str">
        <f>+'Info ELECTRONORTE'!N393</f>
        <v>PPC19</v>
      </c>
      <c r="K425" s="9" t="str">
        <f>+IF(B425="MOD INV_2018","Según corresponda",VLOOKUP(J425,SICODI!$G$3:$K$2404,2,FALSE))</f>
        <v>POSTE DE CONCRETO ARMADO DE 13/300/150/345</v>
      </c>
      <c r="L425" s="142">
        <f t="shared" si="31"/>
        <v>0.52</v>
      </c>
    </row>
    <row r="426" spans="1:12" x14ac:dyDescent="0.25">
      <c r="A426" s="53">
        <f>+'Info ELECTRONORTE'!A394</f>
        <v>390</v>
      </c>
      <c r="B426" s="26" t="str">
        <f t="shared" si="32"/>
        <v>SICODI</v>
      </c>
      <c r="C426" s="9" t="str">
        <f>+'Info ELECTRONORTE'!B394</f>
        <v>LAMBAYEQUE</v>
      </c>
      <c r="D426" s="9" t="str">
        <f>+'Info ELECTRONORTE'!C394</f>
        <v>LAMBAYEQUE - OLMOS</v>
      </c>
      <c r="E426" s="9" t="str">
        <f>+'Info ELECTRONORTE'!D394</f>
        <v>LAMBAYEQUE</v>
      </c>
      <c r="F426" s="9" t="str">
        <f>+'Info ELECTRONORTE'!I394</f>
        <v>Media Tension</v>
      </c>
      <c r="G426" s="9">
        <f>+'Info ELECTRONORTE'!K394</f>
        <v>13</v>
      </c>
      <c r="H426" s="9" t="str">
        <f>+'Info ELECTRONORTE'!L394</f>
        <v>Postes</v>
      </c>
      <c r="I426" s="9" t="str">
        <f>+'Info ELECTRONORTE'!M394</f>
        <v>Concreto</v>
      </c>
      <c r="J426" s="9" t="str">
        <f>+'Info ELECTRONORTE'!N394</f>
        <v>PPC19</v>
      </c>
      <c r="K426" s="9" t="str">
        <f>+IF(B426="MOD INV_2018","Según corresponda",VLOOKUP(J426,SICODI!$G$3:$K$2404,2,FALSE))</f>
        <v>POSTE DE CONCRETO ARMADO DE 13/300/150/345</v>
      </c>
      <c r="L426" s="142">
        <f t="shared" si="31"/>
        <v>0.52</v>
      </c>
    </row>
    <row r="427" spans="1:12" x14ac:dyDescent="0.25">
      <c r="A427" s="53">
        <f>+'Info ELECTRONORTE'!A395</f>
        <v>391</v>
      </c>
      <c r="B427" s="26" t="str">
        <f t="shared" si="32"/>
        <v>SICODI</v>
      </c>
      <c r="C427" s="9" t="str">
        <f>+'Info ELECTRONORTE'!B395</f>
        <v>LAMBAYEQUE</v>
      </c>
      <c r="D427" s="9" t="str">
        <f>+'Info ELECTRONORTE'!C395</f>
        <v>LAMBAYEQUE - OLMOS</v>
      </c>
      <c r="E427" s="9" t="str">
        <f>+'Info ELECTRONORTE'!D395</f>
        <v>LAMBAYEQUE</v>
      </c>
      <c r="F427" s="9" t="str">
        <f>+'Info ELECTRONORTE'!I395</f>
        <v>Media Tension</v>
      </c>
      <c r="G427" s="9">
        <f>+'Info ELECTRONORTE'!K395</f>
        <v>13</v>
      </c>
      <c r="H427" s="9" t="str">
        <f>+'Info ELECTRONORTE'!L395</f>
        <v>Postes</v>
      </c>
      <c r="I427" s="9" t="str">
        <f>+'Info ELECTRONORTE'!M395</f>
        <v>Concreto</v>
      </c>
      <c r="J427" s="9" t="str">
        <f>+'Info ELECTRONORTE'!N395</f>
        <v>PPC19</v>
      </c>
      <c r="K427" s="9" t="str">
        <f>+IF(B427="MOD INV_2018","Según corresponda",VLOOKUP(J427,SICODI!$G$3:$K$2404,2,FALSE))</f>
        <v>POSTE DE CONCRETO ARMADO DE 13/300/150/345</v>
      </c>
      <c r="L427" s="142">
        <f t="shared" si="31"/>
        <v>0.52</v>
      </c>
    </row>
    <row r="428" spans="1:12" x14ac:dyDescent="0.25">
      <c r="A428" s="53">
        <f>+'Info ELECTRONORTE'!A396</f>
        <v>392</v>
      </c>
      <c r="B428" s="26" t="str">
        <f t="shared" si="32"/>
        <v>SICODI</v>
      </c>
      <c r="C428" s="9" t="str">
        <f>+'Info ELECTRONORTE'!B396</f>
        <v>LAMBAYEQUE</v>
      </c>
      <c r="D428" s="9" t="str">
        <f>+'Info ELECTRONORTE'!C396</f>
        <v>LAMBAYEQUE - OLMOS</v>
      </c>
      <c r="E428" s="9" t="str">
        <f>+'Info ELECTRONORTE'!D396</f>
        <v>LAMBAYEQUE</v>
      </c>
      <c r="F428" s="9" t="str">
        <f>+'Info ELECTRONORTE'!I396</f>
        <v>Media Tension</v>
      </c>
      <c r="G428" s="9">
        <f>+'Info ELECTRONORTE'!K396</f>
        <v>13</v>
      </c>
      <c r="H428" s="9" t="str">
        <f>+'Info ELECTRONORTE'!L396</f>
        <v>Postes</v>
      </c>
      <c r="I428" s="9" t="str">
        <f>+'Info ELECTRONORTE'!M396</f>
        <v>Concreto</v>
      </c>
      <c r="J428" s="9" t="str">
        <f>+'Info ELECTRONORTE'!N396</f>
        <v>PPC19</v>
      </c>
      <c r="K428" s="9" t="str">
        <f>+IF(B428="MOD INV_2018","Según corresponda",VLOOKUP(J428,SICODI!$G$3:$K$2404,2,FALSE))</f>
        <v>POSTE DE CONCRETO ARMADO DE 13/300/150/345</v>
      </c>
      <c r="L428" s="142">
        <f t="shared" si="31"/>
        <v>0.52</v>
      </c>
    </row>
    <row r="429" spans="1:12" x14ac:dyDescent="0.25">
      <c r="A429" s="53">
        <f>+'Info ELECTRONORTE'!A397</f>
        <v>393</v>
      </c>
      <c r="B429" s="26" t="str">
        <f t="shared" si="32"/>
        <v>SICODI</v>
      </c>
      <c r="C429" s="9" t="str">
        <f>+'Info ELECTRONORTE'!B397</f>
        <v>LAMBAYEQUE</v>
      </c>
      <c r="D429" s="9" t="str">
        <f>+'Info ELECTRONORTE'!C397</f>
        <v>LAMBAYEQUE - OLMOS</v>
      </c>
      <c r="E429" s="9" t="str">
        <f>+'Info ELECTRONORTE'!D397</f>
        <v>LAMBAYEQUE</v>
      </c>
      <c r="F429" s="9" t="str">
        <f>+'Info ELECTRONORTE'!I397</f>
        <v>Media Tension</v>
      </c>
      <c r="G429" s="9">
        <f>+'Info ELECTRONORTE'!K397</f>
        <v>13</v>
      </c>
      <c r="H429" s="9" t="str">
        <f>+'Info ELECTRONORTE'!L397</f>
        <v>Postes</v>
      </c>
      <c r="I429" s="9" t="str">
        <f>+'Info ELECTRONORTE'!M397</f>
        <v>Concreto</v>
      </c>
      <c r="J429" s="9" t="str">
        <f>+'Info ELECTRONORTE'!N397</f>
        <v>PPC19</v>
      </c>
      <c r="K429" s="9" t="str">
        <f>+IF(B429="MOD INV_2018","Según corresponda",VLOOKUP(J429,SICODI!$G$3:$K$2404,2,FALSE))</f>
        <v>POSTE DE CONCRETO ARMADO DE 13/300/150/345</v>
      </c>
      <c r="L429" s="142">
        <f t="shared" si="31"/>
        <v>0.52</v>
      </c>
    </row>
    <row r="430" spans="1:12" x14ac:dyDescent="0.25">
      <c r="A430" s="53">
        <f>+'Info ELECTRONORTE'!A398</f>
        <v>394</v>
      </c>
      <c r="B430" s="26" t="str">
        <f t="shared" si="32"/>
        <v>SICODI</v>
      </c>
      <c r="C430" s="9" t="str">
        <f>+'Info ELECTRONORTE'!B398</f>
        <v>LAMBAYEQUE</v>
      </c>
      <c r="D430" s="9" t="str">
        <f>+'Info ELECTRONORTE'!C398</f>
        <v>LAMBAYEQUE - OLMOS</v>
      </c>
      <c r="E430" s="9" t="str">
        <f>+'Info ELECTRONORTE'!D398</f>
        <v>LAMBAYEQUE</v>
      </c>
      <c r="F430" s="9" t="str">
        <f>+'Info ELECTRONORTE'!I398</f>
        <v>Media Tension</v>
      </c>
      <c r="G430" s="9">
        <f>+'Info ELECTRONORTE'!K398</f>
        <v>13</v>
      </c>
      <c r="H430" s="9" t="str">
        <f>+'Info ELECTRONORTE'!L398</f>
        <v>Postes</v>
      </c>
      <c r="I430" s="9" t="str">
        <f>+'Info ELECTRONORTE'!M398</f>
        <v>Concreto</v>
      </c>
      <c r="J430" s="9" t="str">
        <f>+'Info ELECTRONORTE'!N398</f>
        <v>PPC19</v>
      </c>
      <c r="K430" s="9" t="str">
        <f>+IF(B430="MOD INV_2018","Según corresponda",VLOOKUP(J430,SICODI!$G$3:$K$2404,2,FALSE))</f>
        <v>POSTE DE CONCRETO ARMADO DE 13/300/150/345</v>
      </c>
      <c r="L430" s="142">
        <f t="shared" si="31"/>
        <v>0.52</v>
      </c>
    </row>
    <row r="431" spans="1:12" x14ac:dyDescent="0.25">
      <c r="A431" s="53">
        <f>+'Info ELECTRONORTE'!A399</f>
        <v>395</v>
      </c>
      <c r="B431" s="26" t="str">
        <f t="shared" si="32"/>
        <v>SICODI</v>
      </c>
      <c r="C431" s="9" t="str">
        <f>+'Info ELECTRONORTE'!B399</f>
        <v>LAMBAYEQUE</v>
      </c>
      <c r="D431" s="9" t="str">
        <f>+'Info ELECTRONORTE'!C399</f>
        <v>LAMBAYEQUE - OLMOS</v>
      </c>
      <c r="E431" s="9" t="str">
        <f>+'Info ELECTRONORTE'!D399</f>
        <v>LAMBAYEQUE</v>
      </c>
      <c r="F431" s="9" t="str">
        <f>+'Info ELECTRONORTE'!I399</f>
        <v>Media Tension</v>
      </c>
      <c r="G431" s="9">
        <f>+'Info ELECTRONORTE'!K399</f>
        <v>13</v>
      </c>
      <c r="H431" s="9" t="str">
        <f>+'Info ELECTRONORTE'!L399</f>
        <v>Postes</v>
      </c>
      <c r="I431" s="9" t="str">
        <f>+'Info ELECTRONORTE'!M399</f>
        <v>Concreto</v>
      </c>
      <c r="J431" s="9" t="str">
        <f>+'Info ELECTRONORTE'!N399</f>
        <v>PPC19</v>
      </c>
      <c r="K431" s="9" t="str">
        <f>+IF(B431="MOD INV_2018","Según corresponda",VLOOKUP(J431,SICODI!$G$3:$K$2404,2,FALSE))</f>
        <v>POSTE DE CONCRETO ARMADO DE 13/300/150/345</v>
      </c>
      <c r="L431" s="142">
        <f t="shared" si="31"/>
        <v>0.52</v>
      </c>
    </row>
    <row r="432" spans="1:12" x14ac:dyDescent="0.25">
      <c r="A432" s="53">
        <f>+'Info ELECTRONORTE'!A400</f>
        <v>396</v>
      </c>
      <c r="B432" s="26" t="str">
        <f t="shared" si="32"/>
        <v>SICODI</v>
      </c>
      <c r="C432" s="9" t="str">
        <f>+'Info ELECTRONORTE'!B400</f>
        <v>LAMBAYEQUE</v>
      </c>
      <c r="D432" s="9" t="str">
        <f>+'Info ELECTRONORTE'!C400</f>
        <v>LAMBAYEQUE - OLMOS</v>
      </c>
      <c r="E432" s="9" t="str">
        <f>+'Info ELECTRONORTE'!D400</f>
        <v>LAMBAYEQUE</v>
      </c>
      <c r="F432" s="9" t="str">
        <f>+'Info ELECTRONORTE'!I400</f>
        <v>Media Tension</v>
      </c>
      <c r="G432" s="9">
        <f>+'Info ELECTRONORTE'!K400</f>
        <v>13</v>
      </c>
      <c r="H432" s="9" t="str">
        <f>+'Info ELECTRONORTE'!L400</f>
        <v>Postes</v>
      </c>
      <c r="I432" s="9" t="str">
        <f>+'Info ELECTRONORTE'!M400</f>
        <v>Concreto</v>
      </c>
      <c r="J432" s="9" t="str">
        <f>+'Info ELECTRONORTE'!N400</f>
        <v>PPC19</v>
      </c>
      <c r="K432" s="9" t="str">
        <f>+IF(B432="MOD INV_2018","Según corresponda",VLOOKUP(J432,SICODI!$G$3:$K$2404,2,FALSE))</f>
        <v>POSTE DE CONCRETO ARMADO DE 13/300/150/345</v>
      </c>
      <c r="L432" s="142">
        <f t="shared" si="31"/>
        <v>0.52</v>
      </c>
    </row>
    <row r="433" spans="1:12" x14ac:dyDescent="0.25">
      <c r="A433" s="53">
        <f>+'Info ELECTRONORTE'!A401</f>
        <v>397</v>
      </c>
      <c r="B433" s="26" t="str">
        <f t="shared" si="32"/>
        <v>SICODI</v>
      </c>
      <c r="C433" s="9" t="str">
        <f>+'Info ELECTRONORTE'!B401</f>
        <v>LAMBAYEQUE</v>
      </c>
      <c r="D433" s="9" t="str">
        <f>+'Info ELECTRONORTE'!C401</f>
        <v>LAMBAYEQUE - OLMOS</v>
      </c>
      <c r="E433" s="9" t="str">
        <f>+'Info ELECTRONORTE'!D401</f>
        <v>LAMBAYEQUE</v>
      </c>
      <c r="F433" s="9" t="str">
        <f>+'Info ELECTRONORTE'!I401</f>
        <v>Media Tension</v>
      </c>
      <c r="G433" s="9">
        <f>+'Info ELECTRONORTE'!K401</f>
        <v>13</v>
      </c>
      <c r="H433" s="9" t="str">
        <f>+'Info ELECTRONORTE'!L401</f>
        <v>Postes</v>
      </c>
      <c r="I433" s="9" t="str">
        <f>+'Info ELECTRONORTE'!M401</f>
        <v>Concreto</v>
      </c>
      <c r="J433" s="9" t="str">
        <f>+'Info ELECTRONORTE'!N401</f>
        <v>PPC19</v>
      </c>
      <c r="K433" s="9" t="str">
        <f>+IF(B433="MOD INV_2018","Según corresponda",VLOOKUP(J433,SICODI!$G$3:$K$2404,2,FALSE))</f>
        <v>POSTE DE CONCRETO ARMADO DE 13/300/150/345</v>
      </c>
      <c r="L433" s="142">
        <f t="shared" si="31"/>
        <v>0.52</v>
      </c>
    </row>
    <row r="434" spans="1:12" x14ac:dyDescent="0.25">
      <c r="A434" s="53">
        <f>+'Info ELECTRONORTE'!A402</f>
        <v>398</v>
      </c>
      <c r="B434" s="26" t="str">
        <f t="shared" si="32"/>
        <v>SICODI</v>
      </c>
      <c r="C434" s="9" t="str">
        <f>+'Info ELECTRONORTE'!B402</f>
        <v>LAMBAYEQUE</v>
      </c>
      <c r="D434" s="9" t="str">
        <f>+'Info ELECTRONORTE'!C402</f>
        <v>LAMBAYEQUE - OLMOS</v>
      </c>
      <c r="E434" s="9" t="str">
        <f>+'Info ELECTRONORTE'!D402</f>
        <v>LAMBAYEQUE</v>
      </c>
      <c r="F434" s="9" t="str">
        <f>+'Info ELECTRONORTE'!I402</f>
        <v>Media Tension</v>
      </c>
      <c r="G434" s="9">
        <f>+'Info ELECTRONORTE'!K402</f>
        <v>13</v>
      </c>
      <c r="H434" s="9" t="str">
        <f>+'Info ELECTRONORTE'!L402</f>
        <v>Postes</v>
      </c>
      <c r="I434" s="9" t="str">
        <f>+'Info ELECTRONORTE'!M402</f>
        <v>Concreto</v>
      </c>
      <c r="J434" s="9" t="str">
        <f>+'Info ELECTRONORTE'!N402</f>
        <v>PPC19</v>
      </c>
      <c r="K434" s="9" t="str">
        <f>+IF(B434="MOD INV_2018","Según corresponda",VLOOKUP(J434,SICODI!$G$3:$K$2404,2,FALSE))</f>
        <v>POSTE DE CONCRETO ARMADO DE 13/300/150/345</v>
      </c>
      <c r="L434" s="142">
        <f t="shared" si="31"/>
        <v>0.52</v>
      </c>
    </row>
    <row r="435" spans="1:12" x14ac:dyDescent="0.25">
      <c r="A435" s="53">
        <f>+'Info ELECTRONORTE'!A403</f>
        <v>399</v>
      </c>
      <c r="B435" s="26" t="str">
        <f t="shared" si="32"/>
        <v>SICODI</v>
      </c>
      <c r="C435" s="9" t="str">
        <f>+'Info ELECTRONORTE'!B403</f>
        <v>LAMBAYEQUE</v>
      </c>
      <c r="D435" s="9" t="str">
        <f>+'Info ELECTRONORTE'!C403</f>
        <v>LAMBAYEQUE - OLMOS</v>
      </c>
      <c r="E435" s="9" t="str">
        <f>+'Info ELECTRONORTE'!D403</f>
        <v>LAMBAYEQUE</v>
      </c>
      <c r="F435" s="9" t="str">
        <f>+'Info ELECTRONORTE'!I403</f>
        <v>Media Tension</v>
      </c>
      <c r="G435" s="9">
        <f>+'Info ELECTRONORTE'!K403</f>
        <v>13</v>
      </c>
      <c r="H435" s="9" t="str">
        <f>+'Info ELECTRONORTE'!L403</f>
        <v>Postes</v>
      </c>
      <c r="I435" s="9" t="str">
        <f>+'Info ELECTRONORTE'!M403</f>
        <v>Concreto</v>
      </c>
      <c r="J435" s="9" t="str">
        <f>+'Info ELECTRONORTE'!N403</f>
        <v>PPC19</v>
      </c>
      <c r="K435" s="9" t="str">
        <f>+IF(B435="MOD INV_2018","Según corresponda",VLOOKUP(J435,SICODI!$G$3:$K$2404,2,FALSE))</f>
        <v>POSTE DE CONCRETO ARMADO DE 13/300/150/345</v>
      </c>
      <c r="L435" s="142">
        <f t="shared" si="31"/>
        <v>0.52</v>
      </c>
    </row>
    <row r="436" spans="1:12" x14ac:dyDescent="0.25">
      <c r="A436" s="53">
        <f>+'Info ELECTRONORTE'!A404</f>
        <v>400</v>
      </c>
      <c r="B436" s="26" t="str">
        <f t="shared" si="32"/>
        <v>SICODI</v>
      </c>
      <c r="C436" s="9" t="str">
        <f>+'Info ELECTRONORTE'!B404</f>
        <v>LAMBAYEQUE</v>
      </c>
      <c r="D436" s="9" t="str">
        <f>+'Info ELECTRONORTE'!C404</f>
        <v>LAMBAYEQUE - OLMOS</v>
      </c>
      <c r="E436" s="9" t="str">
        <f>+'Info ELECTRONORTE'!D404</f>
        <v>LAMBAYEQUE</v>
      </c>
      <c r="F436" s="9" t="str">
        <f>+'Info ELECTRONORTE'!I404</f>
        <v>Media Tension</v>
      </c>
      <c r="G436" s="9">
        <f>+'Info ELECTRONORTE'!K404</f>
        <v>13</v>
      </c>
      <c r="H436" s="9" t="str">
        <f>+'Info ELECTRONORTE'!L404</f>
        <v>Postes</v>
      </c>
      <c r="I436" s="9" t="str">
        <f>+'Info ELECTRONORTE'!M404</f>
        <v>Concreto</v>
      </c>
      <c r="J436" s="9" t="str">
        <f>+'Info ELECTRONORTE'!N404</f>
        <v>PPC19</v>
      </c>
      <c r="K436" s="9" t="str">
        <f>+IF(B436="MOD INV_2018","Según corresponda",VLOOKUP(J436,SICODI!$G$3:$K$2404,2,FALSE))</f>
        <v>POSTE DE CONCRETO ARMADO DE 13/300/150/345</v>
      </c>
      <c r="L436" s="142">
        <f t="shared" si="31"/>
        <v>0.52</v>
      </c>
    </row>
    <row r="437" spans="1:12" x14ac:dyDescent="0.25">
      <c r="A437" s="53">
        <f>+'Info ELECTRONORTE'!A405</f>
        <v>401</v>
      </c>
      <c r="B437" s="26" t="str">
        <f t="shared" si="32"/>
        <v>SICODI</v>
      </c>
      <c r="C437" s="9" t="str">
        <f>+'Info ELECTRONORTE'!B405</f>
        <v>LAMBAYEQUE</v>
      </c>
      <c r="D437" s="9" t="str">
        <f>+'Info ELECTRONORTE'!C405</f>
        <v>LAMBAYEQUE - OLMOS</v>
      </c>
      <c r="E437" s="9" t="str">
        <f>+'Info ELECTRONORTE'!D405</f>
        <v>LAMBAYEQUE</v>
      </c>
      <c r="F437" s="9" t="str">
        <f>+'Info ELECTRONORTE'!I405</f>
        <v>Media Tension</v>
      </c>
      <c r="G437" s="9">
        <f>+'Info ELECTRONORTE'!K405</f>
        <v>13</v>
      </c>
      <c r="H437" s="9" t="str">
        <f>+'Info ELECTRONORTE'!L405</f>
        <v>Postes</v>
      </c>
      <c r="I437" s="9" t="str">
        <f>+'Info ELECTRONORTE'!M405</f>
        <v>Concreto</v>
      </c>
      <c r="J437" s="9" t="str">
        <f>+'Info ELECTRONORTE'!N405</f>
        <v>PPC19</v>
      </c>
      <c r="K437" s="9" t="str">
        <f>+IF(B437="MOD INV_2018","Según corresponda",VLOOKUP(J437,SICODI!$G$3:$K$2404,2,FALSE))</f>
        <v>POSTE DE CONCRETO ARMADO DE 13/300/150/345</v>
      </c>
      <c r="L437" s="142">
        <f t="shared" si="31"/>
        <v>0.52</v>
      </c>
    </row>
    <row r="438" spans="1:12" x14ac:dyDescent="0.25">
      <c r="A438" s="53">
        <f>+'Info ELECTRONORTE'!A406</f>
        <v>402</v>
      </c>
      <c r="B438" s="26" t="str">
        <f t="shared" si="32"/>
        <v>SICODI</v>
      </c>
      <c r="C438" s="9" t="str">
        <f>+'Info ELECTRONORTE'!B406</f>
        <v>LAMBAYEQUE</v>
      </c>
      <c r="D438" s="9" t="str">
        <f>+'Info ELECTRONORTE'!C406</f>
        <v>LAMBAYEQUE - OLMOS</v>
      </c>
      <c r="E438" s="9" t="str">
        <f>+'Info ELECTRONORTE'!D406</f>
        <v>LAMBAYEQUE</v>
      </c>
      <c r="F438" s="9" t="str">
        <f>+'Info ELECTRONORTE'!I406</f>
        <v>Media Tension</v>
      </c>
      <c r="G438" s="9">
        <f>+'Info ELECTRONORTE'!K406</f>
        <v>13</v>
      </c>
      <c r="H438" s="9" t="str">
        <f>+'Info ELECTRONORTE'!L406</f>
        <v>Postes</v>
      </c>
      <c r="I438" s="9" t="str">
        <f>+'Info ELECTRONORTE'!M406</f>
        <v>Concreto</v>
      </c>
      <c r="J438" s="9" t="str">
        <f>+'Info ELECTRONORTE'!N406</f>
        <v>PPC19</v>
      </c>
      <c r="K438" s="9" t="str">
        <f>+IF(B438="MOD INV_2018","Según corresponda",VLOOKUP(J438,SICODI!$G$3:$K$2404,2,FALSE))</f>
        <v>POSTE DE CONCRETO ARMADO DE 13/300/150/345</v>
      </c>
      <c r="L438" s="142">
        <f t="shared" si="31"/>
        <v>0.52</v>
      </c>
    </row>
    <row r="439" spans="1:12" x14ac:dyDescent="0.25">
      <c r="A439" s="53">
        <f>+'Info ELECTRONORTE'!A407</f>
        <v>403</v>
      </c>
      <c r="B439" s="26" t="str">
        <f t="shared" si="32"/>
        <v>MOD INV_2018</v>
      </c>
      <c r="C439" s="9" t="str">
        <f>+'Info ELECTRONORTE'!B407</f>
        <v>LAMBAYEQUE</v>
      </c>
      <c r="D439" s="9" t="str">
        <f>+'Info ELECTRONORTE'!C407</f>
        <v>LAMBAYEQUE - OLMOS</v>
      </c>
      <c r="E439" s="9" t="str">
        <f>+'Info ELECTRONORTE'!D407</f>
        <v>LAMBAYEQUE</v>
      </c>
      <c r="F439" s="9" t="str">
        <f>+'Info ELECTRONORTE'!I407</f>
        <v>Alta Tension</v>
      </c>
      <c r="G439" s="9">
        <f>+'Info ELECTRONORTE'!K407</f>
        <v>15</v>
      </c>
      <c r="H439" s="9" t="str">
        <f>+'Info ELECTRONORTE'!L407</f>
        <v>Torre</v>
      </c>
      <c r="I439" s="9" t="str">
        <f>+'Info ELECTRONORTE'!M407</f>
        <v>Metálico</v>
      </c>
      <c r="J439" s="9" t="str">
        <f>+'Info ELECTRONORTE'!N407</f>
        <v>TA060COR0S1C1240A</v>
      </c>
      <c r="K439" s="9" t="str">
        <f>+IF(B439="MOD INV_2018","Según corresponda",VLOOKUP(J439,SICODI!$G$3:$K$2404,2,FALSE))</f>
        <v>Según corresponda</v>
      </c>
      <c r="L439" s="142" t="str">
        <f t="shared" si="31"/>
        <v>Según corresponda</v>
      </c>
    </row>
    <row r="440" spans="1:12" x14ac:dyDescent="0.25">
      <c r="A440" s="53">
        <f>+'Info ELECTRONORTE'!A408</f>
        <v>404</v>
      </c>
      <c r="B440" s="26" t="str">
        <f t="shared" si="32"/>
        <v>MOD INV_2018</v>
      </c>
      <c r="C440" s="9" t="str">
        <f>+'Info ELECTRONORTE'!B408</f>
        <v>LAMBAYEQUE</v>
      </c>
      <c r="D440" s="9" t="str">
        <f>+'Info ELECTRONORTE'!C408</f>
        <v>LAMBAYEQUE - OLMOS</v>
      </c>
      <c r="E440" s="9" t="str">
        <f>+'Info ELECTRONORTE'!D408</f>
        <v>LAMBAYEQUE</v>
      </c>
      <c r="F440" s="9" t="str">
        <f>+'Info ELECTRONORTE'!I408</f>
        <v>Alta Tension</v>
      </c>
      <c r="G440" s="9">
        <f>+'Info ELECTRONORTE'!K408</f>
        <v>15</v>
      </c>
      <c r="H440" s="9" t="str">
        <f>+'Info ELECTRONORTE'!L408</f>
        <v>Torre</v>
      </c>
      <c r="I440" s="9" t="str">
        <f>+'Info ELECTRONORTE'!M408</f>
        <v>Metálico</v>
      </c>
      <c r="J440" s="9" t="str">
        <f>+'Info ELECTRONORTE'!N408</f>
        <v>TA060COR0S1C1240A</v>
      </c>
      <c r="K440" s="9" t="str">
        <f>+IF(B440="MOD INV_2018","Según corresponda",VLOOKUP(J440,SICODI!$G$3:$K$2404,2,FALSE))</f>
        <v>Según corresponda</v>
      </c>
      <c r="L440" s="142" t="str">
        <f t="shared" si="31"/>
        <v>Según corresponda</v>
      </c>
    </row>
    <row r="441" spans="1:12" x14ac:dyDescent="0.25">
      <c r="A441" s="53">
        <f>+'Info ELECTRONORTE'!A409</f>
        <v>405</v>
      </c>
      <c r="B441" s="26" t="str">
        <f t="shared" si="32"/>
        <v>MOD INV_2018</v>
      </c>
      <c r="C441" s="9" t="str">
        <f>+'Info ELECTRONORTE'!B409</f>
        <v>LAMBAYEQUE</v>
      </c>
      <c r="D441" s="9" t="str">
        <f>+'Info ELECTRONORTE'!C409</f>
        <v>LAMBAYEQUE - OLMOS</v>
      </c>
      <c r="E441" s="9" t="str">
        <f>+'Info ELECTRONORTE'!D409</f>
        <v>LAMBAYEQUE</v>
      </c>
      <c r="F441" s="9" t="str">
        <f>+'Info ELECTRONORTE'!I409</f>
        <v>Alta Tension</v>
      </c>
      <c r="G441" s="9">
        <f>+'Info ELECTRONORTE'!K409</f>
        <v>15</v>
      </c>
      <c r="H441" s="9" t="str">
        <f>+'Info ELECTRONORTE'!L409</f>
        <v>Torre</v>
      </c>
      <c r="I441" s="9" t="str">
        <f>+'Info ELECTRONORTE'!M409</f>
        <v>Metálico</v>
      </c>
      <c r="J441" s="9" t="str">
        <f>+'Info ELECTRONORTE'!N409</f>
        <v>TA060COR0S1C1240A</v>
      </c>
      <c r="K441" s="9" t="str">
        <f>+IF(B441="MOD INV_2018","Según corresponda",VLOOKUP(J441,SICODI!$G$3:$K$2404,2,FALSE))</f>
        <v>Según corresponda</v>
      </c>
      <c r="L441" s="142" t="str">
        <f t="shared" si="31"/>
        <v>Según corresponda</v>
      </c>
    </row>
    <row r="442" spans="1:12" x14ac:dyDescent="0.25">
      <c r="A442" s="53">
        <f>+'Info ELECTRONORTE'!A410</f>
        <v>406</v>
      </c>
      <c r="B442" s="26" t="str">
        <f t="shared" si="32"/>
        <v>MOD INV_2018</v>
      </c>
      <c r="C442" s="9" t="str">
        <f>+'Info ELECTRONORTE'!B410</f>
        <v>LAMBAYEQUE</v>
      </c>
      <c r="D442" s="9" t="str">
        <f>+'Info ELECTRONORTE'!C410</f>
        <v>LAMBAYEQUE - OLMOS</v>
      </c>
      <c r="E442" s="9" t="str">
        <f>+'Info ELECTRONORTE'!D410</f>
        <v>LAMBAYEQUE</v>
      </c>
      <c r="F442" s="9" t="str">
        <f>+'Info ELECTRONORTE'!I410</f>
        <v>Alta Tension</v>
      </c>
      <c r="G442" s="9">
        <f>+'Info ELECTRONORTE'!K410</f>
        <v>15</v>
      </c>
      <c r="H442" s="9" t="str">
        <f>+'Info ELECTRONORTE'!L410</f>
        <v>Torre</v>
      </c>
      <c r="I442" s="9" t="str">
        <f>+'Info ELECTRONORTE'!M410</f>
        <v>Metálico</v>
      </c>
      <c r="J442" s="9" t="str">
        <f>+'Info ELECTRONORTE'!N410</f>
        <v>TA060COR0S1C1240A</v>
      </c>
      <c r="K442" s="9" t="str">
        <f>+IF(B442="MOD INV_2018","Según corresponda",VLOOKUP(J442,SICODI!$G$3:$K$2404,2,FALSE))</f>
        <v>Según corresponda</v>
      </c>
      <c r="L442" s="142" t="str">
        <f t="shared" si="31"/>
        <v>Según corresponda</v>
      </c>
    </row>
    <row r="443" spans="1:12" x14ac:dyDescent="0.25">
      <c r="A443" s="53">
        <f>+'Info ELECTRONORTE'!A411</f>
        <v>407</v>
      </c>
      <c r="B443" s="26" t="str">
        <f t="shared" si="32"/>
        <v>MOD INV_2018</v>
      </c>
      <c r="C443" s="9" t="str">
        <f>+'Info ELECTRONORTE'!B411</f>
        <v>LAMBAYEQUE</v>
      </c>
      <c r="D443" s="9" t="str">
        <f>+'Info ELECTRONORTE'!C411</f>
        <v>LAMBAYEQUE - OLMOS</v>
      </c>
      <c r="E443" s="9" t="str">
        <f>+'Info ELECTRONORTE'!D411</f>
        <v>LAMBAYEQUE</v>
      </c>
      <c r="F443" s="9" t="str">
        <f>+'Info ELECTRONORTE'!I411</f>
        <v>Alta Tension</v>
      </c>
      <c r="G443" s="9">
        <f>+'Info ELECTRONORTE'!K411</f>
        <v>15</v>
      </c>
      <c r="H443" s="9" t="str">
        <f>+'Info ELECTRONORTE'!L411</f>
        <v>Torre</v>
      </c>
      <c r="I443" s="9" t="str">
        <f>+'Info ELECTRONORTE'!M411</f>
        <v>Metálico</v>
      </c>
      <c r="J443" s="9" t="str">
        <f>+'Info ELECTRONORTE'!N411</f>
        <v>TA060COR0S1C1240A</v>
      </c>
      <c r="K443" s="9" t="str">
        <f>+IF(B443="MOD INV_2018","Según corresponda",VLOOKUP(J443,SICODI!$G$3:$K$2404,2,FALSE))</f>
        <v>Según corresponda</v>
      </c>
      <c r="L443" s="142" t="str">
        <f t="shared" si="31"/>
        <v>Según corresponda</v>
      </c>
    </row>
    <row r="444" spans="1:12" x14ac:dyDescent="0.25">
      <c r="A444" s="53">
        <f>+'Info ELECTRONORTE'!A412</f>
        <v>408</v>
      </c>
      <c r="B444" s="26" t="str">
        <f t="shared" si="32"/>
        <v>MOD INV_2018</v>
      </c>
      <c r="C444" s="9" t="str">
        <f>+'Info ELECTRONORTE'!B412</f>
        <v>LAMBAYEQUE</v>
      </c>
      <c r="D444" s="9" t="str">
        <f>+'Info ELECTRONORTE'!C412</f>
        <v>LAMBAYEQUE - OLMOS</v>
      </c>
      <c r="E444" s="9" t="str">
        <f>+'Info ELECTRONORTE'!D412</f>
        <v>LAMBAYEQUE</v>
      </c>
      <c r="F444" s="9" t="str">
        <f>+'Info ELECTRONORTE'!I412</f>
        <v>Alta Tension</v>
      </c>
      <c r="G444" s="9">
        <f>+'Info ELECTRONORTE'!K412</f>
        <v>15</v>
      </c>
      <c r="H444" s="9" t="str">
        <f>+'Info ELECTRONORTE'!L412</f>
        <v>Torre</v>
      </c>
      <c r="I444" s="9" t="str">
        <f>+'Info ELECTRONORTE'!M412</f>
        <v>Metálico</v>
      </c>
      <c r="J444" s="9" t="str">
        <f>+'Info ELECTRONORTE'!N412</f>
        <v>TA060COR0S1C1240A</v>
      </c>
      <c r="K444" s="9" t="str">
        <f>+IF(B444="MOD INV_2018","Según corresponda",VLOOKUP(J444,SICODI!$G$3:$K$2404,2,FALSE))</f>
        <v>Según corresponda</v>
      </c>
      <c r="L444" s="142" t="str">
        <f t="shared" si="31"/>
        <v>Según corresponda</v>
      </c>
    </row>
    <row r="445" spans="1:12" x14ac:dyDescent="0.25">
      <c r="A445" s="53">
        <f>+'Info ELECTRONORTE'!A413</f>
        <v>409</v>
      </c>
      <c r="B445" s="26" t="str">
        <f t="shared" si="32"/>
        <v>MOD INV_2018</v>
      </c>
      <c r="C445" s="9" t="str">
        <f>+'Info ELECTRONORTE'!B413</f>
        <v>LAMBAYEQUE</v>
      </c>
      <c r="D445" s="9" t="str">
        <f>+'Info ELECTRONORTE'!C413</f>
        <v>LAMBAYEQUE - OLMOS</v>
      </c>
      <c r="E445" s="9" t="str">
        <f>+'Info ELECTRONORTE'!D413</f>
        <v>LAMBAYEQUE</v>
      </c>
      <c r="F445" s="9" t="str">
        <f>+'Info ELECTRONORTE'!I413</f>
        <v>Alta Tension</v>
      </c>
      <c r="G445" s="9">
        <f>+'Info ELECTRONORTE'!K413</f>
        <v>15</v>
      </c>
      <c r="H445" s="9" t="str">
        <f>+'Info ELECTRONORTE'!L413</f>
        <v>Torre</v>
      </c>
      <c r="I445" s="9" t="str">
        <f>+'Info ELECTRONORTE'!M413</f>
        <v>Metálico</v>
      </c>
      <c r="J445" s="9" t="str">
        <f>+'Info ELECTRONORTE'!N413</f>
        <v>TA060COR0S1C1240A</v>
      </c>
      <c r="K445" s="9" t="str">
        <f>+IF(B445="MOD INV_2018","Según corresponda",VLOOKUP(J445,SICODI!$G$3:$K$2404,2,FALSE))</f>
        <v>Según corresponda</v>
      </c>
      <c r="L445" s="142" t="str">
        <f t="shared" si="31"/>
        <v>Según corresponda</v>
      </c>
    </row>
    <row r="446" spans="1:12" x14ac:dyDescent="0.25">
      <c r="A446" s="53">
        <f>+'Info ELECTRONORTE'!A414</f>
        <v>410</v>
      </c>
      <c r="B446" s="26" t="str">
        <f t="shared" si="32"/>
        <v>MOD INV_2018</v>
      </c>
      <c r="C446" s="9" t="str">
        <f>+'Info ELECTRONORTE'!B414</f>
        <v>LAMBAYEQUE</v>
      </c>
      <c r="D446" s="9" t="str">
        <f>+'Info ELECTRONORTE'!C414</f>
        <v>LAMBAYEQUE - OLMOS</v>
      </c>
      <c r="E446" s="9" t="str">
        <f>+'Info ELECTRONORTE'!D414</f>
        <v>LAMBAYEQUE</v>
      </c>
      <c r="F446" s="9" t="str">
        <f>+'Info ELECTRONORTE'!I414</f>
        <v>Alta Tension</v>
      </c>
      <c r="G446" s="9">
        <f>+'Info ELECTRONORTE'!K414</f>
        <v>15</v>
      </c>
      <c r="H446" s="9" t="str">
        <f>+'Info ELECTRONORTE'!L414</f>
        <v>Torre</v>
      </c>
      <c r="I446" s="9" t="str">
        <f>+'Info ELECTRONORTE'!M414</f>
        <v>Metálico</v>
      </c>
      <c r="J446" s="9" t="str">
        <f>+'Info ELECTRONORTE'!N414</f>
        <v>TA060COR0S1C1240A</v>
      </c>
      <c r="K446" s="9" t="str">
        <f>+IF(B446="MOD INV_2018","Según corresponda",VLOOKUP(J446,SICODI!$G$3:$K$2404,2,FALSE))</f>
        <v>Según corresponda</v>
      </c>
      <c r="L446" s="142" t="str">
        <f t="shared" si="31"/>
        <v>Según corresponda</v>
      </c>
    </row>
    <row r="447" spans="1:12" x14ac:dyDescent="0.25">
      <c r="A447" s="53">
        <f>+'Info ELECTRONORTE'!A415</f>
        <v>411</v>
      </c>
      <c r="B447" s="26" t="str">
        <f t="shared" si="32"/>
        <v>MOD INV_2018</v>
      </c>
      <c r="C447" s="9" t="str">
        <f>+'Info ELECTRONORTE'!B415</f>
        <v>LAMBAYEQUE</v>
      </c>
      <c r="D447" s="9" t="str">
        <f>+'Info ELECTRONORTE'!C415</f>
        <v>LAMBAYEQUE - OLMOS</v>
      </c>
      <c r="E447" s="9" t="str">
        <f>+'Info ELECTRONORTE'!D415</f>
        <v>LAMBAYEQUE</v>
      </c>
      <c r="F447" s="9" t="str">
        <f>+'Info ELECTRONORTE'!I415</f>
        <v>Alta Tension</v>
      </c>
      <c r="G447" s="9">
        <f>+'Info ELECTRONORTE'!K415</f>
        <v>15</v>
      </c>
      <c r="H447" s="9" t="str">
        <f>+'Info ELECTRONORTE'!L415</f>
        <v>Torre</v>
      </c>
      <c r="I447" s="9" t="str">
        <f>+'Info ELECTRONORTE'!M415</f>
        <v>Metálico</v>
      </c>
      <c r="J447" s="9" t="str">
        <f>+'Info ELECTRONORTE'!N415</f>
        <v>TA060COR0S1C1240A</v>
      </c>
      <c r="K447" s="9" t="str">
        <f>+IF(B447="MOD INV_2018","Según corresponda",VLOOKUP(J447,SICODI!$G$3:$K$2404,2,FALSE))</f>
        <v>Según corresponda</v>
      </c>
      <c r="L447" s="142" t="str">
        <f t="shared" si="31"/>
        <v>Según corresponda</v>
      </c>
    </row>
    <row r="448" spans="1:12" x14ac:dyDescent="0.25">
      <c r="A448" s="53">
        <f>+'Info ELECTRONORTE'!A416</f>
        <v>412</v>
      </c>
      <c r="B448" s="26" t="str">
        <f t="shared" si="32"/>
        <v>MOD INV_2018</v>
      </c>
      <c r="C448" s="9" t="str">
        <f>+'Info ELECTRONORTE'!B416</f>
        <v>LAMBAYEQUE</v>
      </c>
      <c r="D448" s="9" t="str">
        <f>+'Info ELECTRONORTE'!C416</f>
        <v>LAMBAYEQUE - OLMOS</v>
      </c>
      <c r="E448" s="9" t="str">
        <f>+'Info ELECTRONORTE'!D416</f>
        <v>LAMBAYEQUE</v>
      </c>
      <c r="F448" s="9" t="str">
        <f>+'Info ELECTRONORTE'!I416</f>
        <v>Alta Tension</v>
      </c>
      <c r="G448" s="9">
        <f>+'Info ELECTRONORTE'!K416</f>
        <v>15</v>
      </c>
      <c r="H448" s="9" t="str">
        <f>+'Info ELECTRONORTE'!L416</f>
        <v>Torre</v>
      </c>
      <c r="I448" s="9" t="str">
        <f>+'Info ELECTRONORTE'!M416</f>
        <v>Metálico</v>
      </c>
      <c r="J448" s="9" t="str">
        <f>+'Info ELECTRONORTE'!N416</f>
        <v>TA060COR0S1C1240A</v>
      </c>
      <c r="K448" s="9" t="str">
        <f>+IF(B448="MOD INV_2018","Según corresponda",VLOOKUP(J448,SICODI!$G$3:$K$2404,2,FALSE))</f>
        <v>Según corresponda</v>
      </c>
      <c r="L448" s="142" t="str">
        <f t="shared" si="31"/>
        <v>Según corresponda</v>
      </c>
    </row>
    <row r="449" spans="1:12" x14ac:dyDescent="0.25">
      <c r="A449" s="53">
        <f>+'Info ELECTRONORTE'!A417</f>
        <v>413</v>
      </c>
      <c r="B449" s="26" t="str">
        <f t="shared" si="32"/>
        <v>MOD INV_2018</v>
      </c>
      <c r="C449" s="9" t="str">
        <f>+'Info ELECTRONORTE'!B417</f>
        <v>LAMBAYEQUE</v>
      </c>
      <c r="D449" s="9" t="str">
        <f>+'Info ELECTRONORTE'!C417</f>
        <v>LAMBAYEQUE - OLMOS</v>
      </c>
      <c r="E449" s="9" t="str">
        <f>+'Info ELECTRONORTE'!D417</f>
        <v>LAMBAYEQUE</v>
      </c>
      <c r="F449" s="9" t="str">
        <f>+'Info ELECTRONORTE'!I417</f>
        <v>Alta Tension</v>
      </c>
      <c r="G449" s="9">
        <f>+'Info ELECTRONORTE'!K417</f>
        <v>15</v>
      </c>
      <c r="H449" s="9" t="str">
        <f>+'Info ELECTRONORTE'!L417</f>
        <v>Torre</v>
      </c>
      <c r="I449" s="9" t="str">
        <f>+'Info ELECTRONORTE'!M417</f>
        <v>Metálico</v>
      </c>
      <c r="J449" s="9" t="str">
        <f>+'Info ELECTRONORTE'!N417</f>
        <v>TA060COR0S1C1240A</v>
      </c>
      <c r="K449" s="9" t="str">
        <f>+IF(B449="MOD INV_2018","Según corresponda",VLOOKUP(J449,SICODI!$G$3:$K$2404,2,FALSE))</f>
        <v>Según corresponda</v>
      </c>
      <c r="L449" s="142" t="str">
        <f t="shared" si="31"/>
        <v>Según corresponda</v>
      </c>
    </row>
    <row r="450" spans="1:12" x14ac:dyDescent="0.25">
      <c r="A450" s="53">
        <f>+'Info ELECTRONORTE'!A418</f>
        <v>414</v>
      </c>
      <c r="B450" s="26" t="str">
        <f t="shared" si="32"/>
        <v>MOD INV_2018</v>
      </c>
      <c r="C450" s="9" t="str">
        <f>+'Info ELECTRONORTE'!B418</f>
        <v>LAMBAYEQUE</v>
      </c>
      <c r="D450" s="9" t="str">
        <f>+'Info ELECTRONORTE'!C418</f>
        <v>LAMBAYEQUE - OLMOS</v>
      </c>
      <c r="E450" s="9" t="str">
        <f>+'Info ELECTRONORTE'!D418</f>
        <v>LAMBAYEQUE</v>
      </c>
      <c r="F450" s="9" t="str">
        <f>+'Info ELECTRONORTE'!I418</f>
        <v>Alta Tension</v>
      </c>
      <c r="G450" s="9">
        <f>+'Info ELECTRONORTE'!K418</f>
        <v>15</v>
      </c>
      <c r="H450" s="9" t="str">
        <f>+'Info ELECTRONORTE'!L418</f>
        <v>Torre</v>
      </c>
      <c r="I450" s="9" t="str">
        <f>+'Info ELECTRONORTE'!M418</f>
        <v>Metálico</v>
      </c>
      <c r="J450" s="9" t="str">
        <f>+'Info ELECTRONORTE'!N418</f>
        <v>TA060COR0S1C1240A</v>
      </c>
      <c r="K450" s="9" t="str">
        <f>+IF(B450="MOD INV_2018","Según corresponda",VLOOKUP(J450,SICODI!$G$3:$K$2404,2,FALSE))</f>
        <v>Según corresponda</v>
      </c>
      <c r="L450" s="142" t="str">
        <f t="shared" si="31"/>
        <v>Según corresponda</v>
      </c>
    </row>
    <row r="451" spans="1:12" x14ac:dyDescent="0.25">
      <c r="A451" s="53">
        <f>+'Info ELECTRONORTE'!A419</f>
        <v>415</v>
      </c>
      <c r="B451" s="26" t="str">
        <f t="shared" si="32"/>
        <v>MOD INV_2018</v>
      </c>
      <c r="C451" s="9" t="str">
        <f>+'Info ELECTRONORTE'!B419</f>
        <v>LAMBAYEQUE</v>
      </c>
      <c r="D451" s="9" t="str">
        <f>+'Info ELECTRONORTE'!C419</f>
        <v>LAMBAYEQUE - OLMOS</v>
      </c>
      <c r="E451" s="9" t="str">
        <f>+'Info ELECTRONORTE'!D419</f>
        <v>LAMBAYEQUE</v>
      </c>
      <c r="F451" s="9" t="str">
        <f>+'Info ELECTRONORTE'!I419</f>
        <v>Alta Tension</v>
      </c>
      <c r="G451" s="9">
        <f>+'Info ELECTRONORTE'!K419</f>
        <v>15</v>
      </c>
      <c r="H451" s="9" t="str">
        <f>+'Info ELECTRONORTE'!L419</f>
        <v>Torre</v>
      </c>
      <c r="I451" s="9" t="str">
        <f>+'Info ELECTRONORTE'!M419</f>
        <v>Metálico</v>
      </c>
      <c r="J451" s="9" t="str">
        <f>+'Info ELECTRONORTE'!N419</f>
        <v>TA060COR0S1C1240A</v>
      </c>
      <c r="K451" s="9" t="str">
        <f>+IF(B451="MOD INV_2018","Según corresponda",VLOOKUP(J451,SICODI!$G$3:$K$2404,2,FALSE))</f>
        <v>Según corresponda</v>
      </c>
      <c r="L451" s="142" t="str">
        <f t="shared" si="31"/>
        <v>Según corresponda</v>
      </c>
    </row>
    <row r="452" spans="1:12" x14ac:dyDescent="0.25">
      <c r="A452" s="53">
        <f>+'Info ELECTRONORTE'!A420</f>
        <v>416</v>
      </c>
      <c r="B452" s="26" t="str">
        <f t="shared" si="32"/>
        <v>SICODI</v>
      </c>
      <c r="C452" s="9" t="str">
        <f>+'Info ELECTRONORTE'!B420</f>
        <v>LAMBAYEQUE</v>
      </c>
      <c r="D452" s="9" t="str">
        <f>+'Info ELECTRONORTE'!C420</f>
        <v>LAMBAYEQUE - OLMOS</v>
      </c>
      <c r="E452" s="9" t="str">
        <f>+'Info ELECTRONORTE'!D420</f>
        <v>LAMBAYEQUE</v>
      </c>
      <c r="F452" s="9" t="str">
        <f>+'Info ELECTRONORTE'!I420</f>
        <v>Media Tension</v>
      </c>
      <c r="G452" s="9">
        <f>+'Info ELECTRONORTE'!K420</f>
        <v>13</v>
      </c>
      <c r="H452" s="9" t="str">
        <f>+'Info ELECTRONORTE'!L420</f>
        <v>Postes</v>
      </c>
      <c r="I452" s="9" t="str">
        <f>+'Info ELECTRONORTE'!M420</f>
        <v>Concreto</v>
      </c>
      <c r="J452" s="9" t="str">
        <f>+'Info ELECTRONORTE'!N420</f>
        <v>PPC19</v>
      </c>
      <c r="K452" s="9" t="str">
        <f>+IF(B452="MOD INV_2018","Según corresponda",VLOOKUP(J452,SICODI!$G$3:$K$2404,2,FALSE))</f>
        <v>POSTE DE CONCRETO ARMADO DE 13/300/150/345</v>
      </c>
      <c r="L452" s="142">
        <f t="shared" si="31"/>
        <v>0.52</v>
      </c>
    </row>
    <row r="453" spans="1:12" x14ac:dyDescent="0.25">
      <c r="A453" s="53">
        <f>+'Info ELECTRONORTE'!A421</f>
        <v>417</v>
      </c>
      <c r="B453" s="26" t="str">
        <f t="shared" si="32"/>
        <v>SICODI</v>
      </c>
      <c r="C453" s="9" t="str">
        <f>+'Info ELECTRONORTE'!B421</f>
        <v>LAMBAYEQUE</v>
      </c>
      <c r="D453" s="9" t="str">
        <f>+'Info ELECTRONORTE'!C421</f>
        <v>LAMBAYEQUE - OLMOS</v>
      </c>
      <c r="E453" s="9" t="str">
        <f>+'Info ELECTRONORTE'!D421</f>
        <v>LAMBAYEQUE</v>
      </c>
      <c r="F453" s="9" t="str">
        <f>+'Info ELECTRONORTE'!I421</f>
        <v>Media Tension</v>
      </c>
      <c r="G453" s="9">
        <f>+'Info ELECTRONORTE'!K421</f>
        <v>13</v>
      </c>
      <c r="H453" s="9" t="str">
        <f>+'Info ELECTRONORTE'!L421</f>
        <v>Postes</v>
      </c>
      <c r="I453" s="9" t="str">
        <f>+'Info ELECTRONORTE'!M421</f>
        <v>Concreto</v>
      </c>
      <c r="J453" s="9" t="str">
        <f>+'Info ELECTRONORTE'!N421</f>
        <v>PPC19</v>
      </c>
      <c r="K453" s="9" t="str">
        <f>+IF(B453="MOD INV_2018","Según corresponda",VLOOKUP(J453,SICODI!$G$3:$K$2404,2,FALSE))</f>
        <v>POSTE DE CONCRETO ARMADO DE 13/300/150/345</v>
      </c>
      <c r="L453" s="142">
        <f t="shared" si="31"/>
        <v>0.52</v>
      </c>
    </row>
    <row r="454" spans="1:12" x14ac:dyDescent="0.25">
      <c r="A454" s="53">
        <f>+'Info ELECTRONORTE'!A422</f>
        <v>418</v>
      </c>
      <c r="B454" s="26" t="str">
        <f t="shared" si="32"/>
        <v>SICODI</v>
      </c>
      <c r="C454" s="9" t="str">
        <f>+'Info ELECTRONORTE'!B422</f>
        <v>LAMBAYEQUE</v>
      </c>
      <c r="D454" s="9" t="str">
        <f>+'Info ELECTRONORTE'!C422</f>
        <v>LAMBAYEQUE - OLMOS</v>
      </c>
      <c r="E454" s="9" t="str">
        <f>+'Info ELECTRONORTE'!D422</f>
        <v>LAMBAYEQUE</v>
      </c>
      <c r="F454" s="9" t="str">
        <f>+'Info ELECTRONORTE'!I422</f>
        <v>Media Tension</v>
      </c>
      <c r="G454" s="9">
        <f>+'Info ELECTRONORTE'!K422</f>
        <v>13</v>
      </c>
      <c r="H454" s="9" t="str">
        <f>+'Info ELECTRONORTE'!L422</f>
        <v>Postes</v>
      </c>
      <c r="I454" s="9" t="str">
        <f>+'Info ELECTRONORTE'!M422</f>
        <v>Concreto</v>
      </c>
      <c r="J454" s="9" t="str">
        <f>+'Info ELECTRONORTE'!N422</f>
        <v>PPC19</v>
      </c>
      <c r="K454" s="9" t="str">
        <f>+IF(B454="MOD INV_2018","Según corresponda",VLOOKUP(J454,SICODI!$G$3:$K$2404,2,FALSE))</f>
        <v>POSTE DE CONCRETO ARMADO DE 13/300/150/345</v>
      </c>
      <c r="L454" s="142">
        <f t="shared" si="31"/>
        <v>0.52</v>
      </c>
    </row>
    <row r="455" spans="1:12" x14ac:dyDescent="0.25">
      <c r="A455" s="53">
        <f>+'Info ELECTRONORTE'!A423</f>
        <v>419</v>
      </c>
      <c r="B455" s="26" t="str">
        <f t="shared" si="32"/>
        <v>SICODI</v>
      </c>
      <c r="C455" s="9" t="str">
        <f>+'Info ELECTRONORTE'!B423</f>
        <v>LAMBAYEQUE</v>
      </c>
      <c r="D455" s="9" t="str">
        <f>+'Info ELECTRONORTE'!C423</f>
        <v>LAMBAYEQUE - OLMOS</v>
      </c>
      <c r="E455" s="9" t="str">
        <f>+'Info ELECTRONORTE'!D423</f>
        <v>LAMBAYEQUE</v>
      </c>
      <c r="F455" s="9" t="str">
        <f>+'Info ELECTRONORTE'!I423</f>
        <v>Media Tension</v>
      </c>
      <c r="G455" s="9">
        <f>+'Info ELECTRONORTE'!K423</f>
        <v>13</v>
      </c>
      <c r="H455" s="9" t="str">
        <f>+'Info ELECTRONORTE'!L423</f>
        <v>Postes</v>
      </c>
      <c r="I455" s="9" t="str">
        <f>+'Info ELECTRONORTE'!M423</f>
        <v>Concreto</v>
      </c>
      <c r="J455" s="9" t="str">
        <f>+'Info ELECTRONORTE'!N423</f>
        <v>PPC19</v>
      </c>
      <c r="K455" s="9" t="str">
        <f>+IF(B455="MOD INV_2018","Según corresponda",VLOOKUP(J455,SICODI!$G$3:$K$2404,2,FALSE))</f>
        <v>POSTE DE CONCRETO ARMADO DE 13/300/150/345</v>
      </c>
      <c r="L455" s="142">
        <f t="shared" si="31"/>
        <v>0.52</v>
      </c>
    </row>
    <row r="456" spans="1:12" x14ac:dyDescent="0.25">
      <c r="A456" s="53">
        <f>+'Info ELECTRONORTE'!A424</f>
        <v>420</v>
      </c>
      <c r="B456" s="26" t="str">
        <f t="shared" si="32"/>
        <v>SICODI</v>
      </c>
      <c r="C456" s="9" t="str">
        <f>+'Info ELECTRONORTE'!B424</f>
        <v>LAMBAYEQUE</v>
      </c>
      <c r="D456" s="9" t="str">
        <f>+'Info ELECTRONORTE'!C424</f>
        <v>LAMBAYEQUE - OLMOS</v>
      </c>
      <c r="E456" s="9" t="str">
        <f>+'Info ELECTRONORTE'!D424</f>
        <v>LAMBAYEQUE</v>
      </c>
      <c r="F456" s="9" t="str">
        <f>+'Info ELECTRONORTE'!I424</f>
        <v>Media Tension</v>
      </c>
      <c r="G456" s="9">
        <f>+'Info ELECTRONORTE'!K424</f>
        <v>13</v>
      </c>
      <c r="H456" s="9" t="str">
        <f>+'Info ELECTRONORTE'!L424</f>
        <v>Postes</v>
      </c>
      <c r="I456" s="9" t="str">
        <f>+'Info ELECTRONORTE'!M424</f>
        <v>Concreto</v>
      </c>
      <c r="J456" s="9" t="str">
        <f>+'Info ELECTRONORTE'!N424</f>
        <v>PPC19</v>
      </c>
      <c r="K456" s="9" t="str">
        <f>+IF(B456="MOD INV_2018","Según corresponda",VLOOKUP(J456,SICODI!$G$3:$K$2404,2,FALSE))</f>
        <v>POSTE DE CONCRETO ARMADO DE 13/300/150/345</v>
      </c>
      <c r="L456" s="142">
        <f t="shared" si="31"/>
        <v>0.52</v>
      </c>
    </row>
    <row r="457" spans="1:12" x14ac:dyDescent="0.25">
      <c r="A457" s="53">
        <f>+'Info ELECTRONORTE'!A425</f>
        <v>421</v>
      </c>
      <c r="B457" s="26" t="str">
        <f t="shared" si="32"/>
        <v>SICODI</v>
      </c>
      <c r="C457" s="9" t="str">
        <f>+'Info ELECTRONORTE'!B425</f>
        <v>LAMBAYEQUE</v>
      </c>
      <c r="D457" s="9" t="str">
        <f>+'Info ELECTRONORTE'!C425</f>
        <v>LAMBAYEQUE - OLMOS</v>
      </c>
      <c r="E457" s="9" t="str">
        <f>+'Info ELECTRONORTE'!D425</f>
        <v>LAMBAYEQUE</v>
      </c>
      <c r="F457" s="9" t="str">
        <f>+'Info ELECTRONORTE'!I425</f>
        <v>Media Tension</v>
      </c>
      <c r="G457" s="9">
        <f>+'Info ELECTRONORTE'!K425</f>
        <v>13</v>
      </c>
      <c r="H457" s="9" t="str">
        <f>+'Info ELECTRONORTE'!L425</f>
        <v>Postes</v>
      </c>
      <c r="I457" s="9" t="str">
        <f>+'Info ELECTRONORTE'!M425</f>
        <v>Concreto</v>
      </c>
      <c r="J457" s="9" t="str">
        <f>+'Info ELECTRONORTE'!N425</f>
        <v>PPC19</v>
      </c>
      <c r="K457" s="9" t="str">
        <f>+IF(B457="MOD INV_2018","Según corresponda",VLOOKUP(J457,SICODI!$G$3:$K$2404,2,FALSE))</f>
        <v>POSTE DE CONCRETO ARMADO DE 13/300/150/345</v>
      </c>
      <c r="L457" s="142">
        <f t="shared" si="31"/>
        <v>0.52</v>
      </c>
    </row>
    <row r="458" spans="1:12" x14ac:dyDescent="0.25">
      <c r="A458" s="53">
        <f>+'Info ELECTRONORTE'!A426</f>
        <v>422</v>
      </c>
      <c r="B458" s="26" t="str">
        <f t="shared" si="32"/>
        <v>SICODI</v>
      </c>
      <c r="C458" s="9" t="str">
        <f>+'Info ELECTRONORTE'!B426</f>
        <v>LAMBAYEQUE</v>
      </c>
      <c r="D458" s="9" t="str">
        <f>+'Info ELECTRONORTE'!C426</f>
        <v>LAMBAYEQUE - OLMOS</v>
      </c>
      <c r="E458" s="9" t="str">
        <f>+'Info ELECTRONORTE'!D426</f>
        <v>LAMBAYEQUE</v>
      </c>
      <c r="F458" s="9" t="str">
        <f>+'Info ELECTRONORTE'!I426</f>
        <v>Media Tension</v>
      </c>
      <c r="G458" s="9">
        <f>+'Info ELECTRONORTE'!K426</f>
        <v>13</v>
      </c>
      <c r="H458" s="9" t="str">
        <f>+'Info ELECTRONORTE'!L426</f>
        <v>Postes</v>
      </c>
      <c r="I458" s="9" t="str">
        <f>+'Info ELECTRONORTE'!M426</f>
        <v>Concreto</v>
      </c>
      <c r="J458" s="9" t="str">
        <f>+'Info ELECTRONORTE'!N426</f>
        <v>PPC19</v>
      </c>
      <c r="K458" s="9" t="str">
        <f>+IF(B458="MOD INV_2018","Según corresponda",VLOOKUP(J458,SICODI!$G$3:$K$2404,2,FALSE))</f>
        <v>POSTE DE CONCRETO ARMADO DE 13/300/150/345</v>
      </c>
      <c r="L458" s="142">
        <f t="shared" si="31"/>
        <v>0.52</v>
      </c>
    </row>
    <row r="459" spans="1:12" x14ac:dyDescent="0.25">
      <c r="A459" s="53">
        <f>+'Info ELECTRONORTE'!A427</f>
        <v>423</v>
      </c>
      <c r="B459" s="26" t="str">
        <f t="shared" si="32"/>
        <v>SICODI</v>
      </c>
      <c r="C459" s="9" t="str">
        <f>+'Info ELECTRONORTE'!B427</f>
        <v>LAMBAYEQUE</v>
      </c>
      <c r="D459" s="9" t="str">
        <f>+'Info ELECTRONORTE'!C427</f>
        <v>LAMBAYEQUE - OLMOS</v>
      </c>
      <c r="E459" s="9" t="str">
        <f>+'Info ELECTRONORTE'!D427</f>
        <v>LAMBAYEQUE</v>
      </c>
      <c r="F459" s="9" t="str">
        <f>+'Info ELECTRONORTE'!I427</f>
        <v>Media Tension</v>
      </c>
      <c r="G459" s="9">
        <f>+'Info ELECTRONORTE'!K427</f>
        <v>13</v>
      </c>
      <c r="H459" s="9" t="str">
        <f>+'Info ELECTRONORTE'!L427</f>
        <v>Postes</v>
      </c>
      <c r="I459" s="9" t="str">
        <f>+'Info ELECTRONORTE'!M427</f>
        <v>Concreto</v>
      </c>
      <c r="J459" s="9" t="str">
        <f>+'Info ELECTRONORTE'!N427</f>
        <v>PPC19</v>
      </c>
      <c r="K459" s="9" t="str">
        <f>+IF(B459="MOD INV_2018","Según corresponda",VLOOKUP(J459,SICODI!$G$3:$K$2404,2,FALSE))</f>
        <v>POSTE DE CONCRETO ARMADO DE 13/300/150/345</v>
      </c>
      <c r="L459" s="142">
        <f t="shared" si="31"/>
        <v>0.52</v>
      </c>
    </row>
    <row r="460" spans="1:12" x14ac:dyDescent="0.25">
      <c r="A460" s="53">
        <f>+'Info ELECTRONORTE'!A428</f>
        <v>424</v>
      </c>
      <c r="B460" s="26" t="str">
        <f t="shared" si="32"/>
        <v>SICODI</v>
      </c>
      <c r="C460" s="9" t="str">
        <f>+'Info ELECTRONORTE'!B428</f>
        <v>LAMBAYEQUE</v>
      </c>
      <c r="D460" s="9" t="str">
        <f>+'Info ELECTRONORTE'!C428</f>
        <v>LAMBAYEQUE - OLMOS</v>
      </c>
      <c r="E460" s="9" t="str">
        <f>+'Info ELECTRONORTE'!D428</f>
        <v>LAMBAYEQUE</v>
      </c>
      <c r="F460" s="9" t="str">
        <f>+'Info ELECTRONORTE'!I428</f>
        <v>Media Tension</v>
      </c>
      <c r="G460" s="9">
        <f>+'Info ELECTRONORTE'!K428</f>
        <v>13</v>
      </c>
      <c r="H460" s="9" t="str">
        <f>+'Info ELECTRONORTE'!L428</f>
        <v>Postes</v>
      </c>
      <c r="I460" s="9" t="str">
        <f>+'Info ELECTRONORTE'!M428</f>
        <v>Concreto</v>
      </c>
      <c r="J460" s="9" t="str">
        <f>+'Info ELECTRONORTE'!N428</f>
        <v>PPC19</v>
      </c>
      <c r="K460" s="9" t="str">
        <f>+IF(B460="MOD INV_2018","Según corresponda",VLOOKUP(J460,SICODI!$G$3:$K$2404,2,FALSE))</f>
        <v>POSTE DE CONCRETO ARMADO DE 13/300/150/345</v>
      </c>
      <c r="L460" s="142">
        <f t="shared" si="31"/>
        <v>0.52</v>
      </c>
    </row>
    <row r="461" spans="1:12" x14ac:dyDescent="0.25">
      <c r="A461" s="53">
        <f>+'Info ELECTRONORTE'!A429</f>
        <v>425</v>
      </c>
      <c r="B461" s="26" t="str">
        <f t="shared" si="32"/>
        <v>SICODI</v>
      </c>
      <c r="C461" s="9" t="str">
        <f>+'Info ELECTRONORTE'!B429</f>
        <v>LAMBAYEQUE</v>
      </c>
      <c r="D461" s="9" t="str">
        <f>+'Info ELECTRONORTE'!C429</f>
        <v>LAMBAYEQUE - OLMOS</v>
      </c>
      <c r="E461" s="9" t="str">
        <f>+'Info ELECTRONORTE'!D429</f>
        <v>LAMBAYEQUE</v>
      </c>
      <c r="F461" s="9" t="str">
        <f>+'Info ELECTRONORTE'!I429</f>
        <v>Media Tension</v>
      </c>
      <c r="G461" s="9">
        <f>+'Info ELECTRONORTE'!K429</f>
        <v>13</v>
      </c>
      <c r="H461" s="9" t="str">
        <f>+'Info ELECTRONORTE'!L429</f>
        <v>Postes</v>
      </c>
      <c r="I461" s="9" t="str">
        <f>+'Info ELECTRONORTE'!M429</f>
        <v>Concreto</v>
      </c>
      <c r="J461" s="9" t="str">
        <f>+'Info ELECTRONORTE'!N429</f>
        <v>PPC19</v>
      </c>
      <c r="K461" s="9" t="str">
        <f>+IF(B461="MOD INV_2018","Según corresponda",VLOOKUP(J461,SICODI!$G$3:$K$2404,2,FALSE))</f>
        <v>POSTE DE CONCRETO ARMADO DE 13/300/150/345</v>
      </c>
      <c r="L461" s="142">
        <f t="shared" si="31"/>
        <v>0.52</v>
      </c>
    </row>
    <row r="462" spans="1:12" x14ac:dyDescent="0.25">
      <c r="A462" s="53">
        <f>+'Info ELECTRONORTE'!A430</f>
        <v>426</v>
      </c>
      <c r="B462" s="26" t="str">
        <f t="shared" si="32"/>
        <v>SICODI</v>
      </c>
      <c r="C462" s="9" t="str">
        <f>+'Info ELECTRONORTE'!B430</f>
        <v>LAMBAYEQUE</v>
      </c>
      <c r="D462" s="9" t="str">
        <f>+'Info ELECTRONORTE'!C430</f>
        <v>LAMBAYEQUE - OLMOS</v>
      </c>
      <c r="E462" s="9" t="str">
        <f>+'Info ELECTRONORTE'!D430</f>
        <v>LAMBAYEQUE</v>
      </c>
      <c r="F462" s="9" t="str">
        <f>+'Info ELECTRONORTE'!I430</f>
        <v>Media Tension</v>
      </c>
      <c r="G462" s="9">
        <f>+'Info ELECTRONORTE'!K430</f>
        <v>13</v>
      </c>
      <c r="H462" s="9" t="str">
        <f>+'Info ELECTRONORTE'!L430</f>
        <v>Postes</v>
      </c>
      <c r="I462" s="9" t="str">
        <f>+'Info ELECTRONORTE'!M430</f>
        <v>Concreto</v>
      </c>
      <c r="J462" s="9" t="str">
        <f>+'Info ELECTRONORTE'!N430</f>
        <v>PPC19</v>
      </c>
      <c r="K462" s="9" t="str">
        <f>+IF(B462="MOD INV_2018","Según corresponda",VLOOKUP(J462,SICODI!$G$3:$K$2404,2,FALSE))</f>
        <v>POSTE DE CONCRETO ARMADO DE 13/300/150/345</v>
      </c>
      <c r="L462" s="142">
        <f t="shared" si="31"/>
        <v>0.52</v>
      </c>
    </row>
    <row r="463" spans="1:12" x14ac:dyDescent="0.25">
      <c r="A463" s="53">
        <f>+'Info ELECTRONORTE'!A431</f>
        <v>427</v>
      </c>
      <c r="B463" s="26" t="str">
        <f t="shared" si="32"/>
        <v>SICODI</v>
      </c>
      <c r="C463" s="9" t="str">
        <f>+'Info ELECTRONORTE'!B431</f>
        <v>LAMBAYEQUE</v>
      </c>
      <c r="D463" s="9" t="str">
        <f>+'Info ELECTRONORTE'!C431</f>
        <v>LAMBAYEQUE - OLMOS</v>
      </c>
      <c r="E463" s="9" t="str">
        <f>+'Info ELECTRONORTE'!D431</f>
        <v>LAMBAYEQUE</v>
      </c>
      <c r="F463" s="9" t="str">
        <f>+'Info ELECTRONORTE'!I431</f>
        <v>Media Tension</v>
      </c>
      <c r="G463" s="9">
        <f>+'Info ELECTRONORTE'!K431</f>
        <v>13</v>
      </c>
      <c r="H463" s="9" t="str">
        <f>+'Info ELECTRONORTE'!L431</f>
        <v>Postes</v>
      </c>
      <c r="I463" s="9" t="str">
        <f>+'Info ELECTRONORTE'!M431</f>
        <v>Concreto</v>
      </c>
      <c r="J463" s="9" t="str">
        <f>+'Info ELECTRONORTE'!N431</f>
        <v>PPC19</v>
      </c>
      <c r="K463" s="9" t="str">
        <f>+IF(B463="MOD INV_2018","Según corresponda",VLOOKUP(J463,SICODI!$G$3:$K$2404,2,FALSE))</f>
        <v>POSTE DE CONCRETO ARMADO DE 13/300/150/345</v>
      </c>
      <c r="L463" s="142">
        <f t="shared" si="31"/>
        <v>0.52</v>
      </c>
    </row>
    <row r="464" spans="1:12" x14ac:dyDescent="0.25">
      <c r="A464" s="53">
        <f>+'Info ELECTRONORTE'!A432</f>
        <v>428</v>
      </c>
      <c r="B464" s="26" t="str">
        <f t="shared" si="32"/>
        <v>SICODI</v>
      </c>
      <c r="C464" s="9" t="str">
        <f>+'Info ELECTRONORTE'!B432</f>
        <v>LAMBAYEQUE</v>
      </c>
      <c r="D464" s="9" t="str">
        <f>+'Info ELECTRONORTE'!C432</f>
        <v>LAMBAYEQUE - OLMOS</v>
      </c>
      <c r="E464" s="9" t="str">
        <f>+'Info ELECTRONORTE'!D432</f>
        <v>LAMBAYEQUE</v>
      </c>
      <c r="F464" s="9" t="str">
        <f>+'Info ELECTRONORTE'!I432</f>
        <v>Media Tension</v>
      </c>
      <c r="G464" s="9">
        <f>+'Info ELECTRONORTE'!K432</f>
        <v>13</v>
      </c>
      <c r="H464" s="9" t="str">
        <f>+'Info ELECTRONORTE'!L432</f>
        <v>Postes</v>
      </c>
      <c r="I464" s="9" t="str">
        <f>+'Info ELECTRONORTE'!M432</f>
        <v>Concreto</v>
      </c>
      <c r="J464" s="9" t="str">
        <f>+'Info ELECTRONORTE'!N432</f>
        <v>PPC19</v>
      </c>
      <c r="K464" s="9" t="str">
        <f>+IF(B464="MOD INV_2018","Según corresponda",VLOOKUP(J464,SICODI!$G$3:$K$2404,2,FALSE))</f>
        <v>POSTE DE CONCRETO ARMADO DE 13/300/150/345</v>
      </c>
      <c r="L464" s="142">
        <f t="shared" si="31"/>
        <v>0.52</v>
      </c>
    </row>
    <row r="465" spans="1:12" x14ac:dyDescent="0.25">
      <c r="A465" s="53">
        <f>+'Info ELECTRONORTE'!A433</f>
        <v>429</v>
      </c>
      <c r="B465" s="26" t="str">
        <f t="shared" si="32"/>
        <v>SICODI</v>
      </c>
      <c r="C465" s="9" t="str">
        <f>+'Info ELECTRONORTE'!B433</f>
        <v>LAMBAYEQUE</v>
      </c>
      <c r="D465" s="9" t="str">
        <f>+'Info ELECTRONORTE'!C433</f>
        <v>LAMBAYEQUE - OLMOS</v>
      </c>
      <c r="E465" s="9" t="str">
        <f>+'Info ELECTRONORTE'!D433</f>
        <v>LAMBAYEQUE</v>
      </c>
      <c r="F465" s="9" t="str">
        <f>+'Info ELECTRONORTE'!I433</f>
        <v>Media Tension</v>
      </c>
      <c r="G465" s="9">
        <f>+'Info ELECTRONORTE'!K433</f>
        <v>13</v>
      </c>
      <c r="H465" s="9" t="str">
        <f>+'Info ELECTRONORTE'!L433</f>
        <v>Postes</v>
      </c>
      <c r="I465" s="9" t="str">
        <f>+'Info ELECTRONORTE'!M433</f>
        <v>Concreto</v>
      </c>
      <c r="J465" s="9" t="str">
        <f>+'Info ELECTRONORTE'!N433</f>
        <v>PPC19</v>
      </c>
      <c r="K465" s="9" t="str">
        <f>+IF(B465="MOD INV_2018","Según corresponda",VLOOKUP(J465,SICODI!$G$3:$K$2404,2,FALSE))</f>
        <v>POSTE DE CONCRETO ARMADO DE 13/300/150/345</v>
      </c>
      <c r="L465" s="142">
        <f t="shared" si="31"/>
        <v>0.52</v>
      </c>
    </row>
    <row r="466" spans="1:12" x14ac:dyDescent="0.25">
      <c r="A466" s="53">
        <f>+'Info ELECTRONORTE'!A434</f>
        <v>430</v>
      </c>
      <c r="B466" s="26" t="str">
        <f t="shared" si="32"/>
        <v>SICODI</v>
      </c>
      <c r="C466" s="9" t="str">
        <f>+'Info ELECTRONORTE'!B434</f>
        <v>LAMBAYEQUE</v>
      </c>
      <c r="D466" s="9" t="str">
        <f>+'Info ELECTRONORTE'!C434</f>
        <v>LAMBAYEQUE - OLMOS</v>
      </c>
      <c r="E466" s="9" t="str">
        <f>+'Info ELECTRONORTE'!D434</f>
        <v>LAMBAYEQUE</v>
      </c>
      <c r="F466" s="9" t="str">
        <f>+'Info ELECTRONORTE'!I434</f>
        <v>Media Tension</v>
      </c>
      <c r="G466" s="9">
        <f>+'Info ELECTRONORTE'!K434</f>
        <v>13</v>
      </c>
      <c r="H466" s="9" t="str">
        <f>+'Info ELECTRONORTE'!L434</f>
        <v>Postes</v>
      </c>
      <c r="I466" s="9" t="str">
        <f>+'Info ELECTRONORTE'!M434</f>
        <v>Concreto</v>
      </c>
      <c r="J466" s="9" t="str">
        <f>+'Info ELECTRONORTE'!N434</f>
        <v>PPC19</v>
      </c>
      <c r="K466" s="9" t="str">
        <f>+IF(B466="MOD INV_2018","Según corresponda",VLOOKUP(J466,SICODI!$G$3:$K$2404,2,FALSE))</f>
        <v>POSTE DE CONCRETO ARMADO DE 13/300/150/345</v>
      </c>
      <c r="L466" s="142">
        <f t="shared" si="31"/>
        <v>0.52</v>
      </c>
    </row>
    <row r="467" spans="1:12" x14ac:dyDescent="0.25">
      <c r="A467" s="53">
        <f>+'Info ELECTRONORTE'!A435</f>
        <v>431</v>
      </c>
      <c r="B467" s="26" t="str">
        <f t="shared" si="32"/>
        <v>SICODI</v>
      </c>
      <c r="C467" s="9" t="str">
        <f>+'Info ELECTRONORTE'!B435</f>
        <v>LAMBAYEQUE</v>
      </c>
      <c r="D467" s="9" t="str">
        <f>+'Info ELECTRONORTE'!C435</f>
        <v>LAMBAYEQUE - OLMOS</v>
      </c>
      <c r="E467" s="9" t="str">
        <f>+'Info ELECTRONORTE'!D435</f>
        <v>LAMBAYEQUE</v>
      </c>
      <c r="F467" s="9" t="str">
        <f>+'Info ELECTRONORTE'!I435</f>
        <v>Media Tension</v>
      </c>
      <c r="G467" s="9">
        <f>+'Info ELECTRONORTE'!K435</f>
        <v>13</v>
      </c>
      <c r="H467" s="9" t="str">
        <f>+'Info ELECTRONORTE'!L435</f>
        <v>Postes</v>
      </c>
      <c r="I467" s="9" t="str">
        <f>+'Info ELECTRONORTE'!M435</f>
        <v>Concreto</v>
      </c>
      <c r="J467" s="9" t="str">
        <f>+'Info ELECTRONORTE'!N435</f>
        <v>PPC19</v>
      </c>
      <c r="K467" s="9" t="str">
        <f>+IF(B467="MOD INV_2018","Según corresponda",VLOOKUP(J467,SICODI!$G$3:$K$2404,2,FALSE))</f>
        <v>POSTE DE CONCRETO ARMADO DE 13/300/150/345</v>
      </c>
      <c r="L467" s="142">
        <f t="shared" si="31"/>
        <v>0.52</v>
      </c>
    </row>
    <row r="468" spans="1:12" x14ac:dyDescent="0.25">
      <c r="A468" s="53">
        <f>+'Info ELECTRONORTE'!A436</f>
        <v>432</v>
      </c>
      <c r="B468" s="26" t="str">
        <f t="shared" si="32"/>
        <v>SICODI</v>
      </c>
      <c r="C468" s="9" t="str">
        <f>+'Info ELECTRONORTE'!B436</f>
        <v>LAMBAYEQUE</v>
      </c>
      <c r="D468" s="9" t="str">
        <f>+'Info ELECTRONORTE'!C436</f>
        <v>LAMBAYEQUE - OLMOS</v>
      </c>
      <c r="E468" s="9" t="str">
        <f>+'Info ELECTRONORTE'!D436</f>
        <v>LAMBAYEQUE</v>
      </c>
      <c r="F468" s="9" t="str">
        <f>+'Info ELECTRONORTE'!I436</f>
        <v>Media Tension</v>
      </c>
      <c r="G468" s="9">
        <f>+'Info ELECTRONORTE'!K436</f>
        <v>13</v>
      </c>
      <c r="H468" s="9" t="str">
        <f>+'Info ELECTRONORTE'!L436</f>
        <v>Postes</v>
      </c>
      <c r="I468" s="9" t="str">
        <f>+'Info ELECTRONORTE'!M436</f>
        <v>Concreto</v>
      </c>
      <c r="J468" s="9" t="str">
        <f>+'Info ELECTRONORTE'!N436</f>
        <v>PPC19</v>
      </c>
      <c r="K468" s="9" t="str">
        <f>+IF(B468="MOD INV_2018","Según corresponda",VLOOKUP(J468,SICODI!$G$3:$K$2404,2,FALSE))</f>
        <v>POSTE DE CONCRETO ARMADO DE 13/300/150/345</v>
      </c>
      <c r="L468" s="142">
        <f t="shared" si="31"/>
        <v>0.52</v>
      </c>
    </row>
    <row r="469" spans="1:12" x14ac:dyDescent="0.25">
      <c r="A469" s="53">
        <f>+'Info ELECTRONORTE'!A437</f>
        <v>433</v>
      </c>
      <c r="B469" s="26" t="str">
        <f t="shared" si="32"/>
        <v>SICODI</v>
      </c>
      <c r="C469" s="9" t="str">
        <f>+'Info ELECTRONORTE'!B437</f>
        <v>LAMBAYEQUE</v>
      </c>
      <c r="D469" s="9" t="str">
        <f>+'Info ELECTRONORTE'!C437</f>
        <v>LAMBAYEQUE - OLMOS</v>
      </c>
      <c r="E469" s="9" t="str">
        <f>+'Info ELECTRONORTE'!D437</f>
        <v>LAMBAYEQUE</v>
      </c>
      <c r="F469" s="9" t="str">
        <f>+'Info ELECTRONORTE'!I437</f>
        <v>Media Tension</v>
      </c>
      <c r="G469" s="9">
        <f>+'Info ELECTRONORTE'!K437</f>
        <v>13</v>
      </c>
      <c r="H469" s="9" t="str">
        <f>+'Info ELECTRONORTE'!L437</f>
        <v>Postes</v>
      </c>
      <c r="I469" s="9" t="str">
        <f>+'Info ELECTRONORTE'!M437</f>
        <v>Concreto</v>
      </c>
      <c r="J469" s="9" t="str">
        <f>+'Info ELECTRONORTE'!N437</f>
        <v>PPC19</v>
      </c>
      <c r="K469" s="9" t="str">
        <f>+IF(B469="MOD INV_2018","Según corresponda",VLOOKUP(J469,SICODI!$G$3:$K$2404,2,FALSE))</f>
        <v>POSTE DE CONCRETO ARMADO DE 13/300/150/345</v>
      </c>
      <c r="L469" s="142">
        <f t="shared" si="31"/>
        <v>0.52</v>
      </c>
    </row>
    <row r="470" spans="1:12" x14ac:dyDescent="0.25">
      <c r="A470" s="53">
        <f>+'Info ELECTRONORTE'!A438</f>
        <v>434</v>
      </c>
      <c r="B470" s="26" t="str">
        <f t="shared" si="32"/>
        <v>SICODI</v>
      </c>
      <c r="C470" s="9" t="str">
        <f>+'Info ELECTRONORTE'!B438</f>
        <v>LAMBAYEQUE</v>
      </c>
      <c r="D470" s="9" t="str">
        <f>+'Info ELECTRONORTE'!C438</f>
        <v>LAMBAYEQUE - OLMOS</v>
      </c>
      <c r="E470" s="9" t="str">
        <f>+'Info ELECTRONORTE'!D438</f>
        <v>LAMBAYEQUE</v>
      </c>
      <c r="F470" s="9" t="str">
        <f>+'Info ELECTRONORTE'!I438</f>
        <v>Media Tension</v>
      </c>
      <c r="G470" s="9">
        <f>+'Info ELECTRONORTE'!K438</f>
        <v>13</v>
      </c>
      <c r="H470" s="9" t="str">
        <f>+'Info ELECTRONORTE'!L438</f>
        <v>Postes</v>
      </c>
      <c r="I470" s="9" t="str">
        <f>+'Info ELECTRONORTE'!M438</f>
        <v>Concreto</v>
      </c>
      <c r="J470" s="9" t="str">
        <f>+'Info ELECTRONORTE'!N438</f>
        <v>PPC19</v>
      </c>
      <c r="K470" s="9" t="str">
        <f>+IF(B470="MOD INV_2018","Según corresponda",VLOOKUP(J470,SICODI!$G$3:$K$2404,2,FALSE))</f>
        <v>POSTE DE CONCRETO ARMADO DE 13/300/150/345</v>
      </c>
      <c r="L470" s="142">
        <f t="shared" si="31"/>
        <v>0.52</v>
      </c>
    </row>
    <row r="471" spans="1:12" x14ac:dyDescent="0.25">
      <c r="A471" s="53">
        <f>+'Info ELECTRONORTE'!A439</f>
        <v>435</v>
      </c>
      <c r="B471" s="26" t="str">
        <f t="shared" si="32"/>
        <v>SICODI</v>
      </c>
      <c r="C471" s="9" t="str">
        <f>+'Info ELECTRONORTE'!B439</f>
        <v>LAMBAYEQUE</v>
      </c>
      <c r="D471" s="9" t="str">
        <f>+'Info ELECTRONORTE'!C439</f>
        <v>LAMBAYEQUE - OLMOS</v>
      </c>
      <c r="E471" s="9" t="str">
        <f>+'Info ELECTRONORTE'!D439</f>
        <v>LAMBAYEQUE</v>
      </c>
      <c r="F471" s="9" t="str">
        <f>+'Info ELECTRONORTE'!I439</f>
        <v>Media Tension</v>
      </c>
      <c r="G471" s="9">
        <f>+'Info ELECTRONORTE'!K439</f>
        <v>13</v>
      </c>
      <c r="H471" s="9" t="str">
        <f>+'Info ELECTRONORTE'!L439</f>
        <v>Postes</v>
      </c>
      <c r="I471" s="9" t="str">
        <f>+'Info ELECTRONORTE'!M439</f>
        <v>Concreto</v>
      </c>
      <c r="J471" s="9" t="str">
        <f>+'Info ELECTRONORTE'!N439</f>
        <v>PPC19</v>
      </c>
      <c r="K471" s="9" t="str">
        <f>+IF(B471="MOD INV_2018","Según corresponda",VLOOKUP(J471,SICODI!$G$3:$K$2404,2,FALSE))</f>
        <v>POSTE DE CONCRETO ARMADO DE 13/300/150/345</v>
      </c>
      <c r="L471" s="142">
        <f t="shared" si="31"/>
        <v>0.52</v>
      </c>
    </row>
    <row r="472" spans="1:12" x14ac:dyDescent="0.25">
      <c r="A472" s="53">
        <f>+'Info ELECTRONORTE'!A440</f>
        <v>436</v>
      </c>
      <c r="B472" s="26" t="str">
        <f t="shared" si="32"/>
        <v>SICODI</v>
      </c>
      <c r="C472" s="9" t="str">
        <f>+'Info ELECTRONORTE'!B440</f>
        <v>LAMBAYEQUE</v>
      </c>
      <c r="D472" s="9" t="str">
        <f>+'Info ELECTRONORTE'!C440</f>
        <v>LAMBAYEQUE - OLMOS</v>
      </c>
      <c r="E472" s="9" t="str">
        <f>+'Info ELECTRONORTE'!D440</f>
        <v>LAMBAYEQUE</v>
      </c>
      <c r="F472" s="9" t="str">
        <f>+'Info ELECTRONORTE'!I440</f>
        <v>Media Tension</v>
      </c>
      <c r="G472" s="9">
        <f>+'Info ELECTRONORTE'!K440</f>
        <v>13</v>
      </c>
      <c r="H472" s="9" t="str">
        <f>+'Info ELECTRONORTE'!L440</f>
        <v>Postes</v>
      </c>
      <c r="I472" s="9" t="str">
        <f>+'Info ELECTRONORTE'!M440</f>
        <v>Concreto</v>
      </c>
      <c r="J472" s="9" t="str">
        <f>+'Info ELECTRONORTE'!N440</f>
        <v>PPC19</v>
      </c>
      <c r="K472" s="9" t="str">
        <f>+IF(B472="MOD INV_2018","Según corresponda",VLOOKUP(J472,SICODI!$G$3:$K$2404,2,FALSE))</f>
        <v>POSTE DE CONCRETO ARMADO DE 13/300/150/345</v>
      </c>
      <c r="L472" s="142">
        <f t="shared" si="31"/>
        <v>0.52</v>
      </c>
    </row>
    <row r="473" spans="1:12" x14ac:dyDescent="0.25">
      <c r="A473" s="53">
        <f>+'Info ELECTRONORTE'!A441</f>
        <v>437</v>
      </c>
      <c r="B473" s="26" t="str">
        <f t="shared" si="32"/>
        <v>SICODI</v>
      </c>
      <c r="C473" s="9" t="str">
        <f>+'Info ELECTRONORTE'!B441</f>
        <v>LAMBAYEQUE</v>
      </c>
      <c r="D473" s="9" t="str">
        <f>+'Info ELECTRONORTE'!C441</f>
        <v>LAMBAYEQUE - OLMOS</v>
      </c>
      <c r="E473" s="9" t="str">
        <f>+'Info ELECTRONORTE'!D441</f>
        <v>LAMBAYEQUE</v>
      </c>
      <c r="F473" s="9" t="str">
        <f>+'Info ELECTRONORTE'!I441</f>
        <v>Media Tension</v>
      </c>
      <c r="G473" s="9">
        <f>+'Info ELECTRONORTE'!K441</f>
        <v>13</v>
      </c>
      <c r="H473" s="9" t="str">
        <f>+'Info ELECTRONORTE'!L441</f>
        <v>Postes</v>
      </c>
      <c r="I473" s="9" t="str">
        <f>+'Info ELECTRONORTE'!M441</f>
        <v>Concreto</v>
      </c>
      <c r="J473" s="9" t="str">
        <f>+'Info ELECTRONORTE'!N441</f>
        <v>PPC19</v>
      </c>
      <c r="K473" s="9" t="str">
        <f>+IF(B473="MOD INV_2018","Según corresponda",VLOOKUP(J473,SICODI!$G$3:$K$2404,2,FALSE))</f>
        <v>POSTE DE CONCRETO ARMADO DE 13/300/150/345</v>
      </c>
      <c r="L473" s="142">
        <f t="shared" si="31"/>
        <v>0.52</v>
      </c>
    </row>
    <row r="474" spans="1:12" x14ac:dyDescent="0.25">
      <c r="A474" s="53">
        <f>+'Info ELECTRONORTE'!A442</f>
        <v>438</v>
      </c>
      <c r="B474" s="26" t="str">
        <f t="shared" si="32"/>
        <v>SICODI</v>
      </c>
      <c r="C474" s="9" t="str">
        <f>+'Info ELECTRONORTE'!B442</f>
        <v>LAMBAYEQUE</v>
      </c>
      <c r="D474" s="9" t="str">
        <f>+'Info ELECTRONORTE'!C442</f>
        <v>LAMBAYEQUE - OLMOS</v>
      </c>
      <c r="E474" s="9" t="str">
        <f>+'Info ELECTRONORTE'!D442</f>
        <v>LAMBAYEQUE</v>
      </c>
      <c r="F474" s="9" t="str">
        <f>+'Info ELECTRONORTE'!I442</f>
        <v>Media Tension</v>
      </c>
      <c r="G474" s="9">
        <f>+'Info ELECTRONORTE'!K442</f>
        <v>13</v>
      </c>
      <c r="H474" s="9" t="str">
        <f>+'Info ELECTRONORTE'!L442</f>
        <v>Postes</v>
      </c>
      <c r="I474" s="9" t="str">
        <f>+'Info ELECTRONORTE'!M442</f>
        <v>Concreto</v>
      </c>
      <c r="J474" s="9" t="str">
        <f>+'Info ELECTRONORTE'!N442</f>
        <v>PPC19</v>
      </c>
      <c r="K474" s="9" t="str">
        <f>+IF(B474="MOD INV_2018","Según corresponda",VLOOKUP(J474,SICODI!$G$3:$K$2404,2,FALSE))</f>
        <v>POSTE DE CONCRETO ARMADO DE 13/300/150/345</v>
      </c>
      <c r="L474" s="142">
        <f t="shared" si="31"/>
        <v>0.52</v>
      </c>
    </row>
    <row r="475" spans="1:12" x14ac:dyDescent="0.25">
      <c r="A475" s="53">
        <f>+'Info ELECTRONORTE'!A443</f>
        <v>439</v>
      </c>
      <c r="B475" s="26" t="str">
        <f t="shared" si="32"/>
        <v>SICODI</v>
      </c>
      <c r="C475" s="9" t="str">
        <f>+'Info ELECTRONORTE'!B443</f>
        <v>LAMBAYEQUE</v>
      </c>
      <c r="D475" s="9" t="str">
        <f>+'Info ELECTRONORTE'!C443</f>
        <v>LAMBAYEQUE - OLMOS</v>
      </c>
      <c r="E475" s="9" t="str">
        <f>+'Info ELECTRONORTE'!D443</f>
        <v>LAMBAYEQUE</v>
      </c>
      <c r="F475" s="9" t="str">
        <f>+'Info ELECTRONORTE'!I443</f>
        <v>Media Tension</v>
      </c>
      <c r="G475" s="9">
        <f>+'Info ELECTRONORTE'!K443</f>
        <v>13</v>
      </c>
      <c r="H475" s="9" t="str">
        <f>+'Info ELECTRONORTE'!L443</f>
        <v>Postes</v>
      </c>
      <c r="I475" s="9" t="str">
        <f>+'Info ELECTRONORTE'!M443</f>
        <v>Concreto</v>
      </c>
      <c r="J475" s="9" t="str">
        <f>+'Info ELECTRONORTE'!N443</f>
        <v>PPC19</v>
      </c>
      <c r="K475" s="9" t="str">
        <f>+IF(B475="MOD INV_2018","Según corresponda",VLOOKUP(J475,SICODI!$G$3:$K$2404,2,FALSE))</f>
        <v>POSTE DE CONCRETO ARMADO DE 13/300/150/345</v>
      </c>
      <c r="L475" s="142">
        <f t="shared" si="31"/>
        <v>0.52</v>
      </c>
    </row>
    <row r="476" spans="1:12" x14ac:dyDescent="0.25">
      <c r="A476" s="53">
        <f>+'Info ELECTRONORTE'!A444</f>
        <v>440</v>
      </c>
      <c r="B476" s="26" t="str">
        <f t="shared" si="32"/>
        <v>SICODI</v>
      </c>
      <c r="C476" s="9" t="str">
        <f>+'Info ELECTRONORTE'!B444</f>
        <v>LAMBAYEQUE</v>
      </c>
      <c r="D476" s="9" t="str">
        <f>+'Info ELECTRONORTE'!C444</f>
        <v>LAMBAYEQUE - OLMOS</v>
      </c>
      <c r="E476" s="9" t="str">
        <f>+'Info ELECTRONORTE'!D444</f>
        <v>LAMBAYEQUE</v>
      </c>
      <c r="F476" s="9" t="str">
        <f>+'Info ELECTRONORTE'!I444</f>
        <v>Media Tension</v>
      </c>
      <c r="G476" s="9">
        <f>+'Info ELECTRONORTE'!K444</f>
        <v>13</v>
      </c>
      <c r="H476" s="9" t="str">
        <f>+'Info ELECTRONORTE'!L444</f>
        <v>Postes</v>
      </c>
      <c r="I476" s="9" t="str">
        <f>+'Info ELECTRONORTE'!M444</f>
        <v>Concreto</v>
      </c>
      <c r="J476" s="9" t="str">
        <f>+'Info ELECTRONORTE'!N444</f>
        <v>PPC19</v>
      </c>
      <c r="K476" s="9" t="str">
        <f>+IF(B476="MOD INV_2018","Según corresponda",VLOOKUP(J476,SICODI!$G$3:$K$2404,2,FALSE))</f>
        <v>POSTE DE CONCRETO ARMADO DE 13/300/150/345</v>
      </c>
      <c r="L476" s="142">
        <f t="shared" si="31"/>
        <v>0.52</v>
      </c>
    </row>
    <row r="477" spans="1:12" x14ac:dyDescent="0.25">
      <c r="A477" s="53">
        <f>+'Info ELECTRONORTE'!A445</f>
        <v>441</v>
      </c>
      <c r="B477" s="26" t="str">
        <f t="shared" si="32"/>
        <v>SICODI</v>
      </c>
      <c r="C477" s="9" t="str">
        <f>+'Info ELECTRONORTE'!B445</f>
        <v>LAMBAYEQUE</v>
      </c>
      <c r="D477" s="9" t="str">
        <f>+'Info ELECTRONORTE'!C445</f>
        <v>LAMBAYEQUE - OLMOS</v>
      </c>
      <c r="E477" s="9" t="str">
        <f>+'Info ELECTRONORTE'!D445</f>
        <v>LAMBAYEQUE</v>
      </c>
      <c r="F477" s="9" t="str">
        <f>+'Info ELECTRONORTE'!I445</f>
        <v>Media Tension</v>
      </c>
      <c r="G477" s="9">
        <f>+'Info ELECTRONORTE'!K445</f>
        <v>13</v>
      </c>
      <c r="H477" s="9" t="str">
        <f>+'Info ELECTRONORTE'!L445</f>
        <v>Postes</v>
      </c>
      <c r="I477" s="9" t="str">
        <f>+'Info ELECTRONORTE'!M445</f>
        <v>Concreto</v>
      </c>
      <c r="J477" s="9" t="str">
        <f>+'Info ELECTRONORTE'!N445</f>
        <v>PPC19</v>
      </c>
      <c r="K477" s="9" t="str">
        <f>+IF(B477="MOD INV_2018","Según corresponda",VLOOKUP(J477,SICODI!$G$3:$K$2404,2,FALSE))</f>
        <v>POSTE DE CONCRETO ARMADO DE 13/300/150/345</v>
      </c>
      <c r="L477" s="142">
        <f t="shared" si="31"/>
        <v>0.52</v>
      </c>
    </row>
    <row r="478" spans="1:12" x14ac:dyDescent="0.25">
      <c r="A478" s="53">
        <f>+'Info ELECTRONORTE'!A446</f>
        <v>442</v>
      </c>
      <c r="B478" s="26" t="str">
        <f t="shared" si="32"/>
        <v>SICODI</v>
      </c>
      <c r="C478" s="9" t="str">
        <f>+'Info ELECTRONORTE'!B446</f>
        <v>LAMBAYEQUE</v>
      </c>
      <c r="D478" s="9" t="str">
        <f>+'Info ELECTRONORTE'!C446</f>
        <v>LAMBAYEQUE - OLMOS</v>
      </c>
      <c r="E478" s="9" t="str">
        <f>+'Info ELECTRONORTE'!D446</f>
        <v>LAMBAYEQUE</v>
      </c>
      <c r="F478" s="9" t="str">
        <f>+'Info ELECTRONORTE'!I446</f>
        <v>Media Tension</v>
      </c>
      <c r="G478" s="9">
        <f>+'Info ELECTRONORTE'!K446</f>
        <v>13</v>
      </c>
      <c r="H478" s="9" t="str">
        <f>+'Info ELECTRONORTE'!L446</f>
        <v>Postes</v>
      </c>
      <c r="I478" s="9" t="str">
        <f>+'Info ELECTRONORTE'!M446</f>
        <v>Concreto</v>
      </c>
      <c r="J478" s="9" t="str">
        <f>+'Info ELECTRONORTE'!N446</f>
        <v>PPC19</v>
      </c>
      <c r="K478" s="9" t="str">
        <f>+IF(B478="MOD INV_2018","Según corresponda",VLOOKUP(J478,SICODI!$G$3:$K$2404,2,FALSE))</f>
        <v>POSTE DE CONCRETO ARMADO DE 13/300/150/345</v>
      </c>
      <c r="L478" s="142">
        <f t="shared" si="31"/>
        <v>0.52</v>
      </c>
    </row>
    <row r="479" spans="1:12" x14ac:dyDescent="0.25">
      <c r="A479" s="53">
        <f>+'Info ELECTRONORTE'!A447</f>
        <v>443</v>
      </c>
      <c r="B479" s="26" t="str">
        <f t="shared" si="32"/>
        <v>SICODI</v>
      </c>
      <c r="C479" s="9" t="str">
        <f>+'Info ELECTRONORTE'!B447</f>
        <v>LAMBAYEQUE</v>
      </c>
      <c r="D479" s="9" t="str">
        <f>+'Info ELECTRONORTE'!C447</f>
        <v>LAMBAYEQUE - OLMOS</v>
      </c>
      <c r="E479" s="9" t="str">
        <f>+'Info ELECTRONORTE'!D447</f>
        <v>LAMBAYEQUE</v>
      </c>
      <c r="F479" s="9" t="str">
        <f>+'Info ELECTRONORTE'!I447</f>
        <v>Media Tension</v>
      </c>
      <c r="G479" s="9">
        <f>+'Info ELECTRONORTE'!K447</f>
        <v>13</v>
      </c>
      <c r="H479" s="9" t="str">
        <f>+'Info ELECTRONORTE'!L447</f>
        <v>Postes</v>
      </c>
      <c r="I479" s="9" t="str">
        <f>+'Info ELECTRONORTE'!M447</f>
        <v>Concreto</v>
      </c>
      <c r="J479" s="9" t="str">
        <f>+'Info ELECTRONORTE'!N447</f>
        <v>PPC19</v>
      </c>
      <c r="K479" s="9" t="str">
        <f>+IF(B479="MOD INV_2018","Según corresponda",VLOOKUP(J479,SICODI!$G$3:$K$2404,2,FALSE))</f>
        <v>POSTE DE CONCRETO ARMADO DE 13/300/150/345</v>
      </c>
      <c r="L479" s="142">
        <f t="shared" si="31"/>
        <v>0.52</v>
      </c>
    </row>
    <row r="480" spans="1:12" x14ac:dyDescent="0.25">
      <c r="A480" s="53">
        <f>+'Info ELECTRONORTE'!A448</f>
        <v>444</v>
      </c>
      <c r="B480" s="26" t="str">
        <f t="shared" si="32"/>
        <v>SICODI</v>
      </c>
      <c r="C480" s="9" t="str">
        <f>+'Info ELECTRONORTE'!B448</f>
        <v>LAMBAYEQUE</v>
      </c>
      <c r="D480" s="9" t="str">
        <f>+'Info ELECTRONORTE'!C448</f>
        <v>LAMBAYEQUE - OLMOS</v>
      </c>
      <c r="E480" s="9" t="str">
        <f>+'Info ELECTRONORTE'!D448</f>
        <v>LAMBAYEQUE</v>
      </c>
      <c r="F480" s="9" t="str">
        <f>+'Info ELECTRONORTE'!I448</f>
        <v>Media Tension</v>
      </c>
      <c r="G480" s="9">
        <f>+'Info ELECTRONORTE'!K448</f>
        <v>13</v>
      </c>
      <c r="H480" s="9" t="str">
        <f>+'Info ELECTRONORTE'!L448</f>
        <v>Postes</v>
      </c>
      <c r="I480" s="9" t="str">
        <f>+'Info ELECTRONORTE'!M448</f>
        <v>Concreto</v>
      </c>
      <c r="J480" s="9" t="str">
        <f>+'Info ELECTRONORTE'!N448</f>
        <v>PPC19</v>
      </c>
      <c r="K480" s="9" t="str">
        <f>+IF(B480="MOD INV_2018","Según corresponda",VLOOKUP(J480,SICODI!$G$3:$K$2404,2,FALSE))</f>
        <v>POSTE DE CONCRETO ARMADO DE 13/300/150/345</v>
      </c>
      <c r="L480" s="142">
        <f t="shared" si="31"/>
        <v>0.52</v>
      </c>
    </row>
    <row r="481" spans="1:12" x14ac:dyDescent="0.25">
      <c r="A481" s="53">
        <f>+'Info ELECTRONORTE'!A449</f>
        <v>445</v>
      </c>
      <c r="B481" s="26" t="str">
        <f t="shared" si="32"/>
        <v>SICODI</v>
      </c>
      <c r="C481" s="9" t="str">
        <f>+'Info ELECTRONORTE'!B449</f>
        <v>LAMBAYEQUE</v>
      </c>
      <c r="D481" s="9" t="str">
        <f>+'Info ELECTRONORTE'!C449</f>
        <v>LAMBAYEQUE - OLMOS</v>
      </c>
      <c r="E481" s="9" t="str">
        <f>+'Info ELECTRONORTE'!D449</f>
        <v>LAMBAYEQUE</v>
      </c>
      <c r="F481" s="9" t="str">
        <f>+'Info ELECTRONORTE'!I449</f>
        <v>Media Tension</v>
      </c>
      <c r="G481" s="9">
        <f>+'Info ELECTRONORTE'!K449</f>
        <v>13</v>
      </c>
      <c r="H481" s="9" t="str">
        <f>+'Info ELECTRONORTE'!L449</f>
        <v>Postes</v>
      </c>
      <c r="I481" s="9" t="str">
        <f>+'Info ELECTRONORTE'!M449</f>
        <v>Concreto</v>
      </c>
      <c r="J481" s="9" t="str">
        <f>+'Info ELECTRONORTE'!N449</f>
        <v>PPC19</v>
      </c>
      <c r="K481" s="9" t="str">
        <f>+IF(B481="MOD INV_2018","Según corresponda",VLOOKUP(J481,SICODI!$G$3:$K$2404,2,FALSE))</f>
        <v>POSTE DE CONCRETO ARMADO DE 13/300/150/345</v>
      </c>
      <c r="L481" s="142">
        <f t="shared" si="31"/>
        <v>0.52</v>
      </c>
    </row>
    <row r="482" spans="1:12" x14ac:dyDescent="0.25">
      <c r="A482" s="53">
        <f>+'Info ELECTRONORTE'!A450</f>
        <v>446</v>
      </c>
      <c r="B482" s="26" t="str">
        <f t="shared" si="32"/>
        <v>SICODI</v>
      </c>
      <c r="C482" s="9" t="str">
        <f>+'Info ELECTRONORTE'!B450</f>
        <v>LAMBAYEQUE</v>
      </c>
      <c r="D482" s="9" t="str">
        <f>+'Info ELECTRONORTE'!C450</f>
        <v>LAMBAYEQUE - OLMOS</v>
      </c>
      <c r="E482" s="9" t="str">
        <f>+'Info ELECTRONORTE'!D450</f>
        <v>LAMBAYEQUE</v>
      </c>
      <c r="F482" s="9" t="str">
        <f>+'Info ELECTRONORTE'!I450</f>
        <v>Media Tension</v>
      </c>
      <c r="G482" s="9">
        <f>+'Info ELECTRONORTE'!K450</f>
        <v>13</v>
      </c>
      <c r="H482" s="9" t="str">
        <f>+'Info ELECTRONORTE'!L450</f>
        <v>Postes</v>
      </c>
      <c r="I482" s="9" t="str">
        <f>+'Info ELECTRONORTE'!M450</f>
        <v>Concreto</v>
      </c>
      <c r="J482" s="9" t="str">
        <f>+'Info ELECTRONORTE'!N450</f>
        <v>PPC19</v>
      </c>
      <c r="K482" s="9" t="str">
        <f>+IF(B482="MOD INV_2018","Según corresponda",VLOOKUP(J482,SICODI!$G$3:$K$2404,2,FALSE))</f>
        <v>POSTE DE CONCRETO ARMADO DE 13/300/150/345</v>
      </c>
      <c r="L482" s="142">
        <f t="shared" si="31"/>
        <v>0.52</v>
      </c>
    </row>
    <row r="483" spans="1:12" x14ac:dyDescent="0.25">
      <c r="A483" s="53">
        <f>+'Info ELECTRONORTE'!A451</f>
        <v>447</v>
      </c>
      <c r="B483" s="26" t="str">
        <f t="shared" si="32"/>
        <v>SICODI</v>
      </c>
      <c r="C483" s="9" t="str">
        <f>+'Info ELECTRONORTE'!B451</f>
        <v>LAMBAYEQUE</v>
      </c>
      <c r="D483" s="9" t="str">
        <f>+'Info ELECTRONORTE'!C451</f>
        <v>LAMBAYEQUE - OLMOS</v>
      </c>
      <c r="E483" s="9" t="str">
        <f>+'Info ELECTRONORTE'!D451</f>
        <v>LAMBAYEQUE</v>
      </c>
      <c r="F483" s="9" t="str">
        <f>+'Info ELECTRONORTE'!I451</f>
        <v>Media Tension</v>
      </c>
      <c r="G483" s="9">
        <f>+'Info ELECTRONORTE'!K451</f>
        <v>13</v>
      </c>
      <c r="H483" s="9" t="str">
        <f>+'Info ELECTRONORTE'!L451</f>
        <v>Postes</v>
      </c>
      <c r="I483" s="9" t="str">
        <f>+'Info ELECTRONORTE'!M451</f>
        <v>Concreto</v>
      </c>
      <c r="J483" s="9" t="str">
        <f>+'Info ELECTRONORTE'!N451</f>
        <v>PPC19</v>
      </c>
      <c r="K483" s="9" t="str">
        <f>+IF(B483="MOD INV_2018","Según corresponda",VLOOKUP(J483,SICODI!$G$3:$K$2404,2,FALSE))</f>
        <v>POSTE DE CONCRETO ARMADO DE 13/300/150/345</v>
      </c>
      <c r="L483" s="142">
        <f t="shared" si="31"/>
        <v>0.52</v>
      </c>
    </row>
    <row r="484" spans="1:12" x14ac:dyDescent="0.25">
      <c r="A484" s="53">
        <f>+'Info ELECTRONORTE'!A452</f>
        <v>448</v>
      </c>
      <c r="B484" s="26" t="str">
        <f t="shared" si="32"/>
        <v>SICODI</v>
      </c>
      <c r="C484" s="9" t="str">
        <f>+'Info ELECTRONORTE'!B452</f>
        <v>LAMBAYEQUE</v>
      </c>
      <c r="D484" s="9" t="str">
        <f>+'Info ELECTRONORTE'!C452</f>
        <v>LAMBAYEQUE - OLMOS</v>
      </c>
      <c r="E484" s="9" t="str">
        <f>+'Info ELECTRONORTE'!D452</f>
        <v>LAMBAYEQUE</v>
      </c>
      <c r="F484" s="9" t="str">
        <f>+'Info ELECTRONORTE'!I452</f>
        <v>Media Tension</v>
      </c>
      <c r="G484" s="9">
        <f>+'Info ELECTRONORTE'!K452</f>
        <v>13</v>
      </c>
      <c r="H484" s="9" t="str">
        <f>+'Info ELECTRONORTE'!L452</f>
        <v>Postes</v>
      </c>
      <c r="I484" s="9" t="str">
        <f>+'Info ELECTRONORTE'!M452</f>
        <v>Concreto</v>
      </c>
      <c r="J484" s="9" t="str">
        <f>+'Info ELECTRONORTE'!N452</f>
        <v>PPC19</v>
      </c>
      <c r="K484" s="9" t="str">
        <f>+IF(B484="MOD INV_2018","Según corresponda",VLOOKUP(J484,SICODI!$G$3:$K$2404,2,FALSE))</f>
        <v>POSTE DE CONCRETO ARMADO DE 13/300/150/345</v>
      </c>
      <c r="L484" s="142">
        <f t="shared" si="31"/>
        <v>0.52</v>
      </c>
    </row>
    <row r="485" spans="1:12" x14ac:dyDescent="0.25">
      <c r="A485" s="53">
        <f>+'Info ELECTRONORTE'!A453</f>
        <v>449</v>
      </c>
      <c r="B485" s="26" t="str">
        <f t="shared" si="32"/>
        <v>SICODI</v>
      </c>
      <c r="C485" s="9" t="str">
        <f>+'Info ELECTRONORTE'!B453</f>
        <v>LAMBAYEQUE</v>
      </c>
      <c r="D485" s="9" t="str">
        <f>+'Info ELECTRONORTE'!C453</f>
        <v>LAMBAYEQUE - OLMOS</v>
      </c>
      <c r="E485" s="9" t="str">
        <f>+'Info ELECTRONORTE'!D453</f>
        <v>LAMBAYEQUE</v>
      </c>
      <c r="F485" s="9" t="str">
        <f>+'Info ELECTRONORTE'!I453</f>
        <v>Media Tension</v>
      </c>
      <c r="G485" s="9">
        <f>+'Info ELECTRONORTE'!K453</f>
        <v>13</v>
      </c>
      <c r="H485" s="9" t="str">
        <f>+'Info ELECTRONORTE'!L453</f>
        <v>Postes</v>
      </c>
      <c r="I485" s="9" t="str">
        <f>+'Info ELECTRONORTE'!M453</f>
        <v>Concreto</v>
      </c>
      <c r="J485" s="9" t="str">
        <f>+'Info ELECTRONORTE'!N453</f>
        <v>PPC19</v>
      </c>
      <c r="K485" s="9" t="str">
        <f>+IF(B485="MOD INV_2018","Según corresponda",VLOOKUP(J485,SICODI!$G$3:$K$2404,2,FALSE))</f>
        <v>POSTE DE CONCRETO ARMADO DE 13/300/150/345</v>
      </c>
      <c r="L485" s="142">
        <f t="shared" ref="L485:L548" si="33">+IF(K485="Según corresponda","Según corresponda",VLOOKUP(K485,$O$37:$P$49,2,FALSE))</f>
        <v>0.52</v>
      </c>
    </row>
    <row r="486" spans="1:12" x14ac:dyDescent="0.25">
      <c r="A486" s="53">
        <f>+'Info ELECTRONORTE'!A454</f>
        <v>450</v>
      </c>
      <c r="B486" s="26" t="str">
        <f t="shared" ref="B486:B549" si="34">+IF(ISERROR(INDEX($B$8:$B$31,MATCH(J486,$J$8:$J$31,0)))=TRUE,"MOD INV_2018",INDEX($B$8:$B$31,MATCH(J486,$J$8:$J$31,0)))</f>
        <v>SICODI</v>
      </c>
      <c r="C486" s="9" t="str">
        <f>+'Info ELECTRONORTE'!B454</f>
        <v>LAMBAYEQUE</v>
      </c>
      <c r="D486" s="9" t="str">
        <f>+'Info ELECTRONORTE'!C454</f>
        <v>LAMBAYEQUE - OLMOS</v>
      </c>
      <c r="E486" s="9" t="str">
        <f>+'Info ELECTRONORTE'!D454</f>
        <v>LAMBAYEQUE</v>
      </c>
      <c r="F486" s="9" t="str">
        <f>+'Info ELECTRONORTE'!I454</f>
        <v>Media Tension</v>
      </c>
      <c r="G486" s="9">
        <f>+'Info ELECTRONORTE'!K454</f>
        <v>13</v>
      </c>
      <c r="H486" s="9" t="str">
        <f>+'Info ELECTRONORTE'!L454</f>
        <v>Postes</v>
      </c>
      <c r="I486" s="9" t="str">
        <f>+'Info ELECTRONORTE'!M454</f>
        <v>Concreto</v>
      </c>
      <c r="J486" s="9" t="str">
        <f>+'Info ELECTRONORTE'!N454</f>
        <v>PPC19</v>
      </c>
      <c r="K486" s="9" t="str">
        <f>+IF(B486="MOD INV_2018","Según corresponda",VLOOKUP(J486,SICODI!$G$3:$K$2404,2,FALSE))</f>
        <v>POSTE DE CONCRETO ARMADO DE 13/300/150/345</v>
      </c>
      <c r="L486" s="142">
        <f t="shared" si="33"/>
        <v>0.52</v>
      </c>
    </row>
    <row r="487" spans="1:12" x14ac:dyDescent="0.25">
      <c r="A487" s="53">
        <f>+'Info ELECTRONORTE'!A455</f>
        <v>451</v>
      </c>
      <c r="B487" s="26" t="str">
        <f t="shared" si="34"/>
        <v>SICODI</v>
      </c>
      <c r="C487" s="9" t="str">
        <f>+'Info ELECTRONORTE'!B455</f>
        <v>LAMBAYEQUE</v>
      </c>
      <c r="D487" s="9" t="str">
        <f>+'Info ELECTRONORTE'!C455</f>
        <v>LAMBAYEQUE - OLMOS</v>
      </c>
      <c r="E487" s="9" t="str">
        <f>+'Info ELECTRONORTE'!D455</f>
        <v>LAMBAYEQUE</v>
      </c>
      <c r="F487" s="9" t="str">
        <f>+'Info ELECTRONORTE'!I455</f>
        <v>Media Tension</v>
      </c>
      <c r="G487" s="9">
        <f>+'Info ELECTRONORTE'!K455</f>
        <v>13</v>
      </c>
      <c r="H487" s="9" t="str">
        <f>+'Info ELECTRONORTE'!L455</f>
        <v>Postes</v>
      </c>
      <c r="I487" s="9" t="str">
        <f>+'Info ELECTRONORTE'!M455</f>
        <v>Concreto</v>
      </c>
      <c r="J487" s="9" t="str">
        <f>+'Info ELECTRONORTE'!N455</f>
        <v>PPC19</v>
      </c>
      <c r="K487" s="9" t="str">
        <f>+IF(B487="MOD INV_2018","Según corresponda",VLOOKUP(J487,SICODI!$G$3:$K$2404,2,FALSE))</f>
        <v>POSTE DE CONCRETO ARMADO DE 13/300/150/345</v>
      </c>
      <c r="L487" s="142">
        <f t="shared" si="33"/>
        <v>0.52</v>
      </c>
    </row>
    <row r="488" spans="1:12" x14ac:dyDescent="0.25">
      <c r="A488" s="53">
        <f>+'Info ELECTRONORTE'!A456</f>
        <v>452</v>
      </c>
      <c r="B488" s="26" t="str">
        <f t="shared" si="34"/>
        <v>SICODI</v>
      </c>
      <c r="C488" s="9" t="str">
        <f>+'Info ELECTRONORTE'!B456</f>
        <v>LAMBAYEQUE</v>
      </c>
      <c r="D488" s="9" t="str">
        <f>+'Info ELECTRONORTE'!C456</f>
        <v>LAMBAYEQUE - OLMOS</v>
      </c>
      <c r="E488" s="9" t="str">
        <f>+'Info ELECTRONORTE'!D456</f>
        <v>LAMBAYEQUE</v>
      </c>
      <c r="F488" s="9" t="str">
        <f>+'Info ELECTRONORTE'!I456</f>
        <v>Media Tension</v>
      </c>
      <c r="G488" s="9">
        <f>+'Info ELECTRONORTE'!K456</f>
        <v>13</v>
      </c>
      <c r="H488" s="9" t="str">
        <f>+'Info ELECTRONORTE'!L456</f>
        <v>Postes</v>
      </c>
      <c r="I488" s="9" t="str">
        <f>+'Info ELECTRONORTE'!M456</f>
        <v>Concreto</v>
      </c>
      <c r="J488" s="9" t="str">
        <f>+'Info ELECTRONORTE'!N456</f>
        <v>PPC19</v>
      </c>
      <c r="K488" s="9" t="str">
        <f>+IF(B488="MOD INV_2018","Según corresponda",VLOOKUP(J488,SICODI!$G$3:$K$2404,2,FALSE))</f>
        <v>POSTE DE CONCRETO ARMADO DE 13/300/150/345</v>
      </c>
      <c r="L488" s="142">
        <f t="shared" si="33"/>
        <v>0.52</v>
      </c>
    </row>
    <row r="489" spans="1:12" x14ac:dyDescent="0.25">
      <c r="A489" s="53">
        <f>+'Info ELECTRONORTE'!A457</f>
        <v>453</v>
      </c>
      <c r="B489" s="26" t="str">
        <f t="shared" si="34"/>
        <v>SICODI</v>
      </c>
      <c r="C489" s="9" t="str">
        <f>+'Info ELECTRONORTE'!B457</f>
        <v>LAMBAYEQUE</v>
      </c>
      <c r="D489" s="9" t="str">
        <f>+'Info ELECTRONORTE'!C457</f>
        <v>LAMBAYEQUE - OLMOS</v>
      </c>
      <c r="E489" s="9" t="str">
        <f>+'Info ELECTRONORTE'!D457</f>
        <v>LAMBAYEQUE</v>
      </c>
      <c r="F489" s="9" t="str">
        <f>+'Info ELECTRONORTE'!I457</f>
        <v>Media Tension</v>
      </c>
      <c r="G489" s="9">
        <f>+'Info ELECTRONORTE'!K457</f>
        <v>13</v>
      </c>
      <c r="H489" s="9" t="str">
        <f>+'Info ELECTRONORTE'!L457</f>
        <v>Postes</v>
      </c>
      <c r="I489" s="9" t="str">
        <f>+'Info ELECTRONORTE'!M457</f>
        <v>Concreto</v>
      </c>
      <c r="J489" s="9" t="str">
        <f>+'Info ELECTRONORTE'!N457</f>
        <v>PPC19</v>
      </c>
      <c r="K489" s="9" t="str">
        <f>+IF(B489="MOD INV_2018","Según corresponda",VLOOKUP(J489,SICODI!$G$3:$K$2404,2,FALSE))</f>
        <v>POSTE DE CONCRETO ARMADO DE 13/300/150/345</v>
      </c>
      <c r="L489" s="142">
        <f t="shared" si="33"/>
        <v>0.52</v>
      </c>
    </row>
    <row r="490" spans="1:12" x14ac:dyDescent="0.25">
      <c r="A490" s="53">
        <f>+'Info ELECTRONORTE'!A458</f>
        <v>454</v>
      </c>
      <c r="B490" s="26" t="str">
        <f t="shared" si="34"/>
        <v>SICODI</v>
      </c>
      <c r="C490" s="9" t="str">
        <f>+'Info ELECTRONORTE'!B458</f>
        <v>LAMBAYEQUE</v>
      </c>
      <c r="D490" s="9" t="str">
        <f>+'Info ELECTRONORTE'!C458</f>
        <v>LAMBAYEQUE - OLMOS</v>
      </c>
      <c r="E490" s="9" t="str">
        <f>+'Info ELECTRONORTE'!D458</f>
        <v>LAMBAYEQUE</v>
      </c>
      <c r="F490" s="9" t="str">
        <f>+'Info ELECTRONORTE'!I458</f>
        <v>Media Tension</v>
      </c>
      <c r="G490" s="9">
        <f>+'Info ELECTRONORTE'!K458</f>
        <v>13</v>
      </c>
      <c r="H490" s="9" t="str">
        <f>+'Info ELECTRONORTE'!L458</f>
        <v>Postes</v>
      </c>
      <c r="I490" s="9" t="str">
        <f>+'Info ELECTRONORTE'!M458</f>
        <v>Concreto</v>
      </c>
      <c r="J490" s="9" t="str">
        <f>+'Info ELECTRONORTE'!N458</f>
        <v>PPC19</v>
      </c>
      <c r="K490" s="9" t="str">
        <f>+IF(B490="MOD INV_2018","Según corresponda",VLOOKUP(J490,SICODI!$G$3:$K$2404,2,FALSE))</f>
        <v>POSTE DE CONCRETO ARMADO DE 13/300/150/345</v>
      </c>
      <c r="L490" s="142">
        <f t="shared" si="33"/>
        <v>0.52</v>
      </c>
    </row>
    <row r="491" spans="1:12" x14ac:dyDescent="0.25">
      <c r="A491" s="53">
        <f>+'Info ELECTRONORTE'!A459</f>
        <v>455</v>
      </c>
      <c r="B491" s="26" t="str">
        <f t="shared" si="34"/>
        <v>SICODI</v>
      </c>
      <c r="C491" s="9" t="str">
        <f>+'Info ELECTRONORTE'!B459</f>
        <v>LAMBAYEQUE</v>
      </c>
      <c r="D491" s="9" t="str">
        <f>+'Info ELECTRONORTE'!C459</f>
        <v>LAMBAYEQUE - OLMOS</v>
      </c>
      <c r="E491" s="9" t="str">
        <f>+'Info ELECTRONORTE'!D459</f>
        <v>LAMBAYEQUE</v>
      </c>
      <c r="F491" s="9" t="str">
        <f>+'Info ELECTRONORTE'!I459</f>
        <v>Media Tension</v>
      </c>
      <c r="G491" s="9">
        <f>+'Info ELECTRONORTE'!K459</f>
        <v>13</v>
      </c>
      <c r="H491" s="9" t="str">
        <f>+'Info ELECTRONORTE'!L459</f>
        <v>Postes</v>
      </c>
      <c r="I491" s="9" t="str">
        <f>+'Info ELECTRONORTE'!M459</f>
        <v>Concreto</v>
      </c>
      <c r="J491" s="9" t="str">
        <f>+'Info ELECTRONORTE'!N459</f>
        <v>PPC19</v>
      </c>
      <c r="K491" s="9" t="str">
        <f>+IF(B491="MOD INV_2018","Según corresponda",VLOOKUP(J491,SICODI!$G$3:$K$2404,2,FALSE))</f>
        <v>POSTE DE CONCRETO ARMADO DE 13/300/150/345</v>
      </c>
      <c r="L491" s="142">
        <f t="shared" si="33"/>
        <v>0.52</v>
      </c>
    </row>
    <row r="492" spans="1:12" x14ac:dyDescent="0.25">
      <c r="A492" s="53">
        <f>+'Info ELECTRONORTE'!A460</f>
        <v>456</v>
      </c>
      <c r="B492" s="26" t="str">
        <f t="shared" si="34"/>
        <v>SICODI</v>
      </c>
      <c r="C492" s="9" t="str">
        <f>+'Info ELECTRONORTE'!B460</f>
        <v>LAMBAYEQUE</v>
      </c>
      <c r="D492" s="9" t="str">
        <f>+'Info ELECTRONORTE'!C460</f>
        <v>LAMBAYEQUE - OLMOS</v>
      </c>
      <c r="E492" s="9" t="str">
        <f>+'Info ELECTRONORTE'!D460</f>
        <v>LAMBAYEQUE</v>
      </c>
      <c r="F492" s="9" t="str">
        <f>+'Info ELECTRONORTE'!I460</f>
        <v>Media Tension</v>
      </c>
      <c r="G492" s="9">
        <f>+'Info ELECTRONORTE'!K460</f>
        <v>13</v>
      </c>
      <c r="H492" s="9" t="str">
        <f>+'Info ELECTRONORTE'!L460</f>
        <v>Postes</v>
      </c>
      <c r="I492" s="9" t="str">
        <f>+'Info ELECTRONORTE'!M460</f>
        <v>Concreto</v>
      </c>
      <c r="J492" s="9" t="str">
        <f>+'Info ELECTRONORTE'!N460</f>
        <v>PPC19</v>
      </c>
      <c r="K492" s="9" t="str">
        <f>+IF(B492="MOD INV_2018","Según corresponda",VLOOKUP(J492,SICODI!$G$3:$K$2404,2,FALSE))</f>
        <v>POSTE DE CONCRETO ARMADO DE 13/300/150/345</v>
      </c>
      <c r="L492" s="142">
        <f t="shared" si="33"/>
        <v>0.52</v>
      </c>
    </row>
    <row r="493" spans="1:12" x14ac:dyDescent="0.25">
      <c r="A493" s="53">
        <f>+'Info ELECTRONORTE'!A461</f>
        <v>457</v>
      </c>
      <c r="B493" s="26" t="str">
        <f t="shared" si="34"/>
        <v>SICODI</v>
      </c>
      <c r="C493" s="9" t="str">
        <f>+'Info ELECTRONORTE'!B461</f>
        <v>LAMBAYEQUE</v>
      </c>
      <c r="D493" s="9" t="str">
        <f>+'Info ELECTRONORTE'!C461</f>
        <v>LAMBAYEQUE - OLMOS</v>
      </c>
      <c r="E493" s="9" t="str">
        <f>+'Info ELECTRONORTE'!D461</f>
        <v>LAMBAYEQUE</v>
      </c>
      <c r="F493" s="9" t="str">
        <f>+'Info ELECTRONORTE'!I461</f>
        <v>Media Tension</v>
      </c>
      <c r="G493" s="9">
        <f>+'Info ELECTRONORTE'!K461</f>
        <v>13</v>
      </c>
      <c r="H493" s="9" t="str">
        <f>+'Info ELECTRONORTE'!L461</f>
        <v>Postes</v>
      </c>
      <c r="I493" s="9" t="str">
        <f>+'Info ELECTRONORTE'!M461</f>
        <v>Concreto</v>
      </c>
      <c r="J493" s="9" t="str">
        <f>+'Info ELECTRONORTE'!N461</f>
        <v>PPC19</v>
      </c>
      <c r="K493" s="9" t="str">
        <f>+IF(B493="MOD INV_2018","Según corresponda",VLOOKUP(J493,SICODI!$G$3:$K$2404,2,FALSE))</f>
        <v>POSTE DE CONCRETO ARMADO DE 13/300/150/345</v>
      </c>
      <c r="L493" s="142">
        <f t="shared" si="33"/>
        <v>0.52</v>
      </c>
    </row>
    <row r="494" spans="1:12" x14ac:dyDescent="0.25">
      <c r="A494" s="53">
        <f>+'Info ELECTRONORTE'!A462</f>
        <v>458</v>
      </c>
      <c r="B494" s="26" t="str">
        <f t="shared" si="34"/>
        <v>SICODI</v>
      </c>
      <c r="C494" s="9" t="str">
        <f>+'Info ELECTRONORTE'!B462</f>
        <v>LAMBAYEQUE</v>
      </c>
      <c r="D494" s="9" t="str">
        <f>+'Info ELECTRONORTE'!C462</f>
        <v>LAMBAYEQUE - OLMOS</v>
      </c>
      <c r="E494" s="9" t="str">
        <f>+'Info ELECTRONORTE'!D462</f>
        <v>LAMBAYEQUE</v>
      </c>
      <c r="F494" s="9" t="str">
        <f>+'Info ELECTRONORTE'!I462</f>
        <v>Media Tension</v>
      </c>
      <c r="G494" s="9">
        <f>+'Info ELECTRONORTE'!K462</f>
        <v>13</v>
      </c>
      <c r="H494" s="9" t="str">
        <f>+'Info ELECTRONORTE'!L462</f>
        <v>Postes</v>
      </c>
      <c r="I494" s="9" t="str">
        <f>+'Info ELECTRONORTE'!M462</f>
        <v>Concreto</v>
      </c>
      <c r="J494" s="9" t="str">
        <f>+'Info ELECTRONORTE'!N462</f>
        <v>PPC19</v>
      </c>
      <c r="K494" s="9" t="str">
        <f>+IF(B494="MOD INV_2018","Según corresponda",VLOOKUP(J494,SICODI!$G$3:$K$2404,2,FALSE))</f>
        <v>POSTE DE CONCRETO ARMADO DE 13/300/150/345</v>
      </c>
      <c r="L494" s="142">
        <f t="shared" si="33"/>
        <v>0.52</v>
      </c>
    </row>
    <row r="495" spans="1:12" x14ac:dyDescent="0.25">
      <c r="A495" s="53">
        <f>+'Info ELECTRONORTE'!A463</f>
        <v>459</v>
      </c>
      <c r="B495" s="26" t="str">
        <f t="shared" si="34"/>
        <v>SICODI</v>
      </c>
      <c r="C495" s="9" t="str">
        <f>+'Info ELECTRONORTE'!B463</f>
        <v>LAMBAYEQUE</v>
      </c>
      <c r="D495" s="9" t="str">
        <f>+'Info ELECTRONORTE'!C463</f>
        <v>LAMBAYEQUE - OLMOS</v>
      </c>
      <c r="E495" s="9" t="str">
        <f>+'Info ELECTRONORTE'!D463</f>
        <v>LAMBAYEQUE</v>
      </c>
      <c r="F495" s="9" t="str">
        <f>+'Info ELECTRONORTE'!I463</f>
        <v>Media Tension</v>
      </c>
      <c r="G495" s="9">
        <f>+'Info ELECTRONORTE'!K463</f>
        <v>13</v>
      </c>
      <c r="H495" s="9" t="str">
        <f>+'Info ELECTRONORTE'!L463</f>
        <v>Postes</v>
      </c>
      <c r="I495" s="9" t="str">
        <f>+'Info ELECTRONORTE'!M463</f>
        <v>Concreto</v>
      </c>
      <c r="J495" s="9" t="str">
        <f>+'Info ELECTRONORTE'!N463</f>
        <v>PPC19</v>
      </c>
      <c r="K495" s="9" t="str">
        <f>+IF(B495="MOD INV_2018","Según corresponda",VLOOKUP(J495,SICODI!$G$3:$K$2404,2,FALSE))</f>
        <v>POSTE DE CONCRETO ARMADO DE 13/300/150/345</v>
      </c>
      <c r="L495" s="142">
        <f t="shared" si="33"/>
        <v>0.52</v>
      </c>
    </row>
    <row r="496" spans="1:12" x14ac:dyDescent="0.25">
      <c r="A496" s="53">
        <f>+'Info ELECTRONORTE'!A464</f>
        <v>460</v>
      </c>
      <c r="B496" s="26" t="str">
        <f t="shared" si="34"/>
        <v>SICODI</v>
      </c>
      <c r="C496" s="9" t="str">
        <f>+'Info ELECTRONORTE'!B464</f>
        <v>LAMBAYEQUE</v>
      </c>
      <c r="D496" s="9" t="str">
        <f>+'Info ELECTRONORTE'!C464</f>
        <v>LAMBAYEQUE - OLMOS</v>
      </c>
      <c r="E496" s="9" t="str">
        <f>+'Info ELECTRONORTE'!D464</f>
        <v>LAMBAYEQUE</v>
      </c>
      <c r="F496" s="9" t="str">
        <f>+'Info ELECTRONORTE'!I464</f>
        <v>Media Tension</v>
      </c>
      <c r="G496" s="9">
        <f>+'Info ELECTRONORTE'!K464</f>
        <v>13</v>
      </c>
      <c r="H496" s="9" t="str">
        <f>+'Info ELECTRONORTE'!L464</f>
        <v>Postes</v>
      </c>
      <c r="I496" s="9" t="str">
        <f>+'Info ELECTRONORTE'!M464</f>
        <v>Concreto</v>
      </c>
      <c r="J496" s="9" t="str">
        <f>+'Info ELECTRONORTE'!N464</f>
        <v>PPC19</v>
      </c>
      <c r="K496" s="9" t="str">
        <f>+IF(B496="MOD INV_2018","Según corresponda",VLOOKUP(J496,SICODI!$G$3:$K$2404,2,FALSE))</f>
        <v>POSTE DE CONCRETO ARMADO DE 13/300/150/345</v>
      </c>
      <c r="L496" s="142">
        <f t="shared" si="33"/>
        <v>0.52</v>
      </c>
    </row>
    <row r="497" spans="1:12" x14ac:dyDescent="0.25">
      <c r="A497" s="53">
        <f>+'Info ELECTRONORTE'!A465</f>
        <v>461</v>
      </c>
      <c r="B497" s="26" t="str">
        <f t="shared" si="34"/>
        <v>SICODI</v>
      </c>
      <c r="C497" s="9" t="str">
        <f>+'Info ELECTRONORTE'!B465</f>
        <v>LAMBAYEQUE</v>
      </c>
      <c r="D497" s="9" t="str">
        <f>+'Info ELECTRONORTE'!C465</f>
        <v>LAMBAYEQUE - OLMOS</v>
      </c>
      <c r="E497" s="9" t="str">
        <f>+'Info ELECTRONORTE'!D465</f>
        <v>LAMBAYEQUE</v>
      </c>
      <c r="F497" s="9" t="str">
        <f>+'Info ELECTRONORTE'!I465</f>
        <v>Media Tension</v>
      </c>
      <c r="G497" s="9">
        <f>+'Info ELECTRONORTE'!K465</f>
        <v>13</v>
      </c>
      <c r="H497" s="9" t="str">
        <f>+'Info ELECTRONORTE'!L465</f>
        <v>Postes</v>
      </c>
      <c r="I497" s="9" t="str">
        <f>+'Info ELECTRONORTE'!M465</f>
        <v>Concreto</v>
      </c>
      <c r="J497" s="9" t="str">
        <f>+'Info ELECTRONORTE'!N465</f>
        <v>PPC19</v>
      </c>
      <c r="K497" s="9" t="str">
        <f>+IF(B497="MOD INV_2018","Según corresponda",VLOOKUP(J497,SICODI!$G$3:$K$2404,2,FALSE))</f>
        <v>POSTE DE CONCRETO ARMADO DE 13/300/150/345</v>
      </c>
      <c r="L497" s="142">
        <f t="shared" si="33"/>
        <v>0.52</v>
      </c>
    </row>
    <row r="498" spans="1:12" x14ac:dyDescent="0.25">
      <c r="A498" s="53">
        <f>+'Info ELECTRONORTE'!A466</f>
        <v>462</v>
      </c>
      <c r="B498" s="26" t="str">
        <f t="shared" si="34"/>
        <v>SICODI</v>
      </c>
      <c r="C498" s="9" t="str">
        <f>+'Info ELECTRONORTE'!B466</f>
        <v>LAMBAYEQUE</v>
      </c>
      <c r="D498" s="9" t="str">
        <f>+'Info ELECTRONORTE'!C466</f>
        <v>LAMBAYEQUE - OLMOS</v>
      </c>
      <c r="E498" s="9" t="str">
        <f>+'Info ELECTRONORTE'!D466</f>
        <v>LAMBAYEQUE</v>
      </c>
      <c r="F498" s="9" t="str">
        <f>+'Info ELECTRONORTE'!I466</f>
        <v>Media Tension</v>
      </c>
      <c r="G498" s="9">
        <f>+'Info ELECTRONORTE'!K466</f>
        <v>13</v>
      </c>
      <c r="H498" s="9" t="str">
        <f>+'Info ELECTRONORTE'!L466</f>
        <v>Postes</v>
      </c>
      <c r="I498" s="9" t="str">
        <f>+'Info ELECTRONORTE'!M466</f>
        <v>Concreto</v>
      </c>
      <c r="J498" s="9" t="str">
        <f>+'Info ELECTRONORTE'!N466</f>
        <v>PPC19</v>
      </c>
      <c r="K498" s="9" t="str">
        <f>+IF(B498="MOD INV_2018","Según corresponda",VLOOKUP(J498,SICODI!$G$3:$K$2404,2,FALSE))</f>
        <v>POSTE DE CONCRETO ARMADO DE 13/300/150/345</v>
      </c>
      <c r="L498" s="142">
        <f t="shared" si="33"/>
        <v>0.52</v>
      </c>
    </row>
    <row r="499" spans="1:12" x14ac:dyDescent="0.25">
      <c r="A499" s="53">
        <f>+'Info ELECTRONORTE'!A467</f>
        <v>463</v>
      </c>
      <c r="B499" s="26" t="str">
        <f t="shared" si="34"/>
        <v>SICODI</v>
      </c>
      <c r="C499" s="9" t="str">
        <f>+'Info ELECTRONORTE'!B467</f>
        <v>LAMBAYEQUE</v>
      </c>
      <c r="D499" s="9" t="str">
        <f>+'Info ELECTRONORTE'!C467</f>
        <v>LAMBAYEQUE - OLMOS</v>
      </c>
      <c r="E499" s="9" t="str">
        <f>+'Info ELECTRONORTE'!D467</f>
        <v>LAMBAYEQUE</v>
      </c>
      <c r="F499" s="9" t="str">
        <f>+'Info ELECTRONORTE'!I467</f>
        <v>Media Tension</v>
      </c>
      <c r="G499" s="9">
        <f>+'Info ELECTRONORTE'!K467</f>
        <v>13</v>
      </c>
      <c r="H499" s="9" t="str">
        <f>+'Info ELECTRONORTE'!L467</f>
        <v>Postes</v>
      </c>
      <c r="I499" s="9" t="str">
        <f>+'Info ELECTRONORTE'!M467</f>
        <v>Concreto</v>
      </c>
      <c r="J499" s="9" t="str">
        <f>+'Info ELECTRONORTE'!N467</f>
        <v>PPC19</v>
      </c>
      <c r="K499" s="9" t="str">
        <f>+IF(B499="MOD INV_2018","Según corresponda",VLOOKUP(J499,SICODI!$G$3:$K$2404,2,FALSE))</f>
        <v>POSTE DE CONCRETO ARMADO DE 13/300/150/345</v>
      </c>
      <c r="L499" s="142">
        <f t="shared" si="33"/>
        <v>0.52</v>
      </c>
    </row>
    <row r="500" spans="1:12" x14ac:dyDescent="0.25">
      <c r="A500" s="53">
        <f>+'Info ELECTRONORTE'!A468</f>
        <v>464</v>
      </c>
      <c r="B500" s="26" t="str">
        <f t="shared" si="34"/>
        <v>SICODI</v>
      </c>
      <c r="C500" s="9" t="str">
        <f>+'Info ELECTRONORTE'!B468</f>
        <v>LAMBAYEQUE</v>
      </c>
      <c r="D500" s="9" t="str">
        <f>+'Info ELECTRONORTE'!C468</f>
        <v>LAMBAYEQUE - OLMOS</v>
      </c>
      <c r="E500" s="9" t="str">
        <f>+'Info ELECTRONORTE'!D468</f>
        <v>LAMBAYEQUE</v>
      </c>
      <c r="F500" s="9" t="str">
        <f>+'Info ELECTRONORTE'!I468</f>
        <v>Media Tension</v>
      </c>
      <c r="G500" s="9">
        <f>+'Info ELECTRONORTE'!K468</f>
        <v>13</v>
      </c>
      <c r="H500" s="9" t="str">
        <f>+'Info ELECTRONORTE'!L468</f>
        <v>Postes</v>
      </c>
      <c r="I500" s="9" t="str">
        <f>+'Info ELECTRONORTE'!M468</f>
        <v>Concreto</v>
      </c>
      <c r="J500" s="9" t="str">
        <f>+'Info ELECTRONORTE'!N468</f>
        <v>PPC19</v>
      </c>
      <c r="K500" s="9" t="str">
        <f>+IF(B500="MOD INV_2018","Según corresponda",VLOOKUP(J500,SICODI!$G$3:$K$2404,2,FALSE))</f>
        <v>POSTE DE CONCRETO ARMADO DE 13/300/150/345</v>
      </c>
      <c r="L500" s="142">
        <f t="shared" si="33"/>
        <v>0.52</v>
      </c>
    </row>
    <row r="501" spans="1:12" x14ac:dyDescent="0.25">
      <c r="A501" s="53">
        <f>+'Info ELECTRONORTE'!A469</f>
        <v>465</v>
      </c>
      <c r="B501" s="26" t="str">
        <f t="shared" si="34"/>
        <v>SICODI</v>
      </c>
      <c r="C501" s="9" t="str">
        <f>+'Info ELECTRONORTE'!B469</f>
        <v>LAMBAYEQUE</v>
      </c>
      <c r="D501" s="9" t="str">
        <f>+'Info ELECTRONORTE'!C469</f>
        <v>LAMBAYEQUE - OLMOS</v>
      </c>
      <c r="E501" s="9" t="str">
        <f>+'Info ELECTRONORTE'!D469</f>
        <v>LAMBAYEQUE</v>
      </c>
      <c r="F501" s="9" t="str">
        <f>+'Info ELECTRONORTE'!I469</f>
        <v>Media Tension</v>
      </c>
      <c r="G501" s="9">
        <f>+'Info ELECTRONORTE'!K469</f>
        <v>13</v>
      </c>
      <c r="H501" s="9" t="str">
        <f>+'Info ELECTRONORTE'!L469</f>
        <v>Postes</v>
      </c>
      <c r="I501" s="9" t="str">
        <f>+'Info ELECTRONORTE'!M469</f>
        <v>Concreto</v>
      </c>
      <c r="J501" s="9" t="str">
        <f>+'Info ELECTRONORTE'!N469</f>
        <v>PPC19</v>
      </c>
      <c r="K501" s="9" t="str">
        <f>+IF(B501="MOD INV_2018","Según corresponda",VLOOKUP(J501,SICODI!$G$3:$K$2404,2,FALSE))</f>
        <v>POSTE DE CONCRETO ARMADO DE 13/300/150/345</v>
      </c>
      <c r="L501" s="142">
        <f t="shared" si="33"/>
        <v>0.52</v>
      </c>
    </row>
    <row r="502" spans="1:12" x14ac:dyDescent="0.25">
      <c r="A502" s="53">
        <f>+'Info ELECTRONORTE'!A470</f>
        <v>466</v>
      </c>
      <c r="B502" s="26" t="str">
        <f t="shared" si="34"/>
        <v>SICODI</v>
      </c>
      <c r="C502" s="9" t="str">
        <f>+'Info ELECTRONORTE'!B470</f>
        <v>LAMBAYEQUE</v>
      </c>
      <c r="D502" s="9" t="str">
        <f>+'Info ELECTRONORTE'!C470</f>
        <v>LAMBAYEQUE - OLMOS</v>
      </c>
      <c r="E502" s="9" t="str">
        <f>+'Info ELECTRONORTE'!D470</f>
        <v>LAMBAYEQUE</v>
      </c>
      <c r="F502" s="9" t="str">
        <f>+'Info ELECTRONORTE'!I470</f>
        <v>Media Tension</v>
      </c>
      <c r="G502" s="9">
        <f>+'Info ELECTRONORTE'!K470</f>
        <v>13</v>
      </c>
      <c r="H502" s="9" t="str">
        <f>+'Info ELECTRONORTE'!L470</f>
        <v>Postes</v>
      </c>
      <c r="I502" s="9" t="str">
        <f>+'Info ELECTRONORTE'!M470</f>
        <v>Concreto</v>
      </c>
      <c r="J502" s="9" t="str">
        <f>+'Info ELECTRONORTE'!N470</f>
        <v>PPC19</v>
      </c>
      <c r="K502" s="9" t="str">
        <f>+IF(B502="MOD INV_2018","Según corresponda",VLOOKUP(J502,SICODI!$G$3:$K$2404,2,FALSE))</f>
        <v>POSTE DE CONCRETO ARMADO DE 13/300/150/345</v>
      </c>
      <c r="L502" s="142">
        <f t="shared" si="33"/>
        <v>0.52</v>
      </c>
    </row>
    <row r="503" spans="1:12" x14ac:dyDescent="0.25">
      <c r="A503" s="53">
        <f>+'Info ELECTRONORTE'!A471</f>
        <v>467</v>
      </c>
      <c r="B503" s="26" t="str">
        <f t="shared" si="34"/>
        <v>SICODI</v>
      </c>
      <c r="C503" s="9" t="str">
        <f>+'Info ELECTRONORTE'!B471</f>
        <v>LAMBAYEQUE</v>
      </c>
      <c r="D503" s="9" t="str">
        <f>+'Info ELECTRONORTE'!C471</f>
        <v>LAMBAYEQUE - OLMOS</v>
      </c>
      <c r="E503" s="9" t="str">
        <f>+'Info ELECTRONORTE'!D471</f>
        <v>LAMBAYEQUE</v>
      </c>
      <c r="F503" s="9" t="str">
        <f>+'Info ELECTRONORTE'!I471</f>
        <v>Media Tension</v>
      </c>
      <c r="G503" s="9">
        <f>+'Info ELECTRONORTE'!K471</f>
        <v>13</v>
      </c>
      <c r="H503" s="9" t="str">
        <f>+'Info ELECTRONORTE'!L471</f>
        <v>Postes</v>
      </c>
      <c r="I503" s="9" t="str">
        <f>+'Info ELECTRONORTE'!M471</f>
        <v>Concreto</v>
      </c>
      <c r="J503" s="9" t="str">
        <f>+'Info ELECTRONORTE'!N471</f>
        <v>PPC19</v>
      </c>
      <c r="K503" s="9" t="str">
        <f>+IF(B503="MOD INV_2018","Según corresponda",VLOOKUP(J503,SICODI!$G$3:$K$2404,2,FALSE))</f>
        <v>POSTE DE CONCRETO ARMADO DE 13/300/150/345</v>
      </c>
      <c r="L503" s="142">
        <f t="shared" si="33"/>
        <v>0.52</v>
      </c>
    </row>
    <row r="504" spans="1:12" x14ac:dyDescent="0.25">
      <c r="A504" s="53">
        <f>+'Info ELECTRONORTE'!A472</f>
        <v>468</v>
      </c>
      <c r="B504" s="26" t="str">
        <f t="shared" si="34"/>
        <v>SICODI</v>
      </c>
      <c r="C504" s="9" t="str">
        <f>+'Info ELECTRONORTE'!B472</f>
        <v>LAMBAYEQUE</v>
      </c>
      <c r="D504" s="9" t="str">
        <f>+'Info ELECTRONORTE'!C472</f>
        <v>LAMBAYEQUE - OLMOS</v>
      </c>
      <c r="E504" s="9" t="str">
        <f>+'Info ELECTRONORTE'!D472</f>
        <v>LAMBAYEQUE</v>
      </c>
      <c r="F504" s="9" t="str">
        <f>+'Info ELECTRONORTE'!I472</f>
        <v>Media Tension</v>
      </c>
      <c r="G504" s="9">
        <f>+'Info ELECTRONORTE'!K472</f>
        <v>13</v>
      </c>
      <c r="H504" s="9" t="str">
        <f>+'Info ELECTRONORTE'!L472</f>
        <v>Postes</v>
      </c>
      <c r="I504" s="9" t="str">
        <f>+'Info ELECTRONORTE'!M472</f>
        <v>Concreto</v>
      </c>
      <c r="J504" s="9" t="str">
        <f>+'Info ELECTRONORTE'!N472</f>
        <v>PPC19</v>
      </c>
      <c r="K504" s="9" t="str">
        <f>+IF(B504="MOD INV_2018","Según corresponda",VLOOKUP(J504,SICODI!$G$3:$K$2404,2,FALSE))</f>
        <v>POSTE DE CONCRETO ARMADO DE 13/300/150/345</v>
      </c>
      <c r="L504" s="142">
        <f t="shared" si="33"/>
        <v>0.52</v>
      </c>
    </row>
    <row r="505" spans="1:12" x14ac:dyDescent="0.25">
      <c r="A505" s="53">
        <f>+'Info ELECTRONORTE'!A473</f>
        <v>469</v>
      </c>
      <c r="B505" s="26" t="str">
        <f t="shared" si="34"/>
        <v>SICODI</v>
      </c>
      <c r="C505" s="9" t="str">
        <f>+'Info ELECTRONORTE'!B473</f>
        <v>LAMBAYEQUE</v>
      </c>
      <c r="D505" s="9" t="str">
        <f>+'Info ELECTRONORTE'!C473</f>
        <v>LAMBAYEQUE - OLMOS</v>
      </c>
      <c r="E505" s="9" t="str">
        <f>+'Info ELECTRONORTE'!D473</f>
        <v>LAMBAYEQUE</v>
      </c>
      <c r="F505" s="9" t="str">
        <f>+'Info ELECTRONORTE'!I473</f>
        <v>Baja Tension</v>
      </c>
      <c r="G505" s="9">
        <f>+'Info ELECTRONORTE'!K473</f>
        <v>8</v>
      </c>
      <c r="H505" s="9" t="str">
        <f>+'Info ELECTRONORTE'!L473</f>
        <v>Postes</v>
      </c>
      <c r="I505" s="9" t="str">
        <f>+'Info ELECTRONORTE'!M473</f>
        <v>Concreto</v>
      </c>
      <c r="J505" s="9" t="str">
        <f>+'Info ELECTRONORTE'!N473</f>
        <v>PPC06</v>
      </c>
      <c r="K505" s="9" t="str">
        <f>+IF(B505="MOD INV_2018","Según corresponda",VLOOKUP(J505,SICODI!$G$3:$K$2404,2,FALSE))</f>
        <v>POSTE DE CONCRETO ARMADO DE  8/300/120/240</v>
      </c>
      <c r="L505" s="142">
        <f t="shared" si="33"/>
        <v>0.17</v>
      </c>
    </row>
    <row r="506" spans="1:12" x14ac:dyDescent="0.25">
      <c r="A506" s="53">
        <f>+'Info ELECTRONORTE'!A474</f>
        <v>470</v>
      </c>
      <c r="B506" s="26" t="str">
        <f t="shared" si="34"/>
        <v>SICODI</v>
      </c>
      <c r="C506" s="9" t="str">
        <f>+'Info ELECTRONORTE'!B474</f>
        <v>LAMBAYEQUE</v>
      </c>
      <c r="D506" s="9" t="str">
        <f>+'Info ELECTRONORTE'!C474</f>
        <v>LAMBAYEQUE - OLMOS</v>
      </c>
      <c r="E506" s="9" t="str">
        <f>+'Info ELECTRONORTE'!D474</f>
        <v>LAMBAYEQUE</v>
      </c>
      <c r="F506" s="9" t="str">
        <f>+'Info ELECTRONORTE'!I474</f>
        <v>Baja Tension</v>
      </c>
      <c r="G506" s="9">
        <f>+'Info ELECTRONORTE'!K474</f>
        <v>8</v>
      </c>
      <c r="H506" s="9" t="str">
        <f>+'Info ELECTRONORTE'!L474</f>
        <v>Postes</v>
      </c>
      <c r="I506" s="9" t="str">
        <f>+'Info ELECTRONORTE'!M474</f>
        <v>Concreto</v>
      </c>
      <c r="J506" s="9" t="str">
        <f>+'Info ELECTRONORTE'!N474</f>
        <v>PPC06</v>
      </c>
      <c r="K506" s="9" t="str">
        <f>+IF(B506="MOD INV_2018","Según corresponda",VLOOKUP(J506,SICODI!$G$3:$K$2404,2,FALSE))</f>
        <v>POSTE DE CONCRETO ARMADO DE  8/300/120/240</v>
      </c>
      <c r="L506" s="142">
        <f t="shared" si="33"/>
        <v>0.17</v>
      </c>
    </row>
    <row r="507" spans="1:12" x14ac:dyDescent="0.25">
      <c r="A507" s="53">
        <f>+'Info ELECTRONORTE'!A475</f>
        <v>471</v>
      </c>
      <c r="B507" s="26" t="str">
        <f t="shared" si="34"/>
        <v>SICODI</v>
      </c>
      <c r="C507" s="9" t="str">
        <f>+'Info ELECTRONORTE'!B475</f>
        <v>LAMBAYEQUE</v>
      </c>
      <c r="D507" s="9" t="str">
        <f>+'Info ELECTRONORTE'!C475</f>
        <v>LAMBAYEQUE - OLMOS</v>
      </c>
      <c r="E507" s="9" t="str">
        <f>+'Info ELECTRONORTE'!D475</f>
        <v>LAMBAYEQUE</v>
      </c>
      <c r="F507" s="9" t="str">
        <f>+'Info ELECTRONORTE'!I475</f>
        <v>Baja Tension</v>
      </c>
      <c r="G507" s="9">
        <f>+'Info ELECTRONORTE'!K475</f>
        <v>8</v>
      </c>
      <c r="H507" s="9" t="str">
        <f>+'Info ELECTRONORTE'!L475</f>
        <v>Postes</v>
      </c>
      <c r="I507" s="9" t="str">
        <f>+'Info ELECTRONORTE'!M475</f>
        <v>Concreto</v>
      </c>
      <c r="J507" s="9" t="str">
        <f>+'Info ELECTRONORTE'!N475</f>
        <v>PPC06</v>
      </c>
      <c r="K507" s="9" t="str">
        <f>+IF(B507="MOD INV_2018","Según corresponda",VLOOKUP(J507,SICODI!$G$3:$K$2404,2,FALSE))</f>
        <v>POSTE DE CONCRETO ARMADO DE  8/300/120/240</v>
      </c>
      <c r="L507" s="142">
        <f t="shared" si="33"/>
        <v>0.17</v>
      </c>
    </row>
    <row r="508" spans="1:12" x14ac:dyDescent="0.25">
      <c r="A508" s="53">
        <f>+'Info ELECTRONORTE'!A476</f>
        <v>472</v>
      </c>
      <c r="B508" s="26" t="str">
        <f t="shared" si="34"/>
        <v>SICODI</v>
      </c>
      <c r="C508" s="9" t="str">
        <f>+'Info ELECTRONORTE'!B476</f>
        <v>LAMBAYEQUE</v>
      </c>
      <c r="D508" s="9" t="str">
        <f>+'Info ELECTRONORTE'!C476</f>
        <v>LAMBAYEQUE - OLMOS</v>
      </c>
      <c r="E508" s="9" t="str">
        <f>+'Info ELECTRONORTE'!D476</f>
        <v>LAMBAYEQUE</v>
      </c>
      <c r="F508" s="9" t="str">
        <f>+'Info ELECTRONORTE'!I476</f>
        <v>Baja Tension</v>
      </c>
      <c r="G508" s="9">
        <f>+'Info ELECTRONORTE'!K476</f>
        <v>8</v>
      </c>
      <c r="H508" s="9" t="str">
        <f>+'Info ELECTRONORTE'!L476</f>
        <v>Postes</v>
      </c>
      <c r="I508" s="9" t="str">
        <f>+'Info ELECTRONORTE'!M476</f>
        <v>Concreto</v>
      </c>
      <c r="J508" s="9" t="str">
        <f>+'Info ELECTRONORTE'!N476</f>
        <v>PPC06</v>
      </c>
      <c r="K508" s="9" t="str">
        <f>+IF(B508="MOD INV_2018","Según corresponda",VLOOKUP(J508,SICODI!$G$3:$K$2404,2,FALSE))</f>
        <v>POSTE DE CONCRETO ARMADO DE  8/300/120/240</v>
      </c>
      <c r="L508" s="142">
        <f t="shared" si="33"/>
        <v>0.17</v>
      </c>
    </row>
    <row r="509" spans="1:12" x14ac:dyDescent="0.25">
      <c r="A509" s="53">
        <f>+'Info ELECTRONORTE'!A477</f>
        <v>473</v>
      </c>
      <c r="B509" s="26" t="str">
        <f t="shared" si="34"/>
        <v>SICODI</v>
      </c>
      <c r="C509" s="9" t="str">
        <f>+'Info ELECTRONORTE'!B477</f>
        <v>LAMBAYEQUE</v>
      </c>
      <c r="D509" s="9" t="str">
        <f>+'Info ELECTRONORTE'!C477</f>
        <v>LAMBAYEQUE - OLMOS</v>
      </c>
      <c r="E509" s="9" t="str">
        <f>+'Info ELECTRONORTE'!D477</f>
        <v>LAMBAYEQUE</v>
      </c>
      <c r="F509" s="9" t="str">
        <f>+'Info ELECTRONORTE'!I477</f>
        <v>Baja Tension</v>
      </c>
      <c r="G509" s="9">
        <f>+'Info ELECTRONORTE'!K477</f>
        <v>8</v>
      </c>
      <c r="H509" s="9" t="str">
        <f>+'Info ELECTRONORTE'!L477</f>
        <v>Postes</v>
      </c>
      <c r="I509" s="9" t="str">
        <f>+'Info ELECTRONORTE'!M477</f>
        <v>Concreto</v>
      </c>
      <c r="J509" s="9" t="str">
        <f>+'Info ELECTRONORTE'!N477</f>
        <v>PPC06</v>
      </c>
      <c r="K509" s="9" t="str">
        <f>+IF(B509="MOD INV_2018","Según corresponda",VLOOKUP(J509,SICODI!$G$3:$K$2404,2,FALSE))</f>
        <v>POSTE DE CONCRETO ARMADO DE  8/300/120/240</v>
      </c>
      <c r="L509" s="142">
        <f t="shared" si="33"/>
        <v>0.17</v>
      </c>
    </row>
    <row r="510" spans="1:12" x14ac:dyDescent="0.25">
      <c r="A510" s="53">
        <f>+'Info ELECTRONORTE'!A478</f>
        <v>474</v>
      </c>
      <c r="B510" s="26" t="str">
        <f t="shared" si="34"/>
        <v>SICODI</v>
      </c>
      <c r="C510" s="9" t="str">
        <f>+'Info ELECTRONORTE'!B478</f>
        <v>LAMBAYEQUE</v>
      </c>
      <c r="D510" s="9" t="str">
        <f>+'Info ELECTRONORTE'!C478</f>
        <v>LAMBAYEQUE - OLMOS</v>
      </c>
      <c r="E510" s="9" t="str">
        <f>+'Info ELECTRONORTE'!D478</f>
        <v>LAMBAYEQUE</v>
      </c>
      <c r="F510" s="9" t="str">
        <f>+'Info ELECTRONORTE'!I478</f>
        <v>Baja Tension</v>
      </c>
      <c r="G510" s="9">
        <f>+'Info ELECTRONORTE'!K478</f>
        <v>8</v>
      </c>
      <c r="H510" s="9" t="str">
        <f>+'Info ELECTRONORTE'!L478</f>
        <v>Postes</v>
      </c>
      <c r="I510" s="9" t="str">
        <f>+'Info ELECTRONORTE'!M478</f>
        <v>Concreto</v>
      </c>
      <c r="J510" s="9" t="str">
        <f>+'Info ELECTRONORTE'!N478</f>
        <v>PPC06</v>
      </c>
      <c r="K510" s="9" t="str">
        <f>+IF(B510="MOD INV_2018","Según corresponda",VLOOKUP(J510,SICODI!$G$3:$K$2404,2,FALSE))</f>
        <v>POSTE DE CONCRETO ARMADO DE  8/300/120/240</v>
      </c>
      <c r="L510" s="142">
        <f t="shared" si="33"/>
        <v>0.17</v>
      </c>
    </row>
    <row r="511" spans="1:12" x14ac:dyDescent="0.25">
      <c r="A511" s="53">
        <f>+'Info ELECTRONORTE'!A479</f>
        <v>475</v>
      </c>
      <c r="B511" s="26" t="str">
        <f t="shared" si="34"/>
        <v>SICODI</v>
      </c>
      <c r="C511" s="9" t="str">
        <f>+'Info ELECTRONORTE'!B479</f>
        <v>LAMBAYEQUE</v>
      </c>
      <c r="D511" s="9" t="str">
        <f>+'Info ELECTRONORTE'!C479</f>
        <v>LAMBAYEQUE - OLMOS</v>
      </c>
      <c r="E511" s="9" t="str">
        <f>+'Info ELECTRONORTE'!D479</f>
        <v>LAMBAYEQUE</v>
      </c>
      <c r="F511" s="9" t="str">
        <f>+'Info ELECTRONORTE'!I479</f>
        <v>Baja Tension</v>
      </c>
      <c r="G511" s="9">
        <f>+'Info ELECTRONORTE'!K479</f>
        <v>8</v>
      </c>
      <c r="H511" s="9" t="str">
        <f>+'Info ELECTRONORTE'!L479</f>
        <v>Postes</v>
      </c>
      <c r="I511" s="9" t="str">
        <f>+'Info ELECTRONORTE'!M479</f>
        <v>Concreto</v>
      </c>
      <c r="J511" s="9" t="str">
        <f>+'Info ELECTRONORTE'!N479</f>
        <v>PPC06</v>
      </c>
      <c r="K511" s="9" t="str">
        <f>+IF(B511="MOD INV_2018","Según corresponda",VLOOKUP(J511,SICODI!$G$3:$K$2404,2,FALSE))</f>
        <v>POSTE DE CONCRETO ARMADO DE  8/300/120/240</v>
      </c>
      <c r="L511" s="142">
        <f t="shared" si="33"/>
        <v>0.17</v>
      </c>
    </row>
    <row r="512" spans="1:12" x14ac:dyDescent="0.25">
      <c r="A512" s="53">
        <f>+'Info ELECTRONORTE'!A480</f>
        <v>476</v>
      </c>
      <c r="B512" s="26" t="str">
        <f t="shared" si="34"/>
        <v>SICODI</v>
      </c>
      <c r="C512" s="9" t="str">
        <f>+'Info ELECTRONORTE'!B480</f>
        <v>LAMBAYEQUE</v>
      </c>
      <c r="D512" s="9" t="str">
        <f>+'Info ELECTRONORTE'!C480</f>
        <v>LAMBAYEQUE - OLMOS</v>
      </c>
      <c r="E512" s="9" t="str">
        <f>+'Info ELECTRONORTE'!D480</f>
        <v>LAMBAYEQUE</v>
      </c>
      <c r="F512" s="9" t="str">
        <f>+'Info ELECTRONORTE'!I480</f>
        <v>Baja Tension</v>
      </c>
      <c r="G512" s="9">
        <f>+'Info ELECTRONORTE'!K480</f>
        <v>8</v>
      </c>
      <c r="H512" s="9" t="str">
        <f>+'Info ELECTRONORTE'!L480</f>
        <v>Postes</v>
      </c>
      <c r="I512" s="9" t="str">
        <f>+'Info ELECTRONORTE'!M480</f>
        <v>Concreto</v>
      </c>
      <c r="J512" s="9" t="str">
        <f>+'Info ELECTRONORTE'!N480</f>
        <v>PPC06</v>
      </c>
      <c r="K512" s="9" t="str">
        <f>+IF(B512="MOD INV_2018","Según corresponda",VLOOKUP(J512,SICODI!$G$3:$K$2404,2,FALSE))</f>
        <v>POSTE DE CONCRETO ARMADO DE  8/300/120/240</v>
      </c>
      <c r="L512" s="142">
        <f t="shared" si="33"/>
        <v>0.17</v>
      </c>
    </row>
    <row r="513" spans="1:12" x14ac:dyDescent="0.25">
      <c r="A513" s="53">
        <f>+'Info ELECTRONORTE'!A481</f>
        <v>477</v>
      </c>
      <c r="B513" s="26" t="str">
        <f t="shared" si="34"/>
        <v>SICODI</v>
      </c>
      <c r="C513" s="9" t="str">
        <f>+'Info ELECTRONORTE'!B481</f>
        <v>LAMBAYEQUE</v>
      </c>
      <c r="D513" s="9" t="str">
        <f>+'Info ELECTRONORTE'!C481</f>
        <v>LAMBAYEQUE - OLMOS</v>
      </c>
      <c r="E513" s="9" t="str">
        <f>+'Info ELECTRONORTE'!D481</f>
        <v>LAMBAYEQUE</v>
      </c>
      <c r="F513" s="9" t="str">
        <f>+'Info ELECTRONORTE'!I481</f>
        <v>Media Tension</v>
      </c>
      <c r="G513" s="9">
        <f>+'Info ELECTRONORTE'!K481</f>
        <v>13</v>
      </c>
      <c r="H513" s="9" t="str">
        <f>+'Info ELECTRONORTE'!L481</f>
        <v>Postes</v>
      </c>
      <c r="I513" s="9" t="str">
        <f>+'Info ELECTRONORTE'!M481</f>
        <v>Concreto</v>
      </c>
      <c r="J513" s="9" t="str">
        <f>+'Info ELECTRONORTE'!N481</f>
        <v>PPC19</v>
      </c>
      <c r="K513" s="9" t="str">
        <f>+IF(B513="MOD INV_2018","Según corresponda",VLOOKUP(J513,SICODI!$G$3:$K$2404,2,FALSE))</f>
        <v>POSTE DE CONCRETO ARMADO DE 13/300/150/345</v>
      </c>
      <c r="L513" s="142">
        <f t="shared" si="33"/>
        <v>0.52</v>
      </c>
    </row>
    <row r="514" spans="1:12" x14ac:dyDescent="0.25">
      <c r="A514" s="53">
        <f>+'Info ELECTRONORTE'!A482</f>
        <v>478</v>
      </c>
      <c r="B514" s="26" t="str">
        <f t="shared" si="34"/>
        <v>SICODI</v>
      </c>
      <c r="C514" s="9" t="str">
        <f>+'Info ELECTRONORTE'!B482</f>
        <v>LAMBAYEQUE</v>
      </c>
      <c r="D514" s="9" t="str">
        <f>+'Info ELECTRONORTE'!C482</f>
        <v>LAMBAYEQUE - OLMOS</v>
      </c>
      <c r="E514" s="9" t="str">
        <f>+'Info ELECTRONORTE'!D482</f>
        <v>LAMBAYEQUE</v>
      </c>
      <c r="F514" s="9" t="str">
        <f>+'Info ELECTRONORTE'!I482</f>
        <v>Media Tension</v>
      </c>
      <c r="G514" s="9">
        <f>+'Info ELECTRONORTE'!K482</f>
        <v>13</v>
      </c>
      <c r="H514" s="9" t="str">
        <f>+'Info ELECTRONORTE'!L482</f>
        <v>Postes</v>
      </c>
      <c r="I514" s="9" t="str">
        <f>+'Info ELECTRONORTE'!M482</f>
        <v>Concreto</v>
      </c>
      <c r="J514" s="9" t="str">
        <f>+'Info ELECTRONORTE'!N482</f>
        <v>PPC19</v>
      </c>
      <c r="K514" s="9" t="str">
        <f>+IF(B514="MOD INV_2018","Según corresponda",VLOOKUP(J514,SICODI!$G$3:$K$2404,2,FALSE))</f>
        <v>POSTE DE CONCRETO ARMADO DE 13/300/150/345</v>
      </c>
      <c r="L514" s="142">
        <f t="shared" si="33"/>
        <v>0.52</v>
      </c>
    </row>
    <row r="515" spans="1:12" x14ac:dyDescent="0.25">
      <c r="A515" s="53">
        <f>+'Info ELECTRONORTE'!A483</f>
        <v>479</v>
      </c>
      <c r="B515" s="26" t="str">
        <f t="shared" si="34"/>
        <v>SICODI</v>
      </c>
      <c r="C515" s="9" t="str">
        <f>+'Info ELECTRONORTE'!B483</f>
        <v>LAMBAYEQUE</v>
      </c>
      <c r="D515" s="9" t="str">
        <f>+'Info ELECTRONORTE'!C483</f>
        <v>LAMBAYEQUE - OLMOS</v>
      </c>
      <c r="E515" s="9" t="str">
        <f>+'Info ELECTRONORTE'!D483</f>
        <v>LAMBAYEQUE</v>
      </c>
      <c r="F515" s="9" t="str">
        <f>+'Info ELECTRONORTE'!I483</f>
        <v>Media Tension</v>
      </c>
      <c r="G515" s="9">
        <f>+'Info ELECTRONORTE'!K483</f>
        <v>13</v>
      </c>
      <c r="H515" s="9" t="str">
        <f>+'Info ELECTRONORTE'!L483</f>
        <v>Postes</v>
      </c>
      <c r="I515" s="9" t="str">
        <f>+'Info ELECTRONORTE'!M483</f>
        <v>Concreto</v>
      </c>
      <c r="J515" s="9" t="str">
        <f>+'Info ELECTRONORTE'!N483</f>
        <v>PPC19</v>
      </c>
      <c r="K515" s="9" t="str">
        <f>+IF(B515="MOD INV_2018","Según corresponda",VLOOKUP(J515,SICODI!$G$3:$K$2404,2,FALSE))</f>
        <v>POSTE DE CONCRETO ARMADO DE 13/300/150/345</v>
      </c>
      <c r="L515" s="142">
        <f t="shared" si="33"/>
        <v>0.52</v>
      </c>
    </row>
    <row r="516" spans="1:12" x14ac:dyDescent="0.25">
      <c r="A516" s="53">
        <f>+'Info ELECTRONORTE'!A484</f>
        <v>480</v>
      </c>
      <c r="B516" s="26" t="str">
        <f t="shared" si="34"/>
        <v>SICODI</v>
      </c>
      <c r="C516" s="9" t="str">
        <f>+'Info ELECTRONORTE'!B484</f>
        <v>LAMBAYEQUE</v>
      </c>
      <c r="D516" s="9" t="str">
        <f>+'Info ELECTRONORTE'!C484</f>
        <v>LAMBAYEQUE - OLMOS</v>
      </c>
      <c r="E516" s="9" t="str">
        <f>+'Info ELECTRONORTE'!D484</f>
        <v>LAMBAYEQUE</v>
      </c>
      <c r="F516" s="9" t="str">
        <f>+'Info ELECTRONORTE'!I484</f>
        <v>Media Tension</v>
      </c>
      <c r="G516" s="9">
        <f>+'Info ELECTRONORTE'!K484</f>
        <v>13</v>
      </c>
      <c r="H516" s="9" t="str">
        <f>+'Info ELECTRONORTE'!L484</f>
        <v>Postes</v>
      </c>
      <c r="I516" s="9" t="str">
        <f>+'Info ELECTRONORTE'!M484</f>
        <v>Concreto</v>
      </c>
      <c r="J516" s="9" t="str">
        <f>+'Info ELECTRONORTE'!N484</f>
        <v>PPC19</v>
      </c>
      <c r="K516" s="9" t="str">
        <f>+IF(B516="MOD INV_2018","Según corresponda",VLOOKUP(J516,SICODI!$G$3:$K$2404,2,FALSE))</f>
        <v>POSTE DE CONCRETO ARMADO DE 13/300/150/345</v>
      </c>
      <c r="L516" s="142">
        <f t="shared" si="33"/>
        <v>0.52</v>
      </c>
    </row>
    <row r="517" spans="1:12" x14ac:dyDescent="0.25">
      <c r="A517" s="53">
        <f>+'Info ELECTRONORTE'!A485</f>
        <v>481</v>
      </c>
      <c r="B517" s="26" t="str">
        <f t="shared" si="34"/>
        <v>SICODI</v>
      </c>
      <c r="C517" s="9" t="str">
        <f>+'Info ELECTRONORTE'!B485</f>
        <v>LAMBAYEQUE</v>
      </c>
      <c r="D517" s="9" t="str">
        <f>+'Info ELECTRONORTE'!C485</f>
        <v>LAMBAYEQUE - OLMOS</v>
      </c>
      <c r="E517" s="9" t="str">
        <f>+'Info ELECTRONORTE'!D485</f>
        <v>LAMBAYEQUE</v>
      </c>
      <c r="F517" s="9" t="str">
        <f>+'Info ELECTRONORTE'!I485</f>
        <v>Media Tension</v>
      </c>
      <c r="G517" s="9">
        <f>+'Info ELECTRONORTE'!K485</f>
        <v>13</v>
      </c>
      <c r="H517" s="9" t="str">
        <f>+'Info ELECTRONORTE'!L485</f>
        <v>Postes</v>
      </c>
      <c r="I517" s="9" t="str">
        <f>+'Info ELECTRONORTE'!M485</f>
        <v>Concreto</v>
      </c>
      <c r="J517" s="9" t="str">
        <f>+'Info ELECTRONORTE'!N485</f>
        <v>PPC19</v>
      </c>
      <c r="K517" s="9" t="str">
        <f>+IF(B517="MOD INV_2018","Según corresponda",VLOOKUP(J517,SICODI!$G$3:$K$2404,2,FALSE))</f>
        <v>POSTE DE CONCRETO ARMADO DE 13/300/150/345</v>
      </c>
      <c r="L517" s="142">
        <f t="shared" si="33"/>
        <v>0.52</v>
      </c>
    </row>
    <row r="518" spans="1:12" x14ac:dyDescent="0.25">
      <c r="A518" s="53">
        <f>+'Info ELECTRONORTE'!A486</f>
        <v>482</v>
      </c>
      <c r="B518" s="26" t="str">
        <f t="shared" si="34"/>
        <v>SICODI</v>
      </c>
      <c r="C518" s="9" t="str">
        <f>+'Info ELECTRONORTE'!B486</f>
        <v>LAMBAYEQUE</v>
      </c>
      <c r="D518" s="9" t="str">
        <f>+'Info ELECTRONORTE'!C486</f>
        <v>LAMBAYEQUE - OLMOS</v>
      </c>
      <c r="E518" s="9" t="str">
        <f>+'Info ELECTRONORTE'!D486</f>
        <v>LAMBAYEQUE</v>
      </c>
      <c r="F518" s="9" t="str">
        <f>+'Info ELECTRONORTE'!I486</f>
        <v>Media Tension</v>
      </c>
      <c r="G518" s="9">
        <f>+'Info ELECTRONORTE'!K486</f>
        <v>13</v>
      </c>
      <c r="H518" s="9" t="str">
        <f>+'Info ELECTRONORTE'!L486</f>
        <v>Postes</v>
      </c>
      <c r="I518" s="9" t="str">
        <f>+'Info ELECTRONORTE'!M486</f>
        <v>Concreto</v>
      </c>
      <c r="J518" s="9" t="str">
        <f>+'Info ELECTRONORTE'!N486</f>
        <v>PPC19</v>
      </c>
      <c r="K518" s="9" t="str">
        <f>+IF(B518="MOD INV_2018","Según corresponda",VLOOKUP(J518,SICODI!$G$3:$K$2404,2,FALSE))</f>
        <v>POSTE DE CONCRETO ARMADO DE 13/300/150/345</v>
      </c>
      <c r="L518" s="142">
        <f t="shared" si="33"/>
        <v>0.52</v>
      </c>
    </row>
    <row r="519" spans="1:12" x14ac:dyDescent="0.25">
      <c r="A519" s="53">
        <f>+'Info ELECTRONORTE'!A487</f>
        <v>483</v>
      </c>
      <c r="B519" s="26" t="str">
        <f t="shared" si="34"/>
        <v>SICODI</v>
      </c>
      <c r="C519" s="9" t="str">
        <f>+'Info ELECTRONORTE'!B487</f>
        <v>LAMBAYEQUE</v>
      </c>
      <c r="D519" s="9" t="str">
        <f>+'Info ELECTRONORTE'!C487</f>
        <v>LAMBAYEQUE - OLMOS</v>
      </c>
      <c r="E519" s="9" t="str">
        <f>+'Info ELECTRONORTE'!D487</f>
        <v>LAMBAYEQUE</v>
      </c>
      <c r="F519" s="9" t="str">
        <f>+'Info ELECTRONORTE'!I487</f>
        <v>Media Tension</v>
      </c>
      <c r="G519" s="9">
        <f>+'Info ELECTRONORTE'!K487</f>
        <v>13</v>
      </c>
      <c r="H519" s="9" t="str">
        <f>+'Info ELECTRONORTE'!L487</f>
        <v>Postes</v>
      </c>
      <c r="I519" s="9" t="str">
        <f>+'Info ELECTRONORTE'!M487</f>
        <v>Concreto</v>
      </c>
      <c r="J519" s="9" t="str">
        <f>+'Info ELECTRONORTE'!N487</f>
        <v>PPC19</v>
      </c>
      <c r="K519" s="9" t="str">
        <f>+IF(B519="MOD INV_2018","Según corresponda",VLOOKUP(J519,SICODI!$G$3:$K$2404,2,FALSE))</f>
        <v>POSTE DE CONCRETO ARMADO DE 13/300/150/345</v>
      </c>
      <c r="L519" s="142">
        <f t="shared" si="33"/>
        <v>0.52</v>
      </c>
    </row>
    <row r="520" spans="1:12" x14ac:dyDescent="0.25">
      <c r="A520" s="53">
        <f>+'Info ELECTRONORTE'!A488</f>
        <v>484</v>
      </c>
      <c r="B520" s="26" t="str">
        <f t="shared" si="34"/>
        <v>SICODI</v>
      </c>
      <c r="C520" s="9" t="str">
        <f>+'Info ELECTRONORTE'!B488</f>
        <v>LAMBAYEQUE</v>
      </c>
      <c r="D520" s="9" t="str">
        <f>+'Info ELECTRONORTE'!C488</f>
        <v>LAMBAYEQUE - OLMOS</v>
      </c>
      <c r="E520" s="9" t="str">
        <f>+'Info ELECTRONORTE'!D488</f>
        <v>LAMBAYEQUE</v>
      </c>
      <c r="F520" s="9" t="str">
        <f>+'Info ELECTRONORTE'!I488</f>
        <v>Media Tension</v>
      </c>
      <c r="G520" s="9">
        <f>+'Info ELECTRONORTE'!K488</f>
        <v>13</v>
      </c>
      <c r="H520" s="9" t="str">
        <f>+'Info ELECTRONORTE'!L488</f>
        <v>Postes</v>
      </c>
      <c r="I520" s="9" t="str">
        <f>+'Info ELECTRONORTE'!M488</f>
        <v>Concreto</v>
      </c>
      <c r="J520" s="9" t="str">
        <f>+'Info ELECTRONORTE'!N488</f>
        <v>PPC19</v>
      </c>
      <c r="K520" s="9" t="str">
        <f>+IF(B520="MOD INV_2018","Según corresponda",VLOOKUP(J520,SICODI!$G$3:$K$2404,2,FALSE))</f>
        <v>POSTE DE CONCRETO ARMADO DE 13/300/150/345</v>
      </c>
      <c r="L520" s="142">
        <f t="shared" si="33"/>
        <v>0.52</v>
      </c>
    </row>
    <row r="521" spans="1:12" x14ac:dyDescent="0.25">
      <c r="A521" s="53">
        <f>+'Info ELECTRONORTE'!A489</f>
        <v>485</v>
      </c>
      <c r="B521" s="26" t="str">
        <f t="shared" si="34"/>
        <v>SICODI</v>
      </c>
      <c r="C521" s="9" t="str">
        <f>+'Info ELECTRONORTE'!B489</f>
        <v>LAMBAYEQUE</v>
      </c>
      <c r="D521" s="9" t="str">
        <f>+'Info ELECTRONORTE'!C489</f>
        <v>LAMBAYEQUE - OLMOS</v>
      </c>
      <c r="E521" s="9" t="str">
        <f>+'Info ELECTRONORTE'!D489</f>
        <v>LAMBAYEQUE</v>
      </c>
      <c r="F521" s="9" t="str">
        <f>+'Info ELECTRONORTE'!I489</f>
        <v>Media Tension</v>
      </c>
      <c r="G521" s="9">
        <f>+'Info ELECTRONORTE'!K489</f>
        <v>13</v>
      </c>
      <c r="H521" s="9" t="str">
        <f>+'Info ELECTRONORTE'!L489</f>
        <v>Postes</v>
      </c>
      <c r="I521" s="9" t="str">
        <f>+'Info ELECTRONORTE'!M489</f>
        <v>Concreto</v>
      </c>
      <c r="J521" s="9" t="str">
        <f>+'Info ELECTRONORTE'!N489</f>
        <v>PPC19</v>
      </c>
      <c r="K521" s="9" t="str">
        <f>+IF(B521="MOD INV_2018","Según corresponda",VLOOKUP(J521,SICODI!$G$3:$K$2404,2,FALSE))</f>
        <v>POSTE DE CONCRETO ARMADO DE 13/300/150/345</v>
      </c>
      <c r="L521" s="142">
        <f t="shared" si="33"/>
        <v>0.52</v>
      </c>
    </row>
    <row r="522" spans="1:12" x14ac:dyDescent="0.25">
      <c r="A522" s="53">
        <f>+'Info ELECTRONORTE'!A490</f>
        <v>486</v>
      </c>
      <c r="B522" s="26" t="str">
        <f t="shared" si="34"/>
        <v>SICODI</v>
      </c>
      <c r="C522" s="9" t="str">
        <f>+'Info ELECTRONORTE'!B490</f>
        <v>LAMBAYEQUE</v>
      </c>
      <c r="D522" s="9" t="str">
        <f>+'Info ELECTRONORTE'!C490</f>
        <v>LAMBAYEQUE - OLMOS</v>
      </c>
      <c r="E522" s="9" t="str">
        <f>+'Info ELECTRONORTE'!D490</f>
        <v>LAMBAYEQUE</v>
      </c>
      <c r="F522" s="9" t="str">
        <f>+'Info ELECTRONORTE'!I490</f>
        <v>Media Tension</v>
      </c>
      <c r="G522" s="9">
        <f>+'Info ELECTRONORTE'!K490</f>
        <v>13</v>
      </c>
      <c r="H522" s="9" t="str">
        <f>+'Info ELECTRONORTE'!L490</f>
        <v>Postes</v>
      </c>
      <c r="I522" s="9" t="str">
        <f>+'Info ELECTRONORTE'!M490</f>
        <v>Concreto</v>
      </c>
      <c r="J522" s="9" t="str">
        <f>+'Info ELECTRONORTE'!N490</f>
        <v>PPC19</v>
      </c>
      <c r="K522" s="9" t="str">
        <f>+IF(B522="MOD INV_2018","Según corresponda",VLOOKUP(J522,SICODI!$G$3:$K$2404,2,FALSE))</f>
        <v>POSTE DE CONCRETO ARMADO DE 13/300/150/345</v>
      </c>
      <c r="L522" s="142">
        <f t="shared" si="33"/>
        <v>0.52</v>
      </c>
    </row>
    <row r="523" spans="1:12" x14ac:dyDescent="0.25">
      <c r="A523" s="53">
        <f>+'Info ELECTRONORTE'!A491</f>
        <v>487</v>
      </c>
      <c r="B523" s="26" t="str">
        <f t="shared" si="34"/>
        <v>SICODI</v>
      </c>
      <c r="C523" s="9" t="str">
        <f>+'Info ELECTRONORTE'!B491</f>
        <v>LAMBAYEQUE</v>
      </c>
      <c r="D523" s="9" t="str">
        <f>+'Info ELECTRONORTE'!C491</f>
        <v>LAMBAYEQUE - OLMOS</v>
      </c>
      <c r="E523" s="9" t="str">
        <f>+'Info ELECTRONORTE'!D491</f>
        <v>LAMBAYEQUE</v>
      </c>
      <c r="F523" s="9" t="str">
        <f>+'Info ELECTRONORTE'!I491</f>
        <v>Media Tension</v>
      </c>
      <c r="G523" s="9">
        <f>+'Info ELECTRONORTE'!K491</f>
        <v>13</v>
      </c>
      <c r="H523" s="9" t="str">
        <f>+'Info ELECTRONORTE'!L491</f>
        <v>Postes</v>
      </c>
      <c r="I523" s="9" t="str">
        <f>+'Info ELECTRONORTE'!M491</f>
        <v>Concreto</v>
      </c>
      <c r="J523" s="9" t="str">
        <f>+'Info ELECTRONORTE'!N491</f>
        <v>PPC19</v>
      </c>
      <c r="K523" s="9" t="str">
        <f>+IF(B523="MOD INV_2018","Según corresponda",VLOOKUP(J523,SICODI!$G$3:$K$2404,2,FALSE))</f>
        <v>POSTE DE CONCRETO ARMADO DE 13/300/150/345</v>
      </c>
      <c r="L523" s="142">
        <f t="shared" si="33"/>
        <v>0.52</v>
      </c>
    </row>
    <row r="524" spans="1:12" x14ac:dyDescent="0.25">
      <c r="A524" s="53">
        <f>+'Info ELECTRONORTE'!A492</f>
        <v>488</v>
      </c>
      <c r="B524" s="26" t="str">
        <f t="shared" si="34"/>
        <v>SICODI</v>
      </c>
      <c r="C524" s="9" t="str">
        <f>+'Info ELECTRONORTE'!B492</f>
        <v>LAMBAYEQUE</v>
      </c>
      <c r="D524" s="9" t="str">
        <f>+'Info ELECTRONORTE'!C492</f>
        <v>LAMBAYEQUE - OLMOS</v>
      </c>
      <c r="E524" s="9" t="str">
        <f>+'Info ELECTRONORTE'!D492</f>
        <v>LAMBAYEQUE</v>
      </c>
      <c r="F524" s="9" t="str">
        <f>+'Info ELECTRONORTE'!I492</f>
        <v>Media Tension</v>
      </c>
      <c r="G524" s="9">
        <f>+'Info ELECTRONORTE'!K492</f>
        <v>13</v>
      </c>
      <c r="H524" s="9" t="str">
        <f>+'Info ELECTRONORTE'!L492</f>
        <v>Postes</v>
      </c>
      <c r="I524" s="9" t="str">
        <f>+'Info ELECTRONORTE'!M492</f>
        <v>Concreto</v>
      </c>
      <c r="J524" s="9" t="str">
        <f>+'Info ELECTRONORTE'!N492</f>
        <v>PPC19</v>
      </c>
      <c r="K524" s="9" t="str">
        <f>+IF(B524="MOD INV_2018","Según corresponda",VLOOKUP(J524,SICODI!$G$3:$K$2404,2,FALSE))</f>
        <v>POSTE DE CONCRETO ARMADO DE 13/300/150/345</v>
      </c>
      <c r="L524" s="142">
        <f t="shared" si="33"/>
        <v>0.52</v>
      </c>
    </row>
    <row r="525" spans="1:12" x14ac:dyDescent="0.25">
      <c r="A525" s="53">
        <f>+'Info ELECTRONORTE'!A493</f>
        <v>489</v>
      </c>
      <c r="B525" s="26" t="str">
        <f t="shared" si="34"/>
        <v>SICODI</v>
      </c>
      <c r="C525" s="9" t="str">
        <f>+'Info ELECTRONORTE'!B493</f>
        <v>LAMBAYEQUE</v>
      </c>
      <c r="D525" s="9" t="str">
        <f>+'Info ELECTRONORTE'!C493</f>
        <v>LAMBAYEQUE - OLMOS</v>
      </c>
      <c r="E525" s="9" t="str">
        <f>+'Info ELECTRONORTE'!D493</f>
        <v>LAMBAYEQUE</v>
      </c>
      <c r="F525" s="9" t="str">
        <f>+'Info ELECTRONORTE'!I493</f>
        <v>Media Tension</v>
      </c>
      <c r="G525" s="9">
        <f>+'Info ELECTRONORTE'!K493</f>
        <v>13</v>
      </c>
      <c r="H525" s="9" t="str">
        <f>+'Info ELECTRONORTE'!L493</f>
        <v>Postes</v>
      </c>
      <c r="I525" s="9" t="str">
        <f>+'Info ELECTRONORTE'!M493</f>
        <v>Concreto</v>
      </c>
      <c r="J525" s="9" t="str">
        <f>+'Info ELECTRONORTE'!N493</f>
        <v>PPC19</v>
      </c>
      <c r="K525" s="9" t="str">
        <f>+IF(B525="MOD INV_2018","Según corresponda",VLOOKUP(J525,SICODI!$G$3:$K$2404,2,FALSE))</f>
        <v>POSTE DE CONCRETO ARMADO DE 13/300/150/345</v>
      </c>
      <c r="L525" s="142">
        <f t="shared" si="33"/>
        <v>0.52</v>
      </c>
    </row>
    <row r="526" spans="1:12" x14ac:dyDescent="0.25">
      <c r="A526" s="53">
        <f>+'Info ELECTRONORTE'!A494</f>
        <v>490</v>
      </c>
      <c r="B526" s="26" t="str">
        <f t="shared" si="34"/>
        <v>SICODI</v>
      </c>
      <c r="C526" s="9" t="str">
        <f>+'Info ELECTRONORTE'!B494</f>
        <v>LAMBAYEQUE</v>
      </c>
      <c r="D526" s="9" t="str">
        <f>+'Info ELECTRONORTE'!C494</f>
        <v>LAMBAYEQUE - OLMOS</v>
      </c>
      <c r="E526" s="9" t="str">
        <f>+'Info ELECTRONORTE'!D494</f>
        <v>LAMBAYEQUE</v>
      </c>
      <c r="F526" s="9" t="str">
        <f>+'Info ELECTRONORTE'!I494</f>
        <v>Media Tension</v>
      </c>
      <c r="G526" s="9">
        <f>+'Info ELECTRONORTE'!K494</f>
        <v>13</v>
      </c>
      <c r="H526" s="9" t="str">
        <f>+'Info ELECTRONORTE'!L494</f>
        <v>Postes</v>
      </c>
      <c r="I526" s="9" t="str">
        <f>+'Info ELECTRONORTE'!M494</f>
        <v>Concreto</v>
      </c>
      <c r="J526" s="9" t="str">
        <f>+'Info ELECTRONORTE'!N494</f>
        <v>PPC19</v>
      </c>
      <c r="K526" s="9" t="str">
        <f>+IF(B526="MOD INV_2018","Según corresponda",VLOOKUP(J526,SICODI!$G$3:$K$2404,2,FALSE))</f>
        <v>POSTE DE CONCRETO ARMADO DE 13/300/150/345</v>
      </c>
      <c r="L526" s="142">
        <f t="shared" si="33"/>
        <v>0.52</v>
      </c>
    </row>
    <row r="527" spans="1:12" x14ac:dyDescent="0.25">
      <c r="A527" s="53">
        <f>+'Info ELECTRONORTE'!A495</f>
        <v>491</v>
      </c>
      <c r="B527" s="26" t="str">
        <f t="shared" si="34"/>
        <v>SICODI</v>
      </c>
      <c r="C527" s="9" t="str">
        <f>+'Info ELECTRONORTE'!B495</f>
        <v>LAMBAYEQUE</v>
      </c>
      <c r="D527" s="9" t="str">
        <f>+'Info ELECTRONORTE'!C495</f>
        <v>LAMBAYEQUE - OLMOS</v>
      </c>
      <c r="E527" s="9" t="str">
        <f>+'Info ELECTRONORTE'!D495</f>
        <v>LAMBAYEQUE</v>
      </c>
      <c r="F527" s="9" t="str">
        <f>+'Info ELECTRONORTE'!I495</f>
        <v>Media Tension</v>
      </c>
      <c r="G527" s="9">
        <f>+'Info ELECTRONORTE'!K495</f>
        <v>13</v>
      </c>
      <c r="H527" s="9" t="str">
        <f>+'Info ELECTRONORTE'!L495</f>
        <v>Postes</v>
      </c>
      <c r="I527" s="9" t="str">
        <f>+'Info ELECTRONORTE'!M495</f>
        <v>Concreto</v>
      </c>
      <c r="J527" s="9" t="str">
        <f>+'Info ELECTRONORTE'!N495</f>
        <v>PPC19</v>
      </c>
      <c r="K527" s="9" t="str">
        <f>+IF(B527="MOD INV_2018","Según corresponda",VLOOKUP(J527,SICODI!$G$3:$K$2404,2,FALSE))</f>
        <v>POSTE DE CONCRETO ARMADO DE 13/300/150/345</v>
      </c>
      <c r="L527" s="142">
        <f t="shared" si="33"/>
        <v>0.52</v>
      </c>
    </row>
    <row r="528" spans="1:12" x14ac:dyDescent="0.25">
      <c r="A528" s="53">
        <f>+'Info ELECTRONORTE'!A496</f>
        <v>492</v>
      </c>
      <c r="B528" s="26" t="str">
        <f t="shared" si="34"/>
        <v>SICODI</v>
      </c>
      <c r="C528" s="9" t="str">
        <f>+'Info ELECTRONORTE'!B496</f>
        <v>LAMBAYEQUE</v>
      </c>
      <c r="D528" s="9" t="str">
        <f>+'Info ELECTRONORTE'!C496</f>
        <v>LAMBAYEQUE - OLMOS</v>
      </c>
      <c r="E528" s="9" t="str">
        <f>+'Info ELECTRONORTE'!D496</f>
        <v>LAMBAYEQUE</v>
      </c>
      <c r="F528" s="9" t="str">
        <f>+'Info ELECTRONORTE'!I496</f>
        <v>Media Tension</v>
      </c>
      <c r="G528" s="9">
        <f>+'Info ELECTRONORTE'!K496</f>
        <v>13</v>
      </c>
      <c r="H528" s="9" t="str">
        <f>+'Info ELECTRONORTE'!L496</f>
        <v>Postes</v>
      </c>
      <c r="I528" s="9" t="str">
        <f>+'Info ELECTRONORTE'!M496</f>
        <v>Concreto</v>
      </c>
      <c r="J528" s="9" t="str">
        <f>+'Info ELECTRONORTE'!N496</f>
        <v>PPC19</v>
      </c>
      <c r="K528" s="9" t="str">
        <f>+IF(B528="MOD INV_2018","Según corresponda",VLOOKUP(J528,SICODI!$G$3:$K$2404,2,FALSE))</f>
        <v>POSTE DE CONCRETO ARMADO DE 13/300/150/345</v>
      </c>
      <c r="L528" s="142">
        <f t="shared" si="33"/>
        <v>0.52</v>
      </c>
    </row>
    <row r="529" spans="1:12" x14ac:dyDescent="0.25">
      <c r="A529" s="53">
        <f>+'Info ELECTRONORTE'!A497</f>
        <v>493</v>
      </c>
      <c r="B529" s="26" t="str">
        <f t="shared" si="34"/>
        <v>SICODI</v>
      </c>
      <c r="C529" s="9" t="str">
        <f>+'Info ELECTRONORTE'!B497</f>
        <v>LAMBAYEQUE</v>
      </c>
      <c r="D529" s="9" t="str">
        <f>+'Info ELECTRONORTE'!C497</f>
        <v>LAMBAYEQUE - OLMOS</v>
      </c>
      <c r="E529" s="9" t="str">
        <f>+'Info ELECTRONORTE'!D497</f>
        <v>LAMBAYEQUE</v>
      </c>
      <c r="F529" s="9" t="str">
        <f>+'Info ELECTRONORTE'!I497</f>
        <v>Media Tension</v>
      </c>
      <c r="G529" s="9">
        <f>+'Info ELECTRONORTE'!K497</f>
        <v>13</v>
      </c>
      <c r="H529" s="9" t="str">
        <f>+'Info ELECTRONORTE'!L497</f>
        <v>Postes</v>
      </c>
      <c r="I529" s="9" t="str">
        <f>+'Info ELECTRONORTE'!M497</f>
        <v>Concreto</v>
      </c>
      <c r="J529" s="9" t="str">
        <f>+'Info ELECTRONORTE'!N497</f>
        <v>PPC19</v>
      </c>
      <c r="K529" s="9" t="str">
        <f>+IF(B529="MOD INV_2018","Según corresponda",VLOOKUP(J529,SICODI!$G$3:$K$2404,2,FALSE))</f>
        <v>POSTE DE CONCRETO ARMADO DE 13/300/150/345</v>
      </c>
      <c r="L529" s="142">
        <f t="shared" si="33"/>
        <v>0.52</v>
      </c>
    </row>
    <row r="530" spans="1:12" x14ac:dyDescent="0.25">
      <c r="A530" s="53">
        <f>+'Info ELECTRONORTE'!A498</f>
        <v>494</v>
      </c>
      <c r="B530" s="26" t="str">
        <f t="shared" si="34"/>
        <v>SICODI</v>
      </c>
      <c r="C530" s="9" t="str">
        <f>+'Info ELECTRONORTE'!B498</f>
        <v>LAMBAYEQUE</v>
      </c>
      <c r="D530" s="9" t="str">
        <f>+'Info ELECTRONORTE'!C498</f>
        <v>LAMBAYEQUE - OLMOS</v>
      </c>
      <c r="E530" s="9" t="str">
        <f>+'Info ELECTRONORTE'!D498</f>
        <v>LAMBAYEQUE</v>
      </c>
      <c r="F530" s="9" t="str">
        <f>+'Info ELECTRONORTE'!I498</f>
        <v>Media Tension</v>
      </c>
      <c r="G530" s="9">
        <f>+'Info ELECTRONORTE'!K498</f>
        <v>13</v>
      </c>
      <c r="H530" s="9" t="str">
        <f>+'Info ELECTRONORTE'!L498</f>
        <v>Postes</v>
      </c>
      <c r="I530" s="9" t="str">
        <f>+'Info ELECTRONORTE'!M498</f>
        <v>Concreto</v>
      </c>
      <c r="J530" s="9" t="str">
        <f>+'Info ELECTRONORTE'!N498</f>
        <v>PPC19</v>
      </c>
      <c r="K530" s="9" t="str">
        <f>+IF(B530="MOD INV_2018","Según corresponda",VLOOKUP(J530,SICODI!$G$3:$K$2404,2,FALSE))</f>
        <v>POSTE DE CONCRETO ARMADO DE 13/300/150/345</v>
      </c>
      <c r="L530" s="142">
        <f t="shared" si="33"/>
        <v>0.52</v>
      </c>
    </row>
    <row r="531" spans="1:12" x14ac:dyDescent="0.25">
      <c r="A531" s="53">
        <f>+'Info ELECTRONORTE'!A499</f>
        <v>495</v>
      </c>
      <c r="B531" s="26" t="str">
        <f t="shared" si="34"/>
        <v>SICODI</v>
      </c>
      <c r="C531" s="9" t="str">
        <f>+'Info ELECTRONORTE'!B499</f>
        <v>LAMBAYEQUE</v>
      </c>
      <c r="D531" s="9" t="str">
        <f>+'Info ELECTRONORTE'!C499</f>
        <v>LAMBAYEQUE - OLMOS</v>
      </c>
      <c r="E531" s="9" t="str">
        <f>+'Info ELECTRONORTE'!D499</f>
        <v>LAMBAYEQUE</v>
      </c>
      <c r="F531" s="9" t="str">
        <f>+'Info ELECTRONORTE'!I499</f>
        <v>Media Tension</v>
      </c>
      <c r="G531" s="9">
        <f>+'Info ELECTRONORTE'!K499</f>
        <v>13</v>
      </c>
      <c r="H531" s="9" t="str">
        <f>+'Info ELECTRONORTE'!L499</f>
        <v>Postes</v>
      </c>
      <c r="I531" s="9" t="str">
        <f>+'Info ELECTRONORTE'!M499</f>
        <v>Concreto</v>
      </c>
      <c r="J531" s="9" t="str">
        <f>+'Info ELECTRONORTE'!N499</f>
        <v>PPC19</v>
      </c>
      <c r="K531" s="9" t="str">
        <f>+IF(B531="MOD INV_2018","Según corresponda",VLOOKUP(J531,SICODI!$G$3:$K$2404,2,FALSE))</f>
        <v>POSTE DE CONCRETO ARMADO DE 13/300/150/345</v>
      </c>
      <c r="L531" s="142">
        <f t="shared" si="33"/>
        <v>0.52</v>
      </c>
    </row>
    <row r="532" spans="1:12" x14ac:dyDescent="0.25">
      <c r="A532" s="53">
        <f>+'Info ELECTRONORTE'!A500</f>
        <v>496</v>
      </c>
      <c r="B532" s="26" t="str">
        <f t="shared" si="34"/>
        <v>SICODI</v>
      </c>
      <c r="C532" s="9" t="str">
        <f>+'Info ELECTRONORTE'!B500</f>
        <v>LAMBAYEQUE</v>
      </c>
      <c r="D532" s="9" t="str">
        <f>+'Info ELECTRONORTE'!C500</f>
        <v>LAMBAYEQUE - OLMOS</v>
      </c>
      <c r="E532" s="9" t="str">
        <f>+'Info ELECTRONORTE'!D500</f>
        <v>LAMBAYEQUE</v>
      </c>
      <c r="F532" s="9" t="str">
        <f>+'Info ELECTRONORTE'!I500</f>
        <v>Media Tension</v>
      </c>
      <c r="G532" s="9">
        <f>+'Info ELECTRONORTE'!K500</f>
        <v>13</v>
      </c>
      <c r="H532" s="9" t="str">
        <f>+'Info ELECTRONORTE'!L500</f>
        <v>Postes</v>
      </c>
      <c r="I532" s="9" t="str">
        <f>+'Info ELECTRONORTE'!M500</f>
        <v>Concreto</v>
      </c>
      <c r="J532" s="9" t="str">
        <f>+'Info ELECTRONORTE'!N500</f>
        <v>PPC19</v>
      </c>
      <c r="K532" s="9" t="str">
        <f>+IF(B532="MOD INV_2018","Según corresponda",VLOOKUP(J532,SICODI!$G$3:$K$2404,2,FALSE))</f>
        <v>POSTE DE CONCRETO ARMADO DE 13/300/150/345</v>
      </c>
      <c r="L532" s="142">
        <f t="shared" si="33"/>
        <v>0.52</v>
      </c>
    </row>
    <row r="533" spans="1:12" x14ac:dyDescent="0.25">
      <c r="A533" s="53">
        <f>+'Info ELECTRONORTE'!A501</f>
        <v>497</v>
      </c>
      <c r="B533" s="26" t="str">
        <f t="shared" si="34"/>
        <v>SICODI</v>
      </c>
      <c r="C533" s="9" t="str">
        <f>+'Info ELECTRONORTE'!B501</f>
        <v>LAMBAYEQUE</v>
      </c>
      <c r="D533" s="9" t="str">
        <f>+'Info ELECTRONORTE'!C501</f>
        <v>CHEPEN - CHICLAYO</v>
      </c>
      <c r="E533" s="9" t="str">
        <f>+'Info ELECTRONORTE'!D501</f>
        <v>CHICLAYO</v>
      </c>
      <c r="F533" s="9" t="str">
        <f>+'Info ELECTRONORTE'!I501</f>
        <v>Media Tension</v>
      </c>
      <c r="G533" s="9">
        <f>+'Info ELECTRONORTE'!K501</f>
        <v>12</v>
      </c>
      <c r="H533" s="9" t="str">
        <f>+'Info ELECTRONORTE'!L501</f>
        <v>Postes</v>
      </c>
      <c r="I533" s="9" t="str">
        <f>+'Info ELECTRONORTE'!M501</f>
        <v>Concreto</v>
      </c>
      <c r="J533" s="9" t="str">
        <f>+'Info ELECTRONORTE'!N501</f>
        <v>PPC16</v>
      </c>
      <c r="K533" s="9" t="str">
        <f>+IF(B533="MOD INV_2018","Según corresponda",VLOOKUP(J533,SICODI!$G$3:$K$2404,2,FALSE))</f>
        <v>POSTE DE CONCRETO ARMADO DE 12/300/150/330</v>
      </c>
      <c r="L533" s="142">
        <f t="shared" si="33"/>
        <v>0.52</v>
      </c>
    </row>
    <row r="534" spans="1:12" x14ac:dyDescent="0.25">
      <c r="A534" s="53">
        <f>+'Info ELECTRONORTE'!A502</f>
        <v>498</v>
      </c>
      <c r="B534" s="26" t="str">
        <f t="shared" si="34"/>
        <v>SICODI</v>
      </c>
      <c r="C534" s="9" t="str">
        <f>+'Info ELECTRONORTE'!B502</f>
        <v>LAMBAYEQUE</v>
      </c>
      <c r="D534" s="9" t="str">
        <f>+'Info ELECTRONORTE'!C502</f>
        <v>CHEPEN - CHICLAYO</v>
      </c>
      <c r="E534" s="9" t="str">
        <f>+'Info ELECTRONORTE'!D502</f>
        <v>CHICLAYO</v>
      </c>
      <c r="F534" s="9" t="str">
        <f>+'Info ELECTRONORTE'!I502</f>
        <v>Media Tension</v>
      </c>
      <c r="G534" s="9">
        <f>+'Info ELECTRONORTE'!K502</f>
        <v>13</v>
      </c>
      <c r="H534" s="9" t="str">
        <f>+'Info ELECTRONORTE'!L502</f>
        <v>Postes</v>
      </c>
      <c r="I534" s="9" t="str">
        <f>+'Info ELECTRONORTE'!M502</f>
        <v>Concreto</v>
      </c>
      <c r="J534" s="9" t="str">
        <f>+'Info ELECTRONORTE'!N502</f>
        <v>PPC19</v>
      </c>
      <c r="K534" s="9" t="str">
        <f>+IF(B534="MOD INV_2018","Según corresponda",VLOOKUP(J534,SICODI!$G$3:$K$2404,2,FALSE))</f>
        <v>POSTE DE CONCRETO ARMADO DE 13/300/150/345</v>
      </c>
      <c r="L534" s="142">
        <f t="shared" si="33"/>
        <v>0.52</v>
      </c>
    </row>
    <row r="535" spans="1:12" x14ac:dyDescent="0.25">
      <c r="A535" s="53">
        <f>+'Info ELECTRONORTE'!A503</f>
        <v>499</v>
      </c>
      <c r="B535" s="26" t="str">
        <f t="shared" si="34"/>
        <v>SICODI</v>
      </c>
      <c r="C535" s="9" t="str">
        <f>+'Info ELECTRONORTE'!B503</f>
        <v>LAMBAYEQUE</v>
      </c>
      <c r="D535" s="9" t="str">
        <f>+'Info ELECTRONORTE'!C503</f>
        <v>CHEPEN - CHICLAYO</v>
      </c>
      <c r="E535" s="9" t="str">
        <f>+'Info ELECTRONORTE'!D503</f>
        <v>CHICLAYO</v>
      </c>
      <c r="F535" s="9" t="str">
        <f>+'Info ELECTRONORTE'!I503</f>
        <v>Media Tension</v>
      </c>
      <c r="G535" s="9">
        <f>+'Info ELECTRONORTE'!K503</f>
        <v>13</v>
      </c>
      <c r="H535" s="9" t="str">
        <f>+'Info ELECTRONORTE'!L503</f>
        <v>Postes</v>
      </c>
      <c r="I535" s="9" t="str">
        <f>+'Info ELECTRONORTE'!M503</f>
        <v>Concreto</v>
      </c>
      <c r="J535" s="9" t="str">
        <f>+'Info ELECTRONORTE'!N503</f>
        <v>PPC19</v>
      </c>
      <c r="K535" s="9" t="str">
        <f>+IF(B535="MOD INV_2018","Según corresponda",VLOOKUP(J535,SICODI!$G$3:$K$2404,2,FALSE))</f>
        <v>POSTE DE CONCRETO ARMADO DE 13/300/150/345</v>
      </c>
      <c r="L535" s="142">
        <f t="shared" si="33"/>
        <v>0.52</v>
      </c>
    </row>
    <row r="536" spans="1:12" x14ac:dyDescent="0.25">
      <c r="A536" s="53">
        <f>+'Info ELECTRONORTE'!A504</f>
        <v>500</v>
      </c>
      <c r="B536" s="26" t="str">
        <f t="shared" si="34"/>
        <v>SICODI</v>
      </c>
      <c r="C536" s="9" t="str">
        <f>+'Info ELECTRONORTE'!B504</f>
        <v>LAMBAYEQUE</v>
      </c>
      <c r="D536" s="9" t="str">
        <f>+'Info ELECTRONORTE'!C504</f>
        <v>CHEPEN - CHICLAYO</v>
      </c>
      <c r="E536" s="9" t="str">
        <f>+'Info ELECTRONORTE'!D504</f>
        <v>CHICLAYO</v>
      </c>
      <c r="F536" s="9" t="str">
        <f>+'Info ELECTRONORTE'!I504</f>
        <v>Media Tension</v>
      </c>
      <c r="G536" s="9">
        <f>+'Info ELECTRONORTE'!K504</f>
        <v>13</v>
      </c>
      <c r="H536" s="9" t="str">
        <f>+'Info ELECTRONORTE'!L504</f>
        <v>Postes</v>
      </c>
      <c r="I536" s="9" t="str">
        <f>+'Info ELECTRONORTE'!M504</f>
        <v>Concreto</v>
      </c>
      <c r="J536" s="9" t="str">
        <f>+'Info ELECTRONORTE'!N504</f>
        <v>PPC19</v>
      </c>
      <c r="K536" s="9" t="str">
        <f>+IF(B536="MOD INV_2018","Según corresponda",VLOOKUP(J536,SICODI!$G$3:$K$2404,2,FALSE))</f>
        <v>POSTE DE CONCRETO ARMADO DE 13/300/150/345</v>
      </c>
      <c r="L536" s="142">
        <f t="shared" si="33"/>
        <v>0.52</v>
      </c>
    </row>
    <row r="537" spans="1:12" x14ac:dyDescent="0.25">
      <c r="A537" s="53">
        <f>+'Info ELECTRONORTE'!A505</f>
        <v>501</v>
      </c>
      <c r="B537" s="26" t="str">
        <f t="shared" si="34"/>
        <v>SICODI</v>
      </c>
      <c r="C537" s="9" t="str">
        <f>+'Info ELECTRONORTE'!B505</f>
        <v>LAMBAYEQUE</v>
      </c>
      <c r="D537" s="9" t="str">
        <f>+'Info ELECTRONORTE'!C505</f>
        <v>CHEPEN - CHICLAYO</v>
      </c>
      <c r="E537" s="9" t="str">
        <f>+'Info ELECTRONORTE'!D505</f>
        <v>CHICLAYO</v>
      </c>
      <c r="F537" s="9" t="str">
        <f>+'Info ELECTRONORTE'!I505</f>
        <v>Media Tension</v>
      </c>
      <c r="G537" s="9">
        <f>+'Info ELECTRONORTE'!K505</f>
        <v>15</v>
      </c>
      <c r="H537" s="9" t="str">
        <f>+'Info ELECTRONORTE'!L505</f>
        <v>Postes</v>
      </c>
      <c r="I537" s="9" t="str">
        <f>+'Info ELECTRONORTE'!M505</f>
        <v>Concreto</v>
      </c>
      <c r="J537" s="9" t="str">
        <f>+'Info ELECTRONORTE'!N505</f>
        <v>PPC24</v>
      </c>
      <c r="K537" s="9" t="str">
        <f>+IF(B537="MOD INV_2018","Según corresponda",VLOOKUP(J537,SICODI!$G$3:$K$2404,2,FALSE))</f>
        <v>POSTE DE CONCRETO ARMADO DE 15/400/150/375</v>
      </c>
      <c r="L537" s="142">
        <f t="shared" si="33"/>
        <v>0.52</v>
      </c>
    </row>
    <row r="538" spans="1:12" x14ac:dyDescent="0.25">
      <c r="A538" s="53">
        <f>+'Info ELECTRONORTE'!A506</f>
        <v>502</v>
      </c>
      <c r="B538" s="26" t="str">
        <f t="shared" si="34"/>
        <v>SICODI</v>
      </c>
      <c r="C538" s="9" t="str">
        <f>+'Info ELECTRONORTE'!B506</f>
        <v>LAMBAYEQUE</v>
      </c>
      <c r="D538" s="9" t="str">
        <f>+'Info ELECTRONORTE'!C506</f>
        <v>CHEPEN - CHICLAYO</v>
      </c>
      <c r="E538" s="9" t="str">
        <f>+'Info ELECTRONORTE'!D506</f>
        <v>CHICLAYO</v>
      </c>
      <c r="F538" s="9" t="str">
        <f>+'Info ELECTRONORTE'!I506</f>
        <v>Media Tension</v>
      </c>
      <c r="G538" s="9">
        <f>+'Info ELECTRONORTE'!K506</f>
        <v>13</v>
      </c>
      <c r="H538" s="9" t="str">
        <f>+'Info ELECTRONORTE'!L506</f>
        <v>Postes</v>
      </c>
      <c r="I538" s="9" t="str">
        <f>+'Info ELECTRONORTE'!M506</f>
        <v>Concreto</v>
      </c>
      <c r="J538" s="9" t="str">
        <f>+'Info ELECTRONORTE'!N506</f>
        <v>PPC19</v>
      </c>
      <c r="K538" s="9" t="str">
        <f>+IF(B538="MOD INV_2018","Según corresponda",VLOOKUP(J538,SICODI!$G$3:$K$2404,2,FALSE))</f>
        <v>POSTE DE CONCRETO ARMADO DE 13/300/150/345</v>
      </c>
      <c r="L538" s="142">
        <f t="shared" si="33"/>
        <v>0.52</v>
      </c>
    </row>
    <row r="539" spans="1:12" x14ac:dyDescent="0.25">
      <c r="A539" s="53">
        <f>+'Info ELECTRONORTE'!A507</f>
        <v>503</v>
      </c>
      <c r="B539" s="26" t="str">
        <f t="shared" si="34"/>
        <v>SICODI</v>
      </c>
      <c r="C539" s="9" t="str">
        <f>+'Info ELECTRONORTE'!B507</f>
        <v>LAMBAYEQUE</v>
      </c>
      <c r="D539" s="9" t="str">
        <f>+'Info ELECTRONORTE'!C507</f>
        <v>CHEPEN - CHICLAYO</v>
      </c>
      <c r="E539" s="9" t="str">
        <f>+'Info ELECTRONORTE'!D507</f>
        <v>CHICLAYO</v>
      </c>
      <c r="F539" s="9" t="str">
        <f>+'Info ELECTRONORTE'!I507</f>
        <v>Media Tension</v>
      </c>
      <c r="G539" s="9">
        <f>+'Info ELECTRONORTE'!K507</f>
        <v>13</v>
      </c>
      <c r="H539" s="9" t="str">
        <f>+'Info ELECTRONORTE'!L507</f>
        <v>Postes</v>
      </c>
      <c r="I539" s="9" t="str">
        <f>+'Info ELECTRONORTE'!M507</f>
        <v>Concreto</v>
      </c>
      <c r="J539" s="9" t="str">
        <f>+'Info ELECTRONORTE'!N507</f>
        <v>PPC19</v>
      </c>
      <c r="K539" s="9" t="str">
        <f>+IF(B539="MOD INV_2018","Según corresponda",VLOOKUP(J539,SICODI!$G$3:$K$2404,2,FALSE))</f>
        <v>POSTE DE CONCRETO ARMADO DE 13/300/150/345</v>
      </c>
      <c r="L539" s="142">
        <f t="shared" si="33"/>
        <v>0.52</v>
      </c>
    </row>
    <row r="540" spans="1:12" x14ac:dyDescent="0.25">
      <c r="A540" s="53">
        <f>+'Info ELECTRONORTE'!A508</f>
        <v>504</v>
      </c>
      <c r="B540" s="26" t="str">
        <f t="shared" si="34"/>
        <v>SICODI</v>
      </c>
      <c r="C540" s="9" t="str">
        <f>+'Info ELECTRONORTE'!B508</f>
        <v>LAMBAYEQUE</v>
      </c>
      <c r="D540" s="9" t="str">
        <f>+'Info ELECTRONORTE'!C508</f>
        <v>CHEPEN - CHICLAYO</v>
      </c>
      <c r="E540" s="9" t="str">
        <f>+'Info ELECTRONORTE'!D508</f>
        <v>CHICLAYO</v>
      </c>
      <c r="F540" s="9" t="str">
        <f>+'Info ELECTRONORTE'!I508</f>
        <v>Media Tension</v>
      </c>
      <c r="G540" s="9">
        <f>+'Info ELECTRONORTE'!K508</f>
        <v>13</v>
      </c>
      <c r="H540" s="9" t="str">
        <f>+'Info ELECTRONORTE'!L508</f>
        <v>Postes</v>
      </c>
      <c r="I540" s="9" t="str">
        <f>+'Info ELECTRONORTE'!M508</f>
        <v>Concreto</v>
      </c>
      <c r="J540" s="9" t="str">
        <f>+'Info ELECTRONORTE'!N508</f>
        <v>PPC19</v>
      </c>
      <c r="K540" s="9" t="str">
        <f>+IF(B540="MOD INV_2018","Según corresponda",VLOOKUP(J540,SICODI!$G$3:$K$2404,2,FALSE))</f>
        <v>POSTE DE CONCRETO ARMADO DE 13/300/150/345</v>
      </c>
      <c r="L540" s="142">
        <f t="shared" si="33"/>
        <v>0.52</v>
      </c>
    </row>
    <row r="541" spans="1:12" x14ac:dyDescent="0.25">
      <c r="A541" s="53">
        <f>+'Info ELECTRONORTE'!A509</f>
        <v>505</v>
      </c>
      <c r="B541" s="26" t="str">
        <f t="shared" si="34"/>
        <v>SICODI</v>
      </c>
      <c r="C541" s="9" t="str">
        <f>+'Info ELECTRONORTE'!B509</f>
        <v>LAMBAYEQUE</v>
      </c>
      <c r="D541" s="9" t="str">
        <f>+'Info ELECTRONORTE'!C509</f>
        <v>CHEPEN - CHICLAYO</v>
      </c>
      <c r="E541" s="9" t="str">
        <f>+'Info ELECTRONORTE'!D509</f>
        <v>CHICLAYO</v>
      </c>
      <c r="F541" s="9" t="str">
        <f>+'Info ELECTRONORTE'!I509</f>
        <v>Media Tension</v>
      </c>
      <c r="G541" s="9">
        <f>+'Info ELECTRONORTE'!K509</f>
        <v>13</v>
      </c>
      <c r="H541" s="9" t="str">
        <f>+'Info ELECTRONORTE'!L509</f>
        <v>Postes</v>
      </c>
      <c r="I541" s="9" t="str">
        <f>+'Info ELECTRONORTE'!M509</f>
        <v>Concreto</v>
      </c>
      <c r="J541" s="9" t="str">
        <f>+'Info ELECTRONORTE'!N509</f>
        <v>PPC19</v>
      </c>
      <c r="K541" s="9" t="str">
        <f>+IF(B541="MOD INV_2018","Según corresponda",VLOOKUP(J541,SICODI!$G$3:$K$2404,2,FALSE))</f>
        <v>POSTE DE CONCRETO ARMADO DE 13/300/150/345</v>
      </c>
      <c r="L541" s="142">
        <f t="shared" si="33"/>
        <v>0.52</v>
      </c>
    </row>
    <row r="542" spans="1:12" x14ac:dyDescent="0.25">
      <c r="A542" s="53">
        <f>+'Info ELECTRONORTE'!A510</f>
        <v>506</v>
      </c>
      <c r="B542" s="26" t="str">
        <f t="shared" si="34"/>
        <v>SICODI</v>
      </c>
      <c r="C542" s="9" t="str">
        <f>+'Info ELECTRONORTE'!B510</f>
        <v>LAMBAYEQUE</v>
      </c>
      <c r="D542" s="9" t="str">
        <f>+'Info ELECTRONORTE'!C510</f>
        <v>CHEPEN - CHICLAYO</v>
      </c>
      <c r="E542" s="9" t="str">
        <f>+'Info ELECTRONORTE'!D510</f>
        <v>CHICLAYO</v>
      </c>
      <c r="F542" s="9" t="str">
        <f>+'Info ELECTRONORTE'!I510</f>
        <v>Media Tension</v>
      </c>
      <c r="G542" s="9">
        <f>+'Info ELECTRONORTE'!K510</f>
        <v>13</v>
      </c>
      <c r="H542" s="9" t="str">
        <f>+'Info ELECTRONORTE'!L510</f>
        <v>Postes</v>
      </c>
      <c r="I542" s="9" t="str">
        <f>+'Info ELECTRONORTE'!M510</f>
        <v>Concreto</v>
      </c>
      <c r="J542" s="9" t="str">
        <f>+'Info ELECTRONORTE'!N510</f>
        <v>PPC19</v>
      </c>
      <c r="K542" s="9" t="str">
        <f>+IF(B542="MOD INV_2018","Según corresponda",VLOOKUP(J542,SICODI!$G$3:$K$2404,2,FALSE))</f>
        <v>POSTE DE CONCRETO ARMADO DE 13/300/150/345</v>
      </c>
      <c r="L542" s="142">
        <f t="shared" si="33"/>
        <v>0.52</v>
      </c>
    </row>
    <row r="543" spans="1:12" x14ac:dyDescent="0.25">
      <c r="A543" s="53">
        <f>+'Info ELECTRONORTE'!A511</f>
        <v>507</v>
      </c>
      <c r="B543" s="26" t="str">
        <f t="shared" si="34"/>
        <v>SICODI</v>
      </c>
      <c r="C543" s="9" t="str">
        <f>+'Info ELECTRONORTE'!B511</f>
        <v>LAMBAYEQUE</v>
      </c>
      <c r="D543" s="9" t="str">
        <f>+'Info ELECTRONORTE'!C511</f>
        <v>CHEPEN - CHICLAYO</v>
      </c>
      <c r="E543" s="9" t="str">
        <f>+'Info ELECTRONORTE'!D511</f>
        <v>CHICLAYO</v>
      </c>
      <c r="F543" s="9" t="str">
        <f>+'Info ELECTRONORTE'!I511</f>
        <v>Media Tension</v>
      </c>
      <c r="G543" s="9">
        <f>+'Info ELECTRONORTE'!K511</f>
        <v>13</v>
      </c>
      <c r="H543" s="9" t="str">
        <f>+'Info ELECTRONORTE'!L511</f>
        <v>Postes</v>
      </c>
      <c r="I543" s="9" t="str">
        <f>+'Info ELECTRONORTE'!M511</f>
        <v>Concreto</v>
      </c>
      <c r="J543" s="9" t="str">
        <f>+'Info ELECTRONORTE'!N511</f>
        <v>PPC19</v>
      </c>
      <c r="K543" s="9" t="str">
        <f>+IF(B543="MOD INV_2018","Según corresponda",VLOOKUP(J543,SICODI!$G$3:$K$2404,2,FALSE))</f>
        <v>POSTE DE CONCRETO ARMADO DE 13/300/150/345</v>
      </c>
      <c r="L543" s="142">
        <f t="shared" si="33"/>
        <v>0.52</v>
      </c>
    </row>
    <row r="544" spans="1:12" x14ac:dyDescent="0.25">
      <c r="A544" s="53">
        <f>+'Info ELECTRONORTE'!A512</f>
        <v>508</v>
      </c>
      <c r="B544" s="26" t="str">
        <f t="shared" si="34"/>
        <v>SICODI</v>
      </c>
      <c r="C544" s="9" t="str">
        <f>+'Info ELECTRONORTE'!B512</f>
        <v>LAMBAYEQUE</v>
      </c>
      <c r="D544" s="9" t="str">
        <f>+'Info ELECTRONORTE'!C512</f>
        <v>CHEPEN - CHICLAYO</v>
      </c>
      <c r="E544" s="9" t="str">
        <f>+'Info ELECTRONORTE'!D512</f>
        <v>CHICLAYO</v>
      </c>
      <c r="F544" s="9" t="str">
        <f>+'Info ELECTRONORTE'!I512</f>
        <v>Media Tension</v>
      </c>
      <c r="G544" s="9">
        <f>+'Info ELECTRONORTE'!K512</f>
        <v>13</v>
      </c>
      <c r="H544" s="9" t="str">
        <f>+'Info ELECTRONORTE'!L512</f>
        <v>Postes</v>
      </c>
      <c r="I544" s="9" t="str">
        <f>+'Info ELECTRONORTE'!M512</f>
        <v>Concreto</v>
      </c>
      <c r="J544" s="9" t="str">
        <f>+'Info ELECTRONORTE'!N512</f>
        <v>PPC19</v>
      </c>
      <c r="K544" s="9" t="str">
        <f>+IF(B544="MOD INV_2018","Según corresponda",VLOOKUP(J544,SICODI!$G$3:$K$2404,2,FALSE))</f>
        <v>POSTE DE CONCRETO ARMADO DE 13/300/150/345</v>
      </c>
      <c r="L544" s="142">
        <f t="shared" si="33"/>
        <v>0.52</v>
      </c>
    </row>
    <row r="545" spans="1:12" x14ac:dyDescent="0.25">
      <c r="A545" s="53">
        <f>+'Info ELECTRONORTE'!A513</f>
        <v>509</v>
      </c>
      <c r="B545" s="26" t="str">
        <f t="shared" si="34"/>
        <v>SICODI</v>
      </c>
      <c r="C545" s="9" t="str">
        <f>+'Info ELECTRONORTE'!B513</f>
        <v>LAMBAYEQUE</v>
      </c>
      <c r="D545" s="9" t="str">
        <f>+'Info ELECTRONORTE'!C513</f>
        <v>CHEPEN - CHICLAYO</v>
      </c>
      <c r="E545" s="9" t="str">
        <f>+'Info ELECTRONORTE'!D513</f>
        <v>CHICLAYO</v>
      </c>
      <c r="F545" s="9" t="str">
        <f>+'Info ELECTRONORTE'!I513</f>
        <v>Media Tension</v>
      </c>
      <c r="G545" s="9">
        <f>+'Info ELECTRONORTE'!K513</f>
        <v>13</v>
      </c>
      <c r="H545" s="9" t="str">
        <f>+'Info ELECTRONORTE'!L513</f>
        <v>Postes</v>
      </c>
      <c r="I545" s="9" t="str">
        <f>+'Info ELECTRONORTE'!M513</f>
        <v>Concreto</v>
      </c>
      <c r="J545" s="9" t="str">
        <f>+'Info ELECTRONORTE'!N513</f>
        <v>PPC19</v>
      </c>
      <c r="K545" s="9" t="str">
        <f>+IF(B545="MOD INV_2018","Según corresponda",VLOOKUP(J545,SICODI!$G$3:$K$2404,2,FALSE))</f>
        <v>POSTE DE CONCRETO ARMADO DE 13/300/150/345</v>
      </c>
      <c r="L545" s="142">
        <f t="shared" si="33"/>
        <v>0.52</v>
      </c>
    </row>
    <row r="546" spans="1:12" x14ac:dyDescent="0.25">
      <c r="A546" s="53">
        <f>+'Info ELECTRONORTE'!A514</f>
        <v>510</v>
      </c>
      <c r="B546" s="26" t="str">
        <f t="shared" si="34"/>
        <v>SICODI</v>
      </c>
      <c r="C546" s="9" t="str">
        <f>+'Info ELECTRONORTE'!B514</f>
        <v>LAMBAYEQUE</v>
      </c>
      <c r="D546" s="9" t="str">
        <f>+'Info ELECTRONORTE'!C514</f>
        <v>CHEPEN - CHICLAYO</v>
      </c>
      <c r="E546" s="9" t="str">
        <f>+'Info ELECTRONORTE'!D514</f>
        <v>CHICLAYO</v>
      </c>
      <c r="F546" s="9" t="str">
        <f>+'Info ELECTRONORTE'!I514</f>
        <v>Media Tension</v>
      </c>
      <c r="G546" s="9">
        <f>+'Info ELECTRONORTE'!K514</f>
        <v>13</v>
      </c>
      <c r="H546" s="9" t="str">
        <f>+'Info ELECTRONORTE'!L514</f>
        <v>Postes</v>
      </c>
      <c r="I546" s="9" t="str">
        <f>+'Info ELECTRONORTE'!M514</f>
        <v>Concreto</v>
      </c>
      <c r="J546" s="9" t="str">
        <f>+'Info ELECTRONORTE'!N514</f>
        <v>PPC19</v>
      </c>
      <c r="K546" s="9" t="str">
        <f>+IF(B546="MOD INV_2018","Según corresponda",VLOOKUP(J546,SICODI!$G$3:$K$2404,2,FALSE))</f>
        <v>POSTE DE CONCRETO ARMADO DE 13/300/150/345</v>
      </c>
      <c r="L546" s="142">
        <f t="shared" si="33"/>
        <v>0.52</v>
      </c>
    </row>
    <row r="547" spans="1:12" x14ac:dyDescent="0.25">
      <c r="A547" s="53">
        <f>+'Info ELECTRONORTE'!A515</f>
        <v>511</v>
      </c>
      <c r="B547" s="26" t="str">
        <f t="shared" si="34"/>
        <v>SICODI</v>
      </c>
      <c r="C547" s="9" t="str">
        <f>+'Info ELECTRONORTE'!B515</f>
        <v>LAMBAYEQUE</v>
      </c>
      <c r="D547" s="9" t="str">
        <f>+'Info ELECTRONORTE'!C515</f>
        <v>CHEPEN - CHICLAYO</v>
      </c>
      <c r="E547" s="9" t="str">
        <f>+'Info ELECTRONORTE'!D515</f>
        <v>CHICLAYO</v>
      </c>
      <c r="F547" s="9" t="str">
        <f>+'Info ELECTRONORTE'!I515</f>
        <v>Media Tension</v>
      </c>
      <c r="G547" s="9">
        <f>+'Info ELECTRONORTE'!K515</f>
        <v>13</v>
      </c>
      <c r="H547" s="9" t="str">
        <f>+'Info ELECTRONORTE'!L515</f>
        <v>Postes</v>
      </c>
      <c r="I547" s="9" t="str">
        <f>+'Info ELECTRONORTE'!M515</f>
        <v>Concreto</v>
      </c>
      <c r="J547" s="9" t="str">
        <f>+'Info ELECTRONORTE'!N515</f>
        <v>PPC19</v>
      </c>
      <c r="K547" s="9" t="str">
        <f>+IF(B547="MOD INV_2018","Según corresponda",VLOOKUP(J547,SICODI!$G$3:$K$2404,2,FALSE))</f>
        <v>POSTE DE CONCRETO ARMADO DE 13/300/150/345</v>
      </c>
      <c r="L547" s="142">
        <f t="shared" si="33"/>
        <v>0.52</v>
      </c>
    </row>
    <row r="548" spans="1:12" x14ac:dyDescent="0.25">
      <c r="A548" s="53">
        <f>+'Info ELECTRONORTE'!A516</f>
        <v>512</v>
      </c>
      <c r="B548" s="26" t="str">
        <f t="shared" si="34"/>
        <v>SICODI</v>
      </c>
      <c r="C548" s="9" t="str">
        <f>+'Info ELECTRONORTE'!B516</f>
        <v>LAMBAYEQUE</v>
      </c>
      <c r="D548" s="9" t="str">
        <f>+'Info ELECTRONORTE'!C516</f>
        <v>CHEPEN - CHICLAYO</v>
      </c>
      <c r="E548" s="9" t="str">
        <f>+'Info ELECTRONORTE'!D516</f>
        <v>CHICLAYO</v>
      </c>
      <c r="F548" s="9" t="str">
        <f>+'Info ELECTRONORTE'!I516</f>
        <v>Media Tension</v>
      </c>
      <c r="G548" s="9">
        <f>+'Info ELECTRONORTE'!K516</f>
        <v>13</v>
      </c>
      <c r="H548" s="9" t="str">
        <f>+'Info ELECTRONORTE'!L516</f>
        <v>Postes</v>
      </c>
      <c r="I548" s="9" t="str">
        <f>+'Info ELECTRONORTE'!M516</f>
        <v>Concreto</v>
      </c>
      <c r="J548" s="9" t="str">
        <f>+'Info ELECTRONORTE'!N516</f>
        <v>PPC19</v>
      </c>
      <c r="K548" s="9" t="str">
        <f>+IF(B548="MOD INV_2018","Según corresponda",VLOOKUP(J548,SICODI!$G$3:$K$2404,2,FALSE))</f>
        <v>POSTE DE CONCRETO ARMADO DE 13/300/150/345</v>
      </c>
      <c r="L548" s="142">
        <f t="shared" si="33"/>
        <v>0.52</v>
      </c>
    </row>
    <row r="549" spans="1:12" x14ac:dyDescent="0.25">
      <c r="A549" s="53">
        <f>+'Info ELECTRONORTE'!A517</f>
        <v>513</v>
      </c>
      <c r="B549" s="26" t="str">
        <f t="shared" si="34"/>
        <v>SICODI</v>
      </c>
      <c r="C549" s="9" t="str">
        <f>+'Info ELECTRONORTE'!B517</f>
        <v>LAMBAYEQUE</v>
      </c>
      <c r="D549" s="9" t="str">
        <f>+'Info ELECTRONORTE'!C517</f>
        <v>CHEPEN - CHICLAYO</v>
      </c>
      <c r="E549" s="9" t="str">
        <f>+'Info ELECTRONORTE'!D517</f>
        <v>CHICLAYO</v>
      </c>
      <c r="F549" s="9" t="str">
        <f>+'Info ELECTRONORTE'!I517</f>
        <v>Media Tension</v>
      </c>
      <c r="G549" s="9">
        <f>+'Info ELECTRONORTE'!K517</f>
        <v>13</v>
      </c>
      <c r="H549" s="9" t="str">
        <f>+'Info ELECTRONORTE'!L517</f>
        <v>Postes</v>
      </c>
      <c r="I549" s="9" t="str">
        <f>+'Info ELECTRONORTE'!M517</f>
        <v>Concreto</v>
      </c>
      <c r="J549" s="9" t="str">
        <f>+'Info ELECTRONORTE'!N517</f>
        <v>PPC19</v>
      </c>
      <c r="K549" s="9" t="str">
        <f>+IF(B549="MOD INV_2018","Según corresponda",VLOOKUP(J549,SICODI!$G$3:$K$2404,2,FALSE))</f>
        <v>POSTE DE CONCRETO ARMADO DE 13/300/150/345</v>
      </c>
      <c r="L549" s="142">
        <f t="shared" ref="L549:L612" si="35">+IF(K549="Según corresponda","Según corresponda",VLOOKUP(K549,$O$37:$P$49,2,FALSE))</f>
        <v>0.52</v>
      </c>
    </row>
    <row r="550" spans="1:12" x14ac:dyDescent="0.25">
      <c r="A550" s="53">
        <f>+'Info ELECTRONORTE'!A518</f>
        <v>514</v>
      </c>
      <c r="B550" s="26" t="str">
        <f t="shared" ref="B550:B613" si="36">+IF(ISERROR(INDEX($B$8:$B$31,MATCH(J550,$J$8:$J$31,0)))=TRUE,"MOD INV_2018",INDEX($B$8:$B$31,MATCH(J550,$J$8:$J$31,0)))</f>
        <v>SICODI</v>
      </c>
      <c r="C550" s="9" t="str">
        <f>+'Info ELECTRONORTE'!B518</f>
        <v>LAMBAYEQUE</v>
      </c>
      <c r="D550" s="9" t="str">
        <f>+'Info ELECTRONORTE'!C518</f>
        <v>CHEPEN - CHICLAYO</v>
      </c>
      <c r="E550" s="9" t="str">
        <f>+'Info ELECTRONORTE'!D518</f>
        <v>CHICLAYO</v>
      </c>
      <c r="F550" s="9" t="str">
        <f>+'Info ELECTRONORTE'!I518</f>
        <v>Media Tension</v>
      </c>
      <c r="G550" s="9">
        <f>+'Info ELECTRONORTE'!K518</f>
        <v>13</v>
      </c>
      <c r="H550" s="9" t="str">
        <f>+'Info ELECTRONORTE'!L518</f>
        <v>Postes</v>
      </c>
      <c r="I550" s="9" t="str">
        <f>+'Info ELECTRONORTE'!M518</f>
        <v>Concreto</v>
      </c>
      <c r="J550" s="9" t="str">
        <f>+'Info ELECTRONORTE'!N518</f>
        <v>PPC19</v>
      </c>
      <c r="K550" s="9" t="str">
        <f>+IF(B550="MOD INV_2018","Según corresponda",VLOOKUP(J550,SICODI!$G$3:$K$2404,2,FALSE))</f>
        <v>POSTE DE CONCRETO ARMADO DE 13/300/150/345</v>
      </c>
      <c r="L550" s="142">
        <f t="shared" si="35"/>
        <v>0.52</v>
      </c>
    </row>
    <row r="551" spans="1:12" x14ac:dyDescent="0.25">
      <c r="A551" s="53">
        <f>+'Info ELECTRONORTE'!A519</f>
        <v>515</v>
      </c>
      <c r="B551" s="26" t="str">
        <f t="shared" si="36"/>
        <v>SICODI</v>
      </c>
      <c r="C551" s="9" t="str">
        <f>+'Info ELECTRONORTE'!B519</f>
        <v>LAMBAYEQUE</v>
      </c>
      <c r="D551" s="9" t="str">
        <f>+'Info ELECTRONORTE'!C519</f>
        <v>CHEPEN - CHICLAYO</v>
      </c>
      <c r="E551" s="9" t="str">
        <f>+'Info ELECTRONORTE'!D519</f>
        <v>CHICLAYO</v>
      </c>
      <c r="F551" s="9" t="str">
        <f>+'Info ELECTRONORTE'!I519</f>
        <v>Media Tension</v>
      </c>
      <c r="G551" s="9">
        <f>+'Info ELECTRONORTE'!K519</f>
        <v>13</v>
      </c>
      <c r="H551" s="9" t="str">
        <f>+'Info ELECTRONORTE'!L519</f>
        <v>Postes</v>
      </c>
      <c r="I551" s="9" t="str">
        <f>+'Info ELECTRONORTE'!M519</f>
        <v>Concreto</v>
      </c>
      <c r="J551" s="9" t="str">
        <f>+'Info ELECTRONORTE'!N519</f>
        <v>PPC19</v>
      </c>
      <c r="K551" s="9" t="str">
        <f>+IF(B551="MOD INV_2018","Según corresponda",VLOOKUP(J551,SICODI!$G$3:$K$2404,2,FALSE))</f>
        <v>POSTE DE CONCRETO ARMADO DE 13/300/150/345</v>
      </c>
      <c r="L551" s="142">
        <f t="shared" si="35"/>
        <v>0.52</v>
      </c>
    </row>
    <row r="552" spans="1:12" x14ac:dyDescent="0.25">
      <c r="A552" s="53">
        <f>+'Info ELECTRONORTE'!A520</f>
        <v>516</v>
      </c>
      <c r="B552" s="26" t="str">
        <f t="shared" si="36"/>
        <v>SICODI</v>
      </c>
      <c r="C552" s="9" t="str">
        <f>+'Info ELECTRONORTE'!B520</f>
        <v>LAMBAYEQUE</v>
      </c>
      <c r="D552" s="9" t="str">
        <f>+'Info ELECTRONORTE'!C520</f>
        <v>CHEPEN - CHICLAYO</v>
      </c>
      <c r="E552" s="9" t="str">
        <f>+'Info ELECTRONORTE'!D520</f>
        <v>CHICLAYO</v>
      </c>
      <c r="F552" s="9" t="str">
        <f>+'Info ELECTRONORTE'!I520</f>
        <v>Media Tension</v>
      </c>
      <c r="G552" s="9">
        <f>+'Info ELECTRONORTE'!K520</f>
        <v>13</v>
      </c>
      <c r="H552" s="9" t="str">
        <f>+'Info ELECTRONORTE'!L520</f>
        <v>Postes</v>
      </c>
      <c r="I552" s="9" t="str">
        <f>+'Info ELECTRONORTE'!M520</f>
        <v>Concreto</v>
      </c>
      <c r="J552" s="9" t="str">
        <f>+'Info ELECTRONORTE'!N520</f>
        <v>PPC19</v>
      </c>
      <c r="K552" s="9" t="str">
        <f>+IF(B552="MOD INV_2018","Según corresponda",VLOOKUP(J552,SICODI!$G$3:$K$2404,2,FALSE))</f>
        <v>POSTE DE CONCRETO ARMADO DE 13/300/150/345</v>
      </c>
      <c r="L552" s="142">
        <f t="shared" si="35"/>
        <v>0.52</v>
      </c>
    </row>
    <row r="553" spans="1:12" x14ac:dyDescent="0.25">
      <c r="A553" s="53">
        <f>+'Info ELECTRONORTE'!A521</f>
        <v>517</v>
      </c>
      <c r="B553" s="26" t="str">
        <f t="shared" si="36"/>
        <v>SICODI</v>
      </c>
      <c r="C553" s="9" t="str">
        <f>+'Info ELECTRONORTE'!B521</f>
        <v>LAMBAYEQUE</v>
      </c>
      <c r="D553" s="9" t="str">
        <f>+'Info ELECTRONORTE'!C521</f>
        <v>CHEPEN - CHICLAYO</v>
      </c>
      <c r="E553" s="9" t="str">
        <f>+'Info ELECTRONORTE'!D521</f>
        <v>CHICLAYO</v>
      </c>
      <c r="F553" s="9" t="str">
        <f>+'Info ELECTRONORTE'!I521</f>
        <v>Media Tension</v>
      </c>
      <c r="G553" s="9">
        <f>+'Info ELECTRONORTE'!K521</f>
        <v>13</v>
      </c>
      <c r="H553" s="9" t="str">
        <f>+'Info ELECTRONORTE'!L521</f>
        <v>Postes</v>
      </c>
      <c r="I553" s="9" t="str">
        <f>+'Info ELECTRONORTE'!M521</f>
        <v>Concreto</v>
      </c>
      <c r="J553" s="9" t="str">
        <f>+'Info ELECTRONORTE'!N521</f>
        <v>PPC19</v>
      </c>
      <c r="K553" s="9" t="str">
        <f>+IF(B553="MOD INV_2018","Según corresponda",VLOOKUP(J553,SICODI!$G$3:$K$2404,2,FALSE))</f>
        <v>POSTE DE CONCRETO ARMADO DE 13/300/150/345</v>
      </c>
      <c r="L553" s="142">
        <f t="shared" si="35"/>
        <v>0.52</v>
      </c>
    </row>
    <row r="554" spans="1:12" x14ac:dyDescent="0.25">
      <c r="A554" s="53">
        <f>+'Info ELECTRONORTE'!A522</f>
        <v>518</v>
      </c>
      <c r="B554" s="26" t="str">
        <f t="shared" si="36"/>
        <v>SICODI</v>
      </c>
      <c r="C554" s="9" t="str">
        <f>+'Info ELECTRONORTE'!B522</f>
        <v>LAMBAYEQUE</v>
      </c>
      <c r="D554" s="9" t="str">
        <f>+'Info ELECTRONORTE'!C522</f>
        <v>CHEPEN - CHICLAYO</v>
      </c>
      <c r="E554" s="9" t="str">
        <f>+'Info ELECTRONORTE'!D522</f>
        <v>CHICLAYO</v>
      </c>
      <c r="F554" s="9" t="str">
        <f>+'Info ELECTRONORTE'!I522</f>
        <v>Media Tension</v>
      </c>
      <c r="G554" s="9">
        <f>+'Info ELECTRONORTE'!K522</f>
        <v>13</v>
      </c>
      <c r="H554" s="9" t="str">
        <f>+'Info ELECTRONORTE'!L522</f>
        <v>Postes</v>
      </c>
      <c r="I554" s="9" t="str">
        <f>+'Info ELECTRONORTE'!M522</f>
        <v>Concreto</v>
      </c>
      <c r="J554" s="9" t="str">
        <f>+'Info ELECTRONORTE'!N522</f>
        <v>PPC19</v>
      </c>
      <c r="K554" s="9" t="str">
        <f>+IF(B554="MOD INV_2018","Según corresponda",VLOOKUP(J554,SICODI!$G$3:$K$2404,2,FALSE))</f>
        <v>POSTE DE CONCRETO ARMADO DE 13/300/150/345</v>
      </c>
      <c r="L554" s="142">
        <f t="shared" si="35"/>
        <v>0.52</v>
      </c>
    </row>
    <row r="555" spans="1:12" x14ac:dyDescent="0.25">
      <c r="A555" s="53">
        <f>+'Info ELECTRONORTE'!A523</f>
        <v>519</v>
      </c>
      <c r="B555" s="26" t="str">
        <f t="shared" si="36"/>
        <v>SICODI</v>
      </c>
      <c r="C555" s="9" t="str">
        <f>+'Info ELECTRONORTE'!B523</f>
        <v>LAMBAYEQUE</v>
      </c>
      <c r="D555" s="9" t="str">
        <f>+'Info ELECTRONORTE'!C523</f>
        <v>CHEPEN - CHICLAYO</v>
      </c>
      <c r="E555" s="9" t="str">
        <f>+'Info ELECTRONORTE'!D523</f>
        <v>CHICLAYO</v>
      </c>
      <c r="F555" s="9" t="str">
        <f>+'Info ELECTRONORTE'!I523</f>
        <v>Media Tension</v>
      </c>
      <c r="G555" s="9">
        <f>+'Info ELECTRONORTE'!K523</f>
        <v>13</v>
      </c>
      <c r="H555" s="9" t="str">
        <f>+'Info ELECTRONORTE'!L523</f>
        <v>Postes</v>
      </c>
      <c r="I555" s="9" t="str">
        <f>+'Info ELECTRONORTE'!M523</f>
        <v>Concreto</v>
      </c>
      <c r="J555" s="9" t="str">
        <f>+'Info ELECTRONORTE'!N523</f>
        <v>PPC19</v>
      </c>
      <c r="K555" s="9" t="str">
        <f>+IF(B555="MOD INV_2018","Según corresponda",VLOOKUP(J555,SICODI!$G$3:$K$2404,2,FALSE))</f>
        <v>POSTE DE CONCRETO ARMADO DE 13/300/150/345</v>
      </c>
      <c r="L555" s="142">
        <f t="shared" si="35"/>
        <v>0.52</v>
      </c>
    </row>
    <row r="556" spans="1:12" x14ac:dyDescent="0.25">
      <c r="A556" s="53">
        <f>+'Info ELECTRONORTE'!A524</f>
        <v>520</v>
      </c>
      <c r="B556" s="26" t="str">
        <f t="shared" si="36"/>
        <v>SICODI</v>
      </c>
      <c r="C556" s="9" t="str">
        <f>+'Info ELECTRONORTE'!B524</f>
        <v>LAMBAYEQUE</v>
      </c>
      <c r="D556" s="9" t="str">
        <f>+'Info ELECTRONORTE'!C524</f>
        <v>CHEPEN - CHICLAYO</v>
      </c>
      <c r="E556" s="9" t="str">
        <f>+'Info ELECTRONORTE'!D524</f>
        <v>CHICLAYO</v>
      </c>
      <c r="F556" s="9" t="str">
        <f>+'Info ELECTRONORTE'!I524</f>
        <v>Media Tension</v>
      </c>
      <c r="G556" s="9">
        <f>+'Info ELECTRONORTE'!K524</f>
        <v>13</v>
      </c>
      <c r="H556" s="9" t="str">
        <f>+'Info ELECTRONORTE'!L524</f>
        <v>Postes</v>
      </c>
      <c r="I556" s="9" t="str">
        <f>+'Info ELECTRONORTE'!M524</f>
        <v>Concreto</v>
      </c>
      <c r="J556" s="9" t="str">
        <f>+'Info ELECTRONORTE'!N524</f>
        <v>PPC19</v>
      </c>
      <c r="K556" s="9" t="str">
        <f>+IF(B556="MOD INV_2018","Según corresponda",VLOOKUP(J556,SICODI!$G$3:$K$2404,2,FALSE))</f>
        <v>POSTE DE CONCRETO ARMADO DE 13/300/150/345</v>
      </c>
      <c r="L556" s="142">
        <f t="shared" si="35"/>
        <v>0.52</v>
      </c>
    </row>
    <row r="557" spans="1:12" x14ac:dyDescent="0.25">
      <c r="A557" s="53">
        <f>+'Info ELECTRONORTE'!A525</f>
        <v>521</v>
      </c>
      <c r="B557" s="26" t="str">
        <f t="shared" si="36"/>
        <v>SICODI</v>
      </c>
      <c r="C557" s="9" t="str">
        <f>+'Info ELECTRONORTE'!B525</f>
        <v>LAMBAYEQUE</v>
      </c>
      <c r="D557" s="9" t="str">
        <f>+'Info ELECTRONORTE'!C525</f>
        <v>CHEPEN - CHICLAYO</v>
      </c>
      <c r="E557" s="9" t="str">
        <f>+'Info ELECTRONORTE'!D525</f>
        <v>CHICLAYO</v>
      </c>
      <c r="F557" s="9" t="str">
        <f>+'Info ELECTRONORTE'!I525</f>
        <v>Media Tension</v>
      </c>
      <c r="G557" s="9">
        <f>+'Info ELECTRONORTE'!K525</f>
        <v>13</v>
      </c>
      <c r="H557" s="9" t="str">
        <f>+'Info ELECTRONORTE'!L525</f>
        <v>Postes</v>
      </c>
      <c r="I557" s="9" t="str">
        <f>+'Info ELECTRONORTE'!M525</f>
        <v>Concreto</v>
      </c>
      <c r="J557" s="9" t="str">
        <f>+'Info ELECTRONORTE'!N525</f>
        <v>PPC19</v>
      </c>
      <c r="K557" s="9" t="str">
        <f>+IF(B557="MOD INV_2018","Según corresponda",VLOOKUP(J557,SICODI!$G$3:$K$2404,2,FALSE))</f>
        <v>POSTE DE CONCRETO ARMADO DE 13/300/150/345</v>
      </c>
      <c r="L557" s="142">
        <f t="shared" si="35"/>
        <v>0.52</v>
      </c>
    </row>
    <row r="558" spans="1:12" x14ac:dyDescent="0.25">
      <c r="A558" s="53">
        <f>+'Info ELECTRONORTE'!A526</f>
        <v>522</v>
      </c>
      <c r="B558" s="26" t="str">
        <f t="shared" si="36"/>
        <v>SICODI</v>
      </c>
      <c r="C558" s="9" t="str">
        <f>+'Info ELECTRONORTE'!B526</f>
        <v>LAMBAYEQUE</v>
      </c>
      <c r="D558" s="9" t="str">
        <f>+'Info ELECTRONORTE'!C526</f>
        <v>CHEPEN - CHICLAYO</v>
      </c>
      <c r="E558" s="9" t="str">
        <f>+'Info ELECTRONORTE'!D526</f>
        <v>CHICLAYO</v>
      </c>
      <c r="F558" s="9" t="str">
        <f>+'Info ELECTRONORTE'!I526</f>
        <v>Media Tension</v>
      </c>
      <c r="G558" s="9">
        <f>+'Info ELECTRONORTE'!K526</f>
        <v>13</v>
      </c>
      <c r="H558" s="9" t="str">
        <f>+'Info ELECTRONORTE'!L526</f>
        <v>Postes</v>
      </c>
      <c r="I558" s="9" t="str">
        <f>+'Info ELECTRONORTE'!M526</f>
        <v>Concreto</v>
      </c>
      <c r="J558" s="9" t="str">
        <f>+'Info ELECTRONORTE'!N526</f>
        <v>PPC19</v>
      </c>
      <c r="K558" s="9" t="str">
        <f>+IF(B558="MOD INV_2018","Según corresponda",VLOOKUP(J558,SICODI!$G$3:$K$2404,2,FALSE))</f>
        <v>POSTE DE CONCRETO ARMADO DE 13/300/150/345</v>
      </c>
      <c r="L558" s="142">
        <f t="shared" si="35"/>
        <v>0.52</v>
      </c>
    </row>
    <row r="559" spans="1:12" x14ac:dyDescent="0.25">
      <c r="A559" s="53">
        <f>+'Info ELECTRONORTE'!A527</f>
        <v>523</v>
      </c>
      <c r="B559" s="26" t="str">
        <f t="shared" si="36"/>
        <v>SICODI</v>
      </c>
      <c r="C559" s="9" t="str">
        <f>+'Info ELECTRONORTE'!B527</f>
        <v>LAMBAYEQUE</v>
      </c>
      <c r="D559" s="9" t="str">
        <f>+'Info ELECTRONORTE'!C527</f>
        <v>CHEPEN - CHICLAYO</v>
      </c>
      <c r="E559" s="9" t="str">
        <f>+'Info ELECTRONORTE'!D527</f>
        <v>CHICLAYO</v>
      </c>
      <c r="F559" s="9" t="str">
        <f>+'Info ELECTRONORTE'!I527</f>
        <v>Media Tension</v>
      </c>
      <c r="G559" s="9">
        <f>+'Info ELECTRONORTE'!K527</f>
        <v>13</v>
      </c>
      <c r="H559" s="9" t="str">
        <f>+'Info ELECTRONORTE'!L527</f>
        <v>Postes</v>
      </c>
      <c r="I559" s="9" t="str">
        <f>+'Info ELECTRONORTE'!M527</f>
        <v>Concreto</v>
      </c>
      <c r="J559" s="9" t="str">
        <f>+'Info ELECTRONORTE'!N527</f>
        <v>PPC19</v>
      </c>
      <c r="K559" s="9" t="str">
        <f>+IF(B559="MOD INV_2018","Según corresponda",VLOOKUP(J559,SICODI!$G$3:$K$2404,2,FALSE))</f>
        <v>POSTE DE CONCRETO ARMADO DE 13/300/150/345</v>
      </c>
      <c r="L559" s="142">
        <f t="shared" si="35"/>
        <v>0.52</v>
      </c>
    </row>
    <row r="560" spans="1:12" x14ac:dyDescent="0.25">
      <c r="A560" s="53">
        <f>+'Info ELECTRONORTE'!A528</f>
        <v>524</v>
      </c>
      <c r="B560" s="26" t="str">
        <f t="shared" si="36"/>
        <v>SICODI</v>
      </c>
      <c r="C560" s="9" t="str">
        <f>+'Info ELECTRONORTE'!B528</f>
        <v>LAMBAYEQUE</v>
      </c>
      <c r="D560" s="9" t="str">
        <f>+'Info ELECTRONORTE'!C528</f>
        <v>CHEPEN - CHICLAYO</v>
      </c>
      <c r="E560" s="9" t="str">
        <f>+'Info ELECTRONORTE'!D528</f>
        <v>CHICLAYO</v>
      </c>
      <c r="F560" s="9" t="str">
        <f>+'Info ELECTRONORTE'!I528</f>
        <v>Media Tension</v>
      </c>
      <c r="G560" s="9">
        <f>+'Info ELECTRONORTE'!K528</f>
        <v>13</v>
      </c>
      <c r="H560" s="9" t="str">
        <f>+'Info ELECTRONORTE'!L528</f>
        <v>Postes</v>
      </c>
      <c r="I560" s="9" t="str">
        <f>+'Info ELECTRONORTE'!M528</f>
        <v>Concreto</v>
      </c>
      <c r="J560" s="9" t="str">
        <f>+'Info ELECTRONORTE'!N528</f>
        <v>PPC19</v>
      </c>
      <c r="K560" s="9" t="str">
        <f>+IF(B560="MOD INV_2018","Según corresponda",VLOOKUP(J560,SICODI!$G$3:$K$2404,2,FALSE))</f>
        <v>POSTE DE CONCRETO ARMADO DE 13/300/150/345</v>
      </c>
      <c r="L560" s="142">
        <f t="shared" si="35"/>
        <v>0.52</v>
      </c>
    </row>
    <row r="561" spans="1:12" x14ac:dyDescent="0.25">
      <c r="A561" s="53">
        <f>+'Info ELECTRONORTE'!A529</f>
        <v>525</v>
      </c>
      <c r="B561" s="26" t="str">
        <f t="shared" si="36"/>
        <v>SICODI</v>
      </c>
      <c r="C561" s="9" t="str">
        <f>+'Info ELECTRONORTE'!B529</f>
        <v>LAMBAYEQUE</v>
      </c>
      <c r="D561" s="9" t="str">
        <f>+'Info ELECTRONORTE'!C529</f>
        <v>CHEPEN - CHICLAYO</v>
      </c>
      <c r="E561" s="9" t="str">
        <f>+'Info ELECTRONORTE'!D529</f>
        <v>CHICLAYO</v>
      </c>
      <c r="F561" s="9" t="str">
        <f>+'Info ELECTRONORTE'!I529</f>
        <v>Media Tension</v>
      </c>
      <c r="G561" s="9">
        <f>+'Info ELECTRONORTE'!K529</f>
        <v>13</v>
      </c>
      <c r="H561" s="9" t="str">
        <f>+'Info ELECTRONORTE'!L529</f>
        <v>Postes</v>
      </c>
      <c r="I561" s="9" t="str">
        <f>+'Info ELECTRONORTE'!M529</f>
        <v>Concreto</v>
      </c>
      <c r="J561" s="9" t="str">
        <f>+'Info ELECTRONORTE'!N529</f>
        <v>PPC19</v>
      </c>
      <c r="K561" s="9" t="str">
        <f>+IF(B561="MOD INV_2018","Según corresponda",VLOOKUP(J561,SICODI!$G$3:$K$2404,2,FALSE))</f>
        <v>POSTE DE CONCRETO ARMADO DE 13/300/150/345</v>
      </c>
      <c r="L561" s="142">
        <f t="shared" si="35"/>
        <v>0.52</v>
      </c>
    </row>
    <row r="562" spans="1:12" x14ac:dyDescent="0.25">
      <c r="A562" s="53">
        <f>+'Info ELECTRONORTE'!A530</f>
        <v>526</v>
      </c>
      <c r="B562" s="26" t="str">
        <f t="shared" si="36"/>
        <v>SICODI</v>
      </c>
      <c r="C562" s="9" t="str">
        <f>+'Info ELECTRONORTE'!B530</f>
        <v>LAMBAYEQUE</v>
      </c>
      <c r="D562" s="9" t="str">
        <f>+'Info ELECTRONORTE'!C530</f>
        <v>CHEPEN - CHICLAYO</v>
      </c>
      <c r="E562" s="9" t="str">
        <f>+'Info ELECTRONORTE'!D530</f>
        <v>CHICLAYO</v>
      </c>
      <c r="F562" s="9" t="str">
        <f>+'Info ELECTRONORTE'!I530</f>
        <v>Media Tension</v>
      </c>
      <c r="G562" s="9">
        <f>+'Info ELECTRONORTE'!K530</f>
        <v>13</v>
      </c>
      <c r="H562" s="9" t="str">
        <f>+'Info ELECTRONORTE'!L530</f>
        <v>Postes</v>
      </c>
      <c r="I562" s="9" t="str">
        <f>+'Info ELECTRONORTE'!M530</f>
        <v>Concreto</v>
      </c>
      <c r="J562" s="9" t="str">
        <f>+'Info ELECTRONORTE'!N530</f>
        <v>PPC19</v>
      </c>
      <c r="K562" s="9" t="str">
        <f>+IF(B562="MOD INV_2018","Según corresponda",VLOOKUP(J562,SICODI!$G$3:$K$2404,2,FALSE))</f>
        <v>POSTE DE CONCRETO ARMADO DE 13/300/150/345</v>
      </c>
      <c r="L562" s="142">
        <f t="shared" si="35"/>
        <v>0.52</v>
      </c>
    </row>
    <row r="563" spans="1:12" x14ac:dyDescent="0.25">
      <c r="A563" s="53">
        <f>+'Info ELECTRONORTE'!A531</f>
        <v>527</v>
      </c>
      <c r="B563" s="26" t="str">
        <f t="shared" si="36"/>
        <v>SICODI</v>
      </c>
      <c r="C563" s="9" t="str">
        <f>+'Info ELECTRONORTE'!B531</f>
        <v>LAMBAYEQUE</v>
      </c>
      <c r="D563" s="9" t="str">
        <f>+'Info ELECTRONORTE'!C531</f>
        <v>CHEPEN - CHICLAYO</v>
      </c>
      <c r="E563" s="9" t="str">
        <f>+'Info ELECTRONORTE'!D531</f>
        <v>CHICLAYO</v>
      </c>
      <c r="F563" s="9" t="str">
        <f>+'Info ELECTRONORTE'!I531</f>
        <v>Media Tension</v>
      </c>
      <c r="G563" s="9">
        <f>+'Info ELECTRONORTE'!K531</f>
        <v>13</v>
      </c>
      <c r="H563" s="9" t="str">
        <f>+'Info ELECTRONORTE'!L531</f>
        <v>Postes</v>
      </c>
      <c r="I563" s="9" t="str">
        <f>+'Info ELECTRONORTE'!M531</f>
        <v>Concreto</v>
      </c>
      <c r="J563" s="9" t="str">
        <f>+'Info ELECTRONORTE'!N531</f>
        <v>PPC19</v>
      </c>
      <c r="K563" s="9" t="str">
        <f>+IF(B563="MOD INV_2018","Según corresponda",VLOOKUP(J563,SICODI!$G$3:$K$2404,2,FALSE))</f>
        <v>POSTE DE CONCRETO ARMADO DE 13/300/150/345</v>
      </c>
      <c r="L563" s="142">
        <f t="shared" si="35"/>
        <v>0.52</v>
      </c>
    </row>
    <row r="564" spans="1:12" x14ac:dyDescent="0.25">
      <c r="A564" s="53">
        <f>+'Info ELECTRONORTE'!A532</f>
        <v>528</v>
      </c>
      <c r="B564" s="26" t="str">
        <f t="shared" si="36"/>
        <v>SICODI</v>
      </c>
      <c r="C564" s="9" t="str">
        <f>+'Info ELECTRONORTE'!B532</f>
        <v>LAMBAYEQUE</v>
      </c>
      <c r="D564" s="9" t="str">
        <f>+'Info ELECTRONORTE'!C532</f>
        <v>CHEPEN - CHICLAYO</v>
      </c>
      <c r="E564" s="9" t="str">
        <f>+'Info ELECTRONORTE'!D532</f>
        <v>CHICLAYO</v>
      </c>
      <c r="F564" s="9" t="str">
        <f>+'Info ELECTRONORTE'!I532</f>
        <v>Media Tension</v>
      </c>
      <c r="G564" s="9">
        <f>+'Info ELECTRONORTE'!K532</f>
        <v>13</v>
      </c>
      <c r="H564" s="9" t="str">
        <f>+'Info ELECTRONORTE'!L532</f>
        <v>Postes</v>
      </c>
      <c r="I564" s="9" t="str">
        <f>+'Info ELECTRONORTE'!M532</f>
        <v>Concreto</v>
      </c>
      <c r="J564" s="9" t="str">
        <f>+'Info ELECTRONORTE'!N532</f>
        <v>PPC19</v>
      </c>
      <c r="K564" s="9" t="str">
        <f>+IF(B564="MOD INV_2018","Según corresponda",VLOOKUP(J564,SICODI!$G$3:$K$2404,2,FALSE))</f>
        <v>POSTE DE CONCRETO ARMADO DE 13/300/150/345</v>
      </c>
      <c r="L564" s="142">
        <f t="shared" si="35"/>
        <v>0.52</v>
      </c>
    </row>
    <row r="565" spans="1:12" x14ac:dyDescent="0.25">
      <c r="A565" s="53">
        <f>+'Info ELECTRONORTE'!A533</f>
        <v>529</v>
      </c>
      <c r="B565" s="26" t="str">
        <f t="shared" si="36"/>
        <v>SICODI</v>
      </c>
      <c r="C565" s="9" t="str">
        <f>+'Info ELECTRONORTE'!B533</f>
        <v>LAMBAYEQUE</v>
      </c>
      <c r="D565" s="9" t="str">
        <f>+'Info ELECTRONORTE'!C533</f>
        <v>CHEPEN - CHICLAYO</v>
      </c>
      <c r="E565" s="9" t="str">
        <f>+'Info ELECTRONORTE'!D533</f>
        <v>CHICLAYO</v>
      </c>
      <c r="F565" s="9" t="str">
        <f>+'Info ELECTRONORTE'!I533</f>
        <v>Media Tension</v>
      </c>
      <c r="G565" s="9">
        <f>+'Info ELECTRONORTE'!K533</f>
        <v>15</v>
      </c>
      <c r="H565" s="9" t="str">
        <f>+'Info ELECTRONORTE'!L533</f>
        <v>Postes</v>
      </c>
      <c r="I565" s="9" t="str">
        <f>+'Info ELECTRONORTE'!M533</f>
        <v>Concreto</v>
      </c>
      <c r="J565" s="9" t="str">
        <f>+'Info ELECTRONORTE'!N533</f>
        <v>PPC24</v>
      </c>
      <c r="K565" s="9" t="str">
        <f>+IF(B565="MOD INV_2018","Según corresponda",VLOOKUP(J565,SICODI!$G$3:$K$2404,2,FALSE))</f>
        <v>POSTE DE CONCRETO ARMADO DE 15/400/150/375</v>
      </c>
      <c r="L565" s="142">
        <f t="shared" si="35"/>
        <v>0.52</v>
      </c>
    </row>
    <row r="566" spans="1:12" x14ac:dyDescent="0.25">
      <c r="A566" s="53">
        <f>+'Info ELECTRONORTE'!A534</f>
        <v>530</v>
      </c>
      <c r="B566" s="26" t="str">
        <f t="shared" si="36"/>
        <v>SICODI</v>
      </c>
      <c r="C566" s="9" t="str">
        <f>+'Info ELECTRONORTE'!B534</f>
        <v>LAMBAYEQUE</v>
      </c>
      <c r="D566" s="9" t="str">
        <f>+'Info ELECTRONORTE'!C534</f>
        <v>CHEPEN - CHICLAYO</v>
      </c>
      <c r="E566" s="9" t="str">
        <f>+'Info ELECTRONORTE'!D534</f>
        <v>CHICLAYO</v>
      </c>
      <c r="F566" s="9" t="str">
        <f>+'Info ELECTRONORTE'!I534</f>
        <v>Media Tension</v>
      </c>
      <c r="G566" s="9">
        <f>+'Info ELECTRONORTE'!K534</f>
        <v>15</v>
      </c>
      <c r="H566" s="9" t="str">
        <f>+'Info ELECTRONORTE'!L534</f>
        <v>Postes</v>
      </c>
      <c r="I566" s="9" t="str">
        <f>+'Info ELECTRONORTE'!M534</f>
        <v>Concreto</v>
      </c>
      <c r="J566" s="9" t="str">
        <f>+'Info ELECTRONORTE'!N534</f>
        <v>PPC24</v>
      </c>
      <c r="K566" s="9" t="str">
        <f>+IF(B566="MOD INV_2018","Según corresponda",VLOOKUP(J566,SICODI!$G$3:$K$2404,2,FALSE))</f>
        <v>POSTE DE CONCRETO ARMADO DE 15/400/150/375</v>
      </c>
      <c r="L566" s="142">
        <f t="shared" si="35"/>
        <v>0.52</v>
      </c>
    </row>
    <row r="567" spans="1:12" x14ac:dyDescent="0.25">
      <c r="A567" s="53">
        <f>+'Info ELECTRONORTE'!A535</f>
        <v>531</v>
      </c>
      <c r="B567" s="26" t="str">
        <f t="shared" si="36"/>
        <v>SICODI</v>
      </c>
      <c r="C567" s="9" t="str">
        <f>+'Info ELECTRONORTE'!B535</f>
        <v>LAMBAYEQUE</v>
      </c>
      <c r="D567" s="9" t="str">
        <f>+'Info ELECTRONORTE'!C535</f>
        <v>CHEPEN - CHICLAYO</v>
      </c>
      <c r="E567" s="9" t="str">
        <f>+'Info ELECTRONORTE'!D535</f>
        <v>CHICLAYO</v>
      </c>
      <c r="F567" s="9" t="str">
        <f>+'Info ELECTRONORTE'!I535</f>
        <v>Media Tension</v>
      </c>
      <c r="G567" s="9">
        <f>+'Info ELECTRONORTE'!K535</f>
        <v>15</v>
      </c>
      <c r="H567" s="9" t="str">
        <f>+'Info ELECTRONORTE'!L535</f>
        <v>Postes</v>
      </c>
      <c r="I567" s="9" t="str">
        <f>+'Info ELECTRONORTE'!M535</f>
        <v>Concreto</v>
      </c>
      <c r="J567" s="9" t="str">
        <f>+'Info ELECTRONORTE'!N535</f>
        <v>PPC24</v>
      </c>
      <c r="K567" s="9" t="str">
        <f>+IF(B567="MOD INV_2018","Según corresponda",VLOOKUP(J567,SICODI!$G$3:$K$2404,2,FALSE))</f>
        <v>POSTE DE CONCRETO ARMADO DE 15/400/150/375</v>
      </c>
      <c r="L567" s="142">
        <f t="shared" si="35"/>
        <v>0.52</v>
      </c>
    </row>
    <row r="568" spans="1:12" x14ac:dyDescent="0.25">
      <c r="A568" s="53">
        <f>+'Info ELECTRONORTE'!A536</f>
        <v>532</v>
      </c>
      <c r="B568" s="26" t="str">
        <f t="shared" si="36"/>
        <v>SICODI</v>
      </c>
      <c r="C568" s="9" t="str">
        <f>+'Info ELECTRONORTE'!B536</f>
        <v>LAMBAYEQUE</v>
      </c>
      <c r="D568" s="9" t="str">
        <f>+'Info ELECTRONORTE'!C536</f>
        <v>CHEPEN - CHICLAYO</v>
      </c>
      <c r="E568" s="9" t="str">
        <f>+'Info ELECTRONORTE'!D536</f>
        <v>CHICLAYO</v>
      </c>
      <c r="F568" s="9" t="str">
        <f>+'Info ELECTRONORTE'!I536</f>
        <v>Media Tension</v>
      </c>
      <c r="G568" s="9">
        <f>+'Info ELECTRONORTE'!K536</f>
        <v>13</v>
      </c>
      <c r="H568" s="9" t="str">
        <f>+'Info ELECTRONORTE'!L536</f>
        <v>Postes</v>
      </c>
      <c r="I568" s="9" t="str">
        <f>+'Info ELECTRONORTE'!M536</f>
        <v>Concreto</v>
      </c>
      <c r="J568" s="9" t="str">
        <f>+'Info ELECTRONORTE'!N536</f>
        <v>PPC19</v>
      </c>
      <c r="K568" s="9" t="str">
        <f>+IF(B568="MOD INV_2018","Según corresponda",VLOOKUP(J568,SICODI!$G$3:$K$2404,2,FALSE))</f>
        <v>POSTE DE CONCRETO ARMADO DE 13/300/150/345</v>
      </c>
      <c r="L568" s="142">
        <f t="shared" si="35"/>
        <v>0.52</v>
      </c>
    </row>
    <row r="569" spans="1:12" x14ac:dyDescent="0.25">
      <c r="A569" s="53">
        <f>+'Info ELECTRONORTE'!A537</f>
        <v>533</v>
      </c>
      <c r="B569" s="26" t="str">
        <f t="shared" si="36"/>
        <v>SICODI</v>
      </c>
      <c r="C569" s="9" t="str">
        <f>+'Info ELECTRONORTE'!B537</f>
        <v>LAMBAYEQUE</v>
      </c>
      <c r="D569" s="9" t="str">
        <f>+'Info ELECTRONORTE'!C537</f>
        <v>CHEPEN - CHICLAYO</v>
      </c>
      <c r="E569" s="9" t="str">
        <f>+'Info ELECTRONORTE'!D537</f>
        <v>CHICLAYO</v>
      </c>
      <c r="F569" s="9" t="str">
        <f>+'Info ELECTRONORTE'!I537</f>
        <v>Media Tension</v>
      </c>
      <c r="G569" s="9">
        <f>+'Info ELECTRONORTE'!K537</f>
        <v>13</v>
      </c>
      <c r="H569" s="9" t="str">
        <f>+'Info ELECTRONORTE'!L537</f>
        <v>Postes</v>
      </c>
      <c r="I569" s="9" t="str">
        <f>+'Info ELECTRONORTE'!M537</f>
        <v>Concreto</v>
      </c>
      <c r="J569" s="9" t="str">
        <f>+'Info ELECTRONORTE'!N537</f>
        <v>PPC19</v>
      </c>
      <c r="K569" s="9" t="str">
        <f>+IF(B569="MOD INV_2018","Según corresponda",VLOOKUP(J569,SICODI!$G$3:$K$2404,2,FALSE))</f>
        <v>POSTE DE CONCRETO ARMADO DE 13/300/150/345</v>
      </c>
      <c r="L569" s="142">
        <f t="shared" si="35"/>
        <v>0.52</v>
      </c>
    </row>
    <row r="570" spans="1:12" x14ac:dyDescent="0.25">
      <c r="A570" s="53">
        <f>+'Info ELECTRONORTE'!A538</f>
        <v>534</v>
      </c>
      <c r="B570" s="26" t="str">
        <f t="shared" si="36"/>
        <v>SICODI</v>
      </c>
      <c r="C570" s="9" t="str">
        <f>+'Info ELECTRONORTE'!B538</f>
        <v>LAMBAYEQUE</v>
      </c>
      <c r="D570" s="9" t="str">
        <f>+'Info ELECTRONORTE'!C538</f>
        <v>CHEPEN - CHICLAYO</v>
      </c>
      <c r="E570" s="9" t="str">
        <f>+'Info ELECTRONORTE'!D538</f>
        <v>CHICLAYO</v>
      </c>
      <c r="F570" s="9" t="str">
        <f>+'Info ELECTRONORTE'!I538</f>
        <v>Media Tension</v>
      </c>
      <c r="G570" s="9">
        <f>+'Info ELECTRONORTE'!K538</f>
        <v>13</v>
      </c>
      <c r="H570" s="9" t="str">
        <f>+'Info ELECTRONORTE'!L538</f>
        <v>Postes</v>
      </c>
      <c r="I570" s="9" t="str">
        <f>+'Info ELECTRONORTE'!M538</f>
        <v>Concreto</v>
      </c>
      <c r="J570" s="9" t="str">
        <f>+'Info ELECTRONORTE'!N538</f>
        <v>PPC19</v>
      </c>
      <c r="K570" s="9" t="str">
        <f>+IF(B570="MOD INV_2018","Según corresponda",VLOOKUP(J570,SICODI!$G$3:$K$2404,2,FALSE))</f>
        <v>POSTE DE CONCRETO ARMADO DE 13/300/150/345</v>
      </c>
      <c r="L570" s="142">
        <f t="shared" si="35"/>
        <v>0.52</v>
      </c>
    </row>
    <row r="571" spans="1:12" x14ac:dyDescent="0.25">
      <c r="A571" s="53">
        <f>+'Info ELECTRONORTE'!A539</f>
        <v>535</v>
      </c>
      <c r="B571" s="26" t="str">
        <f t="shared" si="36"/>
        <v>SICODI</v>
      </c>
      <c r="C571" s="9" t="str">
        <f>+'Info ELECTRONORTE'!B539</f>
        <v>LAMBAYEQUE</v>
      </c>
      <c r="D571" s="9" t="str">
        <f>+'Info ELECTRONORTE'!C539</f>
        <v>CHEPEN - CHICLAYO</v>
      </c>
      <c r="E571" s="9" t="str">
        <f>+'Info ELECTRONORTE'!D539</f>
        <v>CHICLAYO</v>
      </c>
      <c r="F571" s="9" t="str">
        <f>+'Info ELECTRONORTE'!I539</f>
        <v>Media Tension</v>
      </c>
      <c r="G571" s="9">
        <f>+'Info ELECTRONORTE'!K539</f>
        <v>13</v>
      </c>
      <c r="H571" s="9" t="str">
        <f>+'Info ELECTRONORTE'!L539</f>
        <v>Postes</v>
      </c>
      <c r="I571" s="9" t="str">
        <f>+'Info ELECTRONORTE'!M539</f>
        <v>Concreto</v>
      </c>
      <c r="J571" s="9" t="str">
        <f>+'Info ELECTRONORTE'!N539</f>
        <v>PPC19</v>
      </c>
      <c r="K571" s="9" t="str">
        <f>+IF(B571="MOD INV_2018","Según corresponda",VLOOKUP(J571,SICODI!$G$3:$K$2404,2,FALSE))</f>
        <v>POSTE DE CONCRETO ARMADO DE 13/300/150/345</v>
      </c>
      <c r="L571" s="142">
        <f t="shared" si="35"/>
        <v>0.52</v>
      </c>
    </row>
    <row r="572" spans="1:12" x14ac:dyDescent="0.25">
      <c r="A572" s="53">
        <f>+'Info ELECTRONORTE'!A540</f>
        <v>536</v>
      </c>
      <c r="B572" s="26" t="str">
        <f t="shared" si="36"/>
        <v>SICODI</v>
      </c>
      <c r="C572" s="9" t="str">
        <f>+'Info ELECTRONORTE'!B540</f>
        <v>LAMBAYEQUE</v>
      </c>
      <c r="D572" s="9" t="str">
        <f>+'Info ELECTRONORTE'!C540</f>
        <v>CHEPEN - CHICLAYO</v>
      </c>
      <c r="E572" s="9" t="str">
        <f>+'Info ELECTRONORTE'!D540</f>
        <v>CHICLAYO</v>
      </c>
      <c r="F572" s="9" t="str">
        <f>+'Info ELECTRONORTE'!I540</f>
        <v>Media Tension</v>
      </c>
      <c r="G572" s="9">
        <f>+'Info ELECTRONORTE'!K540</f>
        <v>13</v>
      </c>
      <c r="H572" s="9" t="str">
        <f>+'Info ELECTRONORTE'!L540</f>
        <v>Postes</v>
      </c>
      <c r="I572" s="9" t="str">
        <f>+'Info ELECTRONORTE'!M540</f>
        <v>Concreto</v>
      </c>
      <c r="J572" s="9" t="str">
        <f>+'Info ELECTRONORTE'!N540</f>
        <v>PPC19</v>
      </c>
      <c r="K572" s="9" t="str">
        <f>+IF(B572="MOD INV_2018","Según corresponda",VLOOKUP(J572,SICODI!$G$3:$K$2404,2,FALSE))</f>
        <v>POSTE DE CONCRETO ARMADO DE 13/300/150/345</v>
      </c>
      <c r="L572" s="142">
        <f t="shared" si="35"/>
        <v>0.52</v>
      </c>
    </row>
    <row r="573" spans="1:12" x14ac:dyDescent="0.25">
      <c r="A573" s="53">
        <f>+'Info ELECTRONORTE'!A541</f>
        <v>537</v>
      </c>
      <c r="B573" s="26" t="str">
        <f t="shared" si="36"/>
        <v>SICODI</v>
      </c>
      <c r="C573" s="9" t="str">
        <f>+'Info ELECTRONORTE'!B541</f>
        <v>LAMBAYEQUE</v>
      </c>
      <c r="D573" s="9" t="str">
        <f>+'Info ELECTRONORTE'!C541</f>
        <v>CHEPEN - CHICLAYO</v>
      </c>
      <c r="E573" s="9" t="str">
        <f>+'Info ELECTRONORTE'!D541</f>
        <v>CHICLAYO</v>
      </c>
      <c r="F573" s="9" t="str">
        <f>+'Info ELECTRONORTE'!I541</f>
        <v>Media Tension</v>
      </c>
      <c r="G573" s="9">
        <f>+'Info ELECTRONORTE'!K541</f>
        <v>13</v>
      </c>
      <c r="H573" s="9" t="str">
        <f>+'Info ELECTRONORTE'!L541</f>
        <v>Postes</v>
      </c>
      <c r="I573" s="9" t="str">
        <f>+'Info ELECTRONORTE'!M541</f>
        <v>Concreto</v>
      </c>
      <c r="J573" s="9" t="str">
        <f>+'Info ELECTRONORTE'!N541</f>
        <v>PPC19</v>
      </c>
      <c r="K573" s="9" t="str">
        <f>+IF(B573="MOD INV_2018","Según corresponda",VLOOKUP(J573,SICODI!$G$3:$K$2404,2,FALSE))</f>
        <v>POSTE DE CONCRETO ARMADO DE 13/300/150/345</v>
      </c>
      <c r="L573" s="142">
        <f t="shared" si="35"/>
        <v>0.52</v>
      </c>
    </row>
    <row r="574" spans="1:12" x14ac:dyDescent="0.25">
      <c r="A574" s="53">
        <f>+'Info ELECTRONORTE'!A542</f>
        <v>538</v>
      </c>
      <c r="B574" s="26" t="str">
        <f t="shared" si="36"/>
        <v>SICODI</v>
      </c>
      <c r="C574" s="9" t="str">
        <f>+'Info ELECTRONORTE'!B542</f>
        <v>LAMBAYEQUE</v>
      </c>
      <c r="D574" s="9" t="str">
        <f>+'Info ELECTRONORTE'!C542</f>
        <v>CHEPEN - CHICLAYO</v>
      </c>
      <c r="E574" s="9" t="str">
        <f>+'Info ELECTRONORTE'!D542</f>
        <v>CHICLAYO</v>
      </c>
      <c r="F574" s="9" t="str">
        <f>+'Info ELECTRONORTE'!I542</f>
        <v>Media Tension</v>
      </c>
      <c r="G574" s="9">
        <f>+'Info ELECTRONORTE'!K542</f>
        <v>13</v>
      </c>
      <c r="H574" s="9" t="str">
        <f>+'Info ELECTRONORTE'!L542</f>
        <v>Postes</v>
      </c>
      <c r="I574" s="9" t="str">
        <f>+'Info ELECTRONORTE'!M542</f>
        <v>Concreto</v>
      </c>
      <c r="J574" s="9" t="str">
        <f>+'Info ELECTRONORTE'!N542</f>
        <v>PPC19</v>
      </c>
      <c r="K574" s="9" t="str">
        <f>+IF(B574="MOD INV_2018","Según corresponda",VLOOKUP(J574,SICODI!$G$3:$K$2404,2,FALSE))</f>
        <v>POSTE DE CONCRETO ARMADO DE 13/300/150/345</v>
      </c>
      <c r="L574" s="142">
        <f t="shared" si="35"/>
        <v>0.52</v>
      </c>
    </row>
    <row r="575" spans="1:12" x14ac:dyDescent="0.25">
      <c r="A575" s="53">
        <f>+'Info ELECTRONORTE'!A543</f>
        <v>539</v>
      </c>
      <c r="B575" s="26" t="str">
        <f t="shared" si="36"/>
        <v>SICODI</v>
      </c>
      <c r="C575" s="9" t="str">
        <f>+'Info ELECTRONORTE'!B543</f>
        <v>LAMBAYEQUE</v>
      </c>
      <c r="D575" s="9" t="str">
        <f>+'Info ELECTRONORTE'!C543</f>
        <v>CHEPEN - CHICLAYO</v>
      </c>
      <c r="E575" s="9" t="str">
        <f>+'Info ELECTRONORTE'!D543</f>
        <v>CHICLAYO</v>
      </c>
      <c r="F575" s="9" t="str">
        <f>+'Info ELECTRONORTE'!I543</f>
        <v>Media Tension</v>
      </c>
      <c r="G575" s="9">
        <f>+'Info ELECTRONORTE'!K543</f>
        <v>12</v>
      </c>
      <c r="H575" s="9" t="str">
        <f>+'Info ELECTRONORTE'!L543</f>
        <v>Postes</v>
      </c>
      <c r="I575" s="9" t="str">
        <f>+'Info ELECTRONORTE'!M543</f>
        <v>Concreto</v>
      </c>
      <c r="J575" s="9" t="str">
        <f>+'Info ELECTRONORTE'!N543</f>
        <v>PPC16</v>
      </c>
      <c r="K575" s="9" t="str">
        <f>+IF(B575="MOD INV_2018","Según corresponda",VLOOKUP(J575,SICODI!$G$3:$K$2404,2,FALSE))</f>
        <v>POSTE DE CONCRETO ARMADO DE 12/300/150/330</v>
      </c>
      <c r="L575" s="142">
        <f t="shared" si="35"/>
        <v>0.52</v>
      </c>
    </row>
    <row r="576" spans="1:12" x14ac:dyDescent="0.25">
      <c r="A576" s="53">
        <f>+'Info ELECTRONORTE'!A544</f>
        <v>540</v>
      </c>
      <c r="B576" s="26" t="str">
        <f t="shared" si="36"/>
        <v>SICODI</v>
      </c>
      <c r="C576" s="9" t="str">
        <f>+'Info ELECTRONORTE'!B544</f>
        <v>LAMBAYEQUE</v>
      </c>
      <c r="D576" s="9" t="str">
        <f>+'Info ELECTRONORTE'!C544</f>
        <v>CHEPEN - CHICLAYO</v>
      </c>
      <c r="E576" s="9" t="str">
        <f>+'Info ELECTRONORTE'!D544</f>
        <v>CHICLAYO</v>
      </c>
      <c r="F576" s="9" t="str">
        <f>+'Info ELECTRONORTE'!I544</f>
        <v>Media Tension</v>
      </c>
      <c r="G576" s="9">
        <f>+'Info ELECTRONORTE'!K544</f>
        <v>13</v>
      </c>
      <c r="H576" s="9" t="str">
        <f>+'Info ELECTRONORTE'!L544</f>
        <v>Postes</v>
      </c>
      <c r="I576" s="9" t="str">
        <f>+'Info ELECTRONORTE'!M544</f>
        <v>Concreto</v>
      </c>
      <c r="J576" s="9" t="str">
        <f>+'Info ELECTRONORTE'!N544</f>
        <v>PPC19</v>
      </c>
      <c r="K576" s="9" t="str">
        <f>+IF(B576="MOD INV_2018","Según corresponda",VLOOKUP(J576,SICODI!$G$3:$K$2404,2,FALSE))</f>
        <v>POSTE DE CONCRETO ARMADO DE 13/300/150/345</v>
      </c>
      <c r="L576" s="142">
        <f t="shared" si="35"/>
        <v>0.52</v>
      </c>
    </row>
    <row r="577" spans="1:12" x14ac:dyDescent="0.25">
      <c r="A577" s="53">
        <f>+'Info ELECTRONORTE'!A545</f>
        <v>541</v>
      </c>
      <c r="B577" s="26" t="str">
        <f t="shared" si="36"/>
        <v>SICODI</v>
      </c>
      <c r="C577" s="9" t="str">
        <f>+'Info ELECTRONORTE'!B545</f>
        <v>LAMBAYEQUE</v>
      </c>
      <c r="D577" s="9" t="str">
        <f>+'Info ELECTRONORTE'!C545</f>
        <v>CHEPEN - CHICLAYO</v>
      </c>
      <c r="E577" s="9" t="str">
        <f>+'Info ELECTRONORTE'!D545</f>
        <v>CHICLAYO</v>
      </c>
      <c r="F577" s="9" t="str">
        <f>+'Info ELECTRONORTE'!I545</f>
        <v>Media Tension</v>
      </c>
      <c r="G577" s="9">
        <f>+'Info ELECTRONORTE'!K545</f>
        <v>13</v>
      </c>
      <c r="H577" s="9" t="str">
        <f>+'Info ELECTRONORTE'!L545</f>
        <v>Postes</v>
      </c>
      <c r="I577" s="9" t="str">
        <f>+'Info ELECTRONORTE'!M545</f>
        <v>Concreto</v>
      </c>
      <c r="J577" s="9" t="str">
        <f>+'Info ELECTRONORTE'!N545</f>
        <v>PPC19</v>
      </c>
      <c r="K577" s="9" t="str">
        <f>+IF(B577="MOD INV_2018","Según corresponda",VLOOKUP(J577,SICODI!$G$3:$K$2404,2,FALSE))</f>
        <v>POSTE DE CONCRETO ARMADO DE 13/300/150/345</v>
      </c>
      <c r="L577" s="142">
        <f t="shared" si="35"/>
        <v>0.52</v>
      </c>
    </row>
    <row r="578" spans="1:12" x14ac:dyDescent="0.25">
      <c r="A578" s="53">
        <f>+'Info ELECTRONORTE'!A546</f>
        <v>542</v>
      </c>
      <c r="B578" s="26" t="str">
        <f t="shared" si="36"/>
        <v>SICODI</v>
      </c>
      <c r="C578" s="9" t="str">
        <f>+'Info ELECTRONORTE'!B546</f>
        <v>LAMBAYEQUE</v>
      </c>
      <c r="D578" s="9" t="str">
        <f>+'Info ELECTRONORTE'!C546</f>
        <v>CHEPEN - CHICLAYO</v>
      </c>
      <c r="E578" s="9" t="str">
        <f>+'Info ELECTRONORTE'!D546</f>
        <v>CHICLAYO</v>
      </c>
      <c r="F578" s="9" t="str">
        <f>+'Info ELECTRONORTE'!I546</f>
        <v>Media Tension</v>
      </c>
      <c r="G578" s="9">
        <f>+'Info ELECTRONORTE'!K546</f>
        <v>13</v>
      </c>
      <c r="H578" s="9" t="str">
        <f>+'Info ELECTRONORTE'!L546</f>
        <v>Postes</v>
      </c>
      <c r="I578" s="9" t="str">
        <f>+'Info ELECTRONORTE'!M546</f>
        <v>Concreto</v>
      </c>
      <c r="J578" s="9" t="str">
        <f>+'Info ELECTRONORTE'!N546</f>
        <v>PPC19</v>
      </c>
      <c r="K578" s="9" t="str">
        <f>+IF(B578="MOD INV_2018","Según corresponda",VLOOKUP(J578,SICODI!$G$3:$K$2404,2,FALSE))</f>
        <v>POSTE DE CONCRETO ARMADO DE 13/300/150/345</v>
      </c>
      <c r="L578" s="142">
        <f t="shared" si="35"/>
        <v>0.52</v>
      </c>
    </row>
    <row r="579" spans="1:12" x14ac:dyDescent="0.25">
      <c r="A579" s="53">
        <f>+'Info ELECTRONORTE'!A547</f>
        <v>543</v>
      </c>
      <c r="B579" s="26" t="str">
        <f t="shared" si="36"/>
        <v>SICODI</v>
      </c>
      <c r="C579" s="9" t="str">
        <f>+'Info ELECTRONORTE'!B547</f>
        <v>LAMBAYEQUE</v>
      </c>
      <c r="D579" s="9" t="str">
        <f>+'Info ELECTRONORTE'!C547</f>
        <v>CHEPEN - CHICLAYO</v>
      </c>
      <c r="E579" s="9" t="str">
        <f>+'Info ELECTRONORTE'!D547</f>
        <v>CHICLAYO</v>
      </c>
      <c r="F579" s="9" t="str">
        <f>+'Info ELECTRONORTE'!I547</f>
        <v>Media Tension</v>
      </c>
      <c r="G579" s="9">
        <f>+'Info ELECTRONORTE'!K547</f>
        <v>13</v>
      </c>
      <c r="H579" s="9" t="str">
        <f>+'Info ELECTRONORTE'!L547</f>
        <v>Postes</v>
      </c>
      <c r="I579" s="9" t="str">
        <f>+'Info ELECTRONORTE'!M547</f>
        <v>Concreto</v>
      </c>
      <c r="J579" s="9" t="str">
        <f>+'Info ELECTRONORTE'!N547</f>
        <v>PPC19</v>
      </c>
      <c r="K579" s="9" t="str">
        <f>+IF(B579="MOD INV_2018","Según corresponda",VLOOKUP(J579,SICODI!$G$3:$K$2404,2,FALSE))</f>
        <v>POSTE DE CONCRETO ARMADO DE 13/300/150/345</v>
      </c>
      <c r="L579" s="142">
        <f t="shared" si="35"/>
        <v>0.52</v>
      </c>
    </row>
    <row r="580" spans="1:12" x14ac:dyDescent="0.25">
      <c r="A580" s="53">
        <f>+'Info ELECTRONORTE'!A548</f>
        <v>544</v>
      </c>
      <c r="B580" s="26" t="str">
        <f t="shared" si="36"/>
        <v>SICODI</v>
      </c>
      <c r="C580" s="9" t="str">
        <f>+'Info ELECTRONORTE'!B548</f>
        <v>LAMBAYEQUE</v>
      </c>
      <c r="D580" s="9" t="str">
        <f>+'Info ELECTRONORTE'!C548</f>
        <v>CHEPEN - CHICLAYO</v>
      </c>
      <c r="E580" s="9" t="str">
        <f>+'Info ELECTRONORTE'!D548</f>
        <v>CHICLAYO</v>
      </c>
      <c r="F580" s="9" t="str">
        <f>+'Info ELECTRONORTE'!I548</f>
        <v>Media Tension</v>
      </c>
      <c r="G580" s="9">
        <f>+'Info ELECTRONORTE'!K548</f>
        <v>13</v>
      </c>
      <c r="H580" s="9" t="str">
        <f>+'Info ELECTRONORTE'!L548</f>
        <v>Postes</v>
      </c>
      <c r="I580" s="9" t="str">
        <f>+'Info ELECTRONORTE'!M548</f>
        <v>Concreto</v>
      </c>
      <c r="J580" s="9" t="str">
        <f>+'Info ELECTRONORTE'!N548</f>
        <v>PPC19</v>
      </c>
      <c r="K580" s="9" t="str">
        <f>+IF(B580="MOD INV_2018","Según corresponda",VLOOKUP(J580,SICODI!$G$3:$K$2404,2,FALSE))</f>
        <v>POSTE DE CONCRETO ARMADO DE 13/300/150/345</v>
      </c>
      <c r="L580" s="142">
        <f t="shared" si="35"/>
        <v>0.52</v>
      </c>
    </row>
    <row r="581" spans="1:12" x14ac:dyDescent="0.25">
      <c r="A581" s="53">
        <f>+'Info ELECTRONORTE'!A549</f>
        <v>545</v>
      </c>
      <c r="B581" s="26" t="str">
        <f t="shared" si="36"/>
        <v>SICODI</v>
      </c>
      <c r="C581" s="9" t="str">
        <f>+'Info ELECTRONORTE'!B549</f>
        <v>LAMBAYEQUE</v>
      </c>
      <c r="D581" s="9" t="str">
        <f>+'Info ELECTRONORTE'!C549</f>
        <v>CHEPEN - CHICLAYO</v>
      </c>
      <c r="E581" s="9" t="str">
        <f>+'Info ELECTRONORTE'!D549</f>
        <v>CHICLAYO</v>
      </c>
      <c r="F581" s="9" t="str">
        <f>+'Info ELECTRONORTE'!I549</f>
        <v>Media Tension</v>
      </c>
      <c r="G581" s="9">
        <f>+'Info ELECTRONORTE'!K549</f>
        <v>13</v>
      </c>
      <c r="H581" s="9" t="str">
        <f>+'Info ELECTRONORTE'!L549</f>
        <v>Postes</v>
      </c>
      <c r="I581" s="9" t="str">
        <f>+'Info ELECTRONORTE'!M549</f>
        <v>Concreto</v>
      </c>
      <c r="J581" s="9" t="str">
        <f>+'Info ELECTRONORTE'!N549</f>
        <v>PPC19</v>
      </c>
      <c r="K581" s="9" t="str">
        <f>+IF(B581="MOD INV_2018","Según corresponda",VLOOKUP(J581,SICODI!$G$3:$K$2404,2,FALSE))</f>
        <v>POSTE DE CONCRETO ARMADO DE 13/300/150/345</v>
      </c>
      <c r="L581" s="142">
        <f t="shared" si="35"/>
        <v>0.52</v>
      </c>
    </row>
    <row r="582" spans="1:12" x14ac:dyDescent="0.25">
      <c r="A582" s="53">
        <f>+'Info ELECTRONORTE'!A550</f>
        <v>546</v>
      </c>
      <c r="B582" s="26" t="str">
        <f t="shared" si="36"/>
        <v>SICODI</v>
      </c>
      <c r="C582" s="9" t="str">
        <f>+'Info ELECTRONORTE'!B550</f>
        <v>LAMBAYEQUE</v>
      </c>
      <c r="D582" s="9" t="str">
        <f>+'Info ELECTRONORTE'!C550</f>
        <v>CHEPEN - CHICLAYO</v>
      </c>
      <c r="E582" s="9" t="str">
        <f>+'Info ELECTRONORTE'!D550</f>
        <v>CHICLAYO</v>
      </c>
      <c r="F582" s="9" t="str">
        <f>+'Info ELECTRONORTE'!I550</f>
        <v>Media Tension</v>
      </c>
      <c r="G582" s="9">
        <f>+'Info ELECTRONORTE'!K550</f>
        <v>13</v>
      </c>
      <c r="H582" s="9" t="str">
        <f>+'Info ELECTRONORTE'!L550</f>
        <v>Postes</v>
      </c>
      <c r="I582" s="9" t="str">
        <f>+'Info ELECTRONORTE'!M550</f>
        <v>Concreto</v>
      </c>
      <c r="J582" s="9" t="str">
        <f>+'Info ELECTRONORTE'!N550</f>
        <v>PPC19</v>
      </c>
      <c r="K582" s="9" t="str">
        <f>+IF(B582="MOD INV_2018","Según corresponda",VLOOKUP(J582,SICODI!$G$3:$K$2404,2,FALSE))</f>
        <v>POSTE DE CONCRETO ARMADO DE 13/300/150/345</v>
      </c>
      <c r="L582" s="142">
        <f t="shared" si="35"/>
        <v>0.52</v>
      </c>
    </row>
    <row r="583" spans="1:12" x14ac:dyDescent="0.25">
      <c r="A583" s="53">
        <f>+'Info ELECTRONORTE'!A551</f>
        <v>547</v>
      </c>
      <c r="B583" s="26" t="str">
        <f t="shared" si="36"/>
        <v>SICODI</v>
      </c>
      <c r="C583" s="9" t="str">
        <f>+'Info ELECTRONORTE'!B551</f>
        <v>LAMBAYEQUE</v>
      </c>
      <c r="D583" s="9" t="str">
        <f>+'Info ELECTRONORTE'!C551</f>
        <v>CHEPEN - CHICLAYO</v>
      </c>
      <c r="E583" s="9" t="str">
        <f>+'Info ELECTRONORTE'!D551</f>
        <v>CHICLAYO</v>
      </c>
      <c r="F583" s="9" t="str">
        <f>+'Info ELECTRONORTE'!I551</f>
        <v>Media Tension</v>
      </c>
      <c r="G583" s="9">
        <f>+'Info ELECTRONORTE'!K551</f>
        <v>13</v>
      </c>
      <c r="H583" s="9" t="str">
        <f>+'Info ELECTRONORTE'!L551</f>
        <v>Postes</v>
      </c>
      <c r="I583" s="9" t="str">
        <f>+'Info ELECTRONORTE'!M551</f>
        <v>Concreto</v>
      </c>
      <c r="J583" s="9" t="str">
        <f>+'Info ELECTRONORTE'!N551</f>
        <v>PPC19</v>
      </c>
      <c r="K583" s="9" t="str">
        <f>+IF(B583="MOD INV_2018","Según corresponda",VLOOKUP(J583,SICODI!$G$3:$K$2404,2,FALSE))</f>
        <v>POSTE DE CONCRETO ARMADO DE 13/300/150/345</v>
      </c>
      <c r="L583" s="142">
        <f t="shared" si="35"/>
        <v>0.52</v>
      </c>
    </row>
    <row r="584" spans="1:12" x14ac:dyDescent="0.25">
      <c r="A584" s="53">
        <f>+'Info ELECTRONORTE'!A552</f>
        <v>548</v>
      </c>
      <c r="B584" s="26" t="str">
        <f t="shared" si="36"/>
        <v>SICODI</v>
      </c>
      <c r="C584" s="9" t="str">
        <f>+'Info ELECTRONORTE'!B552</f>
        <v>LAMBAYEQUE</v>
      </c>
      <c r="D584" s="9" t="str">
        <f>+'Info ELECTRONORTE'!C552</f>
        <v>CHEPEN - CHICLAYO</v>
      </c>
      <c r="E584" s="9" t="str">
        <f>+'Info ELECTRONORTE'!D552</f>
        <v>CHICLAYO</v>
      </c>
      <c r="F584" s="9" t="str">
        <f>+'Info ELECTRONORTE'!I552</f>
        <v>Media Tension</v>
      </c>
      <c r="G584" s="9">
        <f>+'Info ELECTRONORTE'!K552</f>
        <v>13</v>
      </c>
      <c r="H584" s="9" t="str">
        <f>+'Info ELECTRONORTE'!L552</f>
        <v>Postes</v>
      </c>
      <c r="I584" s="9" t="str">
        <f>+'Info ELECTRONORTE'!M552</f>
        <v>Concreto</v>
      </c>
      <c r="J584" s="9" t="str">
        <f>+'Info ELECTRONORTE'!N552</f>
        <v>PPC19</v>
      </c>
      <c r="K584" s="9" t="str">
        <f>+IF(B584="MOD INV_2018","Según corresponda",VLOOKUP(J584,SICODI!$G$3:$K$2404,2,FALSE))</f>
        <v>POSTE DE CONCRETO ARMADO DE 13/300/150/345</v>
      </c>
      <c r="L584" s="142">
        <f t="shared" si="35"/>
        <v>0.52</v>
      </c>
    </row>
    <row r="585" spans="1:12" x14ac:dyDescent="0.25">
      <c r="A585" s="53">
        <f>+'Info ELECTRONORTE'!A553</f>
        <v>549</v>
      </c>
      <c r="B585" s="26" t="str">
        <f t="shared" si="36"/>
        <v>SICODI</v>
      </c>
      <c r="C585" s="9" t="str">
        <f>+'Info ELECTRONORTE'!B553</f>
        <v>LAMBAYEQUE</v>
      </c>
      <c r="D585" s="9" t="str">
        <f>+'Info ELECTRONORTE'!C553</f>
        <v>CHEPEN - CHICLAYO</v>
      </c>
      <c r="E585" s="9" t="str">
        <f>+'Info ELECTRONORTE'!D553</f>
        <v>CHICLAYO</v>
      </c>
      <c r="F585" s="9" t="str">
        <f>+'Info ELECTRONORTE'!I553</f>
        <v>Media Tension</v>
      </c>
      <c r="G585" s="9">
        <f>+'Info ELECTRONORTE'!K553</f>
        <v>13</v>
      </c>
      <c r="H585" s="9" t="str">
        <f>+'Info ELECTRONORTE'!L553</f>
        <v>Postes</v>
      </c>
      <c r="I585" s="9" t="str">
        <f>+'Info ELECTRONORTE'!M553</f>
        <v>Concreto</v>
      </c>
      <c r="J585" s="9" t="str">
        <f>+'Info ELECTRONORTE'!N553</f>
        <v>PPC19</v>
      </c>
      <c r="K585" s="9" t="str">
        <f>+IF(B585="MOD INV_2018","Según corresponda",VLOOKUP(J585,SICODI!$G$3:$K$2404,2,FALSE))</f>
        <v>POSTE DE CONCRETO ARMADO DE 13/300/150/345</v>
      </c>
      <c r="L585" s="142">
        <f t="shared" si="35"/>
        <v>0.52</v>
      </c>
    </row>
    <row r="586" spans="1:12" x14ac:dyDescent="0.25">
      <c r="A586" s="53">
        <f>+'Info ELECTRONORTE'!A554</f>
        <v>550</v>
      </c>
      <c r="B586" s="26" t="str">
        <f t="shared" si="36"/>
        <v>SICODI</v>
      </c>
      <c r="C586" s="9" t="str">
        <f>+'Info ELECTRONORTE'!B554</f>
        <v>LAMBAYEQUE</v>
      </c>
      <c r="D586" s="9" t="str">
        <f>+'Info ELECTRONORTE'!C554</f>
        <v>CHEPEN - CHICLAYO</v>
      </c>
      <c r="E586" s="9" t="str">
        <f>+'Info ELECTRONORTE'!D554</f>
        <v>CHICLAYO</v>
      </c>
      <c r="F586" s="9" t="str">
        <f>+'Info ELECTRONORTE'!I554</f>
        <v>Media Tension</v>
      </c>
      <c r="G586" s="9">
        <f>+'Info ELECTRONORTE'!K554</f>
        <v>13</v>
      </c>
      <c r="H586" s="9" t="str">
        <f>+'Info ELECTRONORTE'!L554</f>
        <v>Postes</v>
      </c>
      <c r="I586" s="9" t="str">
        <f>+'Info ELECTRONORTE'!M554</f>
        <v>Concreto</v>
      </c>
      <c r="J586" s="9" t="str">
        <f>+'Info ELECTRONORTE'!N554</f>
        <v>PPC19</v>
      </c>
      <c r="K586" s="9" t="str">
        <f>+IF(B586="MOD INV_2018","Según corresponda",VLOOKUP(J586,SICODI!$G$3:$K$2404,2,FALSE))</f>
        <v>POSTE DE CONCRETO ARMADO DE 13/300/150/345</v>
      </c>
      <c r="L586" s="142">
        <f t="shared" si="35"/>
        <v>0.52</v>
      </c>
    </row>
    <row r="587" spans="1:12" x14ac:dyDescent="0.25">
      <c r="A587" s="53">
        <f>+'Info ELECTRONORTE'!A555</f>
        <v>551</v>
      </c>
      <c r="B587" s="26" t="str">
        <f t="shared" si="36"/>
        <v>SICODI</v>
      </c>
      <c r="C587" s="9" t="str">
        <f>+'Info ELECTRONORTE'!B555</f>
        <v>LAMBAYEQUE</v>
      </c>
      <c r="D587" s="9" t="str">
        <f>+'Info ELECTRONORTE'!C555</f>
        <v>CHEPEN - CHICLAYO</v>
      </c>
      <c r="E587" s="9" t="str">
        <f>+'Info ELECTRONORTE'!D555</f>
        <v>CHICLAYO</v>
      </c>
      <c r="F587" s="9" t="str">
        <f>+'Info ELECTRONORTE'!I555</f>
        <v>Media Tension</v>
      </c>
      <c r="G587" s="9">
        <f>+'Info ELECTRONORTE'!K555</f>
        <v>13</v>
      </c>
      <c r="H587" s="9" t="str">
        <f>+'Info ELECTRONORTE'!L555</f>
        <v>Postes</v>
      </c>
      <c r="I587" s="9" t="str">
        <f>+'Info ELECTRONORTE'!M555</f>
        <v>Concreto</v>
      </c>
      <c r="J587" s="9" t="str">
        <f>+'Info ELECTRONORTE'!N555</f>
        <v>PPC19</v>
      </c>
      <c r="K587" s="9" t="str">
        <f>+IF(B587="MOD INV_2018","Según corresponda",VLOOKUP(J587,SICODI!$G$3:$K$2404,2,FALSE))</f>
        <v>POSTE DE CONCRETO ARMADO DE 13/300/150/345</v>
      </c>
      <c r="L587" s="142">
        <f t="shared" si="35"/>
        <v>0.52</v>
      </c>
    </row>
    <row r="588" spans="1:12" x14ac:dyDescent="0.25">
      <c r="A588" s="53">
        <f>+'Info ELECTRONORTE'!A556</f>
        <v>552</v>
      </c>
      <c r="B588" s="26" t="str">
        <f t="shared" si="36"/>
        <v>SICODI</v>
      </c>
      <c r="C588" s="9" t="str">
        <f>+'Info ELECTRONORTE'!B556</f>
        <v>LAMBAYEQUE</v>
      </c>
      <c r="D588" s="9" t="str">
        <f>+'Info ELECTRONORTE'!C556</f>
        <v>CHEPEN - CHICLAYO</v>
      </c>
      <c r="E588" s="9" t="str">
        <f>+'Info ELECTRONORTE'!D556</f>
        <v>CHICLAYO</v>
      </c>
      <c r="F588" s="9" t="str">
        <f>+'Info ELECTRONORTE'!I556</f>
        <v>Media Tension</v>
      </c>
      <c r="G588" s="9">
        <f>+'Info ELECTRONORTE'!K556</f>
        <v>12</v>
      </c>
      <c r="H588" s="9" t="str">
        <f>+'Info ELECTRONORTE'!L556</f>
        <v>Postes</v>
      </c>
      <c r="I588" s="9" t="str">
        <f>+'Info ELECTRONORTE'!M556</f>
        <v>Concreto</v>
      </c>
      <c r="J588" s="9" t="str">
        <f>+'Info ELECTRONORTE'!N556</f>
        <v>PPC16</v>
      </c>
      <c r="K588" s="9" t="str">
        <f>+IF(B588="MOD INV_2018","Según corresponda",VLOOKUP(J588,SICODI!$G$3:$K$2404,2,FALSE))</f>
        <v>POSTE DE CONCRETO ARMADO DE 12/300/150/330</v>
      </c>
      <c r="L588" s="142">
        <f t="shared" si="35"/>
        <v>0.52</v>
      </c>
    </row>
    <row r="589" spans="1:12" x14ac:dyDescent="0.25">
      <c r="A589" s="53">
        <f>+'Info ELECTRONORTE'!A557</f>
        <v>553</v>
      </c>
      <c r="B589" s="26" t="str">
        <f t="shared" si="36"/>
        <v>SICODI</v>
      </c>
      <c r="C589" s="9" t="str">
        <f>+'Info ELECTRONORTE'!B557</f>
        <v>LAMBAYEQUE</v>
      </c>
      <c r="D589" s="9" t="str">
        <f>+'Info ELECTRONORTE'!C557</f>
        <v>CHEPEN - CHICLAYO</v>
      </c>
      <c r="E589" s="9" t="str">
        <f>+'Info ELECTRONORTE'!D557</f>
        <v>CHICLAYO</v>
      </c>
      <c r="F589" s="9" t="str">
        <f>+'Info ELECTRONORTE'!I557</f>
        <v>Media Tension</v>
      </c>
      <c r="G589" s="9">
        <f>+'Info ELECTRONORTE'!K557</f>
        <v>13</v>
      </c>
      <c r="H589" s="9" t="str">
        <f>+'Info ELECTRONORTE'!L557</f>
        <v>Postes</v>
      </c>
      <c r="I589" s="9" t="str">
        <f>+'Info ELECTRONORTE'!M557</f>
        <v>Concreto</v>
      </c>
      <c r="J589" s="9" t="str">
        <f>+'Info ELECTRONORTE'!N557</f>
        <v>PPC19</v>
      </c>
      <c r="K589" s="9" t="str">
        <f>+IF(B589="MOD INV_2018","Según corresponda",VLOOKUP(J589,SICODI!$G$3:$K$2404,2,FALSE))</f>
        <v>POSTE DE CONCRETO ARMADO DE 13/300/150/345</v>
      </c>
      <c r="L589" s="142">
        <f t="shared" si="35"/>
        <v>0.52</v>
      </c>
    </row>
    <row r="590" spans="1:12" x14ac:dyDescent="0.25">
      <c r="A590" s="53">
        <f>+'Info ELECTRONORTE'!A558</f>
        <v>554</v>
      </c>
      <c r="B590" s="26" t="str">
        <f t="shared" si="36"/>
        <v>SICODI</v>
      </c>
      <c r="C590" s="9" t="str">
        <f>+'Info ELECTRONORTE'!B558</f>
        <v>LAMBAYEQUE</v>
      </c>
      <c r="D590" s="9" t="str">
        <f>+'Info ELECTRONORTE'!C558</f>
        <v>CHEPEN - CHICLAYO</v>
      </c>
      <c r="E590" s="9" t="str">
        <f>+'Info ELECTRONORTE'!D558</f>
        <v>CHICLAYO</v>
      </c>
      <c r="F590" s="9" t="str">
        <f>+'Info ELECTRONORTE'!I558</f>
        <v>Baja Tension</v>
      </c>
      <c r="G590" s="9">
        <f>+'Info ELECTRONORTE'!K558</f>
        <v>9</v>
      </c>
      <c r="H590" s="9" t="str">
        <f>+'Info ELECTRONORTE'!L558</f>
        <v>Postes</v>
      </c>
      <c r="I590" s="9" t="str">
        <f>+'Info ELECTRONORTE'!M558</f>
        <v>Concreto</v>
      </c>
      <c r="J590" s="9" t="str">
        <f>+'Info ELECTRONORTE'!N558</f>
        <v>PPC09</v>
      </c>
      <c r="K590" s="9" t="str">
        <f>+IF(B590="MOD INV_2018","Según corresponda",VLOOKUP(J590,SICODI!$G$3:$K$2404,2,FALSE))</f>
        <v>POSTE DE CONCRETO ARMADO DE  9/300/120/255</v>
      </c>
      <c r="L590" s="142">
        <f t="shared" si="35"/>
        <v>0.17</v>
      </c>
    </row>
    <row r="591" spans="1:12" x14ac:dyDescent="0.25">
      <c r="A591" s="53">
        <f>+'Info ELECTRONORTE'!A559</f>
        <v>555</v>
      </c>
      <c r="B591" s="26" t="str">
        <f t="shared" si="36"/>
        <v>SICODI</v>
      </c>
      <c r="C591" s="9" t="str">
        <f>+'Info ELECTRONORTE'!B559</f>
        <v>LAMBAYEQUE</v>
      </c>
      <c r="D591" s="9" t="str">
        <f>+'Info ELECTRONORTE'!C559</f>
        <v>CHEPEN - CHICLAYO</v>
      </c>
      <c r="E591" s="9" t="str">
        <f>+'Info ELECTRONORTE'!D559</f>
        <v>CHICLAYO</v>
      </c>
      <c r="F591" s="9" t="str">
        <f>+'Info ELECTRONORTE'!I559</f>
        <v>Baja Tension</v>
      </c>
      <c r="G591" s="9">
        <f>+'Info ELECTRONORTE'!K559</f>
        <v>9</v>
      </c>
      <c r="H591" s="9" t="str">
        <f>+'Info ELECTRONORTE'!L559</f>
        <v>Postes</v>
      </c>
      <c r="I591" s="9" t="str">
        <f>+'Info ELECTRONORTE'!M559</f>
        <v>Concreto</v>
      </c>
      <c r="J591" s="9" t="str">
        <f>+'Info ELECTRONORTE'!N559</f>
        <v>PPC09</v>
      </c>
      <c r="K591" s="9" t="str">
        <f>+IF(B591="MOD INV_2018","Según corresponda",VLOOKUP(J591,SICODI!$G$3:$K$2404,2,FALSE))</f>
        <v>POSTE DE CONCRETO ARMADO DE  9/300/120/255</v>
      </c>
      <c r="L591" s="142">
        <f t="shared" si="35"/>
        <v>0.17</v>
      </c>
    </row>
    <row r="592" spans="1:12" x14ac:dyDescent="0.25">
      <c r="A592" s="53">
        <f>+'Info ELECTRONORTE'!A560</f>
        <v>556</v>
      </c>
      <c r="B592" s="26" t="str">
        <f t="shared" si="36"/>
        <v>SICODI</v>
      </c>
      <c r="C592" s="9" t="str">
        <f>+'Info ELECTRONORTE'!B560</f>
        <v>LAMBAYEQUE</v>
      </c>
      <c r="D592" s="9" t="str">
        <f>+'Info ELECTRONORTE'!C560</f>
        <v>CHEPEN - CHICLAYO</v>
      </c>
      <c r="E592" s="9" t="str">
        <f>+'Info ELECTRONORTE'!D560</f>
        <v>CHICLAYO</v>
      </c>
      <c r="F592" s="9" t="str">
        <f>+'Info ELECTRONORTE'!I560</f>
        <v>Baja Tension</v>
      </c>
      <c r="G592" s="9">
        <f>+'Info ELECTRONORTE'!K560</f>
        <v>9</v>
      </c>
      <c r="H592" s="9" t="str">
        <f>+'Info ELECTRONORTE'!L560</f>
        <v>Postes</v>
      </c>
      <c r="I592" s="9" t="str">
        <f>+'Info ELECTRONORTE'!M560</f>
        <v>Concreto</v>
      </c>
      <c r="J592" s="9" t="str">
        <f>+'Info ELECTRONORTE'!N560</f>
        <v>PPC09</v>
      </c>
      <c r="K592" s="9" t="str">
        <f>+IF(B592="MOD INV_2018","Según corresponda",VLOOKUP(J592,SICODI!$G$3:$K$2404,2,FALSE))</f>
        <v>POSTE DE CONCRETO ARMADO DE  9/300/120/255</v>
      </c>
      <c r="L592" s="142">
        <f t="shared" si="35"/>
        <v>0.17</v>
      </c>
    </row>
    <row r="593" spans="1:12" x14ac:dyDescent="0.25">
      <c r="A593" s="53">
        <f>+'Info ELECTRONORTE'!A561</f>
        <v>557</v>
      </c>
      <c r="B593" s="26" t="str">
        <f t="shared" si="36"/>
        <v>SICODI</v>
      </c>
      <c r="C593" s="9" t="str">
        <f>+'Info ELECTRONORTE'!B561</f>
        <v>LAMBAYEQUE</v>
      </c>
      <c r="D593" s="9" t="str">
        <f>+'Info ELECTRONORTE'!C561</f>
        <v>CHEPEN - CHICLAYO</v>
      </c>
      <c r="E593" s="9" t="str">
        <f>+'Info ELECTRONORTE'!D561</f>
        <v>CHICLAYO</v>
      </c>
      <c r="F593" s="9" t="str">
        <f>+'Info ELECTRONORTE'!I561</f>
        <v>Baja Tension</v>
      </c>
      <c r="G593" s="9">
        <f>+'Info ELECTRONORTE'!K561</f>
        <v>9</v>
      </c>
      <c r="H593" s="9" t="str">
        <f>+'Info ELECTRONORTE'!L561</f>
        <v>Postes</v>
      </c>
      <c r="I593" s="9" t="str">
        <f>+'Info ELECTRONORTE'!M561</f>
        <v>Concreto</v>
      </c>
      <c r="J593" s="9" t="str">
        <f>+'Info ELECTRONORTE'!N561</f>
        <v>PPC09</v>
      </c>
      <c r="K593" s="9" t="str">
        <f>+IF(B593="MOD INV_2018","Según corresponda",VLOOKUP(J593,SICODI!$G$3:$K$2404,2,FALSE))</f>
        <v>POSTE DE CONCRETO ARMADO DE  9/300/120/255</v>
      </c>
      <c r="L593" s="142">
        <f t="shared" si="35"/>
        <v>0.17</v>
      </c>
    </row>
    <row r="594" spans="1:12" x14ac:dyDescent="0.25">
      <c r="A594" s="53">
        <f>+'Info ELECTRONORTE'!A562</f>
        <v>558</v>
      </c>
      <c r="B594" s="26" t="str">
        <f t="shared" si="36"/>
        <v>SICODI</v>
      </c>
      <c r="C594" s="9" t="str">
        <f>+'Info ELECTRONORTE'!B562</f>
        <v>LAMBAYEQUE</v>
      </c>
      <c r="D594" s="9" t="str">
        <f>+'Info ELECTRONORTE'!C562</f>
        <v>CHEPEN - CHICLAYO</v>
      </c>
      <c r="E594" s="9" t="str">
        <f>+'Info ELECTRONORTE'!D562</f>
        <v>CHICLAYO</v>
      </c>
      <c r="F594" s="9" t="str">
        <f>+'Info ELECTRONORTE'!I562</f>
        <v>Baja Tension</v>
      </c>
      <c r="G594" s="9">
        <f>+'Info ELECTRONORTE'!K562</f>
        <v>9</v>
      </c>
      <c r="H594" s="9" t="str">
        <f>+'Info ELECTRONORTE'!L562</f>
        <v>Postes</v>
      </c>
      <c r="I594" s="9" t="str">
        <f>+'Info ELECTRONORTE'!M562</f>
        <v>Concreto</v>
      </c>
      <c r="J594" s="9" t="str">
        <f>+'Info ELECTRONORTE'!N562</f>
        <v>PPC09</v>
      </c>
      <c r="K594" s="9" t="str">
        <f>+IF(B594="MOD INV_2018","Según corresponda",VLOOKUP(J594,SICODI!$G$3:$K$2404,2,FALSE))</f>
        <v>POSTE DE CONCRETO ARMADO DE  9/300/120/255</v>
      </c>
      <c r="L594" s="142">
        <f t="shared" si="35"/>
        <v>0.17</v>
      </c>
    </row>
    <row r="595" spans="1:12" x14ac:dyDescent="0.25">
      <c r="A595" s="53">
        <f>+'Info ELECTRONORTE'!A563</f>
        <v>559</v>
      </c>
      <c r="B595" s="26" t="str">
        <f t="shared" si="36"/>
        <v>SICODI</v>
      </c>
      <c r="C595" s="9" t="str">
        <f>+'Info ELECTRONORTE'!B563</f>
        <v>LAMBAYEQUE</v>
      </c>
      <c r="D595" s="9" t="str">
        <f>+'Info ELECTRONORTE'!C563</f>
        <v>CHEPEN - CHICLAYO</v>
      </c>
      <c r="E595" s="9" t="str">
        <f>+'Info ELECTRONORTE'!D563</f>
        <v>CHICLAYO</v>
      </c>
      <c r="F595" s="9" t="str">
        <f>+'Info ELECTRONORTE'!I563</f>
        <v>Baja Tension</v>
      </c>
      <c r="G595" s="9">
        <f>+'Info ELECTRONORTE'!K563</f>
        <v>9</v>
      </c>
      <c r="H595" s="9" t="str">
        <f>+'Info ELECTRONORTE'!L563</f>
        <v>Postes</v>
      </c>
      <c r="I595" s="9" t="str">
        <f>+'Info ELECTRONORTE'!M563</f>
        <v>Concreto</v>
      </c>
      <c r="J595" s="9" t="str">
        <f>+'Info ELECTRONORTE'!N563</f>
        <v>PPC09</v>
      </c>
      <c r="K595" s="9" t="str">
        <f>+IF(B595="MOD INV_2018","Según corresponda",VLOOKUP(J595,SICODI!$G$3:$K$2404,2,FALSE))</f>
        <v>POSTE DE CONCRETO ARMADO DE  9/300/120/255</v>
      </c>
      <c r="L595" s="142">
        <f t="shared" si="35"/>
        <v>0.17</v>
      </c>
    </row>
    <row r="596" spans="1:12" x14ac:dyDescent="0.25">
      <c r="A596" s="53">
        <f>+'Info ELECTRONORTE'!A564</f>
        <v>560</v>
      </c>
      <c r="B596" s="26" t="str">
        <f t="shared" si="36"/>
        <v>SICODI</v>
      </c>
      <c r="C596" s="9" t="str">
        <f>+'Info ELECTRONORTE'!B564</f>
        <v>LAMBAYEQUE</v>
      </c>
      <c r="D596" s="9" t="str">
        <f>+'Info ELECTRONORTE'!C564</f>
        <v>CHEPEN - CHICLAYO</v>
      </c>
      <c r="E596" s="9" t="str">
        <f>+'Info ELECTRONORTE'!D564</f>
        <v>CHICLAYO</v>
      </c>
      <c r="F596" s="9" t="str">
        <f>+'Info ELECTRONORTE'!I564</f>
        <v>Baja Tension</v>
      </c>
      <c r="G596" s="9">
        <f>+'Info ELECTRONORTE'!K564</f>
        <v>9</v>
      </c>
      <c r="H596" s="9" t="str">
        <f>+'Info ELECTRONORTE'!L564</f>
        <v>Postes</v>
      </c>
      <c r="I596" s="9" t="str">
        <f>+'Info ELECTRONORTE'!M564</f>
        <v>Concreto</v>
      </c>
      <c r="J596" s="9" t="str">
        <f>+'Info ELECTRONORTE'!N564</f>
        <v>PPC09</v>
      </c>
      <c r="K596" s="9" t="str">
        <f>+IF(B596="MOD INV_2018","Según corresponda",VLOOKUP(J596,SICODI!$G$3:$K$2404,2,FALSE))</f>
        <v>POSTE DE CONCRETO ARMADO DE  9/300/120/255</v>
      </c>
      <c r="L596" s="142">
        <f t="shared" si="35"/>
        <v>0.17</v>
      </c>
    </row>
    <row r="597" spans="1:12" x14ac:dyDescent="0.25">
      <c r="A597" s="53">
        <f>+'Info ELECTRONORTE'!A565</f>
        <v>561</v>
      </c>
      <c r="B597" s="26" t="str">
        <f t="shared" si="36"/>
        <v>SICODI</v>
      </c>
      <c r="C597" s="9" t="str">
        <f>+'Info ELECTRONORTE'!B565</f>
        <v>LAMBAYEQUE</v>
      </c>
      <c r="D597" s="9" t="str">
        <f>+'Info ELECTRONORTE'!C565</f>
        <v>CHEPEN - CHICLAYO</v>
      </c>
      <c r="E597" s="9" t="str">
        <f>+'Info ELECTRONORTE'!D565</f>
        <v>CHICLAYO</v>
      </c>
      <c r="F597" s="9" t="str">
        <f>+'Info ELECTRONORTE'!I565</f>
        <v>Baja Tension</v>
      </c>
      <c r="G597" s="9">
        <f>+'Info ELECTRONORTE'!K565</f>
        <v>9</v>
      </c>
      <c r="H597" s="9" t="str">
        <f>+'Info ELECTRONORTE'!L565</f>
        <v>Postes</v>
      </c>
      <c r="I597" s="9" t="str">
        <f>+'Info ELECTRONORTE'!M565</f>
        <v>Concreto</v>
      </c>
      <c r="J597" s="9" t="str">
        <f>+'Info ELECTRONORTE'!N565</f>
        <v>PPC09</v>
      </c>
      <c r="K597" s="9" t="str">
        <f>+IF(B597="MOD INV_2018","Según corresponda",VLOOKUP(J597,SICODI!$G$3:$K$2404,2,FALSE))</f>
        <v>POSTE DE CONCRETO ARMADO DE  9/300/120/255</v>
      </c>
      <c r="L597" s="142">
        <f t="shared" si="35"/>
        <v>0.17</v>
      </c>
    </row>
    <row r="598" spans="1:12" x14ac:dyDescent="0.25">
      <c r="A598" s="53">
        <f>+'Info ELECTRONORTE'!A566</f>
        <v>562</v>
      </c>
      <c r="B598" s="26" t="str">
        <f t="shared" si="36"/>
        <v>SICODI</v>
      </c>
      <c r="C598" s="9" t="str">
        <f>+'Info ELECTRONORTE'!B566</f>
        <v>LAMBAYEQUE</v>
      </c>
      <c r="D598" s="9" t="str">
        <f>+'Info ELECTRONORTE'!C566</f>
        <v>CHEPEN - CHICLAYO</v>
      </c>
      <c r="E598" s="9" t="str">
        <f>+'Info ELECTRONORTE'!D566</f>
        <v>CHICLAYO</v>
      </c>
      <c r="F598" s="9" t="str">
        <f>+'Info ELECTRONORTE'!I566</f>
        <v>Baja Tension</v>
      </c>
      <c r="G598" s="9">
        <f>+'Info ELECTRONORTE'!K566</f>
        <v>9</v>
      </c>
      <c r="H598" s="9" t="str">
        <f>+'Info ELECTRONORTE'!L566</f>
        <v>Postes</v>
      </c>
      <c r="I598" s="9" t="str">
        <f>+'Info ELECTRONORTE'!M566</f>
        <v>Concreto</v>
      </c>
      <c r="J598" s="9" t="str">
        <f>+'Info ELECTRONORTE'!N566</f>
        <v>PPC09</v>
      </c>
      <c r="K598" s="9" t="str">
        <f>+IF(B598="MOD INV_2018","Según corresponda",VLOOKUP(J598,SICODI!$G$3:$K$2404,2,FALSE))</f>
        <v>POSTE DE CONCRETO ARMADO DE  9/300/120/255</v>
      </c>
      <c r="L598" s="142">
        <f t="shared" si="35"/>
        <v>0.17</v>
      </c>
    </row>
    <row r="599" spans="1:12" x14ac:dyDescent="0.25">
      <c r="A599" s="53">
        <f>+'Info ELECTRONORTE'!A567</f>
        <v>563</v>
      </c>
      <c r="B599" s="26" t="str">
        <f t="shared" si="36"/>
        <v>SICODI</v>
      </c>
      <c r="C599" s="9" t="str">
        <f>+'Info ELECTRONORTE'!B567</f>
        <v>LAMBAYEQUE</v>
      </c>
      <c r="D599" s="9" t="str">
        <f>+'Info ELECTRONORTE'!C567</f>
        <v>CHEPEN - CHICLAYO</v>
      </c>
      <c r="E599" s="9" t="str">
        <f>+'Info ELECTRONORTE'!D567</f>
        <v>CHICLAYO</v>
      </c>
      <c r="F599" s="9" t="str">
        <f>+'Info ELECTRONORTE'!I567</f>
        <v>Baja Tension</v>
      </c>
      <c r="G599" s="9">
        <f>+'Info ELECTRONORTE'!K567</f>
        <v>9</v>
      </c>
      <c r="H599" s="9" t="str">
        <f>+'Info ELECTRONORTE'!L567</f>
        <v>Postes</v>
      </c>
      <c r="I599" s="9" t="str">
        <f>+'Info ELECTRONORTE'!M567</f>
        <v>Concreto</v>
      </c>
      <c r="J599" s="9" t="str">
        <f>+'Info ELECTRONORTE'!N567</f>
        <v>PPC09</v>
      </c>
      <c r="K599" s="9" t="str">
        <f>+IF(B599="MOD INV_2018","Según corresponda",VLOOKUP(J599,SICODI!$G$3:$K$2404,2,FALSE))</f>
        <v>POSTE DE CONCRETO ARMADO DE  9/300/120/255</v>
      </c>
      <c r="L599" s="142">
        <f t="shared" si="35"/>
        <v>0.17</v>
      </c>
    </row>
    <row r="600" spans="1:12" x14ac:dyDescent="0.25">
      <c r="A600" s="53">
        <f>+'Info ELECTRONORTE'!A568</f>
        <v>564</v>
      </c>
      <c r="B600" s="26" t="str">
        <f t="shared" si="36"/>
        <v>SICODI</v>
      </c>
      <c r="C600" s="9" t="str">
        <f>+'Info ELECTRONORTE'!B568</f>
        <v>LAMBAYEQUE</v>
      </c>
      <c r="D600" s="9" t="str">
        <f>+'Info ELECTRONORTE'!C568</f>
        <v>CHEPEN - CHICLAYO</v>
      </c>
      <c r="E600" s="9" t="str">
        <f>+'Info ELECTRONORTE'!D568</f>
        <v>CHICLAYO</v>
      </c>
      <c r="F600" s="9" t="str">
        <f>+'Info ELECTRONORTE'!I568</f>
        <v>Media Tension</v>
      </c>
      <c r="G600" s="9">
        <f>+'Info ELECTRONORTE'!K568</f>
        <v>13</v>
      </c>
      <c r="H600" s="9" t="str">
        <f>+'Info ELECTRONORTE'!L568</f>
        <v>Postes</v>
      </c>
      <c r="I600" s="9" t="str">
        <f>+'Info ELECTRONORTE'!M568</f>
        <v>Concreto</v>
      </c>
      <c r="J600" s="9" t="str">
        <f>+'Info ELECTRONORTE'!N568</f>
        <v>PPC19</v>
      </c>
      <c r="K600" s="9" t="str">
        <f>+IF(B600="MOD INV_2018","Según corresponda",VLOOKUP(J600,SICODI!$G$3:$K$2404,2,FALSE))</f>
        <v>POSTE DE CONCRETO ARMADO DE 13/300/150/345</v>
      </c>
      <c r="L600" s="142">
        <f t="shared" si="35"/>
        <v>0.52</v>
      </c>
    </row>
    <row r="601" spans="1:12" x14ac:dyDescent="0.25">
      <c r="A601" s="53">
        <f>+'Info ELECTRONORTE'!A569</f>
        <v>565</v>
      </c>
      <c r="B601" s="26" t="str">
        <f t="shared" si="36"/>
        <v>SICODI</v>
      </c>
      <c r="C601" s="9" t="str">
        <f>+'Info ELECTRONORTE'!B569</f>
        <v>LAMBAYEQUE</v>
      </c>
      <c r="D601" s="9" t="str">
        <f>+'Info ELECTRONORTE'!C569</f>
        <v>CHEPEN - CHICLAYO</v>
      </c>
      <c r="E601" s="9" t="str">
        <f>+'Info ELECTRONORTE'!D569</f>
        <v>CHICLAYO</v>
      </c>
      <c r="F601" s="9" t="str">
        <f>+'Info ELECTRONORTE'!I569</f>
        <v>Media Tension</v>
      </c>
      <c r="G601" s="9">
        <f>+'Info ELECTRONORTE'!K569</f>
        <v>13</v>
      </c>
      <c r="H601" s="9" t="str">
        <f>+'Info ELECTRONORTE'!L569</f>
        <v>Postes</v>
      </c>
      <c r="I601" s="9" t="str">
        <f>+'Info ELECTRONORTE'!M569</f>
        <v>Concreto</v>
      </c>
      <c r="J601" s="9" t="str">
        <f>+'Info ELECTRONORTE'!N569</f>
        <v>PPC19</v>
      </c>
      <c r="K601" s="9" t="str">
        <f>+IF(B601="MOD INV_2018","Según corresponda",VLOOKUP(J601,SICODI!$G$3:$K$2404,2,FALSE))</f>
        <v>POSTE DE CONCRETO ARMADO DE 13/300/150/345</v>
      </c>
      <c r="L601" s="142">
        <f t="shared" si="35"/>
        <v>0.52</v>
      </c>
    </row>
    <row r="602" spans="1:12" x14ac:dyDescent="0.25">
      <c r="A602" s="53">
        <f>+'Info ELECTRONORTE'!A570</f>
        <v>566</v>
      </c>
      <c r="B602" s="26" t="str">
        <f t="shared" si="36"/>
        <v>SICODI</v>
      </c>
      <c r="C602" s="9" t="str">
        <f>+'Info ELECTRONORTE'!B570</f>
        <v>LAMBAYEQUE</v>
      </c>
      <c r="D602" s="9" t="str">
        <f>+'Info ELECTRONORTE'!C570</f>
        <v>CHEPEN - CHICLAYO</v>
      </c>
      <c r="E602" s="9" t="str">
        <f>+'Info ELECTRONORTE'!D570</f>
        <v>CHICLAYO</v>
      </c>
      <c r="F602" s="9" t="str">
        <f>+'Info ELECTRONORTE'!I570</f>
        <v>Media Tension</v>
      </c>
      <c r="G602" s="9">
        <f>+'Info ELECTRONORTE'!K570</f>
        <v>13</v>
      </c>
      <c r="H602" s="9" t="str">
        <f>+'Info ELECTRONORTE'!L570</f>
        <v>Postes</v>
      </c>
      <c r="I602" s="9" t="str">
        <f>+'Info ELECTRONORTE'!M570</f>
        <v>Concreto</v>
      </c>
      <c r="J602" s="9" t="str">
        <f>+'Info ELECTRONORTE'!N570</f>
        <v>PPC19</v>
      </c>
      <c r="K602" s="9" t="str">
        <f>+IF(B602="MOD INV_2018","Según corresponda",VLOOKUP(J602,SICODI!$G$3:$K$2404,2,FALSE))</f>
        <v>POSTE DE CONCRETO ARMADO DE 13/300/150/345</v>
      </c>
      <c r="L602" s="142">
        <f t="shared" si="35"/>
        <v>0.52</v>
      </c>
    </row>
    <row r="603" spans="1:12" x14ac:dyDescent="0.25">
      <c r="A603" s="53">
        <f>+'Info ELECTRONORTE'!A571</f>
        <v>567</v>
      </c>
      <c r="B603" s="26" t="str">
        <f t="shared" si="36"/>
        <v>SICODI</v>
      </c>
      <c r="C603" s="9" t="str">
        <f>+'Info ELECTRONORTE'!B571</f>
        <v>LAMBAYEQUE</v>
      </c>
      <c r="D603" s="9" t="str">
        <f>+'Info ELECTRONORTE'!C571</f>
        <v>CHEPEN - CHICLAYO</v>
      </c>
      <c r="E603" s="9" t="str">
        <f>+'Info ELECTRONORTE'!D571</f>
        <v>CHICLAYO</v>
      </c>
      <c r="F603" s="9" t="str">
        <f>+'Info ELECTRONORTE'!I571</f>
        <v>Media Tension</v>
      </c>
      <c r="G603" s="9">
        <f>+'Info ELECTRONORTE'!K571</f>
        <v>13</v>
      </c>
      <c r="H603" s="9" t="str">
        <f>+'Info ELECTRONORTE'!L571</f>
        <v>Postes</v>
      </c>
      <c r="I603" s="9" t="str">
        <f>+'Info ELECTRONORTE'!M571</f>
        <v>Concreto</v>
      </c>
      <c r="J603" s="9" t="str">
        <f>+'Info ELECTRONORTE'!N571</f>
        <v>PPC19</v>
      </c>
      <c r="K603" s="9" t="str">
        <f>+IF(B603="MOD INV_2018","Según corresponda",VLOOKUP(J603,SICODI!$G$3:$K$2404,2,FALSE))</f>
        <v>POSTE DE CONCRETO ARMADO DE 13/300/150/345</v>
      </c>
      <c r="L603" s="142">
        <f t="shared" si="35"/>
        <v>0.52</v>
      </c>
    </row>
    <row r="604" spans="1:12" x14ac:dyDescent="0.25">
      <c r="A604" s="53">
        <f>+'Info ELECTRONORTE'!A572</f>
        <v>568</v>
      </c>
      <c r="B604" s="26" t="str">
        <f t="shared" si="36"/>
        <v>SICODI</v>
      </c>
      <c r="C604" s="9" t="str">
        <f>+'Info ELECTRONORTE'!B572</f>
        <v>LAMBAYEQUE</v>
      </c>
      <c r="D604" s="9" t="str">
        <f>+'Info ELECTRONORTE'!C572</f>
        <v>CHEPEN - CHICLAYO</v>
      </c>
      <c r="E604" s="9" t="str">
        <f>+'Info ELECTRONORTE'!D572</f>
        <v>CHICLAYO</v>
      </c>
      <c r="F604" s="9" t="str">
        <f>+'Info ELECTRONORTE'!I572</f>
        <v>Media Tension</v>
      </c>
      <c r="G604" s="9">
        <f>+'Info ELECTRONORTE'!K572</f>
        <v>13</v>
      </c>
      <c r="H604" s="9" t="str">
        <f>+'Info ELECTRONORTE'!L572</f>
        <v>Postes</v>
      </c>
      <c r="I604" s="9" t="str">
        <f>+'Info ELECTRONORTE'!M572</f>
        <v>Concreto</v>
      </c>
      <c r="J604" s="9" t="str">
        <f>+'Info ELECTRONORTE'!N572</f>
        <v>PPC19</v>
      </c>
      <c r="K604" s="9" t="str">
        <f>+IF(B604="MOD INV_2018","Según corresponda",VLOOKUP(J604,SICODI!$G$3:$K$2404,2,FALSE))</f>
        <v>POSTE DE CONCRETO ARMADO DE 13/300/150/345</v>
      </c>
      <c r="L604" s="142">
        <f t="shared" si="35"/>
        <v>0.52</v>
      </c>
    </row>
    <row r="605" spans="1:12" x14ac:dyDescent="0.25">
      <c r="A605" s="53">
        <f>+'Info ELECTRONORTE'!A573</f>
        <v>569</v>
      </c>
      <c r="B605" s="26" t="str">
        <f t="shared" si="36"/>
        <v>SICODI</v>
      </c>
      <c r="C605" s="9" t="str">
        <f>+'Info ELECTRONORTE'!B573</f>
        <v>LAMBAYEQUE</v>
      </c>
      <c r="D605" s="9" t="str">
        <f>+'Info ELECTRONORTE'!C573</f>
        <v>CHEPEN - CHICLAYO</v>
      </c>
      <c r="E605" s="9" t="str">
        <f>+'Info ELECTRONORTE'!D573</f>
        <v>CHICLAYO</v>
      </c>
      <c r="F605" s="9" t="str">
        <f>+'Info ELECTRONORTE'!I573</f>
        <v>Media Tension</v>
      </c>
      <c r="G605" s="9">
        <f>+'Info ELECTRONORTE'!K573</f>
        <v>13</v>
      </c>
      <c r="H605" s="9" t="str">
        <f>+'Info ELECTRONORTE'!L573</f>
        <v>Postes</v>
      </c>
      <c r="I605" s="9" t="str">
        <f>+'Info ELECTRONORTE'!M573</f>
        <v>Concreto</v>
      </c>
      <c r="J605" s="9" t="str">
        <f>+'Info ELECTRONORTE'!N573</f>
        <v>PPC19</v>
      </c>
      <c r="K605" s="9" t="str">
        <f>+IF(B605="MOD INV_2018","Según corresponda",VLOOKUP(J605,SICODI!$G$3:$K$2404,2,FALSE))</f>
        <v>POSTE DE CONCRETO ARMADO DE 13/300/150/345</v>
      </c>
      <c r="L605" s="142">
        <f t="shared" si="35"/>
        <v>0.52</v>
      </c>
    </row>
    <row r="606" spans="1:12" x14ac:dyDescent="0.25">
      <c r="A606" s="53">
        <f>+'Info ELECTRONORTE'!A574</f>
        <v>570</v>
      </c>
      <c r="B606" s="26" t="str">
        <f t="shared" si="36"/>
        <v>SICODI</v>
      </c>
      <c r="C606" s="9" t="str">
        <f>+'Info ELECTRONORTE'!B574</f>
        <v>LAMBAYEQUE</v>
      </c>
      <c r="D606" s="9" t="str">
        <f>+'Info ELECTRONORTE'!C574</f>
        <v>CHEPEN - CHICLAYO</v>
      </c>
      <c r="E606" s="9" t="str">
        <f>+'Info ELECTRONORTE'!D574</f>
        <v>CHICLAYO</v>
      </c>
      <c r="F606" s="9" t="str">
        <f>+'Info ELECTRONORTE'!I574</f>
        <v>Media Tension</v>
      </c>
      <c r="G606" s="9">
        <f>+'Info ELECTRONORTE'!K574</f>
        <v>13</v>
      </c>
      <c r="H606" s="9" t="str">
        <f>+'Info ELECTRONORTE'!L574</f>
        <v>Postes</v>
      </c>
      <c r="I606" s="9" t="str">
        <f>+'Info ELECTRONORTE'!M574</f>
        <v>Concreto</v>
      </c>
      <c r="J606" s="9" t="str">
        <f>+'Info ELECTRONORTE'!N574</f>
        <v>PPC19</v>
      </c>
      <c r="K606" s="9" t="str">
        <f>+IF(B606="MOD INV_2018","Según corresponda",VLOOKUP(J606,SICODI!$G$3:$K$2404,2,FALSE))</f>
        <v>POSTE DE CONCRETO ARMADO DE 13/300/150/345</v>
      </c>
      <c r="L606" s="142">
        <f t="shared" si="35"/>
        <v>0.52</v>
      </c>
    </row>
    <row r="607" spans="1:12" x14ac:dyDescent="0.25">
      <c r="A607" s="53">
        <f>+'Info ELECTRONORTE'!A575</f>
        <v>571</v>
      </c>
      <c r="B607" s="26" t="str">
        <f t="shared" si="36"/>
        <v>SICODI</v>
      </c>
      <c r="C607" s="9" t="str">
        <f>+'Info ELECTRONORTE'!B575</f>
        <v>LAMBAYEQUE</v>
      </c>
      <c r="D607" s="9" t="str">
        <f>+'Info ELECTRONORTE'!C575</f>
        <v>CHEPEN - CHICLAYO</v>
      </c>
      <c r="E607" s="9" t="str">
        <f>+'Info ELECTRONORTE'!D575</f>
        <v>CHICLAYO</v>
      </c>
      <c r="F607" s="9" t="str">
        <f>+'Info ELECTRONORTE'!I575</f>
        <v>Media Tension</v>
      </c>
      <c r="G607" s="9">
        <f>+'Info ELECTRONORTE'!K575</f>
        <v>13</v>
      </c>
      <c r="H607" s="9" t="str">
        <f>+'Info ELECTRONORTE'!L575</f>
        <v>Postes</v>
      </c>
      <c r="I607" s="9" t="str">
        <f>+'Info ELECTRONORTE'!M575</f>
        <v>Concreto</v>
      </c>
      <c r="J607" s="9" t="str">
        <f>+'Info ELECTRONORTE'!N575</f>
        <v>PPC19</v>
      </c>
      <c r="K607" s="9" t="str">
        <f>+IF(B607="MOD INV_2018","Según corresponda",VLOOKUP(J607,SICODI!$G$3:$K$2404,2,FALSE))</f>
        <v>POSTE DE CONCRETO ARMADO DE 13/300/150/345</v>
      </c>
      <c r="L607" s="142">
        <f t="shared" si="35"/>
        <v>0.52</v>
      </c>
    </row>
    <row r="608" spans="1:12" x14ac:dyDescent="0.25">
      <c r="A608" s="53">
        <f>+'Info ELECTRONORTE'!A576</f>
        <v>572</v>
      </c>
      <c r="B608" s="26" t="str">
        <f t="shared" si="36"/>
        <v>SICODI</v>
      </c>
      <c r="C608" s="9" t="str">
        <f>+'Info ELECTRONORTE'!B576</f>
        <v>LAMBAYEQUE</v>
      </c>
      <c r="D608" s="9" t="str">
        <f>+'Info ELECTRONORTE'!C576</f>
        <v>CHEPEN - CHICLAYO</v>
      </c>
      <c r="E608" s="9" t="str">
        <f>+'Info ELECTRONORTE'!D576</f>
        <v>CHICLAYO</v>
      </c>
      <c r="F608" s="9" t="str">
        <f>+'Info ELECTRONORTE'!I576</f>
        <v>Media Tension</v>
      </c>
      <c r="G608" s="9">
        <f>+'Info ELECTRONORTE'!K576</f>
        <v>13</v>
      </c>
      <c r="H608" s="9" t="str">
        <f>+'Info ELECTRONORTE'!L576</f>
        <v>Postes</v>
      </c>
      <c r="I608" s="9" t="str">
        <f>+'Info ELECTRONORTE'!M576</f>
        <v>Concreto</v>
      </c>
      <c r="J608" s="9" t="str">
        <f>+'Info ELECTRONORTE'!N576</f>
        <v>PPC19</v>
      </c>
      <c r="K608" s="9" t="str">
        <f>+IF(B608="MOD INV_2018","Según corresponda",VLOOKUP(J608,SICODI!$G$3:$K$2404,2,FALSE))</f>
        <v>POSTE DE CONCRETO ARMADO DE 13/300/150/345</v>
      </c>
      <c r="L608" s="142">
        <f t="shared" si="35"/>
        <v>0.52</v>
      </c>
    </row>
    <row r="609" spans="1:12" x14ac:dyDescent="0.25">
      <c r="A609" s="53">
        <f>+'Info ELECTRONORTE'!A577</f>
        <v>573</v>
      </c>
      <c r="B609" s="26" t="str">
        <f t="shared" si="36"/>
        <v>SICODI</v>
      </c>
      <c r="C609" s="9" t="str">
        <f>+'Info ELECTRONORTE'!B577</f>
        <v>LAMBAYEQUE</v>
      </c>
      <c r="D609" s="9" t="str">
        <f>+'Info ELECTRONORTE'!C577</f>
        <v>CHEPEN - CHICLAYO</v>
      </c>
      <c r="E609" s="9" t="str">
        <f>+'Info ELECTRONORTE'!D577</f>
        <v>CHICLAYO</v>
      </c>
      <c r="F609" s="9" t="str">
        <f>+'Info ELECTRONORTE'!I577</f>
        <v>Media Tension</v>
      </c>
      <c r="G609" s="9">
        <f>+'Info ELECTRONORTE'!K577</f>
        <v>13</v>
      </c>
      <c r="H609" s="9" t="str">
        <f>+'Info ELECTRONORTE'!L577</f>
        <v>Postes</v>
      </c>
      <c r="I609" s="9" t="str">
        <f>+'Info ELECTRONORTE'!M577</f>
        <v>Concreto</v>
      </c>
      <c r="J609" s="9" t="str">
        <f>+'Info ELECTRONORTE'!N577</f>
        <v>PPC19</v>
      </c>
      <c r="K609" s="9" t="str">
        <f>+IF(B609="MOD INV_2018","Según corresponda",VLOOKUP(J609,SICODI!$G$3:$K$2404,2,FALSE))</f>
        <v>POSTE DE CONCRETO ARMADO DE 13/300/150/345</v>
      </c>
      <c r="L609" s="142">
        <f t="shared" si="35"/>
        <v>0.52</v>
      </c>
    </row>
    <row r="610" spans="1:12" x14ac:dyDescent="0.25">
      <c r="A610" s="53">
        <f>+'Info ELECTRONORTE'!A578</f>
        <v>574</v>
      </c>
      <c r="B610" s="26" t="str">
        <f t="shared" si="36"/>
        <v>SICODI</v>
      </c>
      <c r="C610" s="9" t="str">
        <f>+'Info ELECTRONORTE'!B578</f>
        <v>LAMBAYEQUE</v>
      </c>
      <c r="D610" s="9" t="str">
        <f>+'Info ELECTRONORTE'!C578</f>
        <v>CHEPEN - CHICLAYO</v>
      </c>
      <c r="E610" s="9" t="str">
        <f>+'Info ELECTRONORTE'!D578</f>
        <v>CHICLAYO</v>
      </c>
      <c r="F610" s="9" t="str">
        <f>+'Info ELECTRONORTE'!I578</f>
        <v>Media Tension</v>
      </c>
      <c r="G610" s="9">
        <f>+'Info ELECTRONORTE'!K578</f>
        <v>13</v>
      </c>
      <c r="H610" s="9" t="str">
        <f>+'Info ELECTRONORTE'!L578</f>
        <v>Postes</v>
      </c>
      <c r="I610" s="9" t="str">
        <f>+'Info ELECTRONORTE'!M578</f>
        <v>Concreto</v>
      </c>
      <c r="J610" s="9" t="str">
        <f>+'Info ELECTRONORTE'!N578</f>
        <v>PPC19</v>
      </c>
      <c r="K610" s="9" t="str">
        <f>+IF(B610="MOD INV_2018","Según corresponda",VLOOKUP(J610,SICODI!$G$3:$K$2404,2,FALSE))</f>
        <v>POSTE DE CONCRETO ARMADO DE 13/300/150/345</v>
      </c>
      <c r="L610" s="142">
        <f t="shared" si="35"/>
        <v>0.52</v>
      </c>
    </row>
    <row r="611" spans="1:12" x14ac:dyDescent="0.25">
      <c r="A611" s="53">
        <f>+'Info ELECTRONORTE'!A579</f>
        <v>575</v>
      </c>
      <c r="B611" s="26" t="str">
        <f t="shared" si="36"/>
        <v>SICODI</v>
      </c>
      <c r="C611" s="9" t="str">
        <f>+'Info ELECTRONORTE'!B579</f>
        <v>LAMBAYEQUE</v>
      </c>
      <c r="D611" s="9" t="str">
        <f>+'Info ELECTRONORTE'!C579</f>
        <v>CHEPEN - CHICLAYO</v>
      </c>
      <c r="E611" s="9" t="str">
        <f>+'Info ELECTRONORTE'!D579</f>
        <v>CHICLAYO</v>
      </c>
      <c r="F611" s="9" t="str">
        <f>+'Info ELECTRONORTE'!I579</f>
        <v>Media Tension</v>
      </c>
      <c r="G611" s="9">
        <f>+'Info ELECTRONORTE'!K579</f>
        <v>13</v>
      </c>
      <c r="H611" s="9" t="str">
        <f>+'Info ELECTRONORTE'!L579</f>
        <v>Postes</v>
      </c>
      <c r="I611" s="9" t="str">
        <f>+'Info ELECTRONORTE'!M579</f>
        <v>Concreto</v>
      </c>
      <c r="J611" s="9" t="str">
        <f>+'Info ELECTRONORTE'!N579</f>
        <v>PPC19</v>
      </c>
      <c r="K611" s="9" t="str">
        <f>+IF(B611="MOD INV_2018","Según corresponda",VLOOKUP(J611,SICODI!$G$3:$K$2404,2,FALSE))</f>
        <v>POSTE DE CONCRETO ARMADO DE 13/300/150/345</v>
      </c>
      <c r="L611" s="142">
        <f t="shared" si="35"/>
        <v>0.52</v>
      </c>
    </row>
    <row r="612" spans="1:12" x14ac:dyDescent="0.25">
      <c r="A612" s="53">
        <f>+'Info ELECTRONORTE'!A580</f>
        <v>576</v>
      </c>
      <c r="B612" s="26" t="str">
        <f t="shared" si="36"/>
        <v>SICODI</v>
      </c>
      <c r="C612" s="9" t="str">
        <f>+'Info ELECTRONORTE'!B580</f>
        <v>LAMBAYEQUE</v>
      </c>
      <c r="D612" s="9" t="str">
        <f>+'Info ELECTRONORTE'!C580</f>
        <v>CHEPEN - CHICLAYO</v>
      </c>
      <c r="E612" s="9" t="str">
        <f>+'Info ELECTRONORTE'!D580</f>
        <v>CHICLAYO</v>
      </c>
      <c r="F612" s="9" t="str">
        <f>+'Info ELECTRONORTE'!I580</f>
        <v>Media Tension</v>
      </c>
      <c r="G612" s="9">
        <f>+'Info ELECTRONORTE'!K580</f>
        <v>13</v>
      </c>
      <c r="H612" s="9" t="str">
        <f>+'Info ELECTRONORTE'!L580</f>
        <v>Postes</v>
      </c>
      <c r="I612" s="9" t="str">
        <f>+'Info ELECTRONORTE'!M580</f>
        <v>Concreto</v>
      </c>
      <c r="J612" s="9" t="str">
        <f>+'Info ELECTRONORTE'!N580</f>
        <v>PPC19</v>
      </c>
      <c r="K612" s="9" t="str">
        <f>+IF(B612="MOD INV_2018","Según corresponda",VLOOKUP(J612,SICODI!$G$3:$K$2404,2,FALSE))</f>
        <v>POSTE DE CONCRETO ARMADO DE 13/300/150/345</v>
      </c>
      <c r="L612" s="142">
        <f t="shared" si="35"/>
        <v>0.52</v>
      </c>
    </row>
    <row r="613" spans="1:12" x14ac:dyDescent="0.25">
      <c r="A613" s="53">
        <f>+'Info ELECTRONORTE'!A581</f>
        <v>577</v>
      </c>
      <c r="B613" s="26" t="str">
        <f t="shared" si="36"/>
        <v>SICODI</v>
      </c>
      <c r="C613" s="9" t="str">
        <f>+'Info ELECTRONORTE'!B581</f>
        <v>LAMBAYEQUE</v>
      </c>
      <c r="D613" s="9" t="str">
        <f>+'Info ELECTRONORTE'!C581</f>
        <v>CHEPEN - CHICLAYO</v>
      </c>
      <c r="E613" s="9" t="str">
        <f>+'Info ELECTRONORTE'!D581</f>
        <v>CHICLAYO</v>
      </c>
      <c r="F613" s="9" t="str">
        <f>+'Info ELECTRONORTE'!I581</f>
        <v>Media Tension</v>
      </c>
      <c r="G613" s="9">
        <f>+'Info ELECTRONORTE'!K581</f>
        <v>13</v>
      </c>
      <c r="H613" s="9" t="str">
        <f>+'Info ELECTRONORTE'!L581</f>
        <v>Postes</v>
      </c>
      <c r="I613" s="9" t="str">
        <f>+'Info ELECTRONORTE'!M581</f>
        <v>Concreto</v>
      </c>
      <c r="J613" s="9" t="str">
        <f>+'Info ELECTRONORTE'!N581</f>
        <v>PPC19</v>
      </c>
      <c r="K613" s="9" t="str">
        <f>+IF(B613="MOD INV_2018","Según corresponda",VLOOKUP(J613,SICODI!$G$3:$K$2404,2,FALSE))</f>
        <v>POSTE DE CONCRETO ARMADO DE 13/300/150/345</v>
      </c>
      <c r="L613" s="142">
        <f t="shared" ref="L613:L676" si="37">+IF(K613="Según corresponda","Según corresponda",VLOOKUP(K613,$O$37:$P$49,2,FALSE))</f>
        <v>0.52</v>
      </c>
    </row>
    <row r="614" spans="1:12" x14ac:dyDescent="0.25">
      <c r="A614" s="53">
        <f>+'Info ELECTRONORTE'!A582</f>
        <v>578</v>
      </c>
      <c r="B614" s="26" t="str">
        <f t="shared" ref="B614:B677" si="38">+IF(ISERROR(INDEX($B$8:$B$31,MATCH(J614,$J$8:$J$31,0)))=TRUE,"MOD INV_2018",INDEX($B$8:$B$31,MATCH(J614,$J$8:$J$31,0)))</f>
        <v>SICODI</v>
      </c>
      <c r="C614" s="9" t="str">
        <f>+'Info ELECTRONORTE'!B582</f>
        <v>LAMBAYEQUE</v>
      </c>
      <c r="D614" s="9" t="str">
        <f>+'Info ELECTRONORTE'!C582</f>
        <v>CHEPEN - CHICLAYO</v>
      </c>
      <c r="E614" s="9" t="str">
        <f>+'Info ELECTRONORTE'!D582</f>
        <v>CHICLAYO</v>
      </c>
      <c r="F614" s="9" t="str">
        <f>+'Info ELECTRONORTE'!I582</f>
        <v>Media Tension</v>
      </c>
      <c r="G614" s="9">
        <f>+'Info ELECTRONORTE'!K582</f>
        <v>13</v>
      </c>
      <c r="H614" s="9" t="str">
        <f>+'Info ELECTRONORTE'!L582</f>
        <v>Postes</v>
      </c>
      <c r="I614" s="9" t="str">
        <f>+'Info ELECTRONORTE'!M582</f>
        <v>Concreto</v>
      </c>
      <c r="J614" s="9" t="str">
        <f>+'Info ELECTRONORTE'!N582</f>
        <v>PPC19</v>
      </c>
      <c r="K614" s="9" t="str">
        <f>+IF(B614="MOD INV_2018","Según corresponda",VLOOKUP(J614,SICODI!$G$3:$K$2404,2,FALSE))</f>
        <v>POSTE DE CONCRETO ARMADO DE 13/300/150/345</v>
      </c>
      <c r="L614" s="142">
        <f t="shared" si="37"/>
        <v>0.52</v>
      </c>
    </row>
    <row r="615" spans="1:12" x14ac:dyDescent="0.25">
      <c r="A615" s="53">
        <f>+'Info ELECTRONORTE'!A583</f>
        <v>579</v>
      </c>
      <c r="B615" s="26" t="str">
        <f t="shared" si="38"/>
        <v>SICODI</v>
      </c>
      <c r="C615" s="9" t="str">
        <f>+'Info ELECTRONORTE'!B583</f>
        <v>LAMBAYEQUE</v>
      </c>
      <c r="D615" s="9" t="str">
        <f>+'Info ELECTRONORTE'!C583</f>
        <v>CHEPEN - CHICLAYO</v>
      </c>
      <c r="E615" s="9" t="str">
        <f>+'Info ELECTRONORTE'!D583</f>
        <v>CHICLAYO</v>
      </c>
      <c r="F615" s="9" t="str">
        <f>+'Info ELECTRONORTE'!I583</f>
        <v>Media Tension</v>
      </c>
      <c r="G615" s="9">
        <f>+'Info ELECTRONORTE'!K583</f>
        <v>13</v>
      </c>
      <c r="H615" s="9" t="str">
        <f>+'Info ELECTRONORTE'!L583</f>
        <v>Postes</v>
      </c>
      <c r="I615" s="9" t="str">
        <f>+'Info ELECTRONORTE'!M583</f>
        <v>Concreto</v>
      </c>
      <c r="J615" s="9" t="str">
        <f>+'Info ELECTRONORTE'!N583</f>
        <v>PPC19</v>
      </c>
      <c r="K615" s="9" t="str">
        <f>+IF(B615="MOD INV_2018","Según corresponda",VLOOKUP(J615,SICODI!$G$3:$K$2404,2,FALSE))</f>
        <v>POSTE DE CONCRETO ARMADO DE 13/300/150/345</v>
      </c>
      <c r="L615" s="142">
        <f t="shared" si="37"/>
        <v>0.52</v>
      </c>
    </row>
    <row r="616" spans="1:12" x14ac:dyDescent="0.25">
      <c r="A616" s="53">
        <f>+'Info ELECTRONORTE'!A584</f>
        <v>580</v>
      </c>
      <c r="B616" s="26" t="str">
        <f t="shared" si="38"/>
        <v>SICODI</v>
      </c>
      <c r="C616" s="9" t="str">
        <f>+'Info ELECTRONORTE'!B584</f>
        <v>LAMBAYEQUE</v>
      </c>
      <c r="D616" s="9" t="str">
        <f>+'Info ELECTRONORTE'!C584</f>
        <v>CHEPEN - CHICLAYO</v>
      </c>
      <c r="E616" s="9" t="str">
        <f>+'Info ELECTRONORTE'!D584</f>
        <v>CHICLAYO</v>
      </c>
      <c r="F616" s="9" t="str">
        <f>+'Info ELECTRONORTE'!I584</f>
        <v>Media Tension</v>
      </c>
      <c r="G616" s="9">
        <f>+'Info ELECTRONORTE'!K584</f>
        <v>13</v>
      </c>
      <c r="H616" s="9" t="str">
        <f>+'Info ELECTRONORTE'!L584</f>
        <v>Postes</v>
      </c>
      <c r="I616" s="9" t="str">
        <f>+'Info ELECTRONORTE'!M584</f>
        <v>Concreto</v>
      </c>
      <c r="J616" s="9" t="str">
        <f>+'Info ELECTRONORTE'!N584</f>
        <v>PPC19</v>
      </c>
      <c r="K616" s="9" t="str">
        <f>+IF(B616="MOD INV_2018","Según corresponda",VLOOKUP(J616,SICODI!$G$3:$K$2404,2,FALSE))</f>
        <v>POSTE DE CONCRETO ARMADO DE 13/300/150/345</v>
      </c>
      <c r="L616" s="142">
        <f t="shared" si="37"/>
        <v>0.52</v>
      </c>
    </row>
    <row r="617" spans="1:12" x14ac:dyDescent="0.25">
      <c r="A617" s="53">
        <f>+'Info ELECTRONORTE'!A585</f>
        <v>581</v>
      </c>
      <c r="B617" s="26" t="str">
        <f t="shared" si="38"/>
        <v>SICODI</v>
      </c>
      <c r="C617" s="9" t="str">
        <f>+'Info ELECTRONORTE'!B585</f>
        <v>LAMBAYEQUE</v>
      </c>
      <c r="D617" s="9" t="str">
        <f>+'Info ELECTRONORTE'!C585</f>
        <v>CHEPEN - CHICLAYO</v>
      </c>
      <c r="E617" s="9" t="str">
        <f>+'Info ELECTRONORTE'!D585</f>
        <v>CHICLAYO</v>
      </c>
      <c r="F617" s="9" t="str">
        <f>+'Info ELECTRONORTE'!I585</f>
        <v>Media Tension</v>
      </c>
      <c r="G617" s="9">
        <f>+'Info ELECTRONORTE'!K585</f>
        <v>13</v>
      </c>
      <c r="H617" s="9" t="str">
        <f>+'Info ELECTRONORTE'!L585</f>
        <v>Postes</v>
      </c>
      <c r="I617" s="9" t="str">
        <f>+'Info ELECTRONORTE'!M585</f>
        <v>Concreto</v>
      </c>
      <c r="J617" s="9" t="str">
        <f>+'Info ELECTRONORTE'!N585</f>
        <v>PPC19</v>
      </c>
      <c r="K617" s="9" t="str">
        <f>+IF(B617="MOD INV_2018","Según corresponda",VLOOKUP(J617,SICODI!$G$3:$K$2404,2,FALSE))</f>
        <v>POSTE DE CONCRETO ARMADO DE 13/300/150/345</v>
      </c>
      <c r="L617" s="142">
        <f t="shared" si="37"/>
        <v>0.52</v>
      </c>
    </row>
    <row r="618" spans="1:12" x14ac:dyDescent="0.25">
      <c r="A618" s="53">
        <f>+'Info ELECTRONORTE'!A586</f>
        <v>582</v>
      </c>
      <c r="B618" s="26" t="str">
        <f t="shared" si="38"/>
        <v>SICODI</v>
      </c>
      <c r="C618" s="9" t="str">
        <f>+'Info ELECTRONORTE'!B586</f>
        <v>LAMBAYEQUE</v>
      </c>
      <c r="D618" s="9" t="str">
        <f>+'Info ELECTRONORTE'!C586</f>
        <v>CHEPEN - CHICLAYO</v>
      </c>
      <c r="E618" s="9" t="str">
        <f>+'Info ELECTRONORTE'!D586</f>
        <v>CHICLAYO</v>
      </c>
      <c r="F618" s="9" t="str">
        <f>+'Info ELECTRONORTE'!I586</f>
        <v>Media Tension</v>
      </c>
      <c r="G618" s="9">
        <f>+'Info ELECTRONORTE'!K586</f>
        <v>13</v>
      </c>
      <c r="H618" s="9" t="str">
        <f>+'Info ELECTRONORTE'!L586</f>
        <v>Postes</v>
      </c>
      <c r="I618" s="9" t="str">
        <f>+'Info ELECTRONORTE'!M586</f>
        <v>Concreto</v>
      </c>
      <c r="J618" s="9" t="str">
        <f>+'Info ELECTRONORTE'!N586</f>
        <v>PPC19</v>
      </c>
      <c r="K618" s="9" t="str">
        <f>+IF(B618="MOD INV_2018","Según corresponda",VLOOKUP(J618,SICODI!$G$3:$K$2404,2,FALSE))</f>
        <v>POSTE DE CONCRETO ARMADO DE 13/300/150/345</v>
      </c>
      <c r="L618" s="142">
        <f t="shared" si="37"/>
        <v>0.52</v>
      </c>
    </row>
    <row r="619" spans="1:12" x14ac:dyDescent="0.25">
      <c r="A619" s="53">
        <f>+'Info ELECTRONORTE'!A587</f>
        <v>583</v>
      </c>
      <c r="B619" s="26" t="str">
        <f t="shared" si="38"/>
        <v>SICODI</v>
      </c>
      <c r="C619" s="9" t="str">
        <f>+'Info ELECTRONORTE'!B587</f>
        <v>LAMBAYEQUE</v>
      </c>
      <c r="D619" s="9" t="str">
        <f>+'Info ELECTRONORTE'!C587</f>
        <v>CHEPEN - CHICLAYO</v>
      </c>
      <c r="E619" s="9" t="str">
        <f>+'Info ELECTRONORTE'!D587</f>
        <v>CHICLAYO</v>
      </c>
      <c r="F619" s="9" t="str">
        <f>+'Info ELECTRONORTE'!I587</f>
        <v>Media Tension</v>
      </c>
      <c r="G619" s="9">
        <f>+'Info ELECTRONORTE'!K587</f>
        <v>13</v>
      </c>
      <c r="H619" s="9" t="str">
        <f>+'Info ELECTRONORTE'!L587</f>
        <v>Postes</v>
      </c>
      <c r="I619" s="9" t="str">
        <f>+'Info ELECTRONORTE'!M587</f>
        <v>Concreto</v>
      </c>
      <c r="J619" s="9" t="str">
        <f>+'Info ELECTRONORTE'!N587</f>
        <v>PPC19</v>
      </c>
      <c r="K619" s="9" t="str">
        <f>+IF(B619="MOD INV_2018","Según corresponda",VLOOKUP(J619,SICODI!$G$3:$K$2404,2,FALSE))</f>
        <v>POSTE DE CONCRETO ARMADO DE 13/300/150/345</v>
      </c>
      <c r="L619" s="142">
        <f t="shared" si="37"/>
        <v>0.52</v>
      </c>
    </row>
    <row r="620" spans="1:12" x14ac:dyDescent="0.25">
      <c r="A620" s="53">
        <f>+'Info ELECTRONORTE'!A588</f>
        <v>584</v>
      </c>
      <c r="B620" s="26" t="str">
        <f t="shared" si="38"/>
        <v>SICODI</v>
      </c>
      <c r="C620" s="9" t="str">
        <f>+'Info ELECTRONORTE'!B588</f>
        <v>LAMBAYEQUE</v>
      </c>
      <c r="D620" s="9" t="str">
        <f>+'Info ELECTRONORTE'!C588</f>
        <v>CHEPEN - CHICLAYO</v>
      </c>
      <c r="E620" s="9" t="str">
        <f>+'Info ELECTRONORTE'!D588</f>
        <v>CHICLAYO</v>
      </c>
      <c r="F620" s="9" t="str">
        <f>+'Info ELECTRONORTE'!I588</f>
        <v>Media Tension</v>
      </c>
      <c r="G620" s="9">
        <f>+'Info ELECTRONORTE'!K588</f>
        <v>13</v>
      </c>
      <c r="H620" s="9" t="str">
        <f>+'Info ELECTRONORTE'!L588</f>
        <v>Postes</v>
      </c>
      <c r="I620" s="9" t="str">
        <f>+'Info ELECTRONORTE'!M588</f>
        <v>Concreto</v>
      </c>
      <c r="J620" s="9" t="str">
        <f>+'Info ELECTRONORTE'!N588</f>
        <v>PPC19</v>
      </c>
      <c r="K620" s="9" t="str">
        <f>+IF(B620="MOD INV_2018","Según corresponda",VLOOKUP(J620,SICODI!$G$3:$K$2404,2,FALSE))</f>
        <v>POSTE DE CONCRETO ARMADO DE 13/300/150/345</v>
      </c>
      <c r="L620" s="142">
        <f t="shared" si="37"/>
        <v>0.52</v>
      </c>
    </row>
    <row r="621" spans="1:12" x14ac:dyDescent="0.25">
      <c r="A621" s="53">
        <f>+'Info ELECTRONORTE'!A589</f>
        <v>585</v>
      </c>
      <c r="B621" s="26" t="str">
        <f t="shared" si="38"/>
        <v>SICODI</v>
      </c>
      <c r="C621" s="9" t="str">
        <f>+'Info ELECTRONORTE'!B589</f>
        <v>LAMBAYEQUE</v>
      </c>
      <c r="D621" s="9" t="str">
        <f>+'Info ELECTRONORTE'!C589</f>
        <v>CHEPEN - CHICLAYO</v>
      </c>
      <c r="E621" s="9" t="str">
        <f>+'Info ELECTRONORTE'!D589</f>
        <v>CHICLAYO</v>
      </c>
      <c r="F621" s="9" t="str">
        <f>+'Info ELECTRONORTE'!I589</f>
        <v>Baja Tension</v>
      </c>
      <c r="G621" s="9">
        <f>+'Info ELECTRONORTE'!K589</f>
        <v>8</v>
      </c>
      <c r="H621" s="9" t="str">
        <f>+'Info ELECTRONORTE'!L589</f>
        <v>Postes</v>
      </c>
      <c r="I621" s="9" t="str">
        <f>+'Info ELECTRONORTE'!M589</f>
        <v>Concreto</v>
      </c>
      <c r="J621" s="9" t="str">
        <f>+'Info ELECTRONORTE'!N589</f>
        <v>PPC06</v>
      </c>
      <c r="K621" s="9" t="str">
        <f>+IF(B621="MOD INV_2018","Según corresponda",VLOOKUP(J621,SICODI!$G$3:$K$2404,2,FALSE))</f>
        <v>POSTE DE CONCRETO ARMADO DE  8/300/120/240</v>
      </c>
      <c r="L621" s="142">
        <f t="shared" si="37"/>
        <v>0.17</v>
      </c>
    </row>
    <row r="622" spans="1:12" x14ac:dyDescent="0.25">
      <c r="A622" s="53">
        <f>+'Info ELECTRONORTE'!A590</f>
        <v>586</v>
      </c>
      <c r="B622" s="26" t="str">
        <f t="shared" si="38"/>
        <v>SICODI</v>
      </c>
      <c r="C622" s="9" t="str">
        <f>+'Info ELECTRONORTE'!B590</f>
        <v>LAMBAYEQUE</v>
      </c>
      <c r="D622" s="9" t="str">
        <f>+'Info ELECTRONORTE'!C590</f>
        <v>CHEPEN - CHICLAYO</v>
      </c>
      <c r="E622" s="9" t="str">
        <f>+'Info ELECTRONORTE'!D590</f>
        <v>CHICLAYO</v>
      </c>
      <c r="F622" s="9" t="str">
        <f>+'Info ELECTRONORTE'!I590</f>
        <v>Baja Tension</v>
      </c>
      <c r="G622" s="9">
        <f>+'Info ELECTRONORTE'!K590</f>
        <v>8</v>
      </c>
      <c r="H622" s="9" t="str">
        <f>+'Info ELECTRONORTE'!L590</f>
        <v>Postes</v>
      </c>
      <c r="I622" s="9" t="str">
        <f>+'Info ELECTRONORTE'!M590</f>
        <v>Concreto</v>
      </c>
      <c r="J622" s="9" t="str">
        <f>+'Info ELECTRONORTE'!N590</f>
        <v>PPC06</v>
      </c>
      <c r="K622" s="9" t="str">
        <f>+IF(B622="MOD INV_2018","Según corresponda",VLOOKUP(J622,SICODI!$G$3:$K$2404,2,FALSE))</f>
        <v>POSTE DE CONCRETO ARMADO DE  8/300/120/240</v>
      </c>
      <c r="L622" s="142">
        <f t="shared" si="37"/>
        <v>0.17</v>
      </c>
    </row>
    <row r="623" spans="1:12" x14ac:dyDescent="0.25">
      <c r="A623" s="53">
        <f>+'Info ELECTRONORTE'!A591</f>
        <v>587</v>
      </c>
      <c r="B623" s="26" t="str">
        <f t="shared" si="38"/>
        <v>SICODI</v>
      </c>
      <c r="C623" s="9" t="str">
        <f>+'Info ELECTRONORTE'!B591</f>
        <v>LAMBAYEQUE</v>
      </c>
      <c r="D623" s="9" t="str">
        <f>+'Info ELECTRONORTE'!C591</f>
        <v>CHEPEN - CHICLAYO</v>
      </c>
      <c r="E623" s="9" t="str">
        <f>+'Info ELECTRONORTE'!D591</f>
        <v>CHICLAYO</v>
      </c>
      <c r="F623" s="9" t="str">
        <f>+'Info ELECTRONORTE'!I591</f>
        <v>Baja Tension</v>
      </c>
      <c r="G623" s="9">
        <f>+'Info ELECTRONORTE'!K591</f>
        <v>8</v>
      </c>
      <c r="H623" s="9" t="str">
        <f>+'Info ELECTRONORTE'!L591</f>
        <v>Postes</v>
      </c>
      <c r="I623" s="9" t="str">
        <f>+'Info ELECTRONORTE'!M591</f>
        <v>Concreto</v>
      </c>
      <c r="J623" s="9" t="str">
        <f>+'Info ELECTRONORTE'!N591</f>
        <v>PPC06</v>
      </c>
      <c r="K623" s="9" t="str">
        <f>+IF(B623="MOD INV_2018","Según corresponda",VLOOKUP(J623,SICODI!$G$3:$K$2404,2,FALSE))</f>
        <v>POSTE DE CONCRETO ARMADO DE  8/300/120/240</v>
      </c>
      <c r="L623" s="142">
        <f t="shared" si="37"/>
        <v>0.17</v>
      </c>
    </row>
    <row r="624" spans="1:12" x14ac:dyDescent="0.25">
      <c r="A624" s="53">
        <f>+'Info ELECTRONORTE'!A592</f>
        <v>588</v>
      </c>
      <c r="B624" s="26" t="str">
        <f t="shared" si="38"/>
        <v>SICODI</v>
      </c>
      <c r="C624" s="9" t="str">
        <f>+'Info ELECTRONORTE'!B592</f>
        <v>LAMBAYEQUE</v>
      </c>
      <c r="D624" s="9" t="str">
        <f>+'Info ELECTRONORTE'!C592</f>
        <v>CHEPEN - CHICLAYO</v>
      </c>
      <c r="E624" s="9" t="str">
        <f>+'Info ELECTRONORTE'!D592</f>
        <v>CHICLAYO</v>
      </c>
      <c r="F624" s="9" t="str">
        <f>+'Info ELECTRONORTE'!I592</f>
        <v>Baja Tension</v>
      </c>
      <c r="G624" s="9">
        <f>+'Info ELECTRONORTE'!K592</f>
        <v>8</v>
      </c>
      <c r="H624" s="9" t="str">
        <f>+'Info ELECTRONORTE'!L592</f>
        <v>Postes</v>
      </c>
      <c r="I624" s="9" t="str">
        <f>+'Info ELECTRONORTE'!M592</f>
        <v>Concreto</v>
      </c>
      <c r="J624" s="9" t="str">
        <f>+'Info ELECTRONORTE'!N592</f>
        <v>PPC06</v>
      </c>
      <c r="K624" s="9" t="str">
        <f>+IF(B624="MOD INV_2018","Según corresponda",VLOOKUP(J624,SICODI!$G$3:$K$2404,2,FALSE))</f>
        <v>POSTE DE CONCRETO ARMADO DE  8/300/120/240</v>
      </c>
      <c r="L624" s="142">
        <f t="shared" si="37"/>
        <v>0.17</v>
      </c>
    </row>
    <row r="625" spans="1:12" x14ac:dyDescent="0.25">
      <c r="A625" s="53">
        <f>+'Info ELECTRONORTE'!A593</f>
        <v>589</v>
      </c>
      <c r="B625" s="26" t="str">
        <f t="shared" si="38"/>
        <v>SICODI</v>
      </c>
      <c r="C625" s="9" t="str">
        <f>+'Info ELECTRONORTE'!B593</f>
        <v>LAMBAYEQUE</v>
      </c>
      <c r="D625" s="9" t="str">
        <f>+'Info ELECTRONORTE'!C593</f>
        <v>CHEPEN - CHICLAYO</v>
      </c>
      <c r="E625" s="9" t="str">
        <f>+'Info ELECTRONORTE'!D593</f>
        <v>CHICLAYO</v>
      </c>
      <c r="F625" s="9" t="str">
        <f>+'Info ELECTRONORTE'!I593</f>
        <v>Baja Tension</v>
      </c>
      <c r="G625" s="9">
        <f>+'Info ELECTRONORTE'!K593</f>
        <v>8</v>
      </c>
      <c r="H625" s="9" t="str">
        <f>+'Info ELECTRONORTE'!L593</f>
        <v>Postes</v>
      </c>
      <c r="I625" s="9" t="str">
        <f>+'Info ELECTRONORTE'!M593</f>
        <v>Concreto</v>
      </c>
      <c r="J625" s="9" t="str">
        <f>+'Info ELECTRONORTE'!N593</f>
        <v>PPC06</v>
      </c>
      <c r="K625" s="9" t="str">
        <f>+IF(B625="MOD INV_2018","Según corresponda",VLOOKUP(J625,SICODI!$G$3:$K$2404,2,FALSE))</f>
        <v>POSTE DE CONCRETO ARMADO DE  8/300/120/240</v>
      </c>
      <c r="L625" s="142">
        <f t="shared" si="37"/>
        <v>0.17</v>
      </c>
    </row>
    <row r="626" spans="1:12" x14ac:dyDescent="0.25">
      <c r="A626" s="53">
        <f>+'Info ELECTRONORTE'!A594</f>
        <v>590</v>
      </c>
      <c r="B626" s="26" t="str">
        <f t="shared" si="38"/>
        <v>SICODI</v>
      </c>
      <c r="C626" s="9" t="str">
        <f>+'Info ELECTRONORTE'!B594</f>
        <v>LAMBAYEQUE</v>
      </c>
      <c r="D626" s="9" t="str">
        <f>+'Info ELECTRONORTE'!C594</f>
        <v>CHEPEN - CHICLAYO</v>
      </c>
      <c r="E626" s="9" t="str">
        <f>+'Info ELECTRONORTE'!D594</f>
        <v>CHICLAYO</v>
      </c>
      <c r="F626" s="9" t="str">
        <f>+'Info ELECTRONORTE'!I594</f>
        <v>Baja Tension</v>
      </c>
      <c r="G626" s="9">
        <f>+'Info ELECTRONORTE'!K594</f>
        <v>8</v>
      </c>
      <c r="H626" s="9" t="str">
        <f>+'Info ELECTRONORTE'!L594</f>
        <v>Postes</v>
      </c>
      <c r="I626" s="9" t="str">
        <f>+'Info ELECTRONORTE'!M594</f>
        <v>Concreto</v>
      </c>
      <c r="J626" s="9" t="str">
        <f>+'Info ELECTRONORTE'!N594</f>
        <v>PPC06</v>
      </c>
      <c r="K626" s="9" t="str">
        <f>+IF(B626="MOD INV_2018","Según corresponda",VLOOKUP(J626,SICODI!$G$3:$K$2404,2,FALSE))</f>
        <v>POSTE DE CONCRETO ARMADO DE  8/300/120/240</v>
      </c>
      <c r="L626" s="142">
        <f t="shared" si="37"/>
        <v>0.17</v>
      </c>
    </row>
    <row r="627" spans="1:12" x14ac:dyDescent="0.25">
      <c r="A627" s="53">
        <f>+'Info ELECTRONORTE'!A595</f>
        <v>591</v>
      </c>
      <c r="B627" s="26" t="str">
        <f t="shared" si="38"/>
        <v>SICODI</v>
      </c>
      <c r="C627" s="9" t="str">
        <f>+'Info ELECTRONORTE'!B595</f>
        <v>LAMBAYEQUE</v>
      </c>
      <c r="D627" s="9" t="str">
        <f>+'Info ELECTRONORTE'!C595</f>
        <v>CHEPEN - CHICLAYO</v>
      </c>
      <c r="E627" s="9" t="str">
        <f>+'Info ELECTRONORTE'!D595</f>
        <v>CHICLAYO</v>
      </c>
      <c r="F627" s="9" t="str">
        <f>+'Info ELECTRONORTE'!I595</f>
        <v>Baja Tension</v>
      </c>
      <c r="G627" s="9">
        <f>+'Info ELECTRONORTE'!K595</f>
        <v>8</v>
      </c>
      <c r="H627" s="9" t="str">
        <f>+'Info ELECTRONORTE'!L595</f>
        <v>Postes</v>
      </c>
      <c r="I627" s="9" t="str">
        <f>+'Info ELECTRONORTE'!M595</f>
        <v>Concreto</v>
      </c>
      <c r="J627" s="9" t="str">
        <f>+'Info ELECTRONORTE'!N595</f>
        <v>PPC06</v>
      </c>
      <c r="K627" s="9" t="str">
        <f>+IF(B627="MOD INV_2018","Según corresponda",VLOOKUP(J627,SICODI!$G$3:$K$2404,2,FALSE))</f>
        <v>POSTE DE CONCRETO ARMADO DE  8/300/120/240</v>
      </c>
      <c r="L627" s="142">
        <f t="shared" si="37"/>
        <v>0.17</v>
      </c>
    </row>
    <row r="628" spans="1:12" x14ac:dyDescent="0.25">
      <c r="A628" s="53">
        <f>+'Info ELECTRONORTE'!A596</f>
        <v>592</v>
      </c>
      <c r="B628" s="26" t="str">
        <f t="shared" si="38"/>
        <v>SICODI</v>
      </c>
      <c r="C628" s="9" t="str">
        <f>+'Info ELECTRONORTE'!B596</f>
        <v>LAMBAYEQUE</v>
      </c>
      <c r="D628" s="9" t="str">
        <f>+'Info ELECTRONORTE'!C596</f>
        <v>CHEPEN - CHICLAYO</v>
      </c>
      <c r="E628" s="9" t="str">
        <f>+'Info ELECTRONORTE'!D596</f>
        <v>CHICLAYO</v>
      </c>
      <c r="F628" s="9" t="str">
        <f>+'Info ELECTRONORTE'!I596</f>
        <v>Baja Tension</v>
      </c>
      <c r="G628" s="9">
        <f>+'Info ELECTRONORTE'!K596</f>
        <v>8</v>
      </c>
      <c r="H628" s="9" t="str">
        <f>+'Info ELECTRONORTE'!L596</f>
        <v>Postes</v>
      </c>
      <c r="I628" s="9" t="str">
        <f>+'Info ELECTRONORTE'!M596</f>
        <v>Concreto</v>
      </c>
      <c r="J628" s="9" t="str">
        <f>+'Info ELECTRONORTE'!N596</f>
        <v>PPC06</v>
      </c>
      <c r="K628" s="9" t="str">
        <f>+IF(B628="MOD INV_2018","Según corresponda",VLOOKUP(J628,SICODI!$G$3:$K$2404,2,FALSE))</f>
        <v>POSTE DE CONCRETO ARMADO DE  8/300/120/240</v>
      </c>
      <c r="L628" s="142">
        <f t="shared" si="37"/>
        <v>0.17</v>
      </c>
    </row>
    <row r="629" spans="1:12" x14ac:dyDescent="0.25">
      <c r="A629" s="53">
        <f>+'Info ELECTRONORTE'!A597</f>
        <v>593</v>
      </c>
      <c r="B629" s="26" t="str">
        <f t="shared" si="38"/>
        <v>SICODI</v>
      </c>
      <c r="C629" s="9" t="str">
        <f>+'Info ELECTRONORTE'!B597</f>
        <v>LAMBAYEQUE</v>
      </c>
      <c r="D629" s="9" t="str">
        <f>+'Info ELECTRONORTE'!C597</f>
        <v>CHEPEN - CHICLAYO</v>
      </c>
      <c r="E629" s="9" t="str">
        <f>+'Info ELECTRONORTE'!D597</f>
        <v>CHICLAYO</v>
      </c>
      <c r="F629" s="9" t="str">
        <f>+'Info ELECTRONORTE'!I597</f>
        <v>Baja Tension</v>
      </c>
      <c r="G629" s="9">
        <f>+'Info ELECTRONORTE'!K597</f>
        <v>8</v>
      </c>
      <c r="H629" s="9" t="str">
        <f>+'Info ELECTRONORTE'!L597</f>
        <v>Postes</v>
      </c>
      <c r="I629" s="9" t="str">
        <f>+'Info ELECTRONORTE'!M597</f>
        <v>Concreto</v>
      </c>
      <c r="J629" s="9" t="str">
        <f>+'Info ELECTRONORTE'!N597</f>
        <v>PPC06</v>
      </c>
      <c r="K629" s="9" t="str">
        <f>+IF(B629="MOD INV_2018","Según corresponda",VLOOKUP(J629,SICODI!$G$3:$K$2404,2,FALSE))</f>
        <v>POSTE DE CONCRETO ARMADO DE  8/300/120/240</v>
      </c>
      <c r="L629" s="142">
        <f t="shared" si="37"/>
        <v>0.17</v>
      </c>
    </row>
    <row r="630" spans="1:12" x14ac:dyDescent="0.25">
      <c r="A630" s="53">
        <f>+'Info ELECTRONORTE'!A598</f>
        <v>594</v>
      </c>
      <c r="B630" s="26" t="str">
        <f t="shared" si="38"/>
        <v>SICODI</v>
      </c>
      <c r="C630" s="9" t="str">
        <f>+'Info ELECTRONORTE'!B598</f>
        <v>LAMBAYEQUE</v>
      </c>
      <c r="D630" s="9" t="str">
        <f>+'Info ELECTRONORTE'!C598</f>
        <v>CHEPEN - CHICLAYO</v>
      </c>
      <c r="E630" s="9" t="str">
        <f>+'Info ELECTRONORTE'!D598</f>
        <v>CHICLAYO</v>
      </c>
      <c r="F630" s="9" t="str">
        <f>+'Info ELECTRONORTE'!I598</f>
        <v>Baja Tension</v>
      </c>
      <c r="G630" s="9">
        <f>+'Info ELECTRONORTE'!K598</f>
        <v>8</v>
      </c>
      <c r="H630" s="9" t="str">
        <f>+'Info ELECTRONORTE'!L598</f>
        <v>Postes</v>
      </c>
      <c r="I630" s="9" t="str">
        <f>+'Info ELECTRONORTE'!M598</f>
        <v>Concreto</v>
      </c>
      <c r="J630" s="9" t="str">
        <f>+'Info ELECTRONORTE'!N598</f>
        <v>PPC06</v>
      </c>
      <c r="K630" s="9" t="str">
        <f>+IF(B630="MOD INV_2018","Según corresponda",VLOOKUP(J630,SICODI!$G$3:$K$2404,2,FALSE))</f>
        <v>POSTE DE CONCRETO ARMADO DE  8/300/120/240</v>
      </c>
      <c r="L630" s="142">
        <f t="shared" si="37"/>
        <v>0.17</v>
      </c>
    </row>
    <row r="631" spans="1:12" x14ac:dyDescent="0.25">
      <c r="A631" s="53">
        <f>+'Info ELECTRONORTE'!A599</f>
        <v>595</v>
      </c>
      <c r="B631" s="26" t="str">
        <f t="shared" si="38"/>
        <v>SICODI</v>
      </c>
      <c r="C631" s="9" t="str">
        <f>+'Info ELECTRONORTE'!B599</f>
        <v>LAMBAYEQUE</v>
      </c>
      <c r="D631" s="9" t="str">
        <f>+'Info ELECTRONORTE'!C599</f>
        <v>CHEPEN - CHICLAYO</v>
      </c>
      <c r="E631" s="9" t="str">
        <f>+'Info ELECTRONORTE'!D599</f>
        <v>CHICLAYO</v>
      </c>
      <c r="F631" s="9" t="str">
        <f>+'Info ELECTRONORTE'!I599</f>
        <v>Baja Tension</v>
      </c>
      <c r="G631" s="9">
        <f>+'Info ELECTRONORTE'!K599</f>
        <v>8</v>
      </c>
      <c r="H631" s="9" t="str">
        <f>+'Info ELECTRONORTE'!L599</f>
        <v>Postes</v>
      </c>
      <c r="I631" s="9" t="str">
        <f>+'Info ELECTRONORTE'!M599</f>
        <v>Concreto</v>
      </c>
      <c r="J631" s="9" t="str">
        <f>+'Info ELECTRONORTE'!N599</f>
        <v>PPC06</v>
      </c>
      <c r="K631" s="9" t="str">
        <f>+IF(B631="MOD INV_2018","Según corresponda",VLOOKUP(J631,SICODI!$G$3:$K$2404,2,FALSE))</f>
        <v>POSTE DE CONCRETO ARMADO DE  8/300/120/240</v>
      </c>
      <c r="L631" s="142">
        <f t="shared" si="37"/>
        <v>0.17</v>
      </c>
    </row>
    <row r="632" spans="1:12" x14ac:dyDescent="0.25">
      <c r="A632" s="53">
        <f>+'Info ELECTRONORTE'!A600</f>
        <v>596</v>
      </c>
      <c r="B632" s="26" t="str">
        <f t="shared" si="38"/>
        <v>SICODI</v>
      </c>
      <c r="C632" s="9" t="str">
        <f>+'Info ELECTRONORTE'!B600</f>
        <v>LAMBAYEQUE</v>
      </c>
      <c r="D632" s="9" t="str">
        <f>+'Info ELECTRONORTE'!C600</f>
        <v>CHEPEN - CHICLAYO</v>
      </c>
      <c r="E632" s="9" t="str">
        <f>+'Info ELECTRONORTE'!D600</f>
        <v>CHICLAYO</v>
      </c>
      <c r="F632" s="9" t="str">
        <f>+'Info ELECTRONORTE'!I600</f>
        <v>Baja Tension</v>
      </c>
      <c r="G632" s="9">
        <f>+'Info ELECTRONORTE'!K600</f>
        <v>8</v>
      </c>
      <c r="H632" s="9" t="str">
        <f>+'Info ELECTRONORTE'!L600</f>
        <v>Postes</v>
      </c>
      <c r="I632" s="9" t="str">
        <f>+'Info ELECTRONORTE'!M600</f>
        <v>Concreto</v>
      </c>
      <c r="J632" s="9" t="str">
        <f>+'Info ELECTRONORTE'!N600</f>
        <v>PPC06</v>
      </c>
      <c r="K632" s="9" t="str">
        <f>+IF(B632="MOD INV_2018","Según corresponda",VLOOKUP(J632,SICODI!$G$3:$K$2404,2,FALSE))</f>
        <v>POSTE DE CONCRETO ARMADO DE  8/300/120/240</v>
      </c>
      <c r="L632" s="142">
        <f t="shared" si="37"/>
        <v>0.17</v>
      </c>
    </row>
    <row r="633" spans="1:12" x14ac:dyDescent="0.25">
      <c r="A633" s="53">
        <f>+'Info ELECTRONORTE'!A601</f>
        <v>597</v>
      </c>
      <c r="B633" s="26" t="str">
        <f t="shared" si="38"/>
        <v>SICODI</v>
      </c>
      <c r="C633" s="9" t="str">
        <f>+'Info ELECTRONORTE'!B601</f>
        <v>LAMBAYEQUE</v>
      </c>
      <c r="D633" s="9" t="str">
        <f>+'Info ELECTRONORTE'!C601</f>
        <v>CHEPEN - CHICLAYO</v>
      </c>
      <c r="E633" s="9" t="str">
        <f>+'Info ELECTRONORTE'!D601</f>
        <v>CHICLAYO</v>
      </c>
      <c r="F633" s="9" t="str">
        <f>+'Info ELECTRONORTE'!I601</f>
        <v>Baja Tension</v>
      </c>
      <c r="G633" s="9">
        <f>+'Info ELECTRONORTE'!K601</f>
        <v>8</v>
      </c>
      <c r="H633" s="9" t="str">
        <f>+'Info ELECTRONORTE'!L601</f>
        <v>Postes</v>
      </c>
      <c r="I633" s="9" t="str">
        <f>+'Info ELECTRONORTE'!M601</f>
        <v>Concreto</v>
      </c>
      <c r="J633" s="9" t="str">
        <f>+'Info ELECTRONORTE'!N601</f>
        <v>PPC06</v>
      </c>
      <c r="K633" s="9" t="str">
        <f>+IF(B633="MOD INV_2018","Según corresponda",VLOOKUP(J633,SICODI!$G$3:$K$2404,2,FALSE))</f>
        <v>POSTE DE CONCRETO ARMADO DE  8/300/120/240</v>
      </c>
      <c r="L633" s="142">
        <f t="shared" si="37"/>
        <v>0.17</v>
      </c>
    </row>
    <row r="634" spans="1:12" x14ac:dyDescent="0.25">
      <c r="A634" s="53">
        <f>+'Info ELECTRONORTE'!A602</f>
        <v>598</v>
      </c>
      <c r="B634" s="26" t="str">
        <f t="shared" si="38"/>
        <v>SICODI</v>
      </c>
      <c r="C634" s="9" t="str">
        <f>+'Info ELECTRONORTE'!B602</f>
        <v>LAMBAYEQUE</v>
      </c>
      <c r="D634" s="9" t="str">
        <f>+'Info ELECTRONORTE'!C602</f>
        <v>CHEPEN - CHICLAYO</v>
      </c>
      <c r="E634" s="9" t="str">
        <f>+'Info ELECTRONORTE'!D602</f>
        <v>CHICLAYO</v>
      </c>
      <c r="F634" s="9" t="str">
        <f>+'Info ELECTRONORTE'!I602</f>
        <v>Baja Tension</v>
      </c>
      <c r="G634" s="9">
        <f>+'Info ELECTRONORTE'!K602</f>
        <v>8</v>
      </c>
      <c r="H634" s="9" t="str">
        <f>+'Info ELECTRONORTE'!L602</f>
        <v>Postes</v>
      </c>
      <c r="I634" s="9" t="str">
        <f>+'Info ELECTRONORTE'!M602</f>
        <v>Concreto</v>
      </c>
      <c r="J634" s="9" t="str">
        <f>+'Info ELECTRONORTE'!N602</f>
        <v>PPC06</v>
      </c>
      <c r="K634" s="9" t="str">
        <f>+IF(B634="MOD INV_2018","Según corresponda",VLOOKUP(J634,SICODI!$G$3:$K$2404,2,FALSE))</f>
        <v>POSTE DE CONCRETO ARMADO DE  8/300/120/240</v>
      </c>
      <c r="L634" s="142">
        <f t="shared" si="37"/>
        <v>0.17</v>
      </c>
    </row>
    <row r="635" spans="1:12" x14ac:dyDescent="0.25">
      <c r="A635" s="53">
        <f>+'Info ELECTRONORTE'!A603</f>
        <v>599</v>
      </c>
      <c r="B635" s="26" t="str">
        <f t="shared" si="38"/>
        <v>SICODI</v>
      </c>
      <c r="C635" s="9" t="str">
        <f>+'Info ELECTRONORTE'!B603</f>
        <v>LAMBAYEQUE</v>
      </c>
      <c r="D635" s="9" t="str">
        <f>+'Info ELECTRONORTE'!C603</f>
        <v>CHEPEN - CHICLAYO</v>
      </c>
      <c r="E635" s="9" t="str">
        <f>+'Info ELECTRONORTE'!D603</f>
        <v>CHICLAYO</v>
      </c>
      <c r="F635" s="9" t="str">
        <f>+'Info ELECTRONORTE'!I603</f>
        <v>Baja Tension</v>
      </c>
      <c r="G635" s="9">
        <f>+'Info ELECTRONORTE'!K603</f>
        <v>11</v>
      </c>
      <c r="H635" s="9" t="str">
        <f>+'Info ELECTRONORTE'!L603</f>
        <v>Postes</v>
      </c>
      <c r="I635" s="9" t="str">
        <f>+'Info ELECTRONORTE'!M603</f>
        <v>Concreto</v>
      </c>
      <c r="J635" s="9" t="str">
        <f>+'Info ELECTRONORTE'!N603</f>
        <v>PPC12</v>
      </c>
      <c r="K635" s="9" t="str">
        <f>+IF(B635="MOD INV_2018","Según corresponda",VLOOKUP(J635,SICODI!$G$3:$K$2404,2,FALSE))</f>
        <v>POSTE DE CONCRETO ARMADO DE 11/300/120/285</v>
      </c>
      <c r="L635" s="142">
        <f t="shared" si="37"/>
        <v>0.17</v>
      </c>
    </row>
    <row r="636" spans="1:12" x14ac:dyDescent="0.25">
      <c r="A636" s="53">
        <f>+'Info ELECTRONORTE'!A604</f>
        <v>600</v>
      </c>
      <c r="B636" s="26" t="str">
        <f t="shared" si="38"/>
        <v>SICODI</v>
      </c>
      <c r="C636" s="9" t="str">
        <f>+'Info ELECTRONORTE'!B604</f>
        <v>LAMBAYEQUE</v>
      </c>
      <c r="D636" s="9" t="str">
        <f>+'Info ELECTRONORTE'!C604</f>
        <v>CHEPEN - CHICLAYO</v>
      </c>
      <c r="E636" s="9" t="str">
        <f>+'Info ELECTRONORTE'!D604</f>
        <v>CHICLAYO</v>
      </c>
      <c r="F636" s="9" t="str">
        <f>+'Info ELECTRONORTE'!I604</f>
        <v>Media Tension</v>
      </c>
      <c r="G636" s="9">
        <f>+'Info ELECTRONORTE'!K604</f>
        <v>15</v>
      </c>
      <c r="H636" s="9" t="str">
        <f>+'Info ELECTRONORTE'!L604</f>
        <v>Postes</v>
      </c>
      <c r="I636" s="9" t="str">
        <f>+'Info ELECTRONORTE'!M604</f>
        <v>Concreto</v>
      </c>
      <c r="J636" s="9" t="str">
        <f>+'Info ELECTRONORTE'!N604</f>
        <v>PPC24</v>
      </c>
      <c r="K636" s="9" t="str">
        <f>+IF(B636="MOD INV_2018","Según corresponda",VLOOKUP(J636,SICODI!$G$3:$K$2404,2,FALSE))</f>
        <v>POSTE DE CONCRETO ARMADO DE 15/400/150/375</v>
      </c>
      <c r="L636" s="142">
        <f t="shared" si="37"/>
        <v>0.52</v>
      </c>
    </row>
    <row r="637" spans="1:12" x14ac:dyDescent="0.25">
      <c r="A637" s="53">
        <f>+'Info ELECTRONORTE'!A605</f>
        <v>601</v>
      </c>
      <c r="B637" s="26" t="str">
        <f t="shared" si="38"/>
        <v>SICODI</v>
      </c>
      <c r="C637" s="9" t="str">
        <f>+'Info ELECTRONORTE'!B605</f>
        <v>LAMBAYEQUE</v>
      </c>
      <c r="D637" s="9" t="str">
        <f>+'Info ELECTRONORTE'!C605</f>
        <v>CHEPEN - CHICLAYO</v>
      </c>
      <c r="E637" s="9" t="str">
        <f>+'Info ELECTRONORTE'!D605</f>
        <v>CHICLAYO</v>
      </c>
      <c r="F637" s="9" t="str">
        <f>+'Info ELECTRONORTE'!I605</f>
        <v>Media Tension</v>
      </c>
      <c r="G637" s="9">
        <f>+'Info ELECTRONORTE'!K605</f>
        <v>13</v>
      </c>
      <c r="H637" s="9" t="str">
        <f>+'Info ELECTRONORTE'!L605</f>
        <v>Postes</v>
      </c>
      <c r="I637" s="9" t="str">
        <f>+'Info ELECTRONORTE'!M605</f>
        <v>Concreto</v>
      </c>
      <c r="J637" s="9" t="str">
        <f>+'Info ELECTRONORTE'!N605</f>
        <v>PPC19</v>
      </c>
      <c r="K637" s="9" t="str">
        <f>+IF(B637="MOD INV_2018","Según corresponda",VLOOKUP(J637,SICODI!$G$3:$K$2404,2,FALSE))</f>
        <v>POSTE DE CONCRETO ARMADO DE 13/300/150/345</v>
      </c>
      <c r="L637" s="142">
        <f t="shared" si="37"/>
        <v>0.52</v>
      </c>
    </row>
    <row r="638" spans="1:12" x14ac:dyDescent="0.25">
      <c r="A638" s="53">
        <f>+'Info ELECTRONORTE'!A606</f>
        <v>602</v>
      </c>
      <c r="B638" s="26" t="str">
        <f t="shared" si="38"/>
        <v>SICODI</v>
      </c>
      <c r="C638" s="9" t="str">
        <f>+'Info ELECTRONORTE'!B606</f>
        <v>LAMBAYEQUE</v>
      </c>
      <c r="D638" s="9" t="str">
        <f>+'Info ELECTRONORTE'!C606</f>
        <v>CHEPEN - CHICLAYO</v>
      </c>
      <c r="E638" s="9" t="str">
        <f>+'Info ELECTRONORTE'!D606</f>
        <v>CHICLAYO</v>
      </c>
      <c r="F638" s="9" t="str">
        <f>+'Info ELECTRONORTE'!I606</f>
        <v>Media Tension</v>
      </c>
      <c r="G638" s="9">
        <f>+'Info ELECTRONORTE'!K606</f>
        <v>13</v>
      </c>
      <c r="H638" s="9" t="str">
        <f>+'Info ELECTRONORTE'!L606</f>
        <v>Postes</v>
      </c>
      <c r="I638" s="9" t="str">
        <f>+'Info ELECTRONORTE'!M606</f>
        <v>Concreto</v>
      </c>
      <c r="J638" s="9" t="str">
        <f>+'Info ELECTRONORTE'!N606</f>
        <v>PPC19</v>
      </c>
      <c r="K638" s="9" t="str">
        <f>+IF(B638="MOD INV_2018","Según corresponda",VLOOKUP(J638,SICODI!$G$3:$K$2404,2,FALSE))</f>
        <v>POSTE DE CONCRETO ARMADO DE 13/300/150/345</v>
      </c>
      <c r="L638" s="142">
        <f t="shared" si="37"/>
        <v>0.52</v>
      </c>
    </row>
    <row r="639" spans="1:12" x14ac:dyDescent="0.25">
      <c r="A639" s="53">
        <f>+'Info ELECTRONORTE'!A607</f>
        <v>603</v>
      </c>
      <c r="B639" s="26" t="str">
        <f t="shared" si="38"/>
        <v>SICODI</v>
      </c>
      <c r="C639" s="9" t="str">
        <f>+'Info ELECTRONORTE'!B607</f>
        <v>LAMBAYEQUE</v>
      </c>
      <c r="D639" s="9" t="str">
        <f>+'Info ELECTRONORTE'!C607</f>
        <v>CHEPEN - CHICLAYO</v>
      </c>
      <c r="E639" s="9" t="str">
        <f>+'Info ELECTRONORTE'!D607</f>
        <v>CHICLAYO</v>
      </c>
      <c r="F639" s="9" t="str">
        <f>+'Info ELECTRONORTE'!I607</f>
        <v>Media Tension</v>
      </c>
      <c r="G639" s="9">
        <f>+'Info ELECTRONORTE'!K607</f>
        <v>13</v>
      </c>
      <c r="H639" s="9" t="str">
        <f>+'Info ELECTRONORTE'!L607</f>
        <v>Postes</v>
      </c>
      <c r="I639" s="9" t="str">
        <f>+'Info ELECTRONORTE'!M607</f>
        <v>Concreto</v>
      </c>
      <c r="J639" s="9" t="str">
        <f>+'Info ELECTRONORTE'!N607</f>
        <v>PPC19</v>
      </c>
      <c r="K639" s="9" t="str">
        <f>+IF(B639="MOD INV_2018","Según corresponda",VLOOKUP(J639,SICODI!$G$3:$K$2404,2,FALSE))</f>
        <v>POSTE DE CONCRETO ARMADO DE 13/300/150/345</v>
      </c>
      <c r="L639" s="142">
        <f t="shared" si="37"/>
        <v>0.52</v>
      </c>
    </row>
    <row r="640" spans="1:12" x14ac:dyDescent="0.25">
      <c r="A640" s="53">
        <f>+'Info ELECTRONORTE'!A608</f>
        <v>604</v>
      </c>
      <c r="B640" s="26" t="str">
        <f t="shared" si="38"/>
        <v>SICODI</v>
      </c>
      <c r="C640" s="9" t="str">
        <f>+'Info ELECTRONORTE'!B608</f>
        <v>LAMBAYEQUE</v>
      </c>
      <c r="D640" s="9" t="str">
        <f>+'Info ELECTRONORTE'!C608</f>
        <v>CHEPEN - CHICLAYO</v>
      </c>
      <c r="E640" s="9" t="str">
        <f>+'Info ELECTRONORTE'!D608</f>
        <v>CHICLAYO</v>
      </c>
      <c r="F640" s="9" t="str">
        <f>+'Info ELECTRONORTE'!I608</f>
        <v>Media Tension</v>
      </c>
      <c r="G640" s="9">
        <f>+'Info ELECTRONORTE'!K608</f>
        <v>13</v>
      </c>
      <c r="H640" s="9" t="str">
        <f>+'Info ELECTRONORTE'!L608</f>
        <v>Postes</v>
      </c>
      <c r="I640" s="9" t="str">
        <f>+'Info ELECTRONORTE'!M608</f>
        <v>Concreto</v>
      </c>
      <c r="J640" s="9" t="str">
        <f>+'Info ELECTRONORTE'!N608</f>
        <v>PPC19</v>
      </c>
      <c r="K640" s="9" t="str">
        <f>+IF(B640="MOD INV_2018","Según corresponda",VLOOKUP(J640,SICODI!$G$3:$K$2404,2,FALSE))</f>
        <v>POSTE DE CONCRETO ARMADO DE 13/300/150/345</v>
      </c>
      <c r="L640" s="142">
        <f t="shared" si="37"/>
        <v>0.52</v>
      </c>
    </row>
    <row r="641" spans="1:12" x14ac:dyDescent="0.25">
      <c r="A641" s="53">
        <f>+'Info ELECTRONORTE'!A609</f>
        <v>605</v>
      </c>
      <c r="B641" s="26" t="str">
        <f t="shared" si="38"/>
        <v>SICODI</v>
      </c>
      <c r="C641" s="9" t="str">
        <f>+'Info ELECTRONORTE'!B609</f>
        <v>LAMBAYEQUE</v>
      </c>
      <c r="D641" s="9" t="str">
        <f>+'Info ELECTRONORTE'!C609</f>
        <v>CHEPEN - CHICLAYO</v>
      </c>
      <c r="E641" s="9" t="str">
        <f>+'Info ELECTRONORTE'!D609</f>
        <v>CHICLAYO</v>
      </c>
      <c r="F641" s="9" t="str">
        <f>+'Info ELECTRONORTE'!I609</f>
        <v>Media Tension</v>
      </c>
      <c r="G641" s="9">
        <f>+'Info ELECTRONORTE'!K609</f>
        <v>13</v>
      </c>
      <c r="H641" s="9" t="str">
        <f>+'Info ELECTRONORTE'!L609</f>
        <v>Postes</v>
      </c>
      <c r="I641" s="9" t="str">
        <f>+'Info ELECTRONORTE'!M609</f>
        <v>Concreto</v>
      </c>
      <c r="J641" s="9" t="str">
        <f>+'Info ELECTRONORTE'!N609</f>
        <v>PPC19</v>
      </c>
      <c r="K641" s="9" t="str">
        <f>+IF(B641="MOD INV_2018","Según corresponda",VLOOKUP(J641,SICODI!$G$3:$K$2404,2,FALSE))</f>
        <v>POSTE DE CONCRETO ARMADO DE 13/300/150/345</v>
      </c>
      <c r="L641" s="142">
        <f t="shared" si="37"/>
        <v>0.52</v>
      </c>
    </row>
    <row r="642" spans="1:12" x14ac:dyDescent="0.25">
      <c r="A642" s="53">
        <f>+'Info ELECTRONORTE'!A610</f>
        <v>606</v>
      </c>
      <c r="B642" s="26" t="str">
        <f t="shared" si="38"/>
        <v>SICODI</v>
      </c>
      <c r="C642" s="9" t="str">
        <f>+'Info ELECTRONORTE'!B610</f>
        <v>LAMBAYEQUE</v>
      </c>
      <c r="D642" s="9" t="str">
        <f>+'Info ELECTRONORTE'!C610</f>
        <v>CHEPEN - CHICLAYO</v>
      </c>
      <c r="E642" s="9" t="str">
        <f>+'Info ELECTRONORTE'!D610</f>
        <v>CHICLAYO</v>
      </c>
      <c r="F642" s="9" t="str">
        <f>+'Info ELECTRONORTE'!I610</f>
        <v>Media Tension</v>
      </c>
      <c r="G642" s="9">
        <f>+'Info ELECTRONORTE'!K610</f>
        <v>13</v>
      </c>
      <c r="H642" s="9" t="str">
        <f>+'Info ELECTRONORTE'!L610</f>
        <v>Postes</v>
      </c>
      <c r="I642" s="9" t="str">
        <f>+'Info ELECTRONORTE'!M610</f>
        <v>Concreto</v>
      </c>
      <c r="J642" s="9" t="str">
        <f>+'Info ELECTRONORTE'!N610</f>
        <v>PPC19</v>
      </c>
      <c r="K642" s="9" t="str">
        <f>+IF(B642="MOD INV_2018","Según corresponda",VLOOKUP(J642,SICODI!$G$3:$K$2404,2,FALSE))</f>
        <v>POSTE DE CONCRETO ARMADO DE 13/300/150/345</v>
      </c>
      <c r="L642" s="142">
        <f t="shared" si="37"/>
        <v>0.52</v>
      </c>
    </row>
    <row r="643" spans="1:12" x14ac:dyDescent="0.25">
      <c r="A643" s="53">
        <f>+'Info ELECTRONORTE'!A611</f>
        <v>607</v>
      </c>
      <c r="B643" s="26" t="str">
        <f t="shared" si="38"/>
        <v>SICODI</v>
      </c>
      <c r="C643" s="9" t="str">
        <f>+'Info ELECTRONORTE'!B611</f>
        <v>LAMBAYEQUE</v>
      </c>
      <c r="D643" s="9" t="str">
        <f>+'Info ELECTRONORTE'!C611</f>
        <v>CHEPEN - CHICLAYO</v>
      </c>
      <c r="E643" s="9" t="str">
        <f>+'Info ELECTRONORTE'!D611</f>
        <v>CHICLAYO</v>
      </c>
      <c r="F643" s="9" t="str">
        <f>+'Info ELECTRONORTE'!I611</f>
        <v>Media Tension</v>
      </c>
      <c r="G643" s="9">
        <f>+'Info ELECTRONORTE'!K611</f>
        <v>13</v>
      </c>
      <c r="H643" s="9" t="str">
        <f>+'Info ELECTRONORTE'!L611</f>
        <v>Postes</v>
      </c>
      <c r="I643" s="9" t="str">
        <f>+'Info ELECTRONORTE'!M611</f>
        <v>Concreto</v>
      </c>
      <c r="J643" s="9" t="str">
        <f>+'Info ELECTRONORTE'!N611</f>
        <v>PPC19</v>
      </c>
      <c r="K643" s="9" t="str">
        <f>+IF(B643="MOD INV_2018","Según corresponda",VLOOKUP(J643,SICODI!$G$3:$K$2404,2,FALSE))</f>
        <v>POSTE DE CONCRETO ARMADO DE 13/300/150/345</v>
      </c>
      <c r="L643" s="142">
        <f t="shared" si="37"/>
        <v>0.52</v>
      </c>
    </row>
    <row r="644" spans="1:12" x14ac:dyDescent="0.25">
      <c r="A644" s="53">
        <f>+'Info ELECTRONORTE'!A612</f>
        <v>608</v>
      </c>
      <c r="B644" s="26" t="str">
        <f t="shared" si="38"/>
        <v>SICODI</v>
      </c>
      <c r="C644" s="9" t="str">
        <f>+'Info ELECTRONORTE'!B612</f>
        <v>LAMBAYEQUE</v>
      </c>
      <c r="D644" s="9" t="str">
        <f>+'Info ELECTRONORTE'!C612</f>
        <v>CHEPEN - CHICLAYO</v>
      </c>
      <c r="E644" s="9" t="str">
        <f>+'Info ELECTRONORTE'!D612</f>
        <v>CHICLAYO</v>
      </c>
      <c r="F644" s="9" t="str">
        <f>+'Info ELECTRONORTE'!I612</f>
        <v>Media Tension</v>
      </c>
      <c r="G644" s="9">
        <f>+'Info ELECTRONORTE'!K612</f>
        <v>13</v>
      </c>
      <c r="H644" s="9" t="str">
        <f>+'Info ELECTRONORTE'!L612</f>
        <v>Postes</v>
      </c>
      <c r="I644" s="9" t="str">
        <f>+'Info ELECTRONORTE'!M612</f>
        <v>Concreto</v>
      </c>
      <c r="J644" s="9" t="str">
        <f>+'Info ELECTRONORTE'!N612</f>
        <v>PPC19</v>
      </c>
      <c r="K644" s="9" t="str">
        <f>+IF(B644="MOD INV_2018","Según corresponda",VLOOKUP(J644,SICODI!$G$3:$K$2404,2,FALSE))</f>
        <v>POSTE DE CONCRETO ARMADO DE 13/300/150/345</v>
      </c>
      <c r="L644" s="142">
        <f t="shared" si="37"/>
        <v>0.52</v>
      </c>
    </row>
    <row r="645" spans="1:12" x14ac:dyDescent="0.25">
      <c r="A645" s="53">
        <f>+'Info ELECTRONORTE'!A613</f>
        <v>609</v>
      </c>
      <c r="B645" s="26" t="str">
        <f t="shared" si="38"/>
        <v>SICODI</v>
      </c>
      <c r="C645" s="9" t="str">
        <f>+'Info ELECTRONORTE'!B613</f>
        <v>LAMBAYEQUE</v>
      </c>
      <c r="D645" s="9" t="str">
        <f>+'Info ELECTRONORTE'!C613</f>
        <v>CHEPEN - CHICLAYO</v>
      </c>
      <c r="E645" s="9" t="str">
        <f>+'Info ELECTRONORTE'!D613</f>
        <v>CHICLAYO</v>
      </c>
      <c r="F645" s="9" t="str">
        <f>+'Info ELECTRONORTE'!I613</f>
        <v>Media Tension</v>
      </c>
      <c r="G645" s="9">
        <f>+'Info ELECTRONORTE'!K613</f>
        <v>13</v>
      </c>
      <c r="H645" s="9" t="str">
        <f>+'Info ELECTRONORTE'!L613</f>
        <v>Postes</v>
      </c>
      <c r="I645" s="9" t="str">
        <f>+'Info ELECTRONORTE'!M613</f>
        <v>Concreto</v>
      </c>
      <c r="J645" s="9" t="str">
        <f>+'Info ELECTRONORTE'!N613</f>
        <v>PPC19</v>
      </c>
      <c r="K645" s="9" t="str">
        <f>+IF(B645="MOD INV_2018","Según corresponda",VLOOKUP(J645,SICODI!$G$3:$K$2404,2,FALSE))</f>
        <v>POSTE DE CONCRETO ARMADO DE 13/300/150/345</v>
      </c>
      <c r="L645" s="142">
        <f t="shared" si="37"/>
        <v>0.52</v>
      </c>
    </row>
    <row r="646" spans="1:12" x14ac:dyDescent="0.25">
      <c r="A646" s="53">
        <f>+'Info ELECTRONORTE'!A614</f>
        <v>610</v>
      </c>
      <c r="B646" s="26" t="str">
        <f t="shared" si="38"/>
        <v>SICODI</v>
      </c>
      <c r="C646" s="9" t="str">
        <f>+'Info ELECTRONORTE'!B614</f>
        <v>LAMBAYEQUE</v>
      </c>
      <c r="D646" s="9" t="str">
        <f>+'Info ELECTRONORTE'!C614</f>
        <v>CHEPEN - CHICLAYO</v>
      </c>
      <c r="E646" s="9" t="str">
        <f>+'Info ELECTRONORTE'!D614</f>
        <v>CHICLAYO</v>
      </c>
      <c r="F646" s="9" t="str">
        <f>+'Info ELECTRONORTE'!I614</f>
        <v>Media Tension</v>
      </c>
      <c r="G646" s="9">
        <f>+'Info ELECTRONORTE'!K614</f>
        <v>13</v>
      </c>
      <c r="H646" s="9" t="str">
        <f>+'Info ELECTRONORTE'!L614</f>
        <v>Postes</v>
      </c>
      <c r="I646" s="9" t="str">
        <f>+'Info ELECTRONORTE'!M614</f>
        <v>Concreto</v>
      </c>
      <c r="J646" s="9" t="str">
        <f>+'Info ELECTRONORTE'!N614</f>
        <v>PPC19</v>
      </c>
      <c r="K646" s="9" t="str">
        <f>+IF(B646="MOD INV_2018","Según corresponda",VLOOKUP(J646,SICODI!$G$3:$K$2404,2,FALSE))</f>
        <v>POSTE DE CONCRETO ARMADO DE 13/300/150/345</v>
      </c>
      <c r="L646" s="142">
        <f t="shared" si="37"/>
        <v>0.52</v>
      </c>
    </row>
    <row r="647" spans="1:12" x14ac:dyDescent="0.25">
      <c r="A647" s="53">
        <f>+'Info ELECTRONORTE'!A615</f>
        <v>611</v>
      </c>
      <c r="B647" s="26" t="str">
        <f t="shared" si="38"/>
        <v>SICODI</v>
      </c>
      <c r="C647" s="9" t="str">
        <f>+'Info ELECTRONORTE'!B615</f>
        <v>LAMBAYEQUE</v>
      </c>
      <c r="D647" s="9" t="str">
        <f>+'Info ELECTRONORTE'!C615</f>
        <v>CHEPEN - CHICLAYO</v>
      </c>
      <c r="E647" s="9" t="str">
        <f>+'Info ELECTRONORTE'!D615</f>
        <v>CHICLAYO</v>
      </c>
      <c r="F647" s="9" t="str">
        <f>+'Info ELECTRONORTE'!I615</f>
        <v>Media Tension</v>
      </c>
      <c r="G647" s="9">
        <f>+'Info ELECTRONORTE'!K615</f>
        <v>13</v>
      </c>
      <c r="H647" s="9" t="str">
        <f>+'Info ELECTRONORTE'!L615</f>
        <v>Postes</v>
      </c>
      <c r="I647" s="9" t="str">
        <f>+'Info ELECTRONORTE'!M615</f>
        <v>Concreto</v>
      </c>
      <c r="J647" s="9" t="str">
        <f>+'Info ELECTRONORTE'!N615</f>
        <v>PPC19</v>
      </c>
      <c r="K647" s="9" t="str">
        <f>+IF(B647="MOD INV_2018","Según corresponda",VLOOKUP(J647,SICODI!$G$3:$K$2404,2,FALSE))</f>
        <v>POSTE DE CONCRETO ARMADO DE 13/300/150/345</v>
      </c>
      <c r="L647" s="142">
        <f t="shared" si="37"/>
        <v>0.52</v>
      </c>
    </row>
    <row r="648" spans="1:12" x14ac:dyDescent="0.25">
      <c r="A648" s="53">
        <f>+'Info ELECTRONORTE'!A616</f>
        <v>612</v>
      </c>
      <c r="B648" s="26" t="str">
        <f t="shared" si="38"/>
        <v>SICODI</v>
      </c>
      <c r="C648" s="9" t="str">
        <f>+'Info ELECTRONORTE'!B616</f>
        <v>LAMBAYEQUE</v>
      </c>
      <c r="D648" s="9" t="str">
        <f>+'Info ELECTRONORTE'!C616</f>
        <v>CHEPEN - CHICLAYO</v>
      </c>
      <c r="E648" s="9" t="str">
        <f>+'Info ELECTRONORTE'!D616</f>
        <v>CHICLAYO</v>
      </c>
      <c r="F648" s="9" t="str">
        <f>+'Info ELECTRONORTE'!I616</f>
        <v>Media Tension</v>
      </c>
      <c r="G648" s="9">
        <f>+'Info ELECTRONORTE'!K616</f>
        <v>13</v>
      </c>
      <c r="H648" s="9" t="str">
        <f>+'Info ELECTRONORTE'!L616</f>
        <v>Postes</v>
      </c>
      <c r="I648" s="9" t="str">
        <f>+'Info ELECTRONORTE'!M616</f>
        <v>Concreto</v>
      </c>
      <c r="J648" s="9" t="str">
        <f>+'Info ELECTRONORTE'!N616</f>
        <v>PPC19</v>
      </c>
      <c r="K648" s="9" t="str">
        <f>+IF(B648="MOD INV_2018","Según corresponda",VLOOKUP(J648,SICODI!$G$3:$K$2404,2,FALSE))</f>
        <v>POSTE DE CONCRETO ARMADO DE 13/300/150/345</v>
      </c>
      <c r="L648" s="142">
        <f t="shared" si="37"/>
        <v>0.52</v>
      </c>
    </row>
    <row r="649" spans="1:12" x14ac:dyDescent="0.25">
      <c r="A649" s="53">
        <f>+'Info ELECTRONORTE'!A617</f>
        <v>613</v>
      </c>
      <c r="B649" s="26" t="str">
        <f t="shared" si="38"/>
        <v>SICODI</v>
      </c>
      <c r="C649" s="9" t="str">
        <f>+'Info ELECTRONORTE'!B617</f>
        <v>LAMBAYEQUE</v>
      </c>
      <c r="D649" s="9" t="str">
        <f>+'Info ELECTRONORTE'!C617</f>
        <v>CHEPEN - CHICLAYO</v>
      </c>
      <c r="E649" s="9" t="str">
        <f>+'Info ELECTRONORTE'!D617</f>
        <v>CHICLAYO</v>
      </c>
      <c r="F649" s="9" t="str">
        <f>+'Info ELECTRONORTE'!I617</f>
        <v>Media Tension</v>
      </c>
      <c r="G649" s="9">
        <f>+'Info ELECTRONORTE'!K617</f>
        <v>15</v>
      </c>
      <c r="H649" s="9" t="str">
        <f>+'Info ELECTRONORTE'!L617</f>
        <v>Postes</v>
      </c>
      <c r="I649" s="9" t="str">
        <f>+'Info ELECTRONORTE'!M617</f>
        <v>Concreto</v>
      </c>
      <c r="J649" s="9" t="str">
        <f>+'Info ELECTRONORTE'!N617</f>
        <v>PPC24</v>
      </c>
      <c r="K649" s="9" t="str">
        <f>+IF(B649="MOD INV_2018","Según corresponda",VLOOKUP(J649,SICODI!$G$3:$K$2404,2,FALSE))</f>
        <v>POSTE DE CONCRETO ARMADO DE 15/400/150/375</v>
      </c>
      <c r="L649" s="142">
        <f t="shared" si="37"/>
        <v>0.52</v>
      </c>
    </row>
    <row r="650" spans="1:12" x14ac:dyDescent="0.25">
      <c r="A650" s="53">
        <f>+'Info ELECTRONORTE'!A618</f>
        <v>614</v>
      </c>
      <c r="B650" s="26" t="str">
        <f t="shared" si="38"/>
        <v>SICODI</v>
      </c>
      <c r="C650" s="9" t="str">
        <f>+'Info ELECTRONORTE'!B618</f>
        <v>LAMBAYEQUE</v>
      </c>
      <c r="D650" s="9" t="str">
        <f>+'Info ELECTRONORTE'!C618</f>
        <v>CHEPEN - CHICLAYO</v>
      </c>
      <c r="E650" s="9" t="str">
        <f>+'Info ELECTRONORTE'!D618</f>
        <v>CHICLAYO</v>
      </c>
      <c r="F650" s="9" t="str">
        <f>+'Info ELECTRONORTE'!I618</f>
        <v>Media Tension</v>
      </c>
      <c r="G650" s="9">
        <f>+'Info ELECTRONORTE'!K618</f>
        <v>13</v>
      </c>
      <c r="H650" s="9" t="str">
        <f>+'Info ELECTRONORTE'!L618</f>
        <v>Postes</v>
      </c>
      <c r="I650" s="9" t="str">
        <f>+'Info ELECTRONORTE'!M618</f>
        <v>Concreto</v>
      </c>
      <c r="J650" s="9" t="str">
        <f>+'Info ELECTRONORTE'!N618</f>
        <v>PPC19</v>
      </c>
      <c r="K650" s="9" t="str">
        <f>+IF(B650="MOD INV_2018","Según corresponda",VLOOKUP(J650,SICODI!$G$3:$K$2404,2,FALSE))</f>
        <v>POSTE DE CONCRETO ARMADO DE 13/300/150/345</v>
      </c>
      <c r="L650" s="142">
        <f t="shared" si="37"/>
        <v>0.52</v>
      </c>
    </row>
    <row r="651" spans="1:12" x14ac:dyDescent="0.25">
      <c r="A651" s="53">
        <f>+'Info ELECTRONORTE'!A619</f>
        <v>615</v>
      </c>
      <c r="B651" s="26" t="str">
        <f t="shared" si="38"/>
        <v>SICODI</v>
      </c>
      <c r="C651" s="9" t="str">
        <f>+'Info ELECTRONORTE'!B619</f>
        <v>LAMBAYEQUE</v>
      </c>
      <c r="D651" s="9" t="str">
        <f>+'Info ELECTRONORTE'!C619</f>
        <v>CHEPEN - CHICLAYO</v>
      </c>
      <c r="E651" s="9" t="str">
        <f>+'Info ELECTRONORTE'!D619</f>
        <v>CHICLAYO</v>
      </c>
      <c r="F651" s="9" t="str">
        <f>+'Info ELECTRONORTE'!I619</f>
        <v>Media Tension</v>
      </c>
      <c r="G651" s="9">
        <f>+'Info ELECTRONORTE'!K619</f>
        <v>13</v>
      </c>
      <c r="H651" s="9" t="str">
        <f>+'Info ELECTRONORTE'!L619</f>
        <v>Postes</v>
      </c>
      <c r="I651" s="9" t="str">
        <f>+'Info ELECTRONORTE'!M619</f>
        <v>Concreto</v>
      </c>
      <c r="J651" s="9" t="str">
        <f>+'Info ELECTRONORTE'!N619</f>
        <v>PPC19</v>
      </c>
      <c r="K651" s="9" t="str">
        <f>+IF(B651="MOD INV_2018","Según corresponda",VLOOKUP(J651,SICODI!$G$3:$K$2404,2,FALSE))</f>
        <v>POSTE DE CONCRETO ARMADO DE 13/300/150/345</v>
      </c>
      <c r="L651" s="142">
        <f t="shared" si="37"/>
        <v>0.52</v>
      </c>
    </row>
    <row r="652" spans="1:12" x14ac:dyDescent="0.25">
      <c r="A652" s="53">
        <f>+'Info ELECTRONORTE'!A620</f>
        <v>616</v>
      </c>
      <c r="B652" s="26" t="str">
        <f t="shared" si="38"/>
        <v>SICODI</v>
      </c>
      <c r="C652" s="9" t="str">
        <f>+'Info ELECTRONORTE'!B620</f>
        <v>LAMBAYEQUE</v>
      </c>
      <c r="D652" s="9" t="str">
        <f>+'Info ELECTRONORTE'!C620</f>
        <v>CHEPEN - CHICLAYO</v>
      </c>
      <c r="E652" s="9" t="str">
        <f>+'Info ELECTRONORTE'!D620</f>
        <v>CHICLAYO</v>
      </c>
      <c r="F652" s="9" t="str">
        <f>+'Info ELECTRONORTE'!I620</f>
        <v>Media Tension</v>
      </c>
      <c r="G652" s="9">
        <f>+'Info ELECTRONORTE'!K620</f>
        <v>13</v>
      </c>
      <c r="H652" s="9" t="str">
        <f>+'Info ELECTRONORTE'!L620</f>
        <v>Postes</v>
      </c>
      <c r="I652" s="9" t="str">
        <f>+'Info ELECTRONORTE'!M620</f>
        <v>Concreto</v>
      </c>
      <c r="J652" s="9" t="str">
        <f>+'Info ELECTRONORTE'!N620</f>
        <v>PPC19</v>
      </c>
      <c r="K652" s="9" t="str">
        <f>+IF(B652="MOD INV_2018","Según corresponda",VLOOKUP(J652,SICODI!$G$3:$K$2404,2,FALSE))</f>
        <v>POSTE DE CONCRETO ARMADO DE 13/300/150/345</v>
      </c>
      <c r="L652" s="142">
        <f t="shared" si="37"/>
        <v>0.52</v>
      </c>
    </row>
    <row r="653" spans="1:12" x14ac:dyDescent="0.25">
      <c r="A653" s="53">
        <f>+'Info ELECTRONORTE'!A621</f>
        <v>617</v>
      </c>
      <c r="B653" s="26" t="str">
        <f t="shared" si="38"/>
        <v>SICODI</v>
      </c>
      <c r="C653" s="9" t="str">
        <f>+'Info ELECTRONORTE'!B621</f>
        <v>LAMBAYEQUE</v>
      </c>
      <c r="D653" s="9" t="str">
        <f>+'Info ELECTRONORTE'!C621</f>
        <v>CHEPEN - CHICLAYO</v>
      </c>
      <c r="E653" s="9" t="str">
        <f>+'Info ELECTRONORTE'!D621</f>
        <v>CHICLAYO</v>
      </c>
      <c r="F653" s="9" t="str">
        <f>+'Info ELECTRONORTE'!I621</f>
        <v>Media Tension</v>
      </c>
      <c r="G653" s="9">
        <f>+'Info ELECTRONORTE'!K621</f>
        <v>13</v>
      </c>
      <c r="H653" s="9" t="str">
        <f>+'Info ELECTRONORTE'!L621</f>
        <v>Postes</v>
      </c>
      <c r="I653" s="9" t="str">
        <f>+'Info ELECTRONORTE'!M621</f>
        <v>Concreto</v>
      </c>
      <c r="J653" s="9" t="str">
        <f>+'Info ELECTRONORTE'!N621</f>
        <v>PPC19</v>
      </c>
      <c r="K653" s="9" t="str">
        <f>+IF(B653="MOD INV_2018","Según corresponda",VLOOKUP(J653,SICODI!$G$3:$K$2404,2,FALSE))</f>
        <v>POSTE DE CONCRETO ARMADO DE 13/300/150/345</v>
      </c>
      <c r="L653" s="142">
        <f t="shared" si="37"/>
        <v>0.52</v>
      </c>
    </row>
    <row r="654" spans="1:12" x14ac:dyDescent="0.25">
      <c r="A654" s="53">
        <f>+'Info ELECTRONORTE'!A622</f>
        <v>618</v>
      </c>
      <c r="B654" s="26" t="str">
        <f t="shared" si="38"/>
        <v>SICODI</v>
      </c>
      <c r="C654" s="9" t="str">
        <f>+'Info ELECTRONORTE'!B622</f>
        <v>LAMBAYEQUE</v>
      </c>
      <c r="D654" s="9" t="str">
        <f>+'Info ELECTRONORTE'!C622</f>
        <v>CHEPEN - CHICLAYO</v>
      </c>
      <c r="E654" s="9" t="str">
        <f>+'Info ELECTRONORTE'!D622</f>
        <v>CHICLAYO</v>
      </c>
      <c r="F654" s="9" t="str">
        <f>+'Info ELECTRONORTE'!I622</f>
        <v>Media Tension</v>
      </c>
      <c r="G654" s="9">
        <f>+'Info ELECTRONORTE'!K622</f>
        <v>13</v>
      </c>
      <c r="H654" s="9" t="str">
        <f>+'Info ELECTRONORTE'!L622</f>
        <v>Postes</v>
      </c>
      <c r="I654" s="9" t="str">
        <f>+'Info ELECTRONORTE'!M622</f>
        <v>Concreto</v>
      </c>
      <c r="J654" s="9" t="str">
        <f>+'Info ELECTRONORTE'!N622</f>
        <v>PPC19</v>
      </c>
      <c r="K654" s="9" t="str">
        <f>+IF(B654="MOD INV_2018","Según corresponda",VLOOKUP(J654,SICODI!$G$3:$K$2404,2,FALSE))</f>
        <v>POSTE DE CONCRETO ARMADO DE 13/300/150/345</v>
      </c>
      <c r="L654" s="142">
        <f t="shared" si="37"/>
        <v>0.52</v>
      </c>
    </row>
    <row r="655" spans="1:12" x14ac:dyDescent="0.25">
      <c r="A655" s="53">
        <f>+'Info ELECTRONORTE'!A623</f>
        <v>619</v>
      </c>
      <c r="B655" s="26" t="str">
        <f t="shared" si="38"/>
        <v>SICODI</v>
      </c>
      <c r="C655" s="9" t="str">
        <f>+'Info ELECTRONORTE'!B623</f>
        <v>LAMBAYEQUE</v>
      </c>
      <c r="D655" s="9" t="str">
        <f>+'Info ELECTRONORTE'!C623</f>
        <v>CHEPEN - CHICLAYO</v>
      </c>
      <c r="E655" s="9" t="str">
        <f>+'Info ELECTRONORTE'!D623</f>
        <v>CHICLAYO</v>
      </c>
      <c r="F655" s="9" t="str">
        <f>+'Info ELECTRONORTE'!I623</f>
        <v>Media Tension</v>
      </c>
      <c r="G655" s="9">
        <f>+'Info ELECTRONORTE'!K623</f>
        <v>13</v>
      </c>
      <c r="H655" s="9" t="str">
        <f>+'Info ELECTRONORTE'!L623</f>
        <v>Postes</v>
      </c>
      <c r="I655" s="9" t="str">
        <f>+'Info ELECTRONORTE'!M623</f>
        <v>Concreto</v>
      </c>
      <c r="J655" s="9" t="str">
        <f>+'Info ELECTRONORTE'!N623</f>
        <v>PPC19</v>
      </c>
      <c r="K655" s="9" t="str">
        <f>+IF(B655="MOD INV_2018","Según corresponda",VLOOKUP(J655,SICODI!$G$3:$K$2404,2,FALSE))</f>
        <v>POSTE DE CONCRETO ARMADO DE 13/300/150/345</v>
      </c>
      <c r="L655" s="142">
        <f t="shared" si="37"/>
        <v>0.52</v>
      </c>
    </row>
    <row r="656" spans="1:12" x14ac:dyDescent="0.25">
      <c r="A656" s="53">
        <f>+'Info ELECTRONORTE'!A624</f>
        <v>620</v>
      </c>
      <c r="B656" s="26" t="str">
        <f t="shared" si="38"/>
        <v>SICODI</v>
      </c>
      <c r="C656" s="9" t="str">
        <f>+'Info ELECTRONORTE'!B624</f>
        <v>LAMBAYEQUE</v>
      </c>
      <c r="D656" s="9" t="str">
        <f>+'Info ELECTRONORTE'!C624</f>
        <v>CHEPEN - CHICLAYO</v>
      </c>
      <c r="E656" s="9" t="str">
        <f>+'Info ELECTRONORTE'!D624</f>
        <v>CHICLAYO</v>
      </c>
      <c r="F656" s="9" t="str">
        <f>+'Info ELECTRONORTE'!I624</f>
        <v>Media Tension</v>
      </c>
      <c r="G656" s="9">
        <f>+'Info ELECTRONORTE'!K624</f>
        <v>13</v>
      </c>
      <c r="H656" s="9" t="str">
        <f>+'Info ELECTRONORTE'!L624</f>
        <v>Postes</v>
      </c>
      <c r="I656" s="9" t="str">
        <f>+'Info ELECTRONORTE'!M624</f>
        <v>Concreto</v>
      </c>
      <c r="J656" s="9" t="str">
        <f>+'Info ELECTRONORTE'!N624</f>
        <v>PPC19</v>
      </c>
      <c r="K656" s="9" t="str">
        <f>+IF(B656="MOD INV_2018","Según corresponda",VLOOKUP(J656,SICODI!$G$3:$K$2404,2,FALSE))</f>
        <v>POSTE DE CONCRETO ARMADO DE 13/300/150/345</v>
      </c>
      <c r="L656" s="142">
        <f t="shared" si="37"/>
        <v>0.52</v>
      </c>
    </row>
    <row r="657" spans="1:12" x14ac:dyDescent="0.25">
      <c r="A657" s="53">
        <f>+'Info ELECTRONORTE'!A625</f>
        <v>621</v>
      </c>
      <c r="B657" s="26" t="str">
        <f t="shared" si="38"/>
        <v>SICODI</v>
      </c>
      <c r="C657" s="9" t="str">
        <f>+'Info ELECTRONORTE'!B625</f>
        <v>LAMBAYEQUE</v>
      </c>
      <c r="D657" s="9" t="str">
        <f>+'Info ELECTRONORTE'!C625</f>
        <v>CHEPEN - CHICLAYO</v>
      </c>
      <c r="E657" s="9" t="str">
        <f>+'Info ELECTRONORTE'!D625</f>
        <v>CHICLAYO</v>
      </c>
      <c r="F657" s="9" t="str">
        <f>+'Info ELECTRONORTE'!I625</f>
        <v>Media Tension</v>
      </c>
      <c r="G657" s="9">
        <f>+'Info ELECTRONORTE'!K625</f>
        <v>13</v>
      </c>
      <c r="H657" s="9" t="str">
        <f>+'Info ELECTRONORTE'!L625</f>
        <v>Postes</v>
      </c>
      <c r="I657" s="9" t="str">
        <f>+'Info ELECTRONORTE'!M625</f>
        <v>Concreto</v>
      </c>
      <c r="J657" s="9" t="str">
        <f>+'Info ELECTRONORTE'!N625</f>
        <v>PPC19</v>
      </c>
      <c r="K657" s="9" t="str">
        <f>+IF(B657="MOD INV_2018","Según corresponda",VLOOKUP(J657,SICODI!$G$3:$K$2404,2,FALSE))</f>
        <v>POSTE DE CONCRETO ARMADO DE 13/300/150/345</v>
      </c>
      <c r="L657" s="142">
        <f t="shared" si="37"/>
        <v>0.52</v>
      </c>
    </row>
    <row r="658" spans="1:12" x14ac:dyDescent="0.25">
      <c r="A658" s="53">
        <f>+'Info ELECTRONORTE'!A626</f>
        <v>622</v>
      </c>
      <c r="B658" s="26" t="str">
        <f t="shared" si="38"/>
        <v>SICODI</v>
      </c>
      <c r="C658" s="9" t="str">
        <f>+'Info ELECTRONORTE'!B626</f>
        <v>LAMBAYEQUE</v>
      </c>
      <c r="D658" s="9" t="str">
        <f>+'Info ELECTRONORTE'!C626</f>
        <v>CHEPEN - CHICLAYO</v>
      </c>
      <c r="E658" s="9" t="str">
        <f>+'Info ELECTRONORTE'!D626</f>
        <v>CHICLAYO</v>
      </c>
      <c r="F658" s="9" t="str">
        <f>+'Info ELECTRONORTE'!I626</f>
        <v>Media Tension</v>
      </c>
      <c r="G658" s="9">
        <f>+'Info ELECTRONORTE'!K626</f>
        <v>13</v>
      </c>
      <c r="H658" s="9" t="str">
        <f>+'Info ELECTRONORTE'!L626</f>
        <v>Postes</v>
      </c>
      <c r="I658" s="9" t="str">
        <f>+'Info ELECTRONORTE'!M626</f>
        <v>Concreto</v>
      </c>
      <c r="J658" s="9" t="str">
        <f>+'Info ELECTRONORTE'!N626</f>
        <v>PPC19</v>
      </c>
      <c r="K658" s="9" t="str">
        <f>+IF(B658="MOD INV_2018","Según corresponda",VLOOKUP(J658,SICODI!$G$3:$K$2404,2,FALSE))</f>
        <v>POSTE DE CONCRETO ARMADO DE 13/300/150/345</v>
      </c>
      <c r="L658" s="142">
        <f t="shared" si="37"/>
        <v>0.52</v>
      </c>
    </row>
    <row r="659" spans="1:12" x14ac:dyDescent="0.25">
      <c r="A659" s="53">
        <f>+'Info ELECTRONORTE'!A627</f>
        <v>623</v>
      </c>
      <c r="B659" s="26" t="str">
        <f t="shared" si="38"/>
        <v>SICODI</v>
      </c>
      <c r="C659" s="9" t="str">
        <f>+'Info ELECTRONORTE'!B627</f>
        <v>LAMBAYEQUE</v>
      </c>
      <c r="D659" s="9" t="str">
        <f>+'Info ELECTRONORTE'!C627</f>
        <v>CHEPEN - CHICLAYO</v>
      </c>
      <c r="E659" s="9" t="str">
        <f>+'Info ELECTRONORTE'!D627</f>
        <v>CHICLAYO</v>
      </c>
      <c r="F659" s="9" t="str">
        <f>+'Info ELECTRONORTE'!I627</f>
        <v>Media Tension</v>
      </c>
      <c r="G659" s="9">
        <f>+'Info ELECTRONORTE'!K627</f>
        <v>13</v>
      </c>
      <c r="H659" s="9" t="str">
        <f>+'Info ELECTRONORTE'!L627</f>
        <v>Postes</v>
      </c>
      <c r="I659" s="9" t="str">
        <f>+'Info ELECTRONORTE'!M627</f>
        <v>Concreto</v>
      </c>
      <c r="J659" s="9" t="str">
        <f>+'Info ELECTRONORTE'!N627</f>
        <v>PPC19</v>
      </c>
      <c r="K659" s="9" t="str">
        <f>+IF(B659="MOD INV_2018","Según corresponda",VLOOKUP(J659,SICODI!$G$3:$K$2404,2,FALSE))</f>
        <v>POSTE DE CONCRETO ARMADO DE 13/300/150/345</v>
      </c>
      <c r="L659" s="142">
        <f t="shared" si="37"/>
        <v>0.52</v>
      </c>
    </row>
    <row r="660" spans="1:12" x14ac:dyDescent="0.25">
      <c r="A660" s="53">
        <f>+'Info ELECTRONORTE'!A628</f>
        <v>624</v>
      </c>
      <c r="B660" s="26" t="str">
        <f t="shared" si="38"/>
        <v>SICODI</v>
      </c>
      <c r="C660" s="9" t="str">
        <f>+'Info ELECTRONORTE'!B628</f>
        <v>LAMBAYEQUE</v>
      </c>
      <c r="D660" s="9" t="str">
        <f>+'Info ELECTRONORTE'!C628</f>
        <v>CHEPEN - CHICLAYO</v>
      </c>
      <c r="E660" s="9" t="str">
        <f>+'Info ELECTRONORTE'!D628</f>
        <v>CHICLAYO</v>
      </c>
      <c r="F660" s="9" t="str">
        <f>+'Info ELECTRONORTE'!I628</f>
        <v>Media Tension</v>
      </c>
      <c r="G660" s="9">
        <f>+'Info ELECTRONORTE'!K628</f>
        <v>13</v>
      </c>
      <c r="H660" s="9" t="str">
        <f>+'Info ELECTRONORTE'!L628</f>
        <v>Postes</v>
      </c>
      <c r="I660" s="9" t="str">
        <f>+'Info ELECTRONORTE'!M628</f>
        <v>Concreto</v>
      </c>
      <c r="J660" s="9" t="str">
        <f>+'Info ELECTRONORTE'!N628</f>
        <v>PPC19</v>
      </c>
      <c r="K660" s="9" t="str">
        <f>+IF(B660="MOD INV_2018","Según corresponda",VLOOKUP(J660,SICODI!$G$3:$K$2404,2,FALSE))</f>
        <v>POSTE DE CONCRETO ARMADO DE 13/300/150/345</v>
      </c>
      <c r="L660" s="142">
        <f t="shared" si="37"/>
        <v>0.52</v>
      </c>
    </row>
    <row r="661" spans="1:12" x14ac:dyDescent="0.25">
      <c r="A661" s="53">
        <f>+'Info ELECTRONORTE'!A629</f>
        <v>625</v>
      </c>
      <c r="B661" s="26" t="str">
        <f t="shared" si="38"/>
        <v>SICODI</v>
      </c>
      <c r="C661" s="9" t="str">
        <f>+'Info ELECTRONORTE'!B629</f>
        <v>LAMBAYEQUE</v>
      </c>
      <c r="D661" s="9" t="str">
        <f>+'Info ELECTRONORTE'!C629</f>
        <v>CHEPEN - CHICLAYO</v>
      </c>
      <c r="E661" s="9" t="str">
        <f>+'Info ELECTRONORTE'!D629</f>
        <v>CHICLAYO</v>
      </c>
      <c r="F661" s="9" t="str">
        <f>+'Info ELECTRONORTE'!I629</f>
        <v>Media Tension</v>
      </c>
      <c r="G661" s="9">
        <f>+'Info ELECTRONORTE'!K629</f>
        <v>13</v>
      </c>
      <c r="H661" s="9" t="str">
        <f>+'Info ELECTRONORTE'!L629</f>
        <v>Postes</v>
      </c>
      <c r="I661" s="9" t="str">
        <f>+'Info ELECTRONORTE'!M629</f>
        <v>Concreto</v>
      </c>
      <c r="J661" s="9" t="str">
        <f>+'Info ELECTRONORTE'!N629</f>
        <v>PPC19</v>
      </c>
      <c r="K661" s="9" t="str">
        <f>+IF(B661="MOD INV_2018","Según corresponda",VLOOKUP(J661,SICODI!$G$3:$K$2404,2,FALSE))</f>
        <v>POSTE DE CONCRETO ARMADO DE 13/300/150/345</v>
      </c>
      <c r="L661" s="142">
        <f t="shared" si="37"/>
        <v>0.52</v>
      </c>
    </row>
    <row r="662" spans="1:12" x14ac:dyDescent="0.25">
      <c r="A662" s="53">
        <f>+'Info ELECTRONORTE'!A630</f>
        <v>626</v>
      </c>
      <c r="B662" s="26" t="str">
        <f t="shared" si="38"/>
        <v>SICODI</v>
      </c>
      <c r="C662" s="9" t="str">
        <f>+'Info ELECTRONORTE'!B630</f>
        <v>LAMBAYEQUE</v>
      </c>
      <c r="D662" s="9" t="str">
        <f>+'Info ELECTRONORTE'!C630</f>
        <v>CHEPEN - CHICLAYO</v>
      </c>
      <c r="E662" s="9" t="str">
        <f>+'Info ELECTRONORTE'!D630</f>
        <v>CHICLAYO</v>
      </c>
      <c r="F662" s="9" t="str">
        <f>+'Info ELECTRONORTE'!I630</f>
        <v>Media Tension</v>
      </c>
      <c r="G662" s="9">
        <f>+'Info ELECTRONORTE'!K630</f>
        <v>13</v>
      </c>
      <c r="H662" s="9" t="str">
        <f>+'Info ELECTRONORTE'!L630</f>
        <v>Postes</v>
      </c>
      <c r="I662" s="9" t="str">
        <f>+'Info ELECTRONORTE'!M630</f>
        <v>Concreto</v>
      </c>
      <c r="J662" s="9" t="str">
        <f>+'Info ELECTRONORTE'!N630</f>
        <v>PPC19</v>
      </c>
      <c r="K662" s="9" t="str">
        <f>+IF(B662="MOD INV_2018","Según corresponda",VLOOKUP(J662,SICODI!$G$3:$K$2404,2,FALSE))</f>
        <v>POSTE DE CONCRETO ARMADO DE 13/300/150/345</v>
      </c>
      <c r="L662" s="142">
        <f t="shared" si="37"/>
        <v>0.52</v>
      </c>
    </row>
    <row r="663" spans="1:12" x14ac:dyDescent="0.25">
      <c r="A663" s="53">
        <f>+'Info ELECTRONORTE'!A631</f>
        <v>627</v>
      </c>
      <c r="B663" s="26" t="str">
        <f t="shared" si="38"/>
        <v>SICODI</v>
      </c>
      <c r="C663" s="9" t="str">
        <f>+'Info ELECTRONORTE'!B631</f>
        <v>LAMBAYEQUE</v>
      </c>
      <c r="D663" s="9" t="str">
        <f>+'Info ELECTRONORTE'!C631</f>
        <v>CHEPEN - CHICLAYO</v>
      </c>
      <c r="E663" s="9" t="str">
        <f>+'Info ELECTRONORTE'!D631</f>
        <v>CHICLAYO</v>
      </c>
      <c r="F663" s="9" t="str">
        <f>+'Info ELECTRONORTE'!I631</f>
        <v>Media Tension</v>
      </c>
      <c r="G663" s="9">
        <f>+'Info ELECTRONORTE'!K631</f>
        <v>13</v>
      </c>
      <c r="H663" s="9" t="str">
        <f>+'Info ELECTRONORTE'!L631</f>
        <v>Postes</v>
      </c>
      <c r="I663" s="9" t="str">
        <f>+'Info ELECTRONORTE'!M631</f>
        <v>Concreto</v>
      </c>
      <c r="J663" s="9" t="str">
        <f>+'Info ELECTRONORTE'!N631</f>
        <v>PPC19</v>
      </c>
      <c r="K663" s="9" t="str">
        <f>+IF(B663="MOD INV_2018","Según corresponda",VLOOKUP(J663,SICODI!$G$3:$K$2404,2,FALSE))</f>
        <v>POSTE DE CONCRETO ARMADO DE 13/300/150/345</v>
      </c>
      <c r="L663" s="142">
        <f t="shared" si="37"/>
        <v>0.52</v>
      </c>
    </row>
    <row r="664" spans="1:12" x14ac:dyDescent="0.25">
      <c r="A664" s="53">
        <f>+'Info ELECTRONORTE'!A632</f>
        <v>628</v>
      </c>
      <c r="B664" s="26" t="str">
        <f t="shared" si="38"/>
        <v>SICODI</v>
      </c>
      <c r="C664" s="9" t="str">
        <f>+'Info ELECTRONORTE'!B632</f>
        <v>LAMBAYEQUE</v>
      </c>
      <c r="D664" s="9" t="str">
        <f>+'Info ELECTRONORTE'!C632</f>
        <v>CHEPEN - CHICLAYO</v>
      </c>
      <c r="E664" s="9" t="str">
        <f>+'Info ELECTRONORTE'!D632</f>
        <v>CHICLAYO</v>
      </c>
      <c r="F664" s="9" t="str">
        <f>+'Info ELECTRONORTE'!I632</f>
        <v>Media Tension</v>
      </c>
      <c r="G664" s="9">
        <f>+'Info ELECTRONORTE'!K632</f>
        <v>13</v>
      </c>
      <c r="H664" s="9" t="str">
        <f>+'Info ELECTRONORTE'!L632</f>
        <v>Postes</v>
      </c>
      <c r="I664" s="9" t="str">
        <f>+'Info ELECTRONORTE'!M632</f>
        <v>Concreto</v>
      </c>
      <c r="J664" s="9" t="str">
        <f>+'Info ELECTRONORTE'!N632</f>
        <v>PPC19</v>
      </c>
      <c r="K664" s="9" t="str">
        <f>+IF(B664="MOD INV_2018","Según corresponda",VLOOKUP(J664,SICODI!$G$3:$K$2404,2,FALSE))</f>
        <v>POSTE DE CONCRETO ARMADO DE 13/300/150/345</v>
      </c>
      <c r="L664" s="142">
        <f t="shared" si="37"/>
        <v>0.52</v>
      </c>
    </row>
    <row r="665" spans="1:12" x14ac:dyDescent="0.25">
      <c r="A665" s="53">
        <f>+'Info ELECTRONORTE'!A633</f>
        <v>629</v>
      </c>
      <c r="B665" s="26" t="str">
        <f t="shared" si="38"/>
        <v>SICODI</v>
      </c>
      <c r="C665" s="9" t="str">
        <f>+'Info ELECTRONORTE'!B633</f>
        <v>LAMBAYEQUE</v>
      </c>
      <c r="D665" s="9" t="str">
        <f>+'Info ELECTRONORTE'!C633</f>
        <v>CHEPEN - CHICLAYO</v>
      </c>
      <c r="E665" s="9" t="str">
        <f>+'Info ELECTRONORTE'!D633</f>
        <v>CHICLAYO</v>
      </c>
      <c r="F665" s="9" t="str">
        <f>+'Info ELECTRONORTE'!I633</f>
        <v>Media Tension</v>
      </c>
      <c r="G665" s="9">
        <f>+'Info ELECTRONORTE'!K633</f>
        <v>13</v>
      </c>
      <c r="H665" s="9" t="str">
        <f>+'Info ELECTRONORTE'!L633</f>
        <v>Postes</v>
      </c>
      <c r="I665" s="9" t="str">
        <f>+'Info ELECTRONORTE'!M633</f>
        <v>Concreto</v>
      </c>
      <c r="J665" s="9" t="str">
        <f>+'Info ELECTRONORTE'!N633</f>
        <v>PPC19</v>
      </c>
      <c r="K665" s="9" t="str">
        <f>+IF(B665="MOD INV_2018","Según corresponda",VLOOKUP(J665,SICODI!$G$3:$K$2404,2,FALSE))</f>
        <v>POSTE DE CONCRETO ARMADO DE 13/300/150/345</v>
      </c>
      <c r="L665" s="142">
        <f t="shared" si="37"/>
        <v>0.52</v>
      </c>
    </row>
    <row r="666" spans="1:12" x14ac:dyDescent="0.25">
      <c r="A666" s="53">
        <f>+'Info ELECTRONORTE'!A634</f>
        <v>630</v>
      </c>
      <c r="B666" s="26" t="str">
        <f t="shared" si="38"/>
        <v>SICODI</v>
      </c>
      <c r="C666" s="9" t="str">
        <f>+'Info ELECTRONORTE'!B634</f>
        <v>LAMBAYEQUE</v>
      </c>
      <c r="D666" s="9" t="str">
        <f>+'Info ELECTRONORTE'!C634</f>
        <v>CHEPEN - CHICLAYO</v>
      </c>
      <c r="E666" s="9" t="str">
        <f>+'Info ELECTRONORTE'!D634</f>
        <v>CHICLAYO</v>
      </c>
      <c r="F666" s="9" t="str">
        <f>+'Info ELECTRONORTE'!I634</f>
        <v>Media Tension</v>
      </c>
      <c r="G666" s="9">
        <f>+'Info ELECTRONORTE'!K634</f>
        <v>13</v>
      </c>
      <c r="H666" s="9" t="str">
        <f>+'Info ELECTRONORTE'!L634</f>
        <v>Postes</v>
      </c>
      <c r="I666" s="9" t="str">
        <f>+'Info ELECTRONORTE'!M634</f>
        <v>Concreto</v>
      </c>
      <c r="J666" s="9" t="str">
        <f>+'Info ELECTRONORTE'!N634</f>
        <v>PPC19</v>
      </c>
      <c r="K666" s="9" t="str">
        <f>+IF(B666="MOD INV_2018","Según corresponda",VLOOKUP(J666,SICODI!$G$3:$K$2404,2,FALSE))</f>
        <v>POSTE DE CONCRETO ARMADO DE 13/300/150/345</v>
      </c>
      <c r="L666" s="142">
        <f t="shared" si="37"/>
        <v>0.52</v>
      </c>
    </row>
    <row r="667" spans="1:12" x14ac:dyDescent="0.25">
      <c r="A667" s="53">
        <f>+'Info ELECTRONORTE'!A635</f>
        <v>631</v>
      </c>
      <c r="B667" s="26" t="str">
        <f t="shared" si="38"/>
        <v>SICODI</v>
      </c>
      <c r="C667" s="9" t="str">
        <f>+'Info ELECTRONORTE'!B635</f>
        <v>LAMBAYEQUE</v>
      </c>
      <c r="D667" s="9" t="str">
        <f>+'Info ELECTRONORTE'!C635</f>
        <v>CHEPEN - CHICLAYO</v>
      </c>
      <c r="E667" s="9" t="str">
        <f>+'Info ELECTRONORTE'!D635</f>
        <v>CHICLAYO</v>
      </c>
      <c r="F667" s="9" t="str">
        <f>+'Info ELECTRONORTE'!I635</f>
        <v>Media Tension</v>
      </c>
      <c r="G667" s="9">
        <f>+'Info ELECTRONORTE'!K635</f>
        <v>12</v>
      </c>
      <c r="H667" s="9" t="str">
        <f>+'Info ELECTRONORTE'!L635</f>
        <v>Postes</v>
      </c>
      <c r="I667" s="9" t="str">
        <f>+'Info ELECTRONORTE'!M635</f>
        <v>Concreto</v>
      </c>
      <c r="J667" s="9" t="str">
        <f>+'Info ELECTRONORTE'!N635</f>
        <v>PPC16</v>
      </c>
      <c r="K667" s="9" t="str">
        <f>+IF(B667="MOD INV_2018","Según corresponda",VLOOKUP(J667,SICODI!$G$3:$K$2404,2,FALSE))</f>
        <v>POSTE DE CONCRETO ARMADO DE 12/300/150/330</v>
      </c>
      <c r="L667" s="142">
        <f t="shared" si="37"/>
        <v>0.52</v>
      </c>
    </row>
    <row r="668" spans="1:12" x14ac:dyDescent="0.25">
      <c r="A668" s="53">
        <f>+'Info ELECTRONORTE'!A636</f>
        <v>632</v>
      </c>
      <c r="B668" s="26" t="str">
        <f t="shared" si="38"/>
        <v>SICODI</v>
      </c>
      <c r="C668" s="9" t="str">
        <f>+'Info ELECTRONORTE'!B636</f>
        <v>LAMBAYEQUE</v>
      </c>
      <c r="D668" s="9" t="str">
        <f>+'Info ELECTRONORTE'!C636</f>
        <v>CHEPEN - CHICLAYO</v>
      </c>
      <c r="E668" s="9" t="str">
        <f>+'Info ELECTRONORTE'!D636</f>
        <v>CHICLAYO</v>
      </c>
      <c r="F668" s="9" t="str">
        <f>+'Info ELECTRONORTE'!I636</f>
        <v>Media Tension</v>
      </c>
      <c r="G668" s="9">
        <f>+'Info ELECTRONORTE'!K636</f>
        <v>13</v>
      </c>
      <c r="H668" s="9" t="str">
        <f>+'Info ELECTRONORTE'!L636</f>
        <v>Postes</v>
      </c>
      <c r="I668" s="9" t="str">
        <f>+'Info ELECTRONORTE'!M636</f>
        <v>Concreto</v>
      </c>
      <c r="J668" s="9" t="str">
        <f>+'Info ELECTRONORTE'!N636</f>
        <v>PPC19</v>
      </c>
      <c r="K668" s="9" t="str">
        <f>+IF(B668="MOD INV_2018","Según corresponda",VLOOKUP(J668,SICODI!$G$3:$K$2404,2,FALSE))</f>
        <v>POSTE DE CONCRETO ARMADO DE 13/300/150/345</v>
      </c>
      <c r="L668" s="142">
        <f t="shared" si="37"/>
        <v>0.52</v>
      </c>
    </row>
    <row r="669" spans="1:12" x14ac:dyDescent="0.25">
      <c r="A669" s="53">
        <f>+'Info ELECTRONORTE'!A637</f>
        <v>633</v>
      </c>
      <c r="B669" s="26" t="str">
        <f t="shared" si="38"/>
        <v>SICODI</v>
      </c>
      <c r="C669" s="9" t="str">
        <f>+'Info ELECTRONORTE'!B637</f>
        <v>LAMBAYEQUE</v>
      </c>
      <c r="D669" s="9" t="str">
        <f>+'Info ELECTRONORTE'!C637</f>
        <v>CHEPEN - CHICLAYO</v>
      </c>
      <c r="E669" s="9" t="str">
        <f>+'Info ELECTRONORTE'!D637</f>
        <v>CHICLAYO</v>
      </c>
      <c r="F669" s="9" t="str">
        <f>+'Info ELECTRONORTE'!I637</f>
        <v>Media Tension</v>
      </c>
      <c r="G669" s="9">
        <f>+'Info ELECTRONORTE'!K637</f>
        <v>13</v>
      </c>
      <c r="H669" s="9" t="str">
        <f>+'Info ELECTRONORTE'!L637</f>
        <v>Postes</v>
      </c>
      <c r="I669" s="9" t="str">
        <f>+'Info ELECTRONORTE'!M637</f>
        <v>Concreto</v>
      </c>
      <c r="J669" s="9" t="str">
        <f>+'Info ELECTRONORTE'!N637</f>
        <v>PPC19</v>
      </c>
      <c r="K669" s="9" t="str">
        <f>+IF(B669="MOD INV_2018","Según corresponda",VLOOKUP(J669,SICODI!$G$3:$K$2404,2,FALSE))</f>
        <v>POSTE DE CONCRETO ARMADO DE 13/300/150/345</v>
      </c>
      <c r="L669" s="142">
        <f t="shared" si="37"/>
        <v>0.52</v>
      </c>
    </row>
    <row r="670" spans="1:12" x14ac:dyDescent="0.25">
      <c r="A670" s="53">
        <f>+'Info ELECTRONORTE'!A638</f>
        <v>634</v>
      </c>
      <c r="B670" s="26" t="str">
        <f t="shared" si="38"/>
        <v>SICODI</v>
      </c>
      <c r="C670" s="9" t="str">
        <f>+'Info ELECTRONORTE'!B638</f>
        <v>LAMBAYEQUE</v>
      </c>
      <c r="D670" s="9" t="str">
        <f>+'Info ELECTRONORTE'!C638</f>
        <v>CHEPEN - CHICLAYO</v>
      </c>
      <c r="E670" s="9" t="str">
        <f>+'Info ELECTRONORTE'!D638</f>
        <v>CHICLAYO</v>
      </c>
      <c r="F670" s="9" t="str">
        <f>+'Info ELECTRONORTE'!I638</f>
        <v>Media Tension</v>
      </c>
      <c r="G670" s="9">
        <f>+'Info ELECTRONORTE'!K638</f>
        <v>13</v>
      </c>
      <c r="H670" s="9" t="str">
        <f>+'Info ELECTRONORTE'!L638</f>
        <v>Postes</v>
      </c>
      <c r="I670" s="9" t="str">
        <f>+'Info ELECTRONORTE'!M638</f>
        <v>Concreto</v>
      </c>
      <c r="J670" s="9" t="str">
        <f>+'Info ELECTRONORTE'!N638</f>
        <v>PPC19</v>
      </c>
      <c r="K670" s="9" t="str">
        <f>+IF(B670="MOD INV_2018","Según corresponda",VLOOKUP(J670,SICODI!$G$3:$K$2404,2,FALSE))</f>
        <v>POSTE DE CONCRETO ARMADO DE 13/300/150/345</v>
      </c>
      <c r="L670" s="142">
        <f t="shared" si="37"/>
        <v>0.52</v>
      </c>
    </row>
    <row r="671" spans="1:12" x14ac:dyDescent="0.25">
      <c r="A671" s="53">
        <f>+'Info ELECTRONORTE'!A639</f>
        <v>635</v>
      </c>
      <c r="B671" s="26" t="str">
        <f t="shared" si="38"/>
        <v>SICODI</v>
      </c>
      <c r="C671" s="9" t="str">
        <f>+'Info ELECTRONORTE'!B639</f>
        <v>LAMBAYEQUE</v>
      </c>
      <c r="D671" s="9" t="str">
        <f>+'Info ELECTRONORTE'!C639</f>
        <v>CHEPEN - CHICLAYO</v>
      </c>
      <c r="E671" s="9" t="str">
        <f>+'Info ELECTRONORTE'!D639</f>
        <v>CHICLAYO</v>
      </c>
      <c r="F671" s="9" t="str">
        <f>+'Info ELECTRONORTE'!I639</f>
        <v>Media Tension</v>
      </c>
      <c r="G671" s="9">
        <f>+'Info ELECTRONORTE'!K639</f>
        <v>12</v>
      </c>
      <c r="H671" s="9" t="str">
        <f>+'Info ELECTRONORTE'!L639</f>
        <v>Postes</v>
      </c>
      <c r="I671" s="9" t="str">
        <f>+'Info ELECTRONORTE'!M639</f>
        <v>Concreto</v>
      </c>
      <c r="J671" s="9" t="str">
        <f>+'Info ELECTRONORTE'!N639</f>
        <v>PPC16</v>
      </c>
      <c r="K671" s="9" t="str">
        <f>+IF(B671="MOD INV_2018","Según corresponda",VLOOKUP(J671,SICODI!$G$3:$K$2404,2,FALSE))</f>
        <v>POSTE DE CONCRETO ARMADO DE 12/300/150/330</v>
      </c>
      <c r="L671" s="142">
        <f t="shared" si="37"/>
        <v>0.52</v>
      </c>
    </row>
    <row r="672" spans="1:12" x14ac:dyDescent="0.25">
      <c r="A672" s="53">
        <f>+'Info ELECTRONORTE'!A640</f>
        <v>636</v>
      </c>
      <c r="B672" s="26" t="str">
        <f t="shared" si="38"/>
        <v>SICODI</v>
      </c>
      <c r="C672" s="9" t="str">
        <f>+'Info ELECTRONORTE'!B640</f>
        <v>LAMBAYEQUE</v>
      </c>
      <c r="D672" s="9" t="str">
        <f>+'Info ELECTRONORTE'!C640</f>
        <v>CHEPEN - CHICLAYO</v>
      </c>
      <c r="E672" s="9" t="str">
        <f>+'Info ELECTRONORTE'!D640</f>
        <v>CHICLAYO</v>
      </c>
      <c r="F672" s="9" t="str">
        <f>+'Info ELECTRONORTE'!I640</f>
        <v>Media Tension</v>
      </c>
      <c r="G672" s="9">
        <f>+'Info ELECTRONORTE'!K640</f>
        <v>13</v>
      </c>
      <c r="H672" s="9" t="str">
        <f>+'Info ELECTRONORTE'!L640</f>
        <v>Postes</v>
      </c>
      <c r="I672" s="9" t="str">
        <f>+'Info ELECTRONORTE'!M640</f>
        <v>Concreto</v>
      </c>
      <c r="J672" s="9" t="str">
        <f>+'Info ELECTRONORTE'!N640</f>
        <v>PPC19</v>
      </c>
      <c r="K672" s="9" t="str">
        <f>+IF(B672="MOD INV_2018","Según corresponda",VLOOKUP(J672,SICODI!$G$3:$K$2404,2,FALSE))</f>
        <v>POSTE DE CONCRETO ARMADO DE 13/300/150/345</v>
      </c>
      <c r="L672" s="142">
        <f t="shared" si="37"/>
        <v>0.52</v>
      </c>
    </row>
    <row r="673" spans="1:12" x14ac:dyDescent="0.25">
      <c r="A673" s="53">
        <f>+'Info ELECTRONORTE'!A641</f>
        <v>637</v>
      </c>
      <c r="B673" s="26" t="str">
        <f t="shared" si="38"/>
        <v>SICODI</v>
      </c>
      <c r="C673" s="9" t="str">
        <f>+'Info ELECTRONORTE'!B641</f>
        <v>LAMBAYEQUE</v>
      </c>
      <c r="D673" s="9" t="str">
        <f>+'Info ELECTRONORTE'!C641</f>
        <v>CHEPEN - CHICLAYO</v>
      </c>
      <c r="E673" s="9" t="str">
        <f>+'Info ELECTRONORTE'!D641</f>
        <v>CHICLAYO</v>
      </c>
      <c r="F673" s="9" t="str">
        <f>+'Info ELECTRONORTE'!I641</f>
        <v>Media Tension</v>
      </c>
      <c r="G673" s="9">
        <f>+'Info ELECTRONORTE'!K641</f>
        <v>13</v>
      </c>
      <c r="H673" s="9" t="str">
        <f>+'Info ELECTRONORTE'!L641</f>
        <v>Postes</v>
      </c>
      <c r="I673" s="9" t="str">
        <f>+'Info ELECTRONORTE'!M641</f>
        <v>Concreto</v>
      </c>
      <c r="J673" s="9" t="str">
        <f>+'Info ELECTRONORTE'!N641</f>
        <v>PPC19</v>
      </c>
      <c r="K673" s="9" t="str">
        <f>+IF(B673="MOD INV_2018","Según corresponda",VLOOKUP(J673,SICODI!$G$3:$K$2404,2,FALSE))</f>
        <v>POSTE DE CONCRETO ARMADO DE 13/300/150/345</v>
      </c>
      <c r="L673" s="142">
        <f t="shared" si="37"/>
        <v>0.52</v>
      </c>
    </row>
    <row r="674" spans="1:12" x14ac:dyDescent="0.25">
      <c r="A674" s="53">
        <f>+'Info ELECTRONORTE'!A642</f>
        <v>638</v>
      </c>
      <c r="B674" s="26" t="str">
        <f t="shared" si="38"/>
        <v>SICODI</v>
      </c>
      <c r="C674" s="9" t="str">
        <f>+'Info ELECTRONORTE'!B642</f>
        <v>LAMBAYEQUE</v>
      </c>
      <c r="D674" s="9" t="str">
        <f>+'Info ELECTRONORTE'!C642</f>
        <v>CHEPEN - CHICLAYO</v>
      </c>
      <c r="E674" s="9" t="str">
        <f>+'Info ELECTRONORTE'!D642</f>
        <v>CHICLAYO</v>
      </c>
      <c r="F674" s="9" t="str">
        <f>+'Info ELECTRONORTE'!I642</f>
        <v>Media Tension</v>
      </c>
      <c r="G674" s="9">
        <f>+'Info ELECTRONORTE'!K642</f>
        <v>13</v>
      </c>
      <c r="H674" s="9" t="str">
        <f>+'Info ELECTRONORTE'!L642</f>
        <v>Postes</v>
      </c>
      <c r="I674" s="9" t="str">
        <f>+'Info ELECTRONORTE'!M642</f>
        <v>Concreto</v>
      </c>
      <c r="J674" s="9" t="str">
        <f>+'Info ELECTRONORTE'!N642</f>
        <v>PPC19</v>
      </c>
      <c r="K674" s="9" t="str">
        <f>+IF(B674="MOD INV_2018","Según corresponda",VLOOKUP(J674,SICODI!$G$3:$K$2404,2,FALSE))</f>
        <v>POSTE DE CONCRETO ARMADO DE 13/300/150/345</v>
      </c>
      <c r="L674" s="142">
        <f t="shared" si="37"/>
        <v>0.52</v>
      </c>
    </row>
    <row r="675" spans="1:12" x14ac:dyDescent="0.25">
      <c r="A675" s="53">
        <f>+'Info ELECTRONORTE'!A643</f>
        <v>639</v>
      </c>
      <c r="B675" s="26" t="str">
        <f t="shared" si="38"/>
        <v>SICODI</v>
      </c>
      <c r="C675" s="9" t="str">
        <f>+'Info ELECTRONORTE'!B643</f>
        <v>LAMBAYEQUE</v>
      </c>
      <c r="D675" s="9" t="str">
        <f>+'Info ELECTRONORTE'!C643</f>
        <v>CHEPEN - CHICLAYO</v>
      </c>
      <c r="E675" s="9" t="str">
        <f>+'Info ELECTRONORTE'!D643</f>
        <v>CHICLAYO</v>
      </c>
      <c r="F675" s="9" t="str">
        <f>+'Info ELECTRONORTE'!I643</f>
        <v>Media Tension</v>
      </c>
      <c r="G675" s="9">
        <f>+'Info ELECTRONORTE'!K643</f>
        <v>13</v>
      </c>
      <c r="H675" s="9" t="str">
        <f>+'Info ELECTRONORTE'!L643</f>
        <v>Postes</v>
      </c>
      <c r="I675" s="9" t="str">
        <f>+'Info ELECTRONORTE'!M643</f>
        <v>Concreto</v>
      </c>
      <c r="J675" s="9" t="str">
        <f>+'Info ELECTRONORTE'!N643</f>
        <v>PPC19</v>
      </c>
      <c r="K675" s="9" t="str">
        <f>+IF(B675="MOD INV_2018","Según corresponda",VLOOKUP(J675,SICODI!$G$3:$K$2404,2,FALSE))</f>
        <v>POSTE DE CONCRETO ARMADO DE 13/300/150/345</v>
      </c>
      <c r="L675" s="142">
        <f t="shared" si="37"/>
        <v>0.52</v>
      </c>
    </row>
    <row r="676" spans="1:12" x14ac:dyDescent="0.25">
      <c r="A676" s="53">
        <f>+'Info ELECTRONORTE'!A644</f>
        <v>640</v>
      </c>
      <c r="B676" s="26" t="str">
        <f t="shared" si="38"/>
        <v>SICODI</v>
      </c>
      <c r="C676" s="9" t="str">
        <f>+'Info ELECTRONORTE'!B644</f>
        <v>LAMBAYEQUE</v>
      </c>
      <c r="D676" s="9" t="str">
        <f>+'Info ELECTRONORTE'!C644</f>
        <v>CHEPEN - CHICLAYO</v>
      </c>
      <c r="E676" s="9" t="str">
        <f>+'Info ELECTRONORTE'!D644</f>
        <v>CHICLAYO</v>
      </c>
      <c r="F676" s="9" t="str">
        <f>+'Info ELECTRONORTE'!I644</f>
        <v>Media Tension</v>
      </c>
      <c r="G676" s="9">
        <f>+'Info ELECTRONORTE'!K644</f>
        <v>13</v>
      </c>
      <c r="H676" s="9" t="str">
        <f>+'Info ELECTRONORTE'!L644</f>
        <v>Postes</v>
      </c>
      <c r="I676" s="9" t="str">
        <f>+'Info ELECTRONORTE'!M644</f>
        <v>Concreto</v>
      </c>
      <c r="J676" s="9" t="str">
        <f>+'Info ELECTRONORTE'!N644</f>
        <v>PPC19</v>
      </c>
      <c r="K676" s="9" t="str">
        <f>+IF(B676="MOD INV_2018","Según corresponda",VLOOKUP(J676,SICODI!$G$3:$K$2404,2,FALSE))</f>
        <v>POSTE DE CONCRETO ARMADO DE 13/300/150/345</v>
      </c>
      <c r="L676" s="142">
        <f t="shared" si="37"/>
        <v>0.52</v>
      </c>
    </row>
    <row r="677" spans="1:12" x14ac:dyDescent="0.25">
      <c r="A677" s="53">
        <f>+'Info ELECTRONORTE'!A645</f>
        <v>641</v>
      </c>
      <c r="B677" s="26" t="str">
        <f t="shared" si="38"/>
        <v>SICODI</v>
      </c>
      <c r="C677" s="9" t="str">
        <f>+'Info ELECTRONORTE'!B645</f>
        <v>LAMBAYEQUE</v>
      </c>
      <c r="D677" s="9" t="str">
        <f>+'Info ELECTRONORTE'!C645</f>
        <v>CHEPEN - CHICLAYO</v>
      </c>
      <c r="E677" s="9" t="str">
        <f>+'Info ELECTRONORTE'!D645</f>
        <v>CHICLAYO</v>
      </c>
      <c r="F677" s="9" t="str">
        <f>+'Info ELECTRONORTE'!I645</f>
        <v>Media Tension</v>
      </c>
      <c r="G677" s="9">
        <f>+'Info ELECTRONORTE'!K645</f>
        <v>13</v>
      </c>
      <c r="H677" s="9" t="str">
        <f>+'Info ELECTRONORTE'!L645</f>
        <v>Postes</v>
      </c>
      <c r="I677" s="9" t="str">
        <f>+'Info ELECTRONORTE'!M645</f>
        <v>Concreto</v>
      </c>
      <c r="J677" s="9" t="str">
        <f>+'Info ELECTRONORTE'!N645</f>
        <v>PPC19</v>
      </c>
      <c r="K677" s="9" t="str">
        <f>+IF(B677="MOD INV_2018","Según corresponda",VLOOKUP(J677,SICODI!$G$3:$K$2404,2,FALSE))</f>
        <v>POSTE DE CONCRETO ARMADO DE 13/300/150/345</v>
      </c>
      <c r="L677" s="142">
        <f t="shared" ref="L677:L740" si="39">+IF(K677="Según corresponda","Según corresponda",VLOOKUP(K677,$O$37:$P$49,2,FALSE))</f>
        <v>0.52</v>
      </c>
    </row>
    <row r="678" spans="1:12" x14ac:dyDescent="0.25">
      <c r="A678" s="53">
        <f>+'Info ELECTRONORTE'!A646</f>
        <v>642</v>
      </c>
      <c r="B678" s="26" t="str">
        <f t="shared" ref="B678:B741" si="40">+IF(ISERROR(INDEX($B$8:$B$31,MATCH(J678,$J$8:$J$31,0)))=TRUE,"MOD INV_2018",INDEX($B$8:$B$31,MATCH(J678,$J$8:$J$31,0)))</f>
        <v>SICODI</v>
      </c>
      <c r="C678" s="9" t="str">
        <f>+'Info ELECTRONORTE'!B646</f>
        <v>LAMBAYEQUE</v>
      </c>
      <c r="D678" s="9" t="str">
        <f>+'Info ELECTRONORTE'!C646</f>
        <v>CHEPEN - CHICLAYO</v>
      </c>
      <c r="E678" s="9" t="str">
        <f>+'Info ELECTRONORTE'!D646</f>
        <v>CHICLAYO</v>
      </c>
      <c r="F678" s="9" t="str">
        <f>+'Info ELECTRONORTE'!I646</f>
        <v>Media Tension</v>
      </c>
      <c r="G678" s="9">
        <f>+'Info ELECTRONORTE'!K646</f>
        <v>13</v>
      </c>
      <c r="H678" s="9" t="str">
        <f>+'Info ELECTRONORTE'!L646</f>
        <v>Postes</v>
      </c>
      <c r="I678" s="9" t="str">
        <f>+'Info ELECTRONORTE'!M646</f>
        <v>Concreto</v>
      </c>
      <c r="J678" s="9" t="str">
        <f>+'Info ELECTRONORTE'!N646</f>
        <v>PPC19</v>
      </c>
      <c r="K678" s="9" t="str">
        <f>+IF(B678="MOD INV_2018","Según corresponda",VLOOKUP(J678,SICODI!$G$3:$K$2404,2,FALSE))</f>
        <v>POSTE DE CONCRETO ARMADO DE 13/300/150/345</v>
      </c>
      <c r="L678" s="142">
        <f t="shared" si="39"/>
        <v>0.52</v>
      </c>
    </row>
    <row r="679" spans="1:12" x14ac:dyDescent="0.25">
      <c r="A679" s="53">
        <f>+'Info ELECTRONORTE'!A647</f>
        <v>643</v>
      </c>
      <c r="B679" s="26" t="str">
        <f t="shared" si="40"/>
        <v>SICODI</v>
      </c>
      <c r="C679" s="9" t="str">
        <f>+'Info ELECTRONORTE'!B647</f>
        <v>LAMBAYEQUE</v>
      </c>
      <c r="D679" s="9" t="str">
        <f>+'Info ELECTRONORTE'!C647</f>
        <v>CHEPEN - CHICLAYO</v>
      </c>
      <c r="E679" s="9" t="str">
        <f>+'Info ELECTRONORTE'!D647</f>
        <v>CHICLAYO</v>
      </c>
      <c r="F679" s="9" t="str">
        <f>+'Info ELECTRONORTE'!I647</f>
        <v>Media Tension</v>
      </c>
      <c r="G679" s="9">
        <f>+'Info ELECTRONORTE'!K647</f>
        <v>13</v>
      </c>
      <c r="H679" s="9" t="str">
        <f>+'Info ELECTRONORTE'!L647</f>
        <v>Postes</v>
      </c>
      <c r="I679" s="9" t="str">
        <f>+'Info ELECTRONORTE'!M647</f>
        <v>Concreto</v>
      </c>
      <c r="J679" s="9" t="str">
        <f>+'Info ELECTRONORTE'!N647</f>
        <v>PPC19</v>
      </c>
      <c r="K679" s="9" t="str">
        <f>+IF(B679="MOD INV_2018","Según corresponda",VLOOKUP(J679,SICODI!$G$3:$K$2404,2,FALSE))</f>
        <v>POSTE DE CONCRETO ARMADO DE 13/300/150/345</v>
      </c>
      <c r="L679" s="142">
        <f t="shared" si="39"/>
        <v>0.52</v>
      </c>
    </row>
    <row r="680" spans="1:12" x14ac:dyDescent="0.25">
      <c r="A680" s="53">
        <f>+'Info ELECTRONORTE'!A648</f>
        <v>644</v>
      </c>
      <c r="B680" s="26" t="str">
        <f t="shared" si="40"/>
        <v>SICODI</v>
      </c>
      <c r="C680" s="9" t="str">
        <f>+'Info ELECTRONORTE'!B648</f>
        <v>LAMBAYEQUE</v>
      </c>
      <c r="D680" s="9" t="str">
        <f>+'Info ELECTRONORTE'!C648</f>
        <v>CHEPEN - CHICLAYO</v>
      </c>
      <c r="E680" s="9" t="str">
        <f>+'Info ELECTRONORTE'!D648</f>
        <v>CHICLAYO</v>
      </c>
      <c r="F680" s="9" t="str">
        <f>+'Info ELECTRONORTE'!I648</f>
        <v>Media Tension</v>
      </c>
      <c r="G680" s="9">
        <f>+'Info ELECTRONORTE'!K648</f>
        <v>13</v>
      </c>
      <c r="H680" s="9" t="str">
        <f>+'Info ELECTRONORTE'!L648</f>
        <v>Postes</v>
      </c>
      <c r="I680" s="9" t="str">
        <f>+'Info ELECTRONORTE'!M648</f>
        <v>Concreto</v>
      </c>
      <c r="J680" s="9" t="str">
        <f>+'Info ELECTRONORTE'!N648</f>
        <v>PPC19</v>
      </c>
      <c r="K680" s="9" t="str">
        <f>+IF(B680="MOD INV_2018","Según corresponda",VLOOKUP(J680,SICODI!$G$3:$K$2404,2,FALSE))</f>
        <v>POSTE DE CONCRETO ARMADO DE 13/300/150/345</v>
      </c>
      <c r="L680" s="142">
        <f t="shared" si="39"/>
        <v>0.52</v>
      </c>
    </row>
    <row r="681" spans="1:12" x14ac:dyDescent="0.25">
      <c r="A681" s="53">
        <f>+'Info ELECTRONORTE'!A649</f>
        <v>645</v>
      </c>
      <c r="B681" s="26" t="str">
        <f t="shared" si="40"/>
        <v>SICODI</v>
      </c>
      <c r="C681" s="9" t="str">
        <f>+'Info ELECTRONORTE'!B649</f>
        <v>LAMBAYEQUE</v>
      </c>
      <c r="D681" s="9" t="str">
        <f>+'Info ELECTRONORTE'!C649</f>
        <v>CHEPEN - CHICLAYO</v>
      </c>
      <c r="E681" s="9" t="str">
        <f>+'Info ELECTRONORTE'!D649</f>
        <v>CHICLAYO</v>
      </c>
      <c r="F681" s="9" t="str">
        <f>+'Info ELECTRONORTE'!I649</f>
        <v>Media Tension</v>
      </c>
      <c r="G681" s="9">
        <f>+'Info ELECTRONORTE'!K649</f>
        <v>13</v>
      </c>
      <c r="H681" s="9" t="str">
        <f>+'Info ELECTRONORTE'!L649</f>
        <v>Postes</v>
      </c>
      <c r="I681" s="9" t="str">
        <f>+'Info ELECTRONORTE'!M649</f>
        <v>Concreto</v>
      </c>
      <c r="J681" s="9" t="str">
        <f>+'Info ELECTRONORTE'!N649</f>
        <v>PPC19</v>
      </c>
      <c r="K681" s="9" t="str">
        <f>+IF(B681="MOD INV_2018","Según corresponda",VLOOKUP(J681,SICODI!$G$3:$K$2404,2,FALSE))</f>
        <v>POSTE DE CONCRETO ARMADO DE 13/300/150/345</v>
      </c>
      <c r="L681" s="142">
        <f t="shared" si="39"/>
        <v>0.52</v>
      </c>
    </row>
    <row r="682" spans="1:12" x14ac:dyDescent="0.25">
      <c r="A682" s="53">
        <f>+'Info ELECTRONORTE'!A650</f>
        <v>646</v>
      </c>
      <c r="B682" s="26" t="str">
        <f t="shared" si="40"/>
        <v>SICODI</v>
      </c>
      <c r="C682" s="9" t="str">
        <f>+'Info ELECTRONORTE'!B650</f>
        <v>LAMBAYEQUE</v>
      </c>
      <c r="D682" s="9" t="str">
        <f>+'Info ELECTRONORTE'!C650</f>
        <v>CHEPEN - CHICLAYO</v>
      </c>
      <c r="E682" s="9" t="str">
        <f>+'Info ELECTRONORTE'!D650</f>
        <v>CHICLAYO</v>
      </c>
      <c r="F682" s="9" t="str">
        <f>+'Info ELECTRONORTE'!I650</f>
        <v>Media Tension</v>
      </c>
      <c r="G682" s="9">
        <f>+'Info ELECTRONORTE'!K650</f>
        <v>13</v>
      </c>
      <c r="H682" s="9" t="str">
        <f>+'Info ELECTRONORTE'!L650</f>
        <v>Postes</v>
      </c>
      <c r="I682" s="9" t="str">
        <f>+'Info ELECTRONORTE'!M650</f>
        <v>Concreto</v>
      </c>
      <c r="J682" s="9" t="str">
        <f>+'Info ELECTRONORTE'!N650</f>
        <v>PPC19</v>
      </c>
      <c r="K682" s="9" t="str">
        <f>+IF(B682="MOD INV_2018","Según corresponda",VLOOKUP(J682,SICODI!$G$3:$K$2404,2,FALSE))</f>
        <v>POSTE DE CONCRETO ARMADO DE 13/300/150/345</v>
      </c>
      <c r="L682" s="142">
        <f t="shared" si="39"/>
        <v>0.52</v>
      </c>
    </row>
    <row r="683" spans="1:12" x14ac:dyDescent="0.25">
      <c r="A683" s="53">
        <f>+'Info ELECTRONORTE'!A651</f>
        <v>647</v>
      </c>
      <c r="B683" s="26" t="str">
        <f t="shared" si="40"/>
        <v>SICODI</v>
      </c>
      <c r="C683" s="9" t="str">
        <f>+'Info ELECTRONORTE'!B651</f>
        <v>LAMBAYEQUE</v>
      </c>
      <c r="D683" s="9" t="str">
        <f>+'Info ELECTRONORTE'!C651</f>
        <v>CHEPEN - CHICLAYO</v>
      </c>
      <c r="E683" s="9" t="str">
        <f>+'Info ELECTRONORTE'!D651</f>
        <v>CHICLAYO</v>
      </c>
      <c r="F683" s="9" t="str">
        <f>+'Info ELECTRONORTE'!I651</f>
        <v>Media Tension</v>
      </c>
      <c r="G683" s="9">
        <f>+'Info ELECTRONORTE'!K651</f>
        <v>13</v>
      </c>
      <c r="H683" s="9" t="str">
        <f>+'Info ELECTRONORTE'!L651</f>
        <v>Postes</v>
      </c>
      <c r="I683" s="9" t="str">
        <f>+'Info ELECTRONORTE'!M651</f>
        <v>Concreto</v>
      </c>
      <c r="J683" s="9" t="str">
        <f>+'Info ELECTRONORTE'!N651</f>
        <v>PPC19</v>
      </c>
      <c r="K683" s="9" t="str">
        <f>+IF(B683="MOD INV_2018","Según corresponda",VLOOKUP(J683,SICODI!$G$3:$K$2404,2,FALSE))</f>
        <v>POSTE DE CONCRETO ARMADO DE 13/300/150/345</v>
      </c>
      <c r="L683" s="142">
        <f t="shared" si="39"/>
        <v>0.52</v>
      </c>
    </row>
    <row r="684" spans="1:12" x14ac:dyDescent="0.25">
      <c r="A684" s="53">
        <f>+'Info ELECTRONORTE'!A652</f>
        <v>648</v>
      </c>
      <c r="B684" s="26" t="str">
        <f t="shared" si="40"/>
        <v>SICODI</v>
      </c>
      <c r="C684" s="9" t="str">
        <f>+'Info ELECTRONORTE'!B652</f>
        <v>LAMBAYEQUE</v>
      </c>
      <c r="D684" s="9" t="str">
        <f>+'Info ELECTRONORTE'!C652</f>
        <v>CHEPEN - CHICLAYO</v>
      </c>
      <c r="E684" s="9" t="str">
        <f>+'Info ELECTRONORTE'!D652</f>
        <v>CHICLAYO</v>
      </c>
      <c r="F684" s="9" t="str">
        <f>+'Info ELECTRONORTE'!I652</f>
        <v>Media Tension</v>
      </c>
      <c r="G684" s="9">
        <f>+'Info ELECTRONORTE'!K652</f>
        <v>13</v>
      </c>
      <c r="H684" s="9" t="str">
        <f>+'Info ELECTRONORTE'!L652</f>
        <v>Postes</v>
      </c>
      <c r="I684" s="9" t="str">
        <f>+'Info ELECTRONORTE'!M652</f>
        <v>Concreto</v>
      </c>
      <c r="J684" s="9" t="str">
        <f>+'Info ELECTRONORTE'!N652</f>
        <v>PPC19</v>
      </c>
      <c r="K684" s="9" t="str">
        <f>+IF(B684="MOD INV_2018","Según corresponda",VLOOKUP(J684,SICODI!$G$3:$K$2404,2,FALSE))</f>
        <v>POSTE DE CONCRETO ARMADO DE 13/300/150/345</v>
      </c>
      <c r="L684" s="142">
        <f t="shared" si="39"/>
        <v>0.52</v>
      </c>
    </row>
    <row r="685" spans="1:12" x14ac:dyDescent="0.25">
      <c r="A685" s="53">
        <f>+'Info ELECTRONORTE'!A653</f>
        <v>649</v>
      </c>
      <c r="B685" s="26" t="str">
        <f t="shared" si="40"/>
        <v>SICODI</v>
      </c>
      <c r="C685" s="9" t="str">
        <f>+'Info ELECTRONORTE'!B653</f>
        <v>LAMBAYEQUE</v>
      </c>
      <c r="D685" s="9" t="str">
        <f>+'Info ELECTRONORTE'!C653</f>
        <v>CHEPEN - CHICLAYO</v>
      </c>
      <c r="E685" s="9" t="str">
        <f>+'Info ELECTRONORTE'!D653</f>
        <v>CHICLAYO</v>
      </c>
      <c r="F685" s="9" t="str">
        <f>+'Info ELECTRONORTE'!I653</f>
        <v>Media Tension</v>
      </c>
      <c r="G685" s="9">
        <f>+'Info ELECTRONORTE'!K653</f>
        <v>13</v>
      </c>
      <c r="H685" s="9" t="str">
        <f>+'Info ELECTRONORTE'!L653</f>
        <v>Postes</v>
      </c>
      <c r="I685" s="9" t="str">
        <f>+'Info ELECTRONORTE'!M653</f>
        <v>Concreto</v>
      </c>
      <c r="J685" s="9" t="str">
        <f>+'Info ELECTRONORTE'!N653</f>
        <v>PPC19</v>
      </c>
      <c r="K685" s="9" t="str">
        <f>+IF(B685="MOD INV_2018","Según corresponda",VLOOKUP(J685,SICODI!$G$3:$K$2404,2,FALSE))</f>
        <v>POSTE DE CONCRETO ARMADO DE 13/300/150/345</v>
      </c>
      <c r="L685" s="142">
        <f t="shared" si="39"/>
        <v>0.52</v>
      </c>
    </row>
    <row r="686" spans="1:12" x14ac:dyDescent="0.25">
      <c r="A686" s="53">
        <f>+'Info ELECTRONORTE'!A654</f>
        <v>650</v>
      </c>
      <c r="B686" s="26" t="str">
        <f t="shared" si="40"/>
        <v>SICODI</v>
      </c>
      <c r="C686" s="9" t="str">
        <f>+'Info ELECTRONORTE'!B654</f>
        <v>LAMBAYEQUE</v>
      </c>
      <c r="D686" s="9" t="str">
        <f>+'Info ELECTRONORTE'!C654</f>
        <v>CHEPEN - CHICLAYO</v>
      </c>
      <c r="E686" s="9" t="str">
        <f>+'Info ELECTRONORTE'!D654</f>
        <v>CHICLAYO</v>
      </c>
      <c r="F686" s="9" t="str">
        <f>+'Info ELECTRONORTE'!I654</f>
        <v>Media Tension</v>
      </c>
      <c r="G686" s="9">
        <f>+'Info ELECTRONORTE'!K654</f>
        <v>13</v>
      </c>
      <c r="H686" s="9" t="str">
        <f>+'Info ELECTRONORTE'!L654</f>
        <v>Postes</v>
      </c>
      <c r="I686" s="9" t="str">
        <f>+'Info ELECTRONORTE'!M654</f>
        <v>Concreto</v>
      </c>
      <c r="J686" s="9" t="str">
        <f>+'Info ELECTRONORTE'!N654</f>
        <v>PPC19</v>
      </c>
      <c r="K686" s="9" t="str">
        <f>+IF(B686="MOD INV_2018","Según corresponda",VLOOKUP(J686,SICODI!$G$3:$K$2404,2,FALSE))</f>
        <v>POSTE DE CONCRETO ARMADO DE 13/300/150/345</v>
      </c>
      <c r="L686" s="142">
        <f t="shared" si="39"/>
        <v>0.52</v>
      </c>
    </row>
    <row r="687" spans="1:12" x14ac:dyDescent="0.25">
      <c r="A687" s="53">
        <f>+'Info ELECTRONORTE'!A655</f>
        <v>651</v>
      </c>
      <c r="B687" s="26" t="str">
        <f t="shared" si="40"/>
        <v>SICODI</v>
      </c>
      <c r="C687" s="9" t="str">
        <f>+'Info ELECTRONORTE'!B655</f>
        <v>LAMBAYEQUE</v>
      </c>
      <c r="D687" s="9" t="str">
        <f>+'Info ELECTRONORTE'!C655</f>
        <v>CHEPEN - CHICLAYO</v>
      </c>
      <c r="E687" s="9" t="str">
        <f>+'Info ELECTRONORTE'!D655</f>
        <v>CHICLAYO</v>
      </c>
      <c r="F687" s="9" t="str">
        <f>+'Info ELECTRONORTE'!I655</f>
        <v>Media Tension</v>
      </c>
      <c r="G687" s="9">
        <f>+'Info ELECTRONORTE'!K655</f>
        <v>13</v>
      </c>
      <c r="H687" s="9" t="str">
        <f>+'Info ELECTRONORTE'!L655</f>
        <v>Postes</v>
      </c>
      <c r="I687" s="9" t="str">
        <f>+'Info ELECTRONORTE'!M655</f>
        <v>Concreto</v>
      </c>
      <c r="J687" s="9" t="str">
        <f>+'Info ELECTRONORTE'!N655</f>
        <v>PPC19</v>
      </c>
      <c r="K687" s="9" t="str">
        <f>+IF(B687="MOD INV_2018","Según corresponda",VLOOKUP(J687,SICODI!$G$3:$K$2404,2,FALSE))</f>
        <v>POSTE DE CONCRETO ARMADO DE 13/300/150/345</v>
      </c>
      <c r="L687" s="142">
        <f t="shared" si="39"/>
        <v>0.52</v>
      </c>
    </row>
    <row r="688" spans="1:12" x14ac:dyDescent="0.25">
      <c r="A688" s="53">
        <f>+'Info ELECTRONORTE'!A656</f>
        <v>652</v>
      </c>
      <c r="B688" s="26" t="str">
        <f t="shared" si="40"/>
        <v>SICODI</v>
      </c>
      <c r="C688" s="9" t="str">
        <f>+'Info ELECTRONORTE'!B656</f>
        <v>LAMBAYEQUE</v>
      </c>
      <c r="D688" s="9" t="str">
        <f>+'Info ELECTRONORTE'!C656</f>
        <v>CHEPEN - CHICLAYO</v>
      </c>
      <c r="E688" s="9" t="str">
        <f>+'Info ELECTRONORTE'!D656</f>
        <v>CHICLAYO</v>
      </c>
      <c r="F688" s="9" t="str">
        <f>+'Info ELECTRONORTE'!I656</f>
        <v>Media Tension</v>
      </c>
      <c r="G688" s="9">
        <f>+'Info ELECTRONORTE'!K656</f>
        <v>13</v>
      </c>
      <c r="H688" s="9" t="str">
        <f>+'Info ELECTRONORTE'!L656</f>
        <v>Postes</v>
      </c>
      <c r="I688" s="9" t="str">
        <f>+'Info ELECTRONORTE'!M656</f>
        <v>Concreto</v>
      </c>
      <c r="J688" s="9" t="str">
        <f>+'Info ELECTRONORTE'!N656</f>
        <v>PPC19</v>
      </c>
      <c r="K688" s="9" t="str">
        <f>+IF(B688="MOD INV_2018","Según corresponda",VLOOKUP(J688,SICODI!$G$3:$K$2404,2,FALSE))</f>
        <v>POSTE DE CONCRETO ARMADO DE 13/300/150/345</v>
      </c>
      <c r="L688" s="142">
        <f t="shared" si="39"/>
        <v>0.52</v>
      </c>
    </row>
    <row r="689" spans="1:12" x14ac:dyDescent="0.25">
      <c r="A689" s="53">
        <f>+'Info ELECTRONORTE'!A657</f>
        <v>653</v>
      </c>
      <c r="B689" s="26" t="str">
        <f t="shared" si="40"/>
        <v>SICODI</v>
      </c>
      <c r="C689" s="9" t="str">
        <f>+'Info ELECTRONORTE'!B657</f>
        <v>LAMBAYEQUE</v>
      </c>
      <c r="D689" s="9" t="str">
        <f>+'Info ELECTRONORTE'!C657</f>
        <v>CHEPEN - CHICLAYO</v>
      </c>
      <c r="E689" s="9" t="str">
        <f>+'Info ELECTRONORTE'!D657</f>
        <v>CHICLAYO</v>
      </c>
      <c r="F689" s="9" t="str">
        <f>+'Info ELECTRONORTE'!I657</f>
        <v>Media Tension</v>
      </c>
      <c r="G689" s="9">
        <f>+'Info ELECTRONORTE'!K657</f>
        <v>13</v>
      </c>
      <c r="H689" s="9" t="str">
        <f>+'Info ELECTRONORTE'!L657</f>
        <v>Postes</v>
      </c>
      <c r="I689" s="9" t="str">
        <f>+'Info ELECTRONORTE'!M657</f>
        <v>Concreto</v>
      </c>
      <c r="J689" s="9" t="str">
        <f>+'Info ELECTRONORTE'!N657</f>
        <v>PPC19</v>
      </c>
      <c r="K689" s="9" t="str">
        <f>+IF(B689="MOD INV_2018","Según corresponda",VLOOKUP(J689,SICODI!$G$3:$K$2404,2,FALSE))</f>
        <v>POSTE DE CONCRETO ARMADO DE 13/300/150/345</v>
      </c>
      <c r="L689" s="142">
        <f t="shared" si="39"/>
        <v>0.52</v>
      </c>
    </row>
    <row r="690" spans="1:12" x14ac:dyDescent="0.25">
      <c r="A690" s="53">
        <f>+'Info ELECTRONORTE'!A658</f>
        <v>654</v>
      </c>
      <c r="B690" s="26" t="str">
        <f t="shared" si="40"/>
        <v>SICODI</v>
      </c>
      <c r="C690" s="9" t="str">
        <f>+'Info ELECTRONORTE'!B658</f>
        <v>LAMBAYEQUE</v>
      </c>
      <c r="D690" s="9" t="str">
        <f>+'Info ELECTRONORTE'!C658</f>
        <v>CHEPEN - CHICLAYO</v>
      </c>
      <c r="E690" s="9" t="str">
        <f>+'Info ELECTRONORTE'!D658</f>
        <v>CHICLAYO</v>
      </c>
      <c r="F690" s="9" t="str">
        <f>+'Info ELECTRONORTE'!I658</f>
        <v>Media Tension</v>
      </c>
      <c r="G690" s="9">
        <f>+'Info ELECTRONORTE'!K658</f>
        <v>13</v>
      </c>
      <c r="H690" s="9" t="str">
        <f>+'Info ELECTRONORTE'!L658</f>
        <v>Postes</v>
      </c>
      <c r="I690" s="9" t="str">
        <f>+'Info ELECTRONORTE'!M658</f>
        <v>Concreto</v>
      </c>
      <c r="J690" s="9" t="str">
        <f>+'Info ELECTRONORTE'!N658</f>
        <v>PPC19</v>
      </c>
      <c r="K690" s="9" t="str">
        <f>+IF(B690="MOD INV_2018","Según corresponda",VLOOKUP(J690,SICODI!$G$3:$K$2404,2,FALSE))</f>
        <v>POSTE DE CONCRETO ARMADO DE 13/300/150/345</v>
      </c>
      <c r="L690" s="142">
        <f t="shared" si="39"/>
        <v>0.52</v>
      </c>
    </row>
    <row r="691" spans="1:12" x14ac:dyDescent="0.25">
      <c r="A691" s="53">
        <f>+'Info ELECTRONORTE'!A659</f>
        <v>655</v>
      </c>
      <c r="B691" s="26" t="str">
        <f t="shared" si="40"/>
        <v>SICODI</v>
      </c>
      <c r="C691" s="9" t="str">
        <f>+'Info ELECTRONORTE'!B659</f>
        <v>LAMBAYEQUE</v>
      </c>
      <c r="D691" s="9" t="str">
        <f>+'Info ELECTRONORTE'!C659</f>
        <v>CHEPEN - CHICLAYO</v>
      </c>
      <c r="E691" s="9" t="str">
        <f>+'Info ELECTRONORTE'!D659</f>
        <v>CHICLAYO</v>
      </c>
      <c r="F691" s="9" t="str">
        <f>+'Info ELECTRONORTE'!I659</f>
        <v>Media Tension</v>
      </c>
      <c r="G691" s="9">
        <f>+'Info ELECTRONORTE'!K659</f>
        <v>13</v>
      </c>
      <c r="H691" s="9" t="str">
        <f>+'Info ELECTRONORTE'!L659</f>
        <v>Postes</v>
      </c>
      <c r="I691" s="9" t="str">
        <f>+'Info ELECTRONORTE'!M659</f>
        <v>Concreto</v>
      </c>
      <c r="J691" s="9" t="str">
        <f>+'Info ELECTRONORTE'!N659</f>
        <v>PPC19</v>
      </c>
      <c r="K691" s="9" t="str">
        <f>+IF(B691="MOD INV_2018","Según corresponda",VLOOKUP(J691,SICODI!$G$3:$K$2404,2,FALSE))</f>
        <v>POSTE DE CONCRETO ARMADO DE 13/300/150/345</v>
      </c>
      <c r="L691" s="142">
        <f t="shared" si="39"/>
        <v>0.52</v>
      </c>
    </row>
    <row r="692" spans="1:12" x14ac:dyDescent="0.25">
      <c r="A692" s="53">
        <f>+'Info ELECTRONORTE'!A660</f>
        <v>656</v>
      </c>
      <c r="B692" s="26" t="str">
        <f t="shared" si="40"/>
        <v>SICODI</v>
      </c>
      <c r="C692" s="9" t="str">
        <f>+'Info ELECTRONORTE'!B660</f>
        <v>LAMBAYEQUE</v>
      </c>
      <c r="D692" s="9" t="str">
        <f>+'Info ELECTRONORTE'!C660</f>
        <v>CHEPEN - CHICLAYO</v>
      </c>
      <c r="E692" s="9" t="str">
        <f>+'Info ELECTRONORTE'!D660</f>
        <v>CHICLAYO</v>
      </c>
      <c r="F692" s="9" t="str">
        <f>+'Info ELECTRONORTE'!I660</f>
        <v>Media Tension</v>
      </c>
      <c r="G692" s="9">
        <f>+'Info ELECTRONORTE'!K660</f>
        <v>13</v>
      </c>
      <c r="H692" s="9" t="str">
        <f>+'Info ELECTRONORTE'!L660</f>
        <v>Postes</v>
      </c>
      <c r="I692" s="9" t="str">
        <f>+'Info ELECTRONORTE'!M660</f>
        <v>Concreto</v>
      </c>
      <c r="J692" s="9" t="str">
        <f>+'Info ELECTRONORTE'!N660</f>
        <v>PPC19</v>
      </c>
      <c r="K692" s="9" t="str">
        <f>+IF(B692="MOD INV_2018","Según corresponda",VLOOKUP(J692,SICODI!$G$3:$K$2404,2,FALSE))</f>
        <v>POSTE DE CONCRETO ARMADO DE 13/300/150/345</v>
      </c>
      <c r="L692" s="142">
        <f t="shared" si="39"/>
        <v>0.52</v>
      </c>
    </row>
    <row r="693" spans="1:12" x14ac:dyDescent="0.25">
      <c r="A693" s="53">
        <f>+'Info ELECTRONORTE'!A661</f>
        <v>657</v>
      </c>
      <c r="B693" s="26" t="str">
        <f t="shared" si="40"/>
        <v>SICODI</v>
      </c>
      <c r="C693" s="9" t="str">
        <f>+'Info ELECTRONORTE'!B661</f>
        <v>LAMBAYEQUE</v>
      </c>
      <c r="D693" s="9" t="str">
        <f>+'Info ELECTRONORTE'!C661</f>
        <v>CHEPEN - CHICLAYO</v>
      </c>
      <c r="E693" s="9" t="str">
        <f>+'Info ELECTRONORTE'!D661</f>
        <v>CHICLAYO</v>
      </c>
      <c r="F693" s="9" t="str">
        <f>+'Info ELECTRONORTE'!I661</f>
        <v>Media Tension</v>
      </c>
      <c r="G693" s="9">
        <f>+'Info ELECTRONORTE'!K661</f>
        <v>13</v>
      </c>
      <c r="H693" s="9" t="str">
        <f>+'Info ELECTRONORTE'!L661</f>
        <v>Postes</v>
      </c>
      <c r="I693" s="9" t="str">
        <f>+'Info ELECTRONORTE'!M661</f>
        <v>Concreto</v>
      </c>
      <c r="J693" s="9" t="str">
        <f>+'Info ELECTRONORTE'!N661</f>
        <v>PPC19</v>
      </c>
      <c r="K693" s="9" t="str">
        <f>+IF(B693="MOD INV_2018","Según corresponda",VLOOKUP(J693,SICODI!$G$3:$K$2404,2,FALSE))</f>
        <v>POSTE DE CONCRETO ARMADO DE 13/300/150/345</v>
      </c>
      <c r="L693" s="142">
        <f t="shared" si="39"/>
        <v>0.52</v>
      </c>
    </row>
    <row r="694" spans="1:12" x14ac:dyDescent="0.25">
      <c r="A694" s="53">
        <f>+'Info ELECTRONORTE'!A662</f>
        <v>658</v>
      </c>
      <c r="B694" s="26" t="str">
        <f t="shared" si="40"/>
        <v>SICODI</v>
      </c>
      <c r="C694" s="9" t="str">
        <f>+'Info ELECTRONORTE'!B662</f>
        <v>LAMBAYEQUE</v>
      </c>
      <c r="D694" s="9" t="str">
        <f>+'Info ELECTRONORTE'!C662</f>
        <v>CHEPEN - CHICLAYO</v>
      </c>
      <c r="E694" s="9" t="str">
        <f>+'Info ELECTRONORTE'!D662</f>
        <v>CHICLAYO</v>
      </c>
      <c r="F694" s="9" t="str">
        <f>+'Info ELECTRONORTE'!I662</f>
        <v>Media Tension</v>
      </c>
      <c r="G694" s="9">
        <f>+'Info ELECTRONORTE'!K662</f>
        <v>13</v>
      </c>
      <c r="H694" s="9" t="str">
        <f>+'Info ELECTRONORTE'!L662</f>
        <v>Postes</v>
      </c>
      <c r="I694" s="9" t="str">
        <f>+'Info ELECTRONORTE'!M662</f>
        <v>Concreto</v>
      </c>
      <c r="J694" s="9" t="str">
        <f>+'Info ELECTRONORTE'!N662</f>
        <v>PPC19</v>
      </c>
      <c r="K694" s="9" t="str">
        <f>+IF(B694="MOD INV_2018","Según corresponda",VLOOKUP(J694,SICODI!$G$3:$K$2404,2,FALSE))</f>
        <v>POSTE DE CONCRETO ARMADO DE 13/300/150/345</v>
      </c>
      <c r="L694" s="142">
        <f t="shared" si="39"/>
        <v>0.52</v>
      </c>
    </row>
    <row r="695" spans="1:12" x14ac:dyDescent="0.25">
      <c r="A695" s="53">
        <f>+'Info ELECTRONORTE'!A663</f>
        <v>659</v>
      </c>
      <c r="B695" s="26" t="str">
        <f t="shared" si="40"/>
        <v>SICODI</v>
      </c>
      <c r="C695" s="9" t="str">
        <f>+'Info ELECTRONORTE'!B663</f>
        <v>LAMBAYEQUE</v>
      </c>
      <c r="D695" s="9" t="str">
        <f>+'Info ELECTRONORTE'!C663</f>
        <v>CHEPEN - CHICLAYO</v>
      </c>
      <c r="E695" s="9" t="str">
        <f>+'Info ELECTRONORTE'!D663</f>
        <v>CHICLAYO</v>
      </c>
      <c r="F695" s="9" t="str">
        <f>+'Info ELECTRONORTE'!I663</f>
        <v>Media Tension</v>
      </c>
      <c r="G695" s="9">
        <f>+'Info ELECTRONORTE'!K663</f>
        <v>13</v>
      </c>
      <c r="H695" s="9" t="str">
        <f>+'Info ELECTRONORTE'!L663</f>
        <v>Postes</v>
      </c>
      <c r="I695" s="9" t="str">
        <f>+'Info ELECTRONORTE'!M663</f>
        <v>Concreto</v>
      </c>
      <c r="J695" s="9" t="str">
        <f>+'Info ELECTRONORTE'!N663</f>
        <v>PPC19</v>
      </c>
      <c r="K695" s="9" t="str">
        <f>+IF(B695="MOD INV_2018","Según corresponda",VLOOKUP(J695,SICODI!$G$3:$K$2404,2,FALSE))</f>
        <v>POSTE DE CONCRETO ARMADO DE 13/300/150/345</v>
      </c>
      <c r="L695" s="142">
        <f t="shared" si="39"/>
        <v>0.52</v>
      </c>
    </row>
    <row r="696" spans="1:12" x14ac:dyDescent="0.25">
      <c r="A696" s="53">
        <f>+'Info ELECTRONORTE'!A664</f>
        <v>660</v>
      </c>
      <c r="B696" s="26" t="str">
        <f t="shared" si="40"/>
        <v>SICODI</v>
      </c>
      <c r="C696" s="9" t="str">
        <f>+'Info ELECTRONORTE'!B664</f>
        <v>LAMBAYEQUE</v>
      </c>
      <c r="D696" s="9" t="str">
        <f>+'Info ELECTRONORTE'!C664</f>
        <v>CHEPEN - CHICLAYO</v>
      </c>
      <c r="E696" s="9" t="str">
        <f>+'Info ELECTRONORTE'!D664</f>
        <v>CHICLAYO</v>
      </c>
      <c r="F696" s="9" t="str">
        <f>+'Info ELECTRONORTE'!I664</f>
        <v>Media Tension</v>
      </c>
      <c r="G696" s="9">
        <f>+'Info ELECTRONORTE'!K664</f>
        <v>13</v>
      </c>
      <c r="H696" s="9" t="str">
        <f>+'Info ELECTRONORTE'!L664</f>
        <v>Postes</v>
      </c>
      <c r="I696" s="9" t="str">
        <f>+'Info ELECTRONORTE'!M664</f>
        <v>Concreto</v>
      </c>
      <c r="J696" s="9" t="str">
        <f>+'Info ELECTRONORTE'!N664</f>
        <v>PPC19</v>
      </c>
      <c r="K696" s="9" t="str">
        <f>+IF(B696="MOD INV_2018","Según corresponda",VLOOKUP(J696,SICODI!$G$3:$K$2404,2,FALSE))</f>
        <v>POSTE DE CONCRETO ARMADO DE 13/300/150/345</v>
      </c>
      <c r="L696" s="142">
        <f t="shared" si="39"/>
        <v>0.52</v>
      </c>
    </row>
    <row r="697" spans="1:12" x14ac:dyDescent="0.25">
      <c r="A697" s="53">
        <f>+'Info ELECTRONORTE'!A665</f>
        <v>661</v>
      </c>
      <c r="B697" s="26" t="str">
        <f t="shared" si="40"/>
        <v>SICODI</v>
      </c>
      <c r="C697" s="9" t="str">
        <f>+'Info ELECTRONORTE'!B665</f>
        <v>LAMBAYEQUE</v>
      </c>
      <c r="D697" s="9" t="str">
        <f>+'Info ELECTRONORTE'!C665</f>
        <v>CHEPEN - CHICLAYO</v>
      </c>
      <c r="E697" s="9" t="str">
        <f>+'Info ELECTRONORTE'!D665</f>
        <v>CHICLAYO</v>
      </c>
      <c r="F697" s="9" t="str">
        <f>+'Info ELECTRONORTE'!I665</f>
        <v>Media Tension</v>
      </c>
      <c r="G697" s="9">
        <f>+'Info ELECTRONORTE'!K665</f>
        <v>13</v>
      </c>
      <c r="H697" s="9" t="str">
        <f>+'Info ELECTRONORTE'!L665</f>
        <v>Postes</v>
      </c>
      <c r="I697" s="9" t="str">
        <f>+'Info ELECTRONORTE'!M665</f>
        <v>Concreto</v>
      </c>
      <c r="J697" s="9" t="str">
        <f>+'Info ELECTRONORTE'!N665</f>
        <v>PPC19</v>
      </c>
      <c r="K697" s="9" t="str">
        <f>+IF(B697="MOD INV_2018","Según corresponda",VLOOKUP(J697,SICODI!$G$3:$K$2404,2,FALSE))</f>
        <v>POSTE DE CONCRETO ARMADO DE 13/300/150/345</v>
      </c>
      <c r="L697" s="142">
        <f t="shared" si="39"/>
        <v>0.52</v>
      </c>
    </row>
    <row r="698" spans="1:12" x14ac:dyDescent="0.25">
      <c r="A698" s="53">
        <f>+'Info ELECTRONORTE'!A666</f>
        <v>662</v>
      </c>
      <c r="B698" s="26" t="str">
        <f t="shared" si="40"/>
        <v>SICODI</v>
      </c>
      <c r="C698" s="9" t="str">
        <f>+'Info ELECTRONORTE'!B666</f>
        <v>LAMBAYEQUE</v>
      </c>
      <c r="D698" s="9" t="str">
        <f>+'Info ELECTRONORTE'!C666</f>
        <v>CHEPEN - CHICLAYO</v>
      </c>
      <c r="E698" s="9" t="str">
        <f>+'Info ELECTRONORTE'!D666</f>
        <v>CHICLAYO</v>
      </c>
      <c r="F698" s="9" t="str">
        <f>+'Info ELECTRONORTE'!I666</f>
        <v>Media Tension</v>
      </c>
      <c r="G698" s="9">
        <f>+'Info ELECTRONORTE'!K666</f>
        <v>13</v>
      </c>
      <c r="H698" s="9" t="str">
        <f>+'Info ELECTRONORTE'!L666</f>
        <v>Postes</v>
      </c>
      <c r="I698" s="9" t="str">
        <f>+'Info ELECTRONORTE'!M666</f>
        <v>Concreto</v>
      </c>
      <c r="J698" s="9" t="str">
        <f>+'Info ELECTRONORTE'!N666</f>
        <v>PPC19</v>
      </c>
      <c r="K698" s="9" t="str">
        <f>+IF(B698="MOD INV_2018","Según corresponda",VLOOKUP(J698,SICODI!$G$3:$K$2404,2,FALSE))</f>
        <v>POSTE DE CONCRETO ARMADO DE 13/300/150/345</v>
      </c>
      <c r="L698" s="142">
        <f t="shared" si="39"/>
        <v>0.52</v>
      </c>
    </row>
    <row r="699" spans="1:12" x14ac:dyDescent="0.25">
      <c r="A699" s="53">
        <f>+'Info ELECTRONORTE'!A667</f>
        <v>663</v>
      </c>
      <c r="B699" s="26" t="str">
        <f t="shared" si="40"/>
        <v>SICODI</v>
      </c>
      <c r="C699" s="9" t="str">
        <f>+'Info ELECTRONORTE'!B667</f>
        <v>LAMBAYEQUE</v>
      </c>
      <c r="D699" s="9" t="str">
        <f>+'Info ELECTRONORTE'!C667</f>
        <v>CHEPEN - CHICLAYO</v>
      </c>
      <c r="E699" s="9" t="str">
        <f>+'Info ELECTRONORTE'!D667</f>
        <v>CHICLAYO</v>
      </c>
      <c r="F699" s="9" t="str">
        <f>+'Info ELECTRONORTE'!I667</f>
        <v>Media Tension</v>
      </c>
      <c r="G699" s="9">
        <f>+'Info ELECTRONORTE'!K667</f>
        <v>13</v>
      </c>
      <c r="H699" s="9" t="str">
        <f>+'Info ELECTRONORTE'!L667</f>
        <v>Postes</v>
      </c>
      <c r="I699" s="9" t="str">
        <f>+'Info ELECTRONORTE'!M667</f>
        <v>Concreto</v>
      </c>
      <c r="J699" s="9" t="str">
        <f>+'Info ELECTRONORTE'!N667</f>
        <v>PPC19</v>
      </c>
      <c r="K699" s="9" t="str">
        <f>+IF(B699="MOD INV_2018","Según corresponda",VLOOKUP(J699,SICODI!$G$3:$K$2404,2,FALSE))</f>
        <v>POSTE DE CONCRETO ARMADO DE 13/300/150/345</v>
      </c>
      <c r="L699" s="142">
        <f t="shared" si="39"/>
        <v>0.52</v>
      </c>
    </row>
    <row r="700" spans="1:12" x14ac:dyDescent="0.25">
      <c r="A700" s="53">
        <f>+'Info ELECTRONORTE'!A668</f>
        <v>664</v>
      </c>
      <c r="B700" s="26" t="str">
        <f t="shared" si="40"/>
        <v>SICODI</v>
      </c>
      <c r="C700" s="9" t="str">
        <f>+'Info ELECTRONORTE'!B668</f>
        <v>LAMBAYEQUE</v>
      </c>
      <c r="D700" s="9" t="str">
        <f>+'Info ELECTRONORTE'!C668</f>
        <v>CHEPEN - CHICLAYO</v>
      </c>
      <c r="E700" s="9" t="str">
        <f>+'Info ELECTRONORTE'!D668</f>
        <v>CHICLAYO</v>
      </c>
      <c r="F700" s="9" t="str">
        <f>+'Info ELECTRONORTE'!I668</f>
        <v>Media Tension</v>
      </c>
      <c r="G700" s="9">
        <f>+'Info ELECTRONORTE'!K668</f>
        <v>13</v>
      </c>
      <c r="H700" s="9" t="str">
        <f>+'Info ELECTRONORTE'!L668</f>
        <v>Postes</v>
      </c>
      <c r="I700" s="9" t="str">
        <f>+'Info ELECTRONORTE'!M668</f>
        <v>Concreto</v>
      </c>
      <c r="J700" s="9" t="str">
        <f>+'Info ELECTRONORTE'!N668</f>
        <v>PPC19</v>
      </c>
      <c r="K700" s="9" t="str">
        <f>+IF(B700="MOD INV_2018","Según corresponda",VLOOKUP(J700,SICODI!$G$3:$K$2404,2,FALSE))</f>
        <v>POSTE DE CONCRETO ARMADO DE 13/300/150/345</v>
      </c>
      <c r="L700" s="142">
        <f t="shared" si="39"/>
        <v>0.52</v>
      </c>
    </row>
    <row r="701" spans="1:12" x14ac:dyDescent="0.25">
      <c r="A701" s="53">
        <f>+'Info ELECTRONORTE'!A669</f>
        <v>665</v>
      </c>
      <c r="B701" s="26" t="str">
        <f t="shared" si="40"/>
        <v>SICODI</v>
      </c>
      <c r="C701" s="9" t="str">
        <f>+'Info ELECTRONORTE'!B669</f>
        <v>LAMBAYEQUE</v>
      </c>
      <c r="D701" s="9" t="str">
        <f>+'Info ELECTRONORTE'!C669</f>
        <v>CHEPEN - CHICLAYO</v>
      </c>
      <c r="E701" s="9" t="str">
        <f>+'Info ELECTRONORTE'!D669</f>
        <v>CHICLAYO</v>
      </c>
      <c r="F701" s="9" t="str">
        <f>+'Info ELECTRONORTE'!I669</f>
        <v>Media Tension</v>
      </c>
      <c r="G701" s="9">
        <f>+'Info ELECTRONORTE'!K669</f>
        <v>13</v>
      </c>
      <c r="H701" s="9" t="str">
        <f>+'Info ELECTRONORTE'!L669</f>
        <v>Postes</v>
      </c>
      <c r="I701" s="9" t="str">
        <f>+'Info ELECTRONORTE'!M669</f>
        <v>Concreto</v>
      </c>
      <c r="J701" s="9" t="str">
        <f>+'Info ELECTRONORTE'!N669</f>
        <v>PPC19</v>
      </c>
      <c r="K701" s="9" t="str">
        <f>+IF(B701="MOD INV_2018","Según corresponda",VLOOKUP(J701,SICODI!$G$3:$K$2404,2,FALSE))</f>
        <v>POSTE DE CONCRETO ARMADO DE 13/300/150/345</v>
      </c>
      <c r="L701" s="142">
        <f t="shared" si="39"/>
        <v>0.52</v>
      </c>
    </row>
    <row r="702" spans="1:12" x14ac:dyDescent="0.25">
      <c r="A702" s="53">
        <f>+'Info ELECTRONORTE'!A670</f>
        <v>666</v>
      </c>
      <c r="B702" s="26" t="str">
        <f t="shared" si="40"/>
        <v>SICODI</v>
      </c>
      <c r="C702" s="9" t="str">
        <f>+'Info ELECTRONORTE'!B670</f>
        <v>LAMBAYEQUE</v>
      </c>
      <c r="D702" s="9" t="str">
        <f>+'Info ELECTRONORTE'!C670</f>
        <v>CHEPEN - CHICLAYO</v>
      </c>
      <c r="E702" s="9" t="str">
        <f>+'Info ELECTRONORTE'!D670</f>
        <v>CHICLAYO</v>
      </c>
      <c r="F702" s="9" t="str">
        <f>+'Info ELECTRONORTE'!I670</f>
        <v>Media Tension</v>
      </c>
      <c r="G702" s="9">
        <f>+'Info ELECTRONORTE'!K670</f>
        <v>13</v>
      </c>
      <c r="H702" s="9" t="str">
        <f>+'Info ELECTRONORTE'!L670</f>
        <v>Postes</v>
      </c>
      <c r="I702" s="9" t="str">
        <f>+'Info ELECTRONORTE'!M670</f>
        <v>Concreto</v>
      </c>
      <c r="J702" s="9" t="str">
        <f>+'Info ELECTRONORTE'!N670</f>
        <v>PPC19</v>
      </c>
      <c r="K702" s="9" t="str">
        <f>+IF(B702="MOD INV_2018","Según corresponda",VLOOKUP(J702,SICODI!$G$3:$K$2404,2,FALSE))</f>
        <v>POSTE DE CONCRETO ARMADO DE 13/300/150/345</v>
      </c>
      <c r="L702" s="142">
        <f t="shared" si="39"/>
        <v>0.52</v>
      </c>
    </row>
    <row r="703" spans="1:12" x14ac:dyDescent="0.25">
      <c r="A703" s="53">
        <f>+'Info ELECTRONORTE'!A671</f>
        <v>667</v>
      </c>
      <c r="B703" s="26" t="str">
        <f t="shared" si="40"/>
        <v>SICODI</v>
      </c>
      <c r="C703" s="9" t="str">
        <f>+'Info ELECTRONORTE'!B671</f>
        <v>LAMBAYEQUE</v>
      </c>
      <c r="D703" s="9" t="str">
        <f>+'Info ELECTRONORTE'!C671</f>
        <v>CHEPEN - CHICLAYO</v>
      </c>
      <c r="E703" s="9" t="str">
        <f>+'Info ELECTRONORTE'!D671</f>
        <v>CHICLAYO</v>
      </c>
      <c r="F703" s="9" t="str">
        <f>+'Info ELECTRONORTE'!I671</f>
        <v>Media Tension</v>
      </c>
      <c r="G703" s="9">
        <f>+'Info ELECTRONORTE'!K671</f>
        <v>13</v>
      </c>
      <c r="H703" s="9" t="str">
        <f>+'Info ELECTRONORTE'!L671</f>
        <v>Postes</v>
      </c>
      <c r="I703" s="9" t="str">
        <f>+'Info ELECTRONORTE'!M671</f>
        <v>Concreto</v>
      </c>
      <c r="J703" s="9" t="str">
        <f>+'Info ELECTRONORTE'!N671</f>
        <v>PPC19</v>
      </c>
      <c r="K703" s="9" t="str">
        <f>+IF(B703="MOD INV_2018","Según corresponda",VLOOKUP(J703,SICODI!$G$3:$K$2404,2,FALSE))</f>
        <v>POSTE DE CONCRETO ARMADO DE 13/300/150/345</v>
      </c>
      <c r="L703" s="142">
        <f t="shared" si="39"/>
        <v>0.52</v>
      </c>
    </row>
    <row r="704" spans="1:12" x14ac:dyDescent="0.25">
      <c r="A704" s="53">
        <f>+'Info ELECTRONORTE'!A672</f>
        <v>668</v>
      </c>
      <c r="B704" s="26" t="str">
        <f t="shared" si="40"/>
        <v>SICODI</v>
      </c>
      <c r="C704" s="9" t="str">
        <f>+'Info ELECTRONORTE'!B672</f>
        <v>LAMBAYEQUE</v>
      </c>
      <c r="D704" s="9" t="str">
        <f>+'Info ELECTRONORTE'!C672</f>
        <v>CHEPEN - CHICLAYO</v>
      </c>
      <c r="E704" s="9" t="str">
        <f>+'Info ELECTRONORTE'!D672</f>
        <v>CHICLAYO</v>
      </c>
      <c r="F704" s="9" t="str">
        <f>+'Info ELECTRONORTE'!I672</f>
        <v>Media Tension</v>
      </c>
      <c r="G704" s="9">
        <f>+'Info ELECTRONORTE'!K672</f>
        <v>13</v>
      </c>
      <c r="H704" s="9" t="str">
        <f>+'Info ELECTRONORTE'!L672</f>
        <v>Postes</v>
      </c>
      <c r="I704" s="9" t="str">
        <f>+'Info ELECTRONORTE'!M672</f>
        <v>Concreto</v>
      </c>
      <c r="J704" s="9" t="str">
        <f>+'Info ELECTRONORTE'!N672</f>
        <v>PPC19</v>
      </c>
      <c r="K704" s="9" t="str">
        <f>+IF(B704="MOD INV_2018","Según corresponda",VLOOKUP(J704,SICODI!$G$3:$K$2404,2,FALSE))</f>
        <v>POSTE DE CONCRETO ARMADO DE 13/300/150/345</v>
      </c>
      <c r="L704" s="142">
        <f t="shared" si="39"/>
        <v>0.52</v>
      </c>
    </row>
    <row r="705" spans="1:12" x14ac:dyDescent="0.25">
      <c r="A705" s="53">
        <f>+'Info ELECTRONORTE'!A673</f>
        <v>669</v>
      </c>
      <c r="B705" s="26" t="str">
        <f t="shared" si="40"/>
        <v>SICODI</v>
      </c>
      <c r="C705" s="9" t="str">
        <f>+'Info ELECTRONORTE'!B673</f>
        <v>LAMBAYEQUE</v>
      </c>
      <c r="D705" s="9" t="str">
        <f>+'Info ELECTRONORTE'!C673</f>
        <v>CHEPEN - CHICLAYO</v>
      </c>
      <c r="E705" s="9" t="str">
        <f>+'Info ELECTRONORTE'!D673</f>
        <v>CHICLAYO</v>
      </c>
      <c r="F705" s="9" t="str">
        <f>+'Info ELECTRONORTE'!I673</f>
        <v>Media Tension</v>
      </c>
      <c r="G705" s="9">
        <f>+'Info ELECTRONORTE'!K673</f>
        <v>13</v>
      </c>
      <c r="H705" s="9" t="str">
        <f>+'Info ELECTRONORTE'!L673</f>
        <v>Postes</v>
      </c>
      <c r="I705" s="9" t="str">
        <f>+'Info ELECTRONORTE'!M673</f>
        <v>Concreto</v>
      </c>
      <c r="J705" s="9" t="str">
        <f>+'Info ELECTRONORTE'!N673</f>
        <v>PPC19</v>
      </c>
      <c r="K705" s="9" t="str">
        <f>+IF(B705="MOD INV_2018","Según corresponda",VLOOKUP(J705,SICODI!$G$3:$K$2404,2,FALSE))</f>
        <v>POSTE DE CONCRETO ARMADO DE 13/300/150/345</v>
      </c>
      <c r="L705" s="142">
        <f t="shared" si="39"/>
        <v>0.52</v>
      </c>
    </row>
    <row r="706" spans="1:12" x14ac:dyDescent="0.25">
      <c r="A706" s="53">
        <f>+'Info ELECTRONORTE'!A674</f>
        <v>670</v>
      </c>
      <c r="B706" s="26" t="str">
        <f t="shared" si="40"/>
        <v>SICODI</v>
      </c>
      <c r="C706" s="9" t="str">
        <f>+'Info ELECTRONORTE'!B674</f>
        <v>LAMBAYEQUE</v>
      </c>
      <c r="D706" s="9" t="str">
        <f>+'Info ELECTRONORTE'!C674</f>
        <v>CHEPEN - CHICLAYO</v>
      </c>
      <c r="E706" s="9" t="str">
        <f>+'Info ELECTRONORTE'!D674</f>
        <v>CHICLAYO</v>
      </c>
      <c r="F706" s="9" t="str">
        <f>+'Info ELECTRONORTE'!I674</f>
        <v>Media Tension</v>
      </c>
      <c r="G706" s="9">
        <f>+'Info ELECTRONORTE'!K674</f>
        <v>13</v>
      </c>
      <c r="H706" s="9" t="str">
        <f>+'Info ELECTRONORTE'!L674</f>
        <v>Postes</v>
      </c>
      <c r="I706" s="9" t="str">
        <f>+'Info ELECTRONORTE'!M674</f>
        <v>Concreto</v>
      </c>
      <c r="J706" s="9" t="str">
        <f>+'Info ELECTRONORTE'!N674</f>
        <v>PPC19</v>
      </c>
      <c r="K706" s="9" t="str">
        <f>+IF(B706="MOD INV_2018","Según corresponda",VLOOKUP(J706,SICODI!$G$3:$K$2404,2,FALSE))</f>
        <v>POSTE DE CONCRETO ARMADO DE 13/300/150/345</v>
      </c>
      <c r="L706" s="142">
        <f t="shared" si="39"/>
        <v>0.52</v>
      </c>
    </row>
    <row r="707" spans="1:12" x14ac:dyDescent="0.25">
      <c r="A707" s="53">
        <f>+'Info ELECTRONORTE'!A675</f>
        <v>671</v>
      </c>
      <c r="B707" s="26" t="str">
        <f t="shared" si="40"/>
        <v>SICODI</v>
      </c>
      <c r="C707" s="9" t="str">
        <f>+'Info ELECTRONORTE'!B675</f>
        <v>LAMBAYEQUE</v>
      </c>
      <c r="D707" s="9" t="str">
        <f>+'Info ELECTRONORTE'!C675</f>
        <v>CHEPEN - CHICLAYO</v>
      </c>
      <c r="E707" s="9" t="str">
        <f>+'Info ELECTRONORTE'!D675</f>
        <v>CHICLAYO</v>
      </c>
      <c r="F707" s="9" t="str">
        <f>+'Info ELECTRONORTE'!I675</f>
        <v>Media Tension</v>
      </c>
      <c r="G707" s="9">
        <f>+'Info ELECTRONORTE'!K675</f>
        <v>13</v>
      </c>
      <c r="H707" s="9" t="str">
        <f>+'Info ELECTRONORTE'!L675</f>
        <v>Postes</v>
      </c>
      <c r="I707" s="9" t="str">
        <f>+'Info ELECTRONORTE'!M675</f>
        <v>Concreto</v>
      </c>
      <c r="J707" s="9" t="str">
        <f>+'Info ELECTRONORTE'!N675</f>
        <v>PPC19</v>
      </c>
      <c r="K707" s="9" t="str">
        <f>+IF(B707="MOD INV_2018","Según corresponda",VLOOKUP(J707,SICODI!$G$3:$K$2404,2,FALSE))</f>
        <v>POSTE DE CONCRETO ARMADO DE 13/300/150/345</v>
      </c>
      <c r="L707" s="142">
        <f t="shared" si="39"/>
        <v>0.52</v>
      </c>
    </row>
    <row r="708" spans="1:12" x14ac:dyDescent="0.25">
      <c r="A708" s="53">
        <f>+'Info ELECTRONORTE'!A676</f>
        <v>672</v>
      </c>
      <c r="B708" s="26" t="str">
        <f t="shared" si="40"/>
        <v>SICODI</v>
      </c>
      <c r="C708" s="9" t="str">
        <f>+'Info ELECTRONORTE'!B676</f>
        <v>LAMBAYEQUE</v>
      </c>
      <c r="D708" s="9" t="str">
        <f>+'Info ELECTRONORTE'!C676</f>
        <v>CHEPEN - CHICLAYO</v>
      </c>
      <c r="E708" s="9" t="str">
        <f>+'Info ELECTRONORTE'!D676</f>
        <v>CHICLAYO</v>
      </c>
      <c r="F708" s="9" t="str">
        <f>+'Info ELECTRONORTE'!I676</f>
        <v>Media Tension</v>
      </c>
      <c r="G708" s="9">
        <f>+'Info ELECTRONORTE'!K676</f>
        <v>13</v>
      </c>
      <c r="H708" s="9" t="str">
        <f>+'Info ELECTRONORTE'!L676</f>
        <v>Postes</v>
      </c>
      <c r="I708" s="9" t="str">
        <f>+'Info ELECTRONORTE'!M676</f>
        <v>Concreto</v>
      </c>
      <c r="J708" s="9" t="str">
        <f>+'Info ELECTRONORTE'!N676</f>
        <v>PPC19</v>
      </c>
      <c r="K708" s="9" t="str">
        <f>+IF(B708="MOD INV_2018","Según corresponda",VLOOKUP(J708,SICODI!$G$3:$K$2404,2,FALSE))</f>
        <v>POSTE DE CONCRETO ARMADO DE 13/300/150/345</v>
      </c>
      <c r="L708" s="142">
        <f t="shared" si="39"/>
        <v>0.52</v>
      </c>
    </row>
    <row r="709" spans="1:12" x14ac:dyDescent="0.25">
      <c r="A709" s="53">
        <f>+'Info ELECTRONORTE'!A677</f>
        <v>673</v>
      </c>
      <c r="B709" s="26" t="str">
        <f t="shared" si="40"/>
        <v>SICODI</v>
      </c>
      <c r="C709" s="9" t="str">
        <f>+'Info ELECTRONORTE'!B677</f>
        <v>LAMBAYEQUE</v>
      </c>
      <c r="D709" s="9" t="str">
        <f>+'Info ELECTRONORTE'!C677</f>
        <v>CHEPEN - CHICLAYO</v>
      </c>
      <c r="E709" s="9" t="str">
        <f>+'Info ELECTRONORTE'!D677</f>
        <v>CHICLAYO</v>
      </c>
      <c r="F709" s="9" t="str">
        <f>+'Info ELECTRONORTE'!I677</f>
        <v>Media Tension</v>
      </c>
      <c r="G709" s="9">
        <f>+'Info ELECTRONORTE'!K677</f>
        <v>13</v>
      </c>
      <c r="H709" s="9" t="str">
        <f>+'Info ELECTRONORTE'!L677</f>
        <v>Postes</v>
      </c>
      <c r="I709" s="9" t="str">
        <f>+'Info ELECTRONORTE'!M677</f>
        <v>Concreto</v>
      </c>
      <c r="J709" s="9" t="str">
        <f>+'Info ELECTRONORTE'!N677</f>
        <v>PPC19</v>
      </c>
      <c r="K709" s="9" t="str">
        <f>+IF(B709="MOD INV_2018","Según corresponda",VLOOKUP(J709,SICODI!$G$3:$K$2404,2,FALSE))</f>
        <v>POSTE DE CONCRETO ARMADO DE 13/300/150/345</v>
      </c>
      <c r="L709" s="142">
        <f t="shared" si="39"/>
        <v>0.52</v>
      </c>
    </row>
    <row r="710" spans="1:12" x14ac:dyDescent="0.25">
      <c r="A710" s="53">
        <f>+'Info ELECTRONORTE'!A678</f>
        <v>674</v>
      </c>
      <c r="B710" s="26" t="str">
        <f t="shared" si="40"/>
        <v>SICODI</v>
      </c>
      <c r="C710" s="9" t="str">
        <f>+'Info ELECTRONORTE'!B678</f>
        <v>LAMBAYEQUE</v>
      </c>
      <c r="D710" s="9" t="str">
        <f>+'Info ELECTRONORTE'!C678</f>
        <v>CHEPEN - CHICLAYO</v>
      </c>
      <c r="E710" s="9" t="str">
        <f>+'Info ELECTRONORTE'!D678</f>
        <v>CHICLAYO</v>
      </c>
      <c r="F710" s="9" t="str">
        <f>+'Info ELECTRONORTE'!I678</f>
        <v>Media Tension</v>
      </c>
      <c r="G710" s="9">
        <f>+'Info ELECTRONORTE'!K678</f>
        <v>13</v>
      </c>
      <c r="H710" s="9" t="str">
        <f>+'Info ELECTRONORTE'!L678</f>
        <v>Postes</v>
      </c>
      <c r="I710" s="9" t="str">
        <f>+'Info ELECTRONORTE'!M678</f>
        <v>Concreto</v>
      </c>
      <c r="J710" s="9" t="str">
        <f>+'Info ELECTRONORTE'!N678</f>
        <v>PPC19</v>
      </c>
      <c r="K710" s="9" t="str">
        <f>+IF(B710="MOD INV_2018","Según corresponda",VLOOKUP(J710,SICODI!$G$3:$K$2404,2,FALSE))</f>
        <v>POSTE DE CONCRETO ARMADO DE 13/300/150/345</v>
      </c>
      <c r="L710" s="142">
        <f t="shared" si="39"/>
        <v>0.52</v>
      </c>
    </row>
    <row r="711" spans="1:12" x14ac:dyDescent="0.25">
      <c r="A711" s="53">
        <f>+'Info ELECTRONORTE'!A679</f>
        <v>675</v>
      </c>
      <c r="B711" s="26" t="str">
        <f t="shared" si="40"/>
        <v>SICODI</v>
      </c>
      <c r="C711" s="9" t="str">
        <f>+'Info ELECTRONORTE'!B679</f>
        <v>LAMBAYEQUE</v>
      </c>
      <c r="D711" s="9" t="str">
        <f>+'Info ELECTRONORTE'!C679</f>
        <v>CHEPEN - CHICLAYO</v>
      </c>
      <c r="E711" s="9" t="str">
        <f>+'Info ELECTRONORTE'!D679</f>
        <v>CHICLAYO</v>
      </c>
      <c r="F711" s="9" t="str">
        <f>+'Info ELECTRONORTE'!I679</f>
        <v>Media Tension</v>
      </c>
      <c r="G711" s="9">
        <f>+'Info ELECTRONORTE'!K679</f>
        <v>13</v>
      </c>
      <c r="H711" s="9" t="str">
        <f>+'Info ELECTRONORTE'!L679</f>
        <v>Postes</v>
      </c>
      <c r="I711" s="9" t="str">
        <f>+'Info ELECTRONORTE'!M679</f>
        <v>Concreto</v>
      </c>
      <c r="J711" s="9" t="str">
        <f>+'Info ELECTRONORTE'!N679</f>
        <v>PPC19</v>
      </c>
      <c r="K711" s="9" t="str">
        <f>+IF(B711="MOD INV_2018","Según corresponda",VLOOKUP(J711,SICODI!$G$3:$K$2404,2,FALSE))</f>
        <v>POSTE DE CONCRETO ARMADO DE 13/300/150/345</v>
      </c>
      <c r="L711" s="142">
        <f t="shared" si="39"/>
        <v>0.52</v>
      </c>
    </row>
    <row r="712" spans="1:12" x14ac:dyDescent="0.25">
      <c r="A712" s="53">
        <f>+'Info ELECTRONORTE'!A680</f>
        <v>676</v>
      </c>
      <c r="B712" s="26" t="str">
        <f t="shared" si="40"/>
        <v>SICODI</v>
      </c>
      <c r="C712" s="9" t="str">
        <f>+'Info ELECTRONORTE'!B680</f>
        <v>LAMBAYEQUE</v>
      </c>
      <c r="D712" s="9" t="str">
        <f>+'Info ELECTRONORTE'!C680</f>
        <v>CHEPEN - CHICLAYO</v>
      </c>
      <c r="E712" s="9" t="str">
        <f>+'Info ELECTRONORTE'!D680</f>
        <v>CHICLAYO</v>
      </c>
      <c r="F712" s="9" t="str">
        <f>+'Info ELECTRONORTE'!I680</f>
        <v>Media Tension</v>
      </c>
      <c r="G712" s="9">
        <f>+'Info ELECTRONORTE'!K680</f>
        <v>13</v>
      </c>
      <c r="H712" s="9" t="str">
        <f>+'Info ELECTRONORTE'!L680</f>
        <v>Postes</v>
      </c>
      <c r="I712" s="9" t="str">
        <f>+'Info ELECTRONORTE'!M680</f>
        <v>Concreto</v>
      </c>
      <c r="J712" s="9" t="str">
        <f>+'Info ELECTRONORTE'!N680</f>
        <v>PPC19</v>
      </c>
      <c r="K712" s="9" t="str">
        <f>+IF(B712="MOD INV_2018","Según corresponda",VLOOKUP(J712,SICODI!$G$3:$K$2404,2,FALSE))</f>
        <v>POSTE DE CONCRETO ARMADO DE 13/300/150/345</v>
      </c>
      <c r="L712" s="142">
        <f t="shared" si="39"/>
        <v>0.52</v>
      </c>
    </row>
    <row r="713" spans="1:12" x14ac:dyDescent="0.25">
      <c r="A713" s="53">
        <f>+'Info ELECTRONORTE'!A681</f>
        <v>677</v>
      </c>
      <c r="B713" s="26" t="str">
        <f t="shared" si="40"/>
        <v>SICODI</v>
      </c>
      <c r="C713" s="9" t="str">
        <f>+'Info ELECTRONORTE'!B681</f>
        <v>LAMBAYEQUE</v>
      </c>
      <c r="D713" s="9" t="str">
        <f>+'Info ELECTRONORTE'!C681</f>
        <v>CHEPEN - CHICLAYO</v>
      </c>
      <c r="E713" s="9" t="str">
        <f>+'Info ELECTRONORTE'!D681</f>
        <v>CHICLAYO</v>
      </c>
      <c r="F713" s="9" t="str">
        <f>+'Info ELECTRONORTE'!I681</f>
        <v>Media Tension</v>
      </c>
      <c r="G713" s="9">
        <f>+'Info ELECTRONORTE'!K681</f>
        <v>13</v>
      </c>
      <c r="H713" s="9" t="str">
        <f>+'Info ELECTRONORTE'!L681</f>
        <v>Postes</v>
      </c>
      <c r="I713" s="9" t="str">
        <f>+'Info ELECTRONORTE'!M681</f>
        <v>Concreto</v>
      </c>
      <c r="J713" s="9" t="str">
        <f>+'Info ELECTRONORTE'!N681</f>
        <v>PPC19</v>
      </c>
      <c r="K713" s="9" t="str">
        <f>+IF(B713="MOD INV_2018","Según corresponda",VLOOKUP(J713,SICODI!$G$3:$K$2404,2,FALSE))</f>
        <v>POSTE DE CONCRETO ARMADO DE 13/300/150/345</v>
      </c>
      <c r="L713" s="142">
        <f t="shared" si="39"/>
        <v>0.52</v>
      </c>
    </row>
    <row r="714" spans="1:12" x14ac:dyDescent="0.25">
      <c r="A714" s="53">
        <f>+'Info ELECTRONORTE'!A682</f>
        <v>678</v>
      </c>
      <c r="B714" s="26" t="str">
        <f t="shared" si="40"/>
        <v>SICODI</v>
      </c>
      <c r="C714" s="9" t="str">
        <f>+'Info ELECTRONORTE'!B682</f>
        <v>LAMBAYEQUE</v>
      </c>
      <c r="D714" s="9" t="str">
        <f>+'Info ELECTRONORTE'!C682</f>
        <v>CHEPEN - CHICLAYO</v>
      </c>
      <c r="E714" s="9" t="str">
        <f>+'Info ELECTRONORTE'!D682</f>
        <v>CHICLAYO</v>
      </c>
      <c r="F714" s="9" t="str">
        <f>+'Info ELECTRONORTE'!I682</f>
        <v>Media Tension</v>
      </c>
      <c r="G714" s="9">
        <f>+'Info ELECTRONORTE'!K682</f>
        <v>13</v>
      </c>
      <c r="H714" s="9" t="str">
        <f>+'Info ELECTRONORTE'!L682</f>
        <v>Postes</v>
      </c>
      <c r="I714" s="9" t="str">
        <f>+'Info ELECTRONORTE'!M682</f>
        <v>Concreto</v>
      </c>
      <c r="J714" s="9" t="str">
        <f>+'Info ELECTRONORTE'!N682</f>
        <v>PPC19</v>
      </c>
      <c r="K714" s="9" t="str">
        <f>+IF(B714="MOD INV_2018","Según corresponda",VLOOKUP(J714,SICODI!$G$3:$K$2404,2,FALSE))</f>
        <v>POSTE DE CONCRETO ARMADO DE 13/300/150/345</v>
      </c>
      <c r="L714" s="142">
        <f t="shared" si="39"/>
        <v>0.52</v>
      </c>
    </row>
    <row r="715" spans="1:12" x14ac:dyDescent="0.25">
      <c r="A715" s="53">
        <f>+'Info ELECTRONORTE'!A683</f>
        <v>679</v>
      </c>
      <c r="B715" s="26" t="str">
        <f t="shared" si="40"/>
        <v>SICODI</v>
      </c>
      <c r="C715" s="9" t="str">
        <f>+'Info ELECTRONORTE'!B683</f>
        <v>LAMBAYEQUE</v>
      </c>
      <c r="D715" s="9" t="str">
        <f>+'Info ELECTRONORTE'!C683</f>
        <v>CHEPEN - CHICLAYO</v>
      </c>
      <c r="E715" s="9" t="str">
        <f>+'Info ELECTRONORTE'!D683</f>
        <v>CHICLAYO</v>
      </c>
      <c r="F715" s="9" t="str">
        <f>+'Info ELECTRONORTE'!I683</f>
        <v>Media Tension</v>
      </c>
      <c r="G715" s="9">
        <f>+'Info ELECTRONORTE'!K683</f>
        <v>13</v>
      </c>
      <c r="H715" s="9" t="str">
        <f>+'Info ELECTRONORTE'!L683</f>
        <v>Postes</v>
      </c>
      <c r="I715" s="9" t="str">
        <f>+'Info ELECTRONORTE'!M683</f>
        <v>Concreto</v>
      </c>
      <c r="J715" s="9" t="str">
        <f>+'Info ELECTRONORTE'!N683</f>
        <v>PPC19</v>
      </c>
      <c r="K715" s="9" t="str">
        <f>+IF(B715="MOD INV_2018","Según corresponda",VLOOKUP(J715,SICODI!$G$3:$K$2404,2,FALSE))</f>
        <v>POSTE DE CONCRETO ARMADO DE 13/300/150/345</v>
      </c>
      <c r="L715" s="142">
        <f t="shared" si="39"/>
        <v>0.52</v>
      </c>
    </row>
    <row r="716" spans="1:12" x14ac:dyDescent="0.25">
      <c r="A716" s="53">
        <f>+'Info ELECTRONORTE'!A684</f>
        <v>680</v>
      </c>
      <c r="B716" s="26" t="str">
        <f t="shared" si="40"/>
        <v>SICODI</v>
      </c>
      <c r="C716" s="9" t="str">
        <f>+'Info ELECTRONORTE'!B684</f>
        <v>LAMBAYEQUE</v>
      </c>
      <c r="D716" s="9" t="str">
        <f>+'Info ELECTRONORTE'!C684</f>
        <v>CHEPEN - CHICLAYO</v>
      </c>
      <c r="E716" s="9" t="str">
        <f>+'Info ELECTRONORTE'!D684</f>
        <v>CHICLAYO</v>
      </c>
      <c r="F716" s="9" t="str">
        <f>+'Info ELECTRONORTE'!I684</f>
        <v>Media Tension</v>
      </c>
      <c r="G716" s="9">
        <f>+'Info ELECTRONORTE'!K684</f>
        <v>13</v>
      </c>
      <c r="H716" s="9" t="str">
        <f>+'Info ELECTRONORTE'!L684</f>
        <v>Postes</v>
      </c>
      <c r="I716" s="9" t="str">
        <f>+'Info ELECTRONORTE'!M684</f>
        <v>Concreto</v>
      </c>
      <c r="J716" s="9" t="str">
        <f>+'Info ELECTRONORTE'!N684</f>
        <v>PPC19</v>
      </c>
      <c r="K716" s="9" t="str">
        <f>+IF(B716="MOD INV_2018","Según corresponda",VLOOKUP(J716,SICODI!$G$3:$K$2404,2,FALSE))</f>
        <v>POSTE DE CONCRETO ARMADO DE 13/300/150/345</v>
      </c>
      <c r="L716" s="142">
        <f t="shared" si="39"/>
        <v>0.52</v>
      </c>
    </row>
    <row r="717" spans="1:12" x14ac:dyDescent="0.25">
      <c r="A717" s="53">
        <f>+'Info ELECTRONORTE'!A685</f>
        <v>681</v>
      </c>
      <c r="B717" s="26" t="str">
        <f t="shared" si="40"/>
        <v>SICODI</v>
      </c>
      <c r="C717" s="9" t="str">
        <f>+'Info ELECTRONORTE'!B685</f>
        <v>LAMBAYEQUE</v>
      </c>
      <c r="D717" s="9" t="str">
        <f>+'Info ELECTRONORTE'!C685</f>
        <v>CHEPEN - CHICLAYO</v>
      </c>
      <c r="E717" s="9" t="str">
        <f>+'Info ELECTRONORTE'!D685</f>
        <v>CHICLAYO</v>
      </c>
      <c r="F717" s="9" t="str">
        <f>+'Info ELECTRONORTE'!I685</f>
        <v>Media Tension</v>
      </c>
      <c r="G717" s="9">
        <f>+'Info ELECTRONORTE'!K685</f>
        <v>13</v>
      </c>
      <c r="H717" s="9" t="str">
        <f>+'Info ELECTRONORTE'!L685</f>
        <v>Postes</v>
      </c>
      <c r="I717" s="9" t="str">
        <f>+'Info ELECTRONORTE'!M685</f>
        <v>Concreto</v>
      </c>
      <c r="J717" s="9" t="str">
        <f>+'Info ELECTRONORTE'!N685</f>
        <v>PPC19</v>
      </c>
      <c r="K717" s="9" t="str">
        <f>+IF(B717="MOD INV_2018","Según corresponda",VLOOKUP(J717,SICODI!$G$3:$K$2404,2,FALSE))</f>
        <v>POSTE DE CONCRETO ARMADO DE 13/300/150/345</v>
      </c>
      <c r="L717" s="142">
        <f t="shared" si="39"/>
        <v>0.52</v>
      </c>
    </row>
    <row r="718" spans="1:12" x14ac:dyDescent="0.25">
      <c r="A718" s="53">
        <f>+'Info ELECTRONORTE'!A686</f>
        <v>682</v>
      </c>
      <c r="B718" s="26" t="str">
        <f t="shared" si="40"/>
        <v>SICODI</v>
      </c>
      <c r="C718" s="9" t="str">
        <f>+'Info ELECTRONORTE'!B686</f>
        <v>LAMBAYEQUE</v>
      </c>
      <c r="D718" s="9" t="str">
        <f>+'Info ELECTRONORTE'!C686</f>
        <v>CHEPEN - CHICLAYO</v>
      </c>
      <c r="E718" s="9" t="str">
        <f>+'Info ELECTRONORTE'!D686</f>
        <v>CHICLAYO</v>
      </c>
      <c r="F718" s="9" t="str">
        <f>+'Info ELECTRONORTE'!I686</f>
        <v>Media Tension</v>
      </c>
      <c r="G718" s="9">
        <f>+'Info ELECTRONORTE'!K686</f>
        <v>13</v>
      </c>
      <c r="H718" s="9" t="str">
        <f>+'Info ELECTRONORTE'!L686</f>
        <v>Postes</v>
      </c>
      <c r="I718" s="9" t="str">
        <f>+'Info ELECTRONORTE'!M686</f>
        <v>Concreto</v>
      </c>
      <c r="J718" s="9" t="str">
        <f>+'Info ELECTRONORTE'!N686</f>
        <v>PPC19</v>
      </c>
      <c r="K718" s="9" t="str">
        <f>+IF(B718="MOD INV_2018","Según corresponda",VLOOKUP(J718,SICODI!$G$3:$K$2404,2,FALSE))</f>
        <v>POSTE DE CONCRETO ARMADO DE 13/300/150/345</v>
      </c>
      <c r="L718" s="142">
        <f t="shared" si="39"/>
        <v>0.52</v>
      </c>
    </row>
    <row r="719" spans="1:12" x14ac:dyDescent="0.25">
      <c r="A719" s="53">
        <f>+'Info ELECTRONORTE'!A687</f>
        <v>683</v>
      </c>
      <c r="B719" s="26" t="str">
        <f t="shared" si="40"/>
        <v>SICODI</v>
      </c>
      <c r="C719" s="9" t="str">
        <f>+'Info ELECTRONORTE'!B687</f>
        <v>LAMBAYEQUE</v>
      </c>
      <c r="D719" s="9" t="str">
        <f>+'Info ELECTRONORTE'!C687</f>
        <v>CHEPEN - CHICLAYO</v>
      </c>
      <c r="E719" s="9" t="str">
        <f>+'Info ELECTRONORTE'!D687</f>
        <v>CHICLAYO</v>
      </c>
      <c r="F719" s="9" t="str">
        <f>+'Info ELECTRONORTE'!I687</f>
        <v>Media Tension</v>
      </c>
      <c r="G719" s="9">
        <f>+'Info ELECTRONORTE'!K687</f>
        <v>13</v>
      </c>
      <c r="H719" s="9" t="str">
        <f>+'Info ELECTRONORTE'!L687</f>
        <v>Postes</v>
      </c>
      <c r="I719" s="9" t="str">
        <f>+'Info ELECTRONORTE'!M687</f>
        <v>Concreto</v>
      </c>
      <c r="J719" s="9" t="str">
        <f>+'Info ELECTRONORTE'!N687</f>
        <v>PPC19</v>
      </c>
      <c r="K719" s="9" t="str">
        <f>+IF(B719="MOD INV_2018","Según corresponda",VLOOKUP(J719,SICODI!$G$3:$K$2404,2,FALSE))</f>
        <v>POSTE DE CONCRETO ARMADO DE 13/300/150/345</v>
      </c>
      <c r="L719" s="142">
        <f t="shared" si="39"/>
        <v>0.52</v>
      </c>
    </row>
    <row r="720" spans="1:12" x14ac:dyDescent="0.25">
      <c r="A720" s="53">
        <f>+'Info ELECTRONORTE'!A688</f>
        <v>684</v>
      </c>
      <c r="B720" s="26" t="str">
        <f t="shared" si="40"/>
        <v>SICODI</v>
      </c>
      <c r="C720" s="9" t="str">
        <f>+'Info ELECTRONORTE'!B688</f>
        <v>LAMBAYEQUE</v>
      </c>
      <c r="D720" s="9" t="str">
        <f>+'Info ELECTRONORTE'!C688</f>
        <v>CHEPEN - CHICLAYO</v>
      </c>
      <c r="E720" s="9" t="str">
        <f>+'Info ELECTRONORTE'!D688</f>
        <v>CHICLAYO</v>
      </c>
      <c r="F720" s="9" t="str">
        <f>+'Info ELECTRONORTE'!I688</f>
        <v>Media Tension</v>
      </c>
      <c r="G720" s="9">
        <f>+'Info ELECTRONORTE'!K688</f>
        <v>13</v>
      </c>
      <c r="H720" s="9" t="str">
        <f>+'Info ELECTRONORTE'!L688</f>
        <v>Postes</v>
      </c>
      <c r="I720" s="9" t="str">
        <f>+'Info ELECTRONORTE'!M688</f>
        <v>Concreto</v>
      </c>
      <c r="J720" s="9" t="str">
        <f>+'Info ELECTRONORTE'!N688</f>
        <v>PPC19</v>
      </c>
      <c r="K720" s="9" t="str">
        <f>+IF(B720="MOD INV_2018","Según corresponda",VLOOKUP(J720,SICODI!$G$3:$K$2404,2,FALSE))</f>
        <v>POSTE DE CONCRETO ARMADO DE 13/300/150/345</v>
      </c>
      <c r="L720" s="142">
        <f t="shared" si="39"/>
        <v>0.52</v>
      </c>
    </row>
    <row r="721" spans="1:12" x14ac:dyDescent="0.25">
      <c r="A721" s="53">
        <f>+'Info ELECTRONORTE'!A689</f>
        <v>685</v>
      </c>
      <c r="B721" s="26" t="str">
        <f t="shared" si="40"/>
        <v>SICODI</v>
      </c>
      <c r="C721" s="9" t="str">
        <f>+'Info ELECTRONORTE'!B689</f>
        <v>LAMBAYEQUE</v>
      </c>
      <c r="D721" s="9" t="str">
        <f>+'Info ELECTRONORTE'!C689</f>
        <v>CHEPEN - CHICLAYO</v>
      </c>
      <c r="E721" s="9" t="str">
        <f>+'Info ELECTRONORTE'!D689</f>
        <v>CHICLAYO</v>
      </c>
      <c r="F721" s="9" t="str">
        <f>+'Info ELECTRONORTE'!I689</f>
        <v>Media Tension</v>
      </c>
      <c r="G721" s="9">
        <f>+'Info ELECTRONORTE'!K689</f>
        <v>13</v>
      </c>
      <c r="H721" s="9" t="str">
        <f>+'Info ELECTRONORTE'!L689</f>
        <v>Postes</v>
      </c>
      <c r="I721" s="9" t="str">
        <f>+'Info ELECTRONORTE'!M689</f>
        <v>Concreto</v>
      </c>
      <c r="J721" s="9" t="str">
        <f>+'Info ELECTRONORTE'!N689</f>
        <v>PPC19</v>
      </c>
      <c r="K721" s="9" t="str">
        <f>+IF(B721="MOD INV_2018","Según corresponda",VLOOKUP(J721,SICODI!$G$3:$K$2404,2,FALSE))</f>
        <v>POSTE DE CONCRETO ARMADO DE 13/300/150/345</v>
      </c>
      <c r="L721" s="142">
        <f t="shared" si="39"/>
        <v>0.52</v>
      </c>
    </row>
    <row r="722" spans="1:12" x14ac:dyDescent="0.25">
      <c r="A722" s="53">
        <f>+'Info ELECTRONORTE'!A690</f>
        <v>686</v>
      </c>
      <c r="B722" s="26" t="str">
        <f t="shared" si="40"/>
        <v>SICODI</v>
      </c>
      <c r="C722" s="9" t="str">
        <f>+'Info ELECTRONORTE'!B690</f>
        <v>LAMBAYEQUE</v>
      </c>
      <c r="D722" s="9" t="str">
        <f>+'Info ELECTRONORTE'!C690</f>
        <v>CHEPEN - CHICLAYO</v>
      </c>
      <c r="E722" s="9" t="str">
        <f>+'Info ELECTRONORTE'!D690</f>
        <v>CHICLAYO</v>
      </c>
      <c r="F722" s="9" t="str">
        <f>+'Info ELECTRONORTE'!I690</f>
        <v>Media Tension</v>
      </c>
      <c r="G722" s="9">
        <f>+'Info ELECTRONORTE'!K690</f>
        <v>13</v>
      </c>
      <c r="H722" s="9" t="str">
        <f>+'Info ELECTRONORTE'!L690</f>
        <v>Postes</v>
      </c>
      <c r="I722" s="9" t="str">
        <f>+'Info ELECTRONORTE'!M690</f>
        <v>Concreto</v>
      </c>
      <c r="J722" s="9" t="str">
        <f>+'Info ELECTRONORTE'!N690</f>
        <v>PPC19</v>
      </c>
      <c r="K722" s="9" t="str">
        <f>+IF(B722="MOD INV_2018","Según corresponda",VLOOKUP(J722,SICODI!$G$3:$K$2404,2,FALSE))</f>
        <v>POSTE DE CONCRETO ARMADO DE 13/300/150/345</v>
      </c>
      <c r="L722" s="142">
        <f t="shared" si="39"/>
        <v>0.52</v>
      </c>
    </row>
    <row r="723" spans="1:12" x14ac:dyDescent="0.25">
      <c r="A723" s="53">
        <f>+'Info ELECTRONORTE'!A691</f>
        <v>687</v>
      </c>
      <c r="B723" s="26" t="str">
        <f t="shared" si="40"/>
        <v>SICODI</v>
      </c>
      <c r="C723" s="9" t="str">
        <f>+'Info ELECTRONORTE'!B691</f>
        <v>LAMBAYEQUE</v>
      </c>
      <c r="D723" s="9" t="str">
        <f>+'Info ELECTRONORTE'!C691</f>
        <v>CHEPEN - CHICLAYO</v>
      </c>
      <c r="E723" s="9" t="str">
        <f>+'Info ELECTRONORTE'!D691</f>
        <v>CHICLAYO</v>
      </c>
      <c r="F723" s="9" t="str">
        <f>+'Info ELECTRONORTE'!I691</f>
        <v>Media Tension</v>
      </c>
      <c r="G723" s="9">
        <f>+'Info ELECTRONORTE'!K691</f>
        <v>13</v>
      </c>
      <c r="H723" s="9" t="str">
        <f>+'Info ELECTRONORTE'!L691</f>
        <v>Postes</v>
      </c>
      <c r="I723" s="9" t="str">
        <f>+'Info ELECTRONORTE'!M691</f>
        <v>Concreto</v>
      </c>
      <c r="J723" s="9" t="str">
        <f>+'Info ELECTRONORTE'!N691</f>
        <v>PPC19</v>
      </c>
      <c r="K723" s="9" t="str">
        <f>+IF(B723="MOD INV_2018","Según corresponda",VLOOKUP(J723,SICODI!$G$3:$K$2404,2,FALSE))</f>
        <v>POSTE DE CONCRETO ARMADO DE 13/300/150/345</v>
      </c>
      <c r="L723" s="142">
        <f t="shared" si="39"/>
        <v>0.52</v>
      </c>
    </row>
    <row r="724" spans="1:12" x14ac:dyDescent="0.25">
      <c r="A724" s="53">
        <f>+'Info ELECTRONORTE'!A692</f>
        <v>688</v>
      </c>
      <c r="B724" s="26" t="str">
        <f t="shared" si="40"/>
        <v>SICODI</v>
      </c>
      <c r="C724" s="9" t="str">
        <f>+'Info ELECTRONORTE'!B692</f>
        <v>LAMBAYEQUE</v>
      </c>
      <c r="D724" s="9" t="str">
        <f>+'Info ELECTRONORTE'!C692</f>
        <v>CHEPEN - CHICLAYO</v>
      </c>
      <c r="E724" s="9" t="str">
        <f>+'Info ELECTRONORTE'!D692</f>
        <v>CHICLAYO</v>
      </c>
      <c r="F724" s="9" t="str">
        <f>+'Info ELECTRONORTE'!I692</f>
        <v>Media Tension</v>
      </c>
      <c r="G724" s="9">
        <f>+'Info ELECTRONORTE'!K692</f>
        <v>13</v>
      </c>
      <c r="H724" s="9" t="str">
        <f>+'Info ELECTRONORTE'!L692</f>
        <v>Postes</v>
      </c>
      <c r="I724" s="9" t="str">
        <f>+'Info ELECTRONORTE'!M692</f>
        <v>Concreto</v>
      </c>
      <c r="J724" s="9" t="str">
        <f>+'Info ELECTRONORTE'!N692</f>
        <v>PPC19</v>
      </c>
      <c r="K724" s="9" t="str">
        <f>+IF(B724="MOD INV_2018","Según corresponda",VLOOKUP(J724,SICODI!$G$3:$K$2404,2,FALSE))</f>
        <v>POSTE DE CONCRETO ARMADO DE 13/300/150/345</v>
      </c>
      <c r="L724" s="142">
        <f t="shared" si="39"/>
        <v>0.52</v>
      </c>
    </row>
    <row r="725" spans="1:12" x14ac:dyDescent="0.25">
      <c r="A725" s="53">
        <f>+'Info ELECTRONORTE'!A693</f>
        <v>689</v>
      </c>
      <c r="B725" s="26" t="str">
        <f t="shared" si="40"/>
        <v>SICODI</v>
      </c>
      <c r="C725" s="9" t="str">
        <f>+'Info ELECTRONORTE'!B693</f>
        <v>LAMBAYEQUE</v>
      </c>
      <c r="D725" s="9" t="str">
        <f>+'Info ELECTRONORTE'!C693</f>
        <v>CHEPEN - CHICLAYO</v>
      </c>
      <c r="E725" s="9" t="str">
        <f>+'Info ELECTRONORTE'!D693</f>
        <v>CHICLAYO</v>
      </c>
      <c r="F725" s="9" t="str">
        <f>+'Info ELECTRONORTE'!I693</f>
        <v>Media Tension</v>
      </c>
      <c r="G725" s="9">
        <f>+'Info ELECTRONORTE'!K693</f>
        <v>13</v>
      </c>
      <c r="H725" s="9" t="str">
        <f>+'Info ELECTRONORTE'!L693</f>
        <v>Postes</v>
      </c>
      <c r="I725" s="9" t="str">
        <f>+'Info ELECTRONORTE'!M693</f>
        <v>Concreto</v>
      </c>
      <c r="J725" s="9" t="str">
        <f>+'Info ELECTRONORTE'!N693</f>
        <v>PPC19</v>
      </c>
      <c r="K725" s="9" t="str">
        <f>+IF(B725="MOD INV_2018","Según corresponda",VLOOKUP(J725,SICODI!$G$3:$K$2404,2,FALSE))</f>
        <v>POSTE DE CONCRETO ARMADO DE 13/300/150/345</v>
      </c>
      <c r="L725" s="142">
        <f t="shared" si="39"/>
        <v>0.52</v>
      </c>
    </row>
    <row r="726" spans="1:12" x14ac:dyDescent="0.25">
      <c r="A726" s="53">
        <f>+'Info ELECTRONORTE'!A694</f>
        <v>690</v>
      </c>
      <c r="B726" s="26" t="str">
        <f t="shared" si="40"/>
        <v>SICODI</v>
      </c>
      <c r="C726" s="9" t="str">
        <f>+'Info ELECTRONORTE'!B694</f>
        <v>LAMBAYEQUE</v>
      </c>
      <c r="D726" s="9" t="str">
        <f>+'Info ELECTRONORTE'!C694</f>
        <v>CHEPEN - CHICLAYO</v>
      </c>
      <c r="E726" s="9" t="str">
        <f>+'Info ELECTRONORTE'!D694</f>
        <v>CHICLAYO</v>
      </c>
      <c r="F726" s="9" t="str">
        <f>+'Info ELECTRONORTE'!I694</f>
        <v>Media Tension</v>
      </c>
      <c r="G726" s="9">
        <f>+'Info ELECTRONORTE'!K694</f>
        <v>13</v>
      </c>
      <c r="H726" s="9" t="str">
        <f>+'Info ELECTRONORTE'!L694</f>
        <v>Postes</v>
      </c>
      <c r="I726" s="9" t="str">
        <f>+'Info ELECTRONORTE'!M694</f>
        <v>Concreto</v>
      </c>
      <c r="J726" s="9" t="str">
        <f>+'Info ELECTRONORTE'!N694</f>
        <v>PPC19</v>
      </c>
      <c r="K726" s="9" t="str">
        <f>+IF(B726="MOD INV_2018","Según corresponda",VLOOKUP(J726,SICODI!$G$3:$K$2404,2,FALSE))</f>
        <v>POSTE DE CONCRETO ARMADO DE 13/300/150/345</v>
      </c>
      <c r="L726" s="142">
        <f t="shared" si="39"/>
        <v>0.52</v>
      </c>
    </row>
    <row r="727" spans="1:12" x14ac:dyDescent="0.25">
      <c r="A727" s="53">
        <f>+'Info ELECTRONORTE'!A695</f>
        <v>691</v>
      </c>
      <c r="B727" s="26" t="str">
        <f t="shared" si="40"/>
        <v>SICODI</v>
      </c>
      <c r="C727" s="9" t="str">
        <f>+'Info ELECTRONORTE'!B695</f>
        <v>LAMBAYEQUE</v>
      </c>
      <c r="D727" s="9" t="str">
        <f>+'Info ELECTRONORTE'!C695</f>
        <v>CHEPEN - CHICLAYO</v>
      </c>
      <c r="E727" s="9" t="str">
        <f>+'Info ELECTRONORTE'!D695</f>
        <v>CHICLAYO</v>
      </c>
      <c r="F727" s="9" t="str">
        <f>+'Info ELECTRONORTE'!I695</f>
        <v>Media Tension</v>
      </c>
      <c r="G727" s="9">
        <f>+'Info ELECTRONORTE'!K695</f>
        <v>13</v>
      </c>
      <c r="H727" s="9" t="str">
        <f>+'Info ELECTRONORTE'!L695</f>
        <v>Postes</v>
      </c>
      <c r="I727" s="9" t="str">
        <f>+'Info ELECTRONORTE'!M695</f>
        <v>Concreto</v>
      </c>
      <c r="J727" s="9" t="str">
        <f>+'Info ELECTRONORTE'!N695</f>
        <v>PPC19</v>
      </c>
      <c r="K727" s="9" t="str">
        <f>+IF(B727="MOD INV_2018","Según corresponda",VLOOKUP(J727,SICODI!$G$3:$K$2404,2,FALSE))</f>
        <v>POSTE DE CONCRETO ARMADO DE 13/300/150/345</v>
      </c>
      <c r="L727" s="142">
        <f t="shared" si="39"/>
        <v>0.52</v>
      </c>
    </row>
    <row r="728" spans="1:12" x14ac:dyDescent="0.25">
      <c r="A728" s="53">
        <f>+'Info ELECTRONORTE'!A696</f>
        <v>692</v>
      </c>
      <c r="B728" s="26" t="str">
        <f t="shared" si="40"/>
        <v>SICODI</v>
      </c>
      <c r="C728" s="9" t="str">
        <f>+'Info ELECTRONORTE'!B696</f>
        <v>LAMBAYEQUE</v>
      </c>
      <c r="D728" s="9" t="str">
        <f>+'Info ELECTRONORTE'!C696</f>
        <v>CHEPEN - CHICLAYO</v>
      </c>
      <c r="E728" s="9" t="str">
        <f>+'Info ELECTRONORTE'!D696</f>
        <v>CHICLAYO</v>
      </c>
      <c r="F728" s="9" t="str">
        <f>+'Info ELECTRONORTE'!I696</f>
        <v>Media Tension</v>
      </c>
      <c r="G728" s="9">
        <f>+'Info ELECTRONORTE'!K696</f>
        <v>13</v>
      </c>
      <c r="H728" s="9" t="str">
        <f>+'Info ELECTRONORTE'!L696</f>
        <v>Postes</v>
      </c>
      <c r="I728" s="9" t="str">
        <f>+'Info ELECTRONORTE'!M696</f>
        <v>Concreto</v>
      </c>
      <c r="J728" s="9" t="str">
        <f>+'Info ELECTRONORTE'!N696</f>
        <v>PPC19</v>
      </c>
      <c r="K728" s="9" t="str">
        <f>+IF(B728="MOD INV_2018","Según corresponda",VLOOKUP(J728,SICODI!$G$3:$K$2404,2,FALSE))</f>
        <v>POSTE DE CONCRETO ARMADO DE 13/300/150/345</v>
      </c>
      <c r="L728" s="142">
        <f t="shared" si="39"/>
        <v>0.52</v>
      </c>
    </row>
    <row r="729" spans="1:12" x14ac:dyDescent="0.25">
      <c r="A729" s="53">
        <f>+'Info ELECTRONORTE'!A697</f>
        <v>693</v>
      </c>
      <c r="B729" s="26" t="str">
        <f t="shared" si="40"/>
        <v>SICODI</v>
      </c>
      <c r="C729" s="9" t="str">
        <f>+'Info ELECTRONORTE'!B697</f>
        <v>LAMBAYEQUE</v>
      </c>
      <c r="D729" s="9" t="str">
        <f>+'Info ELECTRONORTE'!C697</f>
        <v>CHEPEN - CHICLAYO</v>
      </c>
      <c r="E729" s="9" t="str">
        <f>+'Info ELECTRONORTE'!D697</f>
        <v>CHICLAYO</v>
      </c>
      <c r="F729" s="9" t="str">
        <f>+'Info ELECTRONORTE'!I697</f>
        <v>Media Tension</v>
      </c>
      <c r="G729" s="9">
        <f>+'Info ELECTRONORTE'!K697</f>
        <v>12</v>
      </c>
      <c r="H729" s="9" t="str">
        <f>+'Info ELECTRONORTE'!L697</f>
        <v>Postes</v>
      </c>
      <c r="I729" s="9" t="str">
        <f>+'Info ELECTRONORTE'!M697</f>
        <v>Concreto</v>
      </c>
      <c r="J729" s="9" t="str">
        <f>+'Info ELECTRONORTE'!N697</f>
        <v>PPC16</v>
      </c>
      <c r="K729" s="9" t="str">
        <f>+IF(B729="MOD INV_2018","Según corresponda",VLOOKUP(J729,SICODI!$G$3:$K$2404,2,FALSE))</f>
        <v>POSTE DE CONCRETO ARMADO DE 12/300/150/330</v>
      </c>
      <c r="L729" s="142">
        <f t="shared" si="39"/>
        <v>0.52</v>
      </c>
    </row>
    <row r="730" spans="1:12" x14ac:dyDescent="0.25">
      <c r="A730" s="53">
        <f>+'Info ELECTRONORTE'!A698</f>
        <v>694</v>
      </c>
      <c r="B730" s="26" t="str">
        <f t="shared" si="40"/>
        <v>SICODI</v>
      </c>
      <c r="C730" s="9" t="str">
        <f>+'Info ELECTRONORTE'!B698</f>
        <v>LAMBAYEQUE</v>
      </c>
      <c r="D730" s="9" t="str">
        <f>+'Info ELECTRONORTE'!C698</f>
        <v>CHEPEN - CHICLAYO</v>
      </c>
      <c r="E730" s="9" t="str">
        <f>+'Info ELECTRONORTE'!D698</f>
        <v>CHICLAYO</v>
      </c>
      <c r="F730" s="9" t="str">
        <f>+'Info ELECTRONORTE'!I698</f>
        <v>Media Tension</v>
      </c>
      <c r="G730" s="9">
        <f>+'Info ELECTRONORTE'!K698</f>
        <v>13</v>
      </c>
      <c r="H730" s="9" t="str">
        <f>+'Info ELECTRONORTE'!L698</f>
        <v>Postes</v>
      </c>
      <c r="I730" s="9" t="str">
        <f>+'Info ELECTRONORTE'!M698</f>
        <v>Concreto</v>
      </c>
      <c r="J730" s="9" t="str">
        <f>+'Info ELECTRONORTE'!N698</f>
        <v>PPC19</v>
      </c>
      <c r="K730" s="9" t="str">
        <f>+IF(B730="MOD INV_2018","Según corresponda",VLOOKUP(J730,SICODI!$G$3:$K$2404,2,FALSE))</f>
        <v>POSTE DE CONCRETO ARMADO DE 13/300/150/345</v>
      </c>
      <c r="L730" s="142">
        <f t="shared" si="39"/>
        <v>0.52</v>
      </c>
    </row>
    <row r="731" spans="1:12" x14ac:dyDescent="0.25">
      <c r="A731" s="53">
        <f>+'Info ELECTRONORTE'!A699</f>
        <v>695</v>
      </c>
      <c r="B731" s="26" t="str">
        <f t="shared" si="40"/>
        <v>SICODI</v>
      </c>
      <c r="C731" s="9" t="str">
        <f>+'Info ELECTRONORTE'!B699</f>
        <v>LAMBAYEQUE</v>
      </c>
      <c r="D731" s="9" t="str">
        <f>+'Info ELECTRONORTE'!C699</f>
        <v>CHEPEN - CHICLAYO</v>
      </c>
      <c r="E731" s="9" t="str">
        <f>+'Info ELECTRONORTE'!D699</f>
        <v>CHICLAYO</v>
      </c>
      <c r="F731" s="9" t="str">
        <f>+'Info ELECTRONORTE'!I699</f>
        <v>Media Tension</v>
      </c>
      <c r="G731" s="9">
        <f>+'Info ELECTRONORTE'!K699</f>
        <v>13</v>
      </c>
      <c r="H731" s="9" t="str">
        <f>+'Info ELECTRONORTE'!L699</f>
        <v>Postes</v>
      </c>
      <c r="I731" s="9" t="str">
        <f>+'Info ELECTRONORTE'!M699</f>
        <v>Concreto</v>
      </c>
      <c r="J731" s="9" t="str">
        <f>+'Info ELECTRONORTE'!N699</f>
        <v>PPC19</v>
      </c>
      <c r="K731" s="9" t="str">
        <f>+IF(B731="MOD INV_2018","Según corresponda",VLOOKUP(J731,SICODI!$G$3:$K$2404,2,FALSE))</f>
        <v>POSTE DE CONCRETO ARMADO DE 13/300/150/345</v>
      </c>
      <c r="L731" s="142">
        <f t="shared" si="39"/>
        <v>0.52</v>
      </c>
    </row>
    <row r="732" spans="1:12" x14ac:dyDescent="0.25">
      <c r="A732" s="53">
        <f>+'Info ELECTRONORTE'!A700</f>
        <v>696</v>
      </c>
      <c r="B732" s="26" t="str">
        <f t="shared" si="40"/>
        <v>SICODI</v>
      </c>
      <c r="C732" s="9" t="str">
        <f>+'Info ELECTRONORTE'!B700</f>
        <v>LAMBAYEQUE</v>
      </c>
      <c r="D732" s="9" t="str">
        <f>+'Info ELECTRONORTE'!C700</f>
        <v>CHEPEN - CHICLAYO</v>
      </c>
      <c r="E732" s="9" t="str">
        <f>+'Info ELECTRONORTE'!D700</f>
        <v>CHICLAYO</v>
      </c>
      <c r="F732" s="9" t="str">
        <f>+'Info ELECTRONORTE'!I700</f>
        <v>Media Tension</v>
      </c>
      <c r="G732" s="9">
        <f>+'Info ELECTRONORTE'!K700</f>
        <v>13</v>
      </c>
      <c r="H732" s="9" t="str">
        <f>+'Info ELECTRONORTE'!L700</f>
        <v>Postes</v>
      </c>
      <c r="I732" s="9" t="str">
        <f>+'Info ELECTRONORTE'!M700</f>
        <v>Concreto</v>
      </c>
      <c r="J732" s="9" t="str">
        <f>+'Info ELECTRONORTE'!N700</f>
        <v>PPC19</v>
      </c>
      <c r="K732" s="9" t="str">
        <f>+IF(B732="MOD INV_2018","Según corresponda",VLOOKUP(J732,SICODI!$G$3:$K$2404,2,FALSE))</f>
        <v>POSTE DE CONCRETO ARMADO DE 13/300/150/345</v>
      </c>
      <c r="L732" s="142">
        <f t="shared" si="39"/>
        <v>0.52</v>
      </c>
    </row>
    <row r="733" spans="1:12" x14ac:dyDescent="0.25">
      <c r="A733" s="53">
        <f>+'Info ELECTRONORTE'!A701</f>
        <v>697</v>
      </c>
      <c r="B733" s="26" t="str">
        <f t="shared" si="40"/>
        <v>SICODI</v>
      </c>
      <c r="C733" s="9" t="str">
        <f>+'Info ELECTRONORTE'!B701</f>
        <v>LAMBAYEQUE</v>
      </c>
      <c r="D733" s="9" t="str">
        <f>+'Info ELECTRONORTE'!C701</f>
        <v>CHEPEN - CHICLAYO</v>
      </c>
      <c r="E733" s="9" t="str">
        <f>+'Info ELECTRONORTE'!D701</f>
        <v>CHICLAYO</v>
      </c>
      <c r="F733" s="9" t="str">
        <f>+'Info ELECTRONORTE'!I701</f>
        <v>Media Tension</v>
      </c>
      <c r="G733" s="9">
        <f>+'Info ELECTRONORTE'!K701</f>
        <v>13</v>
      </c>
      <c r="H733" s="9" t="str">
        <f>+'Info ELECTRONORTE'!L701</f>
        <v>Postes</v>
      </c>
      <c r="I733" s="9" t="str">
        <f>+'Info ELECTRONORTE'!M701</f>
        <v>Concreto</v>
      </c>
      <c r="J733" s="9" t="str">
        <f>+'Info ELECTRONORTE'!N701</f>
        <v>PPC19</v>
      </c>
      <c r="K733" s="9" t="str">
        <f>+IF(B733="MOD INV_2018","Según corresponda",VLOOKUP(J733,SICODI!$G$3:$K$2404,2,FALSE))</f>
        <v>POSTE DE CONCRETO ARMADO DE 13/300/150/345</v>
      </c>
      <c r="L733" s="142">
        <f t="shared" si="39"/>
        <v>0.52</v>
      </c>
    </row>
    <row r="734" spans="1:12" x14ac:dyDescent="0.25">
      <c r="A734" s="53">
        <f>+'Info ELECTRONORTE'!A702</f>
        <v>698</v>
      </c>
      <c r="B734" s="26" t="str">
        <f t="shared" si="40"/>
        <v>SICODI</v>
      </c>
      <c r="C734" s="9" t="str">
        <f>+'Info ELECTRONORTE'!B702</f>
        <v>LAMBAYEQUE</v>
      </c>
      <c r="D734" s="9" t="str">
        <f>+'Info ELECTRONORTE'!C702</f>
        <v>CHEPEN - CHICLAYO</v>
      </c>
      <c r="E734" s="9" t="str">
        <f>+'Info ELECTRONORTE'!D702</f>
        <v>CHICLAYO</v>
      </c>
      <c r="F734" s="9" t="str">
        <f>+'Info ELECTRONORTE'!I702</f>
        <v>Media Tension</v>
      </c>
      <c r="G734" s="9">
        <f>+'Info ELECTRONORTE'!K702</f>
        <v>13</v>
      </c>
      <c r="H734" s="9" t="str">
        <f>+'Info ELECTRONORTE'!L702</f>
        <v>Postes</v>
      </c>
      <c r="I734" s="9" t="str">
        <f>+'Info ELECTRONORTE'!M702</f>
        <v>Concreto</v>
      </c>
      <c r="J734" s="9" t="str">
        <f>+'Info ELECTRONORTE'!N702</f>
        <v>PPC19</v>
      </c>
      <c r="K734" s="9" t="str">
        <f>+IF(B734="MOD INV_2018","Según corresponda",VLOOKUP(J734,SICODI!$G$3:$K$2404,2,FALSE))</f>
        <v>POSTE DE CONCRETO ARMADO DE 13/300/150/345</v>
      </c>
      <c r="L734" s="142">
        <f t="shared" si="39"/>
        <v>0.52</v>
      </c>
    </row>
    <row r="735" spans="1:12" x14ac:dyDescent="0.25">
      <c r="A735" s="53">
        <f>+'Info ELECTRONORTE'!A703</f>
        <v>699</v>
      </c>
      <c r="B735" s="26" t="str">
        <f t="shared" si="40"/>
        <v>SICODI</v>
      </c>
      <c r="C735" s="9" t="str">
        <f>+'Info ELECTRONORTE'!B703</f>
        <v>LAMBAYEQUE</v>
      </c>
      <c r="D735" s="9" t="str">
        <f>+'Info ELECTRONORTE'!C703</f>
        <v>CHEPEN - CHICLAYO</v>
      </c>
      <c r="E735" s="9" t="str">
        <f>+'Info ELECTRONORTE'!D703</f>
        <v>CHICLAYO</v>
      </c>
      <c r="F735" s="9" t="str">
        <f>+'Info ELECTRONORTE'!I703</f>
        <v>Media Tension</v>
      </c>
      <c r="G735" s="9">
        <f>+'Info ELECTRONORTE'!K703</f>
        <v>13</v>
      </c>
      <c r="H735" s="9" t="str">
        <f>+'Info ELECTRONORTE'!L703</f>
        <v>Postes</v>
      </c>
      <c r="I735" s="9" t="str">
        <f>+'Info ELECTRONORTE'!M703</f>
        <v>Concreto</v>
      </c>
      <c r="J735" s="9" t="str">
        <f>+'Info ELECTRONORTE'!N703</f>
        <v>PPC19</v>
      </c>
      <c r="K735" s="9" t="str">
        <f>+IF(B735="MOD INV_2018","Según corresponda",VLOOKUP(J735,SICODI!$G$3:$K$2404,2,FALSE))</f>
        <v>POSTE DE CONCRETO ARMADO DE 13/300/150/345</v>
      </c>
      <c r="L735" s="142">
        <f t="shared" si="39"/>
        <v>0.52</v>
      </c>
    </row>
    <row r="736" spans="1:12" x14ac:dyDescent="0.25">
      <c r="A736" s="53">
        <f>+'Info ELECTRONORTE'!A704</f>
        <v>700</v>
      </c>
      <c r="B736" s="26" t="str">
        <f t="shared" si="40"/>
        <v>SICODI</v>
      </c>
      <c r="C736" s="9" t="str">
        <f>+'Info ELECTRONORTE'!B704</f>
        <v>LAMBAYEQUE</v>
      </c>
      <c r="D736" s="9" t="str">
        <f>+'Info ELECTRONORTE'!C704</f>
        <v>CHEPEN - CHICLAYO</v>
      </c>
      <c r="E736" s="9" t="str">
        <f>+'Info ELECTRONORTE'!D704</f>
        <v>CHICLAYO</v>
      </c>
      <c r="F736" s="9" t="str">
        <f>+'Info ELECTRONORTE'!I704</f>
        <v>Media Tension</v>
      </c>
      <c r="G736" s="9">
        <f>+'Info ELECTRONORTE'!K704</f>
        <v>13</v>
      </c>
      <c r="H736" s="9" t="str">
        <f>+'Info ELECTRONORTE'!L704</f>
        <v>Postes</v>
      </c>
      <c r="I736" s="9" t="str">
        <f>+'Info ELECTRONORTE'!M704</f>
        <v>Concreto</v>
      </c>
      <c r="J736" s="9" t="str">
        <f>+'Info ELECTRONORTE'!N704</f>
        <v>PPC19</v>
      </c>
      <c r="K736" s="9" t="str">
        <f>+IF(B736="MOD INV_2018","Según corresponda",VLOOKUP(J736,SICODI!$G$3:$K$2404,2,FALSE))</f>
        <v>POSTE DE CONCRETO ARMADO DE 13/300/150/345</v>
      </c>
      <c r="L736" s="142">
        <f t="shared" si="39"/>
        <v>0.52</v>
      </c>
    </row>
    <row r="737" spans="1:12" x14ac:dyDescent="0.25">
      <c r="A737" s="53">
        <f>+'Info ELECTRONORTE'!A705</f>
        <v>701</v>
      </c>
      <c r="B737" s="26" t="str">
        <f t="shared" si="40"/>
        <v>SICODI</v>
      </c>
      <c r="C737" s="9" t="str">
        <f>+'Info ELECTRONORTE'!B705</f>
        <v>LAMBAYEQUE</v>
      </c>
      <c r="D737" s="9" t="str">
        <f>+'Info ELECTRONORTE'!C705</f>
        <v>CHEPEN - CHICLAYO</v>
      </c>
      <c r="E737" s="9" t="str">
        <f>+'Info ELECTRONORTE'!D705</f>
        <v>CHICLAYO</v>
      </c>
      <c r="F737" s="9" t="str">
        <f>+'Info ELECTRONORTE'!I705</f>
        <v>Media Tension</v>
      </c>
      <c r="G737" s="9">
        <f>+'Info ELECTRONORTE'!K705</f>
        <v>13</v>
      </c>
      <c r="H737" s="9" t="str">
        <f>+'Info ELECTRONORTE'!L705</f>
        <v>Postes</v>
      </c>
      <c r="I737" s="9" t="str">
        <f>+'Info ELECTRONORTE'!M705</f>
        <v>Concreto</v>
      </c>
      <c r="J737" s="9" t="str">
        <f>+'Info ELECTRONORTE'!N705</f>
        <v>PPC19</v>
      </c>
      <c r="K737" s="9" t="str">
        <f>+IF(B737="MOD INV_2018","Según corresponda",VLOOKUP(J737,SICODI!$G$3:$K$2404,2,FALSE))</f>
        <v>POSTE DE CONCRETO ARMADO DE 13/300/150/345</v>
      </c>
      <c r="L737" s="142">
        <f t="shared" si="39"/>
        <v>0.52</v>
      </c>
    </row>
    <row r="738" spans="1:12" x14ac:dyDescent="0.25">
      <c r="A738" s="53">
        <f>+'Info ELECTRONORTE'!A706</f>
        <v>702</v>
      </c>
      <c r="B738" s="26" t="str">
        <f t="shared" si="40"/>
        <v>SICODI</v>
      </c>
      <c r="C738" s="9" t="str">
        <f>+'Info ELECTRONORTE'!B706</f>
        <v>LAMBAYEQUE</v>
      </c>
      <c r="D738" s="9" t="str">
        <f>+'Info ELECTRONORTE'!C706</f>
        <v>CHEPEN - CHICLAYO</v>
      </c>
      <c r="E738" s="9" t="str">
        <f>+'Info ELECTRONORTE'!D706</f>
        <v>CHICLAYO</v>
      </c>
      <c r="F738" s="9" t="str">
        <f>+'Info ELECTRONORTE'!I706</f>
        <v>Media Tension</v>
      </c>
      <c r="G738" s="9">
        <f>+'Info ELECTRONORTE'!K706</f>
        <v>13</v>
      </c>
      <c r="H738" s="9" t="str">
        <f>+'Info ELECTRONORTE'!L706</f>
        <v>Postes</v>
      </c>
      <c r="I738" s="9" t="str">
        <f>+'Info ELECTRONORTE'!M706</f>
        <v>Concreto</v>
      </c>
      <c r="J738" s="9" t="str">
        <f>+'Info ELECTRONORTE'!N706</f>
        <v>PPC19</v>
      </c>
      <c r="K738" s="9" t="str">
        <f>+IF(B738="MOD INV_2018","Según corresponda",VLOOKUP(J738,SICODI!$G$3:$K$2404,2,FALSE))</f>
        <v>POSTE DE CONCRETO ARMADO DE 13/300/150/345</v>
      </c>
      <c r="L738" s="142">
        <f t="shared" si="39"/>
        <v>0.52</v>
      </c>
    </row>
    <row r="739" spans="1:12" x14ac:dyDescent="0.25">
      <c r="A739" s="53">
        <f>+'Info ELECTRONORTE'!A707</f>
        <v>703</v>
      </c>
      <c r="B739" s="26" t="str">
        <f t="shared" si="40"/>
        <v>SICODI</v>
      </c>
      <c r="C739" s="9" t="str">
        <f>+'Info ELECTRONORTE'!B707</f>
        <v>LAMBAYEQUE</v>
      </c>
      <c r="D739" s="9" t="str">
        <f>+'Info ELECTRONORTE'!C707</f>
        <v>CHEPEN - CHICLAYO</v>
      </c>
      <c r="E739" s="9" t="str">
        <f>+'Info ELECTRONORTE'!D707</f>
        <v>CHICLAYO</v>
      </c>
      <c r="F739" s="9" t="str">
        <f>+'Info ELECTRONORTE'!I707</f>
        <v>Media Tension</v>
      </c>
      <c r="G739" s="9">
        <f>+'Info ELECTRONORTE'!K707</f>
        <v>13</v>
      </c>
      <c r="H739" s="9" t="str">
        <f>+'Info ELECTRONORTE'!L707</f>
        <v>Postes</v>
      </c>
      <c r="I739" s="9" t="str">
        <f>+'Info ELECTRONORTE'!M707</f>
        <v>Concreto</v>
      </c>
      <c r="J739" s="9" t="str">
        <f>+'Info ELECTRONORTE'!N707</f>
        <v>PPC19</v>
      </c>
      <c r="K739" s="9" t="str">
        <f>+IF(B739="MOD INV_2018","Según corresponda",VLOOKUP(J739,SICODI!$G$3:$K$2404,2,FALSE))</f>
        <v>POSTE DE CONCRETO ARMADO DE 13/300/150/345</v>
      </c>
      <c r="L739" s="142">
        <f t="shared" si="39"/>
        <v>0.52</v>
      </c>
    </row>
    <row r="740" spans="1:12" x14ac:dyDescent="0.25">
      <c r="A740" s="53">
        <f>+'Info ELECTRONORTE'!A708</f>
        <v>704</v>
      </c>
      <c r="B740" s="26" t="str">
        <f t="shared" si="40"/>
        <v>SICODI</v>
      </c>
      <c r="C740" s="9" t="str">
        <f>+'Info ELECTRONORTE'!B708</f>
        <v>LAMBAYEQUE</v>
      </c>
      <c r="D740" s="9" t="str">
        <f>+'Info ELECTRONORTE'!C708</f>
        <v>CHEPEN - CHICLAYO</v>
      </c>
      <c r="E740" s="9" t="str">
        <f>+'Info ELECTRONORTE'!D708</f>
        <v>CHICLAYO</v>
      </c>
      <c r="F740" s="9" t="str">
        <f>+'Info ELECTRONORTE'!I708</f>
        <v>Media Tension</v>
      </c>
      <c r="G740" s="9">
        <f>+'Info ELECTRONORTE'!K708</f>
        <v>13</v>
      </c>
      <c r="H740" s="9" t="str">
        <f>+'Info ELECTRONORTE'!L708</f>
        <v>Postes</v>
      </c>
      <c r="I740" s="9" t="str">
        <f>+'Info ELECTRONORTE'!M708</f>
        <v>Concreto</v>
      </c>
      <c r="J740" s="9" t="str">
        <f>+'Info ELECTRONORTE'!N708</f>
        <v>PPC19</v>
      </c>
      <c r="K740" s="9" t="str">
        <f>+IF(B740="MOD INV_2018","Según corresponda",VLOOKUP(J740,SICODI!$G$3:$K$2404,2,FALSE))</f>
        <v>POSTE DE CONCRETO ARMADO DE 13/300/150/345</v>
      </c>
      <c r="L740" s="142">
        <f t="shared" si="39"/>
        <v>0.52</v>
      </c>
    </row>
    <row r="741" spans="1:12" x14ac:dyDescent="0.25">
      <c r="A741" s="53">
        <f>+'Info ELECTRONORTE'!A709</f>
        <v>705</v>
      </c>
      <c r="B741" s="26" t="str">
        <f t="shared" si="40"/>
        <v>SICODI</v>
      </c>
      <c r="C741" s="9" t="str">
        <f>+'Info ELECTRONORTE'!B709</f>
        <v>LAMBAYEQUE</v>
      </c>
      <c r="D741" s="9" t="str">
        <f>+'Info ELECTRONORTE'!C709</f>
        <v>CHEPEN - CHICLAYO</v>
      </c>
      <c r="E741" s="9" t="str">
        <f>+'Info ELECTRONORTE'!D709</f>
        <v>CHICLAYO</v>
      </c>
      <c r="F741" s="9" t="str">
        <f>+'Info ELECTRONORTE'!I709</f>
        <v>Media Tension</v>
      </c>
      <c r="G741" s="9">
        <f>+'Info ELECTRONORTE'!K709</f>
        <v>13</v>
      </c>
      <c r="H741" s="9" t="str">
        <f>+'Info ELECTRONORTE'!L709</f>
        <v>Postes</v>
      </c>
      <c r="I741" s="9" t="str">
        <f>+'Info ELECTRONORTE'!M709</f>
        <v>Concreto</v>
      </c>
      <c r="J741" s="9" t="str">
        <f>+'Info ELECTRONORTE'!N709</f>
        <v>PPC19</v>
      </c>
      <c r="K741" s="9" t="str">
        <f>+IF(B741="MOD INV_2018","Según corresponda",VLOOKUP(J741,SICODI!$G$3:$K$2404,2,FALSE))</f>
        <v>POSTE DE CONCRETO ARMADO DE 13/300/150/345</v>
      </c>
      <c r="L741" s="142">
        <f t="shared" ref="L741:L804" si="41">+IF(K741="Según corresponda","Según corresponda",VLOOKUP(K741,$O$37:$P$49,2,FALSE))</f>
        <v>0.52</v>
      </c>
    </row>
    <row r="742" spans="1:12" x14ac:dyDescent="0.25">
      <c r="A742" s="53">
        <f>+'Info ELECTRONORTE'!A710</f>
        <v>706</v>
      </c>
      <c r="B742" s="26" t="str">
        <f t="shared" ref="B742:B805" si="42">+IF(ISERROR(INDEX($B$8:$B$31,MATCH(J742,$J$8:$J$31,0)))=TRUE,"MOD INV_2018",INDEX($B$8:$B$31,MATCH(J742,$J$8:$J$31,0)))</f>
        <v>SICODI</v>
      </c>
      <c r="C742" s="9" t="str">
        <f>+'Info ELECTRONORTE'!B710</f>
        <v>LAMBAYEQUE</v>
      </c>
      <c r="D742" s="9" t="str">
        <f>+'Info ELECTRONORTE'!C710</f>
        <v>CHEPEN - CHICLAYO</v>
      </c>
      <c r="E742" s="9" t="str">
        <f>+'Info ELECTRONORTE'!D710</f>
        <v>CHICLAYO</v>
      </c>
      <c r="F742" s="9" t="str">
        <f>+'Info ELECTRONORTE'!I710</f>
        <v>Media Tension</v>
      </c>
      <c r="G742" s="9">
        <f>+'Info ELECTRONORTE'!K710</f>
        <v>13</v>
      </c>
      <c r="H742" s="9" t="str">
        <f>+'Info ELECTRONORTE'!L710</f>
        <v>Postes</v>
      </c>
      <c r="I742" s="9" t="str">
        <f>+'Info ELECTRONORTE'!M710</f>
        <v>Concreto</v>
      </c>
      <c r="J742" s="9" t="str">
        <f>+'Info ELECTRONORTE'!N710</f>
        <v>PPC19</v>
      </c>
      <c r="K742" s="9" t="str">
        <f>+IF(B742="MOD INV_2018","Según corresponda",VLOOKUP(J742,SICODI!$G$3:$K$2404,2,FALSE))</f>
        <v>POSTE DE CONCRETO ARMADO DE 13/300/150/345</v>
      </c>
      <c r="L742" s="142">
        <f t="shared" si="41"/>
        <v>0.52</v>
      </c>
    </row>
    <row r="743" spans="1:12" x14ac:dyDescent="0.25">
      <c r="A743" s="53">
        <f>+'Info ELECTRONORTE'!A711</f>
        <v>707</v>
      </c>
      <c r="B743" s="26" t="str">
        <f t="shared" si="42"/>
        <v>SICODI</v>
      </c>
      <c r="C743" s="9" t="str">
        <f>+'Info ELECTRONORTE'!B711</f>
        <v>LAMBAYEQUE</v>
      </c>
      <c r="D743" s="9" t="str">
        <f>+'Info ELECTRONORTE'!C711</f>
        <v>CHEPEN - CHICLAYO</v>
      </c>
      <c r="E743" s="9" t="str">
        <f>+'Info ELECTRONORTE'!D711</f>
        <v>CHICLAYO</v>
      </c>
      <c r="F743" s="9" t="str">
        <f>+'Info ELECTRONORTE'!I711</f>
        <v>Media Tension</v>
      </c>
      <c r="G743" s="9">
        <f>+'Info ELECTRONORTE'!K711</f>
        <v>13</v>
      </c>
      <c r="H743" s="9" t="str">
        <f>+'Info ELECTRONORTE'!L711</f>
        <v>Postes</v>
      </c>
      <c r="I743" s="9" t="str">
        <f>+'Info ELECTRONORTE'!M711</f>
        <v>Concreto</v>
      </c>
      <c r="J743" s="9" t="str">
        <f>+'Info ELECTRONORTE'!N711</f>
        <v>PPC19</v>
      </c>
      <c r="K743" s="9" t="str">
        <f>+IF(B743="MOD INV_2018","Según corresponda",VLOOKUP(J743,SICODI!$G$3:$K$2404,2,FALSE))</f>
        <v>POSTE DE CONCRETO ARMADO DE 13/300/150/345</v>
      </c>
      <c r="L743" s="142">
        <f t="shared" si="41"/>
        <v>0.52</v>
      </c>
    </row>
    <row r="744" spans="1:12" x14ac:dyDescent="0.25">
      <c r="A744" s="53">
        <f>+'Info ELECTRONORTE'!A712</f>
        <v>708</v>
      </c>
      <c r="B744" s="26" t="str">
        <f t="shared" si="42"/>
        <v>SICODI</v>
      </c>
      <c r="C744" s="9" t="str">
        <f>+'Info ELECTRONORTE'!B712</f>
        <v>LAMBAYEQUE</v>
      </c>
      <c r="D744" s="9" t="str">
        <f>+'Info ELECTRONORTE'!C712</f>
        <v>CHEPEN - CHICLAYO</v>
      </c>
      <c r="E744" s="9" t="str">
        <f>+'Info ELECTRONORTE'!D712</f>
        <v>CHICLAYO</v>
      </c>
      <c r="F744" s="9" t="str">
        <f>+'Info ELECTRONORTE'!I712</f>
        <v>Media Tension</v>
      </c>
      <c r="G744" s="9">
        <f>+'Info ELECTRONORTE'!K712</f>
        <v>13</v>
      </c>
      <c r="H744" s="9" t="str">
        <f>+'Info ELECTRONORTE'!L712</f>
        <v>Postes</v>
      </c>
      <c r="I744" s="9" t="str">
        <f>+'Info ELECTRONORTE'!M712</f>
        <v>Concreto</v>
      </c>
      <c r="J744" s="9" t="str">
        <f>+'Info ELECTRONORTE'!N712</f>
        <v>PPC19</v>
      </c>
      <c r="K744" s="9" t="str">
        <f>+IF(B744="MOD INV_2018","Según corresponda",VLOOKUP(J744,SICODI!$G$3:$K$2404,2,FALSE))</f>
        <v>POSTE DE CONCRETO ARMADO DE 13/300/150/345</v>
      </c>
      <c r="L744" s="142">
        <f t="shared" si="41"/>
        <v>0.52</v>
      </c>
    </row>
    <row r="745" spans="1:12" x14ac:dyDescent="0.25">
      <c r="A745" s="53">
        <f>+'Info ELECTRONORTE'!A713</f>
        <v>709</v>
      </c>
      <c r="B745" s="26" t="str">
        <f t="shared" si="42"/>
        <v>SICODI</v>
      </c>
      <c r="C745" s="9" t="str">
        <f>+'Info ELECTRONORTE'!B713</f>
        <v>LAMBAYEQUE</v>
      </c>
      <c r="D745" s="9" t="str">
        <f>+'Info ELECTRONORTE'!C713</f>
        <v>CHEPEN - CHICLAYO</v>
      </c>
      <c r="E745" s="9" t="str">
        <f>+'Info ELECTRONORTE'!D713</f>
        <v>CHICLAYO</v>
      </c>
      <c r="F745" s="9" t="str">
        <f>+'Info ELECTRONORTE'!I713</f>
        <v>Media Tension</v>
      </c>
      <c r="G745" s="9">
        <f>+'Info ELECTRONORTE'!K713</f>
        <v>13</v>
      </c>
      <c r="H745" s="9" t="str">
        <f>+'Info ELECTRONORTE'!L713</f>
        <v>Postes</v>
      </c>
      <c r="I745" s="9" t="str">
        <f>+'Info ELECTRONORTE'!M713</f>
        <v>Concreto</v>
      </c>
      <c r="J745" s="9" t="str">
        <f>+'Info ELECTRONORTE'!N713</f>
        <v>PPC19</v>
      </c>
      <c r="K745" s="9" t="str">
        <f>+IF(B745="MOD INV_2018","Según corresponda",VLOOKUP(J745,SICODI!$G$3:$K$2404,2,FALSE))</f>
        <v>POSTE DE CONCRETO ARMADO DE 13/300/150/345</v>
      </c>
      <c r="L745" s="142">
        <f t="shared" si="41"/>
        <v>0.52</v>
      </c>
    </row>
    <row r="746" spans="1:12" x14ac:dyDescent="0.25">
      <c r="A746" s="53">
        <f>+'Info ELECTRONORTE'!A714</f>
        <v>710</v>
      </c>
      <c r="B746" s="26" t="str">
        <f t="shared" si="42"/>
        <v>SICODI</v>
      </c>
      <c r="C746" s="9" t="str">
        <f>+'Info ELECTRONORTE'!B714</f>
        <v>LAMBAYEQUE</v>
      </c>
      <c r="D746" s="9" t="str">
        <f>+'Info ELECTRONORTE'!C714</f>
        <v>CHEPEN - CHICLAYO</v>
      </c>
      <c r="E746" s="9" t="str">
        <f>+'Info ELECTRONORTE'!D714</f>
        <v>CHICLAYO</v>
      </c>
      <c r="F746" s="9" t="str">
        <f>+'Info ELECTRONORTE'!I714</f>
        <v>Media Tension</v>
      </c>
      <c r="G746" s="9">
        <f>+'Info ELECTRONORTE'!K714</f>
        <v>13</v>
      </c>
      <c r="H746" s="9" t="str">
        <f>+'Info ELECTRONORTE'!L714</f>
        <v>Postes</v>
      </c>
      <c r="I746" s="9" t="str">
        <f>+'Info ELECTRONORTE'!M714</f>
        <v>Concreto</v>
      </c>
      <c r="J746" s="9" t="str">
        <f>+'Info ELECTRONORTE'!N714</f>
        <v>PPC19</v>
      </c>
      <c r="K746" s="9" t="str">
        <f>+IF(B746="MOD INV_2018","Según corresponda",VLOOKUP(J746,SICODI!$G$3:$K$2404,2,FALSE))</f>
        <v>POSTE DE CONCRETO ARMADO DE 13/300/150/345</v>
      </c>
      <c r="L746" s="142">
        <f t="shared" si="41"/>
        <v>0.52</v>
      </c>
    </row>
    <row r="747" spans="1:12" x14ac:dyDescent="0.25">
      <c r="A747" s="53">
        <f>+'Info ELECTRONORTE'!A715</f>
        <v>711</v>
      </c>
      <c r="B747" s="26" t="str">
        <f t="shared" si="42"/>
        <v>SICODI</v>
      </c>
      <c r="C747" s="9" t="str">
        <f>+'Info ELECTRONORTE'!B715</f>
        <v>LAMBAYEQUE</v>
      </c>
      <c r="D747" s="9" t="str">
        <f>+'Info ELECTRONORTE'!C715</f>
        <v>CHEPEN - CHICLAYO</v>
      </c>
      <c r="E747" s="9" t="str">
        <f>+'Info ELECTRONORTE'!D715</f>
        <v>CHICLAYO</v>
      </c>
      <c r="F747" s="9" t="str">
        <f>+'Info ELECTRONORTE'!I715</f>
        <v>Media Tension</v>
      </c>
      <c r="G747" s="9">
        <f>+'Info ELECTRONORTE'!K715</f>
        <v>13</v>
      </c>
      <c r="H747" s="9" t="str">
        <f>+'Info ELECTRONORTE'!L715</f>
        <v>Postes</v>
      </c>
      <c r="I747" s="9" t="str">
        <f>+'Info ELECTRONORTE'!M715</f>
        <v>Concreto</v>
      </c>
      <c r="J747" s="9" t="str">
        <f>+'Info ELECTRONORTE'!N715</f>
        <v>PPC19</v>
      </c>
      <c r="K747" s="9" t="str">
        <f>+IF(B747="MOD INV_2018","Según corresponda",VLOOKUP(J747,SICODI!$G$3:$K$2404,2,FALSE))</f>
        <v>POSTE DE CONCRETO ARMADO DE 13/300/150/345</v>
      </c>
      <c r="L747" s="142">
        <f t="shared" si="41"/>
        <v>0.52</v>
      </c>
    </row>
    <row r="748" spans="1:12" x14ac:dyDescent="0.25">
      <c r="A748" s="53">
        <f>+'Info ELECTRONORTE'!A716</f>
        <v>712</v>
      </c>
      <c r="B748" s="26" t="str">
        <f t="shared" si="42"/>
        <v>SICODI</v>
      </c>
      <c r="C748" s="9" t="str">
        <f>+'Info ELECTRONORTE'!B716</f>
        <v>LAMBAYEQUE</v>
      </c>
      <c r="D748" s="9" t="str">
        <f>+'Info ELECTRONORTE'!C716</f>
        <v>CHEPEN - CHICLAYO</v>
      </c>
      <c r="E748" s="9" t="str">
        <f>+'Info ELECTRONORTE'!D716</f>
        <v>CHICLAYO</v>
      </c>
      <c r="F748" s="9" t="str">
        <f>+'Info ELECTRONORTE'!I716</f>
        <v>Media Tension</v>
      </c>
      <c r="G748" s="9">
        <f>+'Info ELECTRONORTE'!K716</f>
        <v>13</v>
      </c>
      <c r="H748" s="9" t="str">
        <f>+'Info ELECTRONORTE'!L716</f>
        <v>Postes</v>
      </c>
      <c r="I748" s="9" t="str">
        <f>+'Info ELECTRONORTE'!M716</f>
        <v>Concreto</v>
      </c>
      <c r="J748" s="9" t="str">
        <f>+'Info ELECTRONORTE'!N716</f>
        <v>PPC19</v>
      </c>
      <c r="K748" s="9" t="str">
        <f>+IF(B748="MOD INV_2018","Según corresponda",VLOOKUP(J748,SICODI!$G$3:$K$2404,2,FALSE))</f>
        <v>POSTE DE CONCRETO ARMADO DE 13/300/150/345</v>
      </c>
      <c r="L748" s="142">
        <f t="shared" si="41"/>
        <v>0.52</v>
      </c>
    </row>
    <row r="749" spans="1:12" x14ac:dyDescent="0.25">
      <c r="A749" s="53">
        <f>+'Info ELECTRONORTE'!A717</f>
        <v>713</v>
      </c>
      <c r="B749" s="26" t="str">
        <f t="shared" si="42"/>
        <v>SICODI</v>
      </c>
      <c r="C749" s="9" t="str">
        <f>+'Info ELECTRONORTE'!B717</f>
        <v>LAMBAYEQUE</v>
      </c>
      <c r="D749" s="9" t="str">
        <f>+'Info ELECTRONORTE'!C717</f>
        <v>CHEPEN - CHICLAYO</v>
      </c>
      <c r="E749" s="9" t="str">
        <f>+'Info ELECTRONORTE'!D717</f>
        <v>CHICLAYO</v>
      </c>
      <c r="F749" s="9" t="str">
        <f>+'Info ELECTRONORTE'!I717</f>
        <v>Media Tension</v>
      </c>
      <c r="G749" s="9">
        <f>+'Info ELECTRONORTE'!K717</f>
        <v>13</v>
      </c>
      <c r="H749" s="9" t="str">
        <f>+'Info ELECTRONORTE'!L717</f>
        <v>Postes</v>
      </c>
      <c r="I749" s="9" t="str">
        <f>+'Info ELECTRONORTE'!M717</f>
        <v>Concreto</v>
      </c>
      <c r="J749" s="9" t="str">
        <f>+'Info ELECTRONORTE'!N717</f>
        <v>PPC19</v>
      </c>
      <c r="K749" s="9" t="str">
        <f>+IF(B749="MOD INV_2018","Según corresponda",VLOOKUP(J749,SICODI!$G$3:$K$2404,2,FALSE))</f>
        <v>POSTE DE CONCRETO ARMADO DE 13/300/150/345</v>
      </c>
      <c r="L749" s="142">
        <f t="shared" si="41"/>
        <v>0.52</v>
      </c>
    </row>
    <row r="750" spans="1:12" x14ac:dyDescent="0.25">
      <c r="A750" s="53">
        <f>+'Info ELECTRONORTE'!A718</f>
        <v>714</v>
      </c>
      <c r="B750" s="26" t="str">
        <f t="shared" si="42"/>
        <v>SICODI</v>
      </c>
      <c r="C750" s="9" t="str">
        <f>+'Info ELECTRONORTE'!B718</f>
        <v>LAMBAYEQUE</v>
      </c>
      <c r="D750" s="9" t="str">
        <f>+'Info ELECTRONORTE'!C718</f>
        <v>CHEPEN - CHICLAYO</v>
      </c>
      <c r="E750" s="9" t="str">
        <f>+'Info ELECTRONORTE'!D718</f>
        <v>CHICLAYO</v>
      </c>
      <c r="F750" s="9" t="str">
        <f>+'Info ELECTRONORTE'!I718</f>
        <v>Media Tension</v>
      </c>
      <c r="G750" s="9">
        <f>+'Info ELECTRONORTE'!K718</f>
        <v>13</v>
      </c>
      <c r="H750" s="9" t="str">
        <f>+'Info ELECTRONORTE'!L718</f>
        <v>Postes</v>
      </c>
      <c r="I750" s="9" t="str">
        <f>+'Info ELECTRONORTE'!M718</f>
        <v>Concreto</v>
      </c>
      <c r="J750" s="9" t="str">
        <f>+'Info ELECTRONORTE'!N718</f>
        <v>PPC19</v>
      </c>
      <c r="K750" s="9" t="str">
        <f>+IF(B750="MOD INV_2018","Según corresponda",VLOOKUP(J750,SICODI!$G$3:$K$2404,2,FALSE))</f>
        <v>POSTE DE CONCRETO ARMADO DE 13/300/150/345</v>
      </c>
      <c r="L750" s="142">
        <f t="shared" si="41"/>
        <v>0.52</v>
      </c>
    </row>
    <row r="751" spans="1:12" x14ac:dyDescent="0.25">
      <c r="A751" s="53">
        <f>+'Info ELECTRONORTE'!A719</f>
        <v>715</v>
      </c>
      <c r="B751" s="26" t="str">
        <f t="shared" si="42"/>
        <v>SICODI</v>
      </c>
      <c r="C751" s="9" t="str">
        <f>+'Info ELECTRONORTE'!B719</f>
        <v>LAMBAYEQUE</v>
      </c>
      <c r="D751" s="9" t="str">
        <f>+'Info ELECTRONORTE'!C719</f>
        <v>CHEPEN - CHICLAYO</v>
      </c>
      <c r="E751" s="9" t="str">
        <f>+'Info ELECTRONORTE'!D719</f>
        <v>CHICLAYO</v>
      </c>
      <c r="F751" s="9" t="str">
        <f>+'Info ELECTRONORTE'!I719</f>
        <v>Media Tension</v>
      </c>
      <c r="G751" s="9">
        <f>+'Info ELECTRONORTE'!K719</f>
        <v>13</v>
      </c>
      <c r="H751" s="9" t="str">
        <f>+'Info ELECTRONORTE'!L719</f>
        <v>Postes</v>
      </c>
      <c r="I751" s="9" t="str">
        <f>+'Info ELECTRONORTE'!M719</f>
        <v>Concreto</v>
      </c>
      <c r="J751" s="9" t="str">
        <f>+'Info ELECTRONORTE'!N719</f>
        <v>PPC19</v>
      </c>
      <c r="K751" s="9" t="str">
        <f>+IF(B751="MOD INV_2018","Según corresponda",VLOOKUP(J751,SICODI!$G$3:$K$2404,2,FALSE))</f>
        <v>POSTE DE CONCRETO ARMADO DE 13/300/150/345</v>
      </c>
      <c r="L751" s="142">
        <f t="shared" si="41"/>
        <v>0.52</v>
      </c>
    </row>
    <row r="752" spans="1:12" x14ac:dyDescent="0.25">
      <c r="A752" s="53">
        <f>+'Info ELECTRONORTE'!A720</f>
        <v>716</v>
      </c>
      <c r="B752" s="26" t="str">
        <f t="shared" si="42"/>
        <v>SICODI</v>
      </c>
      <c r="C752" s="9" t="str">
        <f>+'Info ELECTRONORTE'!B720</f>
        <v>LAMBAYEQUE</v>
      </c>
      <c r="D752" s="9" t="str">
        <f>+'Info ELECTRONORTE'!C720</f>
        <v>CHEPEN - CHICLAYO</v>
      </c>
      <c r="E752" s="9" t="str">
        <f>+'Info ELECTRONORTE'!D720</f>
        <v>CHICLAYO</v>
      </c>
      <c r="F752" s="9" t="str">
        <f>+'Info ELECTRONORTE'!I720</f>
        <v>Media Tension</v>
      </c>
      <c r="G752" s="9">
        <f>+'Info ELECTRONORTE'!K720</f>
        <v>13</v>
      </c>
      <c r="H752" s="9" t="str">
        <f>+'Info ELECTRONORTE'!L720</f>
        <v>Postes</v>
      </c>
      <c r="I752" s="9" t="str">
        <f>+'Info ELECTRONORTE'!M720</f>
        <v>Concreto</v>
      </c>
      <c r="J752" s="9" t="str">
        <f>+'Info ELECTRONORTE'!N720</f>
        <v>PPC19</v>
      </c>
      <c r="K752" s="9" t="str">
        <f>+IF(B752="MOD INV_2018","Según corresponda",VLOOKUP(J752,SICODI!$G$3:$K$2404,2,FALSE))</f>
        <v>POSTE DE CONCRETO ARMADO DE 13/300/150/345</v>
      </c>
      <c r="L752" s="142">
        <f t="shared" si="41"/>
        <v>0.52</v>
      </c>
    </row>
    <row r="753" spans="1:12" x14ac:dyDescent="0.25">
      <c r="A753" s="53">
        <f>+'Info ELECTRONORTE'!A721</f>
        <v>717</v>
      </c>
      <c r="B753" s="26" t="str">
        <f t="shared" si="42"/>
        <v>SICODI</v>
      </c>
      <c r="C753" s="9" t="str">
        <f>+'Info ELECTRONORTE'!B721</f>
        <v>LAMBAYEQUE</v>
      </c>
      <c r="D753" s="9" t="str">
        <f>+'Info ELECTRONORTE'!C721</f>
        <v>CHEPEN - CHICLAYO</v>
      </c>
      <c r="E753" s="9" t="str">
        <f>+'Info ELECTRONORTE'!D721</f>
        <v>CHICLAYO</v>
      </c>
      <c r="F753" s="9" t="str">
        <f>+'Info ELECTRONORTE'!I721</f>
        <v>Media Tension</v>
      </c>
      <c r="G753" s="9">
        <f>+'Info ELECTRONORTE'!K721</f>
        <v>12</v>
      </c>
      <c r="H753" s="9" t="str">
        <f>+'Info ELECTRONORTE'!L721</f>
        <v>Postes</v>
      </c>
      <c r="I753" s="9" t="str">
        <f>+'Info ELECTRONORTE'!M721</f>
        <v>Concreto</v>
      </c>
      <c r="J753" s="9" t="str">
        <f>+'Info ELECTRONORTE'!N721</f>
        <v>PPC16</v>
      </c>
      <c r="K753" s="9" t="str">
        <f>+IF(B753="MOD INV_2018","Según corresponda",VLOOKUP(J753,SICODI!$G$3:$K$2404,2,FALSE))</f>
        <v>POSTE DE CONCRETO ARMADO DE 12/300/150/330</v>
      </c>
      <c r="L753" s="142">
        <f t="shared" si="41"/>
        <v>0.52</v>
      </c>
    </row>
    <row r="754" spans="1:12" x14ac:dyDescent="0.25">
      <c r="A754" s="53">
        <f>+'Info ELECTRONORTE'!A722</f>
        <v>718</v>
      </c>
      <c r="B754" s="26" t="str">
        <f t="shared" si="42"/>
        <v>SICODI</v>
      </c>
      <c r="C754" s="9" t="str">
        <f>+'Info ELECTRONORTE'!B722</f>
        <v>LAMBAYEQUE</v>
      </c>
      <c r="D754" s="9" t="str">
        <f>+'Info ELECTRONORTE'!C722</f>
        <v>CHEPEN - CHICLAYO</v>
      </c>
      <c r="E754" s="9" t="str">
        <f>+'Info ELECTRONORTE'!D722</f>
        <v>CHICLAYO</v>
      </c>
      <c r="F754" s="9" t="str">
        <f>+'Info ELECTRONORTE'!I722</f>
        <v>Media Tension</v>
      </c>
      <c r="G754" s="9">
        <f>+'Info ELECTRONORTE'!K722</f>
        <v>13</v>
      </c>
      <c r="H754" s="9" t="str">
        <f>+'Info ELECTRONORTE'!L722</f>
        <v>Postes</v>
      </c>
      <c r="I754" s="9" t="str">
        <f>+'Info ELECTRONORTE'!M722</f>
        <v>Concreto</v>
      </c>
      <c r="J754" s="9" t="str">
        <f>+'Info ELECTRONORTE'!N722</f>
        <v>PPC19</v>
      </c>
      <c r="K754" s="9" t="str">
        <f>+IF(B754="MOD INV_2018","Según corresponda",VLOOKUP(J754,SICODI!$G$3:$K$2404,2,FALSE))</f>
        <v>POSTE DE CONCRETO ARMADO DE 13/300/150/345</v>
      </c>
      <c r="L754" s="142">
        <f t="shared" si="41"/>
        <v>0.52</v>
      </c>
    </row>
    <row r="755" spans="1:12" x14ac:dyDescent="0.25">
      <c r="A755" s="53">
        <f>+'Info ELECTRONORTE'!A723</f>
        <v>719</v>
      </c>
      <c r="B755" s="26" t="str">
        <f t="shared" si="42"/>
        <v>SICODI</v>
      </c>
      <c r="C755" s="9" t="str">
        <f>+'Info ELECTRONORTE'!B723</f>
        <v>LAMBAYEQUE</v>
      </c>
      <c r="D755" s="9" t="str">
        <f>+'Info ELECTRONORTE'!C723</f>
        <v>CHEPEN - CHICLAYO</v>
      </c>
      <c r="E755" s="9" t="str">
        <f>+'Info ELECTRONORTE'!D723</f>
        <v>CHICLAYO</v>
      </c>
      <c r="F755" s="9" t="str">
        <f>+'Info ELECTRONORTE'!I723</f>
        <v>Media Tension</v>
      </c>
      <c r="G755" s="9">
        <f>+'Info ELECTRONORTE'!K723</f>
        <v>13</v>
      </c>
      <c r="H755" s="9" t="str">
        <f>+'Info ELECTRONORTE'!L723</f>
        <v>Postes</v>
      </c>
      <c r="I755" s="9" t="str">
        <f>+'Info ELECTRONORTE'!M723</f>
        <v>Concreto</v>
      </c>
      <c r="J755" s="9" t="str">
        <f>+'Info ELECTRONORTE'!N723</f>
        <v>PPC19</v>
      </c>
      <c r="K755" s="9" t="str">
        <f>+IF(B755="MOD INV_2018","Según corresponda",VLOOKUP(J755,SICODI!$G$3:$K$2404,2,FALSE))</f>
        <v>POSTE DE CONCRETO ARMADO DE 13/300/150/345</v>
      </c>
      <c r="L755" s="142">
        <f t="shared" si="41"/>
        <v>0.52</v>
      </c>
    </row>
    <row r="756" spans="1:12" x14ac:dyDescent="0.25">
      <c r="A756" s="53">
        <f>+'Info ELECTRONORTE'!A724</f>
        <v>720</v>
      </c>
      <c r="B756" s="26" t="str">
        <f t="shared" si="42"/>
        <v>SICODI</v>
      </c>
      <c r="C756" s="9" t="str">
        <f>+'Info ELECTRONORTE'!B724</f>
        <v>LAMBAYEQUE</v>
      </c>
      <c r="D756" s="9" t="str">
        <f>+'Info ELECTRONORTE'!C724</f>
        <v>CHEPEN - CHICLAYO</v>
      </c>
      <c r="E756" s="9" t="str">
        <f>+'Info ELECTRONORTE'!D724</f>
        <v>CHICLAYO</v>
      </c>
      <c r="F756" s="9" t="str">
        <f>+'Info ELECTRONORTE'!I724</f>
        <v>Media Tension</v>
      </c>
      <c r="G756" s="9">
        <f>+'Info ELECTRONORTE'!K724</f>
        <v>13</v>
      </c>
      <c r="H756" s="9" t="str">
        <f>+'Info ELECTRONORTE'!L724</f>
        <v>Postes</v>
      </c>
      <c r="I756" s="9" t="str">
        <f>+'Info ELECTRONORTE'!M724</f>
        <v>Concreto</v>
      </c>
      <c r="J756" s="9" t="str">
        <f>+'Info ELECTRONORTE'!N724</f>
        <v>PPC19</v>
      </c>
      <c r="K756" s="9" t="str">
        <f>+IF(B756="MOD INV_2018","Según corresponda",VLOOKUP(J756,SICODI!$G$3:$K$2404,2,FALSE))</f>
        <v>POSTE DE CONCRETO ARMADO DE 13/300/150/345</v>
      </c>
      <c r="L756" s="142">
        <f t="shared" si="41"/>
        <v>0.52</v>
      </c>
    </row>
    <row r="757" spans="1:12" x14ac:dyDescent="0.25">
      <c r="A757" s="53">
        <f>+'Info ELECTRONORTE'!A725</f>
        <v>721</v>
      </c>
      <c r="B757" s="26" t="str">
        <f t="shared" si="42"/>
        <v>SICODI</v>
      </c>
      <c r="C757" s="9" t="str">
        <f>+'Info ELECTRONORTE'!B725</f>
        <v>LAMBAYEQUE</v>
      </c>
      <c r="D757" s="9" t="str">
        <f>+'Info ELECTRONORTE'!C725</f>
        <v>CHEPEN - CHICLAYO</v>
      </c>
      <c r="E757" s="9" t="str">
        <f>+'Info ELECTRONORTE'!D725</f>
        <v>CHICLAYO</v>
      </c>
      <c r="F757" s="9" t="str">
        <f>+'Info ELECTRONORTE'!I725</f>
        <v>Media Tension</v>
      </c>
      <c r="G757" s="9">
        <f>+'Info ELECTRONORTE'!K725</f>
        <v>13</v>
      </c>
      <c r="H757" s="9" t="str">
        <f>+'Info ELECTRONORTE'!L725</f>
        <v>Postes</v>
      </c>
      <c r="I757" s="9" t="str">
        <f>+'Info ELECTRONORTE'!M725</f>
        <v>Concreto</v>
      </c>
      <c r="J757" s="9" t="str">
        <f>+'Info ELECTRONORTE'!N725</f>
        <v>PPC19</v>
      </c>
      <c r="K757" s="9" t="str">
        <f>+IF(B757="MOD INV_2018","Según corresponda",VLOOKUP(J757,SICODI!$G$3:$K$2404,2,FALSE))</f>
        <v>POSTE DE CONCRETO ARMADO DE 13/300/150/345</v>
      </c>
      <c r="L757" s="142">
        <f t="shared" si="41"/>
        <v>0.52</v>
      </c>
    </row>
    <row r="758" spans="1:12" x14ac:dyDescent="0.25">
      <c r="A758" s="53">
        <f>+'Info ELECTRONORTE'!A726</f>
        <v>722</v>
      </c>
      <c r="B758" s="26" t="str">
        <f t="shared" si="42"/>
        <v>SICODI</v>
      </c>
      <c r="C758" s="9" t="str">
        <f>+'Info ELECTRONORTE'!B726</f>
        <v>LAMBAYEQUE</v>
      </c>
      <c r="D758" s="9" t="str">
        <f>+'Info ELECTRONORTE'!C726</f>
        <v>CHEPEN - CHICLAYO</v>
      </c>
      <c r="E758" s="9" t="str">
        <f>+'Info ELECTRONORTE'!D726</f>
        <v>CHICLAYO</v>
      </c>
      <c r="F758" s="9" t="str">
        <f>+'Info ELECTRONORTE'!I726</f>
        <v>Media Tension</v>
      </c>
      <c r="G758" s="9">
        <f>+'Info ELECTRONORTE'!K726</f>
        <v>13</v>
      </c>
      <c r="H758" s="9" t="str">
        <f>+'Info ELECTRONORTE'!L726</f>
        <v>Postes</v>
      </c>
      <c r="I758" s="9" t="str">
        <f>+'Info ELECTRONORTE'!M726</f>
        <v>Concreto</v>
      </c>
      <c r="J758" s="9" t="str">
        <f>+'Info ELECTRONORTE'!N726</f>
        <v>PPC19</v>
      </c>
      <c r="K758" s="9" t="str">
        <f>+IF(B758="MOD INV_2018","Según corresponda",VLOOKUP(J758,SICODI!$G$3:$K$2404,2,FALSE))</f>
        <v>POSTE DE CONCRETO ARMADO DE 13/300/150/345</v>
      </c>
      <c r="L758" s="142">
        <f t="shared" si="41"/>
        <v>0.52</v>
      </c>
    </row>
    <row r="759" spans="1:12" x14ac:dyDescent="0.25">
      <c r="A759" s="53">
        <f>+'Info ELECTRONORTE'!A727</f>
        <v>723</v>
      </c>
      <c r="B759" s="26" t="str">
        <f t="shared" si="42"/>
        <v>SICODI</v>
      </c>
      <c r="C759" s="9" t="str">
        <f>+'Info ELECTRONORTE'!B727</f>
        <v>LAMBAYEQUE</v>
      </c>
      <c r="D759" s="9" t="str">
        <f>+'Info ELECTRONORTE'!C727</f>
        <v>CHEPEN - CHICLAYO</v>
      </c>
      <c r="E759" s="9" t="str">
        <f>+'Info ELECTRONORTE'!D727</f>
        <v>CHICLAYO</v>
      </c>
      <c r="F759" s="9" t="str">
        <f>+'Info ELECTRONORTE'!I727</f>
        <v>Media Tension</v>
      </c>
      <c r="G759" s="9">
        <f>+'Info ELECTRONORTE'!K727</f>
        <v>13</v>
      </c>
      <c r="H759" s="9" t="str">
        <f>+'Info ELECTRONORTE'!L727</f>
        <v>Postes</v>
      </c>
      <c r="I759" s="9" t="str">
        <f>+'Info ELECTRONORTE'!M727</f>
        <v>Concreto</v>
      </c>
      <c r="J759" s="9" t="str">
        <f>+'Info ELECTRONORTE'!N727</f>
        <v>PPC19</v>
      </c>
      <c r="K759" s="9" t="str">
        <f>+IF(B759="MOD INV_2018","Según corresponda",VLOOKUP(J759,SICODI!$G$3:$K$2404,2,FALSE))</f>
        <v>POSTE DE CONCRETO ARMADO DE 13/300/150/345</v>
      </c>
      <c r="L759" s="142">
        <f t="shared" si="41"/>
        <v>0.52</v>
      </c>
    </row>
    <row r="760" spans="1:12" x14ac:dyDescent="0.25">
      <c r="A760" s="53">
        <f>+'Info ELECTRONORTE'!A728</f>
        <v>724</v>
      </c>
      <c r="B760" s="26" t="str">
        <f t="shared" si="42"/>
        <v>SICODI</v>
      </c>
      <c r="C760" s="9" t="str">
        <f>+'Info ELECTRONORTE'!B728</f>
        <v>LAMBAYEQUE</v>
      </c>
      <c r="D760" s="9" t="str">
        <f>+'Info ELECTRONORTE'!C728</f>
        <v>CHEPEN - CHICLAYO</v>
      </c>
      <c r="E760" s="9" t="str">
        <f>+'Info ELECTRONORTE'!D728</f>
        <v>CHICLAYO</v>
      </c>
      <c r="F760" s="9" t="str">
        <f>+'Info ELECTRONORTE'!I728</f>
        <v>Media Tension</v>
      </c>
      <c r="G760" s="9">
        <f>+'Info ELECTRONORTE'!K728</f>
        <v>13</v>
      </c>
      <c r="H760" s="9" t="str">
        <f>+'Info ELECTRONORTE'!L728</f>
        <v>Postes</v>
      </c>
      <c r="I760" s="9" t="str">
        <f>+'Info ELECTRONORTE'!M728</f>
        <v>Concreto</v>
      </c>
      <c r="J760" s="9" t="str">
        <f>+'Info ELECTRONORTE'!N728</f>
        <v>PPC19</v>
      </c>
      <c r="K760" s="9" t="str">
        <f>+IF(B760="MOD INV_2018","Según corresponda",VLOOKUP(J760,SICODI!$G$3:$K$2404,2,FALSE))</f>
        <v>POSTE DE CONCRETO ARMADO DE 13/300/150/345</v>
      </c>
      <c r="L760" s="142">
        <f t="shared" si="41"/>
        <v>0.52</v>
      </c>
    </row>
    <row r="761" spans="1:12" x14ac:dyDescent="0.25">
      <c r="A761" s="53">
        <f>+'Info ELECTRONORTE'!A729</f>
        <v>725</v>
      </c>
      <c r="B761" s="26" t="str">
        <f t="shared" si="42"/>
        <v>SICODI</v>
      </c>
      <c r="C761" s="9" t="str">
        <f>+'Info ELECTRONORTE'!B729</f>
        <v>LAMBAYEQUE</v>
      </c>
      <c r="D761" s="9" t="str">
        <f>+'Info ELECTRONORTE'!C729</f>
        <v>CHEPEN - CHICLAYO</v>
      </c>
      <c r="E761" s="9" t="str">
        <f>+'Info ELECTRONORTE'!D729</f>
        <v>CHICLAYO</v>
      </c>
      <c r="F761" s="9" t="str">
        <f>+'Info ELECTRONORTE'!I729</f>
        <v>Media Tension</v>
      </c>
      <c r="G761" s="9">
        <f>+'Info ELECTRONORTE'!K729</f>
        <v>13</v>
      </c>
      <c r="H761" s="9" t="str">
        <f>+'Info ELECTRONORTE'!L729</f>
        <v>Postes</v>
      </c>
      <c r="I761" s="9" t="str">
        <f>+'Info ELECTRONORTE'!M729</f>
        <v>Concreto</v>
      </c>
      <c r="J761" s="9" t="str">
        <f>+'Info ELECTRONORTE'!N729</f>
        <v>PPC19</v>
      </c>
      <c r="K761" s="9" t="str">
        <f>+IF(B761="MOD INV_2018","Según corresponda",VLOOKUP(J761,SICODI!$G$3:$K$2404,2,FALSE))</f>
        <v>POSTE DE CONCRETO ARMADO DE 13/300/150/345</v>
      </c>
      <c r="L761" s="142">
        <f t="shared" si="41"/>
        <v>0.52</v>
      </c>
    </row>
    <row r="762" spans="1:12" x14ac:dyDescent="0.25">
      <c r="A762" s="53">
        <f>+'Info ELECTRONORTE'!A730</f>
        <v>726</v>
      </c>
      <c r="B762" s="26" t="str">
        <f t="shared" si="42"/>
        <v>SICODI</v>
      </c>
      <c r="C762" s="9" t="str">
        <f>+'Info ELECTRONORTE'!B730</f>
        <v>LAMBAYEQUE</v>
      </c>
      <c r="D762" s="9" t="str">
        <f>+'Info ELECTRONORTE'!C730</f>
        <v>CHEPEN - CHICLAYO</v>
      </c>
      <c r="E762" s="9" t="str">
        <f>+'Info ELECTRONORTE'!D730</f>
        <v>CHICLAYO</v>
      </c>
      <c r="F762" s="9" t="str">
        <f>+'Info ELECTRONORTE'!I730</f>
        <v>Media Tension</v>
      </c>
      <c r="G762" s="9">
        <f>+'Info ELECTRONORTE'!K730</f>
        <v>13</v>
      </c>
      <c r="H762" s="9" t="str">
        <f>+'Info ELECTRONORTE'!L730</f>
        <v>Postes</v>
      </c>
      <c r="I762" s="9" t="str">
        <f>+'Info ELECTRONORTE'!M730</f>
        <v>Concreto</v>
      </c>
      <c r="J762" s="9" t="str">
        <f>+'Info ELECTRONORTE'!N730</f>
        <v>PPC19</v>
      </c>
      <c r="K762" s="9" t="str">
        <f>+IF(B762="MOD INV_2018","Según corresponda",VLOOKUP(J762,SICODI!$G$3:$K$2404,2,FALSE))</f>
        <v>POSTE DE CONCRETO ARMADO DE 13/300/150/345</v>
      </c>
      <c r="L762" s="142">
        <f t="shared" si="41"/>
        <v>0.52</v>
      </c>
    </row>
    <row r="763" spans="1:12" x14ac:dyDescent="0.25">
      <c r="A763" s="53">
        <f>+'Info ELECTRONORTE'!A731</f>
        <v>727</v>
      </c>
      <c r="B763" s="26" t="str">
        <f t="shared" si="42"/>
        <v>SICODI</v>
      </c>
      <c r="C763" s="9" t="str">
        <f>+'Info ELECTRONORTE'!B731</f>
        <v>LAMBAYEQUE</v>
      </c>
      <c r="D763" s="9" t="str">
        <f>+'Info ELECTRONORTE'!C731</f>
        <v>CHEPEN - CHICLAYO</v>
      </c>
      <c r="E763" s="9" t="str">
        <f>+'Info ELECTRONORTE'!D731</f>
        <v>CHICLAYO</v>
      </c>
      <c r="F763" s="9" t="str">
        <f>+'Info ELECTRONORTE'!I731</f>
        <v>Media Tension</v>
      </c>
      <c r="G763" s="9">
        <f>+'Info ELECTRONORTE'!K731</f>
        <v>13</v>
      </c>
      <c r="H763" s="9" t="str">
        <f>+'Info ELECTRONORTE'!L731</f>
        <v>Postes</v>
      </c>
      <c r="I763" s="9" t="str">
        <f>+'Info ELECTRONORTE'!M731</f>
        <v>Concreto</v>
      </c>
      <c r="J763" s="9" t="str">
        <f>+'Info ELECTRONORTE'!N731</f>
        <v>PPC19</v>
      </c>
      <c r="K763" s="9" t="str">
        <f>+IF(B763="MOD INV_2018","Según corresponda",VLOOKUP(J763,SICODI!$G$3:$K$2404,2,FALSE))</f>
        <v>POSTE DE CONCRETO ARMADO DE 13/300/150/345</v>
      </c>
      <c r="L763" s="142">
        <f t="shared" si="41"/>
        <v>0.52</v>
      </c>
    </row>
    <row r="764" spans="1:12" x14ac:dyDescent="0.25">
      <c r="A764" s="53">
        <f>+'Info ELECTRONORTE'!A732</f>
        <v>728</v>
      </c>
      <c r="B764" s="26" t="str">
        <f t="shared" si="42"/>
        <v>SICODI</v>
      </c>
      <c r="C764" s="9" t="str">
        <f>+'Info ELECTRONORTE'!B732</f>
        <v>LAMBAYEQUE</v>
      </c>
      <c r="D764" s="9" t="str">
        <f>+'Info ELECTRONORTE'!C732</f>
        <v>CHEPEN - CHICLAYO</v>
      </c>
      <c r="E764" s="9" t="str">
        <f>+'Info ELECTRONORTE'!D732</f>
        <v>CHICLAYO</v>
      </c>
      <c r="F764" s="9" t="str">
        <f>+'Info ELECTRONORTE'!I732</f>
        <v>Media Tension</v>
      </c>
      <c r="G764" s="9">
        <f>+'Info ELECTRONORTE'!K732</f>
        <v>13</v>
      </c>
      <c r="H764" s="9" t="str">
        <f>+'Info ELECTRONORTE'!L732</f>
        <v>Postes</v>
      </c>
      <c r="I764" s="9" t="str">
        <f>+'Info ELECTRONORTE'!M732</f>
        <v>Concreto</v>
      </c>
      <c r="J764" s="9" t="str">
        <f>+'Info ELECTRONORTE'!N732</f>
        <v>PPC19</v>
      </c>
      <c r="K764" s="9" t="str">
        <f>+IF(B764="MOD INV_2018","Según corresponda",VLOOKUP(J764,SICODI!$G$3:$K$2404,2,FALSE))</f>
        <v>POSTE DE CONCRETO ARMADO DE 13/300/150/345</v>
      </c>
      <c r="L764" s="142">
        <f t="shared" si="41"/>
        <v>0.52</v>
      </c>
    </row>
    <row r="765" spans="1:12" x14ac:dyDescent="0.25">
      <c r="A765" s="53">
        <f>+'Info ELECTRONORTE'!A733</f>
        <v>729</v>
      </c>
      <c r="B765" s="26" t="str">
        <f t="shared" si="42"/>
        <v>SICODI</v>
      </c>
      <c r="C765" s="9" t="str">
        <f>+'Info ELECTRONORTE'!B733</f>
        <v>LAMBAYEQUE</v>
      </c>
      <c r="D765" s="9" t="str">
        <f>+'Info ELECTRONORTE'!C733</f>
        <v>CHEPEN - CHICLAYO</v>
      </c>
      <c r="E765" s="9" t="str">
        <f>+'Info ELECTRONORTE'!D733</f>
        <v>CHICLAYO</v>
      </c>
      <c r="F765" s="9" t="str">
        <f>+'Info ELECTRONORTE'!I733</f>
        <v>Media Tension</v>
      </c>
      <c r="G765" s="9">
        <f>+'Info ELECTRONORTE'!K733</f>
        <v>13</v>
      </c>
      <c r="H765" s="9" t="str">
        <f>+'Info ELECTRONORTE'!L733</f>
        <v>Postes</v>
      </c>
      <c r="I765" s="9" t="str">
        <f>+'Info ELECTRONORTE'!M733</f>
        <v>Concreto</v>
      </c>
      <c r="J765" s="9" t="str">
        <f>+'Info ELECTRONORTE'!N733</f>
        <v>PPC19</v>
      </c>
      <c r="K765" s="9" t="str">
        <f>+IF(B765="MOD INV_2018","Según corresponda",VLOOKUP(J765,SICODI!$G$3:$K$2404,2,FALSE))</f>
        <v>POSTE DE CONCRETO ARMADO DE 13/300/150/345</v>
      </c>
      <c r="L765" s="142">
        <f t="shared" si="41"/>
        <v>0.52</v>
      </c>
    </row>
    <row r="766" spans="1:12" x14ac:dyDescent="0.25">
      <c r="A766" s="53">
        <f>+'Info ELECTRONORTE'!A734</f>
        <v>730</v>
      </c>
      <c r="B766" s="26" t="str">
        <f t="shared" si="42"/>
        <v>SICODI</v>
      </c>
      <c r="C766" s="9" t="str">
        <f>+'Info ELECTRONORTE'!B734</f>
        <v>LAMBAYEQUE</v>
      </c>
      <c r="D766" s="9" t="str">
        <f>+'Info ELECTRONORTE'!C734</f>
        <v>CHEPEN - CHICLAYO</v>
      </c>
      <c r="E766" s="9" t="str">
        <f>+'Info ELECTRONORTE'!D734</f>
        <v>CHICLAYO</v>
      </c>
      <c r="F766" s="9" t="str">
        <f>+'Info ELECTRONORTE'!I734</f>
        <v>Media Tension</v>
      </c>
      <c r="G766" s="9">
        <f>+'Info ELECTRONORTE'!K734</f>
        <v>13</v>
      </c>
      <c r="H766" s="9" t="str">
        <f>+'Info ELECTRONORTE'!L734</f>
        <v>Postes</v>
      </c>
      <c r="I766" s="9" t="str">
        <f>+'Info ELECTRONORTE'!M734</f>
        <v>Concreto</v>
      </c>
      <c r="J766" s="9" t="str">
        <f>+'Info ELECTRONORTE'!N734</f>
        <v>PPC19</v>
      </c>
      <c r="K766" s="9" t="str">
        <f>+IF(B766="MOD INV_2018","Según corresponda",VLOOKUP(J766,SICODI!$G$3:$K$2404,2,FALSE))</f>
        <v>POSTE DE CONCRETO ARMADO DE 13/300/150/345</v>
      </c>
      <c r="L766" s="142">
        <f t="shared" si="41"/>
        <v>0.52</v>
      </c>
    </row>
    <row r="767" spans="1:12" x14ac:dyDescent="0.25">
      <c r="A767" s="53">
        <f>+'Info ELECTRONORTE'!A735</f>
        <v>731</v>
      </c>
      <c r="B767" s="26" t="str">
        <f t="shared" si="42"/>
        <v>SICODI</v>
      </c>
      <c r="C767" s="9" t="str">
        <f>+'Info ELECTRONORTE'!B735</f>
        <v>LAMBAYEQUE</v>
      </c>
      <c r="D767" s="9" t="str">
        <f>+'Info ELECTRONORTE'!C735</f>
        <v>CHEPEN - CHICLAYO</v>
      </c>
      <c r="E767" s="9" t="str">
        <f>+'Info ELECTRONORTE'!D735</f>
        <v>CHICLAYO</v>
      </c>
      <c r="F767" s="9" t="str">
        <f>+'Info ELECTRONORTE'!I735</f>
        <v>Media Tension</v>
      </c>
      <c r="G767" s="9">
        <f>+'Info ELECTRONORTE'!K735</f>
        <v>13</v>
      </c>
      <c r="H767" s="9" t="str">
        <f>+'Info ELECTRONORTE'!L735</f>
        <v>Postes</v>
      </c>
      <c r="I767" s="9" t="str">
        <f>+'Info ELECTRONORTE'!M735</f>
        <v>Concreto</v>
      </c>
      <c r="J767" s="9" t="str">
        <f>+'Info ELECTRONORTE'!N735</f>
        <v>PPC19</v>
      </c>
      <c r="K767" s="9" t="str">
        <f>+IF(B767="MOD INV_2018","Según corresponda",VLOOKUP(J767,SICODI!$G$3:$K$2404,2,FALSE))</f>
        <v>POSTE DE CONCRETO ARMADO DE 13/300/150/345</v>
      </c>
      <c r="L767" s="142">
        <f t="shared" si="41"/>
        <v>0.52</v>
      </c>
    </row>
    <row r="768" spans="1:12" x14ac:dyDescent="0.25">
      <c r="A768" s="53">
        <f>+'Info ELECTRONORTE'!A736</f>
        <v>732</v>
      </c>
      <c r="B768" s="26" t="str">
        <f t="shared" si="42"/>
        <v>SICODI</v>
      </c>
      <c r="C768" s="9" t="str">
        <f>+'Info ELECTRONORTE'!B736</f>
        <v>LAMBAYEQUE</v>
      </c>
      <c r="D768" s="9" t="str">
        <f>+'Info ELECTRONORTE'!C736</f>
        <v>CHEPEN - CHICLAYO</v>
      </c>
      <c r="E768" s="9" t="str">
        <f>+'Info ELECTRONORTE'!D736</f>
        <v>CHICLAYO</v>
      </c>
      <c r="F768" s="9" t="str">
        <f>+'Info ELECTRONORTE'!I736</f>
        <v>Media Tension</v>
      </c>
      <c r="G768" s="9">
        <f>+'Info ELECTRONORTE'!K736</f>
        <v>13</v>
      </c>
      <c r="H768" s="9" t="str">
        <f>+'Info ELECTRONORTE'!L736</f>
        <v>Postes</v>
      </c>
      <c r="I768" s="9" t="str">
        <f>+'Info ELECTRONORTE'!M736</f>
        <v>Concreto</v>
      </c>
      <c r="J768" s="9" t="str">
        <f>+'Info ELECTRONORTE'!N736</f>
        <v>PPC19</v>
      </c>
      <c r="K768" s="9" t="str">
        <f>+IF(B768="MOD INV_2018","Según corresponda",VLOOKUP(J768,SICODI!$G$3:$K$2404,2,FALSE))</f>
        <v>POSTE DE CONCRETO ARMADO DE 13/300/150/345</v>
      </c>
      <c r="L768" s="142">
        <f t="shared" si="41"/>
        <v>0.52</v>
      </c>
    </row>
    <row r="769" spans="1:12" x14ac:dyDescent="0.25">
      <c r="A769" s="53">
        <f>+'Info ELECTRONORTE'!A737</f>
        <v>733</v>
      </c>
      <c r="B769" s="26" t="str">
        <f t="shared" si="42"/>
        <v>SICODI</v>
      </c>
      <c r="C769" s="9" t="str">
        <f>+'Info ELECTRONORTE'!B737</f>
        <v>LAMBAYEQUE</v>
      </c>
      <c r="D769" s="9" t="str">
        <f>+'Info ELECTRONORTE'!C737</f>
        <v>CHEPEN - CHICLAYO</v>
      </c>
      <c r="E769" s="9" t="str">
        <f>+'Info ELECTRONORTE'!D737</f>
        <v>CHICLAYO</v>
      </c>
      <c r="F769" s="9" t="str">
        <f>+'Info ELECTRONORTE'!I737</f>
        <v>Media Tension</v>
      </c>
      <c r="G769" s="9">
        <f>+'Info ELECTRONORTE'!K737</f>
        <v>13</v>
      </c>
      <c r="H769" s="9" t="str">
        <f>+'Info ELECTRONORTE'!L737</f>
        <v>Postes</v>
      </c>
      <c r="I769" s="9" t="str">
        <f>+'Info ELECTRONORTE'!M737</f>
        <v>Concreto</v>
      </c>
      <c r="J769" s="9" t="str">
        <f>+'Info ELECTRONORTE'!N737</f>
        <v>PPC19</v>
      </c>
      <c r="K769" s="9" t="str">
        <f>+IF(B769="MOD INV_2018","Según corresponda",VLOOKUP(J769,SICODI!$G$3:$K$2404,2,FALSE))</f>
        <v>POSTE DE CONCRETO ARMADO DE 13/300/150/345</v>
      </c>
      <c r="L769" s="142">
        <f t="shared" si="41"/>
        <v>0.52</v>
      </c>
    </row>
    <row r="770" spans="1:12" x14ac:dyDescent="0.25">
      <c r="A770" s="53">
        <f>+'Info ELECTRONORTE'!A738</f>
        <v>734</v>
      </c>
      <c r="B770" s="26" t="str">
        <f t="shared" si="42"/>
        <v>SICODI</v>
      </c>
      <c r="C770" s="9" t="str">
        <f>+'Info ELECTRONORTE'!B738</f>
        <v>LAMBAYEQUE</v>
      </c>
      <c r="D770" s="9" t="str">
        <f>+'Info ELECTRONORTE'!C738</f>
        <v>CHEPEN - CHICLAYO</v>
      </c>
      <c r="E770" s="9" t="str">
        <f>+'Info ELECTRONORTE'!D738</f>
        <v>CHICLAYO</v>
      </c>
      <c r="F770" s="9" t="str">
        <f>+'Info ELECTRONORTE'!I738</f>
        <v>Media Tension</v>
      </c>
      <c r="G770" s="9">
        <f>+'Info ELECTRONORTE'!K738</f>
        <v>13</v>
      </c>
      <c r="H770" s="9" t="str">
        <f>+'Info ELECTRONORTE'!L738</f>
        <v>Postes</v>
      </c>
      <c r="I770" s="9" t="str">
        <f>+'Info ELECTRONORTE'!M738</f>
        <v>Concreto</v>
      </c>
      <c r="J770" s="9" t="str">
        <f>+'Info ELECTRONORTE'!N738</f>
        <v>PPC19</v>
      </c>
      <c r="K770" s="9" t="str">
        <f>+IF(B770="MOD INV_2018","Según corresponda",VLOOKUP(J770,SICODI!$G$3:$K$2404,2,FALSE))</f>
        <v>POSTE DE CONCRETO ARMADO DE 13/300/150/345</v>
      </c>
      <c r="L770" s="142">
        <f t="shared" si="41"/>
        <v>0.52</v>
      </c>
    </row>
    <row r="771" spans="1:12" x14ac:dyDescent="0.25">
      <c r="A771" s="53">
        <f>+'Info ELECTRONORTE'!A739</f>
        <v>735</v>
      </c>
      <c r="B771" s="26" t="str">
        <f t="shared" si="42"/>
        <v>SICODI</v>
      </c>
      <c r="C771" s="9" t="str">
        <f>+'Info ELECTRONORTE'!B739</f>
        <v>LAMBAYEQUE</v>
      </c>
      <c r="D771" s="9" t="str">
        <f>+'Info ELECTRONORTE'!C739</f>
        <v>CHEPEN - CHICLAYO</v>
      </c>
      <c r="E771" s="9" t="str">
        <f>+'Info ELECTRONORTE'!D739</f>
        <v>CHICLAYO</v>
      </c>
      <c r="F771" s="9" t="str">
        <f>+'Info ELECTRONORTE'!I739</f>
        <v>Media Tension</v>
      </c>
      <c r="G771" s="9">
        <f>+'Info ELECTRONORTE'!K739</f>
        <v>13</v>
      </c>
      <c r="H771" s="9" t="str">
        <f>+'Info ELECTRONORTE'!L739</f>
        <v>Postes</v>
      </c>
      <c r="I771" s="9" t="str">
        <f>+'Info ELECTRONORTE'!M739</f>
        <v>Concreto</v>
      </c>
      <c r="J771" s="9" t="str">
        <f>+'Info ELECTRONORTE'!N739</f>
        <v>PPC19</v>
      </c>
      <c r="K771" s="9" t="str">
        <f>+IF(B771="MOD INV_2018","Según corresponda",VLOOKUP(J771,SICODI!$G$3:$K$2404,2,FALSE))</f>
        <v>POSTE DE CONCRETO ARMADO DE 13/300/150/345</v>
      </c>
      <c r="L771" s="142">
        <f t="shared" si="41"/>
        <v>0.52</v>
      </c>
    </row>
    <row r="772" spans="1:12" x14ac:dyDescent="0.25">
      <c r="A772" s="53">
        <f>+'Info ELECTRONORTE'!A740</f>
        <v>736</v>
      </c>
      <c r="B772" s="26" t="str">
        <f t="shared" si="42"/>
        <v>SICODI</v>
      </c>
      <c r="C772" s="9" t="str">
        <f>+'Info ELECTRONORTE'!B740</f>
        <v>LAMBAYEQUE</v>
      </c>
      <c r="D772" s="9" t="str">
        <f>+'Info ELECTRONORTE'!C740</f>
        <v>CHEPEN - CHICLAYO</v>
      </c>
      <c r="E772" s="9" t="str">
        <f>+'Info ELECTRONORTE'!D740</f>
        <v>CHICLAYO</v>
      </c>
      <c r="F772" s="9" t="str">
        <f>+'Info ELECTRONORTE'!I740</f>
        <v>Media Tension</v>
      </c>
      <c r="G772" s="9">
        <f>+'Info ELECTRONORTE'!K740</f>
        <v>13</v>
      </c>
      <c r="H772" s="9" t="str">
        <f>+'Info ELECTRONORTE'!L740</f>
        <v>Postes</v>
      </c>
      <c r="I772" s="9" t="str">
        <f>+'Info ELECTRONORTE'!M740</f>
        <v>Concreto</v>
      </c>
      <c r="J772" s="9" t="str">
        <f>+'Info ELECTRONORTE'!N740</f>
        <v>PPC19</v>
      </c>
      <c r="K772" s="9" t="str">
        <f>+IF(B772="MOD INV_2018","Según corresponda",VLOOKUP(J772,SICODI!$G$3:$K$2404,2,FALSE))</f>
        <v>POSTE DE CONCRETO ARMADO DE 13/300/150/345</v>
      </c>
      <c r="L772" s="142">
        <f t="shared" si="41"/>
        <v>0.52</v>
      </c>
    </row>
    <row r="773" spans="1:12" x14ac:dyDescent="0.25">
      <c r="A773" s="53">
        <f>+'Info ELECTRONORTE'!A741</f>
        <v>737</v>
      </c>
      <c r="B773" s="26" t="str">
        <f t="shared" si="42"/>
        <v>SICODI</v>
      </c>
      <c r="C773" s="9" t="str">
        <f>+'Info ELECTRONORTE'!B741</f>
        <v>LAMBAYEQUE</v>
      </c>
      <c r="D773" s="9" t="str">
        <f>+'Info ELECTRONORTE'!C741</f>
        <v>CHEPEN - CHICLAYO</v>
      </c>
      <c r="E773" s="9" t="str">
        <f>+'Info ELECTRONORTE'!D741</f>
        <v>CHICLAYO</v>
      </c>
      <c r="F773" s="9" t="str">
        <f>+'Info ELECTRONORTE'!I741</f>
        <v>Media Tension</v>
      </c>
      <c r="G773" s="9">
        <f>+'Info ELECTRONORTE'!K741</f>
        <v>15</v>
      </c>
      <c r="H773" s="9" t="str">
        <f>+'Info ELECTRONORTE'!L741</f>
        <v>Postes</v>
      </c>
      <c r="I773" s="9" t="str">
        <f>+'Info ELECTRONORTE'!M741</f>
        <v>Concreto</v>
      </c>
      <c r="J773" s="9" t="str">
        <f>+'Info ELECTRONORTE'!N741</f>
        <v>PPC24</v>
      </c>
      <c r="K773" s="9" t="str">
        <f>+IF(B773="MOD INV_2018","Según corresponda",VLOOKUP(J773,SICODI!$G$3:$K$2404,2,FALSE))</f>
        <v>POSTE DE CONCRETO ARMADO DE 15/400/150/375</v>
      </c>
      <c r="L773" s="142">
        <f t="shared" si="41"/>
        <v>0.52</v>
      </c>
    </row>
    <row r="774" spans="1:12" x14ac:dyDescent="0.25">
      <c r="A774" s="53">
        <f>+'Info ELECTRONORTE'!A742</f>
        <v>738</v>
      </c>
      <c r="B774" s="26" t="str">
        <f t="shared" si="42"/>
        <v>SICODI</v>
      </c>
      <c r="C774" s="9" t="str">
        <f>+'Info ELECTRONORTE'!B742</f>
        <v>LAMBAYEQUE</v>
      </c>
      <c r="D774" s="9" t="str">
        <f>+'Info ELECTRONORTE'!C742</f>
        <v>CHEPEN - CHICLAYO</v>
      </c>
      <c r="E774" s="9" t="str">
        <f>+'Info ELECTRONORTE'!D742</f>
        <v>CHICLAYO</v>
      </c>
      <c r="F774" s="9" t="str">
        <f>+'Info ELECTRONORTE'!I742</f>
        <v>Media Tension</v>
      </c>
      <c r="G774" s="9">
        <f>+'Info ELECTRONORTE'!K742</f>
        <v>13</v>
      </c>
      <c r="H774" s="9" t="str">
        <f>+'Info ELECTRONORTE'!L742</f>
        <v>Postes</v>
      </c>
      <c r="I774" s="9" t="str">
        <f>+'Info ELECTRONORTE'!M742</f>
        <v>Concreto</v>
      </c>
      <c r="J774" s="9" t="str">
        <f>+'Info ELECTRONORTE'!N742</f>
        <v>PPC19</v>
      </c>
      <c r="K774" s="9" t="str">
        <f>+IF(B774="MOD INV_2018","Según corresponda",VLOOKUP(J774,SICODI!$G$3:$K$2404,2,FALSE))</f>
        <v>POSTE DE CONCRETO ARMADO DE 13/300/150/345</v>
      </c>
      <c r="L774" s="142">
        <f t="shared" si="41"/>
        <v>0.52</v>
      </c>
    </row>
    <row r="775" spans="1:12" x14ac:dyDescent="0.25">
      <c r="A775" s="53">
        <f>+'Info ELECTRONORTE'!A743</f>
        <v>739</v>
      </c>
      <c r="B775" s="26" t="str">
        <f t="shared" si="42"/>
        <v>SICODI</v>
      </c>
      <c r="C775" s="9" t="str">
        <f>+'Info ELECTRONORTE'!B743</f>
        <v>LAMBAYEQUE</v>
      </c>
      <c r="D775" s="9" t="str">
        <f>+'Info ELECTRONORTE'!C743</f>
        <v>CHEPEN - CHICLAYO</v>
      </c>
      <c r="E775" s="9" t="str">
        <f>+'Info ELECTRONORTE'!D743</f>
        <v>CHICLAYO</v>
      </c>
      <c r="F775" s="9" t="str">
        <f>+'Info ELECTRONORTE'!I743</f>
        <v>Media Tension</v>
      </c>
      <c r="G775" s="9">
        <f>+'Info ELECTRONORTE'!K743</f>
        <v>13</v>
      </c>
      <c r="H775" s="9" t="str">
        <f>+'Info ELECTRONORTE'!L743</f>
        <v>Postes</v>
      </c>
      <c r="I775" s="9" t="str">
        <f>+'Info ELECTRONORTE'!M743</f>
        <v>Concreto</v>
      </c>
      <c r="J775" s="9" t="str">
        <f>+'Info ELECTRONORTE'!N743</f>
        <v>PPC19</v>
      </c>
      <c r="K775" s="9" t="str">
        <f>+IF(B775="MOD INV_2018","Según corresponda",VLOOKUP(J775,SICODI!$G$3:$K$2404,2,FALSE))</f>
        <v>POSTE DE CONCRETO ARMADO DE 13/300/150/345</v>
      </c>
      <c r="L775" s="142">
        <f t="shared" si="41"/>
        <v>0.52</v>
      </c>
    </row>
    <row r="776" spans="1:12" x14ac:dyDescent="0.25">
      <c r="A776" s="53">
        <f>+'Info ELECTRONORTE'!A744</f>
        <v>740</v>
      </c>
      <c r="B776" s="26" t="str">
        <f t="shared" si="42"/>
        <v>SICODI</v>
      </c>
      <c r="C776" s="9" t="str">
        <f>+'Info ELECTRONORTE'!B744</f>
        <v>LAMBAYEQUE</v>
      </c>
      <c r="D776" s="9" t="str">
        <f>+'Info ELECTRONORTE'!C744</f>
        <v>CHEPEN - CHICLAYO</v>
      </c>
      <c r="E776" s="9" t="str">
        <f>+'Info ELECTRONORTE'!D744</f>
        <v>CHICLAYO</v>
      </c>
      <c r="F776" s="9" t="str">
        <f>+'Info ELECTRONORTE'!I744</f>
        <v>Media Tension</v>
      </c>
      <c r="G776" s="9">
        <f>+'Info ELECTRONORTE'!K744</f>
        <v>13</v>
      </c>
      <c r="H776" s="9" t="str">
        <f>+'Info ELECTRONORTE'!L744</f>
        <v>Postes</v>
      </c>
      <c r="I776" s="9" t="str">
        <f>+'Info ELECTRONORTE'!M744</f>
        <v>Concreto</v>
      </c>
      <c r="J776" s="9" t="str">
        <f>+'Info ELECTRONORTE'!N744</f>
        <v>PPC19</v>
      </c>
      <c r="K776" s="9" t="str">
        <f>+IF(B776="MOD INV_2018","Según corresponda",VLOOKUP(J776,SICODI!$G$3:$K$2404,2,FALSE))</f>
        <v>POSTE DE CONCRETO ARMADO DE 13/300/150/345</v>
      </c>
      <c r="L776" s="142">
        <f t="shared" si="41"/>
        <v>0.52</v>
      </c>
    </row>
    <row r="777" spans="1:12" x14ac:dyDescent="0.25">
      <c r="A777" s="53">
        <f>+'Info ELECTRONORTE'!A745</f>
        <v>741</v>
      </c>
      <c r="B777" s="26" t="str">
        <f t="shared" si="42"/>
        <v>SICODI</v>
      </c>
      <c r="C777" s="9" t="str">
        <f>+'Info ELECTRONORTE'!B745</f>
        <v>LAMBAYEQUE</v>
      </c>
      <c r="D777" s="9" t="str">
        <f>+'Info ELECTRONORTE'!C745</f>
        <v>CHEPEN - CHICLAYO</v>
      </c>
      <c r="E777" s="9" t="str">
        <f>+'Info ELECTRONORTE'!D745</f>
        <v>CHICLAYO</v>
      </c>
      <c r="F777" s="9" t="str">
        <f>+'Info ELECTRONORTE'!I745</f>
        <v>Media Tension</v>
      </c>
      <c r="G777" s="9">
        <f>+'Info ELECTRONORTE'!K745</f>
        <v>13</v>
      </c>
      <c r="H777" s="9" t="str">
        <f>+'Info ELECTRONORTE'!L745</f>
        <v>Postes</v>
      </c>
      <c r="I777" s="9" t="str">
        <f>+'Info ELECTRONORTE'!M745</f>
        <v>Concreto</v>
      </c>
      <c r="J777" s="9" t="str">
        <f>+'Info ELECTRONORTE'!N745</f>
        <v>PPC19</v>
      </c>
      <c r="K777" s="9" t="str">
        <f>+IF(B777="MOD INV_2018","Según corresponda",VLOOKUP(J777,SICODI!$G$3:$K$2404,2,FALSE))</f>
        <v>POSTE DE CONCRETO ARMADO DE 13/300/150/345</v>
      </c>
      <c r="L777" s="142">
        <f t="shared" si="41"/>
        <v>0.52</v>
      </c>
    </row>
    <row r="778" spans="1:12" x14ac:dyDescent="0.25">
      <c r="A778" s="53">
        <f>+'Info ELECTRONORTE'!A746</f>
        <v>742</v>
      </c>
      <c r="B778" s="26" t="str">
        <f t="shared" si="42"/>
        <v>SICODI</v>
      </c>
      <c r="C778" s="9" t="str">
        <f>+'Info ELECTRONORTE'!B746</f>
        <v>LAMBAYEQUE</v>
      </c>
      <c r="D778" s="9" t="str">
        <f>+'Info ELECTRONORTE'!C746</f>
        <v>CHEPEN - CHICLAYO</v>
      </c>
      <c r="E778" s="9" t="str">
        <f>+'Info ELECTRONORTE'!D746</f>
        <v>CHICLAYO</v>
      </c>
      <c r="F778" s="9" t="str">
        <f>+'Info ELECTRONORTE'!I746</f>
        <v>Media Tension</v>
      </c>
      <c r="G778" s="9">
        <f>+'Info ELECTRONORTE'!K746</f>
        <v>13</v>
      </c>
      <c r="H778" s="9" t="str">
        <f>+'Info ELECTRONORTE'!L746</f>
        <v>Postes</v>
      </c>
      <c r="I778" s="9" t="str">
        <f>+'Info ELECTRONORTE'!M746</f>
        <v>Concreto</v>
      </c>
      <c r="J778" s="9" t="str">
        <f>+'Info ELECTRONORTE'!N746</f>
        <v>PPC19</v>
      </c>
      <c r="K778" s="9" t="str">
        <f>+IF(B778="MOD INV_2018","Según corresponda",VLOOKUP(J778,SICODI!$G$3:$K$2404,2,FALSE))</f>
        <v>POSTE DE CONCRETO ARMADO DE 13/300/150/345</v>
      </c>
      <c r="L778" s="142">
        <f t="shared" si="41"/>
        <v>0.52</v>
      </c>
    </row>
    <row r="779" spans="1:12" x14ac:dyDescent="0.25">
      <c r="A779" s="53">
        <f>+'Info ELECTRONORTE'!A747</f>
        <v>743</v>
      </c>
      <c r="B779" s="26" t="str">
        <f t="shared" si="42"/>
        <v>SICODI</v>
      </c>
      <c r="C779" s="9" t="str">
        <f>+'Info ELECTRONORTE'!B747</f>
        <v>LAMBAYEQUE</v>
      </c>
      <c r="D779" s="9" t="str">
        <f>+'Info ELECTRONORTE'!C747</f>
        <v>CHEPEN - CHICLAYO</v>
      </c>
      <c r="E779" s="9" t="str">
        <f>+'Info ELECTRONORTE'!D747</f>
        <v>CHICLAYO</v>
      </c>
      <c r="F779" s="9" t="str">
        <f>+'Info ELECTRONORTE'!I747</f>
        <v>Media Tension</v>
      </c>
      <c r="G779" s="9">
        <f>+'Info ELECTRONORTE'!K747</f>
        <v>13</v>
      </c>
      <c r="H779" s="9" t="str">
        <f>+'Info ELECTRONORTE'!L747</f>
        <v>Postes</v>
      </c>
      <c r="I779" s="9" t="str">
        <f>+'Info ELECTRONORTE'!M747</f>
        <v>Concreto</v>
      </c>
      <c r="J779" s="9" t="str">
        <f>+'Info ELECTRONORTE'!N747</f>
        <v>PPC19</v>
      </c>
      <c r="K779" s="9" t="str">
        <f>+IF(B779="MOD INV_2018","Según corresponda",VLOOKUP(J779,SICODI!$G$3:$K$2404,2,FALSE))</f>
        <v>POSTE DE CONCRETO ARMADO DE 13/300/150/345</v>
      </c>
      <c r="L779" s="142">
        <f t="shared" si="41"/>
        <v>0.52</v>
      </c>
    </row>
    <row r="780" spans="1:12" x14ac:dyDescent="0.25">
      <c r="A780" s="53">
        <f>+'Info ELECTRONORTE'!A748</f>
        <v>744</v>
      </c>
      <c r="B780" s="26" t="str">
        <f t="shared" si="42"/>
        <v>SICODI</v>
      </c>
      <c r="C780" s="9" t="str">
        <f>+'Info ELECTRONORTE'!B748</f>
        <v>LAMBAYEQUE</v>
      </c>
      <c r="D780" s="9" t="str">
        <f>+'Info ELECTRONORTE'!C748</f>
        <v>CHEPEN - CHICLAYO</v>
      </c>
      <c r="E780" s="9" t="str">
        <f>+'Info ELECTRONORTE'!D748</f>
        <v>CHICLAYO</v>
      </c>
      <c r="F780" s="9" t="str">
        <f>+'Info ELECTRONORTE'!I748</f>
        <v>Media Tension</v>
      </c>
      <c r="G780" s="9">
        <f>+'Info ELECTRONORTE'!K748</f>
        <v>13</v>
      </c>
      <c r="H780" s="9" t="str">
        <f>+'Info ELECTRONORTE'!L748</f>
        <v>Postes</v>
      </c>
      <c r="I780" s="9" t="str">
        <f>+'Info ELECTRONORTE'!M748</f>
        <v>Concreto</v>
      </c>
      <c r="J780" s="9" t="str">
        <f>+'Info ELECTRONORTE'!N748</f>
        <v>PPC19</v>
      </c>
      <c r="K780" s="9" t="str">
        <f>+IF(B780="MOD INV_2018","Según corresponda",VLOOKUP(J780,SICODI!$G$3:$K$2404,2,FALSE))</f>
        <v>POSTE DE CONCRETO ARMADO DE 13/300/150/345</v>
      </c>
      <c r="L780" s="142">
        <f t="shared" si="41"/>
        <v>0.52</v>
      </c>
    </row>
    <row r="781" spans="1:12" x14ac:dyDescent="0.25">
      <c r="A781" s="53">
        <f>+'Info ELECTRONORTE'!A749</f>
        <v>745</v>
      </c>
      <c r="B781" s="26" t="str">
        <f t="shared" si="42"/>
        <v>SICODI</v>
      </c>
      <c r="C781" s="9" t="str">
        <f>+'Info ELECTRONORTE'!B749</f>
        <v>LAMBAYEQUE</v>
      </c>
      <c r="D781" s="9" t="str">
        <f>+'Info ELECTRONORTE'!C749</f>
        <v>CHEPEN - CHICLAYO</v>
      </c>
      <c r="E781" s="9" t="str">
        <f>+'Info ELECTRONORTE'!D749</f>
        <v>CHICLAYO</v>
      </c>
      <c r="F781" s="9" t="str">
        <f>+'Info ELECTRONORTE'!I749</f>
        <v>Media Tension</v>
      </c>
      <c r="G781" s="9">
        <f>+'Info ELECTRONORTE'!K749</f>
        <v>13</v>
      </c>
      <c r="H781" s="9" t="str">
        <f>+'Info ELECTRONORTE'!L749</f>
        <v>Postes</v>
      </c>
      <c r="I781" s="9" t="str">
        <f>+'Info ELECTRONORTE'!M749</f>
        <v>Concreto</v>
      </c>
      <c r="J781" s="9" t="str">
        <f>+'Info ELECTRONORTE'!N749</f>
        <v>PPC19</v>
      </c>
      <c r="K781" s="9" t="str">
        <f>+IF(B781="MOD INV_2018","Según corresponda",VLOOKUP(J781,SICODI!$G$3:$K$2404,2,FALSE))</f>
        <v>POSTE DE CONCRETO ARMADO DE 13/300/150/345</v>
      </c>
      <c r="L781" s="142">
        <f t="shared" si="41"/>
        <v>0.52</v>
      </c>
    </row>
    <row r="782" spans="1:12" x14ac:dyDescent="0.25">
      <c r="A782" s="53">
        <f>+'Info ELECTRONORTE'!A750</f>
        <v>746</v>
      </c>
      <c r="B782" s="26" t="str">
        <f t="shared" si="42"/>
        <v>SICODI</v>
      </c>
      <c r="C782" s="9" t="str">
        <f>+'Info ELECTRONORTE'!B750</f>
        <v>LAMBAYEQUE</v>
      </c>
      <c r="D782" s="9" t="str">
        <f>+'Info ELECTRONORTE'!C750</f>
        <v>CHEPEN - CHICLAYO</v>
      </c>
      <c r="E782" s="9" t="str">
        <f>+'Info ELECTRONORTE'!D750</f>
        <v>CHICLAYO</v>
      </c>
      <c r="F782" s="9" t="str">
        <f>+'Info ELECTRONORTE'!I750</f>
        <v>Media Tension</v>
      </c>
      <c r="G782" s="9">
        <f>+'Info ELECTRONORTE'!K750</f>
        <v>13</v>
      </c>
      <c r="H782" s="9" t="str">
        <f>+'Info ELECTRONORTE'!L750</f>
        <v>Postes</v>
      </c>
      <c r="I782" s="9" t="str">
        <f>+'Info ELECTRONORTE'!M750</f>
        <v>Concreto</v>
      </c>
      <c r="J782" s="9" t="str">
        <f>+'Info ELECTRONORTE'!N750</f>
        <v>PPC19</v>
      </c>
      <c r="K782" s="9" t="str">
        <f>+IF(B782="MOD INV_2018","Según corresponda",VLOOKUP(J782,SICODI!$G$3:$K$2404,2,FALSE))</f>
        <v>POSTE DE CONCRETO ARMADO DE 13/300/150/345</v>
      </c>
      <c r="L782" s="142">
        <f t="shared" si="41"/>
        <v>0.52</v>
      </c>
    </row>
    <row r="783" spans="1:12" x14ac:dyDescent="0.25">
      <c r="A783" s="53">
        <f>+'Info ELECTRONORTE'!A751</f>
        <v>747</v>
      </c>
      <c r="B783" s="26" t="str">
        <f t="shared" si="42"/>
        <v>SICODI</v>
      </c>
      <c r="C783" s="9" t="str">
        <f>+'Info ELECTRONORTE'!B751</f>
        <v>LAMBAYEQUE</v>
      </c>
      <c r="D783" s="9" t="str">
        <f>+'Info ELECTRONORTE'!C751</f>
        <v>CHEPEN - CHICLAYO</v>
      </c>
      <c r="E783" s="9" t="str">
        <f>+'Info ELECTRONORTE'!D751</f>
        <v>CHICLAYO</v>
      </c>
      <c r="F783" s="9" t="str">
        <f>+'Info ELECTRONORTE'!I751</f>
        <v>Media Tension</v>
      </c>
      <c r="G783" s="9">
        <f>+'Info ELECTRONORTE'!K751</f>
        <v>13</v>
      </c>
      <c r="H783" s="9" t="str">
        <f>+'Info ELECTRONORTE'!L751</f>
        <v>Postes</v>
      </c>
      <c r="I783" s="9" t="str">
        <f>+'Info ELECTRONORTE'!M751</f>
        <v>Concreto</v>
      </c>
      <c r="J783" s="9" t="str">
        <f>+'Info ELECTRONORTE'!N751</f>
        <v>PPC19</v>
      </c>
      <c r="K783" s="9" t="str">
        <f>+IF(B783="MOD INV_2018","Según corresponda",VLOOKUP(J783,SICODI!$G$3:$K$2404,2,FALSE))</f>
        <v>POSTE DE CONCRETO ARMADO DE 13/300/150/345</v>
      </c>
      <c r="L783" s="142">
        <f t="shared" si="41"/>
        <v>0.52</v>
      </c>
    </row>
    <row r="784" spans="1:12" x14ac:dyDescent="0.25">
      <c r="A784" s="53">
        <f>+'Info ELECTRONORTE'!A752</f>
        <v>748</v>
      </c>
      <c r="B784" s="26" t="str">
        <f t="shared" si="42"/>
        <v>SICODI</v>
      </c>
      <c r="C784" s="9" t="str">
        <f>+'Info ELECTRONORTE'!B752</f>
        <v>LAMBAYEQUE</v>
      </c>
      <c r="D784" s="9" t="str">
        <f>+'Info ELECTRONORTE'!C752</f>
        <v>CHEPEN - CHICLAYO</v>
      </c>
      <c r="E784" s="9" t="str">
        <f>+'Info ELECTRONORTE'!D752</f>
        <v>CHICLAYO</v>
      </c>
      <c r="F784" s="9" t="str">
        <f>+'Info ELECTRONORTE'!I752</f>
        <v>Alta Tension</v>
      </c>
      <c r="G784" s="9">
        <f>+'Info ELECTRONORTE'!K752</f>
        <v>18</v>
      </c>
      <c r="H784" s="9" t="str">
        <f>+'Info ELECTRONORTE'!L752</f>
        <v>Torre</v>
      </c>
      <c r="I784" s="9" t="str">
        <f>+'Info ELECTRONORTE'!M752</f>
        <v>Metalica</v>
      </c>
      <c r="J784" s="9" t="str">
        <f>+'Info ELECTRONORTE'!N752</f>
        <v>PPC27</v>
      </c>
      <c r="K784" s="9" t="str">
        <f>+IF(B784="MOD INV_2018","Según corresponda",VLOOKUP(J784,SICODI!$G$3:$K$2404,2,FALSE))</f>
        <v>POSTE DE CONCRETO ARMADO DE 17/300/150/405</v>
      </c>
      <c r="L784" s="142">
        <f t="shared" si="41"/>
        <v>0.67</v>
      </c>
    </row>
    <row r="785" spans="1:12" x14ac:dyDescent="0.25">
      <c r="A785" s="53">
        <f>+'Info ELECTRONORTE'!A753</f>
        <v>749</v>
      </c>
      <c r="B785" s="26" t="str">
        <f t="shared" si="42"/>
        <v>SICODI</v>
      </c>
      <c r="C785" s="9" t="str">
        <f>+'Info ELECTRONORTE'!B753</f>
        <v>LAMBAYEQUE</v>
      </c>
      <c r="D785" s="9" t="str">
        <f>+'Info ELECTRONORTE'!C753</f>
        <v>CHEPEN - CHICLAYO</v>
      </c>
      <c r="E785" s="9" t="str">
        <f>+'Info ELECTRONORTE'!D753</f>
        <v>CHICLAYO</v>
      </c>
      <c r="F785" s="9" t="str">
        <f>+'Info ELECTRONORTE'!I753</f>
        <v>Media Tension</v>
      </c>
      <c r="G785" s="9">
        <f>+'Info ELECTRONORTE'!K753</f>
        <v>13</v>
      </c>
      <c r="H785" s="9" t="str">
        <f>+'Info ELECTRONORTE'!L753</f>
        <v>Postes</v>
      </c>
      <c r="I785" s="9" t="str">
        <f>+'Info ELECTRONORTE'!M753</f>
        <v>Concreto</v>
      </c>
      <c r="J785" s="9" t="str">
        <f>+'Info ELECTRONORTE'!N753</f>
        <v>PPC19</v>
      </c>
      <c r="K785" s="9" t="str">
        <f>+IF(B785="MOD INV_2018","Según corresponda",VLOOKUP(J785,SICODI!$G$3:$K$2404,2,FALSE))</f>
        <v>POSTE DE CONCRETO ARMADO DE 13/300/150/345</v>
      </c>
      <c r="L785" s="142">
        <f t="shared" si="41"/>
        <v>0.52</v>
      </c>
    </row>
    <row r="786" spans="1:12" x14ac:dyDescent="0.25">
      <c r="A786" s="53">
        <f>+'Info ELECTRONORTE'!A754</f>
        <v>750</v>
      </c>
      <c r="B786" s="26" t="str">
        <f t="shared" si="42"/>
        <v>SICODI</v>
      </c>
      <c r="C786" s="9" t="str">
        <f>+'Info ELECTRONORTE'!B754</f>
        <v>LAMBAYEQUE</v>
      </c>
      <c r="D786" s="9" t="str">
        <f>+'Info ELECTRONORTE'!C754</f>
        <v>CHEPEN - CHICLAYO</v>
      </c>
      <c r="E786" s="9" t="str">
        <f>+'Info ELECTRONORTE'!D754</f>
        <v>CHICLAYO</v>
      </c>
      <c r="F786" s="9" t="str">
        <f>+'Info ELECTRONORTE'!I754</f>
        <v>Media Tension</v>
      </c>
      <c r="G786" s="9">
        <f>+'Info ELECTRONORTE'!K754</f>
        <v>13</v>
      </c>
      <c r="H786" s="9" t="str">
        <f>+'Info ELECTRONORTE'!L754</f>
        <v>Postes</v>
      </c>
      <c r="I786" s="9" t="str">
        <f>+'Info ELECTRONORTE'!M754</f>
        <v>Concreto</v>
      </c>
      <c r="J786" s="9" t="str">
        <f>+'Info ELECTRONORTE'!N754</f>
        <v>PPC19</v>
      </c>
      <c r="K786" s="9" t="str">
        <f>+IF(B786="MOD INV_2018","Según corresponda",VLOOKUP(J786,SICODI!$G$3:$K$2404,2,FALSE))</f>
        <v>POSTE DE CONCRETO ARMADO DE 13/300/150/345</v>
      </c>
      <c r="L786" s="142">
        <f t="shared" si="41"/>
        <v>0.52</v>
      </c>
    </row>
    <row r="787" spans="1:12" x14ac:dyDescent="0.25">
      <c r="A787" s="53">
        <f>+'Info ELECTRONORTE'!A755</f>
        <v>751</v>
      </c>
      <c r="B787" s="26" t="str">
        <f t="shared" si="42"/>
        <v>SICODI</v>
      </c>
      <c r="C787" s="9" t="str">
        <f>+'Info ELECTRONORTE'!B755</f>
        <v>LAMBAYEQUE</v>
      </c>
      <c r="D787" s="9" t="str">
        <f>+'Info ELECTRONORTE'!C755</f>
        <v>CHEPEN - CHICLAYO</v>
      </c>
      <c r="E787" s="9" t="str">
        <f>+'Info ELECTRONORTE'!D755</f>
        <v>CHICLAYO</v>
      </c>
      <c r="F787" s="9" t="str">
        <f>+'Info ELECTRONORTE'!I755</f>
        <v>Media Tension</v>
      </c>
      <c r="G787" s="9">
        <f>+'Info ELECTRONORTE'!K755</f>
        <v>13</v>
      </c>
      <c r="H787" s="9" t="str">
        <f>+'Info ELECTRONORTE'!L755</f>
        <v>Postes</v>
      </c>
      <c r="I787" s="9" t="str">
        <f>+'Info ELECTRONORTE'!M755</f>
        <v>Concreto</v>
      </c>
      <c r="J787" s="9" t="str">
        <f>+'Info ELECTRONORTE'!N755</f>
        <v>PPC19</v>
      </c>
      <c r="K787" s="9" t="str">
        <f>+IF(B787="MOD INV_2018","Según corresponda",VLOOKUP(J787,SICODI!$G$3:$K$2404,2,FALSE))</f>
        <v>POSTE DE CONCRETO ARMADO DE 13/300/150/345</v>
      </c>
      <c r="L787" s="142">
        <f t="shared" si="41"/>
        <v>0.52</v>
      </c>
    </row>
    <row r="788" spans="1:12" x14ac:dyDescent="0.25">
      <c r="A788" s="53">
        <f>+'Info ELECTRONORTE'!A756</f>
        <v>752</v>
      </c>
      <c r="B788" s="26" t="str">
        <f t="shared" si="42"/>
        <v>SICODI</v>
      </c>
      <c r="C788" s="9" t="str">
        <f>+'Info ELECTRONORTE'!B756</f>
        <v>LAMBAYEQUE</v>
      </c>
      <c r="D788" s="9" t="str">
        <f>+'Info ELECTRONORTE'!C756</f>
        <v>CHEPEN - CHICLAYO</v>
      </c>
      <c r="E788" s="9" t="str">
        <f>+'Info ELECTRONORTE'!D756</f>
        <v>CHICLAYO</v>
      </c>
      <c r="F788" s="9" t="str">
        <f>+'Info ELECTRONORTE'!I756</f>
        <v>Media Tension</v>
      </c>
      <c r="G788" s="9">
        <f>+'Info ELECTRONORTE'!K756</f>
        <v>13</v>
      </c>
      <c r="H788" s="9" t="str">
        <f>+'Info ELECTRONORTE'!L756</f>
        <v>Postes</v>
      </c>
      <c r="I788" s="9" t="str">
        <f>+'Info ELECTRONORTE'!M756</f>
        <v>Concreto</v>
      </c>
      <c r="J788" s="9" t="str">
        <f>+'Info ELECTRONORTE'!N756</f>
        <v>PPC19</v>
      </c>
      <c r="K788" s="9" t="str">
        <f>+IF(B788="MOD INV_2018","Según corresponda",VLOOKUP(J788,SICODI!$G$3:$K$2404,2,FALSE))</f>
        <v>POSTE DE CONCRETO ARMADO DE 13/300/150/345</v>
      </c>
      <c r="L788" s="142">
        <f t="shared" si="41"/>
        <v>0.52</v>
      </c>
    </row>
    <row r="789" spans="1:12" x14ac:dyDescent="0.25">
      <c r="A789" s="53">
        <f>+'Info ELECTRONORTE'!A757</f>
        <v>753</v>
      </c>
      <c r="B789" s="26" t="str">
        <f t="shared" si="42"/>
        <v>SICODI</v>
      </c>
      <c r="C789" s="9" t="str">
        <f>+'Info ELECTRONORTE'!B757</f>
        <v>LAMBAYEQUE</v>
      </c>
      <c r="D789" s="9" t="str">
        <f>+'Info ELECTRONORTE'!C757</f>
        <v>CHEPEN - CHICLAYO</v>
      </c>
      <c r="E789" s="9" t="str">
        <f>+'Info ELECTRONORTE'!D757</f>
        <v>CHICLAYO</v>
      </c>
      <c r="F789" s="9" t="str">
        <f>+'Info ELECTRONORTE'!I757</f>
        <v>Media Tension</v>
      </c>
      <c r="G789" s="9">
        <f>+'Info ELECTRONORTE'!K757</f>
        <v>13</v>
      </c>
      <c r="H789" s="9" t="str">
        <f>+'Info ELECTRONORTE'!L757</f>
        <v>Postes</v>
      </c>
      <c r="I789" s="9" t="str">
        <f>+'Info ELECTRONORTE'!M757</f>
        <v>Concreto</v>
      </c>
      <c r="J789" s="9" t="str">
        <f>+'Info ELECTRONORTE'!N757</f>
        <v>PPC19</v>
      </c>
      <c r="K789" s="9" t="str">
        <f>+IF(B789="MOD INV_2018","Según corresponda",VLOOKUP(J789,SICODI!$G$3:$K$2404,2,FALSE))</f>
        <v>POSTE DE CONCRETO ARMADO DE 13/300/150/345</v>
      </c>
      <c r="L789" s="142">
        <f t="shared" si="41"/>
        <v>0.52</v>
      </c>
    </row>
    <row r="790" spans="1:12" x14ac:dyDescent="0.25">
      <c r="A790" s="53">
        <f>+'Info ELECTRONORTE'!A758</f>
        <v>754</v>
      </c>
      <c r="B790" s="26" t="str">
        <f t="shared" si="42"/>
        <v>SICODI</v>
      </c>
      <c r="C790" s="9" t="str">
        <f>+'Info ELECTRONORTE'!B758</f>
        <v>LAMBAYEQUE</v>
      </c>
      <c r="D790" s="9" t="str">
        <f>+'Info ELECTRONORTE'!C758</f>
        <v>CHEPEN - CHICLAYO</v>
      </c>
      <c r="E790" s="9" t="str">
        <f>+'Info ELECTRONORTE'!D758</f>
        <v>CHICLAYO</v>
      </c>
      <c r="F790" s="9" t="str">
        <f>+'Info ELECTRONORTE'!I758</f>
        <v>Media Tension</v>
      </c>
      <c r="G790" s="9">
        <f>+'Info ELECTRONORTE'!K758</f>
        <v>13</v>
      </c>
      <c r="H790" s="9" t="str">
        <f>+'Info ELECTRONORTE'!L758</f>
        <v>Postes</v>
      </c>
      <c r="I790" s="9" t="str">
        <f>+'Info ELECTRONORTE'!M758</f>
        <v>Concreto</v>
      </c>
      <c r="J790" s="9" t="str">
        <f>+'Info ELECTRONORTE'!N758</f>
        <v>PPC19</v>
      </c>
      <c r="K790" s="9" t="str">
        <f>+IF(B790="MOD INV_2018","Según corresponda",VLOOKUP(J790,SICODI!$G$3:$K$2404,2,FALSE))</f>
        <v>POSTE DE CONCRETO ARMADO DE 13/300/150/345</v>
      </c>
      <c r="L790" s="142">
        <f t="shared" si="41"/>
        <v>0.52</v>
      </c>
    </row>
    <row r="791" spans="1:12" x14ac:dyDescent="0.25">
      <c r="A791" s="53">
        <f>+'Info ELECTRONORTE'!A759</f>
        <v>755</v>
      </c>
      <c r="B791" s="26" t="str">
        <f t="shared" si="42"/>
        <v>SICODI</v>
      </c>
      <c r="C791" s="9" t="str">
        <f>+'Info ELECTRONORTE'!B759</f>
        <v>LAMBAYEQUE</v>
      </c>
      <c r="D791" s="9" t="str">
        <f>+'Info ELECTRONORTE'!C759</f>
        <v>CHEPEN - CHICLAYO</v>
      </c>
      <c r="E791" s="9" t="str">
        <f>+'Info ELECTRONORTE'!D759</f>
        <v>CHICLAYO</v>
      </c>
      <c r="F791" s="9" t="str">
        <f>+'Info ELECTRONORTE'!I759</f>
        <v>Media Tension</v>
      </c>
      <c r="G791" s="9">
        <f>+'Info ELECTRONORTE'!K759</f>
        <v>13</v>
      </c>
      <c r="H791" s="9" t="str">
        <f>+'Info ELECTRONORTE'!L759</f>
        <v>Postes</v>
      </c>
      <c r="I791" s="9" t="str">
        <f>+'Info ELECTRONORTE'!M759</f>
        <v>Concreto</v>
      </c>
      <c r="J791" s="9" t="str">
        <f>+'Info ELECTRONORTE'!N759</f>
        <v>PPC19</v>
      </c>
      <c r="K791" s="9" t="str">
        <f>+IF(B791="MOD INV_2018","Según corresponda",VLOOKUP(J791,SICODI!$G$3:$K$2404,2,FALSE))</f>
        <v>POSTE DE CONCRETO ARMADO DE 13/300/150/345</v>
      </c>
      <c r="L791" s="142">
        <f t="shared" si="41"/>
        <v>0.52</v>
      </c>
    </row>
    <row r="792" spans="1:12" x14ac:dyDescent="0.25">
      <c r="A792" s="53">
        <f>+'Info ELECTRONORTE'!A760</f>
        <v>756</v>
      </c>
      <c r="B792" s="26" t="str">
        <f t="shared" si="42"/>
        <v>SICODI</v>
      </c>
      <c r="C792" s="9" t="str">
        <f>+'Info ELECTRONORTE'!B760</f>
        <v>LAMBAYEQUE</v>
      </c>
      <c r="D792" s="9" t="str">
        <f>+'Info ELECTRONORTE'!C760</f>
        <v>CHEPEN - CHICLAYO</v>
      </c>
      <c r="E792" s="9" t="str">
        <f>+'Info ELECTRONORTE'!D760</f>
        <v>CHICLAYO</v>
      </c>
      <c r="F792" s="9" t="str">
        <f>+'Info ELECTRONORTE'!I760</f>
        <v>Media Tension</v>
      </c>
      <c r="G792" s="9">
        <f>+'Info ELECTRONORTE'!K760</f>
        <v>13</v>
      </c>
      <c r="H792" s="9" t="str">
        <f>+'Info ELECTRONORTE'!L760</f>
        <v>Postes</v>
      </c>
      <c r="I792" s="9" t="str">
        <f>+'Info ELECTRONORTE'!M760</f>
        <v>Concreto</v>
      </c>
      <c r="J792" s="9" t="str">
        <f>+'Info ELECTRONORTE'!N760</f>
        <v>PPC19</v>
      </c>
      <c r="K792" s="9" t="str">
        <f>+IF(B792="MOD INV_2018","Según corresponda",VLOOKUP(J792,SICODI!$G$3:$K$2404,2,FALSE))</f>
        <v>POSTE DE CONCRETO ARMADO DE 13/300/150/345</v>
      </c>
      <c r="L792" s="142">
        <f t="shared" si="41"/>
        <v>0.52</v>
      </c>
    </row>
    <row r="793" spans="1:12" x14ac:dyDescent="0.25">
      <c r="A793" s="53">
        <f>+'Info ELECTRONORTE'!A761</f>
        <v>757</v>
      </c>
      <c r="B793" s="26" t="str">
        <f t="shared" si="42"/>
        <v>SICODI</v>
      </c>
      <c r="C793" s="9" t="str">
        <f>+'Info ELECTRONORTE'!B761</f>
        <v>LAMBAYEQUE</v>
      </c>
      <c r="D793" s="9" t="str">
        <f>+'Info ELECTRONORTE'!C761</f>
        <v>CHEPEN - CHICLAYO</v>
      </c>
      <c r="E793" s="9" t="str">
        <f>+'Info ELECTRONORTE'!D761</f>
        <v>CHICLAYO</v>
      </c>
      <c r="F793" s="9" t="str">
        <f>+'Info ELECTRONORTE'!I761</f>
        <v>Media Tension</v>
      </c>
      <c r="G793" s="9">
        <f>+'Info ELECTRONORTE'!K761</f>
        <v>13</v>
      </c>
      <c r="H793" s="9" t="str">
        <f>+'Info ELECTRONORTE'!L761</f>
        <v>Postes</v>
      </c>
      <c r="I793" s="9" t="str">
        <f>+'Info ELECTRONORTE'!M761</f>
        <v>Concreto</v>
      </c>
      <c r="J793" s="9" t="str">
        <f>+'Info ELECTRONORTE'!N761</f>
        <v>PPC19</v>
      </c>
      <c r="K793" s="9" t="str">
        <f>+IF(B793="MOD INV_2018","Según corresponda",VLOOKUP(J793,SICODI!$G$3:$K$2404,2,FALSE))</f>
        <v>POSTE DE CONCRETO ARMADO DE 13/300/150/345</v>
      </c>
      <c r="L793" s="142">
        <f t="shared" si="41"/>
        <v>0.52</v>
      </c>
    </row>
    <row r="794" spans="1:12" x14ac:dyDescent="0.25">
      <c r="A794" s="53">
        <f>+'Info ELECTRONORTE'!A762</f>
        <v>758</v>
      </c>
      <c r="B794" s="26" t="str">
        <f t="shared" si="42"/>
        <v>SICODI</v>
      </c>
      <c r="C794" s="9" t="str">
        <f>+'Info ELECTRONORTE'!B762</f>
        <v>LAMBAYEQUE</v>
      </c>
      <c r="D794" s="9" t="str">
        <f>+'Info ELECTRONORTE'!C762</f>
        <v>CHEPEN - CHICLAYO</v>
      </c>
      <c r="E794" s="9" t="str">
        <f>+'Info ELECTRONORTE'!D762</f>
        <v>CHICLAYO</v>
      </c>
      <c r="F794" s="9" t="str">
        <f>+'Info ELECTRONORTE'!I762</f>
        <v>Media Tension</v>
      </c>
      <c r="G794" s="9">
        <f>+'Info ELECTRONORTE'!K762</f>
        <v>13</v>
      </c>
      <c r="H794" s="9" t="str">
        <f>+'Info ELECTRONORTE'!L762</f>
        <v>Postes</v>
      </c>
      <c r="I794" s="9" t="str">
        <f>+'Info ELECTRONORTE'!M762</f>
        <v>Concreto</v>
      </c>
      <c r="J794" s="9" t="str">
        <f>+'Info ELECTRONORTE'!N762</f>
        <v>PPC19</v>
      </c>
      <c r="K794" s="9" t="str">
        <f>+IF(B794="MOD INV_2018","Según corresponda",VLOOKUP(J794,SICODI!$G$3:$K$2404,2,FALSE))</f>
        <v>POSTE DE CONCRETO ARMADO DE 13/300/150/345</v>
      </c>
      <c r="L794" s="142">
        <f t="shared" si="41"/>
        <v>0.52</v>
      </c>
    </row>
    <row r="795" spans="1:12" x14ac:dyDescent="0.25">
      <c r="A795" s="53">
        <f>+'Info ELECTRONORTE'!A763</f>
        <v>759</v>
      </c>
      <c r="B795" s="26" t="str">
        <f t="shared" si="42"/>
        <v>SICODI</v>
      </c>
      <c r="C795" s="9" t="str">
        <f>+'Info ELECTRONORTE'!B763</f>
        <v>LAMBAYEQUE</v>
      </c>
      <c r="D795" s="9" t="str">
        <f>+'Info ELECTRONORTE'!C763</f>
        <v>CHEPEN - CHICLAYO</v>
      </c>
      <c r="E795" s="9" t="str">
        <f>+'Info ELECTRONORTE'!D763</f>
        <v>CHICLAYO</v>
      </c>
      <c r="F795" s="9" t="str">
        <f>+'Info ELECTRONORTE'!I763</f>
        <v>Media Tension</v>
      </c>
      <c r="G795" s="9">
        <f>+'Info ELECTRONORTE'!K763</f>
        <v>13</v>
      </c>
      <c r="H795" s="9" t="str">
        <f>+'Info ELECTRONORTE'!L763</f>
        <v>Postes</v>
      </c>
      <c r="I795" s="9" t="str">
        <f>+'Info ELECTRONORTE'!M763</f>
        <v>Concreto</v>
      </c>
      <c r="J795" s="9" t="str">
        <f>+'Info ELECTRONORTE'!N763</f>
        <v>PPC19</v>
      </c>
      <c r="K795" s="9" t="str">
        <f>+IF(B795="MOD INV_2018","Según corresponda",VLOOKUP(J795,SICODI!$G$3:$K$2404,2,FALSE))</f>
        <v>POSTE DE CONCRETO ARMADO DE 13/300/150/345</v>
      </c>
      <c r="L795" s="142">
        <f t="shared" si="41"/>
        <v>0.52</v>
      </c>
    </row>
    <row r="796" spans="1:12" x14ac:dyDescent="0.25">
      <c r="A796" s="53">
        <f>+'Info ELECTRONORTE'!A764</f>
        <v>760</v>
      </c>
      <c r="B796" s="26" t="str">
        <f t="shared" si="42"/>
        <v>SICODI</v>
      </c>
      <c r="C796" s="9" t="str">
        <f>+'Info ELECTRONORTE'!B764</f>
        <v>LAMBAYEQUE</v>
      </c>
      <c r="D796" s="9" t="str">
        <f>+'Info ELECTRONORTE'!C764</f>
        <v>CHEPEN - CHICLAYO</v>
      </c>
      <c r="E796" s="9" t="str">
        <f>+'Info ELECTRONORTE'!D764</f>
        <v>CHICLAYO</v>
      </c>
      <c r="F796" s="9" t="str">
        <f>+'Info ELECTRONORTE'!I764</f>
        <v>Media Tension</v>
      </c>
      <c r="G796" s="9">
        <f>+'Info ELECTRONORTE'!K764</f>
        <v>13</v>
      </c>
      <c r="H796" s="9" t="str">
        <f>+'Info ELECTRONORTE'!L764</f>
        <v>Postes</v>
      </c>
      <c r="I796" s="9" t="str">
        <f>+'Info ELECTRONORTE'!M764</f>
        <v>Concreto</v>
      </c>
      <c r="J796" s="9" t="str">
        <f>+'Info ELECTRONORTE'!N764</f>
        <v>PPC19</v>
      </c>
      <c r="K796" s="9" t="str">
        <f>+IF(B796="MOD INV_2018","Según corresponda",VLOOKUP(J796,SICODI!$G$3:$K$2404,2,FALSE))</f>
        <v>POSTE DE CONCRETO ARMADO DE 13/300/150/345</v>
      </c>
      <c r="L796" s="142">
        <f t="shared" si="41"/>
        <v>0.52</v>
      </c>
    </row>
    <row r="797" spans="1:12" x14ac:dyDescent="0.25">
      <c r="A797" s="53">
        <f>+'Info ELECTRONORTE'!A765</f>
        <v>761</v>
      </c>
      <c r="B797" s="26" t="str">
        <f t="shared" si="42"/>
        <v>SICODI</v>
      </c>
      <c r="C797" s="9" t="str">
        <f>+'Info ELECTRONORTE'!B765</f>
        <v>LAMBAYEQUE</v>
      </c>
      <c r="D797" s="9" t="str">
        <f>+'Info ELECTRONORTE'!C765</f>
        <v>CHEPEN - CHICLAYO</v>
      </c>
      <c r="E797" s="9" t="str">
        <f>+'Info ELECTRONORTE'!D765</f>
        <v>CHICLAYO</v>
      </c>
      <c r="F797" s="9" t="str">
        <f>+'Info ELECTRONORTE'!I765</f>
        <v>Media Tension</v>
      </c>
      <c r="G797" s="9">
        <f>+'Info ELECTRONORTE'!K765</f>
        <v>15</v>
      </c>
      <c r="H797" s="9" t="str">
        <f>+'Info ELECTRONORTE'!L765</f>
        <v>Postes</v>
      </c>
      <c r="I797" s="9" t="str">
        <f>+'Info ELECTRONORTE'!M765</f>
        <v>Concreto</v>
      </c>
      <c r="J797" s="9" t="str">
        <f>+'Info ELECTRONORTE'!N765</f>
        <v>PPC24</v>
      </c>
      <c r="K797" s="9" t="str">
        <f>+IF(B797="MOD INV_2018","Según corresponda",VLOOKUP(J797,SICODI!$G$3:$K$2404,2,FALSE))</f>
        <v>POSTE DE CONCRETO ARMADO DE 15/400/150/375</v>
      </c>
      <c r="L797" s="142">
        <f t="shared" si="41"/>
        <v>0.52</v>
      </c>
    </row>
    <row r="798" spans="1:12" x14ac:dyDescent="0.25">
      <c r="A798" s="53">
        <f>+'Info ELECTRONORTE'!A766</f>
        <v>762</v>
      </c>
      <c r="B798" s="26" t="str">
        <f t="shared" si="42"/>
        <v>SICODI</v>
      </c>
      <c r="C798" s="9" t="str">
        <f>+'Info ELECTRONORTE'!B766</f>
        <v>LAMBAYEQUE</v>
      </c>
      <c r="D798" s="9" t="str">
        <f>+'Info ELECTRONORTE'!C766</f>
        <v>CHEPEN - CHICLAYO</v>
      </c>
      <c r="E798" s="9" t="str">
        <f>+'Info ELECTRONORTE'!D766</f>
        <v>CHICLAYO</v>
      </c>
      <c r="F798" s="9" t="str">
        <f>+'Info ELECTRONORTE'!I766</f>
        <v>Media Tension</v>
      </c>
      <c r="G798" s="9">
        <f>+'Info ELECTRONORTE'!K766</f>
        <v>13</v>
      </c>
      <c r="H798" s="9" t="str">
        <f>+'Info ELECTRONORTE'!L766</f>
        <v>Postes</v>
      </c>
      <c r="I798" s="9" t="str">
        <f>+'Info ELECTRONORTE'!M766</f>
        <v>Concreto</v>
      </c>
      <c r="J798" s="9" t="str">
        <f>+'Info ELECTRONORTE'!N766</f>
        <v>PPC19</v>
      </c>
      <c r="K798" s="9" t="str">
        <f>+IF(B798="MOD INV_2018","Según corresponda",VLOOKUP(J798,SICODI!$G$3:$K$2404,2,FALSE))</f>
        <v>POSTE DE CONCRETO ARMADO DE 13/300/150/345</v>
      </c>
      <c r="L798" s="142">
        <f t="shared" si="41"/>
        <v>0.52</v>
      </c>
    </row>
    <row r="799" spans="1:12" x14ac:dyDescent="0.25">
      <c r="A799" s="53">
        <f>+'Info ELECTRONORTE'!A767</f>
        <v>763</v>
      </c>
      <c r="B799" s="26" t="str">
        <f t="shared" si="42"/>
        <v>SICODI</v>
      </c>
      <c r="C799" s="9" t="str">
        <f>+'Info ELECTRONORTE'!B767</f>
        <v>LAMBAYEQUE</v>
      </c>
      <c r="D799" s="9" t="str">
        <f>+'Info ELECTRONORTE'!C767</f>
        <v>CHEPEN - CHICLAYO</v>
      </c>
      <c r="E799" s="9" t="str">
        <f>+'Info ELECTRONORTE'!D767</f>
        <v>CHICLAYO</v>
      </c>
      <c r="F799" s="9" t="str">
        <f>+'Info ELECTRONORTE'!I767</f>
        <v>Media Tension</v>
      </c>
      <c r="G799" s="9">
        <f>+'Info ELECTRONORTE'!K767</f>
        <v>13</v>
      </c>
      <c r="H799" s="9" t="str">
        <f>+'Info ELECTRONORTE'!L767</f>
        <v>Postes</v>
      </c>
      <c r="I799" s="9" t="str">
        <f>+'Info ELECTRONORTE'!M767</f>
        <v>Concreto</v>
      </c>
      <c r="J799" s="9" t="str">
        <f>+'Info ELECTRONORTE'!N767</f>
        <v>PPC19</v>
      </c>
      <c r="K799" s="9" t="str">
        <f>+IF(B799="MOD INV_2018","Según corresponda",VLOOKUP(J799,SICODI!$G$3:$K$2404,2,FALSE))</f>
        <v>POSTE DE CONCRETO ARMADO DE 13/300/150/345</v>
      </c>
      <c r="L799" s="142">
        <f t="shared" si="41"/>
        <v>0.52</v>
      </c>
    </row>
    <row r="800" spans="1:12" x14ac:dyDescent="0.25">
      <c r="A800" s="53">
        <f>+'Info ELECTRONORTE'!A768</f>
        <v>764</v>
      </c>
      <c r="B800" s="26" t="str">
        <f t="shared" si="42"/>
        <v>SICODI</v>
      </c>
      <c r="C800" s="9" t="str">
        <f>+'Info ELECTRONORTE'!B768</f>
        <v>LAMBAYEQUE</v>
      </c>
      <c r="D800" s="9" t="str">
        <f>+'Info ELECTRONORTE'!C768</f>
        <v>CHEPEN - CHICLAYO</v>
      </c>
      <c r="E800" s="9" t="str">
        <f>+'Info ELECTRONORTE'!D768</f>
        <v>CHICLAYO</v>
      </c>
      <c r="F800" s="9" t="str">
        <f>+'Info ELECTRONORTE'!I768</f>
        <v>Media Tension</v>
      </c>
      <c r="G800" s="9">
        <f>+'Info ELECTRONORTE'!K768</f>
        <v>13</v>
      </c>
      <c r="H800" s="9" t="str">
        <f>+'Info ELECTRONORTE'!L768</f>
        <v>Postes</v>
      </c>
      <c r="I800" s="9" t="str">
        <f>+'Info ELECTRONORTE'!M768</f>
        <v>Concreto</v>
      </c>
      <c r="J800" s="9" t="str">
        <f>+'Info ELECTRONORTE'!N768</f>
        <v>PPC19</v>
      </c>
      <c r="K800" s="9" t="str">
        <f>+IF(B800="MOD INV_2018","Según corresponda",VLOOKUP(J800,SICODI!$G$3:$K$2404,2,FALSE))</f>
        <v>POSTE DE CONCRETO ARMADO DE 13/300/150/345</v>
      </c>
      <c r="L800" s="142">
        <f t="shared" si="41"/>
        <v>0.52</v>
      </c>
    </row>
    <row r="801" spans="1:12" x14ac:dyDescent="0.25">
      <c r="A801" s="53">
        <f>+'Info ELECTRONORTE'!A769</f>
        <v>765</v>
      </c>
      <c r="B801" s="26" t="str">
        <f t="shared" si="42"/>
        <v>SICODI</v>
      </c>
      <c r="C801" s="9" t="str">
        <f>+'Info ELECTRONORTE'!B769</f>
        <v>LAMBAYEQUE</v>
      </c>
      <c r="D801" s="9" t="str">
        <f>+'Info ELECTRONORTE'!C769</f>
        <v>CHEPEN - CHICLAYO</v>
      </c>
      <c r="E801" s="9" t="str">
        <f>+'Info ELECTRONORTE'!D769</f>
        <v>CHICLAYO</v>
      </c>
      <c r="F801" s="9" t="str">
        <f>+'Info ELECTRONORTE'!I769</f>
        <v>Media Tension</v>
      </c>
      <c r="G801" s="9">
        <f>+'Info ELECTRONORTE'!K769</f>
        <v>13</v>
      </c>
      <c r="H801" s="9" t="str">
        <f>+'Info ELECTRONORTE'!L769</f>
        <v>Postes</v>
      </c>
      <c r="I801" s="9" t="str">
        <f>+'Info ELECTRONORTE'!M769</f>
        <v>Concreto</v>
      </c>
      <c r="J801" s="9" t="str">
        <f>+'Info ELECTRONORTE'!N769</f>
        <v>PPC19</v>
      </c>
      <c r="K801" s="9" t="str">
        <f>+IF(B801="MOD INV_2018","Según corresponda",VLOOKUP(J801,SICODI!$G$3:$K$2404,2,FALSE))</f>
        <v>POSTE DE CONCRETO ARMADO DE 13/300/150/345</v>
      </c>
      <c r="L801" s="142">
        <f t="shared" si="41"/>
        <v>0.52</v>
      </c>
    </row>
    <row r="802" spans="1:12" x14ac:dyDescent="0.25">
      <c r="A802" s="53">
        <f>+'Info ELECTRONORTE'!A770</f>
        <v>766</v>
      </c>
      <c r="B802" s="26" t="str">
        <f t="shared" si="42"/>
        <v>SICODI</v>
      </c>
      <c r="C802" s="9" t="str">
        <f>+'Info ELECTRONORTE'!B770</f>
        <v>LAMBAYEQUE</v>
      </c>
      <c r="D802" s="9" t="str">
        <f>+'Info ELECTRONORTE'!C770</f>
        <v>CHEPEN - CHICLAYO</v>
      </c>
      <c r="E802" s="9" t="str">
        <f>+'Info ELECTRONORTE'!D770</f>
        <v>CHICLAYO</v>
      </c>
      <c r="F802" s="9" t="str">
        <f>+'Info ELECTRONORTE'!I770</f>
        <v>Media Tension</v>
      </c>
      <c r="G802" s="9">
        <f>+'Info ELECTRONORTE'!K770</f>
        <v>13</v>
      </c>
      <c r="H802" s="9" t="str">
        <f>+'Info ELECTRONORTE'!L770</f>
        <v>Postes</v>
      </c>
      <c r="I802" s="9" t="str">
        <f>+'Info ELECTRONORTE'!M770</f>
        <v>Concreto</v>
      </c>
      <c r="J802" s="9" t="str">
        <f>+'Info ELECTRONORTE'!N770</f>
        <v>PPC19</v>
      </c>
      <c r="K802" s="9" t="str">
        <f>+IF(B802="MOD INV_2018","Según corresponda",VLOOKUP(J802,SICODI!$G$3:$K$2404,2,FALSE))</f>
        <v>POSTE DE CONCRETO ARMADO DE 13/300/150/345</v>
      </c>
      <c r="L802" s="142">
        <f t="shared" si="41"/>
        <v>0.52</v>
      </c>
    </row>
    <row r="803" spans="1:12" x14ac:dyDescent="0.25">
      <c r="A803" s="53">
        <f>+'Info ELECTRONORTE'!A771</f>
        <v>767</v>
      </c>
      <c r="B803" s="26" t="str">
        <f t="shared" si="42"/>
        <v>SICODI</v>
      </c>
      <c r="C803" s="9" t="str">
        <f>+'Info ELECTRONORTE'!B771</f>
        <v>LAMBAYEQUE</v>
      </c>
      <c r="D803" s="9" t="str">
        <f>+'Info ELECTRONORTE'!C771</f>
        <v>CHEPEN - CHICLAYO</v>
      </c>
      <c r="E803" s="9" t="str">
        <f>+'Info ELECTRONORTE'!D771</f>
        <v>CHICLAYO</v>
      </c>
      <c r="F803" s="9" t="str">
        <f>+'Info ELECTRONORTE'!I771</f>
        <v>Media Tension</v>
      </c>
      <c r="G803" s="9">
        <f>+'Info ELECTRONORTE'!K771</f>
        <v>13</v>
      </c>
      <c r="H803" s="9" t="str">
        <f>+'Info ELECTRONORTE'!L771</f>
        <v>Postes</v>
      </c>
      <c r="I803" s="9" t="str">
        <f>+'Info ELECTRONORTE'!M771</f>
        <v>Concreto</v>
      </c>
      <c r="J803" s="9" t="str">
        <f>+'Info ELECTRONORTE'!N771</f>
        <v>PPC19</v>
      </c>
      <c r="K803" s="9" t="str">
        <f>+IF(B803="MOD INV_2018","Según corresponda",VLOOKUP(J803,SICODI!$G$3:$K$2404,2,FALSE))</f>
        <v>POSTE DE CONCRETO ARMADO DE 13/300/150/345</v>
      </c>
      <c r="L803" s="142">
        <f t="shared" si="41"/>
        <v>0.52</v>
      </c>
    </row>
    <row r="804" spans="1:12" x14ac:dyDescent="0.25">
      <c r="A804" s="53">
        <f>+'Info ELECTRONORTE'!A772</f>
        <v>768</v>
      </c>
      <c r="B804" s="26" t="str">
        <f t="shared" si="42"/>
        <v>SICODI</v>
      </c>
      <c r="C804" s="9" t="str">
        <f>+'Info ELECTRONORTE'!B772</f>
        <v>LAMBAYEQUE</v>
      </c>
      <c r="D804" s="9" t="str">
        <f>+'Info ELECTRONORTE'!C772</f>
        <v>CHEPEN - CHICLAYO</v>
      </c>
      <c r="E804" s="9" t="str">
        <f>+'Info ELECTRONORTE'!D772</f>
        <v>CHICLAYO</v>
      </c>
      <c r="F804" s="9" t="str">
        <f>+'Info ELECTRONORTE'!I772</f>
        <v>Media Tension</v>
      </c>
      <c r="G804" s="9">
        <f>+'Info ELECTRONORTE'!K772</f>
        <v>13</v>
      </c>
      <c r="H804" s="9" t="str">
        <f>+'Info ELECTRONORTE'!L772</f>
        <v>Postes</v>
      </c>
      <c r="I804" s="9" t="str">
        <f>+'Info ELECTRONORTE'!M772</f>
        <v>Concreto</v>
      </c>
      <c r="J804" s="9" t="str">
        <f>+'Info ELECTRONORTE'!N772</f>
        <v>PPC19</v>
      </c>
      <c r="K804" s="9" t="str">
        <f>+IF(B804="MOD INV_2018","Según corresponda",VLOOKUP(J804,SICODI!$G$3:$K$2404,2,FALSE))</f>
        <v>POSTE DE CONCRETO ARMADO DE 13/300/150/345</v>
      </c>
      <c r="L804" s="142">
        <f t="shared" si="41"/>
        <v>0.52</v>
      </c>
    </row>
    <row r="805" spans="1:12" x14ac:dyDescent="0.25">
      <c r="A805" s="53">
        <f>+'Info ELECTRONORTE'!A773</f>
        <v>769</v>
      </c>
      <c r="B805" s="26" t="str">
        <f t="shared" si="42"/>
        <v>SICODI</v>
      </c>
      <c r="C805" s="9" t="str">
        <f>+'Info ELECTRONORTE'!B773</f>
        <v>LAMBAYEQUE</v>
      </c>
      <c r="D805" s="9" t="str">
        <f>+'Info ELECTRONORTE'!C773</f>
        <v>CHEPEN - CHICLAYO</v>
      </c>
      <c r="E805" s="9" t="str">
        <f>+'Info ELECTRONORTE'!D773</f>
        <v>CHICLAYO</v>
      </c>
      <c r="F805" s="9" t="str">
        <f>+'Info ELECTRONORTE'!I773</f>
        <v>Media Tension</v>
      </c>
      <c r="G805" s="9">
        <f>+'Info ELECTRONORTE'!K773</f>
        <v>13</v>
      </c>
      <c r="H805" s="9" t="str">
        <f>+'Info ELECTRONORTE'!L773</f>
        <v>Postes</v>
      </c>
      <c r="I805" s="9" t="str">
        <f>+'Info ELECTRONORTE'!M773</f>
        <v>Concreto</v>
      </c>
      <c r="J805" s="9" t="str">
        <f>+'Info ELECTRONORTE'!N773</f>
        <v>PPC19</v>
      </c>
      <c r="K805" s="9" t="str">
        <f>+IF(B805="MOD INV_2018","Según corresponda",VLOOKUP(J805,SICODI!$G$3:$K$2404,2,FALSE))</f>
        <v>POSTE DE CONCRETO ARMADO DE 13/300/150/345</v>
      </c>
      <c r="L805" s="142">
        <f t="shared" ref="L805:L868" si="43">+IF(K805="Según corresponda","Según corresponda",VLOOKUP(K805,$O$37:$P$49,2,FALSE))</f>
        <v>0.52</v>
      </c>
    </row>
    <row r="806" spans="1:12" x14ac:dyDescent="0.25">
      <c r="A806" s="53">
        <f>+'Info ELECTRONORTE'!A774</f>
        <v>770</v>
      </c>
      <c r="B806" s="26" t="str">
        <f t="shared" ref="B806:B869" si="44">+IF(ISERROR(INDEX($B$8:$B$31,MATCH(J806,$J$8:$J$31,0)))=TRUE,"MOD INV_2018",INDEX($B$8:$B$31,MATCH(J806,$J$8:$J$31,0)))</f>
        <v>SICODI</v>
      </c>
      <c r="C806" s="9" t="str">
        <f>+'Info ELECTRONORTE'!B774</f>
        <v>LAMBAYEQUE</v>
      </c>
      <c r="D806" s="9" t="str">
        <f>+'Info ELECTRONORTE'!C774</f>
        <v>CHEPEN - CHICLAYO</v>
      </c>
      <c r="E806" s="9" t="str">
        <f>+'Info ELECTRONORTE'!D774</f>
        <v>CHICLAYO</v>
      </c>
      <c r="F806" s="9" t="str">
        <f>+'Info ELECTRONORTE'!I774</f>
        <v>Media Tension</v>
      </c>
      <c r="G806" s="9">
        <f>+'Info ELECTRONORTE'!K774</f>
        <v>13</v>
      </c>
      <c r="H806" s="9" t="str">
        <f>+'Info ELECTRONORTE'!L774</f>
        <v>Postes</v>
      </c>
      <c r="I806" s="9" t="str">
        <f>+'Info ELECTRONORTE'!M774</f>
        <v>Concreto</v>
      </c>
      <c r="J806" s="9" t="str">
        <f>+'Info ELECTRONORTE'!N774</f>
        <v>PPC19</v>
      </c>
      <c r="K806" s="9" t="str">
        <f>+IF(B806="MOD INV_2018","Según corresponda",VLOOKUP(J806,SICODI!$G$3:$K$2404,2,FALSE))</f>
        <v>POSTE DE CONCRETO ARMADO DE 13/300/150/345</v>
      </c>
      <c r="L806" s="142">
        <f t="shared" si="43"/>
        <v>0.52</v>
      </c>
    </row>
    <row r="807" spans="1:12" x14ac:dyDescent="0.25">
      <c r="A807" s="53">
        <f>+'Info ELECTRONORTE'!A775</f>
        <v>771</v>
      </c>
      <c r="B807" s="26" t="str">
        <f t="shared" si="44"/>
        <v>SICODI</v>
      </c>
      <c r="C807" s="9" t="str">
        <f>+'Info ELECTRONORTE'!B775</f>
        <v>LAMBAYEQUE</v>
      </c>
      <c r="D807" s="9" t="str">
        <f>+'Info ELECTRONORTE'!C775</f>
        <v>CHEPEN - CHICLAYO</v>
      </c>
      <c r="E807" s="9" t="str">
        <f>+'Info ELECTRONORTE'!D775</f>
        <v>CHICLAYO</v>
      </c>
      <c r="F807" s="9" t="str">
        <f>+'Info ELECTRONORTE'!I775</f>
        <v>Media Tension</v>
      </c>
      <c r="G807" s="9">
        <f>+'Info ELECTRONORTE'!K775</f>
        <v>13</v>
      </c>
      <c r="H807" s="9" t="str">
        <f>+'Info ELECTRONORTE'!L775</f>
        <v>Postes</v>
      </c>
      <c r="I807" s="9" t="str">
        <f>+'Info ELECTRONORTE'!M775</f>
        <v>Concreto</v>
      </c>
      <c r="J807" s="9" t="str">
        <f>+'Info ELECTRONORTE'!N775</f>
        <v>PPC19</v>
      </c>
      <c r="K807" s="9" t="str">
        <f>+IF(B807="MOD INV_2018","Según corresponda",VLOOKUP(J807,SICODI!$G$3:$K$2404,2,FALSE))</f>
        <v>POSTE DE CONCRETO ARMADO DE 13/300/150/345</v>
      </c>
      <c r="L807" s="142">
        <f t="shared" si="43"/>
        <v>0.52</v>
      </c>
    </row>
    <row r="808" spans="1:12" x14ac:dyDescent="0.25">
      <c r="A808" s="53">
        <f>+'Info ELECTRONORTE'!A776</f>
        <v>772</v>
      </c>
      <c r="B808" s="26" t="str">
        <f t="shared" si="44"/>
        <v>SICODI</v>
      </c>
      <c r="C808" s="9" t="str">
        <f>+'Info ELECTRONORTE'!B776</f>
        <v>LAMBAYEQUE</v>
      </c>
      <c r="D808" s="9" t="str">
        <f>+'Info ELECTRONORTE'!C776</f>
        <v>CHEPEN - CHICLAYO</v>
      </c>
      <c r="E808" s="9" t="str">
        <f>+'Info ELECTRONORTE'!D776</f>
        <v>CHICLAYO</v>
      </c>
      <c r="F808" s="9" t="str">
        <f>+'Info ELECTRONORTE'!I776</f>
        <v>Media Tension</v>
      </c>
      <c r="G808" s="9">
        <f>+'Info ELECTRONORTE'!K776</f>
        <v>12</v>
      </c>
      <c r="H808" s="9" t="str">
        <f>+'Info ELECTRONORTE'!L776</f>
        <v>Postes</v>
      </c>
      <c r="I808" s="9" t="str">
        <f>+'Info ELECTRONORTE'!M776</f>
        <v>Concreto</v>
      </c>
      <c r="J808" s="9" t="str">
        <f>+'Info ELECTRONORTE'!N776</f>
        <v>PPC16</v>
      </c>
      <c r="K808" s="9" t="str">
        <f>+IF(B808="MOD INV_2018","Según corresponda",VLOOKUP(J808,SICODI!$G$3:$K$2404,2,FALSE))</f>
        <v>POSTE DE CONCRETO ARMADO DE 12/300/150/330</v>
      </c>
      <c r="L808" s="142">
        <f t="shared" si="43"/>
        <v>0.52</v>
      </c>
    </row>
    <row r="809" spans="1:12" x14ac:dyDescent="0.25">
      <c r="A809" s="53">
        <f>+'Info ELECTRONORTE'!A777</f>
        <v>773</v>
      </c>
      <c r="B809" s="26" t="str">
        <f t="shared" si="44"/>
        <v>SICODI</v>
      </c>
      <c r="C809" s="9" t="str">
        <f>+'Info ELECTRONORTE'!B777</f>
        <v>LAMBAYEQUE</v>
      </c>
      <c r="D809" s="9" t="str">
        <f>+'Info ELECTRONORTE'!C777</f>
        <v>CHEPEN - CHICLAYO</v>
      </c>
      <c r="E809" s="9" t="str">
        <f>+'Info ELECTRONORTE'!D777</f>
        <v>CHICLAYO</v>
      </c>
      <c r="F809" s="9" t="str">
        <f>+'Info ELECTRONORTE'!I777</f>
        <v>Media Tension</v>
      </c>
      <c r="G809" s="9">
        <f>+'Info ELECTRONORTE'!K777</f>
        <v>12</v>
      </c>
      <c r="H809" s="9" t="str">
        <f>+'Info ELECTRONORTE'!L777</f>
        <v>Postes</v>
      </c>
      <c r="I809" s="9" t="str">
        <f>+'Info ELECTRONORTE'!M777</f>
        <v>Concreto</v>
      </c>
      <c r="J809" s="9" t="str">
        <f>+'Info ELECTRONORTE'!N777</f>
        <v>PPC16</v>
      </c>
      <c r="K809" s="9" t="str">
        <f>+IF(B809="MOD INV_2018","Según corresponda",VLOOKUP(J809,SICODI!$G$3:$K$2404,2,FALSE))</f>
        <v>POSTE DE CONCRETO ARMADO DE 12/300/150/330</v>
      </c>
      <c r="L809" s="142">
        <f t="shared" si="43"/>
        <v>0.52</v>
      </c>
    </row>
    <row r="810" spans="1:12" x14ac:dyDescent="0.25">
      <c r="A810" s="53">
        <f>+'Info ELECTRONORTE'!A778</f>
        <v>774</v>
      </c>
      <c r="B810" s="26" t="str">
        <f t="shared" si="44"/>
        <v>SICODI</v>
      </c>
      <c r="C810" s="9" t="str">
        <f>+'Info ELECTRONORTE'!B778</f>
        <v>LAMBAYEQUE</v>
      </c>
      <c r="D810" s="9" t="str">
        <f>+'Info ELECTRONORTE'!C778</f>
        <v>CHEPEN - CHICLAYO</v>
      </c>
      <c r="E810" s="9" t="str">
        <f>+'Info ELECTRONORTE'!D778</f>
        <v>CHICLAYO</v>
      </c>
      <c r="F810" s="9" t="str">
        <f>+'Info ELECTRONORTE'!I778</f>
        <v>Media Tension</v>
      </c>
      <c r="G810" s="9">
        <f>+'Info ELECTRONORTE'!K778</f>
        <v>13</v>
      </c>
      <c r="H810" s="9" t="str">
        <f>+'Info ELECTRONORTE'!L778</f>
        <v>Postes</v>
      </c>
      <c r="I810" s="9" t="str">
        <f>+'Info ELECTRONORTE'!M778</f>
        <v>Concreto</v>
      </c>
      <c r="J810" s="9" t="str">
        <f>+'Info ELECTRONORTE'!N778</f>
        <v>PPC19</v>
      </c>
      <c r="K810" s="9" t="str">
        <f>+IF(B810="MOD INV_2018","Según corresponda",VLOOKUP(J810,SICODI!$G$3:$K$2404,2,FALSE))</f>
        <v>POSTE DE CONCRETO ARMADO DE 13/300/150/345</v>
      </c>
      <c r="L810" s="142">
        <f t="shared" si="43"/>
        <v>0.52</v>
      </c>
    </row>
    <row r="811" spans="1:12" x14ac:dyDescent="0.25">
      <c r="A811" s="53">
        <f>+'Info ELECTRONORTE'!A779</f>
        <v>775</v>
      </c>
      <c r="B811" s="26" t="str">
        <f t="shared" si="44"/>
        <v>SICODI</v>
      </c>
      <c r="C811" s="9" t="str">
        <f>+'Info ELECTRONORTE'!B779</f>
        <v>LAMBAYEQUE</v>
      </c>
      <c r="D811" s="9" t="str">
        <f>+'Info ELECTRONORTE'!C779</f>
        <v>CHEPEN - CHICLAYO</v>
      </c>
      <c r="E811" s="9" t="str">
        <f>+'Info ELECTRONORTE'!D779</f>
        <v>CHICLAYO</v>
      </c>
      <c r="F811" s="9" t="str">
        <f>+'Info ELECTRONORTE'!I779</f>
        <v>Media Tension</v>
      </c>
      <c r="G811" s="9">
        <f>+'Info ELECTRONORTE'!K779</f>
        <v>15</v>
      </c>
      <c r="H811" s="9" t="str">
        <f>+'Info ELECTRONORTE'!L779</f>
        <v>Postes</v>
      </c>
      <c r="I811" s="9" t="str">
        <f>+'Info ELECTRONORTE'!M779</f>
        <v>Concreto</v>
      </c>
      <c r="J811" s="9" t="str">
        <f>+'Info ELECTRONORTE'!N779</f>
        <v>PPC24</v>
      </c>
      <c r="K811" s="9" t="str">
        <f>+IF(B811="MOD INV_2018","Según corresponda",VLOOKUP(J811,SICODI!$G$3:$K$2404,2,FALSE))</f>
        <v>POSTE DE CONCRETO ARMADO DE 15/400/150/375</v>
      </c>
      <c r="L811" s="142">
        <f t="shared" si="43"/>
        <v>0.52</v>
      </c>
    </row>
    <row r="812" spans="1:12" x14ac:dyDescent="0.25">
      <c r="A812" s="53">
        <f>+'Info ELECTRONORTE'!A780</f>
        <v>776</v>
      </c>
      <c r="B812" s="26" t="str">
        <f t="shared" si="44"/>
        <v>SICODI</v>
      </c>
      <c r="C812" s="9" t="str">
        <f>+'Info ELECTRONORTE'!B780</f>
        <v>LAMBAYEQUE</v>
      </c>
      <c r="D812" s="9" t="str">
        <f>+'Info ELECTRONORTE'!C780</f>
        <v>CHEPEN - CHICLAYO</v>
      </c>
      <c r="E812" s="9" t="str">
        <f>+'Info ELECTRONORTE'!D780</f>
        <v>CHICLAYO</v>
      </c>
      <c r="F812" s="9" t="str">
        <f>+'Info ELECTRONORTE'!I780</f>
        <v>Media Tension</v>
      </c>
      <c r="G812" s="9">
        <f>+'Info ELECTRONORTE'!K780</f>
        <v>13</v>
      </c>
      <c r="H812" s="9" t="str">
        <f>+'Info ELECTRONORTE'!L780</f>
        <v>Postes</v>
      </c>
      <c r="I812" s="9" t="str">
        <f>+'Info ELECTRONORTE'!M780</f>
        <v>Concreto</v>
      </c>
      <c r="J812" s="9" t="str">
        <f>+'Info ELECTRONORTE'!N780</f>
        <v>PPC19</v>
      </c>
      <c r="K812" s="9" t="str">
        <f>+IF(B812="MOD INV_2018","Según corresponda",VLOOKUP(J812,SICODI!$G$3:$K$2404,2,FALSE))</f>
        <v>POSTE DE CONCRETO ARMADO DE 13/300/150/345</v>
      </c>
      <c r="L812" s="142">
        <f t="shared" si="43"/>
        <v>0.52</v>
      </c>
    </row>
    <row r="813" spans="1:12" x14ac:dyDescent="0.25">
      <c r="A813" s="53">
        <f>+'Info ELECTRONORTE'!A781</f>
        <v>777</v>
      </c>
      <c r="B813" s="26" t="str">
        <f t="shared" si="44"/>
        <v>SICODI</v>
      </c>
      <c r="C813" s="9" t="str">
        <f>+'Info ELECTRONORTE'!B781</f>
        <v>LAMBAYEQUE</v>
      </c>
      <c r="D813" s="9" t="str">
        <f>+'Info ELECTRONORTE'!C781</f>
        <v>CHEPEN - CHICLAYO</v>
      </c>
      <c r="E813" s="9" t="str">
        <f>+'Info ELECTRONORTE'!D781</f>
        <v>CHICLAYO</v>
      </c>
      <c r="F813" s="9" t="str">
        <f>+'Info ELECTRONORTE'!I781</f>
        <v>Media Tension</v>
      </c>
      <c r="G813" s="9">
        <f>+'Info ELECTRONORTE'!K781</f>
        <v>13</v>
      </c>
      <c r="H813" s="9" t="str">
        <f>+'Info ELECTRONORTE'!L781</f>
        <v>Postes</v>
      </c>
      <c r="I813" s="9" t="str">
        <f>+'Info ELECTRONORTE'!M781</f>
        <v>Concreto</v>
      </c>
      <c r="J813" s="9" t="str">
        <f>+'Info ELECTRONORTE'!N781</f>
        <v>PPC19</v>
      </c>
      <c r="K813" s="9" t="str">
        <f>+IF(B813="MOD INV_2018","Según corresponda",VLOOKUP(J813,SICODI!$G$3:$K$2404,2,FALSE))</f>
        <v>POSTE DE CONCRETO ARMADO DE 13/300/150/345</v>
      </c>
      <c r="L813" s="142">
        <f t="shared" si="43"/>
        <v>0.52</v>
      </c>
    </row>
    <row r="814" spans="1:12" x14ac:dyDescent="0.25">
      <c r="A814" s="53">
        <f>+'Info ELECTRONORTE'!A782</f>
        <v>778</v>
      </c>
      <c r="B814" s="26" t="str">
        <f t="shared" si="44"/>
        <v>SICODI</v>
      </c>
      <c r="C814" s="9" t="str">
        <f>+'Info ELECTRONORTE'!B782</f>
        <v>LAMBAYEQUE</v>
      </c>
      <c r="D814" s="9" t="str">
        <f>+'Info ELECTRONORTE'!C782</f>
        <v>CHEPEN - CHICLAYO</v>
      </c>
      <c r="E814" s="9" t="str">
        <f>+'Info ELECTRONORTE'!D782</f>
        <v>CHICLAYO</v>
      </c>
      <c r="F814" s="9" t="str">
        <f>+'Info ELECTRONORTE'!I782</f>
        <v>Media Tension</v>
      </c>
      <c r="G814" s="9">
        <f>+'Info ELECTRONORTE'!K782</f>
        <v>15</v>
      </c>
      <c r="H814" s="9" t="str">
        <f>+'Info ELECTRONORTE'!L782</f>
        <v>Postes</v>
      </c>
      <c r="I814" s="9" t="str">
        <f>+'Info ELECTRONORTE'!M782</f>
        <v>Concreto</v>
      </c>
      <c r="J814" s="9" t="str">
        <f>+'Info ELECTRONORTE'!N782</f>
        <v>PPC24</v>
      </c>
      <c r="K814" s="9" t="str">
        <f>+IF(B814="MOD INV_2018","Según corresponda",VLOOKUP(J814,SICODI!$G$3:$K$2404,2,FALSE))</f>
        <v>POSTE DE CONCRETO ARMADO DE 15/400/150/375</v>
      </c>
      <c r="L814" s="142">
        <f t="shared" si="43"/>
        <v>0.52</v>
      </c>
    </row>
    <row r="815" spans="1:12" x14ac:dyDescent="0.25">
      <c r="A815" s="53">
        <f>+'Info ELECTRONORTE'!A783</f>
        <v>779</v>
      </c>
      <c r="B815" s="26" t="str">
        <f t="shared" si="44"/>
        <v>SICODI</v>
      </c>
      <c r="C815" s="9" t="str">
        <f>+'Info ELECTRONORTE'!B783</f>
        <v>LAMBAYEQUE</v>
      </c>
      <c r="D815" s="9" t="str">
        <f>+'Info ELECTRONORTE'!C783</f>
        <v>CHEPEN - CHICLAYO</v>
      </c>
      <c r="E815" s="9" t="str">
        <f>+'Info ELECTRONORTE'!D783</f>
        <v>CHICLAYO</v>
      </c>
      <c r="F815" s="9" t="str">
        <f>+'Info ELECTRONORTE'!I783</f>
        <v>Media Tension</v>
      </c>
      <c r="G815" s="9">
        <f>+'Info ELECTRONORTE'!K783</f>
        <v>13</v>
      </c>
      <c r="H815" s="9" t="str">
        <f>+'Info ELECTRONORTE'!L783</f>
        <v>Postes</v>
      </c>
      <c r="I815" s="9" t="str">
        <f>+'Info ELECTRONORTE'!M783</f>
        <v>Concreto</v>
      </c>
      <c r="J815" s="9" t="str">
        <f>+'Info ELECTRONORTE'!N783</f>
        <v>PPC19</v>
      </c>
      <c r="K815" s="9" t="str">
        <f>+IF(B815="MOD INV_2018","Según corresponda",VLOOKUP(J815,SICODI!$G$3:$K$2404,2,FALSE))</f>
        <v>POSTE DE CONCRETO ARMADO DE 13/300/150/345</v>
      </c>
      <c r="L815" s="142">
        <f t="shared" si="43"/>
        <v>0.52</v>
      </c>
    </row>
    <row r="816" spans="1:12" x14ac:dyDescent="0.25">
      <c r="A816" s="53">
        <f>+'Info ELECTRONORTE'!A784</f>
        <v>780</v>
      </c>
      <c r="B816" s="26" t="str">
        <f t="shared" si="44"/>
        <v>SICODI</v>
      </c>
      <c r="C816" s="9" t="str">
        <f>+'Info ELECTRONORTE'!B784</f>
        <v>LAMBAYEQUE</v>
      </c>
      <c r="D816" s="9" t="str">
        <f>+'Info ELECTRONORTE'!C784</f>
        <v>CHEPEN - CHICLAYO</v>
      </c>
      <c r="E816" s="9" t="str">
        <f>+'Info ELECTRONORTE'!D784</f>
        <v>CHICLAYO</v>
      </c>
      <c r="F816" s="9" t="str">
        <f>+'Info ELECTRONORTE'!I784</f>
        <v>Media Tension</v>
      </c>
      <c r="G816" s="9">
        <f>+'Info ELECTRONORTE'!K784</f>
        <v>13</v>
      </c>
      <c r="H816" s="9" t="str">
        <f>+'Info ELECTRONORTE'!L784</f>
        <v>Postes</v>
      </c>
      <c r="I816" s="9" t="str">
        <f>+'Info ELECTRONORTE'!M784</f>
        <v>Concreto</v>
      </c>
      <c r="J816" s="9" t="str">
        <f>+'Info ELECTRONORTE'!N784</f>
        <v>PPC19</v>
      </c>
      <c r="K816" s="9" t="str">
        <f>+IF(B816="MOD INV_2018","Según corresponda",VLOOKUP(J816,SICODI!$G$3:$K$2404,2,FALSE))</f>
        <v>POSTE DE CONCRETO ARMADO DE 13/300/150/345</v>
      </c>
      <c r="L816" s="142">
        <f t="shared" si="43"/>
        <v>0.52</v>
      </c>
    </row>
    <row r="817" spans="1:12" x14ac:dyDescent="0.25">
      <c r="A817" s="53">
        <f>+'Info ELECTRONORTE'!A785</f>
        <v>781</v>
      </c>
      <c r="B817" s="26" t="str">
        <f t="shared" si="44"/>
        <v>SICODI</v>
      </c>
      <c r="C817" s="9" t="str">
        <f>+'Info ELECTRONORTE'!B785</f>
        <v>LAMBAYEQUE</v>
      </c>
      <c r="D817" s="9" t="str">
        <f>+'Info ELECTRONORTE'!C785</f>
        <v>CHEPEN - CHICLAYO</v>
      </c>
      <c r="E817" s="9" t="str">
        <f>+'Info ELECTRONORTE'!D785</f>
        <v>CHICLAYO</v>
      </c>
      <c r="F817" s="9" t="str">
        <f>+'Info ELECTRONORTE'!I785</f>
        <v>Media Tension</v>
      </c>
      <c r="G817" s="9">
        <f>+'Info ELECTRONORTE'!K785</f>
        <v>13</v>
      </c>
      <c r="H817" s="9" t="str">
        <f>+'Info ELECTRONORTE'!L785</f>
        <v>Postes</v>
      </c>
      <c r="I817" s="9" t="str">
        <f>+'Info ELECTRONORTE'!M785</f>
        <v>Concreto</v>
      </c>
      <c r="J817" s="9" t="str">
        <f>+'Info ELECTRONORTE'!N785</f>
        <v>PPC19</v>
      </c>
      <c r="K817" s="9" t="str">
        <f>+IF(B817="MOD INV_2018","Según corresponda",VLOOKUP(J817,SICODI!$G$3:$K$2404,2,FALSE))</f>
        <v>POSTE DE CONCRETO ARMADO DE 13/300/150/345</v>
      </c>
      <c r="L817" s="142">
        <f t="shared" si="43"/>
        <v>0.52</v>
      </c>
    </row>
    <row r="818" spans="1:12" x14ac:dyDescent="0.25">
      <c r="A818" s="53">
        <f>+'Info ELECTRONORTE'!A786</f>
        <v>782</v>
      </c>
      <c r="B818" s="26" t="str">
        <f t="shared" si="44"/>
        <v>SICODI</v>
      </c>
      <c r="C818" s="9" t="str">
        <f>+'Info ELECTRONORTE'!B786</f>
        <v>LAMBAYEQUE</v>
      </c>
      <c r="D818" s="9" t="str">
        <f>+'Info ELECTRONORTE'!C786</f>
        <v>CHEPEN - CHICLAYO</v>
      </c>
      <c r="E818" s="9" t="str">
        <f>+'Info ELECTRONORTE'!D786</f>
        <v>CHICLAYO</v>
      </c>
      <c r="F818" s="9" t="str">
        <f>+'Info ELECTRONORTE'!I786</f>
        <v>Media Tension</v>
      </c>
      <c r="G818" s="9">
        <f>+'Info ELECTRONORTE'!K786</f>
        <v>13</v>
      </c>
      <c r="H818" s="9" t="str">
        <f>+'Info ELECTRONORTE'!L786</f>
        <v>Postes</v>
      </c>
      <c r="I818" s="9" t="str">
        <f>+'Info ELECTRONORTE'!M786</f>
        <v>Concreto</v>
      </c>
      <c r="J818" s="9" t="str">
        <f>+'Info ELECTRONORTE'!N786</f>
        <v>PPC19</v>
      </c>
      <c r="K818" s="9" t="str">
        <f>+IF(B818="MOD INV_2018","Según corresponda",VLOOKUP(J818,SICODI!$G$3:$K$2404,2,FALSE))</f>
        <v>POSTE DE CONCRETO ARMADO DE 13/300/150/345</v>
      </c>
      <c r="L818" s="142">
        <f t="shared" si="43"/>
        <v>0.52</v>
      </c>
    </row>
    <row r="819" spans="1:12" x14ac:dyDescent="0.25">
      <c r="A819" s="53">
        <f>+'Info ELECTRONORTE'!A787</f>
        <v>783</v>
      </c>
      <c r="B819" s="26" t="str">
        <f t="shared" si="44"/>
        <v>SICODI</v>
      </c>
      <c r="C819" s="9" t="str">
        <f>+'Info ELECTRONORTE'!B787</f>
        <v>LAMBAYEQUE</v>
      </c>
      <c r="D819" s="9" t="str">
        <f>+'Info ELECTRONORTE'!C787</f>
        <v>CHEPEN - CHICLAYO</v>
      </c>
      <c r="E819" s="9" t="str">
        <f>+'Info ELECTRONORTE'!D787</f>
        <v>CHICLAYO</v>
      </c>
      <c r="F819" s="9" t="str">
        <f>+'Info ELECTRONORTE'!I787</f>
        <v>Media Tension</v>
      </c>
      <c r="G819" s="9">
        <f>+'Info ELECTRONORTE'!K787</f>
        <v>13</v>
      </c>
      <c r="H819" s="9" t="str">
        <f>+'Info ELECTRONORTE'!L787</f>
        <v>Postes</v>
      </c>
      <c r="I819" s="9" t="str">
        <f>+'Info ELECTRONORTE'!M787</f>
        <v>Concreto</v>
      </c>
      <c r="J819" s="9" t="str">
        <f>+'Info ELECTRONORTE'!N787</f>
        <v>PPC19</v>
      </c>
      <c r="K819" s="9" t="str">
        <f>+IF(B819="MOD INV_2018","Según corresponda",VLOOKUP(J819,SICODI!$G$3:$K$2404,2,FALSE))</f>
        <v>POSTE DE CONCRETO ARMADO DE 13/300/150/345</v>
      </c>
      <c r="L819" s="142">
        <f t="shared" si="43"/>
        <v>0.52</v>
      </c>
    </row>
    <row r="820" spans="1:12" x14ac:dyDescent="0.25">
      <c r="A820" s="53">
        <f>+'Info ELECTRONORTE'!A788</f>
        <v>784</v>
      </c>
      <c r="B820" s="26" t="str">
        <f t="shared" si="44"/>
        <v>SICODI</v>
      </c>
      <c r="C820" s="9" t="str">
        <f>+'Info ELECTRONORTE'!B788</f>
        <v>LAMBAYEQUE</v>
      </c>
      <c r="D820" s="9" t="str">
        <f>+'Info ELECTRONORTE'!C788</f>
        <v>CHEPEN - CHICLAYO</v>
      </c>
      <c r="E820" s="9" t="str">
        <f>+'Info ELECTRONORTE'!D788</f>
        <v>CHICLAYO</v>
      </c>
      <c r="F820" s="9" t="str">
        <f>+'Info ELECTRONORTE'!I788</f>
        <v>Media Tension</v>
      </c>
      <c r="G820" s="9">
        <f>+'Info ELECTRONORTE'!K788</f>
        <v>13</v>
      </c>
      <c r="H820" s="9" t="str">
        <f>+'Info ELECTRONORTE'!L788</f>
        <v>Postes</v>
      </c>
      <c r="I820" s="9" t="str">
        <f>+'Info ELECTRONORTE'!M788</f>
        <v>Concreto</v>
      </c>
      <c r="J820" s="9" t="str">
        <f>+'Info ELECTRONORTE'!N788</f>
        <v>PPC19</v>
      </c>
      <c r="K820" s="9" t="str">
        <f>+IF(B820="MOD INV_2018","Según corresponda",VLOOKUP(J820,SICODI!$G$3:$K$2404,2,FALSE))</f>
        <v>POSTE DE CONCRETO ARMADO DE 13/300/150/345</v>
      </c>
      <c r="L820" s="142">
        <f t="shared" si="43"/>
        <v>0.52</v>
      </c>
    </row>
    <row r="821" spans="1:12" x14ac:dyDescent="0.25">
      <c r="A821" s="53">
        <f>+'Info ELECTRONORTE'!A789</f>
        <v>785</v>
      </c>
      <c r="B821" s="26" t="str">
        <f t="shared" si="44"/>
        <v>SICODI</v>
      </c>
      <c r="C821" s="9" t="str">
        <f>+'Info ELECTRONORTE'!B789</f>
        <v>LAMBAYEQUE</v>
      </c>
      <c r="D821" s="9" t="str">
        <f>+'Info ELECTRONORTE'!C789</f>
        <v>CHEPEN - CHICLAYO</v>
      </c>
      <c r="E821" s="9" t="str">
        <f>+'Info ELECTRONORTE'!D789</f>
        <v>CHICLAYO</v>
      </c>
      <c r="F821" s="9" t="str">
        <f>+'Info ELECTRONORTE'!I789</f>
        <v>Media Tension</v>
      </c>
      <c r="G821" s="9">
        <f>+'Info ELECTRONORTE'!K789</f>
        <v>13</v>
      </c>
      <c r="H821" s="9" t="str">
        <f>+'Info ELECTRONORTE'!L789</f>
        <v>Postes</v>
      </c>
      <c r="I821" s="9" t="str">
        <f>+'Info ELECTRONORTE'!M789</f>
        <v>Concreto</v>
      </c>
      <c r="J821" s="9" t="str">
        <f>+'Info ELECTRONORTE'!N789</f>
        <v>PPC19</v>
      </c>
      <c r="K821" s="9" t="str">
        <f>+IF(B821="MOD INV_2018","Según corresponda",VLOOKUP(J821,SICODI!$G$3:$K$2404,2,FALSE))</f>
        <v>POSTE DE CONCRETO ARMADO DE 13/300/150/345</v>
      </c>
      <c r="L821" s="142">
        <f t="shared" si="43"/>
        <v>0.52</v>
      </c>
    </row>
    <row r="822" spans="1:12" x14ac:dyDescent="0.25">
      <c r="A822" s="53">
        <f>+'Info ELECTRONORTE'!A790</f>
        <v>786</v>
      </c>
      <c r="B822" s="26" t="str">
        <f t="shared" si="44"/>
        <v>SICODI</v>
      </c>
      <c r="C822" s="9" t="str">
        <f>+'Info ELECTRONORTE'!B790</f>
        <v>LAMBAYEQUE</v>
      </c>
      <c r="D822" s="9" t="str">
        <f>+'Info ELECTRONORTE'!C790</f>
        <v>CHEPEN - CHICLAYO</v>
      </c>
      <c r="E822" s="9" t="str">
        <f>+'Info ELECTRONORTE'!D790</f>
        <v>CHICLAYO</v>
      </c>
      <c r="F822" s="9" t="str">
        <f>+'Info ELECTRONORTE'!I790</f>
        <v>Media Tension</v>
      </c>
      <c r="G822" s="9">
        <f>+'Info ELECTRONORTE'!K790</f>
        <v>13</v>
      </c>
      <c r="H822" s="9" t="str">
        <f>+'Info ELECTRONORTE'!L790</f>
        <v>Postes</v>
      </c>
      <c r="I822" s="9" t="str">
        <f>+'Info ELECTRONORTE'!M790</f>
        <v>Concreto</v>
      </c>
      <c r="J822" s="9" t="str">
        <f>+'Info ELECTRONORTE'!N790</f>
        <v>PPC19</v>
      </c>
      <c r="K822" s="9" t="str">
        <f>+IF(B822="MOD INV_2018","Según corresponda",VLOOKUP(J822,SICODI!$G$3:$K$2404,2,FALSE))</f>
        <v>POSTE DE CONCRETO ARMADO DE 13/300/150/345</v>
      </c>
      <c r="L822" s="142">
        <f t="shared" si="43"/>
        <v>0.52</v>
      </c>
    </row>
    <row r="823" spans="1:12" x14ac:dyDescent="0.25">
      <c r="A823" s="53">
        <f>+'Info ELECTRONORTE'!A791</f>
        <v>787</v>
      </c>
      <c r="B823" s="26" t="str">
        <f t="shared" si="44"/>
        <v>SICODI</v>
      </c>
      <c r="C823" s="9" t="str">
        <f>+'Info ELECTRONORTE'!B791</f>
        <v>LAMBAYEQUE</v>
      </c>
      <c r="D823" s="9" t="str">
        <f>+'Info ELECTRONORTE'!C791</f>
        <v>CHEPEN - CHICLAYO</v>
      </c>
      <c r="E823" s="9" t="str">
        <f>+'Info ELECTRONORTE'!D791</f>
        <v>CHICLAYO</v>
      </c>
      <c r="F823" s="9" t="str">
        <f>+'Info ELECTRONORTE'!I791</f>
        <v>Media Tension</v>
      </c>
      <c r="G823" s="9">
        <f>+'Info ELECTRONORTE'!K791</f>
        <v>12</v>
      </c>
      <c r="H823" s="9" t="str">
        <f>+'Info ELECTRONORTE'!L791</f>
        <v>Postes</v>
      </c>
      <c r="I823" s="9" t="str">
        <f>+'Info ELECTRONORTE'!M791</f>
        <v>Concreto</v>
      </c>
      <c r="J823" s="9" t="str">
        <f>+'Info ELECTRONORTE'!N791</f>
        <v>PPC16</v>
      </c>
      <c r="K823" s="9" t="str">
        <f>+IF(B823="MOD INV_2018","Según corresponda",VLOOKUP(J823,SICODI!$G$3:$K$2404,2,FALSE))</f>
        <v>POSTE DE CONCRETO ARMADO DE 12/300/150/330</v>
      </c>
      <c r="L823" s="142">
        <f t="shared" si="43"/>
        <v>0.52</v>
      </c>
    </row>
    <row r="824" spans="1:12" x14ac:dyDescent="0.25">
      <c r="A824" s="53">
        <f>+'Info ELECTRONORTE'!A792</f>
        <v>788</v>
      </c>
      <c r="B824" s="26" t="str">
        <f t="shared" si="44"/>
        <v>SICODI</v>
      </c>
      <c r="C824" s="9" t="str">
        <f>+'Info ELECTRONORTE'!B792</f>
        <v>LAMBAYEQUE</v>
      </c>
      <c r="D824" s="9" t="str">
        <f>+'Info ELECTRONORTE'!C792</f>
        <v>CHEPEN - CHICLAYO</v>
      </c>
      <c r="E824" s="9" t="str">
        <f>+'Info ELECTRONORTE'!D792</f>
        <v>CHICLAYO</v>
      </c>
      <c r="F824" s="9" t="str">
        <f>+'Info ELECTRONORTE'!I792</f>
        <v>Media Tension</v>
      </c>
      <c r="G824" s="9">
        <f>+'Info ELECTRONORTE'!K792</f>
        <v>13</v>
      </c>
      <c r="H824" s="9" t="str">
        <f>+'Info ELECTRONORTE'!L792</f>
        <v>Postes</v>
      </c>
      <c r="I824" s="9" t="str">
        <f>+'Info ELECTRONORTE'!M792</f>
        <v>Concreto</v>
      </c>
      <c r="J824" s="9" t="str">
        <f>+'Info ELECTRONORTE'!N792</f>
        <v>PPC19</v>
      </c>
      <c r="K824" s="9" t="str">
        <f>+IF(B824="MOD INV_2018","Según corresponda",VLOOKUP(J824,SICODI!$G$3:$K$2404,2,FALSE))</f>
        <v>POSTE DE CONCRETO ARMADO DE 13/300/150/345</v>
      </c>
      <c r="L824" s="142">
        <f t="shared" si="43"/>
        <v>0.52</v>
      </c>
    </row>
    <row r="825" spans="1:12" x14ac:dyDescent="0.25">
      <c r="A825" s="53">
        <f>+'Info ELECTRONORTE'!A793</f>
        <v>789</v>
      </c>
      <c r="B825" s="26" t="str">
        <f t="shared" si="44"/>
        <v>SICODI</v>
      </c>
      <c r="C825" s="9" t="str">
        <f>+'Info ELECTRONORTE'!B793</f>
        <v>LAMBAYEQUE</v>
      </c>
      <c r="D825" s="9" t="str">
        <f>+'Info ELECTRONORTE'!C793</f>
        <v>CHEPEN - CHICLAYO</v>
      </c>
      <c r="E825" s="9" t="str">
        <f>+'Info ELECTRONORTE'!D793</f>
        <v>CHICLAYO</v>
      </c>
      <c r="F825" s="9" t="str">
        <f>+'Info ELECTRONORTE'!I793</f>
        <v>Media Tension</v>
      </c>
      <c r="G825" s="9">
        <f>+'Info ELECTRONORTE'!K793</f>
        <v>13</v>
      </c>
      <c r="H825" s="9" t="str">
        <f>+'Info ELECTRONORTE'!L793</f>
        <v>Postes</v>
      </c>
      <c r="I825" s="9" t="str">
        <f>+'Info ELECTRONORTE'!M793</f>
        <v>Concreto</v>
      </c>
      <c r="J825" s="9" t="str">
        <f>+'Info ELECTRONORTE'!N793</f>
        <v>PPC19</v>
      </c>
      <c r="K825" s="9" t="str">
        <f>+IF(B825="MOD INV_2018","Según corresponda",VLOOKUP(J825,SICODI!$G$3:$K$2404,2,FALSE))</f>
        <v>POSTE DE CONCRETO ARMADO DE 13/300/150/345</v>
      </c>
      <c r="L825" s="142">
        <f t="shared" si="43"/>
        <v>0.52</v>
      </c>
    </row>
    <row r="826" spans="1:12" x14ac:dyDescent="0.25">
      <c r="A826" s="53">
        <f>+'Info ELECTRONORTE'!A794</f>
        <v>790</v>
      </c>
      <c r="B826" s="26" t="str">
        <f t="shared" si="44"/>
        <v>SICODI</v>
      </c>
      <c r="C826" s="9" t="str">
        <f>+'Info ELECTRONORTE'!B794</f>
        <v>LAMBAYEQUE</v>
      </c>
      <c r="D826" s="9" t="str">
        <f>+'Info ELECTRONORTE'!C794</f>
        <v>CHEPEN - CHICLAYO</v>
      </c>
      <c r="E826" s="9" t="str">
        <f>+'Info ELECTRONORTE'!D794</f>
        <v>CHICLAYO</v>
      </c>
      <c r="F826" s="9" t="str">
        <f>+'Info ELECTRONORTE'!I794</f>
        <v>Media Tension</v>
      </c>
      <c r="G826" s="9">
        <f>+'Info ELECTRONORTE'!K794</f>
        <v>13</v>
      </c>
      <c r="H826" s="9" t="str">
        <f>+'Info ELECTRONORTE'!L794</f>
        <v>Postes</v>
      </c>
      <c r="I826" s="9" t="str">
        <f>+'Info ELECTRONORTE'!M794</f>
        <v>Concreto</v>
      </c>
      <c r="J826" s="9" t="str">
        <f>+'Info ELECTRONORTE'!N794</f>
        <v>PPC19</v>
      </c>
      <c r="K826" s="9" t="str">
        <f>+IF(B826="MOD INV_2018","Según corresponda",VLOOKUP(J826,SICODI!$G$3:$K$2404,2,FALSE))</f>
        <v>POSTE DE CONCRETO ARMADO DE 13/300/150/345</v>
      </c>
      <c r="L826" s="142">
        <f t="shared" si="43"/>
        <v>0.52</v>
      </c>
    </row>
    <row r="827" spans="1:12" x14ac:dyDescent="0.25">
      <c r="A827" s="53">
        <f>+'Info ELECTRONORTE'!A795</f>
        <v>791</v>
      </c>
      <c r="B827" s="26" t="str">
        <f t="shared" si="44"/>
        <v>SICODI</v>
      </c>
      <c r="C827" s="9" t="str">
        <f>+'Info ELECTRONORTE'!B795</f>
        <v>LAMBAYEQUE</v>
      </c>
      <c r="D827" s="9" t="str">
        <f>+'Info ELECTRONORTE'!C795</f>
        <v>CHEPEN - CHICLAYO</v>
      </c>
      <c r="E827" s="9" t="str">
        <f>+'Info ELECTRONORTE'!D795</f>
        <v>CHICLAYO</v>
      </c>
      <c r="F827" s="9" t="str">
        <f>+'Info ELECTRONORTE'!I795</f>
        <v>Media Tension</v>
      </c>
      <c r="G827" s="9">
        <f>+'Info ELECTRONORTE'!K795</f>
        <v>13</v>
      </c>
      <c r="H827" s="9" t="str">
        <f>+'Info ELECTRONORTE'!L795</f>
        <v>Postes</v>
      </c>
      <c r="I827" s="9" t="str">
        <f>+'Info ELECTRONORTE'!M795</f>
        <v>Concreto</v>
      </c>
      <c r="J827" s="9" t="str">
        <f>+'Info ELECTRONORTE'!N795</f>
        <v>PPC19</v>
      </c>
      <c r="K827" s="9" t="str">
        <f>+IF(B827="MOD INV_2018","Según corresponda",VLOOKUP(J827,SICODI!$G$3:$K$2404,2,FALSE))</f>
        <v>POSTE DE CONCRETO ARMADO DE 13/300/150/345</v>
      </c>
      <c r="L827" s="142">
        <f t="shared" si="43"/>
        <v>0.52</v>
      </c>
    </row>
    <row r="828" spans="1:12" x14ac:dyDescent="0.25">
      <c r="A828" s="53">
        <f>+'Info ELECTRONORTE'!A796</f>
        <v>792</v>
      </c>
      <c r="B828" s="26" t="str">
        <f t="shared" si="44"/>
        <v>SICODI</v>
      </c>
      <c r="C828" s="9" t="str">
        <f>+'Info ELECTRONORTE'!B796</f>
        <v>LAMBAYEQUE</v>
      </c>
      <c r="D828" s="9" t="str">
        <f>+'Info ELECTRONORTE'!C796</f>
        <v>CHEPEN - CHICLAYO</v>
      </c>
      <c r="E828" s="9" t="str">
        <f>+'Info ELECTRONORTE'!D796</f>
        <v>CHICLAYO</v>
      </c>
      <c r="F828" s="9" t="str">
        <f>+'Info ELECTRONORTE'!I796</f>
        <v>Media Tension</v>
      </c>
      <c r="G828" s="9">
        <f>+'Info ELECTRONORTE'!K796</f>
        <v>13</v>
      </c>
      <c r="H828" s="9" t="str">
        <f>+'Info ELECTRONORTE'!L796</f>
        <v>Postes</v>
      </c>
      <c r="I828" s="9" t="str">
        <f>+'Info ELECTRONORTE'!M796</f>
        <v>Concreto</v>
      </c>
      <c r="J828" s="9" t="str">
        <f>+'Info ELECTRONORTE'!N796</f>
        <v>PPC19</v>
      </c>
      <c r="K828" s="9" t="str">
        <f>+IF(B828="MOD INV_2018","Según corresponda",VLOOKUP(J828,SICODI!$G$3:$K$2404,2,FALSE))</f>
        <v>POSTE DE CONCRETO ARMADO DE 13/300/150/345</v>
      </c>
      <c r="L828" s="142">
        <f t="shared" si="43"/>
        <v>0.52</v>
      </c>
    </row>
    <row r="829" spans="1:12" x14ac:dyDescent="0.25">
      <c r="A829" s="53">
        <f>+'Info ELECTRONORTE'!A797</f>
        <v>793</v>
      </c>
      <c r="B829" s="26" t="str">
        <f t="shared" si="44"/>
        <v>SICODI</v>
      </c>
      <c r="C829" s="9" t="str">
        <f>+'Info ELECTRONORTE'!B797</f>
        <v>LAMBAYEQUE</v>
      </c>
      <c r="D829" s="9" t="str">
        <f>+'Info ELECTRONORTE'!C797</f>
        <v>CHEPEN - CHICLAYO</v>
      </c>
      <c r="E829" s="9" t="str">
        <f>+'Info ELECTRONORTE'!D797</f>
        <v>CHICLAYO</v>
      </c>
      <c r="F829" s="9" t="str">
        <f>+'Info ELECTRONORTE'!I797</f>
        <v>Media Tension</v>
      </c>
      <c r="G829" s="9">
        <f>+'Info ELECTRONORTE'!K797</f>
        <v>13</v>
      </c>
      <c r="H829" s="9" t="str">
        <f>+'Info ELECTRONORTE'!L797</f>
        <v>Postes</v>
      </c>
      <c r="I829" s="9" t="str">
        <f>+'Info ELECTRONORTE'!M797</f>
        <v>Concreto</v>
      </c>
      <c r="J829" s="9" t="str">
        <f>+'Info ELECTRONORTE'!N797</f>
        <v>PPC19</v>
      </c>
      <c r="K829" s="9" t="str">
        <f>+IF(B829="MOD INV_2018","Según corresponda",VLOOKUP(J829,SICODI!$G$3:$K$2404,2,FALSE))</f>
        <v>POSTE DE CONCRETO ARMADO DE 13/300/150/345</v>
      </c>
      <c r="L829" s="142">
        <f t="shared" si="43"/>
        <v>0.52</v>
      </c>
    </row>
    <row r="830" spans="1:12" x14ac:dyDescent="0.25">
      <c r="A830" s="53">
        <f>+'Info ELECTRONORTE'!A798</f>
        <v>794</v>
      </c>
      <c r="B830" s="26" t="str">
        <f t="shared" si="44"/>
        <v>SICODI</v>
      </c>
      <c r="C830" s="9" t="str">
        <f>+'Info ELECTRONORTE'!B798</f>
        <v>LAMBAYEQUE</v>
      </c>
      <c r="D830" s="9" t="str">
        <f>+'Info ELECTRONORTE'!C798</f>
        <v>CHEPEN - CHICLAYO</v>
      </c>
      <c r="E830" s="9" t="str">
        <f>+'Info ELECTRONORTE'!D798</f>
        <v>CHICLAYO</v>
      </c>
      <c r="F830" s="9" t="str">
        <f>+'Info ELECTRONORTE'!I798</f>
        <v>Media Tension</v>
      </c>
      <c r="G830" s="9">
        <f>+'Info ELECTRONORTE'!K798</f>
        <v>13</v>
      </c>
      <c r="H830" s="9" t="str">
        <f>+'Info ELECTRONORTE'!L798</f>
        <v>Postes</v>
      </c>
      <c r="I830" s="9" t="str">
        <f>+'Info ELECTRONORTE'!M798</f>
        <v>Concreto</v>
      </c>
      <c r="J830" s="9" t="str">
        <f>+'Info ELECTRONORTE'!N798</f>
        <v>PPC19</v>
      </c>
      <c r="K830" s="9" t="str">
        <f>+IF(B830="MOD INV_2018","Según corresponda",VLOOKUP(J830,SICODI!$G$3:$K$2404,2,FALSE))</f>
        <v>POSTE DE CONCRETO ARMADO DE 13/300/150/345</v>
      </c>
      <c r="L830" s="142">
        <f t="shared" si="43"/>
        <v>0.52</v>
      </c>
    </row>
    <row r="831" spans="1:12" x14ac:dyDescent="0.25">
      <c r="A831" s="53">
        <f>+'Info ELECTRONORTE'!A799</f>
        <v>795</v>
      </c>
      <c r="B831" s="26" t="str">
        <f t="shared" si="44"/>
        <v>SICODI</v>
      </c>
      <c r="C831" s="9" t="str">
        <f>+'Info ELECTRONORTE'!B799</f>
        <v>LAMBAYEQUE</v>
      </c>
      <c r="D831" s="9" t="str">
        <f>+'Info ELECTRONORTE'!C799</f>
        <v>CHEPEN - CHICLAYO</v>
      </c>
      <c r="E831" s="9" t="str">
        <f>+'Info ELECTRONORTE'!D799</f>
        <v>CHICLAYO</v>
      </c>
      <c r="F831" s="9" t="str">
        <f>+'Info ELECTRONORTE'!I799</f>
        <v>Media Tension</v>
      </c>
      <c r="G831" s="9">
        <f>+'Info ELECTRONORTE'!K799</f>
        <v>13</v>
      </c>
      <c r="H831" s="9" t="str">
        <f>+'Info ELECTRONORTE'!L799</f>
        <v>Postes</v>
      </c>
      <c r="I831" s="9" t="str">
        <f>+'Info ELECTRONORTE'!M799</f>
        <v>Concreto</v>
      </c>
      <c r="J831" s="9" t="str">
        <f>+'Info ELECTRONORTE'!N799</f>
        <v>PPC19</v>
      </c>
      <c r="K831" s="9" t="str">
        <f>+IF(B831="MOD INV_2018","Según corresponda",VLOOKUP(J831,SICODI!$G$3:$K$2404,2,FALSE))</f>
        <v>POSTE DE CONCRETO ARMADO DE 13/300/150/345</v>
      </c>
      <c r="L831" s="142">
        <f t="shared" si="43"/>
        <v>0.52</v>
      </c>
    </row>
    <row r="832" spans="1:12" x14ac:dyDescent="0.25">
      <c r="A832" s="53">
        <f>+'Info ELECTRONORTE'!A800</f>
        <v>796</v>
      </c>
      <c r="B832" s="26" t="str">
        <f t="shared" si="44"/>
        <v>SICODI</v>
      </c>
      <c r="C832" s="9" t="str">
        <f>+'Info ELECTRONORTE'!B800</f>
        <v>LAMBAYEQUE</v>
      </c>
      <c r="D832" s="9" t="str">
        <f>+'Info ELECTRONORTE'!C800</f>
        <v>CHEPEN - CHICLAYO</v>
      </c>
      <c r="E832" s="9" t="str">
        <f>+'Info ELECTRONORTE'!D800</f>
        <v>CHICLAYO</v>
      </c>
      <c r="F832" s="9" t="str">
        <f>+'Info ELECTRONORTE'!I800</f>
        <v>Media Tension</v>
      </c>
      <c r="G832" s="9">
        <f>+'Info ELECTRONORTE'!K800</f>
        <v>13</v>
      </c>
      <c r="H832" s="9" t="str">
        <f>+'Info ELECTRONORTE'!L800</f>
        <v>Postes</v>
      </c>
      <c r="I832" s="9" t="str">
        <f>+'Info ELECTRONORTE'!M800</f>
        <v>Concreto</v>
      </c>
      <c r="J832" s="9" t="str">
        <f>+'Info ELECTRONORTE'!N800</f>
        <v>PPC19</v>
      </c>
      <c r="K832" s="9" t="str">
        <f>+IF(B832="MOD INV_2018","Según corresponda",VLOOKUP(J832,SICODI!$G$3:$K$2404,2,FALSE))</f>
        <v>POSTE DE CONCRETO ARMADO DE 13/300/150/345</v>
      </c>
      <c r="L832" s="142">
        <f t="shared" si="43"/>
        <v>0.52</v>
      </c>
    </row>
    <row r="833" spans="1:12" x14ac:dyDescent="0.25">
      <c r="A833" s="53">
        <f>+'Info ELECTRONORTE'!A801</f>
        <v>797</v>
      </c>
      <c r="B833" s="26" t="str">
        <f t="shared" si="44"/>
        <v>SICODI</v>
      </c>
      <c r="C833" s="9" t="str">
        <f>+'Info ELECTRONORTE'!B801</f>
        <v>LAMBAYEQUE</v>
      </c>
      <c r="D833" s="9" t="str">
        <f>+'Info ELECTRONORTE'!C801</f>
        <v>CHEPEN - CHICLAYO</v>
      </c>
      <c r="E833" s="9" t="str">
        <f>+'Info ELECTRONORTE'!D801</f>
        <v>CHICLAYO</v>
      </c>
      <c r="F833" s="9" t="str">
        <f>+'Info ELECTRONORTE'!I801</f>
        <v>Media Tension</v>
      </c>
      <c r="G833" s="9">
        <f>+'Info ELECTRONORTE'!K801</f>
        <v>13</v>
      </c>
      <c r="H833" s="9" t="str">
        <f>+'Info ELECTRONORTE'!L801</f>
        <v>Postes</v>
      </c>
      <c r="I833" s="9" t="str">
        <f>+'Info ELECTRONORTE'!M801</f>
        <v>Concreto</v>
      </c>
      <c r="J833" s="9" t="str">
        <f>+'Info ELECTRONORTE'!N801</f>
        <v>PPC19</v>
      </c>
      <c r="K833" s="9" t="str">
        <f>+IF(B833="MOD INV_2018","Según corresponda",VLOOKUP(J833,SICODI!$G$3:$K$2404,2,FALSE))</f>
        <v>POSTE DE CONCRETO ARMADO DE 13/300/150/345</v>
      </c>
      <c r="L833" s="142">
        <f t="shared" si="43"/>
        <v>0.52</v>
      </c>
    </row>
    <row r="834" spans="1:12" x14ac:dyDescent="0.25">
      <c r="A834" s="53">
        <f>+'Info ELECTRONORTE'!A802</f>
        <v>798</v>
      </c>
      <c r="B834" s="26" t="str">
        <f t="shared" si="44"/>
        <v>SICODI</v>
      </c>
      <c r="C834" s="9" t="str">
        <f>+'Info ELECTRONORTE'!B802</f>
        <v>LAMBAYEQUE</v>
      </c>
      <c r="D834" s="9" t="str">
        <f>+'Info ELECTRONORTE'!C802</f>
        <v>CHEPEN - CHICLAYO</v>
      </c>
      <c r="E834" s="9" t="str">
        <f>+'Info ELECTRONORTE'!D802</f>
        <v>CHICLAYO</v>
      </c>
      <c r="F834" s="9" t="str">
        <f>+'Info ELECTRONORTE'!I802</f>
        <v>Media Tension</v>
      </c>
      <c r="G834" s="9">
        <f>+'Info ELECTRONORTE'!K802</f>
        <v>13</v>
      </c>
      <c r="H834" s="9" t="str">
        <f>+'Info ELECTRONORTE'!L802</f>
        <v>Postes</v>
      </c>
      <c r="I834" s="9" t="str">
        <f>+'Info ELECTRONORTE'!M802</f>
        <v>Concreto</v>
      </c>
      <c r="J834" s="9" t="str">
        <f>+'Info ELECTRONORTE'!N802</f>
        <v>PPC19</v>
      </c>
      <c r="K834" s="9" t="str">
        <f>+IF(B834="MOD INV_2018","Según corresponda",VLOOKUP(J834,SICODI!$G$3:$K$2404,2,FALSE))</f>
        <v>POSTE DE CONCRETO ARMADO DE 13/300/150/345</v>
      </c>
      <c r="L834" s="142">
        <f t="shared" si="43"/>
        <v>0.52</v>
      </c>
    </row>
    <row r="835" spans="1:12" x14ac:dyDescent="0.25">
      <c r="A835" s="53">
        <f>+'Info ELECTRONORTE'!A803</f>
        <v>799</v>
      </c>
      <c r="B835" s="26" t="str">
        <f t="shared" si="44"/>
        <v>SICODI</v>
      </c>
      <c r="C835" s="9" t="str">
        <f>+'Info ELECTRONORTE'!B803</f>
        <v>LAMBAYEQUE</v>
      </c>
      <c r="D835" s="9" t="str">
        <f>+'Info ELECTRONORTE'!C803</f>
        <v>CHEPEN - CHICLAYO</v>
      </c>
      <c r="E835" s="9" t="str">
        <f>+'Info ELECTRONORTE'!D803</f>
        <v>CHICLAYO</v>
      </c>
      <c r="F835" s="9" t="str">
        <f>+'Info ELECTRONORTE'!I803</f>
        <v>Media Tension</v>
      </c>
      <c r="G835" s="9">
        <f>+'Info ELECTRONORTE'!K803</f>
        <v>13</v>
      </c>
      <c r="H835" s="9" t="str">
        <f>+'Info ELECTRONORTE'!L803</f>
        <v>Postes</v>
      </c>
      <c r="I835" s="9" t="str">
        <f>+'Info ELECTRONORTE'!M803</f>
        <v>Concreto</v>
      </c>
      <c r="J835" s="9" t="str">
        <f>+'Info ELECTRONORTE'!N803</f>
        <v>PPC19</v>
      </c>
      <c r="K835" s="9" t="str">
        <f>+IF(B835="MOD INV_2018","Según corresponda",VLOOKUP(J835,SICODI!$G$3:$K$2404,2,FALSE))</f>
        <v>POSTE DE CONCRETO ARMADO DE 13/300/150/345</v>
      </c>
      <c r="L835" s="142">
        <f t="shared" si="43"/>
        <v>0.52</v>
      </c>
    </row>
    <row r="836" spans="1:12" x14ac:dyDescent="0.25">
      <c r="A836" s="53">
        <f>+'Info ELECTRONORTE'!A804</f>
        <v>800</v>
      </c>
      <c r="B836" s="26" t="str">
        <f t="shared" si="44"/>
        <v>SICODI</v>
      </c>
      <c r="C836" s="9" t="str">
        <f>+'Info ELECTRONORTE'!B804</f>
        <v>LAMBAYEQUE</v>
      </c>
      <c r="D836" s="9" t="str">
        <f>+'Info ELECTRONORTE'!C804</f>
        <v>CHEPEN - CHICLAYO</v>
      </c>
      <c r="E836" s="9" t="str">
        <f>+'Info ELECTRONORTE'!D804</f>
        <v>CHICLAYO</v>
      </c>
      <c r="F836" s="9" t="str">
        <f>+'Info ELECTRONORTE'!I804</f>
        <v>Media Tension</v>
      </c>
      <c r="G836" s="9">
        <f>+'Info ELECTRONORTE'!K804</f>
        <v>13</v>
      </c>
      <c r="H836" s="9" t="str">
        <f>+'Info ELECTRONORTE'!L804</f>
        <v>Postes</v>
      </c>
      <c r="I836" s="9" t="str">
        <f>+'Info ELECTRONORTE'!M804</f>
        <v>Concreto</v>
      </c>
      <c r="J836" s="9" t="str">
        <f>+'Info ELECTRONORTE'!N804</f>
        <v>PPC19</v>
      </c>
      <c r="K836" s="9" t="str">
        <f>+IF(B836="MOD INV_2018","Según corresponda",VLOOKUP(J836,SICODI!$G$3:$K$2404,2,FALSE))</f>
        <v>POSTE DE CONCRETO ARMADO DE 13/300/150/345</v>
      </c>
      <c r="L836" s="142">
        <f t="shared" si="43"/>
        <v>0.52</v>
      </c>
    </row>
    <row r="837" spans="1:12" x14ac:dyDescent="0.25">
      <c r="A837" s="53">
        <f>+'Info ELECTRONORTE'!A805</f>
        <v>801</v>
      </c>
      <c r="B837" s="26" t="str">
        <f t="shared" si="44"/>
        <v>SICODI</v>
      </c>
      <c r="C837" s="9" t="str">
        <f>+'Info ELECTRONORTE'!B805</f>
        <v>LAMBAYEQUE</v>
      </c>
      <c r="D837" s="9" t="str">
        <f>+'Info ELECTRONORTE'!C805</f>
        <v>CHEPEN - CHICLAYO</v>
      </c>
      <c r="E837" s="9" t="str">
        <f>+'Info ELECTRONORTE'!D805</f>
        <v>CHICLAYO</v>
      </c>
      <c r="F837" s="9" t="str">
        <f>+'Info ELECTRONORTE'!I805</f>
        <v>Media Tension</v>
      </c>
      <c r="G837" s="9">
        <f>+'Info ELECTRONORTE'!K805</f>
        <v>13</v>
      </c>
      <c r="H837" s="9" t="str">
        <f>+'Info ELECTRONORTE'!L805</f>
        <v>Postes</v>
      </c>
      <c r="I837" s="9" t="str">
        <f>+'Info ELECTRONORTE'!M805</f>
        <v>Concreto</v>
      </c>
      <c r="J837" s="9" t="str">
        <f>+'Info ELECTRONORTE'!N805</f>
        <v>PPC19</v>
      </c>
      <c r="K837" s="9" t="str">
        <f>+IF(B837="MOD INV_2018","Según corresponda",VLOOKUP(J837,SICODI!$G$3:$K$2404,2,FALSE))</f>
        <v>POSTE DE CONCRETO ARMADO DE 13/300/150/345</v>
      </c>
      <c r="L837" s="142">
        <f t="shared" si="43"/>
        <v>0.52</v>
      </c>
    </row>
    <row r="838" spans="1:12" x14ac:dyDescent="0.25">
      <c r="A838" s="53">
        <f>+'Info ELECTRONORTE'!A806</f>
        <v>802</v>
      </c>
      <c r="B838" s="26" t="str">
        <f t="shared" si="44"/>
        <v>SICODI</v>
      </c>
      <c r="C838" s="9" t="str">
        <f>+'Info ELECTRONORTE'!B806</f>
        <v>LAMBAYEQUE</v>
      </c>
      <c r="D838" s="9" t="str">
        <f>+'Info ELECTRONORTE'!C806</f>
        <v>CHEPEN - CHICLAYO</v>
      </c>
      <c r="E838" s="9" t="str">
        <f>+'Info ELECTRONORTE'!D806</f>
        <v>CHICLAYO</v>
      </c>
      <c r="F838" s="9" t="str">
        <f>+'Info ELECTRONORTE'!I806</f>
        <v>Media Tension</v>
      </c>
      <c r="G838" s="9">
        <f>+'Info ELECTRONORTE'!K806</f>
        <v>13</v>
      </c>
      <c r="H838" s="9" t="str">
        <f>+'Info ELECTRONORTE'!L806</f>
        <v>Postes</v>
      </c>
      <c r="I838" s="9" t="str">
        <f>+'Info ELECTRONORTE'!M806</f>
        <v>Concreto</v>
      </c>
      <c r="J838" s="9" t="str">
        <f>+'Info ELECTRONORTE'!N806</f>
        <v>PPC19</v>
      </c>
      <c r="K838" s="9" t="str">
        <f>+IF(B838="MOD INV_2018","Según corresponda",VLOOKUP(J838,SICODI!$G$3:$K$2404,2,FALSE))</f>
        <v>POSTE DE CONCRETO ARMADO DE 13/300/150/345</v>
      </c>
      <c r="L838" s="142">
        <f t="shared" si="43"/>
        <v>0.52</v>
      </c>
    </row>
    <row r="839" spans="1:12" x14ac:dyDescent="0.25">
      <c r="A839" s="53">
        <f>+'Info ELECTRONORTE'!A807</f>
        <v>803</v>
      </c>
      <c r="B839" s="26" t="str">
        <f t="shared" si="44"/>
        <v>SICODI</v>
      </c>
      <c r="C839" s="9" t="str">
        <f>+'Info ELECTRONORTE'!B807</f>
        <v>LAMBAYEQUE</v>
      </c>
      <c r="D839" s="9" t="str">
        <f>+'Info ELECTRONORTE'!C807</f>
        <v>CHEPEN - CHICLAYO</v>
      </c>
      <c r="E839" s="9" t="str">
        <f>+'Info ELECTRONORTE'!D807</f>
        <v>CHICLAYO</v>
      </c>
      <c r="F839" s="9" t="str">
        <f>+'Info ELECTRONORTE'!I807</f>
        <v>Media Tension</v>
      </c>
      <c r="G839" s="9">
        <f>+'Info ELECTRONORTE'!K807</f>
        <v>13</v>
      </c>
      <c r="H839" s="9" t="str">
        <f>+'Info ELECTRONORTE'!L807</f>
        <v>Postes</v>
      </c>
      <c r="I839" s="9" t="str">
        <f>+'Info ELECTRONORTE'!M807</f>
        <v>Concreto</v>
      </c>
      <c r="J839" s="9" t="str">
        <f>+'Info ELECTRONORTE'!N807</f>
        <v>PPC19</v>
      </c>
      <c r="K839" s="9" t="str">
        <f>+IF(B839="MOD INV_2018","Según corresponda",VLOOKUP(J839,SICODI!$G$3:$K$2404,2,FALSE))</f>
        <v>POSTE DE CONCRETO ARMADO DE 13/300/150/345</v>
      </c>
      <c r="L839" s="142">
        <f t="shared" si="43"/>
        <v>0.52</v>
      </c>
    </row>
    <row r="840" spans="1:12" x14ac:dyDescent="0.25">
      <c r="A840" s="53">
        <f>+'Info ELECTRONORTE'!A808</f>
        <v>804</v>
      </c>
      <c r="B840" s="26" t="str">
        <f t="shared" si="44"/>
        <v>SICODI</v>
      </c>
      <c r="C840" s="9" t="str">
        <f>+'Info ELECTRONORTE'!B808</f>
        <v>LAMBAYEQUE</v>
      </c>
      <c r="D840" s="9" t="str">
        <f>+'Info ELECTRONORTE'!C808</f>
        <v>CHEPEN - CHICLAYO</v>
      </c>
      <c r="E840" s="9" t="str">
        <f>+'Info ELECTRONORTE'!D808</f>
        <v>CHICLAYO</v>
      </c>
      <c r="F840" s="9" t="str">
        <f>+'Info ELECTRONORTE'!I808</f>
        <v>Media Tension</v>
      </c>
      <c r="G840" s="9">
        <f>+'Info ELECTRONORTE'!K808</f>
        <v>13</v>
      </c>
      <c r="H840" s="9" t="str">
        <f>+'Info ELECTRONORTE'!L808</f>
        <v>Postes</v>
      </c>
      <c r="I840" s="9" t="str">
        <f>+'Info ELECTRONORTE'!M808</f>
        <v>Concreto</v>
      </c>
      <c r="J840" s="9" t="str">
        <f>+'Info ELECTRONORTE'!N808</f>
        <v>PPC19</v>
      </c>
      <c r="K840" s="9" t="str">
        <f>+IF(B840="MOD INV_2018","Según corresponda",VLOOKUP(J840,SICODI!$G$3:$K$2404,2,FALSE))</f>
        <v>POSTE DE CONCRETO ARMADO DE 13/300/150/345</v>
      </c>
      <c r="L840" s="142">
        <f t="shared" si="43"/>
        <v>0.52</v>
      </c>
    </row>
    <row r="841" spans="1:12" x14ac:dyDescent="0.25">
      <c r="A841" s="53">
        <f>+'Info ELECTRONORTE'!A809</f>
        <v>805</v>
      </c>
      <c r="B841" s="26" t="str">
        <f t="shared" si="44"/>
        <v>SICODI</v>
      </c>
      <c r="C841" s="9" t="str">
        <f>+'Info ELECTRONORTE'!B809</f>
        <v>LAMBAYEQUE</v>
      </c>
      <c r="D841" s="9" t="str">
        <f>+'Info ELECTRONORTE'!C809</f>
        <v>CHEPEN - CHICLAYO</v>
      </c>
      <c r="E841" s="9" t="str">
        <f>+'Info ELECTRONORTE'!D809</f>
        <v>CHICLAYO</v>
      </c>
      <c r="F841" s="9" t="str">
        <f>+'Info ELECTRONORTE'!I809</f>
        <v>Media Tension</v>
      </c>
      <c r="G841" s="9">
        <f>+'Info ELECTRONORTE'!K809</f>
        <v>13</v>
      </c>
      <c r="H841" s="9" t="str">
        <f>+'Info ELECTRONORTE'!L809</f>
        <v>Postes</v>
      </c>
      <c r="I841" s="9" t="str">
        <f>+'Info ELECTRONORTE'!M809</f>
        <v>Concreto</v>
      </c>
      <c r="J841" s="9" t="str">
        <f>+'Info ELECTRONORTE'!N809</f>
        <v>PPC19</v>
      </c>
      <c r="K841" s="9" t="str">
        <f>+IF(B841="MOD INV_2018","Según corresponda",VLOOKUP(J841,SICODI!$G$3:$K$2404,2,FALSE))</f>
        <v>POSTE DE CONCRETO ARMADO DE 13/300/150/345</v>
      </c>
      <c r="L841" s="142">
        <f t="shared" si="43"/>
        <v>0.52</v>
      </c>
    </row>
    <row r="842" spans="1:12" x14ac:dyDescent="0.25">
      <c r="A842" s="53">
        <f>+'Info ELECTRONORTE'!A810</f>
        <v>806</v>
      </c>
      <c r="B842" s="26" t="str">
        <f t="shared" si="44"/>
        <v>SICODI</v>
      </c>
      <c r="C842" s="9" t="str">
        <f>+'Info ELECTRONORTE'!B810</f>
        <v>LAMBAYEQUE</v>
      </c>
      <c r="D842" s="9" t="str">
        <f>+'Info ELECTRONORTE'!C810</f>
        <v>CHEPEN - CHICLAYO</v>
      </c>
      <c r="E842" s="9" t="str">
        <f>+'Info ELECTRONORTE'!D810</f>
        <v>CHICLAYO</v>
      </c>
      <c r="F842" s="9" t="str">
        <f>+'Info ELECTRONORTE'!I810</f>
        <v>Media Tension</v>
      </c>
      <c r="G842" s="9">
        <f>+'Info ELECTRONORTE'!K810</f>
        <v>13</v>
      </c>
      <c r="H842" s="9" t="str">
        <f>+'Info ELECTRONORTE'!L810</f>
        <v>Postes</v>
      </c>
      <c r="I842" s="9" t="str">
        <f>+'Info ELECTRONORTE'!M810</f>
        <v>Concreto</v>
      </c>
      <c r="J842" s="9" t="str">
        <f>+'Info ELECTRONORTE'!N810</f>
        <v>PPC19</v>
      </c>
      <c r="K842" s="9" t="str">
        <f>+IF(B842="MOD INV_2018","Según corresponda",VLOOKUP(J842,SICODI!$G$3:$K$2404,2,FALSE))</f>
        <v>POSTE DE CONCRETO ARMADO DE 13/300/150/345</v>
      </c>
      <c r="L842" s="142">
        <f t="shared" si="43"/>
        <v>0.52</v>
      </c>
    </row>
    <row r="843" spans="1:12" x14ac:dyDescent="0.25">
      <c r="A843" s="53">
        <f>+'Info ELECTRONORTE'!A811</f>
        <v>807</v>
      </c>
      <c r="B843" s="26" t="str">
        <f t="shared" si="44"/>
        <v>SICODI</v>
      </c>
      <c r="C843" s="9" t="str">
        <f>+'Info ELECTRONORTE'!B811</f>
        <v>LAMBAYEQUE</v>
      </c>
      <c r="D843" s="9" t="str">
        <f>+'Info ELECTRONORTE'!C811</f>
        <v>CHEPEN - CHICLAYO</v>
      </c>
      <c r="E843" s="9" t="str">
        <f>+'Info ELECTRONORTE'!D811</f>
        <v>CHICLAYO</v>
      </c>
      <c r="F843" s="9" t="str">
        <f>+'Info ELECTRONORTE'!I811</f>
        <v>Media Tension</v>
      </c>
      <c r="G843" s="9">
        <f>+'Info ELECTRONORTE'!K811</f>
        <v>13</v>
      </c>
      <c r="H843" s="9" t="str">
        <f>+'Info ELECTRONORTE'!L811</f>
        <v>Postes</v>
      </c>
      <c r="I843" s="9" t="str">
        <f>+'Info ELECTRONORTE'!M811</f>
        <v>Concreto</v>
      </c>
      <c r="J843" s="9" t="str">
        <f>+'Info ELECTRONORTE'!N811</f>
        <v>PPC19</v>
      </c>
      <c r="K843" s="9" t="str">
        <f>+IF(B843="MOD INV_2018","Según corresponda",VLOOKUP(J843,SICODI!$G$3:$K$2404,2,FALSE))</f>
        <v>POSTE DE CONCRETO ARMADO DE 13/300/150/345</v>
      </c>
      <c r="L843" s="142">
        <f t="shared" si="43"/>
        <v>0.52</v>
      </c>
    </row>
    <row r="844" spans="1:12" x14ac:dyDescent="0.25">
      <c r="A844" s="53">
        <f>+'Info ELECTRONORTE'!A812</f>
        <v>808</v>
      </c>
      <c r="B844" s="26" t="str">
        <f t="shared" si="44"/>
        <v>SICODI</v>
      </c>
      <c r="C844" s="9" t="str">
        <f>+'Info ELECTRONORTE'!B812</f>
        <v>LAMBAYEQUE</v>
      </c>
      <c r="D844" s="9" t="str">
        <f>+'Info ELECTRONORTE'!C812</f>
        <v>CHEPEN - CHICLAYO</v>
      </c>
      <c r="E844" s="9" t="str">
        <f>+'Info ELECTRONORTE'!D812</f>
        <v>CHICLAYO</v>
      </c>
      <c r="F844" s="9" t="str">
        <f>+'Info ELECTRONORTE'!I812</f>
        <v>Media Tension</v>
      </c>
      <c r="G844" s="9">
        <f>+'Info ELECTRONORTE'!K812</f>
        <v>13</v>
      </c>
      <c r="H844" s="9" t="str">
        <f>+'Info ELECTRONORTE'!L812</f>
        <v>Postes</v>
      </c>
      <c r="I844" s="9" t="str">
        <f>+'Info ELECTRONORTE'!M812</f>
        <v>Concreto</v>
      </c>
      <c r="J844" s="9" t="str">
        <f>+'Info ELECTRONORTE'!N812</f>
        <v>PPC19</v>
      </c>
      <c r="K844" s="9" t="str">
        <f>+IF(B844="MOD INV_2018","Según corresponda",VLOOKUP(J844,SICODI!$G$3:$K$2404,2,FALSE))</f>
        <v>POSTE DE CONCRETO ARMADO DE 13/300/150/345</v>
      </c>
      <c r="L844" s="142">
        <f t="shared" si="43"/>
        <v>0.52</v>
      </c>
    </row>
    <row r="845" spans="1:12" x14ac:dyDescent="0.25">
      <c r="A845" s="53">
        <f>+'Info ELECTRONORTE'!A813</f>
        <v>809</v>
      </c>
      <c r="B845" s="26" t="str">
        <f t="shared" si="44"/>
        <v>SICODI</v>
      </c>
      <c r="C845" s="9" t="str">
        <f>+'Info ELECTRONORTE'!B813</f>
        <v>LAMBAYEQUE</v>
      </c>
      <c r="D845" s="9" t="str">
        <f>+'Info ELECTRONORTE'!C813</f>
        <v>CHEPEN - CHICLAYO</v>
      </c>
      <c r="E845" s="9" t="str">
        <f>+'Info ELECTRONORTE'!D813</f>
        <v>CHICLAYO</v>
      </c>
      <c r="F845" s="9" t="str">
        <f>+'Info ELECTRONORTE'!I813</f>
        <v>Media Tension</v>
      </c>
      <c r="G845" s="9">
        <f>+'Info ELECTRONORTE'!K813</f>
        <v>13</v>
      </c>
      <c r="H845" s="9" t="str">
        <f>+'Info ELECTRONORTE'!L813</f>
        <v>Postes</v>
      </c>
      <c r="I845" s="9" t="str">
        <f>+'Info ELECTRONORTE'!M813</f>
        <v>Concreto</v>
      </c>
      <c r="J845" s="9" t="str">
        <f>+'Info ELECTRONORTE'!N813</f>
        <v>PPC19</v>
      </c>
      <c r="K845" s="9" t="str">
        <f>+IF(B845="MOD INV_2018","Según corresponda",VLOOKUP(J845,SICODI!$G$3:$K$2404,2,FALSE))</f>
        <v>POSTE DE CONCRETO ARMADO DE 13/300/150/345</v>
      </c>
      <c r="L845" s="142">
        <f t="shared" si="43"/>
        <v>0.52</v>
      </c>
    </row>
    <row r="846" spans="1:12" x14ac:dyDescent="0.25">
      <c r="A846" s="53">
        <f>+'Info ELECTRONORTE'!A814</f>
        <v>810</v>
      </c>
      <c r="B846" s="26" t="str">
        <f t="shared" si="44"/>
        <v>SICODI</v>
      </c>
      <c r="C846" s="9" t="str">
        <f>+'Info ELECTRONORTE'!B814</f>
        <v>LAMBAYEQUE</v>
      </c>
      <c r="D846" s="9" t="str">
        <f>+'Info ELECTRONORTE'!C814</f>
        <v>CHEPEN - CHICLAYO</v>
      </c>
      <c r="E846" s="9" t="str">
        <f>+'Info ELECTRONORTE'!D814</f>
        <v>CHICLAYO</v>
      </c>
      <c r="F846" s="9" t="str">
        <f>+'Info ELECTRONORTE'!I814</f>
        <v>Media Tension</v>
      </c>
      <c r="G846" s="9">
        <f>+'Info ELECTRONORTE'!K814</f>
        <v>13</v>
      </c>
      <c r="H846" s="9" t="str">
        <f>+'Info ELECTRONORTE'!L814</f>
        <v>Postes</v>
      </c>
      <c r="I846" s="9" t="str">
        <f>+'Info ELECTRONORTE'!M814</f>
        <v>Concreto</v>
      </c>
      <c r="J846" s="9" t="str">
        <f>+'Info ELECTRONORTE'!N814</f>
        <v>PPC19</v>
      </c>
      <c r="K846" s="9" t="str">
        <f>+IF(B846="MOD INV_2018","Según corresponda",VLOOKUP(J846,SICODI!$G$3:$K$2404,2,FALSE))</f>
        <v>POSTE DE CONCRETO ARMADO DE 13/300/150/345</v>
      </c>
      <c r="L846" s="142">
        <f t="shared" si="43"/>
        <v>0.52</v>
      </c>
    </row>
    <row r="847" spans="1:12" x14ac:dyDescent="0.25">
      <c r="A847" s="53">
        <f>+'Info ELECTRONORTE'!A815</f>
        <v>811</v>
      </c>
      <c r="B847" s="26" t="str">
        <f t="shared" si="44"/>
        <v>SICODI</v>
      </c>
      <c r="C847" s="9" t="str">
        <f>+'Info ELECTRONORTE'!B815</f>
        <v>LAMBAYEQUE</v>
      </c>
      <c r="D847" s="9" t="str">
        <f>+'Info ELECTRONORTE'!C815</f>
        <v>CHEPEN - CHICLAYO</v>
      </c>
      <c r="E847" s="9" t="str">
        <f>+'Info ELECTRONORTE'!D815</f>
        <v>CHICLAYO</v>
      </c>
      <c r="F847" s="9" t="str">
        <f>+'Info ELECTRONORTE'!I815</f>
        <v>Media Tension</v>
      </c>
      <c r="G847" s="9">
        <f>+'Info ELECTRONORTE'!K815</f>
        <v>13</v>
      </c>
      <c r="H847" s="9" t="str">
        <f>+'Info ELECTRONORTE'!L815</f>
        <v>Postes</v>
      </c>
      <c r="I847" s="9" t="str">
        <f>+'Info ELECTRONORTE'!M815</f>
        <v>Concreto</v>
      </c>
      <c r="J847" s="9" t="str">
        <f>+'Info ELECTRONORTE'!N815</f>
        <v>PPC19</v>
      </c>
      <c r="K847" s="9" t="str">
        <f>+IF(B847="MOD INV_2018","Según corresponda",VLOOKUP(J847,SICODI!$G$3:$K$2404,2,FALSE))</f>
        <v>POSTE DE CONCRETO ARMADO DE 13/300/150/345</v>
      </c>
      <c r="L847" s="142">
        <f t="shared" si="43"/>
        <v>0.52</v>
      </c>
    </row>
    <row r="848" spans="1:12" x14ac:dyDescent="0.25">
      <c r="A848" s="53">
        <f>+'Info ELECTRONORTE'!A816</f>
        <v>812</v>
      </c>
      <c r="B848" s="26" t="str">
        <f t="shared" si="44"/>
        <v>SICODI</v>
      </c>
      <c r="C848" s="9" t="str">
        <f>+'Info ELECTRONORTE'!B816</f>
        <v>LAMBAYEQUE</v>
      </c>
      <c r="D848" s="9" t="str">
        <f>+'Info ELECTRONORTE'!C816</f>
        <v>CHEPEN - CHICLAYO</v>
      </c>
      <c r="E848" s="9" t="str">
        <f>+'Info ELECTRONORTE'!D816</f>
        <v>CHICLAYO</v>
      </c>
      <c r="F848" s="9" t="str">
        <f>+'Info ELECTRONORTE'!I816</f>
        <v>Media Tension</v>
      </c>
      <c r="G848" s="9">
        <f>+'Info ELECTRONORTE'!K816</f>
        <v>13</v>
      </c>
      <c r="H848" s="9" t="str">
        <f>+'Info ELECTRONORTE'!L816</f>
        <v>Postes</v>
      </c>
      <c r="I848" s="9" t="str">
        <f>+'Info ELECTRONORTE'!M816</f>
        <v>Concreto</v>
      </c>
      <c r="J848" s="9" t="str">
        <f>+'Info ELECTRONORTE'!N816</f>
        <v>PPC19</v>
      </c>
      <c r="K848" s="9" t="str">
        <f>+IF(B848="MOD INV_2018","Según corresponda",VLOOKUP(J848,SICODI!$G$3:$K$2404,2,FALSE))</f>
        <v>POSTE DE CONCRETO ARMADO DE 13/300/150/345</v>
      </c>
      <c r="L848" s="142">
        <f t="shared" si="43"/>
        <v>0.52</v>
      </c>
    </row>
    <row r="849" spans="1:12" x14ac:dyDescent="0.25">
      <c r="A849" s="53">
        <f>+'Info ELECTRONORTE'!A817</f>
        <v>813</v>
      </c>
      <c r="B849" s="26" t="str">
        <f t="shared" si="44"/>
        <v>SICODI</v>
      </c>
      <c r="C849" s="9" t="str">
        <f>+'Info ELECTRONORTE'!B817</f>
        <v>LAMBAYEQUE</v>
      </c>
      <c r="D849" s="9" t="str">
        <f>+'Info ELECTRONORTE'!C817</f>
        <v>CHEPEN - CHICLAYO</v>
      </c>
      <c r="E849" s="9" t="str">
        <f>+'Info ELECTRONORTE'!D817</f>
        <v>CHICLAYO</v>
      </c>
      <c r="F849" s="9" t="str">
        <f>+'Info ELECTRONORTE'!I817</f>
        <v>Media Tension</v>
      </c>
      <c r="G849" s="9">
        <f>+'Info ELECTRONORTE'!K817</f>
        <v>13</v>
      </c>
      <c r="H849" s="9" t="str">
        <f>+'Info ELECTRONORTE'!L817</f>
        <v>Postes</v>
      </c>
      <c r="I849" s="9" t="str">
        <f>+'Info ELECTRONORTE'!M817</f>
        <v>Concreto</v>
      </c>
      <c r="J849" s="9" t="str">
        <f>+'Info ELECTRONORTE'!N817</f>
        <v>PPC19</v>
      </c>
      <c r="K849" s="9" t="str">
        <f>+IF(B849="MOD INV_2018","Según corresponda",VLOOKUP(J849,SICODI!$G$3:$K$2404,2,FALSE))</f>
        <v>POSTE DE CONCRETO ARMADO DE 13/300/150/345</v>
      </c>
      <c r="L849" s="142">
        <f t="shared" si="43"/>
        <v>0.52</v>
      </c>
    </row>
    <row r="850" spans="1:12" x14ac:dyDescent="0.25">
      <c r="A850" s="53">
        <f>+'Info ELECTRONORTE'!A818</f>
        <v>814</v>
      </c>
      <c r="B850" s="26" t="str">
        <f t="shared" si="44"/>
        <v>SICODI</v>
      </c>
      <c r="C850" s="9" t="str">
        <f>+'Info ELECTRONORTE'!B818</f>
        <v>LAMBAYEQUE</v>
      </c>
      <c r="D850" s="9" t="str">
        <f>+'Info ELECTRONORTE'!C818</f>
        <v>CHEPEN - CHICLAYO</v>
      </c>
      <c r="E850" s="9" t="str">
        <f>+'Info ELECTRONORTE'!D818</f>
        <v>CHICLAYO</v>
      </c>
      <c r="F850" s="9" t="str">
        <f>+'Info ELECTRONORTE'!I818</f>
        <v>Media Tension</v>
      </c>
      <c r="G850" s="9">
        <f>+'Info ELECTRONORTE'!K818</f>
        <v>13</v>
      </c>
      <c r="H850" s="9" t="str">
        <f>+'Info ELECTRONORTE'!L818</f>
        <v>Postes</v>
      </c>
      <c r="I850" s="9" t="str">
        <f>+'Info ELECTRONORTE'!M818</f>
        <v>Concreto</v>
      </c>
      <c r="J850" s="9" t="str">
        <f>+'Info ELECTRONORTE'!N818</f>
        <v>PPC19</v>
      </c>
      <c r="K850" s="9" t="str">
        <f>+IF(B850="MOD INV_2018","Según corresponda",VLOOKUP(J850,SICODI!$G$3:$K$2404,2,FALSE))</f>
        <v>POSTE DE CONCRETO ARMADO DE 13/300/150/345</v>
      </c>
      <c r="L850" s="142">
        <f t="shared" si="43"/>
        <v>0.52</v>
      </c>
    </row>
    <row r="851" spans="1:12" x14ac:dyDescent="0.25">
      <c r="A851" s="53">
        <f>+'Info ELECTRONORTE'!A819</f>
        <v>815</v>
      </c>
      <c r="B851" s="26" t="str">
        <f t="shared" si="44"/>
        <v>SICODI</v>
      </c>
      <c r="C851" s="9" t="str">
        <f>+'Info ELECTRONORTE'!B819</f>
        <v>LAMBAYEQUE</v>
      </c>
      <c r="D851" s="9" t="str">
        <f>+'Info ELECTRONORTE'!C819</f>
        <v>CHEPEN - CHICLAYO</v>
      </c>
      <c r="E851" s="9" t="str">
        <f>+'Info ELECTRONORTE'!D819</f>
        <v>CHICLAYO</v>
      </c>
      <c r="F851" s="9" t="str">
        <f>+'Info ELECTRONORTE'!I819</f>
        <v>Media Tension</v>
      </c>
      <c r="G851" s="9">
        <f>+'Info ELECTRONORTE'!K819</f>
        <v>13</v>
      </c>
      <c r="H851" s="9" t="str">
        <f>+'Info ELECTRONORTE'!L819</f>
        <v>Postes</v>
      </c>
      <c r="I851" s="9" t="str">
        <f>+'Info ELECTRONORTE'!M819</f>
        <v>Concreto</v>
      </c>
      <c r="J851" s="9" t="str">
        <f>+'Info ELECTRONORTE'!N819</f>
        <v>PPC19</v>
      </c>
      <c r="K851" s="9" t="str">
        <f>+IF(B851="MOD INV_2018","Según corresponda",VLOOKUP(J851,SICODI!$G$3:$K$2404,2,FALSE))</f>
        <v>POSTE DE CONCRETO ARMADO DE 13/300/150/345</v>
      </c>
      <c r="L851" s="142">
        <f t="shared" si="43"/>
        <v>0.52</v>
      </c>
    </row>
    <row r="852" spans="1:12" x14ac:dyDescent="0.25">
      <c r="A852" s="53">
        <f>+'Info ELECTRONORTE'!A820</f>
        <v>816</v>
      </c>
      <c r="B852" s="26" t="str">
        <f t="shared" si="44"/>
        <v>SICODI</v>
      </c>
      <c r="C852" s="9" t="str">
        <f>+'Info ELECTRONORTE'!B820</f>
        <v>LAMBAYEQUE</v>
      </c>
      <c r="D852" s="9" t="str">
        <f>+'Info ELECTRONORTE'!C820</f>
        <v>CHEPEN - CHICLAYO</v>
      </c>
      <c r="E852" s="9" t="str">
        <f>+'Info ELECTRONORTE'!D820</f>
        <v>CHICLAYO</v>
      </c>
      <c r="F852" s="9" t="str">
        <f>+'Info ELECTRONORTE'!I820</f>
        <v>Media Tension</v>
      </c>
      <c r="G852" s="9">
        <f>+'Info ELECTRONORTE'!K820</f>
        <v>13</v>
      </c>
      <c r="H852" s="9" t="str">
        <f>+'Info ELECTRONORTE'!L820</f>
        <v>Postes</v>
      </c>
      <c r="I852" s="9" t="str">
        <f>+'Info ELECTRONORTE'!M820</f>
        <v>Concreto</v>
      </c>
      <c r="J852" s="9" t="str">
        <f>+'Info ELECTRONORTE'!N820</f>
        <v>PPC19</v>
      </c>
      <c r="K852" s="9" t="str">
        <f>+IF(B852="MOD INV_2018","Según corresponda",VLOOKUP(J852,SICODI!$G$3:$K$2404,2,FALSE))</f>
        <v>POSTE DE CONCRETO ARMADO DE 13/300/150/345</v>
      </c>
      <c r="L852" s="142">
        <f t="shared" si="43"/>
        <v>0.52</v>
      </c>
    </row>
    <row r="853" spans="1:12" x14ac:dyDescent="0.25">
      <c r="A853" s="53">
        <f>+'Info ELECTRONORTE'!A821</f>
        <v>817</v>
      </c>
      <c r="B853" s="26" t="str">
        <f t="shared" si="44"/>
        <v>SICODI</v>
      </c>
      <c r="C853" s="9" t="str">
        <f>+'Info ELECTRONORTE'!B821</f>
        <v>LAMBAYEQUE</v>
      </c>
      <c r="D853" s="9" t="str">
        <f>+'Info ELECTRONORTE'!C821</f>
        <v>CHEPEN - CHICLAYO</v>
      </c>
      <c r="E853" s="9" t="str">
        <f>+'Info ELECTRONORTE'!D821</f>
        <v>CHICLAYO</v>
      </c>
      <c r="F853" s="9" t="str">
        <f>+'Info ELECTRONORTE'!I821</f>
        <v>Media Tension</v>
      </c>
      <c r="G853" s="9">
        <f>+'Info ELECTRONORTE'!K821</f>
        <v>13</v>
      </c>
      <c r="H853" s="9" t="str">
        <f>+'Info ELECTRONORTE'!L821</f>
        <v>Postes</v>
      </c>
      <c r="I853" s="9" t="str">
        <f>+'Info ELECTRONORTE'!M821</f>
        <v>Concreto</v>
      </c>
      <c r="J853" s="9" t="str">
        <f>+'Info ELECTRONORTE'!N821</f>
        <v>PPC19</v>
      </c>
      <c r="K853" s="9" t="str">
        <f>+IF(B853="MOD INV_2018","Según corresponda",VLOOKUP(J853,SICODI!$G$3:$K$2404,2,FALSE))</f>
        <v>POSTE DE CONCRETO ARMADO DE 13/300/150/345</v>
      </c>
      <c r="L853" s="142">
        <f t="shared" si="43"/>
        <v>0.52</v>
      </c>
    </row>
    <row r="854" spans="1:12" x14ac:dyDescent="0.25">
      <c r="A854" s="53">
        <f>+'Info ELECTRONORTE'!A822</f>
        <v>818</v>
      </c>
      <c r="B854" s="26" t="str">
        <f t="shared" si="44"/>
        <v>SICODI</v>
      </c>
      <c r="C854" s="9" t="str">
        <f>+'Info ELECTRONORTE'!B822</f>
        <v>LAMBAYEQUE</v>
      </c>
      <c r="D854" s="9" t="str">
        <f>+'Info ELECTRONORTE'!C822</f>
        <v>CHEPEN - CHICLAYO</v>
      </c>
      <c r="E854" s="9" t="str">
        <f>+'Info ELECTRONORTE'!D822</f>
        <v>CHICLAYO</v>
      </c>
      <c r="F854" s="9" t="str">
        <f>+'Info ELECTRONORTE'!I822</f>
        <v>Media Tension</v>
      </c>
      <c r="G854" s="9">
        <f>+'Info ELECTRONORTE'!K822</f>
        <v>13</v>
      </c>
      <c r="H854" s="9" t="str">
        <f>+'Info ELECTRONORTE'!L822</f>
        <v>Postes</v>
      </c>
      <c r="I854" s="9" t="str">
        <f>+'Info ELECTRONORTE'!M822</f>
        <v>Concreto</v>
      </c>
      <c r="J854" s="9" t="str">
        <f>+'Info ELECTRONORTE'!N822</f>
        <v>PPC19</v>
      </c>
      <c r="K854" s="9" t="str">
        <f>+IF(B854="MOD INV_2018","Según corresponda",VLOOKUP(J854,SICODI!$G$3:$K$2404,2,FALSE))</f>
        <v>POSTE DE CONCRETO ARMADO DE 13/300/150/345</v>
      </c>
      <c r="L854" s="142">
        <f t="shared" si="43"/>
        <v>0.52</v>
      </c>
    </row>
    <row r="855" spans="1:12" x14ac:dyDescent="0.25">
      <c r="A855" s="53">
        <f>+'Info ELECTRONORTE'!A823</f>
        <v>819</v>
      </c>
      <c r="B855" s="26" t="str">
        <f t="shared" si="44"/>
        <v>SICODI</v>
      </c>
      <c r="C855" s="9" t="str">
        <f>+'Info ELECTRONORTE'!B823</f>
        <v>LAMBAYEQUE</v>
      </c>
      <c r="D855" s="9" t="str">
        <f>+'Info ELECTRONORTE'!C823</f>
        <v>CHEPEN - CHICLAYO</v>
      </c>
      <c r="E855" s="9" t="str">
        <f>+'Info ELECTRONORTE'!D823</f>
        <v>CHICLAYO</v>
      </c>
      <c r="F855" s="9" t="str">
        <f>+'Info ELECTRONORTE'!I823</f>
        <v>Media Tension</v>
      </c>
      <c r="G855" s="9">
        <f>+'Info ELECTRONORTE'!K823</f>
        <v>13</v>
      </c>
      <c r="H855" s="9" t="str">
        <f>+'Info ELECTRONORTE'!L823</f>
        <v>Postes</v>
      </c>
      <c r="I855" s="9" t="str">
        <f>+'Info ELECTRONORTE'!M823</f>
        <v>Concreto</v>
      </c>
      <c r="J855" s="9" t="str">
        <f>+'Info ELECTRONORTE'!N823</f>
        <v>PPC19</v>
      </c>
      <c r="K855" s="9" t="str">
        <f>+IF(B855="MOD INV_2018","Según corresponda",VLOOKUP(J855,SICODI!$G$3:$K$2404,2,FALSE))</f>
        <v>POSTE DE CONCRETO ARMADO DE 13/300/150/345</v>
      </c>
      <c r="L855" s="142">
        <f t="shared" si="43"/>
        <v>0.52</v>
      </c>
    </row>
    <row r="856" spans="1:12" x14ac:dyDescent="0.25">
      <c r="A856" s="53">
        <f>+'Info ELECTRONORTE'!A824</f>
        <v>820</v>
      </c>
      <c r="B856" s="26" t="str">
        <f t="shared" si="44"/>
        <v>SICODI</v>
      </c>
      <c r="C856" s="9" t="str">
        <f>+'Info ELECTRONORTE'!B824</f>
        <v>LAMBAYEQUE</v>
      </c>
      <c r="D856" s="9" t="str">
        <f>+'Info ELECTRONORTE'!C824</f>
        <v>CHEPEN - CHICLAYO</v>
      </c>
      <c r="E856" s="9" t="str">
        <f>+'Info ELECTRONORTE'!D824</f>
        <v>CHICLAYO</v>
      </c>
      <c r="F856" s="9" t="str">
        <f>+'Info ELECTRONORTE'!I824</f>
        <v>Media Tension</v>
      </c>
      <c r="G856" s="9">
        <f>+'Info ELECTRONORTE'!K824</f>
        <v>13</v>
      </c>
      <c r="H856" s="9" t="str">
        <f>+'Info ELECTRONORTE'!L824</f>
        <v>Postes</v>
      </c>
      <c r="I856" s="9" t="str">
        <f>+'Info ELECTRONORTE'!M824</f>
        <v>Concreto</v>
      </c>
      <c r="J856" s="9" t="str">
        <f>+'Info ELECTRONORTE'!N824</f>
        <v>PPC19</v>
      </c>
      <c r="K856" s="9" t="str">
        <f>+IF(B856="MOD INV_2018","Según corresponda",VLOOKUP(J856,SICODI!$G$3:$K$2404,2,FALSE))</f>
        <v>POSTE DE CONCRETO ARMADO DE 13/300/150/345</v>
      </c>
      <c r="L856" s="142">
        <f t="shared" si="43"/>
        <v>0.52</v>
      </c>
    </row>
    <row r="857" spans="1:12" x14ac:dyDescent="0.25">
      <c r="A857" s="53">
        <f>+'Info ELECTRONORTE'!A825</f>
        <v>821</v>
      </c>
      <c r="B857" s="26" t="str">
        <f t="shared" si="44"/>
        <v>SICODI</v>
      </c>
      <c r="C857" s="9" t="str">
        <f>+'Info ELECTRONORTE'!B825</f>
        <v>LAMBAYEQUE</v>
      </c>
      <c r="D857" s="9" t="str">
        <f>+'Info ELECTRONORTE'!C825</f>
        <v>CHEPEN - CHICLAYO</v>
      </c>
      <c r="E857" s="9" t="str">
        <f>+'Info ELECTRONORTE'!D825</f>
        <v>CHICLAYO</v>
      </c>
      <c r="F857" s="9" t="str">
        <f>+'Info ELECTRONORTE'!I825</f>
        <v>Media Tension</v>
      </c>
      <c r="G857" s="9">
        <f>+'Info ELECTRONORTE'!K825</f>
        <v>13</v>
      </c>
      <c r="H857" s="9" t="str">
        <f>+'Info ELECTRONORTE'!L825</f>
        <v>Postes</v>
      </c>
      <c r="I857" s="9" t="str">
        <f>+'Info ELECTRONORTE'!M825</f>
        <v>Concreto</v>
      </c>
      <c r="J857" s="9" t="str">
        <f>+'Info ELECTRONORTE'!N825</f>
        <v>PPC19</v>
      </c>
      <c r="K857" s="9" t="str">
        <f>+IF(B857="MOD INV_2018","Según corresponda",VLOOKUP(J857,SICODI!$G$3:$K$2404,2,FALSE))</f>
        <v>POSTE DE CONCRETO ARMADO DE 13/300/150/345</v>
      </c>
      <c r="L857" s="142">
        <f t="shared" si="43"/>
        <v>0.52</v>
      </c>
    </row>
    <row r="858" spans="1:12" x14ac:dyDescent="0.25">
      <c r="A858" s="53">
        <f>+'Info ELECTRONORTE'!A826</f>
        <v>822</v>
      </c>
      <c r="B858" s="26" t="str">
        <f t="shared" si="44"/>
        <v>SICODI</v>
      </c>
      <c r="C858" s="9" t="str">
        <f>+'Info ELECTRONORTE'!B826</f>
        <v>LAMBAYEQUE</v>
      </c>
      <c r="D858" s="9" t="str">
        <f>+'Info ELECTRONORTE'!C826</f>
        <v>CHEPEN - CHICLAYO</v>
      </c>
      <c r="E858" s="9" t="str">
        <f>+'Info ELECTRONORTE'!D826</f>
        <v>CHICLAYO</v>
      </c>
      <c r="F858" s="9" t="str">
        <f>+'Info ELECTRONORTE'!I826</f>
        <v>Media Tension</v>
      </c>
      <c r="G858" s="9">
        <f>+'Info ELECTRONORTE'!K826</f>
        <v>13</v>
      </c>
      <c r="H858" s="9" t="str">
        <f>+'Info ELECTRONORTE'!L826</f>
        <v>Postes</v>
      </c>
      <c r="I858" s="9" t="str">
        <f>+'Info ELECTRONORTE'!M826</f>
        <v>Concreto</v>
      </c>
      <c r="J858" s="9" t="str">
        <f>+'Info ELECTRONORTE'!N826</f>
        <v>PPC19</v>
      </c>
      <c r="K858" s="9" t="str">
        <f>+IF(B858="MOD INV_2018","Según corresponda",VLOOKUP(J858,SICODI!$G$3:$K$2404,2,FALSE))</f>
        <v>POSTE DE CONCRETO ARMADO DE 13/300/150/345</v>
      </c>
      <c r="L858" s="142">
        <f t="shared" si="43"/>
        <v>0.52</v>
      </c>
    </row>
    <row r="859" spans="1:12" x14ac:dyDescent="0.25">
      <c r="A859" s="53">
        <f>+'Info ELECTRONORTE'!A827</f>
        <v>823</v>
      </c>
      <c r="B859" s="26" t="str">
        <f t="shared" si="44"/>
        <v>SICODI</v>
      </c>
      <c r="C859" s="9" t="str">
        <f>+'Info ELECTRONORTE'!B827</f>
        <v>LAMBAYEQUE</v>
      </c>
      <c r="D859" s="9" t="str">
        <f>+'Info ELECTRONORTE'!C827</f>
        <v>CHEPEN - CHICLAYO</v>
      </c>
      <c r="E859" s="9" t="str">
        <f>+'Info ELECTRONORTE'!D827</f>
        <v>CHICLAYO</v>
      </c>
      <c r="F859" s="9" t="str">
        <f>+'Info ELECTRONORTE'!I827</f>
        <v>Media Tension</v>
      </c>
      <c r="G859" s="9">
        <f>+'Info ELECTRONORTE'!K827</f>
        <v>13</v>
      </c>
      <c r="H859" s="9" t="str">
        <f>+'Info ELECTRONORTE'!L827</f>
        <v>Postes</v>
      </c>
      <c r="I859" s="9" t="str">
        <f>+'Info ELECTRONORTE'!M827</f>
        <v>Concreto</v>
      </c>
      <c r="J859" s="9" t="str">
        <f>+'Info ELECTRONORTE'!N827</f>
        <v>PPC19</v>
      </c>
      <c r="K859" s="9" t="str">
        <f>+IF(B859="MOD INV_2018","Según corresponda",VLOOKUP(J859,SICODI!$G$3:$K$2404,2,FALSE))</f>
        <v>POSTE DE CONCRETO ARMADO DE 13/300/150/345</v>
      </c>
      <c r="L859" s="142">
        <f t="shared" si="43"/>
        <v>0.52</v>
      </c>
    </row>
    <row r="860" spans="1:12" x14ac:dyDescent="0.25">
      <c r="A860" s="53">
        <f>+'Info ELECTRONORTE'!A828</f>
        <v>824</v>
      </c>
      <c r="B860" s="26" t="str">
        <f t="shared" si="44"/>
        <v>SICODI</v>
      </c>
      <c r="C860" s="9" t="str">
        <f>+'Info ELECTRONORTE'!B828</f>
        <v>LAMBAYEQUE</v>
      </c>
      <c r="D860" s="9" t="str">
        <f>+'Info ELECTRONORTE'!C828</f>
        <v>CHEPEN - CHICLAYO</v>
      </c>
      <c r="E860" s="9" t="str">
        <f>+'Info ELECTRONORTE'!D828</f>
        <v>CHICLAYO</v>
      </c>
      <c r="F860" s="9" t="str">
        <f>+'Info ELECTRONORTE'!I828</f>
        <v>Media Tension</v>
      </c>
      <c r="G860" s="9">
        <f>+'Info ELECTRONORTE'!K828</f>
        <v>13</v>
      </c>
      <c r="H860" s="9" t="str">
        <f>+'Info ELECTRONORTE'!L828</f>
        <v>Postes</v>
      </c>
      <c r="I860" s="9" t="str">
        <f>+'Info ELECTRONORTE'!M828</f>
        <v>Concreto</v>
      </c>
      <c r="J860" s="9" t="str">
        <f>+'Info ELECTRONORTE'!N828</f>
        <v>PPC19</v>
      </c>
      <c r="K860" s="9" t="str">
        <f>+IF(B860="MOD INV_2018","Según corresponda",VLOOKUP(J860,SICODI!$G$3:$K$2404,2,FALSE))</f>
        <v>POSTE DE CONCRETO ARMADO DE 13/300/150/345</v>
      </c>
      <c r="L860" s="142">
        <f t="shared" si="43"/>
        <v>0.52</v>
      </c>
    </row>
    <row r="861" spans="1:12" x14ac:dyDescent="0.25">
      <c r="A861" s="53">
        <f>+'Info ELECTRONORTE'!A829</f>
        <v>825</v>
      </c>
      <c r="B861" s="26" t="str">
        <f t="shared" si="44"/>
        <v>SICODI</v>
      </c>
      <c r="C861" s="9" t="str">
        <f>+'Info ELECTRONORTE'!B829</f>
        <v>LAMBAYEQUE</v>
      </c>
      <c r="D861" s="9" t="str">
        <f>+'Info ELECTRONORTE'!C829</f>
        <v>CHEPEN - CHICLAYO</v>
      </c>
      <c r="E861" s="9" t="str">
        <f>+'Info ELECTRONORTE'!D829</f>
        <v>CHICLAYO</v>
      </c>
      <c r="F861" s="9" t="str">
        <f>+'Info ELECTRONORTE'!I829</f>
        <v>Media Tension</v>
      </c>
      <c r="G861" s="9">
        <f>+'Info ELECTRONORTE'!K829</f>
        <v>13</v>
      </c>
      <c r="H861" s="9" t="str">
        <f>+'Info ELECTRONORTE'!L829</f>
        <v>Postes</v>
      </c>
      <c r="I861" s="9" t="str">
        <f>+'Info ELECTRONORTE'!M829</f>
        <v>Concreto</v>
      </c>
      <c r="J861" s="9" t="str">
        <f>+'Info ELECTRONORTE'!N829</f>
        <v>PPC19</v>
      </c>
      <c r="K861" s="9" t="str">
        <f>+IF(B861="MOD INV_2018","Según corresponda",VLOOKUP(J861,SICODI!$G$3:$K$2404,2,FALSE))</f>
        <v>POSTE DE CONCRETO ARMADO DE 13/300/150/345</v>
      </c>
      <c r="L861" s="142">
        <f t="shared" si="43"/>
        <v>0.52</v>
      </c>
    </row>
    <row r="862" spans="1:12" x14ac:dyDescent="0.25">
      <c r="A862" s="53">
        <f>+'Info ELECTRONORTE'!A830</f>
        <v>826</v>
      </c>
      <c r="B862" s="26" t="str">
        <f t="shared" si="44"/>
        <v>SICODI</v>
      </c>
      <c r="C862" s="9" t="str">
        <f>+'Info ELECTRONORTE'!B830</f>
        <v>LAMBAYEQUE</v>
      </c>
      <c r="D862" s="9" t="str">
        <f>+'Info ELECTRONORTE'!C830</f>
        <v>CHEPEN - CHICLAYO</v>
      </c>
      <c r="E862" s="9" t="str">
        <f>+'Info ELECTRONORTE'!D830</f>
        <v>CHICLAYO</v>
      </c>
      <c r="F862" s="9" t="str">
        <f>+'Info ELECTRONORTE'!I830</f>
        <v>Media Tension</v>
      </c>
      <c r="G862" s="9">
        <f>+'Info ELECTRONORTE'!K830</f>
        <v>13</v>
      </c>
      <c r="H862" s="9" t="str">
        <f>+'Info ELECTRONORTE'!L830</f>
        <v>Postes</v>
      </c>
      <c r="I862" s="9" t="str">
        <f>+'Info ELECTRONORTE'!M830</f>
        <v>Concreto</v>
      </c>
      <c r="J862" s="9" t="str">
        <f>+'Info ELECTRONORTE'!N830</f>
        <v>PPC19</v>
      </c>
      <c r="K862" s="9" t="str">
        <f>+IF(B862="MOD INV_2018","Según corresponda",VLOOKUP(J862,SICODI!$G$3:$K$2404,2,FALSE))</f>
        <v>POSTE DE CONCRETO ARMADO DE 13/300/150/345</v>
      </c>
      <c r="L862" s="142">
        <f t="shared" si="43"/>
        <v>0.52</v>
      </c>
    </row>
    <row r="863" spans="1:12" x14ac:dyDescent="0.25">
      <c r="A863" s="53">
        <f>+'Info ELECTRONORTE'!A831</f>
        <v>827</v>
      </c>
      <c r="B863" s="26" t="str">
        <f t="shared" si="44"/>
        <v>SICODI</v>
      </c>
      <c r="C863" s="9" t="str">
        <f>+'Info ELECTRONORTE'!B831</f>
        <v>LAMBAYEQUE</v>
      </c>
      <c r="D863" s="9" t="str">
        <f>+'Info ELECTRONORTE'!C831</f>
        <v>CHEPEN - CHICLAYO</v>
      </c>
      <c r="E863" s="9" t="str">
        <f>+'Info ELECTRONORTE'!D831</f>
        <v>CHICLAYO</v>
      </c>
      <c r="F863" s="9" t="str">
        <f>+'Info ELECTRONORTE'!I831</f>
        <v>Media Tension</v>
      </c>
      <c r="G863" s="9">
        <f>+'Info ELECTRONORTE'!K831</f>
        <v>13</v>
      </c>
      <c r="H863" s="9" t="str">
        <f>+'Info ELECTRONORTE'!L831</f>
        <v>Postes</v>
      </c>
      <c r="I863" s="9" t="str">
        <f>+'Info ELECTRONORTE'!M831</f>
        <v>Concreto</v>
      </c>
      <c r="J863" s="9" t="str">
        <f>+'Info ELECTRONORTE'!N831</f>
        <v>PPC19</v>
      </c>
      <c r="K863" s="9" t="str">
        <f>+IF(B863="MOD INV_2018","Según corresponda",VLOOKUP(J863,SICODI!$G$3:$K$2404,2,FALSE))</f>
        <v>POSTE DE CONCRETO ARMADO DE 13/300/150/345</v>
      </c>
      <c r="L863" s="142">
        <f t="shared" si="43"/>
        <v>0.52</v>
      </c>
    </row>
    <row r="864" spans="1:12" x14ac:dyDescent="0.25">
      <c r="A864" s="53">
        <f>+'Info ELECTRONORTE'!A832</f>
        <v>828</v>
      </c>
      <c r="B864" s="26" t="str">
        <f t="shared" si="44"/>
        <v>SICODI</v>
      </c>
      <c r="C864" s="9" t="str">
        <f>+'Info ELECTRONORTE'!B832</f>
        <v>LAMBAYEQUE</v>
      </c>
      <c r="D864" s="9" t="str">
        <f>+'Info ELECTRONORTE'!C832</f>
        <v>CHEPEN - CHICLAYO</v>
      </c>
      <c r="E864" s="9" t="str">
        <f>+'Info ELECTRONORTE'!D832</f>
        <v>CHICLAYO</v>
      </c>
      <c r="F864" s="9" t="str">
        <f>+'Info ELECTRONORTE'!I832</f>
        <v>Media Tension</v>
      </c>
      <c r="G864" s="9">
        <f>+'Info ELECTRONORTE'!K832</f>
        <v>13</v>
      </c>
      <c r="H864" s="9" t="str">
        <f>+'Info ELECTRONORTE'!L832</f>
        <v>Postes</v>
      </c>
      <c r="I864" s="9" t="str">
        <f>+'Info ELECTRONORTE'!M832</f>
        <v>Concreto</v>
      </c>
      <c r="J864" s="9" t="str">
        <f>+'Info ELECTRONORTE'!N832</f>
        <v>PPC19</v>
      </c>
      <c r="K864" s="9" t="str">
        <f>+IF(B864="MOD INV_2018","Según corresponda",VLOOKUP(J864,SICODI!$G$3:$K$2404,2,FALSE))</f>
        <v>POSTE DE CONCRETO ARMADO DE 13/300/150/345</v>
      </c>
      <c r="L864" s="142">
        <f t="shared" si="43"/>
        <v>0.52</v>
      </c>
    </row>
    <row r="865" spans="1:12" x14ac:dyDescent="0.25">
      <c r="A865" s="53">
        <f>+'Info ELECTRONORTE'!A833</f>
        <v>829</v>
      </c>
      <c r="B865" s="26" t="str">
        <f t="shared" si="44"/>
        <v>SICODI</v>
      </c>
      <c r="C865" s="9" t="str">
        <f>+'Info ELECTRONORTE'!B833</f>
        <v>LAMBAYEQUE</v>
      </c>
      <c r="D865" s="9" t="str">
        <f>+'Info ELECTRONORTE'!C833</f>
        <v>CHEPEN - CHICLAYO</v>
      </c>
      <c r="E865" s="9" t="str">
        <f>+'Info ELECTRONORTE'!D833</f>
        <v>CHICLAYO</v>
      </c>
      <c r="F865" s="9" t="str">
        <f>+'Info ELECTRONORTE'!I833</f>
        <v>Media Tension</v>
      </c>
      <c r="G865" s="9">
        <f>+'Info ELECTRONORTE'!K833</f>
        <v>13</v>
      </c>
      <c r="H865" s="9" t="str">
        <f>+'Info ELECTRONORTE'!L833</f>
        <v>Postes</v>
      </c>
      <c r="I865" s="9" t="str">
        <f>+'Info ELECTRONORTE'!M833</f>
        <v>Concreto</v>
      </c>
      <c r="J865" s="9" t="str">
        <f>+'Info ELECTRONORTE'!N833</f>
        <v>PPC19</v>
      </c>
      <c r="K865" s="9" t="str">
        <f>+IF(B865="MOD INV_2018","Según corresponda",VLOOKUP(J865,SICODI!$G$3:$K$2404,2,FALSE))</f>
        <v>POSTE DE CONCRETO ARMADO DE 13/300/150/345</v>
      </c>
      <c r="L865" s="142">
        <f t="shared" si="43"/>
        <v>0.52</v>
      </c>
    </row>
    <row r="866" spans="1:12" x14ac:dyDescent="0.25">
      <c r="A866" s="53">
        <f>+'Info ELECTRONORTE'!A834</f>
        <v>830</v>
      </c>
      <c r="B866" s="26" t="str">
        <f t="shared" si="44"/>
        <v>SICODI</v>
      </c>
      <c r="C866" s="9" t="str">
        <f>+'Info ELECTRONORTE'!B834</f>
        <v>LAMBAYEQUE</v>
      </c>
      <c r="D866" s="9" t="str">
        <f>+'Info ELECTRONORTE'!C834</f>
        <v>CHEPEN - CHICLAYO</v>
      </c>
      <c r="E866" s="9" t="str">
        <f>+'Info ELECTRONORTE'!D834</f>
        <v>CHICLAYO</v>
      </c>
      <c r="F866" s="9" t="str">
        <f>+'Info ELECTRONORTE'!I834</f>
        <v>Media Tension</v>
      </c>
      <c r="G866" s="9">
        <f>+'Info ELECTRONORTE'!K834</f>
        <v>13</v>
      </c>
      <c r="H866" s="9" t="str">
        <f>+'Info ELECTRONORTE'!L834</f>
        <v>Postes</v>
      </c>
      <c r="I866" s="9" t="str">
        <f>+'Info ELECTRONORTE'!M834</f>
        <v>Concreto</v>
      </c>
      <c r="J866" s="9" t="str">
        <f>+'Info ELECTRONORTE'!N834</f>
        <v>PPC19</v>
      </c>
      <c r="K866" s="9" t="str">
        <f>+IF(B866="MOD INV_2018","Según corresponda",VLOOKUP(J866,SICODI!$G$3:$K$2404,2,FALSE))</f>
        <v>POSTE DE CONCRETO ARMADO DE 13/300/150/345</v>
      </c>
      <c r="L866" s="142">
        <f t="shared" si="43"/>
        <v>0.52</v>
      </c>
    </row>
    <row r="867" spans="1:12" x14ac:dyDescent="0.25">
      <c r="A867" s="53">
        <f>+'Info ELECTRONORTE'!A835</f>
        <v>831</v>
      </c>
      <c r="B867" s="26" t="str">
        <f t="shared" si="44"/>
        <v>SICODI</v>
      </c>
      <c r="C867" s="9" t="str">
        <f>+'Info ELECTRONORTE'!B835</f>
        <v>LAMBAYEQUE</v>
      </c>
      <c r="D867" s="9" t="str">
        <f>+'Info ELECTRONORTE'!C835</f>
        <v>CHEPEN - CHICLAYO</v>
      </c>
      <c r="E867" s="9" t="str">
        <f>+'Info ELECTRONORTE'!D835</f>
        <v>CHICLAYO</v>
      </c>
      <c r="F867" s="9" t="str">
        <f>+'Info ELECTRONORTE'!I835</f>
        <v>Media Tension</v>
      </c>
      <c r="G867" s="9">
        <f>+'Info ELECTRONORTE'!K835</f>
        <v>13</v>
      </c>
      <c r="H867" s="9" t="str">
        <f>+'Info ELECTRONORTE'!L835</f>
        <v>Postes</v>
      </c>
      <c r="I867" s="9" t="str">
        <f>+'Info ELECTRONORTE'!M835</f>
        <v>Concreto</v>
      </c>
      <c r="J867" s="9" t="str">
        <f>+'Info ELECTRONORTE'!N835</f>
        <v>PPC19</v>
      </c>
      <c r="K867" s="9" t="str">
        <f>+IF(B867="MOD INV_2018","Según corresponda",VLOOKUP(J867,SICODI!$G$3:$K$2404,2,FALSE))</f>
        <v>POSTE DE CONCRETO ARMADO DE 13/300/150/345</v>
      </c>
      <c r="L867" s="142">
        <f t="shared" si="43"/>
        <v>0.52</v>
      </c>
    </row>
    <row r="868" spans="1:12" x14ac:dyDescent="0.25">
      <c r="A868" s="53">
        <f>+'Info ELECTRONORTE'!A836</f>
        <v>832</v>
      </c>
      <c r="B868" s="26" t="str">
        <f t="shared" si="44"/>
        <v>SICODI</v>
      </c>
      <c r="C868" s="9" t="str">
        <f>+'Info ELECTRONORTE'!B836</f>
        <v>LAMBAYEQUE</v>
      </c>
      <c r="D868" s="9" t="str">
        <f>+'Info ELECTRONORTE'!C836</f>
        <v>CHEPEN - CHICLAYO</v>
      </c>
      <c r="E868" s="9" t="str">
        <f>+'Info ELECTRONORTE'!D836</f>
        <v>CHICLAYO</v>
      </c>
      <c r="F868" s="9" t="str">
        <f>+'Info ELECTRONORTE'!I836</f>
        <v>Media Tension</v>
      </c>
      <c r="G868" s="9">
        <f>+'Info ELECTRONORTE'!K836</f>
        <v>13</v>
      </c>
      <c r="H868" s="9" t="str">
        <f>+'Info ELECTRONORTE'!L836</f>
        <v>Postes</v>
      </c>
      <c r="I868" s="9" t="str">
        <f>+'Info ELECTRONORTE'!M836</f>
        <v>Concreto</v>
      </c>
      <c r="J868" s="9" t="str">
        <f>+'Info ELECTRONORTE'!N836</f>
        <v>PPC19</v>
      </c>
      <c r="K868" s="9" t="str">
        <f>+IF(B868="MOD INV_2018","Según corresponda",VLOOKUP(J868,SICODI!$G$3:$K$2404,2,FALSE))</f>
        <v>POSTE DE CONCRETO ARMADO DE 13/300/150/345</v>
      </c>
      <c r="L868" s="142">
        <f t="shared" si="43"/>
        <v>0.52</v>
      </c>
    </row>
    <row r="869" spans="1:12" x14ac:dyDescent="0.25">
      <c r="A869" s="53">
        <f>+'Info ELECTRONORTE'!A837</f>
        <v>833</v>
      </c>
      <c r="B869" s="26" t="str">
        <f t="shared" si="44"/>
        <v>SICODI</v>
      </c>
      <c r="C869" s="9" t="str">
        <f>+'Info ELECTRONORTE'!B837</f>
        <v>LAMBAYEQUE</v>
      </c>
      <c r="D869" s="9" t="str">
        <f>+'Info ELECTRONORTE'!C837</f>
        <v>CHEPEN - CHICLAYO</v>
      </c>
      <c r="E869" s="9" t="str">
        <f>+'Info ELECTRONORTE'!D837</f>
        <v>CHICLAYO</v>
      </c>
      <c r="F869" s="9" t="str">
        <f>+'Info ELECTRONORTE'!I837</f>
        <v>Baja Tension</v>
      </c>
      <c r="G869" s="9">
        <f>+'Info ELECTRONORTE'!K837</f>
        <v>9</v>
      </c>
      <c r="H869" s="9" t="str">
        <f>+'Info ELECTRONORTE'!L837</f>
        <v>Postes</v>
      </c>
      <c r="I869" s="9" t="str">
        <f>+'Info ELECTRONORTE'!M837</f>
        <v>Concreto</v>
      </c>
      <c r="J869" s="9" t="str">
        <f>+'Info ELECTRONORTE'!N837</f>
        <v>PPC09</v>
      </c>
      <c r="K869" s="9" t="str">
        <f>+IF(B869="MOD INV_2018","Según corresponda",VLOOKUP(J869,SICODI!$G$3:$K$2404,2,FALSE))</f>
        <v>POSTE DE CONCRETO ARMADO DE  9/300/120/255</v>
      </c>
      <c r="L869" s="142">
        <f t="shared" ref="L869:L932" si="45">+IF(K869="Según corresponda","Según corresponda",VLOOKUP(K869,$O$37:$P$49,2,FALSE))</f>
        <v>0.17</v>
      </c>
    </row>
    <row r="870" spans="1:12" x14ac:dyDescent="0.25">
      <c r="A870" s="53">
        <f>+'Info ELECTRONORTE'!A838</f>
        <v>834</v>
      </c>
      <c r="B870" s="26" t="str">
        <f t="shared" ref="B870:B933" si="46">+IF(ISERROR(INDEX($B$8:$B$31,MATCH(J870,$J$8:$J$31,0)))=TRUE,"MOD INV_2018",INDEX($B$8:$B$31,MATCH(J870,$J$8:$J$31,0)))</f>
        <v>SICODI</v>
      </c>
      <c r="C870" s="9" t="str">
        <f>+'Info ELECTRONORTE'!B838</f>
        <v>LAMBAYEQUE</v>
      </c>
      <c r="D870" s="9" t="str">
        <f>+'Info ELECTRONORTE'!C838</f>
        <v>CHEPEN - CHICLAYO</v>
      </c>
      <c r="E870" s="9" t="str">
        <f>+'Info ELECTRONORTE'!D838</f>
        <v>CHICLAYO</v>
      </c>
      <c r="F870" s="9" t="str">
        <f>+'Info ELECTRONORTE'!I838</f>
        <v>Media Tension</v>
      </c>
      <c r="G870" s="9">
        <f>+'Info ELECTRONORTE'!K838</f>
        <v>12</v>
      </c>
      <c r="H870" s="9" t="str">
        <f>+'Info ELECTRONORTE'!L838</f>
        <v>Postes</v>
      </c>
      <c r="I870" s="9" t="str">
        <f>+'Info ELECTRONORTE'!M838</f>
        <v>Concreto</v>
      </c>
      <c r="J870" s="9" t="str">
        <f>+'Info ELECTRONORTE'!N838</f>
        <v>PPC16</v>
      </c>
      <c r="K870" s="9" t="str">
        <f>+IF(B870="MOD INV_2018","Según corresponda",VLOOKUP(J870,SICODI!$G$3:$K$2404,2,FALSE))</f>
        <v>POSTE DE CONCRETO ARMADO DE 12/300/150/330</v>
      </c>
      <c r="L870" s="142">
        <f t="shared" si="45"/>
        <v>0.52</v>
      </c>
    </row>
    <row r="871" spans="1:12" x14ac:dyDescent="0.25">
      <c r="A871" s="53">
        <f>+'Info ELECTRONORTE'!A839</f>
        <v>835</v>
      </c>
      <c r="B871" s="26" t="str">
        <f t="shared" si="46"/>
        <v>SICODI</v>
      </c>
      <c r="C871" s="9" t="str">
        <f>+'Info ELECTRONORTE'!B839</f>
        <v>LAMBAYEQUE</v>
      </c>
      <c r="D871" s="9" t="str">
        <f>+'Info ELECTRONORTE'!C839</f>
        <v>CHEPEN - CHICLAYO</v>
      </c>
      <c r="E871" s="9" t="str">
        <f>+'Info ELECTRONORTE'!D839</f>
        <v>CHICLAYO</v>
      </c>
      <c r="F871" s="9" t="str">
        <f>+'Info ELECTRONORTE'!I839</f>
        <v>Baja Tension</v>
      </c>
      <c r="G871" s="9">
        <f>+'Info ELECTRONORTE'!K839</f>
        <v>8</v>
      </c>
      <c r="H871" s="9" t="str">
        <f>+'Info ELECTRONORTE'!L839</f>
        <v>Postes</v>
      </c>
      <c r="I871" s="9" t="str">
        <f>+'Info ELECTRONORTE'!M839</f>
        <v>Concreto</v>
      </c>
      <c r="J871" s="9" t="str">
        <f>+'Info ELECTRONORTE'!N839</f>
        <v>PPC06</v>
      </c>
      <c r="K871" s="9" t="str">
        <f>+IF(B871="MOD INV_2018","Según corresponda",VLOOKUP(J871,SICODI!$G$3:$K$2404,2,FALSE))</f>
        <v>POSTE DE CONCRETO ARMADO DE  8/300/120/240</v>
      </c>
      <c r="L871" s="142">
        <f t="shared" si="45"/>
        <v>0.17</v>
      </c>
    </row>
    <row r="872" spans="1:12" x14ac:dyDescent="0.25">
      <c r="A872" s="53">
        <f>+'Info ELECTRONORTE'!A840</f>
        <v>836</v>
      </c>
      <c r="B872" s="26" t="str">
        <f t="shared" si="46"/>
        <v>SICODI</v>
      </c>
      <c r="C872" s="9" t="str">
        <f>+'Info ELECTRONORTE'!B840</f>
        <v>LAMBAYEQUE</v>
      </c>
      <c r="D872" s="9" t="str">
        <f>+'Info ELECTRONORTE'!C840</f>
        <v>CHEPEN - CHICLAYO</v>
      </c>
      <c r="E872" s="9" t="str">
        <f>+'Info ELECTRONORTE'!D840</f>
        <v>CHICLAYO</v>
      </c>
      <c r="F872" s="9" t="str">
        <f>+'Info ELECTRONORTE'!I840</f>
        <v>Baja Tension</v>
      </c>
      <c r="G872" s="9">
        <f>+'Info ELECTRONORTE'!K840</f>
        <v>8</v>
      </c>
      <c r="H872" s="9" t="str">
        <f>+'Info ELECTRONORTE'!L840</f>
        <v>Postes</v>
      </c>
      <c r="I872" s="9" t="str">
        <f>+'Info ELECTRONORTE'!M840</f>
        <v>Concreto</v>
      </c>
      <c r="J872" s="9" t="str">
        <f>+'Info ELECTRONORTE'!N840</f>
        <v>PPC06</v>
      </c>
      <c r="K872" s="9" t="str">
        <f>+IF(B872="MOD INV_2018","Según corresponda",VLOOKUP(J872,SICODI!$G$3:$K$2404,2,FALSE))</f>
        <v>POSTE DE CONCRETO ARMADO DE  8/300/120/240</v>
      </c>
      <c r="L872" s="142">
        <f t="shared" si="45"/>
        <v>0.17</v>
      </c>
    </row>
    <row r="873" spans="1:12" x14ac:dyDescent="0.25">
      <c r="A873" s="53">
        <f>+'Info ELECTRONORTE'!A841</f>
        <v>837</v>
      </c>
      <c r="B873" s="26" t="str">
        <f t="shared" si="46"/>
        <v>SICODI</v>
      </c>
      <c r="C873" s="9" t="str">
        <f>+'Info ELECTRONORTE'!B841</f>
        <v>LAMBAYEQUE</v>
      </c>
      <c r="D873" s="9" t="str">
        <f>+'Info ELECTRONORTE'!C841</f>
        <v>CHEPEN - CHICLAYO</v>
      </c>
      <c r="E873" s="9" t="str">
        <f>+'Info ELECTRONORTE'!D841</f>
        <v>CHICLAYO</v>
      </c>
      <c r="F873" s="9" t="str">
        <f>+'Info ELECTRONORTE'!I841</f>
        <v>Baja Tension</v>
      </c>
      <c r="G873" s="9">
        <f>+'Info ELECTRONORTE'!K841</f>
        <v>8</v>
      </c>
      <c r="H873" s="9" t="str">
        <f>+'Info ELECTRONORTE'!L841</f>
        <v>Postes</v>
      </c>
      <c r="I873" s="9" t="str">
        <f>+'Info ELECTRONORTE'!M841</f>
        <v>Concreto</v>
      </c>
      <c r="J873" s="9" t="str">
        <f>+'Info ELECTRONORTE'!N841</f>
        <v>PPC06</v>
      </c>
      <c r="K873" s="9" t="str">
        <f>+IF(B873="MOD INV_2018","Según corresponda",VLOOKUP(J873,SICODI!$G$3:$K$2404,2,FALSE))</f>
        <v>POSTE DE CONCRETO ARMADO DE  8/300/120/240</v>
      </c>
      <c r="L873" s="142">
        <f t="shared" si="45"/>
        <v>0.17</v>
      </c>
    </row>
    <row r="874" spans="1:12" x14ac:dyDescent="0.25">
      <c r="A874" s="53">
        <f>+'Info ELECTRONORTE'!A842</f>
        <v>838</v>
      </c>
      <c r="B874" s="26" t="str">
        <f t="shared" si="46"/>
        <v>SICODI</v>
      </c>
      <c r="C874" s="9" t="str">
        <f>+'Info ELECTRONORTE'!B842</f>
        <v>LAMBAYEQUE</v>
      </c>
      <c r="D874" s="9" t="str">
        <f>+'Info ELECTRONORTE'!C842</f>
        <v>CHEPEN - CHICLAYO</v>
      </c>
      <c r="E874" s="9" t="str">
        <f>+'Info ELECTRONORTE'!D842</f>
        <v>CHICLAYO</v>
      </c>
      <c r="F874" s="9" t="str">
        <f>+'Info ELECTRONORTE'!I842</f>
        <v>Baja Tension</v>
      </c>
      <c r="G874" s="9">
        <f>+'Info ELECTRONORTE'!K842</f>
        <v>8</v>
      </c>
      <c r="H874" s="9" t="str">
        <f>+'Info ELECTRONORTE'!L842</f>
        <v>Postes</v>
      </c>
      <c r="I874" s="9" t="str">
        <f>+'Info ELECTRONORTE'!M842</f>
        <v>Concreto</v>
      </c>
      <c r="J874" s="9" t="str">
        <f>+'Info ELECTRONORTE'!N842</f>
        <v>PPC06</v>
      </c>
      <c r="K874" s="9" t="str">
        <f>+IF(B874="MOD INV_2018","Según corresponda",VLOOKUP(J874,SICODI!$G$3:$K$2404,2,FALSE))</f>
        <v>POSTE DE CONCRETO ARMADO DE  8/300/120/240</v>
      </c>
      <c r="L874" s="142">
        <f t="shared" si="45"/>
        <v>0.17</v>
      </c>
    </row>
    <row r="875" spans="1:12" x14ac:dyDescent="0.25">
      <c r="A875" s="53">
        <f>+'Info ELECTRONORTE'!A843</f>
        <v>839</v>
      </c>
      <c r="B875" s="26" t="str">
        <f t="shared" si="46"/>
        <v>SICODI</v>
      </c>
      <c r="C875" s="9" t="str">
        <f>+'Info ELECTRONORTE'!B843</f>
        <v>LAMBAYEQUE</v>
      </c>
      <c r="D875" s="9" t="str">
        <f>+'Info ELECTRONORTE'!C843</f>
        <v>CHEPEN - CHICLAYO</v>
      </c>
      <c r="E875" s="9" t="str">
        <f>+'Info ELECTRONORTE'!D843</f>
        <v>CHICLAYO</v>
      </c>
      <c r="F875" s="9" t="str">
        <f>+'Info ELECTRONORTE'!I843</f>
        <v>Baja Tension</v>
      </c>
      <c r="G875" s="9">
        <f>+'Info ELECTRONORTE'!K843</f>
        <v>8</v>
      </c>
      <c r="H875" s="9" t="str">
        <f>+'Info ELECTRONORTE'!L843</f>
        <v>Postes</v>
      </c>
      <c r="I875" s="9" t="str">
        <f>+'Info ELECTRONORTE'!M843</f>
        <v>Concreto</v>
      </c>
      <c r="J875" s="9" t="str">
        <f>+'Info ELECTRONORTE'!N843</f>
        <v>PPC06</v>
      </c>
      <c r="K875" s="9" t="str">
        <f>+IF(B875="MOD INV_2018","Según corresponda",VLOOKUP(J875,SICODI!$G$3:$K$2404,2,FALSE))</f>
        <v>POSTE DE CONCRETO ARMADO DE  8/300/120/240</v>
      </c>
      <c r="L875" s="142">
        <f t="shared" si="45"/>
        <v>0.17</v>
      </c>
    </row>
    <row r="876" spans="1:12" x14ac:dyDescent="0.25">
      <c r="A876" s="53">
        <f>+'Info ELECTRONORTE'!A844</f>
        <v>840</v>
      </c>
      <c r="B876" s="26" t="str">
        <f t="shared" si="46"/>
        <v>SICODI</v>
      </c>
      <c r="C876" s="9" t="str">
        <f>+'Info ELECTRONORTE'!B844</f>
        <v>LAMBAYEQUE</v>
      </c>
      <c r="D876" s="9" t="str">
        <f>+'Info ELECTRONORTE'!C844</f>
        <v>CHEPEN - CHICLAYO</v>
      </c>
      <c r="E876" s="9" t="str">
        <f>+'Info ELECTRONORTE'!D844</f>
        <v>CHICLAYO</v>
      </c>
      <c r="F876" s="9" t="str">
        <f>+'Info ELECTRONORTE'!I844</f>
        <v>Baja Tension</v>
      </c>
      <c r="G876" s="9">
        <f>+'Info ELECTRONORTE'!K844</f>
        <v>8</v>
      </c>
      <c r="H876" s="9" t="str">
        <f>+'Info ELECTRONORTE'!L844</f>
        <v>Postes</v>
      </c>
      <c r="I876" s="9" t="str">
        <f>+'Info ELECTRONORTE'!M844</f>
        <v>Concreto</v>
      </c>
      <c r="J876" s="9" t="str">
        <f>+'Info ELECTRONORTE'!N844</f>
        <v>PPC06</v>
      </c>
      <c r="K876" s="9" t="str">
        <f>+IF(B876="MOD INV_2018","Según corresponda",VLOOKUP(J876,SICODI!$G$3:$K$2404,2,FALSE))</f>
        <v>POSTE DE CONCRETO ARMADO DE  8/300/120/240</v>
      </c>
      <c r="L876" s="142">
        <f t="shared" si="45"/>
        <v>0.17</v>
      </c>
    </row>
    <row r="877" spans="1:12" x14ac:dyDescent="0.25">
      <c r="A877" s="53">
        <f>+'Info ELECTRONORTE'!A845</f>
        <v>841</v>
      </c>
      <c r="B877" s="26" t="str">
        <f t="shared" si="46"/>
        <v>SICODI</v>
      </c>
      <c r="C877" s="9" t="str">
        <f>+'Info ELECTRONORTE'!B845</f>
        <v>LAMBAYEQUE</v>
      </c>
      <c r="D877" s="9" t="str">
        <f>+'Info ELECTRONORTE'!C845</f>
        <v>CHEPEN - CHICLAYO</v>
      </c>
      <c r="E877" s="9" t="str">
        <f>+'Info ELECTRONORTE'!D845</f>
        <v>CHICLAYO</v>
      </c>
      <c r="F877" s="9" t="str">
        <f>+'Info ELECTRONORTE'!I845</f>
        <v>Baja Tension</v>
      </c>
      <c r="G877" s="9">
        <f>+'Info ELECTRONORTE'!K845</f>
        <v>8</v>
      </c>
      <c r="H877" s="9" t="str">
        <f>+'Info ELECTRONORTE'!L845</f>
        <v>Postes</v>
      </c>
      <c r="I877" s="9" t="str">
        <f>+'Info ELECTRONORTE'!M845</f>
        <v>Concreto</v>
      </c>
      <c r="J877" s="9" t="str">
        <f>+'Info ELECTRONORTE'!N845</f>
        <v>PPC06</v>
      </c>
      <c r="K877" s="9" t="str">
        <f>+IF(B877="MOD INV_2018","Según corresponda",VLOOKUP(J877,SICODI!$G$3:$K$2404,2,FALSE))</f>
        <v>POSTE DE CONCRETO ARMADO DE  8/300/120/240</v>
      </c>
      <c r="L877" s="142">
        <f t="shared" si="45"/>
        <v>0.17</v>
      </c>
    </row>
    <row r="878" spans="1:12" x14ac:dyDescent="0.25">
      <c r="A878" s="53">
        <f>+'Info ELECTRONORTE'!A846</f>
        <v>842</v>
      </c>
      <c r="B878" s="26" t="str">
        <f t="shared" si="46"/>
        <v>SICODI</v>
      </c>
      <c r="C878" s="9" t="str">
        <f>+'Info ELECTRONORTE'!B846</f>
        <v>LAMBAYEQUE</v>
      </c>
      <c r="D878" s="9" t="str">
        <f>+'Info ELECTRONORTE'!C846</f>
        <v>CHEPEN - CHICLAYO</v>
      </c>
      <c r="E878" s="9" t="str">
        <f>+'Info ELECTRONORTE'!D846</f>
        <v>CHICLAYO</v>
      </c>
      <c r="F878" s="9" t="str">
        <f>+'Info ELECTRONORTE'!I846</f>
        <v>Baja Tension</v>
      </c>
      <c r="G878" s="9">
        <f>+'Info ELECTRONORTE'!K846</f>
        <v>8</v>
      </c>
      <c r="H878" s="9" t="str">
        <f>+'Info ELECTRONORTE'!L846</f>
        <v>Postes</v>
      </c>
      <c r="I878" s="9" t="str">
        <f>+'Info ELECTRONORTE'!M846</f>
        <v>Concreto</v>
      </c>
      <c r="J878" s="9" t="str">
        <f>+'Info ELECTRONORTE'!N846</f>
        <v>PPC06</v>
      </c>
      <c r="K878" s="9" t="str">
        <f>+IF(B878="MOD INV_2018","Según corresponda",VLOOKUP(J878,SICODI!$G$3:$K$2404,2,FALSE))</f>
        <v>POSTE DE CONCRETO ARMADO DE  8/300/120/240</v>
      </c>
      <c r="L878" s="142">
        <f t="shared" si="45"/>
        <v>0.17</v>
      </c>
    </row>
    <row r="879" spans="1:12" x14ac:dyDescent="0.25">
      <c r="A879" s="53">
        <f>+'Info ELECTRONORTE'!A847</f>
        <v>843</v>
      </c>
      <c r="B879" s="26" t="str">
        <f t="shared" si="46"/>
        <v>SICODI</v>
      </c>
      <c r="C879" s="9" t="str">
        <f>+'Info ELECTRONORTE'!B847</f>
        <v>LAMBAYEQUE</v>
      </c>
      <c r="D879" s="9" t="str">
        <f>+'Info ELECTRONORTE'!C847</f>
        <v>CHEPEN - CHICLAYO</v>
      </c>
      <c r="E879" s="9" t="str">
        <f>+'Info ELECTRONORTE'!D847</f>
        <v>CHICLAYO</v>
      </c>
      <c r="F879" s="9" t="str">
        <f>+'Info ELECTRONORTE'!I847</f>
        <v>Baja Tension</v>
      </c>
      <c r="G879" s="9">
        <f>+'Info ELECTRONORTE'!K847</f>
        <v>8</v>
      </c>
      <c r="H879" s="9" t="str">
        <f>+'Info ELECTRONORTE'!L847</f>
        <v>Postes</v>
      </c>
      <c r="I879" s="9" t="str">
        <f>+'Info ELECTRONORTE'!M847</f>
        <v>Concreto</v>
      </c>
      <c r="J879" s="9" t="str">
        <f>+'Info ELECTRONORTE'!N847</f>
        <v>PPC06</v>
      </c>
      <c r="K879" s="9" t="str">
        <f>+IF(B879="MOD INV_2018","Según corresponda",VLOOKUP(J879,SICODI!$G$3:$K$2404,2,FALSE))</f>
        <v>POSTE DE CONCRETO ARMADO DE  8/300/120/240</v>
      </c>
      <c r="L879" s="142">
        <f t="shared" si="45"/>
        <v>0.17</v>
      </c>
    </row>
    <row r="880" spans="1:12" x14ac:dyDescent="0.25">
      <c r="A880" s="53">
        <f>+'Info ELECTRONORTE'!A848</f>
        <v>844</v>
      </c>
      <c r="B880" s="26" t="str">
        <f t="shared" si="46"/>
        <v>SICODI</v>
      </c>
      <c r="C880" s="9" t="str">
        <f>+'Info ELECTRONORTE'!B848</f>
        <v>LAMBAYEQUE</v>
      </c>
      <c r="D880" s="9" t="str">
        <f>+'Info ELECTRONORTE'!C848</f>
        <v>CHEPEN - CHICLAYO</v>
      </c>
      <c r="E880" s="9" t="str">
        <f>+'Info ELECTRONORTE'!D848</f>
        <v>CHICLAYO</v>
      </c>
      <c r="F880" s="9" t="str">
        <f>+'Info ELECTRONORTE'!I848</f>
        <v>Baja Tension</v>
      </c>
      <c r="G880" s="9">
        <f>+'Info ELECTRONORTE'!K848</f>
        <v>8</v>
      </c>
      <c r="H880" s="9" t="str">
        <f>+'Info ELECTRONORTE'!L848</f>
        <v>Postes</v>
      </c>
      <c r="I880" s="9" t="str">
        <f>+'Info ELECTRONORTE'!M848</f>
        <v>Concreto</v>
      </c>
      <c r="J880" s="9" t="str">
        <f>+'Info ELECTRONORTE'!N848</f>
        <v>PPC06</v>
      </c>
      <c r="K880" s="9" t="str">
        <f>+IF(B880="MOD INV_2018","Según corresponda",VLOOKUP(J880,SICODI!$G$3:$K$2404,2,FALSE))</f>
        <v>POSTE DE CONCRETO ARMADO DE  8/300/120/240</v>
      </c>
      <c r="L880" s="142">
        <f t="shared" si="45"/>
        <v>0.17</v>
      </c>
    </row>
    <row r="881" spans="1:12" x14ac:dyDescent="0.25">
      <c r="A881" s="53">
        <f>+'Info ELECTRONORTE'!A849</f>
        <v>845</v>
      </c>
      <c r="B881" s="26" t="str">
        <f t="shared" si="46"/>
        <v>SICODI</v>
      </c>
      <c r="C881" s="9" t="str">
        <f>+'Info ELECTRONORTE'!B849</f>
        <v>LAMBAYEQUE</v>
      </c>
      <c r="D881" s="9" t="str">
        <f>+'Info ELECTRONORTE'!C849</f>
        <v>CHEPEN - CHICLAYO</v>
      </c>
      <c r="E881" s="9" t="str">
        <f>+'Info ELECTRONORTE'!D849</f>
        <v>CHICLAYO</v>
      </c>
      <c r="F881" s="9" t="str">
        <f>+'Info ELECTRONORTE'!I849</f>
        <v>Baja Tension</v>
      </c>
      <c r="G881" s="9">
        <f>+'Info ELECTRONORTE'!K849</f>
        <v>8</v>
      </c>
      <c r="H881" s="9" t="str">
        <f>+'Info ELECTRONORTE'!L849</f>
        <v>Postes</v>
      </c>
      <c r="I881" s="9" t="str">
        <f>+'Info ELECTRONORTE'!M849</f>
        <v>Concreto</v>
      </c>
      <c r="J881" s="9" t="str">
        <f>+'Info ELECTRONORTE'!N849</f>
        <v>PPC06</v>
      </c>
      <c r="K881" s="9" t="str">
        <f>+IF(B881="MOD INV_2018","Según corresponda",VLOOKUP(J881,SICODI!$G$3:$K$2404,2,FALSE))</f>
        <v>POSTE DE CONCRETO ARMADO DE  8/300/120/240</v>
      </c>
      <c r="L881" s="142">
        <f t="shared" si="45"/>
        <v>0.17</v>
      </c>
    </row>
    <row r="882" spans="1:12" x14ac:dyDescent="0.25">
      <c r="A882" s="53">
        <f>+'Info ELECTRONORTE'!A850</f>
        <v>846</v>
      </c>
      <c r="B882" s="26" t="str">
        <f t="shared" si="46"/>
        <v>SICODI</v>
      </c>
      <c r="C882" s="9" t="str">
        <f>+'Info ELECTRONORTE'!B850</f>
        <v>LAMBAYEQUE</v>
      </c>
      <c r="D882" s="9" t="str">
        <f>+'Info ELECTRONORTE'!C850</f>
        <v>CHEPEN - CHICLAYO</v>
      </c>
      <c r="E882" s="9" t="str">
        <f>+'Info ELECTRONORTE'!D850</f>
        <v>CHICLAYO</v>
      </c>
      <c r="F882" s="9" t="str">
        <f>+'Info ELECTRONORTE'!I850</f>
        <v>Media Tension</v>
      </c>
      <c r="G882" s="9">
        <f>+'Info ELECTRONORTE'!K850</f>
        <v>12</v>
      </c>
      <c r="H882" s="9" t="str">
        <f>+'Info ELECTRONORTE'!L850</f>
        <v>Postes</v>
      </c>
      <c r="I882" s="9" t="str">
        <f>+'Info ELECTRONORTE'!M850</f>
        <v>Concreto</v>
      </c>
      <c r="J882" s="9" t="str">
        <f>+'Info ELECTRONORTE'!N850</f>
        <v>PPC16</v>
      </c>
      <c r="K882" s="9" t="str">
        <f>+IF(B882="MOD INV_2018","Según corresponda",VLOOKUP(J882,SICODI!$G$3:$K$2404,2,FALSE))</f>
        <v>POSTE DE CONCRETO ARMADO DE 12/300/150/330</v>
      </c>
      <c r="L882" s="142">
        <f t="shared" si="45"/>
        <v>0.52</v>
      </c>
    </row>
    <row r="883" spans="1:12" x14ac:dyDescent="0.25">
      <c r="A883" s="53">
        <f>+'Info ELECTRONORTE'!A851</f>
        <v>847</v>
      </c>
      <c r="B883" s="26" t="str">
        <f t="shared" si="46"/>
        <v>SICODI</v>
      </c>
      <c r="C883" s="9" t="str">
        <f>+'Info ELECTRONORTE'!B851</f>
        <v>LAMBAYEQUE</v>
      </c>
      <c r="D883" s="9" t="str">
        <f>+'Info ELECTRONORTE'!C851</f>
        <v>CHEPEN - CHICLAYO</v>
      </c>
      <c r="E883" s="9" t="str">
        <f>+'Info ELECTRONORTE'!D851</f>
        <v>CHICLAYO</v>
      </c>
      <c r="F883" s="9" t="str">
        <f>+'Info ELECTRONORTE'!I851</f>
        <v>Media Tension</v>
      </c>
      <c r="G883" s="9">
        <f>+'Info ELECTRONORTE'!K851</f>
        <v>12</v>
      </c>
      <c r="H883" s="9" t="str">
        <f>+'Info ELECTRONORTE'!L851</f>
        <v>Postes</v>
      </c>
      <c r="I883" s="9" t="str">
        <f>+'Info ELECTRONORTE'!M851</f>
        <v>Concreto</v>
      </c>
      <c r="J883" s="9" t="str">
        <f>+'Info ELECTRONORTE'!N851</f>
        <v>PPC16</v>
      </c>
      <c r="K883" s="9" t="str">
        <f>+IF(B883="MOD INV_2018","Según corresponda",VLOOKUP(J883,SICODI!$G$3:$K$2404,2,FALSE))</f>
        <v>POSTE DE CONCRETO ARMADO DE 12/300/150/330</v>
      </c>
      <c r="L883" s="142">
        <f t="shared" si="45"/>
        <v>0.52</v>
      </c>
    </row>
    <row r="884" spans="1:12" x14ac:dyDescent="0.25">
      <c r="A884" s="53">
        <f>+'Info ELECTRONORTE'!A852</f>
        <v>848</v>
      </c>
      <c r="B884" s="26" t="str">
        <f t="shared" si="46"/>
        <v>SICODI</v>
      </c>
      <c r="C884" s="9" t="str">
        <f>+'Info ELECTRONORTE'!B852</f>
        <v>LAMBAYEQUE</v>
      </c>
      <c r="D884" s="9" t="str">
        <f>+'Info ELECTRONORTE'!C852</f>
        <v>CHEPEN - CHICLAYO</v>
      </c>
      <c r="E884" s="9" t="str">
        <f>+'Info ELECTRONORTE'!D852</f>
        <v>CHICLAYO</v>
      </c>
      <c r="F884" s="9" t="str">
        <f>+'Info ELECTRONORTE'!I852</f>
        <v>Media Tension</v>
      </c>
      <c r="G884" s="9">
        <f>+'Info ELECTRONORTE'!K852</f>
        <v>12</v>
      </c>
      <c r="H884" s="9" t="str">
        <f>+'Info ELECTRONORTE'!L852</f>
        <v>Postes</v>
      </c>
      <c r="I884" s="9" t="str">
        <f>+'Info ELECTRONORTE'!M852</f>
        <v>Concreto</v>
      </c>
      <c r="J884" s="9" t="str">
        <f>+'Info ELECTRONORTE'!N852</f>
        <v>PPC16</v>
      </c>
      <c r="K884" s="9" t="str">
        <f>+IF(B884="MOD INV_2018","Según corresponda",VLOOKUP(J884,SICODI!$G$3:$K$2404,2,FALSE))</f>
        <v>POSTE DE CONCRETO ARMADO DE 12/300/150/330</v>
      </c>
      <c r="L884" s="142">
        <f t="shared" si="45"/>
        <v>0.52</v>
      </c>
    </row>
    <row r="885" spans="1:12" x14ac:dyDescent="0.25">
      <c r="A885" s="53">
        <f>+'Info ELECTRONORTE'!A853</f>
        <v>849</v>
      </c>
      <c r="B885" s="26" t="str">
        <f t="shared" si="46"/>
        <v>SICODI</v>
      </c>
      <c r="C885" s="9" t="str">
        <f>+'Info ELECTRONORTE'!B853</f>
        <v>LAMBAYEQUE</v>
      </c>
      <c r="D885" s="9" t="str">
        <f>+'Info ELECTRONORTE'!C853</f>
        <v>CHEPEN - CHICLAYO</v>
      </c>
      <c r="E885" s="9" t="str">
        <f>+'Info ELECTRONORTE'!D853</f>
        <v>CHICLAYO</v>
      </c>
      <c r="F885" s="9" t="str">
        <f>+'Info ELECTRONORTE'!I853</f>
        <v>Media Tension</v>
      </c>
      <c r="G885" s="9">
        <f>+'Info ELECTRONORTE'!K853</f>
        <v>12</v>
      </c>
      <c r="H885" s="9" t="str">
        <f>+'Info ELECTRONORTE'!L853</f>
        <v>Postes</v>
      </c>
      <c r="I885" s="9" t="str">
        <f>+'Info ELECTRONORTE'!M853</f>
        <v>Concreto</v>
      </c>
      <c r="J885" s="9" t="str">
        <f>+'Info ELECTRONORTE'!N853</f>
        <v>PPC16</v>
      </c>
      <c r="K885" s="9" t="str">
        <f>+IF(B885="MOD INV_2018","Según corresponda",VLOOKUP(J885,SICODI!$G$3:$K$2404,2,FALSE))</f>
        <v>POSTE DE CONCRETO ARMADO DE 12/300/150/330</v>
      </c>
      <c r="L885" s="142">
        <f t="shared" si="45"/>
        <v>0.52</v>
      </c>
    </row>
    <row r="886" spans="1:12" x14ac:dyDescent="0.25">
      <c r="A886" s="53">
        <f>+'Info ELECTRONORTE'!A854</f>
        <v>850</v>
      </c>
      <c r="B886" s="26" t="str">
        <f t="shared" si="46"/>
        <v>SICODI</v>
      </c>
      <c r="C886" s="9" t="str">
        <f>+'Info ELECTRONORTE'!B854</f>
        <v>LAMBAYEQUE</v>
      </c>
      <c r="D886" s="9" t="str">
        <f>+'Info ELECTRONORTE'!C854</f>
        <v>CHEPEN - CHICLAYO</v>
      </c>
      <c r="E886" s="9" t="str">
        <f>+'Info ELECTRONORTE'!D854</f>
        <v>CHICLAYO</v>
      </c>
      <c r="F886" s="9" t="str">
        <f>+'Info ELECTRONORTE'!I854</f>
        <v>Media Tension</v>
      </c>
      <c r="G886" s="9">
        <f>+'Info ELECTRONORTE'!K854</f>
        <v>12</v>
      </c>
      <c r="H886" s="9" t="str">
        <f>+'Info ELECTRONORTE'!L854</f>
        <v>Postes</v>
      </c>
      <c r="I886" s="9" t="str">
        <f>+'Info ELECTRONORTE'!M854</f>
        <v>Concreto</v>
      </c>
      <c r="J886" s="9" t="str">
        <f>+'Info ELECTRONORTE'!N854</f>
        <v>PPC16</v>
      </c>
      <c r="K886" s="9" t="str">
        <f>+IF(B886="MOD INV_2018","Según corresponda",VLOOKUP(J886,SICODI!$G$3:$K$2404,2,FALSE))</f>
        <v>POSTE DE CONCRETO ARMADO DE 12/300/150/330</v>
      </c>
      <c r="L886" s="142">
        <f t="shared" si="45"/>
        <v>0.52</v>
      </c>
    </row>
    <row r="887" spans="1:12" x14ac:dyDescent="0.25">
      <c r="A887" s="53">
        <f>+'Info ELECTRONORTE'!A855</f>
        <v>851</v>
      </c>
      <c r="B887" s="26" t="str">
        <f t="shared" si="46"/>
        <v>SICODI</v>
      </c>
      <c r="C887" s="9" t="str">
        <f>+'Info ELECTRONORTE'!B855</f>
        <v>LAMBAYEQUE</v>
      </c>
      <c r="D887" s="9" t="str">
        <f>+'Info ELECTRONORTE'!C855</f>
        <v>CHEPEN - CHICLAYO</v>
      </c>
      <c r="E887" s="9" t="str">
        <f>+'Info ELECTRONORTE'!D855</f>
        <v>CHICLAYO</v>
      </c>
      <c r="F887" s="9" t="str">
        <f>+'Info ELECTRONORTE'!I855</f>
        <v>Media Tension</v>
      </c>
      <c r="G887" s="9">
        <f>+'Info ELECTRONORTE'!K855</f>
        <v>12</v>
      </c>
      <c r="H887" s="9" t="str">
        <f>+'Info ELECTRONORTE'!L855</f>
        <v>Postes</v>
      </c>
      <c r="I887" s="9" t="str">
        <f>+'Info ELECTRONORTE'!M855</f>
        <v>Concreto</v>
      </c>
      <c r="J887" s="9" t="str">
        <f>+'Info ELECTRONORTE'!N855</f>
        <v>PPC16</v>
      </c>
      <c r="K887" s="9" t="str">
        <f>+IF(B887="MOD INV_2018","Según corresponda",VLOOKUP(J887,SICODI!$G$3:$K$2404,2,FALSE))</f>
        <v>POSTE DE CONCRETO ARMADO DE 12/300/150/330</v>
      </c>
      <c r="L887" s="142">
        <f t="shared" si="45"/>
        <v>0.52</v>
      </c>
    </row>
    <row r="888" spans="1:12" x14ac:dyDescent="0.25">
      <c r="A888" s="53">
        <f>+'Info ELECTRONORTE'!A856</f>
        <v>852</v>
      </c>
      <c r="B888" s="26" t="str">
        <f t="shared" si="46"/>
        <v>SICODI</v>
      </c>
      <c r="C888" s="9" t="str">
        <f>+'Info ELECTRONORTE'!B856</f>
        <v>LAMBAYEQUE</v>
      </c>
      <c r="D888" s="9" t="str">
        <f>+'Info ELECTRONORTE'!C856</f>
        <v>CHEPEN - CHICLAYO</v>
      </c>
      <c r="E888" s="9" t="str">
        <f>+'Info ELECTRONORTE'!D856</f>
        <v>CHICLAYO</v>
      </c>
      <c r="F888" s="9" t="str">
        <f>+'Info ELECTRONORTE'!I856</f>
        <v>Media Tension</v>
      </c>
      <c r="G888" s="9">
        <f>+'Info ELECTRONORTE'!K856</f>
        <v>12</v>
      </c>
      <c r="H888" s="9" t="str">
        <f>+'Info ELECTRONORTE'!L856</f>
        <v>Postes</v>
      </c>
      <c r="I888" s="9" t="str">
        <f>+'Info ELECTRONORTE'!M856</f>
        <v>Concreto</v>
      </c>
      <c r="J888" s="9" t="str">
        <f>+'Info ELECTRONORTE'!N856</f>
        <v>PPC16</v>
      </c>
      <c r="K888" s="9" t="str">
        <f>+IF(B888="MOD INV_2018","Según corresponda",VLOOKUP(J888,SICODI!$G$3:$K$2404,2,FALSE))</f>
        <v>POSTE DE CONCRETO ARMADO DE 12/300/150/330</v>
      </c>
      <c r="L888" s="142">
        <f t="shared" si="45"/>
        <v>0.52</v>
      </c>
    </row>
    <row r="889" spans="1:12" x14ac:dyDescent="0.25">
      <c r="A889" s="53">
        <f>+'Info ELECTRONORTE'!A857</f>
        <v>853</v>
      </c>
      <c r="B889" s="26" t="str">
        <f t="shared" si="46"/>
        <v>SICODI</v>
      </c>
      <c r="C889" s="9" t="str">
        <f>+'Info ELECTRONORTE'!B857</f>
        <v>LAMBAYEQUE</v>
      </c>
      <c r="D889" s="9" t="str">
        <f>+'Info ELECTRONORTE'!C857</f>
        <v>CHEPEN - CHICLAYO</v>
      </c>
      <c r="E889" s="9" t="str">
        <f>+'Info ELECTRONORTE'!D857</f>
        <v>CHICLAYO</v>
      </c>
      <c r="F889" s="9" t="str">
        <f>+'Info ELECTRONORTE'!I857</f>
        <v>Media Tension</v>
      </c>
      <c r="G889" s="9">
        <f>+'Info ELECTRONORTE'!K857</f>
        <v>12</v>
      </c>
      <c r="H889" s="9" t="str">
        <f>+'Info ELECTRONORTE'!L857</f>
        <v>Postes</v>
      </c>
      <c r="I889" s="9" t="str">
        <f>+'Info ELECTRONORTE'!M857</f>
        <v>Concreto</v>
      </c>
      <c r="J889" s="9" t="str">
        <f>+'Info ELECTRONORTE'!N857</f>
        <v>PPC16</v>
      </c>
      <c r="K889" s="9" t="str">
        <f>+IF(B889="MOD INV_2018","Según corresponda",VLOOKUP(J889,SICODI!$G$3:$K$2404,2,FALSE))</f>
        <v>POSTE DE CONCRETO ARMADO DE 12/300/150/330</v>
      </c>
      <c r="L889" s="142">
        <f t="shared" si="45"/>
        <v>0.52</v>
      </c>
    </row>
    <row r="890" spans="1:12" x14ac:dyDescent="0.25">
      <c r="A890" s="53">
        <f>+'Info ELECTRONORTE'!A858</f>
        <v>854</v>
      </c>
      <c r="B890" s="26" t="str">
        <f t="shared" si="46"/>
        <v>SICODI</v>
      </c>
      <c r="C890" s="9" t="str">
        <f>+'Info ELECTRONORTE'!B858</f>
        <v>LAMBAYEQUE</v>
      </c>
      <c r="D890" s="9" t="str">
        <f>+'Info ELECTRONORTE'!C858</f>
        <v>CHEPEN - CHICLAYO</v>
      </c>
      <c r="E890" s="9" t="str">
        <f>+'Info ELECTRONORTE'!D858</f>
        <v>CHICLAYO</v>
      </c>
      <c r="F890" s="9" t="str">
        <f>+'Info ELECTRONORTE'!I858</f>
        <v>Media Tension</v>
      </c>
      <c r="G890" s="9">
        <f>+'Info ELECTRONORTE'!K858</f>
        <v>12</v>
      </c>
      <c r="H890" s="9" t="str">
        <f>+'Info ELECTRONORTE'!L858</f>
        <v>Postes</v>
      </c>
      <c r="I890" s="9" t="str">
        <f>+'Info ELECTRONORTE'!M858</f>
        <v>Concreto</v>
      </c>
      <c r="J890" s="9" t="str">
        <f>+'Info ELECTRONORTE'!N858</f>
        <v>PPC16</v>
      </c>
      <c r="K890" s="9" t="str">
        <f>+IF(B890="MOD INV_2018","Según corresponda",VLOOKUP(J890,SICODI!$G$3:$K$2404,2,FALSE))</f>
        <v>POSTE DE CONCRETO ARMADO DE 12/300/150/330</v>
      </c>
      <c r="L890" s="142">
        <f t="shared" si="45"/>
        <v>0.52</v>
      </c>
    </row>
    <row r="891" spans="1:12" x14ac:dyDescent="0.25">
      <c r="A891" s="53">
        <f>+'Info ELECTRONORTE'!A859</f>
        <v>855</v>
      </c>
      <c r="B891" s="26" t="str">
        <f t="shared" si="46"/>
        <v>SICODI</v>
      </c>
      <c r="C891" s="9" t="str">
        <f>+'Info ELECTRONORTE'!B859</f>
        <v>LAMBAYEQUE</v>
      </c>
      <c r="D891" s="9" t="str">
        <f>+'Info ELECTRONORTE'!C859</f>
        <v>CHEPEN - CHICLAYO</v>
      </c>
      <c r="E891" s="9" t="str">
        <f>+'Info ELECTRONORTE'!D859</f>
        <v>CHICLAYO</v>
      </c>
      <c r="F891" s="9" t="str">
        <f>+'Info ELECTRONORTE'!I859</f>
        <v>Media Tension</v>
      </c>
      <c r="G891" s="9">
        <f>+'Info ELECTRONORTE'!K859</f>
        <v>12</v>
      </c>
      <c r="H891" s="9" t="str">
        <f>+'Info ELECTRONORTE'!L859</f>
        <v>Postes</v>
      </c>
      <c r="I891" s="9" t="str">
        <f>+'Info ELECTRONORTE'!M859</f>
        <v>Concreto</v>
      </c>
      <c r="J891" s="9" t="str">
        <f>+'Info ELECTRONORTE'!N859</f>
        <v>PPC16</v>
      </c>
      <c r="K891" s="9" t="str">
        <f>+IF(B891="MOD INV_2018","Según corresponda",VLOOKUP(J891,SICODI!$G$3:$K$2404,2,FALSE))</f>
        <v>POSTE DE CONCRETO ARMADO DE 12/300/150/330</v>
      </c>
      <c r="L891" s="142">
        <f t="shared" si="45"/>
        <v>0.52</v>
      </c>
    </row>
    <row r="892" spans="1:12" x14ac:dyDescent="0.25">
      <c r="A892" s="53">
        <f>+'Info ELECTRONORTE'!A860</f>
        <v>856</v>
      </c>
      <c r="B892" s="26" t="str">
        <f t="shared" si="46"/>
        <v>SICODI</v>
      </c>
      <c r="C892" s="9" t="str">
        <f>+'Info ELECTRONORTE'!B860</f>
        <v>LAMBAYEQUE</v>
      </c>
      <c r="D892" s="9" t="str">
        <f>+'Info ELECTRONORTE'!C860</f>
        <v>CHEPEN - CHICLAYO</v>
      </c>
      <c r="E892" s="9" t="str">
        <f>+'Info ELECTRONORTE'!D860</f>
        <v>CHICLAYO</v>
      </c>
      <c r="F892" s="9" t="str">
        <f>+'Info ELECTRONORTE'!I860</f>
        <v>Media Tension</v>
      </c>
      <c r="G892" s="9">
        <f>+'Info ELECTRONORTE'!K860</f>
        <v>12</v>
      </c>
      <c r="H892" s="9" t="str">
        <f>+'Info ELECTRONORTE'!L860</f>
        <v>Postes</v>
      </c>
      <c r="I892" s="9" t="str">
        <f>+'Info ELECTRONORTE'!M860</f>
        <v>Concreto</v>
      </c>
      <c r="J892" s="9" t="str">
        <f>+'Info ELECTRONORTE'!N860</f>
        <v>PPC16</v>
      </c>
      <c r="K892" s="9" t="str">
        <f>+IF(B892="MOD INV_2018","Según corresponda",VLOOKUP(J892,SICODI!$G$3:$K$2404,2,FALSE))</f>
        <v>POSTE DE CONCRETO ARMADO DE 12/300/150/330</v>
      </c>
      <c r="L892" s="142">
        <f t="shared" si="45"/>
        <v>0.52</v>
      </c>
    </row>
    <row r="893" spans="1:12" x14ac:dyDescent="0.25">
      <c r="A893" s="53">
        <f>+'Info ELECTRONORTE'!A861</f>
        <v>857</v>
      </c>
      <c r="B893" s="26" t="str">
        <f t="shared" si="46"/>
        <v>SICODI</v>
      </c>
      <c r="C893" s="9" t="str">
        <f>+'Info ELECTRONORTE'!B861</f>
        <v>LAMBAYEQUE</v>
      </c>
      <c r="D893" s="9" t="str">
        <f>+'Info ELECTRONORTE'!C861</f>
        <v>CHEPEN - CHICLAYO</v>
      </c>
      <c r="E893" s="9" t="str">
        <f>+'Info ELECTRONORTE'!D861</f>
        <v>CHICLAYO</v>
      </c>
      <c r="F893" s="9" t="str">
        <f>+'Info ELECTRONORTE'!I861</f>
        <v>Media Tension</v>
      </c>
      <c r="G893" s="9">
        <f>+'Info ELECTRONORTE'!K861</f>
        <v>12</v>
      </c>
      <c r="H893" s="9" t="str">
        <f>+'Info ELECTRONORTE'!L861</f>
        <v>Postes</v>
      </c>
      <c r="I893" s="9" t="str">
        <f>+'Info ELECTRONORTE'!M861</f>
        <v>Concreto</v>
      </c>
      <c r="J893" s="9" t="str">
        <f>+'Info ELECTRONORTE'!N861</f>
        <v>PPC16</v>
      </c>
      <c r="K893" s="9" t="str">
        <f>+IF(B893="MOD INV_2018","Según corresponda",VLOOKUP(J893,SICODI!$G$3:$K$2404,2,FALSE))</f>
        <v>POSTE DE CONCRETO ARMADO DE 12/300/150/330</v>
      </c>
      <c r="L893" s="142">
        <f t="shared" si="45"/>
        <v>0.52</v>
      </c>
    </row>
    <row r="894" spans="1:12" x14ac:dyDescent="0.25">
      <c r="A894" s="53">
        <f>+'Info ELECTRONORTE'!A862</f>
        <v>858</v>
      </c>
      <c r="B894" s="26" t="str">
        <f t="shared" si="46"/>
        <v>SICODI</v>
      </c>
      <c r="C894" s="9" t="str">
        <f>+'Info ELECTRONORTE'!B862</f>
        <v>LAMBAYEQUE</v>
      </c>
      <c r="D894" s="9" t="str">
        <f>+'Info ELECTRONORTE'!C862</f>
        <v>CHEPEN - CHICLAYO</v>
      </c>
      <c r="E894" s="9" t="str">
        <f>+'Info ELECTRONORTE'!D862</f>
        <v>CHICLAYO</v>
      </c>
      <c r="F894" s="9" t="str">
        <f>+'Info ELECTRONORTE'!I862</f>
        <v>Media Tension</v>
      </c>
      <c r="G894" s="9">
        <f>+'Info ELECTRONORTE'!K862</f>
        <v>12</v>
      </c>
      <c r="H894" s="9" t="str">
        <f>+'Info ELECTRONORTE'!L862</f>
        <v>Postes</v>
      </c>
      <c r="I894" s="9" t="str">
        <f>+'Info ELECTRONORTE'!M862</f>
        <v>Concreto</v>
      </c>
      <c r="J894" s="9" t="str">
        <f>+'Info ELECTRONORTE'!N862</f>
        <v>PPC16</v>
      </c>
      <c r="K894" s="9" t="str">
        <f>+IF(B894="MOD INV_2018","Según corresponda",VLOOKUP(J894,SICODI!$G$3:$K$2404,2,FALSE))</f>
        <v>POSTE DE CONCRETO ARMADO DE 12/300/150/330</v>
      </c>
      <c r="L894" s="142">
        <f t="shared" si="45"/>
        <v>0.52</v>
      </c>
    </row>
    <row r="895" spans="1:12" x14ac:dyDescent="0.25">
      <c r="A895" s="53">
        <f>+'Info ELECTRONORTE'!A863</f>
        <v>859</v>
      </c>
      <c r="B895" s="26" t="str">
        <f t="shared" si="46"/>
        <v>SICODI</v>
      </c>
      <c r="C895" s="9" t="str">
        <f>+'Info ELECTRONORTE'!B863</f>
        <v>LAMBAYEQUE</v>
      </c>
      <c r="D895" s="9" t="str">
        <f>+'Info ELECTRONORTE'!C863</f>
        <v>CHEPEN - CHICLAYO</v>
      </c>
      <c r="E895" s="9" t="str">
        <f>+'Info ELECTRONORTE'!D863</f>
        <v>CHICLAYO</v>
      </c>
      <c r="F895" s="9" t="str">
        <f>+'Info ELECTRONORTE'!I863</f>
        <v>Media Tension</v>
      </c>
      <c r="G895" s="9">
        <f>+'Info ELECTRONORTE'!K863</f>
        <v>12</v>
      </c>
      <c r="H895" s="9" t="str">
        <f>+'Info ELECTRONORTE'!L863</f>
        <v>Postes</v>
      </c>
      <c r="I895" s="9" t="str">
        <f>+'Info ELECTRONORTE'!M863</f>
        <v>Concreto</v>
      </c>
      <c r="J895" s="9" t="str">
        <f>+'Info ELECTRONORTE'!N863</f>
        <v>PPC16</v>
      </c>
      <c r="K895" s="9" t="str">
        <f>+IF(B895="MOD INV_2018","Según corresponda",VLOOKUP(J895,SICODI!$G$3:$K$2404,2,FALSE))</f>
        <v>POSTE DE CONCRETO ARMADO DE 12/300/150/330</v>
      </c>
      <c r="L895" s="142">
        <f t="shared" si="45"/>
        <v>0.52</v>
      </c>
    </row>
    <row r="896" spans="1:12" x14ac:dyDescent="0.25">
      <c r="A896" s="53">
        <f>+'Info ELECTRONORTE'!A864</f>
        <v>860</v>
      </c>
      <c r="B896" s="26" t="str">
        <f t="shared" si="46"/>
        <v>SICODI</v>
      </c>
      <c r="C896" s="9" t="str">
        <f>+'Info ELECTRONORTE'!B864</f>
        <v>LAMBAYEQUE</v>
      </c>
      <c r="D896" s="9" t="str">
        <f>+'Info ELECTRONORTE'!C864</f>
        <v>CHEPEN - CHICLAYO</v>
      </c>
      <c r="E896" s="9" t="str">
        <f>+'Info ELECTRONORTE'!D864</f>
        <v>CHICLAYO</v>
      </c>
      <c r="F896" s="9" t="str">
        <f>+'Info ELECTRONORTE'!I864</f>
        <v>Media Tension</v>
      </c>
      <c r="G896" s="9">
        <f>+'Info ELECTRONORTE'!K864</f>
        <v>12</v>
      </c>
      <c r="H896" s="9" t="str">
        <f>+'Info ELECTRONORTE'!L864</f>
        <v>Postes</v>
      </c>
      <c r="I896" s="9" t="str">
        <f>+'Info ELECTRONORTE'!M864</f>
        <v>Concreto</v>
      </c>
      <c r="J896" s="9" t="str">
        <f>+'Info ELECTRONORTE'!N864</f>
        <v>PPC16</v>
      </c>
      <c r="K896" s="9" t="str">
        <f>+IF(B896="MOD INV_2018","Según corresponda",VLOOKUP(J896,SICODI!$G$3:$K$2404,2,FALSE))</f>
        <v>POSTE DE CONCRETO ARMADO DE 12/300/150/330</v>
      </c>
      <c r="L896" s="142">
        <f t="shared" si="45"/>
        <v>0.52</v>
      </c>
    </row>
    <row r="897" spans="1:12" x14ac:dyDescent="0.25">
      <c r="A897" s="53">
        <f>+'Info ELECTRONORTE'!A865</f>
        <v>861</v>
      </c>
      <c r="B897" s="26" t="str">
        <f t="shared" si="46"/>
        <v>SICODI</v>
      </c>
      <c r="C897" s="9" t="str">
        <f>+'Info ELECTRONORTE'!B865</f>
        <v>LAMBAYEQUE</v>
      </c>
      <c r="D897" s="9" t="str">
        <f>+'Info ELECTRONORTE'!C865</f>
        <v>CHEPEN - CHICLAYO</v>
      </c>
      <c r="E897" s="9" t="str">
        <f>+'Info ELECTRONORTE'!D865</f>
        <v>CHICLAYO</v>
      </c>
      <c r="F897" s="9" t="str">
        <f>+'Info ELECTRONORTE'!I865</f>
        <v>Media Tension</v>
      </c>
      <c r="G897" s="9">
        <f>+'Info ELECTRONORTE'!K865</f>
        <v>12</v>
      </c>
      <c r="H897" s="9" t="str">
        <f>+'Info ELECTRONORTE'!L865</f>
        <v>Postes</v>
      </c>
      <c r="I897" s="9" t="str">
        <f>+'Info ELECTRONORTE'!M865</f>
        <v>Concreto</v>
      </c>
      <c r="J897" s="9" t="str">
        <f>+'Info ELECTRONORTE'!N865</f>
        <v>PPC16</v>
      </c>
      <c r="K897" s="9" t="str">
        <f>+IF(B897="MOD INV_2018","Según corresponda",VLOOKUP(J897,SICODI!$G$3:$K$2404,2,FALSE))</f>
        <v>POSTE DE CONCRETO ARMADO DE 12/300/150/330</v>
      </c>
      <c r="L897" s="142">
        <f t="shared" si="45"/>
        <v>0.52</v>
      </c>
    </row>
    <row r="898" spans="1:12" x14ac:dyDescent="0.25">
      <c r="A898" s="53">
        <f>+'Info ELECTRONORTE'!A866</f>
        <v>862</v>
      </c>
      <c r="B898" s="26" t="str">
        <f t="shared" si="46"/>
        <v>SICODI</v>
      </c>
      <c r="C898" s="9" t="str">
        <f>+'Info ELECTRONORTE'!B866</f>
        <v>LAMBAYEQUE</v>
      </c>
      <c r="D898" s="9" t="str">
        <f>+'Info ELECTRONORTE'!C866</f>
        <v>CHEPEN - CHICLAYO</v>
      </c>
      <c r="E898" s="9" t="str">
        <f>+'Info ELECTRONORTE'!D866</f>
        <v>CHICLAYO</v>
      </c>
      <c r="F898" s="9" t="str">
        <f>+'Info ELECTRONORTE'!I866</f>
        <v>Media Tension</v>
      </c>
      <c r="G898" s="9">
        <f>+'Info ELECTRONORTE'!K866</f>
        <v>12</v>
      </c>
      <c r="H898" s="9" t="str">
        <f>+'Info ELECTRONORTE'!L866</f>
        <v>Postes</v>
      </c>
      <c r="I898" s="9" t="str">
        <f>+'Info ELECTRONORTE'!M866</f>
        <v>Concreto</v>
      </c>
      <c r="J898" s="9" t="str">
        <f>+'Info ELECTRONORTE'!N866</f>
        <v>PPC16</v>
      </c>
      <c r="K898" s="9" t="str">
        <f>+IF(B898="MOD INV_2018","Según corresponda",VLOOKUP(J898,SICODI!$G$3:$K$2404,2,FALSE))</f>
        <v>POSTE DE CONCRETO ARMADO DE 12/300/150/330</v>
      </c>
      <c r="L898" s="142">
        <f t="shared" si="45"/>
        <v>0.52</v>
      </c>
    </row>
    <row r="899" spans="1:12" x14ac:dyDescent="0.25">
      <c r="A899" s="53">
        <f>+'Info ELECTRONORTE'!A867</f>
        <v>863</v>
      </c>
      <c r="B899" s="26" t="str">
        <f t="shared" si="46"/>
        <v>SICODI</v>
      </c>
      <c r="C899" s="9" t="str">
        <f>+'Info ELECTRONORTE'!B867</f>
        <v>LAMBAYEQUE</v>
      </c>
      <c r="D899" s="9" t="str">
        <f>+'Info ELECTRONORTE'!C867</f>
        <v>CHEPEN - CHICLAYO</v>
      </c>
      <c r="E899" s="9" t="str">
        <f>+'Info ELECTRONORTE'!D867</f>
        <v>CHICLAYO</v>
      </c>
      <c r="F899" s="9" t="str">
        <f>+'Info ELECTRONORTE'!I867</f>
        <v>Baja Tension</v>
      </c>
      <c r="G899" s="9">
        <f>+'Info ELECTRONORTE'!K867</f>
        <v>8</v>
      </c>
      <c r="H899" s="9" t="str">
        <f>+'Info ELECTRONORTE'!L867</f>
        <v>Postes</v>
      </c>
      <c r="I899" s="9" t="str">
        <f>+'Info ELECTRONORTE'!M867</f>
        <v>Concreto</v>
      </c>
      <c r="J899" s="9" t="str">
        <f>+'Info ELECTRONORTE'!N867</f>
        <v>PPC06</v>
      </c>
      <c r="K899" s="9" t="str">
        <f>+IF(B899="MOD INV_2018","Según corresponda",VLOOKUP(J899,SICODI!$G$3:$K$2404,2,FALSE))</f>
        <v>POSTE DE CONCRETO ARMADO DE  8/300/120/240</v>
      </c>
      <c r="L899" s="142">
        <f t="shared" si="45"/>
        <v>0.17</v>
      </c>
    </row>
    <row r="900" spans="1:12" x14ac:dyDescent="0.25">
      <c r="A900" s="53">
        <f>+'Info ELECTRONORTE'!A868</f>
        <v>864</v>
      </c>
      <c r="B900" s="26" t="str">
        <f t="shared" si="46"/>
        <v>SICODI</v>
      </c>
      <c r="C900" s="9" t="str">
        <f>+'Info ELECTRONORTE'!B868</f>
        <v>LAMBAYEQUE</v>
      </c>
      <c r="D900" s="9" t="str">
        <f>+'Info ELECTRONORTE'!C868</f>
        <v>CHEPEN - CHICLAYO</v>
      </c>
      <c r="E900" s="9" t="str">
        <f>+'Info ELECTRONORTE'!D868</f>
        <v>CHICLAYO</v>
      </c>
      <c r="F900" s="9" t="str">
        <f>+'Info ELECTRONORTE'!I868</f>
        <v>Media Tension</v>
      </c>
      <c r="G900" s="9">
        <f>+'Info ELECTRONORTE'!K868</f>
        <v>12</v>
      </c>
      <c r="H900" s="9" t="str">
        <f>+'Info ELECTRONORTE'!L868</f>
        <v>Postes</v>
      </c>
      <c r="I900" s="9" t="str">
        <f>+'Info ELECTRONORTE'!M868</f>
        <v>Concreto</v>
      </c>
      <c r="J900" s="9" t="str">
        <f>+'Info ELECTRONORTE'!N868</f>
        <v>PPC16</v>
      </c>
      <c r="K900" s="9" t="str">
        <f>+IF(B900="MOD INV_2018","Según corresponda",VLOOKUP(J900,SICODI!$G$3:$K$2404,2,FALSE))</f>
        <v>POSTE DE CONCRETO ARMADO DE 12/300/150/330</v>
      </c>
      <c r="L900" s="142">
        <f t="shared" si="45"/>
        <v>0.52</v>
      </c>
    </row>
    <row r="901" spans="1:12" x14ac:dyDescent="0.25">
      <c r="A901" s="53">
        <f>+'Info ELECTRONORTE'!A869</f>
        <v>865</v>
      </c>
      <c r="B901" s="26" t="str">
        <f t="shared" si="46"/>
        <v>SICODI</v>
      </c>
      <c r="C901" s="9" t="str">
        <f>+'Info ELECTRONORTE'!B869</f>
        <v>LAMBAYEQUE</v>
      </c>
      <c r="D901" s="9" t="str">
        <f>+'Info ELECTRONORTE'!C869</f>
        <v>CHEPEN - CHICLAYO</v>
      </c>
      <c r="E901" s="9" t="str">
        <f>+'Info ELECTRONORTE'!D869</f>
        <v>CHICLAYO</v>
      </c>
      <c r="F901" s="9" t="str">
        <f>+'Info ELECTRONORTE'!I869</f>
        <v>Baja Tension</v>
      </c>
      <c r="G901" s="9">
        <f>+'Info ELECTRONORTE'!K869</f>
        <v>8</v>
      </c>
      <c r="H901" s="9" t="str">
        <f>+'Info ELECTRONORTE'!L869</f>
        <v>Postes</v>
      </c>
      <c r="I901" s="9" t="str">
        <f>+'Info ELECTRONORTE'!M869</f>
        <v>Concreto</v>
      </c>
      <c r="J901" s="9" t="str">
        <f>+'Info ELECTRONORTE'!N869</f>
        <v>PPC06</v>
      </c>
      <c r="K901" s="9" t="str">
        <f>+IF(B901="MOD INV_2018","Según corresponda",VLOOKUP(J901,SICODI!$G$3:$K$2404,2,FALSE))</f>
        <v>POSTE DE CONCRETO ARMADO DE  8/300/120/240</v>
      </c>
      <c r="L901" s="142">
        <f t="shared" si="45"/>
        <v>0.17</v>
      </c>
    </row>
    <row r="902" spans="1:12" x14ac:dyDescent="0.25">
      <c r="A902" s="53">
        <f>+'Info ELECTRONORTE'!A870</f>
        <v>866</v>
      </c>
      <c r="B902" s="26" t="str">
        <f t="shared" si="46"/>
        <v>SICODI</v>
      </c>
      <c r="C902" s="9" t="str">
        <f>+'Info ELECTRONORTE'!B870</f>
        <v>LAMBAYEQUE</v>
      </c>
      <c r="D902" s="9" t="str">
        <f>+'Info ELECTRONORTE'!C870</f>
        <v>CHEPEN - CHICLAYO</v>
      </c>
      <c r="E902" s="9" t="str">
        <f>+'Info ELECTRONORTE'!D870</f>
        <v>CHICLAYO</v>
      </c>
      <c r="F902" s="9" t="str">
        <f>+'Info ELECTRONORTE'!I870</f>
        <v>Media Tension</v>
      </c>
      <c r="G902" s="9">
        <f>+'Info ELECTRONORTE'!K870</f>
        <v>12</v>
      </c>
      <c r="H902" s="9" t="str">
        <f>+'Info ELECTRONORTE'!L870</f>
        <v>Postes</v>
      </c>
      <c r="I902" s="9" t="str">
        <f>+'Info ELECTRONORTE'!M870</f>
        <v>Concreto</v>
      </c>
      <c r="J902" s="9" t="str">
        <f>+'Info ELECTRONORTE'!N870</f>
        <v>PPC16</v>
      </c>
      <c r="K902" s="9" t="str">
        <f>+IF(B902="MOD INV_2018","Según corresponda",VLOOKUP(J902,SICODI!$G$3:$K$2404,2,FALSE))</f>
        <v>POSTE DE CONCRETO ARMADO DE 12/300/150/330</v>
      </c>
      <c r="L902" s="142">
        <f t="shared" si="45"/>
        <v>0.52</v>
      </c>
    </row>
    <row r="903" spans="1:12" x14ac:dyDescent="0.25">
      <c r="A903" s="53">
        <f>+'Info ELECTRONORTE'!A871</f>
        <v>867</v>
      </c>
      <c r="B903" s="26" t="str">
        <f t="shared" si="46"/>
        <v>SICODI</v>
      </c>
      <c r="C903" s="9" t="str">
        <f>+'Info ELECTRONORTE'!B871</f>
        <v>LAMBAYEQUE</v>
      </c>
      <c r="D903" s="9" t="str">
        <f>+'Info ELECTRONORTE'!C871</f>
        <v>CHEPEN - CHICLAYO</v>
      </c>
      <c r="E903" s="9" t="str">
        <f>+'Info ELECTRONORTE'!D871</f>
        <v>CHICLAYO</v>
      </c>
      <c r="F903" s="9" t="str">
        <f>+'Info ELECTRONORTE'!I871</f>
        <v>Baja Tension</v>
      </c>
      <c r="G903" s="9">
        <f>+'Info ELECTRONORTE'!K871</f>
        <v>8</v>
      </c>
      <c r="H903" s="9" t="str">
        <f>+'Info ELECTRONORTE'!L871</f>
        <v>Postes</v>
      </c>
      <c r="I903" s="9" t="str">
        <f>+'Info ELECTRONORTE'!M871</f>
        <v>Concreto</v>
      </c>
      <c r="J903" s="9" t="str">
        <f>+'Info ELECTRONORTE'!N871</f>
        <v>PPC06</v>
      </c>
      <c r="K903" s="9" t="str">
        <f>+IF(B903="MOD INV_2018","Según corresponda",VLOOKUP(J903,SICODI!$G$3:$K$2404,2,FALSE))</f>
        <v>POSTE DE CONCRETO ARMADO DE  8/300/120/240</v>
      </c>
      <c r="L903" s="142">
        <f t="shared" si="45"/>
        <v>0.17</v>
      </c>
    </row>
    <row r="904" spans="1:12" x14ac:dyDescent="0.25">
      <c r="A904" s="53">
        <f>+'Info ELECTRONORTE'!A872</f>
        <v>868</v>
      </c>
      <c r="B904" s="26" t="str">
        <f t="shared" si="46"/>
        <v>SICODI</v>
      </c>
      <c r="C904" s="9" t="str">
        <f>+'Info ELECTRONORTE'!B872</f>
        <v>LAMBAYEQUE</v>
      </c>
      <c r="D904" s="9" t="str">
        <f>+'Info ELECTRONORTE'!C872</f>
        <v>CHEPEN - CHICLAYO</v>
      </c>
      <c r="E904" s="9" t="str">
        <f>+'Info ELECTRONORTE'!D872</f>
        <v>CHICLAYO</v>
      </c>
      <c r="F904" s="9" t="str">
        <f>+'Info ELECTRONORTE'!I872</f>
        <v>Baja Tension</v>
      </c>
      <c r="G904" s="9">
        <f>+'Info ELECTRONORTE'!K872</f>
        <v>8</v>
      </c>
      <c r="H904" s="9" t="str">
        <f>+'Info ELECTRONORTE'!L872</f>
        <v>Postes</v>
      </c>
      <c r="I904" s="9" t="str">
        <f>+'Info ELECTRONORTE'!M872</f>
        <v>Concreto</v>
      </c>
      <c r="J904" s="9" t="str">
        <f>+'Info ELECTRONORTE'!N872</f>
        <v>PPC06</v>
      </c>
      <c r="K904" s="9" t="str">
        <f>+IF(B904="MOD INV_2018","Según corresponda",VLOOKUP(J904,SICODI!$G$3:$K$2404,2,FALSE))</f>
        <v>POSTE DE CONCRETO ARMADO DE  8/300/120/240</v>
      </c>
      <c r="L904" s="142">
        <f t="shared" si="45"/>
        <v>0.17</v>
      </c>
    </row>
    <row r="905" spans="1:12" x14ac:dyDescent="0.25">
      <c r="A905" s="53">
        <f>+'Info ELECTRONORTE'!A873</f>
        <v>869</v>
      </c>
      <c r="B905" s="26" t="str">
        <f t="shared" si="46"/>
        <v>SICODI</v>
      </c>
      <c r="C905" s="9" t="str">
        <f>+'Info ELECTRONORTE'!B873</f>
        <v>LAMBAYEQUE</v>
      </c>
      <c r="D905" s="9" t="str">
        <f>+'Info ELECTRONORTE'!C873</f>
        <v>CHEPEN - CHICLAYO</v>
      </c>
      <c r="E905" s="9" t="str">
        <f>+'Info ELECTRONORTE'!D873</f>
        <v>CHICLAYO</v>
      </c>
      <c r="F905" s="9" t="str">
        <f>+'Info ELECTRONORTE'!I873</f>
        <v>Baja Tension</v>
      </c>
      <c r="G905" s="9">
        <f>+'Info ELECTRONORTE'!K873</f>
        <v>8</v>
      </c>
      <c r="H905" s="9" t="str">
        <f>+'Info ELECTRONORTE'!L873</f>
        <v>Postes</v>
      </c>
      <c r="I905" s="9" t="str">
        <f>+'Info ELECTRONORTE'!M873</f>
        <v>Concreto</v>
      </c>
      <c r="J905" s="9" t="str">
        <f>+'Info ELECTRONORTE'!N873</f>
        <v>PPC06</v>
      </c>
      <c r="K905" s="9" t="str">
        <f>+IF(B905="MOD INV_2018","Según corresponda",VLOOKUP(J905,SICODI!$G$3:$K$2404,2,FALSE))</f>
        <v>POSTE DE CONCRETO ARMADO DE  8/300/120/240</v>
      </c>
      <c r="L905" s="142">
        <f t="shared" si="45"/>
        <v>0.17</v>
      </c>
    </row>
    <row r="906" spans="1:12" x14ac:dyDescent="0.25">
      <c r="A906" s="53">
        <f>+'Info ELECTRONORTE'!A874</f>
        <v>870</v>
      </c>
      <c r="B906" s="26" t="str">
        <f t="shared" si="46"/>
        <v>SICODI</v>
      </c>
      <c r="C906" s="9" t="str">
        <f>+'Info ELECTRONORTE'!B874</f>
        <v>LAMBAYEQUE</v>
      </c>
      <c r="D906" s="9" t="str">
        <f>+'Info ELECTRONORTE'!C874</f>
        <v>CHEPEN - CHICLAYO</v>
      </c>
      <c r="E906" s="9" t="str">
        <f>+'Info ELECTRONORTE'!D874</f>
        <v>CHICLAYO</v>
      </c>
      <c r="F906" s="9" t="str">
        <f>+'Info ELECTRONORTE'!I874</f>
        <v>Baja Tension</v>
      </c>
      <c r="G906" s="9">
        <f>+'Info ELECTRONORTE'!K874</f>
        <v>8</v>
      </c>
      <c r="H906" s="9" t="str">
        <f>+'Info ELECTRONORTE'!L874</f>
        <v>Postes</v>
      </c>
      <c r="I906" s="9" t="str">
        <f>+'Info ELECTRONORTE'!M874</f>
        <v>Concreto</v>
      </c>
      <c r="J906" s="9" t="str">
        <f>+'Info ELECTRONORTE'!N874</f>
        <v>PPC06</v>
      </c>
      <c r="K906" s="9" t="str">
        <f>+IF(B906="MOD INV_2018","Según corresponda",VLOOKUP(J906,SICODI!$G$3:$K$2404,2,FALSE))</f>
        <v>POSTE DE CONCRETO ARMADO DE  8/300/120/240</v>
      </c>
      <c r="L906" s="142">
        <f t="shared" si="45"/>
        <v>0.17</v>
      </c>
    </row>
    <row r="907" spans="1:12" x14ac:dyDescent="0.25">
      <c r="A907" s="53">
        <f>+'Info ELECTRONORTE'!A875</f>
        <v>871</v>
      </c>
      <c r="B907" s="26" t="str">
        <f t="shared" si="46"/>
        <v>SICODI</v>
      </c>
      <c r="C907" s="9" t="str">
        <f>+'Info ELECTRONORTE'!B875</f>
        <v>LAMBAYEQUE</v>
      </c>
      <c r="D907" s="9" t="str">
        <f>+'Info ELECTRONORTE'!C875</f>
        <v>CHEPEN - CHICLAYO</v>
      </c>
      <c r="E907" s="9" t="str">
        <f>+'Info ELECTRONORTE'!D875</f>
        <v>CHICLAYO</v>
      </c>
      <c r="F907" s="9" t="str">
        <f>+'Info ELECTRONORTE'!I875</f>
        <v>Media Tension</v>
      </c>
      <c r="G907" s="9">
        <f>+'Info ELECTRONORTE'!K875</f>
        <v>12</v>
      </c>
      <c r="H907" s="9" t="str">
        <f>+'Info ELECTRONORTE'!L875</f>
        <v>Postes</v>
      </c>
      <c r="I907" s="9" t="str">
        <f>+'Info ELECTRONORTE'!M875</f>
        <v>Concreto</v>
      </c>
      <c r="J907" s="9" t="str">
        <f>+'Info ELECTRONORTE'!N875</f>
        <v>PPC16</v>
      </c>
      <c r="K907" s="9" t="str">
        <f>+IF(B907="MOD INV_2018","Según corresponda",VLOOKUP(J907,SICODI!$G$3:$K$2404,2,FALSE))</f>
        <v>POSTE DE CONCRETO ARMADO DE 12/300/150/330</v>
      </c>
      <c r="L907" s="142">
        <f t="shared" si="45"/>
        <v>0.52</v>
      </c>
    </row>
    <row r="908" spans="1:12" x14ac:dyDescent="0.25">
      <c r="A908" s="53">
        <f>+'Info ELECTRONORTE'!A876</f>
        <v>872</v>
      </c>
      <c r="B908" s="26" t="str">
        <f t="shared" si="46"/>
        <v>SICODI</v>
      </c>
      <c r="C908" s="9" t="str">
        <f>+'Info ELECTRONORTE'!B876</f>
        <v>LAMBAYEQUE</v>
      </c>
      <c r="D908" s="9" t="str">
        <f>+'Info ELECTRONORTE'!C876</f>
        <v>CHEPEN - CHICLAYO</v>
      </c>
      <c r="E908" s="9" t="str">
        <f>+'Info ELECTRONORTE'!D876</f>
        <v>CHICLAYO</v>
      </c>
      <c r="F908" s="9" t="str">
        <f>+'Info ELECTRONORTE'!I876</f>
        <v>Baja Tension</v>
      </c>
      <c r="G908" s="9">
        <f>+'Info ELECTRONORTE'!K876</f>
        <v>8</v>
      </c>
      <c r="H908" s="9" t="str">
        <f>+'Info ELECTRONORTE'!L876</f>
        <v>Postes</v>
      </c>
      <c r="I908" s="9" t="str">
        <f>+'Info ELECTRONORTE'!M876</f>
        <v>Concreto</v>
      </c>
      <c r="J908" s="9" t="str">
        <f>+'Info ELECTRONORTE'!N876</f>
        <v>PPC06</v>
      </c>
      <c r="K908" s="9" t="str">
        <f>+IF(B908="MOD INV_2018","Según corresponda",VLOOKUP(J908,SICODI!$G$3:$K$2404,2,FALSE))</f>
        <v>POSTE DE CONCRETO ARMADO DE  8/300/120/240</v>
      </c>
      <c r="L908" s="142">
        <f t="shared" si="45"/>
        <v>0.17</v>
      </c>
    </row>
    <row r="909" spans="1:12" x14ac:dyDescent="0.25">
      <c r="A909" s="53">
        <f>+'Info ELECTRONORTE'!A877</f>
        <v>873</v>
      </c>
      <c r="B909" s="26" t="str">
        <f t="shared" si="46"/>
        <v>SICODI</v>
      </c>
      <c r="C909" s="9" t="str">
        <f>+'Info ELECTRONORTE'!B877</f>
        <v>LAMBAYEQUE</v>
      </c>
      <c r="D909" s="9" t="str">
        <f>+'Info ELECTRONORTE'!C877</f>
        <v>CHEPEN - CHICLAYO</v>
      </c>
      <c r="E909" s="9" t="str">
        <f>+'Info ELECTRONORTE'!D877</f>
        <v>CHICLAYO</v>
      </c>
      <c r="F909" s="9" t="str">
        <f>+'Info ELECTRONORTE'!I877</f>
        <v>Baja Tension</v>
      </c>
      <c r="G909" s="9">
        <f>+'Info ELECTRONORTE'!K877</f>
        <v>8</v>
      </c>
      <c r="H909" s="9" t="str">
        <f>+'Info ELECTRONORTE'!L877</f>
        <v>Postes</v>
      </c>
      <c r="I909" s="9" t="str">
        <f>+'Info ELECTRONORTE'!M877</f>
        <v>Concreto</v>
      </c>
      <c r="J909" s="9" t="str">
        <f>+'Info ELECTRONORTE'!N877</f>
        <v>PPC06</v>
      </c>
      <c r="K909" s="9" t="str">
        <f>+IF(B909="MOD INV_2018","Según corresponda",VLOOKUP(J909,SICODI!$G$3:$K$2404,2,FALSE))</f>
        <v>POSTE DE CONCRETO ARMADO DE  8/300/120/240</v>
      </c>
      <c r="L909" s="142">
        <f t="shared" si="45"/>
        <v>0.17</v>
      </c>
    </row>
    <row r="910" spans="1:12" x14ac:dyDescent="0.25">
      <c r="A910" s="53">
        <f>+'Info ELECTRONORTE'!A878</f>
        <v>874</v>
      </c>
      <c r="B910" s="26" t="str">
        <f t="shared" si="46"/>
        <v>SICODI</v>
      </c>
      <c r="C910" s="9" t="str">
        <f>+'Info ELECTRONORTE'!B878</f>
        <v>LAMBAYEQUE</v>
      </c>
      <c r="D910" s="9" t="str">
        <f>+'Info ELECTRONORTE'!C878</f>
        <v>CHEPEN - CHICLAYO</v>
      </c>
      <c r="E910" s="9" t="str">
        <f>+'Info ELECTRONORTE'!D878</f>
        <v>CHICLAYO</v>
      </c>
      <c r="F910" s="9" t="str">
        <f>+'Info ELECTRONORTE'!I878</f>
        <v>Baja Tension</v>
      </c>
      <c r="G910" s="9">
        <f>+'Info ELECTRONORTE'!K878</f>
        <v>8</v>
      </c>
      <c r="H910" s="9" t="str">
        <f>+'Info ELECTRONORTE'!L878</f>
        <v>Postes</v>
      </c>
      <c r="I910" s="9" t="str">
        <f>+'Info ELECTRONORTE'!M878</f>
        <v>Concreto</v>
      </c>
      <c r="J910" s="9" t="str">
        <f>+'Info ELECTRONORTE'!N878</f>
        <v>PPC06</v>
      </c>
      <c r="K910" s="9" t="str">
        <f>+IF(B910="MOD INV_2018","Según corresponda",VLOOKUP(J910,SICODI!$G$3:$K$2404,2,FALSE))</f>
        <v>POSTE DE CONCRETO ARMADO DE  8/300/120/240</v>
      </c>
      <c r="L910" s="142">
        <f t="shared" si="45"/>
        <v>0.17</v>
      </c>
    </row>
    <row r="911" spans="1:12" x14ac:dyDescent="0.25">
      <c r="A911" s="53">
        <f>+'Info ELECTRONORTE'!A879</f>
        <v>875</v>
      </c>
      <c r="B911" s="26" t="str">
        <f t="shared" si="46"/>
        <v>SICODI</v>
      </c>
      <c r="C911" s="9" t="str">
        <f>+'Info ELECTRONORTE'!B879</f>
        <v>LAMBAYEQUE</v>
      </c>
      <c r="D911" s="9" t="str">
        <f>+'Info ELECTRONORTE'!C879</f>
        <v>CHEPEN - CHICLAYO</v>
      </c>
      <c r="E911" s="9" t="str">
        <f>+'Info ELECTRONORTE'!D879</f>
        <v>CHICLAYO</v>
      </c>
      <c r="F911" s="9" t="str">
        <f>+'Info ELECTRONORTE'!I879</f>
        <v>Baja Tension</v>
      </c>
      <c r="G911" s="9">
        <f>+'Info ELECTRONORTE'!K879</f>
        <v>8</v>
      </c>
      <c r="H911" s="9" t="str">
        <f>+'Info ELECTRONORTE'!L879</f>
        <v>Postes</v>
      </c>
      <c r="I911" s="9" t="str">
        <f>+'Info ELECTRONORTE'!M879</f>
        <v>Concreto</v>
      </c>
      <c r="J911" s="9" t="str">
        <f>+'Info ELECTRONORTE'!N879</f>
        <v>PPC06</v>
      </c>
      <c r="K911" s="9" t="str">
        <f>+IF(B911="MOD INV_2018","Según corresponda",VLOOKUP(J911,SICODI!$G$3:$K$2404,2,FALSE))</f>
        <v>POSTE DE CONCRETO ARMADO DE  8/300/120/240</v>
      </c>
      <c r="L911" s="142">
        <f t="shared" si="45"/>
        <v>0.17</v>
      </c>
    </row>
    <row r="912" spans="1:12" x14ac:dyDescent="0.25">
      <c r="A912" s="53">
        <f>+'Info ELECTRONORTE'!A880</f>
        <v>876</v>
      </c>
      <c r="B912" s="26" t="str">
        <f t="shared" si="46"/>
        <v>SICODI</v>
      </c>
      <c r="C912" s="9" t="str">
        <f>+'Info ELECTRONORTE'!B880</f>
        <v>LAMBAYEQUE</v>
      </c>
      <c r="D912" s="9" t="str">
        <f>+'Info ELECTRONORTE'!C880</f>
        <v>CHEPEN - CHICLAYO</v>
      </c>
      <c r="E912" s="9" t="str">
        <f>+'Info ELECTRONORTE'!D880</f>
        <v>CHICLAYO</v>
      </c>
      <c r="F912" s="9" t="str">
        <f>+'Info ELECTRONORTE'!I880</f>
        <v>Baja Tension</v>
      </c>
      <c r="G912" s="9">
        <f>+'Info ELECTRONORTE'!K880</f>
        <v>8</v>
      </c>
      <c r="H912" s="9" t="str">
        <f>+'Info ELECTRONORTE'!L880</f>
        <v>Postes</v>
      </c>
      <c r="I912" s="9" t="str">
        <f>+'Info ELECTRONORTE'!M880</f>
        <v>Concreto</v>
      </c>
      <c r="J912" s="9" t="str">
        <f>+'Info ELECTRONORTE'!N880</f>
        <v>PPC06</v>
      </c>
      <c r="K912" s="9" t="str">
        <f>+IF(B912="MOD INV_2018","Según corresponda",VLOOKUP(J912,SICODI!$G$3:$K$2404,2,FALSE))</f>
        <v>POSTE DE CONCRETO ARMADO DE  8/300/120/240</v>
      </c>
      <c r="L912" s="142">
        <f t="shared" si="45"/>
        <v>0.17</v>
      </c>
    </row>
    <row r="913" spans="1:12" x14ac:dyDescent="0.25">
      <c r="A913" s="53">
        <f>+'Info ELECTRONORTE'!A881</f>
        <v>877</v>
      </c>
      <c r="B913" s="26" t="str">
        <f t="shared" si="46"/>
        <v>SICODI</v>
      </c>
      <c r="C913" s="9" t="str">
        <f>+'Info ELECTRONORTE'!B881</f>
        <v>LAMBAYEQUE</v>
      </c>
      <c r="D913" s="9" t="str">
        <f>+'Info ELECTRONORTE'!C881</f>
        <v>CHEPEN - CHICLAYO</v>
      </c>
      <c r="E913" s="9" t="str">
        <f>+'Info ELECTRONORTE'!D881</f>
        <v>CHICLAYO</v>
      </c>
      <c r="F913" s="9" t="str">
        <f>+'Info ELECTRONORTE'!I881</f>
        <v>Baja Tension</v>
      </c>
      <c r="G913" s="9">
        <f>+'Info ELECTRONORTE'!K881</f>
        <v>8</v>
      </c>
      <c r="H913" s="9" t="str">
        <f>+'Info ELECTRONORTE'!L881</f>
        <v>Postes</v>
      </c>
      <c r="I913" s="9" t="str">
        <f>+'Info ELECTRONORTE'!M881</f>
        <v>Concreto</v>
      </c>
      <c r="J913" s="9" t="str">
        <f>+'Info ELECTRONORTE'!N881</f>
        <v>PPC06</v>
      </c>
      <c r="K913" s="9" t="str">
        <f>+IF(B913="MOD INV_2018","Según corresponda",VLOOKUP(J913,SICODI!$G$3:$K$2404,2,FALSE))</f>
        <v>POSTE DE CONCRETO ARMADO DE  8/300/120/240</v>
      </c>
      <c r="L913" s="142">
        <f t="shared" si="45"/>
        <v>0.17</v>
      </c>
    </row>
    <row r="914" spans="1:12" x14ac:dyDescent="0.25">
      <c r="A914" s="53">
        <f>+'Info ELECTRONORTE'!A882</f>
        <v>878</v>
      </c>
      <c r="B914" s="26" t="str">
        <f t="shared" si="46"/>
        <v>SICODI</v>
      </c>
      <c r="C914" s="9" t="str">
        <f>+'Info ELECTRONORTE'!B882</f>
        <v>LAMBAYEQUE</v>
      </c>
      <c r="D914" s="9" t="str">
        <f>+'Info ELECTRONORTE'!C882</f>
        <v>CHEPEN - CHICLAYO</v>
      </c>
      <c r="E914" s="9" t="str">
        <f>+'Info ELECTRONORTE'!D882</f>
        <v>CHICLAYO</v>
      </c>
      <c r="F914" s="9" t="str">
        <f>+'Info ELECTRONORTE'!I882</f>
        <v>Baja Tension</v>
      </c>
      <c r="G914" s="9">
        <f>+'Info ELECTRONORTE'!K882</f>
        <v>8</v>
      </c>
      <c r="H914" s="9" t="str">
        <f>+'Info ELECTRONORTE'!L882</f>
        <v>Postes</v>
      </c>
      <c r="I914" s="9" t="str">
        <f>+'Info ELECTRONORTE'!M882</f>
        <v>Concreto</v>
      </c>
      <c r="J914" s="9" t="str">
        <f>+'Info ELECTRONORTE'!N882</f>
        <v>PPC06</v>
      </c>
      <c r="K914" s="9" t="str">
        <f>+IF(B914="MOD INV_2018","Según corresponda",VLOOKUP(J914,SICODI!$G$3:$K$2404,2,FALSE))</f>
        <v>POSTE DE CONCRETO ARMADO DE  8/300/120/240</v>
      </c>
      <c r="L914" s="142">
        <f t="shared" si="45"/>
        <v>0.17</v>
      </c>
    </row>
    <row r="915" spans="1:12" x14ac:dyDescent="0.25">
      <c r="A915" s="53">
        <f>+'Info ELECTRONORTE'!A883</f>
        <v>879</v>
      </c>
      <c r="B915" s="26" t="str">
        <f t="shared" si="46"/>
        <v>SICODI</v>
      </c>
      <c r="C915" s="9" t="str">
        <f>+'Info ELECTRONORTE'!B883</f>
        <v>LAMBAYEQUE</v>
      </c>
      <c r="D915" s="9" t="str">
        <f>+'Info ELECTRONORTE'!C883</f>
        <v>CHEPEN - CHICLAYO</v>
      </c>
      <c r="E915" s="9" t="str">
        <f>+'Info ELECTRONORTE'!D883</f>
        <v>CHICLAYO</v>
      </c>
      <c r="F915" s="9" t="str">
        <f>+'Info ELECTRONORTE'!I883</f>
        <v>Media Tension</v>
      </c>
      <c r="G915" s="9">
        <f>+'Info ELECTRONORTE'!K883</f>
        <v>12</v>
      </c>
      <c r="H915" s="9" t="str">
        <f>+'Info ELECTRONORTE'!L883</f>
        <v>Postes</v>
      </c>
      <c r="I915" s="9" t="str">
        <f>+'Info ELECTRONORTE'!M883</f>
        <v>Concreto</v>
      </c>
      <c r="J915" s="9" t="str">
        <f>+'Info ELECTRONORTE'!N883</f>
        <v>PPC16</v>
      </c>
      <c r="K915" s="9" t="str">
        <f>+IF(B915="MOD INV_2018","Según corresponda",VLOOKUP(J915,SICODI!$G$3:$K$2404,2,FALSE))</f>
        <v>POSTE DE CONCRETO ARMADO DE 12/300/150/330</v>
      </c>
      <c r="L915" s="142">
        <f t="shared" si="45"/>
        <v>0.52</v>
      </c>
    </row>
    <row r="916" spans="1:12" x14ac:dyDescent="0.25">
      <c r="A916" s="53">
        <f>+'Info ELECTRONORTE'!A884</f>
        <v>880</v>
      </c>
      <c r="B916" s="26" t="str">
        <f t="shared" si="46"/>
        <v>SICODI</v>
      </c>
      <c r="C916" s="9" t="str">
        <f>+'Info ELECTRONORTE'!B884</f>
        <v>LAMBAYEQUE</v>
      </c>
      <c r="D916" s="9" t="str">
        <f>+'Info ELECTRONORTE'!C884</f>
        <v>CHEPEN - CHICLAYO</v>
      </c>
      <c r="E916" s="9" t="str">
        <f>+'Info ELECTRONORTE'!D884</f>
        <v>CHICLAYO</v>
      </c>
      <c r="F916" s="9" t="str">
        <f>+'Info ELECTRONORTE'!I884</f>
        <v>Media Tension</v>
      </c>
      <c r="G916" s="9">
        <f>+'Info ELECTRONORTE'!K884</f>
        <v>12</v>
      </c>
      <c r="H916" s="9" t="str">
        <f>+'Info ELECTRONORTE'!L884</f>
        <v>Postes</v>
      </c>
      <c r="I916" s="9" t="str">
        <f>+'Info ELECTRONORTE'!M884</f>
        <v>Concreto</v>
      </c>
      <c r="J916" s="9" t="str">
        <f>+'Info ELECTRONORTE'!N884</f>
        <v>PPC16</v>
      </c>
      <c r="K916" s="9" t="str">
        <f>+IF(B916="MOD INV_2018","Según corresponda",VLOOKUP(J916,SICODI!$G$3:$K$2404,2,FALSE))</f>
        <v>POSTE DE CONCRETO ARMADO DE 12/300/150/330</v>
      </c>
      <c r="L916" s="142">
        <f t="shared" si="45"/>
        <v>0.52</v>
      </c>
    </row>
    <row r="917" spans="1:12" x14ac:dyDescent="0.25">
      <c r="A917" s="53">
        <f>+'Info ELECTRONORTE'!A885</f>
        <v>881</v>
      </c>
      <c r="B917" s="26" t="str">
        <f t="shared" si="46"/>
        <v>SICODI</v>
      </c>
      <c r="C917" s="9" t="str">
        <f>+'Info ELECTRONORTE'!B885</f>
        <v>LAMBAYEQUE</v>
      </c>
      <c r="D917" s="9" t="str">
        <f>+'Info ELECTRONORTE'!C885</f>
        <v>CHEPEN - CHICLAYO</v>
      </c>
      <c r="E917" s="9" t="str">
        <f>+'Info ELECTRONORTE'!D885</f>
        <v>CHICLAYO</v>
      </c>
      <c r="F917" s="9" t="str">
        <f>+'Info ELECTRONORTE'!I885</f>
        <v>Media Tension</v>
      </c>
      <c r="G917" s="9">
        <f>+'Info ELECTRONORTE'!K885</f>
        <v>12</v>
      </c>
      <c r="H917" s="9" t="str">
        <f>+'Info ELECTRONORTE'!L885</f>
        <v>Postes</v>
      </c>
      <c r="I917" s="9" t="str">
        <f>+'Info ELECTRONORTE'!M885</f>
        <v>Concreto</v>
      </c>
      <c r="J917" s="9" t="str">
        <f>+'Info ELECTRONORTE'!N885</f>
        <v>PPC16</v>
      </c>
      <c r="K917" s="9" t="str">
        <f>+IF(B917="MOD INV_2018","Según corresponda",VLOOKUP(J917,SICODI!$G$3:$K$2404,2,FALSE))</f>
        <v>POSTE DE CONCRETO ARMADO DE 12/300/150/330</v>
      </c>
      <c r="L917" s="142">
        <f t="shared" si="45"/>
        <v>0.52</v>
      </c>
    </row>
    <row r="918" spans="1:12" x14ac:dyDescent="0.25">
      <c r="A918" s="53">
        <f>+'Info ELECTRONORTE'!A886</f>
        <v>882</v>
      </c>
      <c r="B918" s="26" t="str">
        <f t="shared" si="46"/>
        <v>SICODI</v>
      </c>
      <c r="C918" s="9" t="str">
        <f>+'Info ELECTRONORTE'!B886</f>
        <v>LAMBAYEQUE</v>
      </c>
      <c r="D918" s="9" t="str">
        <f>+'Info ELECTRONORTE'!C886</f>
        <v>CHEPEN - CHICLAYO</v>
      </c>
      <c r="E918" s="9" t="str">
        <f>+'Info ELECTRONORTE'!D886</f>
        <v>CHICLAYO</v>
      </c>
      <c r="F918" s="9" t="str">
        <f>+'Info ELECTRONORTE'!I886</f>
        <v>Media Tension</v>
      </c>
      <c r="G918" s="9">
        <f>+'Info ELECTRONORTE'!K886</f>
        <v>12</v>
      </c>
      <c r="H918" s="9" t="str">
        <f>+'Info ELECTRONORTE'!L886</f>
        <v>Postes</v>
      </c>
      <c r="I918" s="9" t="str">
        <f>+'Info ELECTRONORTE'!M886</f>
        <v>Concreto</v>
      </c>
      <c r="J918" s="9" t="str">
        <f>+'Info ELECTRONORTE'!N886</f>
        <v>PPC16</v>
      </c>
      <c r="K918" s="9" t="str">
        <f>+IF(B918="MOD INV_2018","Según corresponda",VLOOKUP(J918,SICODI!$G$3:$K$2404,2,FALSE))</f>
        <v>POSTE DE CONCRETO ARMADO DE 12/300/150/330</v>
      </c>
      <c r="L918" s="142">
        <f t="shared" si="45"/>
        <v>0.52</v>
      </c>
    </row>
    <row r="919" spans="1:12" x14ac:dyDescent="0.25">
      <c r="A919" s="53">
        <f>+'Info ELECTRONORTE'!A887</f>
        <v>883</v>
      </c>
      <c r="B919" s="26" t="str">
        <f t="shared" si="46"/>
        <v>SICODI</v>
      </c>
      <c r="C919" s="9" t="str">
        <f>+'Info ELECTRONORTE'!B887</f>
        <v>LAMBAYEQUE</v>
      </c>
      <c r="D919" s="9" t="str">
        <f>+'Info ELECTRONORTE'!C887</f>
        <v>CHEPEN - CHICLAYO</v>
      </c>
      <c r="E919" s="9" t="str">
        <f>+'Info ELECTRONORTE'!D887</f>
        <v>CHICLAYO</v>
      </c>
      <c r="F919" s="9" t="str">
        <f>+'Info ELECTRONORTE'!I887</f>
        <v>Media Tension</v>
      </c>
      <c r="G919" s="9">
        <f>+'Info ELECTRONORTE'!K887</f>
        <v>12</v>
      </c>
      <c r="H919" s="9" t="str">
        <f>+'Info ELECTRONORTE'!L887</f>
        <v>Postes</v>
      </c>
      <c r="I919" s="9" t="str">
        <f>+'Info ELECTRONORTE'!M887</f>
        <v>Concreto</v>
      </c>
      <c r="J919" s="9" t="str">
        <f>+'Info ELECTRONORTE'!N887</f>
        <v>PPC16</v>
      </c>
      <c r="K919" s="9" t="str">
        <f>+IF(B919="MOD INV_2018","Según corresponda",VLOOKUP(J919,SICODI!$G$3:$K$2404,2,FALSE))</f>
        <v>POSTE DE CONCRETO ARMADO DE 12/300/150/330</v>
      </c>
      <c r="L919" s="142">
        <f t="shared" si="45"/>
        <v>0.52</v>
      </c>
    </row>
    <row r="920" spans="1:12" x14ac:dyDescent="0.25">
      <c r="A920" s="53">
        <f>+'Info ELECTRONORTE'!A888</f>
        <v>884</v>
      </c>
      <c r="B920" s="26" t="str">
        <f t="shared" si="46"/>
        <v>SICODI</v>
      </c>
      <c r="C920" s="9" t="str">
        <f>+'Info ELECTRONORTE'!B888</f>
        <v>LAMBAYEQUE</v>
      </c>
      <c r="D920" s="9" t="str">
        <f>+'Info ELECTRONORTE'!C888</f>
        <v>CHEPEN - CHICLAYO</v>
      </c>
      <c r="E920" s="9" t="str">
        <f>+'Info ELECTRONORTE'!D888</f>
        <v>CHICLAYO</v>
      </c>
      <c r="F920" s="9" t="str">
        <f>+'Info ELECTRONORTE'!I888</f>
        <v>Media Tension</v>
      </c>
      <c r="G920" s="9">
        <f>+'Info ELECTRONORTE'!K888</f>
        <v>12</v>
      </c>
      <c r="H920" s="9" t="str">
        <f>+'Info ELECTRONORTE'!L888</f>
        <v>Postes</v>
      </c>
      <c r="I920" s="9" t="str">
        <f>+'Info ELECTRONORTE'!M888</f>
        <v>Concreto</v>
      </c>
      <c r="J920" s="9" t="str">
        <f>+'Info ELECTRONORTE'!N888</f>
        <v>PPC16</v>
      </c>
      <c r="K920" s="9" t="str">
        <f>+IF(B920="MOD INV_2018","Según corresponda",VLOOKUP(J920,SICODI!$G$3:$K$2404,2,FALSE))</f>
        <v>POSTE DE CONCRETO ARMADO DE 12/300/150/330</v>
      </c>
      <c r="L920" s="142">
        <f t="shared" si="45"/>
        <v>0.52</v>
      </c>
    </row>
    <row r="921" spans="1:12" x14ac:dyDescent="0.25">
      <c r="A921" s="53">
        <f>+'Info ELECTRONORTE'!A889</f>
        <v>885</v>
      </c>
      <c r="B921" s="26" t="str">
        <f t="shared" si="46"/>
        <v>SICODI</v>
      </c>
      <c r="C921" s="9" t="str">
        <f>+'Info ELECTRONORTE'!B889</f>
        <v>LAMBAYEQUE</v>
      </c>
      <c r="D921" s="9" t="str">
        <f>+'Info ELECTRONORTE'!C889</f>
        <v>CHEPEN - CHICLAYO</v>
      </c>
      <c r="E921" s="9" t="str">
        <f>+'Info ELECTRONORTE'!D889</f>
        <v>CHICLAYO</v>
      </c>
      <c r="F921" s="9" t="str">
        <f>+'Info ELECTRONORTE'!I889</f>
        <v>Media Tension</v>
      </c>
      <c r="G921" s="9">
        <f>+'Info ELECTRONORTE'!K889</f>
        <v>12</v>
      </c>
      <c r="H921" s="9" t="str">
        <f>+'Info ELECTRONORTE'!L889</f>
        <v>Postes</v>
      </c>
      <c r="I921" s="9" t="str">
        <f>+'Info ELECTRONORTE'!M889</f>
        <v>Concreto</v>
      </c>
      <c r="J921" s="9" t="str">
        <f>+'Info ELECTRONORTE'!N889</f>
        <v>PPC16</v>
      </c>
      <c r="K921" s="9" t="str">
        <f>+IF(B921="MOD INV_2018","Según corresponda",VLOOKUP(J921,SICODI!$G$3:$K$2404,2,FALSE))</f>
        <v>POSTE DE CONCRETO ARMADO DE 12/300/150/330</v>
      </c>
      <c r="L921" s="142">
        <f t="shared" si="45"/>
        <v>0.52</v>
      </c>
    </row>
    <row r="922" spans="1:12" x14ac:dyDescent="0.25">
      <c r="A922" s="53">
        <f>+'Info ELECTRONORTE'!A890</f>
        <v>886</v>
      </c>
      <c r="B922" s="26" t="str">
        <f t="shared" si="46"/>
        <v>SICODI</v>
      </c>
      <c r="C922" s="9" t="str">
        <f>+'Info ELECTRONORTE'!B890</f>
        <v>LAMBAYEQUE</v>
      </c>
      <c r="D922" s="9" t="str">
        <f>+'Info ELECTRONORTE'!C890</f>
        <v>CHEPEN - CHICLAYO</v>
      </c>
      <c r="E922" s="9" t="str">
        <f>+'Info ELECTRONORTE'!D890</f>
        <v>CHICLAYO</v>
      </c>
      <c r="F922" s="9" t="str">
        <f>+'Info ELECTRONORTE'!I890</f>
        <v>Media Tension</v>
      </c>
      <c r="G922" s="9">
        <f>+'Info ELECTRONORTE'!K890</f>
        <v>12</v>
      </c>
      <c r="H922" s="9" t="str">
        <f>+'Info ELECTRONORTE'!L890</f>
        <v>Postes</v>
      </c>
      <c r="I922" s="9" t="str">
        <f>+'Info ELECTRONORTE'!M890</f>
        <v>Concreto</v>
      </c>
      <c r="J922" s="9" t="str">
        <f>+'Info ELECTRONORTE'!N890</f>
        <v>PPC16</v>
      </c>
      <c r="K922" s="9" t="str">
        <f>+IF(B922="MOD INV_2018","Según corresponda",VLOOKUP(J922,SICODI!$G$3:$K$2404,2,FALSE))</f>
        <v>POSTE DE CONCRETO ARMADO DE 12/300/150/330</v>
      </c>
      <c r="L922" s="142">
        <f t="shared" si="45"/>
        <v>0.52</v>
      </c>
    </row>
    <row r="923" spans="1:12" x14ac:dyDescent="0.25">
      <c r="A923" s="53">
        <f>+'Info ELECTRONORTE'!A891</f>
        <v>887</v>
      </c>
      <c r="B923" s="26" t="str">
        <f t="shared" si="46"/>
        <v>SICODI</v>
      </c>
      <c r="C923" s="9" t="str">
        <f>+'Info ELECTRONORTE'!B891</f>
        <v>LAMBAYEQUE</v>
      </c>
      <c r="D923" s="9" t="str">
        <f>+'Info ELECTRONORTE'!C891</f>
        <v>CHEPEN - CHICLAYO</v>
      </c>
      <c r="E923" s="9" t="str">
        <f>+'Info ELECTRONORTE'!D891</f>
        <v>CHICLAYO</v>
      </c>
      <c r="F923" s="9" t="str">
        <f>+'Info ELECTRONORTE'!I891</f>
        <v>Media Tension</v>
      </c>
      <c r="G923" s="9">
        <f>+'Info ELECTRONORTE'!K891</f>
        <v>12</v>
      </c>
      <c r="H923" s="9" t="str">
        <f>+'Info ELECTRONORTE'!L891</f>
        <v>Postes</v>
      </c>
      <c r="I923" s="9" t="str">
        <f>+'Info ELECTRONORTE'!M891</f>
        <v>Concreto</v>
      </c>
      <c r="J923" s="9" t="str">
        <f>+'Info ELECTRONORTE'!N891</f>
        <v>PPC16</v>
      </c>
      <c r="K923" s="9" t="str">
        <f>+IF(B923="MOD INV_2018","Según corresponda",VLOOKUP(J923,SICODI!$G$3:$K$2404,2,FALSE))</f>
        <v>POSTE DE CONCRETO ARMADO DE 12/300/150/330</v>
      </c>
      <c r="L923" s="142">
        <f t="shared" si="45"/>
        <v>0.52</v>
      </c>
    </row>
    <row r="924" spans="1:12" x14ac:dyDescent="0.25">
      <c r="A924" s="53">
        <f>+'Info ELECTRONORTE'!A892</f>
        <v>888</v>
      </c>
      <c r="B924" s="26" t="str">
        <f t="shared" si="46"/>
        <v>SICODI</v>
      </c>
      <c r="C924" s="9" t="str">
        <f>+'Info ELECTRONORTE'!B892</f>
        <v>LAMBAYEQUE</v>
      </c>
      <c r="D924" s="9" t="str">
        <f>+'Info ELECTRONORTE'!C892</f>
        <v>CHEPEN - CHICLAYO</v>
      </c>
      <c r="E924" s="9" t="str">
        <f>+'Info ELECTRONORTE'!D892</f>
        <v>CHICLAYO</v>
      </c>
      <c r="F924" s="9" t="str">
        <f>+'Info ELECTRONORTE'!I892</f>
        <v>Media Tension</v>
      </c>
      <c r="G924" s="9">
        <f>+'Info ELECTRONORTE'!K892</f>
        <v>12</v>
      </c>
      <c r="H924" s="9" t="str">
        <f>+'Info ELECTRONORTE'!L892</f>
        <v>Postes</v>
      </c>
      <c r="I924" s="9" t="str">
        <f>+'Info ELECTRONORTE'!M892</f>
        <v>Concreto</v>
      </c>
      <c r="J924" s="9" t="str">
        <f>+'Info ELECTRONORTE'!N892</f>
        <v>PPC16</v>
      </c>
      <c r="K924" s="9" t="str">
        <f>+IF(B924="MOD INV_2018","Según corresponda",VLOOKUP(J924,SICODI!$G$3:$K$2404,2,FALSE))</f>
        <v>POSTE DE CONCRETO ARMADO DE 12/300/150/330</v>
      </c>
      <c r="L924" s="142">
        <f t="shared" si="45"/>
        <v>0.52</v>
      </c>
    </row>
    <row r="925" spans="1:12" x14ac:dyDescent="0.25">
      <c r="A925" s="53">
        <f>+'Info ELECTRONORTE'!A893</f>
        <v>889</v>
      </c>
      <c r="B925" s="26" t="str">
        <f t="shared" si="46"/>
        <v>SICODI</v>
      </c>
      <c r="C925" s="9" t="str">
        <f>+'Info ELECTRONORTE'!B893</f>
        <v>LAMBAYEQUE</v>
      </c>
      <c r="D925" s="9" t="str">
        <f>+'Info ELECTRONORTE'!C893</f>
        <v>CHEPEN - CHICLAYO</v>
      </c>
      <c r="E925" s="9" t="str">
        <f>+'Info ELECTRONORTE'!D893</f>
        <v>CHICLAYO</v>
      </c>
      <c r="F925" s="9" t="str">
        <f>+'Info ELECTRONORTE'!I893</f>
        <v>Media Tension</v>
      </c>
      <c r="G925" s="9">
        <f>+'Info ELECTRONORTE'!K893</f>
        <v>12</v>
      </c>
      <c r="H925" s="9" t="str">
        <f>+'Info ELECTRONORTE'!L893</f>
        <v>Postes</v>
      </c>
      <c r="I925" s="9" t="str">
        <f>+'Info ELECTRONORTE'!M893</f>
        <v>Concreto</v>
      </c>
      <c r="J925" s="9" t="str">
        <f>+'Info ELECTRONORTE'!N893</f>
        <v>PPC16</v>
      </c>
      <c r="K925" s="9" t="str">
        <f>+IF(B925="MOD INV_2018","Según corresponda",VLOOKUP(J925,SICODI!$G$3:$K$2404,2,FALSE))</f>
        <v>POSTE DE CONCRETO ARMADO DE 12/300/150/330</v>
      </c>
      <c r="L925" s="142">
        <f t="shared" si="45"/>
        <v>0.52</v>
      </c>
    </row>
    <row r="926" spans="1:12" x14ac:dyDescent="0.25">
      <c r="A926" s="53">
        <f>+'Info ELECTRONORTE'!A894</f>
        <v>890</v>
      </c>
      <c r="B926" s="26" t="str">
        <f t="shared" si="46"/>
        <v>SICODI</v>
      </c>
      <c r="C926" s="9" t="str">
        <f>+'Info ELECTRONORTE'!B894</f>
        <v>LAMBAYEQUE</v>
      </c>
      <c r="D926" s="9" t="str">
        <f>+'Info ELECTRONORTE'!C894</f>
        <v>CHEPEN - CHICLAYO</v>
      </c>
      <c r="E926" s="9" t="str">
        <f>+'Info ELECTRONORTE'!D894</f>
        <v>CHICLAYO</v>
      </c>
      <c r="F926" s="9" t="str">
        <f>+'Info ELECTRONORTE'!I894</f>
        <v>Media Tension</v>
      </c>
      <c r="G926" s="9">
        <f>+'Info ELECTRONORTE'!K894</f>
        <v>12</v>
      </c>
      <c r="H926" s="9" t="str">
        <f>+'Info ELECTRONORTE'!L894</f>
        <v>Postes</v>
      </c>
      <c r="I926" s="9" t="str">
        <f>+'Info ELECTRONORTE'!M894</f>
        <v>Concreto</v>
      </c>
      <c r="J926" s="9" t="str">
        <f>+'Info ELECTRONORTE'!N894</f>
        <v>PPC16</v>
      </c>
      <c r="K926" s="9" t="str">
        <f>+IF(B926="MOD INV_2018","Según corresponda",VLOOKUP(J926,SICODI!$G$3:$K$2404,2,FALSE))</f>
        <v>POSTE DE CONCRETO ARMADO DE 12/300/150/330</v>
      </c>
      <c r="L926" s="142">
        <f t="shared" si="45"/>
        <v>0.52</v>
      </c>
    </row>
    <row r="927" spans="1:12" x14ac:dyDescent="0.25">
      <c r="A927" s="53">
        <f>+'Info ELECTRONORTE'!A895</f>
        <v>891</v>
      </c>
      <c r="B927" s="26" t="str">
        <f t="shared" si="46"/>
        <v>SICODI</v>
      </c>
      <c r="C927" s="9" t="str">
        <f>+'Info ELECTRONORTE'!B895</f>
        <v>LAMBAYEQUE</v>
      </c>
      <c r="D927" s="9" t="str">
        <f>+'Info ELECTRONORTE'!C895</f>
        <v>CHEPEN - CHICLAYO</v>
      </c>
      <c r="E927" s="9" t="str">
        <f>+'Info ELECTRONORTE'!D895</f>
        <v>CHICLAYO</v>
      </c>
      <c r="F927" s="9" t="str">
        <f>+'Info ELECTRONORTE'!I895</f>
        <v>Media Tension</v>
      </c>
      <c r="G927" s="9">
        <f>+'Info ELECTRONORTE'!K895</f>
        <v>12</v>
      </c>
      <c r="H927" s="9" t="str">
        <f>+'Info ELECTRONORTE'!L895</f>
        <v>Postes</v>
      </c>
      <c r="I927" s="9" t="str">
        <f>+'Info ELECTRONORTE'!M895</f>
        <v>Concreto</v>
      </c>
      <c r="J927" s="9" t="str">
        <f>+'Info ELECTRONORTE'!N895</f>
        <v>PPC16</v>
      </c>
      <c r="K927" s="9" t="str">
        <f>+IF(B927="MOD INV_2018","Según corresponda",VLOOKUP(J927,SICODI!$G$3:$K$2404,2,FALSE))</f>
        <v>POSTE DE CONCRETO ARMADO DE 12/300/150/330</v>
      </c>
      <c r="L927" s="142">
        <f t="shared" si="45"/>
        <v>0.52</v>
      </c>
    </row>
    <row r="928" spans="1:12" x14ac:dyDescent="0.25">
      <c r="A928" s="53">
        <f>+'Info ELECTRONORTE'!A896</f>
        <v>892</v>
      </c>
      <c r="B928" s="26" t="str">
        <f t="shared" si="46"/>
        <v>SICODI</v>
      </c>
      <c r="C928" s="9" t="str">
        <f>+'Info ELECTRONORTE'!B896</f>
        <v>LAMBAYEQUE</v>
      </c>
      <c r="D928" s="9" t="str">
        <f>+'Info ELECTRONORTE'!C896</f>
        <v>CHEPEN - CHICLAYO</v>
      </c>
      <c r="E928" s="9" t="str">
        <f>+'Info ELECTRONORTE'!D896</f>
        <v>CHICLAYO</v>
      </c>
      <c r="F928" s="9" t="str">
        <f>+'Info ELECTRONORTE'!I896</f>
        <v>Media Tension</v>
      </c>
      <c r="G928" s="9">
        <f>+'Info ELECTRONORTE'!K896</f>
        <v>12</v>
      </c>
      <c r="H928" s="9" t="str">
        <f>+'Info ELECTRONORTE'!L896</f>
        <v>Postes</v>
      </c>
      <c r="I928" s="9" t="str">
        <f>+'Info ELECTRONORTE'!M896</f>
        <v>Concreto</v>
      </c>
      <c r="J928" s="9" t="str">
        <f>+'Info ELECTRONORTE'!N896</f>
        <v>PPC16</v>
      </c>
      <c r="K928" s="9" t="str">
        <f>+IF(B928="MOD INV_2018","Según corresponda",VLOOKUP(J928,SICODI!$G$3:$K$2404,2,FALSE))</f>
        <v>POSTE DE CONCRETO ARMADO DE 12/300/150/330</v>
      </c>
      <c r="L928" s="142">
        <f t="shared" si="45"/>
        <v>0.52</v>
      </c>
    </row>
    <row r="929" spans="1:12" x14ac:dyDescent="0.25">
      <c r="A929" s="53">
        <f>+'Info ELECTRONORTE'!A897</f>
        <v>893</v>
      </c>
      <c r="B929" s="26" t="str">
        <f t="shared" si="46"/>
        <v>SICODI</v>
      </c>
      <c r="C929" s="9" t="str">
        <f>+'Info ELECTRONORTE'!B897</f>
        <v>LAMBAYEQUE</v>
      </c>
      <c r="D929" s="9" t="str">
        <f>+'Info ELECTRONORTE'!C897</f>
        <v>CHEPEN - CHICLAYO</v>
      </c>
      <c r="E929" s="9" t="str">
        <f>+'Info ELECTRONORTE'!D897</f>
        <v>CHICLAYO</v>
      </c>
      <c r="F929" s="9" t="str">
        <f>+'Info ELECTRONORTE'!I897</f>
        <v>Media Tension</v>
      </c>
      <c r="G929" s="9">
        <f>+'Info ELECTRONORTE'!K897</f>
        <v>12</v>
      </c>
      <c r="H929" s="9" t="str">
        <f>+'Info ELECTRONORTE'!L897</f>
        <v>Postes</v>
      </c>
      <c r="I929" s="9" t="str">
        <f>+'Info ELECTRONORTE'!M897</f>
        <v>Concreto</v>
      </c>
      <c r="J929" s="9" t="str">
        <f>+'Info ELECTRONORTE'!N897</f>
        <v>PPC16</v>
      </c>
      <c r="K929" s="9" t="str">
        <f>+IF(B929="MOD INV_2018","Según corresponda",VLOOKUP(J929,SICODI!$G$3:$K$2404,2,FALSE))</f>
        <v>POSTE DE CONCRETO ARMADO DE 12/300/150/330</v>
      </c>
      <c r="L929" s="142">
        <f t="shared" si="45"/>
        <v>0.52</v>
      </c>
    </row>
    <row r="930" spans="1:12" x14ac:dyDescent="0.25">
      <c r="A930" s="53">
        <f>+'Info ELECTRONORTE'!A898</f>
        <v>894</v>
      </c>
      <c r="B930" s="26" t="str">
        <f t="shared" si="46"/>
        <v>SICODI</v>
      </c>
      <c r="C930" s="9" t="str">
        <f>+'Info ELECTRONORTE'!B898</f>
        <v>LAMBAYEQUE</v>
      </c>
      <c r="D930" s="9" t="str">
        <f>+'Info ELECTRONORTE'!C898</f>
        <v>CHEPEN - CHICLAYO</v>
      </c>
      <c r="E930" s="9" t="str">
        <f>+'Info ELECTRONORTE'!D898</f>
        <v>CHICLAYO</v>
      </c>
      <c r="F930" s="9" t="str">
        <f>+'Info ELECTRONORTE'!I898</f>
        <v>Media Tension</v>
      </c>
      <c r="G930" s="9">
        <f>+'Info ELECTRONORTE'!K898</f>
        <v>12</v>
      </c>
      <c r="H930" s="9" t="str">
        <f>+'Info ELECTRONORTE'!L898</f>
        <v>Postes</v>
      </c>
      <c r="I930" s="9" t="str">
        <f>+'Info ELECTRONORTE'!M898</f>
        <v>Concreto</v>
      </c>
      <c r="J930" s="9" t="str">
        <f>+'Info ELECTRONORTE'!N898</f>
        <v>PPC16</v>
      </c>
      <c r="K930" s="9" t="str">
        <f>+IF(B930="MOD INV_2018","Según corresponda",VLOOKUP(J930,SICODI!$G$3:$K$2404,2,FALSE))</f>
        <v>POSTE DE CONCRETO ARMADO DE 12/300/150/330</v>
      </c>
      <c r="L930" s="142">
        <f t="shared" si="45"/>
        <v>0.52</v>
      </c>
    </row>
    <row r="931" spans="1:12" x14ac:dyDescent="0.25">
      <c r="A931" s="53">
        <f>+'Info ELECTRONORTE'!A899</f>
        <v>895</v>
      </c>
      <c r="B931" s="26" t="str">
        <f t="shared" si="46"/>
        <v>SICODI</v>
      </c>
      <c r="C931" s="9" t="str">
        <f>+'Info ELECTRONORTE'!B899</f>
        <v>LAMBAYEQUE</v>
      </c>
      <c r="D931" s="9" t="str">
        <f>+'Info ELECTRONORTE'!C899</f>
        <v>CHEPEN - CHICLAYO</v>
      </c>
      <c r="E931" s="9" t="str">
        <f>+'Info ELECTRONORTE'!D899</f>
        <v>CHICLAYO</v>
      </c>
      <c r="F931" s="9" t="str">
        <f>+'Info ELECTRONORTE'!I899</f>
        <v>Baja Tension</v>
      </c>
      <c r="G931" s="9">
        <f>+'Info ELECTRONORTE'!K899</f>
        <v>9</v>
      </c>
      <c r="H931" s="9" t="str">
        <f>+'Info ELECTRONORTE'!L899</f>
        <v>Postes</v>
      </c>
      <c r="I931" s="9" t="str">
        <f>+'Info ELECTRONORTE'!M899</f>
        <v>Concreto</v>
      </c>
      <c r="J931" s="9" t="str">
        <f>+'Info ELECTRONORTE'!N899</f>
        <v>PPC09</v>
      </c>
      <c r="K931" s="9" t="str">
        <f>+IF(B931="MOD INV_2018","Según corresponda",VLOOKUP(J931,SICODI!$G$3:$K$2404,2,FALSE))</f>
        <v>POSTE DE CONCRETO ARMADO DE  9/300/120/255</v>
      </c>
      <c r="L931" s="142">
        <f t="shared" si="45"/>
        <v>0.17</v>
      </c>
    </row>
    <row r="932" spans="1:12" x14ac:dyDescent="0.25">
      <c r="A932" s="53">
        <f>+'Info ELECTRONORTE'!A900</f>
        <v>896</v>
      </c>
      <c r="B932" s="26" t="str">
        <f t="shared" si="46"/>
        <v>SICODI</v>
      </c>
      <c r="C932" s="9" t="str">
        <f>+'Info ELECTRONORTE'!B900</f>
        <v>LAMBAYEQUE</v>
      </c>
      <c r="D932" s="9" t="str">
        <f>+'Info ELECTRONORTE'!C900</f>
        <v>CHEPEN - CHICLAYO</v>
      </c>
      <c r="E932" s="9" t="str">
        <f>+'Info ELECTRONORTE'!D900</f>
        <v>CHICLAYO</v>
      </c>
      <c r="F932" s="9" t="str">
        <f>+'Info ELECTRONORTE'!I900</f>
        <v>Media Tension</v>
      </c>
      <c r="G932" s="9">
        <f>+'Info ELECTRONORTE'!K900</f>
        <v>12</v>
      </c>
      <c r="H932" s="9" t="str">
        <f>+'Info ELECTRONORTE'!L900</f>
        <v>Postes</v>
      </c>
      <c r="I932" s="9" t="str">
        <f>+'Info ELECTRONORTE'!M900</f>
        <v>Concreto</v>
      </c>
      <c r="J932" s="9" t="str">
        <f>+'Info ELECTRONORTE'!N900</f>
        <v>PPC16</v>
      </c>
      <c r="K932" s="9" t="str">
        <f>+IF(B932="MOD INV_2018","Según corresponda",VLOOKUP(J932,SICODI!$G$3:$K$2404,2,FALSE))</f>
        <v>POSTE DE CONCRETO ARMADO DE 12/300/150/330</v>
      </c>
      <c r="L932" s="142">
        <f t="shared" si="45"/>
        <v>0.52</v>
      </c>
    </row>
    <row r="933" spans="1:12" x14ac:dyDescent="0.25">
      <c r="A933" s="53">
        <f>+'Info ELECTRONORTE'!A901</f>
        <v>897</v>
      </c>
      <c r="B933" s="26" t="str">
        <f t="shared" si="46"/>
        <v>SICODI</v>
      </c>
      <c r="C933" s="9" t="str">
        <f>+'Info ELECTRONORTE'!B901</f>
        <v>LAMBAYEQUE</v>
      </c>
      <c r="D933" s="9" t="str">
        <f>+'Info ELECTRONORTE'!C901</f>
        <v>CHEPEN - CHICLAYO</v>
      </c>
      <c r="E933" s="9" t="str">
        <f>+'Info ELECTRONORTE'!D901</f>
        <v>CHICLAYO</v>
      </c>
      <c r="F933" s="9" t="str">
        <f>+'Info ELECTRONORTE'!I901</f>
        <v>Media Tension</v>
      </c>
      <c r="G933" s="9">
        <f>+'Info ELECTRONORTE'!K901</f>
        <v>12</v>
      </c>
      <c r="H933" s="9" t="str">
        <f>+'Info ELECTRONORTE'!L901</f>
        <v>Postes</v>
      </c>
      <c r="I933" s="9" t="str">
        <f>+'Info ELECTRONORTE'!M901</f>
        <v>Concreto</v>
      </c>
      <c r="J933" s="9" t="str">
        <f>+'Info ELECTRONORTE'!N901</f>
        <v>PPC16</v>
      </c>
      <c r="K933" s="9" t="str">
        <f>+IF(B933="MOD INV_2018","Según corresponda",VLOOKUP(J933,SICODI!$G$3:$K$2404,2,FALSE))</f>
        <v>POSTE DE CONCRETO ARMADO DE 12/300/150/330</v>
      </c>
      <c r="L933" s="142">
        <f t="shared" ref="L933:L996" si="47">+IF(K933="Según corresponda","Según corresponda",VLOOKUP(K933,$O$37:$P$49,2,FALSE))</f>
        <v>0.52</v>
      </c>
    </row>
    <row r="934" spans="1:12" x14ac:dyDescent="0.25">
      <c r="A934" s="53">
        <f>+'Info ELECTRONORTE'!A902</f>
        <v>898</v>
      </c>
      <c r="B934" s="26" t="str">
        <f t="shared" ref="B934:B997" si="48">+IF(ISERROR(INDEX($B$8:$B$31,MATCH(J934,$J$8:$J$31,0)))=TRUE,"MOD INV_2018",INDEX($B$8:$B$31,MATCH(J934,$J$8:$J$31,0)))</f>
        <v>SICODI</v>
      </c>
      <c r="C934" s="9" t="str">
        <f>+'Info ELECTRONORTE'!B902</f>
        <v>LAMBAYEQUE</v>
      </c>
      <c r="D934" s="9" t="str">
        <f>+'Info ELECTRONORTE'!C902</f>
        <v>CHEPEN - CHICLAYO</v>
      </c>
      <c r="E934" s="9" t="str">
        <f>+'Info ELECTRONORTE'!D902</f>
        <v>CHICLAYO</v>
      </c>
      <c r="F934" s="9" t="str">
        <f>+'Info ELECTRONORTE'!I902</f>
        <v>Media Tension</v>
      </c>
      <c r="G934" s="9">
        <f>+'Info ELECTRONORTE'!K902</f>
        <v>12</v>
      </c>
      <c r="H934" s="9" t="str">
        <f>+'Info ELECTRONORTE'!L902</f>
        <v>Postes</v>
      </c>
      <c r="I934" s="9" t="str">
        <f>+'Info ELECTRONORTE'!M902</f>
        <v>Concreto</v>
      </c>
      <c r="J934" s="9" t="str">
        <f>+'Info ELECTRONORTE'!N902</f>
        <v>PPC16</v>
      </c>
      <c r="K934" s="9" t="str">
        <f>+IF(B934="MOD INV_2018","Según corresponda",VLOOKUP(J934,SICODI!$G$3:$K$2404,2,FALSE))</f>
        <v>POSTE DE CONCRETO ARMADO DE 12/300/150/330</v>
      </c>
      <c r="L934" s="142">
        <f t="shared" si="47"/>
        <v>0.52</v>
      </c>
    </row>
    <row r="935" spans="1:12" x14ac:dyDescent="0.25">
      <c r="A935" s="53">
        <f>+'Info ELECTRONORTE'!A903</f>
        <v>899</v>
      </c>
      <c r="B935" s="26" t="str">
        <f t="shared" si="48"/>
        <v>SICODI</v>
      </c>
      <c r="C935" s="9" t="str">
        <f>+'Info ELECTRONORTE'!B903</f>
        <v>LAMBAYEQUE</v>
      </c>
      <c r="D935" s="9" t="str">
        <f>+'Info ELECTRONORTE'!C903</f>
        <v>CHEPEN - CHICLAYO</v>
      </c>
      <c r="E935" s="9" t="str">
        <f>+'Info ELECTRONORTE'!D903</f>
        <v>CHICLAYO</v>
      </c>
      <c r="F935" s="9" t="str">
        <f>+'Info ELECTRONORTE'!I903</f>
        <v>Baja Tension</v>
      </c>
      <c r="G935" s="9">
        <f>+'Info ELECTRONORTE'!K903</f>
        <v>9</v>
      </c>
      <c r="H935" s="9" t="str">
        <f>+'Info ELECTRONORTE'!L903</f>
        <v>Postes</v>
      </c>
      <c r="I935" s="9" t="str">
        <f>+'Info ELECTRONORTE'!M903</f>
        <v>Concreto</v>
      </c>
      <c r="J935" s="9" t="str">
        <f>+'Info ELECTRONORTE'!N903</f>
        <v>PPC09</v>
      </c>
      <c r="K935" s="9" t="str">
        <f>+IF(B935="MOD INV_2018","Según corresponda",VLOOKUP(J935,SICODI!$G$3:$K$2404,2,FALSE))</f>
        <v>POSTE DE CONCRETO ARMADO DE  9/300/120/255</v>
      </c>
      <c r="L935" s="142">
        <f t="shared" si="47"/>
        <v>0.17</v>
      </c>
    </row>
    <row r="936" spans="1:12" x14ac:dyDescent="0.25">
      <c r="A936" s="53">
        <f>+'Info ELECTRONORTE'!A904</f>
        <v>900</v>
      </c>
      <c r="B936" s="26" t="str">
        <f t="shared" si="48"/>
        <v>SICODI</v>
      </c>
      <c r="C936" s="9" t="str">
        <f>+'Info ELECTRONORTE'!B904</f>
        <v>LAMBAYEQUE</v>
      </c>
      <c r="D936" s="9" t="str">
        <f>+'Info ELECTRONORTE'!C904</f>
        <v>CHEPEN - CHICLAYO</v>
      </c>
      <c r="E936" s="9" t="str">
        <f>+'Info ELECTRONORTE'!D904</f>
        <v>CHICLAYO</v>
      </c>
      <c r="F936" s="9" t="str">
        <f>+'Info ELECTRONORTE'!I904</f>
        <v>Media Tension</v>
      </c>
      <c r="G936" s="9">
        <f>+'Info ELECTRONORTE'!K904</f>
        <v>12</v>
      </c>
      <c r="H936" s="9" t="str">
        <f>+'Info ELECTRONORTE'!L904</f>
        <v>Postes</v>
      </c>
      <c r="I936" s="9" t="str">
        <f>+'Info ELECTRONORTE'!M904</f>
        <v>Concreto</v>
      </c>
      <c r="J936" s="9" t="str">
        <f>+'Info ELECTRONORTE'!N904</f>
        <v>PPC16</v>
      </c>
      <c r="K936" s="9" t="str">
        <f>+IF(B936="MOD INV_2018","Según corresponda",VLOOKUP(J936,SICODI!$G$3:$K$2404,2,FALSE))</f>
        <v>POSTE DE CONCRETO ARMADO DE 12/300/150/330</v>
      </c>
      <c r="L936" s="142">
        <f t="shared" si="47"/>
        <v>0.52</v>
      </c>
    </row>
    <row r="937" spans="1:12" x14ac:dyDescent="0.25">
      <c r="A937" s="53">
        <f>+'Info ELECTRONORTE'!A905</f>
        <v>901</v>
      </c>
      <c r="B937" s="26" t="str">
        <f t="shared" si="48"/>
        <v>SICODI</v>
      </c>
      <c r="C937" s="9" t="str">
        <f>+'Info ELECTRONORTE'!B905</f>
        <v>LAMBAYEQUE</v>
      </c>
      <c r="D937" s="9" t="str">
        <f>+'Info ELECTRONORTE'!C905</f>
        <v>CHEPEN - CHICLAYO</v>
      </c>
      <c r="E937" s="9" t="str">
        <f>+'Info ELECTRONORTE'!D905</f>
        <v>CHICLAYO</v>
      </c>
      <c r="F937" s="9" t="str">
        <f>+'Info ELECTRONORTE'!I905</f>
        <v>Media Tension</v>
      </c>
      <c r="G937" s="9">
        <f>+'Info ELECTRONORTE'!K905</f>
        <v>12</v>
      </c>
      <c r="H937" s="9" t="str">
        <f>+'Info ELECTRONORTE'!L905</f>
        <v>Postes</v>
      </c>
      <c r="I937" s="9" t="str">
        <f>+'Info ELECTRONORTE'!M905</f>
        <v>Concreto</v>
      </c>
      <c r="J937" s="9" t="str">
        <f>+'Info ELECTRONORTE'!N905</f>
        <v>PPC16</v>
      </c>
      <c r="K937" s="9" t="str">
        <f>+IF(B937="MOD INV_2018","Según corresponda",VLOOKUP(J937,SICODI!$G$3:$K$2404,2,FALSE))</f>
        <v>POSTE DE CONCRETO ARMADO DE 12/300/150/330</v>
      </c>
      <c r="L937" s="142">
        <f t="shared" si="47"/>
        <v>0.52</v>
      </c>
    </row>
    <row r="938" spans="1:12" x14ac:dyDescent="0.25">
      <c r="A938" s="53">
        <f>+'Info ELECTRONORTE'!A906</f>
        <v>902</v>
      </c>
      <c r="B938" s="26" t="str">
        <f t="shared" si="48"/>
        <v>SICODI</v>
      </c>
      <c r="C938" s="9" t="str">
        <f>+'Info ELECTRONORTE'!B906</f>
        <v>LAMBAYEQUE</v>
      </c>
      <c r="D938" s="9" t="str">
        <f>+'Info ELECTRONORTE'!C906</f>
        <v>CHEPEN - CHICLAYO</v>
      </c>
      <c r="E938" s="9" t="str">
        <f>+'Info ELECTRONORTE'!D906</f>
        <v>CHICLAYO</v>
      </c>
      <c r="F938" s="9" t="str">
        <f>+'Info ELECTRONORTE'!I906</f>
        <v>Media Tension</v>
      </c>
      <c r="G938" s="9">
        <f>+'Info ELECTRONORTE'!K906</f>
        <v>12</v>
      </c>
      <c r="H938" s="9" t="str">
        <f>+'Info ELECTRONORTE'!L906</f>
        <v>Postes</v>
      </c>
      <c r="I938" s="9" t="str">
        <f>+'Info ELECTRONORTE'!M906</f>
        <v>Concreto</v>
      </c>
      <c r="J938" s="9" t="str">
        <f>+'Info ELECTRONORTE'!N906</f>
        <v>PPC16</v>
      </c>
      <c r="K938" s="9" t="str">
        <f>+IF(B938="MOD INV_2018","Según corresponda",VLOOKUP(J938,SICODI!$G$3:$K$2404,2,FALSE))</f>
        <v>POSTE DE CONCRETO ARMADO DE 12/300/150/330</v>
      </c>
      <c r="L938" s="142">
        <f t="shared" si="47"/>
        <v>0.52</v>
      </c>
    </row>
    <row r="939" spans="1:12" x14ac:dyDescent="0.25">
      <c r="A939" s="53">
        <f>+'Info ELECTRONORTE'!A907</f>
        <v>903</v>
      </c>
      <c r="B939" s="26" t="str">
        <f t="shared" si="48"/>
        <v>SICODI</v>
      </c>
      <c r="C939" s="9" t="str">
        <f>+'Info ELECTRONORTE'!B907</f>
        <v>LAMBAYEQUE</v>
      </c>
      <c r="D939" s="9" t="str">
        <f>+'Info ELECTRONORTE'!C907</f>
        <v>CHEPEN - CHICLAYO</v>
      </c>
      <c r="E939" s="9" t="str">
        <f>+'Info ELECTRONORTE'!D907</f>
        <v>CHICLAYO</v>
      </c>
      <c r="F939" s="9" t="str">
        <f>+'Info ELECTRONORTE'!I907</f>
        <v>Baja Tension</v>
      </c>
      <c r="G939" s="9">
        <f>+'Info ELECTRONORTE'!K907</f>
        <v>9</v>
      </c>
      <c r="H939" s="9" t="str">
        <f>+'Info ELECTRONORTE'!L907</f>
        <v>Postes</v>
      </c>
      <c r="I939" s="9" t="str">
        <f>+'Info ELECTRONORTE'!M907</f>
        <v>Concreto</v>
      </c>
      <c r="J939" s="9" t="str">
        <f>+'Info ELECTRONORTE'!N907</f>
        <v>PPC09</v>
      </c>
      <c r="K939" s="9" t="str">
        <f>+IF(B939="MOD INV_2018","Según corresponda",VLOOKUP(J939,SICODI!$G$3:$K$2404,2,FALSE))</f>
        <v>POSTE DE CONCRETO ARMADO DE  9/300/120/255</v>
      </c>
      <c r="L939" s="142">
        <f t="shared" si="47"/>
        <v>0.17</v>
      </c>
    </row>
    <row r="940" spans="1:12" x14ac:dyDescent="0.25">
      <c r="A940" s="53">
        <f>+'Info ELECTRONORTE'!A908</f>
        <v>904</v>
      </c>
      <c r="B940" s="26" t="str">
        <f t="shared" si="48"/>
        <v>SICODI</v>
      </c>
      <c r="C940" s="9" t="str">
        <f>+'Info ELECTRONORTE'!B908</f>
        <v>LAMBAYEQUE</v>
      </c>
      <c r="D940" s="9" t="str">
        <f>+'Info ELECTRONORTE'!C908</f>
        <v>CHEPEN - CHICLAYO</v>
      </c>
      <c r="E940" s="9" t="str">
        <f>+'Info ELECTRONORTE'!D908</f>
        <v>CHICLAYO</v>
      </c>
      <c r="F940" s="9" t="str">
        <f>+'Info ELECTRONORTE'!I908</f>
        <v>Media Tension</v>
      </c>
      <c r="G940" s="9">
        <f>+'Info ELECTRONORTE'!K908</f>
        <v>12</v>
      </c>
      <c r="H940" s="9" t="str">
        <f>+'Info ELECTRONORTE'!L908</f>
        <v>Postes</v>
      </c>
      <c r="I940" s="9" t="str">
        <f>+'Info ELECTRONORTE'!M908</f>
        <v>Concreto</v>
      </c>
      <c r="J940" s="9" t="str">
        <f>+'Info ELECTRONORTE'!N908</f>
        <v>PPC16</v>
      </c>
      <c r="K940" s="9" t="str">
        <f>+IF(B940="MOD INV_2018","Según corresponda",VLOOKUP(J940,SICODI!$G$3:$K$2404,2,FALSE))</f>
        <v>POSTE DE CONCRETO ARMADO DE 12/300/150/330</v>
      </c>
      <c r="L940" s="142">
        <f t="shared" si="47"/>
        <v>0.52</v>
      </c>
    </row>
    <row r="941" spans="1:12" x14ac:dyDescent="0.25">
      <c r="A941" s="53">
        <f>+'Info ELECTRONORTE'!A909</f>
        <v>905</v>
      </c>
      <c r="B941" s="26" t="str">
        <f t="shared" si="48"/>
        <v>SICODI</v>
      </c>
      <c r="C941" s="9" t="str">
        <f>+'Info ELECTRONORTE'!B909</f>
        <v>LAMBAYEQUE</v>
      </c>
      <c r="D941" s="9" t="str">
        <f>+'Info ELECTRONORTE'!C909</f>
        <v>CHEPEN - CHICLAYO</v>
      </c>
      <c r="E941" s="9" t="str">
        <f>+'Info ELECTRONORTE'!D909</f>
        <v>CHICLAYO</v>
      </c>
      <c r="F941" s="9" t="str">
        <f>+'Info ELECTRONORTE'!I909</f>
        <v>Media Tension</v>
      </c>
      <c r="G941" s="9">
        <f>+'Info ELECTRONORTE'!K909</f>
        <v>12</v>
      </c>
      <c r="H941" s="9" t="str">
        <f>+'Info ELECTRONORTE'!L909</f>
        <v>Postes</v>
      </c>
      <c r="I941" s="9" t="str">
        <f>+'Info ELECTRONORTE'!M909</f>
        <v>Concreto</v>
      </c>
      <c r="J941" s="9" t="str">
        <f>+'Info ELECTRONORTE'!N909</f>
        <v>PPC16</v>
      </c>
      <c r="K941" s="9" t="str">
        <f>+IF(B941="MOD INV_2018","Según corresponda",VLOOKUP(J941,SICODI!$G$3:$K$2404,2,FALSE))</f>
        <v>POSTE DE CONCRETO ARMADO DE 12/300/150/330</v>
      </c>
      <c r="L941" s="142">
        <f t="shared" si="47"/>
        <v>0.52</v>
      </c>
    </row>
    <row r="942" spans="1:12" x14ac:dyDescent="0.25">
      <c r="A942" s="53">
        <f>+'Info ELECTRONORTE'!A910</f>
        <v>906</v>
      </c>
      <c r="B942" s="26" t="str">
        <f t="shared" si="48"/>
        <v>SICODI</v>
      </c>
      <c r="C942" s="9" t="str">
        <f>+'Info ELECTRONORTE'!B910</f>
        <v>LAMBAYEQUE</v>
      </c>
      <c r="D942" s="9" t="str">
        <f>+'Info ELECTRONORTE'!C910</f>
        <v>CHEPEN - CHICLAYO</v>
      </c>
      <c r="E942" s="9" t="str">
        <f>+'Info ELECTRONORTE'!D910</f>
        <v>CHICLAYO</v>
      </c>
      <c r="F942" s="9" t="str">
        <f>+'Info ELECTRONORTE'!I910</f>
        <v>Baja Tension</v>
      </c>
      <c r="G942" s="9">
        <f>+'Info ELECTRONORTE'!K910</f>
        <v>9</v>
      </c>
      <c r="H942" s="9" t="str">
        <f>+'Info ELECTRONORTE'!L910</f>
        <v>Postes</v>
      </c>
      <c r="I942" s="9" t="str">
        <f>+'Info ELECTRONORTE'!M910</f>
        <v>Concreto</v>
      </c>
      <c r="J942" s="9" t="str">
        <f>+'Info ELECTRONORTE'!N910</f>
        <v>PPC09</v>
      </c>
      <c r="K942" s="9" t="str">
        <f>+IF(B942="MOD INV_2018","Según corresponda",VLOOKUP(J942,SICODI!$G$3:$K$2404,2,FALSE))</f>
        <v>POSTE DE CONCRETO ARMADO DE  9/300/120/255</v>
      </c>
      <c r="L942" s="142">
        <f t="shared" si="47"/>
        <v>0.17</v>
      </c>
    </row>
    <row r="943" spans="1:12" x14ac:dyDescent="0.25">
      <c r="A943" s="53">
        <f>+'Info ELECTRONORTE'!A911</f>
        <v>907</v>
      </c>
      <c r="B943" s="26" t="str">
        <f t="shared" si="48"/>
        <v>SICODI</v>
      </c>
      <c r="C943" s="9" t="str">
        <f>+'Info ELECTRONORTE'!B911</f>
        <v>LAMBAYEQUE</v>
      </c>
      <c r="D943" s="9" t="str">
        <f>+'Info ELECTRONORTE'!C911</f>
        <v>CHEPEN - CHICLAYO</v>
      </c>
      <c r="E943" s="9" t="str">
        <f>+'Info ELECTRONORTE'!D911</f>
        <v>CHICLAYO</v>
      </c>
      <c r="F943" s="9" t="str">
        <f>+'Info ELECTRONORTE'!I911</f>
        <v>Media Tension</v>
      </c>
      <c r="G943" s="9">
        <f>+'Info ELECTRONORTE'!K911</f>
        <v>12</v>
      </c>
      <c r="H943" s="9" t="str">
        <f>+'Info ELECTRONORTE'!L911</f>
        <v>Postes</v>
      </c>
      <c r="I943" s="9" t="str">
        <f>+'Info ELECTRONORTE'!M911</f>
        <v>Concreto</v>
      </c>
      <c r="J943" s="9" t="str">
        <f>+'Info ELECTRONORTE'!N911</f>
        <v>PPC16</v>
      </c>
      <c r="K943" s="9" t="str">
        <f>+IF(B943="MOD INV_2018","Según corresponda",VLOOKUP(J943,SICODI!$G$3:$K$2404,2,FALSE))</f>
        <v>POSTE DE CONCRETO ARMADO DE 12/300/150/330</v>
      </c>
      <c r="L943" s="142">
        <f t="shared" si="47"/>
        <v>0.52</v>
      </c>
    </row>
    <row r="944" spans="1:12" x14ac:dyDescent="0.25">
      <c r="A944" s="53">
        <f>+'Info ELECTRONORTE'!A912</f>
        <v>908</v>
      </c>
      <c r="B944" s="26" t="str">
        <f t="shared" si="48"/>
        <v>SICODI</v>
      </c>
      <c r="C944" s="9" t="str">
        <f>+'Info ELECTRONORTE'!B912</f>
        <v>LAMBAYEQUE</v>
      </c>
      <c r="D944" s="9" t="str">
        <f>+'Info ELECTRONORTE'!C912</f>
        <v>CHEPEN - CHICLAYO</v>
      </c>
      <c r="E944" s="9" t="str">
        <f>+'Info ELECTRONORTE'!D912</f>
        <v>CHICLAYO</v>
      </c>
      <c r="F944" s="9" t="str">
        <f>+'Info ELECTRONORTE'!I912</f>
        <v>Baja Tension</v>
      </c>
      <c r="G944" s="9">
        <f>+'Info ELECTRONORTE'!K912</f>
        <v>9</v>
      </c>
      <c r="H944" s="9" t="str">
        <f>+'Info ELECTRONORTE'!L912</f>
        <v>Postes</v>
      </c>
      <c r="I944" s="9" t="str">
        <f>+'Info ELECTRONORTE'!M912</f>
        <v>Concreto</v>
      </c>
      <c r="J944" s="9" t="str">
        <f>+'Info ELECTRONORTE'!N912</f>
        <v>PPC09</v>
      </c>
      <c r="K944" s="9" t="str">
        <f>+IF(B944="MOD INV_2018","Según corresponda",VLOOKUP(J944,SICODI!$G$3:$K$2404,2,FALSE))</f>
        <v>POSTE DE CONCRETO ARMADO DE  9/300/120/255</v>
      </c>
      <c r="L944" s="142">
        <f t="shared" si="47"/>
        <v>0.17</v>
      </c>
    </row>
    <row r="945" spans="1:12" x14ac:dyDescent="0.25">
      <c r="A945" s="53">
        <f>+'Info ELECTRONORTE'!A913</f>
        <v>909</v>
      </c>
      <c r="B945" s="26" t="str">
        <f t="shared" si="48"/>
        <v>SICODI</v>
      </c>
      <c r="C945" s="9" t="str">
        <f>+'Info ELECTRONORTE'!B913</f>
        <v>LAMBAYEQUE</v>
      </c>
      <c r="D945" s="9" t="str">
        <f>+'Info ELECTRONORTE'!C913</f>
        <v>CHEPEN - CHICLAYO</v>
      </c>
      <c r="E945" s="9" t="str">
        <f>+'Info ELECTRONORTE'!D913</f>
        <v>CHICLAYO</v>
      </c>
      <c r="F945" s="9" t="str">
        <f>+'Info ELECTRONORTE'!I913</f>
        <v>Media Tension</v>
      </c>
      <c r="G945" s="9">
        <f>+'Info ELECTRONORTE'!K913</f>
        <v>12</v>
      </c>
      <c r="H945" s="9" t="str">
        <f>+'Info ELECTRONORTE'!L913</f>
        <v>Postes</v>
      </c>
      <c r="I945" s="9" t="str">
        <f>+'Info ELECTRONORTE'!M913</f>
        <v>Concreto</v>
      </c>
      <c r="J945" s="9" t="str">
        <f>+'Info ELECTRONORTE'!N913</f>
        <v>PPC16</v>
      </c>
      <c r="K945" s="9" t="str">
        <f>+IF(B945="MOD INV_2018","Según corresponda",VLOOKUP(J945,SICODI!$G$3:$K$2404,2,FALSE))</f>
        <v>POSTE DE CONCRETO ARMADO DE 12/300/150/330</v>
      </c>
      <c r="L945" s="142">
        <f t="shared" si="47"/>
        <v>0.52</v>
      </c>
    </row>
    <row r="946" spans="1:12" x14ac:dyDescent="0.25">
      <c r="A946" s="53">
        <f>+'Info ELECTRONORTE'!A914</f>
        <v>910</v>
      </c>
      <c r="B946" s="26" t="str">
        <f t="shared" si="48"/>
        <v>SICODI</v>
      </c>
      <c r="C946" s="9" t="str">
        <f>+'Info ELECTRONORTE'!B914</f>
        <v>LAMBAYEQUE</v>
      </c>
      <c r="D946" s="9" t="str">
        <f>+'Info ELECTRONORTE'!C914</f>
        <v>CHEPEN - CHICLAYO</v>
      </c>
      <c r="E946" s="9" t="str">
        <f>+'Info ELECTRONORTE'!D914</f>
        <v>CHICLAYO</v>
      </c>
      <c r="F946" s="9" t="str">
        <f>+'Info ELECTRONORTE'!I914</f>
        <v>Baja Tension</v>
      </c>
      <c r="G946" s="9">
        <f>+'Info ELECTRONORTE'!K914</f>
        <v>9</v>
      </c>
      <c r="H946" s="9" t="str">
        <f>+'Info ELECTRONORTE'!L914</f>
        <v>Postes</v>
      </c>
      <c r="I946" s="9" t="str">
        <f>+'Info ELECTRONORTE'!M914</f>
        <v>Concreto</v>
      </c>
      <c r="J946" s="9" t="str">
        <f>+'Info ELECTRONORTE'!N914</f>
        <v>PPC09</v>
      </c>
      <c r="K946" s="9" t="str">
        <f>+IF(B946="MOD INV_2018","Según corresponda",VLOOKUP(J946,SICODI!$G$3:$K$2404,2,FALSE))</f>
        <v>POSTE DE CONCRETO ARMADO DE  9/300/120/255</v>
      </c>
      <c r="L946" s="142">
        <f t="shared" si="47"/>
        <v>0.17</v>
      </c>
    </row>
    <row r="947" spans="1:12" x14ac:dyDescent="0.25">
      <c r="A947" s="53">
        <f>+'Info ELECTRONORTE'!A915</f>
        <v>911</v>
      </c>
      <c r="B947" s="26" t="str">
        <f t="shared" si="48"/>
        <v>SICODI</v>
      </c>
      <c r="C947" s="9" t="str">
        <f>+'Info ELECTRONORTE'!B915</f>
        <v>LAMBAYEQUE</v>
      </c>
      <c r="D947" s="9" t="str">
        <f>+'Info ELECTRONORTE'!C915</f>
        <v>CHEPEN - CHICLAYO</v>
      </c>
      <c r="E947" s="9" t="str">
        <f>+'Info ELECTRONORTE'!D915</f>
        <v>CHICLAYO</v>
      </c>
      <c r="F947" s="9" t="str">
        <f>+'Info ELECTRONORTE'!I915</f>
        <v>Media Tension</v>
      </c>
      <c r="G947" s="9">
        <f>+'Info ELECTRONORTE'!K915</f>
        <v>12</v>
      </c>
      <c r="H947" s="9" t="str">
        <f>+'Info ELECTRONORTE'!L915</f>
        <v>Postes</v>
      </c>
      <c r="I947" s="9" t="str">
        <f>+'Info ELECTRONORTE'!M915</f>
        <v>Concreto</v>
      </c>
      <c r="J947" s="9" t="str">
        <f>+'Info ELECTRONORTE'!N915</f>
        <v>PPC16</v>
      </c>
      <c r="K947" s="9" t="str">
        <f>+IF(B947="MOD INV_2018","Según corresponda",VLOOKUP(J947,SICODI!$G$3:$K$2404,2,FALSE))</f>
        <v>POSTE DE CONCRETO ARMADO DE 12/300/150/330</v>
      </c>
      <c r="L947" s="142">
        <f t="shared" si="47"/>
        <v>0.52</v>
      </c>
    </row>
    <row r="948" spans="1:12" x14ac:dyDescent="0.25">
      <c r="A948" s="53">
        <f>+'Info ELECTRONORTE'!A916</f>
        <v>912</v>
      </c>
      <c r="B948" s="26" t="str">
        <f t="shared" si="48"/>
        <v>SICODI</v>
      </c>
      <c r="C948" s="9" t="str">
        <f>+'Info ELECTRONORTE'!B916</f>
        <v>LAMBAYEQUE</v>
      </c>
      <c r="D948" s="9" t="str">
        <f>+'Info ELECTRONORTE'!C916</f>
        <v>CHEPEN - CHICLAYO</v>
      </c>
      <c r="E948" s="9" t="str">
        <f>+'Info ELECTRONORTE'!D916</f>
        <v>CHICLAYO</v>
      </c>
      <c r="F948" s="9" t="str">
        <f>+'Info ELECTRONORTE'!I916</f>
        <v>Media Tension</v>
      </c>
      <c r="G948" s="9">
        <f>+'Info ELECTRONORTE'!K916</f>
        <v>12</v>
      </c>
      <c r="H948" s="9" t="str">
        <f>+'Info ELECTRONORTE'!L916</f>
        <v>Postes</v>
      </c>
      <c r="I948" s="9" t="str">
        <f>+'Info ELECTRONORTE'!M916</f>
        <v>Concreto</v>
      </c>
      <c r="J948" s="9" t="str">
        <f>+'Info ELECTRONORTE'!N916</f>
        <v>PPC16</v>
      </c>
      <c r="K948" s="9" t="str">
        <f>+IF(B948="MOD INV_2018","Según corresponda",VLOOKUP(J948,SICODI!$G$3:$K$2404,2,FALSE))</f>
        <v>POSTE DE CONCRETO ARMADO DE 12/300/150/330</v>
      </c>
      <c r="L948" s="142">
        <f t="shared" si="47"/>
        <v>0.52</v>
      </c>
    </row>
    <row r="949" spans="1:12" x14ac:dyDescent="0.25">
      <c r="A949" s="53">
        <f>+'Info ELECTRONORTE'!A917</f>
        <v>913</v>
      </c>
      <c r="B949" s="26" t="str">
        <f t="shared" si="48"/>
        <v>SICODI</v>
      </c>
      <c r="C949" s="9" t="str">
        <f>+'Info ELECTRONORTE'!B917</f>
        <v>LAMBAYEQUE</v>
      </c>
      <c r="D949" s="9" t="str">
        <f>+'Info ELECTRONORTE'!C917</f>
        <v>CHEPEN - CHICLAYO</v>
      </c>
      <c r="E949" s="9" t="str">
        <f>+'Info ELECTRONORTE'!D917</f>
        <v>CHICLAYO</v>
      </c>
      <c r="F949" s="9" t="str">
        <f>+'Info ELECTRONORTE'!I917</f>
        <v>Media Tension</v>
      </c>
      <c r="G949" s="9">
        <f>+'Info ELECTRONORTE'!K917</f>
        <v>12</v>
      </c>
      <c r="H949" s="9" t="str">
        <f>+'Info ELECTRONORTE'!L917</f>
        <v>Postes</v>
      </c>
      <c r="I949" s="9" t="str">
        <f>+'Info ELECTRONORTE'!M917</f>
        <v>Concreto</v>
      </c>
      <c r="J949" s="9" t="str">
        <f>+'Info ELECTRONORTE'!N917</f>
        <v>PPC16</v>
      </c>
      <c r="K949" s="9" t="str">
        <f>+IF(B949="MOD INV_2018","Según corresponda",VLOOKUP(J949,SICODI!$G$3:$K$2404,2,FALSE))</f>
        <v>POSTE DE CONCRETO ARMADO DE 12/300/150/330</v>
      </c>
      <c r="L949" s="142">
        <f t="shared" si="47"/>
        <v>0.52</v>
      </c>
    </row>
    <row r="950" spans="1:12" x14ac:dyDescent="0.25">
      <c r="A950" s="53">
        <f>+'Info ELECTRONORTE'!A918</f>
        <v>914</v>
      </c>
      <c r="B950" s="26" t="str">
        <f t="shared" si="48"/>
        <v>SICODI</v>
      </c>
      <c r="C950" s="9" t="str">
        <f>+'Info ELECTRONORTE'!B918</f>
        <v>LAMBAYEQUE</v>
      </c>
      <c r="D950" s="9" t="str">
        <f>+'Info ELECTRONORTE'!C918</f>
        <v>CHEPEN - CHICLAYO</v>
      </c>
      <c r="E950" s="9" t="str">
        <f>+'Info ELECTRONORTE'!D918</f>
        <v>CHICLAYO</v>
      </c>
      <c r="F950" s="9" t="str">
        <f>+'Info ELECTRONORTE'!I918</f>
        <v>Media Tension</v>
      </c>
      <c r="G950" s="9">
        <f>+'Info ELECTRONORTE'!K918</f>
        <v>12</v>
      </c>
      <c r="H950" s="9" t="str">
        <f>+'Info ELECTRONORTE'!L918</f>
        <v>Postes</v>
      </c>
      <c r="I950" s="9" t="str">
        <f>+'Info ELECTRONORTE'!M918</f>
        <v>Concreto</v>
      </c>
      <c r="J950" s="9" t="str">
        <f>+'Info ELECTRONORTE'!N918</f>
        <v>PPC16</v>
      </c>
      <c r="K950" s="9" t="str">
        <f>+IF(B950="MOD INV_2018","Según corresponda",VLOOKUP(J950,SICODI!$G$3:$K$2404,2,FALSE))</f>
        <v>POSTE DE CONCRETO ARMADO DE 12/300/150/330</v>
      </c>
      <c r="L950" s="142">
        <f t="shared" si="47"/>
        <v>0.52</v>
      </c>
    </row>
    <row r="951" spans="1:12" x14ac:dyDescent="0.25">
      <c r="A951" s="53">
        <f>+'Info ELECTRONORTE'!A919</f>
        <v>915</v>
      </c>
      <c r="B951" s="26" t="str">
        <f t="shared" si="48"/>
        <v>SICODI</v>
      </c>
      <c r="C951" s="9" t="str">
        <f>+'Info ELECTRONORTE'!B919</f>
        <v>LAMBAYEQUE</v>
      </c>
      <c r="D951" s="9" t="str">
        <f>+'Info ELECTRONORTE'!C919</f>
        <v>CHEPEN - CHICLAYO</v>
      </c>
      <c r="E951" s="9" t="str">
        <f>+'Info ELECTRONORTE'!D919</f>
        <v>CHICLAYO</v>
      </c>
      <c r="F951" s="9" t="str">
        <f>+'Info ELECTRONORTE'!I919</f>
        <v>Media Tension</v>
      </c>
      <c r="G951" s="9">
        <f>+'Info ELECTRONORTE'!K919</f>
        <v>12</v>
      </c>
      <c r="H951" s="9" t="str">
        <f>+'Info ELECTRONORTE'!L919</f>
        <v>Postes</v>
      </c>
      <c r="I951" s="9" t="str">
        <f>+'Info ELECTRONORTE'!M919</f>
        <v>Concreto</v>
      </c>
      <c r="J951" s="9" t="str">
        <f>+'Info ELECTRONORTE'!N919</f>
        <v>PPC16</v>
      </c>
      <c r="K951" s="9" t="str">
        <f>+IF(B951="MOD INV_2018","Según corresponda",VLOOKUP(J951,SICODI!$G$3:$K$2404,2,FALSE))</f>
        <v>POSTE DE CONCRETO ARMADO DE 12/300/150/330</v>
      </c>
      <c r="L951" s="142">
        <f t="shared" si="47"/>
        <v>0.52</v>
      </c>
    </row>
    <row r="952" spans="1:12" x14ac:dyDescent="0.25">
      <c r="A952" s="53">
        <f>+'Info ELECTRONORTE'!A920</f>
        <v>916</v>
      </c>
      <c r="B952" s="26" t="str">
        <f t="shared" si="48"/>
        <v>SICODI</v>
      </c>
      <c r="C952" s="9" t="str">
        <f>+'Info ELECTRONORTE'!B920</f>
        <v>LAMBAYEQUE</v>
      </c>
      <c r="D952" s="9" t="str">
        <f>+'Info ELECTRONORTE'!C920</f>
        <v>CHEPEN - CHICLAYO</v>
      </c>
      <c r="E952" s="9" t="str">
        <f>+'Info ELECTRONORTE'!D920</f>
        <v>CHICLAYO</v>
      </c>
      <c r="F952" s="9" t="str">
        <f>+'Info ELECTRONORTE'!I920</f>
        <v>Media Tension</v>
      </c>
      <c r="G952" s="9">
        <f>+'Info ELECTRONORTE'!K920</f>
        <v>12</v>
      </c>
      <c r="H952" s="9" t="str">
        <f>+'Info ELECTRONORTE'!L920</f>
        <v>Postes</v>
      </c>
      <c r="I952" s="9" t="str">
        <f>+'Info ELECTRONORTE'!M920</f>
        <v>Concreto</v>
      </c>
      <c r="J952" s="9" t="str">
        <f>+'Info ELECTRONORTE'!N920</f>
        <v>PPC16</v>
      </c>
      <c r="K952" s="9" t="str">
        <f>+IF(B952="MOD INV_2018","Según corresponda",VLOOKUP(J952,SICODI!$G$3:$K$2404,2,FALSE))</f>
        <v>POSTE DE CONCRETO ARMADO DE 12/300/150/330</v>
      </c>
      <c r="L952" s="142">
        <f t="shared" si="47"/>
        <v>0.52</v>
      </c>
    </row>
    <row r="953" spans="1:12" x14ac:dyDescent="0.25">
      <c r="A953" s="53">
        <f>+'Info ELECTRONORTE'!A921</f>
        <v>917</v>
      </c>
      <c r="B953" s="26" t="str">
        <f t="shared" si="48"/>
        <v>SICODI</v>
      </c>
      <c r="C953" s="9" t="str">
        <f>+'Info ELECTRONORTE'!B921</f>
        <v>LAMBAYEQUE</v>
      </c>
      <c r="D953" s="9" t="str">
        <f>+'Info ELECTRONORTE'!C921</f>
        <v>CHEPEN - CHICLAYO</v>
      </c>
      <c r="E953" s="9" t="str">
        <f>+'Info ELECTRONORTE'!D921</f>
        <v>CHICLAYO</v>
      </c>
      <c r="F953" s="9" t="str">
        <f>+'Info ELECTRONORTE'!I921</f>
        <v>Baja Tension</v>
      </c>
      <c r="G953" s="9">
        <f>+'Info ELECTRONORTE'!K921</f>
        <v>9</v>
      </c>
      <c r="H953" s="9" t="str">
        <f>+'Info ELECTRONORTE'!L921</f>
        <v>Postes</v>
      </c>
      <c r="I953" s="9" t="str">
        <f>+'Info ELECTRONORTE'!M921</f>
        <v>Concreto</v>
      </c>
      <c r="J953" s="9" t="str">
        <f>+'Info ELECTRONORTE'!N921</f>
        <v>PPC09</v>
      </c>
      <c r="K953" s="9" t="str">
        <f>+IF(B953="MOD INV_2018","Según corresponda",VLOOKUP(J953,SICODI!$G$3:$K$2404,2,FALSE))</f>
        <v>POSTE DE CONCRETO ARMADO DE  9/300/120/255</v>
      </c>
      <c r="L953" s="142">
        <f t="shared" si="47"/>
        <v>0.17</v>
      </c>
    </row>
    <row r="954" spans="1:12" x14ac:dyDescent="0.25">
      <c r="A954" s="53">
        <f>+'Info ELECTRONORTE'!A922</f>
        <v>918</v>
      </c>
      <c r="B954" s="26" t="str">
        <f t="shared" si="48"/>
        <v>SICODI</v>
      </c>
      <c r="C954" s="9" t="str">
        <f>+'Info ELECTRONORTE'!B922</f>
        <v>LAMBAYEQUE</v>
      </c>
      <c r="D954" s="9" t="str">
        <f>+'Info ELECTRONORTE'!C922</f>
        <v>CUMBIL - CHICLAYO</v>
      </c>
      <c r="E954" s="9" t="str">
        <f>+'Info ELECTRONORTE'!D922</f>
        <v>CHICLAYO</v>
      </c>
      <c r="F954" s="9" t="str">
        <f>+'Info ELECTRONORTE'!I922</f>
        <v>Media Tension</v>
      </c>
      <c r="G954" s="9">
        <f>+'Info ELECTRONORTE'!K922</f>
        <v>12</v>
      </c>
      <c r="H954" s="9" t="str">
        <f>+'Info ELECTRONORTE'!L922</f>
        <v>Postes</v>
      </c>
      <c r="I954" s="9" t="str">
        <f>+'Info ELECTRONORTE'!M922</f>
        <v>Concreto</v>
      </c>
      <c r="J954" s="9" t="str">
        <f>+'Info ELECTRONORTE'!N922</f>
        <v>PPC16</v>
      </c>
      <c r="K954" s="9" t="str">
        <f>+IF(B954="MOD INV_2018","Según corresponda",VLOOKUP(J954,SICODI!$G$3:$K$2404,2,FALSE))</f>
        <v>POSTE DE CONCRETO ARMADO DE 12/300/150/330</v>
      </c>
      <c r="L954" s="142">
        <f t="shared" si="47"/>
        <v>0.52</v>
      </c>
    </row>
    <row r="955" spans="1:12" x14ac:dyDescent="0.25">
      <c r="A955" s="53">
        <f>+'Info ELECTRONORTE'!A923</f>
        <v>919</v>
      </c>
      <c r="B955" s="26" t="str">
        <f t="shared" si="48"/>
        <v>SICODI</v>
      </c>
      <c r="C955" s="9" t="str">
        <f>+'Info ELECTRONORTE'!B923</f>
        <v>LAMBAYEQUE</v>
      </c>
      <c r="D955" s="9" t="str">
        <f>+'Info ELECTRONORTE'!C923</f>
        <v>CUMBIL - CHICLAYO</v>
      </c>
      <c r="E955" s="9" t="str">
        <f>+'Info ELECTRONORTE'!D923</f>
        <v>CHICLAYO</v>
      </c>
      <c r="F955" s="9" t="str">
        <f>+'Info ELECTRONORTE'!I923</f>
        <v>Media Tension</v>
      </c>
      <c r="G955" s="9">
        <f>+'Info ELECTRONORTE'!K923</f>
        <v>12</v>
      </c>
      <c r="H955" s="9" t="str">
        <f>+'Info ELECTRONORTE'!L923</f>
        <v>Postes</v>
      </c>
      <c r="I955" s="9" t="str">
        <f>+'Info ELECTRONORTE'!M923</f>
        <v>Concreto</v>
      </c>
      <c r="J955" s="9" t="str">
        <f>+'Info ELECTRONORTE'!N923</f>
        <v>PPC16</v>
      </c>
      <c r="K955" s="9" t="str">
        <f>+IF(B955="MOD INV_2018","Según corresponda",VLOOKUP(J955,SICODI!$G$3:$K$2404,2,FALSE))</f>
        <v>POSTE DE CONCRETO ARMADO DE 12/300/150/330</v>
      </c>
      <c r="L955" s="142">
        <f t="shared" si="47"/>
        <v>0.52</v>
      </c>
    </row>
    <row r="956" spans="1:12" x14ac:dyDescent="0.25">
      <c r="A956" s="53">
        <f>+'Info ELECTRONORTE'!A924</f>
        <v>920</v>
      </c>
      <c r="B956" s="26" t="str">
        <f t="shared" si="48"/>
        <v>SICODI</v>
      </c>
      <c r="C956" s="9" t="str">
        <f>+'Info ELECTRONORTE'!B924</f>
        <v>LAMBAYEQUE</v>
      </c>
      <c r="D956" s="9" t="str">
        <f>+'Info ELECTRONORTE'!C924</f>
        <v>CUMBIL - CHICLAYO</v>
      </c>
      <c r="E956" s="9" t="str">
        <f>+'Info ELECTRONORTE'!D924</f>
        <v>CHICLAYO</v>
      </c>
      <c r="F956" s="9" t="str">
        <f>+'Info ELECTRONORTE'!I924</f>
        <v>Media Tension</v>
      </c>
      <c r="G956" s="9">
        <f>+'Info ELECTRONORTE'!K924</f>
        <v>12</v>
      </c>
      <c r="H956" s="9" t="str">
        <f>+'Info ELECTRONORTE'!L924</f>
        <v>Postes</v>
      </c>
      <c r="I956" s="9" t="str">
        <f>+'Info ELECTRONORTE'!M924</f>
        <v>Madera</v>
      </c>
      <c r="J956" s="9" t="str">
        <f>+'Info ELECTRONORTE'!N924</f>
        <v>PPM20</v>
      </c>
      <c r="K956" s="9" t="str">
        <f>+IF(B956="MOD INV_2018","Según corresponda",VLOOKUP(J956,SICODI!$G$3:$K$2404,2,FALSE))</f>
        <v>POSTE DE MADERA TRATADA DE 12 mts. CL.5</v>
      </c>
      <c r="L956" s="142">
        <f t="shared" si="47"/>
        <v>0.46</v>
      </c>
    </row>
    <row r="957" spans="1:12" x14ac:dyDescent="0.25">
      <c r="A957" s="53">
        <f>+'Info ELECTRONORTE'!A925</f>
        <v>921</v>
      </c>
      <c r="B957" s="26" t="str">
        <f t="shared" si="48"/>
        <v>SICODI</v>
      </c>
      <c r="C957" s="9" t="str">
        <f>+'Info ELECTRONORTE'!B925</f>
        <v>LAMBAYEQUE</v>
      </c>
      <c r="D957" s="9" t="str">
        <f>+'Info ELECTRONORTE'!C925</f>
        <v>CUMBIL - CHICLAYO</v>
      </c>
      <c r="E957" s="9" t="str">
        <f>+'Info ELECTRONORTE'!D925</f>
        <v>CHICLAYO</v>
      </c>
      <c r="F957" s="9" t="str">
        <f>+'Info ELECTRONORTE'!I925</f>
        <v>Media Tension</v>
      </c>
      <c r="G957" s="9">
        <f>+'Info ELECTRONORTE'!K925</f>
        <v>12</v>
      </c>
      <c r="H957" s="9" t="str">
        <f>+'Info ELECTRONORTE'!L925</f>
        <v>Postes</v>
      </c>
      <c r="I957" s="9" t="str">
        <f>+'Info ELECTRONORTE'!M925</f>
        <v>Madera</v>
      </c>
      <c r="J957" s="9" t="str">
        <f>+'Info ELECTRONORTE'!N925</f>
        <v>PPM20</v>
      </c>
      <c r="K957" s="9" t="str">
        <f>+IF(B957="MOD INV_2018","Según corresponda",VLOOKUP(J957,SICODI!$G$3:$K$2404,2,FALSE))</f>
        <v>POSTE DE MADERA TRATADA DE 12 mts. CL.5</v>
      </c>
      <c r="L957" s="142">
        <f t="shared" si="47"/>
        <v>0.46</v>
      </c>
    </row>
    <row r="958" spans="1:12" x14ac:dyDescent="0.25">
      <c r="A958" s="53">
        <f>+'Info ELECTRONORTE'!A926</f>
        <v>922</v>
      </c>
      <c r="B958" s="26" t="str">
        <f t="shared" si="48"/>
        <v>SICODI</v>
      </c>
      <c r="C958" s="9" t="str">
        <f>+'Info ELECTRONORTE'!B926</f>
        <v>LAMBAYEQUE</v>
      </c>
      <c r="D958" s="9" t="str">
        <f>+'Info ELECTRONORTE'!C926</f>
        <v>CUMBIL - CHICLAYO</v>
      </c>
      <c r="E958" s="9" t="str">
        <f>+'Info ELECTRONORTE'!D926</f>
        <v>CHICLAYO</v>
      </c>
      <c r="F958" s="9" t="str">
        <f>+'Info ELECTRONORTE'!I926</f>
        <v>Media Tension</v>
      </c>
      <c r="G958" s="9">
        <f>+'Info ELECTRONORTE'!K926</f>
        <v>12</v>
      </c>
      <c r="H958" s="9" t="str">
        <f>+'Info ELECTRONORTE'!L926</f>
        <v>Postes</v>
      </c>
      <c r="I958" s="9" t="str">
        <f>+'Info ELECTRONORTE'!M926</f>
        <v>Madera</v>
      </c>
      <c r="J958" s="9" t="str">
        <f>+'Info ELECTRONORTE'!N926</f>
        <v>PPM20</v>
      </c>
      <c r="K958" s="9" t="str">
        <f>+IF(B958="MOD INV_2018","Según corresponda",VLOOKUP(J958,SICODI!$G$3:$K$2404,2,FALSE))</f>
        <v>POSTE DE MADERA TRATADA DE 12 mts. CL.5</v>
      </c>
      <c r="L958" s="142">
        <f t="shared" si="47"/>
        <v>0.46</v>
      </c>
    </row>
    <row r="959" spans="1:12" x14ac:dyDescent="0.25">
      <c r="A959" s="53">
        <f>+'Info ELECTRONORTE'!A927</f>
        <v>923</v>
      </c>
      <c r="B959" s="26" t="str">
        <f t="shared" si="48"/>
        <v>SICODI</v>
      </c>
      <c r="C959" s="9" t="str">
        <f>+'Info ELECTRONORTE'!B927</f>
        <v>LAMBAYEQUE</v>
      </c>
      <c r="D959" s="9" t="str">
        <f>+'Info ELECTRONORTE'!C927</f>
        <v>CUMBIL - CHICLAYO</v>
      </c>
      <c r="E959" s="9" t="str">
        <f>+'Info ELECTRONORTE'!D927</f>
        <v>CHICLAYO</v>
      </c>
      <c r="F959" s="9" t="str">
        <f>+'Info ELECTRONORTE'!I927</f>
        <v>Media Tension</v>
      </c>
      <c r="G959" s="9">
        <f>+'Info ELECTRONORTE'!K927</f>
        <v>12</v>
      </c>
      <c r="H959" s="9" t="str">
        <f>+'Info ELECTRONORTE'!L927</f>
        <v>Postes</v>
      </c>
      <c r="I959" s="9" t="str">
        <f>+'Info ELECTRONORTE'!M927</f>
        <v>Madera</v>
      </c>
      <c r="J959" s="9" t="str">
        <f>+'Info ELECTRONORTE'!N927</f>
        <v>PPM20</v>
      </c>
      <c r="K959" s="9" t="str">
        <f>+IF(B959="MOD INV_2018","Según corresponda",VLOOKUP(J959,SICODI!$G$3:$K$2404,2,FALSE))</f>
        <v>POSTE DE MADERA TRATADA DE 12 mts. CL.5</v>
      </c>
      <c r="L959" s="142">
        <f t="shared" si="47"/>
        <v>0.46</v>
      </c>
    </row>
    <row r="960" spans="1:12" x14ac:dyDescent="0.25">
      <c r="A960" s="53">
        <f>+'Info ELECTRONORTE'!A928</f>
        <v>924</v>
      </c>
      <c r="B960" s="26" t="str">
        <f t="shared" si="48"/>
        <v>SICODI</v>
      </c>
      <c r="C960" s="9" t="str">
        <f>+'Info ELECTRONORTE'!B928</f>
        <v>LAMBAYEQUE</v>
      </c>
      <c r="D960" s="9" t="str">
        <f>+'Info ELECTRONORTE'!C928</f>
        <v>CUMBIL - CHICLAYO</v>
      </c>
      <c r="E960" s="9" t="str">
        <f>+'Info ELECTRONORTE'!D928</f>
        <v>CHICLAYO</v>
      </c>
      <c r="F960" s="9" t="str">
        <f>+'Info ELECTRONORTE'!I928</f>
        <v>Media Tension</v>
      </c>
      <c r="G960" s="9">
        <f>+'Info ELECTRONORTE'!K928</f>
        <v>12</v>
      </c>
      <c r="H960" s="9" t="str">
        <f>+'Info ELECTRONORTE'!L928</f>
        <v>Postes</v>
      </c>
      <c r="I960" s="9" t="str">
        <f>+'Info ELECTRONORTE'!M928</f>
        <v>Madera</v>
      </c>
      <c r="J960" s="9" t="str">
        <f>+'Info ELECTRONORTE'!N928</f>
        <v>PPM20</v>
      </c>
      <c r="K960" s="9" t="str">
        <f>+IF(B960="MOD INV_2018","Según corresponda",VLOOKUP(J960,SICODI!$G$3:$K$2404,2,FALSE))</f>
        <v>POSTE DE MADERA TRATADA DE 12 mts. CL.5</v>
      </c>
      <c r="L960" s="142">
        <f t="shared" si="47"/>
        <v>0.46</v>
      </c>
    </row>
    <row r="961" spans="1:12" x14ac:dyDescent="0.25">
      <c r="A961" s="53">
        <f>+'Info ELECTRONORTE'!A929</f>
        <v>925</v>
      </c>
      <c r="B961" s="26" t="str">
        <f t="shared" si="48"/>
        <v>SICODI</v>
      </c>
      <c r="C961" s="9" t="str">
        <f>+'Info ELECTRONORTE'!B929</f>
        <v>LAMBAYEQUE</v>
      </c>
      <c r="D961" s="9" t="str">
        <f>+'Info ELECTRONORTE'!C929</f>
        <v>CUMBIL - CHICLAYO</v>
      </c>
      <c r="E961" s="9" t="str">
        <f>+'Info ELECTRONORTE'!D929</f>
        <v>CHICLAYO</v>
      </c>
      <c r="F961" s="9" t="str">
        <f>+'Info ELECTRONORTE'!I929</f>
        <v>Media Tension</v>
      </c>
      <c r="G961" s="9">
        <f>+'Info ELECTRONORTE'!K929</f>
        <v>12</v>
      </c>
      <c r="H961" s="9" t="str">
        <f>+'Info ELECTRONORTE'!L929</f>
        <v>Postes</v>
      </c>
      <c r="I961" s="9" t="str">
        <f>+'Info ELECTRONORTE'!M929</f>
        <v>Madera</v>
      </c>
      <c r="J961" s="9" t="str">
        <f>+'Info ELECTRONORTE'!N929</f>
        <v>PPM20</v>
      </c>
      <c r="K961" s="9" t="str">
        <f>+IF(B961="MOD INV_2018","Según corresponda",VLOOKUP(J961,SICODI!$G$3:$K$2404,2,FALSE))</f>
        <v>POSTE DE MADERA TRATADA DE 12 mts. CL.5</v>
      </c>
      <c r="L961" s="142">
        <f t="shared" si="47"/>
        <v>0.46</v>
      </c>
    </row>
    <row r="962" spans="1:12" x14ac:dyDescent="0.25">
      <c r="A962" s="53">
        <f>+'Info ELECTRONORTE'!A930</f>
        <v>926</v>
      </c>
      <c r="B962" s="26" t="str">
        <f t="shared" si="48"/>
        <v>SICODI</v>
      </c>
      <c r="C962" s="9" t="str">
        <f>+'Info ELECTRONORTE'!B930</f>
        <v>LAMBAYEQUE</v>
      </c>
      <c r="D962" s="9" t="str">
        <f>+'Info ELECTRONORTE'!C930</f>
        <v>CUMBIL - CHICLAYO</v>
      </c>
      <c r="E962" s="9" t="str">
        <f>+'Info ELECTRONORTE'!D930</f>
        <v>CHICLAYO</v>
      </c>
      <c r="F962" s="9" t="str">
        <f>+'Info ELECTRONORTE'!I930</f>
        <v>Media Tension</v>
      </c>
      <c r="G962" s="9">
        <f>+'Info ELECTRONORTE'!K930</f>
        <v>12</v>
      </c>
      <c r="H962" s="9" t="str">
        <f>+'Info ELECTRONORTE'!L930</f>
        <v>Postes</v>
      </c>
      <c r="I962" s="9" t="str">
        <f>+'Info ELECTRONORTE'!M930</f>
        <v>Madera</v>
      </c>
      <c r="J962" s="9" t="str">
        <f>+'Info ELECTRONORTE'!N930</f>
        <v>PPM20</v>
      </c>
      <c r="K962" s="9" t="str">
        <f>+IF(B962="MOD INV_2018","Según corresponda",VLOOKUP(J962,SICODI!$G$3:$K$2404,2,FALSE))</f>
        <v>POSTE DE MADERA TRATADA DE 12 mts. CL.5</v>
      </c>
      <c r="L962" s="142">
        <f t="shared" si="47"/>
        <v>0.46</v>
      </c>
    </row>
    <row r="963" spans="1:12" x14ac:dyDescent="0.25">
      <c r="A963" s="53">
        <f>+'Info ELECTRONORTE'!A931</f>
        <v>927</v>
      </c>
      <c r="B963" s="26" t="str">
        <f t="shared" si="48"/>
        <v>SICODI</v>
      </c>
      <c r="C963" s="9" t="str">
        <f>+'Info ELECTRONORTE'!B931</f>
        <v>LAMBAYEQUE</v>
      </c>
      <c r="D963" s="9" t="str">
        <f>+'Info ELECTRONORTE'!C931</f>
        <v>CUMBIL - CHICLAYO</v>
      </c>
      <c r="E963" s="9" t="str">
        <f>+'Info ELECTRONORTE'!D931</f>
        <v>CHICLAYO</v>
      </c>
      <c r="F963" s="9" t="str">
        <f>+'Info ELECTRONORTE'!I931</f>
        <v>Media Tension</v>
      </c>
      <c r="G963" s="9">
        <f>+'Info ELECTRONORTE'!K931</f>
        <v>12</v>
      </c>
      <c r="H963" s="9" t="str">
        <f>+'Info ELECTRONORTE'!L931</f>
        <v>Postes</v>
      </c>
      <c r="I963" s="9" t="str">
        <f>+'Info ELECTRONORTE'!M931</f>
        <v>Madera</v>
      </c>
      <c r="J963" s="9" t="str">
        <f>+'Info ELECTRONORTE'!N931</f>
        <v>PPM20</v>
      </c>
      <c r="K963" s="9" t="str">
        <f>+IF(B963="MOD INV_2018","Según corresponda",VLOOKUP(J963,SICODI!$G$3:$K$2404,2,FALSE))</f>
        <v>POSTE DE MADERA TRATADA DE 12 mts. CL.5</v>
      </c>
      <c r="L963" s="142">
        <f t="shared" si="47"/>
        <v>0.46</v>
      </c>
    </row>
    <row r="964" spans="1:12" x14ac:dyDescent="0.25">
      <c r="A964" s="53">
        <f>+'Info ELECTRONORTE'!A932</f>
        <v>928</v>
      </c>
      <c r="B964" s="26" t="str">
        <f t="shared" si="48"/>
        <v>SICODI</v>
      </c>
      <c r="C964" s="9" t="str">
        <f>+'Info ELECTRONORTE'!B932</f>
        <v>LAMBAYEQUE</v>
      </c>
      <c r="D964" s="9" t="str">
        <f>+'Info ELECTRONORTE'!C932</f>
        <v>CUMBIL - CHICLAYO</v>
      </c>
      <c r="E964" s="9" t="str">
        <f>+'Info ELECTRONORTE'!D932</f>
        <v>CHICLAYO</v>
      </c>
      <c r="F964" s="9" t="str">
        <f>+'Info ELECTRONORTE'!I932</f>
        <v>Media Tension</v>
      </c>
      <c r="G964" s="9">
        <f>+'Info ELECTRONORTE'!K932</f>
        <v>12</v>
      </c>
      <c r="H964" s="9" t="str">
        <f>+'Info ELECTRONORTE'!L932</f>
        <v>Postes</v>
      </c>
      <c r="I964" s="9" t="str">
        <f>+'Info ELECTRONORTE'!M932</f>
        <v>Madera</v>
      </c>
      <c r="J964" s="9" t="str">
        <f>+'Info ELECTRONORTE'!N932</f>
        <v>PPM20</v>
      </c>
      <c r="K964" s="9" t="str">
        <f>+IF(B964="MOD INV_2018","Según corresponda",VLOOKUP(J964,SICODI!$G$3:$K$2404,2,FALSE))</f>
        <v>POSTE DE MADERA TRATADA DE 12 mts. CL.5</v>
      </c>
      <c r="L964" s="142">
        <f t="shared" si="47"/>
        <v>0.46</v>
      </c>
    </row>
    <row r="965" spans="1:12" x14ac:dyDescent="0.25">
      <c r="A965" s="53">
        <f>+'Info ELECTRONORTE'!A933</f>
        <v>929</v>
      </c>
      <c r="B965" s="26" t="str">
        <f t="shared" si="48"/>
        <v>SICODI</v>
      </c>
      <c r="C965" s="9" t="str">
        <f>+'Info ELECTRONORTE'!B933</f>
        <v>LAMBAYEQUE</v>
      </c>
      <c r="D965" s="9" t="str">
        <f>+'Info ELECTRONORTE'!C933</f>
        <v>CUMBIL - CHICLAYO</v>
      </c>
      <c r="E965" s="9" t="str">
        <f>+'Info ELECTRONORTE'!D933</f>
        <v>CHICLAYO</v>
      </c>
      <c r="F965" s="9" t="str">
        <f>+'Info ELECTRONORTE'!I933</f>
        <v>Media Tension</v>
      </c>
      <c r="G965" s="9">
        <f>+'Info ELECTRONORTE'!K933</f>
        <v>12</v>
      </c>
      <c r="H965" s="9" t="str">
        <f>+'Info ELECTRONORTE'!L933</f>
        <v>Postes</v>
      </c>
      <c r="I965" s="9" t="str">
        <f>+'Info ELECTRONORTE'!M933</f>
        <v>Madera</v>
      </c>
      <c r="J965" s="9" t="str">
        <f>+'Info ELECTRONORTE'!N933</f>
        <v>PPM20</v>
      </c>
      <c r="K965" s="9" t="str">
        <f>+IF(B965="MOD INV_2018","Según corresponda",VLOOKUP(J965,SICODI!$G$3:$K$2404,2,FALSE))</f>
        <v>POSTE DE MADERA TRATADA DE 12 mts. CL.5</v>
      </c>
      <c r="L965" s="142">
        <f t="shared" si="47"/>
        <v>0.46</v>
      </c>
    </row>
    <row r="966" spans="1:12" x14ac:dyDescent="0.25">
      <c r="A966" s="53">
        <f>+'Info ELECTRONORTE'!A934</f>
        <v>930</v>
      </c>
      <c r="B966" s="26" t="str">
        <f t="shared" si="48"/>
        <v>SICODI</v>
      </c>
      <c r="C966" s="9" t="str">
        <f>+'Info ELECTRONORTE'!B934</f>
        <v>LAMBAYEQUE</v>
      </c>
      <c r="D966" s="9" t="str">
        <f>+'Info ELECTRONORTE'!C934</f>
        <v>CUMBIL - CHICLAYO</v>
      </c>
      <c r="E966" s="9" t="str">
        <f>+'Info ELECTRONORTE'!D934</f>
        <v>CHICLAYO</v>
      </c>
      <c r="F966" s="9" t="str">
        <f>+'Info ELECTRONORTE'!I934</f>
        <v>Media Tension</v>
      </c>
      <c r="G966" s="9">
        <f>+'Info ELECTRONORTE'!K934</f>
        <v>12</v>
      </c>
      <c r="H966" s="9" t="str">
        <f>+'Info ELECTRONORTE'!L934</f>
        <v>Postes</v>
      </c>
      <c r="I966" s="9" t="str">
        <f>+'Info ELECTRONORTE'!M934</f>
        <v>Madera</v>
      </c>
      <c r="J966" s="9" t="str">
        <f>+'Info ELECTRONORTE'!N934</f>
        <v>PPM20</v>
      </c>
      <c r="K966" s="9" t="str">
        <f>+IF(B966="MOD INV_2018","Según corresponda",VLOOKUP(J966,SICODI!$G$3:$K$2404,2,FALSE))</f>
        <v>POSTE DE MADERA TRATADA DE 12 mts. CL.5</v>
      </c>
      <c r="L966" s="142">
        <f t="shared" si="47"/>
        <v>0.46</v>
      </c>
    </row>
    <row r="967" spans="1:12" x14ac:dyDescent="0.25">
      <c r="A967" s="53">
        <f>+'Info ELECTRONORTE'!A935</f>
        <v>931</v>
      </c>
      <c r="B967" s="26" t="str">
        <f t="shared" si="48"/>
        <v>SICODI</v>
      </c>
      <c r="C967" s="9" t="str">
        <f>+'Info ELECTRONORTE'!B935</f>
        <v>LAMBAYEQUE</v>
      </c>
      <c r="D967" s="9" t="str">
        <f>+'Info ELECTRONORTE'!C935</f>
        <v>CUMBIL - CHICLAYO</v>
      </c>
      <c r="E967" s="9" t="str">
        <f>+'Info ELECTRONORTE'!D935</f>
        <v>CHICLAYO</v>
      </c>
      <c r="F967" s="9" t="str">
        <f>+'Info ELECTRONORTE'!I935</f>
        <v>Media Tension</v>
      </c>
      <c r="G967" s="9">
        <f>+'Info ELECTRONORTE'!K935</f>
        <v>12</v>
      </c>
      <c r="H967" s="9" t="str">
        <f>+'Info ELECTRONORTE'!L935</f>
        <v>Postes</v>
      </c>
      <c r="I967" s="9" t="str">
        <f>+'Info ELECTRONORTE'!M935</f>
        <v>Madera</v>
      </c>
      <c r="J967" s="9" t="str">
        <f>+'Info ELECTRONORTE'!N935</f>
        <v>PPM20</v>
      </c>
      <c r="K967" s="9" t="str">
        <f>+IF(B967="MOD INV_2018","Según corresponda",VLOOKUP(J967,SICODI!$G$3:$K$2404,2,FALSE))</f>
        <v>POSTE DE MADERA TRATADA DE 12 mts. CL.5</v>
      </c>
      <c r="L967" s="142">
        <f t="shared" si="47"/>
        <v>0.46</v>
      </c>
    </row>
    <row r="968" spans="1:12" x14ac:dyDescent="0.25">
      <c r="A968" s="53">
        <f>+'Info ELECTRONORTE'!A936</f>
        <v>932</v>
      </c>
      <c r="B968" s="26" t="str">
        <f t="shared" si="48"/>
        <v>SICODI</v>
      </c>
      <c r="C968" s="9" t="str">
        <f>+'Info ELECTRONORTE'!B936</f>
        <v>LAMBAYEQUE</v>
      </c>
      <c r="D968" s="9" t="str">
        <f>+'Info ELECTRONORTE'!C936</f>
        <v>CUMBIL - CHICLAYO</v>
      </c>
      <c r="E968" s="9" t="str">
        <f>+'Info ELECTRONORTE'!D936</f>
        <v>CHICLAYO</v>
      </c>
      <c r="F968" s="9" t="str">
        <f>+'Info ELECTRONORTE'!I936</f>
        <v>Media Tension</v>
      </c>
      <c r="G968" s="9">
        <f>+'Info ELECTRONORTE'!K936</f>
        <v>12</v>
      </c>
      <c r="H968" s="9" t="str">
        <f>+'Info ELECTRONORTE'!L936</f>
        <v>Postes</v>
      </c>
      <c r="I968" s="9" t="str">
        <f>+'Info ELECTRONORTE'!M936</f>
        <v>Madera</v>
      </c>
      <c r="J968" s="9" t="str">
        <f>+'Info ELECTRONORTE'!N936</f>
        <v>PPM20</v>
      </c>
      <c r="K968" s="9" t="str">
        <f>+IF(B968="MOD INV_2018","Según corresponda",VLOOKUP(J968,SICODI!$G$3:$K$2404,2,FALSE))</f>
        <v>POSTE DE MADERA TRATADA DE 12 mts. CL.5</v>
      </c>
      <c r="L968" s="142">
        <f t="shared" si="47"/>
        <v>0.46</v>
      </c>
    </row>
    <row r="969" spans="1:12" x14ac:dyDescent="0.25">
      <c r="A969" s="53">
        <f>+'Info ELECTRONORTE'!A937</f>
        <v>933</v>
      </c>
      <c r="B969" s="26" t="str">
        <f t="shared" si="48"/>
        <v>SICODI</v>
      </c>
      <c r="C969" s="9" t="str">
        <f>+'Info ELECTRONORTE'!B937</f>
        <v>LAMBAYEQUE</v>
      </c>
      <c r="D969" s="9" t="str">
        <f>+'Info ELECTRONORTE'!C937</f>
        <v>CUMBIL - CHICLAYO</v>
      </c>
      <c r="E969" s="9" t="str">
        <f>+'Info ELECTRONORTE'!D937</f>
        <v>CHICLAYO</v>
      </c>
      <c r="F969" s="9" t="str">
        <f>+'Info ELECTRONORTE'!I937</f>
        <v>Media Tension</v>
      </c>
      <c r="G969" s="9">
        <f>+'Info ELECTRONORTE'!K937</f>
        <v>12</v>
      </c>
      <c r="H969" s="9" t="str">
        <f>+'Info ELECTRONORTE'!L937</f>
        <v>Postes</v>
      </c>
      <c r="I969" s="9" t="str">
        <f>+'Info ELECTRONORTE'!M937</f>
        <v>Madera</v>
      </c>
      <c r="J969" s="9" t="str">
        <f>+'Info ELECTRONORTE'!N937</f>
        <v>PPM20</v>
      </c>
      <c r="K969" s="9" t="str">
        <f>+IF(B969="MOD INV_2018","Según corresponda",VLOOKUP(J969,SICODI!$G$3:$K$2404,2,FALSE))</f>
        <v>POSTE DE MADERA TRATADA DE 12 mts. CL.5</v>
      </c>
      <c r="L969" s="142">
        <f t="shared" si="47"/>
        <v>0.46</v>
      </c>
    </row>
    <row r="970" spans="1:12" x14ac:dyDescent="0.25">
      <c r="A970" s="53">
        <f>+'Info ELECTRONORTE'!A938</f>
        <v>934</v>
      </c>
      <c r="B970" s="26" t="str">
        <f t="shared" si="48"/>
        <v>SICODI</v>
      </c>
      <c r="C970" s="9" t="str">
        <f>+'Info ELECTRONORTE'!B938</f>
        <v>LAMBAYEQUE</v>
      </c>
      <c r="D970" s="9" t="str">
        <f>+'Info ELECTRONORTE'!C938</f>
        <v>CUMBIL - CHICLAYO</v>
      </c>
      <c r="E970" s="9" t="str">
        <f>+'Info ELECTRONORTE'!D938</f>
        <v>CHICLAYO</v>
      </c>
      <c r="F970" s="9" t="str">
        <f>+'Info ELECTRONORTE'!I938</f>
        <v>Media Tension</v>
      </c>
      <c r="G970" s="9">
        <f>+'Info ELECTRONORTE'!K938</f>
        <v>12</v>
      </c>
      <c r="H970" s="9" t="str">
        <f>+'Info ELECTRONORTE'!L938</f>
        <v>Postes</v>
      </c>
      <c r="I970" s="9" t="str">
        <f>+'Info ELECTRONORTE'!M938</f>
        <v>Madera</v>
      </c>
      <c r="J970" s="9" t="str">
        <f>+'Info ELECTRONORTE'!N938</f>
        <v>PPM20</v>
      </c>
      <c r="K970" s="9" t="str">
        <f>+IF(B970="MOD INV_2018","Según corresponda",VLOOKUP(J970,SICODI!$G$3:$K$2404,2,FALSE))</f>
        <v>POSTE DE MADERA TRATADA DE 12 mts. CL.5</v>
      </c>
      <c r="L970" s="142">
        <f t="shared" si="47"/>
        <v>0.46</v>
      </c>
    </row>
    <row r="971" spans="1:12" x14ac:dyDescent="0.25">
      <c r="A971" s="53">
        <f>+'Info ELECTRONORTE'!A939</f>
        <v>935</v>
      </c>
      <c r="B971" s="26" t="str">
        <f t="shared" si="48"/>
        <v>SICODI</v>
      </c>
      <c r="C971" s="9" t="str">
        <f>+'Info ELECTRONORTE'!B939</f>
        <v>LAMBAYEQUE</v>
      </c>
      <c r="D971" s="9" t="str">
        <f>+'Info ELECTRONORTE'!C939</f>
        <v>CUMBIL - CHICLAYO</v>
      </c>
      <c r="E971" s="9" t="str">
        <f>+'Info ELECTRONORTE'!D939</f>
        <v>CHICLAYO</v>
      </c>
      <c r="F971" s="9" t="str">
        <f>+'Info ELECTRONORTE'!I939</f>
        <v>Media Tension</v>
      </c>
      <c r="G971" s="9">
        <f>+'Info ELECTRONORTE'!K939</f>
        <v>12</v>
      </c>
      <c r="H971" s="9" t="str">
        <f>+'Info ELECTRONORTE'!L939</f>
        <v>Postes</v>
      </c>
      <c r="I971" s="9" t="str">
        <f>+'Info ELECTRONORTE'!M939</f>
        <v>Madera</v>
      </c>
      <c r="J971" s="9" t="str">
        <f>+'Info ELECTRONORTE'!N939</f>
        <v>PPM20</v>
      </c>
      <c r="K971" s="9" t="str">
        <f>+IF(B971="MOD INV_2018","Según corresponda",VLOOKUP(J971,SICODI!$G$3:$K$2404,2,FALSE))</f>
        <v>POSTE DE MADERA TRATADA DE 12 mts. CL.5</v>
      </c>
      <c r="L971" s="142">
        <f t="shared" si="47"/>
        <v>0.46</v>
      </c>
    </row>
    <row r="972" spans="1:12" x14ac:dyDescent="0.25">
      <c r="A972" s="53">
        <f>+'Info ELECTRONORTE'!A940</f>
        <v>936</v>
      </c>
      <c r="B972" s="26" t="str">
        <f t="shared" si="48"/>
        <v>SICODI</v>
      </c>
      <c r="C972" s="9" t="str">
        <f>+'Info ELECTRONORTE'!B940</f>
        <v>LAMBAYEQUE</v>
      </c>
      <c r="D972" s="9" t="str">
        <f>+'Info ELECTRONORTE'!C940</f>
        <v>CUMBIL - CHICLAYO</v>
      </c>
      <c r="E972" s="9" t="str">
        <f>+'Info ELECTRONORTE'!D940</f>
        <v>CHICLAYO</v>
      </c>
      <c r="F972" s="9" t="str">
        <f>+'Info ELECTRONORTE'!I940</f>
        <v>Media Tension</v>
      </c>
      <c r="G972" s="9">
        <f>+'Info ELECTRONORTE'!K940</f>
        <v>12</v>
      </c>
      <c r="H972" s="9" t="str">
        <f>+'Info ELECTRONORTE'!L940</f>
        <v>Postes</v>
      </c>
      <c r="I972" s="9" t="str">
        <f>+'Info ELECTRONORTE'!M940</f>
        <v>Madera</v>
      </c>
      <c r="J972" s="9" t="str">
        <f>+'Info ELECTRONORTE'!N940</f>
        <v>PPM20</v>
      </c>
      <c r="K972" s="9" t="str">
        <f>+IF(B972="MOD INV_2018","Según corresponda",VLOOKUP(J972,SICODI!$G$3:$K$2404,2,FALSE))</f>
        <v>POSTE DE MADERA TRATADA DE 12 mts. CL.5</v>
      </c>
      <c r="L972" s="142">
        <f t="shared" si="47"/>
        <v>0.46</v>
      </c>
    </row>
    <row r="973" spans="1:12" x14ac:dyDescent="0.25">
      <c r="A973" s="53">
        <f>+'Info ELECTRONORTE'!A941</f>
        <v>937</v>
      </c>
      <c r="B973" s="26" t="str">
        <f t="shared" si="48"/>
        <v>SICODI</v>
      </c>
      <c r="C973" s="9" t="str">
        <f>+'Info ELECTRONORTE'!B941</f>
        <v>LAMBAYEQUE</v>
      </c>
      <c r="D973" s="9" t="str">
        <f>+'Info ELECTRONORTE'!C941</f>
        <v>CUMBIL - CHICLAYO</v>
      </c>
      <c r="E973" s="9" t="str">
        <f>+'Info ELECTRONORTE'!D941</f>
        <v>CHICLAYO</v>
      </c>
      <c r="F973" s="9" t="str">
        <f>+'Info ELECTRONORTE'!I941</f>
        <v>Media Tension</v>
      </c>
      <c r="G973" s="9">
        <f>+'Info ELECTRONORTE'!K941</f>
        <v>12</v>
      </c>
      <c r="H973" s="9" t="str">
        <f>+'Info ELECTRONORTE'!L941</f>
        <v>Postes</v>
      </c>
      <c r="I973" s="9" t="str">
        <f>+'Info ELECTRONORTE'!M941</f>
        <v>Madera</v>
      </c>
      <c r="J973" s="9" t="str">
        <f>+'Info ELECTRONORTE'!N941</f>
        <v>PPM20</v>
      </c>
      <c r="K973" s="9" t="str">
        <f>+IF(B973="MOD INV_2018","Según corresponda",VLOOKUP(J973,SICODI!$G$3:$K$2404,2,FALSE))</f>
        <v>POSTE DE MADERA TRATADA DE 12 mts. CL.5</v>
      </c>
      <c r="L973" s="142">
        <f t="shared" si="47"/>
        <v>0.46</v>
      </c>
    </row>
    <row r="974" spans="1:12" x14ac:dyDescent="0.25">
      <c r="A974" s="53">
        <f>+'Info ELECTRONORTE'!A942</f>
        <v>938</v>
      </c>
      <c r="B974" s="26" t="str">
        <f t="shared" si="48"/>
        <v>SICODI</v>
      </c>
      <c r="C974" s="9" t="str">
        <f>+'Info ELECTRONORTE'!B942</f>
        <v>LAMBAYEQUE</v>
      </c>
      <c r="D974" s="9" t="str">
        <f>+'Info ELECTRONORTE'!C942</f>
        <v>CUMBIL - CHICLAYO</v>
      </c>
      <c r="E974" s="9" t="str">
        <f>+'Info ELECTRONORTE'!D942</f>
        <v>CHICLAYO</v>
      </c>
      <c r="F974" s="9" t="str">
        <f>+'Info ELECTRONORTE'!I942</f>
        <v>Media Tension</v>
      </c>
      <c r="G974" s="9">
        <f>+'Info ELECTRONORTE'!K942</f>
        <v>12</v>
      </c>
      <c r="H974" s="9" t="str">
        <f>+'Info ELECTRONORTE'!L942</f>
        <v>Postes</v>
      </c>
      <c r="I974" s="9" t="str">
        <f>+'Info ELECTRONORTE'!M942</f>
        <v>Madera</v>
      </c>
      <c r="J974" s="9" t="str">
        <f>+'Info ELECTRONORTE'!N942</f>
        <v>PPM20</v>
      </c>
      <c r="K974" s="9" t="str">
        <f>+IF(B974="MOD INV_2018","Según corresponda",VLOOKUP(J974,SICODI!$G$3:$K$2404,2,FALSE))</f>
        <v>POSTE DE MADERA TRATADA DE 12 mts. CL.5</v>
      </c>
      <c r="L974" s="142">
        <f t="shared" si="47"/>
        <v>0.46</v>
      </c>
    </row>
    <row r="975" spans="1:12" x14ac:dyDescent="0.25">
      <c r="A975" s="53">
        <f>+'Info ELECTRONORTE'!A943</f>
        <v>939</v>
      </c>
      <c r="B975" s="26" t="str">
        <f t="shared" si="48"/>
        <v>SICODI</v>
      </c>
      <c r="C975" s="9" t="str">
        <f>+'Info ELECTRONORTE'!B943</f>
        <v>LAMBAYEQUE</v>
      </c>
      <c r="D975" s="9" t="str">
        <f>+'Info ELECTRONORTE'!C943</f>
        <v>CUMBIL - CHICLAYO</v>
      </c>
      <c r="E975" s="9" t="str">
        <f>+'Info ELECTRONORTE'!D943</f>
        <v>CHICLAYO</v>
      </c>
      <c r="F975" s="9" t="str">
        <f>+'Info ELECTRONORTE'!I943</f>
        <v>Media Tension</v>
      </c>
      <c r="G975" s="9">
        <f>+'Info ELECTRONORTE'!K943</f>
        <v>12</v>
      </c>
      <c r="H975" s="9" t="str">
        <f>+'Info ELECTRONORTE'!L943</f>
        <v>Postes</v>
      </c>
      <c r="I975" s="9" t="str">
        <f>+'Info ELECTRONORTE'!M943</f>
        <v>Madera</v>
      </c>
      <c r="J975" s="9" t="str">
        <f>+'Info ELECTRONORTE'!N943</f>
        <v>PPM20</v>
      </c>
      <c r="K975" s="9" t="str">
        <f>+IF(B975="MOD INV_2018","Según corresponda",VLOOKUP(J975,SICODI!$G$3:$K$2404,2,FALSE))</f>
        <v>POSTE DE MADERA TRATADA DE 12 mts. CL.5</v>
      </c>
      <c r="L975" s="142">
        <f t="shared" si="47"/>
        <v>0.46</v>
      </c>
    </row>
    <row r="976" spans="1:12" x14ac:dyDescent="0.25">
      <c r="A976" s="53">
        <f>+'Info ELECTRONORTE'!A944</f>
        <v>940</v>
      </c>
      <c r="B976" s="26" t="str">
        <f t="shared" si="48"/>
        <v>SICODI</v>
      </c>
      <c r="C976" s="9" t="str">
        <f>+'Info ELECTRONORTE'!B944</f>
        <v>LAMBAYEQUE</v>
      </c>
      <c r="D976" s="9" t="str">
        <f>+'Info ELECTRONORTE'!C944</f>
        <v>CUMBIL - CHICLAYO</v>
      </c>
      <c r="E976" s="9" t="str">
        <f>+'Info ELECTRONORTE'!D944</f>
        <v>CHICLAYO</v>
      </c>
      <c r="F976" s="9" t="str">
        <f>+'Info ELECTRONORTE'!I944</f>
        <v>Media Tension</v>
      </c>
      <c r="G976" s="9">
        <f>+'Info ELECTRONORTE'!K944</f>
        <v>12</v>
      </c>
      <c r="H976" s="9" t="str">
        <f>+'Info ELECTRONORTE'!L944</f>
        <v>Postes</v>
      </c>
      <c r="I976" s="9" t="str">
        <f>+'Info ELECTRONORTE'!M944</f>
        <v>Madera</v>
      </c>
      <c r="J976" s="9" t="str">
        <f>+'Info ELECTRONORTE'!N944</f>
        <v>PPM20</v>
      </c>
      <c r="K976" s="9" t="str">
        <f>+IF(B976="MOD INV_2018","Según corresponda",VLOOKUP(J976,SICODI!$G$3:$K$2404,2,FALSE))</f>
        <v>POSTE DE MADERA TRATADA DE 12 mts. CL.5</v>
      </c>
      <c r="L976" s="142">
        <f t="shared" si="47"/>
        <v>0.46</v>
      </c>
    </row>
    <row r="977" spans="1:12" x14ac:dyDescent="0.25">
      <c r="A977" s="53">
        <f>+'Info ELECTRONORTE'!A945</f>
        <v>941</v>
      </c>
      <c r="B977" s="26" t="str">
        <f t="shared" si="48"/>
        <v>SICODI</v>
      </c>
      <c r="C977" s="9" t="str">
        <f>+'Info ELECTRONORTE'!B945</f>
        <v>LAMBAYEQUE</v>
      </c>
      <c r="D977" s="9" t="str">
        <f>+'Info ELECTRONORTE'!C945</f>
        <v>CUMBIL - CHICLAYO</v>
      </c>
      <c r="E977" s="9" t="str">
        <f>+'Info ELECTRONORTE'!D945</f>
        <v>CHICLAYO</v>
      </c>
      <c r="F977" s="9" t="str">
        <f>+'Info ELECTRONORTE'!I945</f>
        <v>Media Tension</v>
      </c>
      <c r="G977" s="9">
        <f>+'Info ELECTRONORTE'!K945</f>
        <v>12</v>
      </c>
      <c r="H977" s="9" t="str">
        <f>+'Info ELECTRONORTE'!L945</f>
        <v>Postes</v>
      </c>
      <c r="I977" s="9" t="str">
        <f>+'Info ELECTRONORTE'!M945</f>
        <v>Madera</v>
      </c>
      <c r="J977" s="9" t="str">
        <f>+'Info ELECTRONORTE'!N945</f>
        <v>PPM20</v>
      </c>
      <c r="K977" s="9" t="str">
        <f>+IF(B977="MOD INV_2018","Según corresponda",VLOOKUP(J977,SICODI!$G$3:$K$2404,2,FALSE))</f>
        <v>POSTE DE MADERA TRATADA DE 12 mts. CL.5</v>
      </c>
      <c r="L977" s="142">
        <f t="shared" si="47"/>
        <v>0.46</v>
      </c>
    </row>
    <row r="978" spans="1:12" x14ac:dyDescent="0.25">
      <c r="A978" s="53">
        <f>+'Info ELECTRONORTE'!A946</f>
        <v>942</v>
      </c>
      <c r="B978" s="26" t="str">
        <f t="shared" si="48"/>
        <v>SICODI</v>
      </c>
      <c r="C978" s="9" t="str">
        <f>+'Info ELECTRONORTE'!B946</f>
        <v>LAMBAYEQUE</v>
      </c>
      <c r="D978" s="9" t="str">
        <f>+'Info ELECTRONORTE'!C946</f>
        <v>CUMBIL - CHICLAYO</v>
      </c>
      <c r="E978" s="9" t="str">
        <f>+'Info ELECTRONORTE'!D946</f>
        <v>CHICLAYO</v>
      </c>
      <c r="F978" s="9" t="str">
        <f>+'Info ELECTRONORTE'!I946</f>
        <v>Media Tension</v>
      </c>
      <c r="G978" s="9">
        <f>+'Info ELECTRONORTE'!K946</f>
        <v>12</v>
      </c>
      <c r="H978" s="9" t="str">
        <f>+'Info ELECTRONORTE'!L946</f>
        <v>Postes</v>
      </c>
      <c r="I978" s="9" t="str">
        <f>+'Info ELECTRONORTE'!M946</f>
        <v>Madera</v>
      </c>
      <c r="J978" s="9" t="str">
        <f>+'Info ELECTRONORTE'!N946</f>
        <v>PPM20</v>
      </c>
      <c r="K978" s="9" t="str">
        <f>+IF(B978="MOD INV_2018","Según corresponda",VLOOKUP(J978,SICODI!$G$3:$K$2404,2,FALSE))</f>
        <v>POSTE DE MADERA TRATADA DE 12 mts. CL.5</v>
      </c>
      <c r="L978" s="142">
        <f t="shared" si="47"/>
        <v>0.46</v>
      </c>
    </row>
    <row r="979" spans="1:12" x14ac:dyDescent="0.25">
      <c r="A979" s="53">
        <f>+'Info ELECTRONORTE'!A947</f>
        <v>943</v>
      </c>
      <c r="B979" s="26" t="str">
        <f t="shared" si="48"/>
        <v>SICODI</v>
      </c>
      <c r="C979" s="9" t="str">
        <f>+'Info ELECTRONORTE'!B947</f>
        <v>LAMBAYEQUE</v>
      </c>
      <c r="D979" s="9" t="str">
        <f>+'Info ELECTRONORTE'!C947</f>
        <v>CUMBIL - CHICLAYO</v>
      </c>
      <c r="E979" s="9" t="str">
        <f>+'Info ELECTRONORTE'!D947</f>
        <v>CHICLAYO</v>
      </c>
      <c r="F979" s="9" t="str">
        <f>+'Info ELECTRONORTE'!I947</f>
        <v>Media Tension</v>
      </c>
      <c r="G979" s="9">
        <f>+'Info ELECTRONORTE'!K947</f>
        <v>12</v>
      </c>
      <c r="H979" s="9" t="str">
        <f>+'Info ELECTRONORTE'!L947</f>
        <v>Postes</v>
      </c>
      <c r="I979" s="9" t="str">
        <f>+'Info ELECTRONORTE'!M947</f>
        <v>Madera</v>
      </c>
      <c r="J979" s="9" t="str">
        <f>+'Info ELECTRONORTE'!N947</f>
        <v>PPM20</v>
      </c>
      <c r="K979" s="9" t="str">
        <f>+IF(B979="MOD INV_2018","Según corresponda",VLOOKUP(J979,SICODI!$G$3:$K$2404,2,FALSE))</f>
        <v>POSTE DE MADERA TRATADA DE 12 mts. CL.5</v>
      </c>
      <c r="L979" s="142">
        <f t="shared" si="47"/>
        <v>0.46</v>
      </c>
    </row>
    <row r="980" spans="1:12" x14ac:dyDescent="0.25">
      <c r="A980" s="53">
        <f>+'Info ELECTRONORTE'!A948</f>
        <v>944</v>
      </c>
      <c r="B980" s="26" t="str">
        <f t="shared" si="48"/>
        <v>SICODI</v>
      </c>
      <c r="C980" s="9" t="str">
        <f>+'Info ELECTRONORTE'!B948</f>
        <v>LAMBAYEQUE</v>
      </c>
      <c r="D980" s="9" t="str">
        <f>+'Info ELECTRONORTE'!C948</f>
        <v>CUMBIL - CHICLAYO</v>
      </c>
      <c r="E980" s="9" t="str">
        <f>+'Info ELECTRONORTE'!D948</f>
        <v>CHICLAYO</v>
      </c>
      <c r="F980" s="9" t="str">
        <f>+'Info ELECTRONORTE'!I948</f>
        <v>Media Tension</v>
      </c>
      <c r="G980" s="9">
        <f>+'Info ELECTRONORTE'!K948</f>
        <v>12</v>
      </c>
      <c r="H980" s="9" t="str">
        <f>+'Info ELECTRONORTE'!L948</f>
        <v>Postes</v>
      </c>
      <c r="I980" s="9" t="str">
        <f>+'Info ELECTRONORTE'!M948</f>
        <v>Madera</v>
      </c>
      <c r="J980" s="9" t="str">
        <f>+'Info ELECTRONORTE'!N948</f>
        <v>PPM20</v>
      </c>
      <c r="K980" s="9" t="str">
        <f>+IF(B980="MOD INV_2018","Según corresponda",VLOOKUP(J980,SICODI!$G$3:$K$2404,2,FALSE))</f>
        <v>POSTE DE MADERA TRATADA DE 12 mts. CL.5</v>
      </c>
      <c r="L980" s="142">
        <f t="shared" si="47"/>
        <v>0.46</v>
      </c>
    </row>
    <row r="981" spans="1:12" x14ac:dyDescent="0.25">
      <c r="A981" s="53">
        <f>+'Info ELECTRONORTE'!A949</f>
        <v>945</v>
      </c>
      <c r="B981" s="26" t="str">
        <f t="shared" si="48"/>
        <v>SICODI</v>
      </c>
      <c r="C981" s="9" t="str">
        <f>+'Info ELECTRONORTE'!B949</f>
        <v>LAMBAYEQUE</v>
      </c>
      <c r="D981" s="9" t="str">
        <f>+'Info ELECTRONORTE'!C949</f>
        <v>CUMBIL - CHICLAYO</v>
      </c>
      <c r="E981" s="9" t="str">
        <f>+'Info ELECTRONORTE'!D949</f>
        <v>CHICLAYO</v>
      </c>
      <c r="F981" s="9" t="str">
        <f>+'Info ELECTRONORTE'!I949</f>
        <v>Media Tension</v>
      </c>
      <c r="G981" s="9">
        <f>+'Info ELECTRONORTE'!K949</f>
        <v>12</v>
      </c>
      <c r="H981" s="9" t="str">
        <f>+'Info ELECTRONORTE'!L949</f>
        <v>Postes</v>
      </c>
      <c r="I981" s="9" t="str">
        <f>+'Info ELECTRONORTE'!M949</f>
        <v>Concreto</v>
      </c>
      <c r="J981" s="9" t="str">
        <f>+'Info ELECTRONORTE'!N949</f>
        <v>PPC16</v>
      </c>
      <c r="K981" s="9" t="str">
        <f>+IF(B981="MOD INV_2018","Según corresponda",VLOOKUP(J981,SICODI!$G$3:$K$2404,2,FALSE))</f>
        <v>POSTE DE CONCRETO ARMADO DE 12/300/150/330</v>
      </c>
      <c r="L981" s="142">
        <f t="shared" si="47"/>
        <v>0.52</v>
      </c>
    </row>
    <row r="982" spans="1:12" x14ac:dyDescent="0.25">
      <c r="A982" s="53">
        <f>+'Info ELECTRONORTE'!A950</f>
        <v>946</v>
      </c>
      <c r="B982" s="26" t="str">
        <f t="shared" si="48"/>
        <v>SICODI</v>
      </c>
      <c r="C982" s="9" t="str">
        <f>+'Info ELECTRONORTE'!B950</f>
        <v>LAMBAYEQUE</v>
      </c>
      <c r="D982" s="9" t="str">
        <f>+'Info ELECTRONORTE'!C950</f>
        <v>CUMBIL - CHICLAYO</v>
      </c>
      <c r="E982" s="9" t="str">
        <f>+'Info ELECTRONORTE'!D950</f>
        <v>CHICLAYO</v>
      </c>
      <c r="F982" s="9" t="str">
        <f>+'Info ELECTRONORTE'!I950</f>
        <v>Media Tension</v>
      </c>
      <c r="G982" s="9">
        <f>+'Info ELECTRONORTE'!K950</f>
        <v>12</v>
      </c>
      <c r="H982" s="9" t="str">
        <f>+'Info ELECTRONORTE'!L950</f>
        <v>Postes</v>
      </c>
      <c r="I982" s="9" t="str">
        <f>+'Info ELECTRONORTE'!M950</f>
        <v>Madera</v>
      </c>
      <c r="J982" s="9" t="str">
        <f>+'Info ELECTRONORTE'!N950</f>
        <v>PPM20</v>
      </c>
      <c r="K982" s="9" t="str">
        <f>+IF(B982="MOD INV_2018","Según corresponda",VLOOKUP(J982,SICODI!$G$3:$K$2404,2,FALSE))</f>
        <v>POSTE DE MADERA TRATADA DE 12 mts. CL.5</v>
      </c>
      <c r="L982" s="142">
        <f t="shared" si="47"/>
        <v>0.46</v>
      </c>
    </row>
    <row r="983" spans="1:12" x14ac:dyDescent="0.25">
      <c r="A983" s="53">
        <f>+'Info ELECTRONORTE'!A951</f>
        <v>947</v>
      </c>
      <c r="B983" s="26" t="str">
        <f t="shared" si="48"/>
        <v>SICODI</v>
      </c>
      <c r="C983" s="9" t="str">
        <f>+'Info ELECTRONORTE'!B951</f>
        <v>LAMBAYEQUE</v>
      </c>
      <c r="D983" s="9" t="str">
        <f>+'Info ELECTRONORTE'!C951</f>
        <v>CUMBIL - CHICLAYO</v>
      </c>
      <c r="E983" s="9" t="str">
        <f>+'Info ELECTRONORTE'!D951</f>
        <v>CHICLAYO</v>
      </c>
      <c r="F983" s="9" t="str">
        <f>+'Info ELECTRONORTE'!I951</f>
        <v>Media Tension</v>
      </c>
      <c r="G983" s="9">
        <f>+'Info ELECTRONORTE'!K951</f>
        <v>12</v>
      </c>
      <c r="H983" s="9" t="str">
        <f>+'Info ELECTRONORTE'!L951</f>
        <v>Postes</v>
      </c>
      <c r="I983" s="9" t="str">
        <f>+'Info ELECTRONORTE'!M951</f>
        <v>Madera</v>
      </c>
      <c r="J983" s="9" t="str">
        <f>+'Info ELECTRONORTE'!N951</f>
        <v>PPM20</v>
      </c>
      <c r="K983" s="9" t="str">
        <f>+IF(B983="MOD INV_2018","Según corresponda",VLOOKUP(J983,SICODI!$G$3:$K$2404,2,FALSE))</f>
        <v>POSTE DE MADERA TRATADA DE 12 mts. CL.5</v>
      </c>
      <c r="L983" s="142">
        <f t="shared" si="47"/>
        <v>0.46</v>
      </c>
    </row>
    <row r="984" spans="1:12" x14ac:dyDescent="0.25">
      <c r="A984" s="53">
        <f>+'Info ELECTRONORTE'!A952</f>
        <v>948</v>
      </c>
      <c r="B984" s="26" t="str">
        <f t="shared" si="48"/>
        <v>SICODI</v>
      </c>
      <c r="C984" s="9" t="str">
        <f>+'Info ELECTRONORTE'!B952</f>
        <v>LAMBAYEQUE</v>
      </c>
      <c r="D984" s="9" t="str">
        <f>+'Info ELECTRONORTE'!C952</f>
        <v>CUMBIL - CHICLAYO</v>
      </c>
      <c r="E984" s="9" t="str">
        <f>+'Info ELECTRONORTE'!D952</f>
        <v>CHICLAYO</v>
      </c>
      <c r="F984" s="9" t="str">
        <f>+'Info ELECTRONORTE'!I952</f>
        <v>Media Tension</v>
      </c>
      <c r="G984" s="9">
        <f>+'Info ELECTRONORTE'!K952</f>
        <v>12</v>
      </c>
      <c r="H984" s="9" t="str">
        <f>+'Info ELECTRONORTE'!L952</f>
        <v>Postes</v>
      </c>
      <c r="I984" s="9" t="str">
        <f>+'Info ELECTRONORTE'!M952</f>
        <v>Madera</v>
      </c>
      <c r="J984" s="9" t="str">
        <f>+'Info ELECTRONORTE'!N952</f>
        <v>PPM20</v>
      </c>
      <c r="K984" s="9" t="str">
        <f>+IF(B984="MOD INV_2018","Según corresponda",VLOOKUP(J984,SICODI!$G$3:$K$2404,2,FALSE))</f>
        <v>POSTE DE MADERA TRATADA DE 12 mts. CL.5</v>
      </c>
      <c r="L984" s="142">
        <f t="shared" si="47"/>
        <v>0.46</v>
      </c>
    </row>
    <row r="985" spans="1:12" x14ac:dyDescent="0.25">
      <c r="A985" s="53">
        <f>+'Info ELECTRONORTE'!A953</f>
        <v>949</v>
      </c>
      <c r="B985" s="26" t="str">
        <f t="shared" si="48"/>
        <v>SICODI</v>
      </c>
      <c r="C985" s="9" t="str">
        <f>+'Info ELECTRONORTE'!B953</f>
        <v>LAMBAYEQUE</v>
      </c>
      <c r="D985" s="9" t="str">
        <f>+'Info ELECTRONORTE'!C953</f>
        <v>CUMBIL - CHICLAYO</v>
      </c>
      <c r="E985" s="9" t="str">
        <f>+'Info ELECTRONORTE'!D953</f>
        <v>CHICLAYO</v>
      </c>
      <c r="F985" s="9" t="str">
        <f>+'Info ELECTRONORTE'!I953</f>
        <v>Media Tension</v>
      </c>
      <c r="G985" s="9">
        <f>+'Info ELECTRONORTE'!K953</f>
        <v>12</v>
      </c>
      <c r="H985" s="9" t="str">
        <f>+'Info ELECTRONORTE'!L953</f>
        <v>Postes</v>
      </c>
      <c r="I985" s="9" t="str">
        <f>+'Info ELECTRONORTE'!M953</f>
        <v>Madera</v>
      </c>
      <c r="J985" s="9" t="str">
        <f>+'Info ELECTRONORTE'!N953</f>
        <v>PPM20</v>
      </c>
      <c r="K985" s="9" t="str">
        <f>+IF(B985="MOD INV_2018","Según corresponda",VLOOKUP(J985,SICODI!$G$3:$K$2404,2,FALSE))</f>
        <v>POSTE DE MADERA TRATADA DE 12 mts. CL.5</v>
      </c>
      <c r="L985" s="142">
        <f t="shared" si="47"/>
        <v>0.46</v>
      </c>
    </row>
    <row r="986" spans="1:12" x14ac:dyDescent="0.25">
      <c r="A986" s="53">
        <f>+'Info ELECTRONORTE'!A954</f>
        <v>950</v>
      </c>
      <c r="B986" s="26" t="str">
        <f t="shared" si="48"/>
        <v>SICODI</v>
      </c>
      <c r="C986" s="9" t="str">
        <f>+'Info ELECTRONORTE'!B954</f>
        <v>LAMBAYEQUE</v>
      </c>
      <c r="D986" s="9" t="str">
        <f>+'Info ELECTRONORTE'!C954</f>
        <v>CUMBIL - CHICLAYO</v>
      </c>
      <c r="E986" s="9" t="str">
        <f>+'Info ELECTRONORTE'!D954</f>
        <v>CHICLAYO</v>
      </c>
      <c r="F986" s="9" t="str">
        <f>+'Info ELECTRONORTE'!I954</f>
        <v>Media Tension</v>
      </c>
      <c r="G986" s="9">
        <f>+'Info ELECTRONORTE'!K954</f>
        <v>12</v>
      </c>
      <c r="H986" s="9" t="str">
        <f>+'Info ELECTRONORTE'!L954</f>
        <v>Postes</v>
      </c>
      <c r="I986" s="9" t="str">
        <f>+'Info ELECTRONORTE'!M954</f>
        <v>Madera</v>
      </c>
      <c r="J986" s="9" t="str">
        <f>+'Info ELECTRONORTE'!N954</f>
        <v>PPM20</v>
      </c>
      <c r="K986" s="9" t="str">
        <f>+IF(B986="MOD INV_2018","Según corresponda",VLOOKUP(J986,SICODI!$G$3:$K$2404,2,FALSE))</f>
        <v>POSTE DE MADERA TRATADA DE 12 mts. CL.5</v>
      </c>
      <c r="L986" s="142">
        <f t="shared" si="47"/>
        <v>0.46</v>
      </c>
    </row>
    <row r="987" spans="1:12" x14ac:dyDescent="0.25">
      <c r="A987" s="53">
        <f>+'Info ELECTRONORTE'!A955</f>
        <v>951</v>
      </c>
      <c r="B987" s="26" t="str">
        <f t="shared" si="48"/>
        <v>SICODI</v>
      </c>
      <c r="C987" s="9" t="str">
        <f>+'Info ELECTRONORTE'!B955</f>
        <v>LAMBAYEQUE</v>
      </c>
      <c r="D987" s="9" t="str">
        <f>+'Info ELECTRONORTE'!C955</f>
        <v>CUMBIL - CHICLAYO</v>
      </c>
      <c r="E987" s="9" t="str">
        <f>+'Info ELECTRONORTE'!D955</f>
        <v>CHICLAYO</v>
      </c>
      <c r="F987" s="9" t="str">
        <f>+'Info ELECTRONORTE'!I955</f>
        <v>Media Tension</v>
      </c>
      <c r="G987" s="9">
        <f>+'Info ELECTRONORTE'!K955</f>
        <v>12</v>
      </c>
      <c r="H987" s="9" t="str">
        <f>+'Info ELECTRONORTE'!L955</f>
        <v>Postes</v>
      </c>
      <c r="I987" s="9" t="str">
        <f>+'Info ELECTRONORTE'!M955</f>
        <v>Madera</v>
      </c>
      <c r="J987" s="9" t="str">
        <f>+'Info ELECTRONORTE'!N955</f>
        <v>PPM20</v>
      </c>
      <c r="K987" s="9" t="str">
        <f>+IF(B987="MOD INV_2018","Según corresponda",VLOOKUP(J987,SICODI!$G$3:$K$2404,2,FALSE))</f>
        <v>POSTE DE MADERA TRATADA DE 12 mts. CL.5</v>
      </c>
      <c r="L987" s="142">
        <f t="shared" si="47"/>
        <v>0.46</v>
      </c>
    </row>
    <row r="988" spans="1:12" x14ac:dyDescent="0.25">
      <c r="A988" s="53">
        <f>+'Info ELECTRONORTE'!A956</f>
        <v>952</v>
      </c>
      <c r="B988" s="26" t="str">
        <f t="shared" si="48"/>
        <v>SICODI</v>
      </c>
      <c r="C988" s="9" t="str">
        <f>+'Info ELECTRONORTE'!B956</f>
        <v>LAMBAYEQUE</v>
      </c>
      <c r="D988" s="9" t="str">
        <f>+'Info ELECTRONORTE'!C956</f>
        <v>CUMBIL - CHICLAYO</v>
      </c>
      <c r="E988" s="9" t="str">
        <f>+'Info ELECTRONORTE'!D956</f>
        <v>CHICLAYO</v>
      </c>
      <c r="F988" s="9" t="str">
        <f>+'Info ELECTRONORTE'!I956</f>
        <v>Media Tension</v>
      </c>
      <c r="G988" s="9">
        <f>+'Info ELECTRONORTE'!K956</f>
        <v>12</v>
      </c>
      <c r="H988" s="9" t="str">
        <f>+'Info ELECTRONORTE'!L956</f>
        <v>Postes</v>
      </c>
      <c r="I988" s="9" t="str">
        <f>+'Info ELECTRONORTE'!M956</f>
        <v>Madera</v>
      </c>
      <c r="J988" s="9" t="str">
        <f>+'Info ELECTRONORTE'!N956</f>
        <v>PPM20</v>
      </c>
      <c r="K988" s="9" t="str">
        <f>+IF(B988="MOD INV_2018","Según corresponda",VLOOKUP(J988,SICODI!$G$3:$K$2404,2,FALSE))</f>
        <v>POSTE DE MADERA TRATADA DE 12 mts. CL.5</v>
      </c>
      <c r="L988" s="142">
        <f t="shared" si="47"/>
        <v>0.46</v>
      </c>
    </row>
    <row r="989" spans="1:12" x14ac:dyDescent="0.25">
      <c r="A989" s="53">
        <f>+'Info ELECTRONORTE'!A957</f>
        <v>953</v>
      </c>
      <c r="B989" s="26" t="str">
        <f t="shared" si="48"/>
        <v>SICODI</v>
      </c>
      <c r="C989" s="9" t="str">
        <f>+'Info ELECTRONORTE'!B957</f>
        <v>LAMBAYEQUE</v>
      </c>
      <c r="D989" s="9" t="str">
        <f>+'Info ELECTRONORTE'!C957</f>
        <v>CUMBIL - CHICLAYO</v>
      </c>
      <c r="E989" s="9" t="str">
        <f>+'Info ELECTRONORTE'!D957</f>
        <v>CHICLAYO</v>
      </c>
      <c r="F989" s="9" t="str">
        <f>+'Info ELECTRONORTE'!I957</f>
        <v>Media Tension</v>
      </c>
      <c r="G989" s="9">
        <f>+'Info ELECTRONORTE'!K957</f>
        <v>12</v>
      </c>
      <c r="H989" s="9" t="str">
        <f>+'Info ELECTRONORTE'!L957</f>
        <v>Postes</v>
      </c>
      <c r="I989" s="9" t="str">
        <f>+'Info ELECTRONORTE'!M957</f>
        <v>Madera</v>
      </c>
      <c r="J989" s="9" t="str">
        <f>+'Info ELECTRONORTE'!N957</f>
        <v>PPM20</v>
      </c>
      <c r="K989" s="9" t="str">
        <f>+IF(B989="MOD INV_2018","Según corresponda",VLOOKUP(J989,SICODI!$G$3:$K$2404,2,FALSE))</f>
        <v>POSTE DE MADERA TRATADA DE 12 mts. CL.5</v>
      </c>
      <c r="L989" s="142">
        <f t="shared" si="47"/>
        <v>0.46</v>
      </c>
    </row>
    <row r="990" spans="1:12" x14ac:dyDescent="0.25">
      <c r="A990" s="53">
        <f>+'Info ELECTRONORTE'!A958</f>
        <v>954</v>
      </c>
      <c r="B990" s="26" t="str">
        <f t="shared" si="48"/>
        <v>SICODI</v>
      </c>
      <c r="C990" s="9" t="str">
        <f>+'Info ELECTRONORTE'!B958</f>
        <v>LAMBAYEQUE</v>
      </c>
      <c r="D990" s="9" t="str">
        <f>+'Info ELECTRONORTE'!C958</f>
        <v>CUMBIL - CHICLAYO</v>
      </c>
      <c r="E990" s="9" t="str">
        <f>+'Info ELECTRONORTE'!D958</f>
        <v>CHICLAYO</v>
      </c>
      <c r="F990" s="9" t="str">
        <f>+'Info ELECTRONORTE'!I958</f>
        <v>Media Tension</v>
      </c>
      <c r="G990" s="9">
        <f>+'Info ELECTRONORTE'!K958</f>
        <v>12</v>
      </c>
      <c r="H990" s="9" t="str">
        <f>+'Info ELECTRONORTE'!L958</f>
        <v>Postes</v>
      </c>
      <c r="I990" s="9" t="str">
        <f>+'Info ELECTRONORTE'!M958</f>
        <v>Madera</v>
      </c>
      <c r="J990" s="9" t="str">
        <f>+'Info ELECTRONORTE'!N958</f>
        <v>PPM20</v>
      </c>
      <c r="K990" s="9" t="str">
        <f>+IF(B990="MOD INV_2018","Según corresponda",VLOOKUP(J990,SICODI!$G$3:$K$2404,2,FALSE))</f>
        <v>POSTE DE MADERA TRATADA DE 12 mts. CL.5</v>
      </c>
      <c r="L990" s="142">
        <f t="shared" si="47"/>
        <v>0.46</v>
      </c>
    </row>
    <row r="991" spans="1:12" x14ac:dyDescent="0.25">
      <c r="A991" s="53">
        <f>+'Info ELECTRONORTE'!A959</f>
        <v>955</v>
      </c>
      <c r="B991" s="26" t="str">
        <f t="shared" si="48"/>
        <v>SICODI</v>
      </c>
      <c r="C991" s="9" t="str">
        <f>+'Info ELECTRONORTE'!B959</f>
        <v>LAMBAYEQUE</v>
      </c>
      <c r="D991" s="9" t="str">
        <f>+'Info ELECTRONORTE'!C959</f>
        <v>CUMBIL - CHICLAYO</v>
      </c>
      <c r="E991" s="9" t="str">
        <f>+'Info ELECTRONORTE'!D959</f>
        <v>CHICLAYO</v>
      </c>
      <c r="F991" s="9" t="str">
        <f>+'Info ELECTRONORTE'!I959</f>
        <v>Media Tension</v>
      </c>
      <c r="G991" s="9">
        <f>+'Info ELECTRONORTE'!K959</f>
        <v>12</v>
      </c>
      <c r="H991" s="9" t="str">
        <f>+'Info ELECTRONORTE'!L959</f>
        <v>Postes</v>
      </c>
      <c r="I991" s="9" t="str">
        <f>+'Info ELECTRONORTE'!M959</f>
        <v>Madera</v>
      </c>
      <c r="J991" s="9" t="str">
        <f>+'Info ELECTRONORTE'!N959</f>
        <v>PPM20</v>
      </c>
      <c r="K991" s="9" t="str">
        <f>+IF(B991="MOD INV_2018","Según corresponda",VLOOKUP(J991,SICODI!$G$3:$K$2404,2,FALSE))</f>
        <v>POSTE DE MADERA TRATADA DE 12 mts. CL.5</v>
      </c>
      <c r="L991" s="142">
        <f t="shared" si="47"/>
        <v>0.46</v>
      </c>
    </row>
    <row r="992" spans="1:12" x14ac:dyDescent="0.25">
      <c r="A992" s="53">
        <f>+'Info ELECTRONORTE'!A960</f>
        <v>956</v>
      </c>
      <c r="B992" s="26" t="str">
        <f t="shared" si="48"/>
        <v>SICODI</v>
      </c>
      <c r="C992" s="9" t="str">
        <f>+'Info ELECTRONORTE'!B960</f>
        <v>LAMBAYEQUE</v>
      </c>
      <c r="D992" s="9" t="str">
        <f>+'Info ELECTRONORTE'!C960</f>
        <v>CUMBIL - CHICLAYO</v>
      </c>
      <c r="E992" s="9" t="str">
        <f>+'Info ELECTRONORTE'!D960</f>
        <v>CHICLAYO</v>
      </c>
      <c r="F992" s="9" t="str">
        <f>+'Info ELECTRONORTE'!I960</f>
        <v>Media Tension</v>
      </c>
      <c r="G992" s="9">
        <f>+'Info ELECTRONORTE'!K960</f>
        <v>12</v>
      </c>
      <c r="H992" s="9" t="str">
        <f>+'Info ELECTRONORTE'!L960</f>
        <v>Postes</v>
      </c>
      <c r="I992" s="9" t="str">
        <f>+'Info ELECTRONORTE'!M960</f>
        <v>Madera</v>
      </c>
      <c r="J992" s="9" t="str">
        <f>+'Info ELECTRONORTE'!N960</f>
        <v>PPM20</v>
      </c>
      <c r="K992" s="9" t="str">
        <f>+IF(B992="MOD INV_2018","Según corresponda",VLOOKUP(J992,SICODI!$G$3:$K$2404,2,FALSE))</f>
        <v>POSTE DE MADERA TRATADA DE 12 mts. CL.5</v>
      </c>
      <c r="L992" s="142">
        <f t="shared" si="47"/>
        <v>0.46</v>
      </c>
    </row>
    <row r="993" spans="1:12" x14ac:dyDescent="0.25">
      <c r="A993" s="53">
        <f>+'Info ELECTRONORTE'!A961</f>
        <v>957</v>
      </c>
      <c r="B993" s="26" t="str">
        <f t="shared" si="48"/>
        <v>SICODI</v>
      </c>
      <c r="C993" s="9" t="str">
        <f>+'Info ELECTRONORTE'!B961</f>
        <v>LAMBAYEQUE</v>
      </c>
      <c r="D993" s="9" t="str">
        <f>+'Info ELECTRONORTE'!C961</f>
        <v>CUMBIL - CHICLAYO</v>
      </c>
      <c r="E993" s="9" t="str">
        <f>+'Info ELECTRONORTE'!D961</f>
        <v>CHICLAYO</v>
      </c>
      <c r="F993" s="9" t="str">
        <f>+'Info ELECTRONORTE'!I961</f>
        <v>Media Tension</v>
      </c>
      <c r="G993" s="9">
        <f>+'Info ELECTRONORTE'!K961</f>
        <v>12</v>
      </c>
      <c r="H993" s="9" t="str">
        <f>+'Info ELECTRONORTE'!L961</f>
        <v>Postes</v>
      </c>
      <c r="I993" s="9" t="str">
        <f>+'Info ELECTRONORTE'!M961</f>
        <v>Madera</v>
      </c>
      <c r="J993" s="9" t="str">
        <f>+'Info ELECTRONORTE'!N961</f>
        <v>PPM20</v>
      </c>
      <c r="K993" s="9" t="str">
        <f>+IF(B993="MOD INV_2018","Según corresponda",VLOOKUP(J993,SICODI!$G$3:$K$2404,2,FALSE))</f>
        <v>POSTE DE MADERA TRATADA DE 12 mts. CL.5</v>
      </c>
      <c r="L993" s="142">
        <f t="shared" si="47"/>
        <v>0.46</v>
      </c>
    </row>
    <row r="994" spans="1:12" x14ac:dyDescent="0.25">
      <c r="A994" s="53">
        <f>+'Info ELECTRONORTE'!A962</f>
        <v>958</v>
      </c>
      <c r="B994" s="26" t="str">
        <f t="shared" si="48"/>
        <v>SICODI</v>
      </c>
      <c r="C994" s="9" t="str">
        <f>+'Info ELECTRONORTE'!B962</f>
        <v>LAMBAYEQUE</v>
      </c>
      <c r="D994" s="9" t="str">
        <f>+'Info ELECTRONORTE'!C962</f>
        <v>CUMBIL - CHICLAYO</v>
      </c>
      <c r="E994" s="9" t="str">
        <f>+'Info ELECTRONORTE'!D962</f>
        <v>CHICLAYO</v>
      </c>
      <c r="F994" s="9" t="str">
        <f>+'Info ELECTRONORTE'!I962</f>
        <v>Media Tension</v>
      </c>
      <c r="G994" s="9">
        <f>+'Info ELECTRONORTE'!K962</f>
        <v>12</v>
      </c>
      <c r="H994" s="9" t="str">
        <f>+'Info ELECTRONORTE'!L962</f>
        <v>Postes</v>
      </c>
      <c r="I994" s="9" t="str">
        <f>+'Info ELECTRONORTE'!M962</f>
        <v>Madera</v>
      </c>
      <c r="J994" s="9" t="str">
        <f>+'Info ELECTRONORTE'!N962</f>
        <v>PPM20</v>
      </c>
      <c r="K994" s="9" t="str">
        <f>+IF(B994="MOD INV_2018","Según corresponda",VLOOKUP(J994,SICODI!$G$3:$K$2404,2,FALSE))</f>
        <v>POSTE DE MADERA TRATADA DE 12 mts. CL.5</v>
      </c>
      <c r="L994" s="142">
        <f t="shared" si="47"/>
        <v>0.46</v>
      </c>
    </row>
    <row r="995" spans="1:12" x14ac:dyDescent="0.25">
      <c r="A995" s="53">
        <f>+'Info ELECTRONORTE'!A963</f>
        <v>959</v>
      </c>
      <c r="B995" s="26" t="str">
        <f t="shared" si="48"/>
        <v>SICODI</v>
      </c>
      <c r="C995" s="9" t="str">
        <f>+'Info ELECTRONORTE'!B963</f>
        <v>LAMBAYEQUE</v>
      </c>
      <c r="D995" s="9" t="str">
        <f>+'Info ELECTRONORTE'!C963</f>
        <v>CUMBIL - CHICLAYO</v>
      </c>
      <c r="E995" s="9" t="str">
        <f>+'Info ELECTRONORTE'!D963</f>
        <v>CHICLAYO</v>
      </c>
      <c r="F995" s="9" t="str">
        <f>+'Info ELECTRONORTE'!I963</f>
        <v>Media Tension</v>
      </c>
      <c r="G995" s="9">
        <f>+'Info ELECTRONORTE'!K963</f>
        <v>12</v>
      </c>
      <c r="H995" s="9" t="str">
        <f>+'Info ELECTRONORTE'!L963</f>
        <v>Postes</v>
      </c>
      <c r="I995" s="9" t="str">
        <f>+'Info ELECTRONORTE'!M963</f>
        <v>Madera</v>
      </c>
      <c r="J995" s="9" t="str">
        <f>+'Info ELECTRONORTE'!N963</f>
        <v>PPM20</v>
      </c>
      <c r="K995" s="9" t="str">
        <f>+IF(B995="MOD INV_2018","Según corresponda",VLOOKUP(J995,SICODI!$G$3:$K$2404,2,FALSE))</f>
        <v>POSTE DE MADERA TRATADA DE 12 mts. CL.5</v>
      </c>
      <c r="L995" s="142">
        <f t="shared" si="47"/>
        <v>0.46</v>
      </c>
    </row>
    <row r="996" spans="1:12" x14ac:dyDescent="0.25">
      <c r="A996" s="53">
        <f>+'Info ELECTRONORTE'!A964</f>
        <v>960</v>
      </c>
      <c r="B996" s="26" t="str">
        <f t="shared" si="48"/>
        <v>SICODI</v>
      </c>
      <c r="C996" s="9" t="str">
        <f>+'Info ELECTRONORTE'!B964</f>
        <v>LAMBAYEQUE</v>
      </c>
      <c r="D996" s="9" t="str">
        <f>+'Info ELECTRONORTE'!C964</f>
        <v>CUMBIL - CHICLAYO</v>
      </c>
      <c r="E996" s="9" t="str">
        <f>+'Info ELECTRONORTE'!D964</f>
        <v>CHICLAYO</v>
      </c>
      <c r="F996" s="9" t="str">
        <f>+'Info ELECTRONORTE'!I964</f>
        <v>Media Tension</v>
      </c>
      <c r="G996" s="9">
        <f>+'Info ELECTRONORTE'!K964</f>
        <v>12</v>
      </c>
      <c r="H996" s="9" t="str">
        <f>+'Info ELECTRONORTE'!L964</f>
        <v>Postes</v>
      </c>
      <c r="I996" s="9" t="str">
        <f>+'Info ELECTRONORTE'!M964</f>
        <v>Madera</v>
      </c>
      <c r="J996" s="9" t="str">
        <f>+'Info ELECTRONORTE'!N964</f>
        <v>PPM20</v>
      </c>
      <c r="K996" s="9" t="str">
        <f>+IF(B996="MOD INV_2018","Según corresponda",VLOOKUP(J996,SICODI!$G$3:$K$2404,2,FALSE))</f>
        <v>POSTE DE MADERA TRATADA DE 12 mts. CL.5</v>
      </c>
      <c r="L996" s="142">
        <f t="shared" si="47"/>
        <v>0.46</v>
      </c>
    </row>
    <row r="997" spans="1:12" x14ac:dyDescent="0.25">
      <c r="A997" s="53">
        <f>+'Info ELECTRONORTE'!A965</f>
        <v>961</v>
      </c>
      <c r="B997" s="26" t="str">
        <f t="shared" si="48"/>
        <v>SICODI</v>
      </c>
      <c r="C997" s="9" t="str">
        <f>+'Info ELECTRONORTE'!B965</f>
        <v>LAMBAYEQUE</v>
      </c>
      <c r="D997" s="9" t="str">
        <f>+'Info ELECTRONORTE'!C965</f>
        <v>CUMBIL - CHICLAYO</v>
      </c>
      <c r="E997" s="9" t="str">
        <f>+'Info ELECTRONORTE'!D965</f>
        <v>CHICLAYO</v>
      </c>
      <c r="F997" s="9" t="str">
        <f>+'Info ELECTRONORTE'!I965</f>
        <v>Media Tension</v>
      </c>
      <c r="G997" s="9">
        <f>+'Info ELECTRONORTE'!K965</f>
        <v>12</v>
      </c>
      <c r="H997" s="9" t="str">
        <f>+'Info ELECTRONORTE'!L965</f>
        <v>Postes</v>
      </c>
      <c r="I997" s="9" t="str">
        <f>+'Info ELECTRONORTE'!M965</f>
        <v>Madera</v>
      </c>
      <c r="J997" s="9" t="str">
        <f>+'Info ELECTRONORTE'!N965</f>
        <v>PPM20</v>
      </c>
      <c r="K997" s="9" t="str">
        <f>+IF(B997="MOD INV_2018","Según corresponda",VLOOKUP(J997,SICODI!$G$3:$K$2404,2,FALSE))</f>
        <v>POSTE DE MADERA TRATADA DE 12 mts. CL.5</v>
      </c>
      <c r="L997" s="142">
        <f t="shared" ref="L997:L1060" si="49">+IF(K997="Según corresponda","Según corresponda",VLOOKUP(K997,$O$37:$P$49,2,FALSE))</f>
        <v>0.46</v>
      </c>
    </row>
    <row r="998" spans="1:12" x14ac:dyDescent="0.25">
      <c r="A998" s="53">
        <f>+'Info ELECTRONORTE'!A966</f>
        <v>962</v>
      </c>
      <c r="B998" s="26" t="str">
        <f t="shared" ref="B998:B1061" si="50">+IF(ISERROR(INDEX($B$8:$B$31,MATCH(J998,$J$8:$J$31,0)))=TRUE,"MOD INV_2018",INDEX($B$8:$B$31,MATCH(J998,$J$8:$J$31,0)))</f>
        <v>SICODI</v>
      </c>
      <c r="C998" s="9" t="str">
        <f>+'Info ELECTRONORTE'!B966</f>
        <v>LAMBAYEQUE</v>
      </c>
      <c r="D998" s="9" t="str">
        <f>+'Info ELECTRONORTE'!C966</f>
        <v>CUMBIL - CHICLAYO</v>
      </c>
      <c r="E998" s="9" t="str">
        <f>+'Info ELECTRONORTE'!D966</f>
        <v>CHICLAYO</v>
      </c>
      <c r="F998" s="9" t="str">
        <f>+'Info ELECTRONORTE'!I966</f>
        <v>Media Tension</v>
      </c>
      <c r="G998" s="9">
        <f>+'Info ELECTRONORTE'!K966</f>
        <v>12</v>
      </c>
      <c r="H998" s="9" t="str">
        <f>+'Info ELECTRONORTE'!L966</f>
        <v>Postes</v>
      </c>
      <c r="I998" s="9" t="str">
        <f>+'Info ELECTRONORTE'!M966</f>
        <v>Madera</v>
      </c>
      <c r="J998" s="9" t="str">
        <f>+'Info ELECTRONORTE'!N966</f>
        <v>PPM20</v>
      </c>
      <c r="K998" s="9" t="str">
        <f>+IF(B998="MOD INV_2018","Según corresponda",VLOOKUP(J998,SICODI!$G$3:$K$2404,2,FALSE))</f>
        <v>POSTE DE MADERA TRATADA DE 12 mts. CL.5</v>
      </c>
      <c r="L998" s="142">
        <f t="shared" si="49"/>
        <v>0.46</v>
      </c>
    </row>
    <row r="999" spans="1:12" x14ac:dyDescent="0.25">
      <c r="A999" s="53">
        <f>+'Info ELECTRONORTE'!A967</f>
        <v>963</v>
      </c>
      <c r="B999" s="26" t="str">
        <f t="shared" si="50"/>
        <v>SICODI</v>
      </c>
      <c r="C999" s="9" t="str">
        <f>+'Info ELECTRONORTE'!B967</f>
        <v>LAMBAYEQUE</v>
      </c>
      <c r="D999" s="9" t="str">
        <f>+'Info ELECTRONORTE'!C967</f>
        <v>CUMBIL - CHICLAYO</v>
      </c>
      <c r="E999" s="9" t="str">
        <f>+'Info ELECTRONORTE'!D967</f>
        <v>CHICLAYO</v>
      </c>
      <c r="F999" s="9" t="str">
        <f>+'Info ELECTRONORTE'!I967</f>
        <v>Media Tension</v>
      </c>
      <c r="G999" s="9">
        <f>+'Info ELECTRONORTE'!K967</f>
        <v>12</v>
      </c>
      <c r="H999" s="9" t="str">
        <f>+'Info ELECTRONORTE'!L967</f>
        <v>Postes</v>
      </c>
      <c r="I999" s="9" t="str">
        <f>+'Info ELECTRONORTE'!M967</f>
        <v>Madera</v>
      </c>
      <c r="J999" s="9" t="str">
        <f>+'Info ELECTRONORTE'!N967</f>
        <v>PPM20</v>
      </c>
      <c r="K999" s="9" t="str">
        <f>+IF(B999="MOD INV_2018","Según corresponda",VLOOKUP(J999,SICODI!$G$3:$K$2404,2,FALSE))</f>
        <v>POSTE DE MADERA TRATADA DE 12 mts. CL.5</v>
      </c>
      <c r="L999" s="142">
        <f t="shared" si="49"/>
        <v>0.46</v>
      </c>
    </row>
    <row r="1000" spans="1:12" x14ac:dyDescent="0.25">
      <c r="A1000" s="53">
        <f>+'Info ELECTRONORTE'!A968</f>
        <v>964</v>
      </c>
      <c r="B1000" s="26" t="str">
        <f t="shared" si="50"/>
        <v>SICODI</v>
      </c>
      <c r="C1000" s="9" t="str">
        <f>+'Info ELECTRONORTE'!B968</f>
        <v>LAMBAYEQUE</v>
      </c>
      <c r="D1000" s="9" t="str">
        <f>+'Info ELECTRONORTE'!C968</f>
        <v>CUMBIL - CHICLAYO</v>
      </c>
      <c r="E1000" s="9" t="str">
        <f>+'Info ELECTRONORTE'!D968</f>
        <v>CHICLAYO</v>
      </c>
      <c r="F1000" s="9" t="str">
        <f>+'Info ELECTRONORTE'!I968</f>
        <v>Media Tension</v>
      </c>
      <c r="G1000" s="9">
        <f>+'Info ELECTRONORTE'!K968</f>
        <v>12</v>
      </c>
      <c r="H1000" s="9" t="str">
        <f>+'Info ELECTRONORTE'!L968</f>
        <v>Postes</v>
      </c>
      <c r="I1000" s="9" t="str">
        <f>+'Info ELECTRONORTE'!M968</f>
        <v>Madera</v>
      </c>
      <c r="J1000" s="9" t="str">
        <f>+'Info ELECTRONORTE'!N968</f>
        <v>PPM20</v>
      </c>
      <c r="K1000" s="9" t="str">
        <f>+IF(B1000="MOD INV_2018","Según corresponda",VLOOKUP(J1000,SICODI!$G$3:$K$2404,2,FALSE))</f>
        <v>POSTE DE MADERA TRATADA DE 12 mts. CL.5</v>
      </c>
      <c r="L1000" s="142">
        <f t="shared" si="49"/>
        <v>0.46</v>
      </c>
    </row>
    <row r="1001" spans="1:12" x14ac:dyDescent="0.25">
      <c r="A1001" s="53">
        <f>+'Info ELECTRONORTE'!A969</f>
        <v>965</v>
      </c>
      <c r="B1001" s="26" t="str">
        <f t="shared" si="50"/>
        <v>SICODI</v>
      </c>
      <c r="C1001" s="9" t="str">
        <f>+'Info ELECTRONORTE'!B969</f>
        <v>LAMBAYEQUE</v>
      </c>
      <c r="D1001" s="9" t="str">
        <f>+'Info ELECTRONORTE'!C969</f>
        <v>CUMBIL - CHICLAYO</v>
      </c>
      <c r="E1001" s="9" t="str">
        <f>+'Info ELECTRONORTE'!D969</f>
        <v>CHICLAYO</v>
      </c>
      <c r="F1001" s="9" t="str">
        <f>+'Info ELECTRONORTE'!I969</f>
        <v>Media Tension</v>
      </c>
      <c r="G1001" s="9">
        <f>+'Info ELECTRONORTE'!K969</f>
        <v>12</v>
      </c>
      <c r="H1001" s="9" t="str">
        <f>+'Info ELECTRONORTE'!L969</f>
        <v>Postes</v>
      </c>
      <c r="I1001" s="9" t="str">
        <f>+'Info ELECTRONORTE'!M969</f>
        <v>Madera</v>
      </c>
      <c r="J1001" s="9" t="str">
        <f>+'Info ELECTRONORTE'!N969</f>
        <v>PPM20</v>
      </c>
      <c r="K1001" s="9" t="str">
        <f>+IF(B1001="MOD INV_2018","Según corresponda",VLOOKUP(J1001,SICODI!$G$3:$K$2404,2,FALSE))</f>
        <v>POSTE DE MADERA TRATADA DE 12 mts. CL.5</v>
      </c>
      <c r="L1001" s="142">
        <f t="shared" si="49"/>
        <v>0.46</v>
      </c>
    </row>
    <row r="1002" spans="1:12" x14ac:dyDescent="0.25">
      <c r="A1002" s="53">
        <f>+'Info ELECTRONORTE'!A970</f>
        <v>966</v>
      </c>
      <c r="B1002" s="26" t="str">
        <f t="shared" si="50"/>
        <v>SICODI</v>
      </c>
      <c r="C1002" s="9" t="str">
        <f>+'Info ELECTRONORTE'!B970</f>
        <v>LAMBAYEQUE</v>
      </c>
      <c r="D1002" s="9" t="str">
        <f>+'Info ELECTRONORTE'!C970</f>
        <v>CUMBIL - CHICLAYO</v>
      </c>
      <c r="E1002" s="9" t="str">
        <f>+'Info ELECTRONORTE'!D970</f>
        <v>CHICLAYO</v>
      </c>
      <c r="F1002" s="9" t="str">
        <f>+'Info ELECTRONORTE'!I970</f>
        <v>Media Tension</v>
      </c>
      <c r="G1002" s="9">
        <f>+'Info ELECTRONORTE'!K970</f>
        <v>12</v>
      </c>
      <c r="H1002" s="9" t="str">
        <f>+'Info ELECTRONORTE'!L970</f>
        <v>Postes</v>
      </c>
      <c r="I1002" s="9" t="str">
        <f>+'Info ELECTRONORTE'!M970</f>
        <v>Concreto</v>
      </c>
      <c r="J1002" s="9" t="str">
        <f>+'Info ELECTRONORTE'!N970</f>
        <v>PPC16</v>
      </c>
      <c r="K1002" s="9" t="str">
        <f>+IF(B1002="MOD INV_2018","Según corresponda",VLOOKUP(J1002,SICODI!$G$3:$K$2404,2,FALSE))</f>
        <v>POSTE DE CONCRETO ARMADO DE 12/300/150/330</v>
      </c>
      <c r="L1002" s="142">
        <f t="shared" si="49"/>
        <v>0.52</v>
      </c>
    </row>
    <row r="1003" spans="1:12" x14ac:dyDescent="0.25">
      <c r="A1003" s="53">
        <f>+'Info ELECTRONORTE'!A971</f>
        <v>967</v>
      </c>
      <c r="B1003" s="26" t="str">
        <f t="shared" si="50"/>
        <v>SICODI</v>
      </c>
      <c r="C1003" s="9" t="str">
        <f>+'Info ELECTRONORTE'!B971</f>
        <v>LAMBAYEQUE</v>
      </c>
      <c r="D1003" s="9" t="str">
        <f>+'Info ELECTRONORTE'!C971</f>
        <v>CUMBIL - CHICLAYO</v>
      </c>
      <c r="E1003" s="9" t="str">
        <f>+'Info ELECTRONORTE'!D971</f>
        <v>CHICLAYO</v>
      </c>
      <c r="F1003" s="9" t="str">
        <f>+'Info ELECTRONORTE'!I971</f>
        <v>Media Tension</v>
      </c>
      <c r="G1003" s="9">
        <f>+'Info ELECTRONORTE'!K971</f>
        <v>13</v>
      </c>
      <c r="H1003" s="9" t="str">
        <f>+'Info ELECTRONORTE'!L971</f>
        <v>Postes</v>
      </c>
      <c r="I1003" s="9" t="str">
        <f>+'Info ELECTRONORTE'!M971</f>
        <v>Madera</v>
      </c>
      <c r="J1003" s="9" t="str">
        <f>+'Info ELECTRONORTE'!N971</f>
        <v>PPM24</v>
      </c>
      <c r="K1003" s="9" t="str">
        <f>+IF(B1003="MOD INV_2018","Según corresponda",VLOOKUP(J1003,SICODI!$G$3:$K$2404,2,FALSE))</f>
        <v>POSTE DE MADERA TRATADA DE 13 mts. CL.5</v>
      </c>
      <c r="L1003" s="142">
        <f t="shared" si="49"/>
        <v>0.46</v>
      </c>
    </row>
    <row r="1004" spans="1:12" x14ac:dyDescent="0.25">
      <c r="A1004" s="53">
        <f>+'Info ELECTRONORTE'!A972</f>
        <v>968</v>
      </c>
      <c r="B1004" s="26" t="str">
        <f t="shared" si="50"/>
        <v>SICODI</v>
      </c>
      <c r="C1004" s="9" t="str">
        <f>+'Info ELECTRONORTE'!B972</f>
        <v>LAMBAYEQUE</v>
      </c>
      <c r="D1004" s="9" t="str">
        <f>+'Info ELECTRONORTE'!C972</f>
        <v>CUMBIL - CHICLAYO</v>
      </c>
      <c r="E1004" s="9" t="str">
        <f>+'Info ELECTRONORTE'!D972</f>
        <v>CHICLAYO</v>
      </c>
      <c r="F1004" s="9" t="str">
        <f>+'Info ELECTRONORTE'!I972</f>
        <v>Media Tension</v>
      </c>
      <c r="G1004" s="9">
        <f>+'Info ELECTRONORTE'!K972</f>
        <v>13</v>
      </c>
      <c r="H1004" s="9" t="str">
        <f>+'Info ELECTRONORTE'!L972</f>
        <v>Postes</v>
      </c>
      <c r="I1004" s="9" t="str">
        <f>+'Info ELECTRONORTE'!M972</f>
        <v>Madera</v>
      </c>
      <c r="J1004" s="9" t="str">
        <f>+'Info ELECTRONORTE'!N972</f>
        <v>PPM24</v>
      </c>
      <c r="K1004" s="9" t="str">
        <f>+IF(B1004="MOD INV_2018","Según corresponda",VLOOKUP(J1004,SICODI!$G$3:$K$2404,2,FALSE))</f>
        <v>POSTE DE MADERA TRATADA DE 13 mts. CL.5</v>
      </c>
      <c r="L1004" s="142">
        <f t="shared" si="49"/>
        <v>0.46</v>
      </c>
    </row>
    <row r="1005" spans="1:12" x14ac:dyDescent="0.25">
      <c r="A1005" s="53">
        <f>+'Info ELECTRONORTE'!A973</f>
        <v>969</v>
      </c>
      <c r="B1005" s="26" t="str">
        <f t="shared" si="50"/>
        <v>SICODI</v>
      </c>
      <c r="C1005" s="9" t="str">
        <f>+'Info ELECTRONORTE'!B973</f>
        <v>LAMBAYEQUE</v>
      </c>
      <c r="D1005" s="9" t="str">
        <f>+'Info ELECTRONORTE'!C973</f>
        <v>CUMBIL - CHICLAYO</v>
      </c>
      <c r="E1005" s="9" t="str">
        <f>+'Info ELECTRONORTE'!D973</f>
        <v>CHICLAYO</v>
      </c>
      <c r="F1005" s="9" t="str">
        <f>+'Info ELECTRONORTE'!I973</f>
        <v>Media Tension</v>
      </c>
      <c r="G1005" s="9">
        <f>+'Info ELECTRONORTE'!K973</f>
        <v>13</v>
      </c>
      <c r="H1005" s="9" t="str">
        <f>+'Info ELECTRONORTE'!L973</f>
        <v>Postes</v>
      </c>
      <c r="I1005" s="9" t="str">
        <f>+'Info ELECTRONORTE'!M973</f>
        <v>Madera</v>
      </c>
      <c r="J1005" s="9" t="str">
        <f>+'Info ELECTRONORTE'!N973</f>
        <v>PPM24</v>
      </c>
      <c r="K1005" s="9" t="str">
        <f>+IF(B1005="MOD INV_2018","Según corresponda",VLOOKUP(J1005,SICODI!$G$3:$K$2404,2,FALSE))</f>
        <v>POSTE DE MADERA TRATADA DE 13 mts. CL.5</v>
      </c>
      <c r="L1005" s="142">
        <f t="shared" si="49"/>
        <v>0.46</v>
      </c>
    </row>
    <row r="1006" spans="1:12" x14ac:dyDescent="0.25">
      <c r="A1006" s="53">
        <f>+'Info ELECTRONORTE'!A974</f>
        <v>970</v>
      </c>
      <c r="B1006" s="26" t="str">
        <f t="shared" si="50"/>
        <v>SICODI</v>
      </c>
      <c r="C1006" s="9" t="str">
        <f>+'Info ELECTRONORTE'!B974</f>
        <v>LAMBAYEQUE</v>
      </c>
      <c r="D1006" s="9" t="str">
        <f>+'Info ELECTRONORTE'!C974</f>
        <v>CUMBIL - CHICLAYO</v>
      </c>
      <c r="E1006" s="9" t="str">
        <f>+'Info ELECTRONORTE'!D974</f>
        <v>CHICLAYO</v>
      </c>
      <c r="F1006" s="9" t="str">
        <f>+'Info ELECTRONORTE'!I974</f>
        <v>Media Tension</v>
      </c>
      <c r="G1006" s="9">
        <f>+'Info ELECTRONORTE'!K974</f>
        <v>13</v>
      </c>
      <c r="H1006" s="9" t="str">
        <f>+'Info ELECTRONORTE'!L974</f>
        <v>Postes</v>
      </c>
      <c r="I1006" s="9" t="str">
        <f>+'Info ELECTRONORTE'!M974</f>
        <v>Madera</v>
      </c>
      <c r="J1006" s="9" t="str">
        <f>+'Info ELECTRONORTE'!N974</f>
        <v>PPM24</v>
      </c>
      <c r="K1006" s="9" t="str">
        <f>+IF(B1006="MOD INV_2018","Según corresponda",VLOOKUP(J1006,SICODI!$G$3:$K$2404,2,FALSE))</f>
        <v>POSTE DE MADERA TRATADA DE 13 mts. CL.5</v>
      </c>
      <c r="L1006" s="142">
        <f t="shared" si="49"/>
        <v>0.46</v>
      </c>
    </row>
    <row r="1007" spans="1:12" x14ac:dyDescent="0.25">
      <c r="A1007" s="53">
        <f>+'Info ELECTRONORTE'!A975</f>
        <v>971</v>
      </c>
      <c r="B1007" s="26" t="str">
        <f t="shared" si="50"/>
        <v>SICODI</v>
      </c>
      <c r="C1007" s="9" t="str">
        <f>+'Info ELECTRONORTE'!B975</f>
        <v>LAMBAYEQUE</v>
      </c>
      <c r="D1007" s="9" t="str">
        <f>+'Info ELECTRONORTE'!C975</f>
        <v>CUMBIL - CHICLAYO</v>
      </c>
      <c r="E1007" s="9" t="str">
        <f>+'Info ELECTRONORTE'!D975</f>
        <v>CHICLAYO</v>
      </c>
      <c r="F1007" s="9" t="str">
        <f>+'Info ELECTRONORTE'!I975</f>
        <v>Media Tension</v>
      </c>
      <c r="G1007" s="9">
        <f>+'Info ELECTRONORTE'!K975</f>
        <v>13</v>
      </c>
      <c r="H1007" s="9" t="str">
        <f>+'Info ELECTRONORTE'!L975</f>
        <v>Postes</v>
      </c>
      <c r="I1007" s="9" t="str">
        <f>+'Info ELECTRONORTE'!M975</f>
        <v>Madera</v>
      </c>
      <c r="J1007" s="9" t="str">
        <f>+'Info ELECTRONORTE'!N975</f>
        <v>PPM24</v>
      </c>
      <c r="K1007" s="9" t="str">
        <f>+IF(B1007="MOD INV_2018","Según corresponda",VLOOKUP(J1007,SICODI!$G$3:$K$2404,2,FALSE))</f>
        <v>POSTE DE MADERA TRATADA DE 13 mts. CL.5</v>
      </c>
      <c r="L1007" s="142">
        <f t="shared" si="49"/>
        <v>0.46</v>
      </c>
    </row>
    <row r="1008" spans="1:12" x14ac:dyDescent="0.25">
      <c r="A1008" s="53">
        <f>+'Info ELECTRONORTE'!A976</f>
        <v>972</v>
      </c>
      <c r="B1008" s="26" t="str">
        <f t="shared" si="50"/>
        <v>SICODI</v>
      </c>
      <c r="C1008" s="9" t="str">
        <f>+'Info ELECTRONORTE'!B976</f>
        <v>LAMBAYEQUE</v>
      </c>
      <c r="D1008" s="9" t="str">
        <f>+'Info ELECTRONORTE'!C976</f>
        <v>CUMBIL - CHICLAYO</v>
      </c>
      <c r="E1008" s="9" t="str">
        <f>+'Info ELECTRONORTE'!D976</f>
        <v>CHICLAYO</v>
      </c>
      <c r="F1008" s="9" t="str">
        <f>+'Info ELECTRONORTE'!I976</f>
        <v>Media Tension</v>
      </c>
      <c r="G1008" s="9">
        <f>+'Info ELECTRONORTE'!K976</f>
        <v>13</v>
      </c>
      <c r="H1008" s="9" t="str">
        <f>+'Info ELECTRONORTE'!L976</f>
        <v>Postes</v>
      </c>
      <c r="I1008" s="9" t="str">
        <f>+'Info ELECTRONORTE'!M976</f>
        <v>Madera</v>
      </c>
      <c r="J1008" s="9" t="str">
        <f>+'Info ELECTRONORTE'!N976</f>
        <v>PPM24</v>
      </c>
      <c r="K1008" s="9" t="str">
        <f>+IF(B1008="MOD INV_2018","Según corresponda",VLOOKUP(J1008,SICODI!$G$3:$K$2404,2,FALSE))</f>
        <v>POSTE DE MADERA TRATADA DE 13 mts. CL.5</v>
      </c>
      <c r="L1008" s="142">
        <f t="shared" si="49"/>
        <v>0.46</v>
      </c>
    </row>
    <row r="1009" spans="1:12" x14ac:dyDescent="0.25">
      <c r="A1009" s="53">
        <f>+'Info ELECTRONORTE'!A977</f>
        <v>973</v>
      </c>
      <c r="B1009" s="26" t="str">
        <f t="shared" si="50"/>
        <v>SICODI</v>
      </c>
      <c r="C1009" s="9" t="str">
        <f>+'Info ELECTRONORTE'!B977</f>
        <v>LAMBAYEQUE</v>
      </c>
      <c r="D1009" s="9" t="str">
        <f>+'Info ELECTRONORTE'!C977</f>
        <v>CUMBIL - CHICLAYO</v>
      </c>
      <c r="E1009" s="9" t="str">
        <f>+'Info ELECTRONORTE'!D977</f>
        <v>CHICLAYO</v>
      </c>
      <c r="F1009" s="9" t="str">
        <f>+'Info ELECTRONORTE'!I977</f>
        <v>Media Tension</v>
      </c>
      <c r="G1009" s="9">
        <f>+'Info ELECTRONORTE'!K977</f>
        <v>13</v>
      </c>
      <c r="H1009" s="9" t="str">
        <f>+'Info ELECTRONORTE'!L977</f>
        <v>Postes</v>
      </c>
      <c r="I1009" s="9" t="str">
        <f>+'Info ELECTRONORTE'!M977</f>
        <v>Madera</v>
      </c>
      <c r="J1009" s="9" t="str">
        <f>+'Info ELECTRONORTE'!N977</f>
        <v>PPM24</v>
      </c>
      <c r="K1009" s="9" t="str">
        <f>+IF(B1009="MOD INV_2018","Según corresponda",VLOOKUP(J1009,SICODI!$G$3:$K$2404,2,FALSE))</f>
        <v>POSTE DE MADERA TRATADA DE 13 mts. CL.5</v>
      </c>
      <c r="L1009" s="142">
        <f t="shared" si="49"/>
        <v>0.46</v>
      </c>
    </row>
    <row r="1010" spans="1:12" x14ac:dyDescent="0.25">
      <c r="A1010" s="53">
        <f>+'Info ELECTRONORTE'!A978</f>
        <v>974</v>
      </c>
      <c r="B1010" s="26" t="str">
        <f t="shared" si="50"/>
        <v>SICODI</v>
      </c>
      <c r="C1010" s="9" t="str">
        <f>+'Info ELECTRONORTE'!B978</f>
        <v>LAMBAYEQUE</v>
      </c>
      <c r="D1010" s="9" t="str">
        <f>+'Info ELECTRONORTE'!C978</f>
        <v>CUMBIL - CHICLAYO</v>
      </c>
      <c r="E1010" s="9" t="str">
        <f>+'Info ELECTRONORTE'!D978</f>
        <v>CHICLAYO</v>
      </c>
      <c r="F1010" s="9" t="str">
        <f>+'Info ELECTRONORTE'!I978</f>
        <v>Media Tension</v>
      </c>
      <c r="G1010" s="9">
        <f>+'Info ELECTRONORTE'!K978</f>
        <v>13</v>
      </c>
      <c r="H1010" s="9" t="str">
        <f>+'Info ELECTRONORTE'!L978</f>
        <v>Postes</v>
      </c>
      <c r="I1010" s="9" t="str">
        <f>+'Info ELECTRONORTE'!M978</f>
        <v>Madera</v>
      </c>
      <c r="J1010" s="9" t="str">
        <f>+'Info ELECTRONORTE'!N978</f>
        <v>PPM24</v>
      </c>
      <c r="K1010" s="9" t="str">
        <f>+IF(B1010="MOD INV_2018","Según corresponda",VLOOKUP(J1010,SICODI!$G$3:$K$2404,2,FALSE))</f>
        <v>POSTE DE MADERA TRATADA DE 13 mts. CL.5</v>
      </c>
      <c r="L1010" s="142">
        <f t="shared" si="49"/>
        <v>0.46</v>
      </c>
    </row>
    <row r="1011" spans="1:12" x14ac:dyDescent="0.25">
      <c r="A1011" s="53">
        <f>+'Info ELECTRONORTE'!A979</f>
        <v>975</v>
      </c>
      <c r="B1011" s="26" t="str">
        <f t="shared" si="50"/>
        <v>SICODI</v>
      </c>
      <c r="C1011" s="9" t="str">
        <f>+'Info ELECTRONORTE'!B979</f>
        <v>LAMBAYEQUE</v>
      </c>
      <c r="D1011" s="9" t="str">
        <f>+'Info ELECTRONORTE'!C979</f>
        <v>CUMBIL - CHICLAYO</v>
      </c>
      <c r="E1011" s="9" t="str">
        <f>+'Info ELECTRONORTE'!D979</f>
        <v>CHICLAYO</v>
      </c>
      <c r="F1011" s="9" t="str">
        <f>+'Info ELECTRONORTE'!I979</f>
        <v>Media Tension</v>
      </c>
      <c r="G1011" s="9">
        <f>+'Info ELECTRONORTE'!K979</f>
        <v>13</v>
      </c>
      <c r="H1011" s="9" t="str">
        <f>+'Info ELECTRONORTE'!L979</f>
        <v>Postes</v>
      </c>
      <c r="I1011" s="9" t="str">
        <f>+'Info ELECTRONORTE'!M979</f>
        <v>Madera</v>
      </c>
      <c r="J1011" s="9" t="str">
        <f>+'Info ELECTRONORTE'!N979</f>
        <v>PPM24</v>
      </c>
      <c r="K1011" s="9" t="str">
        <f>+IF(B1011="MOD INV_2018","Según corresponda",VLOOKUP(J1011,SICODI!$G$3:$K$2404,2,FALSE))</f>
        <v>POSTE DE MADERA TRATADA DE 13 mts. CL.5</v>
      </c>
      <c r="L1011" s="142">
        <f t="shared" si="49"/>
        <v>0.46</v>
      </c>
    </row>
    <row r="1012" spans="1:12" x14ac:dyDescent="0.25">
      <c r="A1012" s="53">
        <f>+'Info ELECTRONORTE'!A980</f>
        <v>976</v>
      </c>
      <c r="B1012" s="26" t="str">
        <f t="shared" si="50"/>
        <v>SICODI</v>
      </c>
      <c r="C1012" s="9" t="str">
        <f>+'Info ELECTRONORTE'!B980</f>
        <v>LAMBAYEQUE</v>
      </c>
      <c r="D1012" s="9" t="str">
        <f>+'Info ELECTRONORTE'!C980</f>
        <v>CUMBIL - CHICLAYO</v>
      </c>
      <c r="E1012" s="9" t="str">
        <f>+'Info ELECTRONORTE'!D980</f>
        <v>CHICLAYO</v>
      </c>
      <c r="F1012" s="9" t="str">
        <f>+'Info ELECTRONORTE'!I980</f>
        <v>Media Tension</v>
      </c>
      <c r="G1012" s="9">
        <f>+'Info ELECTRONORTE'!K980</f>
        <v>13</v>
      </c>
      <c r="H1012" s="9" t="str">
        <f>+'Info ELECTRONORTE'!L980</f>
        <v>Postes</v>
      </c>
      <c r="I1012" s="9" t="str">
        <f>+'Info ELECTRONORTE'!M980</f>
        <v>Madera</v>
      </c>
      <c r="J1012" s="9" t="str">
        <f>+'Info ELECTRONORTE'!N980</f>
        <v>PPM24</v>
      </c>
      <c r="K1012" s="9" t="str">
        <f>+IF(B1012="MOD INV_2018","Según corresponda",VLOOKUP(J1012,SICODI!$G$3:$K$2404,2,FALSE))</f>
        <v>POSTE DE MADERA TRATADA DE 13 mts. CL.5</v>
      </c>
      <c r="L1012" s="142">
        <f t="shared" si="49"/>
        <v>0.46</v>
      </c>
    </row>
    <row r="1013" spans="1:12" x14ac:dyDescent="0.25">
      <c r="A1013" s="53">
        <f>+'Info ELECTRONORTE'!A981</f>
        <v>977</v>
      </c>
      <c r="B1013" s="26" t="str">
        <f t="shared" si="50"/>
        <v>SICODI</v>
      </c>
      <c r="C1013" s="9" t="str">
        <f>+'Info ELECTRONORTE'!B981</f>
        <v>LAMBAYEQUE</v>
      </c>
      <c r="D1013" s="9" t="str">
        <f>+'Info ELECTRONORTE'!C981</f>
        <v>CUMBIL - CHICLAYO</v>
      </c>
      <c r="E1013" s="9" t="str">
        <f>+'Info ELECTRONORTE'!D981</f>
        <v>CHICLAYO</v>
      </c>
      <c r="F1013" s="9" t="str">
        <f>+'Info ELECTRONORTE'!I981</f>
        <v>Media Tension</v>
      </c>
      <c r="G1013" s="9">
        <f>+'Info ELECTRONORTE'!K981</f>
        <v>13</v>
      </c>
      <c r="H1013" s="9" t="str">
        <f>+'Info ELECTRONORTE'!L981</f>
        <v>Postes</v>
      </c>
      <c r="I1013" s="9" t="str">
        <f>+'Info ELECTRONORTE'!M981</f>
        <v>Madera</v>
      </c>
      <c r="J1013" s="9" t="str">
        <f>+'Info ELECTRONORTE'!N981</f>
        <v>PPM24</v>
      </c>
      <c r="K1013" s="9" t="str">
        <f>+IF(B1013="MOD INV_2018","Según corresponda",VLOOKUP(J1013,SICODI!$G$3:$K$2404,2,FALSE))</f>
        <v>POSTE DE MADERA TRATADA DE 13 mts. CL.5</v>
      </c>
      <c r="L1013" s="142">
        <f t="shared" si="49"/>
        <v>0.46</v>
      </c>
    </row>
    <row r="1014" spans="1:12" x14ac:dyDescent="0.25">
      <c r="A1014" s="53">
        <f>+'Info ELECTRONORTE'!A982</f>
        <v>978</v>
      </c>
      <c r="B1014" s="26" t="str">
        <f t="shared" si="50"/>
        <v>SICODI</v>
      </c>
      <c r="C1014" s="9" t="str">
        <f>+'Info ELECTRONORTE'!B982</f>
        <v>LAMBAYEQUE</v>
      </c>
      <c r="D1014" s="9" t="str">
        <f>+'Info ELECTRONORTE'!C982</f>
        <v>CUMBIL - CHICLAYO</v>
      </c>
      <c r="E1014" s="9" t="str">
        <f>+'Info ELECTRONORTE'!D982</f>
        <v>CHICLAYO</v>
      </c>
      <c r="F1014" s="9" t="str">
        <f>+'Info ELECTRONORTE'!I982</f>
        <v>Media Tension</v>
      </c>
      <c r="G1014" s="9">
        <f>+'Info ELECTRONORTE'!K982</f>
        <v>13</v>
      </c>
      <c r="H1014" s="9" t="str">
        <f>+'Info ELECTRONORTE'!L982</f>
        <v>Postes</v>
      </c>
      <c r="I1014" s="9" t="str">
        <f>+'Info ELECTRONORTE'!M982</f>
        <v>Madera</v>
      </c>
      <c r="J1014" s="9" t="str">
        <f>+'Info ELECTRONORTE'!N982</f>
        <v>PPM24</v>
      </c>
      <c r="K1014" s="9" t="str">
        <f>+IF(B1014="MOD INV_2018","Según corresponda",VLOOKUP(J1014,SICODI!$G$3:$K$2404,2,FALSE))</f>
        <v>POSTE DE MADERA TRATADA DE 13 mts. CL.5</v>
      </c>
      <c r="L1014" s="142">
        <f t="shared" si="49"/>
        <v>0.46</v>
      </c>
    </row>
    <row r="1015" spans="1:12" x14ac:dyDescent="0.25">
      <c r="A1015" s="53">
        <f>+'Info ELECTRONORTE'!A983</f>
        <v>979</v>
      </c>
      <c r="B1015" s="26" t="str">
        <f t="shared" si="50"/>
        <v>SICODI</v>
      </c>
      <c r="C1015" s="9" t="str">
        <f>+'Info ELECTRONORTE'!B983</f>
        <v>LAMBAYEQUE</v>
      </c>
      <c r="D1015" s="9" t="str">
        <f>+'Info ELECTRONORTE'!C983</f>
        <v>CUMBIL - CHICLAYO</v>
      </c>
      <c r="E1015" s="9" t="str">
        <f>+'Info ELECTRONORTE'!D983</f>
        <v>CHICLAYO</v>
      </c>
      <c r="F1015" s="9" t="str">
        <f>+'Info ELECTRONORTE'!I983</f>
        <v>Media Tension</v>
      </c>
      <c r="G1015" s="9">
        <f>+'Info ELECTRONORTE'!K983</f>
        <v>13</v>
      </c>
      <c r="H1015" s="9" t="str">
        <f>+'Info ELECTRONORTE'!L983</f>
        <v>Postes</v>
      </c>
      <c r="I1015" s="9" t="str">
        <f>+'Info ELECTRONORTE'!M983</f>
        <v>Madera</v>
      </c>
      <c r="J1015" s="9" t="str">
        <f>+'Info ELECTRONORTE'!N983</f>
        <v>PPM24</v>
      </c>
      <c r="K1015" s="9" t="str">
        <f>+IF(B1015="MOD INV_2018","Según corresponda",VLOOKUP(J1015,SICODI!$G$3:$K$2404,2,FALSE))</f>
        <v>POSTE DE MADERA TRATADA DE 13 mts. CL.5</v>
      </c>
      <c r="L1015" s="142">
        <f t="shared" si="49"/>
        <v>0.46</v>
      </c>
    </row>
    <row r="1016" spans="1:12" x14ac:dyDescent="0.25">
      <c r="A1016" s="53">
        <f>+'Info ELECTRONORTE'!A984</f>
        <v>980</v>
      </c>
      <c r="B1016" s="26" t="str">
        <f t="shared" si="50"/>
        <v>SICODI</v>
      </c>
      <c r="C1016" s="9" t="str">
        <f>+'Info ELECTRONORTE'!B984</f>
        <v>LAMBAYEQUE</v>
      </c>
      <c r="D1016" s="9" t="str">
        <f>+'Info ELECTRONORTE'!C984</f>
        <v>CUMBIL - CHICLAYO</v>
      </c>
      <c r="E1016" s="9" t="str">
        <f>+'Info ELECTRONORTE'!D984</f>
        <v>CHICLAYO</v>
      </c>
      <c r="F1016" s="9" t="str">
        <f>+'Info ELECTRONORTE'!I984</f>
        <v>Media Tension</v>
      </c>
      <c r="G1016" s="9">
        <f>+'Info ELECTRONORTE'!K984</f>
        <v>13</v>
      </c>
      <c r="H1016" s="9" t="str">
        <f>+'Info ELECTRONORTE'!L984</f>
        <v>Postes</v>
      </c>
      <c r="I1016" s="9" t="str">
        <f>+'Info ELECTRONORTE'!M984</f>
        <v>Madera</v>
      </c>
      <c r="J1016" s="9" t="str">
        <f>+'Info ELECTRONORTE'!N984</f>
        <v>PPM24</v>
      </c>
      <c r="K1016" s="9" t="str">
        <f>+IF(B1016="MOD INV_2018","Según corresponda",VLOOKUP(J1016,SICODI!$G$3:$K$2404,2,FALSE))</f>
        <v>POSTE DE MADERA TRATADA DE 13 mts. CL.5</v>
      </c>
      <c r="L1016" s="142">
        <f t="shared" si="49"/>
        <v>0.46</v>
      </c>
    </row>
    <row r="1017" spans="1:12" x14ac:dyDescent="0.25">
      <c r="A1017" s="53">
        <f>+'Info ELECTRONORTE'!A985</f>
        <v>981</v>
      </c>
      <c r="B1017" s="26" t="str">
        <f t="shared" si="50"/>
        <v>SICODI</v>
      </c>
      <c r="C1017" s="9" t="str">
        <f>+'Info ELECTRONORTE'!B985</f>
        <v>LAMBAYEQUE</v>
      </c>
      <c r="D1017" s="9" t="str">
        <f>+'Info ELECTRONORTE'!C985</f>
        <v>CUMBIL - CHICLAYO</v>
      </c>
      <c r="E1017" s="9" t="str">
        <f>+'Info ELECTRONORTE'!D985</f>
        <v>CHICLAYO</v>
      </c>
      <c r="F1017" s="9" t="str">
        <f>+'Info ELECTRONORTE'!I985</f>
        <v>Media Tension</v>
      </c>
      <c r="G1017" s="9">
        <f>+'Info ELECTRONORTE'!K985</f>
        <v>13</v>
      </c>
      <c r="H1017" s="9" t="str">
        <f>+'Info ELECTRONORTE'!L985</f>
        <v>Postes</v>
      </c>
      <c r="I1017" s="9" t="str">
        <f>+'Info ELECTRONORTE'!M985</f>
        <v>Madera</v>
      </c>
      <c r="J1017" s="9" t="str">
        <f>+'Info ELECTRONORTE'!N985</f>
        <v>PPM24</v>
      </c>
      <c r="K1017" s="9" t="str">
        <f>+IF(B1017="MOD INV_2018","Según corresponda",VLOOKUP(J1017,SICODI!$G$3:$K$2404,2,FALSE))</f>
        <v>POSTE DE MADERA TRATADA DE 13 mts. CL.5</v>
      </c>
      <c r="L1017" s="142">
        <f t="shared" si="49"/>
        <v>0.46</v>
      </c>
    </row>
    <row r="1018" spans="1:12" x14ac:dyDescent="0.25">
      <c r="A1018" s="53">
        <f>+'Info ELECTRONORTE'!A986</f>
        <v>982</v>
      </c>
      <c r="B1018" s="26" t="str">
        <f t="shared" si="50"/>
        <v>SICODI</v>
      </c>
      <c r="C1018" s="9" t="str">
        <f>+'Info ELECTRONORTE'!B986</f>
        <v>LAMBAYEQUE</v>
      </c>
      <c r="D1018" s="9" t="str">
        <f>+'Info ELECTRONORTE'!C986</f>
        <v>CUMBIL - CHICLAYO</v>
      </c>
      <c r="E1018" s="9" t="str">
        <f>+'Info ELECTRONORTE'!D986</f>
        <v>CHICLAYO</v>
      </c>
      <c r="F1018" s="9" t="str">
        <f>+'Info ELECTRONORTE'!I986</f>
        <v>Media Tension</v>
      </c>
      <c r="G1018" s="9">
        <f>+'Info ELECTRONORTE'!K986</f>
        <v>13</v>
      </c>
      <c r="H1018" s="9" t="str">
        <f>+'Info ELECTRONORTE'!L986</f>
        <v>Postes</v>
      </c>
      <c r="I1018" s="9" t="str">
        <f>+'Info ELECTRONORTE'!M986</f>
        <v>Madera</v>
      </c>
      <c r="J1018" s="9" t="str">
        <f>+'Info ELECTRONORTE'!N986</f>
        <v>PPM24</v>
      </c>
      <c r="K1018" s="9" t="str">
        <f>+IF(B1018="MOD INV_2018","Según corresponda",VLOOKUP(J1018,SICODI!$G$3:$K$2404,2,FALSE))</f>
        <v>POSTE DE MADERA TRATADA DE 13 mts. CL.5</v>
      </c>
      <c r="L1018" s="142">
        <f t="shared" si="49"/>
        <v>0.46</v>
      </c>
    </row>
    <row r="1019" spans="1:12" x14ac:dyDescent="0.25">
      <c r="A1019" s="53">
        <f>+'Info ELECTRONORTE'!A987</f>
        <v>983</v>
      </c>
      <c r="B1019" s="26" t="str">
        <f t="shared" si="50"/>
        <v>SICODI</v>
      </c>
      <c r="C1019" s="9" t="str">
        <f>+'Info ELECTRONORTE'!B987</f>
        <v>LAMBAYEQUE</v>
      </c>
      <c r="D1019" s="9" t="str">
        <f>+'Info ELECTRONORTE'!C987</f>
        <v>CUMBIL - CHICLAYO</v>
      </c>
      <c r="E1019" s="9" t="str">
        <f>+'Info ELECTRONORTE'!D987</f>
        <v>CHICLAYO</v>
      </c>
      <c r="F1019" s="9" t="str">
        <f>+'Info ELECTRONORTE'!I987</f>
        <v>Media Tension</v>
      </c>
      <c r="G1019" s="9">
        <f>+'Info ELECTRONORTE'!K987</f>
        <v>12</v>
      </c>
      <c r="H1019" s="9" t="str">
        <f>+'Info ELECTRONORTE'!L987</f>
        <v>Postes</v>
      </c>
      <c r="I1019" s="9" t="str">
        <f>+'Info ELECTRONORTE'!M987</f>
        <v>Madera</v>
      </c>
      <c r="J1019" s="9" t="str">
        <f>+'Info ELECTRONORTE'!N987</f>
        <v>PPM20</v>
      </c>
      <c r="K1019" s="9" t="str">
        <f>+IF(B1019="MOD INV_2018","Según corresponda",VLOOKUP(J1019,SICODI!$G$3:$K$2404,2,FALSE))</f>
        <v>POSTE DE MADERA TRATADA DE 12 mts. CL.5</v>
      </c>
      <c r="L1019" s="142">
        <f t="shared" si="49"/>
        <v>0.46</v>
      </c>
    </row>
    <row r="1020" spans="1:12" x14ac:dyDescent="0.25">
      <c r="A1020" s="53">
        <f>+'Info ELECTRONORTE'!A988</f>
        <v>984</v>
      </c>
      <c r="B1020" s="26" t="str">
        <f t="shared" si="50"/>
        <v>SICODI</v>
      </c>
      <c r="C1020" s="9" t="str">
        <f>+'Info ELECTRONORTE'!B988</f>
        <v>LAMBAYEQUE</v>
      </c>
      <c r="D1020" s="9" t="str">
        <f>+'Info ELECTRONORTE'!C988</f>
        <v>CUMBIL - CHICLAYO</v>
      </c>
      <c r="E1020" s="9" t="str">
        <f>+'Info ELECTRONORTE'!D988</f>
        <v>CHICLAYO</v>
      </c>
      <c r="F1020" s="9" t="str">
        <f>+'Info ELECTRONORTE'!I988</f>
        <v>Media Tension</v>
      </c>
      <c r="G1020" s="9">
        <f>+'Info ELECTRONORTE'!K988</f>
        <v>13</v>
      </c>
      <c r="H1020" s="9" t="str">
        <f>+'Info ELECTRONORTE'!L988</f>
        <v>Postes</v>
      </c>
      <c r="I1020" s="9" t="str">
        <f>+'Info ELECTRONORTE'!M988</f>
        <v>Madera</v>
      </c>
      <c r="J1020" s="9" t="str">
        <f>+'Info ELECTRONORTE'!N988</f>
        <v>PPM24</v>
      </c>
      <c r="K1020" s="9" t="str">
        <f>+IF(B1020="MOD INV_2018","Según corresponda",VLOOKUP(J1020,SICODI!$G$3:$K$2404,2,FALSE))</f>
        <v>POSTE DE MADERA TRATADA DE 13 mts. CL.5</v>
      </c>
      <c r="L1020" s="142">
        <f t="shared" si="49"/>
        <v>0.46</v>
      </c>
    </row>
    <row r="1021" spans="1:12" x14ac:dyDescent="0.25">
      <c r="A1021" s="53">
        <f>+'Info ELECTRONORTE'!A989</f>
        <v>985</v>
      </c>
      <c r="B1021" s="26" t="str">
        <f t="shared" si="50"/>
        <v>SICODI</v>
      </c>
      <c r="C1021" s="9" t="str">
        <f>+'Info ELECTRONORTE'!B989</f>
        <v>LAMBAYEQUE</v>
      </c>
      <c r="D1021" s="9" t="str">
        <f>+'Info ELECTRONORTE'!C989</f>
        <v>CUMBIL - CHICLAYO</v>
      </c>
      <c r="E1021" s="9" t="str">
        <f>+'Info ELECTRONORTE'!D989</f>
        <v>CHICLAYO</v>
      </c>
      <c r="F1021" s="9" t="str">
        <f>+'Info ELECTRONORTE'!I989</f>
        <v>Media Tension</v>
      </c>
      <c r="G1021" s="9">
        <f>+'Info ELECTRONORTE'!K989</f>
        <v>12</v>
      </c>
      <c r="H1021" s="9" t="str">
        <f>+'Info ELECTRONORTE'!L989</f>
        <v>Postes</v>
      </c>
      <c r="I1021" s="9" t="str">
        <f>+'Info ELECTRONORTE'!M989</f>
        <v>Madera</v>
      </c>
      <c r="J1021" s="9" t="str">
        <f>+'Info ELECTRONORTE'!N989</f>
        <v>PPM20</v>
      </c>
      <c r="K1021" s="9" t="str">
        <f>+IF(B1021="MOD INV_2018","Según corresponda",VLOOKUP(J1021,SICODI!$G$3:$K$2404,2,FALSE))</f>
        <v>POSTE DE MADERA TRATADA DE 12 mts. CL.5</v>
      </c>
      <c r="L1021" s="142">
        <f t="shared" si="49"/>
        <v>0.46</v>
      </c>
    </row>
    <row r="1022" spans="1:12" x14ac:dyDescent="0.25">
      <c r="A1022" s="53">
        <f>+'Info ELECTRONORTE'!A990</f>
        <v>986</v>
      </c>
      <c r="B1022" s="26" t="str">
        <f t="shared" si="50"/>
        <v>SICODI</v>
      </c>
      <c r="C1022" s="9" t="str">
        <f>+'Info ELECTRONORTE'!B990</f>
        <v>LAMBAYEQUE</v>
      </c>
      <c r="D1022" s="9" t="str">
        <f>+'Info ELECTRONORTE'!C990</f>
        <v>CUMBIL - CHICLAYO</v>
      </c>
      <c r="E1022" s="9" t="str">
        <f>+'Info ELECTRONORTE'!D990</f>
        <v>CHICLAYO</v>
      </c>
      <c r="F1022" s="9" t="str">
        <f>+'Info ELECTRONORTE'!I990</f>
        <v>Media Tension</v>
      </c>
      <c r="G1022" s="9">
        <f>+'Info ELECTRONORTE'!K990</f>
        <v>13</v>
      </c>
      <c r="H1022" s="9" t="str">
        <f>+'Info ELECTRONORTE'!L990</f>
        <v>Postes</v>
      </c>
      <c r="I1022" s="9" t="str">
        <f>+'Info ELECTRONORTE'!M990</f>
        <v>Madera</v>
      </c>
      <c r="J1022" s="9" t="str">
        <f>+'Info ELECTRONORTE'!N990</f>
        <v>PPM24</v>
      </c>
      <c r="K1022" s="9" t="str">
        <f>+IF(B1022="MOD INV_2018","Según corresponda",VLOOKUP(J1022,SICODI!$G$3:$K$2404,2,FALSE))</f>
        <v>POSTE DE MADERA TRATADA DE 13 mts. CL.5</v>
      </c>
      <c r="L1022" s="142">
        <f t="shared" si="49"/>
        <v>0.46</v>
      </c>
    </row>
    <row r="1023" spans="1:12" x14ac:dyDescent="0.25">
      <c r="A1023" s="53">
        <f>+'Info ELECTRONORTE'!A991</f>
        <v>987</v>
      </c>
      <c r="B1023" s="26" t="str">
        <f t="shared" si="50"/>
        <v>SICODI</v>
      </c>
      <c r="C1023" s="9" t="str">
        <f>+'Info ELECTRONORTE'!B991</f>
        <v>LAMBAYEQUE</v>
      </c>
      <c r="D1023" s="9" t="str">
        <f>+'Info ELECTRONORTE'!C991</f>
        <v>CUMBIL - CHICLAYO</v>
      </c>
      <c r="E1023" s="9" t="str">
        <f>+'Info ELECTRONORTE'!D991</f>
        <v>CHICLAYO</v>
      </c>
      <c r="F1023" s="9" t="str">
        <f>+'Info ELECTRONORTE'!I991</f>
        <v>Media Tension</v>
      </c>
      <c r="G1023" s="9">
        <f>+'Info ELECTRONORTE'!K991</f>
        <v>12</v>
      </c>
      <c r="H1023" s="9" t="str">
        <f>+'Info ELECTRONORTE'!L991</f>
        <v>Postes</v>
      </c>
      <c r="I1023" s="9" t="str">
        <f>+'Info ELECTRONORTE'!M991</f>
        <v>Madera</v>
      </c>
      <c r="J1023" s="9" t="str">
        <f>+'Info ELECTRONORTE'!N991</f>
        <v>PPM20</v>
      </c>
      <c r="K1023" s="9" t="str">
        <f>+IF(B1023="MOD INV_2018","Según corresponda",VLOOKUP(J1023,SICODI!$G$3:$K$2404,2,FALSE))</f>
        <v>POSTE DE MADERA TRATADA DE 12 mts. CL.5</v>
      </c>
      <c r="L1023" s="142">
        <f t="shared" si="49"/>
        <v>0.46</v>
      </c>
    </row>
    <row r="1024" spans="1:12" x14ac:dyDescent="0.25">
      <c r="A1024" s="53">
        <f>+'Info ELECTRONORTE'!A992</f>
        <v>988</v>
      </c>
      <c r="B1024" s="26" t="str">
        <f t="shared" si="50"/>
        <v>SICODI</v>
      </c>
      <c r="C1024" s="9" t="str">
        <f>+'Info ELECTRONORTE'!B992</f>
        <v>LAMBAYEQUE</v>
      </c>
      <c r="D1024" s="9" t="str">
        <f>+'Info ELECTRONORTE'!C992</f>
        <v>CUMBIL - CHICLAYO</v>
      </c>
      <c r="E1024" s="9" t="str">
        <f>+'Info ELECTRONORTE'!D992</f>
        <v>CHICLAYO</v>
      </c>
      <c r="F1024" s="9" t="str">
        <f>+'Info ELECTRONORTE'!I992</f>
        <v>Media Tension</v>
      </c>
      <c r="G1024" s="9">
        <f>+'Info ELECTRONORTE'!K992</f>
        <v>13</v>
      </c>
      <c r="H1024" s="9" t="str">
        <f>+'Info ELECTRONORTE'!L992</f>
        <v>Postes</v>
      </c>
      <c r="I1024" s="9" t="str">
        <f>+'Info ELECTRONORTE'!M992</f>
        <v>Madera</v>
      </c>
      <c r="J1024" s="9" t="str">
        <f>+'Info ELECTRONORTE'!N992</f>
        <v>PPM24</v>
      </c>
      <c r="K1024" s="9" t="str">
        <f>+IF(B1024="MOD INV_2018","Según corresponda",VLOOKUP(J1024,SICODI!$G$3:$K$2404,2,FALSE))</f>
        <v>POSTE DE MADERA TRATADA DE 13 mts. CL.5</v>
      </c>
      <c r="L1024" s="142">
        <f t="shared" si="49"/>
        <v>0.46</v>
      </c>
    </row>
    <row r="1025" spans="1:12" x14ac:dyDescent="0.25">
      <c r="A1025" s="53">
        <f>+'Info ELECTRONORTE'!A993</f>
        <v>989</v>
      </c>
      <c r="B1025" s="26" t="str">
        <f t="shared" si="50"/>
        <v>SICODI</v>
      </c>
      <c r="C1025" s="9" t="str">
        <f>+'Info ELECTRONORTE'!B993</f>
        <v>LAMBAYEQUE</v>
      </c>
      <c r="D1025" s="9" t="str">
        <f>+'Info ELECTRONORTE'!C993</f>
        <v>CUMBIL - CHICLAYO</v>
      </c>
      <c r="E1025" s="9" t="str">
        <f>+'Info ELECTRONORTE'!D993</f>
        <v>CHICLAYO</v>
      </c>
      <c r="F1025" s="9" t="str">
        <f>+'Info ELECTRONORTE'!I993</f>
        <v>Media Tension</v>
      </c>
      <c r="G1025" s="9">
        <f>+'Info ELECTRONORTE'!K993</f>
        <v>12</v>
      </c>
      <c r="H1025" s="9" t="str">
        <f>+'Info ELECTRONORTE'!L993</f>
        <v>Postes</v>
      </c>
      <c r="I1025" s="9" t="str">
        <f>+'Info ELECTRONORTE'!M993</f>
        <v>Madera</v>
      </c>
      <c r="J1025" s="9" t="str">
        <f>+'Info ELECTRONORTE'!N993</f>
        <v>PPM20</v>
      </c>
      <c r="K1025" s="9" t="str">
        <f>+IF(B1025="MOD INV_2018","Según corresponda",VLOOKUP(J1025,SICODI!$G$3:$K$2404,2,FALSE))</f>
        <v>POSTE DE MADERA TRATADA DE 12 mts. CL.5</v>
      </c>
      <c r="L1025" s="142">
        <f t="shared" si="49"/>
        <v>0.46</v>
      </c>
    </row>
    <row r="1026" spans="1:12" x14ac:dyDescent="0.25">
      <c r="A1026" s="53">
        <f>+'Info ELECTRONORTE'!A994</f>
        <v>990</v>
      </c>
      <c r="B1026" s="26" t="str">
        <f t="shared" si="50"/>
        <v>SICODI</v>
      </c>
      <c r="C1026" s="9" t="str">
        <f>+'Info ELECTRONORTE'!B994</f>
        <v>LAMBAYEQUE</v>
      </c>
      <c r="D1026" s="9" t="str">
        <f>+'Info ELECTRONORTE'!C994</f>
        <v>CUMBIL - CHICLAYO</v>
      </c>
      <c r="E1026" s="9" t="str">
        <f>+'Info ELECTRONORTE'!D994</f>
        <v>CHICLAYO</v>
      </c>
      <c r="F1026" s="9" t="str">
        <f>+'Info ELECTRONORTE'!I994</f>
        <v>Media Tension</v>
      </c>
      <c r="G1026" s="9">
        <f>+'Info ELECTRONORTE'!K994</f>
        <v>13</v>
      </c>
      <c r="H1026" s="9" t="str">
        <f>+'Info ELECTRONORTE'!L994</f>
        <v>Postes</v>
      </c>
      <c r="I1026" s="9" t="str">
        <f>+'Info ELECTRONORTE'!M994</f>
        <v>Madera</v>
      </c>
      <c r="J1026" s="9" t="str">
        <f>+'Info ELECTRONORTE'!N994</f>
        <v>PPM24</v>
      </c>
      <c r="K1026" s="9" t="str">
        <f>+IF(B1026="MOD INV_2018","Según corresponda",VLOOKUP(J1026,SICODI!$G$3:$K$2404,2,FALSE))</f>
        <v>POSTE DE MADERA TRATADA DE 13 mts. CL.5</v>
      </c>
      <c r="L1026" s="142">
        <f t="shared" si="49"/>
        <v>0.46</v>
      </c>
    </row>
    <row r="1027" spans="1:12" x14ac:dyDescent="0.25">
      <c r="A1027" s="53">
        <f>+'Info ELECTRONORTE'!A995</f>
        <v>991</v>
      </c>
      <c r="B1027" s="26" t="str">
        <f t="shared" si="50"/>
        <v>SICODI</v>
      </c>
      <c r="C1027" s="9" t="str">
        <f>+'Info ELECTRONORTE'!B995</f>
        <v>LAMBAYEQUE</v>
      </c>
      <c r="D1027" s="9" t="str">
        <f>+'Info ELECTRONORTE'!C995</f>
        <v>CUMBIL - CHICLAYO</v>
      </c>
      <c r="E1027" s="9" t="str">
        <f>+'Info ELECTRONORTE'!D995</f>
        <v>CHICLAYO</v>
      </c>
      <c r="F1027" s="9" t="str">
        <f>+'Info ELECTRONORTE'!I995</f>
        <v>Media Tension</v>
      </c>
      <c r="G1027" s="9">
        <f>+'Info ELECTRONORTE'!K995</f>
        <v>13</v>
      </c>
      <c r="H1027" s="9" t="str">
        <f>+'Info ELECTRONORTE'!L995</f>
        <v>Postes</v>
      </c>
      <c r="I1027" s="9" t="str">
        <f>+'Info ELECTRONORTE'!M995</f>
        <v>Madera</v>
      </c>
      <c r="J1027" s="9" t="str">
        <f>+'Info ELECTRONORTE'!N995</f>
        <v>PPM24</v>
      </c>
      <c r="K1027" s="9" t="str">
        <f>+IF(B1027="MOD INV_2018","Según corresponda",VLOOKUP(J1027,SICODI!$G$3:$K$2404,2,FALSE))</f>
        <v>POSTE DE MADERA TRATADA DE 13 mts. CL.5</v>
      </c>
      <c r="L1027" s="142">
        <f t="shared" si="49"/>
        <v>0.46</v>
      </c>
    </row>
    <row r="1028" spans="1:12" x14ac:dyDescent="0.25">
      <c r="A1028" s="53">
        <f>+'Info ELECTRONORTE'!A996</f>
        <v>992</v>
      </c>
      <c r="B1028" s="26" t="str">
        <f t="shared" si="50"/>
        <v>SICODI</v>
      </c>
      <c r="C1028" s="9" t="str">
        <f>+'Info ELECTRONORTE'!B996</f>
        <v>LAMBAYEQUE</v>
      </c>
      <c r="D1028" s="9" t="str">
        <f>+'Info ELECTRONORTE'!C996</f>
        <v>CUMBIL - CHICLAYO</v>
      </c>
      <c r="E1028" s="9" t="str">
        <f>+'Info ELECTRONORTE'!D996</f>
        <v>CHICLAYO</v>
      </c>
      <c r="F1028" s="9" t="str">
        <f>+'Info ELECTRONORTE'!I996</f>
        <v>Media Tension</v>
      </c>
      <c r="G1028" s="9">
        <f>+'Info ELECTRONORTE'!K996</f>
        <v>13</v>
      </c>
      <c r="H1028" s="9" t="str">
        <f>+'Info ELECTRONORTE'!L996</f>
        <v>Postes</v>
      </c>
      <c r="I1028" s="9" t="str">
        <f>+'Info ELECTRONORTE'!M996</f>
        <v>Madera</v>
      </c>
      <c r="J1028" s="9" t="str">
        <f>+'Info ELECTRONORTE'!N996</f>
        <v>PPM24</v>
      </c>
      <c r="K1028" s="9" t="str">
        <f>+IF(B1028="MOD INV_2018","Según corresponda",VLOOKUP(J1028,SICODI!$G$3:$K$2404,2,FALSE))</f>
        <v>POSTE DE MADERA TRATADA DE 13 mts. CL.5</v>
      </c>
      <c r="L1028" s="142">
        <f t="shared" si="49"/>
        <v>0.46</v>
      </c>
    </row>
    <row r="1029" spans="1:12" x14ac:dyDescent="0.25">
      <c r="A1029" s="53">
        <f>+'Info ELECTRONORTE'!A997</f>
        <v>993</v>
      </c>
      <c r="B1029" s="26" t="str">
        <f t="shared" si="50"/>
        <v>SICODI</v>
      </c>
      <c r="C1029" s="9" t="str">
        <f>+'Info ELECTRONORTE'!B997</f>
        <v>LAMBAYEQUE</v>
      </c>
      <c r="D1029" s="9" t="str">
        <f>+'Info ELECTRONORTE'!C997</f>
        <v>CUMBIL - CHICLAYO</v>
      </c>
      <c r="E1029" s="9" t="str">
        <f>+'Info ELECTRONORTE'!D997</f>
        <v>CHICLAYO</v>
      </c>
      <c r="F1029" s="9" t="str">
        <f>+'Info ELECTRONORTE'!I997</f>
        <v>Media Tension</v>
      </c>
      <c r="G1029" s="9">
        <f>+'Info ELECTRONORTE'!K997</f>
        <v>13</v>
      </c>
      <c r="H1029" s="9" t="str">
        <f>+'Info ELECTRONORTE'!L997</f>
        <v>Postes</v>
      </c>
      <c r="I1029" s="9" t="str">
        <f>+'Info ELECTRONORTE'!M997</f>
        <v>Madera</v>
      </c>
      <c r="J1029" s="9" t="str">
        <f>+'Info ELECTRONORTE'!N997</f>
        <v>PPM24</v>
      </c>
      <c r="K1029" s="9" t="str">
        <f>+IF(B1029="MOD INV_2018","Según corresponda",VLOOKUP(J1029,SICODI!$G$3:$K$2404,2,FALSE))</f>
        <v>POSTE DE MADERA TRATADA DE 13 mts. CL.5</v>
      </c>
      <c r="L1029" s="142">
        <f t="shared" si="49"/>
        <v>0.46</v>
      </c>
    </row>
    <row r="1030" spans="1:12" x14ac:dyDescent="0.25">
      <c r="A1030" s="53">
        <f>+'Info ELECTRONORTE'!A998</f>
        <v>994</v>
      </c>
      <c r="B1030" s="26" t="str">
        <f t="shared" si="50"/>
        <v>SICODI</v>
      </c>
      <c r="C1030" s="9" t="str">
        <f>+'Info ELECTRONORTE'!B998</f>
        <v>LAMBAYEQUE</v>
      </c>
      <c r="D1030" s="9" t="str">
        <f>+'Info ELECTRONORTE'!C998</f>
        <v>CUMBIL - CHICLAYO</v>
      </c>
      <c r="E1030" s="9" t="str">
        <f>+'Info ELECTRONORTE'!D998</f>
        <v>CHICLAYO</v>
      </c>
      <c r="F1030" s="9" t="str">
        <f>+'Info ELECTRONORTE'!I998</f>
        <v>Media Tension</v>
      </c>
      <c r="G1030" s="9">
        <f>+'Info ELECTRONORTE'!K998</f>
        <v>13</v>
      </c>
      <c r="H1030" s="9" t="str">
        <f>+'Info ELECTRONORTE'!L998</f>
        <v>Postes</v>
      </c>
      <c r="I1030" s="9" t="str">
        <f>+'Info ELECTRONORTE'!M998</f>
        <v>Madera</v>
      </c>
      <c r="J1030" s="9" t="str">
        <f>+'Info ELECTRONORTE'!N998</f>
        <v>PPM24</v>
      </c>
      <c r="K1030" s="9" t="str">
        <f>+IF(B1030="MOD INV_2018","Según corresponda",VLOOKUP(J1030,SICODI!$G$3:$K$2404,2,FALSE))</f>
        <v>POSTE DE MADERA TRATADA DE 13 mts. CL.5</v>
      </c>
      <c r="L1030" s="142">
        <f t="shared" si="49"/>
        <v>0.46</v>
      </c>
    </row>
    <row r="1031" spans="1:12" x14ac:dyDescent="0.25">
      <c r="A1031" s="53">
        <f>+'Info ELECTRONORTE'!A999</f>
        <v>995</v>
      </c>
      <c r="B1031" s="26" t="str">
        <f t="shared" si="50"/>
        <v>SICODI</v>
      </c>
      <c r="C1031" s="9" t="str">
        <f>+'Info ELECTRONORTE'!B999</f>
        <v>LAMBAYEQUE</v>
      </c>
      <c r="D1031" s="9" t="str">
        <f>+'Info ELECTRONORTE'!C999</f>
        <v>CUMBIL - CHICLAYO</v>
      </c>
      <c r="E1031" s="9" t="str">
        <f>+'Info ELECTRONORTE'!D999</f>
        <v>CHICLAYO</v>
      </c>
      <c r="F1031" s="9" t="str">
        <f>+'Info ELECTRONORTE'!I999</f>
        <v>Media Tension</v>
      </c>
      <c r="G1031" s="9">
        <f>+'Info ELECTRONORTE'!K999</f>
        <v>13</v>
      </c>
      <c r="H1031" s="9" t="str">
        <f>+'Info ELECTRONORTE'!L999</f>
        <v>Postes</v>
      </c>
      <c r="I1031" s="9" t="str">
        <f>+'Info ELECTRONORTE'!M999</f>
        <v>Madera</v>
      </c>
      <c r="J1031" s="9" t="str">
        <f>+'Info ELECTRONORTE'!N999</f>
        <v>PPM24</v>
      </c>
      <c r="K1031" s="9" t="str">
        <f>+IF(B1031="MOD INV_2018","Según corresponda",VLOOKUP(J1031,SICODI!$G$3:$K$2404,2,FALSE))</f>
        <v>POSTE DE MADERA TRATADA DE 13 mts. CL.5</v>
      </c>
      <c r="L1031" s="142">
        <f t="shared" si="49"/>
        <v>0.46</v>
      </c>
    </row>
    <row r="1032" spans="1:12" x14ac:dyDescent="0.25">
      <c r="A1032" s="53">
        <f>+'Info ELECTRONORTE'!A1000</f>
        <v>996</v>
      </c>
      <c r="B1032" s="26" t="str">
        <f t="shared" si="50"/>
        <v>SICODI</v>
      </c>
      <c r="C1032" s="9" t="str">
        <f>+'Info ELECTRONORTE'!B1000</f>
        <v>LAMBAYEQUE</v>
      </c>
      <c r="D1032" s="9" t="str">
        <f>+'Info ELECTRONORTE'!C1000</f>
        <v>CUMBIL - CHICLAYO</v>
      </c>
      <c r="E1032" s="9" t="str">
        <f>+'Info ELECTRONORTE'!D1000</f>
        <v>CHICLAYO</v>
      </c>
      <c r="F1032" s="9" t="str">
        <f>+'Info ELECTRONORTE'!I1000</f>
        <v>Media Tension</v>
      </c>
      <c r="G1032" s="9">
        <f>+'Info ELECTRONORTE'!K1000</f>
        <v>13</v>
      </c>
      <c r="H1032" s="9" t="str">
        <f>+'Info ELECTRONORTE'!L1000</f>
        <v>Postes</v>
      </c>
      <c r="I1032" s="9" t="str">
        <f>+'Info ELECTRONORTE'!M1000</f>
        <v>Madera</v>
      </c>
      <c r="J1032" s="9" t="str">
        <f>+'Info ELECTRONORTE'!N1000</f>
        <v>PPM24</v>
      </c>
      <c r="K1032" s="9" t="str">
        <f>+IF(B1032="MOD INV_2018","Según corresponda",VLOOKUP(J1032,SICODI!$G$3:$K$2404,2,FALSE))</f>
        <v>POSTE DE MADERA TRATADA DE 13 mts. CL.5</v>
      </c>
      <c r="L1032" s="142">
        <f t="shared" si="49"/>
        <v>0.46</v>
      </c>
    </row>
    <row r="1033" spans="1:12" x14ac:dyDescent="0.25">
      <c r="A1033" s="53">
        <f>+'Info ELECTRONORTE'!A1001</f>
        <v>997</v>
      </c>
      <c r="B1033" s="26" t="str">
        <f t="shared" si="50"/>
        <v>SICODI</v>
      </c>
      <c r="C1033" s="9" t="str">
        <f>+'Info ELECTRONORTE'!B1001</f>
        <v>LAMBAYEQUE</v>
      </c>
      <c r="D1033" s="9" t="str">
        <f>+'Info ELECTRONORTE'!C1001</f>
        <v>CUMBIL - CHICLAYO</v>
      </c>
      <c r="E1033" s="9" t="str">
        <f>+'Info ELECTRONORTE'!D1001</f>
        <v>CHICLAYO</v>
      </c>
      <c r="F1033" s="9" t="str">
        <f>+'Info ELECTRONORTE'!I1001</f>
        <v>Media Tension</v>
      </c>
      <c r="G1033" s="9">
        <f>+'Info ELECTRONORTE'!K1001</f>
        <v>13</v>
      </c>
      <c r="H1033" s="9" t="str">
        <f>+'Info ELECTRONORTE'!L1001</f>
        <v>Postes</v>
      </c>
      <c r="I1033" s="9" t="str">
        <f>+'Info ELECTRONORTE'!M1001</f>
        <v>Madera</v>
      </c>
      <c r="J1033" s="9" t="str">
        <f>+'Info ELECTRONORTE'!N1001</f>
        <v>PPM24</v>
      </c>
      <c r="K1033" s="9" t="str">
        <f>+IF(B1033="MOD INV_2018","Según corresponda",VLOOKUP(J1033,SICODI!$G$3:$K$2404,2,FALSE))</f>
        <v>POSTE DE MADERA TRATADA DE 13 mts. CL.5</v>
      </c>
      <c r="L1033" s="142">
        <f t="shared" si="49"/>
        <v>0.46</v>
      </c>
    </row>
    <row r="1034" spans="1:12" x14ac:dyDescent="0.25">
      <c r="A1034" s="53">
        <f>+'Info ELECTRONORTE'!A1002</f>
        <v>998</v>
      </c>
      <c r="B1034" s="26" t="str">
        <f t="shared" si="50"/>
        <v>SICODI</v>
      </c>
      <c r="C1034" s="9" t="str">
        <f>+'Info ELECTRONORTE'!B1002</f>
        <v>LAMBAYEQUE</v>
      </c>
      <c r="D1034" s="9" t="str">
        <f>+'Info ELECTRONORTE'!C1002</f>
        <v>CUMBIL - CHICLAYO</v>
      </c>
      <c r="E1034" s="9" t="str">
        <f>+'Info ELECTRONORTE'!D1002</f>
        <v>CHICLAYO</v>
      </c>
      <c r="F1034" s="9" t="str">
        <f>+'Info ELECTRONORTE'!I1002</f>
        <v>Media Tension</v>
      </c>
      <c r="G1034" s="9">
        <f>+'Info ELECTRONORTE'!K1002</f>
        <v>13</v>
      </c>
      <c r="H1034" s="9" t="str">
        <f>+'Info ELECTRONORTE'!L1002</f>
        <v>Postes</v>
      </c>
      <c r="I1034" s="9" t="str">
        <f>+'Info ELECTRONORTE'!M1002</f>
        <v>Concreto</v>
      </c>
      <c r="J1034" s="9" t="str">
        <f>+'Info ELECTRONORTE'!N1002</f>
        <v>PPC19</v>
      </c>
      <c r="K1034" s="9" t="str">
        <f>+IF(B1034="MOD INV_2018","Según corresponda",VLOOKUP(J1034,SICODI!$G$3:$K$2404,2,FALSE))</f>
        <v>POSTE DE CONCRETO ARMADO DE 13/300/150/345</v>
      </c>
      <c r="L1034" s="142">
        <f t="shared" si="49"/>
        <v>0.52</v>
      </c>
    </row>
    <row r="1035" spans="1:12" x14ac:dyDescent="0.25">
      <c r="A1035" s="53">
        <f>+'Info ELECTRONORTE'!A1003</f>
        <v>999</v>
      </c>
      <c r="B1035" s="26" t="str">
        <f t="shared" si="50"/>
        <v>SICODI</v>
      </c>
      <c r="C1035" s="9" t="str">
        <f>+'Info ELECTRONORTE'!B1003</f>
        <v>LAMBAYEQUE</v>
      </c>
      <c r="D1035" s="9" t="str">
        <f>+'Info ELECTRONORTE'!C1003</f>
        <v>CUMBIL - CHICLAYO</v>
      </c>
      <c r="E1035" s="9" t="str">
        <f>+'Info ELECTRONORTE'!D1003</f>
        <v>CHICLAYO</v>
      </c>
      <c r="F1035" s="9" t="str">
        <f>+'Info ELECTRONORTE'!I1003</f>
        <v>Media Tension</v>
      </c>
      <c r="G1035" s="9">
        <f>+'Info ELECTRONORTE'!K1003</f>
        <v>13</v>
      </c>
      <c r="H1035" s="9" t="str">
        <f>+'Info ELECTRONORTE'!L1003</f>
        <v>Postes</v>
      </c>
      <c r="I1035" s="9" t="str">
        <f>+'Info ELECTRONORTE'!M1003</f>
        <v>Madera</v>
      </c>
      <c r="J1035" s="9" t="str">
        <f>+'Info ELECTRONORTE'!N1003</f>
        <v>PPM24</v>
      </c>
      <c r="K1035" s="9" t="str">
        <f>+IF(B1035="MOD INV_2018","Según corresponda",VLOOKUP(J1035,SICODI!$G$3:$K$2404,2,FALSE))</f>
        <v>POSTE DE MADERA TRATADA DE 13 mts. CL.5</v>
      </c>
      <c r="L1035" s="142">
        <f t="shared" si="49"/>
        <v>0.46</v>
      </c>
    </row>
    <row r="1036" spans="1:12" x14ac:dyDescent="0.25">
      <c r="A1036" s="53">
        <f>+'Info ELECTRONORTE'!A1004</f>
        <v>1000</v>
      </c>
      <c r="B1036" s="26" t="str">
        <f t="shared" si="50"/>
        <v>SICODI</v>
      </c>
      <c r="C1036" s="9" t="str">
        <f>+'Info ELECTRONORTE'!B1004</f>
        <v>LAMBAYEQUE</v>
      </c>
      <c r="D1036" s="9" t="str">
        <f>+'Info ELECTRONORTE'!C1004</f>
        <v>CUMBIL - CHICLAYO</v>
      </c>
      <c r="E1036" s="9" t="str">
        <f>+'Info ELECTRONORTE'!D1004</f>
        <v>CHICLAYO</v>
      </c>
      <c r="F1036" s="9" t="str">
        <f>+'Info ELECTRONORTE'!I1004</f>
        <v>Media Tension</v>
      </c>
      <c r="G1036" s="9">
        <f>+'Info ELECTRONORTE'!K1004</f>
        <v>12</v>
      </c>
      <c r="H1036" s="9" t="str">
        <f>+'Info ELECTRONORTE'!L1004</f>
        <v>Postes</v>
      </c>
      <c r="I1036" s="9" t="str">
        <f>+'Info ELECTRONORTE'!M1004</f>
        <v>Madera</v>
      </c>
      <c r="J1036" s="9" t="str">
        <f>+'Info ELECTRONORTE'!N1004</f>
        <v>PPM20</v>
      </c>
      <c r="K1036" s="9" t="str">
        <f>+IF(B1036="MOD INV_2018","Según corresponda",VLOOKUP(J1036,SICODI!$G$3:$K$2404,2,FALSE))</f>
        <v>POSTE DE MADERA TRATADA DE 12 mts. CL.5</v>
      </c>
      <c r="L1036" s="142">
        <f t="shared" si="49"/>
        <v>0.46</v>
      </c>
    </row>
    <row r="1037" spans="1:12" x14ac:dyDescent="0.25">
      <c r="A1037" s="53">
        <f>+'Info ELECTRONORTE'!A1005</f>
        <v>1001</v>
      </c>
      <c r="B1037" s="26" t="str">
        <f t="shared" si="50"/>
        <v>SICODI</v>
      </c>
      <c r="C1037" s="9" t="str">
        <f>+'Info ELECTRONORTE'!B1005</f>
        <v>LAMBAYEQUE</v>
      </c>
      <c r="D1037" s="9" t="str">
        <f>+'Info ELECTRONORTE'!C1005</f>
        <v>CUMBIL - CHICLAYO</v>
      </c>
      <c r="E1037" s="9" t="str">
        <f>+'Info ELECTRONORTE'!D1005</f>
        <v>CHICLAYO</v>
      </c>
      <c r="F1037" s="9" t="str">
        <f>+'Info ELECTRONORTE'!I1005</f>
        <v>Media Tension</v>
      </c>
      <c r="G1037" s="9">
        <f>+'Info ELECTRONORTE'!K1005</f>
        <v>12</v>
      </c>
      <c r="H1037" s="9" t="str">
        <f>+'Info ELECTRONORTE'!L1005</f>
        <v>Postes</v>
      </c>
      <c r="I1037" s="9" t="str">
        <f>+'Info ELECTRONORTE'!M1005</f>
        <v>Madera</v>
      </c>
      <c r="J1037" s="9" t="str">
        <f>+'Info ELECTRONORTE'!N1005</f>
        <v>PPM20</v>
      </c>
      <c r="K1037" s="9" t="str">
        <f>+IF(B1037="MOD INV_2018","Según corresponda",VLOOKUP(J1037,SICODI!$G$3:$K$2404,2,FALSE))</f>
        <v>POSTE DE MADERA TRATADA DE 12 mts. CL.5</v>
      </c>
      <c r="L1037" s="142">
        <f t="shared" si="49"/>
        <v>0.46</v>
      </c>
    </row>
    <row r="1038" spans="1:12" x14ac:dyDescent="0.25">
      <c r="A1038" s="53">
        <f>+'Info ELECTRONORTE'!A1006</f>
        <v>1002</v>
      </c>
      <c r="B1038" s="26" t="str">
        <f t="shared" si="50"/>
        <v>SICODI</v>
      </c>
      <c r="C1038" s="9" t="str">
        <f>+'Info ELECTRONORTE'!B1006</f>
        <v>LAMBAYEQUE</v>
      </c>
      <c r="D1038" s="9" t="str">
        <f>+'Info ELECTRONORTE'!C1006</f>
        <v>CUMBIL - CHICLAYO</v>
      </c>
      <c r="E1038" s="9" t="str">
        <f>+'Info ELECTRONORTE'!D1006</f>
        <v>CHICLAYO</v>
      </c>
      <c r="F1038" s="9" t="str">
        <f>+'Info ELECTRONORTE'!I1006</f>
        <v>Media Tension</v>
      </c>
      <c r="G1038" s="9">
        <f>+'Info ELECTRONORTE'!K1006</f>
        <v>12</v>
      </c>
      <c r="H1038" s="9" t="str">
        <f>+'Info ELECTRONORTE'!L1006</f>
        <v>Postes</v>
      </c>
      <c r="I1038" s="9" t="str">
        <f>+'Info ELECTRONORTE'!M1006</f>
        <v>Madera</v>
      </c>
      <c r="J1038" s="9" t="str">
        <f>+'Info ELECTRONORTE'!N1006</f>
        <v>PPM20</v>
      </c>
      <c r="K1038" s="9" t="str">
        <f>+IF(B1038="MOD INV_2018","Según corresponda",VLOOKUP(J1038,SICODI!$G$3:$K$2404,2,FALSE))</f>
        <v>POSTE DE MADERA TRATADA DE 12 mts. CL.5</v>
      </c>
      <c r="L1038" s="142">
        <f t="shared" si="49"/>
        <v>0.46</v>
      </c>
    </row>
    <row r="1039" spans="1:12" x14ac:dyDescent="0.25">
      <c r="A1039" s="53">
        <f>+'Info ELECTRONORTE'!A1007</f>
        <v>1003</v>
      </c>
      <c r="B1039" s="26" t="str">
        <f t="shared" si="50"/>
        <v>SICODI</v>
      </c>
      <c r="C1039" s="9" t="str">
        <f>+'Info ELECTRONORTE'!B1007</f>
        <v>LAMBAYEQUE</v>
      </c>
      <c r="D1039" s="9" t="str">
        <f>+'Info ELECTRONORTE'!C1007</f>
        <v>CUMBIL - CHICLAYO</v>
      </c>
      <c r="E1039" s="9" t="str">
        <f>+'Info ELECTRONORTE'!D1007</f>
        <v>CHICLAYO</v>
      </c>
      <c r="F1039" s="9" t="str">
        <f>+'Info ELECTRONORTE'!I1007</f>
        <v>Media Tension</v>
      </c>
      <c r="G1039" s="9">
        <f>+'Info ELECTRONORTE'!K1007</f>
        <v>12</v>
      </c>
      <c r="H1039" s="9" t="str">
        <f>+'Info ELECTRONORTE'!L1007</f>
        <v>Postes</v>
      </c>
      <c r="I1039" s="9" t="str">
        <f>+'Info ELECTRONORTE'!M1007</f>
        <v>Madera</v>
      </c>
      <c r="J1039" s="9" t="str">
        <f>+'Info ELECTRONORTE'!N1007</f>
        <v>PPM20</v>
      </c>
      <c r="K1039" s="9" t="str">
        <f>+IF(B1039="MOD INV_2018","Según corresponda",VLOOKUP(J1039,SICODI!$G$3:$K$2404,2,FALSE))</f>
        <v>POSTE DE MADERA TRATADA DE 12 mts. CL.5</v>
      </c>
      <c r="L1039" s="142">
        <f t="shared" si="49"/>
        <v>0.46</v>
      </c>
    </row>
    <row r="1040" spans="1:12" x14ac:dyDescent="0.25">
      <c r="A1040" s="53">
        <f>+'Info ELECTRONORTE'!A1008</f>
        <v>1004</v>
      </c>
      <c r="B1040" s="26" t="str">
        <f t="shared" si="50"/>
        <v>SICODI</v>
      </c>
      <c r="C1040" s="9" t="str">
        <f>+'Info ELECTRONORTE'!B1008</f>
        <v>LAMBAYEQUE</v>
      </c>
      <c r="D1040" s="9" t="str">
        <f>+'Info ELECTRONORTE'!C1008</f>
        <v>CUMBIL - CHICLAYO</v>
      </c>
      <c r="E1040" s="9" t="str">
        <f>+'Info ELECTRONORTE'!D1008</f>
        <v>CHICLAYO</v>
      </c>
      <c r="F1040" s="9" t="str">
        <f>+'Info ELECTRONORTE'!I1008</f>
        <v>Media Tension</v>
      </c>
      <c r="G1040" s="9">
        <f>+'Info ELECTRONORTE'!K1008</f>
        <v>12</v>
      </c>
      <c r="H1040" s="9" t="str">
        <f>+'Info ELECTRONORTE'!L1008</f>
        <v>Postes</v>
      </c>
      <c r="I1040" s="9" t="str">
        <f>+'Info ELECTRONORTE'!M1008</f>
        <v>Madera</v>
      </c>
      <c r="J1040" s="9" t="str">
        <f>+'Info ELECTRONORTE'!N1008</f>
        <v>PPM20</v>
      </c>
      <c r="K1040" s="9" t="str">
        <f>+IF(B1040="MOD INV_2018","Según corresponda",VLOOKUP(J1040,SICODI!$G$3:$K$2404,2,FALSE))</f>
        <v>POSTE DE MADERA TRATADA DE 12 mts. CL.5</v>
      </c>
      <c r="L1040" s="142">
        <f t="shared" si="49"/>
        <v>0.46</v>
      </c>
    </row>
    <row r="1041" spans="1:12" x14ac:dyDescent="0.25">
      <c r="A1041" s="53">
        <f>+'Info ELECTRONORTE'!A1009</f>
        <v>1005</v>
      </c>
      <c r="B1041" s="26" t="str">
        <f t="shared" si="50"/>
        <v>SICODI</v>
      </c>
      <c r="C1041" s="9" t="str">
        <f>+'Info ELECTRONORTE'!B1009</f>
        <v>LAMBAYEQUE</v>
      </c>
      <c r="D1041" s="9" t="str">
        <f>+'Info ELECTRONORTE'!C1009</f>
        <v>CUMBIL - CHICLAYO</v>
      </c>
      <c r="E1041" s="9" t="str">
        <f>+'Info ELECTRONORTE'!D1009</f>
        <v>CHICLAYO</v>
      </c>
      <c r="F1041" s="9" t="str">
        <f>+'Info ELECTRONORTE'!I1009</f>
        <v>Media Tension</v>
      </c>
      <c r="G1041" s="9">
        <f>+'Info ELECTRONORTE'!K1009</f>
        <v>12</v>
      </c>
      <c r="H1041" s="9" t="str">
        <f>+'Info ELECTRONORTE'!L1009</f>
        <v>Postes</v>
      </c>
      <c r="I1041" s="9" t="str">
        <f>+'Info ELECTRONORTE'!M1009</f>
        <v>Madera</v>
      </c>
      <c r="J1041" s="9" t="str">
        <f>+'Info ELECTRONORTE'!N1009</f>
        <v>PPM20</v>
      </c>
      <c r="K1041" s="9" t="str">
        <f>+IF(B1041="MOD INV_2018","Según corresponda",VLOOKUP(J1041,SICODI!$G$3:$K$2404,2,FALSE))</f>
        <v>POSTE DE MADERA TRATADA DE 12 mts. CL.5</v>
      </c>
      <c r="L1041" s="142">
        <f t="shared" si="49"/>
        <v>0.46</v>
      </c>
    </row>
    <row r="1042" spans="1:12" x14ac:dyDescent="0.25">
      <c r="A1042" s="53">
        <f>+'Info ELECTRONORTE'!A1010</f>
        <v>1006</v>
      </c>
      <c r="B1042" s="26" t="str">
        <f t="shared" si="50"/>
        <v>SICODI</v>
      </c>
      <c r="C1042" s="9" t="str">
        <f>+'Info ELECTRONORTE'!B1010</f>
        <v>LAMBAYEQUE</v>
      </c>
      <c r="D1042" s="9" t="str">
        <f>+'Info ELECTRONORTE'!C1010</f>
        <v>CUMBIL - CHICLAYO</v>
      </c>
      <c r="E1042" s="9" t="str">
        <f>+'Info ELECTRONORTE'!D1010</f>
        <v>CHICLAYO</v>
      </c>
      <c r="F1042" s="9" t="str">
        <f>+'Info ELECTRONORTE'!I1010</f>
        <v>Media Tension</v>
      </c>
      <c r="G1042" s="9">
        <f>+'Info ELECTRONORTE'!K1010</f>
        <v>12</v>
      </c>
      <c r="H1042" s="9" t="str">
        <f>+'Info ELECTRONORTE'!L1010</f>
        <v>Postes</v>
      </c>
      <c r="I1042" s="9" t="str">
        <f>+'Info ELECTRONORTE'!M1010</f>
        <v>Madera</v>
      </c>
      <c r="J1042" s="9" t="str">
        <f>+'Info ELECTRONORTE'!N1010</f>
        <v>PPM20</v>
      </c>
      <c r="K1042" s="9" t="str">
        <f>+IF(B1042="MOD INV_2018","Según corresponda",VLOOKUP(J1042,SICODI!$G$3:$K$2404,2,FALSE))</f>
        <v>POSTE DE MADERA TRATADA DE 12 mts. CL.5</v>
      </c>
      <c r="L1042" s="142">
        <f t="shared" si="49"/>
        <v>0.46</v>
      </c>
    </row>
    <row r="1043" spans="1:12" x14ac:dyDescent="0.25">
      <c r="A1043" s="53">
        <f>+'Info ELECTRONORTE'!A1011</f>
        <v>1007</v>
      </c>
      <c r="B1043" s="26" t="str">
        <f t="shared" si="50"/>
        <v>SICODI</v>
      </c>
      <c r="C1043" s="9" t="str">
        <f>+'Info ELECTRONORTE'!B1011</f>
        <v>LAMBAYEQUE</v>
      </c>
      <c r="D1043" s="9" t="str">
        <f>+'Info ELECTRONORTE'!C1011</f>
        <v>CUMBIL - CHICLAYO</v>
      </c>
      <c r="E1043" s="9" t="str">
        <f>+'Info ELECTRONORTE'!D1011</f>
        <v>CHICLAYO</v>
      </c>
      <c r="F1043" s="9" t="str">
        <f>+'Info ELECTRONORTE'!I1011</f>
        <v>Media Tension</v>
      </c>
      <c r="G1043" s="9">
        <f>+'Info ELECTRONORTE'!K1011</f>
        <v>12</v>
      </c>
      <c r="H1043" s="9" t="str">
        <f>+'Info ELECTRONORTE'!L1011</f>
        <v>Postes</v>
      </c>
      <c r="I1043" s="9" t="str">
        <f>+'Info ELECTRONORTE'!M1011</f>
        <v>Madera</v>
      </c>
      <c r="J1043" s="9" t="str">
        <f>+'Info ELECTRONORTE'!N1011</f>
        <v>PPM20</v>
      </c>
      <c r="K1043" s="9" t="str">
        <f>+IF(B1043="MOD INV_2018","Según corresponda",VLOOKUP(J1043,SICODI!$G$3:$K$2404,2,FALSE))</f>
        <v>POSTE DE MADERA TRATADA DE 12 mts. CL.5</v>
      </c>
      <c r="L1043" s="142">
        <f t="shared" si="49"/>
        <v>0.46</v>
      </c>
    </row>
    <row r="1044" spans="1:12" x14ac:dyDescent="0.25">
      <c r="A1044" s="53">
        <f>+'Info ELECTRONORTE'!A1012</f>
        <v>1008</v>
      </c>
      <c r="B1044" s="26" t="str">
        <f t="shared" si="50"/>
        <v>SICODI</v>
      </c>
      <c r="C1044" s="9" t="str">
        <f>+'Info ELECTRONORTE'!B1012</f>
        <v>LAMBAYEQUE</v>
      </c>
      <c r="D1044" s="9" t="str">
        <f>+'Info ELECTRONORTE'!C1012</f>
        <v>CUMBIL - CHICLAYO</v>
      </c>
      <c r="E1044" s="9" t="str">
        <f>+'Info ELECTRONORTE'!D1012</f>
        <v>CHICLAYO</v>
      </c>
      <c r="F1044" s="9" t="str">
        <f>+'Info ELECTRONORTE'!I1012</f>
        <v>Media Tension</v>
      </c>
      <c r="G1044" s="9">
        <f>+'Info ELECTRONORTE'!K1012</f>
        <v>12</v>
      </c>
      <c r="H1044" s="9" t="str">
        <f>+'Info ELECTRONORTE'!L1012</f>
        <v>Postes</v>
      </c>
      <c r="I1044" s="9" t="str">
        <f>+'Info ELECTRONORTE'!M1012</f>
        <v>Madera</v>
      </c>
      <c r="J1044" s="9" t="str">
        <f>+'Info ELECTRONORTE'!N1012</f>
        <v>PPM20</v>
      </c>
      <c r="K1044" s="9" t="str">
        <f>+IF(B1044="MOD INV_2018","Según corresponda",VLOOKUP(J1044,SICODI!$G$3:$K$2404,2,FALSE))</f>
        <v>POSTE DE MADERA TRATADA DE 12 mts. CL.5</v>
      </c>
      <c r="L1044" s="142">
        <f t="shared" si="49"/>
        <v>0.46</v>
      </c>
    </row>
    <row r="1045" spans="1:12" x14ac:dyDescent="0.25">
      <c r="A1045" s="53">
        <f>+'Info ELECTRONORTE'!A1013</f>
        <v>1009</v>
      </c>
      <c r="B1045" s="26" t="str">
        <f t="shared" si="50"/>
        <v>SICODI</v>
      </c>
      <c r="C1045" s="9" t="str">
        <f>+'Info ELECTRONORTE'!B1013</f>
        <v>LAMBAYEQUE</v>
      </c>
      <c r="D1045" s="9" t="str">
        <f>+'Info ELECTRONORTE'!C1013</f>
        <v>CUMBIL - CHICLAYO</v>
      </c>
      <c r="E1045" s="9" t="str">
        <f>+'Info ELECTRONORTE'!D1013</f>
        <v>CHICLAYO</v>
      </c>
      <c r="F1045" s="9" t="str">
        <f>+'Info ELECTRONORTE'!I1013</f>
        <v>Media Tension</v>
      </c>
      <c r="G1045" s="9">
        <f>+'Info ELECTRONORTE'!K1013</f>
        <v>12</v>
      </c>
      <c r="H1045" s="9" t="str">
        <f>+'Info ELECTRONORTE'!L1013</f>
        <v>Postes</v>
      </c>
      <c r="I1045" s="9" t="str">
        <f>+'Info ELECTRONORTE'!M1013</f>
        <v>Madera</v>
      </c>
      <c r="J1045" s="9" t="str">
        <f>+'Info ELECTRONORTE'!N1013</f>
        <v>PPM20</v>
      </c>
      <c r="K1045" s="9" t="str">
        <f>+IF(B1045="MOD INV_2018","Según corresponda",VLOOKUP(J1045,SICODI!$G$3:$K$2404,2,FALSE))</f>
        <v>POSTE DE MADERA TRATADA DE 12 mts. CL.5</v>
      </c>
      <c r="L1045" s="142">
        <f t="shared" si="49"/>
        <v>0.46</v>
      </c>
    </row>
    <row r="1046" spans="1:12" x14ac:dyDescent="0.25">
      <c r="A1046" s="53">
        <f>+'Info ELECTRONORTE'!A1014</f>
        <v>1010</v>
      </c>
      <c r="B1046" s="26" t="str">
        <f t="shared" si="50"/>
        <v>SICODI</v>
      </c>
      <c r="C1046" s="9" t="str">
        <f>+'Info ELECTRONORTE'!B1014</f>
        <v>LAMBAYEQUE</v>
      </c>
      <c r="D1046" s="9" t="str">
        <f>+'Info ELECTRONORTE'!C1014</f>
        <v>CUMBIL - CHICLAYO</v>
      </c>
      <c r="E1046" s="9" t="str">
        <f>+'Info ELECTRONORTE'!D1014</f>
        <v>CHICLAYO</v>
      </c>
      <c r="F1046" s="9" t="str">
        <f>+'Info ELECTRONORTE'!I1014</f>
        <v>Media Tension</v>
      </c>
      <c r="G1046" s="9">
        <f>+'Info ELECTRONORTE'!K1014</f>
        <v>12</v>
      </c>
      <c r="H1046" s="9" t="str">
        <f>+'Info ELECTRONORTE'!L1014</f>
        <v>Postes</v>
      </c>
      <c r="I1046" s="9" t="str">
        <f>+'Info ELECTRONORTE'!M1014</f>
        <v>Madera</v>
      </c>
      <c r="J1046" s="9" t="str">
        <f>+'Info ELECTRONORTE'!N1014</f>
        <v>PPM20</v>
      </c>
      <c r="K1046" s="9" t="str">
        <f>+IF(B1046="MOD INV_2018","Según corresponda",VLOOKUP(J1046,SICODI!$G$3:$K$2404,2,FALSE))</f>
        <v>POSTE DE MADERA TRATADA DE 12 mts. CL.5</v>
      </c>
      <c r="L1046" s="142">
        <f t="shared" si="49"/>
        <v>0.46</v>
      </c>
    </row>
    <row r="1047" spans="1:12" x14ac:dyDescent="0.25">
      <c r="A1047" s="53">
        <f>+'Info ELECTRONORTE'!A1015</f>
        <v>1011</v>
      </c>
      <c r="B1047" s="26" t="str">
        <f t="shared" si="50"/>
        <v>SICODI</v>
      </c>
      <c r="C1047" s="9" t="str">
        <f>+'Info ELECTRONORTE'!B1015</f>
        <v>LAMBAYEQUE</v>
      </c>
      <c r="D1047" s="9" t="str">
        <f>+'Info ELECTRONORTE'!C1015</f>
        <v>CUMBIL - CHICLAYO</v>
      </c>
      <c r="E1047" s="9" t="str">
        <f>+'Info ELECTRONORTE'!D1015</f>
        <v>CHICLAYO</v>
      </c>
      <c r="F1047" s="9" t="str">
        <f>+'Info ELECTRONORTE'!I1015</f>
        <v>Media Tension</v>
      </c>
      <c r="G1047" s="9">
        <f>+'Info ELECTRONORTE'!K1015</f>
        <v>12</v>
      </c>
      <c r="H1047" s="9" t="str">
        <f>+'Info ELECTRONORTE'!L1015</f>
        <v>Postes</v>
      </c>
      <c r="I1047" s="9" t="str">
        <f>+'Info ELECTRONORTE'!M1015</f>
        <v>Madera</v>
      </c>
      <c r="J1047" s="9" t="str">
        <f>+'Info ELECTRONORTE'!N1015</f>
        <v>PPM20</v>
      </c>
      <c r="K1047" s="9" t="str">
        <f>+IF(B1047="MOD INV_2018","Según corresponda",VLOOKUP(J1047,SICODI!$G$3:$K$2404,2,FALSE))</f>
        <v>POSTE DE MADERA TRATADA DE 12 mts. CL.5</v>
      </c>
      <c r="L1047" s="142">
        <f t="shared" si="49"/>
        <v>0.46</v>
      </c>
    </row>
    <row r="1048" spans="1:12" x14ac:dyDescent="0.25">
      <c r="A1048" s="53">
        <f>+'Info ELECTRONORTE'!A1016</f>
        <v>1012</v>
      </c>
      <c r="B1048" s="26" t="str">
        <f t="shared" si="50"/>
        <v>SICODI</v>
      </c>
      <c r="C1048" s="9" t="str">
        <f>+'Info ELECTRONORTE'!B1016</f>
        <v>LAMBAYEQUE</v>
      </c>
      <c r="D1048" s="9" t="str">
        <f>+'Info ELECTRONORTE'!C1016</f>
        <v>CUMBIL - CHICLAYO</v>
      </c>
      <c r="E1048" s="9" t="str">
        <f>+'Info ELECTRONORTE'!D1016</f>
        <v>CHICLAYO</v>
      </c>
      <c r="F1048" s="9" t="str">
        <f>+'Info ELECTRONORTE'!I1016</f>
        <v>Media Tension</v>
      </c>
      <c r="G1048" s="9">
        <f>+'Info ELECTRONORTE'!K1016</f>
        <v>12</v>
      </c>
      <c r="H1048" s="9" t="str">
        <f>+'Info ELECTRONORTE'!L1016</f>
        <v>Postes</v>
      </c>
      <c r="I1048" s="9" t="str">
        <f>+'Info ELECTRONORTE'!M1016</f>
        <v>Madera</v>
      </c>
      <c r="J1048" s="9" t="str">
        <f>+'Info ELECTRONORTE'!N1016</f>
        <v>PPM20</v>
      </c>
      <c r="K1048" s="9" t="str">
        <f>+IF(B1048="MOD INV_2018","Según corresponda",VLOOKUP(J1048,SICODI!$G$3:$K$2404,2,FALSE))</f>
        <v>POSTE DE MADERA TRATADA DE 12 mts. CL.5</v>
      </c>
      <c r="L1048" s="142">
        <f t="shared" si="49"/>
        <v>0.46</v>
      </c>
    </row>
    <row r="1049" spans="1:12" x14ac:dyDescent="0.25">
      <c r="A1049" s="53">
        <f>+'Info ELECTRONORTE'!A1017</f>
        <v>1013</v>
      </c>
      <c r="B1049" s="26" t="str">
        <f t="shared" si="50"/>
        <v>SICODI</v>
      </c>
      <c r="C1049" s="9" t="str">
        <f>+'Info ELECTRONORTE'!B1017</f>
        <v>LAMBAYEQUE</v>
      </c>
      <c r="D1049" s="9" t="str">
        <f>+'Info ELECTRONORTE'!C1017</f>
        <v>CUMBIL - CHICLAYO</v>
      </c>
      <c r="E1049" s="9" t="str">
        <f>+'Info ELECTRONORTE'!D1017</f>
        <v>CHICLAYO</v>
      </c>
      <c r="F1049" s="9" t="str">
        <f>+'Info ELECTRONORTE'!I1017</f>
        <v>Media Tension</v>
      </c>
      <c r="G1049" s="9">
        <f>+'Info ELECTRONORTE'!K1017</f>
        <v>12</v>
      </c>
      <c r="H1049" s="9" t="str">
        <f>+'Info ELECTRONORTE'!L1017</f>
        <v>Postes</v>
      </c>
      <c r="I1049" s="9" t="str">
        <f>+'Info ELECTRONORTE'!M1017</f>
        <v>Madera</v>
      </c>
      <c r="J1049" s="9" t="str">
        <f>+'Info ELECTRONORTE'!N1017</f>
        <v>PPM20</v>
      </c>
      <c r="K1049" s="9" t="str">
        <f>+IF(B1049="MOD INV_2018","Según corresponda",VLOOKUP(J1049,SICODI!$G$3:$K$2404,2,FALSE))</f>
        <v>POSTE DE MADERA TRATADA DE 12 mts. CL.5</v>
      </c>
      <c r="L1049" s="142">
        <f t="shared" si="49"/>
        <v>0.46</v>
      </c>
    </row>
    <row r="1050" spans="1:12" x14ac:dyDescent="0.25">
      <c r="A1050" s="53">
        <f>+'Info ELECTRONORTE'!A1018</f>
        <v>1014</v>
      </c>
      <c r="B1050" s="26" t="str">
        <f t="shared" si="50"/>
        <v>SICODI</v>
      </c>
      <c r="C1050" s="9" t="str">
        <f>+'Info ELECTRONORTE'!B1018</f>
        <v>LAMBAYEQUE</v>
      </c>
      <c r="D1050" s="9" t="str">
        <f>+'Info ELECTRONORTE'!C1018</f>
        <v>CUMBIL - CHICLAYO</v>
      </c>
      <c r="E1050" s="9" t="str">
        <f>+'Info ELECTRONORTE'!D1018</f>
        <v>CHICLAYO</v>
      </c>
      <c r="F1050" s="9" t="str">
        <f>+'Info ELECTRONORTE'!I1018</f>
        <v>Media Tension</v>
      </c>
      <c r="G1050" s="9">
        <f>+'Info ELECTRONORTE'!K1018</f>
        <v>12</v>
      </c>
      <c r="H1050" s="9" t="str">
        <f>+'Info ELECTRONORTE'!L1018</f>
        <v>Postes</v>
      </c>
      <c r="I1050" s="9" t="str">
        <f>+'Info ELECTRONORTE'!M1018</f>
        <v>Madera</v>
      </c>
      <c r="J1050" s="9" t="str">
        <f>+'Info ELECTRONORTE'!N1018</f>
        <v>PPM20</v>
      </c>
      <c r="K1050" s="9" t="str">
        <f>+IF(B1050="MOD INV_2018","Según corresponda",VLOOKUP(J1050,SICODI!$G$3:$K$2404,2,FALSE))</f>
        <v>POSTE DE MADERA TRATADA DE 12 mts. CL.5</v>
      </c>
      <c r="L1050" s="142">
        <f t="shared" si="49"/>
        <v>0.46</v>
      </c>
    </row>
    <row r="1051" spans="1:12" x14ac:dyDescent="0.25">
      <c r="A1051" s="53">
        <f>+'Info ELECTRONORTE'!A1019</f>
        <v>1015</v>
      </c>
      <c r="B1051" s="26" t="str">
        <f t="shared" si="50"/>
        <v>SICODI</v>
      </c>
      <c r="C1051" s="9" t="str">
        <f>+'Info ELECTRONORTE'!B1019</f>
        <v>LAMBAYEQUE</v>
      </c>
      <c r="D1051" s="9" t="str">
        <f>+'Info ELECTRONORTE'!C1019</f>
        <v>CUMBIL - CHICLAYO</v>
      </c>
      <c r="E1051" s="9" t="str">
        <f>+'Info ELECTRONORTE'!D1019</f>
        <v>CHICLAYO</v>
      </c>
      <c r="F1051" s="9" t="str">
        <f>+'Info ELECTRONORTE'!I1019</f>
        <v>Media Tension</v>
      </c>
      <c r="G1051" s="9">
        <f>+'Info ELECTRONORTE'!K1019</f>
        <v>12</v>
      </c>
      <c r="H1051" s="9" t="str">
        <f>+'Info ELECTRONORTE'!L1019</f>
        <v>Postes</v>
      </c>
      <c r="I1051" s="9" t="str">
        <f>+'Info ELECTRONORTE'!M1019</f>
        <v>Madera</v>
      </c>
      <c r="J1051" s="9" t="str">
        <f>+'Info ELECTRONORTE'!N1019</f>
        <v>PPM20</v>
      </c>
      <c r="K1051" s="9" t="str">
        <f>+IF(B1051="MOD INV_2018","Según corresponda",VLOOKUP(J1051,SICODI!$G$3:$K$2404,2,FALSE))</f>
        <v>POSTE DE MADERA TRATADA DE 12 mts. CL.5</v>
      </c>
      <c r="L1051" s="142">
        <f t="shared" si="49"/>
        <v>0.46</v>
      </c>
    </row>
    <row r="1052" spans="1:12" x14ac:dyDescent="0.25">
      <c r="A1052" s="53">
        <f>+'Info ELECTRONORTE'!A1020</f>
        <v>1016</v>
      </c>
      <c r="B1052" s="26" t="str">
        <f t="shared" si="50"/>
        <v>SICODI</v>
      </c>
      <c r="C1052" s="9" t="str">
        <f>+'Info ELECTRONORTE'!B1020</f>
        <v>LAMBAYEQUE</v>
      </c>
      <c r="D1052" s="9" t="str">
        <f>+'Info ELECTRONORTE'!C1020</f>
        <v>CUMBIL - CHICLAYO</v>
      </c>
      <c r="E1052" s="9" t="str">
        <f>+'Info ELECTRONORTE'!D1020</f>
        <v>CHICLAYO</v>
      </c>
      <c r="F1052" s="9" t="str">
        <f>+'Info ELECTRONORTE'!I1020</f>
        <v>Media Tension</v>
      </c>
      <c r="G1052" s="9">
        <f>+'Info ELECTRONORTE'!K1020</f>
        <v>12</v>
      </c>
      <c r="H1052" s="9" t="str">
        <f>+'Info ELECTRONORTE'!L1020</f>
        <v>Postes</v>
      </c>
      <c r="I1052" s="9" t="str">
        <f>+'Info ELECTRONORTE'!M1020</f>
        <v>Madera</v>
      </c>
      <c r="J1052" s="9" t="str">
        <f>+'Info ELECTRONORTE'!N1020</f>
        <v>PPM20</v>
      </c>
      <c r="K1052" s="9" t="str">
        <f>+IF(B1052="MOD INV_2018","Según corresponda",VLOOKUP(J1052,SICODI!$G$3:$K$2404,2,FALSE))</f>
        <v>POSTE DE MADERA TRATADA DE 12 mts. CL.5</v>
      </c>
      <c r="L1052" s="142">
        <f t="shared" si="49"/>
        <v>0.46</v>
      </c>
    </row>
    <row r="1053" spans="1:12" x14ac:dyDescent="0.25">
      <c r="A1053" s="53">
        <f>+'Info ELECTRONORTE'!A1021</f>
        <v>1017</v>
      </c>
      <c r="B1053" s="26" t="str">
        <f t="shared" si="50"/>
        <v>SICODI</v>
      </c>
      <c r="C1053" s="9" t="str">
        <f>+'Info ELECTRONORTE'!B1021</f>
        <v>LAMBAYEQUE</v>
      </c>
      <c r="D1053" s="9" t="str">
        <f>+'Info ELECTRONORTE'!C1021</f>
        <v>CUMBIL - CHICLAYO</v>
      </c>
      <c r="E1053" s="9" t="str">
        <f>+'Info ELECTRONORTE'!D1021</f>
        <v>CHICLAYO</v>
      </c>
      <c r="F1053" s="9" t="str">
        <f>+'Info ELECTRONORTE'!I1021</f>
        <v>Media Tension</v>
      </c>
      <c r="G1053" s="9">
        <f>+'Info ELECTRONORTE'!K1021</f>
        <v>12</v>
      </c>
      <c r="H1053" s="9" t="str">
        <f>+'Info ELECTRONORTE'!L1021</f>
        <v>Postes</v>
      </c>
      <c r="I1053" s="9" t="str">
        <f>+'Info ELECTRONORTE'!M1021</f>
        <v>Madera</v>
      </c>
      <c r="J1053" s="9" t="str">
        <f>+'Info ELECTRONORTE'!N1021</f>
        <v>PPM20</v>
      </c>
      <c r="K1053" s="9" t="str">
        <f>+IF(B1053="MOD INV_2018","Según corresponda",VLOOKUP(J1053,SICODI!$G$3:$K$2404,2,FALSE))</f>
        <v>POSTE DE MADERA TRATADA DE 12 mts. CL.5</v>
      </c>
      <c r="L1053" s="142">
        <f t="shared" si="49"/>
        <v>0.46</v>
      </c>
    </row>
    <row r="1054" spans="1:12" x14ac:dyDescent="0.25">
      <c r="A1054" s="53">
        <f>+'Info ELECTRONORTE'!A1022</f>
        <v>1018</v>
      </c>
      <c r="B1054" s="26" t="str">
        <f t="shared" si="50"/>
        <v>SICODI</v>
      </c>
      <c r="C1054" s="9" t="str">
        <f>+'Info ELECTRONORTE'!B1022</f>
        <v>LAMBAYEQUE</v>
      </c>
      <c r="D1054" s="9" t="str">
        <f>+'Info ELECTRONORTE'!C1022</f>
        <v>CUMBIL - CHICLAYO</v>
      </c>
      <c r="E1054" s="9" t="str">
        <f>+'Info ELECTRONORTE'!D1022</f>
        <v>CHICLAYO</v>
      </c>
      <c r="F1054" s="9" t="str">
        <f>+'Info ELECTRONORTE'!I1022</f>
        <v>Media Tension</v>
      </c>
      <c r="G1054" s="9">
        <f>+'Info ELECTRONORTE'!K1022</f>
        <v>12</v>
      </c>
      <c r="H1054" s="9" t="str">
        <f>+'Info ELECTRONORTE'!L1022</f>
        <v>Postes</v>
      </c>
      <c r="I1054" s="9" t="str">
        <f>+'Info ELECTRONORTE'!M1022</f>
        <v>Madera</v>
      </c>
      <c r="J1054" s="9" t="str">
        <f>+'Info ELECTRONORTE'!N1022</f>
        <v>PPM20</v>
      </c>
      <c r="K1054" s="9" t="str">
        <f>+IF(B1054="MOD INV_2018","Según corresponda",VLOOKUP(J1054,SICODI!$G$3:$K$2404,2,FALSE))</f>
        <v>POSTE DE MADERA TRATADA DE 12 mts. CL.5</v>
      </c>
      <c r="L1054" s="142">
        <f t="shared" si="49"/>
        <v>0.46</v>
      </c>
    </row>
    <row r="1055" spans="1:12" x14ac:dyDescent="0.25">
      <c r="A1055" s="53">
        <f>+'Info ELECTRONORTE'!A1023</f>
        <v>1019</v>
      </c>
      <c r="B1055" s="26" t="str">
        <f t="shared" si="50"/>
        <v>SICODI</v>
      </c>
      <c r="C1055" s="9" t="str">
        <f>+'Info ELECTRONORTE'!B1023</f>
        <v>LAMBAYEQUE</v>
      </c>
      <c r="D1055" s="9" t="str">
        <f>+'Info ELECTRONORTE'!C1023</f>
        <v>CUMBIL - CHICLAYO</v>
      </c>
      <c r="E1055" s="9" t="str">
        <f>+'Info ELECTRONORTE'!D1023</f>
        <v>CHICLAYO</v>
      </c>
      <c r="F1055" s="9" t="str">
        <f>+'Info ELECTRONORTE'!I1023</f>
        <v>Media Tension</v>
      </c>
      <c r="G1055" s="9">
        <f>+'Info ELECTRONORTE'!K1023</f>
        <v>12</v>
      </c>
      <c r="H1055" s="9" t="str">
        <f>+'Info ELECTRONORTE'!L1023</f>
        <v>Postes</v>
      </c>
      <c r="I1055" s="9" t="str">
        <f>+'Info ELECTRONORTE'!M1023</f>
        <v>Concreto</v>
      </c>
      <c r="J1055" s="9" t="str">
        <f>+'Info ELECTRONORTE'!N1023</f>
        <v>PPC16</v>
      </c>
      <c r="K1055" s="9" t="str">
        <f>+IF(B1055="MOD INV_2018","Según corresponda",VLOOKUP(J1055,SICODI!$G$3:$K$2404,2,FALSE))</f>
        <v>POSTE DE CONCRETO ARMADO DE 12/300/150/330</v>
      </c>
      <c r="L1055" s="142">
        <f t="shared" si="49"/>
        <v>0.52</v>
      </c>
    </row>
    <row r="1056" spans="1:12" x14ac:dyDescent="0.25">
      <c r="A1056" s="53">
        <f>+'Info ELECTRONORTE'!A1024</f>
        <v>1020</v>
      </c>
      <c r="B1056" s="26" t="str">
        <f t="shared" si="50"/>
        <v>SICODI</v>
      </c>
      <c r="C1056" s="9" t="str">
        <f>+'Info ELECTRONORTE'!B1024</f>
        <v>LAMBAYEQUE</v>
      </c>
      <c r="D1056" s="9" t="str">
        <f>+'Info ELECTRONORTE'!C1024</f>
        <v>CUMBIL - CHICLAYO</v>
      </c>
      <c r="E1056" s="9" t="str">
        <f>+'Info ELECTRONORTE'!D1024</f>
        <v>CHICLAYO</v>
      </c>
      <c r="F1056" s="9" t="str">
        <f>+'Info ELECTRONORTE'!I1024</f>
        <v>Media Tension</v>
      </c>
      <c r="G1056" s="9">
        <f>+'Info ELECTRONORTE'!K1024</f>
        <v>12</v>
      </c>
      <c r="H1056" s="9" t="str">
        <f>+'Info ELECTRONORTE'!L1024</f>
        <v>Postes</v>
      </c>
      <c r="I1056" s="9" t="str">
        <f>+'Info ELECTRONORTE'!M1024</f>
        <v>Concreto</v>
      </c>
      <c r="J1056" s="9" t="str">
        <f>+'Info ELECTRONORTE'!N1024</f>
        <v>PPC16</v>
      </c>
      <c r="K1056" s="9" t="str">
        <f>+IF(B1056="MOD INV_2018","Según corresponda",VLOOKUP(J1056,SICODI!$G$3:$K$2404,2,FALSE))</f>
        <v>POSTE DE CONCRETO ARMADO DE 12/300/150/330</v>
      </c>
      <c r="L1056" s="142">
        <f t="shared" si="49"/>
        <v>0.52</v>
      </c>
    </row>
    <row r="1057" spans="1:12" x14ac:dyDescent="0.25">
      <c r="A1057" s="53">
        <f>+'Info ELECTRONORTE'!A1025</f>
        <v>1021</v>
      </c>
      <c r="B1057" s="26" t="str">
        <f t="shared" si="50"/>
        <v>SICODI</v>
      </c>
      <c r="C1057" s="9" t="str">
        <f>+'Info ELECTRONORTE'!B1025</f>
        <v>LAMBAYEQUE</v>
      </c>
      <c r="D1057" s="9" t="str">
        <f>+'Info ELECTRONORTE'!C1025</f>
        <v>CUMBIL - CHICLAYO</v>
      </c>
      <c r="E1057" s="9" t="str">
        <f>+'Info ELECTRONORTE'!D1025</f>
        <v>CHICLAYO</v>
      </c>
      <c r="F1057" s="9" t="str">
        <f>+'Info ELECTRONORTE'!I1025</f>
        <v>Media Tension</v>
      </c>
      <c r="G1057" s="9">
        <f>+'Info ELECTRONORTE'!K1025</f>
        <v>12</v>
      </c>
      <c r="H1057" s="9" t="str">
        <f>+'Info ELECTRONORTE'!L1025</f>
        <v>Postes</v>
      </c>
      <c r="I1057" s="9" t="str">
        <f>+'Info ELECTRONORTE'!M1025</f>
        <v>Concreto</v>
      </c>
      <c r="J1057" s="9" t="str">
        <f>+'Info ELECTRONORTE'!N1025</f>
        <v>PPC16</v>
      </c>
      <c r="K1057" s="9" t="str">
        <f>+IF(B1057="MOD INV_2018","Según corresponda",VLOOKUP(J1057,SICODI!$G$3:$K$2404,2,FALSE))</f>
        <v>POSTE DE CONCRETO ARMADO DE 12/300/150/330</v>
      </c>
      <c r="L1057" s="142">
        <f t="shared" si="49"/>
        <v>0.52</v>
      </c>
    </row>
    <row r="1058" spans="1:12" x14ac:dyDescent="0.25">
      <c r="A1058" s="53">
        <f>+'Info ELECTRONORTE'!A1026</f>
        <v>1022</v>
      </c>
      <c r="B1058" s="26" t="str">
        <f t="shared" si="50"/>
        <v>SICODI</v>
      </c>
      <c r="C1058" s="9" t="str">
        <f>+'Info ELECTRONORTE'!B1026</f>
        <v>LAMBAYEQUE</v>
      </c>
      <c r="D1058" s="9" t="str">
        <f>+'Info ELECTRONORTE'!C1026</f>
        <v>CUMBIL - CHICLAYO</v>
      </c>
      <c r="E1058" s="9" t="str">
        <f>+'Info ELECTRONORTE'!D1026</f>
        <v>CHICLAYO</v>
      </c>
      <c r="F1058" s="9" t="str">
        <f>+'Info ELECTRONORTE'!I1026</f>
        <v>Media Tension</v>
      </c>
      <c r="G1058" s="9">
        <f>+'Info ELECTRONORTE'!K1026</f>
        <v>12</v>
      </c>
      <c r="H1058" s="9" t="str">
        <f>+'Info ELECTRONORTE'!L1026</f>
        <v>Postes</v>
      </c>
      <c r="I1058" s="9" t="str">
        <f>+'Info ELECTRONORTE'!M1026</f>
        <v>Concreto</v>
      </c>
      <c r="J1058" s="9" t="str">
        <f>+'Info ELECTRONORTE'!N1026</f>
        <v>PPC16</v>
      </c>
      <c r="K1058" s="9" t="str">
        <f>+IF(B1058="MOD INV_2018","Según corresponda",VLOOKUP(J1058,SICODI!$G$3:$K$2404,2,FALSE))</f>
        <v>POSTE DE CONCRETO ARMADO DE 12/300/150/330</v>
      </c>
      <c r="L1058" s="142">
        <f t="shared" si="49"/>
        <v>0.52</v>
      </c>
    </row>
    <row r="1059" spans="1:12" x14ac:dyDescent="0.25">
      <c r="A1059" s="53">
        <f>+'Info ELECTRONORTE'!A1027</f>
        <v>1023</v>
      </c>
      <c r="B1059" s="26" t="str">
        <f t="shared" si="50"/>
        <v>SICODI</v>
      </c>
      <c r="C1059" s="9" t="str">
        <f>+'Info ELECTRONORTE'!B1027</f>
        <v>LAMBAYEQUE</v>
      </c>
      <c r="D1059" s="9" t="str">
        <f>+'Info ELECTRONORTE'!C1027</f>
        <v>CUMBIL - CHICLAYO</v>
      </c>
      <c r="E1059" s="9" t="str">
        <f>+'Info ELECTRONORTE'!D1027</f>
        <v>CHICLAYO</v>
      </c>
      <c r="F1059" s="9" t="str">
        <f>+'Info ELECTRONORTE'!I1027</f>
        <v>Media Tension</v>
      </c>
      <c r="G1059" s="9">
        <f>+'Info ELECTRONORTE'!K1027</f>
        <v>13</v>
      </c>
      <c r="H1059" s="9" t="str">
        <f>+'Info ELECTRONORTE'!L1027</f>
        <v>Postes</v>
      </c>
      <c r="I1059" s="9" t="str">
        <f>+'Info ELECTRONORTE'!M1027</f>
        <v>Madera</v>
      </c>
      <c r="J1059" s="9" t="str">
        <f>+'Info ELECTRONORTE'!N1027</f>
        <v>PPM24</v>
      </c>
      <c r="K1059" s="9" t="str">
        <f>+IF(B1059="MOD INV_2018","Según corresponda",VLOOKUP(J1059,SICODI!$G$3:$K$2404,2,FALSE))</f>
        <v>POSTE DE MADERA TRATADA DE 13 mts. CL.5</v>
      </c>
      <c r="L1059" s="142">
        <f t="shared" si="49"/>
        <v>0.46</v>
      </c>
    </row>
    <row r="1060" spans="1:12" x14ac:dyDescent="0.25">
      <c r="A1060" s="53">
        <f>+'Info ELECTRONORTE'!A1028</f>
        <v>1024</v>
      </c>
      <c r="B1060" s="26" t="str">
        <f t="shared" si="50"/>
        <v>SICODI</v>
      </c>
      <c r="C1060" s="9" t="str">
        <f>+'Info ELECTRONORTE'!B1028</f>
        <v>LAMBAYEQUE</v>
      </c>
      <c r="D1060" s="9" t="str">
        <f>+'Info ELECTRONORTE'!C1028</f>
        <v>CUMBIL - CHICLAYO</v>
      </c>
      <c r="E1060" s="9" t="str">
        <f>+'Info ELECTRONORTE'!D1028</f>
        <v>CHICLAYO</v>
      </c>
      <c r="F1060" s="9" t="str">
        <f>+'Info ELECTRONORTE'!I1028</f>
        <v>Media Tension</v>
      </c>
      <c r="G1060" s="9">
        <f>+'Info ELECTRONORTE'!K1028</f>
        <v>13</v>
      </c>
      <c r="H1060" s="9" t="str">
        <f>+'Info ELECTRONORTE'!L1028</f>
        <v>Postes</v>
      </c>
      <c r="I1060" s="9" t="str">
        <f>+'Info ELECTRONORTE'!M1028</f>
        <v>Madera</v>
      </c>
      <c r="J1060" s="9" t="str">
        <f>+'Info ELECTRONORTE'!N1028</f>
        <v>PPM24</v>
      </c>
      <c r="K1060" s="9" t="str">
        <f>+IF(B1060="MOD INV_2018","Según corresponda",VLOOKUP(J1060,SICODI!$G$3:$K$2404,2,FALSE))</f>
        <v>POSTE DE MADERA TRATADA DE 13 mts. CL.5</v>
      </c>
      <c r="L1060" s="142">
        <f t="shared" si="49"/>
        <v>0.46</v>
      </c>
    </row>
    <row r="1061" spans="1:12" x14ac:dyDescent="0.25">
      <c r="A1061" s="53">
        <f>+'Info ELECTRONORTE'!A1029</f>
        <v>1025</v>
      </c>
      <c r="B1061" s="26" t="str">
        <f t="shared" si="50"/>
        <v>SICODI</v>
      </c>
      <c r="C1061" s="9" t="str">
        <f>+'Info ELECTRONORTE'!B1029</f>
        <v>LAMBAYEQUE</v>
      </c>
      <c r="D1061" s="9" t="str">
        <f>+'Info ELECTRONORTE'!C1029</f>
        <v>CUMBIL - CHICLAYO</v>
      </c>
      <c r="E1061" s="9" t="str">
        <f>+'Info ELECTRONORTE'!D1029</f>
        <v>CHICLAYO</v>
      </c>
      <c r="F1061" s="9" t="str">
        <f>+'Info ELECTRONORTE'!I1029</f>
        <v>Media Tension</v>
      </c>
      <c r="G1061" s="9">
        <f>+'Info ELECTRONORTE'!K1029</f>
        <v>12</v>
      </c>
      <c r="H1061" s="9" t="str">
        <f>+'Info ELECTRONORTE'!L1029</f>
        <v>Postes</v>
      </c>
      <c r="I1061" s="9" t="str">
        <f>+'Info ELECTRONORTE'!M1029</f>
        <v>Concreto</v>
      </c>
      <c r="J1061" s="9" t="str">
        <f>+'Info ELECTRONORTE'!N1029</f>
        <v>PPC16</v>
      </c>
      <c r="K1061" s="9" t="str">
        <f>+IF(B1061="MOD INV_2018","Según corresponda",VLOOKUP(J1061,SICODI!$G$3:$K$2404,2,FALSE))</f>
        <v>POSTE DE CONCRETO ARMADO DE 12/300/150/330</v>
      </c>
      <c r="L1061" s="142">
        <f t="shared" ref="L1061:L1124" si="51">+IF(K1061="Según corresponda","Según corresponda",VLOOKUP(K1061,$O$37:$P$49,2,FALSE))</f>
        <v>0.52</v>
      </c>
    </row>
    <row r="1062" spans="1:12" x14ac:dyDescent="0.25">
      <c r="A1062" s="53">
        <f>+'Info ELECTRONORTE'!A1030</f>
        <v>1026</v>
      </c>
      <c r="B1062" s="26" t="str">
        <f t="shared" ref="B1062:B1125" si="52">+IF(ISERROR(INDEX($B$8:$B$31,MATCH(J1062,$J$8:$J$31,0)))=TRUE,"MOD INV_2018",INDEX($B$8:$B$31,MATCH(J1062,$J$8:$J$31,0)))</f>
        <v>SICODI</v>
      </c>
      <c r="C1062" s="9" t="str">
        <f>+'Info ELECTRONORTE'!B1030</f>
        <v>LAMBAYEQUE</v>
      </c>
      <c r="D1062" s="9" t="str">
        <f>+'Info ELECTRONORTE'!C1030</f>
        <v>CUMBIL - CHICLAYO</v>
      </c>
      <c r="E1062" s="9" t="str">
        <f>+'Info ELECTRONORTE'!D1030</f>
        <v>CHICLAYO</v>
      </c>
      <c r="F1062" s="9" t="str">
        <f>+'Info ELECTRONORTE'!I1030</f>
        <v>Media Tension</v>
      </c>
      <c r="G1062" s="9">
        <f>+'Info ELECTRONORTE'!K1030</f>
        <v>12</v>
      </c>
      <c r="H1062" s="9" t="str">
        <f>+'Info ELECTRONORTE'!L1030</f>
        <v>Postes</v>
      </c>
      <c r="I1062" s="9" t="str">
        <f>+'Info ELECTRONORTE'!M1030</f>
        <v>Concreto</v>
      </c>
      <c r="J1062" s="9" t="str">
        <f>+'Info ELECTRONORTE'!N1030</f>
        <v>PPC16</v>
      </c>
      <c r="K1062" s="9" t="str">
        <f>+IF(B1062="MOD INV_2018","Según corresponda",VLOOKUP(J1062,SICODI!$G$3:$K$2404,2,FALSE))</f>
        <v>POSTE DE CONCRETO ARMADO DE 12/300/150/330</v>
      </c>
      <c r="L1062" s="142">
        <f t="shared" si="51"/>
        <v>0.52</v>
      </c>
    </row>
    <row r="1063" spans="1:12" x14ac:dyDescent="0.25">
      <c r="A1063" s="53">
        <f>+'Info ELECTRONORTE'!A1031</f>
        <v>1027</v>
      </c>
      <c r="B1063" s="26" t="str">
        <f t="shared" si="52"/>
        <v>SICODI</v>
      </c>
      <c r="C1063" s="9" t="str">
        <f>+'Info ELECTRONORTE'!B1031</f>
        <v>LAMBAYEQUE</v>
      </c>
      <c r="D1063" s="9" t="str">
        <f>+'Info ELECTRONORTE'!C1031</f>
        <v>CUMBIL - CHICLAYO</v>
      </c>
      <c r="E1063" s="9" t="str">
        <f>+'Info ELECTRONORTE'!D1031</f>
        <v>CHICLAYO</v>
      </c>
      <c r="F1063" s="9" t="str">
        <f>+'Info ELECTRONORTE'!I1031</f>
        <v>Media Tension</v>
      </c>
      <c r="G1063" s="9">
        <f>+'Info ELECTRONORTE'!K1031</f>
        <v>13</v>
      </c>
      <c r="H1063" s="9" t="str">
        <f>+'Info ELECTRONORTE'!L1031</f>
        <v>Postes</v>
      </c>
      <c r="I1063" s="9" t="str">
        <f>+'Info ELECTRONORTE'!M1031</f>
        <v>Madera</v>
      </c>
      <c r="J1063" s="9" t="str">
        <f>+'Info ELECTRONORTE'!N1031</f>
        <v>PPM24</v>
      </c>
      <c r="K1063" s="9" t="str">
        <f>+IF(B1063="MOD INV_2018","Según corresponda",VLOOKUP(J1063,SICODI!$G$3:$K$2404,2,FALSE))</f>
        <v>POSTE DE MADERA TRATADA DE 13 mts. CL.5</v>
      </c>
      <c r="L1063" s="142">
        <f t="shared" si="51"/>
        <v>0.46</v>
      </c>
    </row>
    <row r="1064" spans="1:12" x14ac:dyDescent="0.25">
      <c r="A1064" s="53">
        <f>+'Info ELECTRONORTE'!A1032</f>
        <v>1028</v>
      </c>
      <c r="B1064" s="26" t="str">
        <f t="shared" si="52"/>
        <v>SICODI</v>
      </c>
      <c r="C1064" s="9" t="str">
        <f>+'Info ELECTRONORTE'!B1032</f>
        <v>LAMBAYEQUE</v>
      </c>
      <c r="D1064" s="9" t="str">
        <f>+'Info ELECTRONORTE'!C1032</f>
        <v>CUMBIL - CHICLAYO</v>
      </c>
      <c r="E1064" s="9" t="str">
        <f>+'Info ELECTRONORTE'!D1032</f>
        <v>CHICLAYO</v>
      </c>
      <c r="F1064" s="9" t="str">
        <f>+'Info ELECTRONORTE'!I1032</f>
        <v>Media Tension</v>
      </c>
      <c r="G1064" s="9">
        <f>+'Info ELECTRONORTE'!K1032</f>
        <v>13</v>
      </c>
      <c r="H1064" s="9" t="str">
        <f>+'Info ELECTRONORTE'!L1032</f>
        <v>Postes</v>
      </c>
      <c r="I1064" s="9" t="str">
        <f>+'Info ELECTRONORTE'!M1032</f>
        <v>Madera</v>
      </c>
      <c r="J1064" s="9" t="str">
        <f>+'Info ELECTRONORTE'!N1032</f>
        <v>PPM24</v>
      </c>
      <c r="K1064" s="9" t="str">
        <f>+IF(B1064="MOD INV_2018","Según corresponda",VLOOKUP(J1064,SICODI!$G$3:$K$2404,2,FALSE))</f>
        <v>POSTE DE MADERA TRATADA DE 13 mts. CL.5</v>
      </c>
      <c r="L1064" s="142">
        <f t="shared" si="51"/>
        <v>0.46</v>
      </c>
    </row>
    <row r="1065" spans="1:12" x14ac:dyDescent="0.25">
      <c r="A1065" s="53">
        <f>+'Info ELECTRONORTE'!A1033</f>
        <v>1029</v>
      </c>
      <c r="B1065" s="26" t="str">
        <f t="shared" si="52"/>
        <v>SICODI</v>
      </c>
      <c r="C1065" s="9" t="str">
        <f>+'Info ELECTRONORTE'!B1033</f>
        <v>LAMBAYEQUE</v>
      </c>
      <c r="D1065" s="9" t="str">
        <f>+'Info ELECTRONORTE'!C1033</f>
        <v>CUMBIL - CHICLAYO</v>
      </c>
      <c r="E1065" s="9" t="str">
        <f>+'Info ELECTRONORTE'!D1033</f>
        <v>CHICLAYO</v>
      </c>
      <c r="F1065" s="9" t="str">
        <f>+'Info ELECTRONORTE'!I1033</f>
        <v>Media Tension</v>
      </c>
      <c r="G1065" s="9">
        <f>+'Info ELECTRONORTE'!K1033</f>
        <v>13</v>
      </c>
      <c r="H1065" s="9" t="str">
        <f>+'Info ELECTRONORTE'!L1033</f>
        <v>Postes</v>
      </c>
      <c r="I1065" s="9" t="str">
        <f>+'Info ELECTRONORTE'!M1033</f>
        <v>Madera</v>
      </c>
      <c r="J1065" s="9" t="str">
        <f>+'Info ELECTRONORTE'!N1033</f>
        <v>PPM24</v>
      </c>
      <c r="K1065" s="9" t="str">
        <f>+IF(B1065="MOD INV_2018","Según corresponda",VLOOKUP(J1065,SICODI!$G$3:$K$2404,2,FALSE))</f>
        <v>POSTE DE MADERA TRATADA DE 13 mts. CL.5</v>
      </c>
      <c r="L1065" s="142">
        <f t="shared" si="51"/>
        <v>0.46</v>
      </c>
    </row>
    <row r="1066" spans="1:12" x14ac:dyDescent="0.25">
      <c r="A1066" s="53">
        <f>+'Info ELECTRONORTE'!A1034</f>
        <v>1030</v>
      </c>
      <c r="B1066" s="26" t="str">
        <f t="shared" si="52"/>
        <v>SICODI</v>
      </c>
      <c r="C1066" s="9" t="str">
        <f>+'Info ELECTRONORTE'!B1034</f>
        <v>LAMBAYEQUE</v>
      </c>
      <c r="D1066" s="9" t="str">
        <f>+'Info ELECTRONORTE'!C1034</f>
        <v>CUMBIL - CHICLAYO</v>
      </c>
      <c r="E1066" s="9" t="str">
        <f>+'Info ELECTRONORTE'!D1034</f>
        <v>CHICLAYO</v>
      </c>
      <c r="F1066" s="9" t="str">
        <f>+'Info ELECTRONORTE'!I1034</f>
        <v>Media Tension</v>
      </c>
      <c r="G1066" s="9">
        <f>+'Info ELECTRONORTE'!K1034</f>
        <v>13</v>
      </c>
      <c r="H1066" s="9" t="str">
        <f>+'Info ELECTRONORTE'!L1034</f>
        <v>Postes</v>
      </c>
      <c r="I1066" s="9" t="str">
        <f>+'Info ELECTRONORTE'!M1034</f>
        <v>Madera</v>
      </c>
      <c r="J1066" s="9" t="str">
        <f>+'Info ELECTRONORTE'!N1034</f>
        <v>PPM24</v>
      </c>
      <c r="K1066" s="9" t="str">
        <f>+IF(B1066="MOD INV_2018","Según corresponda",VLOOKUP(J1066,SICODI!$G$3:$K$2404,2,FALSE))</f>
        <v>POSTE DE MADERA TRATADA DE 13 mts. CL.5</v>
      </c>
      <c r="L1066" s="142">
        <f t="shared" si="51"/>
        <v>0.46</v>
      </c>
    </row>
    <row r="1067" spans="1:12" x14ac:dyDescent="0.25">
      <c r="A1067" s="53">
        <f>+'Info ELECTRONORTE'!A1035</f>
        <v>1031</v>
      </c>
      <c r="B1067" s="26" t="str">
        <f t="shared" si="52"/>
        <v>SICODI</v>
      </c>
      <c r="C1067" s="9" t="str">
        <f>+'Info ELECTRONORTE'!B1035</f>
        <v>LAMBAYEQUE</v>
      </c>
      <c r="D1067" s="9" t="str">
        <f>+'Info ELECTRONORTE'!C1035</f>
        <v>CUMBIL - CHICLAYO</v>
      </c>
      <c r="E1067" s="9" t="str">
        <f>+'Info ELECTRONORTE'!D1035</f>
        <v>CHICLAYO</v>
      </c>
      <c r="F1067" s="9" t="str">
        <f>+'Info ELECTRONORTE'!I1035</f>
        <v>Media Tension</v>
      </c>
      <c r="G1067" s="9">
        <f>+'Info ELECTRONORTE'!K1035</f>
        <v>13</v>
      </c>
      <c r="H1067" s="9" t="str">
        <f>+'Info ELECTRONORTE'!L1035</f>
        <v>Postes</v>
      </c>
      <c r="I1067" s="9" t="str">
        <f>+'Info ELECTRONORTE'!M1035</f>
        <v>Madera</v>
      </c>
      <c r="J1067" s="9" t="str">
        <f>+'Info ELECTRONORTE'!N1035</f>
        <v>PPM24</v>
      </c>
      <c r="K1067" s="9" t="str">
        <f>+IF(B1067="MOD INV_2018","Según corresponda",VLOOKUP(J1067,SICODI!$G$3:$K$2404,2,FALSE))</f>
        <v>POSTE DE MADERA TRATADA DE 13 mts. CL.5</v>
      </c>
      <c r="L1067" s="142">
        <f t="shared" si="51"/>
        <v>0.46</v>
      </c>
    </row>
    <row r="1068" spans="1:12" x14ac:dyDescent="0.25">
      <c r="A1068" s="53">
        <f>+'Info ELECTRONORTE'!A1036</f>
        <v>1032</v>
      </c>
      <c r="B1068" s="26" t="str">
        <f t="shared" si="52"/>
        <v>SICODI</v>
      </c>
      <c r="C1068" s="9" t="str">
        <f>+'Info ELECTRONORTE'!B1036</f>
        <v>LAMBAYEQUE</v>
      </c>
      <c r="D1068" s="9" t="str">
        <f>+'Info ELECTRONORTE'!C1036</f>
        <v>CUMBIL - CHICLAYO</v>
      </c>
      <c r="E1068" s="9" t="str">
        <f>+'Info ELECTRONORTE'!D1036</f>
        <v>CHICLAYO</v>
      </c>
      <c r="F1068" s="9" t="str">
        <f>+'Info ELECTRONORTE'!I1036</f>
        <v>Media Tension</v>
      </c>
      <c r="G1068" s="9">
        <f>+'Info ELECTRONORTE'!K1036</f>
        <v>13</v>
      </c>
      <c r="H1068" s="9" t="str">
        <f>+'Info ELECTRONORTE'!L1036</f>
        <v>Postes</v>
      </c>
      <c r="I1068" s="9" t="str">
        <f>+'Info ELECTRONORTE'!M1036</f>
        <v>Madera</v>
      </c>
      <c r="J1068" s="9" t="str">
        <f>+'Info ELECTRONORTE'!N1036</f>
        <v>PPM24</v>
      </c>
      <c r="K1068" s="9" t="str">
        <f>+IF(B1068="MOD INV_2018","Según corresponda",VLOOKUP(J1068,SICODI!$G$3:$K$2404,2,FALSE))</f>
        <v>POSTE DE MADERA TRATADA DE 13 mts. CL.5</v>
      </c>
      <c r="L1068" s="142">
        <f t="shared" si="51"/>
        <v>0.46</v>
      </c>
    </row>
    <row r="1069" spans="1:12" x14ac:dyDescent="0.25">
      <c r="A1069" s="53">
        <f>+'Info ELECTRONORTE'!A1037</f>
        <v>1033</v>
      </c>
      <c r="B1069" s="26" t="str">
        <f t="shared" si="52"/>
        <v>SICODI</v>
      </c>
      <c r="C1069" s="9" t="str">
        <f>+'Info ELECTRONORTE'!B1037</f>
        <v>LAMBAYEQUE</v>
      </c>
      <c r="D1069" s="9" t="str">
        <f>+'Info ELECTRONORTE'!C1037</f>
        <v>CUMBIL - CHICLAYO</v>
      </c>
      <c r="E1069" s="9" t="str">
        <f>+'Info ELECTRONORTE'!D1037</f>
        <v>CHICLAYO</v>
      </c>
      <c r="F1069" s="9" t="str">
        <f>+'Info ELECTRONORTE'!I1037</f>
        <v>Media Tension</v>
      </c>
      <c r="G1069" s="9">
        <f>+'Info ELECTRONORTE'!K1037</f>
        <v>13</v>
      </c>
      <c r="H1069" s="9" t="str">
        <f>+'Info ELECTRONORTE'!L1037</f>
        <v>Postes</v>
      </c>
      <c r="I1069" s="9" t="str">
        <f>+'Info ELECTRONORTE'!M1037</f>
        <v>Madera</v>
      </c>
      <c r="J1069" s="9" t="str">
        <f>+'Info ELECTRONORTE'!N1037</f>
        <v>PPM24</v>
      </c>
      <c r="K1069" s="9" t="str">
        <f>+IF(B1069="MOD INV_2018","Según corresponda",VLOOKUP(J1069,SICODI!$G$3:$K$2404,2,FALSE))</f>
        <v>POSTE DE MADERA TRATADA DE 13 mts. CL.5</v>
      </c>
      <c r="L1069" s="142">
        <f t="shared" si="51"/>
        <v>0.46</v>
      </c>
    </row>
    <row r="1070" spans="1:12" x14ac:dyDescent="0.25">
      <c r="A1070" s="53">
        <f>+'Info ELECTRONORTE'!A1038</f>
        <v>1034</v>
      </c>
      <c r="B1070" s="26" t="str">
        <f t="shared" si="52"/>
        <v>SICODI</v>
      </c>
      <c r="C1070" s="9" t="str">
        <f>+'Info ELECTRONORTE'!B1038</f>
        <v>LAMBAYEQUE</v>
      </c>
      <c r="D1070" s="9" t="str">
        <f>+'Info ELECTRONORTE'!C1038</f>
        <v>CUMBIL - CHICLAYO</v>
      </c>
      <c r="E1070" s="9" t="str">
        <f>+'Info ELECTRONORTE'!D1038</f>
        <v>CHICLAYO</v>
      </c>
      <c r="F1070" s="9" t="str">
        <f>+'Info ELECTRONORTE'!I1038</f>
        <v>Media Tension</v>
      </c>
      <c r="G1070" s="9">
        <f>+'Info ELECTRONORTE'!K1038</f>
        <v>13</v>
      </c>
      <c r="H1070" s="9" t="str">
        <f>+'Info ELECTRONORTE'!L1038</f>
        <v>Postes</v>
      </c>
      <c r="I1070" s="9" t="str">
        <f>+'Info ELECTRONORTE'!M1038</f>
        <v>Madera</v>
      </c>
      <c r="J1070" s="9" t="str">
        <f>+'Info ELECTRONORTE'!N1038</f>
        <v>PPM24</v>
      </c>
      <c r="K1070" s="9" t="str">
        <f>+IF(B1070="MOD INV_2018","Según corresponda",VLOOKUP(J1070,SICODI!$G$3:$K$2404,2,FALSE))</f>
        <v>POSTE DE MADERA TRATADA DE 13 mts. CL.5</v>
      </c>
      <c r="L1070" s="142">
        <f t="shared" si="51"/>
        <v>0.46</v>
      </c>
    </row>
    <row r="1071" spans="1:12" x14ac:dyDescent="0.25">
      <c r="A1071" s="53">
        <f>+'Info ELECTRONORTE'!A1039</f>
        <v>1035</v>
      </c>
      <c r="B1071" s="26" t="str">
        <f t="shared" si="52"/>
        <v>SICODI</v>
      </c>
      <c r="C1071" s="9" t="str">
        <f>+'Info ELECTRONORTE'!B1039</f>
        <v>LAMBAYEQUE</v>
      </c>
      <c r="D1071" s="9" t="str">
        <f>+'Info ELECTRONORTE'!C1039</f>
        <v>CUMBIL - CHICLAYO</v>
      </c>
      <c r="E1071" s="9" t="str">
        <f>+'Info ELECTRONORTE'!D1039</f>
        <v>CHICLAYO</v>
      </c>
      <c r="F1071" s="9" t="str">
        <f>+'Info ELECTRONORTE'!I1039</f>
        <v>Media Tension</v>
      </c>
      <c r="G1071" s="9">
        <f>+'Info ELECTRONORTE'!K1039</f>
        <v>13</v>
      </c>
      <c r="H1071" s="9" t="str">
        <f>+'Info ELECTRONORTE'!L1039</f>
        <v>Postes</v>
      </c>
      <c r="I1071" s="9" t="str">
        <f>+'Info ELECTRONORTE'!M1039</f>
        <v>Madera</v>
      </c>
      <c r="J1071" s="9" t="str">
        <f>+'Info ELECTRONORTE'!N1039</f>
        <v>PPM24</v>
      </c>
      <c r="K1071" s="9" t="str">
        <f>+IF(B1071="MOD INV_2018","Según corresponda",VLOOKUP(J1071,SICODI!$G$3:$K$2404,2,FALSE))</f>
        <v>POSTE DE MADERA TRATADA DE 13 mts. CL.5</v>
      </c>
      <c r="L1071" s="142">
        <f t="shared" si="51"/>
        <v>0.46</v>
      </c>
    </row>
    <row r="1072" spans="1:12" x14ac:dyDescent="0.25">
      <c r="A1072" s="53">
        <f>+'Info ELECTRONORTE'!A1040</f>
        <v>1036</v>
      </c>
      <c r="B1072" s="26" t="str">
        <f t="shared" si="52"/>
        <v>SICODI</v>
      </c>
      <c r="C1072" s="9" t="str">
        <f>+'Info ELECTRONORTE'!B1040</f>
        <v>LAMBAYEQUE</v>
      </c>
      <c r="D1072" s="9" t="str">
        <f>+'Info ELECTRONORTE'!C1040</f>
        <v>CUMBIL - CHICLAYO</v>
      </c>
      <c r="E1072" s="9" t="str">
        <f>+'Info ELECTRONORTE'!D1040</f>
        <v>CHICLAYO</v>
      </c>
      <c r="F1072" s="9" t="str">
        <f>+'Info ELECTRONORTE'!I1040</f>
        <v>Media Tension</v>
      </c>
      <c r="G1072" s="9">
        <f>+'Info ELECTRONORTE'!K1040</f>
        <v>13</v>
      </c>
      <c r="H1072" s="9" t="str">
        <f>+'Info ELECTRONORTE'!L1040</f>
        <v>Postes</v>
      </c>
      <c r="I1072" s="9" t="str">
        <f>+'Info ELECTRONORTE'!M1040</f>
        <v>Madera</v>
      </c>
      <c r="J1072" s="9" t="str">
        <f>+'Info ELECTRONORTE'!N1040</f>
        <v>PPM24</v>
      </c>
      <c r="K1072" s="9" t="str">
        <f>+IF(B1072="MOD INV_2018","Según corresponda",VLOOKUP(J1072,SICODI!$G$3:$K$2404,2,FALSE))</f>
        <v>POSTE DE MADERA TRATADA DE 13 mts. CL.5</v>
      </c>
      <c r="L1072" s="142">
        <f t="shared" si="51"/>
        <v>0.46</v>
      </c>
    </row>
    <row r="1073" spans="1:12" x14ac:dyDescent="0.25">
      <c r="A1073" s="53">
        <f>+'Info ELECTRONORTE'!A1041</f>
        <v>1037</v>
      </c>
      <c r="B1073" s="26" t="str">
        <f t="shared" si="52"/>
        <v>SICODI</v>
      </c>
      <c r="C1073" s="9" t="str">
        <f>+'Info ELECTRONORTE'!B1041</f>
        <v>LAMBAYEQUE</v>
      </c>
      <c r="D1073" s="9" t="str">
        <f>+'Info ELECTRONORTE'!C1041</f>
        <v>CUMBIL - CHICLAYO</v>
      </c>
      <c r="E1073" s="9" t="str">
        <f>+'Info ELECTRONORTE'!D1041</f>
        <v>CHICLAYO</v>
      </c>
      <c r="F1073" s="9" t="str">
        <f>+'Info ELECTRONORTE'!I1041</f>
        <v>Media Tension</v>
      </c>
      <c r="G1073" s="9">
        <f>+'Info ELECTRONORTE'!K1041</f>
        <v>13</v>
      </c>
      <c r="H1073" s="9" t="str">
        <f>+'Info ELECTRONORTE'!L1041</f>
        <v>Postes</v>
      </c>
      <c r="I1073" s="9" t="str">
        <f>+'Info ELECTRONORTE'!M1041</f>
        <v>Madera</v>
      </c>
      <c r="J1073" s="9" t="str">
        <f>+'Info ELECTRONORTE'!N1041</f>
        <v>PPM24</v>
      </c>
      <c r="K1073" s="9" t="str">
        <f>+IF(B1073="MOD INV_2018","Según corresponda",VLOOKUP(J1073,SICODI!$G$3:$K$2404,2,FALSE))</f>
        <v>POSTE DE MADERA TRATADA DE 13 mts. CL.5</v>
      </c>
      <c r="L1073" s="142">
        <f t="shared" si="51"/>
        <v>0.46</v>
      </c>
    </row>
    <row r="1074" spans="1:12" x14ac:dyDescent="0.25">
      <c r="A1074" s="53">
        <f>+'Info ELECTRONORTE'!A1042</f>
        <v>1038</v>
      </c>
      <c r="B1074" s="26" t="str">
        <f t="shared" si="52"/>
        <v>SICODI</v>
      </c>
      <c r="C1074" s="9" t="str">
        <f>+'Info ELECTRONORTE'!B1042</f>
        <v>LAMBAYEQUE</v>
      </c>
      <c r="D1074" s="9" t="str">
        <f>+'Info ELECTRONORTE'!C1042</f>
        <v>CUMBIL - CHICLAYO</v>
      </c>
      <c r="E1074" s="9" t="str">
        <f>+'Info ELECTRONORTE'!D1042</f>
        <v>CHICLAYO</v>
      </c>
      <c r="F1074" s="9" t="str">
        <f>+'Info ELECTRONORTE'!I1042</f>
        <v>Media Tension</v>
      </c>
      <c r="G1074" s="9">
        <f>+'Info ELECTRONORTE'!K1042</f>
        <v>13</v>
      </c>
      <c r="H1074" s="9" t="str">
        <f>+'Info ELECTRONORTE'!L1042</f>
        <v>Postes</v>
      </c>
      <c r="I1074" s="9" t="str">
        <f>+'Info ELECTRONORTE'!M1042</f>
        <v>Madera</v>
      </c>
      <c r="J1074" s="9" t="str">
        <f>+'Info ELECTRONORTE'!N1042</f>
        <v>PPM24</v>
      </c>
      <c r="K1074" s="9" t="str">
        <f>+IF(B1074="MOD INV_2018","Según corresponda",VLOOKUP(J1074,SICODI!$G$3:$K$2404,2,FALSE))</f>
        <v>POSTE DE MADERA TRATADA DE 13 mts. CL.5</v>
      </c>
      <c r="L1074" s="142">
        <f t="shared" si="51"/>
        <v>0.46</v>
      </c>
    </row>
    <row r="1075" spans="1:12" x14ac:dyDescent="0.25">
      <c r="A1075" s="53">
        <f>+'Info ELECTRONORTE'!A1043</f>
        <v>1039</v>
      </c>
      <c r="B1075" s="26" t="str">
        <f t="shared" si="52"/>
        <v>SICODI</v>
      </c>
      <c r="C1075" s="9" t="str">
        <f>+'Info ELECTRONORTE'!B1043</f>
        <v>LAMBAYEQUE</v>
      </c>
      <c r="D1075" s="9" t="str">
        <f>+'Info ELECTRONORTE'!C1043</f>
        <v>CUMBIL - CHICLAYO</v>
      </c>
      <c r="E1075" s="9" t="str">
        <f>+'Info ELECTRONORTE'!D1043</f>
        <v>CHICLAYO</v>
      </c>
      <c r="F1075" s="9" t="str">
        <f>+'Info ELECTRONORTE'!I1043</f>
        <v>Media Tension</v>
      </c>
      <c r="G1075" s="9">
        <f>+'Info ELECTRONORTE'!K1043</f>
        <v>13</v>
      </c>
      <c r="H1075" s="9" t="str">
        <f>+'Info ELECTRONORTE'!L1043</f>
        <v>Postes</v>
      </c>
      <c r="I1075" s="9" t="str">
        <f>+'Info ELECTRONORTE'!M1043</f>
        <v>Madera</v>
      </c>
      <c r="J1075" s="9" t="str">
        <f>+'Info ELECTRONORTE'!N1043</f>
        <v>PPM24</v>
      </c>
      <c r="K1075" s="9" t="str">
        <f>+IF(B1075="MOD INV_2018","Según corresponda",VLOOKUP(J1075,SICODI!$G$3:$K$2404,2,FALSE))</f>
        <v>POSTE DE MADERA TRATADA DE 13 mts. CL.5</v>
      </c>
      <c r="L1075" s="142">
        <f t="shared" si="51"/>
        <v>0.46</v>
      </c>
    </row>
    <row r="1076" spans="1:12" x14ac:dyDescent="0.25">
      <c r="A1076" s="53">
        <f>+'Info ELECTRONORTE'!A1044</f>
        <v>1040</v>
      </c>
      <c r="B1076" s="26" t="str">
        <f t="shared" si="52"/>
        <v>SICODI</v>
      </c>
      <c r="C1076" s="9" t="str">
        <f>+'Info ELECTRONORTE'!B1044</f>
        <v>LAMBAYEQUE</v>
      </c>
      <c r="D1076" s="9" t="str">
        <f>+'Info ELECTRONORTE'!C1044</f>
        <v>CUMBIL - CHICLAYO</v>
      </c>
      <c r="E1076" s="9" t="str">
        <f>+'Info ELECTRONORTE'!D1044</f>
        <v>CHICLAYO</v>
      </c>
      <c r="F1076" s="9" t="str">
        <f>+'Info ELECTRONORTE'!I1044</f>
        <v>Media Tension</v>
      </c>
      <c r="G1076" s="9">
        <f>+'Info ELECTRONORTE'!K1044</f>
        <v>13</v>
      </c>
      <c r="H1076" s="9" t="str">
        <f>+'Info ELECTRONORTE'!L1044</f>
        <v>Postes</v>
      </c>
      <c r="I1076" s="9" t="str">
        <f>+'Info ELECTRONORTE'!M1044</f>
        <v>Madera</v>
      </c>
      <c r="J1076" s="9" t="str">
        <f>+'Info ELECTRONORTE'!N1044</f>
        <v>PPM24</v>
      </c>
      <c r="K1076" s="9" t="str">
        <f>+IF(B1076="MOD INV_2018","Según corresponda",VLOOKUP(J1076,SICODI!$G$3:$K$2404,2,FALSE))</f>
        <v>POSTE DE MADERA TRATADA DE 13 mts. CL.5</v>
      </c>
      <c r="L1076" s="142">
        <f t="shared" si="51"/>
        <v>0.46</v>
      </c>
    </row>
    <row r="1077" spans="1:12" x14ac:dyDescent="0.25">
      <c r="A1077" s="53">
        <f>+'Info ELECTRONORTE'!A1045</f>
        <v>1041</v>
      </c>
      <c r="B1077" s="26" t="str">
        <f t="shared" si="52"/>
        <v>SICODI</v>
      </c>
      <c r="C1077" s="9" t="str">
        <f>+'Info ELECTRONORTE'!B1045</f>
        <v>LAMBAYEQUE</v>
      </c>
      <c r="D1077" s="9" t="str">
        <f>+'Info ELECTRONORTE'!C1045</f>
        <v>CUMBIL - CHICLAYO</v>
      </c>
      <c r="E1077" s="9" t="str">
        <f>+'Info ELECTRONORTE'!D1045</f>
        <v>CHICLAYO</v>
      </c>
      <c r="F1077" s="9" t="str">
        <f>+'Info ELECTRONORTE'!I1045</f>
        <v>Media Tension</v>
      </c>
      <c r="G1077" s="9">
        <f>+'Info ELECTRONORTE'!K1045</f>
        <v>13</v>
      </c>
      <c r="H1077" s="9" t="str">
        <f>+'Info ELECTRONORTE'!L1045</f>
        <v>Postes</v>
      </c>
      <c r="I1077" s="9" t="str">
        <f>+'Info ELECTRONORTE'!M1045</f>
        <v>Madera</v>
      </c>
      <c r="J1077" s="9" t="str">
        <f>+'Info ELECTRONORTE'!N1045</f>
        <v>PPM24</v>
      </c>
      <c r="K1077" s="9" t="str">
        <f>+IF(B1077="MOD INV_2018","Según corresponda",VLOOKUP(J1077,SICODI!$G$3:$K$2404,2,FALSE))</f>
        <v>POSTE DE MADERA TRATADA DE 13 mts. CL.5</v>
      </c>
      <c r="L1077" s="142">
        <f t="shared" si="51"/>
        <v>0.46</v>
      </c>
    </row>
    <row r="1078" spans="1:12" x14ac:dyDescent="0.25">
      <c r="A1078" s="53">
        <f>+'Info ELECTRONORTE'!A1046</f>
        <v>1042</v>
      </c>
      <c r="B1078" s="26" t="str">
        <f t="shared" si="52"/>
        <v>SICODI</v>
      </c>
      <c r="C1078" s="9" t="str">
        <f>+'Info ELECTRONORTE'!B1046</f>
        <v>LAMBAYEQUE</v>
      </c>
      <c r="D1078" s="9" t="str">
        <f>+'Info ELECTRONORTE'!C1046</f>
        <v>CUMBIL - CHICLAYO</v>
      </c>
      <c r="E1078" s="9" t="str">
        <f>+'Info ELECTRONORTE'!D1046</f>
        <v>CHICLAYO</v>
      </c>
      <c r="F1078" s="9" t="str">
        <f>+'Info ELECTRONORTE'!I1046</f>
        <v>Media Tension</v>
      </c>
      <c r="G1078" s="9">
        <f>+'Info ELECTRONORTE'!K1046</f>
        <v>13</v>
      </c>
      <c r="H1078" s="9" t="str">
        <f>+'Info ELECTRONORTE'!L1046</f>
        <v>Postes</v>
      </c>
      <c r="I1078" s="9" t="str">
        <f>+'Info ELECTRONORTE'!M1046</f>
        <v>Madera</v>
      </c>
      <c r="J1078" s="9" t="str">
        <f>+'Info ELECTRONORTE'!N1046</f>
        <v>PPM24</v>
      </c>
      <c r="K1078" s="9" t="str">
        <f>+IF(B1078="MOD INV_2018","Según corresponda",VLOOKUP(J1078,SICODI!$G$3:$K$2404,2,FALSE))</f>
        <v>POSTE DE MADERA TRATADA DE 13 mts. CL.5</v>
      </c>
      <c r="L1078" s="142">
        <f t="shared" si="51"/>
        <v>0.46</v>
      </c>
    </row>
    <row r="1079" spans="1:12" x14ac:dyDescent="0.25">
      <c r="A1079" s="53">
        <f>+'Info ELECTRONORTE'!A1047</f>
        <v>1043</v>
      </c>
      <c r="B1079" s="26" t="str">
        <f t="shared" si="52"/>
        <v>SICODI</v>
      </c>
      <c r="C1079" s="9" t="str">
        <f>+'Info ELECTRONORTE'!B1047</f>
        <v>LAMBAYEQUE</v>
      </c>
      <c r="D1079" s="9" t="str">
        <f>+'Info ELECTRONORTE'!C1047</f>
        <v>CUMBIL - CHICLAYO</v>
      </c>
      <c r="E1079" s="9" t="str">
        <f>+'Info ELECTRONORTE'!D1047</f>
        <v>CHICLAYO</v>
      </c>
      <c r="F1079" s="9" t="str">
        <f>+'Info ELECTRONORTE'!I1047</f>
        <v>Media Tension</v>
      </c>
      <c r="G1079" s="9">
        <f>+'Info ELECTRONORTE'!K1047</f>
        <v>13</v>
      </c>
      <c r="H1079" s="9" t="str">
        <f>+'Info ELECTRONORTE'!L1047</f>
        <v>Postes</v>
      </c>
      <c r="I1079" s="9" t="str">
        <f>+'Info ELECTRONORTE'!M1047</f>
        <v>Madera</v>
      </c>
      <c r="J1079" s="9" t="str">
        <f>+'Info ELECTRONORTE'!N1047</f>
        <v>PPM24</v>
      </c>
      <c r="K1079" s="9" t="str">
        <f>+IF(B1079="MOD INV_2018","Según corresponda",VLOOKUP(J1079,SICODI!$G$3:$K$2404,2,FALSE))</f>
        <v>POSTE DE MADERA TRATADA DE 13 mts. CL.5</v>
      </c>
      <c r="L1079" s="142">
        <f t="shared" si="51"/>
        <v>0.46</v>
      </c>
    </row>
    <row r="1080" spans="1:12" x14ac:dyDescent="0.25">
      <c r="A1080" s="53">
        <f>+'Info ELECTRONORTE'!A1048</f>
        <v>1044</v>
      </c>
      <c r="B1080" s="26" t="str">
        <f t="shared" si="52"/>
        <v>SICODI</v>
      </c>
      <c r="C1080" s="9" t="str">
        <f>+'Info ELECTRONORTE'!B1048</f>
        <v>LAMBAYEQUE</v>
      </c>
      <c r="D1080" s="9" t="str">
        <f>+'Info ELECTRONORTE'!C1048</f>
        <v>CUMBIL - CHICLAYO</v>
      </c>
      <c r="E1080" s="9" t="str">
        <f>+'Info ELECTRONORTE'!D1048</f>
        <v>CHICLAYO</v>
      </c>
      <c r="F1080" s="9" t="str">
        <f>+'Info ELECTRONORTE'!I1048</f>
        <v>Media Tension</v>
      </c>
      <c r="G1080" s="9">
        <f>+'Info ELECTRONORTE'!K1048</f>
        <v>13</v>
      </c>
      <c r="H1080" s="9" t="str">
        <f>+'Info ELECTRONORTE'!L1048</f>
        <v>Postes</v>
      </c>
      <c r="I1080" s="9" t="str">
        <f>+'Info ELECTRONORTE'!M1048</f>
        <v>Madera</v>
      </c>
      <c r="J1080" s="9" t="str">
        <f>+'Info ELECTRONORTE'!N1048</f>
        <v>PPM24</v>
      </c>
      <c r="K1080" s="9" t="str">
        <f>+IF(B1080="MOD INV_2018","Según corresponda",VLOOKUP(J1080,SICODI!$G$3:$K$2404,2,FALSE))</f>
        <v>POSTE DE MADERA TRATADA DE 13 mts. CL.5</v>
      </c>
      <c r="L1080" s="142">
        <f t="shared" si="51"/>
        <v>0.46</v>
      </c>
    </row>
    <row r="1081" spans="1:12" x14ac:dyDescent="0.25">
      <c r="A1081" s="53">
        <f>+'Info ELECTRONORTE'!A1049</f>
        <v>1045</v>
      </c>
      <c r="B1081" s="26" t="str">
        <f t="shared" si="52"/>
        <v>SICODI</v>
      </c>
      <c r="C1081" s="9" t="str">
        <f>+'Info ELECTRONORTE'!B1049</f>
        <v>LAMBAYEQUE</v>
      </c>
      <c r="D1081" s="9" t="str">
        <f>+'Info ELECTRONORTE'!C1049</f>
        <v>CUMBIL - CHICLAYO</v>
      </c>
      <c r="E1081" s="9" t="str">
        <f>+'Info ELECTRONORTE'!D1049</f>
        <v>CHICLAYO</v>
      </c>
      <c r="F1081" s="9" t="str">
        <f>+'Info ELECTRONORTE'!I1049</f>
        <v>Media Tension</v>
      </c>
      <c r="G1081" s="9">
        <f>+'Info ELECTRONORTE'!K1049</f>
        <v>13</v>
      </c>
      <c r="H1081" s="9" t="str">
        <f>+'Info ELECTRONORTE'!L1049</f>
        <v>Postes</v>
      </c>
      <c r="I1081" s="9" t="str">
        <f>+'Info ELECTRONORTE'!M1049</f>
        <v>Madera</v>
      </c>
      <c r="J1081" s="9" t="str">
        <f>+'Info ELECTRONORTE'!N1049</f>
        <v>PPM24</v>
      </c>
      <c r="K1081" s="9" t="str">
        <f>+IF(B1081="MOD INV_2018","Según corresponda",VLOOKUP(J1081,SICODI!$G$3:$K$2404,2,FALSE))</f>
        <v>POSTE DE MADERA TRATADA DE 13 mts. CL.5</v>
      </c>
      <c r="L1081" s="142">
        <f t="shared" si="51"/>
        <v>0.46</v>
      </c>
    </row>
    <row r="1082" spans="1:12" x14ac:dyDescent="0.25">
      <c r="A1082" s="53">
        <f>+'Info ELECTRONORTE'!A1050</f>
        <v>1046</v>
      </c>
      <c r="B1082" s="26" t="str">
        <f t="shared" si="52"/>
        <v>SICODI</v>
      </c>
      <c r="C1082" s="9" t="str">
        <f>+'Info ELECTRONORTE'!B1050</f>
        <v>LAMBAYEQUE</v>
      </c>
      <c r="D1082" s="9" t="str">
        <f>+'Info ELECTRONORTE'!C1050</f>
        <v>CUMBIL - CHICLAYO</v>
      </c>
      <c r="E1082" s="9" t="str">
        <f>+'Info ELECTRONORTE'!D1050</f>
        <v>CHICLAYO</v>
      </c>
      <c r="F1082" s="9" t="str">
        <f>+'Info ELECTRONORTE'!I1050</f>
        <v>Media Tension</v>
      </c>
      <c r="G1082" s="9">
        <f>+'Info ELECTRONORTE'!K1050</f>
        <v>13</v>
      </c>
      <c r="H1082" s="9" t="str">
        <f>+'Info ELECTRONORTE'!L1050</f>
        <v>Postes</v>
      </c>
      <c r="I1082" s="9" t="str">
        <f>+'Info ELECTRONORTE'!M1050</f>
        <v>Madera</v>
      </c>
      <c r="J1082" s="9" t="str">
        <f>+'Info ELECTRONORTE'!N1050</f>
        <v>PPM24</v>
      </c>
      <c r="K1082" s="9" t="str">
        <f>+IF(B1082="MOD INV_2018","Según corresponda",VLOOKUP(J1082,SICODI!$G$3:$K$2404,2,FALSE))</f>
        <v>POSTE DE MADERA TRATADA DE 13 mts. CL.5</v>
      </c>
      <c r="L1082" s="142">
        <f t="shared" si="51"/>
        <v>0.46</v>
      </c>
    </row>
    <row r="1083" spans="1:12" x14ac:dyDescent="0.25">
      <c r="A1083" s="53">
        <f>+'Info ELECTRONORTE'!A1051</f>
        <v>1047</v>
      </c>
      <c r="B1083" s="26" t="str">
        <f t="shared" si="52"/>
        <v>SICODI</v>
      </c>
      <c r="C1083" s="9" t="str">
        <f>+'Info ELECTRONORTE'!B1051</f>
        <v>LAMBAYEQUE</v>
      </c>
      <c r="D1083" s="9" t="str">
        <f>+'Info ELECTRONORTE'!C1051</f>
        <v>CUMBIL - CHICLAYO</v>
      </c>
      <c r="E1083" s="9" t="str">
        <f>+'Info ELECTRONORTE'!D1051</f>
        <v>CHICLAYO</v>
      </c>
      <c r="F1083" s="9" t="str">
        <f>+'Info ELECTRONORTE'!I1051</f>
        <v>Media Tension</v>
      </c>
      <c r="G1083" s="9">
        <f>+'Info ELECTRONORTE'!K1051</f>
        <v>13</v>
      </c>
      <c r="H1083" s="9" t="str">
        <f>+'Info ELECTRONORTE'!L1051</f>
        <v>Postes</v>
      </c>
      <c r="I1083" s="9" t="str">
        <f>+'Info ELECTRONORTE'!M1051</f>
        <v>Concreto</v>
      </c>
      <c r="J1083" s="9" t="str">
        <f>+'Info ELECTRONORTE'!N1051</f>
        <v>PPC19</v>
      </c>
      <c r="K1083" s="9" t="str">
        <f>+IF(B1083="MOD INV_2018","Según corresponda",VLOOKUP(J1083,SICODI!$G$3:$K$2404,2,FALSE))</f>
        <v>POSTE DE CONCRETO ARMADO DE 13/300/150/345</v>
      </c>
      <c r="L1083" s="142">
        <f t="shared" si="51"/>
        <v>0.52</v>
      </c>
    </row>
    <row r="1084" spans="1:12" x14ac:dyDescent="0.25">
      <c r="A1084" s="53">
        <f>+'Info ELECTRONORTE'!A1052</f>
        <v>1048</v>
      </c>
      <c r="B1084" s="26" t="str">
        <f t="shared" si="52"/>
        <v>SICODI</v>
      </c>
      <c r="C1084" s="9" t="str">
        <f>+'Info ELECTRONORTE'!B1052</f>
        <v>LAMBAYEQUE</v>
      </c>
      <c r="D1084" s="9" t="str">
        <f>+'Info ELECTRONORTE'!C1052</f>
        <v>CUMBIL - CHICLAYO</v>
      </c>
      <c r="E1084" s="9" t="str">
        <f>+'Info ELECTRONORTE'!D1052</f>
        <v>CHICLAYO</v>
      </c>
      <c r="F1084" s="9" t="str">
        <f>+'Info ELECTRONORTE'!I1052</f>
        <v>Media Tension</v>
      </c>
      <c r="G1084" s="9">
        <f>+'Info ELECTRONORTE'!K1052</f>
        <v>13</v>
      </c>
      <c r="H1084" s="9" t="str">
        <f>+'Info ELECTRONORTE'!L1052</f>
        <v>Postes</v>
      </c>
      <c r="I1084" s="9" t="str">
        <f>+'Info ELECTRONORTE'!M1052</f>
        <v>Madera</v>
      </c>
      <c r="J1084" s="9" t="str">
        <f>+'Info ELECTRONORTE'!N1052</f>
        <v>PPM24</v>
      </c>
      <c r="K1084" s="9" t="str">
        <f>+IF(B1084="MOD INV_2018","Según corresponda",VLOOKUP(J1084,SICODI!$G$3:$K$2404,2,FALSE))</f>
        <v>POSTE DE MADERA TRATADA DE 13 mts. CL.5</v>
      </c>
      <c r="L1084" s="142">
        <f t="shared" si="51"/>
        <v>0.46</v>
      </c>
    </row>
    <row r="1085" spans="1:12" x14ac:dyDescent="0.25">
      <c r="A1085" s="53">
        <f>+'Info ELECTRONORTE'!A1053</f>
        <v>1049</v>
      </c>
      <c r="B1085" s="26" t="str">
        <f t="shared" si="52"/>
        <v>SICODI</v>
      </c>
      <c r="C1085" s="9" t="str">
        <f>+'Info ELECTRONORTE'!B1053</f>
        <v>LAMBAYEQUE</v>
      </c>
      <c r="D1085" s="9" t="str">
        <f>+'Info ELECTRONORTE'!C1053</f>
        <v>CUMBIL - CHICLAYO</v>
      </c>
      <c r="E1085" s="9" t="str">
        <f>+'Info ELECTRONORTE'!D1053</f>
        <v>CHICLAYO</v>
      </c>
      <c r="F1085" s="9" t="str">
        <f>+'Info ELECTRONORTE'!I1053</f>
        <v>Media Tension</v>
      </c>
      <c r="G1085" s="9">
        <f>+'Info ELECTRONORTE'!K1053</f>
        <v>13</v>
      </c>
      <c r="H1085" s="9" t="str">
        <f>+'Info ELECTRONORTE'!L1053</f>
        <v>Postes</v>
      </c>
      <c r="I1085" s="9" t="str">
        <f>+'Info ELECTRONORTE'!M1053</f>
        <v>Concreto</v>
      </c>
      <c r="J1085" s="9" t="str">
        <f>+'Info ELECTRONORTE'!N1053</f>
        <v>PPC19</v>
      </c>
      <c r="K1085" s="9" t="str">
        <f>+IF(B1085="MOD INV_2018","Según corresponda",VLOOKUP(J1085,SICODI!$G$3:$K$2404,2,FALSE))</f>
        <v>POSTE DE CONCRETO ARMADO DE 13/300/150/345</v>
      </c>
      <c r="L1085" s="142">
        <f t="shared" si="51"/>
        <v>0.52</v>
      </c>
    </row>
    <row r="1086" spans="1:12" x14ac:dyDescent="0.25">
      <c r="A1086" s="53">
        <f>+'Info ELECTRONORTE'!A1054</f>
        <v>1050</v>
      </c>
      <c r="B1086" s="26" t="str">
        <f t="shared" si="52"/>
        <v>SICODI</v>
      </c>
      <c r="C1086" s="9" t="str">
        <f>+'Info ELECTRONORTE'!B1054</f>
        <v>LAMBAYEQUE</v>
      </c>
      <c r="D1086" s="9" t="str">
        <f>+'Info ELECTRONORTE'!C1054</f>
        <v>CUMBIL - CHICLAYO</v>
      </c>
      <c r="E1086" s="9" t="str">
        <f>+'Info ELECTRONORTE'!D1054</f>
        <v>CHICLAYO</v>
      </c>
      <c r="F1086" s="9" t="str">
        <f>+'Info ELECTRONORTE'!I1054</f>
        <v>Media Tension</v>
      </c>
      <c r="G1086" s="9">
        <f>+'Info ELECTRONORTE'!K1054</f>
        <v>13</v>
      </c>
      <c r="H1086" s="9" t="str">
        <f>+'Info ELECTRONORTE'!L1054</f>
        <v>Postes</v>
      </c>
      <c r="I1086" s="9" t="str">
        <f>+'Info ELECTRONORTE'!M1054</f>
        <v>Madera</v>
      </c>
      <c r="J1086" s="9" t="str">
        <f>+'Info ELECTRONORTE'!N1054</f>
        <v>PPM24</v>
      </c>
      <c r="K1086" s="9" t="str">
        <f>+IF(B1086="MOD INV_2018","Según corresponda",VLOOKUP(J1086,SICODI!$G$3:$K$2404,2,FALSE))</f>
        <v>POSTE DE MADERA TRATADA DE 13 mts. CL.5</v>
      </c>
      <c r="L1086" s="142">
        <f t="shared" si="51"/>
        <v>0.46</v>
      </c>
    </row>
    <row r="1087" spans="1:12" x14ac:dyDescent="0.25">
      <c r="A1087" s="53">
        <f>+'Info ELECTRONORTE'!A1055</f>
        <v>1051</v>
      </c>
      <c r="B1087" s="26" t="str">
        <f t="shared" si="52"/>
        <v>SICODI</v>
      </c>
      <c r="C1087" s="9" t="str">
        <f>+'Info ELECTRONORTE'!B1055</f>
        <v>LAMBAYEQUE</v>
      </c>
      <c r="D1087" s="9" t="str">
        <f>+'Info ELECTRONORTE'!C1055</f>
        <v>CUMBIL - CHICLAYO</v>
      </c>
      <c r="E1087" s="9" t="str">
        <f>+'Info ELECTRONORTE'!D1055</f>
        <v>CHICLAYO</v>
      </c>
      <c r="F1087" s="9" t="str">
        <f>+'Info ELECTRONORTE'!I1055</f>
        <v>Media Tension</v>
      </c>
      <c r="G1087" s="9">
        <f>+'Info ELECTRONORTE'!K1055</f>
        <v>13</v>
      </c>
      <c r="H1087" s="9" t="str">
        <f>+'Info ELECTRONORTE'!L1055</f>
        <v>Postes</v>
      </c>
      <c r="I1087" s="9" t="str">
        <f>+'Info ELECTRONORTE'!M1055</f>
        <v>Madera</v>
      </c>
      <c r="J1087" s="9" t="str">
        <f>+'Info ELECTRONORTE'!N1055</f>
        <v>PPM24</v>
      </c>
      <c r="K1087" s="9" t="str">
        <f>+IF(B1087="MOD INV_2018","Según corresponda",VLOOKUP(J1087,SICODI!$G$3:$K$2404,2,FALSE))</f>
        <v>POSTE DE MADERA TRATADA DE 13 mts. CL.5</v>
      </c>
      <c r="L1087" s="142">
        <f t="shared" si="51"/>
        <v>0.46</v>
      </c>
    </row>
    <row r="1088" spans="1:12" x14ac:dyDescent="0.25">
      <c r="A1088" s="53">
        <f>+'Info ELECTRONORTE'!A1056</f>
        <v>1052</v>
      </c>
      <c r="B1088" s="26" t="str">
        <f t="shared" si="52"/>
        <v>SICODI</v>
      </c>
      <c r="C1088" s="9" t="str">
        <f>+'Info ELECTRONORTE'!B1056</f>
        <v>LAMBAYEQUE</v>
      </c>
      <c r="D1088" s="9" t="str">
        <f>+'Info ELECTRONORTE'!C1056</f>
        <v>CUMBIL - CHICLAYO</v>
      </c>
      <c r="E1088" s="9" t="str">
        <f>+'Info ELECTRONORTE'!D1056</f>
        <v>CHICLAYO</v>
      </c>
      <c r="F1088" s="9" t="str">
        <f>+'Info ELECTRONORTE'!I1056</f>
        <v>Media Tension</v>
      </c>
      <c r="G1088" s="9">
        <f>+'Info ELECTRONORTE'!K1056</f>
        <v>13</v>
      </c>
      <c r="H1088" s="9" t="str">
        <f>+'Info ELECTRONORTE'!L1056</f>
        <v>Postes</v>
      </c>
      <c r="I1088" s="9" t="str">
        <f>+'Info ELECTRONORTE'!M1056</f>
        <v>Madera</v>
      </c>
      <c r="J1088" s="9" t="str">
        <f>+'Info ELECTRONORTE'!N1056</f>
        <v>PPM24</v>
      </c>
      <c r="K1088" s="9" t="str">
        <f>+IF(B1088="MOD INV_2018","Según corresponda",VLOOKUP(J1088,SICODI!$G$3:$K$2404,2,FALSE))</f>
        <v>POSTE DE MADERA TRATADA DE 13 mts. CL.5</v>
      </c>
      <c r="L1088" s="142">
        <f t="shared" si="51"/>
        <v>0.46</v>
      </c>
    </row>
    <row r="1089" spans="1:12" x14ac:dyDescent="0.25">
      <c r="A1089" s="53">
        <f>+'Info ELECTRONORTE'!A1057</f>
        <v>1053</v>
      </c>
      <c r="B1089" s="26" t="str">
        <f t="shared" si="52"/>
        <v>SICODI</v>
      </c>
      <c r="C1089" s="9" t="str">
        <f>+'Info ELECTRONORTE'!B1057</f>
        <v>LAMBAYEQUE</v>
      </c>
      <c r="D1089" s="9" t="str">
        <f>+'Info ELECTRONORTE'!C1057</f>
        <v>CUMBIL - CHICLAYO</v>
      </c>
      <c r="E1089" s="9" t="str">
        <f>+'Info ELECTRONORTE'!D1057</f>
        <v>CHICLAYO</v>
      </c>
      <c r="F1089" s="9" t="str">
        <f>+'Info ELECTRONORTE'!I1057</f>
        <v>Media Tension</v>
      </c>
      <c r="G1089" s="9">
        <f>+'Info ELECTRONORTE'!K1057</f>
        <v>12</v>
      </c>
      <c r="H1089" s="9" t="str">
        <f>+'Info ELECTRONORTE'!L1057</f>
        <v>Postes</v>
      </c>
      <c r="I1089" s="9" t="str">
        <f>+'Info ELECTRONORTE'!M1057</f>
        <v>Concreto</v>
      </c>
      <c r="J1089" s="9" t="str">
        <f>+'Info ELECTRONORTE'!N1057</f>
        <v>PPC16</v>
      </c>
      <c r="K1089" s="9" t="str">
        <f>+IF(B1089="MOD INV_2018","Según corresponda",VLOOKUP(J1089,SICODI!$G$3:$K$2404,2,FALSE))</f>
        <v>POSTE DE CONCRETO ARMADO DE 12/300/150/330</v>
      </c>
      <c r="L1089" s="142">
        <f t="shared" si="51"/>
        <v>0.52</v>
      </c>
    </row>
    <row r="1090" spans="1:12" x14ac:dyDescent="0.25">
      <c r="A1090" s="53">
        <f>+'Info ELECTRONORTE'!A1058</f>
        <v>1054</v>
      </c>
      <c r="B1090" s="26" t="str">
        <f t="shared" si="52"/>
        <v>SICODI</v>
      </c>
      <c r="C1090" s="9" t="str">
        <f>+'Info ELECTRONORTE'!B1058</f>
        <v>LAMBAYEQUE</v>
      </c>
      <c r="D1090" s="9" t="str">
        <f>+'Info ELECTRONORTE'!C1058</f>
        <v>CUMBIL - CHICLAYO</v>
      </c>
      <c r="E1090" s="9" t="str">
        <f>+'Info ELECTRONORTE'!D1058</f>
        <v>CHICLAYO</v>
      </c>
      <c r="F1090" s="9" t="str">
        <f>+'Info ELECTRONORTE'!I1058</f>
        <v>Media Tension</v>
      </c>
      <c r="G1090" s="9">
        <f>+'Info ELECTRONORTE'!K1058</f>
        <v>13</v>
      </c>
      <c r="H1090" s="9" t="str">
        <f>+'Info ELECTRONORTE'!L1058</f>
        <v>Postes</v>
      </c>
      <c r="I1090" s="9" t="str">
        <f>+'Info ELECTRONORTE'!M1058</f>
        <v>Madera</v>
      </c>
      <c r="J1090" s="9" t="str">
        <f>+'Info ELECTRONORTE'!N1058</f>
        <v>PPM24</v>
      </c>
      <c r="K1090" s="9" t="str">
        <f>+IF(B1090="MOD INV_2018","Según corresponda",VLOOKUP(J1090,SICODI!$G$3:$K$2404,2,FALSE))</f>
        <v>POSTE DE MADERA TRATADA DE 13 mts. CL.5</v>
      </c>
      <c r="L1090" s="142">
        <f t="shared" si="51"/>
        <v>0.46</v>
      </c>
    </row>
    <row r="1091" spans="1:12" x14ac:dyDescent="0.25">
      <c r="A1091" s="53">
        <f>+'Info ELECTRONORTE'!A1059</f>
        <v>1055</v>
      </c>
      <c r="B1091" s="26" t="str">
        <f t="shared" si="52"/>
        <v>SICODI</v>
      </c>
      <c r="C1091" s="9" t="str">
        <f>+'Info ELECTRONORTE'!B1059</f>
        <v>LAMBAYEQUE</v>
      </c>
      <c r="D1091" s="9" t="str">
        <f>+'Info ELECTRONORTE'!C1059</f>
        <v>CUMBIL - CHICLAYO</v>
      </c>
      <c r="E1091" s="9" t="str">
        <f>+'Info ELECTRONORTE'!D1059</f>
        <v>CHICLAYO</v>
      </c>
      <c r="F1091" s="9" t="str">
        <f>+'Info ELECTRONORTE'!I1059</f>
        <v>Media Tension</v>
      </c>
      <c r="G1091" s="9">
        <f>+'Info ELECTRONORTE'!K1059</f>
        <v>12</v>
      </c>
      <c r="H1091" s="9" t="str">
        <f>+'Info ELECTRONORTE'!L1059</f>
        <v>Postes</v>
      </c>
      <c r="I1091" s="9" t="str">
        <f>+'Info ELECTRONORTE'!M1059</f>
        <v>Concreto</v>
      </c>
      <c r="J1091" s="9" t="str">
        <f>+'Info ELECTRONORTE'!N1059</f>
        <v>PPC16</v>
      </c>
      <c r="K1091" s="9" t="str">
        <f>+IF(B1091="MOD INV_2018","Según corresponda",VLOOKUP(J1091,SICODI!$G$3:$K$2404,2,FALSE))</f>
        <v>POSTE DE CONCRETO ARMADO DE 12/300/150/330</v>
      </c>
      <c r="L1091" s="142">
        <f t="shared" si="51"/>
        <v>0.52</v>
      </c>
    </row>
    <row r="1092" spans="1:12" x14ac:dyDescent="0.25">
      <c r="A1092" s="53">
        <f>+'Info ELECTRONORTE'!A1060</f>
        <v>1056</v>
      </c>
      <c r="B1092" s="26" t="str">
        <f t="shared" si="52"/>
        <v>SICODI</v>
      </c>
      <c r="C1092" s="9" t="str">
        <f>+'Info ELECTRONORTE'!B1060</f>
        <v>LAMBAYEQUE</v>
      </c>
      <c r="D1092" s="9" t="str">
        <f>+'Info ELECTRONORTE'!C1060</f>
        <v>CUMBIL - CHICLAYO</v>
      </c>
      <c r="E1092" s="9" t="str">
        <f>+'Info ELECTRONORTE'!D1060</f>
        <v>CHICLAYO</v>
      </c>
      <c r="F1092" s="9" t="str">
        <f>+'Info ELECTRONORTE'!I1060</f>
        <v>Media Tension</v>
      </c>
      <c r="G1092" s="9">
        <f>+'Info ELECTRONORTE'!K1060</f>
        <v>13</v>
      </c>
      <c r="H1092" s="9" t="str">
        <f>+'Info ELECTRONORTE'!L1060</f>
        <v>Postes</v>
      </c>
      <c r="I1092" s="9" t="str">
        <f>+'Info ELECTRONORTE'!M1060</f>
        <v>Madera</v>
      </c>
      <c r="J1092" s="9" t="str">
        <f>+'Info ELECTRONORTE'!N1060</f>
        <v>PPM24</v>
      </c>
      <c r="K1092" s="9" t="str">
        <f>+IF(B1092="MOD INV_2018","Según corresponda",VLOOKUP(J1092,SICODI!$G$3:$K$2404,2,FALSE))</f>
        <v>POSTE DE MADERA TRATADA DE 13 mts. CL.5</v>
      </c>
      <c r="L1092" s="142">
        <f t="shared" si="51"/>
        <v>0.46</v>
      </c>
    </row>
    <row r="1093" spans="1:12" x14ac:dyDescent="0.25">
      <c r="A1093" s="53">
        <f>+'Info ELECTRONORTE'!A1061</f>
        <v>1057</v>
      </c>
      <c r="B1093" s="26" t="str">
        <f t="shared" si="52"/>
        <v>SICODI</v>
      </c>
      <c r="C1093" s="9" t="str">
        <f>+'Info ELECTRONORTE'!B1061</f>
        <v>LAMBAYEQUE</v>
      </c>
      <c r="D1093" s="9" t="str">
        <f>+'Info ELECTRONORTE'!C1061</f>
        <v>CUMBIL - CHICLAYO</v>
      </c>
      <c r="E1093" s="9" t="str">
        <f>+'Info ELECTRONORTE'!D1061</f>
        <v>CHICLAYO</v>
      </c>
      <c r="F1093" s="9" t="str">
        <f>+'Info ELECTRONORTE'!I1061</f>
        <v>Media Tension</v>
      </c>
      <c r="G1093" s="9">
        <f>+'Info ELECTRONORTE'!K1061</f>
        <v>14</v>
      </c>
      <c r="H1093" s="9" t="str">
        <f>+'Info ELECTRONORTE'!L1061</f>
        <v>Postes</v>
      </c>
      <c r="I1093" s="9" t="str">
        <f>+'Info ELECTRONORTE'!M1061</f>
        <v>Concreto</v>
      </c>
      <c r="J1093" s="9" t="str">
        <f>+'Info ELECTRONORTE'!N1061</f>
        <v>PPC24</v>
      </c>
      <c r="K1093" s="9" t="str">
        <f>+IF(B1093="MOD INV_2018","Según corresponda",VLOOKUP(J1093,SICODI!$G$3:$K$2404,2,FALSE))</f>
        <v>POSTE DE CONCRETO ARMADO DE 15/400/150/375</v>
      </c>
      <c r="L1093" s="142">
        <f t="shared" si="51"/>
        <v>0.52</v>
      </c>
    </row>
    <row r="1094" spans="1:12" x14ac:dyDescent="0.25">
      <c r="A1094" s="53">
        <f>+'Info ELECTRONORTE'!A1062</f>
        <v>1058</v>
      </c>
      <c r="B1094" s="26" t="str">
        <f t="shared" si="52"/>
        <v>SICODI</v>
      </c>
      <c r="C1094" s="9" t="str">
        <f>+'Info ELECTRONORTE'!B1062</f>
        <v>LAMBAYEQUE</v>
      </c>
      <c r="D1094" s="9" t="str">
        <f>+'Info ELECTRONORTE'!C1062</f>
        <v>CUMBIL - CHICLAYO</v>
      </c>
      <c r="E1094" s="9" t="str">
        <f>+'Info ELECTRONORTE'!D1062</f>
        <v>CHICLAYO</v>
      </c>
      <c r="F1094" s="9" t="str">
        <f>+'Info ELECTRONORTE'!I1062</f>
        <v>Media Tension</v>
      </c>
      <c r="G1094" s="9">
        <f>+'Info ELECTRONORTE'!K1062</f>
        <v>13</v>
      </c>
      <c r="H1094" s="9" t="str">
        <f>+'Info ELECTRONORTE'!L1062</f>
        <v>Postes</v>
      </c>
      <c r="I1094" s="9" t="str">
        <f>+'Info ELECTRONORTE'!M1062</f>
        <v>Madera</v>
      </c>
      <c r="J1094" s="9" t="str">
        <f>+'Info ELECTRONORTE'!N1062</f>
        <v>PPM24</v>
      </c>
      <c r="K1094" s="9" t="str">
        <f>+IF(B1094="MOD INV_2018","Según corresponda",VLOOKUP(J1094,SICODI!$G$3:$K$2404,2,FALSE))</f>
        <v>POSTE DE MADERA TRATADA DE 13 mts. CL.5</v>
      </c>
      <c r="L1094" s="142">
        <f t="shared" si="51"/>
        <v>0.46</v>
      </c>
    </row>
    <row r="1095" spans="1:12" x14ac:dyDescent="0.25">
      <c r="A1095" s="53">
        <f>+'Info ELECTRONORTE'!A1063</f>
        <v>1059</v>
      </c>
      <c r="B1095" s="26" t="str">
        <f t="shared" si="52"/>
        <v>SICODI</v>
      </c>
      <c r="C1095" s="9" t="str">
        <f>+'Info ELECTRONORTE'!B1063</f>
        <v>LAMBAYEQUE</v>
      </c>
      <c r="D1095" s="9" t="str">
        <f>+'Info ELECTRONORTE'!C1063</f>
        <v>CUMBIL - CHICLAYO</v>
      </c>
      <c r="E1095" s="9" t="str">
        <f>+'Info ELECTRONORTE'!D1063</f>
        <v>CHICLAYO</v>
      </c>
      <c r="F1095" s="9" t="str">
        <f>+'Info ELECTRONORTE'!I1063</f>
        <v>Media Tension</v>
      </c>
      <c r="G1095" s="9">
        <f>+'Info ELECTRONORTE'!K1063</f>
        <v>13</v>
      </c>
      <c r="H1095" s="9" t="str">
        <f>+'Info ELECTRONORTE'!L1063</f>
        <v>Postes</v>
      </c>
      <c r="I1095" s="9" t="str">
        <f>+'Info ELECTRONORTE'!M1063</f>
        <v>Concreto</v>
      </c>
      <c r="J1095" s="9" t="str">
        <f>+'Info ELECTRONORTE'!N1063</f>
        <v>PPC19</v>
      </c>
      <c r="K1095" s="9" t="str">
        <f>+IF(B1095="MOD INV_2018","Según corresponda",VLOOKUP(J1095,SICODI!$G$3:$K$2404,2,FALSE))</f>
        <v>POSTE DE CONCRETO ARMADO DE 13/300/150/345</v>
      </c>
      <c r="L1095" s="142">
        <f t="shared" si="51"/>
        <v>0.52</v>
      </c>
    </row>
    <row r="1096" spans="1:12" x14ac:dyDescent="0.25">
      <c r="A1096" s="53">
        <f>+'Info ELECTRONORTE'!A1064</f>
        <v>1060</v>
      </c>
      <c r="B1096" s="26" t="str">
        <f t="shared" si="52"/>
        <v>SICODI</v>
      </c>
      <c r="C1096" s="9" t="str">
        <f>+'Info ELECTRONORTE'!B1064</f>
        <v>LAMBAYEQUE</v>
      </c>
      <c r="D1096" s="9" t="str">
        <f>+'Info ELECTRONORTE'!C1064</f>
        <v>CUMBIL - CHICLAYO</v>
      </c>
      <c r="E1096" s="9" t="str">
        <f>+'Info ELECTRONORTE'!D1064</f>
        <v>CHICLAYO</v>
      </c>
      <c r="F1096" s="9" t="str">
        <f>+'Info ELECTRONORTE'!I1064</f>
        <v>Media Tension</v>
      </c>
      <c r="G1096" s="9">
        <f>+'Info ELECTRONORTE'!K1064</f>
        <v>13</v>
      </c>
      <c r="H1096" s="9" t="str">
        <f>+'Info ELECTRONORTE'!L1064</f>
        <v>Postes</v>
      </c>
      <c r="I1096" s="9" t="str">
        <f>+'Info ELECTRONORTE'!M1064</f>
        <v>Madera</v>
      </c>
      <c r="J1096" s="9" t="str">
        <f>+'Info ELECTRONORTE'!N1064</f>
        <v>PPM24</v>
      </c>
      <c r="K1096" s="9" t="str">
        <f>+IF(B1096="MOD INV_2018","Según corresponda",VLOOKUP(J1096,SICODI!$G$3:$K$2404,2,FALSE))</f>
        <v>POSTE DE MADERA TRATADA DE 13 mts. CL.5</v>
      </c>
      <c r="L1096" s="142">
        <f t="shared" si="51"/>
        <v>0.46</v>
      </c>
    </row>
    <row r="1097" spans="1:12" x14ac:dyDescent="0.25">
      <c r="A1097" s="53">
        <f>+'Info ELECTRONORTE'!A1065</f>
        <v>1061</v>
      </c>
      <c r="B1097" s="26" t="str">
        <f t="shared" si="52"/>
        <v>SICODI</v>
      </c>
      <c r="C1097" s="9" t="str">
        <f>+'Info ELECTRONORTE'!B1065</f>
        <v>LAMBAYEQUE</v>
      </c>
      <c r="D1097" s="9" t="str">
        <f>+'Info ELECTRONORTE'!C1065</f>
        <v>CUMBIL - CHICLAYO</v>
      </c>
      <c r="E1097" s="9" t="str">
        <f>+'Info ELECTRONORTE'!D1065</f>
        <v>CHICLAYO</v>
      </c>
      <c r="F1097" s="9" t="str">
        <f>+'Info ELECTRONORTE'!I1065</f>
        <v>Media Tension</v>
      </c>
      <c r="G1097" s="9">
        <f>+'Info ELECTRONORTE'!K1065</f>
        <v>13</v>
      </c>
      <c r="H1097" s="9" t="str">
        <f>+'Info ELECTRONORTE'!L1065</f>
        <v>Postes</v>
      </c>
      <c r="I1097" s="9" t="str">
        <f>+'Info ELECTRONORTE'!M1065</f>
        <v>Concreto</v>
      </c>
      <c r="J1097" s="9" t="str">
        <f>+'Info ELECTRONORTE'!N1065</f>
        <v>PPC19</v>
      </c>
      <c r="K1097" s="9" t="str">
        <f>+IF(B1097="MOD INV_2018","Según corresponda",VLOOKUP(J1097,SICODI!$G$3:$K$2404,2,FALSE))</f>
        <v>POSTE DE CONCRETO ARMADO DE 13/300/150/345</v>
      </c>
      <c r="L1097" s="142">
        <f t="shared" si="51"/>
        <v>0.52</v>
      </c>
    </row>
    <row r="1098" spans="1:12" x14ac:dyDescent="0.25">
      <c r="A1098" s="53">
        <f>+'Info ELECTRONORTE'!A1066</f>
        <v>1062</v>
      </c>
      <c r="B1098" s="26" t="str">
        <f t="shared" si="52"/>
        <v>SICODI</v>
      </c>
      <c r="C1098" s="9" t="str">
        <f>+'Info ELECTRONORTE'!B1066</f>
        <v>LAMBAYEQUE</v>
      </c>
      <c r="D1098" s="9" t="str">
        <f>+'Info ELECTRONORTE'!C1066</f>
        <v>CUMBIL - CHICLAYO</v>
      </c>
      <c r="E1098" s="9" t="str">
        <f>+'Info ELECTRONORTE'!D1066</f>
        <v>CHICLAYO</v>
      </c>
      <c r="F1098" s="9" t="str">
        <f>+'Info ELECTRONORTE'!I1066</f>
        <v>Media Tension</v>
      </c>
      <c r="G1098" s="9">
        <f>+'Info ELECTRONORTE'!K1066</f>
        <v>13</v>
      </c>
      <c r="H1098" s="9" t="str">
        <f>+'Info ELECTRONORTE'!L1066</f>
        <v>Postes</v>
      </c>
      <c r="I1098" s="9" t="str">
        <f>+'Info ELECTRONORTE'!M1066</f>
        <v>Concreto</v>
      </c>
      <c r="J1098" s="9" t="str">
        <f>+'Info ELECTRONORTE'!N1066</f>
        <v>PPC19</v>
      </c>
      <c r="K1098" s="9" t="str">
        <f>+IF(B1098="MOD INV_2018","Según corresponda",VLOOKUP(J1098,SICODI!$G$3:$K$2404,2,FALSE))</f>
        <v>POSTE DE CONCRETO ARMADO DE 13/300/150/345</v>
      </c>
      <c r="L1098" s="142">
        <f t="shared" si="51"/>
        <v>0.52</v>
      </c>
    </row>
    <row r="1099" spans="1:12" x14ac:dyDescent="0.25">
      <c r="A1099" s="53">
        <f>+'Info ELECTRONORTE'!A1067</f>
        <v>1063</v>
      </c>
      <c r="B1099" s="26" t="str">
        <f t="shared" si="52"/>
        <v>SICODI</v>
      </c>
      <c r="C1099" s="9" t="str">
        <f>+'Info ELECTRONORTE'!B1067</f>
        <v>LAMBAYEQUE</v>
      </c>
      <c r="D1099" s="9" t="str">
        <f>+'Info ELECTRONORTE'!C1067</f>
        <v>CUMBIL - CHICLAYO</v>
      </c>
      <c r="E1099" s="9" t="str">
        <f>+'Info ELECTRONORTE'!D1067</f>
        <v>CHICLAYO</v>
      </c>
      <c r="F1099" s="9" t="str">
        <f>+'Info ELECTRONORTE'!I1067</f>
        <v>Media Tension</v>
      </c>
      <c r="G1099" s="9">
        <f>+'Info ELECTRONORTE'!K1067</f>
        <v>13</v>
      </c>
      <c r="H1099" s="9" t="str">
        <f>+'Info ELECTRONORTE'!L1067</f>
        <v>Postes</v>
      </c>
      <c r="I1099" s="9" t="str">
        <f>+'Info ELECTRONORTE'!M1067</f>
        <v>Madera</v>
      </c>
      <c r="J1099" s="9" t="str">
        <f>+'Info ELECTRONORTE'!N1067</f>
        <v>PPM24</v>
      </c>
      <c r="K1099" s="9" t="str">
        <f>+IF(B1099="MOD INV_2018","Según corresponda",VLOOKUP(J1099,SICODI!$G$3:$K$2404,2,FALSE))</f>
        <v>POSTE DE MADERA TRATADA DE 13 mts. CL.5</v>
      </c>
      <c r="L1099" s="142">
        <f t="shared" si="51"/>
        <v>0.46</v>
      </c>
    </row>
    <row r="1100" spans="1:12" x14ac:dyDescent="0.25">
      <c r="A1100" s="53">
        <f>+'Info ELECTRONORTE'!A1068</f>
        <v>1064</v>
      </c>
      <c r="B1100" s="26" t="str">
        <f t="shared" si="52"/>
        <v>SICODI</v>
      </c>
      <c r="C1100" s="9" t="str">
        <f>+'Info ELECTRONORTE'!B1068</f>
        <v>LAMBAYEQUE</v>
      </c>
      <c r="D1100" s="9" t="str">
        <f>+'Info ELECTRONORTE'!C1068</f>
        <v>CUMBIL - CHICLAYO</v>
      </c>
      <c r="E1100" s="9" t="str">
        <f>+'Info ELECTRONORTE'!D1068</f>
        <v>CHICLAYO</v>
      </c>
      <c r="F1100" s="9" t="str">
        <f>+'Info ELECTRONORTE'!I1068</f>
        <v>Media Tension</v>
      </c>
      <c r="G1100" s="9">
        <f>+'Info ELECTRONORTE'!K1068</f>
        <v>13</v>
      </c>
      <c r="H1100" s="9" t="str">
        <f>+'Info ELECTRONORTE'!L1068</f>
        <v>Postes</v>
      </c>
      <c r="I1100" s="9" t="str">
        <f>+'Info ELECTRONORTE'!M1068</f>
        <v>Madera</v>
      </c>
      <c r="J1100" s="9" t="str">
        <f>+'Info ELECTRONORTE'!N1068</f>
        <v>PPM24</v>
      </c>
      <c r="K1100" s="9" t="str">
        <f>+IF(B1100="MOD INV_2018","Según corresponda",VLOOKUP(J1100,SICODI!$G$3:$K$2404,2,FALSE))</f>
        <v>POSTE DE MADERA TRATADA DE 13 mts. CL.5</v>
      </c>
      <c r="L1100" s="142">
        <f t="shared" si="51"/>
        <v>0.46</v>
      </c>
    </row>
    <row r="1101" spans="1:12" x14ac:dyDescent="0.25">
      <c r="A1101" s="53">
        <f>+'Info ELECTRONORTE'!A1069</f>
        <v>1065</v>
      </c>
      <c r="B1101" s="26" t="str">
        <f t="shared" si="52"/>
        <v>SICODI</v>
      </c>
      <c r="C1101" s="9" t="str">
        <f>+'Info ELECTRONORTE'!B1069</f>
        <v>LAMBAYEQUE</v>
      </c>
      <c r="D1101" s="9" t="str">
        <f>+'Info ELECTRONORTE'!C1069</f>
        <v>CUMBIL - CHICLAYO</v>
      </c>
      <c r="E1101" s="9" t="str">
        <f>+'Info ELECTRONORTE'!D1069</f>
        <v>CHICLAYO</v>
      </c>
      <c r="F1101" s="9" t="str">
        <f>+'Info ELECTRONORTE'!I1069</f>
        <v>Media Tension</v>
      </c>
      <c r="G1101" s="9">
        <f>+'Info ELECTRONORTE'!K1069</f>
        <v>13</v>
      </c>
      <c r="H1101" s="9" t="str">
        <f>+'Info ELECTRONORTE'!L1069</f>
        <v>Postes</v>
      </c>
      <c r="I1101" s="9" t="str">
        <f>+'Info ELECTRONORTE'!M1069</f>
        <v>Madera</v>
      </c>
      <c r="J1101" s="9" t="str">
        <f>+'Info ELECTRONORTE'!N1069</f>
        <v>PPM24</v>
      </c>
      <c r="K1101" s="9" t="str">
        <f>+IF(B1101="MOD INV_2018","Según corresponda",VLOOKUP(J1101,SICODI!$G$3:$K$2404,2,FALSE))</f>
        <v>POSTE DE MADERA TRATADA DE 13 mts. CL.5</v>
      </c>
      <c r="L1101" s="142">
        <f t="shared" si="51"/>
        <v>0.46</v>
      </c>
    </row>
    <row r="1102" spans="1:12" x14ac:dyDescent="0.25">
      <c r="A1102" s="53">
        <f>+'Info ELECTRONORTE'!A1070</f>
        <v>1066</v>
      </c>
      <c r="B1102" s="26" t="str">
        <f t="shared" si="52"/>
        <v>SICODI</v>
      </c>
      <c r="C1102" s="9" t="str">
        <f>+'Info ELECTRONORTE'!B1070</f>
        <v>LAMBAYEQUE</v>
      </c>
      <c r="D1102" s="9" t="str">
        <f>+'Info ELECTRONORTE'!C1070</f>
        <v>CUMBIL - CHICLAYO</v>
      </c>
      <c r="E1102" s="9" t="str">
        <f>+'Info ELECTRONORTE'!D1070</f>
        <v>CHICLAYO</v>
      </c>
      <c r="F1102" s="9" t="str">
        <f>+'Info ELECTRONORTE'!I1070</f>
        <v>Media Tension</v>
      </c>
      <c r="G1102" s="9">
        <f>+'Info ELECTRONORTE'!K1070</f>
        <v>13</v>
      </c>
      <c r="H1102" s="9" t="str">
        <f>+'Info ELECTRONORTE'!L1070</f>
        <v>Postes</v>
      </c>
      <c r="I1102" s="9" t="str">
        <f>+'Info ELECTRONORTE'!M1070</f>
        <v>Madera</v>
      </c>
      <c r="J1102" s="9" t="str">
        <f>+'Info ELECTRONORTE'!N1070</f>
        <v>PPM24</v>
      </c>
      <c r="K1102" s="9" t="str">
        <f>+IF(B1102="MOD INV_2018","Según corresponda",VLOOKUP(J1102,SICODI!$G$3:$K$2404,2,FALSE))</f>
        <v>POSTE DE MADERA TRATADA DE 13 mts. CL.5</v>
      </c>
      <c r="L1102" s="142">
        <f t="shared" si="51"/>
        <v>0.46</v>
      </c>
    </row>
    <row r="1103" spans="1:12" x14ac:dyDescent="0.25">
      <c r="A1103" s="53">
        <f>+'Info ELECTRONORTE'!A1071</f>
        <v>1067</v>
      </c>
      <c r="B1103" s="26" t="str">
        <f t="shared" si="52"/>
        <v>SICODI</v>
      </c>
      <c r="C1103" s="9" t="str">
        <f>+'Info ELECTRONORTE'!B1071</f>
        <v>LAMBAYEQUE</v>
      </c>
      <c r="D1103" s="9" t="str">
        <f>+'Info ELECTRONORTE'!C1071</f>
        <v>CUMBIL - CHICLAYO</v>
      </c>
      <c r="E1103" s="9" t="str">
        <f>+'Info ELECTRONORTE'!D1071</f>
        <v>CHICLAYO</v>
      </c>
      <c r="F1103" s="9" t="str">
        <f>+'Info ELECTRONORTE'!I1071</f>
        <v>Media Tension</v>
      </c>
      <c r="G1103" s="9">
        <f>+'Info ELECTRONORTE'!K1071</f>
        <v>13</v>
      </c>
      <c r="H1103" s="9" t="str">
        <f>+'Info ELECTRONORTE'!L1071</f>
        <v>Postes</v>
      </c>
      <c r="I1103" s="9" t="str">
        <f>+'Info ELECTRONORTE'!M1071</f>
        <v>Madera</v>
      </c>
      <c r="J1103" s="9" t="str">
        <f>+'Info ELECTRONORTE'!N1071</f>
        <v>PPM24</v>
      </c>
      <c r="K1103" s="9" t="str">
        <f>+IF(B1103="MOD INV_2018","Según corresponda",VLOOKUP(J1103,SICODI!$G$3:$K$2404,2,FALSE))</f>
        <v>POSTE DE MADERA TRATADA DE 13 mts. CL.5</v>
      </c>
      <c r="L1103" s="142">
        <f t="shared" si="51"/>
        <v>0.46</v>
      </c>
    </row>
    <row r="1104" spans="1:12" x14ac:dyDescent="0.25">
      <c r="A1104" s="53">
        <f>+'Info ELECTRONORTE'!A1072</f>
        <v>1068</v>
      </c>
      <c r="B1104" s="26" t="str">
        <f t="shared" si="52"/>
        <v>SICODI</v>
      </c>
      <c r="C1104" s="9" t="str">
        <f>+'Info ELECTRONORTE'!B1072</f>
        <v>LAMBAYEQUE</v>
      </c>
      <c r="D1104" s="9" t="str">
        <f>+'Info ELECTRONORTE'!C1072</f>
        <v>CUMBIL - CHICLAYO</v>
      </c>
      <c r="E1104" s="9" t="str">
        <f>+'Info ELECTRONORTE'!D1072</f>
        <v>CHICLAYO</v>
      </c>
      <c r="F1104" s="9" t="str">
        <f>+'Info ELECTRONORTE'!I1072</f>
        <v>Media Tension</v>
      </c>
      <c r="G1104" s="9">
        <f>+'Info ELECTRONORTE'!K1072</f>
        <v>13</v>
      </c>
      <c r="H1104" s="9" t="str">
        <f>+'Info ELECTRONORTE'!L1072</f>
        <v>Postes</v>
      </c>
      <c r="I1104" s="9" t="str">
        <f>+'Info ELECTRONORTE'!M1072</f>
        <v>Madera</v>
      </c>
      <c r="J1104" s="9" t="str">
        <f>+'Info ELECTRONORTE'!N1072</f>
        <v>PPM24</v>
      </c>
      <c r="K1104" s="9" t="str">
        <f>+IF(B1104="MOD INV_2018","Según corresponda",VLOOKUP(J1104,SICODI!$G$3:$K$2404,2,FALSE))</f>
        <v>POSTE DE MADERA TRATADA DE 13 mts. CL.5</v>
      </c>
      <c r="L1104" s="142">
        <f t="shared" si="51"/>
        <v>0.46</v>
      </c>
    </row>
    <row r="1105" spans="1:12" x14ac:dyDescent="0.25">
      <c r="A1105" s="53">
        <f>+'Info ELECTRONORTE'!A1073</f>
        <v>1069</v>
      </c>
      <c r="B1105" s="26" t="str">
        <f t="shared" si="52"/>
        <v>SICODI</v>
      </c>
      <c r="C1105" s="9" t="str">
        <f>+'Info ELECTRONORTE'!B1073</f>
        <v>LAMBAYEQUE</v>
      </c>
      <c r="D1105" s="9" t="str">
        <f>+'Info ELECTRONORTE'!C1073</f>
        <v>CUMBIL - CHICLAYO</v>
      </c>
      <c r="E1105" s="9" t="str">
        <f>+'Info ELECTRONORTE'!D1073</f>
        <v>CHICLAYO</v>
      </c>
      <c r="F1105" s="9" t="str">
        <f>+'Info ELECTRONORTE'!I1073</f>
        <v>Media Tension</v>
      </c>
      <c r="G1105" s="9">
        <f>+'Info ELECTRONORTE'!K1073</f>
        <v>13</v>
      </c>
      <c r="H1105" s="9" t="str">
        <f>+'Info ELECTRONORTE'!L1073</f>
        <v>Postes</v>
      </c>
      <c r="I1105" s="9" t="str">
        <f>+'Info ELECTRONORTE'!M1073</f>
        <v>Madera</v>
      </c>
      <c r="J1105" s="9" t="str">
        <f>+'Info ELECTRONORTE'!N1073</f>
        <v>PPM24</v>
      </c>
      <c r="K1105" s="9" t="str">
        <f>+IF(B1105="MOD INV_2018","Según corresponda",VLOOKUP(J1105,SICODI!$G$3:$K$2404,2,FALSE))</f>
        <v>POSTE DE MADERA TRATADA DE 13 mts. CL.5</v>
      </c>
      <c r="L1105" s="142">
        <f t="shared" si="51"/>
        <v>0.46</v>
      </c>
    </row>
    <row r="1106" spans="1:12" x14ac:dyDescent="0.25">
      <c r="A1106" s="53">
        <f>+'Info ELECTRONORTE'!A1074</f>
        <v>1070</v>
      </c>
      <c r="B1106" s="26" t="str">
        <f t="shared" si="52"/>
        <v>SICODI</v>
      </c>
      <c r="C1106" s="9" t="str">
        <f>+'Info ELECTRONORTE'!B1074</f>
        <v>LAMBAYEQUE</v>
      </c>
      <c r="D1106" s="9" t="str">
        <f>+'Info ELECTRONORTE'!C1074</f>
        <v>CUMBIL - CHICLAYO</v>
      </c>
      <c r="E1106" s="9" t="str">
        <f>+'Info ELECTRONORTE'!D1074</f>
        <v>CHICLAYO</v>
      </c>
      <c r="F1106" s="9" t="str">
        <f>+'Info ELECTRONORTE'!I1074</f>
        <v>Media Tension</v>
      </c>
      <c r="G1106" s="9">
        <f>+'Info ELECTRONORTE'!K1074</f>
        <v>13</v>
      </c>
      <c r="H1106" s="9" t="str">
        <f>+'Info ELECTRONORTE'!L1074</f>
        <v>Postes</v>
      </c>
      <c r="I1106" s="9" t="str">
        <f>+'Info ELECTRONORTE'!M1074</f>
        <v>Madera</v>
      </c>
      <c r="J1106" s="9" t="str">
        <f>+'Info ELECTRONORTE'!N1074</f>
        <v>PPM24</v>
      </c>
      <c r="K1106" s="9" t="str">
        <f>+IF(B1106="MOD INV_2018","Según corresponda",VLOOKUP(J1106,SICODI!$G$3:$K$2404,2,FALSE))</f>
        <v>POSTE DE MADERA TRATADA DE 13 mts. CL.5</v>
      </c>
      <c r="L1106" s="142">
        <f t="shared" si="51"/>
        <v>0.46</v>
      </c>
    </row>
    <row r="1107" spans="1:12" x14ac:dyDescent="0.25">
      <c r="A1107" s="53">
        <f>+'Info ELECTRONORTE'!A1075</f>
        <v>1071</v>
      </c>
      <c r="B1107" s="26" t="str">
        <f t="shared" si="52"/>
        <v>SICODI</v>
      </c>
      <c r="C1107" s="9" t="str">
        <f>+'Info ELECTRONORTE'!B1075</f>
        <v>LAMBAYEQUE</v>
      </c>
      <c r="D1107" s="9" t="str">
        <f>+'Info ELECTRONORTE'!C1075</f>
        <v>CUMBIL - CHICLAYO</v>
      </c>
      <c r="E1107" s="9" t="str">
        <f>+'Info ELECTRONORTE'!D1075</f>
        <v>CHICLAYO</v>
      </c>
      <c r="F1107" s="9" t="str">
        <f>+'Info ELECTRONORTE'!I1075</f>
        <v>Media Tension</v>
      </c>
      <c r="G1107" s="9">
        <f>+'Info ELECTRONORTE'!K1075</f>
        <v>13</v>
      </c>
      <c r="H1107" s="9" t="str">
        <f>+'Info ELECTRONORTE'!L1075</f>
        <v>Postes</v>
      </c>
      <c r="I1107" s="9" t="str">
        <f>+'Info ELECTRONORTE'!M1075</f>
        <v>Madera</v>
      </c>
      <c r="J1107" s="9" t="str">
        <f>+'Info ELECTRONORTE'!N1075</f>
        <v>PPM24</v>
      </c>
      <c r="K1107" s="9" t="str">
        <f>+IF(B1107="MOD INV_2018","Según corresponda",VLOOKUP(J1107,SICODI!$G$3:$K$2404,2,FALSE))</f>
        <v>POSTE DE MADERA TRATADA DE 13 mts. CL.5</v>
      </c>
      <c r="L1107" s="142">
        <f t="shared" si="51"/>
        <v>0.46</v>
      </c>
    </row>
    <row r="1108" spans="1:12" x14ac:dyDescent="0.25">
      <c r="A1108" s="53">
        <f>+'Info ELECTRONORTE'!A1076</f>
        <v>1072</v>
      </c>
      <c r="B1108" s="26" t="str">
        <f t="shared" si="52"/>
        <v>SICODI</v>
      </c>
      <c r="C1108" s="9" t="str">
        <f>+'Info ELECTRONORTE'!B1076</f>
        <v>LAMBAYEQUE</v>
      </c>
      <c r="D1108" s="9" t="str">
        <f>+'Info ELECTRONORTE'!C1076</f>
        <v>CUMBIL - CHICLAYO</v>
      </c>
      <c r="E1108" s="9" t="str">
        <f>+'Info ELECTRONORTE'!D1076</f>
        <v>CHICLAYO</v>
      </c>
      <c r="F1108" s="9" t="str">
        <f>+'Info ELECTRONORTE'!I1076</f>
        <v>Media Tension</v>
      </c>
      <c r="G1108" s="9">
        <f>+'Info ELECTRONORTE'!K1076</f>
        <v>13</v>
      </c>
      <c r="H1108" s="9" t="str">
        <f>+'Info ELECTRONORTE'!L1076</f>
        <v>Postes</v>
      </c>
      <c r="I1108" s="9" t="str">
        <f>+'Info ELECTRONORTE'!M1076</f>
        <v>Madera</v>
      </c>
      <c r="J1108" s="9" t="str">
        <f>+'Info ELECTRONORTE'!N1076</f>
        <v>PPM24</v>
      </c>
      <c r="K1108" s="9" t="str">
        <f>+IF(B1108="MOD INV_2018","Según corresponda",VLOOKUP(J1108,SICODI!$G$3:$K$2404,2,FALSE))</f>
        <v>POSTE DE MADERA TRATADA DE 13 mts. CL.5</v>
      </c>
      <c r="L1108" s="142">
        <f t="shared" si="51"/>
        <v>0.46</v>
      </c>
    </row>
    <row r="1109" spans="1:12" x14ac:dyDescent="0.25">
      <c r="A1109" s="53">
        <f>+'Info ELECTRONORTE'!A1077</f>
        <v>1073</v>
      </c>
      <c r="B1109" s="26" t="str">
        <f t="shared" si="52"/>
        <v>SICODI</v>
      </c>
      <c r="C1109" s="9" t="str">
        <f>+'Info ELECTRONORTE'!B1077</f>
        <v>LAMBAYEQUE</v>
      </c>
      <c r="D1109" s="9" t="str">
        <f>+'Info ELECTRONORTE'!C1077</f>
        <v>CUMBIL - CHICLAYO</v>
      </c>
      <c r="E1109" s="9" t="str">
        <f>+'Info ELECTRONORTE'!D1077</f>
        <v>CHICLAYO</v>
      </c>
      <c r="F1109" s="9" t="str">
        <f>+'Info ELECTRONORTE'!I1077</f>
        <v>Media Tension</v>
      </c>
      <c r="G1109" s="9">
        <f>+'Info ELECTRONORTE'!K1077</f>
        <v>13</v>
      </c>
      <c r="H1109" s="9" t="str">
        <f>+'Info ELECTRONORTE'!L1077</f>
        <v>Postes</v>
      </c>
      <c r="I1109" s="9" t="str">
        <f>+'Info ELECTRONORTE'!M1077</f>
        <v>Madera</v>
      </c>
      <c r="J1109" s="9" t="str">
        <f>+'Info ELECTRONORTE'!N1077</f>
        <v>PPM24</v>
      </c>
      <c r="K1109" s="9" t="str">
        <f>+IF(B1109="MOD INV_2018","Según corresponda",VLOOKUP(J1109,SICODI!$G$3:$K$2404,2,FALSE))</f>
        <v>POSTE DE MADERA TRATADA DE 13 mts. CL.5</v>
      </c>
      <c r="L1109" s="142">
        <f t="shared" si="51"/>
        <v>0.46</v>
      </c>
    </row>
    <row r="1110" spans="1:12" x14ac:dyDescent="0.25">
      <c r="A1110" s="53">
        <f>+'Info ELECTRONORTE'!A1078</f>
        <v>1074</v>
      </c>
      <c r="B1110" s="26" t="str">
        <f t="shared" si="52"/>
        <v>SICODI</v>
      </c>
      <c r="C1110" s="9" t="str">
        <f>+'Info ELECTRONORTE'!B1078</f>
        <v>LAMBAYEQUE</v>
      </c>
      <c r="D1110" s="9" t="str">
        <f>+'Info ELECTRONORTE'!C1078</f>
        <v>CUMBIL - CHICLAYO</v>
      </c>
      <c r="E1110" s="9" t="str">
        <f>+'Info ELECTRONORTE'!D1078</f>
        <v>CHICLAYO</v>
      </c>
      <c r="F1110" s="9" t="str">
        <f>+'Info ELECTRONORTE'!I1078</f>
        <v>Media Tension</v>
      </c>
      <c r="G1110" s="9">
        <f>+'Info ELECTRONORTE'!K1078</f>
        <v>13</v>
      </c>
      <c r="H1110" s="9" t="str">
        <f>+'Info ELECTRONORTE'!L1078</f>
        <v>Postes</v>
      </c>
      <c r="I1110" s="9" t="str">
        <f>+'Info ELECTRONORTE'!M1078</f>
        <v>Madera</v>
      </c>
      <c r="J1110" s="9" t="str">
        <f>+'Info ELECTRONORTE'!N1078</f>
        <v>PPM24</v>
      </c>
      <c r="K1110" s="9" t="str">
        <f>+IF(B1110="MOD INV_2018","Según corresponda",VLOOKUP(J1110,SICODI!$G$3:$K$2404,2,FALSE))</f>
        <v>POSTE DE MADERA TRATADA DE 13 mts. CL.5</v>
      </c>
      <c r="L1110" s="142">
        <f t="shared" si="51"/>
        <v>0.46</v>
      </c>
    </row>
    <row r="1111" spans="1:12" x14ac:dyDescent="0.25">
      <c r="A1111" s="53">
        <f>+'Info ELECTRONORTE'!A1079</f>
        <v>1075</v>
      </c>
      <c r="B1111" s="26" t="str">
        <f t="shared" si="52"/>
        <v>SICODI</v>
      </c>
      <c r="C1111" s="9" t="str">
        <f>+'Info ELECTRONORTE'!B1079</f>
        <v>LAMBAYEQUE</v>
      </c>
      <c r="D1111" s="9" t="str">
        <f>+'Info ELECTRONORTE'!C1079</f>
        <v>CUMBIL - CHICLAYO</v>
      </c>
      <c r="E1111" s="9" t="str">
        <f>+'Info ELECTRONORTE'!D1079</f>
        <v>CHICLAYO</v>
      </c>
      <c r="F1111" s="9" t="str">
        <f>+'Info ELECTRONORTE'!I1079</f>
        <v>Media Tension</v>
      </c>
      <c r="G1111" s="9">
        <f>+'Info ELECTRONORTE'!K1079</f>
        <v>13</v>
      </c>
      <c r="H1111" s="9" t="str">
        <f>+'Info ELECTRONORTE'!L1079</f>
        <v>Postes</v>
      </c>
      <c r="I1111" s="9" t="str">
        <f>+'Info ELECTRONORTE'!M1079</f>
        <v>Madera</v>
      </c>
      <c r="J1111" s="9" t="str">
        <f>+'Info ELECTRONORTE'!N1079</f>
        <v>PPM24</v>
      </c>
      <c r="K1111" s="9" t="str">
        <f>+IF(B1111="MOD INV_2018","Según corresponda",VLOOKUP(J1111,SICODI!$G$3:$K$2404,2,FALSE))</f>
        <v>POSTE DE MADERA TRATADA DE 13 mts. CL.5</v>
      </c>
      <c r="L1111" s="142">
        <f t="shared" si="51"/>
        <v>0.46</v>
      </c>
    </row>
    <row r="1112" spans="1:12" x14ac:dyDescent="0.25">
      <c r="A1112" s="53">
        <f>+'Info ELECTRONORTE'!A1080</f>
        <v>1076</v>
      </c>
      <c r="B1112" s="26" t="str">
        <f t="shared" si="52"/>
        <v>SICODI</v>
      </c>
      <c r="C1112" s="9" t="str">
        <f>+'Info ELECTRONORTE'!B1080</f>
        <v>LAMBAYEQUE</v>
      </c>
      <c r="D1112" s="9" t="str">
        <f>+'Info ELECTRONORTE'!C1080</f>
        <v>CUMBIL - CHICLAYO</v>
      </c>
      <c r="E1112" s="9" t="str">
        <f>+'Info ELECTRONORTE'!D1080</f>
        <v>CHICLAYO</v>
      </c>
      <c r="F1112" s="9" t="str">
        <f>+'Info ELECTRONORTE'!I1080</f>
        <v>Media Tension</v>
      </c>
      <c r="G1112" s="9">
        <f>+'Info ELECTRONORTE'!K1080</f>
        <v>13</v>
      </c>
      <c r="H1112" s="9" t="str">
        <f>+'Info ELECTRONORTE'!L1080</f>
        <v>Postes</v>
      </c>
      <c r="I1112" s="9" t="str">
        <f>+'Info ELECTRONORTE'!M1080</f>
        <v>Madera</v>
      </c>
      <c r="J1112" s="9" t="str">
        <f>+'Info ELECTRONORTE'!N1080</f>
        <v>PPM24</v>
      </c>
      <c r="K1112" s="9" t="str">
        <f>+IF(B1112="MOD INV_2018","Según corresponda",VLOOKUP(J1112,SICODI!$G$3:$K$2404,2,FALSE))</f>
        <v>POSTE DE MADERA TRATADA DE 13 mts. CL.5</v>
      </c>
      <c r="L1112" s="142">
        <f t="shared" si="51"/>
        <v>0.46</v>
      </c>
    </row>
    <row r="1113" spans="1:12" x14ac:dyDescent="0.25">
      <c r="A1113" s="53">
        <f>+'Info ELECTRONORTE'!A1081</f>
        <v>1077</v>
      </c>
      <c r="B1113" s="26" t="str">
        <f t="shared" si="52"/>
        <v>SICODI</v>
      </c>
      <c r="C1113" s="9" t="str">
        <f>+'Info ELECTRONORTE'!B1081</f>
        <v>LAMBAYEQUE</v>
      </c>
      <c r="D1113" s="9" t="str">
        <f>+'Info ELECTRONORTE'!C1081</f>
        <v>CUMBIL - CHICLAYO</v>
      </c>
      <c r="E1113" s="9" t="str">
        <f>+'Info ELECTRONORTE'!D1081</f>
        <v>CHICLAYO</v>
      </c>
      <c r="F1113" s="9" t="str">
        <f>+'Info ELECTRONORTE'!I1081</f>
        <v>Media Tension</v>
      </c>
      <c r="G1113" s="9">
        <f>+'Info ELECTRONORTE'!K1081</f>
        <v>13</v>
      </c>
      <c r="H1113" s="9" t="str">
        <f>+'Info ELECTRONORTE'!L1081</f>
        <v>Postes</v>
      </c>
      <c r="I1113" s="9" t="str">
        <f>+'Info ELECTRONORTE'!M1081</f>
        <v>Madera</v>
      </c>
      <c r="J1113" s="9" t="str">
        <f>+'Info ELECTRONORTE'!N1081</f>
        <v>PPM24</v>
      </c>
      <c r="K1113" s="9" t="str">
        <f>+IF(B1113="MOD INV_2018","Según corresponda",VLOOKUP(J1113,SICODI!$G$3:$K$2404,2,FALSE))</f>
        <v>POSTE DE MADERA TRATADA DE 13 mts. CL.5</v>
      </c>
      <c r="L1113" s="142">
        <f t="shared" si="51"/>
        <v>0.46</v>
      </c>
    </row>
    <row r="1114" spans="1:12" x14ac:dyDescent="0.25">
      <c r="A1114" s="53">
        <f>+'Info ELECTRONORTE'!A1082</f>
        <v>1078</v>
      </c>
      <c r="B1114" s="26" t="str">
        <f t="shared" si="52"/>
        <v>SICODI</v>
      </c>
      <c r="C1114" s="9" t="str">
        <f>+'Info ELECTRONORTE'!B1082</f>
        <v>LAMBAYEQUE</v>
      </c>
      <c r="D1114" s="9" t="str">
        <f>+'Info ELECTRONORTE'!C1082</f>
        <v>CUMBIL - CHICLAYO</v>
      </c>
      <c r="E1114" s="9" t="str">
        <f>+'Info ELECTRONORTE'!D1082</f>
        <v>CHICLAYO</v>
      </c>
      <c r="F1114" s="9" t="str">
        <f>+'Info ELECTRONORTE'!I1082</f>
        <v>Media Tension</v>
      </c>
      <c r="G1114" s="9">
        <f>+'Info ELECTRONORTE'!K1082</f>
        <v>13</v>
      </c>
      <c r="H1114" s="9" t="str">
        <f>+'Info ELECTRONORTE'!L1082</f>
        <v>Postes</v>
      </c>
      <c r="I1114" s="9" t="str">
        <f>+'Info ELECTRONORTE'!M1082</f>
        <v>Madera</v>
      </c>
      <c r="J1114" s="9" t="str">
        <f>+'Info ELECTRONORTE'!N1082</f>
        <v>PPM24</v>
      </c>
      <c r="K1114" s="9" t="str">
        <f>+IF(B1114="MOD INV_2018","Según corresponda",VLOOKUP(J1114,SICODI!$G$3:$K$2404,2,FALSE))</f>
        <v>POSTE DE MADERA TRATADA DE 13 mts. CL.5</v>
      </c>
      <c r="L1114" s="142">
        <f t="shared" si="51"/>
        <v>0.46</v>
      </c>
    </row>
    <row r="1115" spans="1:12" x14ac:dyDescent="0.25">
      <c r="A1115" s="53">
        <f>+'Info ELECTRONORTE'!A1083</f>
        <v>1079</v>
      </c>
      <c r="B1115" s="26" t="str">
        <f t="shared" si="52"/>
        <v>SICODI</v>
      </c>
      <c r="C1115" s="9" t="str">
        <f>+'Info ELECTRONORTE'!B1083</f>
        <v>LAMBAYEQUE</v>
      </c>
      <c r="D1115" s="9" t="str">
        <f>+'Info ELECTRONORTE'!C1083</f>
        <v>CUMBIL - CHICLAYO</v>
      </c>
      <c r="E1115" s="9" t="str">
        <f>+'Info ELECTRONORTE'!D1083</f>
        <v>CHICLAYO</v>
      </c>
      <c r="F1115" s="9" t="str">
        <f>+'Info ELECTRONORTE'!I1083</f>
        <v>Media Tension</v>
      </c>
      <c r="G1115" s="9">
        <f>+'Info ELECTRONORTE'!K1083</f>
        <v>13</v>
      </c>
      <c r="H1115" s="9" t="str">
        <f>+'Info ELECTRONORTE'!L1083</f>
        <v>Postes</v>
      </c>
      <c r="I1115" s="9" t="str">
        <f>+'Info ELECTRONORTE'!M1083</f>
        <v>Madera</v>
      </c>
      <c r="J1115" s="9" t="str">
        <f>+'Info ELECTRONORTE'!N1083</f>
        <v>PPM24</v>
      </c>
      <c r="K1115" s="9" t="str">
        <f>+IF(B1115="MOD INV_2018","Según corresponda",VLOOKUP(J1115,SICODI!$G$3:$K$2404,2,FALSE))</f>
        <v>POSTE DE MADERA TRATADA DE 13 mts. CL.5</v>
      </c>
      <c r="L1115" s="142">
        <f t="shared" si="51"/>
        <v>0.46</v>
      </c>
    </row>
    <row r="1116" spans="1:12" x14ac:dyDescent="0.25">
      <c r="A1116" s="53">
        <f>+'Info ELECTRONORTE'!A1084</f>
        <v>1080</v>
      </c>
      <c r="B1116" s="26" t="str">
        <f t="shared" si="52"/>
        <v>SICODI</v>
      </c>
      <c r="C1116" s="9" t="str">
        <f>+'Info ELECTRONORTE'!B1084</f>
        <v>LAMBAYEQUE</v>
      </c>
      <c r="D1116" s="9" t="str">
        <f>+'Info ELECTRONORTE'!C1084</f>
        <v>CUMBIL - CHICLAYO</v>
      </c>
      <c r="E1116" s="9" t="str">
        <f>+'Info ELECTRONORTE'!D1084</f>
        <v>CHICLAYO</v>
      </c>
      <c r="F1116" s="9" t="str">
        <f>+'Info ELECTRONORTE'!I1084</f>
        <v>Media Tension</v>
      </c>
      <c r="G1116" s="9">
        <f>+'Info ELECTRONORTE'!K1084</f>
        <v>13</v>
      </c>
      <c r="H1116" s="9" t="str">
        <f>+'Info ELECTRONORTE'!L1084</f>
        <v>Postes</v>
      </c>
      <c r="I1116" s="9" t="str">
        <f>+'Info ELECTRONORTE'!M1084</f>
        <v>Madera</v>
      </c>
      <c r="J1116" s="9" t="str">
        <f>+'Info ELECTRONORTE'!N1084</f>
        <v>PPM24</v>
      </c>
      <c r="K1116" s="9" t="str">
        <f>+IF(B1116="MOD INV_2018","Según corresponda",VLOOKUP(J1116,SICODI!$G$3:$K$2404,2,FALSE))</f>
        <v>POSTE DE MADERA TRATADA DE 13 mts. CL.5</v>
      </c>
      <c r="L1116" s="142">
        <f t="shared" si="51"/>
        <v>0.46</v>
      </c>
    </row>
    <row r="1117" spans="1:12" x14ac:dyDescent="0.25">
      <c r="A1117" s="53">
        <f>+'Info ELECTRONORTE'!A1085</f>
        <v>1081</v>
      </c>
      <c r="B1117" s="26" t="str">
        <f t="shared" si="52"/>
        <v>SICODI</v>
      </c>
      <c r="C1117" s="9" t="str">
        <f>+'Info ELECTRONORTE'!B1085</f>
        <v>LAMBAYEQUE</v>
      </c>
      <c r="D1117" s="9" t="str">
        <f>+'Info ELECTRONORTE'!C1085</f>
        <v>CUMBIL - CHICLAYO</v>
      </c>
      <c r="E1117" s="9" t="str">
        <f>+'Info ELECTRONORTE'!D1085</f>
        <v>CHICLAYO</v>
      </c>
      <c r="F1117" s="9" t="str">
        <f>+'Info ELECTRONORTE'!I1085</f>
        <v>Media Tension</v>
      </c>
      <c r="G1117" s="9">
        <f>+'Info ELECTRONORTE'!K1085</f>
        <v>13</v>
      </c>
      <c r="H1117" s="9" t="str">
        <f>+'Info ELECTRONORTE'!L1085</f>
        <v>Postes</v>
      </c>
      <c r="I1117" s="9" t="str">
        <f>+'Info ELECTRONORTE'!M1085</f>
        <v>Madera</v>
      </c>
      <c r="J1117" s="9" t="str">
        <f>+'Info ELECTRONORTE'!N1085</f>
        <v>PPM24</v>
      </c>
      <c r="K1117" s="9" t="str">
        <f>+IF(B1117="MOD INV_2018","Según corresponda",VLOOKUP(J1117,SICODI!$G$3:$K$2404,2,FALSE))</f>
        <v>POSTE DE MADERA TRATADA DE 13 mts. CL.5</v>
      </c>
      <c r="L1117" s="142">
        <f t="shared" si="51"/>
        <v>0.46</v>
      </c>
    </row>
    <row r="1118" spans="1:12" x14ac:dyDescent="0.25">
      <c r="A1118" s="53">
        <f>+'Info ELECTRONORTE'!A1086</f>
        <v>1082</v>
      </c>
      <c r="B1118" s="26" t="str">
        <f t="shared" si="52"/>
        <v>SICODI</v>
      </c>
      <c r="C1118" s="9" t="str">
        <f>+'Info ELECTRONORTE'!B1086</f>
        <v>LAMBAYEQUE</v>
      </c>
      <c r="D1118" s="9" t="str">
        <f>+'Info ELECTRONORTE'!C1086</f>
        <v>CUMBIL - CHICLAYO</v>
      </c>
      <c r="E1118" s="9" t="str">
        <f>+'Info ELECTRONORTE'!D1086</f>
        <v>CHICLAYO</v>
      </c>
      <c r="F1118" s="9" t="str">
        <f>+'Info ELECTRONORTE'!I1086</f>
        <v>Media Tension</v>
      </c>
      <c r="G1118" s="9">
        <f>+'Info ELECTRONORTE'!K1086</f>
        <v>13</v>
      </c>
      <c r="H1118" s="9" t="str">
        <f>+'Info ELECTRONORTE'!L1086</f>
        <v>Postes</v>
      </c>
      <c r="I1118" s="9" t="str">
        <f>+'Info ELECTRONORTE'!M1086</f>
        <v>Madera</v>
      </c>
      <c r="J1118" s="9" t="str">
        <f>+'Info ELECTRONORTE'!N1086</f>
        <v>PPM24</v>
      </c>
      <c r="K1118" s="9" t="str">
        <f>+IF(B1118="MOD INV_2018","Según corresponda",VLOOKUP(J1118,SICODI!$G$3:$K$2404,2,FALSE))</f>
        <v>POSTE DE MADERA TRATADA DE 13 mts. CL.5</v>
      </c>
      <c r="L1118" s="142">
        <f t="shared" si="51"/>
        <v>0.46</v>
      </c>
    </row>
    <row r="1119" spans="1:12" x14ac:dyDescent="0.25">
      <c r="A1119" s="53">
        <f>+'Info ELECTRONORTE'!A1087</f>
        <v>1083</v>
      </c>
      <c r="B1119" s="26" t="str">
        <f t="shared" si="52"/>
        <v>SICODI</v>
      </c>
      <c r="C1119" s="9" t="str">
        <f>+'Info ELECTRONORTE'!B1087</f>
        <v>LAMBAYEQUE</v>
      </c>
      <c r="D1119" s="9" t="str">
        <f>+'Info ELECTRONORTE'!C1087</f>
        <v>CUMBIL - CHICLAYO</v>
      </c>
      <c r="E1119" s="9" t="str">
        <f>+'Info ELECTRONORTE'!D1087</f>
        <v>CHICLAYO</v>
      </c>
      <c r="F1119" s="9" t="str">
        <f>+'Info ELECTRONORTE'!I1087</f>
        <v>Media Tension</v>
      </c>
      <c r="G1119" s="9">
        <f>+'Info ELECTRONORTE'!K1087</f>
        <v>13</v>
      </c>
      <c r="H1119" s="9" t="str">
        <f>+'Info ELECTRONORTE'!L1087</f>
        <v>Postes</v>
      </c>
      <c r="I1119" s="9" t="str">
        <f>+'Info ELECTRONORTE'!M1087</f>
        <v>Madera</v>
      </c>
      <c r="J1119" s="9" t="str">
        <f>+'Info ELECTRONORTE'!N1087</f>
        <v>PPM24</v>
      </c>
      <c r="K1119" s="9" t="str">
        <f>+IF(B1119="MOD INV_2018","Según corresponda",VLOOKUP(J1119,SICODI!$G$3:$K$2404,2,FALSE))</f>
        <v>POSTE DE MADERA TRATADA DE 13 mts. CL.5</v>
      </c>
      <c r="L1119" s="142">
        <f t="shared" si="51"/>
        <v>0.46</v>
      </c>
    </row>
    <row r="1120" spans="1:12" x14ac:dyDescent="0.25">
      <c r="A1120" s="53">
        <f>+'Info ELECTRONORTE'!A1088</f>
        <v>1084</v>
      </c>
      <c r="B1120" s="26" t="str">
        <f t="shared" si="52"/>
        <v>SICODI</v>
      </c>
      <c r="C1120" s="9" t="str">
        <f>+'Info ELECTRONORTE'!B1088</f>
        <v>LAMBAYEQUE</v>
      </c>
      <c r="D1120" s="9" t="str">
        <f>+'Info ELECTRONORTE'!C1088</f>
        <v>CUMBIL - CHICLAYO</v>
      </c>
      <c r="E1120" s="9" t="str">
        <f>+'Info ELECTRONORTE'!D1088</f>
        <v>CHICLAYO</v>
      </c>
      <c r="F1120" s="9" t="str">
        <f>+'Info ELECTRONORTE'!I1088</f>
        <v>Media Tension</v>
      </c>
      <c r="G1120" s="9">
        <f>+'Info ELECTRONORTE'!K1088</f>
        <v>13</v>
      </c>
      <c r="H1120" s="9" t="str">
        <f>+'Info ELECTRONORTE'!L1088</f>
        <v>Postes</v>
      </c>
      <c r="I1120" s="9" t="str">
        <f>+'Info ELECTRONORTE'!M1088</f>
        <v>Madera</v>
      </c>
      <c r="J1120" s="9" t="str">
        <f>+'Info ELECTRONORTE'!N1088</f>
        <v>PPM24</v>
      </c>
      <c r="K1120" s="9" t="str">
        <f>+IF(B1120="MOD INV_2018","Según corresponda",VLOOKUP(J1120,SICODI!$G$3:$K$2404,2,FALSE))</f>
        <v>POSTE DE MADERA TRATADA DE 13 mts. CL.5</v>
      </c>
      <c r="L1120" s="142">
        <f t="shared" si="51"/>
        <v>0.46</v>
      </c>
    </row>
    <row r="1121" spans="1:12" x14ac:dyDescent="0.25">
      <c r="A1121" s="53">
        <f>+'Info ELECTRONORTE'!A1089</f>
        <v>1085</v>
      </c>
      <c r="B1121" s="26" t="str">
        <f t="shared" si="52"/>
        <v>SICODI</v>
      </c>
      <c r="C1121" s="9" t="str">
        <f>+'Info ELECTRONORTE'!B1089</f>
        <v>LAMBAYEQUE</v>
      </c>
      <c r="D1121" s="9" t="str">
        <f>+'Info ELECTRONORTE'!C1089</f>
        <v>CUMBIL - CHICLAYO</v>
      </c>
      <c r="E1121" s="9" t="str">
        <f>+'Info ELECTRONORTE'!D1089</f>
        <v>CHICLAYO</v>
      </c>
      <c r="F1121" s="9" t="str">
        <f>+'Info ELECTRONORTE'!I1089</f>
        <v>Media Tension</v>
      </c>
      <c r="G1121" s="9">
        <f>+'Info ELECTRONORTE'!K1089</f>
        <v>13</v>
      </c>
      <c r="H1121" s="9" t="str">
        <f>+'Info ELECTRONORTE'!L1089</f>
        <v>Postes</v>
      </c>
      <c r="I1121" s="9" t="str">
        <f>+'Info ELECTRONORTE'!M1089</f>
        <v>Madera</v>
      </c>
      <c r="J1121" s="9" t="str">
        <f>+'Info ELECTRONORTE'!N1089</f>
        <v>PPM24</v>
      </c>
      <c r="K1121" s="9" t="str">
        <f>+IF(B1121="MOD INV_2018","Según corresponda",VLOOKUP(J1121,SICODI!$G$3:$K$2404,2,FALSE))</f>
        <v>POSTE DE MADERA TRATADA DE 13 mts. CL.5</v>
      </c>
      <c r="L1121" s="142">
        <f t="shared" si="51"/>
        <v>0.46</v>
      </c>
    </row>
    <row r="1122" spans="1:12" x14ac:dyDescent="0.25">
      <c r="A1122" s="53">
        <f>+'Info ELECTRONORTE'!A1090</f>
        <v>1086</v>
      </c>
      <c r="B1122" s="26" t="str">
        <f t="shared" si="52"/>
        <v>SICODI</v>
      </c>
      <c r="C1122" s="9" t="str">
        <f>+'Info ELECTRONORTE'!B1090</f>
        <v>LAMBAYEQUE</v>
      </c>
      <c r="D1122" s="9" t="str">
        <f>+'Info ELECTRONORTE'!C1090</f>
        <v>CUMBIL - CHICLAYO</v>
      </c>
      <c r="E1122" s="9" t="str">
        <f>+'Info ELECTRONORTE'!D1090</f>
        <v>CHICLAYO</v>
      </c>
      <c r="F1122" s="9" t="str">
        <f>+'Info ELECTRONORTE'!I1090</f>
        <v>Media Tension</v>
      </c>
      <c r="G1122" s="9">
        <f>+'Info ELECTRONORTE'!K1090</f>
        <v>13</v>
      </c>
      <c r="H1122" s="9" t="str">
        <f>+'Info ELECTRONORTE'!L1090</f>
        <v>Postes</v>
      </c>
      <c r="I1122" s="9" t="str">
        <f>+'Info ELECTRONORTE'!M1090</f>
        <v>Madera</v>
      </c>
      <c r="J1122" s="9" t="str">
        <f>+'Info ELECTRONORTE'!N1090</f>
        <v>PPM24</v>
      </c>
      <c r="K1122" s="9" t="str">
        <f>+IF(B1122="MOD INV_2018","Según corresponda",VLOOKUP(J1122,SICODI!$G$3:$K$2404,2,FALSE))</f>
        <v>POSTE DE MADERA TRATADA DE 13 mts. CL.5</v>
      </c>
      <c r="L1122" s="142">
        <f t="shared" si="51"/>
        <v>0.46</v>
      </c>
    </row>
    <row r="1123" spans="1:12" x14ac:dyDescent="0.25">
      <c r="A1123" s="53">
        <f>+'Info ELECTRONORTE'!A1091</f>
        <v>1087</v>
      </c>
      <c r="B1123" s="26" t="str">
        <f t="shared" si="52"/>
        <v>SICODI</v>
      </c>
      <c r="C1123" s="9" t="str">
        <f>+'Info ELECTRONORTE'!B1091</f>
        <v>LAMBAYEQUE</v>
      </c>
      <c r="D1123" s="9" t="str">
        <f>+'Info ELECTRONORTE'!C1091</f>
        <v>CUMBIL - CHICLAYO</v>
      </c>
      <c r="E1123" s="9" t="str">
        <f>+'Info ELECTRONORTE'!D1091</f>
        <v>CHICLAYO</v>
      </c>
      <c r="F1123" s="9" t="str">
        <f>+'Info ELECTRONORTE'!I1091</f>
        <v>Media Tension</v>
      </c>
      <c r="G1123" s="9">
        <f>+'Info ELECTRONORTE'!K1091</f>
        <v>12</v>
      </c>
      <c r="H1123" s="9" t="str">
        <f>+'Info ELECTRONORTE'!L1091</f>
        <v>Postes</v>
      </c>
      <c r="I1123" s="9" t="str">
        <f>+'Info ELECTRONORTE'!M1091</f>
        <v>Madera</v>
      </c>
      <c r="J1123" s="9" t="str">
        <f>+'Info ELECTRONORTE'!N1091</f>
        <v>PPM20</v>
      </c>
      <c r="K1123" s="9" t="str">
        <f>+IF(B1123="MOD INV_2018","Según corresponda",VLOOKUP(J1123,SICODI!$G$3:$K$2404,2,FALSE))</f>
        <v>POSTE DE MADERA TRATADA DE 12 mts. CL.5</v>
      </c>
      <c r="L1123" s="142">
        <f t="shared" si="51"/>
        <v>0.46</v>
      </c>
    </row>
    <row r="1124" spans="1:12" x14ac:dyDescent="0.25">
      <c r="A1124" s="53">
        <f>+'Info ELECTRONORTE'!A1092</f>
        <v>1088</v>
      </c>
      <c r="B1124" s="26" t="str">
        <f t="shared" si="52"/>
        <v>SICODI</v>
      </c>
      <c r="C1124" s="9" t="str">
        <f>+'Info ELECTRONORTE'!B1092</f>
        <v>LAMBAYEQUE</v>
      </c>
      <c r="D1124" s="9" t="str">
        <f>+'Info ELECTRONORTE'!C1092</f>
        <v>CUMBIL - CHICLAYO</v>
      </c>
      <c r="E1124" s="9" t="str">
        <f>+'Info ELECTRONORTE'!D1092</f>
        <v>CHICLAYO</v>
      </c>
      <c r="F1124" s="9" t="str">
        <f>+'Info ELECTRONORTE'!I1092</f>
        <v>Media Tension</v>
      </c>
      <c r="G1124" s="9">
        <f>+'Info ELECTRONORTE'!K1092</f>
        <v>12</v>
      </c>
      <c r="H1124" s="9" t="str">
        <f>+'Info ELECTRONORTE'!L1092</f>
        <v>Postes</v>
      </c>
      <c r="I1124" s="9" t="str">
        <f>+'Info ELECTRONORTE'!M1092</f>
        <v>Madera</v>
      </c>
      <c r="J1124" s="9" t="str">
        <f>+'Info ELECTRONORTE'!N1092</f>
        <v>PPM20</v>
      </c>
      <c r="K1124" s="9" t="str">
        <f>+IF(B1124="MOD INV_2018","Según corresponda",VLOOKUP(J1124,SICODI!$G$3:$K$2404,2,FALSE))</f>
        <v>POSTE DE MADERA TRATADA DE 12 mts. CL.5</v>
      </c>
      <c r="L1124" s="142">
        <f t="shared" si="51"/>
        <v>0.46</v>
      </c>
    </row>
    <row r="1125" spans="1:12" x14ac:dyDescent="0.25">
      <c r="A1125" s="53">
        <f>+'Info ELECTRONORTE'!A1093</f>
        <v>1089</v>
      </c>
      <c r="B1125" s="26" t="str">
        <f t="shared" si="52"/>
        <v>SICODI</v>
      </c>
      <c r="C1125" s="9" t="str">
        <f>+'Info ELECTRONORTE'!B1093</f>
        <v>LAMBAYEQUE</v>
      </c>
      <c r="D1125" s="9" t="str">
        <f>+'Info ELECTRONORTE'!C1093</f>
        <v>CUMBIL - CHICLAYO</v>
      </c>
      <c r="E1125" s="9" t="str">
        <f>+'Info ELECTRONORTE'!D1093</f>
        <v>CHICLAYO</v>
      </c>
      <c r="F1125" s="9" t="str">
        <f>+'Info ELECTRONORTE'!I1093</f>
        <v>Media Tension</v>
      </c>
      <c r="G1125" s="9">
        <f>+'Info ELECTRONORTE'!K1093</f>
        <v>12</v>
      </c>
      <c r="H1125" s="9" t="str">
        <f>+'Info ELECTRONORTE'!L1093</f>
        <v>Postes</v>
      </c>
      <c r="I1125" s="9" t="str">
        <f>+'Info ELECTRONORTE'!M1093</f>
        <v>Madera</v>
      </c>
      <c r="J1125" s="9" t="str">
        <f>+'Info ELECTRONORTE'!N1093</f>
        <v>PPM20</v>
      </c>
      <c r="K1125" s="9" t="str">
        <f>+IF(B1125="MOD INV_2018","Según corresponda",VLOOKUP(J1125,SICODI!$G$3:$K$2404,2,FALSE))</f>
        <v>POSTE DE MADERA TRATADA DE 12 mts. CL.5</v>
      </c>
      <c r="L1125" s="142">
        <f t="shared" ref="L1125:L1188" si="53">+IF(K1125="Según corresponda","Según corresponda",VLOOKUP(K1125,$O$37:$P$49,2,FALSE))</f>
        <v>0.46</v>
      </c>
    </row>
    <row r="1126" spans="1:12" x14ac:dyDescent="0.25">
      <c r="A1126" s="53">
        <f>+'Info ELECTRONORTE'!A1094</f>
        <v>1090</v>
      </c>
      <c r="B1126" s="26" t="str">
        <f t="shared" ref="B1126:B1189" si="54">+IF(ISERROR(INDEX($B$8:$B$31,MATCH(J1126,$J$8:$J$31,0)))=TRUE,"MOD INV_2018",INDEX($B$8:$B$31,MATCH(J1126,$J$8:$J$31,0)))</f>
        <v>SICODI</v>
      </c>
      <c r="C1126" s="9" t="str">
        <f>+'Info ELECTRONORTE'!B1094</f>
        <v>LAMBAYEQUE</v>
      </c>
      <c r="D1126" s="9" t="str">
        <f>+'Info ELECTRONORTE'!C1094</f>
        <v>CUMBIL - CHICLAYO</v>
      </c>
      <c r="E1126" s="9" t="str">
        <f>+'Info ELECTRONORTE'!D1094</f>
        <v>CHICLAYO</v>
      </c>
      <c r="F1126" s="9" t="str">
        <f>+'Info ELECTRONORTE'!I1094</f>
        <v>Media Tension</v>
      </c>
      <c r="G1126" s="9">
        <f>+'Info ELECTRONORTE'!K1094</f>
        <v>12</v>
      </c>
      <c r="H1126" s="9" t="str">
        <f>+'Info ELECTRONORTE'!L1094</f>
        <v>Postes</v>
      </c>
      <c r="I1126" s="9" t="str">
        <f>+'Info ELECTRONORTE'!M1094</f>
        <v>Madera</v>
      </c>
      <c r="J1126" s="9" t="str">
        <f>+'Info ELECTRONORTE'!N1094</f>
        <v>PPM20</v>
      </c>
      <c r="K1126" s="9" t="str">
        <f>+IF(B1126="MOD INV_2018","Según corresponda",VLOOKUP(J1126,SICODI!$G$3:$K$2404,2,FALSE))</f>
        <v>POSTE DE MADERA TRATADA DE 12 mts. CL.5</v>
      </c>
      <c r="L1126" s="142">
        <f t="shared" si="53"/>
        <v>0.46</v>
      </c>
    </row>
    <row r="1127" spans="1:12" x14ac:dyDescent="0.25">
      <c r="A1127" s="53">
        <f>+'Info ELECTRONORTE'!A1095</f>
        <v>1091</v>
      </c>
      <c r="B1127" s="26" t="str">
        <f t="shared" si="54"/>
        <v>SICODI</v>
      </c>
      <c r="C1127" s="9" t="str">
        <f>+'Info ELECTRONORTE'!B1095</f>
        <v>LAMBAYEQUE</v>
      </c>
      <c r="D1127" s="9" t="str">
        <f>+'Info ELECTRONORTE'!C1095</f>
        <v>CUMBIL - CHICLAYO</v>
      </c>
      <c r="E1127" s="9" t="str">
        <f>+'Info ELECTRONORTE'!D1095</f>
        <v>CHICLAYO</v>
      </c>
      <c r="F1127" s="9" t="str">
        <f>+'Info ELECTRONORTE'!I1095</f>
        <v>Media Tension</v>
      </c>
      <c r="G1127" s="9">
        <f>+'Info ELECTRONORTE'!K1095</f>
        <v>12</v>
      </c>
      <c r="H1127" s="9" t="str">
        <f>+'Info ELECTRONORTE'!L1095</f>
        <v>Postes</v>
      </c>
      <c r="I1127" s="9" t="str">
        <f>+'Info ELECTRONORTE'!M1095</f>
        <v>Madera</v>
      </c>
      <c r="J1127" s="9" t="str">
        <f>+'Info ELECTRONORTE'!N1095</f>
        <v>PPM20</v>
      </c>
      <c r="K1127" s="9" t="str">
        <f>+IF(B1127="MOD INV_2018","Según corresponda",VLOOKUP(J1127,SICODI!$G$3:$K$2404,2,FALSE))</f>
        <v>POSTE DE MADERA TRATADA DE 12 mts. CL.5</v>
      </c>
      <c r="L1127" s="142">
        <f t="shared" si="53"/>
        <v>0.46</v>
      </c>
    </row>
    <row r="1128" spans="1:12" x14ac:dyDescent="0.25">
      <c r="A1128" s="53">
        <f>+'Info ELECTRONORTE'!A1096</f>
        <v>1092</v>
      </c>
      <c r="B1128" s="26" t="str">
        <f t="shared" si="54"/>
        <v>SICODI</v>
      </c>
      <c r="C1128" s="9" t="str">
        <f>+'Info ELECTRONORTE'!B1096</f>
        <v>LAMBAYEQUE</v>
      </c>
      <c r="D1128" s="9" t="str">
        <f>+'Info ELECTRONORTE'!C1096</f>
        <v>CUMBIL - CHICLAYO</v>
      </c>
      <c r="E1128" s="9" t="str">
        <f>+'Info ELECTRONORTE'!D1096</f>
        <v>CHICLAYO</v>
      </c>
      <c r="F1128" s="9" t="str">
        <f>+'Info ELECTRONORTE'!I1096</f>
        <v>Media Tension</v>
      </c>
      <c r="G1128" s="9">
        <f>+'Info ELECTRONORTE'!K1096</f>
        <v>12</v>
      </c>
      <c r="H1128" s="9" t="str">
        <f>+'Info ELECTRONORTE'!L1096</f>
        <v>Postes</v>
      </c>
      <c r="I1128" s="9" t="str">
        <f>+'Info ELECTRONORTE'!M1096</f>
        <v>Madera</v>
      </c>
      <c r="J1128" s="9" t="str">
        <f>+'Info ELECTRONORTE'!N1096</f>
        <v>PPM20</v>
      </c>
      <c r="K1128" s="9" t="str">
        <f>+IF(B1128="MOD INV_2018","Según corresponda",VLOOKUP(J1128,SICODI!$G$3:$K$2404,2,FALSE))</f>
        <v>POSTE DE MADERA TRATADA DE 12 mts. CL.5</v>
      </c>
      <c r="L1128" s="142">
        <f t="shared" si="53"/>
        <v>0.46</v>
      </c>
    </row>
    <row r="1129" spans="1:12" x14ac:dyDescent="0.25">
      <c r="A1129" s="53">
        <f>+'Info ELECTRONORTE'!A1097</f>
        <v>1093</v>
      </c>
      <c r="B1129" s="26" t="str">
        <f t="shared" si="54"/>
        <v>SICODI</v>
      </c>
      <c r="C1129" s="9" t="str">
        <f>+'Info ELECTRONORTE'!B1097</f>
        <v>LAMBAYEQUE</v>
      </c>
      <c r="D1129" s="9" t="str">
        <f>+'Info ELECTRONORTE'!C1097</f>
        <v>CUMBIL - CHICLAYO</v>
      </c>
      <c r="E1129" s="9" t="str">
        <f>+'Info ELECTRONORTE'!D1097</f>
        <v>CHICLAYO</v>
      </c>
      <c r="F1129" s="9" t="str">
        <f>+'Info ELECTRONORTE'!I1097</f>
        <v>Media Tension</v>
      </c>
      <c r="G1129" s="9">
        <f>+'Info ELECTRONORTE'!K1097</f>
        <v>12</v>
      </c>
      <c r="H1129" s="9" t="str">
        <f>+'Info ELECTRONORTE'!L1097</f>
        <v>Postes</v>
      </c>
      <c r="I1129" s="9" t="str">
        <f>+'Info ELECTRONORTE'!M1097</f>
        <v>Madera</v>
      </c>
      <c r="J1129" s="9" t="str">
        <f>+'Info ELECTRONORTE'!N1097</f>
        <v>PPM20</v>
      </c>
      <c r="K1129" s="9" t="str">
        <f>+IF(B1129="MOD INV_2018","Según corresponda",VLOOKUP(J1129,SICODI!$G$3:$K$2404,2,FALSE))</f>
        <v>POSTE DE MADERA TRATADA DE 12 mts. CL.5</v>
      </c>
      <c r="L1129" s="142">
        <f t="shared" si="53"/>
        <v>0.46</v>
      </c>
    </row>
    <row r="1130" spans="1:12" x14ac:dyDescent="0.25">
      <c r="A1130" s="53">
        <f>+'Info ELECTRONORTE'!A1098</f>
        <v>1094</v>
      </c>
      <c r="B1130" s="26" t="str">
        <f t="shared" si="54"/>
        <v>SICODI</v>
      </c>
      <c r="C1130" s="9" t="str">
        <f>+'Info ELECTRONORTE'!B1098</f>
        <v>LAMBAYEQUE</v>
      </c>
      <c r="D1130" s="9" t="str">
        <f>+'Info ELECTRONORTE'!C1098</f>
        <v>CUMBIL - CHICLAYO</v>
      </c>
      <c r="E1130" s="9" t="str">
        <f>+'Info ELECTRONORTE'!D1098</f>
        <v>CHICLAYO</v>
      </c>
      <c r="F1130" s="9" t="str">
        <f>+'Info ELECTRONORTE'!I1098</f>
        <v>Media Tension</v>
      </c>
      <c r="G1130" s="9">
        <f>+'Info ELECTRONORTE'!K1098</f>
        <v>12</v>
      </c>
      <c r="H1130" s="9" t="str">
        <f>+'Info ELECTRONORTE'!L1098</f>
        <v>Postes</v>
      </c>
      <c r="I1130" s="9" t="str">
        <f>+'Info ELECTRONORTE'!M1098</f>
        <v>Madera</v>
      </c>
      <c r="J1130" s="9" t="str">
        <f>+'Info ELECTRONORTE'!N1098</f>
        <v>PPM20</v>
      </c>
      <c r="K1130" s="9" t="str">
        <f>+IF(B1130="MOD INV_2018","Según corresponda",VLOOKUP(J1130,SICODI!$G$3:$K$2404,2,FALSE))</f>
        <v>POSTE DE MADERA TRATADA DE 12 mts. CL.5</v>
      </c>
      <c r="L1130" s="142">
        <f t="shared" si="53"/>
        <v>0.46</v>
      </c>
    </row>
    <row r="1131" spans="1:12" x14ac:dyDescent="0.25">
      <c r="A1131" s="53">
        <f>+'Info ELECTRONORTE'!A1099</f>
        <v>1095</v>
      </c>
      <c r="B1131" s="26" t="str">
        <f t="shared" si="54"/>
        <v>SICODI</v>
      </c>
      <c r="C1131" s="9" t="str">
        <f>+'Info ELECTRONORTE'!B1099</f>
        <v>LAMBAYEQUE</v>
      </c>
      <c r="D1131" s="9" t="str">
        <f>+'Info ELECTRONORTE'!C1099</f>
        <v>CUMBIL - CHICLAYO</v>
      </c>
      <c r="E1131" s="9" t="str">
        <f>+'Info ELECTRONORTE'!D1099</f>
        <v>CHICLAYO</v>
      </c>
      <c r="F1131" s="9" t="str">
        <f>+'Info ELECTRONORTE'!I1099</f>
        <v>Media Tension</v>
      </c>
      <c r="G1131" s="9">
        <f>+'Info ELECTRONORTE'!K1099</f>
        <v>13</v>
      </c>
      <c r="H1131" s="9" t="str">
        <f>+'Info ELECTRONORTE'!L1099</f>
        <v>Postes</v>
      </c>
      <c r="I1131" s="9" t="str">
        <f>+'Info ELECTRONORTE'!M1099</f>
        <v>Madera</v>
      </c>
      <c r="J1131" s="9" t="str">
        <f>+'Info ELECTRONORTE'!N1099</f>
        <v>PPM24</v>
      </c>
      <c r="K1131" s="9" t="str">
        <f>+IF(B1131="MOD INV_2018","Según corresponda",VLOOKUP(J1131,SICODI!$G$3:$K$2404,2,FALSE))</f>
        <v>POSTE DE MADERA TRATADA DE 13 mts. CL.5</v>
      </c>
      <c r="L1131" s="142">
        <f t="shared" si="53"/>
        <v>0.46</v>
      </c>
    </row>
    <row r="1132" spans="1:12" x14ac:dyDescent="0.25">
      <c r="A1132" s="53">
        <f>+'Info ELECTRONORTE'!A1100</f>
        <v>1096</v>
      </c>
      <c r="B1132" s="26" t="str">
        <f t="shared" si="54"/>
        <v>SICODI</v>
      </c>
      <c r="C1132" s="9" t="str">
        <f>+'Info ELECTRONORTE'!B1100</f>
        <v>LAMBAYEQUE</v>
      </c>
      <c r="D1132" s="9" t="str">
        <f>+'Info ELECTRONORTE'!C1100</f>
        <v>CUMBIL - CHICLAYO</v>
      </c>
      <c r="E1132" s="9" t="str">
        <f>+'Info ELECTRONORTE'!D1100</f>
        <v>CHICLAYO</v>
      </c>
      <c r="F1132" s="9" t="str">
        <f>+'Info ELECTRONORTE'!I1100</f>
        <v>Media Tension</v>
      </c>
      <c r="G1132" s="9">
        <f>+'Info ELECTRONORTE'!K1100</f>
        <v>13</v>
      </c>
      <c r="H1132" s="9" t="str">
        <f>+'Info ELECTRONORTE'!L1100</f>
        <v>Postes</v>
      </c>
      <c r="I1132" s="9" t="str">
        <f>+'Info ELECTRONORTE'!M1100</f>
        <v>Madera</v>
      </c>
      <c r="J1132" s="9" t="str">
        <f>+'Info ELECTRONORTE'!N1100</f>
        <v>PPM24</v>
      </c>
      <c r="K1132" s="9" t="str">
        <f>+IF(B1132="MOD INV_2018","Según corresponda",VLOOKUP(J1132,SICODI!$G$3:$K$2404,2,FALSE))</f>
        <v>POSTE DE MADERA TRATADA DE 13 mts. CL.5</v>
      </c>
      <c r="L1132" s="142">
        <f t="shared" si="53"/>
        <v>0.46</v>
      </c>
    </row>
    <row r="1133" spans="1:12" x14ac:dyDescent="0.25">
      <c r="A1133" s="53">
        <f>+'Info ELECTRONORTE'!A1101</f>
        <v>1097</v>
      </c>
      <c r="B1133" s="26" t="str">
        <f t="shared" si="54"/>
        <v>SICODI</v>
      </c>
      <c r="C1133" s="9" t="str">
        <f>+'Info ELECTRONORTE'!B1101</f>
        <v>LAMBAYEQUE</v>
      </c>
      <c r="D1133" s="9" t="str">
        <f>+'Info ELECTRONORTE'!C1101</f>
        <v>CUMBIL - CHICLAYO</v>
      </c>
      <c r="E1133" s="9" t="str">
        <f>+'Info ELECTRONORTE'!D1101</f>
        <v>CHICLAYO</v>
      </c>
      <c r="F1133" s="9" t="str">
        <f>+'Info ELECTRONORTE'!I1101</f>
        <v>Media Tension</v>
      </c>
      <c r="G1133" s="9">
        <f>+'Info ELECTRONORTE'!K1101</f>
        <v>13</v>
      </c>
      <c r="H1133" s="9" t="str">
        <f>+'Info ELECTRONORTE'!L1101</f>
        <v>Postes</v>
      </c>
      <c r="I1133" s="9" t="str">
        <f>+'Info ELECTRONORTE'!M1101</f>
        <v>Madera</v>
      </c>
      <c r="J1133" s="9" t="str">
        <f>+'Info ELECTRONORTE'!N1101</f>
        <v>PPM24</v>
      </c>
      <c r="K1133" s="9" t="str">
        <f>+IF(B1133="MOD INV_2018","Según corresponda",VLOOKUP(J1133,SICODI!$G$3:$K$2404,2,FALSE))</f>
        <v>POSTE DE MADERA TRATADA DE 13 mts. CL.5</v>
      </c>
      <c r="L1133" s="142">
        <f t="shared" si="53"/>
        <v>0.46</v>
      </c>
    </row>
    <row r="1134" spans="1:12" x14ac:dyDescent="0.25">
      <c r="A1134" s="53">
        <f>+'Info ELECTRONORTE'!A1102</f>
        <v>1098</v>
      </c>
      <c r="B1134" s="26" t="str">
        <f t="shared" si="54"/>
        <v>SICODI</v>
      </c>
      <c r="C1134" s="9" t="str">
        <f>+'Info ELECTRONORTE'!B1102</f>
        <v>LAMBAYEQUE</v>
      </c>
      <c r="D1134" s="9" t="str">
        <f>+'Info ELECTRONORTE'!C1102</f>
        <v>CUMBIL - CHICLAYO</v>
      </c>
      <c r="E1134" s="9" t="str">
        <f>+'Info ELECTRONORTE'!D1102</f>
        <v>CHICLAYO</v>
      </c>
      <c r="F1134" s="9" t="str">
        <f>+'Info ELECTRONORTE'!I1102</f>
        <v>Media Tension</v>
      </c>
      <c r="G1134" s="9">
        <f>+'Info ELECTRONORTE'!K1102</f>
        <v>13</v>
      </c>
      <c r="H1134" s="9" t="str">
        <f>+'Info ELECTRONORTE'!L1102</f>
        <v>Postes</v>
      </c>
      <c r="I1134" s="9" t="str">
        <f>+'Info ELECTRONORTE'!M1102</f>
        <v>Concreto</v>
      </c>
      <c r="J1134" s="9" t="str">
        <f>+'Info ELECTRONORTE'!N1102</f>
        <v>PPC19</v>
      </c>
      <c r="K1134" s="9" t="str">
        <f>+IF(B1134="MOD INV_2018","Según corresponda",VLOOKUP(J1134,SICODI!$G$3:$K$2404,2,FALSE))</f>
        <v>POSTE DE CONCRETO ARMADO DE 13/300/150/345</v>
      </c>
      <c r="L1134" s="142">
        <f t="shared" si="53"/>
        <v>0.52</v>
      </c>
    </row>
    <row r="1135" spans="1:12" x14ac:dyDescent="0.25">
      <c r="A1135" s="53">
        <f>+'Info ELECTRONORTE'!A1103</f>
        <v>1099</v>
      </c>
      <c r="B1135" s="26" t="str">
        <f t="shared" si="54"/>
        <v>SICODI</v>
      </c>
      <c r="C1135" s="9" t="str">
        <f>+'Info ELECTRONORTE'!B1103</f>
        <v>LAMBAYEQUE</v>
      </c>
      <c r="D1135" s="9" t="str">
        <f>+'Info ELECTRONORTE'!C1103</f>
        <v>CUMBIL - CHICLAYO</v>
      </c>
      <c r="E1135" s="9" t="str">
        <f>+'Info ELECTRONORTE'!D1103</f>
        <v>CHICLAYO</v>
      </c>
      <c r="F1135" s="9" t="str">
        <f>+'Info ELECTRONORTE'!I1103</f>
        <v>Media Tension</v>
      </c>
      <c r="G1135" s="9">
        <f>+'Info ELECTRONORTE'!K1103</f>
        <v>12</v>
      </c>
      <c r="H1135" s="9" t="str">
        <f>+'Info ELECTRONORTE'!L1103</f>
        <v>Postes</v>
      </c>
      <c r="I1135" s="9" t="str">
        <f>+'Info ELECTRONORTE'!M1103</f>
        <v>Madera</v>
      </c>
      <c r="J1135" s="9" t="str">
        <f>+'Info ELECTRONORTE'!N1103</f>
        <v>PPM20</v>
      </c>
      <c r="K1135" s="9" t="str">
        <f>+IF(B1135="MOD INV_2018","Según corresponda",VLOOKUP(J1135,SICODI!$G$3:$K$2404,2,FALSE))</f>
        <v>POSTE DE MADERA TRATADA DE 12 mts. CL.5</v>
      </c>
      <c r="L1135" s="142">
        <f t="shared" si="53"/>
        <v>0.46</v>
      </c>
    </row>
    <row r="1136" spans="1:12" x14ac:dyDescent="0.25">
      <c r="A1136" s="53">
        <f>+'Info ELECTRONORTE'!A1104</f>
        <v>1100</v>
      </c>
      <c r="B1136" s="26" t="str">
        <f t="shared" si="54"/>
        <v>SICODI</v>
      </c>
      <c r="C1136" s="9" t="str">
        <f>+'Info ELECTRONORTE'!B1104</f>
        <v>LAMBAYEQUE</v>
      </c>
      <c r="D1136" s="9" t="str">
        <f>+'Info ELECTRONORTE'!C1104</f>
        <v>CUMBIL - CHICLAYO</v>
      </c>
      <c r="E1136" s="9" t="str">
        <f>+'Info ELECTRONORTE'!D1104</f>
        <v>CHICLAYO</v>
      </c>
      <c r="F1136" s="9" t="str">
        <f>+'Info ELECTRONORTE'!I1104</f>
        <v>Media Tension</v>
      </c>
      <c r="G1136" s="9">
        <f>+'Info ELECTRONORTE'!K1104</f>
        <v>13</v>
      </c>
      <c r="H1136" s="9" t="str">
        <f>+'Info ELECTRONORTE'!L1104</f>
        <v>Postes</v>
      </c>
      <c r="I1136" s="9" t="str">
        <f>+'Info ELECTRONORTE'!M1104</f>
        <v>Concreto</v>
      </c>
      <c r="J1136" s="9" t="str">
        <f>+'Info ELECTRONORTE'!N1104</f>
        <v>PPC19</v>
      </c>
      <c r="K1136" s="9" t="str">
        <f>+IF(B1136="MOD INV_2018","Según corresponda",VLOOKUP(J1136,SICODI!$G$3:$K$2404,2,FALSE))</f>
        <v>POSTE DE CONCRETO ARMADO DE 13/300/150/345</v>
      </c>
      <c r="L1136" s="142">
        <f t="shared" si="53"/>
        <v>0.52</v>
      </c>
    </row>
    <row r="1137" spans="1:12" x14ac:dyDescent="0.25">
      <c r="A1137" s="53">
        <f>+'Info ELECTRONORTE'!A1105</f>
        <v>1101</v>
      </c>
      <c r="B1137" s="26" t="str">
        <f t="shared" si="54"/>
        <v>SICODI</v>
      </c>
      <c r="C1137" s="9" t="str">
        <f>+'Info ELECTRONORTE'!B1105</f>
        <v>LAMBAYEQUE</v>
      </c>
      <c r="D1137" s="9" t="str">
        <f>+'Info ELECTRONORTE'!C1105</f>
        <v>CUMBIL - CHICLAYO</v>
      </c>
      <c r="E1137" s="9" t="str">
        <f>+'Info ELECTRONORTE'!D1105</f>
        <v>CHICLAYO</v>
      </c>
      <c r="F1137" s="9" t="str">
        <f>+'Info ELECTRONORTE'!I1105</f>
        <v>Media Tension</v>
      </c>
      <c r="G1137" s="9">
        <f>+'Info ELECTRONORTE'!K1105</f>
        <v>12</v>
      </c>
      <c r="H1137" s="9" t="str">
        <f>+'Info ELECTRONORTE'!L1105</f>
        <v>Postes</v>
      </c>
      <c r="I1137" s="9" t="str">
        <f>+'Info ELECTRONORTE'!M1105</f>
        <v>Madera</v>
      </c>
      <c r="J1137" s="9" t="str">
        <f>+'Info ELECTRONORTE'!N1105</f>
        <v>PPM20</v>
      </c>
      <c r="K1137" s="9" t="str">
        <f>+IF(B1137="MOD INV_2018","Según corresponda",VLOOKUP(J1137,SICODI!$G$3:$K$2404,2,FALSE))</f>
        <v>POSTE DE MADERA TRATADA DE 12 mts. CL.5</v>
      </c>
      <c r="L1137" s="142">
        <f t="shared" si="53"/>
        <v>0.46</v>
      </c>
    </row>
    <row r="1138" spans="1:12" x14ac:dyDescent="0.25">
      <c r="A1138" s="53">
        <f>+'Info ELECTRONORTE'!A1106</f>
        <v>1102</v>
      </c>
      <c r="B1138" s="26" t="str">
        <f t="shared" si="54"/>
        <v>SICODI</v>
      </c>
      <c r="C1138" s="9" t="str">
        <f>+'Info ELECTRONORTE'!B1106</f>
        <v>LAMBAYEQUE</v>
      </c>
      <c r="D1138" s="9" t="str">
        <f>+'Info ELECTRONORTE'!C1106</f>
        <v>CUMBIL - CHICLAYO</v>
      </c>
      <c r="E1138" s="9" t="str">
        <f>+'Info ELECTRONORTE'!D1106</f>
        <v>CHICLAYO</v>
      </c>
      <c r="F1138" s="9" t="str">
        <f>+'Info ELECTRONORTE'!I1106</f>
        <v>Media Tension</v>
      </c>
      <c r="G1138" s="9">
        <f>+'Info ELECTRONORTE'!K1106</f>
        <v>12</v>
      </c>
      <c r="H1138" s="9" t="str">
        <f>+'Info ELECTRONORTE'!L1106</f>
        <v>Postes</v>
      </c>
      <c r="I1138" s="9" t="str">
        <f>+'Info ELECTRONORTE'!M1106</f>
        <v>Madera</v>
      </c>
      <c r="J1138" s="9" t="str">
        <f>+'Info ELECTRONORTE'!N1106</f>
        <v>PPM20</v>
      </c>
      <c r="K1138" s="9" t="str">
        <f>+IF(B1138="MOD INV_2018","Según corresponda",VLOOKUP(J1138,SICODI!$G$3:$K$2404,2,FALSE))</f>
        <v>POSTE DE MADERA TRATADA DE 12 mts. CL.5</v>
      </c>
      <c r="L1138" s="142">
        <f t="shared" si="53"/>
        <v>0.46</v>
      </c>
    </row>
    <row r="1139" spans="1:12" x14ac:dyDescent="0.25">
      <c r="A1139" s="53">
        <f>+'Info ELECTRONORTE'!A1107</f>
        <v>1103</v>
      </c>
      <c r="B1139" s="26" t="str">
        <f t="shared" si="54"/>
        <v>SICODI</v>
      </c>
      <c r="C1139" s="9" t="str">
        <f>+'Info ELECTRONORTE'!B1107</f>
        <v>LAMBAYEQUE</v>
      </c>
      <c r="D1139" s="9" t="str">
        <f>+'Info ELECTRONORTE'!C1107</f>
        <v>CUMBIL - CHICLAYO</v>
      </c>
      <c r="E1139" s="9" t="str">
        <f>+'Info ELECTRONORTE'!D1107</f>
        <v>CHICLAYO</v>
      </c>
      <c r="F1139" s="9" t="str">
        <f>+'Info ELECTRONORTE'!I1107</f>
        <v>Media Tension</v>
      </c>
      <c r="G1139" s="9">
        <f>+'Info ELECTRONORTE'!K1107</f>
        <v>12</v>
      </c>
      <c r="H1139" s="9" t="str">
        <f>+'Info ELECTRONORTE'!L1107</f>
        <v>Postes</v>
      </c>
      <c r="I1139" s="9" t="str">
        <f>+'Info ELECTRONORTE'!M1107</f>
        <v>Concreto</v>
      </c>
      <c r="J1139" s="9" t="str">
        <f>+'Info ELECTRONORTE'!N1107</f>
        <v>PPC16</v>
      </c>
      <c r="K1139" s="9" t="str">
        <f>+IF(B1139="MOD INV_2018","Según corresponda",VLOOKUP(J1139,SICODI!$G$3:$K$2404,2,FALSE))</f>
        <v>POSTE DE CONCRETO ARMADO DE 12/300/150/330</v>
      </c>
      <c r="L1139" s="142">
        <f t="shared" si="53"/>
        <v>0.52</v>
      </c>
    </row>
    <row r="1140" spans="1:12" x14ac:dyDescent="0.25">
      <c r="A1140" s="53">
        <f>+'Info ELECTRONORTE'!A1108</f>
        <v>1104</v>
      </c>
      <c r="B1140" s="26" t="str">
        <f t="shared" si="54"/>
        <v>SICODI</v>
      </c>
      <c r="C1140" s="9" t="str">
        <f>+'Info ELECTRONORTE'!B1108</f>
        <v>LAMBAYEQUE</v>
      </c>
      <c r="D1140" s="9" t="str">
        <f>+'Info ELECTRONORTE'!C1108</f>
        <v>CUMBIL - CHICLAYO</v>
      </c>
      <c r="E1140" s="9" t="str">
        <f>+'Info ELECTRONORTE'!D1108</f>
        <v>CHICLAYO</v>
      </c>
      <c r="F1140" s="9" t="str">
        <f>+'Info ELECTRONORTE'!I1108</f>
        <v>Media Tension</v>
      </c>
      <c r="G1140" s="9">
        <f>+'Info ELECTRONORTE'!K1108</f>
        <v>13</v>
      </c>
      <c r="H1140" s="9" t="str">
        <f>+'Info ELECTRONORTE'!L1108</f>
        <v>Postes</v>
      </c>
      <c r="I1140" s="9" t="str">
        <f>+'Info ELECTRONORTE'!M1108</f>
        <v>Concreto</v>
      </c>
      <c r="J1140" s="9" t="str">
        <f>+'Info ELECTRONORTE'!N1108</f>
        <v>PPC19</v>
      </c>
      <c r="K1140" s="9" t="str">
        <f>+IF(B1140="MOD INV_2018","Según corresponda",VLOOKUP(J1140,SICODI!$G$3:$K$2404,2,FALSE))</f>
        <v>POSTE DE CONCRETO ARMADO DE 13/300/150/345</v>
      </c>
      <c r="L1140" s="142">
        <f t="shared" si="53"/>
        <v>0.52</v>
      </c>
    </row>
    <row r="1141" spans="1:12" x14ac:dyDescent="0.25">
      <c r="A1141" s="53">
        <f>+'Info ELECTRONORTE'!A1109</f>
        <v>1105</v>
      </c>
      <c r="B1141" s="26" t="str">
        <f t="shared" si="54"/>
        <v>SICODI</v>
      </c>
      <c r="C1141" s="9" t="str">
        <f>+'Info ELECTRONORTE'!B1109</f>
        <v>LAMBAYEQUE</v>
      </c>
      <c r="D1141" s="9" t="str">
        <f>+'Info ELECTRONORTE'!C1109</f>
        <v>CUMBIL - CHICLAYO</v>
      </c>
      <c r="E1141" s="9" t="str">
        <f>+'Info ELECTRONORTE'!D1109</f>
        <v>CHICLAYO</v>
      </c>
      <c r="F1141" s="9" t="str">
        <f>+'Info ELECTRONORTE'!I1109</f>
        <v>Media Tension</v>
      </c>
      <c r="G1141" s="9">
        <f>+'Info ELECTRONORTE'!K1109</f>
        <v>13</v>
      </c>
      <c r="H1141" s="9" t="str">
        <f>+'Info ELECTRONORTE'!L1109</f>
        <v>Postes</v>
      </c>
      <c r="I1141" s="9" t="str">
        <f>+'Info ELECTRONORTE'!M1109</f>
        <v>Concreto</v>
      </c>
      <c r="J1141" s="9" t="str">
        <f>+'Info ELECTRONORTE'!N1109</f>
        <v>PPC19</v>
      </c>
      <c r="K1141" s="9" t="str">
        <f>+IF(B1141="MOD INV_2018","Según corresponda",VLOOKUP(J1141,SICODI!$G$3:$K$2404,2,FALSE))</f>
        <v>POSTE DE CONCRETO ARMADO DE 13/300/150/345</v>
      </c>
      <c r="L1141" s="142">
        <f t="shared" si="53"/>
        <v>0.52</v>
      </c>
    </row>
    <row r="1142" spans="1:12" x14ac:dyDescent="0.25">
      <c r="A1142" s="53">
        <f>+'Info ELECTRONORTE'!A1110</f>
        <v>1106</v>
      </c>
      <c r="B1142" s="26" t="str">
        <f t="shared" si="54"/>
        <v>SICODI</v>
      </c>
      <c r="C1142" s="9" t="str">
        <f>+'Info ELECTRONORTE'!B1110</f>
        <v>LAMBAYEQUE</v>
      </c>
      <c r="D1142" s="9" t="str">
        <f>+'Info ELECTRONORTE'!C1110</f>
        <v>CUMBIL - CHICLAYO</v>
      </c>
      <c r="E1142" s="9" t="str">
        <f>+'Info ELECTRONORTE'!D1110</f>
        <v>CHICLAYO</v>
      </c>
      <c r="F1142" s="9" t="str">
        <f>+'Info ELECTRONORTE'!I1110</f>
        <v>Media Tension</v>
      </c>
      <c r="G1142" s="9">
        <f>+'Info ELECTRONORTE'!K1110</f>
        <v>13</v>
      </c>
      <c r="H1142" s="9" t="str">
        <f>+'Info ELECTRONORTE'!L1110</f>
        <v>Postes</v>
      </c>
      <c r="I1142" s="9" t="str">
        <f>+'Info ELECTRONORTE'!M1110</f>
        <v>Concreto</v>
      </c>
      <c r="J1142" s="9" t="str">
        <f>+'Info ELECTRONORTE'!N1110</f>
        <v>PPC19</v>
      </c>
      <c r="K1142" s="9" t="str">
        <f>+IF(B1142="MOD INV_2018","Según corresponda",VLOOKUP(J1142,SICODI!$G$3:$K$2404,2,FALSE))</f>
        <v>POSTE DE CONCRETO ARMADO DE 13/300/150/345</v>
      </c>
      <c r="L1142" s="142">
        <f t="shared" si="53"/>
        <v>0.52</v>
      </c>
    </row>
    <row r="1143" spans="1:12" x14ac:dyDescent="0.25">
      <c r="A1143" s="53">
        <f>+'Info ELECTRONORTE'!A1111</f>
        <v>1107</v>
      </c>
      <c r="B1143" s="26" t="str">
        <f t="shared" si="54"/>
        <v>SICODI</v>
      </c>
      <c r="C1143" s="9" t="str">
        <f>+'Info ELECTRONORTE'!B1111</f>
        <v>LAMBAYEQUE</v>
      </c>
      <c r="D1143" s="9" t="str">
        <f>+'Info ELECTRONORTE'!C1111</f>
        <v>CUMBIL - CHICLAYO</v>
      </c>
      <c r="E1143" s="9" t="str">
        <f>+'Info ELECTRONORTE'!D1111</f>
        <v>CHICLAYO</v>
      </c>
      <c r="F1143" s="9" t="str">
        <f>+'Info ELECTRONORTE'!I1111</f>
        <v>Media Tension</v>
      </c>
      <c r="G1143" s="9">
        <f>+'Info ELECTRONORTE'!K1111</f>
        <v>13</v>
      </c>
      <c r="H1143" s="9" t="str">
        <f>+'Info ELECTRONORTE'!L1111</f>
        <v>Postes</v>
      </c>
      <c r="I1143" s="9" t="str">
        <f>+'Info ELECTRONORTE'!M1111</f>
        <v>Concreto</v>
      </c>
      <c r="J1143" s="9" t="str">
        <f>+'Info ELECTRONORTE'!N1111</f>
        <v>PPC19</v>
      </c>
      <c r="K1143" s="9" t="str">
        <f>+IF(B1143="MOD INV_2018","Según corresponda",VLOOKUP(J1143,SICODI!$G$3:$K$2404,2,FALSE))</f>
        <v>POSTE DE CONCRETO ARMADO DE 13/300/150/345</v>
      </c>
      <c r="L1143" s="142">
        <f t="shared" si="53"/>
        <v>0.52</v>
      </c>
    </row>
    <row r="1144" spans="1:12" x14ac:dyDescent="0.25">
      <c r="A1144" s="53">
        <f>+'Info ELECTRONORTE'!A1112</f>
        <v>1108</v>
      </c>
      <c r="B1144" s="26" t="str">
        <f t="shared" si="54"/>
        <v>SICODI</v>
      </c>
      <c r="C1144" s="9" t="str">
        <f>+'Info ELECTRONORTE'!B1112</f>
        <v>LAMBAYEQUE</v>
      </c>
      <c r="D1144" s="9" t="str">
        <f>+'Info ELECTRONORTE'!C1112</f>
        <v>CUMBIL - CHICLAYO</v>
      </c>
      <c r="E1144" s="9" t="str">
        <f>+'Info ELECTRONORTE'!D1112</f>
        <v>CHICLAYO</v>
      </c>
      <c r="F1144" s="9" t="str">
        <f>+'Info ELECTRONORTE'!I1112</f>
        <v>Media Tension</v>
      </c>
      <c r="G1144" s="9">
        <f>+'Info ELECTRONORTE'!K1112</f>
        <v>13</v>
      </c>
      <c r="H1144" s="9" t="str">
        <f>+'Info ELECTRONORTE'!L1112</f>
        <v>Postes</v>
      </c>
      <c r="I1144" s="9" t="str">
        <f>+'Info ELECTRONORTE'!M1112</f>
        <v>Concreto</v>
      </c>
      <c r="J1144" s="9" t="str">
        <f>+'Info ELECTRONORTE'!N1112</f>
        <v>PPC19</v>
      </c>
      <c r="K1144" s="9" t="str">
        <f>+IF(B1144="MOD INV_2018","Según corresponda",VLOOKUP(J1144,SICODI!$G$3:$K$2404,2,FALSE))</f>
        <v>POSTE DE CONCRETO ARMADO DE 13/300/150/345</v>
      </c>
      <c r="L1144" s="142">
        <f t="shared" si="53"/>
        <v>0.52</v>
      </c>
    </row>
    <row r="1145" spans="1:12" x14ac:dyDescent="0.25">
      <c r="A1145" s="53">
        <f>+'Info ELECTRONORTE'!A1113</f>
        <v>1109</v>
      </c>
      <c r="B1145" s="26" t="str">
        <f t="shared" si="54"/>
        <v>SICODI</v>
      </c>
      <c r="C1145" s="9" t="str">
        <f>+'Info ELECTRONORTE'!B1113</f>
        <v>LAMBAYEQUE</v>
      </c>
      <c r="D1145" s="9" t="str">
        <f>+'Info ELECTRONORTE'!C1113</f>
        <v>CUMBIL - CHICLAYO</v>
      </c>
      <c r="E1145" s="9" t="str">
        <f>+'Info ELECTRONORTE'!D1113</f>
        <v>CHICLAYO</v>
      </c>
      <c r="F1145" s="9" t="str">
        <f>+'Info ELECTRONORTE'!I1113</f>
        <v>Media Tension</v>
      </c>
      <c r="G1145" s="9">
        <f>+'Info ELECTRONORTE'!K1113</f>
        <v>13</v>
      </c>
      <c r="H1145" s="9" t="str">
        <f>+'Info ELECTRONORTE'!L1113</f>
        <v>Postes</v>
      </c>
      <c r="I1145" s="9" t="str">
        <f>+'Info ELECTRONORTE'!M1113</f>
        <v>Concreto</v>
      </c>
      <c r="J1145" s="9" t="str">
        <f>+'Info ELECTRONORTE'!N1113</f>
        <v>PPC19</v>
      </c>
      <c r="K1145" s="9" t="str">
        <f>+IF(B1145="MOD INV_2018","Según corresponda",VLOOKUP(J1145,SICODI!$G$3:$K$2404,2,FALSE))</f>
        <v>POSTE DE CONCRETO ARMADO DE 13/300/150/345</v>
      </c>
      <c r="L1145" s="142">
        <f t="shared" si="53"/>
        <v>0.52</v>
      </c>
    </row>
    <row r="1146" spans="1:12" x14ac:dyDescent="0.25">
      <c r="A1146" s="53">
        <f>+'Info ELECTRONORTE'!A1114</f>
        <v>1110</v>
      </c>
      <c r="B1146" s="26" t="str">
        <f t="shared" si="54"/>
        <v>SICODI</v>
      </c>
      <c r="C1146" s="9" t="str">
        <f>+'Info ELECTRONORTE'!B1114</f>
        <v>LAMBAYEQUE</v>
      </c>
      <c r="D1146" s="9" t="str">
        <f>+'Info ELECTRONORTE'!C1114</f>
        <v>CUMBIL - CHICLAYO</v>
      </c>
      <c r="E1146" s="9" t="str">
        <f>+'Info ELECTRONORTE'!D1114</f>
        <v>CHICLAYO</v>
      </c>
      <c r="F1146" s="9" t="str">
        <f>+'Info ELECTRONORTE'!I1114</f>
        <v>Media Tension</v>
      </c>
      <c r="G1146" s="9">
        <f>+'Info ELECTRONORTE'!K1114</f>
        <v>13</v>
      </c>
      <c r="H1146" s="9" t="str">
        <f>+'Info ELECTRONORTE'!L1114</f>
        <v>Postes</v>
      </c>
      <c r="I1146" s="9" t="str">
        <f>+'Info ELECTRONORTE'!M1114</f>
        <v>Concreto</v>
      </c>
      <c r="J1146" s="9" t="str">
        <f>+'Info ELECTRONORTE'!N1114</f>
        <v>PPC19</v>
      </c>
      <c r="K1146" s="9" t="str">
        <f>+IF(B1146="MOD INV_2018","Según corresponda",VLOOKUP(J1146,SICODI!$G$3:$K$2404,2,FALSE))</f>
        <v>POSTE DE CONCRETO ARMADO DE 13/300/150/345</v>
      </c>
      <c r="L1146" s="142">
        <f t="shared" si="53"/>
        <v>0.52</v>
      </c>
    </row>
    <row r="1147" spans="1:12" x14ac:dyDescent="0.25">
      <c r="A1147" s="53">
        <f>+'Info ELECTRONORTE'!A1115</f>
        <v>1111</v>
      </c>
      <c r="B1147" s="26" t="str">
        <f t="shared" si="54"/>
        <v>SICODI</v>
      </c>
      <c r="C1147" s="9" t="str">
        <f>+'Info ELECTRONORTE'!B1115</f>
        <v>LAMBAYEQUE</v>
      </c>
      <c r="D1147" s="9" t="str">
        <f>+'Info ELECTRONORTE'!C1115</f>
        <v>CUMBIL - CHICLAYO</v>
      </c>
      <c r="E1147" s="9" t="str">
        <f>+'Info ELECTRONORTE'!D1115</f>
        <v>CHICLAYO</v>
      </c>
      <c r="F1147" s="9" t="str">
        <f>+'Info ELECTRONORTE'!I1115</f>
        <v>Media Tension</v>
      </c>
      <c r="G1147" s="9">
        <f>+'Info ELECTRONORTE'!K1115</f>
        <v>13</v>
      </c>
      <c r="H1147" s="9" t="str">
        <f>+'Info ELECTRONORTE'!L1115</f>
        <v>Postes</v>
      </c>
      <c r="I1147" s="9" t="str">
        <f>+'Info ELECTRONORTE'!M1115</f>
        <v>Concreto</v>
      </c>
      <c r="J1147" s="9" t="str">
        <f>+'Info ELECTRONORTE'!N1115</f>
        <v>PPC19</v>
      </c>
      <c r="K1147" s="9" t="str">
        <f>+IF(B1147="MOD INV_2018","Según corresponda",VLOOKUP(J1147,SICODI!$G$3:$K$2404,2,FALSE))</f>
        <v>POSTE DE CONCRETO ARMADO DE 13/300/150/345</v>
      </c>
      <c r="L1147" s="142">
        <f t="shared" si="53"/>
        <v>0.52</v>
      </c>
    </row>
    <row r="1148" spans="1:12" x14ac:dyDescent="0.25">
      <c r="A1148" s="53">
        <f>+'Info ELECTRONORTE'!A1116</f>
        <v>1112</v>
      </c>
      <c r="B1148" s="26" t="str">
        <f t="shared" si="54"/>
        <v>SICODI</v>
      </c>
      <c r="C1148" s="9" t="str">
        <f>+'Info ELECTRONORTE'!B1116</f>
        <v>LAMBAYEQUE</v>
      </c>
      <c r="D1148" s="9" t="str">
        <f>+'Info ELECTRONORTE'!C1116</f>
        <v>CUMBIL - CHICLAYO</v>
      </c>
      <c r="E1148" s="9" t="str">
        <f>+'Info ELECTRONORTE'!D1116</f>
        <v>CHICLAYO</v>
      </c>
      <c r="F1148" s="9" t="str">
        <f>+'Info ELECTRONORTE'!I1116</f>
        <v>Media Tension</v>
      </c>
      <c r="G1148" s="9">
        <f>+'Info ELECTRONORTE'!K1116</f>
        <v>13</v>
      </c>
      <c r="H1148" s="9" t="str">
        <f>+'Info ELECTRONORTE'!L1116</f>
        <v>Postes</v>
      </c>
      <c r="I1148" s="9" t="str">
        <f>+'Info ELECTRONORTE'!M1116</f>
        <v>Concreto</v>
      </c>
      <c r="J1148" s="9" t="str">
        <f>+'Info ELECTRONORTE'!N1116</f>
        <v>PPC19</v>
      </c>
      <c r="K1148" s="9" t="str">
        <f>+IF(B1148="MOD INV_2018","Según corresponda",VLOOKUP(J1148,SICODI!$G$3:$K$2404,2,FALSE))</f>
        <v>POSTE DE CONCRETO ARMADO DE 13/300/150/345</v>
      </c>
      <c r="L1148" s="142">
        <f t="shared" si="53"/>
        <v>0.52</v>
      </c>
    </row>
    <row r="1149" spans="1:12" x14ac:dyDescent="0.25">
      <c r="A1149" s="53">
        <f>+'Info ELECTRONORTE'!A1117</f>
        <v>1113</v>
      </c>
      <c r="B1149" s="26" t="str">
        <f t="shared" si="54"/>
        <v>SICODI</v>
      </c>
      <c r="C1149" s="9" t="str">
        <f>+'Info ELECTRONORTE'!B1117</f>
        <v>LAMBAYEQUE</v>
      </c>
      <c r="D1149" s="9" t="str">
        <f>+'Info ELECTRONORTE'!C1117</f>
        <v>CUMBIL - CHICLAYO</v>
      </c>
      <c r="E1149" s="9" t="str">
        <f>+'Info ELECTRONORTE'!D1117</f>
        <v>CHICLAYO</v>
      </c>
      <c r="F1149" s="9" t="str">
        <f>+'Info ELECTRONORTE'!I1117</f>
        <v>Media Tension</v>
      </c>
      <c r="G1149" s="9">
        <f>+'Info ELECTRONORTE'!K1117</f>
        <v>13</v>
      </c>
      <c r="H1149" s="9" t="str">
        <f>+'Info ELECTRONORTE'!L1117</f>
        <v>Postes</v>
      </c>
      <c r="I1149" s="9" t="str">
        <f>+'Info ELECTRONORTE'!M1117</f>
        <v>Concreto</v>
      </c>
      <c r="J1149" s="9" t="str">
        <f>+'Info ELECTRONORTE'!N1117</f>
        <v>PPC19</v>
      </c>
      <c r="K1149" s="9" t="str">
        <f>+IF(B1149="MOD INV_2018","Según corresponda",VLOOKUP(J1149,SICODI!$G$3:$K$2404,2,FALSE))</f>
        <v>POSTE DE CONCRETO ARMADO DE 13/300/150/345</v>
      </c>
      <c r="L1149" s="142">
        <f t="shared" si="53"/>
        <v>0.52</v>
      </c>
    </row>
    <row r="1150" spans="1:12" x14ac:dyDescent="0.25">
      <c r="A1150" s="53">
        <f>+'Info ELECTRONORTE'!A1118</f>
        <v>1114</v>
      </c>
      <c r="B1150" s="26" t="str">
        <f t="shared" si="54"/>
        <v>SICODI</v>
      </c>
      <c r="C1150" s="9" t="str">
        <f>+'Info ELECTRONORTE'!B1118</f>
        <v>LAMBAYEQUE</v>
      </c>
      <c r="D1150" s="9" t="str">
        <f>+'Info ELECTRONORTE'!C1118</f>
        <v>CUMBIL - CHICLAYO</v>
      </c>
      <c r="E1150" s="9" t="str">
        <f>+'Info ELECTRONORTE'!D1118</f>
        <v>CHICLAYO</v>
      </c>
      <c r="F1150" s="9" t="str">
        <f>+'Info ELECTRONORTE'!I1118</f>
        <v>Media Tension</v>
      </c>
      <c r="G1150" s="9">
        <f>+'Info ELECTRONORTE'!K1118</f>
        <v>13</v>
      </c>
      <c r="H1150" s="9" t="str">
        <f>+'Info ELECTRONORTE'!L1118</f>
        <v>Postes</v>
      </c>
      <c r="I1150" s="9" t="str">
        <f>+'Info ELECTRONORTE'!M1118</f>
        <v>Concreto</v>
      </c>
      <c r="J1150" s="9" t="str">
        <f>+'Info ELECTRONORTE'!N1118</f>
        <v>PPC19</v>
      </c>
      <c r="K1150" s="9" t="str">
        <f>+IF(B1150="MOD INV_2018","Según corresponda",VLOOKUP(J1150,SICODI!$G$3:$K$2404,2,FALSE))</f>
        <v>POSTE DE CONCRETO ARMADO DE 13/300/150/345</v>
      </c>
      <c r="L1150" s="142">
        <f t="shared" si="53"/>
        <v>0.52</v>
      </c>
    </row>
    <row r="1151" spans="1:12" x14ac:dyDescent="0.25">
      <c r="A1151" s="53">
        <f>+'Info ELECTRONORTE'!A1119</f>
        <v>1115</v>
      </c>
      <c r="B1151" s="26" t="str">
        <f t="shared" si="54"/>
        <v>SICODI</v>
      </c>
      <c r="C1151" s="9" t="str">
        <f>+'Info ELECTRONORTE'!B1119</f>
        <v>LAMBAYEQUE</v>
      </c>
      <c r="D1151" s="9" t="str">
        <f>+'Info ELECTRONORTE'!C1119</f>
        <v>CUMBIL - CHICLAYO</v>
      </c>
      <c r="E1151" s="9" t="str">
        <f>+'Info ELECTRONORTE'!D1119</f>
        <v>CHICLAYO</v>
      </c>
      <c r="F1151" s="9" t="str">
        <f>+'Info ELECTRONORTE'!I1119</f>
        <v>Media Tension</v>
      </c>
      <c r="G1151" s="9">
        <f>+'Info ELECTRONORTE'!K1119</f>
        <v>13</v>
      </c>
      <c r="H1151" s="9" t="str">
        <f>+'Info ELECTRONORTE'!L1119</f>
        <v>Postes</v>
      </c>
      <c r="I1151" s="9" t="str">
        <f>+'Info ELECTRONORTE'!M1119</f>
        <v>Concreto</v>
      </c>
      <c r="J1151" s="9" t="str">
        <f>+'Info ELECTRONORTE'!N1119</f>
        <v>PPC19</v>
      </c>
      <c r="K1151" s="9" t="str">
        <f>+IF(B1151="MOD INV_2018","Según corresponda",VLOOKUP(J1151,SICODI!$G$3:$K$2404,2,FALSE))</f>
        <v>POSTE DE CONCRETO ARMADO DE 13/300/150/345</v>
      </c>
      <c r="L1151" s="142">
        <f t="shared" si="53"/>
        <v>0.52</v>
      </c>
    </row>
    <row r="1152" spans="1:12" x14ac:dyDescent="0.25">
      <c r="A1152" s="53">
        <f>+'Info ELECTRONORTE'!A1120</f>
        <v>1116</v>
      </c>
      <c r="B1152" s="26" t="str">
        <f t="shared" si="54"/>
        <v>SICODI</v>
      </c>
      <c r="C1152" s="9" t="str">
        <f>+'Info ELECTRONORTE'!B1120</f>
        <v>LAMBAYEQUE</v>
      </c>
      <c r="D1152" s="9" t="str">
        <f>+'Info ELECTRONORTE'!C1120</f>
        <v>CUMBIL - CHICLAYO</v>
      </c>
      <c r="E1152" s="9" t="str">
        <f>+'Info ELECTRONORTE'!D1120</f>
        <v>CHICLAYO</v>
      </c>
      <c r="F1152" s="9" t="str">
        <f>+'Info ELECTRONORTE'!I1120</f>
        <v>Media Tension</v>
      </c>
      <c r="G1152" s="9">
        <f>+'Info ELECTRONORTE'!K1120</f>
        <v>13</v>
      </c>
      <c r="H1152" s="9" t="str">
        <f>+'Info ELECTRONORTE'!L1120</f>
        <v>Postes</v>
      </c>
      <c r="I1152" s="9" t="str">
        <f>+'Info ELECTRONORTE'!M1120</f>
        <v>Concreto</v>
      </c>
      <c r="J1152" s="9" t="str">
        <f>+'Info ELECTRONORTE'!N1120</f>
        <v>PPC19</v>
      </c>
      <c r="K1152" s="9" t="str">
        <f>+IF(B1152="MOD INV_2018","Según corresponda",VLOOKUP(J1152,SICODI!$G$3:$K$2404,2,FALSE))</f>
        <v>POSTE DE CONCRETO ARMADO DE 13/300/150/345</v>
      </c>
      <c r="L1152" s="142">
        <f t="shared" si="53"/>
        <v>0.52</v>
      </c>
    </row>
    <row r="1153" spans="1:12" x14ac:dyDescent="0.25">
      <c r="A1153" s="53">
        <f>+'Info ELECTRONORTE'!A1121</f>
        <v>1117</v>
      </c>
      <c r="B1153" s="26" t="str">
        <f t="shared" si="54"/>
        <v>SICODI</v>
      </c>
      <c r="C1153" s="9" t="str">
        <f>+'Info ELECTRONORTE'!B1121</f>
        <v>LAMBAYEQUE</v>
      </c>
      <c r="D1153" s="9" t="str">
        <f>+'Info ELECTRONORTE'!C1121</f>
        <v>CUMBIL - CHICLAYO</v>
      </c>
      <c r="E1153" s="9" t="str">
        <f>+'Info ELECTRONORTE'!D1121</f>
        <v>CHICLAYO</v>
      </c>
      <c r="F1153" s="9" t="str">
        <f>+'Info ELECTRONORTE'!I1121</f>
        <v>Media Tension</v>
      </c>
      <c r="G1153" s="9">
        <f>+'Info ELECTRONORTE'!K1121</f>
        <v>13</v>
      </c>
      <c r="H1153" s="9" t="str">
        <f>+'Info ELECTRONORTE'!L1121</f>
        <v>Postes</v>
      </c>
      <c r="I1153" s="9" t="str">
        <f>+'Info ELECTRONORTE'!M1121</f>
        <v>Concreto</v>
      </c>
      <c r="J1153" s="9" t="str">
        <f>+'Info ELECTRONORTE'!N1121</f>
        <v>PPC19</v>
      </c>
      <c r="K1153" s="9" t="str">
        <f>+IF(B1153="MOD INV_2018","Según corresponda",VLOOKUP(J1153,SICODI!$G$3:$K$2404,2,FALSE))</f>
        <v>POSTE DE CONCRETO ARMADO DE 13/300/150/345</v>
      </c>
      <c r="L1153" s="142">
        <f t="shared" si="53"/>
        <v>0.52</v>
      </c>
    </row>
    <row r="1154" spans="1:12" x14ac:dyDescent="0.25">
      <c r="A1154" s="53">
        <f>+'Info ELECTRONORTE'!A1122</f>
        <v>1118</v>
      </c>
      <c r="B1154" s="26" t="str">
        <f t="shared" si="54"/>
        <v>SICODI</v>
      </c>
      <c r="C1154" s="9" t="str">
        <f>+'Info ELECTRONORTE'!B1122</f>
        <v>LAMBAYEQUE</v>
      </c>
      <c r="D1154" s="9" t="str">
        <f>+'Info ELECTRONORTE'!C1122</f>
        <v>CUMBIL - CHICLAYO</v>
      </c>
      <c r="E1154" s="9" t="str">
        <f>+'Info ELECTRONORTE'!D1122</f>
        <v>CHICLAYO</v>
      </c>
      <c r="F1154" s="9" t="str">
        <f>+'Info ELECTRONORTE'!I1122</f>
        <v>Media Tension</v>
      </c>
      <c r="G1154" s="9">
        <f>+'Info ELECTRONORTE'!K1122</f>
        <v>13</v>
      </c>
      <c r="H1154" s="9" t="str">
        <f>+'Info ELECTRONORTE'!L1122</f>
        <v>Postes</v>
      </c>
      <c r="I1154" s="9" t="str">
        <f>+'Info ELECTRONORTE'!M1122</f>
        <v>Concreto</v>
      </c>
      <c r="J1154" s="9" t="str">
        <f>+'Info ELECTRONORTE'!N1122</f>
        <v>PPC19</v>
      </c>
      <c r="K1154" s="9" t="str">
        <f>+IF(B1154="MOD INV_2018","Según corresponda",VLOOKUP(J1154,SICODI!$G$3:$K$2404,2,FALSE))</f>
        <v>POSTE DE CONCRETO ARMADO DE 13/300/150/345</v>
      </c>
      <c r="L1154" s="142">
        <f t="shared" si="53"/>
        <v>0.52</v>
      </c>
    </row>
    <row r="1155" spans="1:12" x14ac:dyDescent="0.25">
      <c r="A1155" s="53">
        <f>+'Info ELECTRONORTE'!A1123</f>
        <v>1119</v>
      </c>
      <c r="B1155" s="26" t="str">
        <f t="shared" si="54"/>
        <v>SICODI</v>
      </c>
      <c r="C1155" s="9" t="str">
        <f>+'Info ELECTRONORTE'!B1123</f>
        <v>LAMBAYEQUE</v>
      </c>
      <c r="D1155" s="9" t="str">
        <f>+'Info ELECTRONORTE'!C1123</f>
        <v>CUMBIL - CHICLAYO</v>
      </c>
      <c r="E1155" s="9" t="str">
        <f>+'Info ELECTRONORTE'!D1123</f>
        <v>CHICLAYO</v>
      </c>
      <c r="F1155" s="9" t="str">
        <f>+'Info ELECTRONORTE'!I1123</f>
        <v>Media Tension</v>
      </c>
      <c r="G1155" s="9">
        <f>+'Info ELECTRONORTE'!K1123</f>
        <v>13</v>
      </c>
      <c r="H1155" s="9" t="str">
        <f>+'Info ELECTRONORTE'!L1123</f>
        <v>Postes</v>
      </c>
      <c r="I1155" s="9" t="str">
        <f>+'Info ELECTRONORTE'!M1123</f>
        <v>Concreto</v>
      </c>
      <c r="J1155" s="9" t="str">
        <f>+'Info ELECTRONORTE'!N1123</f>
        <v>PPC19</v>
      </c>
      <c r="K1155" s="9" t="str">
        <f>+IF(B1155="MOD INV_2018","Según corresponda",VLOOKUP(J1155,SICODI!$G$3:$K$2404,2,FALSE))</f>
        <v>POSTE DE CONCRETO ARMADO DE 13/300/150/345</v>
      </c>
      <c r="L1155" s="142">
        <f t="shared" si="53"/>
        <v>0.52</v>
      </c>
    </row>
    <row r="1156" spans="1:12" x14ac:dyDescent="0.25">
      <c r="A1156" s="53">
        <f>+'Info ELECTRONORTE'!A1124</f>
        <v>1120</v>
      </c>
      <c r="B1156" s="26" t="str">
        <f t="shared" si="54"/>
        <v>SICODI</v>
      </c>
      <c r="C1156" s="9" t="str">
        <f>+'Info ELECTRONORTE'!B1124</f>
        <v>LAMBAYEQUE</v>
      </c>
      <c r="D1156" s="9" t="str">
        <f>+'Info ELECTRONORTE'!C1124</f>
        <v>CUMBIL - CHICLAYO</v>
      </c>
      <c r="E1156" s="9" t="str">
        <f>+'Info ELECTRONORTE'!D1124</f>
        <v>CHICLAYO</v>
      </c>
      <c r="F1156" s="9" t="str">
        <f>+'Info ELECTRONORTE'!I1124</f>
        <v>Media Tension</v>
      </c>
      <c r="G1156" s="9">
        <f>+'Info ELECTRONORTE'!K1124</f>
        <v>13</v>
      </c>
      <c r="H1156" s="9" t="str">
        <f>+'Info ELECTRONORTE'!L1124</f>
        <v>Postes</v>
      </c>
      <c r="I1156" s="9" t="str">
        <f>+'Info ELECTRONORTE'!M1124</f>
        <v>Concreto</v>
      </c>
      <c r="J1156" s="9" t="str">
        <f>+'Info ELECTRONORTE'!N1124</f>
        <v>PPC19</v>
      </c>
      <c r="K1156" s="9" t="str">
        <f>+IF(B1156="MOD INV_2018","Según corresponda",VLOOKUP(J1156,SICODI!$G$3:$K$2404,2,FALSE))</f>
        <v>POSTE DE CONCRETO ARMADO DE 13/300/150/345</v>
      </c>
      <c r="L1156" s="142">
        <f t="shared" si="53"/>
        <v>0.52</v>
      </c>
    </row>
    <row r="1157" spans="1:12" x14ac:dyDescent="0.25">
      <c r="A1157" s="53">
        <f>+'Info ELECTRONORTE'!A1125</f>
        <v>1121</v>
      </c>
      <c r="B1157" s="26" t="str">
        <f t="shared" si="54"/>
        <v>SICODI</v>
      </c>
      <c r="C1157" s="9" t="str">
        <f>+'Info ELECTRONORTE'!B1125</f>
        <v>LAMBAYEQUE</v>
      </c>
      <c r="D1157" s="9" t="str">
        <f>+'Info ELECTRONORTE'!C1125</f>
        <v>CUMBIL - CHICLAYO</v>
      </c>
      <c r="E1157" s="9" t="str">
        <f>+'Info ELECTRONORTE'!D1125</f>
        <v>CHICLAYO</v>
      </c>
      <c r="F1157" s="9" t="str">
        <f>+'Info ELECTRONORTE'!I1125</f>
        <v>Media Tension</v>
      </c>
      <c r="G1157" s="9">
        <f>+'Info ELECTRONORTE'!K1125</f>
        <v>13</v>
      </c>
      <c r="H1157" s="9" t="str">
        <f>+'Info ELECTRONORTE'!L1125</f>
        <v>Postes</v>
      </c>
      <c r="I1157" s="9" t="str">
        <f>+'Info ELECTRONORTE'!M1125</f>
        <v>Concreto</v>
      </c>
      <c r="J1157" s="9" t="str">
        <f>+'Info ELECTRONORTE'!N1125</f>
        <v>PPC19</v>
      </c>
      <c r="K1157" s="9" t="str">
        <f>+IF(B1157="MOD INV_2018","Según corresponda",VLOOKUP(J1157,SICODI!$G$3:$K$2404,2,FALSE))</f>
        <v>POSTE DE CONCRETO ARMADO DE 13/300/150/345</v>
      </c>
      <c r="L1157" s="142">
        <f t="shared" si="53"/>
        <v>0.52</v>
      </c>
    </row>
    <row r="1158" spans="1:12" x14ac:dyDescent="0.25">
      <c r="A1158" s="53">
        <f>+'Info ELECTRONORTE'!A1126</f>
        <v>1122</v>
      </c>
      <c r="B1158" s="26" t="str">
        <f t="shared" si="54"/>
        <v>SICODI</v>
      </c>
      <c r="C1158" s="9" t="str">
        <f>+'Info ELECTRONORTE'!B1126</f>
        <v>LAMBAYEQUE</v>
      </c>
      <c r="D1158" s="9" t="str">
        <f>+'Info ELECTRONORTE'!C1126</f>
        <v>CUMBIL - CHICLAYO</v>
      </c>
      <c r="E1158" s="9" t="str">
        <f>+'Info ELECTRONORTE'!D1126</f>
        <v>CHICLAYO</v>
      </c>
      <c r="F1158" s="9" t="str">
        <f>+'Info ELECTRONORTE'!I1126</f>
        <v>Media Tension</v>
      </c>
      <c r="G1158" s="9">
        <f>+'Info ELECTRONORTE'!K1126</f>
        <v>13</v>
      </c>
      <c r="H1158" s="9" t="str">
        <f>+'Info ELECTRONORTE'!L1126</f>
        <v>Postes</v>
      </c>
      <c r="I1158" s="9" t="str">
        <f>+'Info ELECTRONORTE'!M1126</f>
        <v>Concreto</v>
      </c>
      <c r="J1158" s="9" t="str">
        <f>+'Info ELECTRONORTE'!N1126</f>
        <v>PPC19</v>
      </c>
      <c r="K1158" s="9" t="str">
        <f>+IF(B1158="MOD INV_2018","Según corresponda",VLOOKUP(J1158,SICODI!$G$3:$K$2404,2,FALSE))</f>
        <v>POSTE DE CONCRETO ARMADO DE 13/300/150/345</v>
      </c>
      <c r="L1158" s="142">
        <f t="shared" si="53"/>
        <v>0.52</v>
      </c>
    </row>
    <row r="1159" spans="1:12" x14ac:dyDescent="0.25">
      <c r="A1159" s="53">
        <f>+'Info ELECTRONORTE'!A1127</f>
        <v>1123</v>
      </c>
      <c r="B1159" s="26" t="str">
        <f t="shared" si="54"/>
        <v>SICODI</v>
      </c>
      <c r="C1159" s="9" t="str">
        <f>+'Info ELECTRONORTE'!B1127</f>
        <v>LAMBAYEQUE</v>
      </c>
      <c r="D1159" s="9" t="str">
        <f>+'Info ELECTRONORTE'!C1127</f>
        <v>CUMBIL - CHICLAYO</v>
      </c>
      <c r="E1159" s="9" t="str">
        <f>+'Info ELECTRONORTE'!D1127</f>
        <v>CHICLAYO</v>
      </c>
      <c r="F1159" s="9" t="str">
        <f>+'Info ELECTRONORTE'!I1127</f>
        <v>Media Tension</v>
      </c>
      <c r="G1159" s="9">
        <f>+'Info ELECTRONORTE'!K1127</f>
        <v>13</v>
      </c>
      <c r="H1159" s="9" t="str">
        <f>+'Info ELECTRONORTE'!L1127</f>
        <v>Postes</v>
      </c>
      <c r="I1159" s="9" t="str">
        <f>+'Info ELECTRONORTE'!M1127</f>
        <v>Concreto</v>
      </c>
      <c r="J1159" s="9" t="str">
        <f>+'Info ELECTRONORTE'!N1127</f>
        <v>PPC19</v>
      </c>
      <c r="K1159" s="9" t="str">
        <f>+IF(B1159="MOD INV_2018","Según corresponda",VLOOKUP(J1159,SICODI!$G$3:$K$2404,2,FALSE))</f>
        <v>POSTE DE CONCRETO ARMADO DE 13/300/150/345</v>
      </c>
      <c r="L1159" s="142">
        <f t="shared" si="53"/>
        <v>0.52</v>
      </c>
    </row>
    <row r="1160" spans="1:12" x14ac:dyDescent="0.25">
      <c r="A1160" s="53">
        <f>+'Info ELECTRONORTE'!A1128</f>
        <v>1124</v>
      </c>
      <c r="B1160" s="26" t="str">
        <f t="shared" si="54"/>
        <v>SICODI</v>
      </c>
      <c r="C1160" s="9" t="str">
        <f>+'Info ELECTRONORTE'!B1128</f>
        <v>LAMBAYEQUE</v>
      </c>
      <c r="D1160" s="9" t="str">
        <f>+'Info ELECTRONORTE'!C1128</f>
        <v>CUMBIL - CHICLAYO</v>
      </c>
      <c r="E1160" s="9" t="str">
        <f>+'Info ELECTRONORTE'!D1128</f>
        <v>CHICLAYO</v>
      </c>
      <c r="F1160" s="9" t="str">
        <f>+'Info ELECTRONORTE'!I1128</f>
        <v>Media Tension</v>
      </c>
      <c r="G1160" s="9">
        <f>+'Info ELECTRONORTE'!K1128</f>
        <v>13</v>
      </c>
      <c r="H1160" s="9" t="str">
        <f>+'Info ELECTRONORTE'!L1128</f>
        <v>Postes</v>
      </c>
      <c r="I1160" s="9" t="str">
        <f>+'Info ELECTRONORTE'!M1128</f>
        <v>Concreto</v>
      </c>
      <c r="J1160" s="9" t="str">
        <f>+'Info ELECTRONORTE'!N1128</f>
        <v>PPC19</v>
      </c>
      <c r="K1160" s="9" t="str">
        <f>+IF(B1160="MOD INV_2018","Según corresponda",VLOOKUP(J1160,SICODI!$G$3:$K$2404,2,FALSE))</f>
        <v>POSTE DE CONCRETO ARMADO DE 13/300/150/345</v>
      </c>
      <c r="L1160" s="142">
        <f t="shared" si="53"/>
        <v>0.52</v>
      </c>
    </row>
    <row r="1161" spans="1:12" x14ac:dyDescent="0.25">
      <c r="A1161" s="53">
        <f>+'Info ELECTRONORTE'!A1129</f>
        <v>1125</v>
      </c>
      <c r="B1161" s="26" t="str">
        <f t="shared" si="54"/>
        <v>SICODI</v>
      </c>
      <c r="C1161" s="9" t="str">
        <f>+'Info ELECTRONORTE'!B1129</f>
        <v>LAMBAYEQUE</v>
      </c>
      <c r="D1161" s="9" t="str">
        <f>+'Info ELECTRONORTE'!C1129</f>
        <v>CUMBIL - CHICLAYO</v>
      </c>
      <c r="E1161" s="9" t="str">
        <f>+'Info ELECTRONORTE'!D1129</f>
        <v>CHICLAYO</v>
      </c>
      <c r="F1161" s="9" t="str">
        <f>+'Info ELECTRONORTE'!I1129</f>
        <v>Media Tension</v>
      </c>
      <c r="G1161" s="9">
        <f>+'Info ELECTRONORTE'!K1129</f>
        <v>13</v>
      </c>
      <c r="H1161" s="9" t="str">
        <f>+'Info ELECTRONORTE'!L1129</f>
        <v>Postes</v>
      </c>
      <c r="I1161" s="9" t="str">
        <f>+'Info ELECTRONORTE'!M1129</f>
        <v>Concreto</v>
      </c>
      <c r="J1161" s="9" t="str">
        <f>+'Info ELECTRONORTE'!N1129</f>
        <v>PPC19</v>
      </c>
      <c r="K1161" s="9" t="str">
        <f>+IF(B1161="MOD INV_2018","Según corresponda",VLOOKUP(J1161,SICODI!$G$3:$K$2404,2,FALSE))</f>
        <v>POSTE DE CONCRETO ARMADO DE 13/300/150/345</v>
      </c>
      <c r="L1161" s="142">
        <f t="shared" si="53"/>
        <v>0.52</v>
      </c>
    </row>
    <row r="1162" spans="1:12" x14ac:dyDescent="0.25">
      <c r="A1162" s="53">
        <f>+'Info ELECTRONORTE'!A1130</f>
        <v>1126</v>
      </c>
      <c r="B1162" s="26" t="str">
        <f t="shared" si="54"/>
        <v>SICODI</v>
      </c>
      <c r="C1162" s="9" t="str">
        <f>+'Info ELECTRONORTE'!B1130</f>
        <v>LAMBAYEQUE</v>
      </c>
      <c r="D1162" s="9" t="str">
        <f>+'Info ELECTRONORTE'!C1130</f>
        <v>CUMBIL - CHICLAYO</v>
      </c>
      <c r="E1162" s="9" t="str">
        <f>+'Info ELECTRONORTE'!D1130</f>
        <v>CHICLAYO</v>
      </c>
      <c r="F1162" s="9" t="str">
        <f>+'Info ELECTRONORTE'!I1130</f>
        <v>Media Tension</v>
      </c>
      <c r="G1162" s="9">
        <f>+'Info ELECTRONORTE'!K1130</f>
        <v>13</v>
      </c>
      <c r="H1162" s="9" t="str">
        <f>+'Info ELECTRONORTE'!L1130</f>
        <v>Postes</v>
      </c>
      <c r="I1162" s="9" t="str">
        <f>+'Info ELECTRONORTE'!M1130</f>
        <v>Concreto</v>
      </c>
      <c r="J1162" s="9" t="str">
        <f>+'Info ELECTRONORTE'!N1130</f>
        <v>PPC19</v>
      </c>
      <c r="K1162" s="9" t="str">
        <f>+IF(B1162="MOD INV_2018","Según corresponda",VLOOKUP(J1162,SICODI!$G$3:$K$2404,2,FALSE))</f>
        <v>POSTE DE CONCRETO ARMADO DE 13/300/150/345</v>
      </c>
      <c r="L1162" s="142">
        <f t="shared" si="53"/>
        <v>0.52</v>
      </c>
    </row>
    <row r="1163" spans="1:12" x14ac:dyDescent="0.25">
      <c r="A1163" s="53">
        <f>+'Info ELECTRONORTE'!A1131</f>
        <v>1127</v>
      </c>
      <c r="B1163" s="26" t="str">
        <f t="shared" si="54"/>
        <v>SICODI</v>
      </c>
      <c r="C1163" s="9" t="str">
        <f>+'Info ELECTRONORTE'!B1131</f>
        <v>LAMBAYEQUE</v>
      </c>
      <c r="D1163" s="9" t="str">
        <f>+'Info ELECTRONORTE'!C1131</f>
        <v>CUMBIL - CHICLAYO</v>
      </c>
      <c r="E1163" s="9" t="str">
        <f>+'Info ELECTRONORTE'!D1131</f>
        <v>CHICLAYO</v>
      </c>
      <c r="F1163" s="9" t="str">
        <f>+'Info ELECTRONORTE'!I1131</f>
        <v>Media Tension</v>
      </c>
      <c r="G1163" s="9">
        <f>+'Info ELECTRONORTE'!K1131</f>
        <v>13</v>
      </c>
      <c r="H1163" s="9" t="str">
        <f>+'Info ELECTRONORTE'!L1131</f>
        <v>Postes</v>
      </c>
      <c r="I1163" s="9" t="str">
        <f>+'Info ELECTRONORTE'!M1131</f>
        <v>Concreto</v>
      </c>
      <c r="J1163" s="9" t="str">
        <f>+'Info ELECTRONORTE'!N1131</f>
        <v>PPC19</v>
      </c>
      <c r="K1163" s="9" t="str">
        <f>+IF(B1163="MOD INV_2018","Según corresponda",VLOOKUP(J1163,SICODI!$G$3:$K$2404,2,FALSE))</f>
        <v>POSTE DE CONCRETO ARMADO DE 13/300/150/345</v>
      </c>
      <c r="L1163" s="142">
        <f t="shared" si="53"/>
        <v>0.52</v>
      </c>
    </row>
    <row r="1164" spans="1:12" x14ac:dyDescent="0.25">
      <c r="A1164" s="53">
        <f>+'Info ELECTRONORTE'!A1132</f>
        <v>1128</v>
      </c>
      <c r="B1164" s="26" t="str">
        <f t="shared" si="54"/>
        <v>SICODI</v>
      </c>
      <c r="C1164" s="9" t="str">
        <f>+'Info ELECTRONORTE'!B1132</f>
        <v>LAMBAYEQUE</v>
      </c>
      <c r="D1164" s="9" t="str">
        <f>+'Info ELECTRONORTE'!C1132</f>
        <v>CUMBIL - CHICLAYO</v>
      </c>
      <c r="E1164" s="9" t="str">
        <f>+'Info ELECTRONORTE'!D1132</f>
        <v>CHICLAYO</v>
      </c>
      <c r="F1164" s="9" t="str">
        <f>+'Info ELECTRONORTE'!I1132</f>
        <v>Media Tension</v>
      </c>
      <c r="G1164" s="9">
        <f>+'Info ELECTRONORTE'!K1132</f>
        <v>13</v>
      </c>
      <c r="H1164" s="9" t="str">
        <f>+'Info ELECTRONORTE'!L1132</f>
        <v>Postes</v>
      </c>
      <c r="I1164" s="9" t="str">
        <f>+'Info ELECTRONORTE'!M1132</f>
        <v>Concreto</v>
      </c>
      <c r="J1164" s="9" t="str">
        <f>+'Info ELECTRONORTE'!N1132</f>
        <v>PPC19</v>
      </c>
      <c r="K1164" s="9" t="str">
        <f>+IF(B1164="MOD INV_2018","Según corresponda",VLOOKUP(J1164,SICODI!$G$3:$K$2404,2,FALSE))</f>
        <v>POSTE DE CONCRETO ARMADO DE 13/300/150/345</v>
      </c>
      <c r="L1164" s="142">
        <f t="shared" si="53"/>
        <v>0.52</v>
      </c>
    </row>
    <row r="1165" spans="1:12" x14ac:dyDescent="0.25">
      <c r="A1165" s="53">
        <f>+'Info ELECTRONORTE'!A1133</f>
        <v>1129</v>
      </c>
      <c r="B1165" s="26" t="str">
        <f t="shared" si="54"/>
        <v>SICODI</v>
      </c>
      <c r="C1165" s="9" t="str">
        <f>+'Info ELECTRONORTE'!B1133</f>
        <v>LAMBAYEQUE</v>
      </c>
      <c r="D1165" s="9" t="str">
        <f>+'Info ELECTRONORTE'!C1133</f>
        <v>CUMBIL - CHICLAYO</v>
      </c>
      <c r="E1165" s="9" t="str">
        <f>+'Info ELECTRONORTE'!D1133</f>
        <v>CHICLAYO</v>
      </c>
      <c r="F1165" s="9" t="str">
        <f>+'Info ELECTRONORTE'!I1133</f>
        <v>Media Tension</v>
      </c>
      <c r="G1165" s="9">
        <f>+'Info ELECTRONORTE'!K1133</f>
        <v>13</v>
      </c>
      <c r="H1165" s="9" t="str">
        <f>+'Info ELECTRONORTE'!L1133</f>
        <v>Postes</v>
      </c>
      <c r="I1165" s="9" t="str">
        <f>+'Info ELECTRONORTE'!M1133</f>
        <v>Concreto</v>
      </c>
      <c r="J1165" s="9" t="str">
        <f>+'Info ELECTRONORTE'!N1133</f>
        <v>PPC19</v>
      </c>
      <c r="K1165" s="9" t="str">
        <f>+IF(B1165="MOD INV_2018","Según corresponda",VLOOKUP(J1165,SICODI!$G$3:$K$2404,2,FALSE))</f>
        <v>POSTE DE CONCRETO ARMADO DE 13/300/150/345</v>
      </c>
      <c r="L1165" s="142">
        <f t="shared" si="53"/>
        <v>0.52</v>
      </c>
    </row>
    <row r="1166" spans="1:12" x14ac:dyDescent="0.25">
      <c r="A1166" s="53">
        <f>+'Info ELECTRONORTE'!A1134</f>
        <v>1130</v>
      </c>
      <c r="B1166" s="26" t="str">
        <f t="shared" si="54"/>
        <v>SICODI</v>
      </c>
      <c r="C1166" s="9" t="str">
        <f>+'Info ELECTRONORTE'!B1134</f>
        <v>LAMBAYEQUE</v>
      </c>
      <c r="D1166" s="9" t="str">
        <f>+'Info ELECTRONORTE'!C1134</f>
        <v>CUMBIL - CHICLAYO</v>
      </c>
      <c r="E1166" s="9" t="str">
        <f>+'Info ELECTRONORTE'!D1134</f>
        <v>CHICLAYO</v>
      </c>
      <c r="F1166" s="9" t="str">
        <f>+'Info ELECTRONORTE'!I1134</f>
        <v>Media Tension</v>
      </c>
      <c r="G1166" s="9">
        <f>+'Info ELECTRONORTE'!K1134</f>
        <v>13</v>
      </c>
      <c r="H1166" s="9" t="str">
        <f>+'Info ELECTRONORTE'!L1134</f>
        <v>Postes</v>
      </c>
      <c r="I1166" s="9" t="str">
        <f>+'Info ELECTRONORTE'!M1134</f>
        <v>Concreto</v>
      </c>
      <c r="J1166" s="9" t="str">
        <f>+'Info ELECTRONORTE'!N1134</f>
        <v>PPC19</v>
      </c>
      <c r="K1166" s="9" t="str">
        <f>+IF(B1166="MOD INV_2018","Según corresponda",VLOOKUP(J1166,SICODI!$G$3:$K$2404,2,FALSE))</f>
        <v>POSTE DE CONCRETO ARMADO DE 13/300/150/345</v>
      </c>
      <c r="L1166" s="142">
        <f t="shared" si="53"/>
        <v>0.52</v>
      </c>
    </row>
    <row r="1167" spans="1:12" x14ac:dyDescent="0.25">
      <c r="A1167" s="53">
        <f>+'Info ELECTRONORTE'!A1135</f>
        <v>1131</v>
      </c>
      <c r="B1167" s="26" t="str">
        <f t="shared" si="54"/>
        <v>SICODI</v>
      </c>
      <c r="C1167" s="9" t="str">
        <f>+'Info ELECTRONORTE'!B1135</f>
        <v>LAMBAYEQUE</v>
      </c>
      <c r="D1167" s="9" t="str">
        <f>+'Info ELECTRONORTE'!C1135</f>
        <v>CUMBIL - CHICLAYO</v>
      </c>
      <c r="E1167" s="9" t="str">
        <f>+'Info ELECTRONORTE'!D1135</f>
        <v>CHICLAYO</v>
      </c>
      <c r="F1167" s="9" t="str">
        <f>+'Info ELECTRONORTE'!I1135</f>
        <v>Media Tension</v>
      </c>
      <c r="G1167" s="9">
        <f>+'Info ELECTRONORTE'!K1135</f>
        <v>13</v>
      </c>
      <c r="H1167" s="9" t="str">
        <f>+'Info ELECTRONORTE'!L1135</f>
        <v>Postes</v>
      </c>
      <c r="I1167" s="9" t="str">
        <f>+'Info ELECTRONORTE'!M1135</f>
        <v>Concreto</v>
      </c>
      <c r="J1167" s="9" t="str">
        <f>+'Info ELECTRONORTE'!N1135</f>
        <v>PPC19</v>
      </c>
      <c r="K1167" s="9" t="str">
        <f>+IF(B1167="MOD INV_2018","Según corresponda",VLOOKUP(J1167,SICODI!$G$3:$K$2404,2,FALSE))</f>
        <v>POSTE DE CONCRETO ARMADO DE 13/300/150/345</v>
      </c>
      <c r="L1167" s="142">
        <f t="shared" si="53"/>
        <v>0.52</v>
      </c>
    </row>
    <row r="1168" spans="1:12" x14ac:dyDescent="0.25">
      <c r="A1168" s="53">
        <f>+'Info ELECTRONORTE'!A1136</f>
        <v>1132</v>
      </c>
      <c r="B1168" s="26" t="str">
        <f t="shared" si="54"/>
        <v>SICODI</v>
      </c>
      <c r="C1168" s="9" t="str">
        <f>+'Info ELECTRONORTE'!B1136</f>
        <v>LAMBAYEQUE</v>
      </c>
      <c r="D1168" s="9" t="str">
        <f>+'Info ELECTRONORTE'!C1136</f>
        <v>CUMBIL - CHICLAYO</v>
      </c>
      <c r="E1168" s="9" t="str">
        <f>+'Info ELECTRONORTE'!D1136</f>
        <v>CHICLAYO</v>
      </c>
      <c r="F1168" s="9" t="str">
        <f>+'Info ELECTRONORTE'!I1136</f>
        <v>Media Tension</v>
      </c>
      <c r="G1168" s="9">
        <f>+'Info ELECTRONORTE'!K1136</f>
        <v>13</v>
      </c>
      <c r="H1168" s="9" t="str">
        <f>+'Info ELECTRONORTE'!L1136</f>
        <v>Postes</v>
      </c>
      <c r="I1168" s="9" t="str">
        <f>+'Info ELECTRONORTE'!M1136</f>
        <v>Concreto</v>
      </c>
      <c r="J1168" s="9" t="str">
        <f>+'Info ELECTRONORTE'!N1136</f>
        <v>PPC19</v>
      </c>
      <c r="K1168" s="9" t="str">
        <f>+IF(B1168="MOD INV_2018","Según corresponda",VLOOKUP(J1168,SICODI!$G$3:$K$2404,2,FALSE))</f>
        <v>POSTE DE CONCRETO ARMADO DE 13/300/150/345</v>
      </c>
      <c r="L1168" s="142">
        <f t="shared" si="53"/>
        <v>0.52</v>
      </c>
    </row>
    <row r="1169" spans="1:12" x14ac:dyDescent="0.25">
      <c r="A1169" s="53">
        <f>+'Info ELECTRONORTE'!A1137</f>
        <v>1133</v>
      </c>
      <c r="B1169" s="26" t="str">
        <f t="shared" si="54"/>
        <v>SICODI</v>
      </c>
      <c r="C1169" s="9" t="str">
        <f>+'Info ELECTRONORTE'!B1137</f>
        <v>LAMBAYEQUE</v>
      </c>
      <c r="D1169" s="9" t="str">
        <f>+'Info ELECTRONORTE'!C1137</f>
        <v>CUMBIL - CHICLAYO</v>
      </c>
      <c r="E1169" s="9" t="str">
        <f>+'Info ELECTRONORTE'!D1137</f>
        <v>CHICLAYO</v>
      </c>
      <c r="F1169" s="9" t="str">
        <f>+'Info ELECTRONORTE'!I1137</f>
        <v>Media Tension</v>
      </c>
      <c r="G1169" s="9">
        <f>+'Info ELECTRONORTE'!K1137</f>
        <v>13</v>
      </c>
      <c r="H1169" s="9" t="str">
        <f>+'Info ELECTRONORTE'!L1137</f>
        <v>Postes</v>
      </c>
      <c r="I1169" s="9" t="str">
        <f>+'Info ELECTRONORTE'!M1137</f>
        <v>Concreto</v>
      </c>
      <c r="J1169" s="9" t="str">
        <f>+'Info ELECTRONORTE'!N1137</f>
        <v>PPC19</v>
      </c>
      <c r="K1169" s="9" t="str">
        <f>+IF(B1169="MOD INV_2018","Según corresponda",VLOOKUP(J1169,SICODI!$G$3:$K$2404,2,FALSE))</f>
        <v>POSTE DE CONCRETO ARMADO DE 13/300/150/345</v>
      </c>
      <c r="L1169" s="142">
        <f t="shared" si="53"/>
        <v>0.52</v>
      </c>
    </row>
    <row r="1170" spans="1:12" x14ac:dyDescent="0.25">
      <c r="A1170" s="53">
        <f>+'Info ELECTRONORTE'!A1138</f>
        <v>1134</v>
      </c>
      <c r="B1170" s="26" t="str">
        <f t="shared" si="54"/>
        <v>SICODI</v>
      </c>
      <c r="C1170" s="9" t="str">
        <f>+'Info ELECTRONORTE'!B1138</f>
        <v>LAMBAYEQUE</v>
      </c>
      <c r="D1170" s="9" t="str">
        <f>+'Info ELECTRONORTE'!C1138</f>
        <v>CUMBIL - CHICLAYO</v>
      </c>
      <c r="E1170" s="9" t="str">
        <f>+'Info ELECTRONORTE'!D1138</f>
        <v>CHICLAYO</v>
      </c>
      <c r="F1170" s="9" t="str">
        <f>+'Info ELECTRONORTE'!I1138</f>
        <v>Media Tension</v>
      </c>
      <c r="G1170" s="9">
        <f>+'Info ELECTRONORTE'!K1138</f>
        <v>13</v>
      </c>
      <c r="H1170" s="9" t="str">
        <f>+'Info ELECTRONORTE'!L1138</f>
        <v>Postes</v>
      </c>
      <c r="I1170" s="9" t="str">
        <f>+'Info ELECTRONORTE'!M1138</f>
        <v>Concreto</v>
      </c>
      <c r="J1170" s="9" t="str">
        <f>+'Info ELECTRONORTE'!N1138</f>
        <v>PPC19</v>
      </c>
      <c r="K1170" s="9" t="str">
        <f>+IF(B1170="MOD INV_2018","Según corresponda",VLOOKUP(J1170,SICODI!$G$3:$K$2404,2,FALSE))</f>
        <v>POSTE DE CONCRETO ARMADO DE 13/300/150/345</v>
      </c>
      <c r="L1170" s="142">
        <f t="shared" si="53"/>
        <v>0.52</v>
      </c>
    </row>
    <row r="1171" spans="1:12" x14ac:dyDescent="0.25">
      <c r="A1171" s="53">
        <f>+'Info ELECTRONORTE'!A1139</f>
        <v>1135</v>
      </c>
      <c r="B1171" s="26" t="str">
        <f t="shared" si="54"/>
        <v>SICODI</v>
      </c>
      <c r="C1171" s="9" t="str">
        <f>+'Info ELECTRONORTE'!B1139</f>
        <v>LAMBAYEQUE</v>
      </c>
      <c r="D1171" s="9" t="str">
        <f>+'Info ELECTRONORTE'!C1139</f>
        <v>CUMBIL - CHICLAYO</v>
      </c>
      <c r="E1171" s="9" t="str">
        <f>+'Info ELECTRONORTE'!D1139</f>
        <v>CHICLAYO</v>
      </c>
      <c r="F1171" s="9" t="str">
        <f>+'Info ELECTRONORTE'!I1139</f>
        <v>Media Tension</v>
      </c>
      <c r="G1171" s="9">
        <f>+'Info ELECTRONORTE'!K1139</f>
        <v>13</v>
      </c>
      <c r="H1171" s="9" t="str">
        <f>+'Info ELECTRONORTE'!L1139</f>
        <v>Postes</v>
      </c>
      <c r="I1171" s="9" t="str">
        <f>+'Info ELECTRONORTE'!M1139</f>
        <v>Concreto</v>
      </c>
      <c r="J1171" s="9" t="str">
        <f>+'Info ELECTRONORTE'!N1139</f>
        <v>PPC19</v>
      </c>
      <c r="K1171" s="9" t="str">
        <f>+IF(B1171="MOD INV_2018","Según corresponda",VLOOKUP(J1171,SICODI!$G$3:$K$2404,2,FALSE))</f>
        <v>POSTE DE CONCRETO ARMADO DE 13/300/150/345</v>
      </c>
      <c r="L1171" s="142">
        <f t="shared" si="53"/>
        <v>0.52</v>
      </c>
    </row>
    <row r="1172" spans="1:12" x14ac:dyDescent="0.25">
      <c r="A1172" s="53">
        <f>+'Info ELECTRONORTE'!A1140</f>
        <v>1136</v>
      </c>
      <c r="B1172" s="26" t="str">
        <f t="shared" si="54"/>
        <v>SICODI</v>
      </c>
      <c r="C1172" s="9" t="str">
        <f>+'Info ELECTRONORTE'!B1140</f>
        <v>LAMBAYEQUE</v>
      </c>
      <c r="D1172" s="9" t="str">
        <f>+'Info ELECTRONORTE'!C1140</f>
        <v>CUMBIL - CHICLAYO</v>
      </c>
      <c r="E1172" s="9" t="str">
        <f>+'Info ELECTRONORTE'!D1140</f>
        <v>CHICLAYO</v>
      </c>
      <c r="F1172" s="9" t="str">
        <f>+'Info ELECTRONORTE'!I1140</f>
        <v>Media Tension</v>
      </c>
      <c r="G1172" s="9">
        <f>+'Info ELECTRONORTE'!K1140</f>
        <v>13</v>
      </c>
      <c r="H1172" s="9" t="str">
        <f>+'Info ELECTRONORTE'!L1140</f>
        <v>Postes</v>
      </c>
      <c r="I1172" s="9" t="str">
        <f>+'Info ELECTRONORTE'!M1140</f>
        <v>Concreto</v>
      </c>
      <c r="J1172" s="9" t="str">
        <f>+'Info ELECTRONORTE'!N1140</f>
        <v>PPC19</v>
      </c>
      <c r="K1172" s="9" t="str">
        <f>+IF(B1172="MOD INV_2018","Según corresponda",VLOOKUP(J1172,SICODI!$G$3:$K$2404,2,FALSE))</f>
        <v>POSTE DE CONCRETO ARMADO DE 13/300/150/345</v>
      </c>
      <c r="L1172" s="142">
        <f t="shared" si="53"/>
        <v>0.52</v>
      </c>
    </row>
    <row r="1173" spans="1:12" x14ac:dyDescent="0.25">
      <c r="A1173" s="53">
        <f>+'Info ELECTRONORTE'!A1141</f>
        <v>1137</v>
      </c>
      <c r="B1173" s="26" t="str">
        <f t="shared" si="54"/>
        <v>SICODI</v>
      </c>
      <c r="C1173" s="9" t="str">
        <f>+'Info ELECTRONORTE'!B1141</f>
        <v>LAMBAYEQUE</v>
      </c>
      <c r="D1173" s="9" t="str">
        <f>+'Info ELECTRONORTE'!C1141</f>
        <v>CUMBIL - CHICLAYO</v>
      </c>
      <c r="E1173" s="9" t="str">
        <f>+'Info ELECTRONORTE'!D1141</f>
        <v>CHICLAYO</v>
      </c>
      <c r="F1173" s="9" t="str">
        <f>+'Info ELECTRONORTE'!I1141</f>
        <v>Media Tension</v>
      </c>
      <c r="G1173" s="9">
        <f>+'Info ELECTRONORTE'!K1141</f>
        <v>13</v>
      </c>
      <c r="H1173" s="9" t="str">
        <f>+'Info ELECTRONORTE'!L1141</f>
        <v>Postes</v>
      </c>
      <c r="I1173" s="9" t="str">
        <f>+'Info ELECTRONORTE'!M1141</f>
        <v>Concreto</v>
      </c>
      <c r="J1173" s="9" t="str">
        <f>+'Info ELECTRONORTE'!N1141</f>
        <v>PPC19</v>
      </c>
      <c r="K1173" s="9" t="str">
        <f>+IF(B1173="MOD INV_2018","Según corresponda",VLOOKUP(J1173,SICODI!$G$3:$K$2404,2,FALSE))</f>
        <v>POSTE DE CONCRETO ARMADO DE 13/300/150/345</v>
      </c>
      <c r="L1173" s="142">
        <f t="shared" si="53"/>
        <v>0.52</v>
      </c>
    </row>
    <row r="1174" spans="1:12" x14ac:dyDescent="0.25">
      <c r="A1174" s="53">
        <f>+'Info ELECTRONORTE'!A1142</f>
        <v>1138</v>
      </c>
      <c r="B1174" s="26" t="str">
        <f t="shared" si="54"/>
        <v>SICODI</v>
      </c>
      <c r="C1174" s="9" t="str">
        <f>+'Info ELECTRONORTE'!B1142</f>
        <v>LAMBAYEQUE</v>
      </c>
      <c r="D1174" s="9" t="str">
        <f>+'Info ELECTRONORTE'!C1142</f>
        <v>CUMBIL - CHICLAYO</v>
      </c>
      <c r="E1174" s="9" t="str">
        <f>+'Info ELECTRONORTE'!D1142</f>
        <v>CHICLAYO</v>
      </c>
      <c r="F1174" s="9" t="str">
        <f>+'Info ELECTRONORTE'!I1142</f>
        <v>Media Tension</v>
      </c>
      <c r="G1174" s="9">
        <f>+'Info ELECTRONORTE'!K1142</f>
        <v>12</v>
      </c>
      <c r="H1174" s="9" t="str">
        <f>+'Info ELECTRONORTE'!L1142</f>
        <v>Postes</v>
      </c>
      <c r="I1174" s="9" t="str">
        <f>+'Info ELECTRONORTE'!M1142</f>
        <v>Concreto</v>
      </c>
      <c r="J1174" s="9" t="str">
        <f>+'Info ELECTRONORTE'!N1142</f>
        <v>PPC16</v>
      </c>
      <c r="K1174" s="9" t="str">
        <f>+IF(B1174="MOD INV_2018","Según corresponda",VLOOKUP(J1174,SICODI!$G$3:$K$2404,2,FALSE))</f>
        <v>POSTE DE CONCRETO ARMADO DE 12/300/150/330</v>
      </c>
      <c r="L1174" s="142">
        <f t="shared" si="53"/>
        <v>0.52</v>
      </c>
    </row>
    <row r="1175" spans="1:12" x14ac:dyDescent="0.25">
      <c r="A1175" s="53">
        <f>+'Info ELECTRONORTE'!A1143</f>
        <v>1139</v>
      </c>
      <c r="B1175" s="26" t="str">
        <f t="shared" si="54"/>
        <v>SICODI</v>
      </c>
      <c r="C1175" s="9" t="str">
        <f>+'Info ELECTRONORTE'!B1143</f>
        <v>LAMBAYEQUE</v>
      </c>
      <c r="D1175" s="9" t="str">
        <f>+'Info ELECTRONORTE'!C1143</f>
        <v>CUMBIL - CHICLAYO</v>
      </c>
      <c r="E1175" s="9" t="str">
        <f>+'Info ELECTRONORTE'!D1143</f>
        <v>CHICLAYO</v>
      </c>
      <c r="F1175" s="9" t="str">
        <f>+'Info ELECTRONORTE'!I1143</f>
        <v>Media Tension</v>
      </c>
      <c r="G1175" s="9">
        <f>+'Info ELECTRONORTE'!K1143</f>
        <v>13</v>
      </c>
      <c r="H1175" s="9" t="str">
        <f>+'Info ELECTRONORTE'!L1143</f>
        <v>Postes</v>
      </c>
      <c r="I1175" s="9" t="str">
        <f>+'Info ELECTRONORTE'!M1143</f>
        <v>Concreto</v>
      </c>
      <c r="J1175" s="9" t="str">
        <f>+'Info ELECTRONORTE'!N1143</f>
        <v>PPC19</v>
      </c>
      <c r="K1175" s="9" t="str">
        <f>+IF(B1175="MOD INV_2018","Según corresponda",VLOOKUP(J1175,SICODI!$G$3:$K$2404,2,FALSE))</f>
        <v>POSTE DE CONCRETO ARMADO DE 13/300/150/345</v>
      </c>
      <c r="L1175" s="142">
        <f t="shared" si="53"/>
        <v>0.52</v>
      </c>
    </row>
    <row r="1176" spans="1:12" x14ac:dyDescent="0.25">
      <c r="A1176" s="53">
        <f>+'Info ELECTRONORTE'!A1144</f>
        <v>1140</v>
      </c>
      <c r="B1176" s="26" t="str">
        <f t="shared" si="54"/>
        <v>SICODI</v>
      </c>
      <c r="C1176" s="9" t="str">
        <f>+'Info ELECTRONORTE'!B1144</f>
        <v>LAMBAYEQUE</v>
      </c>
      <c r="D1176" s="9" t="str">
        <f>+'Info ELECTRONORTE'!C1144</f>
        <v>CUMBIL - CHICLAYO</v>
      </c>
      <c r="E1176" s="9" t="str">
        <f>+'Info ELECTRONORTE'!D1144</f>
        <v>CHICLAYO</v>
      </c>
      <c r="F1176" s="9" t="str">
        <f>+'Info ELECTRONORTE'!I1144</f>
        <v>Media Tension</v>
      </c>
      <c r="G1176" s="9">
        <f>+'Info ELECTRONORTE'!K1144</f>
        <v>13</v>
      </c>
      <c r="H1176" s="9" t="str">
        <f>+'Info ELECTRONORTE'!L1144</f>
        <v>Postes</v>
      </c>
      <c r="I1176" s="9" t="str">
        <f>+'Info ELECTRONORTE'!M1144</f>
        <v>Concreto</v>
      </c>
      <c r="J1176" s="9" t="str">
        <f>+'Info ELECTRONORTE'!N1144</f>
        <v>PPC19</v>
      </c>
      <c r="K1176" s="9" t="str">
        <f>+IF(B1176="MOD INV_2018","Según corresponda",VLOOKUP(J1176,SICODI!$G$3:$K$2404,2,FALSE))</f>
        <v>POSTE DE CONCRETO ARMADO DE 13/300/150/345</v>
      </c>
      <c r="L1176" s="142">
        <f t="shared" si="53"/>
        <v>0.52</v>
      </c>
    </row>
    <row r="1177" spans="1:12" x14ac:dyDescent="0.25">
      <c r="A1177" s="53">
        <f>+'Info ELECTRONORTE'!A1145</f>
        <v>1141</v>
      </c>
      <c r="B1177" s="26" t="str">
        <f t="shared" si="54"/>
        <v>SICODI</v>
      </c>
      <c r="C1177" s="9" t="str">
        <f>+'Info ELECTRONORTE'!B1145</f>
        <v>LAMBAYEQUE</v>
      </c>
      <c r="D1177" s="9" t="str">
        <f>+'Info ELECTRONORTE'!C1145</f>
        <v>CUMBIL - CHICLAYO</v>
      </c>
      <c r="E1177" s="9" t="str">
        <f>+'Info ELECTRONORTE'!D1145</f>
        <v>CHICLAYO</v>
      </c>
      <c r="F1177" s="9" t="str">
        <f>+'Info ELECTRONORTE'!I1145</f>
        <v>Media Tension</v>
      </c>
      <c r="G1177" s="9">
        <f>+'Info ELECTRONORTE'!K1145</f>
        <v>13</v>
      </c>
      <c r="H1177" s="9" t="str">
        <f>+'Info ELECTRONORTE'!L1145</f>
        <v>Postes</v>
      </c>
      <c r="I1177" s="9" t="str">
        <f>+'Info ELECTRONORTE'!M1145</f>
        <v>Concreto</v>
      </c>
      <c r="J1177" s="9" t="str">
        <f>+'Info ELECTRONORTE'!N1145</f>
        <v>PPC19</v>
      </c>
      <c r="K1177" s="9" t="str">
        <f>+IF(B1177="MOD INV_2018","Según corresponda",VLOOKUP(J1177,SICODI!$G$3:$K$2404,2,FALSE))</f>
        <v>POSTE DE CONCRETO ARMADO DE 13/300/150/345</v>
      </c>
      <c r="L1177" s="142">
        <f t="shared" si="53"/>
        <v>0.52</v>
      </c>
    </row>
    <row r="1178" spans="1:12" x14ac:dyDescent="0.25">
      <c r="A1178" s="53">
        <f>+'Info ELECTRONORTE'!A1146</f>
        <v>1142</v>
      </c>
      <c r="B1178" s="26" t="str">
        <f t="shared" si="54"/>
        <v>SICODI</v>
      </c>
      <c r="C1178" s="9" t="str">
        <f>+'Info ELECTRONORTE'!B1146</f>
        <v>LAMBAYEQUE</v>
      </c>
      <c r="D1178" s="9" t="str">
        <f>+'Info ELECTRONORTE'!C1146</f>
        <v>CUMBIL - CHICLAYO</v>
      </c>
      <c r="E1178" s="9" t="str">
        <f>+'Info ELECTRONORTE'!D1146</f>
        <v>CHICLAYO</v>
      </c>
      <c r="F1178" s="9" t="str">
        <f>+'Info ELECTRONORTE'!I1146</f>
        <v>Media Tension</v>
      </c>
      <c r="G1178" s="9">
        <f>+'Info ELECTRONORTE'!K1146</f>
        <v>13</v>
      </c>
      <c r="H1178" s="9" t="str">
        <f>+'Info ELECTRONORTE'!L1146</f>
        <v>Postes</v>
      </c>
      <c r="I1178" s="9" t="str">
        <f>+'Info ELECTRONORTE'!M1146</f>
        <v>Concreto</v>
      </c>
      <c r="J1178" s="9" t="str">
        <f>+'Info ELECTRONORTE'!N1146</f>
        <v>PPC19</v>
      </c>
      <c r="K1178" s="9" t="str">
        <f>+IF(B1178="MOD INV_2018","Según corresponda",VLOOKUP(J1178,SICODI!$G$3:$K$2404,2,FALSE))</f>
        <v>POSTE DE CONCRETO ARMADO DE 13/300/150/345</v>
      </c>
      <c r="L1178" s="142">
        <f t="shared" si="53"/>
        <v>0.52</v>
      </c>
    </row>
    <row r="1179" spans="1:12" x14ac:dyDescent="0.25">
      <c r="A1179" s="53">
        <f>+'Info ELECTRONORTE'!A1147</f>
        <v>1143</v>
      </c>
      <c r="B1179" s="26" t="str">
        <f t="shared" si="54"/>
        <v>SICODI</v>
      </c>
      <c r="C1179" s="9" t="str">
        <f>+'Info ELECTRONORTE'!B1147</f>
        <v>LAMBAYEQUE</v>
      </c>
      <c r="D1179" s="9" t="str">
        <f>+'Info ELECTRONORTE'!C1147</f>
        <v>CUMBIL - CHICLAYO</v>
      </c>
      <c r="E1179" s="9" t="str">
        <f>+'Info ELECTRONORTE'!D1147</f>
        <v>CHICLAYO</v>
      </c>
      <c r="F1179" s="9" t="str">
        <f>+'Info ELECTRONORTE'!I1147</f>
        <v>Media Tension</v>
      </c>
      <c r="G1179" s="9">
        <f>+'Info ELECTRONORTE'!K1147</f>
        <v>13</v>
      </c>
      <c r="H1179" s="9" t="str">
        <f>+'Info ELECTRONORTE'!L1147</f>
        <v>Postes</v>
      </c>
      <c r="I1179" s="9" t="str">
        <f>+'Info ELECTRONORTE'!M1147</f>
        <v>Concreto</v>
      </c>
      <c r="J1179" s="9" t="str">
        <f>+'Info ELECTRONORTE'!N1147</f>
        <v>PPC19</v>
      </c>
      <c r="K1179" s="9" t="str">
        <f>+IF(B1179="MOD INV_2018","Según corresponda",VLOOKUP(J1179,SICODI!$G$3:$K$2404,2,FALSE))</f>
        <v>POSTE DE CONCRETO ARMADO DE 13/300/150/345</v>
      </c>
      <c r="L1179" s="142">
        <f t="shared" si="53"/>
        <v>0.52</v>
      </c>
    </row>
    <row r="1180" spans="1:12" x14ac:dyDescent="0.25">
      <c r="A1180" s="53">
        <f>+'Info ELECTRONORTE'!A1148</f>
        <v>1144</v>
      </c>
      <c r="B1180" s="26" t="str">
        <f t="shared" si="54"/>
        <v>SICODI</v>
      </c>
      <c r="C1180" s="9" t="str">
        <f>+'Info ELECTRONORTE'!B1148</f>
        <v>LAMBAYEQUE</v>
      </c>
      <c r="D1180" s="9" t="str">
        <f>+'Info ELECTRONORTE'!C1148</f>
        <v>CUMBIL - CHICLAYO</v>
      </c>
      <c r="E1180" s="9" t="str">
        <f>+'Info ELECTRONORTE'!D1148</f>
        <v>CHICLAYO</v>
      </c>
      <c r="F1180" s="9" t="str">
        <f>+'Info ELECTRONORTE'!I1148</f>
        <v>Media Tension</v>
      </c>
      <c r="G1180" s="9">
        <f>+'Info ELECTRONORTE'!K1148</f>
        <v>13</v>
      </c>
      <c r="H1180" s="9" t="str">
        <f>+'Info ELECTRONORTE'!L1148</f>
        <v>Postes</v>
      </c>
      <c r="I1180" s="9" t="str">
        <f>+'Info ELECTRONORTE'!M1148</f>
        <v>Concreto</v>
      </c>
      <c r="J1180" s="9" t="str">
        <f>+'Info ELECTRONORTE'!N1148</f>
        <v>PPC19</v>
      </c>
      <c r="K1180" s="9" t="str">
        <f>+IF(B1180="MOD INV_2018","Según corresponda",VLOOKUP(J1180,SICODI!$G$3:$K$2404,2,FALSE))</f>
        <v>POSTE DE CONCRETO ARMADO DE 13/300/150/345</v>
      </c>
      <c r="L1180" s="142">
        <f t="shared" si="53"/>
        <v>0.52</v>
      </c>
    </row>
    <row r="1181" spans="1:12" x14ac:dyDescent="0.25">
      <c r="A1181" s="53">
        <f>+'Info ELECTRONORTE'!A1149</f>
        <v>1145</v>
      </c>
      <c r="B1181" s="26" t="str">
        <f t="shared" si="54"/>
        <v>SICODI</v>
      </c>
      <c r="C1181" s="9" t="str">
        <f>+'Info ELECTRONORTE'!B1149</f>
        <v>LAMBAYEQUE</v>
      </c>
      <c r="D1181" s="9" t="str">
        <f>+'Info ELECTRONORTE'!C1149</f>
        <v>CUMBIL - CHICLAYO</v>
      </c>
      <c r="E1181" s="9" t="str">
        <f>+'Info ELECTRONORTE'!D1149</f>
        <v>CHICLAYO</v>
      </c>
      <c r="F1181" s="9" t="str">
        <f>+'Info ELECTRONORTE'!I1149</f>
        <v>Media Tension</v>
      </c>
      <c r="G1181" s="9">
        <f>+'Info ELECTRONORTE'!K1149</f>
        <v>13</v>
      </c>
      <c r="H1181" s="9" t="str">
        <f>+'Info ELECTRONORTE'!L1149</f>
        <v>Postes</v>
      </c>
      <c r="I1181" s="9" t="str">
        <f>+'Info ELECTRONORTE'!M1149</f>
        <v>Concreto</v>
      </c>
      <c r="J1181" s="9" t="str">
        <f>+'Info ELECTRONORTE'!N1149</f>
        <v>PPC19</v>
      </c>
      <c r="K1181" s="9" t="str">
        <f>+IF(B1181="MOD INV_2018","Según corresponda",VLOOKUP(J1181,SICODI!$G$3:$K$2404,2,FALSE))</f>
        <v>POSTE DE CONCRETO ARMADO DE 13/300/150/345</v>
      </c>
      <c r="L1181" s="142">
        <f t="shared" si="53"/>
        <v>0.52</v>
      </c>
    </row>
    <row r="1182" spans="1:12" x14ac:dyDescent="0.25">
      <c r="A1182" s="53">
        <f>+'Info ELECTRONORTE'!A1150</f>
        <v>1146</v>
      </c>
      <c r="B1182" s="26" t="str">
        <f t="shared" si="54"/>
        <v>SICODI</v>
      </c>
      <c r="C1182" s="9" t="str">
        <f>+'Info ELECTRONORTE'!B1150</f>
        <v>LAMBAYEQUE</v>
      </c>
      <c r="D1182" s="9" t="str">
        <f>+'Info ELECTRONORTE'!C1150</f>
        <v>CUMBIL - CHICLAYO</v>
      </c>
      <c r="E1182" s="9" t="str">
        <f>+'Info ELECTRONORTE'!D1150</f>
        <v>CHICLAYO</v>
      </c>
      <c r="F1182" s="9" t="str">
        <f>+'Info ELECTRONORTE'!I1150</f>
        <v>Media Tension</v>
      </c>
      <c r="G1182" s="9">
        <f>+'Info ELECTRONORTE'!K1150</f>
        <v>12</v>
      </c>
      <c r="H1182" s="9" t="str">
        <f>+'Info ELECTRONORTE'!L1150</f>
        <v>Postes</v>
      </c>
      <c r="I1182" s="9" t="str">
        <f>+'Info ELECTRONORTE'!M1150</f>
        <v>Concreto</v>
      </c>
      <c r="J1182" s="9" t="str">
        <f>+'Info ELECTRONORTE'!N1150</f>
        <v>PPC16</v>
      </c>
      <c r="K1182" s="9" t="str">
        <f>+IF(B1182="MOD INV_2018","Según corresponda",VLOOKUP(J1182,SICODI!$G$3:$K$2404,2,FALSE))</f>
        <v>POSTE DE CONCRETO ARMADO DE 12/300/150/330</v>
      </c>
      <c r="L1182" s="142">
        <f t="shared" si="53"/>
        <v>0.52</v>
      </c>
    </row>
    <row r="1183" spans="1:12" x14ac:dyDescent="0.25">
      <c r="A1183" s="53">
        <f>+'Info ELECTRONORTE'!A1151</f>
        <v>1147</v>
      </c>
      <c r="B1183" s="26" t="str">
        <f t="shared" si="54"/>
        <v>SICODI</v>
      </c>
      <c r="C1183" s="9" t="str">
        <f>+'Info ELECTRONORTE'!B1151</f>
        <v>LAMBAYEQUE</v>
      </c>
      <c r="D1183" s="9" t="str">
        <f>+'Info ELECTRONORTE'!C1151</f>
        <v>CUMBIL - CHICLAYO</v>
      </c>
      <c r="E1183" s="9" t="str">
        <f>+'Info ELECTRONORTE'!D1151</f>
        <v>CHICLAYO</v>
      </c>
      <c r="F1183" s="9" t="str">
        <f>+'Info ELECTRONORTE'!I1151</f>
        <v>Media Tension</v>
      </c>
      <c r="G1183" s="9">
        <f>+'Info ELECTRONORTE'!K1151</f>
        <v>12</v>
      </c>
      <c r="H1183" s="9" t="str">
        <f>+'Info ELECTRONORTE'!L1151</f>
        <v>Postes</v>
      </c>
      <c r="I1183" s="9" t="str">
        <f>+'Info ELECTRONORTE'!M1151</f>
        <v>Concreto</v>
      </c>
      <c r="J1183" s="9" t="str">
        <f>+'Info ELECTRONORTE'!N1151</f>
        <v>PPC16</v>
      </c>
      <c r="K1183" s="9" t="str">
        <f>+IF(B1183="MOD INV_2018","Según corresponda",VLOOKUP(J1183,SICODI!$G$3:$K$2404,2,FALSE))</f>
        <v>POSTE DE CONCRETO ARMADO DE 12/300/150/330</v>
      </c>
      <c r="L1183" s="142">
        <f t="shared" si="53"/>
        <v>0.52</v>
      </c>
    </row>
    <row r="1184" spans="1:12" x14ac:dyDescent="0.25">
      <c r="A1184" s="53">
        <f>+'Info ELECTRONORTE'!A1152</f>
        <v>1148</v>
      </c>
      <c r="B1184" s="26" t="str">
        <f t="shared" si="54"/>
        <v>SICODI</v>
      </c>
      <c r="C1184" s="9" t="str">
        <f>+'Info ELECTRONORTE'!B1152</f>
        <v>LAMBAYEQUE</v>
      </c>
      <c r="D1184" s="9" t="str">
        <f>+'Info ELECTRONORTE'!C1152</f>
        <v>CUMBIL - CHICLAYO</v>
      </c>
      <c r="E1184" s="9" t="str">
        <f>+'Info ELECTRONORTE'!D1152</f>
        <v>CHICLAYO</v>
      </c>
      <c r="F1184" s="9" t="str">
        <f>+'Info ELECTRONORTE'!I1152</f>
        <v>Media Tension</v>
      </c>
      <c r="G1184" s="9">
        <f>+'Info ELECTRONORTE'!K1152</f>
        <v>13</v>
      </c>
      <c r="H1184" s="9" t="str">
        <f>+'Info ELECTRONORTE'!L1152</f>
        <v>Postes</v>
      </c>
      <c r="I1184" s="9" t="str">
        <f>+'Info ELECTRONORTE'!M1152</f>
        <v>Concreto</v>
      </c>
      <c r="J1184" s="9" t="str">
        <f>+'Info ELECTRONORTE'!N1152</f>
        <v>PPC19</v>
      </c>
      <c r="K1184" s="9" t="str">
        <f>+IF(B1184="MOD INV_2018","Según corresponda",VLOOKUP(J1184,SICODI!$G$3:$K$2404,2,FALSE))</f>
        <v>POSTE DE CONCRETO ARMADO DE 13/300/150/345</v>
      </c>
      <c r="L1184" s="142">
        <f t="shared" si="53"/>
        <v>0.52</v>
      </c>
    </row>
    <row r="1185" spans="1:12" x14ac:dyDescent="0.25">
      <c r="A1185" s="53">
        <f>+'Info ELECTRONORTE'!A1153</f>
        <v>1149</v>
      </c>
      <c r="B1185" s="26" t="str">
        <f t="shared" si="54"/>
        <v>SICODI</v>
      </c>
      <c r="C1185" s="9" t="str">
        <f>+'Info ELECTRONORTE'!B1153</f>
        <v>LAMBAYEQUE</v>
      </c>
      <c r="D1185" s="9" t="str">
        <f>+'Info ELECTRONORTE'!C1153</f>
        <v>CUMBIL - CHICLAYO</v>
      </c>
      <c r="E1185" s="9" t="str">
        <f>+'Info ELECTRONORTE'!D1153</f>
        <v>CHICLAYO</v>
      </c>
      <c r="F1185" s="9" t="str">
        <f>+'Info ELECTRONORTE'!I1153</f>
        <v>Baja Tension</v>
      </c>
      <c r="G1185" s="9">
        <f>+'Info ELECTRONORTE'!K1153</f>
        <v>11</v>
      </c>
      <c r="H1185" s="9" t="str">
        <f>+'Info ELECTRONORTE'!L1153</f>
        <v>Postes</v>
      </c>
      <c r="I1185" s="9" t="str">
        <f>+'Info ELECTRONORTE'!M1153</f>
        <v>Concreto</v>
      </c>
      <c r="J1185" s="9" t="str">
        <f>+'Info ELECTRONORTE'!N1153</f>
        <v>PPC12</v>
      </c>
      <c r="K1185" s="9" t="str">
        <f>+IF(B1185="MOD INV_2018","Según corresponda",VLOOKUP(J1185,SICODI!$G$3:$K$2404,2,FALSE))</f>
        <v>POSTE DE CONCRETO ARMADO DE 11/300/120/285</v>
      </c>
      <c r="L1185" s="142">
        <f t="shared" si="53"/>
        <v>0.17</v>
      </c>
    </row>
    <row r="1186" spans="1:12" x14ac:dyDescent="0.25">
      <c r="A1186" s="53">
        <f>+'Info ELECTRONORTE'!A1154</f>
        <v>1150</v>
      </c>
      <c r="B1186" s="26" t="str">
        <f t="shared" si="54"/>
        <v>SICODI</v>
      </c>
      <c r="C1186" s="9" t="str">
        <f>+'Info ELECTRONORTE'!B1154</f>
        <v>LAMBAYEQUE</v>
      </c>
      <c r="D1186" s="9" t="str">
        <f>+'Info ELECTRONORTE'!C1154</f>
        <v>CUMBIL - CHICLAYO</v>
      </c>
      <c r="E1186" s="9" t="str">
        <f>+'Info ELECTRONORTE'!D1154</f>
        <v>CHICLAYO</v>
      </c>
      <c r="F1186" s="9" t="str">
        <f>+'Info ELECTRONORTE'!I1154</f>
        <v>Baja Tension</v>
      </c>
      <c r="G1186" s="9">
        <f>+'Info ELECTRONORTE'!K1154</f>
        <v>11</v>
      </c>
      <c r="H1186" s="9" t="str">
        <f>+'Info ELECTRONORTE'!L1154</f>
        <v>Postes</v>
      </c>
      <c r="I1186" s="9" t="str">
        <f>+'Info ELECTRONORTE'!M1154</f>
        <v>Concreto</v>
      </c>
      <c r="J1186" s="9" t="str">
        <f>+'Info ELECTRONORTE'!N1154</f>
        <v>PPC12</v>
      </c>
      <c r="K1186" s="9" t="str">
        <f>+IF(B1186="MOD INV_2018","Según corresponda",VLOOKUP(J1186,SICODI!$G$3:$K$2404,2,FALSE))</f>
        <v>POSTE DE CONCRETO ARMADO DE 11/300/120/285</v>
      </c>
      <c r="L1186" s="142">
        <f t="shared" si="53"/>
        <v>0.17</v>
      </c>
    </row>
    <row r="1187" spans="1:12" x14ac:dyDescent="0.25">
      <c r="A1187" s="53">
        <f>+'Info ELECTRONORTE'!A1155</f>
        <v>1151</v>
      </c>
      <c r="B1187" s="26" t="str">
        <f t="shared" si="54"/>
        <v>SICODI</v>
      </c>
      <c r="C1187" s="9" t="str">
        <f>+'Info ELECTRONORTE'!B1155</f>
        <v>LAMBAYEQUE</v>
      </c>
      <c r="D1187" s="9" t="str">
        <f>+'Info ELECTRONORTE'!C1155</f>
        <v>CUMBIL - CHICLAYO</v>
      </c>
      <c r="E1187" s="9" t="str">
        <f>+'Info ELECTRONORTE'!D1155</f>
        <v>CHICLAYO</v>
      </c>
      <c r="F1187" s="9" t="str">
        <f>+'Info ELECTRONORTE'!I1155</f>
        <v>Media Tension</v>
      </c>
      <c r="G1187" s="9">
        <f>+'Info ELECTRONORTE'!K1155</f>
        <v>12</v>
      </c>
      <c r="H1187" s="9" t="str">
        <f>+'Info ELECTRONORTE'!L1155</f>
        <v>Postes</v>
      </c>
      <c r="I1187" s="9" t="str">
        <f>+'Info ELECTRONORTE'!M1155</f>
        <v>Concreto</v>
      </c>
      <c r="J1187" s="9" t="str">
        <f>+'Info ELECTRONORTE'!N1155</f>
        <v>PPC16</v>
      </c>
      <c r="K1187" s="9" t="str">
        <f>+IF(B1187="MOD INV_2018","Según corresponda",VLOOKUP(J1187,SICODI!$G$3:$K$2404,2,FALSE))</f>
        <v>POSTE DE CONCRETO ARMADO DE 12/300/150/330</v>
      </c>
      <c r="L1187" s="142">
        <f t="shared" si="53"/>
        <v>0.52</v>
      </c>
    </row>
    <row r="1188" spans="1:12" x14ac:dyDescent="0.25">
      <c r="A1188" s="53">
        <f>+'Info ELECTRONORTE'!A1156</f>
        <v>1152</v>
      </c>
      <c r="B1188" s="26" t="str">
        <f t="shared" si="54"/>
        <v>SICODI</v>
      </c>
      <c r="C1188" s="9" t="str">
        <f>+'Info ELECTRONORTE'!B1156</f>
        <v>LAMBAYEQUE</v>
      </c>
      <c r="D1188" s="9" t="str">
        <f>+'Info ELECTRONORTE'!C1156</f>
        <v>CUMBIL - CHICLAYO</v>
      </c>
      <c r="E1188" s="9" t="str">
        <f>+'Info ELECTRONORTE'!D1156</f>
        <v>CHICLAYO</v>
      </c>
      <c r="F1188" s="9" t="str">
        <f>+'Info ELECTRONORTE'!I1156</f>
        <v>Media Tension</v>
      </c>
      <c r="G1188" s="9">
        <f>+'Info ELECTRONORTE'!K1156</f>
        <v>12</v>
      </c>
      <c r="H1188" s="9" t="str">
        <f>+'Info ELECTRONORTE'!L1156</f>
        <v>Postes</v>
      </c>
      <c r="I1188" s="9" t="str">
        <f>+'Info ELECTRONORTE'!M1156</f>
        <v>Concreto</v>
      </c>
      <c r="J1188" s="9" t="str">
        <f>+'Info ELECTRONORTE'!N1156</f>
        <v>PPC16</v>
      </c>
      <c r="K1188" s="9" t="str">
        <f>+IF(B1188="MOD INV_2018","Según corresponda",VLOOKUP(J1188,SICODI!$G$3:$K$2404,2,FALSE))</f>
        <v>POSTE DE CONCRETO ARMADO DE 12/300/150/330</v>
      </c>
      <c r="L1188" s="142">
        <f t="shared" si="53"/>
        <v>0.52</v>
      </c>
    </row>
    <row r="1189" spans="1:12" x14ac:dyDescent="0.25">
      <c r="A1189" s="53">
        <f>+'Info ELECTRONORTE'!A1157</f>
        <v>1153</v>
      </c>
      <c r="B1189" s="26" t="str">
        <f t="shared" si="54"/>
        <v>SICODI</v>
      </c>
      <c r="C1189" s="9" t="str">
        <f>+'Info ELECTRONORTE'!B1157</f>
        <v>LAMBAYEQUE</v>
      </c>
      <c r="D1189" s="9" t="str">
        <f>+'Info ELECTRONORTE'!C1157</f>
        <v>CUMBIL - CHICLAYO</v>
      </c>
      <c r="E1189" s="9" t="str">
        <f>+'Info ELECTRONORTE'!D1157</f>
        <v>CHICLAYO</v>
      </c>
      <c r="F1189" s="9" t="str">
        <f>+'Info ELECTRONORTE'!I1157</f>
        <v>Media Tension</v>
      </c>
      <c r="G1189" s="9">
        <f>+'Info ELECTRONORTE'!K1157</f>
        <v>12</v>
      </c>
      <c r="H1189" s="9" t="str">
        <f>+'Info ELECTRONORTE'!L1157</f>
        <v>Postes</v>
      </c>
      <c r="I1189" s="9" t="str">
        <f>+'Info ELECTRONORTE'!M1157</f>
        <v>Concreto</v>
      </c>
      <c r="J1189" s="9" t="str">
        <f>+'Info ELECTRONORTE'!N1157</f>
        <v>PPC16</v>
      </c>
      <c r="K1189" s="9" t="str">
        <f>+IF(B1189="MOD INV_2018","Según corresponda",VLOOKUP(J1189,SICODI!$G$3:$K$2404,2,FALSE))</f>
        <v>POSTE DE CONCRETO ARMADO DE 12/300/150/330</v>
      </c>
      <c r="L1189" s="142">
        <f t="shared" ref="L1189:L1252" si="55">+IF(K1189="Según corresponda","Según corresponda",VLOOKUP(K1189,$O$37:$P$49,2,FALSE))</f>
        <v>0.52</v>
      </c>
    </row>
    <row r="1190" spans="1:12" x14ac:dyDescent="0.25">
      <c r="A1190" s="53">
        <f>+'Info ELECTRONORTE'!A1158</f>
        <v>1154</v>
      </c>
      <c r="B1190" s="26" t="str">
        <f t="shared" ref="B1190:B1253" si="56">+IF(ISERROR(INDEX($B$8:$B$31,MATCH(J1190,$J$8:$J$31,0)))=TRUE,"MOD INV_2018",INDEX($B$8:$B$31,MATCH(J1190,$J$8:$J$31,0)))</f>
        <v>SICODI</v>
      </c>
      <c r="C1190" s="9" t="str">
        <f>+'Info ELECTRONORTE'!B1158</f>
        <v>LAMBAYEQUE</v>
      </c>
      <c r="D1190" s="9" t="str">
        <f>+'Info ELECTRONORTE'!C1158</f>
        <v>CUMBIL - CHICLAYO</v>
      </c>
      <c r="E1190" s="9" t="str">
        <f>+'Info ELECTRONORTE'!D1158</f>
        <v>CHICLAYO</v>
      </c>
      <c r="F1190" s="9" t="str">
        <f>+'Info ELECTRONORTE'!I1158</f>
        <v>Media Tension</v>
      </c>
      <c r="G1190" s="9">
        <f>+'Info ELECTRONORTE'!K1158</f>
        <v>12</v>
      </c>
      <c r="H1190" s="9" t="str">
        <f>+'Info ELECTRONORTE'!L1158</f>
        <v>Postes</v>
      </c>
      <c r="I1190" s="9" t="str">
        <f>+'Info ELECTRONORTE'!M1158</f>
        <v>Concreto</v>
      </c>
      <c r="J1190" s="9" t="str">
        <f>+'Info ELECTRONORTE'!N1158</f>
        <v>PPC16</v>
      </c>
      <c r="K1190" s="9" t="str">
        <f>+IF(B1190="MOD INV_2018","Según corresponda",VLOOKUP(J1190,SICODI!$G$3:$K$2404,2,FALSE))</f>
        <v>POSTE DE CONCRETO ARMADO DE 12/300/150/330</v>
      </c>
      <c r="L1190" s="142">
        <f t="shared" si="55"/>
        <v>0.52</v>
      </c>
    </row>
    <row r="1191" spans="1:12" x14ac:dyDescent="0.25">
      <c r="A1191" s="53">
        <f>+'Info ELECTRONORTE'!A1159</f>
        <v>1155</v>
      </c>
      <c r="B1191" s="26" t="str">
        <f t="shared" si="56"/>
        <v>SICODI</v>
      </c>
      <c r="C1191" s="9" t="str">
        <f>+'Info ELECTRONORTE'!B1159</f>
        <v>LAMBAYEQUE</v>
      </c>
      <c r="D1191" s="9" t="str">
        <f>+'Info ELECTRONORTE'!C1159</f>
        <v>CUMBIL - CHICLAYO</v>
      </c>
      <c r="E1191" s="9" t="str">
        <f>+'Info ELECTRONORTE'!D1159</f>
        <v>CHICLAYO</v>
      </c>
      <c r="F1191" s="9" t="str">
        <f>+'Info ELECTRONORTE'!I1159</f>
        <v>Media Tension</v>
      </c>
      <c r="G1191" s="9">
        <f>+'Info ELECTRONORTE'!K1159</f>
        <v>12</v>
      </c>
      <c r="H1191" s="9" t="str">
        <f>+'Info ELECTRONORTE'!L1159</f>
        <v>Postes</v>
      </c>
      <c r="I1191" s="9" t="str">
        <f>+'Info ELECTRONORTE'!M1159</f>
        <v>Concreto</v>
      </c>
      <c r="J1191" s="9" t="str">
        <f>+'Info ELECTRONORTE'!N1159</f>
        <v>PPC16</v>
      </c>
      <c r="K1191" s="9" t="str">
        <f>+IF(B1191="MOD INV_2018","Según corresponda",VLOOKUP(J1191,SICODI!$G$3:$K$2404,2,FALSE))</f>
        <v>POSTE DE CONCRETO ARMADO DE 12/300/150/330</v>
      </c>
      <c r="L1191" s="142">
        <f t="shared" si="55"/>
        <v>0.52</v>
      </c>
    </row>
    <row r="1192" spans="1:12" x14ac:dyDescent="0.25">
      <c r="A1192" s="53">
        <f>+'Info ELECTRONORTE'!A1160</f>
        <v>1156</v>
      </c>
      <c r="B1192" s="26" t="str">
        <f t="shared" si="56"/>
        <v>SICODI</v>
      </c>
      <c r="C1192" s="9" t="str">
        <f>+'Info ELECTRONORTE'!B1160</f>
        <v>LAMBAYEQUE</v>
      </c>
      <c r="D1192" s="9" t="str">
        <f>+'Info ELECTRONORTE'!C1160</f>
        <v>CUMBIL - CHICLAYO</v>
      </c>
      <c r="E1192" s="9" t="str">
        <f>+'Info ELECTRONORTE'!D1160</f>
        <v>CHICLAYO</v>
      </c>
      <c r="F1192" s="9" t="str">
        <f>+'Info ELECTRONORTE'!I1160</f>
        <v>Media Tension</v>
      </c>
      <c r="G1192" s="9">
        <f>+'Info ELECTRONORTE'!K1160</f>
        <v>12</v>
      </c>
      <c r="H1192" s="9" t="str">
        <f>+'Info ELECTRONORTE'!L1160</f>
        <v>Postes</v>
      </c>
      <c r="I1192" s="9" t="str">
        <f>+'Info ELECTRONORTE'!M1160</f>
        <v>Concreto</v>
      </c>
      <c r="J1192" s="9" t="str">
        <f>+'Info ELECTRONORTE'!N1160</f>
        <v>PPC16</v>
      </c>
      <c r="K1192" s="9" t="str">
        <f>+IF(B1192="MOD INV_2018","Según corresponda",VLOOKUP(J1192,SICODI!$G$3:$K$2404,2,FALSE))</f>
        <v>POSTE DE CONCRETO ARMADO DE 12/300/150/330</v>
      </c>
      <c r="L1192" s="142">
        <f t="shared" si="55"/>
        <v>0.52</v>
      </c>
    </row>
    <row r="1193" spans="1:12" x14ac:dyDescent="0.25">
      <c r="A1193" s="53">
        <f>+'Info ELECTRONORTE'!A1161</f>
        <v>1157</v>
      </c>
      <c r="B1193" s="26" t="str">
        <f t="shared" si="56"/>
        <v>SICODI</v>
      </c>
      <c r="C1193" s="9" t="str">
        <f>+'Info ELECTRONORTE'!B1161</f>
        <v>LAMBAYEQUE</v>
      </c>
      <c r="D1193" s="9" t="str">
        <f>+'Info ELECTRONORTE'!C1161</f>
        <v>CUMBIL - CHICLAYO</v>
      </c>
      <c r="E1193" s="9" t="str">
        <f>+'Info ELECTRONORTE'!D1161</f>
        <v>CHICLAYO</v>
      </c>
      <c r="F1193" s="9" t="str">
        <f>+'Info ELECTRONORTE'!I1161</f>
        <v>Media Tension</v>
      </c>
      <c r="G1193" s="9">
        <f>+'Info ELECTRONORTE'!K1161</f>
        <v>12</v>
      </c>
      <c r="H1193" s="9" t="str">
        <f>+'Info ELECTRONORTE'!L1161</f>
        <v>Postes</v>
      </c>
      <c r="I1193" s="9" t="str">
        <f>+'Info ELECTRONORTE'!M1161</f>
        <v>Concreto</v>
      </c>
      <c r="J1193" s="9" t="str">
        <f>+'Info ELECTRONORTE'!N1161</f>
        <v>PPC16</v>
      </c>
      <c r="K1193" s="9" t="str">
        <f>+IF(B1193="MOD INV_2018","Según corresponda",VLOOKUP(J1193,SICODI!$G$3:$K$2404,2,FALSE))</f>
        <v>POSTE DE CONCRETO ARMADO DE 12/300/150/330</v>
      </c>
      <c r="L1193" s="142">
        <f t="shared" si="55"/>
        <v>0.52</v>
      </c>
    </row>
    <row r="1194" spans="1:12" x14ac:dyDescent="0.25">
      <c r="A1194" s="53">
        <f>+'Info ELECTRONORTE'!A1162</f>
        <v>1158</v>
      </c>
      <c r="B1194" s="26" t="str">
        <f t="shared" si="56"/>
        <v>SICODI</v>
      </c>
      <c r="C1194" s="9" t="str">
        <f>+'Info ELECTRONORTE'!B1162</f>
        <v>LAMBAYEQUE</v>
      </c>
      <c r="D1194" s="9" t="str">
        <f>+'Info ELECTRONORTE'!C1162</f>
        <v>CUMBIL - CHICLAYO</v>
      </c>
      <c r="E1194" s="9" t="str">
        <f>+'Info ELECTRONORTE'!D1162</f>
        <v>CHICLAYO</v>
      </c>
      <c r="F1194" s="9" t="str">
        <f>+'Info ELECTRONORTE'!I1162</f>
        <v>Media Tension</v>
      </c>
      <c r="G1194" s="9">
        <f>+'Info ELECTRONORTE'!K1162</f>
        <v>12</v>
      </c>
      <c r="H1194" s="9" t="str">
        <f>+'Info ELECTRONORTE'!L1162</f>
        <v>Postes</v>
      </c>
      <c r="I1194" s="9" t="str">
        <f>+'Info ELECTRONORTE'!M1162</f>
        <v>Concreto</v>
      </c>
      <c r="J1194" s="9" t="str">
        <f>+'Info ELECTRONORTE'!N1162</f>
        <v>PPC16</v>
      </c>
      <c r="K1194" s="9" t="str">
        <f>+IF(B1194="MOD INV_2018","Según corresponda",VLOOKUP(J1194,SICODI!$G$3:$K$2404,2,FALSE))</f>
        <v>POSTE DE CONCRETO ARMADO DE 12/300/150/330</v>
      </c>
      <c r="L1194" s="142">
        <f t="shared" si="55"/>
        <v>0.52</v>
      </c>
    </row>
    <row r="1195" spans="1:12" x14ac:dyDescent="0.25">
      <c r="A1195" s="53">
        <f>+'Info ELECTRONORTE'!A1163</f>
        <v>1159</v>
      </c>
      <c r="B1195" s="26" t="str">
        <f t="shared" si="56"/>
        <v>SICODI</v>
      </c>
      <c r="C1195" s="9" t="str">
        <f>+'Info ELECTRONORTE'!B1163</f>
        <v>LAMBAYEQUE</v>
      </c>
      <c r="D1195" s="9" t="str">
        <f>+'Info ELECTRONORTE'!C1163</f>
        <v>CUMBIL - CHICLAYO</v>
      </c>
      <c r="E1195" s="9" t="str">
        <f>+'Info ELECTRONORTE'!D1163</f>
        <v>CHICLAYO</v>
      </c>
      <c r="F1195" s="9" t="str">
        <f>+'Info ELECTRONORTE'!I1163</f>
        <v>Media Tension</v>
      </c>
      <c r="G1195" s="9">
        <f>+'Info ELECTRONORTE'!K1163</f>
        <v>12</v>
      </c>
      <c r="H1195" s="9" t="str">
        <f>+'Info ELECTRONORTE'!L1163</f>
        <v>Postes</v>
      </c>
      <c r="I1195" s="9" t="str">
        <f>+'Info ELECTRONORTE'!M1163</f>
        <v>Concreto</v>
      </c>
      <c r="J1195" s="9" t="str">
        <f>+'Info ELECTRONORTE'!N1163</f>
        <v>PPC16</v>
      </c>
      <c r="K1195" s="9" t="str">
        <f>+IF(B1195="MOD INV_2018","Según corresponda",VLOOKUP(J1195,SICODI!$G$3:$K$2404,2,FALSE))</f>
        <v>POSTE DE CONCRETO ARMADO DE 12/300/150/330</v>
      </c>
      <c r="L1195" s="142">
        <f t="shared" si="55"/>
        <v>0.52</v>
      </c>
    </row>
    <row r="1196" spans="1:12" x14ac:dyDescent="0.25">
      <c r="A1196" s="53">
        <f>+'Info ELECTRONORTE'!A1164</f>
        <v>1160</v>
      </c>
      <c r="B1196" s="26" t="str">
        <f t="shared" si="56"/>
        <v>SICODI</v>
      </c>
      <c r="C1196" s="9" t="str">
        <f>+'Info ELECTRONORTE'!B1164</f>
        <v>LAMBAYEQUE</v>
      </c>
      <c r="D1196" s="9" t="str">
        <f>+'Info ELECTRONORTE'!C1164</f>
        <v>CUMBIL - CHICLAYO</v>
      </c>
      <c r="E1196" s="9" t="str">
        <f>+'Info ELECTRONORTE'!D1164</f>
        <v>CHICLAYO</v>
      </c>
      <c r="F1196" s="9" t="str">
        <f>+'Info ELECTRONORTE'!I1164</f>
        <v>Media Tension</v>
      </c>
      <c r="G1196" s="9">
        <f>+'Info ELECTRONORTE'!K1164</f>
        <v>13</v>
      </c>
      <c r="H1196" s="9" t="str">
        <f>+'Info ELECTRONORTE'!L1164</f>
        <v>Postes</v>
      </c>
      <c r="I1196" s="9" t="str">
        <f>+'Info ELECTRONORTE'!M1164</f>
        <v>Concreto</v>
      </c>
      <c r="J1196" s="9" t="str">
        <f>+'Info ELECTRONORTE'!N1164</f>
        <v>PPC19</v>
      </c>
      <c r="K1196" s="9" t="str">
        <f>+IF(B1196="MOD INV_2018","Según corresponda",VLOOKUP(J1196,SICODI!$G$3:$K$2404,2,FALSE))</f>
        <v>POSTE DE CONCRETO ARMADO DE 13/300/150/345</v>
      </c>
      <c r="L1196" s="142">
        <f t="shared" si="55"/>
        <v>0.52</v>
      </c>
    </row>
    <row r="1197" spans="1:12" x14ac:dyDescent="0.25">
      <c r="A1197" s="53">
        <f>+'Info ELECTRONORTE'!A1165</f>
        <v>1161</v>
      </c>
      <c r="B1197" s="26" t="str">
        <f t="shared" si="56"/>
        <v>SICODI</v>
      </c>
      <c r="C1197" s="9" t="str">
        <f>+'Info ELECTRONORTE'!B1165</f>
        <v>LAMBAYEQUE</v>
      </c>
      <c r="D1197" s="9" t="str">
        <f>+'Info ELECTRONORTE'!C1165</f>
        <v>CUMBIL - CHICLAYO</v>
      </c>
      <c r="E1197" s="9" t="str">
        <f>+'Info ELECTRONORTE'!D1165</f>
        <v>CHICLAYO</v>
      </c>
      <c r="F1197" s="9" t="str">
        <f>+'Info ELECTRONORTE'!I1165</f>
        <v>Media Tension</v>
      </c>
      <c r="G1197" s="9">
        <f>+'Info ELECTRONORTE'!K1165</f>
        <v>13</v>
      </c>
      <c r="H1197" s="9" t="str">
        <f>+'Info ELECTRONORTE'!L1165</f>
        <v>Postes</v>
      </c>
      <c r="I1197" s="9" t="str">
        <f>+'Info ELECTRONORTE'!M1165</f>
        <v>Concreto</v>
      </c>
      <c r="J1197" s="9" t="str">
        <f>+'Info ELECTRONORTE'!N1165</f>
        <v>PPC19</v>
      </c>
      <c r="K1197" s="9" t="str">
        <f>+IF(B1197="MOD INV_2018","Según corresponda",VLOOKUP(J1197,SICODI!$G$3:$K$2404,2,FALSE))</f>
        <v>POSTE DE CONCRETO ARMADO DE 13/300/150/345</v>
      </c>
      <c r="L1197" s="142">
        <f t="shared" si="55"/>
        <v>0.52</v>
      </c>
    </row>
    <row r="1198" spans="1:12" x14ac:dyDescent="0.25">
      <c r="A1198" s="53">
        <f>+'Info ELECTRONORTE'!A1166</f>
        <v>1162</v>
      </c>
      <c r="B1198" s="26" t="str">
        <f t="shared" si="56"/>
        <v>SICODI</v>
      </c>
      <c r="C1198" s="9" t="str">
        <f>+'Info ELECTRONORTE'!B1166</f>
        <v>LAMBAYEQUE</v>
      </c>
      <c r="D1198" s="9" t="str">
        <f>+'Info ELECTRONORTE'!C1166</f>
        <v>CUMBIL - CHICLAYO</v>
      </c>
      <c r="E1198" s="9" t="str">
        <f>+'Info ELECTRONORTE'!D1166</f>
        <v>CHICLAYO</v>
      </c>
      <c r="F1198" s="9" t="str">
        <f>+'Info ELECTRONORTE'!I1166</f>
        <v>Media Tension</v>
      </c>
      <c r="G1198" s="9">
        <f>+'Info ELECTRONORTE'!K1166</f>
        <v>13</v>
      </c>
      <c r="H1198" s="9" t="str">
        <f>+'Info ELECTRONORTE'!L1166</f>
        <v>Postes</v>
      </c>
      <c r="I1198" s="9" t="str">
        <f>+'Info ELECTRONORTE'!M1166</f>
        <v>Concreto</v>
      </c>
      <c r="J1198" s="9" t="str">
        <f>+'Info ELECTRONORTE'!N1166</f>
        <v>PPC19</v>
      </c>
      <c r="K1198" s="9" t="str">
        <f>+IF(B1198="MOD INV_2018","Según corresponda",VLOOKUP(J1198,SICODI!$G$3:$K$2404,2,FALSE))</f>
        <v>POSTE DE CONCRETO ARMADO DE 13/300/150/345</v>
      </c>
      <c r="L1198" s="142">
        <f t="shared" si="55"/>
        <v>0.52</v>
      </c>
    </row>
    <row r="1199" spans="1:12" x14ac:dyDescent="0.25">
      <c r="A1199" s="53">
        <f>+'Info ELECTRONORTE'!A1167</f>
        <v>1163</v>
      </c>
      <c r="B1199" s="26" t="str">
        <f t="shared" si="56"/>
        <v>SICODI</v>
      </c>
      <c r="C1199" s="9" t="str">
        <f>+'Info ELECTRONORTE'!B1167</f>
        <v>LAMBAYEQUE</v>
      </c>
      <c r="D1199" s="9" t="str">
        <f>+'Info ELECTRONORTE'!C1167</f>
        <v>CUMBIL - CHICLAYO</v>
      </c>
      <c r="E1199" s="9" t="str">
        <f>+'Info ELECTRONORTE'!D1167</f>
        <v>CHICLAYO</v>
      </c>
      <c r="F1199" s="9" t="str">
        <f>+'Info ELECTRONORTE'!I1167</f>
        <v>Media Tension</v>
      </c>
      <c r="G1199" s="9">
        <f>+'Info ELECTRONORTE'!K1167</f>
        <v>13</v>
      </c>
      <c r="H1199" s="9" t="str">
        <f>+'Info ELECTRONORTE'!L1167</f>
        <v>Postes</v>
      </c>
      <c r="I1199" s="9" t="str">
        <f>+'Info ELECTRONORTE'!M1167</f>
        <v>Concreto</v>
      </c>
      <c r="J1199" s="9" t="str">
        <f>+'Info ELECTRONORTE'!N1167</f>
        <v>PPC19</v>
      </c>
      <c r="K1199" s="9" t="str">
        <f>+IF(B1199="MOD INV_2018","Según corresponda",VLOOKUP(J1199,SICODI!$G$3:$K$2404,2,FALSE))</f>
        <v>POSTE DE CONCRETO ARMADO DE 13/300/150/345</v>
      </c>
      <c r="L1199" s="142">
        <f t="shared" si="55"/>
        <v>0.52</v>
      </c>
    </row>
    <row r="1200" spans="1:12" x14ac:dyDescent="0.25">
      <c r="A1200" s="53">
        <f>+'Info ELECTRONORTE'!A1168</f>
        <v>1164</v>
      </c>
      <c r="B1200" s="26" t="str">
        <f t="shared" si="56"/>
        <v>SICODI</v>
      </c>
      <c r="C1200" s="9" t="str">
        <f>+'Info ELECTRONORTE'!B1168</f>
        <v>LAMBAYEQUE</v>
      </c>
      <c r="D1200" s="9" t="str">
        <f>+'Info ELECTRONORTE'!C1168</f>
        <v>CUMBIL - CHICLAYO</v>
      </c>
      <c r="E1200" s="9" t="str">
        <f>+'Info ELECTRONORTE'!D1168</f>
        <v>CHICLAYO</v>
      </c>
      <c r="F1200" s="9" t="str">
        <f>+'Info ELECTRONORTE'!I1168</f>
        <v>Media Tension</v>
      </c>
      <c r="G1200" s="9">
        <f>+'Info ELECTRONORTE'!K1168</f>
        <v>13</v>
      </c>
      <c r="H1200" s="9" t="str">
        <f>+'Info ELECTRONORTE'!L1168</f>
        <v>Postes</v>
      </c>
      <c r="I1200" s="9" t="str">
        <f>+'Info ELECTRONORTE'!M1168</f>
        <v>Concreto</v>
      </c>
      <c r="J1200" s="9" t="str">
        <f>+'Info ELECTRONORTE'!N1168</f>
        <v>PPC19</v>
      </c>
      <c r="K1200" s="9" t="str">
        <f>+IF(B1200="MOD INV_2018","Según corresponda",VLOOKUP(J1200,SICODI!$G$3:$K$2404,2,FALSE))</f>
        <v>POSTE DE CONCRETO ARMADO DE 13/300/150/345</v>
      </c>
      <c r="L1200" s="142">
        <f t="shared" si="55"/>
        <v>0.52</v>
      </c>
    </row>
    <row r="1201" spans="1:12" x14ac:dyDescent="0.25">
      <c r="A1201" s="53">
        <f>+'Info ELECTRONORTE'!A1169</f>
        <v>1165</v>
      </c>
      <c r="B1201" s="26" t="str">
        <f t="shared" si="56"/>
        <v>SICODI</v>
      </c>
      <c r="C1201" s="9" t="str">
        <f>+'Info ELECTRONORTE'!B1169</f>
        <v>LAMBAYEQUE</v>
      </c>
      <c r="D1201" s="9" t="str">
        <f>+'Info ELECTRONORTE'!C1169</f>
        <v>CUMBIL - CHICLAYO</v>
      </c>
      <c r="E1201" s="9" t="str">
        <f>+'Info ELECTRONORTE'!D1169</f>
        <v>CHICLAYO</v>
      </c>
      <c r="F1201" s="9" t="str">
        <f>+'Info ELECTRONORTE'!I1169</f>
        <v>Media Tension</v>
      </c>
      <c r="G1201" s="9">
        <f>+'Info ELECTRONORTE'!K1169</f>
        <v>13</v>
      </c>
      <c r="H1201" s="9" t="str">
        <f>+'Info ELECTRONORTE'!L1169</f>
        <v>Postes</v>
      </c>
      <c r="I1201" s="9" t="str">
        <f>+'Info ELECTRONORTE'!M1169</f>
        <v>Concreto</v>
      </c>
      <c r="J1201" s="9" t="str">
        <f>+'Info ELECTRONORTE'!N1169</f>
        <v>PPC19</v>
      </c>
      <c r="K1201" s="9" t="str">
        <f>+IF(B1201="MOD INV_2018","Según corresponda",VLOOKUP(J1201,SICODI!$G$3:$K$2404,2,FALSE))</f>
        <v>POSTE DE CONCRETO ARMADO DE 13/300/150/345</v>
      </c>
      <c r="L1201" s="142">
        <f t="shared" si="55"/>
        <v>0.52</v>
      </c>
    </row>
    <row r="1202" spans="1:12" x14ac:dyDescent="0.25">
      <c r="A1202" s="53">
        <f>+'Info ELECTRONORTE'!A1170</f>
        <v>1166</v>
      </c>
      <c r="B1202" s="26" t="str">
        <f t="shared" si="56"/>
        <v>SICODI</v>
      </c>
      <c r="C1202" s="9" t="str">
        <f>+'Info ELECTRONORTE'!B1170</f>
        <v>LAMBAYEQUE</v>
      </c>
      <c r="D1202" s="9" t="str">
        <f>+'Info ELECTRONORTE'!C1170</f>
        <v>CUMBIL - CHICLAYO</v>
      </c>
      <c r="E1202" s="9" t="str">
        <f>+'Info ELECTRONORTE'!D1170</f>
        <v>CHICLAYO</v>
      </c>
      <c r="F1202" s="9" t="str">
        <f>+'Info ELECTRONORTE'!I1170</f>
        <v>Media Tension</v>
      </c>
      <c r="G1202" s="9">
        <f>+'Info ELECTRONORTE'!K1170</f>
        <v>13</v>
      </c>
      <c r="H1202" s="9" t="str">
        <f>+'Info ELECTRONORTE'!L1170</f>
        <v>Postes</v>
      </c>
      <c r="I1202" s="9" t="str">
        <f>+'Info ELECTRONORTE'!M1170</f>
        <v>Concreto</v>
      </c>
      <c r="J1202" s="9" t="str">
        <f>+'Info ELECTRONORTE'!N1170</f>
        <v>PPC19</v>
      </c>
      <c r="K1202" s="9" t="str">
        <f>+IF(B1202="MOD INV_2018","Según corresponda",VLOOKUP(J1202,SICODI!$G$3:$K$2404,2,FALSE))</f>
        <v>POSTE DE CONCRETO ARMADO DE 13/300/150/345</v>
      </c>
      <c r="L1202" s="142">
        <f t="shared" si="55"/>
        <v>0.52</v>
      </c>
    </row>
    <row r="1203" spans="1:12" x14ac:dyDescent="0.25">
      <c r="A1203" s="53">
        <f>+'Info ELECTRONORTE'!A1171</f>
        <v>1167</v>
      </c>
      <c r="B1203" s="26" t="str">
        <f t="shared" si="56"/>
        <v>SICODI</v>
      </c>
      <c r="C1203" s="9" t="str">
        <f>+'Info ELECTRONORTE'!B1171</f>
        <v>LAMBAYEQUE</v>
      </c>
      <c r="D1203" s="9" t="str">
        <f>+'Info ELECTRONORTE'!C1171</f>
        <v>CUMBIL - CHICLAYO</v>
      </c>
      <c r="E1203" s="9" t="str">
        <f>+'Info ELECTRONORTE'!D1171</f>
        <v>CHICLAYO</v>
      </c>
      <c r="F1203" s="9" t="str">
        <f>+'Info ELECTRONORTE'!I1171</f>
        <v>Media Tension</v>
      </c>
      <c r="G1203" s="9">
        <f>+'Info ELECTRONORTE'!K1171</f>
        <v>12</v>
      </c>
      <c r="H1203" s="9" t="str">
        <f>+'Info ELECTRONORTE'!L1171</f>
        <v>Postes</v>
      </c>
      <c r="I1203" s="9" t="str">
        <f>+'Info ELECTRONORTE'!M1171</f>
        <v>Concreto</v>
      </c>
      <c r="J1203" s="9" t="str">
        <f>+'Info ELECTRONORTE'!N1171</f>
        <v>PPC16</v>
      </c>
      <c r="K1203" s="9" t="str">
        <f>+IF(B1203="MOD INV_2018","Según corresponda",VLOOKUP(J1203,SICODI!$G$3:$K$2404,2,FALSE))</f>
        <v>POSTE DE CONCRETO ARMADO DE 12/300/150/330</v>
      </c>
      <c r="L1203" s="142">
        <f t="shared" si="55"/>
        <v>0.52</v>
      </c>
    </row>
    <row r="1204" spans="1:12" x14ac:dyDescent="0.25">
      <c r="A1204" s="53">
        <f>+'Info ELECTRONORTE'!A1172</f>
        <v>1168</v>
      </c>
      <c r="B1204" s="26" t="str">
        <f t="shared" si="56"/>
        <v>SICODI</v>
      </c>
      <c r="C1204" s="9" t="str">
        <f>+'Info ELECTRONORTE'!B1172</f>
        <v>LAMBAYEQUE</v>
      </c>
      <c r="D1204" s="9" t="str">
        <f>+'Info ELECTRONORTE'!C1172</f>
        <v>CUMBIL - CHICLAYO</v>
      </c>
      <c r="E1204" s="9" t="str">
        <f>+'Info ELECTRONORTE'!D1172</f>
        <v>CHICLAYO</v>
      </c>
      <c r="F1204" s="9" t="str">
        <f>+'Info ELECTRONORTE'!I1172</f>
        <v>Media Tension</v>
      </c>
      <c r="G1204" s="9">
        <f>+'Info ELECTRONORTE'!K1172</f>
        <v>13</v>
      </c>
      <c r="H1204" s="9" t="str">
        <f>+'Info ELECTRONORTE'!L1172</f>
        <v>Postes</v>
      </c>
      <c r="I1204" s="9" t="str">
        <f>+'Info ELECTRONORTE'!M1172</f>
        <v>Concreto</v>
      </c>
      <c r="J1204" s="9" t="str">
        <f>+'Info ELECTRONORTE'!N1172</f>
        <v>PPC19</v>
      </c>
      <c r="K1204" s="9" t="str">
        <f>+IF(B1204="MOD INV_2018","Según corresponda",VLOOKUP(J1204,SICODI!$G$3:$K$2404,2,FALSE))</f>
        <v>POSTE DE CONCRETO ARMADO DE 13/300/150/345</v>
      </c>
      <c r="L1204" s="142">
        <f t="shared" si="55"/>
        <v>0.52</v>
      </c>
    </row>
    <row r="1205" spans="1:12" x14ac:dyDescent="0.25">
      <c r="A1205" s="53">
        <f>+'Info ELECTRONORTE'!A1173</f>
        <v>1169</v>
      </c>
      <c r="B1205" s="26" t="str">
        <f t="shared" si="56"/>
        <v>SICODI</v>
      </c>
      <c r="C1205" s="9" t="str">
        <f>+'Info ELECTRONORTE'!B1173</f>
        <v>LAMBAYEQUE</v>
      </c>
      <c r="D1205" s="9" t="str">
        <f>+'Info ELECTRONORTE'!C1173</f>
        <v>CUMBIL - CHICLAYO</v>
      </c>
      <c r="E1205" s="9" t="str">
        <f>+'Info ELECTRONORTE'!D1173</f>
        <v>CHICLAYO</v>
      </c>
      <c r="F1205" s="9" t="str">
        <f>+'Info ELECTRONORTE'!I1173</f>
        <v>Media Tension</v>
      </c>
      <c r="G1205" s="9">
        <f>+'Info ELECTRONORTE'!K1173</f>
        <v>13</v>
      </c>
      <c r="H1205" s="9" t="str">
        <f>+'Info ELECTRONORTE'!L1173</f>
        <v>Postes</v>
      </c>
      <c r="I1205" s="9" t="str">
        <f>+'Info ELECTRONORTE'!M1173</f>
        <v>Concreto</v>
      </c>
      <c r="J1205" s="9" t="str">
        <f>+'Info ELECTRONORTE'!N1173</f>
        <v>PPC19</v>
      </c>
      <c r="K1205" s="9" t="str">
        <f>+IF(B1205="MOD INV_2018","Según corresponda",VLOOKUP(J1205,SICODI!$G$3:$K$2404,2,FALSE))</f>
        <v>POSTE DE CONCRETO ARMADO DE 13/300/150/345</v>
      </c>
      <c r="L1205" s="142">
        <f t="shared" si="55"/>
        <v>0.52</v>
      </c>
    </row>
    <row r="1206" spans="1:12" x14ac:dyDescent="0.25">
      <c r="A1206" s="53">
        <f>+'Info ELECTRONORTE'!A1174</f>
        <v>1170</v>
      </c>
      <c r="B1206" s="26" t="str">
        <f t="shared" si="56"/>
        <v>SICODI</v>
      </c>
      <c r="C1206" s="9" t="str">
        <f>+'Info ELECTRONORTE'!B1174</f>
        <v>LAMBAYEQUE</v>
      </c>
      <c r="D1206" s="9" t="str">
        <f>+'Info ELECTRONORTE'!C1174</f>
        <v>CUMBIL - CHICLAYO</v>
      </c>
      <c r="E1206" s="9" t="str">
        <f>+'Info ELECTRONORTE'!D1174</f>
        <v>CHICLAYO</v>
      </c>
      <c r="F1206" s="9" t="str">
        <f>+'Info ELECTRONORTE'!I1174</f>
        <v>Media Tension</v>
      </c>
      <c r="G1206" s="9">
        <f>+'Info ELECTRONORTE'!K1174</f>
        <v>13</v>
      </c>
      <c r="H1206" s="9" t="str">
        <f>+'Info ELECTRONORTE'!L1174</f>
        <v>Postes</v>
      </c>
      <c r="I1206" s="9" t="str">
        <f>+'Info ELECTRONORTE'!M1174</f>
        <v>Concreto</v>
      </c>
      <c r="J1206" s="9" t="str">
        <f>+'Info ELECTRONORTE'!N1174</f>
        <v>PPC19</v>
      </c>
      <c r="K1206" s="9" t="str">
        <f>+IF(B1206="MOD INV_2018","Según corresponda",VLOOKUP(J1206,SICODI!$G$3:$K$2404,2,FALSE))</f>
        <v>POSTE DE CONCRETO ARMADO DE 13/300/150/345</v>
      </c>
      <c r="L1206" s="142">
        <f t="shared" si="55"/>
        <v>0.52</v>
      </c>
    </row>
    <row r="1207" spans="1:12" x14ac:dyDescent="0.25">
      <c r="A1207" s="53">
        <f>+'Info ELECTRONORTE'!A1175</f>
        <v>1171</v>
      </c>
      <c r="B1207" s="26" t="str">
        <f t="shared" si="56"/>
        <v>SICODI</v>
      </c>
      <c r="C1207" s="9" t="str">
        <f>+'Info ELECTRONORTE'!B1175</f>
        <v>LAMBAYEQUE</v>
      </c>
      <c r="D1207" s="9" t="str">
        <f>+'Info ELECTRONORTE'!C1175</f>
        <v>CUMBIL - CHICLAYO</v>
      </c>
      <c r="E1207" s="9" t="str">
        <f>+'Info ELECTRONORTE'!D1175</f>
        <v>CHICLAYO</v>
      </c>
      <c r="F1207" s="9" t="str">
        <f>+'Info ELECTRONORTE'!I1175</f>
        <v>Media Tension</v>
      </c>
      <c r="G1207" s="9">
        <f>+'Info ELECTRONORTE'!K1175</f>
        <v>13</v>
      </c>
      <c r="H1207" s="9" t="str">
        <f>+'Info ELECTRONORTE'!L1175</f>
        <v>Postes</v>
      </c>
      <c r="I1207" s="9" t="str">
        <f>+'Info ELECTRONORTE'!M1175</f>
        <v>Concreto</v>
      </c>
      <c r="J1207" s="9" t="str">
        <f>+'Info ELECTRONORTE'!N1175</f>
        <v>PPC19</v>
      </c>
      <c r="K1207" s="9" t="str">
        <f>+IF(B1207="MOD INV_2018","Según corresponda",VLOOKUP(J1207,SICODI!$G$3:$K$2404,2,FALSE))</f>
        <v>POSTE DE CONCRETO ARMADO DE 13/300/150/345</v>
      </c>
      <c r="L1207" s="142">
        <f t="shared" si="55"/>
        <v>0.52</v>
      </c>
    </row>
    <row r="1208" spans="1:12" x14ac:dyDescent="0.25">
      <c r="A1208" s="53">
        <f>+'Info ELECTRONORTE'!A1176</f>
        <v>1172</v>
      </c>
      <c r="B1208" s="26" t="str">
        <f t="shared" si="56"/>
        <v>SICODI</v>
      </c>
      <c r="C1208" s="9" t="str">
        <f>+'Info ELECTRONORTE'!B1176</f>
        <v>LAMBAYEQUE</v>
      </c>
      <c r="D1208" s="9" t="str">
        <f>+'Info ELECTRONORTE'!C1176</f>
        <v>CUMBIL - CHICLAYO</v>
      </c>
      <c r="E1208" s="9" t="str">
        <f>+'Info ELECTRONORTE'!D1176</f>
        <v>CHICLAYO</v>
      </c>
      <c r="F1208" s="9" t="str">
        <f>+'Info ELECTRONORTE'!I1176</f>
        <v>Media Tension</v>
      </c>
      <c r="G1208" s="9">
        <f>+'Info ELECTRONORTE'!K1176</f>
        <v>13</v>
      </c>
      <c r="H1208" s="9" t="str">
        <f>+'Info ELECTRONORTE'!L1176</f>
        <v>Postes</v>
      </c>
      <c r="I1208" s="9" t="str">
        <f>+'Info ELECTRONORTE'!M1176</f>
        <v>Concreto</v>
      </c>
      <c r="J1208" s="9" t="str">
        <f>+'Info ELECTRONORTE'!N1176</f>
        <v>PPC19</v>
      </c>
      <c r="K1208" s="9" t="str">
        <f>+IF(B1208="MOD INV_2018","Según corresponda",VLOOKUP(J1208,SICODI!$G$3:$K$2404,2,FALSE))</f>
        <v>POSTE DE CONCRETO ARMADO DE 13/300/150/345</v>
      </c>
      <c r="L1208" s="142">
        <f t="shared" si="55"/>
        <v>0.52</v>
      </c>
    </row>
    <row r="1209" spans="1:12" x14ac:dyDescent="0.25">
      <c r="A1209" s="53">
        <f>+'Info ELECTRONORTE'!A1177</f>
        <v>1173</v>
      </c>
      <c r="B1209" s="26" t="str">
        <f t="shared" si="56"/>
        <v>SICODI</v>
      </c>
      <c r="C1209" s="9" t="str">
        <f>+'Info ELECTRONORTE'!B1177</f>
        <v>LAMBAYEQUE</v>
      </c>
      <c r="D1209" s="9" t="str">
        <f>+'Info ELECTRONORTE'!C1177</f>
        <v>CUMBIL - CHICLAYO</v>
      </c>
      <c r="E1209" s="9" t="str">
        <f>+'Info ELECTRONORTE'!D1177</f>
        <v>CHICLAYO</v>
      </c>
      <c r="F1209" s="9" t="str">
        <f>+'Info ELECTRONORTE'!I1177</f>
        <v>Media Tension</v>
      </c>
      <c r="G1209" s="9">
        <f>+'Info ELECTRONORTE'!K1177</f>
        <v>13</v>
      </c>
      <c r="H1209" s="9" t="str">
        <f>+'Info ELECTRONORTE'!L1177</f>
        <v>Postes</v>
      </c>
      <c r="I1209" s="9" t="str">
        <f>+'Info ELECTRONORTE'!M1177</f>
        <v>Concreto</v>
      </c>
      <c r="J1209" s="9" t="str">
        <f>+'Info ELECTRONORTE'!N1177</f>
        <v>PPC19</v>
      </c>
      <c r="K1209" s="9" t="str">
        <f>+IF(B1209="MOD INV_2018","Según corresponda",VLOOKUP(J1209,SICODI!$G$3:$K$2404,2,FALSE))</f>
        <v>POSTE DE CONCRETO ARMADO DE 13/300/150/345</v>
      </c>
      <c r="L1209" s="142">
        <f t="shared" si="55"/>
        <v>0.52</v>
      </c>
    </row>
    <row r="1210" spans="1:12" x14ac:dyDescent="0.25">
      <c r="A1210" s="53">
        <f>+'Info ELECTRONORTE'!A1178</f>
        <v>1174</v>
      </c>
      <c r="B1210" s="26" t="str">
        <f t="shared" si="56"/>
        <v>SICODI</v>
      </c>
      <c r="C1210" s="9" t="str">
        <f>+'Info ELECTRONORTE'!B1178</f>
        <v>LAMBAYEQUE</v>
      </c>
      <c r="D1210" s="9" t="str">
        <f>+'Info ELECTRONORTE'!C1178</f>
        <v>CUMBIL - CHICLAYO</v>
      </c>
      <c r="E1210" s="9" t="str">
        <f>+'Info ELECTRONORTE'!D1178</f>
        <v>CHICLAYO</v>
      </c>
      <c r="F1210" s="9" t="str">
        <f>+'Info ELECTRONORTE'!I1178</f>
        <v>Media Tension</v>
      </c>
      <c r="G1210" s="9">
        <f>+'Info ELECTRONORTE'!K1178</f>
        <v>13</v>
      </c>
      <c r="H1210" s="9" t="str">
        <f>+'Info ELECTRONORTE'!L1178</f>
        <v>Postes</v>
      </c>
      <c r="I1210" s="9" t="str">
        <f>+'Info ELECTRONORTE'!M1178</f>
        <v>Concreto</v>
      </c>
      <c r="J1210" s="9" t="str">
        <f>+'Info ELECTRONORTE'!N1178</f>
        <v>PPC19</v>
      </c>
      <c r="K1210" s="9" t="str">
        <f>+IF(B1210="MOD INV_2018","Según corresponda",VLOOKUP(J1210,SICODI!$G$3:$K$2404,2,FALSE))</f>
        <v>POSTE DE CONCRETO ARMADO DE 13/300/150/345</v>
      </c>
      <c r="L1210" s="142">
        <f t="shared" si="55"/>
        <v>0.52</v>
      </c>
    </row>
    <row r="1211" spans="1:12" x14ac:dyDescent="0.25">
      <c r="A1211" s="53">
        <f>+'Info ELECTRONORTE'!A1179</f>
        <v>1175</v>
      </c>
      <c r="B1211" s="26" t="str">
        <f t="shared" si="56"/>
        <v>SICODI</v>
      </c>
      <c r="C1211" s="9" t="str">
        <f>+'Info ELECTRONORTE'!B1179</f>
        <v>LAMBAYEQUE</v>
      </c>
      <c r="D1211" s="9" t="str">
        <f>+'Info ELECTRONORTE'!C1179</f>
        <v>CUMBIL - CHICLAYO</v>
      </c>
      <c r="E1211" s="9" t="str">
        <f>+'Info ELECTRONORTE'!D1179</f>
        <v>CHICLAYO</v>
      </c>
      <c r="F1211" s="9" t="str">
        <f>+'Info ELECTRONORTE'!I1179</f>
        <v>Media Tension</v>
      </c>
      <c r="G1211" s="9">
        <f>+'Info ELECTRONORTE'!K1179</f>
        <v>13</v>
      </c>
      <c r="H1211" s="9" t="str">
        <f>+'Info ELECTRONORTE'!L1179</f>
        <v>Postes</v>
      </c>
      <c r="I1211" s="9" t="str">
        <f>+'Info ELECTRONORTE'!M1179</f>
        <v>Concreto</v>
      </c>
      <c r="J1211" s="9" t="str">
        <f>+'Info ELECTRONORTE'!N1179</f>
        <v>PPC19</v>
      </c>
      <c r="K1211" s="9" t="str">
        <f>+IF(B1211="MOD INV_2018","Según corresponda",VLOOKUP(J1211,SICODI!$G$3:$K$2404,2,FALSE))</f>
        <v>POSTE DE CONCRETO ARMADO DE 13/300/150/345</v>
      </c>
      <c r="L1211" s="142">
        <f t="shared" si="55"/>
        <v>0.52</v>
      </c>
    </row>
    <row r="1212" spans="1:12" x14ac:dyDescent="0.25">
      <c r="A1212" s="53">
        <f>+'Info ELECTRONORTE'!A1180</f>
        <v>1176</v>
      </c>
      <c r="B1212" s="26" t="str">
        <f t="shared" si="56"/>
        <v>SICODI</v>
      </c>
      <c r="C1212" s="9" t="str">
        <f>+'Info ELECTRONORTE'!B1180</f>
        <v>LAMBAYEQUE</v>
      </c>
      <c r="D1212" s="9" t="str">
        <f>+'Info ELECTRONORTE'!C1180</f>
        <v>CUMBIL - CHICLAYO</v>
      </c>
      <c r="E1212" s="9" t="str">
        <f>+'Info ELECTRONORTE'!D1180</f>
        <v>CHICLAYO</v>
      </c>
      <c r="F1212" s="9" t="str">
        <f>+'Info ELECTRONORTE'!I1180</f>
        <v>Media Tension</v>
      </c>
      <c r="G1212" s="9">
        <f>+'Info ELECTRONORTE'!K1180</f>
        <v>13</v>
      </c>
      <c r="H1212" s="9" t="str">
        <f>+'Info ELECTRONORTE'!L1180</f>
        <v>Postes</v>
      </c>
      <c r="I1212" s="9" t="str">
        <f>+'Info ELECTRONORTE'!M1180</f>
        <v>Concreto</v>
      </c>
      <c r="J1212" s="9" t="str">
        <f>+'Info ELECTRONORTE'!N1180</f>
        <v>PPC19</v>
      </c>
      <c r="K1212" s="9" t="str">
        <f>+IF(B1212="MOD INV_2018","Según corresponda",VLOOKUP(J1212,SICODI!$G$3:$K$2404,2,FALSE))</f>
        <v>POSTE DE CONCRETO ARMADO DE 13/300/150/345</v>
      </c>
      <c r="L1212" s="142">
        <f t="shared" si="55"/>
        <v>0.52</v>
      </c>
    </row>
    <row r="1213" spans="1:12" x14ac:dyDescent="0.25">
      <c r="A1213" s="53">
        <f>+'Info ELECTRONORTE'!A1181</f>
        <v>1177</v>
      </c>
      <c r="B1213" s="26" t="str">
        <f t="shared" si="56"/>
        <v>SICODI</v>
      </c>
      <c r="C1213" s="9" t="str">
        <f>+'Info ELECTRONORTE'!B1181</f>
        <v>LAMBAYEQUE</v>
      </c>
      <c r="D1213" s="9" t="str">
        <f>+'Info ELECTRONORTE'!C1181</f>
        <v>CUMBIL - CHICLAYO</v>
      </c>
      <c r="E1213" s="9" t="str">
        <f>+'Info ELECTRONORTE'!D1181</f>
        <v>CHICLAYO</v>
      </c>
      <c r="F1213" s="9" t="str">
        <f>+'Info ELECTRONORTE'!I1181</f>
        <v>Baja Tension</v>
      </c>
      <c r="G1213" s="9">
        <f>+'Info ELECTRONORTE'!K1181</f>
        <v>11</v>
      </c>
      <c r="H1213" s="9" t="str">
        <f>+'Info ELECTRONORTE'!L1181</f>
        <v>Postes</v>
      </c>
      <c r="I1213" s="9" t="str">
        <f>+'Info ELECTRONORTE'!M1181</f>
        <v>Concreto</v>
      </c>
      <c r="J1213" s="9" t="str">
        <f>+'Info ELECTRONORTE'!N1181</f>
        <v>PPC12</v>
      </c>
      <c r="K1213" s="9" t="str">
        <f>+IF(B1213="MOD INV_2018","Según corresponda",VLOOKUP(J1213,SICODI!$G$3:$K$2404,2,FALSE))</f>
        <v>POSTE DE CONCRETO ARMADO DE 11/300/120/285</v>
      </c>
      <c r="L1213" s="142">
        <f t="shared" si="55"/>
        <v>0.17</v>
      </c>
    </row>
    <row r="1214" spans="1:12" x14ac:dyDescent="0.25">
      <c r="A1214" s="53">
        <f>+'Info ELECTRONORTE'!A1182</f>
        <v>1178</v>
      </c>
      <c r="B1214" s="26" t="str">
        <f t="shared" si="56"/>
        <v>SICODI</v>
      </c>
      <c r="C1214" s="9" t="str">
        <f>+'Info ELECTRONORTE'!B1182</f>
        <v>LAMBAYEQUE</v>
      </c>
      <c r="D1214" s="9" t="str">
        <f>+'Info ELECTRONORTE'!C1182</f>
        <v>CUMBIL - CHICLAYO</v>
      </c>
      <c r="E1214" s="9" t="str">
        <f>+'Info ELECTRONORTE'!D1182</f>
        <v>CHICLAYO</v>
      </c>
      <c r="F1214" s="9" t="str">
        <f>+'Info ELECTRONORTE'!I1182</f>
        <v>Baja Tension</v>
      </c>
      <c r="G1214" s="9">
        <f>+'Info ELECTRONORTE'!K1182</f>
        <v>11</v>
      </c>
      <c r="H1214" s="9" t="str">
        <f>+'Info ELECTRONORTE'!L1182</f>
        <v>Postes</v>
      </c>
      <c r="I1214" s="9" t="str">
        <f>+'Info ELECTRONORTE'!M1182</f>
        <v>Concreto</v>
      </c>
      <c r="J1214" s="9" t="str">
        <f>+'Info ELECTRONORTE'!N1182</f>
        <v>PPC12</v>
      </c>
      <c r="K1214" s="9" t="str">
        <f>+IF(B1214="MOD INV_2018","Según corresponda",VLOOKUP(J1214,SICODI!$G$3:$K$2404,2,FALSE))</f>
        <v>POSTE DE CONCRETO ARMADO DE 11/300/120/285</v>
      </c>
      <c r="L1214" s="142">
        <f t="shared" si="55"/>
        <v>0.17</v>
      </c>
    </row>
    <row r="1215" spans="1:12" x14ac:dyDescent="0.25">
      <c r="A1215" s="53">
        <f>+'Info ELECTRONORTE'!A1183</f>
        <v>1179</v>
      </c>
      <c r="B1215" s="26" t="str">
        <f t="shared" si="56"/>
        <v>SICODI</v>
      </c>
      <c r="C1215" s="9" t="str">
        <f>+'Info ELECTRONORTE'!B1183</f>
        <v>LAMBAYEQUE</v>
      </c>
      <c r="D1215" s="9" t="str">
        <f>+'Info ELECTRONORTE'!C1183</f>
        <v>CUMBIL - CHICLAYO</v>
      </c>
      <c r="E1215" s="9" t="str">
        <f>+'Info ELECTRONORTE'!D1183</f>
        <v>CHICLAYO</v>
      </c>
      <c r="F1215" s="9" t="str">
        <f>+'Info ELECTRONORTE'!I1183</f>
        <v>Baja Tension</v>
      </c>
      <c r="G1215" s="9">
        <f>+'Info ELECTRONORTE'!K1183</f>
        <v>11</v>
      </c>
      <c r="H1215" s="9" t="str">
        <f>+'Info ELECTRONORTE'!L1183</f>
        <v>Postes</v>
      </c>
      <c r="I1215" s="9" t="str">
        <f>+'Info ELECTRONORTE'!M1183</f>
        <v>Concreto</v>
      </c>
      <c r="J1215" s="9" t="str">
        <f>+'Info ELECTRONORTE'!N1183</f>
        <v>PPC12</v>
      </c>
      <c r="K1215" s="9" t="str">
        <f>+IF(B1215="MOD INV_2018","Según corresponda",VLOOKUP(J1215,SICODI!$G$3:$K$2404,2,FALSE))</f>
        <v>POSTE DE CONCRETO ARMADO DE 11/300/120/285</v>
      </c>
      <c r="L1215" s="142">
        <f t="shared" si="55"/>
        <v>0.17</v>
      </c>
    </row>
    <row r="1216" spans="1:12" x14ac:dyDescent="0.25">
      <c r="A1216" s="53">
        <f>+'Info ELECTRONORTE'!A1184</f>
        <v>1180</v>
      </c>
      <c r="B1216" s="26" t="str">
        <f t="shared" si="56"/>
        <v>SICODI</v>
      </c>
      <c r="C1216" s="9" t="str">
        <f>+'Info ELECTRONORTE'!B1184</f>
        <v>LAMBAYEQUE</v>
      </c>
      <c r="D1216" s="9" t="str">
        <f>+'Info ELECTRONORTE'!C1184</f>
        <v>CUMBIL - CHICLAYO</v>
      </c>
      <c r="E1216" s="9" t="str">
        <f>+'Info ELECTRONORTE'!D1184</f>
        <v>CHICLAYO</v>
      </c>
      <c r="F1216" s="9" t="str">
        <f>+'Info ELECTRONORTE'!I1184</f>
        <v>Baja Tension</v>
      </c>
      <c r="G1216" s="9">
        <f>+'Info ELECTRONORTE'!K1184</f>
        <v>11</v>
      </c>
      <c r="H1216" s="9" t="str">
        <f>+'Info ELECTRONORTE'!L1184</f>
        <v>Postes</v>
      </c>
      <c r="I1216" s="9" t="str">
        <f>+'Info ELECTRONORTE'!M1184</f>
        <v>Concreto</v>
      </c>
      <c r="J1216" s="9" t="str">
        <f>+'Info ELECTRONORTE'!N1184</f>
        <v>PPC12</v>
      </c>
      <c r="K1216" s="9" t="str">
        <f>+IF(B1216="MOD INV_2018","Según corresponda",VLOOKUP(J1216,SICODI!$G$3:$K$2404,2,FALSE))</f>
        <v>POSTE DE CONCRETO ARMADO DE 11/300/120/285</v>
      </c>
      <c r="L1216" s="142">
        <f t="shared" si="55"/>
        <v>0.17</v>
      </c>
    </row>
    <row r="1217" spans="1:12" x14ac:dyDescent="0.25">
      <c r="A1217" s="53">
        <f>+'Info ELECTRONORTE'!A1185</f>
        <v>1181</v>
      </c>
      <c r="B1217" s="26" t="str">
        <f t="shared" si="56"/>
        <v>SICODI</v>
      </c>
      <c r="C1217" s="9" t="str">
        <f>+'Info ELECTRONORTE'!B1185</f>
        <v>LAMBAYEQUE</v>
      </c>
      <c r="D1217" s="9" t="str">
        <f>+'Info ELECTRONORTE'!C1185</f>
        <v>CUMBIL - CHICLAYO</v>
      </c>
      <c r="E1217" s="9" t="str">
        <f>+'Info ELECTRONORTE'!D1185</f>
        <v>CHICLAYO</v>
      </c>
      <c r="F1217" s="9" t="str">
        <f>+'Info ELECTRONORTE'!I1185</f>
        <v>Baja Tension</v>
      </c>
      <c r="G1217" s="9">
        <f>+'Info ELECTRONORTE'!K1185</f>
        <v>11</v>
      </c>
      <c r="H1217" s="9" t="str">
        <f>+'Info ELECTRONORTE'!L1185</f>
        <v>Postes</v>
      </c>
      <c r="I1217" s="9" t="str">
        <f>+'Info ELECTRONORTE'!M1185</f>
        <v>Concreto</v>
      </c>
      <c r="J1217" s="9" t="str">
        <f>+'Info ELECTRONORTE'!N1185</f>
        <v>PPC12</v>
      </c>
      <c r="K1217" s="9" t="str">
        <f>+IF(B1217="MOD INV_2018","Según corresponda",VLOOKUP(J1217,SICODI!$G$3:$K$2404,2,FALSE))</f>
        <v>POSTE DE CONCRETO ARMADO DE 11/300/120/285</v>
      </c>
      <c r="L1217" s="142">
        <f t="shared" si="55"/>
        <v>0.17</v>
      </c>
    </row>
    <row r="1218" spans="1:12" x14ac:dyDescent="0.25">
      <c r="A1218" s="53">
        <f>+'Info ELECTRONORTE'!A1186</f>
        <v>1182</v>
      </c>
      <c r="B1218" s="26" t="str">
        <f t="shared" si="56"/>
        <v>SICODI</v>
      </c>
      <c r="C1218" s="9" t="str">
        <f>+'Info ELECTRONORTE'!B1186</f>
        <v>LAMBAYEQUE</v>
      </c>
      <c r="D1218" s="9" t="str">
        <f>+'Info ELECTRONORTE'!C1186</f>
        <v>CUMBIL - CHICLAYO</v>
      </c>
      <c r="E1218" s="9" t="str">
        <f>+'Info ELECTRONORTE'!D1186</f>
        <v>CHICLAYO</v>
      </c>
      <c r="F1218" s="9" t="str">
        <f>+'Info ELECTRONORTE'!I1186</f>
        <v>Baja Tension</v>
      </c>
      <c r="G1218" s="9">
        <f>+'Info ELECTRONORTE'!K1186</f>
        <v>11</v>
      </c>
      <c r="H1218" s="9" t="str">
        <f>+'Info ELECTRONORTE'!L1186</f>
        <v>Postes</v>
      </c>
      <c r="I1218" s="9" t="str">
        <f>+'Info ELECTRONORTE'!M1186</f>
        <v>Concreto</v>
      </c>
      <c r="J1218" s="9" t="str">
        <f>+'Info ELECTRONORTE'!N1186</f>
        <v>PPC12</v>
      </c>
      <c r="K1218" s="9" t="str">
        <f>+IF(B1218="MOD INV_2018","Según corresponda",VLOOKUP(J1218,SICODI!$G$3:$K$2404,2,FALSE))</f>
        <v>POSTE DE CONCRETO ARMADO DE 11/300/120/285</v>
      </c>
      <c r="L1218" s="142">
        <f t="shared" si="55"/>
        <v>0.17</v>
      </c>
    </row>
    <row r="1219" spans="1:12" x14ac:dyDescent="0.25">
      <c r="A1219" s="53">
        <f>+'Info ELECTRONORTE'!A1187</f>
        <v>1183</v>
      </c>
      <c r="B1219" s="26" t="str">
        <f t="shared" si="56"/>
        <v>SICODI</v>
      </c>
      <c r="C1219" s="9" t="str">
        <f>+'Info ELECTRONORTE'!B1187</f>
        <v>LAMBAYEQUE</v>
      </c>
      <c r="D1219" s="9" t="str">
        <f>+'Info ELECTRONORTE'!C1187</f>
        <v>CUMBIL - CHICLAYO</v>
      </c>
      <c r="E1219" s="9" t="str">
        <f>+'Info ELECTRONORTE'!D1187</f>
        <v>CHICLAYO</v>
      </c>
      <c r="F1219" s="9" t="str">
        <f>+'Info ELECTRONORTE'!I1187</f>
        <v>Baja Tension</v>
      </c>
      <c r="G1219" s="9">
        <f>+'Info ELECTRONORTE'!K1187</f>
        <v>11</v>
      </c>
      <c r="H1219" s="9" t="str">
        <f>+'Info ELECTRONORTE'!L1187</f>
        <v>Postes</v>
      </c>
      <c r="I1219" s="9" t="str">
        <f>+'Info ELECTRONORTE'!M1187</f>
        <v>Concreto</v>
      </c>
      <c r="J1219" s="9" t="str">
        <f>+'Info ELECTRONORTE'!N1187</f>
        <v>PPC12</v>
      </c>
      <c r="K1219" s="9" t="str">
        <f>+IF(B1219="MOD INV_2018","Según corresponda",VLOOKUP(J1219,SICODI!$G$3:$K$2404,2,FALSE))</f>
        <v>POSTE DE CONCRETO ARMADO DE 11/300/120/285</v>
      </c>
      <c r="L1219" s="142">
        <f t="shared" si="55"/>
        <v>0.17</v>
      </c>
    </row>
    <row r="1220" spans="1:12" x14ac:dyDescent="0.25">
      <c r="A1220" s="53">
        <f>+'Info ELECTRONORTE'!A1188</f>
        <v>1184</v>
      </c>
      <c r="B1220" s="26" t="str">
        <f t="shared" si="56"/>
        <v>SICODI</v>
      </c>
      <c r="C1220" s="9" t="str">
        <f>+'Info ELECTRONORTE'!B1188</f>
        <v>LAMBAYEQUE</v>
      </c>
      <c r="D1220" s="9" t="str">
        <f>+'Info ELECTRONORTE'!C1188</f>
        <v>CUMBIL - CHICLAYO</v>
      </c>
      <c r="E1220" s="9" t="str">
        <f>+'Info ELECTRONORTE'!D1188</f>
        <v>CHICLAYO</v>
      </c>
      <c r="F1220" s="9" t="str">
        <f>+'Info ELECTRONORTE'!I1188</f>
        <v>Baja Tension</v>
      </c>
      <c r="G1220" s="9">
        <f>+'Info ELECTRONORTE'!K1188</f>
        <v>11</v>
      </c>
      <c r="H1220" s="9" t="str">
        <f>+'Info ELECTRONORTE'!L1188</f>
        <v>Postes</v>
      </c>
      <c r="I1220" s="9" t="str">
        <f>+'Info ELECTRONORTE'!M1188</f>
        <v>Concreto</v>
      </c>
      <c r="J1220" s="9" t="str">
        <f>+'Info ELECTRONORTE'!N1188</f>
        <v>PPC12</v>
      </c>
      <c r="K1220" s="9" t="str">
        <f>+IF(B1220="MOD INV_2018","Según corresponda",VLOOKUP(J1220,SICODI!$G$3:$K$2404,2,FALSE))</f>
        <v>POSTE DE CONCRETO ARMADO DE 11/300/120/285</v>
      </c>
      <c r="L1220" s="142">
        <f t="shared" si="55"/>
        <v>0.17</v>
      </c>
    </row>
    <row r="1221" spans="1:12" x14ac:dyDescent="0.25">
      <c r="A1221" s="53">
        <f>+'Info ELECTRONORTE'!A1189</f>
        <v>1185</v>
      </c>
      <c r="B1221" s="26" t="str">
        <f t="shared" si="56"/>
        <v>SICODI</v>
      </c>
      <c r="C1221" s="9" t="str">
        <f>+'Info ELECTRONORTE'!B1189</f>
        <v>LAMBAYEQUE</v>
      </c>
      <c r="D1221" s="9" t="str">
        <f>+'Info ELECTRONORTE'!C1189</f>
        <v>CUMBIL - CHICLAYO</v>
      </c>
      <c r="E1221" s="9" t="str">
        <f>+'Info ELECTRONORTE'!D1189</f>
        <v>CHICLAYO</v>
      </c>
      <c r="F1221" s="9" t="str">
        <f>+'Info ELECTRONORTE'!I1189</f>
        <v>Baja Tension</v>
      </c>
      <c r="G1221" s="9">
        <f>+'Info ELECTRONORTE'!K1189</f>
        <v>11</v>
      </c>
      <c r="H1221" s="9" t="str">
        <f>+'Info ELECTRONORTE'!L1189</f>
        <v>Postes</v>
      </c>
      <c r="I1221" s="9" t="str">
        <f>+'Info ELECTRONORTE'!M1189</f>
        <v>Concreto</v>
      </c>
      <c r="J1221" s="9" t="str">
        <f>+'Info ELECTRONORTE'!N1189</f>
        <v>PPC12</v>
      </c>
      <c r="K1221" s="9" t="str">
        <f>+IF(B1221="MOD INV_2018","Según corresponda",VLOOKUP(J1221,SICODI!$G$3:$K$2404,2,FALSE))</f>
        <v>POSTE DE CONCRETO ARMADO DE 11/300/120/285</v>
      </c>
      <c r="L1221" s="142">
        <f t="shared" si="55"/>
        <v>0.17</v>
      </c>
    </row>
    <row r="1222" spans="1:12" x14ac:dyDescent="0.25">
      <c r="A1222" s="53">
        <f>+'Info ELECTRONORTE'!A1190</f>
        <v>1186</v>
      </c>
      <c r="B1222" s="26" t="str">
        <f t="shared" si="56"/>
        <v>SICODI</v>
      </c>
      <c r="C1222" s="9" t="str">
        <f>+'Info ELECTRONORTE'!B1190</f>
        <v>LAMBAYEQUE</v>
      </c>
      <c r="D1222" s="9" t="str">
        <f>+'Info ELECTRONORTE'!C1190</f>
        <v>CUMBIL - CHICLAYO</v>
      </c>
      <c r="E1222" s="9" t="str">
        <f>+'Info ELECTRONORTE'!D1190</f>
        <v>CHICLAYO</v>
      </c>
      <c r="F1222" s="9" t="str">
        <f>+'Info ELECTRONORTE'!I1190</f>
        <v>Baja Tension</v>
      </c>
      <c r="G1222" s="9">
        <f>+'Info ELECTRONORTE'!K1190</f>
        <v>11</v>
      </c>
      <c r="H1222" s="9" t="str">
        <f>+'Info ELECTRONORTE'!L1190</f>
        <v>Postes</v>
      </c>
      <c r="I1222" s="9" t="str">
        <f>+'Info ELECTRONORTE'!M1190</f>
        <v>Concreto</v>
      </c>
      <c r="J1222" s="9" t="str">
        <f>+'Info ELECTRONORTE'!N1190</f>
        <v>PPC12</v>
      </c>
      <c r="K1222" s="9" t="str">
        <f>+IF(B1222="MOD INV_2018","Según corresponda",VLOOKUP(J1222,SICODI!$G$3:$K$2404,2,FALSE))</f>
        <v>POSTE DE CONCRETO ARMADO DE 11/300/120/285</v>
      </c>
      <c r="L1222" s="142">
        <f t="shared" si="55"/>
        <v>0.17</v>
      </c>
    </row>
    <row r="1223" spans="1:12" x14ac:dyDescent="0.25">
      <c r="A1223" s="53">
        <f>+'Info ELECTRONORTE'!A1191</f>
        <v>1187</v>
      </c>
      <c r="B1223" s="26" t="str">
        <f t="shared" si="56"/>
        <v>SICODI</v>
      </c>
      <c r="C1223" s="9" t="str">
        <f>+'Info ELECTRONORTE'!B1191</f>
        <v>LAMBAYEQUE</v>
      </c>
      <c r="D1223" s="9" t="str">
        <f>+'Info ELECTRONORTE'!C1191</f>
        <v>CUMBIL - CHICLAYO</v>
      </c>
      <c r="E1223" s="9" t="str">
        <f>+'Info ELECTRONORTE'!D1191</f>
        <v>CHICLAYO</v>
      </c>
      <c r="F1223" s="9" t="str">
        <f>+'Info ELECTRONORTE'!I1191</f>
        <v>Baja Tension</v>
      </c>
      <c r="G1223" s="9">
        <f>+'Info ELECTRONORTE'!K1191</f>
        <v>11</v>
      </c>
      <c r="H1223" s="9" t="str">
        <f>+'Info ELECTRONORTE'!L1191</f>
        <v>Postes</v>
      </c>
      <c r="I1223" s="9" t="str">
        <f>+'Info ELECTRONORTE'!M1191</f>
        <v>Concreto</v>
      </c>
      <c r="J1223" s="9" t="str">
        <f>+'Info ELECTRONORTE'!N1191</f>
        <v>PPC12</v>
      </c>
      <c r="K1223" s="9" t="str">
        <f>+IF(B1223="MOD INV_2018","Según corresponda",VLOOKUP(J1223,SICODI!$G$3:$K$2404,2,FALSE))</f>
        <v>POSTE DE CONCRETO ARMADO DE 11/300/120/285</v>
      </c>
      <c r="L1223" s="142">
        <f t="shared" si="55"/>
        <v>0.17</v>
      </c>
    </row>
    <row r="1224" spans="1:12" x14ac:dyDescent="0.25">
      <c r="A1224" s="53">
        <f>+'Info ELECTRONORTE'!A1192</f>
        <v>1188</v>
      </c>
      <c r="B1224" s="26" t="str">
        <f t="shared" si="56"/>
        <v>SICODI</v>
      </c>
      <c r="C1224" s="9" t="str">
        <f>+'Info ELECTRONORTE'!B1192</f>
        <v>LAMBAYEQUE</v>
      </c>
      <c r="D1224" s="9" t="str">
        <f>+'Info ELECTRONORTE'!C1192</f>
        <v>CUMBIL - CHICLAYO</v>
      </c>
      <c r="E1224" s="9" t="str">
        <f>+'Info ELECTRONORTE'!D1192</f>
        <v>CHICLAYO</v>
      </c>
      <c r="F1224" s="9" t="str">
        <f>+'Info ELECTRONORTE'!I1192</f>
        <v>Baja Tension</v>
      </c>
      <c r="G1224" s="9">
        <f>+'Info ELECTRONORTE'!K1192</f>
        <v>11</v>
      </c>
      <c r="H1224" s="9" t="str">
        <f>+'Info ELECTRONORTE'!L1192</f>
        <v>Postes</v>
      </c>
      <c r="I1224" s="9" t="str">
        <f>+'Info ELECTRONORTE'!M1192</f>
        <v>Concreto</v>
      </c>
      <c r="J1224" s="9" t="str">
        <f>+'Info ELECTRONORTE'!N1192</f>
        <v>PPC12</v>
      </c>
      <c r="K1224" s="9" t="str">
        <f>+IF(B1224="MOD INV_2018","Según corresponda",VLOOKUP(J1224,SICODI!$G$3:$K$2404,2,FALSE))</f>
        <v>POSTE DE CONCRETO ARMADO DE 11/300/120/285</v>
      </c>
      <c r="L1224" s="142">
        <f t="shared" si="55"/>
        <v>0.17</v>
      </c>
    </row>
    <row r="1225" spans="1:12" x14ac:dyDescent="0.25">
      <c r="A1225" s="53">
        <f>+'Info ELECTRONORTE'!A1193</f>
        <v>1189</v>
      </c>
      <c r="B1225" s="26" t="str">
        <f t="shared" si="56"/>
        <v>SICODI</v>
      </c>
      <c r="C1225" s="9" t="str">
        <f>+'Info ELECTRONORTE'!B1193</f>
        <v>LAMBAYEQUE</v>
      </c>
      <c r="D1225" s="9" t="str">
        <f>+'Info ELECTRONORTE'!C1193</f>
        <v>CUMBIL - CHICLAYO</v>
      </c>
      <c r="E1225" s="9" t="str">
        <f>+'Info ELECTRONORTE'!D1193</f>
        <v>CHICLAYO</v>
      </c>
      <c r="F1225" s="9" t="str">
        <f>+'Info ELECTRONORTE'!I1193</f>
        <v>Media Tension</v>
      </c>
      <c r="G1225" s="9">
        <f>+'Info ELECTRONORTE'!K1193</f>
        <v>12</v>
      </c>
      <c r="H1225" s="9" t="str">
        <f>+'Info ELECTRONORTE'!L1193</f>
        <v>Postes</v>
      </c>
      <c r="I1225" s="9" t="str">
        <f>+'Info ELECTRONORTE'!M1193</f>
        <v>Concreto</v>
      </c>
      <c r="J1225" s="9" t="str">
        <f>+'Info ELECTRONORTE'!N1193</f>
        <v>PPC16</v>
      </c>
      <c r="K1225" s="9" t="str">
        <f>+IF(B1225="MOD INV_2018","Según corresponda",VLOOKUP(J1225,SICODI!$G$3:$K$2404,2,FALSE))</f>
        <v>POSTE DE CONCRETO ARMADO DE 12/300/150/330</v>
      </c>
      <c r="L1225" s="142">
        <f t="shared" si="55"/>
        <v>0.52</v>
      </c>
    </row>
    <row r="1226" spans="1:12" x14ac:dyDescent="0.25">
      <c r="A1226" s="53">
        <f>+'Info ELECTRONORTE'!A1194</f>
        <v>1190</v>
      </c>
      <c r="B1226" s="26" t="str">
        <f t="shared" si="56"/>
        <v>SICODI</v>
      </c>
      <c r="C1226" s="9" t="str">
        <f>+'Info ELECTRONORTE'!B1194</f>
        <v>LAMBAYEQUE</v>
      </c>
      <c r="D1226" s="9" t="str">
        <f>+'Info ELECTRONORTE'!C1194</f>
        <v>CUMBIL - CHICLAYO</v>
      </c>
      <c r="E1226" s="9" t="str">
        <f>+'Info ELECTRONORTE'!D1194</f>
        <v>CHICLAYO</v>
      </c>
      <c r="F1226" s="9" t="str">
        <f>+'Info ELECTRONORTE'!I1194</f>
        <v>Media Tension</v>
      </c>
      <c r="G1226" s="9">
        <f>+'Info ELECTRONORTE'!K1194</f>
        <v>12</v>
      </c>
      <c r="H1226" s="9" t="str">
        <f>+'Info ELECTRONORTE'!L1194</f>
        <v>Postes</v>
      </c>
      <c r="I1226" s="9" t="str">
        <f>+'Info ELECTRONORTE'!M1194</f>
        <v>Concreto</v>
      </c>
      <c r="J1226" s="9" t="str">
        <f>+'Info ELECTRONORTE'!N1194</f>
        <v>PPC16</v>
      </c>
      <c r="K1226" s="9" t="str">
        <f>+IF(B1226="MOD INV_2018","Según corresponda",VLOOKUP(J1226,SICODI!$G$3:$K$2404,2,FALSE))</f>
        <v>POSTE DE CONCRETO ARMADO DE 12/300/150/330</v>
      </c>
      <c r="L1226" s="142">
        <f t="shared" si="55"/>
        <v>0.52</v>
      </c>
    </row>
    <row r="1227" spans="1:12" x14ac:dyDescent="0.25">
      <c r="A1227" s="53">
        <f>+'Info ELECTRONORTE'!A1195</f>
        <v>1191</v>
      </c>
      <c r="B1227" s="26" t="str">
        <f t="shared" si="56"/>
        <v>SICODI</v>
      </c>
      <c r="C1227" s="9" t="str">
        <f>+'Info ELECTRONORTE'!B1195</f>
        <v>LAMBAYEQUE</v>
      </c>
      <c r="D1227" s="9" t="str">
        <f>+'Info ELECTRONORTE'!C1195</f>
        <v>CUMBIL - CHICLAYO</v>
      </c>
      <c r="E1227" s="9" t="str">
        <f>+'Info ELECTRONORTE'!D1195</f>
        <v>CHICLAYO</v>
      </c>
      <c r="F1227" s="9" t="str">
        <f>+'Info ELECTRONORTE'!I1195</f>
        <v>Baja Tension</v>
      </c>
      <c r="G1227" s="9">
        <f>+'Info ELECTRONORTE'!K1195</f>
        <v>11</v>
      </c>
      <c r="H1227" s="9" t="str">
        <f>+'Info ELECTRONORTE'!L1195</f>
        <v>Postes</v>
      </c>
      <c r="I1227" s="9" t="str">
        <f>+'Info ELECTRONORTE'!M1195</f>
        <v>Concreto</v>
      </c>
      <c r="J1227" s="9" t="str">
        <f>+'Info ELECTRONORTE'!N1195</f>
        <v>PPC12</v>
      </c>
      <c r="K1227" s="9" t="str">
        <f>+IF(B1227="MOD INV_2018","Según corresponda",VLOOKUP(J1227,SICODI!$G$3:$K$2404,2,FALSE))</f>
        <v>POSTE DE CONCRETO ARMADO DE 11/300/120/285</v>
      </c>
      <c r="L1227" s="142">
        <f t="shared" si="55"/>
        <v>0.17</v>
      </c>
    </row>
    <row r="1228" spans="1:12" x14ac:dyDescent="0.25">
      <c r="A1228" s="53">
        <f>+'Info ELECTRONORTE'!A1196</f>
        <v>1192</v>
      </c>
      <c r="B1228" s="26" t="str">
        <f t="shared" si="56"/>
        <v>SICODI</v>
      </c>
      <c r="C1228" s="9" t="str">
        <f>+'Info ELECTRONORTE'!B1196</f>
        <v>LAMBAYEQUE</v>
      </c>
      <c r="D1228" s="9" t="str">
        <f>+'Info ELECTRONORTE'!C1196</f>
        <v>CUMBIL - CHICLAYO</v>
      </c>
      <c r="E1228" s="9" t="str">
        <f>+'Info ELECTRONORTE'!D1196</f>
        <v>CHICLAYO</v>
      </c>
      <c r="F1228" s="9" t="str">
        <f>+'Info ELECTRONORTE'!I1196</f>
        <v>Baja Tension</v>
      </c>
      <c r="G1228" s="9">
        <f>+'Info ELECTRONORTE'!K1196</f>
        <v>11</v>
      </c>
      <c r="H1228" s="9" t="str">
        <f>+'Info ELECTRONORTE'!L1196</f>
        <v>Postes</v>
      </c>
      <c r="I1228" s="9" t="str">
        <f>+'Info ELECTRONORTE'!M1196</f>
        <v>Concreto</v>
      </c>
      <c r="J1228" s="9" t="str">
        <f>+'Info ELECTRONORTE'!N1196</f>
        <v>PPC12</v>
      </c>
      <c r="K1228" s="9" t="str">
        <f>+IF(B1228="MOD INV_2018","Según corresponda",VLOOKUP(J1228,SICODI!$G$3:$K$2404,2,FALSE))</f>
        <v>POSTE DE CONCRETO ARMADO DE 11/300/120/285</v>
      </c>
      <c r="L1228" s="142">
        <f t="shared" si="55"/>
        <v>0.17</v>
      </c>
    </row>
    <row r="1229" spans="1:12" x14ac:dyDescent="0.25">
      <c r="A1229" s="53">
        <f>+'Info ELECTRONORTE'!A1197</f>
        <v>1193</v>
      </c>
      <c r="B1229" s="26" t="str">
        <f t="shared" si="56"/>
        <v>SICODI</v>
      </c>
      <c r="C1229" s="9" t="str">
        <f>+'Info ELECTRONORTE'!B1197</f>
        <v>LAMBAYEQUE</v>
      </c>
      <c r="D1229" s="9" t="str">
        <f>+'Info ELECTRONORTE'!C1197</f>
        <v>CUMBIL - CHICLAYO</v>
      </c>
      <c r="E1229" s="9" t="str">
        <f>+'Info ELECTRONORTE'!D1197</f>
        <v>CHICLAYO</v>
      </c>
      <c r="F1229" s="9" t="str">
        <f>+'Info ELECTRONORTE'!I1197</f>
        <v>Baja Tension</v>
      </c>
      <c r="G1229" s="9">
        <f>+'Info ELECTRONORTE'!K1197</f>
        <v>11</v>
      </c>
      <c r="H1229" s="9" t="str">
        <f>+'Info ELECTRONORTE'!L1197</f>
        <v>Postes</v>
      </c>
      <c r="I1229" s="9" t="str">
        <f>+'Info ELECTRONORTE'!M1197</f>
        <v>Concreto</v>
      </c>
      <c r="J1229" s="9" t="str">
        <f>+'Info ELECTRONORTE'!N1197</f>
        <v>PPC12</v>
      </c>
      <c r="K1229" s="9" t="str">
        <f>+IF(B1229="MOD INV_2018","Según corresponda",VLOOKUP(J1229,SICODI!$G$3:$K$2404,2,FALSE))</f>
        <v>POSTE DE CONCRETO ARMADO DE 11/300/120/285</v>
      </c>
      <c r="L1229" s="142">
        <f t="shared" si="55"/>
        <v>0.17</v>
      </c>
    </row>
    <row r="1230" spans="1:12" x14ac:dyDescent="0.25">
      <c r="A1230" s="53">
        <f>+'Info ELECTRONORTE'!A1198</f>
        <v>1194</v>
      </c>
      <c r="B1230" s="26" t="str">
        <f t="shared" si="56"/>
        <v>SICODI</v>
      </c>
      <c r="C1230" s="9" t="str">
        <f>+'Info ELECTRONORTE'!B1198</f>
        <v>LAMBAYEQUE</v>
      </c>
      <c r="D1230" s="9" t="str">
        <f>+'Info ELECTRONORTE'!C1198</f>
        <v>CUMBIL - CHICLAYO</v>
      </c>
      <c r="E1230" s="9" t="str">
        <f>+'Info ELECTRONORTE'!D1198</f>
        <v>CHICLAYO</v>
      </c>
      <c r="F1230" s="9" t="str">
        <f>+'Info ELECTRONORTE'!I1198</f>
        <v>Media Tension</v>
      </c>
      <c r="G1230" s="9">
        <f>+'Info ELECTRONORTE'!K1198</f>
        <v>12</v>
      </c>
      <c r="H1230" s="9" t="str">
        <f>+'Info ELECTRONORTE'!L1198</f>
        <v>Postes</v>
      </c>
      <c r="I1230" s="9" t="str">
        <f>+'Info ELECTRONORTE'!M1198</f>
        <v>Concreto</v>
      </c>
      <c r="J1230" s="9" t="str">
        <f>+'Info ELECTRONORTE'!N1198</f>
        <v>PPC16</v>
      </c>
      <c r="K1230" s="9" t="str">
        <f>+IF(B1230="MOD INV_2018","Según corresponda",VLOOKUP(J1230,SICODI!$G$3:$K$2404,2,FALSE))</f>
        <v>POSTE DE CONCRETO ARMADO DE 12/300/150/330</v>
      </c>
      <c r="L1230" s="142">
        <f t="shared" si="55"/>
        <v>0.52</v>
      </c>
    </row>
    <row r="1231" spans="1:12" x14ac:dyDescent="0.25">
      <c r="A1231" s="53">
        <f>+'Info ELECTRONORTE'!A1199</f>
        <v>1195</v>
      </c>
      <c r="B1231" s="26" t="str">
        <f t="shared" si="56"/>
        <v>SICODI</v>
      </c>
      <c r="C1231" s="9" t="str">
        <f>+'Info ELECTRONORTE'!B1199</f>
        <v>LAMBAYEQUE</v>
      </c>
      <c r="D1231" s="9" t="str">
        <f>+'Info ELECTRONORTE'!C1199</f>
        <v>CUMBIL - CHICLAYO</v>
      </c>
      <c r="E1231" s="9" t="str">
        <f>+'Info ELECTRONORTE'!D1199</f>
        <v>CHICLAYO</v>
      </c>
      <c r="F1231" s="9" t="str">
        <f>+'Info ELECTRONORTE'!I1199</f>
        <v>Baja Tension</v>
      </c>
      <c r="G1231" s="9">
        <f>+'Info ELECTRONORTE'!K1199</f>
        <v>11</v>
      </c>
      <c r="H1231" s="9" t="str">
        <f>+'Info ELECTRONORTE'!L1199</f>
        <v>Postes</v>
      </c>
      <c r="I1231" s="9" t="str">
        <f>+'Info ELECTRONORTE'!M1199</f>
        <v>Concreto</v>
      </c>
      <c r="J1231" s="9" t="str">
        <f>+'Info ELECTRONORTE'!N1199</f>
        <v>PPC12</v>
      </c>
      <c r="K1231" s="9" t="str">
        <f>+IF(B1231="MOD INV_2018","Según corresponda",VLOOKUP(J1231,SICODI!$G$3:$K$2404,2,FALSE))</f>
        <v>POSTE DE CONCRETO ARMADO DE 11/300/120/285</v>
      </c>
      <c r="L1231" s="142">
        <f t="shared" si="55"/>
        <v>0.17</v>
      </c>
    </row>
    <row r="1232" spans="1:12" x14ac:dyDescent="0.25">
      <c r="A1232" s="53">
        <f>+'Info ELECTRONORTE'!A1200</f>
        <v>1196</v>
      </c>
      <c r="B1232" s="26" t="str">
        <f t="shared" si="56"/>
        <v>SICODI</v>
      </c>
      <c r="C1232" s="9" t="str">
        <f>+'Info ELECTRONORTE'!B1200</f>
        <v>LAMBAYEQUE</v>
      </c>
      <c r="D1232" s="9" t="str">
        <f>+'Info ELECTRONORTE'!C1200</f>
        <v>CUMBIL - CHICLAYO</v>
      </c>
      <c r="E1232" s="9" t="str">
        <f>+'Info ELECTRONORTE'!D1200</f>
        <v>CHICLAYO</v>
      </c>
      <c r="F1232" s="9" t="str">
        <f>+'Info ELECTRONORTE'!I1200</f>
        <v>Baja Tension</v>
      </c>
      <c r="G1232" s="9">
        <f>+'Info ELECTRONORTE'!K1200</f>
        <v>11</v>
      </c>
      <c r="H1232" s="9" t="str">
        <f>+'Info ELECTRONORTE'!L1200</f>
        <v>Postes</v>
      </c>
      <c r="I1232" s="9" t="str">
        <f>+'Info ELECTRONORTE'!M1200</f>
        <v>Concreto</v>
      </c>
      <c r="J1232" s="9" t="str">
        <f>+'Info ELECTRONORTE'!N1200</f>
        <v>PPC12</v>
      </c>
      <c r="K1232" s="9" t="str">
        <f>+IF(B1232="MOD INV_2018","Según corresponda",VLOOKUP(J1232,SICODI!$G$3:$K$2404,2,FALSE))</f>
        <v>POSTE DE CONCRETO ARMADO DE 11/300/120/285</v>
      </c>
      <c r="L1232" s="142">
        <f t="shared" si="55"/>
        <v>0.17</v>
      </c>
    </row>
    <row r="1233" spans="1:12" x14ac:dyDescent="0.25">
      <c r="A1233" s="53">
        <f>+'Info ELECTRONORTE'!A1201</f>
        <v>1197</v>
      </c>
      <c r="B1233" s="26" t="str">
        <f t="shared" si="56"/>
        <v>SICODI</v>
      </c>
      <c r="C1233" s="9" t="str">
        <f>+'Info ELECTRONORTE'!B1201</f>
        <v>LAMBAYEQUE</v>
      </c>
      <c r="D1233" s="9" t="str">
        <f>+'Info ELECTRONORTE'!C1201</f>
        <v>CUMBIL - CHICLAYO</v>
      </c>
      <c r="E1233" s="9" t="str">
        <f>+'Info ELECTRONORTE'!D1201</f>
        <v>CHICLAYO</v>
      </c>
      <c r="F1233" s="9" t="str">
        <f>+'Info ELECTRONORTE'!I1201</f>
        <v>Baja Tension</v>
      </c>
      <c r="G1233" s="9">
        <f>+'Info ELECTRONORTE'!K1201</f>
        <v>11</v>
      </c>
      <c r="H1233" s="9" t="str">
        <f>+'Info ELECTRONORTE'!L1201</f>
        <v>Postes</v>
      </c>
      <c r="I1233" s="9" t="str">
        <f>+'Info ELECTRONORTE'!M1201</f>
        <v>Concreto</v>
      </c>
      <c r="J1233" s="9" t="str">
        <f>+'Info ELECTRONORTE'!N1201</f>
        <v>PPC12</v>
      </c>
      <c r="K1233" s="9" t="str">
        <f>+IF(B1233="MOD INV_2018","Según corresponda",VLOOKUP(J1233,SICODI!$G$3:$K$2404,2,FALSE))</f>
        <v>POSTE DE CONCRETO ARMADO DE 11/300/120/285</v>
      </c>
      <c r="L1233" s="142">
        <f t="shared" si="55"/>
        <v>0.17</v>
      </c>
    </row>
    <row r="1234" spans="1:12" x14ac:dyDescent="0.25">
      <c r="A1234" s="53">
        <f>+'Info ELECTRONORTE'!A1202</f>
        <v>1198</v>
      </c>
      <c r="B1234" s="26" t="str">
        <f t="shared" si="56"/>
        <v>SICODI</v>
      </c>
      <c r="C1234" s="9" t="str">
        <f>+'Info ELECTRONORTE'!B1202</f>
        <v>LAMBAYEQUE</v>
      </c>
      <c r="D1234" s="9" t="str">
        <f>+'Info ELECTRONORTE'!C1202</f>
        <v>CUMBIL - CHICLAYO</v>
      </c>
      <c r="E1234" s="9" t="str">
        <f>+'Info ELECTRONORTE'!D1202</f>
        <v>CHICLAYO</v>
      </c>
      <c r="F1234" s="9" t="str">
        <f>+'Info ELECTRONORTE'!I1202</f>
        <v>Baja Tension</v>
      </c>
      <c r="G1234" s="9">
        <f>+'Info ELECTRONORTE'!K1202</f>
        <v>11</v>
      </c>
      <c r="H1234" s="9" t="str">
        <f>+'Info ELECTRONORTE'!L1202</f>
        <v>Postes</v>
      </c>
      <c r="I1234" s="9" t="str">
        <f>+'Info ELECTRONORTE'!M1202</f>
        <v>Concreto</v>
      </c>
      <c r="J1234" s="9" t="str">
        <f>+'Info ELECTRONORTE'!N1202</f>
        <v>PPC12</v>
      </c>
      <c r="K1234" s="9" t="str">
        <f>+IF(B1234="MOD INV_2018","Según corresponda",VLOOKUP(J1234,SICODI!$G$3:$K$2404,2,FALSE))</f>
        <v>POSTE DE CONCRETO ARMADO DE 11/300/120/285</v>
      </c>
      <c r="L1234" s="142">
        <f t="shared" si="55"/>
        <v>0.17</v>
      </c>
    </row>
    <row r="1235" spans="1:12" x14ac:dyDescent="0.25">
      <c r="A1235" s="53">
        <f>+'Info ELECTRONORTE'!A1203</f>
        <v>1199</v>
      </c>
      <c r="B1235" s="26" t="str">
        <f t="shared" si="56"/>
        <v>SICODI</v>
      </c>
      <c r="C1235" s="9" t="str">
        <f>+'Info ELECTRONORTE'!B1203</f>
        <v>LAMBAYEQUE</v>
      </c>
      <c r="D1235" s="9" t="str">
        <f>+'Info ELECTRONORTE'!C1203</f>
        <v>CUMBIL - CHICLAYO</v>
      </c>
      <c r="E1235" s="9" t="str">
        <f>+'Info ELECTRONORTE'!D1203</f>
        <v>CHICLAYO</v>
      </c>
      <c r="F1235" s="9" t="str">
        <f>+'Info ELECTRONORTE'!I1203</f>
        <v>Baja Tension</v>
      </c>
      <c r="G1235" s="9">
        <f>+'Info ELECTRONORTE'!K1203</f>
        <v>11</v>
      </c>
      <c r="H1235" s="9" t="str">
        <f>+'Info ELECTRONORTE'!L1203</f>
        <v>Postes</v>
      </c>
      <c r="I1235" s="9" t="str">
        <f>+'Info ELECTRONORTE'!M1203</f>
        <v>Concreto</v>
      </c>
      <c r="J1235" s="9" t="str">
        <f>+'Info ELECTRONORTE'!N1203</f>
        <v>PPC12</v>
      </c>
      <c r="K1235" s="9" t="str">
        <f>+IF(B1235="MOD INV_2018","Según corresponda",VLOOKUP(J1235,SICODI!$G$3:$K$2404,2,FALSE))</f>
        <v>POSTE DE CONCRETO ARMADO DE 11/300/120/285</v>
      </c>
      <c r="L1235" s="142">
        <f t="shared" si="55"/>
        <v>0.17</v>
      </c>
    </row>
    <row r="1236" spans="1:12" x14ac:dyDescent="0.25">
      <c r="A1236" s="53">
        <f>+'Info ELECTRONORTE'!A1204</f>
        <v>1200</v>
      </c>
      <c r="B1236" s="26" t="str">
        <f t="shared" si="56"/>
        <v>SICODI</v>
      </c>
      <c r="C1236" s="9" t="str">
        <f>+'Info ELECTRONORTE'!B1204</f>
        <v>LAMBAYEQUE</v>
      </c>
      <c r="D1236" s="9" t="str">
        <f>+'Info ELECTRONORTE'!C1204</f>
        <v>CUMBIL - CHICLAYO</v>
      </c>
      <c r="E1236" s="9" t="str">
        <f>+'Info ELECTRONORTE'!D1204</f>
        <v>CHICLAYO</v>
      </c>
      <c r="F1236" s="9" t="str">
        <f>+'Info ELECTRONORTE'!I1204</f>
        <v>Baja Tension</v>
      </c>
      <c r="G1236" s="9">
        <f>+'Info ELECTRONORTE'!K1204</f>
        <v>11</v>
      </c>
      <c r="H1236" s="9" t="str">
        <f>+'Info ELECTRONORTE'!L1204</f>
        <v>Postes</v>
      </c>
      <c r="I1236" s="9" t="str">
        <f>+'Info ELECTRONORTE'!M1204</f>
        <v>Concreto</v>
      </c>
      <c r="J1236" s="9" t="str">
        <f>+'Info ELECTRONORTE'!N1204</f>
        <v>PPC12</v>
      </c>
      <c r="K1236" s="9" t="str">
        <f>+IF(B1236="MOD INV_2018","Según corresponda",VLOOKUP(J1236,SICODI!$G$3:$K$2404,2,FALSE))</f>
        <v>POSTE DE CONCRETO ARMADO DE 11/300/120/285</v>
      </c>
      <c r="L1236" s="142">
        <f t="shared" si="55"/>
        <v>0.17</v>
      </c>
    </row>
    <row r="1237" spans="1:12" x14ac:dyDescent="0.25">
      <c r="A1237" s="53">
        <f>+'Info ELECTRONORTE'!A1205</f>
        <v>1201</v>
      </c>
      <c r="B1237" s="26" t="str">
        <f t="shared" si="56"/>
        <v>SICODI</v>
      </c>
      <c r="C1237" s="9" t="str">
        <f>+'Info ELECTRONORTE'!B1205</f>
        <v>LAMBAYEQUE</v>
      </c>
      <c r="D1237" s="9" t="str">
        <f>+'Info ELECTRONORTE'!C1205</f>
        <v>CUMBIL - CHICLAYO</v>
      </c>
      <c r="E1237" s="9" t="str">
        <f>+'Info ELECTRONORTE'!D1205</f>
        <v>CHICLAYO</v>
      </c>
      <c r="F1237" s="9" t="str">
        <f>+'Info ELECTRONORTE'!I1205</f>
        <v>Baja Tension</v>
      </c>
      <c r="G1237" s="9">
        <f>+'Info ELECTRONORTE'!K1205</f>
        <v>11</v>
      </c>
      <c r="H1237" s="9" t="str">
        <f>+'Info ELECTRONORTE'!L1205</f>
        <v>Postes</v>
      </c>
      <c r="I1237" s="9" t="str">
        <f>+'Info ELECTRONORTE'!M1205</f>
        <v>Concreto</v>
      </c>
      <c r="J1237" s="9" t="str">
        <f>+'Info ELECTRONORTE'!N1205</f>
        <v>PPC12</v>
      </c>
      <c r="K1237" s="9" t="str">
        <f>+IF(B1237="MOD INV_2018","Según corresponda",VLOOKUP(J1237,SICODI!$G$3:$K$2404,2,FALSE))</f>
        <v>POSTE DE CONCRETO ARMADO DE 11/300/120/285</v>
      </c>
      <c r="L1237" s="142">
        <f t="shared" si="55"/>
        <v>0.17</v>
      </c>
    </row>
    <row r="1238" spans="1:12" x14ac:dyDescent="0.25">
      <c r="A1238" s="53">
        <f>+'Info ELECTRONORTE'!A1206</f>
        <v>1202</v>
      </c>
      <c r="B1238" s="26" t="str">
        <f t="shared" si="56"/>
        <v>SICODI</v>
      </c>
      <c r="C1238" s="9" t="str">
        <f>+'Info ELECTRONORTE'!B1206</f>
        <v>LAMBAYEQUE</v>
      </c>
      <c r="D1238" s="9" t="str">
        <f>+'Info ELECTRONORTE'!C1206</f>
        <v>CUMBIL - CHICLAYO</v>
      </c>
      <c r="E1238" s="9" t="str">
        <f>+'Info ELECTRONORTE'!D1206</f>
        <v>CHICLAYO</v>
      </c>
      <c r="F1238" s="9" t="str">
        <f>+'Info ELECTRONORTE'!I1206</f>
        <v>Baja Tension</v>
      </c>
      <c r="G1238" s="9">
        <f>+'Info ELECTRONORTE'!K1206</f>
        <v>11</v>
      </c>
      <c r="H1238" s="9" t="str">
        <f>+'Info ELECTRONORTE'!L1206</f>
        <v>Postes</v>
      </c>
      <c r="I1238" s="9" t="str">
        <f>+'Info ELECTRONORTE'!M1206</f>
        <v>Concreto</v>
      </c>
      <c r="J1238" s="9" t="str">
        <f>+'Info ELECTRONORTE'!N1206</f>
        <v>PPC12</v>
      </c>
      <c r="K1238" s="9" t="str">
        <f>+IF(B1238="MOD INV_2018","Según corresponda",VLOOKUP(J1238,SICODI!$G$3:$K$2404,2,FALSE))</f>
        <v>POSTE DE CONCRETO ARMADO DE 11/300/120/285</v>
      </c>
      <c r="L1238" s="142">
        <f t="shared" si="55"/>
        <v>0.17</v>
      </c>
    </row>
    <row r="1239" spans="1:12" x14ac:dyDescent="0.25">
      <c r="A1239" s="53">
        <f>+'Info ELECTRONORTE'!A1207</f>
        <v>1203</v>
      </c>
      <c r="B1239" s="26" t="str">
        <f t="shared" si="56"/>
        <v>SICODI</v>
      </c>
      <c r="C1239" s="9" t="str">
        <f>+'Info ELECTRONORTE'!B1207</f>
        <v>LAMBAYEQUE</v>
      </c>
      <c r="D1239" s="9" t="str">
        <f>+'Info ELECTRONORTE'!C1207</f>
        <v>CUMBIL - CHICLAYO</v>
      </c>
      <c r="E1239" s="9" t="str">
        <f>+'Info ELECTRONORTE'!D1207</f>
        <v>CHICLAYO</v>
      </c>
      <c r="F1239" s="9" t="str">
        <f>+'Info ELECTRONORTE'!I1207</f>
        <v>Baja Tension</v>
      </c>
      <c r="G1239" s="9">
        <f>+'Info ELECTRONORTE'!K1207</f>
        <v>11</v>
      </c>
      <c r="H1239" s="9" t="str">
        <f>+'Info ELECTRONORTE'!L1207</f>
        <v>Postes</v>
      </c>
      <c r="I1239" s="9" t="str">
        <f>+'Info ELECTRONORTE'!M1207</f>
        <v>Concreto</v>
      </c>
      <c r="J1239" s="9" t="str">
        <f>+'Info ELECTRONORTE'!N1207</f>
        <v>PPC12</v>
      </c>
      <c r="K1239" s="9" t="str">
        <f>+IF(B1239="MOD INV_2018","Según corresponda",VLOOKUP(J1239,SICODI!$G$3:$K$2404,2,FALSE))</f>
        <v>POSTE DE CONCRETO ARMADO DE 11/300/120/285</v>
      </c>
      <c r="L1239" s="142">
        <f t="shared" si="55"/>
        <v>0.17</v>
      </c>
    </row>
    <row r="1240" spans="1:12" x14ac:dyDescent="0.25">
      <c r="A1240" s="53">
        <f>+'Info ELECTRONORTE'!A1208</f>
        <v>1204</v>
      </c>
      <c r="B1240" s="26" t="str">
        <f t="shared" si="56"/>
        <v>SICODI</v>
      </c>
      <c r="C1240" s="9" t="str">
        <f>+'Info ELECTRONORTE'!B1208</f>
        <v>LAMBAYEQUE</v>
      </c>
      <c r="D1240" s="9" t="str">
        <f>+'Info ELECTRONORTE'!C1208</f>
        <v>CUMBIL - CHICLAYO</v>
      </c>
      <c r="E1240" s="9" t="str">
        <f>+'Info ELECTRONORTE'!D1208</f>
        <v>CHICLAYO</v>
      </c>
      <c r="F1240" s="9" t="str">
        <f>+'Info ELECTRONORTE'!I1208</f>
        <v>Baja Tension</v>
      </c>
      <c r="G1240" s="9">
        <f>+'Info ELECTRONORTE'!K1208</f>
        <v>11</v>
      </c>
      <c r="H1240" s="9" t="str">
        <f>+'Info ELECTRONORTE'!L1208</f>
        <v>Postes</v>
      </c>
      <c r="I1240" s="9" t="str">
        <f>+'Info ELECTRONORTE'!M1208</f>
        <v>Concreto</v>
      </c>
      <c r="J1240" s="9" t="str">
        <f>+'Info ELECTRONORTE'!N1208</f>
        <v>PPC12</v>
      </c>
      <c r="K1240" s="9" t="str">
        <f>+IF(B1240="MOD INV_2018","Según corresponda",VLOOKUP(J1240,SICODI!$G$3:$K$2404,2,FALSE))</f>
        <v>POSTE DE CONCRETO ARMADO DE 11/300/120/285</v>
      </c>
      <c r="L1240" s="142">
        <f t="shared" si="55"/>
        <v>0.17</v>
      </c>
    </row>
    <row r="1241" spans="1:12" x14ac:dyDescent="0.25">
      <c r="A1241" s="53">
        <f>+'Info ELECTRONORTE'!A1209</f>
        <v>1205</v>
      </c>
      <c r="B1241" s="26" t="str">
        <f t="shared" si="56"/>
        <v>SICODI</v>
      </c>
      <c r="C1241" s="9" t="str">
        <f>+'Info ELECTRONORTE'!B1209</f>
        <v>LAMBAYEQUE</v>
      </c>
      <c r="D1241" s="9" t="str">
        <f>+'Info ELECTRONORTE'!C1209</f>
        <v>CUMBIL - CHICLAYO</v>
      </c>
      <c r="E1241" s="9" t="str">
        <f>+'Info ELECTRONORTE'!D1209</f>
        <v>CHICLAYO</v>
      </c>
      <c r="F1241" s="9" t="str">
        <f>+'Info ELECTRONORTE'!I1209</f>
        <v>Baja Tension</v>
      </c>
      <c r="G1241" s="9">
        <f>+'Info ELECTRONORTE'!K1209</f>
        <v>11</v>
      </c>
      <c r="H1241" s="9" t="str">
        <f>+'Info ELECTRONORTE'!L1209</f>
        <v>Postes</v>
      </c>
      <c r="I1241" s="9" t="str">
        <f>+'Info ELECTRONORTE'!M1209</f>
        <v>Concreto</v>
      </c>
      <c r="J1241" s="9" t="str">
        <f>+'Info ELECTRONORTE'!N1209</f>
        <v>PPC12</v>
      </c>
      <c r="K1241" s="9" t="str">
        <f>+IF(B1241="MOD INV_2018","Según corresponda",VLOOKUP(J1241,SICODI!$G$3:$K$2404,2,FALSE))</f>
        <v>POSTE DE CONCRETO ARMADO DE 11/300/120/285</v>
      </c>
      <c r="L1241" s="142">
        <f t="shared" si="55"/>
        <v>0.17</v>
      </c>
    </row>
    <row r="1242" spans="1:12" x14ac:dyDescent="0.25">
      <c r="A1242" s="53">
        <f>+'Info ELECTRONORTE'!A1210</f>
        <v>1206</v>
      </c>
      <c r="B1242" s="26" t="str">
        <f t="shared" si="56"/>
        <v>SICODI</v>
      </c>
      <c r="C1242" s="9" t="str">
        <f>+'Info ELECTRONORTE'!B1210</f>
        <v>LAMBAYEQUE</v>
      </c>
      <c r="D1242" s="9" t="str">
        <f>+'Info ELECTRONORTE'!C1210</f>
        <v>CUMBIL - CHICLAYO</v>
      </c>
      <c r="E1242" s="9" t="str">
        <f>+'Info ELECTRONORTE'!D1210</f>
        <v>CHICLAYO</v>
      </c>
      <c r="F1242" s="9" t="str">
        <f>+'Info ELECTRONORTE'!I1210</f>
        <v>Baja Tension</v>
      </c>
      <c r="G1242" s="9">
        <f>+'Info ELECTRONORTE'!K1210</f>
        <v>11</v>
      </c>
      <c r="H1242" s="9" t="str">
        <f>+'Info ELECTRONORTE'!L1210</f>
        <v>Postes</v>
      </c>
      <c r="I1242" s="9" t="str">
        <f>+'Info ELECTRONORTE'!M1210</f>
        <v>Concreto</v>
      </c>
      <c r="J1242" s="9" t="str">
        <f>+'Info ELECTRONORTE'!N1210</f>
        <v>PPC12</v>
      </c>
      <c r="K1242" s="9" t="str">
        <f>+IF(B1242="MOD INV_2018","Según corresponda",VLOOKUP(J1242,SICODI!$G$3:$K$2404,2,FALSE))</f>
        <v>POSTE DE CONCRETO ARMADO DE 11/300/120/285</v>
      </c>
      <c r="L1242" s="142">
        <f t="shared" si="55"/>
        <v>0.17</v>
      </c>
    </row>
    <row r="1243" spans="1:12" x14ac:dyDescent="0.25">
      <c r="A1243" s="53">
        <f>+'Info ELECTRONORTE'!A1211</f>
        <v>1207</v>
      </c>
      <c r="B1243" s="26" t="str">
        <f t="shared" si="56"/>
        <v>SICODI</v>
      </c>
      <c r="C1243" s="9" t="str">
        <f>+'Info ELECTRONORTE'!B1211</f>
        <v>LAMBAYEQUE</v>
      </c>
      <c r="D1243" s="9" t="str">
        <f>+'Info ELECTRONORTE'!C1211</f>
        <v>CUMBIL - CHICLAYO</v>
      </c>
      <c r="E1243" s="9" t="str">
        <f>+'Info ELECTRONORTE'!D1211</f>
        <v>CHICLAYO</v>
      </c>
      <c r="F1243" s="9" t="str">
        <f>+'Info ELECTRONORTE'!I1211</f>
        <v>Baja Tension</v>
      </c>
      <c r="G1243" s="9">
        <f>+'Info ELECTRONORTE'!K1211</f>
        <v>11</v>
      </c>
      <c r="H1243" s="9" t="str">
        <f>+'Info ELECTRONORTE'!L1211</f>
        <v>Postes</v>
      </c>
      <c r="I1243" s="9" t="str">
        <f>+'Info ELECTRONORTE'!M1211</f>
        <v>Concreto</v>
      </c>
      <c r="J1243" s="9" t="str">
        <f>+'Info ELECTRONORTE'!N1211</f>
        <v>PPC12</v>
      </c>
      <c r="K1243" s="9" t="str">
        <f>+IF(B1243="MOD INV_2018","Según corresponda",VLOOKUP(J1243,SICODI!$G$3:$K$2404,2,FALSE))</f>
        <v>POSTE DE CONCRETO ARMADO DE 11/300/120/285</v>
      </c>
      <c r="L1243" s="142">
        <f t="shared" si="55"/>
        <v>0.17</v>
      </c>
    </row>
    <row r="1244" spans="1:12" x14ac:dyDescent="0.25">
      <c r="A1244" s="53">
        <f>+'Info ELECTRONORTE'!A1212</f>
        <v>1208</v>
      </c>
      <c r="B1244" s="26" t="str">
        <f t="shared" si="56"/>
        <v>SICODI</v>
      </c>
      <c r="C1244" s="9" t="str">
        <f>+'Info ELECTRONORTE'!B1212</f>
        <v>LAMBAYEQUE</v>
      </c>
      <c r="D1244" s="9" t="str">
        <f>+'Info ELECTRONORTE'!C1212</f>
        <v>CUMBIL - CHICLAYO</v>
      </c>
      <c r="E1244" s="9" t="str">
        <f>+'Info ELECTRONORTE'!D1212</f>
        <v>CHICLAYO</v>
      </c>
      <c r="F1244" s="9" t="str">
        <f>+'Info ELECTRONORTE'!I1212</f>
        <v>Baja Tension</v>
      </c>
      <c r="G1244" s="9">
        <f>+'Info ELECTRONORTE'!K1212</f>
        <v>11</v>
      </c>
      <c r="H1244" s="9" t="str">
        <f>+'Info ELECTRONORTE'!L1212</f>
        <v>Postes</v>
      </c>
      <c r="I1244" s="9" t="str">
        <f>+'Info ELECTRONORTE'!M1212</f>
        <v>Concreto</v>
      </c>
      <c r="J1244" s="9" t="str">
        <f>+'Info ELECTRONORTE'!N1212</f>
        <v>PPC12</v>
      </c>
      <c r="K1244" s="9" t="str">
        <f>+IF(B1244="MOD INV_2018","Según corresponda",VLOOKUP(J1244,SICODI!$G$3:$K$2404,2,FALSE))</f>
        <v>POSTE DE CONCRETO ARMADO DE 11/300/120/285</v>
      </c>
      <c r="L1244" s="142">
        <f t="shared" si="55"/>
        <v>0.17</v>
      </c>
    </row>
    <row r="1245" spans="1:12" x14ac:dyDescent="0.25">
      <c r="A1245" s="53">
        <f>+'Info ELECTRONORTE'!A1213</f>
        <v>1209</v>
      </c>
      <c r="B1245" s="26" t="str">
        <f t="shared" si="56"/>
        <v>SICODI</v>
      </c>
      <c r="C1245" s="9" t="str">
        <f>+'Info ELECTRONORTE'!B1213</f>
        <v>LAMBAYEQUE</v>
      </c>
      <c r="D1245" s="9" t="str">
        <f>+'Info ELECTRONORTE'!C1213</f>
        <v>CUMBIL - CHICLAYO</v>
      </c>
      <c r="E1245" s="9" t="str">
        <f>+'Info ELECTRONORTE'!D1213</f>
        <v>CHICLAYO</v>
      </c>
      <c r="F1245" s="9" t="str">
        <f>+'Info ELECTRONORTE'!I1213</f>
        <v>Baja Tension</v>
      </c>
      <c r="G1245" s="9">
        <f>+'Info ELECTRONORTE'!K1213</f>
        <v>11</v>
      </c>
      <c r="H1245" s="9" t="str">
        <f>+'Info ELECTRONORTE'!L1213</f>
        <v>Postes</v>
      </c>
      <c r="I1245" s="9" t="str">
        <f>+'Info ELECTRONORTE'!M1213</f>
        <v>Concreto</v>
      </c>
      <c r="J1245" s="9" t="str">
        <f>+'Info ELECTRONORTE'!N1213</f>
        <v>PPC12</v>
      </c>
      <c r="K1245" s="9" t="str">
        <f>+IF(B1245="MOD INV_2018","Según corresponda",VLOOKUP(J1245,SICODI!$G$3:$K$2404,2,FALSE))</f>
        <v>POSTE DE CONCRETO ARMADO DE 11/300/120/285</v>
      </c>
      <c r="L1245" s="142">
        <f t="shared" si="55"/>
        <v>0.17</v>
      </c>
    </row>
    <row r="1246" spans="1:12" x14ac:dyDescent="0.25">
      <c r="A1246" s="53">
        <f>+'Info ELECTRONORTE'!A1214</f>
        <v>1210</v>
      </c>
      <c r="B1246" s="26" t="str">
        <f t="shared" si="56"/>
        <v>SICODI</v>
      </c>
      <c r="C1246" s="9" t="str">
        <f>+'Info ELECTRONORTE'!B1214</f>
        <v>LAMBAYEQUE</v>
      </c>
      <c r="D1246" s="9" t="str">
        <f>+'Info ELECTRONORTE'!C1214</f>
        <v>CUMBIL - CHICLAYO</v>
      </c>
      <c r="E1246" s="9" t="str">
        <f>+'Info ELECTRONORTE'!D1214</f>
        <v>CHICLAYO</v>
      </c>
      <c r="F1246" s="9" t="str">
        <f>+'Info ELECTRONORTE'!I1214</f>
        <v>Baja Tension</v>
      </c>
      <c r="G1246" s="9">
        <f>+'Info ELECTRONORTE'!K1214</f>
        <v>11</v>
      </c>
      <c r="H1246" s="9" t="str">
        <f>+'Info ELECTRONORTE'!L1214</f>
        <v>Postes</v>
      </c>
      <c r="I1246" s="9" t="str">
        <f>+'Info ELECTRONORTE'!M1214</f>
        <v>Concreto</v>
      </c>
      <c r="J1246" s="9" t="str">
        <f>+'Info ELECTRONORTE'!N1214</f>
        <v>PPC12</v>
      </c>
      <c r="K1246" s="9" t="str">
        <f>+IF(B1246="MOD INV_2018","Según corresponda",VLOOKUP(J1246,SICODI!$G$3:$K$2404,2,FALSE))</f>
        <v>POSTE DE CONCRETO ARMADO DE 11/300/120/285</v>
      </c>
      <c r="L1246" s="142">
        <f t="shared" si="55"/>
        <v>0.17</v>
      </c>
    </row>
    <row r="1247" spans="1:12" x14ac:dyDescent="0.25">
      <c r="A1247" s="53">
        <f>+'Info ELECTRONORTE'!A1215</f>
        <v>1211</v>
      </c>
      <c r="B1247" s="26" t="str">
        <f t="shared" si="56"/>
        <v>SICODI</v>
      </c>
      <c r="C1247" s="9" t="str">
        <f>+'Info ELECTRONORTE'!B1215</f>
        <v>LAMBAYEQUE</v>
      </c>
      <c r="D1247" s="9" t="str">
        <f>+'Info ELECTRONORTE'!C1215</f>
        <v>CUMBIL - CHICLAYO</v>
      </c>
      <c r="E1247" s="9" t="str">
        <f>+'Info ELECTRONORTE'!D1215</f>
        <v>CHICLAYO</v>
      </c>
      <c r="F1247" s="9" t="str">
        <f>+'Info ELECTRONORTE'!I1215</f>
        <v>Baja Tension</v>
      </c>
      <c r="G1247" s="9">
        <f>+'Info ELECTRONORTE'!K1215</f>
        <v>11</v>
      </c>
      <c r="H1247" s="9" t="str">
        <f>+'Info ELECTRONORTE'!L1215</f>
        <v>Postes</v>
      </c>
      <c r="I1247" s="9" t="str">
        <f>+'Info ELECTRONORTE'!M1215</f>
        <v>Concreto</v>
      </c>
      <c r="J1247" s="9" t="str">
        <f>+'Info ELECTRONORTE'!N1215</f>
        <v>PPC12</v>
      </c>
      <c r="K1247" s="9" t="str">
        <f>+IF(B1247="MOD INV_2018","Según corresponda",VLOOKUP(J1247,SICODI!$G$3:$K$2404,2,FALSE))</f>
        <v>POSTE DE CONCRETO ARMADO DE 11/300/120/285</v>
      </c>
      <c r="L1247" s="142">
        <f t="shared" si="55"/>
        <v>0.17</v>
      </c>
    </row>
    <row r="1248" spans="1:12" x14ac:dyDescent="0.25">
      <c r="A1248" s="53">
        <f>+'Info ELECTRONORTE'!A1216</f>
        <v>1212</v>
      </c>
      <c r="B1248" s="26" t="str">
        <f t="shared" si="56"/>
        <v>SICODI</v>
      </c>
      <c r="C1248" s="9" t="str">
        <f>+'Info ELECTRONORTE'!B1216</f>
        <v>LAMBAYEQUE</v>
      </c>
      <c r="D1248" s="9" t="str">
        <f>+'Info ELECTRONORTE'!C1216</f>
        <v>CUMBIL - CHICLAYO</v>
      </c>
      <c r="E1248" s="9" t="str">
        <f>+'Info ELECTRONORTE'!D1216</f>
        <v>CHICLAYO</v>
      </c>
      <c r="F1248" s="9" t="str">
        <f>+'Info ELECTRONORTE'!I1216</f>
        <v>Baja Tension</v>
      </c>
      <c r="G1248" s="9">
        <f>+'Info ELECTRONORTE'!K1216</f>
        <v>11</v>
      </c>
      <c r="H1248" s="9" t="str">
        <f>+'Info ELECTRONORTE'!L1216</f>
        <v>Postes</v>
      </c>
      <c r="I1248" s="9" t="str">
        <f>+'Info ELECTRONORTE'!M1216</f>
        <v>Concreto</v>
      </c>
      <c r="J1248" s="9" t="str">
        <f>+'Info ELECTRONORTE'!N1216</f>
        <v>PPC12</v>
      </c>
      <c r="K1248" s="9" t="str">
        <f>+IF(B1248="MOD INV_2018","Según corresponda",VLOOKUP(J1248,SICODI!$G$3:$K$2404,2,FALSE))</f>
        <v>POSTE DE CONCRETO ARMADO DE 11/300/120/285</v>
      </c>
      <c r="L1248" s="142">
        <f t="shared" si="55"/>
        <v>0.17</v>
      </c>
    </row>
    <row r="1249" spans="1:12" x14ac:dyDescent="0.25">
      <c r="A1249" s="53">
        <f>+'Info ELECTRONORTE'!A1217</f>
        <v>1213</v>
      </c>
      <c r="B1249" s="26" t="str">
        <f t="shared" si="56"/>
        <v>SICODI</v>
      </c>
      <c r="C1249" s="9" t="str">
        <f>+'Info ELECTRONORTE'!B1217</f>
        <v>LAMBAYEQUE</v>
      </c>
      <c r="D1249" s="9" t="str">
        <f>+'Info ELECTRONORTE'!C1217</f>
        <v>CUMBIL - CHICLAYO</v>
      </c>
      <c r="E1249" s="9" t="str">
        <f>+'Info ELECTRONORTE'!D1217</f>
        <v>CHICLAYO</v>
      </c>
      <c r="F1249" s="9" t="str">
        <f>+'Info ELECTRONORTE'!I1217</f>
        <v>Baja Tension</v>
      </c>
      <c r="G1249" s="9">
        <f>+'Info ELECTRONORTE'!K1217</f>
        <v>11</v>
      </c>
      <c r="H1249" s="9" t="str">
        <f>+'Info ELECTRONORTE'!L1217</f>
        <v>Postes</v>
      </c>
      <c r="I1249" s="9" t="str">
        <f>+'Info ELECTRONORTE'!M1217</f>
        <v>Concreto</v>
      </c>
      <c r="J1249" s="9" t="str">
        <f>+'Info ELECTRONORTE'!N1217</f>
        <v>PPC12</v>
      </c>
      <c r="K1249" s="9" t="str">
        <f>+IF(B1249="MOD INV_2018","Según corresponda",VLOOKUP(J1249,SICODI!$G$3:$K$2404,2,FALSE))</f>
        <v>POSTE DE CONCRETO ARMADO DE 11/300/120/285</v>
      </c>
      <c r="L1249" s="142">
        <f t="shared" si="55"/>
        <v>0.17</v>
      </c>
    </row>
    <row r="1250" spans="1:12" x14ac:dyDescent="0.25">
      <c r="A1250" s="53">
        <f>+'Info ELECTRONORTE'!A1218</f>
        <v>1214</v>
      </c>
      <c r="B1250" s="26" t="str">
        <f t="shared" si="56"/>
        <v>SICODI</v>
      </c>
      <c r="C1250" s="9" t="str">
        <f>+'Info ELECTRONORTE'!B1218</f>
        <v>LAMBAYEQUE</v>
      </c>
      <c r="D1250" s="9" t="str">
        <f>+'Info ELECTRONORTE'!C1218</f>
        <v>CUMBIL - CHICLAYO</v>
      </c>
      <c r="E1250" s="9" t="str">
        <f>+'Info ELECTRONORTE'!D1218</f>
        <v>CHICLAYO</v>
      </c>
      <c r="F1250" s="9" t="str">
        <f>+'Info ELECTRONORTE'!I1218</f>
        <v>Baja Tension</v>
      </c>
      <c r="G1250" s="9">
        <f>+'Info ELECTRONORTE'!K1218</f>
        <v>11</v>
      </c>
      <c r="H1250" s="9" t="str">
        <f>+'Info ELECTRONORTE'!L1218</f>
        <v>Postes</v>
      </c>
      <c r="I1250" s="9" t="str">
        <f>+'Info ELECTRONORTE'!M1218</f>
        <v>Concreto</v>
      </c>
      <c r="J1250" s="9" t="str">
        <f>+'Info ELECTRONORTE'!N1218</f>
        <v>PPC12</v>
      </c>
      <c r="K1250" s="9" t="str">
        <f>+IF(B1250="MOD INV_2018","Según corresponda",VLOOKUP(J1250,SICODI!$G$3:$K$2404,2,FALSE))</f>
        <v>POSTE DE CONCRETO ARMADO DE 11/300/120/285</v>
      </c>
      <c r="L1250" s="142">
        <f t="shared" si="55"/>
        <v>0.17</v>
      </c>
    </row>
    <row r="1251" spans="1:12" x14ac:dyDescent="0.25">
      <c r="A1251" s="53">
        <f>+'Info ELECTRONORTE'!A1219</f>
        <v>1215</v>
      </c>
      <c r="B1251" s="26" t="str">
        <f t="shared" si="56"/>
        <v>SICODI</v>
      </c>
      <c r="C1251" s="9" t="str">
        <f>+'Info ELECTRONORTE'!B1219</f>
        <v>LAMBAYEQUE</v>
      </c>
      <c r="D1251" s="9" t="str">
        <f>+'Info ELECTRONORTE'!C1219</f>
        <v>CUMBIL - CHICLAYO</v>
      </c>
      <c r="E1251" s="9" t="str">
        <f>+'Info ELECTRONORTE'!D1219</f>
        <v>CHICLAYO</v>
      </c>
      <c r="F1251" s="9" t="str">
        <f>+'Info ELECTRONORTE'!I1219</f>
        <v>Baja Tension</v>
      </c>
      <c r="G1251" s="9">
        <f>+'Info ELECTRONORTE'!K1219</f>
        <v>11</v>
      </c>
      <c r="H1251" s="9" t="str">
        <f>+'Info ELECTRONORTE'!L1219</f>
        <v>Postes</v>
      </c>
      <c r="I1251" s="9" t="str">
        <f>+'Info ELECTRONORTE'!M1219</f>
        <v>Concreto</v>
      </c>
      <c r="J1251" s="9" t="str">
        <f>+'Info ELECTRONORTE'!N1219</f>
        <v>PPC12</v>
      </c>
      <c r="K1251" s="9" t="str">
        <f>+IF(B1251="MOD INV_2018","Según corresponda",VLOOKUP(J1251,SICODI!$G$3:$K$2404,2,FALSE))</f>
        <v>POSTE DE CONCRETO ARMADO DE 11/300/120/285</v>
      </c>
      <c r="L1251" s="142">
        <f t="shared" si="55"/>
        <v>0.17</v>
      </c>
    </row>
    <row r="1252" spans="1:12" x14ac:dyDescent="0.25">
      <c r="A1252" s="53">
        <f>+'Info ELECTRONORTE'!A1220</f>
        <v>1216</v>
      </c>
      <c r="B1252" s="26" t="str">
        <f t="shared" si="56"/>
        <v>SICODI</v>
      </c>
      <c r="C1252" s="9" t="str">
        <f>+'Info ELECTRONORTE'!B1220</f>
        <v>LAMBAYEQUE</v>
      </c>
      <c r="D1252" s="9" t="str">
        <f>+'Info ELECTRONORTE'!C1220</f>
        <v>CUMBIL - CHICLAYO</v>
      </c>
      <c r="E1252" s="9" t="str">
        <f>+'Info ELECTRONORTE'!D1220</f>
        <v>CHICLAYO</v>
      </c>
      <c r="F1252" s="9" t="str">
        <f>+'Info ELECTRONORTE'!I1220</f>
        <v>Baja Tension</v>
      </c>
      <c r="G1252" s="9">
        <f>+'Info ELECTRONORTE'!K1220</f>
        <v>11</v>
      </c>
      <c r="H1252" s="9" t="str">
        <f>+'Info ELECTRONORTE'!L1220</f>
        <v>Postes</v>
      </c>
      <c r="I1252" s="9" t="str">
        <f>+'Info ELECTRONORTE'!M1220</f>
        <v>Concreto</v>
      </c>
      <c r="J1252" s="9" t="str">
        <f>+'Info ELECTRONORTE'!N1220</f>
        <v>PPC12</v>
      </c>
      <c r="K1252" s="9" t="str">
        <f>+IF(B1252="MOD INV_2018","Según corresponda",VLOOKUP(J1252,SICODI!$G$3:$K$2404,2,FALSE))</f>
        <v>POSTE DE CONCRETO ARMADO DE 11/300/120/285</v>
      </c>
      <c r="L1252" s="142">
        <f t="shared" si="55"/>
        <v>0.17</v>
      </c>
    </row>
    <row r="1253" spans="1:12" x14ac:dyDescent="0.25">
      <c r="A1253" s="53">
        <f>+'Info ELECTRONORTE'!A1221</f>
        <v>1217</v>
      </c>
      <c r="B1253" s="26" t="str">
        <f t="shared" si="56"/>
        <v>SICODI</v>
      </c>
      <c r="C1253" s="9" t="str">
        <f>+'Info ELECTRONORTE'!B1221</f>
        <v>LAMBAYEQUE</v>
      </c>
      <c r="D1253" s="9" t="str">
        <f>+'Info ELECTRONORTE'!C1221</f>
        <v>CUMBIL - CHICLAYO</v>
      </c>
      <c r="E1253" s="9" t="str">
        <f>+'Info ELECTRONORTE'!D1221</f>
        <v>CHICLAYO</v>
      </c>
      <c r="F1253" s="9" t="str">
        <f>+'Info ELECTRONORTE'!I1221</f>
        <v>Baja Tension</v>
      </c>
      <c r="G1253" s="9">
        <f>+'Info ELECTRONORTE'!K1221</f>
        <v>11</v>
      </c>
      <c r="H1253" s="9" t="str">
        <f>+'Info ELECTRONORTE'!L1221</f>
        <v>Postes</v>
      </c>
      <c r="I1253" s="9" t="str">
        <f>+'Info ELECTRONORTE'!M1221</f>
        <v>Concreto</v>
      </c>
      <c r="J1253" s="9" t="str">
        <f>+'Info ELECTRONORTE'!N1221</f>
        <v>PPC12</v>
      </c>
      <c r="K1253" s="9" t="str">
        <f>+IF(B1253="MOD INV_2018","Según corresponda",VLOOKUP(J1253,SICODI!$G$3:$K$2404,2,FALSE))</f>
        <v>POSTE DE CONCRETO ARMADO DE 11/300/120/285</v>
      </c>
      <c r="L1253" s="142">
        <f t="shared" ref="L1253:L1316" si="57">+IF(K1253="Según corresponda","Según corresponda",VLOOKUP(K1253,$O$37:$P$49,2,FALSE))</f>
        <v>0.17</v>
      </c>
    </row>
    <row r="1254" spans="1:12" x14ac:dyDescent="0.25">
      <c r="A1254" s="53">
        <f>+'Info ELECTRONORTE'!A1222</f>
        <v>1218</v>
      </c>
      <c r="B1254" s="26" t="str">
        <f t="shared" ref="B1254:B1317" si="58">+IF(ISERROR(INDEX($B$8:$B$31,MATCH(J1254,$J$8:$J$31,0)))=TRUE,"MOD INV_2018",INDEX($B$8:$B$31,MATCH(J1254,$J$8:$J$31,0)))</f>
        <v>SICODI</v>
      </c>
      <c r="C1254" s="9" t="str">
        <f>+'Info ELECTRONORTE'!B1222</f>
        <v>LAMBAYEQUE</v>
      </c>
      <c r="D1254" s="9" t="str">
        <f>+'Info ELECTRONORTE'!C1222</f>
        <v>CUMBIL - CHICLAYO</v>
      </c>
      <c r="E1254" s="9" t="str">
        <f>+'Info ELECTRONORTE'!D1222</f>
        <v>CHICLAYO</v>
      </c>
      <c r="F1254" s="9" t="str">
        <f>+'Info ELECTRONORTE'!I1222</f>
        <v>Baja Tension</v>
      </c>
      <c r="G1254" s="9">
        <f>+'Info ELECTRONORTE'!K1222</f>
        <v>11</v>
      </c>
      <c r="H1254" s="9" t="str">
        <f>+'Info ELECTRONORTE'!L1222</f>
        <v>Postes</v>
      </c>
      <c r="I1254" s="9" t="str">
        <f>+'Info ELECTRONORTE'!M1222</f>
        <v>Concreto</v>
      </c>
      <c r="J1254" s="9" t="str">
        <f>+'Info ELECTRONORTE'!N1222</f>
        <v>PPC12</v>
      </c>
      <c r="K1254" s="9" t="str">
        <f>+IF(B1254="MOD INV_2018","Según corresponda",VLOOKUP(J1254,SICODI!$G$3:$K$2404,2,FALSE))</f>
        <v>POSTE DE CONCRETO ARMADO DE 11/300/120/285</v>
      </c>
      <c r="L1254" s="142">
        <f t="shared" si="57"/>
        <v>0.17</v>
      </c>
    </row>
    <row r="1255" spans="1:12" x14ac:dyDescent="0.25">
      <c r="A1255" s="53">
        <f>+'Info ELECTRONORTE'!A1223</f>
        <v>1219</v>
      </c>
      <c r="B1255" s="26" t="str">
        <f t="shared" si="58"/>
        <v>SICODI</v>
      </c>
      <c r="C1255" s="9" t="str">
        <f>+'Info ELECTRONORTE'!B1223</f>
        <v>LAMBAYEQUE</v>
      </c>
      <c r="D1255" s="9" t="str">
        <f>+'Info ELECTRONORTE'!C1223</f>
        <v>CUMBIL - CHICLAYO</v>
      </c>
      <c r="E1255" s="9" t="str">
        <f>+'Info ELECTRONORTE'!D1223</f>
        <v>CHICLAYO</v>
      </c>
      <c r="F1255" s="9" t="str">
        <f>+'Info ELECTRONORTE'!I1223</f>
        <v>Baja Tension</v>
      </c>
      <c r="G1255" s="9">
        <f>+'Info ELECTRONORTE'!K1223</f>
        <v>11</v>
      </c>
      <c r="H1255" s="9" t="str">
        <f>+'Info ELECTRONORTE'!L1223</f>
        <v>Postes</v>
      </c>
      <c r="I1255" s="9" t="str">
        <f>+'Info ELECTRONORTE'!M1223</f>
        <v>Concreto</v>
      </c>
      <c r="J1255" s="9" t="str">
        <f>+'Info ELECTRONORTE'!N1223</f>
        <v>PPC12</v>
      </c>
      <c r="K1255" s="9" t="str">
        <f>+IF(B1255="MOD INV_2018","Según corresponda",VLOOKUP(J1255,SICODI!$G$3:$K$2404,2,FALSE))</f>
        <v>POSTE DE CONCRETO ARMADO DE 11/300/120/285</v>
      </c>
      <c r="L1255" s="142">
        <f t="shared" si="57"/>
        <v>0.17</v>
      </c>
    </row>
    <row r="1256" spans="1:12" x14ac:dyDescent="0.25">
      <c r="A1256" s="53">
        <f>+'Info ELECTRONORTE'!A1224</f>
        <v>1220</v>
      </c>
      <c r="B1256" s="26" t="str">
        <f t="shared" si="58"/>
        <v>SICODI</v>
      </c>
      <c r="C1256" s="9" t="str">
        <f>+'Info ELECTRONORTE'!B1224</f>
        <v>LAMBAYEQUE</v>
      </c>
      <c r="D1256" s="9" t="str">
        <f>+'Info ELECTRONORTE'!C1224</f>
        <v>CUMBIL - CHICLAYO</v>
      </c>
      <c r="E1256" s="9" t="str">
        <f>+'Info ELECTRONORTE'!D1224</f>
        <v>CHICLAYO</v>
      </c>
      <c r="F1256" s="9" t="str">
        <f>+'Info ELECTRONORTE'!I1224</f>
        <v>Baja Tension</v>
      </c>
      <c r="G1256" s="9">
        <f>+'Info ELECTRONORTE'!K1224</f>
        <v>11</v>
      </c>
      <c r="H1256" s="9" t="str">
        <f>+'Info ELECTRONORTE'!L1224</f>
        <v>Postes</v>
      </c>
      <c r="I1256" s="9" t="str">
        <f>+'Info ELECTRONORTE'!M1224</f>
        <v>Concreto</v>
      </c>
      <c r="J1256" s="9" t="str">
        <f>+'Info ELECTRONORTE'!N1224</f>
        <v>PPC12</v>
      </c>
      <c r="K1256" s="9" t="str">
        <f>+IF(B1256="MOD INV_2018","Según corresponda",VLOOKUP(J1256,SICODI!$G$3:$K$2404,2,FALSE))</f>
        <v>POSTE DE CONCRETO ARMADO DE 11/300/120/285</v>
      </c>
      <c r="L1256" s="142">
        <f t="shared" si="57"/>
        <v>0.17</v>
      </c>
    </row>
    <row r="1257" spans="1:12" x14ac:dyDescent="0.25">
      <c r="A1257" s="53">
        <f>+'Info ELECTRONORTE'!A1225</f>
        <v>1221</v>
      </c>
      <c r="B1257" s="26" t="str">
        <f t="shared" si="58"/>
        <v>SICODI</v>
      </c>
      <c r="C1257" s="9" t="str">
        <f>+'Info ELECTRONORTE'!B1225</f>
        <v>LAMBAYEQUE</v>
      </c>
      <c r="D1257" s="9" t="str">
        <f>+'Info ELECTRONORTE'!C1225</f>
        <v>CUMBIL - CHICLAYO</v>
      </c>
      <c r="E1257" s="9" t="str">
        <f>+'Info ELECTRONORTE'!D1225</f>
        <v>CHICLAYO</v>
      </c>
      <c r="F1257" s="9" t="str">
        <f>+'Info ELECTRONORTE'!I1225</f>
        <v>Baja Tension</v>
      </c>
      <c r="G1257" s="9">
        <f>+'Info ELECTRONORTE'!K1225</f>
        <v>11</v>
      </c>
      <c r="H1257" s="9" t="str">
        <f>+'Info ELECTRONORTE'!L1225</f>
        <v>Postes</v>
      </c>
      <c r="I1257" s="9" t="str">
        <f>+'Info ELECTRONORTE'!M1225</f>
        <v>Concreto</v>
      </c>
      <c r="J1257" s="9" t="str">
        <f>+'Info ELECTRONORTE'!N1225</f>
        <v>PPC12</v>
      </c>
      <c r="K1257" s="9" t="str">
        <f>+IF(B1257="MOD INV_2018","Según corresponda",VLOOKUP(J1257,SICODI!$G$3:$K$2404,2,FALSE))</f>
        <v>POSTE DE CONCRETO ARMADO DE 11/300/120/285</v>
      </c>
      <c r="L1257" s="142">
        <f t="shared" si="57"/>
        <v>0.17</v>
      </c>
    </row>
    <row r="1258" spans="1:12" x14ac:dyDescent="0.25">
      <c r="A1258" s="53">
        <f>+'Info ELECTRONORTE'!A1226</f>
        <v>1222</v>
      </c>
      <c r="B1258" s="26" t="str">
        <f t="shared" si="58"/>
        <v>SICODI</v>
      </c>
      <c r="C1258" s="9" t="str">
        <f>+'Info ELECTRONORTE'!B1226</f>
        <v>LAMBAYEQUE</v>
      </c>
      <c r="D1258" s="9" t="str">
        <f>+'Info ELECTRONORTE'!C1226</f>
        <v>CUMBIL - CHICLAYO</v>
      </c>
      <c r="E1258" s="9" t="str">
        <f>+'Info ELECTRONORTE'!D1226</f>
        <v>CHICLAYO</v>
      </c>
      <c r="F1258" s="9" t="str">
        <f>+'Info ELECTRONORTE'!I1226</f>
        <v>Baja Tension</v>
      </c>
      <c r="G1258" s="9">
        <f>+'Info ELECTRONORTE'!K1226</f>
        <v>11</v>
      </c>
      <c r="H1258" s="9" t="str">
        <f>+'Info ELECTRONORTE'!L1226</f>
        <v>Postes</v>
      </c>
      <c r="I1258" s="9" t="str">
        <f>+'Info ELECTRONORTE'!M1226</f>
        <v>Concreto</v>
      </c>
      <c r="J1258" s="9" t="str">
        <f>+'Info ELECTRONORTE'!N1226</f>
        <v>PPC12</v>
      </c>
      <c r="K1258" s="9" t="str">
        <f>+IF(B1258="MOD INV_2018","Según corresponda",VLOOKUP(J1258,SICODI!$G$3:$K$2404,2,FALSE))</f>
        <v>POSTE DE CONCRETO ARMADO DE 11/300/120/285</v>
      </c>
      <c r="L1258" s="142">
        <f t="shared" si="57"/>
        <v>0.17</v>
      </c>
    </row>
    <row r="1259" spans="1:12" x14ac:dyDescent="0.25">
      <c r="A1259" s="53">
        <f>+'Info ELECTRONORTE'!A1227</f>
        <v>1223</v>
      </c>
      <c r="B1259" s="26" t="str">
        <f t="shared" si="58"/>
        <v>SICODI</v>
      </c>
      <c r="C1259" s="9" t="str">
        <f>+'Info ELECTRONORTE'!B1227</f>
        <v>LAMBAYEQUE</v>
      </c>
      <c r="D1259" s="9" t="str">
        <f>+'Info ELECTRONORTE'!C1227</f>
        <v>CUMBIL - CHICLAYO</v>
      </c>
      <c r="E1259" s="9" t="str">
        <f>+'Info ELECTRONORTE'!D1227</f>
        <v>CHICLAYO</v>
      </c>
      <c r="F1259" s="9" t="str">
        <f>+'Info ELECTRONORTE'!I1227</f>
        <v>Baja Tension</v>
      </c>
      <c r="G1259" s="9">
        <f>+'Info ELECTRONORTE'!K1227</f>
        <v>11</v>
      </c>
      <c r="H1259" s="9" t="str">
        <f>+'Info ELECTRONORTE'!L1227</f>
        <v>Postes</v>
      </c>
      <c r="I1259" s="9" t="str">
        <f>+'Info ELECTRONORTE'!M1227</f>
        <v>Concreto</v>
      </c>
      <c r="J1259" s="9" t="str">
        <f>+'Info ELECTRONORTE'!N1227</f>
        <v>PPC12</v>
      </c>
      <c r="K1259" s="9" t="str">
        <f>+IF(B1259="MOD INV_2018","Según corresponda",VLOOKUP(J1259,SICODI!$G$3:$K$2404,2,FALSE))</f>
        <v>POSTE DE CONCRETO ARMADO DE 11/300/120/285</v>
      </c>
      <c r="L1259" s="142">
        <f t="shared" si="57"/>
        <v>0.17</v>
      </c>
    </row>
    <row r="1260" spans="1:12" x14ac:dyDescent="0.25">
      <c r="A1260" s="53">
        <f>+'Info ELECTRONORTE'!A1228</f>
        <v>1224</v>
      </c>
      <c r="B1260" s="26" t="str">
        <f t="shared" si="58"/>
        <v>SICODI</v>
      </c>
      <c r="C1260" s="9" t="str">
        <f>+'Info ELECTRONORTE'!B1228</f>
        <v>LAMBAYEQUE</v>
      </c>
      <c r="D1260" s="9" t="str">
        <f>+'Info ELECTRONORTE'!C1228</f>
        <v>CUMBIL - CHICLAYO</v>
      </c>
      <c r="E1260" s="9" t="str">
        <f>+'Info ELECTRONORTE'!D1228</f>
        <v>CHICLAYO</v>
      </c>
      <c r="F1260" s="9" t="str">
        <f>+'Info ELECTRONORTE'!I1228</f>
        <v>Baja Tension</v>
      </c>
      <c r="G1260" s="9">
        <f>+'Info ELECTRONORTE'!K1228</f>
        <v>11</v>
      </c>
      <c r="H1260" s="9" t="str">
        <f>+'Info ELECTRONORTE'!L1228</f>
        <v>Postes</v>
      </c>
      <c r="I1260" s="9" t="str">
        <f>+'Info ELECTRONORTE'!M1228</f>
        <v>Concreto</v>
      </c>
      <c r="J1260" s="9" t="str">
        <f>+'Info ELECTRONORTE'!N1228</f>
        <v>PPC12</v>
      </c>
      <c r="K1260" s="9" t="str">
        <f>+IF(B1260="MOD INV_2018","Según corresponda",VLOOKUP(J1260,SICODI!$G$3:$K$2404,2,FALSE))</f>
        <v>POSTE DE CONCRETO ARMADO DE 11/300/120/285</v>
      </c>
      <c r="L1260" s="142">
        <f t="shared" si="57"/>
        <v>0.17</v>
      </c>
    </row>
    <row r="1261" spans="1:12" x14ac:dyDescent="0.25">
      <c r="A1261" s="53">
        <f>+'Info ELECTRONORTE'!A1229</f>
        <v>1225</v>
      </c>
      <c r="B1261" s="26" t="str">
        <f t="shared" si="58"/>
        <v>SICODI</v>
      </c>
      <c r="C1261" s="9" t="str">
        <f>+'Info ELECTRONORTE'!B1229</f>
        <v>LAMBAYEQUE</v>
      </c>
      <c r="D1261" s="9" t="str">
        <f>+'Info ELECTRONORTE'!C1229</f>
        <v>CUMBIL - CHICLAYO</v>
      </c>
      <c r="E1261" s="9" t="str">
        <f>+'Info ELECTRONORTE'!D1229</f>
        <v>CHICLAYO</v>
      </c>
      <c r="F1261" s="9" t="str">
        <f>+'Info ELECTRONORTE'!I1229</f>
        <v>Baja Tension</v>
      </c>
      <c r="G1261" s="9">
        <f>+'Info ELECTRONORTE'!K1229</f>
        <v>11</v>
      </c>
      <c r="H1261" s="9" t="str">
        <f>+'Info ELECTRONORTE'!L1229</f>
        <v>Postes</v>
      </c>
      <c r="I1261" s="9" t="str">
        <f>+'Info ELECTRONORTE'!M1229</f>
        <v>Concreto</v>
      </c>
      <c r="J1261" s="9" t="str">
        <f>+'Info ELECTRONORTE'!N1229</f>
        <v>PPC12</v>
      </c>
      <c r="K1261" s="9" t="str">
        <f>+IF(B1261="MOD INV_2018","Según corresponda",VLOOKUP(J1261,SICODI!$G$3:$K$2404,2,FALSE))</f>
        <v>POSTE DE CONCRETO ARMADO DE 11/300/120/285</v>
      </c>
      <c r="L1261" s="142">
        <f t="shared" si="57"/>
        <v>0.17</v>
      </c>
    </row>
    <row r="1262" spans="1:12" x14ac:dyDescent="0.25">
      <c r="A1262" s="53">
        <f>+'Info ELECTRONORTE'!A1230</f>
        <v>1226</v>
      </c>
      <c r="B1262" s="26" t="str">
        <f t="shared" si="58"/>
        <v>SICODI</v>
      </c>
      <c r="C1262" s="9" t="str">
        <f>+'Info ELECTRONORTE'!B1230</f>
        <v>LAMBAYEQUE</v>
      </c>
      <c r="D1262" s="9" t="str">
        <f>+'Info ELECTRONORTE'!C1230</f>
        <v>CUMBIL - CHICLAYO</v>
      </c>
      <c r="E1262" s="9" t="str">
        <f>+'Info ELECTRONORTE'!D1230</f>
        <v>CHICLAYO</v>
      </c>
      <c r="F1262" s="9" t="str">
        <f>+'Info ELECTRONORTE'!I1230</f>
        <v>Baja Tension</v>
      </c>
      <c r="G1262" s="9">
        <f>+'Info ELECTRONORTE'!K1230</f>
        <v>11</v>
      </c>
      <c r="H1262" s="9" t="str">
        <f>+'Info ELECTRONORTE'!L1230</f>
        <v>Postes</v>
      </c>
      <c r="I1262" s="9" t="str">
        <f>+'Info ELECTRONORTE'!M1230</f>
        <v>Concreto</v>
      </c>
      <c r="J1262" s="9" t="str">
        <f>+'Info ELECTRONORTE'!N1230</f>
        <v>PPC12</v>
      </c>
      <c r="K1262" s="9" t="str">
        <f>+IF(B1262="MOD INV_2018","Según corresponda",VLOOKUP(J1262,SICODI!$G$3:$K$2404,2,FALSE))</f>
        <v>POSTE DE CONCRETO ARMADO DE 11/300/120/285</v>
      </c>
      <c r="L1262" s="142">
        <f t="shared" si="57"/>
        <v>0.17</v>
      </c>
    </row>
    <row r="1263" spans="1:12" x14ac:dyDescent="0.25">
      <c r="A1263" s="53">
        <f>+'Info ELECTRONORTE'!A1231</f>
        <v>1227</v>
      </c>
      <c r="B1263" s="26" t="str">
        <f t="shared" si="58"/>
        <v>SICODI</v>
      </c>
      <c r="C1263" s="9" t="str">
        <f>+'Info ELECTRONORTE'!B1231</f>
        <v>LAMBAYEQUE</v>
      </c>
      <c r="D1263" s="9" t="str">
        <f>+'Info ELECTRONORTE'!C1231</f>
        <v>CUMBIL - CHICLAYO</v>
      </c>
      <c r="E1263" s="9" t="str">
        <f>+'Info ELECTRONORTE'!D1231</f>
        <v>CHICLAYO</v>
      </c>
      <c r="F1263" s="9" t="str">
        <f>+'Info ELECTRONORTE'!I1231</f>
        <v>Baja Tension</v>
      </c>
      <c r="G1263" s="9">
        <f>+'Info ELECTRONORTE'!K1231</f>
        <v>11</v>
      </c>
      <c r="H1263" s="9" t="str">
        <f>+'Info ELECTRONORTE'!L1231</f>
        <v>Postes</v>
      </c>
      <c r="I1263" s="9" t="str">
        <f>+'Info ELECTRONORTE'!M1231</f>
        <v>Concreto</v>
      </c>
      <c r="J1263" s="9" t="str">
        <f>+'Info ELECTRONORTE'!N1231</f>
        <v>PPC12</v>
      </c>
      <c r="K1263" s="9" t="str">
        <f>+IF(B1263="MOD INV_2018","Según corresponda",VLOOKUP(J1263,SICODI!$G$3:$K$2404,2,FALSE))</f>
        <v>POSTE DE CONCRETO ARMADO DE 11/300/120/285</v>
      </c>
      <c r="L1263" s="142">
        <f t="shared" si="57"/>
        <v>0.17</v>
      </c>
    </row>
    <row r="1264" spans="1:12" x14ac:dyDescent="0.25">
      <c r="A1264" s="53">
        <f>+'Info ELECTRONORTE'!A1232</f>
        <v>1228</v>
      </c>
      <c r="B1264" s="26" t="str">
        <f t="shared" si="58"/>
        <v>SICODI</v>
      </c>
      <c r="C1264" s="9" t="str">
        <f>+'Info ELECTRONORTE'!B1232</f>
        <v>LAMBAYEQUE</v>
      </c>
      <c r="D1264" s="9" t="str">
        <f>+'Info ELECTRONORTE'!C1232</f>
        <v>CUMBIL - CHICLAYO</v>
      </c>
      <c r="E1264" s="9" t="str">
        <f>+'Info ELECTRONORTE'!D1232</f>
        <v>CHICLAYO</v>
      </c>
      <c r="F1264" s="9" t="str">
        <f>+'Info ELECTRONORTE'!I1232</f>
        <v>Baja Tension</v>
      </c>
      <c r="G1264" s="9">
        <f>+'Info ELECTRONORTE'!K1232</f>
        <v>11</v>
      </c>
      <c r="H1264" s="9" t="str">
        <f>+'Info ELECTRONORTE'!L1232</f>
        <v>Postes</v>
      </c>
      <c r="I1264" s="9" t="str">
        <f>+'Info ELECTRONORTE'!M1232</f>
        <v>Concreto</v>
      </c>
      <c r="J1264" s="9" t="str">
        <f>+'Info ELECTRONORTE'!N1232</f>
        <v>PPC12</v>
      </c>
      <c r="K1264" s="9" t="str">
        <f>+IF(B1264="MOD INV_2018","Según corresponda",VLOOKUP(J1264,SICODI!$G$3:$K$2404,2,FALSE))</f>
        <v>POSTE DE CONCRETO ARMADO DE 11/300/120/285</v>
      </c>
      <c r="L1264" s="142">
        <f t="shared" si="57"/>
        <v>0.17</v>
      </c>
    </row>
    <row r="1265" spans="1:12" x14ac:dyDescent="0.25">
      <c r="A1265" s="53">
        <f>+'Info ELECTRONORTE'!A1233</f>
        <v>1229</v>
      </c>
      <c r="B1265" s="26" t="str">
        <f t="shared" si="58"/>
        <v>SICODI</v>
      </c>
      <c r="C1265" s="9" t="str">
        <f>+'Info ELECTRONORTE'!B1233</f>
        <v>LAMBAYEQUE</v>
      </c>
      <c r="D1265" s="9" t="str">
        <f>+'Info ELECTRONORTE'!C1233</f>
        <v>CUMBIL - CHICLAYO</v>
      </c>
      <c r="E1265" s="9" t="str">
        <f>+'Info ELECTRONORTE'!D1233</f>
        <v>CHICLAYO</v>
      </c>
      <c r="F1265" s="9" t="str">
        <f>+'Info ELECTRONORTE'!I1233</f>
        <v>Baja Tension</v>
      </c>
      <c r="G1265" s="9">
        <f>+'Info ELECTRONORTE'!K1233</f>
        <v>11</v>
      </c>
      <c r="H1265" s="9" t="str">
        <f>+'Info ELECTRONORTE'!L1233</f>
        <v>Postes</v>
      </c>
      <c r="I1265" s="9" t="str">
        <f>+'Info ELECTRONORTE'!M1233</f>
        <v>Concreto</v>
      </c>
      <c r="J1265" s="9" t="str">
        <f>+'Info ELECTRONORTE'!N1233</f>
        <v>PPC12</v>
      </c>
      <c r="K1265" s="9" t="str">
        <f>+IF(B1265="MOD INV_2018","Según corresponda",VLOOKUP(J1265,SICODI!$G$3:$K$2404,2,FALSE))</f>
        <v>POSTE DE CONCRETO ARMADO DE 11/300/120/285</v>
      </c>
      <c r="L1265" s="142">
        <f t="shared" si="57"/>
        <v>0.17</v>
      </c>
    </row>
    <row r="1266" spans="1:12" x14ac:dyDescent="0.25">
      <c r="A1266" s="53">
        <f>+'Info ELECTRONORTE'!A1234</f>
        <v>1230</v>
      </c>
      <c r="B1266" s="26" t="str">
        <f t="shared" si="58"/>
        <v>SICODI</v>
      </c>
      <c r="C1266" s="9" t="str">
        <f>+'Info ELECTRONORTE'!B1234</f>
        <v>LAMBAYEQUE</v>
      </c>
      <c r="D1266" s="9" t="str">
        <f>+'Info ELECTRONORTE'!C1234</f>
        <v>CUMBIL - CHICLAYO</v>
      </c>
      <c r="E1266" s="9" t="str">
        <f>+'Info ELECTRONORTE'!D1234</f>
        <v>CHICLAYO</v>
      </c>
      <c r="F1266" s="9" t="str">
        <f>+'Info ELECTRONORTE'!I1234</f>
        <v>Media Tension</v>
      </c>
      <c r="G1266" s="9">
        <f>+'Info ELECTRONORTE'!K1234</f>
        <v>12</v>
      </c>
      <c r="H1266" s="9" t="str">
        <f>+'Info ELECTRONORTE'!L1234</f>
        <v>Postes</v>
      </c>
      <c r="I1266" s="9" t="str">
        <f>+'Info ELECTRONORTE'!M1234</f>
        <v>Concreto</v>
      </c>
      <c r="J1266" s="9" t="str">
        <f>+'Info ELECTRONORTE'!N1234</f>
        <v>PPC16</v>
      </c>
      <c r="K1266" s="9" t="str">
        <f>+IF(B1266="MOD INV_2018","Según corresponda",VLOOKUP(J1266,SICODI!$G$3:$K$2404,2,FALSE))</f>
        <v>POSTE DE CONCRETO ARMADO DE 12/300/150/330</v>
      </c>
      <c r="L1266" s="142">
        <f t="shared" si="57"/>
        <v>0.52</v>
      </c>
    </row>
    <row r="1267" spans="1:12" x14ac:dyDescent="0.25">
      <c r="A1267" s="53">
        <f>+'Info ELECTRONORTE'!A1235</f>
        <v>1231</v>
      </c>
      <c r="B1267" s="26" t="str">
        <f t="shared" si="58"/>
        <v>SICODI</v>
      </c>
      <c r="C1267" s="9" t="str">
        <f>+'Info ELECTRONORTE'!B1235</f>
        <v>LAMBAYEQUE</v>
      </c>
      <c r="D1267" s="9" t="str">
        <f>+'Info ELECTRONORTE'!C1235</f>
        <v>CUMBIL - CHICLAYO</v>
      </c>
      <c r="E1267" s="9" t="str">
        <f>+'Info ELECTRONORTE'!D1235</f>
        <v>CHICLAYO</v>
      </c>
      <c r="F1267" s="9" t="str">
        <f>+'Info ELECTRONORTE'!I1235</f>
        <v>Media Tension</v>
      </c>
      <c r="G1267" s="9">
        <f>+'Info ELECTRONORTE'!K1235</f>
        <v>12</v>
      </c>
      <c r="H1267" s="9" t="str">
        <f>+'Info ELECTRONORTE'!L1235</f>
        <v>Postes</v>
      </c>
      <c r="I1267" s="9" t="str">
        <f>+'Info ELECTRONORTE'!M1235</f>
        <v>Madera</v>
      </c>
      <c r="J1267" s="9" t="str">
        <f>+'Info ELECTRONORTE'!N1235</f>
        <v>PPM20</v>
      </c>
      <c r="K1267" s="9" t="str">
        <f>+IF(B1267="MOD INV_2018","Según corresponda",VLOOKUP(J1267,SICODI!$G$3:$K$2404,2,FALSE))</f>
        <v>POSTE DE MADERA TRATADA DE 12 mts. CL.5</v>
      </c>
      <c r="L1267" s="142">
        <f t="shared" si="57"/>
        <v>0.46</v>
      </c>
    </row>
    <row r="1268" spans="1:12" x14ac:dyDescent="0.25">
      <c r="A1268" s="53">
        <f>+'Info ELECTRONORTE'!A1236</f>
        <v>1232</v>
      </c>
      <c r="B1268" s="26" t="str">
        <f t="shared" si="58"/>
        <v>SICODI</v>
      </c>
      <c r="C1268" s="9" t="str">
        <f>+'Info ELECTRONORTE'!B1236</f>
        <v>LAMBAYEQUE</v>
      </c>
      <c r="D1268" s="9" t="str">
        <f>+'Info ELECTRONORTE'!C1236</f>
        <v>CUMBIL - CHICLAYO</v>
      </c>
      <c r="E1268" s="9" t="str">
        <f>+'Info ELECTRONORTE'!D1236</f>
        <v>CHICLAYO</v>
      </c>
      <c r="F1268" s="9" t="str">
        <f>+'Info ELECTRONORTE'!I1236</f>
        <v>Media Tension</v>
      </c>
      <c r="G1268" s="9">
        <f>+'Info ELECTRONORTE'!K1236</f>
        <v>12</v>
      </c>
      <c r="H1268" s="9" t="str">
        <f>+'Info ELECTRONORTE'!L1236</f>
        <v>Postes</v>
      </c>
      <c r="I1268" s="9" t="str">
        <f>+'Info ELECTRONORTE'!M1236</f>
        <v>Madera</v>
      </c>
      <c r="J1268" s="9" t="str">
        <f>+'Info ELECTRONORTE'!N1236</f>
        <v>PPM20</v>
      </c>
      <c r="K1268" s="9" t="str">
        <f>+IF(B1268="MOD INV_2018","Según corresponda",VLOOKUP(J1268,SICODI!$G$3:$K$2404,2,FALSE))</f>
        <v>POSTE DE MADERA TRATADA DE 12 mts. CL.5</v>
      </c>
      <c r="L1268" s="142">
        <f t="shared" si="57"/>
        <v>0.46</v>
      </c>
    </row>
    <row r="1269" spans="1:12" x14ac:dyDescent="0.25">
      <c r="A1269" s="53">
        <f>+'Info ELECTRONORTE'!A1237</f>
        <v>1233</v>
      </c>
      <c r="B1269" s="26" t="str">
        <f t="shared" si="58"/>
        <v>SICODI</v>
      </c>
      <c r="C1269" s="9" t="str">
        <f>+'Info ELECTRONORTE'!B1237</f>
        <v>LAMBAYEQUE</v>
      </c>
      <c r="D1269" s="9" t="str">
        <f>+'Info ELECTRONORTE'!C1237</f>
        <v>CUMBIL - CHICLAYO</v>
      </c>
      <c r="E1269" s="9" t="str">
        <f>+'Info ELECTRONORTE'!D1237</f>
        <v>CHICLAYO</v>
      </c>
      <c r="F1269" s="9" t="str">
        <f>+'Info ELECTRONORTE'!I1237</f>
        <v>Media Tension</v>
      </c>
      <c r="G1269" s="9">
        <f>+'Info ELECTRONORTE'!K1237</f>
        <v>13</v>
      </c>
      <c r="H1269" s="9" t="str">
        <f>+'Info ELECTRONORTE'!L1237</f>
        <v>Postes</v>
      </c>
      <c r="I1269" s="9" t="str">
        <f>+'Info ELECTRONORTE'!M1237</f>
        <v>Concreto</v>
      </c>
      <c r="J1269" s="9" t="str">
        <f>+'Info ELECTRONORTE'!N1237</f>
        <v>PPC19</v>
      </c>
      <c r="K1269" s="9" t="str">
        <f>+IF(B1269="MOD INV_2018","Según corresponda",VLOOKUP(J1269,SICODI!$G$3:$K$2404,2,FALSE))</f>
        <v>POSTE DE CONCRETO ARMADO DE 13/300/150/345</v>
      </c>
      <c r="L1269" s="142">
        <f t="shared" si="57"/>
        <v>0.52</v>
      </c>
    </row>
    <row r="1270" spans="1:12" x14ac:dyDescent="0.25">
      <c r="A1270" s="53">
        <f>+'Info ELECTRONORTE'!A1238</f>
        <v>1234</v>
      </c>
      <c r="B1270" s="26" t="str">
        <f t="shared" si="58"/>
        <v>SICODI</v>
      </c>
      <c r="C1270" s="9" t="str">
        <f>+'Info ELECTRONORTE'!B1238</f>
        <v>LAMBAYEQUE</v>
      </c>
      <c r="D1270" s="9" t="str">
        <f>+'Info ELECTRONORTE'!C1238</f>
        <v>CUMBIL - CHICLAYO</v>
      </c>
      <c r="E1270" s="9" t="str">
        <f>+'Info ELECTRONORTE'!D1238</f>
        <v>CHICLAYO</v>
      </c>
      <c r="F1270" s="9" t="str">
        <f>+'Info ELECTRONORTE'!I1238</f>
        <v>Media Tension</v>
      </c>
      <c r="G1270" s="9">
        <f>+'Info ELECTRONORTE'!K1238</f>
        <v>13</v>
      </c>
      <c r="H1270" s="9" t="str">
        <f>+'Info ELECTRONORTE'!L1238</f>
        <v>Postes</v>
      </c>
      <c r="I1270" s="9" t="str">
        <f>+'Info ELECTRONORTE'!M1238</f>
        <v>Madera</v>
      </c>
      <c r="J1270" s="9" t="str">
        <f>+'Info ELECTRONORTE'!N1238</f>
        <v>PPM24</v>
      </c>
      <c r="K1270" s="9" t="str">
        <f>+IF(B1270="MOD INV_2018","Según corresponda",VLOOKUP(J1270,SICODI!$G$3:$K$2404,2,FALSE))</f>
        <v>POSTE DE MADERA TRATADA DE 13 mts. CL.5</v>
      </c>
      <c r="L1270" s="142">
        <f t="shared" si="57"/>
        <v>0.46</v>
      </c>
    </row>
    <row r="1271" spans="1:12" x14ac:dyDescent="0.25">
      <c r="A1271" s="53">
        <f>+'Info ELECTRONORTE'!A1239</f>
        <v>1235</v>
      </c>
      <c r="B1271" s="26" t="str">
        <f t="shared" si="58"/>
        <v>SICODI</v>
      </c>
      <c r="C1271" s="9" t="str">
        <f>+'Info ELECTRONORTE'!B1239</f>
        <v>LAMBAYEQUE</v>
      </c>
      <c r="D1271" s="9" t="str">
        <f>+'Info ELECTRONORTE'!C1239</f>
        <v>CUMBIL - CHICLAYO</v>
      </c>
      <c r="E1271" s="9" t="str">
        <f>+'Info ELECTRONORTE'!D1239</f>
        <v>CHICLAYO</v>
      </c>
      <c r="F1271" s="9" t="str">
        <f>+'Info ELECTRONORTE'!I1239</f>
        <v>Media Tension</v>
      </c>
      <c r="G1271" s="9">
        <f>+'Info ELECTRONORTE'!K1239</f>
        <v>13</v>
      </c>
      <c r="H1271" s="9" t="str">
        <f>+'Info ELECTRONORTE'!L1239</f>
        <v>Postes</v>
      </c>
      <c r="I1271" s="9" t="str">
        <f>+'Info ELECTRONORTE'!M1239</f>
        <v>Madera</v>
      </c>
      <c r="J1271" s="9" t="str">
        <f>+'Info ELECTRONORTE'!N1239</f>
        <v>PPM24</v>
      </c>
      <c r="K1271" s="9" t="str">
        <f>+IF(B1271="MOD INV_2018","Según corresponda",VLOOKUP(J1271,SICODI!$G$3:$K$2404,2,FALSE))</f>
        <v>POSTE DE MADERA TRATADA DE 13 mts. CL.5</v>
      </c>
      <c r="L1271" s="142">
        <f t="shared" si="57"/>
        <v>0.46</v>
      </c>
    </row>
    <row r="1272" spans="1:12" x14ac:dyDescent="0.25">
      <c r="A1272" s="53">
        <f>+'Info ELECTRONORTE'!A1240</f>
        <v>1236</v>
      </c>
      <c r="B1272" s="26" t="str">
        <f t="shared" si="58"/>
        <v>SICODI</v>
      </c>
      <c r="C1272" s="9" t="str">
        <f>+'Info ELECTRONORTE'!B1240</f>
        <v>LAMBAYEQUE</v>
      </c>
      <c r="D1272" s="9" t="str">
        <f>+'Info ELECTRONORTE'!C1240</f>
        <v>CUMBIL - CHICLAYO</v>
      </c>
      <c r="E1272" s="9" t="str">
        <f>+'Info ELECTRONORTE'!D1240</f>
        <v>CHICLAYO</v>
      </c>
      <c r="F1272" s="9" t="str">
        <f>+'Info ELECTRONORTE'!I1240</f>
        <v>Media Tension</v>
      </c>
      <c r="G1272" s="9">
        <f>+'Info ELECTRONORTE'!K1240</f>
        <v>13</v>
      </c>
      <c r="H1272" s="9" t="str">
        <f>+'Info ELECTRONORTE'!L1240</f>
        <v>Postes</v>
      </c>
      <c r="I1272" s="9" t="str">
        <f>+'Info ELECTRONORTE'!M1240</f>
        <v>Madera</v>
      </c>
      <c r="J1272" s="9" t="str">
        <f>+'Info ELECTRONORTE'!N1240</f>
        <v>PPM24</v>
      </c>
      <c r="K1272" s="9" t="str">
        <f>+IF(B1272="MOD INV_2018","Según corresponda",VLOOKUP(J1272,SICODI!$G$3:$K$2404,2,FALSE))</f>
        <v>POSTE DE MADERA TRATADA DE 13 mts. CL.5</v>
      </c>
      <c r="L1272" s="142">
        <f t="shared" si="57"/>
        <v>0.46</v>
      </c>
    </row>
    <row r="1273" spans="1:12" x14ac:dyDescent="0.25">
      <c r="A1273" s="53">
        <f>+'Info ELECTRONORTE'!A1241</f>
        <v>1237</v>
      </c>
      <c r="B1273" s="26" t="str">
        <f t="shared" si="58"/>
        <v>SICODI</v>
      </c>
      <c r="C1273" s="9" t="str">
        <f>+'Info ELECTRONORTE'!B1241</f>
        <v>LAMBAYEQUE</v>
      </c>
      <c r="D1273" s="9" t="str">
        <f>+'Info ELECTRONORTE'!C1241</f>
        <v>CUMBIL - CHICLAYO</v>
      </c>
      <c r="E1273" s="9" t="str">
        <f>+'Info ELECTRONORTE'!D1241</f>
        <v>CHICLAYO</v>
      </c>
      <c r="F1273" s="9" t="str">
        <f>+'Info ELECTRONORTE'!I1241</f>
        <v>Media Tension</v>
      </c>
      <c r="G1273" s="9">
        <f>+'Info ELECTRONORTE'!K1241</f>
        <v>12</v>
      </c>
      <c r="H1273" s="9" t="str">
        <f>+'Info ELECTRONORTE'!L1241</f>
        <v>Postes</v>
      </c>
      <c r="I1273" s="9" t="str">
        <f>+'Info ELECTRONORTE'!M1241</f>
        <v>Concreto</v>
      </c>
      <c r="J1273" s="9" t="str">
        <f>+'Info ELECTRONORTE'!N1241</f>
        <v>PPC16</v>
      </c>
      <c r="K1273" s="9" t="str">
        <f>+IF(B1273="MOD INV_2018","Según corresponda",VLOOKUP(J1273,SICODI!$G$3:$K$2404,2,FALSE))</f>
        <v>POSTE DE CONCRETO ARMADO DE 12/300/150/330</v>
      </c>
      <c r="L1273" s="142">
        <f t="shared" si="57"/>
        <v>0.52</v>
      </c>
    </row>
    <row r="1274" spans="1:12" x14ac:dyDescent="0.25">
      <c r="A1274" s="53">
        <f>+'Info ELECTRONORTE'!A1242</f>
        <v>1238</v>
      </c>
      <c r="B1274" s="26" t="str">
        <f t="shared" si="58"/>
        <v>SICODI</v>
      </c>
      <c r="C1274" s="9" t="str">
        <f>+'Info ELECTRONORTE'!B1242</f>
        <v>LAMBAYEQUE</v>
      </c>
      <c r="D1274" s="9" t="str">
        <f>+'Info ELECTRONORTE'!C1242</f>
        <v>CUMBIL - CHICLAYO</v>
      </c>
      <c r="E1274" s="9" t="str">
        <f>+'Info ELECTRONORTE'!D1242</f>
        <v>CHICLAYO</v>
      </c>
      <c r="F1274" s="9" t="str">
        <f>+'Info ELECTRONORTE'!I1242</f>
        <v>Media Tension</v>
      </c>
      <c r="G1274" s="9">
        <f>+'Info ELECTRONORTE'!K1242</f>
        <v>12</v>
      </c>
      <c r="H1274" s="9" t="str">
        <f>+'Info ELECTRONORTE'!L1242</f>
        <v>Postes</v>
      </c>
      <c r="I1274" s="9" t="str">
        <f>+'Info ELECTRONORTE'!M1242</f>
        <v>Concreto</v>
      </c>
      <c r="J1274" s="9" t="str">
        <f>+'Info ELECTRONORTE'!N1242</f>
        <v>PPC16</v>
      </c>
      <c r="K1274" s="9" t="str">
        <f>+IF(B1274="MOD INV_2018","Según corresponda",VLOOKUP(J1274,SICODI!$G$3:$K$2404,2,FALSE))</f>
        <v>POSTE DE CONCRETO ARMADO DE 12/300/150/330</v>
      </c>
      <c r="L1274" s="142">
        <f t="shared" si="57"/>
        <v>0.52</v>
      </c>
    </row>
    <row r="1275" spans="1:12" x14ac:dyDescent="0.25">
      <c r="A1275" s="53">
        <f>+'Info ELECTRONORTE'!A1243</f>
        <v>1239</v>
      </c>
      <c r="B1275" s="26" t="str">
        <f t="shared" si="58"/>
        <v>SICODI</v>
      </c>
      <c r="C1275" s="9" t="str">
        <f>+'Info ELECTRONORTE'!B1243</f>
        <v>LAMBAYEQUE</v>
      </c>
      <c r="D1275" s="9" t="str">
        <f>+'Info ELECTRONORTE'!C1243</f>
        <v>CUMBIL - CHICLAYO</v>
      </c>
      <c r="E1275" s="9" t="str">
        <f>+'Info ELECTRONORTE'!D1243</f>
        <v>CHICLAYO</v>
      </c>
      <c r="F1275" s="9" t="str">
        <f>+'Info ELECTRONORTE'!I1243</f>
        <v>Media Tension</v>
      </c>
      <c r="G1275" s="9">
        <f>+'Info ELECTRONORTE'!K1243</f>
        <v>12</v>
      </c>
      <c r="H1275" s="9" t="str">
        <f>+'Info ELECTRONORTE'!L1243</f>
        <v>Postes</v>
      </c>
      <c r="I1275" s="9" t="str">
        <f>+'Info ELECTRONORTE'!M1243</f>
        <v>Concreto</v>
      </c>
      <c r="J1275" s="9" t="str">
        <f>+'Info ELECTRONORTE'!N1243</f>
        <v>PPC16</v>
      </c>
      <c r="K1275" s="9" t="str">
        <f>+IF(B1275="MOD INV_2018","Según corresponda",VLOOKUP(J1275,SICODI!$G$3:$K$2404,2,FALSE))</f>
        <v>POSTE DE CONCRETO ARMADO DE 12/300/150/330</v>
      </c>
      <c r="L1275" s="142">
        <f t="shared" si="57"/>
        <v>0.52</v>
      </c>
    </row>
    <row r="1276" spans="1:12" x14ac:dyDescent="0.25">
      <c r="A1276" s="53">
        <f>+'Info ELECTRONORTE'!A1244</f>
        <v>1240</v>
      </c>
      <c r="B1276" s="26" t="str">
        <f t="shared" si="58"/>
        <v>SICODI</v>
      </c>
      <c r="C1276" s="9" t="str">
        <f>+'Info ELECTRONORTE'!B1244</f>
        <v>LAMBAYEQUE</v>
      </c>
      <c r="D1276" s="9" t="str">
        <f>+'Info ELECTRONORTE'!C1244</f>
        <v>CUMBIL - CHICLAYO</v>
      </c>
      <c r="E1276" s="9" t="str">
        <f>+'Info ELECTRONORTE'!D1244</f>
        <v>CHICLAYO</v>
      </c>
      <c r="F1276" s="9" t="str">
        <f>+'Info ELECTRONORTE'!I1244</f>
        <v>Media Tension</v>
      </c>
      <c r="G1276" s="9">
        <f>+'Info ELECTRONORTE'!K1244</f>
        <v>12</v>
      </c>
      <c r="H1276" s="9" t="str">
        <f>+'Info ELECTRONORTE'!L1244</f>
        <v>Postes</v>
      </c>
      <c r="I1276" s="9" t="str">
        <f>+'Info ELECTRONORTE'!M1244</f>
        <v>Concreto</v>
      </c>
      <c r="J1276" s="9" t="str">
        <f>+'Info ELECTRONORTE'!N1244</f>
        <v>PPC16</v>
      </c>
      <c r="K1276" s="9" t="str">
        <f>+IF(B1276="MOD INV_2018","Según corresponda",VLOOKUP(J1276,SICODI!$G$3:$K$2404,2,FALSE))</f>
        <v>POSTE DE CONCRETO ARMADO DE 12/300/150/330</v>
      </c>
      <c r="L1276" s="142">
        <f t="shared" si="57"/>
        <v>0.52</v>
      </c>
    </row>
    <row r="1277" spans="1:12" x14ac:dyDescent="0.25">
      <c r="A1277" s="53">
        <f>+'Info ELECTRONORTE'!A1245</f>
        <v>1241</v>
      </c>
      <c r="B1277" s="26" t="str">
        <f t="shared" si="58"/>
        <v>SICODI</v>
      </c>
      <c r="C1277" s="9" t="str">
        <f>+'Info ELECTRONORTE'!B1245</f>
        <v>LAMBAYEQUE</v>
      </c>
      <c r="D1277" s="9" t="str">
        <f>+'Info ELECTRONORTE'!C1245</f>
        <v>CUMBIL - CHICLAYO</v>
      </c>
      <c r="E1277" s="9" t="str">
        <f>+'Info ELECTRONORTE'!D1245</f>
        <v>CHICLAYO</v>
      </c>
      <c r="F1277" s="9" t="str">
        <f>+'Info ELECTRONORTE'!I1245</f>
        <v>Media Tension</v>
      </c>
      <c r="G1277" s="9">
        <f>+'Info ELECTRONORTE'!K1245</f>
        <v>12</v>
      </c>
      <c r="H1277" s="9" t="str">
        <f>+'Info ELECTRONORTE'!L1245</f>
        <v>Postes</v>
      </c>
      <c r="I1277" s="9" t="str">
        <f>+'Info ELECTRONORTE'!M1245</f>
        <v>Concreto</v>
      </c>
      <c r="J1277" s="9" t="str">
        <f>+'Info ELECTRONORTE'!N1245</f>
        <v>PPC16</v>
      </c>
      <c r="K1277" s="9" t="str">
        <f>+IF(B1277="MOD INV_2018","Según corresponda",VLOOKUP(J1277,SICODI!$G$3:$K$2404,2,FALSE))</f>
        <v>POSTE DE CONCRETO ARMADO DE 12/300/150/330</v>
      </c>
      <c r="L1277" s="142">
        <f t="shared" si="57"/>
        <v>0.52</v>
      </c>
    </row>
    <row r="1278" spans="1:12" x14ac:dyDescent="0.25">
      <c r="A1278" s="53">
        <f>+'Info ELECTRONORTE'!A1246</f>
        <v>1242</v>
      </c>
      <c r="B1278" s="26" t="str">
        <f t="shared" si="58"/>
        <v>SICODI</v>
      </c>
      <c r="C1278" s="9" t="str">
        <f>+'Info ELECTRONORTE'!B1246</f>
        <v>LAMBAYEQUE</v>
      </c>
      <c r="D1278" s="9" t="str">
        <f>+'Info ELECTRONORTE'!C1246</f>
        <v>CUMBIL - CHICLAYO</v>
      </c>
      <c r="E1278" s="9" t="str">
        <f>+'Info ELECTRONORTE'!D1246</f>
        <v>CHICLAYO</v>
      </c>
      <c r="F1278" s="9" t="str">
        <f>+'Info ELECTRONORTE'!I1246</f>
        <v>Media Tension</v>
      </c>
      <c r="G1278" s="9">
        <f>+'Info ELECTRONORTE'!K1246</f>
        <v>12</v>
      </c>
      <c r="H1278" s="9" t="str">
        <f>+'Info ELECTRONORTE'!L1246</f>
        <v>Postes</v>
      </c>
      <c r="I1278" s="9" t="str">
        <f>+'Info ELECTRONORTE'!M1246</f>
        <v>Concreto</v>
      </c>
      <c r="J1278" s="9" t="str">
        <f>+'Info ELECTRONORTE'!N1246</f>
        <v>PPC16</v>
      </c>
      <c r="K1278" s="9" t="str">
        <f>+IF(B1278="MOD INV_2018","Según corresponda",VLOOKUP(J1278,SICODI!$G$3:$K$2404,2,FALSE))</f>
        <v>POSTE DE CONCRETO ARMADO DE 12/300/150/330</v>
      </c>
      <c r="L1278" s="142">
        <f t="shared" si="57"/>
        <v>0.52</v>
      </c>
    </row>
    <row r="1279" spans="1:12" x14ac:dyDescent="0.25">
      <c r="A1279" s="53">
        <f>+'Info ELECTRONORTE'!A1247</f>
        <v>1243</v>
      </c>
      <c r="B1279" s="26" t="str">
        <f t="shared" si="58"/>
        <v>SICODI</v>
      </c>
      <c r="C1279" s="9" t="str">
        <f>+'Info ELECTRONORTE'!B1247</f>
        <v>LAMBAYEQUE</v>
      </c>
      <c r="D1279" s="9" t="str">
        <f>+'Info ELECTRONORTE'!C1247</f>
        <v>CUMBIL - CHICLAYO</v>
      </c>
      <c r="E1279" s="9" t="str">
        <f>+'Info ELECTRONORTE'!D1247</f>
        <v>CHICLAYO</v>
      </c>
      <c r="F1279" s="9" t="str">
        <f>+'Info ELECTRONORTE'!I1247</f>
        <v>Media Tension</v>
      </c>
      <c r="G1279" s="9">
        <f>+'Info ELECTRONORTE'!K1247</f>
        <v>12</v>
      </c>
      <c r="H1279" s="9" t="str">
        <f>+'Info ELECTRONORTE'!L1247</f>
        <v>Postes</v>
      </c>
      <c r="I1279" s="9" t="str">
        <f>+'Info ELECTRONORTE'!M1247</f>
        <v>Concreto</v>
      </c>
      <c r="J1279" s="9" t="str">
        <f>+'Info ELECTRONORTE'!N1247</f>
        <v>PPC16</v>
      </c>
      <c r="K1279" s="9" t="str">
        <f>+IF(B1279="MOD INV_2018","Según corresponda",VLOOKUP(J1279,SICODI!$G$3:$K$2404,2,FALSE))</f>
        <v>POSTE DE CONCRETO ARMADO DE 12/300/150/330</v>
      </c>
      <c r="L1279" s="142">
        <f t="shared" si="57"/>
        <v>0.52</v>
      </c>
    </row>
    <row r="1280" spans="1:12" x14ac:dyDescent="0.25">
      <c r="A1280" s="53">
        <f>+'Info ELECTRONORTE'!A1248</f>
        <v>1244</v>
      </c>
      <c r="B1280" s="26" t="str">
        <f t="shared" si="58"/>
        <v>SICODI</v>
      </c>
      <c r="C1280" s="9" t="str">
        <f>+'Info ELECTRONORTE'!B1248</f>
        <v>LAMBAYEQUE</v>
      </c>
      <c r="D1280" s="9" t="str">
        <f>+'Info ELECTRONORTE'!C1248</f>
        <v>CUMBIL - CHICLAYO</v>
      </c>
      <c r="E1280" s="9" t="str">
        <f>+'Info ELECTRONORTE'!D1248</f>
        <v>CHICLAYO</v>
      </c>
      <c r="F1280" s="9" t="str">
        <f>+'Info ELECTRONORTE'!I1248</f>
        <v>Media Tension</v>
      </c>
      <c r="G1280" s="9">
        <f>+'Info ELECTRONORTE'!K1248</f>
        <v>13</v>
      </c>
      <c r="H1280" s="9" t="str">
        <f>+'Info ELECTRONORTE'!L1248</f>
        <v>Postes</v>
      </c>
      <c r="I1280" s="9" t="str">
        <f>+'Info ELECTRONORTE'!M1248</f>
        <v>Concreto</v>
      </c>
      <c r="J1280" s="9" t="str">
        <f>+'Info ELECTRONORTE'!N1248</f>
        <v>PPC19</v>
      </c>
      <c r="K1280" s="9" t="str">
        <f>+IF(B1280="MOD INV_2018","Según corresponda",VLOOKUP(J1280,SICODI!$G$3:$K$2404,2,FALSE))</f>
        <v>POSTE DE CONCRETO ARMADO DE 13/300/150/345</v>
      </c>
      <c r="L1280" s="142">
        <f t="shared" si="57"/>
        <v>0.52</v>
      </c>
    </row>
    <row r="1281" spans="1:12" x14ac:dyDescent="0.25">
      <c r="A1281" s="53">
        <f>+'Info ELECTRONORTE'!A1249</f>
        <v>1245</v>
      </c>
      <c r="B1281" s="26" t="str">
        <f t="shared" si="58"/>
        <v>SICODI</v>
      </c>
      <c r="C1281" s="9" t="str">
        <f>+'Info ELECTRONORTE'!B1249</f>
        <v>LAMBAYEQUE</v>
      </c>
      <c r="D1281" s="9" t="str">
        <f>+'Info ELECTRONORTE'!C1249</f>
        <v>CUMBIL - CHICLAYO</v>
      </c>
      <c r="E1281" s="9" t="str">
        <f>+'Info ELECTRONORTE'!D1249</f>
        <v>CHICLAYO</v>
      </c>
      <c r="F1281" s="9" t="str">
        <f>+'Info ELECTRONORTE'!I1249</f>
        <v>Media Tension</v>
      </c>
      <c r="G1281" s="9">
        <f>+'Info ELECTRONORTE'!K1249</f>
        <v>13</v>
      </c>
      <c r="H1281" s="9" t="str">
        <f>+'Info ELECTRONORTE'!L1249</f>
        <v>Postes</v>
      </c>
      <c r="I1281" s="9" t="str">
        <f>+'Info ELECTRONORTE'!M1249</f>
        <v>Concreto</v>
      </c>
      <c r="J1281" s="9" t="str">
        <f>+'Info ELECTRONORTE'!N1249</f>
        <v>PPC19</v>
      </c>
      <c r="K1281" s="9" t="str">
        <f>+IF(B1281="MOD INV_2018","Según corresponda",VLOOKUP(J1281,SICODI!$G$3:$K$2404,2,FALSE))</f>
        <v>POSTE DE CONCRETO ARMADO DE 13/300/150/345</v>
      </c>
      <c r="L1281" s="142">
        <f t="shared" si="57"/>
        <v>0.52</v>
      </c>
    </row>
    <row r="1282" spans="1:12" x14ac:dyDescent="0.25">
      <c r="A1282" s="53">
        <f>+'Info ELECTRONORTE'!A1250</f>
        <v>1246</v>
      </c>
      <c r="B1282" s="26" t="str">
        <f t="shared" si="58"/>
        <v>SICODI</v>
      </c>
      <c r="C1282" s="9" t="str">
        <f>+'Info ELECTRONORTE'!B1250</f>
        <v>LAMBAYEQUE</v>
      </c>
      <c r="D1282" s="9" t="str">
        <f>+'Info ELECTRONORTE'!C1250</f>
        <v>CUMBIL - CHICLAYO</v>
      </c>
      <c r="E1282" s="9" t="str">
        <f>+'Info ELECTRONORTE'!D1250</f>
        <v>CHICLAYO</v>
      </c>
      <c r="F1282" s="9" t="str">
        <f>+'Info ELECTRONORTE'!I1250</f>
        <v>Media Tension</v>
      </c>
      <c r="G1282" s="9">
        <f>+'Info ELECTRONORTE'!K1250</f>
        <v>13</v>
      </c>
      <c r="H1282" s="9" t="str">
        <f>+'Info ELECTRONORTE'!L1250</f>
        <v>Postes</v>
      </c>
      <c r="I1282" s="9" t="str">
        <f>+'Info ELECTRONORTE'!M1250</f>
        <v>Concreto</v>
      </c>
      <c r="J1282" s="9" t="str">
        <f>+'Info ELECTRONORTE'!N1250</f>
        <v>PPC19</v>
      </c>
      <c r="K1282" s="9" t="str">
        <f>+IF(B1282="MOD INV_2018","Según corresponda",VLOOKUP(J1282,SICODI!$G$3:$K$2404,2,FALSE))</f>
        <v>POSTE DE CONCRETO ARMADO DE 13/300/150/345</v>
      </c>
      <c r="L1282" s="142">
        <f t="shared" si="57"/>
        <v>0.52</v>
      </c>
    </row>
    <row r="1283" spans="1:12" x14ac:dyDescent="0.25">
      <c r="A1283" s="53">
        <f>+'Info ELECTRONORTE'!A1251</f>
        <v>1247</v>
      </c>
      <c r="B1283" s="26" t="str">
        <f t="shared" si="58"/>
        <v>SICODI</v>
      </c>
      <c r="C1283" s="9" t="str">
        <f>+'Info ELECTRONORTE'!B1251</f>
        <v>LAMBAYEQUE</v>
      </c>
      <c r="D1283" s="9" t="str">
        <f>+'Info ELECTRONORTE'!C1251</f>
        <v>CUMBIL - CHICLAYO</v>
      </c>
      <c r="E1283" s="9" t="str">
        <f>+'Info ELECTRONORTE'!D1251</f>
        <v>CHICLAYO</v>
      </c>
      <c r="F1283" s="9" t="str">
        <f>+'Info ELECTRONORTE'!I1251</f>
        <v>Media Tension</v>
      </c>
      <c r="G1283" s="9">
        <f>+'Info ELECTRONORTE'!K1251</f>
        <v>12</v>
      </c>
      <c r="H1283" s="9" t="str">
        <f>+'Info ELECTRONORTE'!L1251</f>
        <v>Postes</v>
      </c>
      <c r="I1283" s="9" t="str">
        <f>+'Info ELECTRONORTE'!M1251</f>
        <v>Concreto</v>
      </c>
      <c r="J1283" s="9" t="str">
        <f>+'Info ELECTRONORTE'!N1251</f>
        <v>PPC16</v>
      </c>
      <c r="K1283" s="9" t="str">
        <f>+IF(B1283="MOD INV_2018","Según corresponda",VLOOKUP(J1283,SICODI!$G$3:$K$2404,2,FALSE))</f>
        <v>POSTE DE CONCRETO ARMADO DE 12/300/150/330</v>
      </c>
      <c r="L1283" s="142">
        <f t="shared" si="57"/>
        <v>0.52</v>
      </c>
    </row>
    <row r="1284" spans="1:12" x14ac:dyDescent="0.25">
      <c r="A1284" s="53">
        <f>+'Info ELECTRONORTE'!A1252</f>
        <v>1248</v>
      </c>
      <c r="B1284" s="26" t="str">
        <f t="shared" si="58"/>
        <v>SICODI</v>
      </c>
      <c r="C1284" s="9" t="str">
        <f>+'Info ELECTRONORTE'!B1252</f>
        <v>LAMBAYEQUE</v>
      </c>
      <c r="D1284" s="9" t="str">
        <f>+'Info ELECTRONORTE'!C1252</f>
        <v>CUMBIL - CHICLAYO</v>
      </c>
      <c r="E1284" s="9" t="str">
        <f>+'Info ELECTRONORTE'!D1252</f>
        <v>CHICLAYO</v>
      </c>
      <c r="F1284" s="9" t="str">
        <f>+'Info ELECTRONORTE'!I1252</f>
        <v>Media Tension</v>
      </c>
      <c r="G1284" s="9">
        <f>+'Info ELECTRONORTE'!K1252</f>
        <v>13</v>
      </c>
      <c r="H1284" s="9" t="str">
        <f>+'Info ELECTRONORTE'!L1252</f>
        <v>Postes</v>
      </c>
      <c r="I1284" s="9" t="str">
        <f>+'Info ELECTRONORTE'!M1252</f>
        <v>Concreto</v>
      </c>
      <c r="J1284" s="9" t="str">
        <f>+'Info ELECTRONORTE'!N1252</f>
        <v>PPC19</v>
      </c>
      <c r="K1284" s="9" t="str">
        <f>+IF(B1284="MOD INV_2018","Según corresponda",VLOOKUP(J1284,SICODI!$G$3:$K$2404,2,FALSE))</f>
        <v>POSTE DE CONCRETO ARMADO DE 13/300/150/345</v>
      </c>
      <c r="L1284" s="142">
        <f t="shared" si="57"/>
        <v>0.52</v>
      </c>
    </row>
    <row r="1285" spans="1:12" x14ac:dyDescent="0.25">
      <c r="A1285" s="53">
        <f>+'Info ELECTRONORTE'!A1253</f>
        <v>1249</v>
      </c>
      <c r="B1285" s="26" t="str">
        <f t="shared" si="58"/>
        <v>SICODI</v>
      </c>
      <c r="C1285" s="9" t="str">
        <f>+'Info ELECTRONORTE'!B1253</f>
        <v>LAMBAYEQUE</v>
      </c>
      <c r="D1285" s="9" t="str">
        <f>+'Info ELECTRONORTE'!C1253</f>
        <v>CUMBIL - CHICLAYO</v>
      </c>
      <c r="E1285" s="9" t="str">
        <f>+'Info ELECTRONORTE'!D1253</f>
        <v>CHICLAYO</v>
      </c>
      <c r="F1285" s="9" t="str">
        <f>+'Info ELECTRONORTE'!I1253</f>
        <v>Media Tension</v>
      </c>
      <c r="G1285" s="9">
        <f>+'Info ELECTRONORTE'!K1253</f>
        <v>13</v>
      </c>
      <c r="H1285" s="9" t="str">
        <f>+'Info ELECTRONORTE'!L1253</f>
        <v>Postes</v>
      </c>
      <c r="I1285" s="9" t="str">
        <f>+'Info ELECTRONORTE'!M1253</f>
        <v>Concreto</v>
      </c>
      <c r="J1285" s="9" t="str">
        <f>+'Info ELECTRONORTE'!N1253</f>
        <v>PPC19</v>
      </c>
      <c r="K1285" s="9" t="str">
        <f>+IF(B1285="MOD INV_2018","Según corresponda",VLOOKUP(J1285,SICODI!$G$3:$K$2404,2,FALSE))</f>
        <v>POSTE DE CONCRETO ARMADO DE 13/300/150/345</v>
      </c>
      <c r="L1285" s="142">
        <f t="shared" si="57"/>
        <v>0.52</v>
      </c>
    </row>
    <row r="1286" spans="1:12" x14ac:dyDescent="0.25">
      <c r="A1286" s="53">
        <f>+'Info ELECTRONORTE'!A1254</f>
        <v>1250</v>
      </c>
      <c r="B1286" s="26" t="str">
        <f t="shared" si="58"/>
        <v>SICODI</v>
      </c>
      <c r="C1286" s="9" t="str">
        <f>+'Info ELECTRONORTE'!B1254</f>
        <v>LAMBAYEQUE</v>
      </c>
      <c r="D1286" s="9" t="str">
        <f>+'Info ELECTRONORTE'!C1254</f>
        <v>CUMBIL - CHICLAYO</v>
      </c>
      <c r="E1286" s="9" t="str">
        <f>+'Info ELECTRONORTE'!D1254</f>
        <v>CHICLAYO</v>
      </c>
      <c r="F1286" s="9" t="str">
        <f>+'Info ELECTRONORTE'!I1254</f>
        <v>Media Tension</v>
      </c>
      <c r="G1286" s="9">
        <f>+'Info ELECTRONORTE'!K1254</f>
        <v>13</v>
      </c>
      <c r="H1286" s="9" t="str">
        <f>+'Info ELECTRONORTE'!L1254</f>
        <v>Postes</v>
      </c>
      <c r="I1286" s="9" t="str">
        <f>+'Info ELECTRONORTE'!M1254</f>
        <v>Concreto</v>
      </c>
      <c r="J1286" s="9" t="str">
        <f>+'Info ELECTRONORTE'!N1254</f>
        <v>PPC19</v>
      </c>
      <c r="K1286" s="9" t="str">
        <f>+IF(B1286="MOD INV_2018","Según corresponda",VLOOKUP(J1286,SICODI!$G$3:$K$2404,2,FALSE))</f>
        <v>POSTE DE CONCRETO ARMADO DE 13/300/150/345</v>
      </c>
      <c r="L1286" s="142">
        <f t="shared" si="57"/>
        <v>0.52</v>
      </c>
    </row>
    <row r="1287" spans="1:12" x14ac:dyDescent="0.25">
      <c r="A1287" s="53">
        <f>+'Info ELECTRONORTE'!A1255</f>
        <v>1251</v>
      </c>
      <c r="B1287" s="26" t="str">
        <f t="shared" si="58"/>
        <v>SICODI</v>
      </c>
      <c r="C1287" s="9" t="str">
        <f>+'Info ELECTRONORTE'!B1255</f>
        <v>LAMBAYEQUE</v>
      </c>
      <c r="D1287" s="9" t="str">
        <f>+'Info ELECTRONORTE'!C1255</f>
        <v>CUMBIL - CHICLAYO</v>
      </c>
      <c r="E1287" s="9" t="str">
        <f>+'Info ELECTRONORTE'!D1255</f>
        <v>CHICLAYO</v>
      </c>
      <c r="F1287" s="9" t="str">
        <f>+'Info ELECTRONORTE'!I1255</f>
        <v>Media Tension</v>
      </c>
      <c r="G1287" s="9">
        <f>+'Info ELECTRONORTE'!K1255</f>
        <v>12</v>
      </c>
      <c r="H1287" s="9" t="str">
        <f>+'Info ELECTRONORTE'!L1255</f>
        <v>Postes</v>
      </c>
      <c r="I1287" s="9" t="str">
        <f>+'Info ELECTRONORTE'!M1255</f>
        <v>Concreto</v>
      </c>
      <c r="J1287" s="9" t="str">
        <f>+'Info ELECTRONORTE'!N1255</f>
        <v>PPC16</v>
      </c>
      <c r="K1287" s="9" t="str">
        <f>+IF(B1287="MOD INV_2018","Según corresponda",VLOOKUP(J1287,SICODI!$G$3:$K$2404,2,FALSE))</f>
        <v>POSTE DE CONCRETO ARMADO DE 12/300/150/330</v>
      </c>
      <c r="L1287" s="142">
        <f t="shared" si="57"/>
        <v>0.52</v>
      </c>
    </row>
    <row r="1288" spans="1:12" x14ac:dyDescent="0.25">
      <c r="A1288" s="53">
        <f>+'Info ELECTRONORTE'!A1256</f>
        <v>1252</v>
      </c>
      <c r="B1288" s="26" t="str">
        <f t="shared" si="58"/>
        <v>SICODI</v>
      </c>
      <c r="C1288" s="9" t="str">
        <f>+'Info ELECTRONORTE'!B1256</f>
        <v>LAMBAYEQUE</v>
      </c>
      <c r="D1288" s="9" t="str">
        <f>+'Info ELECTRONORTE'!C1256</f>
        <v>CUMBIL - CHICLAYO</v>
      </c>
      <c r="E1288" s="9" t="str">
        <f>+'Info ELECTRONORTE'!D1256</f>
        <v>CHICLAYO</v>
      </c>
      <c r="F1288" s="9" t="str">
        <f>+'Info ELECTRONORTE'!I1256</f>
        <v>Media Tension</v>
      </c>
      <c r="G1288" s="9">
        <f>+'Info ELECTRONORTE'!K1256</f>
        <v>13</v>
      </c>
      <c r="H1288" s="9" t="str">
        <f>+'Info ELECTRONORTE'!L1256</f>
        <v>Postes</v>
      </c>
      <c r="I1288" s="9" t="str">
        <f>+'Info ELECTRONORTE'!M1256</f>
        <v>Concreto</v>
      </c>
      <c r="J1288" s="9" t="str">
        <f>+'Info ELECTRONORTE'!N1256</f>
        <v>PPC19</v>
      </c>
      <c r="K1288" s="9" t="str">
        <f>+IF(B1288="MOD INV_2018","Según corresponda",VLOOKUP(J1288,SICODI!$G$3:$K$2404,2,FALSE))</f>
        <v>POSTE DE CONCRETO ARMADO DE 13/300/150/345</v>
      </c>
      <c r="L1288" s="142">
        <f t="shared" si="57"/>
        <v>0.52</v>
      </c>
    </row>
    <row r="1289" spans="1:12" x14ac:dyDescent="0.25">
      <c r="A1289" s="53">
        <f>+'Info ELECTRONORTE'!A1257</f>
        <v>1253</v>
      </c>
      <c r="B1289" s="26" t="str">
        <f t="shared" si="58"/>
        <v>SICODI</v>
      </c>
      <c r="C1289" s="9" t="str">
        <f>+'Info ELECTRONORTE'!B1257</f>
        <v>LAMBAYEQUE</v>
      </c>
      <c r="D1289" s="9" t="str">
        <f>+'Info ELECTRONORTE'!C1257</f>
        <v>CUMBIL - CHICLAYO</v>
      </c>
      <c r="E1289" s="9" t="str">
        <f>+'Info ELECTRONORTE'!D1257</f>
        <v>CHICLAYO</v>
      </c>
      <c r="F1289" s="9" t="str">
        <f>+'Info ELECTRONORTE'!I1257</f>
        <v>Media Tension</v>
      </c>
      <c r="G1289" s="9">
        <f>+'Info ELECTRONORTE'!K1257</f>
        <v>13</v>
      </c>
      <c r="H1289" s="9" t="str">
        <f>+'Info ELECTRONORTE'!L1257</f>
        <v>Postes</v>
      </c>
      <c r="I1289" s="9" t="str">
        <f>+'Info ELECTRONORTE'!M1257</f>
        <v>Concreto</v>
      </c>
      <c r="J1289" s="9" t="str">
        <f>+'Info ELECTRONORTE'!N1257</f>
        <v>PPC19</v>
      </c>
      <c r="K1289" s="9" t="str">
        <f>+IF(B1289="MOD INV_2018","Según corresponda",VLOOKUP(J1289,SICODI!$G$3:$K$2404,2,FALSE))</f>
        <v>POSTE DE CONCRETO ARMADO DE 13/300/150/345</v>
      </c>
      <c r="L1289" s="142">
        <f t="shared" si="57"/>
        <v>0.52</v>
      </c>
    </row>
    <row r="1290" spans="1:12" x14ac:dyDescent="0.25">
      <c r="A1290" s="53">
        <f>+'Info ELECTRONORTE'!A1258</f>
        <v>1254</v>
      </c>
      <c r="B1290" s="26" t="str">
        <f t="shared" si="58"/>
        <v>SICODI</v>
      </c>
      <c r="C1290" s="9" t="str">
        <f>+'Info ELECTRONORTE'!B1258</f>
        <v>LAMBAYEQUE</v>
      </c>
      <c r="D1290" s="9" t="str">
        <f>+'Info ELECTRONORTE'!C1258</f>
        <v>CUMBIL - CHICLAYO</v>
      </c>
      <c r="E1290" s="9" t="str">
        <f>+'Info ELECTRONORTE'!D1258</f>
        <v>CHICLAYO</v>
      </c>
      <c r="F1290" s="9" t="str">
        <f>+'Info ELECTRONORTE'!I1258</f>
        <v>Media Tension</v>
      </c>
      <c r="G1290" s="9">
        <f>+'Info ELECTRONORTE'!K1258</f>
        <v>13</v>
      </c>
      <c r="H1290" s="9" t="str">
        <f>+'Info ELECTRONORTE'!L1258</f>
        <v>Postes</v>
      </c>
      <c r="I1290" s="9" t="str">
        <f>+'Info ELECTRONORTE'!M1258</f>
        <v>Concreto</v>
      </c>
      <c r="J1290" s="9" t="str">
        <f>+'Info ELECTRONORTE'!N1258</f>
        <v>PPC19</v>
      </c>
      <c r="K1290" s="9" t="str">
        <f>+IF(B1290="MOD INV_2018","Según corresponda",VLOOKUP(J1290,SICODI!$G$3:$K$2404,2,FALSE))</f>
        <v>POSTE DE CONCRETO ARMADO DE 13/300/150/345</v>
      </c>
      <c r="L1290" s="142">
        <f t="shared" si="57"/>
        <v>0.52</v>
      </c>
    </row>
    <row r="1291" spans="1:12" x14ac:dyDescent="0.25">
      <c r="A1291" s="53">
        <f>+'Info ELECTRONORTE'!A1259</f>
        <v>1255</v>
      </c>
      <c r="B1291" s="26" t="str">
        <f t="shared" si="58"/>
        <v>SICODI</v>
      </c>
      <c r="C1291" s="9" t="str">
        <f>+'Info ELECTRONORTE'!B1259</f>
        <v>LAMBAYEQUE</v>
      </c>
      <c r="D1291" s="9" t="str">
        <f>+'Info ELECTRONORTE'!C1259</f>
        <v>CUMBIL - CHICLAYO</v>
      </c>
      <c r="E1291" s="9" t="str">
        <f>+'Info ELECTRONORTE'!D1259</f>
        <v>CHICLAYO</v>
      </c>
      <c r="F1291" s="9" t="str">
        <f>+'Info ELECTRONORTE'!I1259</f>
        <v>Media Tension</v>
      </c>
      <c r="G1291" s="9">
        <f>+'Info ELECTRONORTE'!K1259</f>
        <v>13</v>
      </c>
      <c r="H1291" s="9" t="str">
        <f>+'Info ELECTRONORTE'!L1259</f>
        <v>Postes</v>
      </c>
      <c r="I1291" s="9" t="str">
        <f>+'Info ELECTRONORTE'!M1259</f>
        <v>Concreto</v>
      </c>
      <c r="J1291" s="9" t="str">
        <f>+'Info ELECTRONORTE'!N1259</f>
        <v>PPC19</v>
      </c>
      <c r="K1291" s="9" t="str">
        <f>+IF(B1291="MOD INV_2018","Según corresponda",VLOOKUP(J1291,SICODI!$G$3:$K$2404,2,FALSE))</f>
        <v>POSTE DE CONCRETO ARMADO DE 13/300/150/345</v>
      </c>
      <c r="L1291" s="142">
        <f t="shared" si="57"/>
        <v>0.52</v>
      </c>
    </row>
    <row r="1292" spans="1:12" x14ac:dyDescent="0.25">
      <c r="A1292" s="53">
        <f>+'Info ELECTRONORTE'!A1260</f>
        <v>1256</v>
      </c>
      <c r="B1292" s="26" t="str">
        <f t="shared" si="58"/>
        <v>SICODI</v>
      </c>
      <c r="C1292" s="9" t="str">
        <f>+'Info ELECTRONORTE'!B1260</f>
        <v>LAMBAYEQUE</v>
      </c>
      <c r="D1292" s="9" t="str">
        <f>+'Info ELECTRONORTE'!C1260</f>
        <v>CUMBIL - CHICLAYO</v>
      </c>
      <c r="E1292" s="9" t="str">
        <f>+'Info ELECTRONORTE'!D1260</f>
        <v>CHICLAYO</v>
      </c>
      <c r="F1292" s="9" t="str">
        <f>+'Info ELECTRONORTE'!I1260</f>
        <v>Media Tension</v>
      </c>
      <c r="G1292" s="9">
        <f>+'Info ELECTRONORTE'!K1260</f>
        <v>13</v>
      </c>
      <c r="H1292" s="9" t="str">
        <f>+'Info ELECTRONORTE'!L1260</f>
        <v>Postes</v>
      </c>
      <c r="I1292" s="9" t="str">
        <f>+'Info ELECTRONORTE'!M1260</f>
        <v>Concreto</v>
      </c>
      <c r="J1292" s="9" t="str">
        <f>+'Info ELECTRONORTE'!N1260</f>
        <v>PPC19</v>
      </c>
      <c r="K1292" s="9" t="str">
        <f>+IF(B1292="MOD INV_2018","Según corresponda",VLOOKUP(J1292,SICODI!$G$3:$K$2404,2,FALSE))</f>
        <v>POSTE DE CONCRETO ARMADO DE 13/300/150/345</v>
      </c>
      <c r="L1292" s="142">
        <f t="shared" si="57"/>
        <v>0.52</v>
      </c>
    </row>
    <row r="1293" spans="1:12" x14ac:dyDescent="0.25">
      <c r="A1293" s="53">
        <f>+'Info ELECTRONORTE'!A1261</f>
        <v>1257</v>
      </c>
      <c r="B1293" s="26" t="str">
        <f t="shared" si="58"/>
        <v>SICODI</v>
      </c>
      <c r="C1293" s="9" t="str">
        <f>+'Info ELECTRONORTE'!B1261</f>
        <v>LAMBAYEQUE</v>
      </c>
      <c r="D1293" s="9" t="str">
        <f>+'Info ELECTRONORTE'!C1261</f>
        <v>CUMBIL - CHICLAYO</v>
      </c>
      <c r="E1293" s="9" t="str">
        <f>+'Info ELECTRONORTE'!D1261</f>
        <v>CHICLAYO</v>
      </c>
      <c r="F1293" s="9" t="str">
        <f>+'Info ELECTRONORTE'!I1261</f>
        <v>Media Tension</v>
      </c>
      <c r="G1293" s="9">
        <f>+'Info ELECTRONORTE'!K1261</f>
        <v>13</v>
      </c>
      <c r="H1293" s="9" t="str">
        <f>+'Info ELECTRONORTE'!L1261</f>
        <v>Postes</v>
      </c>
      <c r="I1293" s="9" t="str">
        <f>+'Info ELECTRONORTE'!M1261</f>
        <v>Concreto</v>
      </c>
      <c r="J1293" s="9" t="str">
        <f>+'Info ELECTRONORTE'!N1261</f>
        <v>PPC19</v>
      </c>
      <c r="K1293" s="9" t="str">
        <f>+IF(B1293="MOD INV_2018","Según corresponda",VLOOKUP(J1293,SICODI!$G$3:$K$2404,2,FALSE))</f>
        <v>POSTE DE CONCRETO ARMADO DE 13/300/150/345</v>
      </c>
      <c r="L1293" s="142">
        <f t="shared" si="57"/>
        <v>0.52</v>
      </c>
    </row>
    <row r="1294" spans="1:12" x14ac:dyDescent="0.25">
      <c r="A1294" s="53">
        <f>+'Info ELECTRONORTE'!A1262</f>
        <v>1258</v>
      </c>
      <c r="B1294" s="26" t="str">
        <f t="shared" si="58"/>
        <v>SICODI</v>
      </c>
      <c r="C1294" s="9" t="str">
        <f>+'Info ELECTRONORTE'!B1262</f>
        <v>LAMBAYEQUE</v>
      </c>
      <c r="D1294" s="9" t="str">
        <f>+'Info ELECTRONORTE'!C1262</f>
        <v>CUMBIL - CHICLAYO</v>
      </c>
      <c r="E1294" s="9" t="str">
        <f>+'Info ELECTRONORTE'!D1262</f>
        <v>CHICLAYO</v>
      </c>
      <c r="F1294" s="9" t="str">
        <f>+'Info ELECTRONORTE'!I1262</f>
        <v>Media Tension</v>
      </c>
      <c r="G1294" s="9">
        <f>+'Info ELECTRONORTE'!K1262</f>
        <v>13</v>
      </c>
      <c r="H1294" s="9" t="str">
        <f>+'Info ELECTRONORTE'!L1262</f>
        <v>Postes</v>
      </c>
      <c r="I1294" s="9" t="str">
        <f>+'Info ELECTRONORTE'!M1262</f>
        <v>Concreto</v>
      </c>
      <c r="J1294" s="9" t="str">
        <f>+'Info ELECTRONORTE'!N1262</f>
        <v>PPC19</v>
      </c>
      <c r="K1294" s="9" t="str">
        <f>+IF(B1294="MOD INV_2018","Según corresponda",VLOOKUP(J1294,SICODI!$G$3:$K$2404,2,FALSE))</f>
        <v>POSTE DE CONCRETO ARMADO DE 13/300/150/345</v>
      </c>
      <c r="L1294" s="142">
        <f t="shared" si="57"/>
        <v>0.52</v>
      </c>
    </row>
    <row r="1295" spans="1:12" x14ac:dyDescent="0.25">
      <c r="A1295" s="53">
        <f>+'Info ELECTRONORTE'!A1263</f>
        <v>1259</v>
      </c>
      <c r="B1295" s="26" t="str">
        <f t="shared" si="58"/>
        <v>SICODI</v>
      </c>
      <c r="C1295" s="9" t="str">
        <f>+'Info ELECTRONORTE'!B1263</f>
        <v>LAMBAYEQUE</v>
      </c>
      <c r="D1295" s="9" t="str">
        <f>+'Info ELECTRONORTE'!C1263</f>
        <v>CUMBIL - CHICLAYO</v>
      </c>
      <c r="E1295" s="9" t="str">
        <f>+'Info ELECTRONORTE'!D1263</f>
        <v>CHICLAYO</v>
      </c>
      <c r="F1295" s="9" t="str">
        <f>+'Info ELECTRONORTE'!I1263</f>
        <v>Media Tension</v>
      </c>
      <c r="G1295" s="9">
        <f>+'Info ELECTRONORTE'!K1263</f>
        <v>12</v>
      </c>
      <c r="H1295" s="9" t="str">
        <f>+'Info ELECTRONORTE'!L1263</f>
        <v>Postes</v>
      </c>
      <c r="I1295" s="9" t="str">
        <f>+'Info ELECTRONORTE'!M1263</f>
        <v>Concreto</v>
      </c>
      <c r="J1295" s="9" t="str">
        <f>+'Info ELECTRONORTE'!N1263</f>
        <v>PPC16</v>
      </c>
      <c r="K1295" s="9" t="str">
        <f>+IF(B1295="MOD INV_2018","Según corresponda",VLOOKUP(J1295,SICODI!$G$3:$K$2404,2,FALSE))</f>
        <v>POSTE DE CONCRETO ARMADO DE 12/300/150/330</v>
      </c>
      <c r="L1295" s="142">
        <f t="shared" si="57"/>
        <v>0.52</v>
      </c>
    </row>
    <row r="1296" spans="1:12" x14ac:dyDescent="0.25">
      <c r="A1296" s="53">
        <f>+'Info ELECTRONORTE'!A1264</f>
        <v>1260</v>
      </c>
      <c r="B1296" s="26" t="str">
        <f t="shared" si="58"/>
        <v>SICODI</v>
      </c>
      <c r="C1296" s="9" t="str">
        <f>+'Info ELECTRONORTE'!B1264</f>
        <v>LAMBAYEQUE</v>
      </c>
      <c r="D1296" s="9" t="str">
        <f>+'Info ELECTRONORTE'!C1264</f>
        <v>CUMBIL - CHICLAYO</v>
      </c>
      <c r="E1296" s="9" t="str">
        <f>+'Info ELECTRONORTE'!D1264</f>
        <v>CHICLAYO</v>
      </c>
      <c r="F1296" s="9" t="str">
        <f>+'Info ELECTRONORTE'!I1264</f>
        <v>Media Tension</v>
      </c>
      <c r="G1296" s="9">
        <f>+'Info ELECTRONORTE'!K1264</f>
        <v>12</v>
      </c>
      <c r="H1296" s="9" t="str">
        <f>+'Info ELECTRONORTE'!L1264</f>
        <v>Postes</v>
      </c>
      <c r="I1296" s="9" t="str">
        <f>+'Info ELECTRONORTE'!M1264</f>
        <v>Concreto</v>
      </c>
      <c r="J1296" s="9" t="str">
        <f>+'Info ELECTRONORTE'!N1264</f>
        <v>PPC16</v>
      </c>
      <c r="K1296" s="9" t="str">
        <f>+IF(B1296="MOD INV_2018","Según corresponda",VLOOKUP(J1296,SICODI!$G$3:$K$2404,2,FALSE))</f>
        <v>POSTE DE CONCRETO ARMADO DE 12/300/150/330</v>
      </c>
      <c r="L1296" s="142">
        <f t="shared" si="57"/>
        <v>0.52</v>
      </c>
    </row>
    <row r="1297" spans="1:12" x14ac:dyDescent="0.25">
      <c r="A1297" s="53">
        <f>+'Info ELECTRONORTE'!A1265</f>
        <v>1261</v>
      </c>
      <c r="B1297" s="26" t="str">
        <f t="shared" si="58"/>
        <v>SICODI</v>
      </c>
      <c r="C1297" s="9" t="str">
        <f>+'Info ELECTRONORTE'!B1265</f>
        <v>LAMBAYEQUE</v>
      </c>
      <c r="D1297" s="9" t="str">
        <f>+'Info ELECTRONORTE'!C1265</f>
        <v>CUMBIL - CHICLAYO</v>
      </c>
      <c r="E1297" s="9" t="str">
        <f>+'Info ELECTRONORTE'!D1265</f>
        <v>CHICLAYO</v>
      </c>
      <c r="F1297" s="9" t="str">
        <f>+'Info ELECTRONORTE'!I1265</f>
        <v>Media Tension</v>
      </c>
      <c r="G1297" s="9">
        <f>+'Info ELECTRONORTE'!K1265</f>
        <v>13</v>
      </c>
      <c r="H1297" s="9" t="str">
        <f>+'Info ELECTRONORTE'!L1265</f>
        <v>Postes</v>
      </c>
      <c r="I1297" s="9" t="str">
        <f>+'Info ELECTRONORTE'!M1265</f>
        <v>Concreto</v>
      </c>
      <c r="J1297" s="9" t="str">
        <f>+'Info ELECTRONORTE'!N1265</f>
        <v>PPC19</v>
      </c>
      <c r="K1297" s="9" t="str">
        <f>+IF(B1297="MOD INV_2018","Según corresponda",VLOOKUP(J1297,SICODI!$G$3:$K$2404,2,FALSE))</f>
        <v>POSTE DE CONCRETO ARMADO DE 13/300/150/345</v>
      </c>
      <c r="L1297" s="142">
        <f t="shared" si="57"/>
        <v>0.52</v>
      </c>
    </row>
    <row r="1298" spans="1:12" x14ac:dyDescent="0.25">
      <c r="A1298" s="53">
        <f>+'Info ELECTRONORTE'!A1266</f>
        <v>1262</v>
      </c>
      <c r="B1298" s="26" t="str">
        <f t="shared" si="58"/>
        <v>SICODI</v>
      </c>
      <c r="C1298" s="9" t="str">
        <f>+'Info ELECTRONORTE'!B1266</f>
        <v>LAMBAYEQUE</v>
      </c>
      <c r="D1298" s="9" t="str">
        <f>+'Info ELECTRONORTE'!C1266</f>
        <v>CUMBIL - CHICLAYO</v>
      </c>
      <c r="E1298" s="9" t="str">
        <f>+'Info ELECTRONORTE'!D1266</f>
        <v>CHICLAYO</v>
      </c>
      <c r="F1298" s="9" t="str">
        <f>+'Info ELECTRONORTE'!I1266</f>
        <v>Media Tension</v>
      </c>
      <c r="G1298" s="9">
        <f>+'Info ELECTRONORTE'!K1266</f>
        <v>13</v>
      </c>
      <c r="H1298" s="9" t="str">
        <f>+'Info ELECTRONORTE'!L1266</f>
        <v>Postes</v>
      </c>
      <c r="I1298" s="9" t="str">
        <f>+'Info ELECTRONORTE'!M1266</f>
        <v>Concreto</v>
      </c>
      <c r="J1298" s="9" t="str">
        <f>+'Info ELECTRONORTE'!N1266</f>
        <v>PPC19</v>
      </c>
      <c r="K1298" s="9" t="str">
        <f>+IF(B1298="MOD INV_2018","Según corresponda",VLOOKUP(J1298,SICODI!$G$3:$K$2404,2,FALSE))</f>
        <v>POSTE DE CONCRETO ARMADO DE 13/300/150/345</v>
      </c>
      <c r="L1298" s="142">
        <f t="shared" si="57"/>
        <v>0.52</v>
      </c>
    </row>
    <row r="1299" spans="1:12" x14ac:dyDescent="0.25">
      <c r="A1299" s="53">
        <f>+'Info ELECTRONORTE'!A1267</f>
        <v>1263</v>
      </c>
      <c r="B1299" s="26" t="str">
        <f t="shared" si="58"/>
        <v>SICODI</v>
      </c>
      <c r="C1299" s="9" t="str">
        <f>+'Info ELECTRONORTE'!B1267</f>
        <v>LAMBAYEQUE</v>
      </c>
      <c r="D1299" s="9" t="str">
        <f>+'Info ELECTRONORTE'!C1267</f>
        <v>CUMBIL - CHICLAYO</v>
      </c>
      <c r="E1299" s="9" t="str">
        <f>+'Info ELECTRONORTE'!D1267</f>
        <v>CHICLAYO</v>
      </c>
      <c r="F1299" s="9" t="str">
        <f>+'Info ELECTRONORTE'!I1267</f>
        <v>Media Tension</v>
      </c>
      <c r="G1299" s="9">
        <f>+'Info ELECTRONORTE'!K1267</f>
        <v>13</v>
      </c>
      <c r="H1299" s="9" t="str">
        <f>+'Info ELECTRONORTE'!L1267</f>
        <v>Postes</v>
      </c>
      <c r="I1299" s="9" t="str">
        <f>+'Info ELECTRONORTE'!M1267</f>
        <v>Concreto</v>
      </c>
      <c r="J1299" s="9" t="str">
        <f>+'Info ELECTRONORTE'!N1267</f>
        <v>PPC19</v>
      </c>
      <c r="K1299" s="9" t="str">
        <f>+IF(B1299="MOD INV_2018","Según corresponda",VLOOKUP(J1299,SICODI!$G$3:$K$2404,2,FALSE))</f>
        <v>POSTE DE CONCRETO ARMADO DE 13/300/150/345</v>
      </c>
      <c r="L1299" s="142">
        <f t="shared" si="57"/>
        <v>0.52</v>
      </c>
    </row>
    <row r="1300" spans="1:12" x14ac:dyDescent="0.25">
      <c r="A1300" s="53">
        <f>+'Info ELECTRONORTE'!A1268</f>
        <v>1264</v>
      </c>
      <c r="B1300" s="26" t="str">
        <f t="shared" si="58"/>
        <v>SICODI</v>
      </c>
      <c r="C1300" s="9" t="str">
        <f>+'Info ELECTRONORTE'!B1268</f>
        <v>LAMBAYEQUE</v>
      </c>
      <c r="D1300" s="9" t="str">
        <f>+'Info ELECTRONORTE'!C1268</f>
        <v>CUMBIL - CHICLAYO</v>
      </c>
      <c r="E1300" s="9" t="str">
        <f>+'Info ELECTRONORTE'!D1268</f>
        <v>CHICLAYO</v>
      </c>
      <c r="F1300" s="9" t="str">
        <f>+'Info ELECTRONORTE'!I1268</f>
        <v>Media Tension</v>
      </c>
      <c r="G1300" s="9">
        <f>+'Info ELECTRONORTE'!K1268</f>
        <v>13</v>
      </c>
      <c r="H1300" s="9" t="str">
        <f>+'Info ELECTRONORTE'!L1268</f>
        <v>Postes</v>
      </c>
      <c r="I1300" s="9" t="str">
        <f>+'Info ELECTRONORTE'!M1268</f>
        <v>Concreto</v>
      </c>
      <c r="J1300" s="9" t="str">
        <f>+'Info ELECTRONORTE'!N1268</f>
        <v>PPC19</v>
      </c>
      <c r="K1300" s="9" t="str">
        <f>+IF(B1300="MOD INV_2018","Según corresponda",VLOOKUP(J1300,SICODI!$G$3:$K$2404,2,FALSE))</f>
        <v>POSTE DE CONCRETO ARMADO DE 13/300/150/345</v>
      </c>
      <c r="L1300" s="142">
        <f t="shared" si="57"/>
        <v>0.52</v>
      </c>
    </row>
    <row r="1301" spans="1:12" x14ac:dyDescent="0.25">
      <c r="A1301" s="53">
        <f>+'Info ELECTRONORTE'!A1269</f>
        <v>1265</v>
      </c>
      <c r="B1301" s="26" t="str">
        <f t="shared" si="58"/>
        <v>SICODI</v>
      </c>
      <c r="C1301" s="9" t="str">
        <f>+'Info ELECTRONORTE'!B1269</f>
        <v>LAMBAYEQUE</v>
      </c>
      <c r="D1301" s="9" t="str">
        <f>+'Info ELECTRONORTE'!C1269</f>
        <v>CUMBIL - CHICLAYO</v>
      </c>
      <c r="E1301" s="9" t="str">
        <f>+'Info ELECTRONORTE'!D1269</f>
        <v>CHICLAYO</v>
      </c>
      <c r="F1301" s="9" t="str">
        <f>+'Info ELECTRONORTE'!I1269</f>
        <v>Media Tension</v>
      </c>
      <c r="G1301" s="9">
        <f>+'Info ELECTRONORTE'!K1269</f>
        <v>13</v>
      </c>
      <c r="H1301" s="9" t="str">
        <f>+'Info ELECTRONORTE'!L1269</f>
        <v>Postes</v>
      </c>
      <c r="I1301" s="9" t="str">
        <f>+'Info ELECTRONORTE'!M1269</f>
        <v>Concreto</v>
      </c>
      <c r="J1301" s="9" t="str">
        <f>+'Info ELECTRONORTE'!N1269</f>
        <v>PPC19</v>
      </c>
      <c r="K1301" s="9" t="str">
        <f>+IF(B1301="MOD INV_2018","Según corresponda",VLOOKUP(J1301,SICODI!$G$3:$K$2404,2,FALSE))</f>
        <v>POSTE DE CONCRETO ARMADO DE 13/300/150/345</v>
      </c>
      <c r="L1301" s="142">
        <f t="shared" si="57"/>
        <v>0.52</v>
      </c>
    </row>
    <row r="1302" spans="1:12" x14ac:dyDescent="0.25">
      <c r="A1302" s="53">
        <f>+'Info ELECTRONORTE'!A1270</f>
        <v>1266</v>
      </c>
      <c r="B1302" s="26" t="str">
        <f t="shared" si="58"/>
        <v>SICODI</v>
      </c>
      <c r="C1302" s="9" t="str">
        <f>+'Info ELECTRONORTE'!B1270</f>
        <v>LAMBAYEQUE</v>
      </c>
      <c r="D1302" s="9" t="str">
        <f>+'Info ELECTRONORTE'!C1270</f>
        <v>CUMBIL - CHICLAYO</v>
      </c>
      <c r="E1302" s="9" t="str">
        <f>+'Info ELECTRONORTE'!D1270</f>
        <v>CHICLAYO</v>
      </c>
      <c r="F1302" s="9" t="str">
        <f>+'Info ELECTRONORTE'!I1270</f>
        <v>Media Tension</v>
      </c>
      <c r="G1302" s="9">
        <f>+'Info ELECTRONORTE'!K1270</f>
        <v>13</v>
      </c>
      <c r="H1302" s="9" t="str">
        <f>+'Info ELECTRONORTE'!L1270</f>
        <v>Postes</v>
      </c>
      <c r="I1302" s="9" t="str">
        <f>+'Info ELECTRONORTE'!M1270</f>
        <v>Concreto</v>
      </c>
      <c r="J1302" s="9" t="str">
        <f>+'Info ELECTRONORTE'!N1270</f>
        <v>PPC19</v>
      </c>
      <c r="K1302" s="9" t="str">
        <f>+IF(B1302="MOD INV_2018","Según corresponda",VLOOKUP(J1302,SICODI!$G$3:$K$2404,2,FALSE))</f>
        <v>POSTE DE CONCRETO ARMADO DE 13/300/150/345</v>
      </c>
      <c r="L1302" s="142">
        <f t="shared" si="57"/>
        <v>0.52</v>
      </c>
    </row>
    <row r="1303" spans="1:12" x14ac:dyDescent="0.25">
      <c r="A1303" s="53">
        <f>+'Info ELECTRONORTE'!A1271</f>
        <v>1267</v>
      </c>
      <c r="B1303" s="26" t="str">
        <f t="shared" si="58"/>
        <v>SICODI</v>
      </c>
      <c r="C1303" s="9" t="str">
        <f>+'Info ELECTRONORTE'!B1271</f>
        <v>LAMBAYEQUE</v>
      </c>
      <c r="D1303" s="9" t="str">
        <f>+'Info ELECTRONORTE'!C1271</f>
        <v>CUMBIL - CHICLAYO</v>
      </c>
      <c r="E1303" s="9" t="str">
        <f>+'Info ELECTRONORTE'!D1271</f>
        <v>CHICLAYO</v>
      </c>
      <c r="F1303" s="9" t="str">
        <f>+'Info ELECTRONORTE'!I1271</f>
        <v>Media Tension</v>
      </c>
      <c r="G1303" s="9">
        <f>+'Info ELECTRONORTE'!K1271</f>
        <v>15</v>
      </c>
      <c r="H1303" s="9" t="str">
        <f>+'Info ELECTRONORTE'!L1271</f>
        <v>Postes</v>
      </c>
      <c r="I1303" s="9" t="str">
        <f>+'Info ELECTRONORTE'!M1271</f>
        <v>Concreto</v>
      </c>
      <c r="J1303" s="9" t="str">
        <f>+'Info ELECTRONORTE'!N1271</f>
        <v>PPC24</v>
      </c>
      <c r="K1303" s="9" t="str">
        <f>+IF(B1303="MOD INV_2018","Según corresponda",VLOOKUP(J1303,SICODI!$G$3:$K$2404,2,FALSE))</f>
        <v>POSTE DE CONCRETO ARMADO DE 15/400/150/375</v>
      </c>
      <c r="L1303" s="142">
        <f t="shared" si="57"/>
        <v>0.52</v>
      </c>
    </row>
    <row r="1304" spans="1:12" x14ac:dyDescent="0.25">
      <c r="A1304" s="53">
        <f>+'Info ELECTRONORTE'!A1272</f>
        <v>1268</v>
      </c>
      <c r="B1304" s="26" t="str">
        <f t="shared" si="58"/>
        <v>SICODI</v>
      </c>
      <c r="C1304" s="9" t="str">
        <f>+'Info ELECTRONORTE'!B1272</f>
        <v>LAMBAYEQUE</v>
      </c>
      <c r="D1304" s="9" t="str">
        <f>+'Info ELECTRONORTE'!C1272</f>
        <v>CUMBIL - CHICLAYO</v>
      </c>
      <c r="E1304" s="9" t="str">
        <f>+'Info ELECTRONORTE'!D1272</f>
        <v>CHICLAYO</v>
      </c>
      <c r="F1304" s="9" t="str">
        <f>+'Info ELECTRONORTE'!I1272</f>
        <v>Media Tension</v>
      </c>
      <c r="G1304" s="9">
        <f>+'Info ELECTRONORTE'!K1272</f>
        <v>12</v>
      </c>
      <c r="H1304" s="9" t="str">
        <f>+'Info ELECTRONORTE'!L1272</f>
        <v>Postes</v>
      </c>
      <c r="I1304" s="9" t="str">
        <f>+'Info ELECTRONORTE'!M1272</f>
        <v>Concreto</v>
      </c>
      <c r="J1304" s="9" t="str">
        <f>+'Info ELECTRONORTE'!N1272</f>
        <v>PPC16</v>
      </c>
      <c r="K1304" s="9" t="str">
        <f>+IF(B1304="MOD INV_2018","Según corresponda",VLOOKUP(J1304,SICODI!$G$3:$K$2404,2,FALSE))</f>
        <v>POSTE DE CONCRETO ARMADO DE 12/300/150/330</v>
      </c>
      <c r="L1304" s="142">
        <f t="shared" si="57"/>
        <v>0.52</v>
      </c>
    </row>
    <row r="1305" spans="1:12" x14ac:dyDescent="0.25">
      <c r="A1305" s="53">
        <f>+'Info ELECTRONORTE'!A1273</f>
        <v>1269</v>
      </c>
      <c r="B1305" s="26" t="str">
        <f t="shared" si="58"/>
        <v>SICODI</v>
      </c>
      <c r="C1305" s="9" t="str">
        <f>+'Info ELECTRONORTE'!B1273</f>
        <v>LAMBAYEQUE</v>
      </c>
      <c r="D1305" s="9" t="str">
        <f>+'Info ELECTRONORTE'!C1273</f>
        <v>CUMBIL - CHICLAYO</v>
      </c>
      <c r="E1305" s="9" t="str">
        <f>+'Info ELECTRONORTE'!D1273</f>
        <v>CHICLAYO</v>
      </c>
      <c r="F1305" s="9" t="str">
        <f>+'Info ELECTRONORTE'!I1273</f>
        <v>Media Tension</v>
      </c>
      <c r="G1305" s="9">
        <f>+'Info ELECTRONORTE'!K1273</f>
        <v>13</v>
      </c>
      <c r="H1305" s="9" t="str">
        <f>+'Info ELECTRONORTE'!L1273</f>
        <v>Postes</v>
      </c>
      <c r="I1305" s="9" t="str">
        <f>+'Info ELECTRONORTE'!M1273</f>
        <v>Concreto</v>
      </c>
      <c r="J1305" s="9" t="str">
        <f>+'Info ELECTRONORTE'!N1273</f>
        <v>PPC19</v>
      </c>
      <c r="K1305" s="9" t="str">
        <f>+IF(B1305="MOD INV_2018","Según corresponda",VLOOKUP(J1305,SICODI!$G$3:$K$2404,2,FALSE))</f>
        <v>POSTE DE CONCRETO ARMADO DE 13/300/150/345</v>
      </c>
      <c r="L1305" s="142">
        <f t="shared" si="57"/>
        <v>0.52</v>
      </c>
    </row>
    <row r="1306" spans="1:12" x14ac:dyDescent="0.25">
      <c r="A1306" s="53">
        <f>+'Info ELECTRONORTE'!A1274</f>
        <v>1270</v>
      </c>
      <c r="B1306" s="26" t="str">
        <f t="shared" si="58"/>
        <v>SICODI</v>
      </c>
      <c r="C1306" s="9" t="str">
        <f>+'Info ELECTRONORTE'!B1274</f>
        <v>LAMBAYEQUE</v>
      </c>
      <c r="D1306" s="9" t="str">
        <f>+'Info ELECTRONORTE'!C1274</f>
        <v>CUMBIL - CHICLAYO</v>
      </c>
      <c r="E1306" s="9" t="str">
        <f>+'Info ELECTRONORTE'!D1274</f>
        <v>CHICLAYO</v>
      </c>
      <c r="F1306" s="9" t="str">
        <f>+'Info ELECTRONORTE'!I1274</f>
        <v>Media Tension</v>
      </c>
      <c r="G1306" s="9">
        <f>+'Info ELECTRONORTE'!K1274</f>
        <v>13</v>
      </c>
      <c r="H1306" s="9" t="str">
        <f>+'Info ELECTRONORTE'!L1274</f>
        <v>Postes</v>
      </c>
      <c r="I1306" s="9" t="str">
        <f>+'Info ELECTRONORTE'!M1274</f>
        <v>Concreto</v>
      </c>
      <c r="J1306" s="9" t="str">
        <f>+'Info ELECTRONORTE'!N1274</f>
        <v>PPC19</v>
      </c>
      <c r="K1306" s="9" t="str">
        <f>+IF(B1306="MOD INV_2018","Según corresponda",VLOOKUP(J1306,SICODI!$G$3:$K$2404,2,FALSE))</f>
        <v>POSTE DE CONCRETO ARMADO DE 13/300/150/345</v>
      </c>
      <c r="L1306" s="142">
        <f t="shared" si="57"/>
        <v>0.52</v>
      </c>
    </row>
    <row r="1307" spans="1:12" x14ac:dyDescent="0.25">
      <c r="A1307" s="53">
        <f>+'Info ELECTRONORTE'!A1275</f>
        <v>1271</v>
      </c>
      <c r="B1307" s="26" t="str">
        <f t="shared" si="58"/>
        <v>SICODI</v>
      </c>
      <c r="C1307" s="9" t="str">
        <f>+'Info ELECTRONORTE'!B1275</f>
        <v>LAMBAYEQUE</v>
      </c>
      <c r="D1307" s="9" t="str">
        <f>+'Info ELECTRONORTE'!C1275</f>
        <v>CUMBIL - CHICLAYO</v>
      </c>
      <c r="E1307" s="9" t="str">
        <f>+'Info ELECTRONORTE'!D1275</f>
        <v>CHICLAYO</v>
      </c>
      <c r="F1307" s="9" t="str">
        <f>+'Info ELECTRONORTE'!I1275</f>
        <v>Media Tension</v>
      </c>
      <c r="G1307" s="9">
        <f>+'Info ELECTRONORTE'!K1275</f>
        <v>13</v>
      </c>
      <c r="H1307" s="9" t="str">
        <f>+'Info ELECTRONORTE'!L1275</f>
        <v>Postes</v>
      </c>
      <c r="I1307" s="9" t="str">
        <f>+'Info ELECTRONORTE'!M1275</f>
        <v>Concreto</v>
      </c>
      <c r="J1307" s="9" t="str">
        <f>+'Info ELECTRONORTE'!N1275</f>
        <v>PPC19</v>
      </c>
      <c r="K1307" s="9" t="str">
        <f>+IF(B1307="MOD INV_2018","Según corresponda",VLOOKUP(J1307,SICODI!$G$3:$K$2404,2,FALSE))</f>
        <v>POSTE DE CONCRETO ARMADO DE 13/300/150/345</v>
      </c>
      <c r="L1307" s="142">
        <f t="shared" si="57"/>
        <v>0.52</v>
      </c>
    </row>
    <row r="1308" spans="1:12" x14ac:dyDescent="0.25">
      <c r="A1308" s="53">
        <f>+'Info ELECTRONORTE'!A1276</f>
        <v>1272</v>
      </c>
      <c r="B1308" s="26" t="str">
        <f t="shared" si="58"/>
        <v>SICODI</v>
      </c>
      <c r="C1308" s="9" t="str">
        <f>+'Info ELECTRONORTE'!B1276</f>
        <v>LAMBAYEQUE</v>
      </c>
      <c r="D1308" s="9" t="str">
        <f>+'Info ELECTRONORTE'!C1276</f>
        <v>CUMBIL - CHICLAYO</v>
      </c>
      <c r="E1308" s="9" t="str">
        <f>+'Info ELECTRONORTE'!D1276</f>
        <v>CHICLAYO</v>
      </c>
      <c r="F1308" s="9" t="str">
        <f>+'Info ELECTRONORTE'!I1276</f>
        <v>Media Tension</v>
      </c>
      <c r="G1308" s="9">
        <f>+'Info ELECTRONORTE'!K1276</f>
        <v>13</v>
      </c>
      <c r="H1308" s="9" t="str">
        <f>+'Info ELECTRONORTE'!L1276</f>
        <v>Postes</v>
      </c>
      <c r="I1308" s="9" t="str">
        <f>+'Info ELECTRONORTE'!M1276</f>
        <v>Concreto</v>
      </c>
      <c r="J1308" s="9" t="str">
        <f>+'Info ELECTRONORTE'!N1276</f>
        <v>PPC19</v>
      </c>
      <c r="K1308" s="9" t="str">
        <f>+IF(B1308="MOD INV_2018","Según corresponda",VLOOKUP(J1308,SICODI!$G$3:$K$2404,2,FALSE))</f>
        <v>POSTE DE CONCRETO ARMADO DE 13/300/150/345</v>
      </c>
      <c r="L1308" s="142">
        <f t="shared" si="57"/>
        <v>0.52</v>
      </c>
    </row>
    <row r="1309" spans="1:12" x14ac:dyDescent="0.25">
      <c r="A1309" s="53">
        <f>+'Info ELECTRONORTE'!A1277</f>
        <v>1273</v>
      </c>
      <c r="B1309" s="26" t="str">
        <f t="shared" si="58"/>
        <v>SICODI</v>
      </c>
      <c r="C1309" s="9" t="str">
        <f>+'Info ELECTRONORTE'!B1277</f>
        <v>LAMBAYEQUE</v>
      </c>
      <c r="D1309" s="9" t="str">
        <f>+'Info ELECTRONORTE'!C1277</f>
        <v>CUMBIL - CHICLAYO</v>
      </c>
      <c r="E1309" s="9" t="str">
        <f>+'Info ELECTRONORTE'!D1277</f>
        <v>CHICLAYO</v>
      </c>
      <c r="F1309" s="9" t="str">
        <f>+'Info ELECTRONORTE'!I1277</f>
        <v>Media Tension</v>
      </c>
      <c r="G1309" s="9">
        <f>+'Info ELECTRONORTE'!K1277</f>
        <v>13</v>
      </c>
      <c r="H1309" s="9" t="str">
        <f>+'Info ELECTRONORTE'!L1277</f>
        <v>Postes</v>
      </c>
      <c r="I1309" s="9" t="str">
        <f>+'Info ELECTRONORTE'!M1277</f>
        <v>Concreto</v>
      </c>
      <c r="J1309" s="9" t="str">
        <f>+'Info ELECTRONORTE'!N1277</f>
        <v>PPC19</v>
      </c>
      <c r="K1309" s="9" t="str">
        <f>+IF(B1309="MOD INV_2018","Según corresponda",VLOOKUP(J1309,SICODI!$G$3:$K$2404,2,FALSE))</f>
        <v>POSTE DE CONCRETO ARMADO DE 13/300/150/345</v>
      </c>
      <c r="L1309" s="142">
        <f t="shared" si="57"/>
        <v>0.52</v>
      </c>
    </row>
    <row r="1310" spans="1:12" x14ac:dyDescent="0.25">
      <c r="A1310" s="53">
        <f>+'Info ELECTRONORTE'!A1278</f>
        <v>1274</v>
      </c>
      <c r="B1310" s="26" t="str">
        <f t="shared" si="58"/>
        <v>SICODI</v>
      </c>
      <c r="C1310" s="9" t="str">
        <f>+'Info ELECTRONORTE'!B1278</f>
        <v>LAMBAYEQUE</v>
      </c>
      <c r="D1310" s="9" t="str">
        <f>+'Info ELECTRONORTE'!C1278</f>
        <v>CUMBIL - CHICLAYO</v>
      </c>
      <c r="E1310" s="9" t="str">
        <f>+'Info ELECTRONORTE'!D1278</f>
        <v>CHICLAYO</v>
      </c>
      <c r="F1310" s="9" t="str">
        <f>+'Info ELECTRONORTE'!I1278</f>
        <v>Media Tension</v>
      </c>
      <c r="G1310" s="9">
        <f>+'Info ELECTRONORTE'!K1278</f>
        <v>13</v>
      </c>
      <c r="H1310" s="9" t="str">
        <f>+'Info ELECTRONORTE'!L1278</f>
        <v>Postes</v>
      </c>
      <c r="I1310" s="9" t="str">
        <f>+'Info ELECTRONORTE'!M1278</f>
        <v>Concreto</v>
      </c>
      <c r="J1310" s="9" t="str">
        <f>+'Info ELECTRONORTE'!N1278</f>
        <v>PPC19</v>
      </c>
      <c r="K1310" s="9" t="str">
        <f>+IF(B1310="MOD INV_2018","Según corresponda",VLOOKUP(J1310,SICODI!$G$3:$K$2404,2,FALSE))</f>
        <v>POSTE DE CONCRETO ARMADO DE 13/300/150/345</v>
      </c>
      <c r="L1310" s="142">
        <f t="shared" si="57"/>
        <v>0.52</v>
      </c>
    </row>
    <row r="1311" spans="1:12" x14ac:dyDescent="0.25">
      <c r="A1311" s="53">
        <f>+'Info ELECTRONORTE'!A1279</f>
        <v>1275</v>
      </c>
      <c r="B1311" s="26" t="str">
        <f t="shared" si="58"/>
        <v>SICODI</v>
      </c>
      <c r="C1311" s="9" t="str">
        <f>+'Info ELECTRONORTE'!B1279</f>
        <v>LAMBAYEQUE</v>
      </c>
      <c r="D1311" s="9" t="str">
        <f>+'Info ELECTRONORTE'!C1279</f>
        <v>CUMBIL - CHICLAYO</v>
      </c>
      <c r="E1311" s="9" t="str">
        <f>+'Info ELECTRONORTE'!D1279</f>
        <v>CHICLAYO</v>
      </c>
      <c r="F1311" s="9" t="str">
        <f>+'Info ELECTRONORTE'!I1279</f>
        <v>Media Tension</v>
      </c>
      <c r="G1311" s="9">
        <f>+'Info ELECTRONORTE'!K1279</f>
        <v>13</v>
      </c>
      <c r="H1311" s="9" t="str">
        <f>+'Info ELECTRONORTE'!L1279</f>
        <v>Postes</v>
      </c>
      <c r="I1311" s="9" t="str">
        <f>+'Info ELECTRONORTE'!M1279</f>
        <v>Concreto</v>
      </c>
      <c r="J1311" s="9" t="str">
        <f>+'Info ELECTRONORTE'!N1279</f>
        <v>PPC19</v>
      </c>
      <c r="K1311" s="9" t="str">
        <f>+IF(B1311="MOD INV_2018","Según corresponda",VLOOKUP(J1311,SICODI!$G$3:$K$2404,2,FALSE))</f>
        <v>POSTE DE CONCRETO ARMADO DE 13/300/150/345</v>
      </c>
      <c r="L1311" s="142">
        <f t="shared" si="57"/>
        <v>0.52</v>
      </c>
    </row>
    <row r="1312" spans="1:12" x14ac:dyDescent="0.25">
      <c r="A1312" s="53">
        <f>+'Info ELECTRONORTE'!A1280</f>
        <v>1276</v>
      </c>
      <c r="B1312" s="26" t="str">
        <f t="shared" si="58"/>
        <v>SICODI</v>
      </c>
      <c r="C1312" s="9" t="str">
        <f>+'Info ELECTRONORTE'!B1280</f>
        <v>LAMBAYEQUE</v>
      </c>
      <c r="D1312" s="9" t="str">
        <f>+'Info ELECTRONORTE'!C1280</f>
        <v>CUMBIL - CHICLAYO</v>
      </c>
      <c r="E1312" s="9" t="str">
        <f>+'Info ELECTRONORTE'!D1280</f>
        <v>CHICLAYO</v>
      </c>
      <c r="F1312" s="9" t="str">
        <f>+'Info ELECTRONORTE'!I1280</f>
        <v>Media Tension</v>
      </c>
      <c r="G1312" s="9">
        <f>+'Info ELECTRONORTE'!K1280</f>
        <v>13</v>
      </c>
      <c r="H1312" s="9" t="str">
        <f>+'Info ELECTRONORTE'!L1280</f>
        <v>Postes</v>
      </c>
      <c r="I1312" s="9" t="str">
        <f>+'Info ELECTRONORTE'!M1280</f>
        <v>Concreto</v>
      </c>
      <c r="J1312" s="9" t="str">
        <f>+'Info ELECTRONORTE'!N1280</f>
        <v>PPC19</v>
      </c>
      <c r="K1312" s="9" t="str">
        <f>+IF(B1312="MOD INV_2018","Según corresponda",VLOOKUP(J1312,SICODI!$G$3:$K$2404,2,FALSE))</f>
        <v>POSTE DE CONCRETO ARMADO DE 13/300/150/345</v>
      </c>
      <c r="L1312" s="142">
        <f t="shared" si="57"/>
        <v>0.52</v>
      </c>
    </row>
    <row r="1313" spans="1:12" x14ac:dyDescent="0.25">
      <c r="A1313" s="53">
        <f>+'Info ELECTRONORTE'!A1281</f>
        <v>1277</v>
      </c>
      <c r="B1313" s="26" t="str">
        <f t="shared" si="58"/>
        <v>SICODI</v>
      </c>
      <c r="C1313" s="9" t="str">
        <f>+'Info ELECTRONORTE'!B1281</f>
        <v>LAMBAYEQUE</v>
      </c>
      <c r="D1313" s="9" t="str">
        <f>+'Info ELECTRONORTE'!C1281</f>
        <v>CUMBIL - CHICLAYO</v>
      </c>
      <c r="E1313" s="9" t="str">
        <f>+'Info ELECTRONORTE'!D1281</f>
        <v>CHICLAYO</v>
      </c>
      <c r="F1313" s="9" t="str">
        <f>+'Info ELECTRONORTE'!I1281</f>
        <v>Media Tension</v>
      </c>
      <c r="G1313" s="9">
        <f>+'Info ELECTRONORTE'!K1281</f>
        <v>13</v>
      </c>
      <c r="H1313" s="9" t="str">
        <f>+'Info ELECTRONORTE'!L1281</f>
        <v>Postes</v>
      </c>
      <c r="I1313" s="9" t="str">
        <f>+'Info ELECTRONORTE'!M1281</f>
        <v>Concreto</v>
      </c>
      <c r="J1313" s="9" t="str">
        <f>+'Info ELECTRONORTE'!N1281</f>
        <v>PPC19</v>
      </c>
      <c r="K1313" s="9" t="str">
        <f>+IF(B1313="MOD INV_2018","Según corresponda",VLOOKUP(J1313,SICODI!$G$3:$K$2404,2,FALSE))</f>
        <v>POSTE DE CONCRETO ARMADO DE 13/300/150/345</v>
      </c>
      <c r="L1313" s="142">
        <f t="shared" si="57"/>
        <v>0.52</v>
      </c>
    </row>
    <row r="1314" spans="1:12" x14ac:dyDescent="0.25">
      <c r="A1314" s="53">
        <f>+'Info ELECTRONORTE'!A1282</f>
        <v>1278</v>
      </c>
      <c r="B1314" s="26" t="str">
        <f t="shared" si="58"/>
        <v>SICODI</v>
      </c>
      <c r="C1314" s="9" t="str">
        <f>+'Info ELECTRONORTE'!B1282</f>
        <v>LAMBAYEQUE</v>
      </c>
      <c r="D1314" s="9" t="str">
        <f>+'Info ELECTRONORTE'!C1282</f>
        <v>CUMBIL - CHICLAYO</v>
      </c>
      <c r="E1314" s="9" t="str">
        <f>+'Info ELECTRONORTE'!D1282</f>
        <v>CHICLAYO</v>
      </c>
      <c r="F1314" s="9" t="str">
        <f>+'Info ELECTRONORTE'!I1282</f>
        <v>Media Tension</v>
      </c>
      <c r="G1314" s="9">
        <f>+'Info ELECTRONORTE'!K1282</f>
        <v>13</v>
      </c>
      <c r="H1314" s="9" t="str">
        <f>+'Info ELECTRONORTE'!L1282</f>
        <v>Postes</v>
      </c>
      <c r="I1314" s="9" t="str">
        <f>+'Info ELECTRONORTE'!M1282</f>
        <v>Concreto</v>
      </c>
      <c r="J1314" s="9" t="str">
        <f>+'Info ELECTRONORTE'!N1282</f>
        <v>PPC19</v>
      </c>
      <c r="K1314" s="9" t="str">
        <f>+IF(B1314="MOD INV_2018","Según corresponda",VLOOKUP(J1314,SICODI!$G$3:$K$2404,2,FALSE))</f>
        <v>POSTE DE CONCRETO ARMADO DE 13/300/150/345</v>
      </c>
      <c r="L1314" s="142">
        <f t="shared" si="57"/>
        <v>0.52</v>
      </c>
    </row>
    <row r="1315" spans="1:12" x14ac:dyDescent="0.25">
      <c r="A1315" s="53">
        <f>+'Info ELECTRONORTE'!A1283</f>
        <v>1279</v>
      </c>
      <c r="B1315" s="26" t="str">
        <f t="shared" si="58"/>
        <v>SICODI</v>
      </c>
      <c r="C1315" s="9" t="str">
        <f>+'Info ELECTRONORTE'!B1283</f>
        <v>LAMBAYEQUE</v>
      </c>
      <c r="D1315" s="9" t="str">
        <f>+'Info ELECTRONORTE'!C1283</f>
        <v>CUMBIL - CHICLAYO</v>
      </c>
      <c r="E1315" s="9" t="str">
        <f>+'Info ELECTRONORTE'!D1283</f>
        <v>CHICLAYO</v>
      </c>
      <c r="F1315" s="9" t="str">
        <f>+'Info ELECTRONORTE'!I1283</f>
        <v>Media Tension</v>
      </c>
      <c r="G1315" s="9">
        <f>+'Info ELECTRONORTE'!K1283</f>
        <v>13</v>
      </c>
      <c r="H1315" s="9" t="str">
        <f>+'Info ELECTRONORTE'!L1283</f>
        <v>Postes</v>
      </c>
      <c r="I1315" s="9" t="str">
        <f>+'Info ELECTRONORTE'!M1283</f>
        <v>Concreto</v>
      </c>
      <c r="J1315" s="9" t="str">
        <f>+'Info ELECTRONORTE'!N1283</f>
        <v>PPC19</v>
      </c>
      <c r="K1315" s="9" t="str">
        <f>+IF(B1315="MOD INV_2018","Según corresponda",VLOOKUP(J1315,SICODI!$G$3:$K$2404,2,FALSE))</f>
        <v>POSTE DE CONCRETO ARMADO DE 13/300/150/345</v>
      </c>
      <c r="L1315" s="142">
        <f t="shared" si="57"/>
        <v>0.52</v>
      </c>
    </row>
    <row r="1316" spans="1:12" x14ac:dyDescent="0.25">
      <c r="A1316" s="53">
        <f>+'Info ELECTRONORTE'!A1284</f>
        <v>1280</v>
      </c>
      <c r="B1316" s="26" t="str">
        <f t="shared" si="58"/>
        <v>SICODI</v>
      </c>
      <c r="C1316" s="9" t="str">
        <f>+'Info ELECTRONORTE'!B1284</f>
        <v>LAMBAYEQUE</v>
      </c>
      <c r="D1316" s="9" t="str">
        <f>+'Info ELECTRONORTE'!C1284</f>
        <v>CUMBIL - CHICLAYO</v>
      </c>
      <c r="E1316" s="9" t="str">
        <f>+'Info ELECTRONORTE'!D1284</f>
        <v>CHICLAYO</v>
      </c>
      <c r="F1316" s="9" t="str">
        <f>+'Info ELECTRONORTE'!I1284</f>
        <v>Media Tension</v>
      </c>
      <c r="G1316" s="9">
        <f>+'Info ELECTRONORTE'!K1284</f>
        <v>13</v>
      </c>
      <c r="H1316" s="9" t="str">
        <f>+'Info ELECTRONORTE'!L1284</f>
        <v>Postes</v>
      </c>
      <c r="I1316" s="9" t="str">
        <f>+'Info ELECTRONORTE'!M1284</f>
        <v>Concreto</v>
      </c>
      <c r="J1316" s="9" t="str">
        <f>+'Info ELECTRONORTE'!N1284</f>
        <v>PPC19</v>
      </c>
      <c r="K1316" s="9" t="str">
        <f>+IF(B1316="MOD INV_2018","Según corresponda",VLOOKUP(J1316,SICODI!$G$3:$K$2404,2,FALSE))</f>
        <v>POSTE DE CONCRETO ARMADO DE 13/300/150/345</v>
      </c>
      <c r="L1316" s="142">
        <f t="shared" si="57"/>
        <v>0.52</v>
      </c>
    </row>
    <row r="1317" spans="1:12" x14ac:dyDescent="0.25">
      <c r="A1317" s="53">
        <f>+'Info ELECTRONORTE'!A1285</f>
        <v>1281</v>
      </c>
      <c r="B1317" s="26" t="str">
        <f t="shared" si="58"/>
        <v>SICODI</v>
      </c>
      <c r="C1317" s="9" t="str">
        <f>+'Info ELECTRONORTE'!B1285</f>
        <v>LAMBAYEQUE</v>
      </c>
      <c r="D1317" s="9" t="str">
        <f>+'Info ELECTRONORTE'!C1285</f>
        <v>CUMBIL - CHICLAYO</v>
      </c>
      <c r="E1317" s="9" t="str">
        <f>+'Info ELECTRONORTE'!D1285</f>
        <v>CHICLAYO</v>
      </c>
      <c r="F1317" s="9" t="str">
        <f>+'Info ELECTRONORTE'!I1285</f>
        <v>Media Tension</v>
      </c>
      <c r="G1317" s="9">
        <f>+'Info ELECTRONORTE'!K1285</f>
        <v>13</v>
      </c>
      <c r="H1317" s="9" t="str">
        <f>+'Info ELECTRONORTE'!L1285</f>
        <v>Postes</v>
      </c>
      <c r="I1317" s="9" t="str">
        <f>+'Info ELECTRONORTE'!M1285</f>
        <v>Concreto</v>
      </c>
      <c r="J1317" s="9" t="str">
        <f>+'Info ELECTRONORTE'!N1285</f>
        <v>PPC19</v>
      </c>
      <c r="K1317" s="9" t="str">
        <f>+IF(B1317="MOD INV_2018","Según corresponda",VLOOKUP(J1317,SICODI!$G$3:$K$2404,2,FALSE))</f>
        <v>POSTE DE CONCRETO ARMADO DE 13/300/150/345</v>
      </c>
      <c r="L1317" s="142">
        <f t="shared" ref="L1317:L1380" si="59">+IF(K1317="Según corresponda","Según corresponda",VLOOKUP(K1317,$O$37:$P$49,2,FALSE))</f>
        <v>0.52</v>
      </c>
    </row>
    <row r="1318" spans="1:12" x14ac:dyDescent="0.25">
      <c r="A1318" s="53">
        <f>+'Info ELECTRONORTE'!A1286</f>
        <v>1282</v>
      </c>
      <c r="B1318" s="26" t="str">
        <f t="shared" ref="B1318:B1381" si="60">+IF(ISERROR(INDEX($B$8:$B$31,MATCH(J1318,$J$8:$J$31,0)))=TRUE,"MOD INV_2018",INDEX($B$8:$B$31,MATCH(J1318,$J$8:$J$31,0)))</f>
        <v>SICODI</v>
      </c>
      <c r="C1318" s="9" t="str">
        <f>+'Info ELECTRONORTE'!B1286</f>
        <v>LAMBAYEQUE</v>
      </c>
      <c r="D1318" s="9" t="str">
        <f>+'Info ELECTRONORTE'!C1286</f>
        <v>CUMBIL - CHICLAYO</v>
      </c>
      <c r="E1318" s="9" t="str">
        <f>+'Info ELECTRONORTE'!D1286</f>
        <v>CHICLAYO</v>
      </c>
      <c r="F1318" s="9" t="str">
        <f>+'Info ELECTRONORTE'!I1286</f>
        <v>Media Tension</v>
      </c>
      <c r="G1318" s="9">
        <f>+'Info ELECTRONORTE'!K1286</f>
        <v>13</v>
      </c>
      <c r="H1318" s="9" t="str">
        <f>+'Info ELECTRONORTE'!L1286</f>
        <v>Postes</v>
      </c>
      <c r="I1318" s="9" t="str">
        <f>+'Info ELECTRONORTE'!M1286</f>
        <v>Concreto</v>
      </c>
      <c r="J1318" s="9" t="str">
        <f>+'Info ELECTRONORTE'!N1286</f>
        <v>PPC19</v>
      </c>
      <c r="K1318" s="9" t="str">
        <f>+IF(B1318="MOD INV_2018","Según corresponda",VLOOKUP(J1318,SICODI!$G$3:$K$2404,2,FALSE))</f>
        <v>POSTE DE CONCRETO ARMADO DE 13/300/150/345</v>
      </c>
      <c r="L1318" s="142">
        <f t="shared" si="59"/>
        <v>0.52</v>
      </c>
    </row>
    <row r="1319" spans="1:12" x14ac:dyDescent="0.25">
      <c r="A1319" s="53">
        <f>+'Info ELECTRONORTE'!A1287</f>
        <v>1283</v>
      </c>
      <c r="B1319" s="26" t="str">
        <f t="shared" si="60"/>
        <v>SICODI</v>
      </c>
      <c r="C1319" s="9" t="str">
        <f>+'Info ELECTRONORTE'!B1287</f>
        <v>LAMBAYEQUE</v>
      </c>
      <c r="D1319" s="9" t="str">
        <f>+'Info ELECTRONORTE'!C1287</f>
        <v>CUMBIL - CHICLAYO</v>
      </c>
      <c r="E1319" s="9" t="str">
        <f>+'Info ELECTRONORTE'!D1287</f>
        <v>CHICLAYO</v>
      </c>
      <c r="F1319" s="9" t="str">
        <f>+'Info ELECTRONORTE'!I1287</f>
        <v>Media Tension</v>
      </c>
      <c r="G1319" s="9">
        <f>+'Info ELECTRONORTE'!K1287</f>
        <v>13</v>
      </c>
      <c r="H1319" s="9" t="str">
        <f>+'Info ELECTRONORTE'!L1287</f>
        <v>Postes</v>
      </c>
      <c r="I1319" s="9" t="str">
        <f>+'Info ELECTRONORTE'!M1287</f>
        <v>Concreto</v>
      </c>
      <c r="J1319" s="9" t="str">
        <f>+'Info ELECTRONORTE'!N1287</f>
        <v>PPC19</v>
      </c>
      <c r="K1319" s="9" t="str">
        <f>+IF(B1319="MOD INV_2018","Según corresponda",VLOOKUP(J1319,SICODI!$G$3:$K$2404,2,FALSE))</f>
        <v>POSTE DE CONCRETO ARMADO DE 13/300/150/345</v>
      </c>
      <c r="L1319" s="142">
        <f t="shared" si="59"/>
        <v>0.52</v>
      </c>
    </row>
    <row r="1320" spans="1:12" x14ac:dyDescent="0.25">
      <c r="A1320" s="53">
        <f>+'Info ELECTRONORTE'!A1288</f>
        <v>1284</v>
      </c>
      <c r="B1320" s="26" t="str">
        <f t="shared" si="60"/>
        <v>SICODI</v>
      </c>
      <c r="C1320" s="9" t="str">
        <f>+'Info ELECTRONORTE'!B1288</f>
        <v>LAMBAYEQUE</v>
      </c>
      <c r="D1320" s="9" t="str">
        <f>+'Info ELECTRONORTE'!C1288</f>
        <v>CUMBIL - CHICLAYO</v>
      </c>
      <c r="E1320" s="9" t="str">
        <f>+'Info ELECTRONORTE'!D1288</f>
        <v>CHICLAYO</v>
      </c>
      <c r="F1320" s="9" t="str">
        <f>+'Info ELECTRONORTE'!I1288</f>
        <v>Media Tension</v>
      </c>
      <c r="G1320" s="9">
        <f>+'Info ELECTRONORTE'!K1288</f>
        <v>13</v>
      </c>
      <c r="H1320" s="9" t="str">
        <f>+'Info ELECTRONORTE'!L1288</f>
        <v>Postes</v>
      </c>
      <c r="I1320" s="9" t="str">
        <f>+'Info ELECTRONORTE'!M1288</f>
        <v>Concreto</v>
      </c>
      <c r="J1320" s="9" t="str">
        <f>+'Info ELECTRONORTE'!N1288</f>
        <v>PPC19</v>
      </c>
      <c r="K1320" s="9" t="str">
        <f>+IF(B1320="MOD INV_2018","Según corresponda",VLOOKUP(J1320,SICODI!$G$3:$K$2404,2,FALSE))</f>
        <v>POSTE DE CONCRETO ARMADO DE 13/300/150/345</v>
      </c>
      <c r="L1320" s="142">
        <f t="shared" si="59"/>
        <v>0.52</v>
      </c>
    </row>
    <row r="1321" spans="1:12" x14ac:dyDescent="0.25">
      <c r="A1321" s="53">
        <f>+'Info ELECTRONORTE'!A1289</f>
        <v>1285</v>
      </c>
      <c r="B1321" s="26" t="str">
        <f t="shared" si="60"/>
        <v>SICODI</v>
      </c>
      <c r="C1321" s="9" t="str">
        <f>+'Info ELECTRONORTE'!B1289</f>
        <v>LAMBAYEQUE</v>
      </c>
      <c r="D1321" s="9" t="str">
        <f>+'Info ELECTRONORTE'!C1289</f>
        <v>CUMBIL - CHICLAYO</v>
      </c>
      <c r="E1321" s="9" t="str">
        <f>+'Info ELECTRONORTE'!D1289</f>
        <v>CHICLAYO</v>
      </c>
      <c r="F1321" s="9" t="str">
        <f>+'Info ELECTRONORTE'!I1289</f>
        <v>Media Tension</v>
      </c>
      <c r="G1321" s="9">
        <f>+'Info ELECTRONORTE'!K1289</f>
        <v>13</v>
      </c>
      <c r="H1321" s="9" t="str">
        <f>+'Info ELECTRONORTE'!L1289</f>
        <v>Postes</v>
      </c>
      <c r="I1321" s="9" t="str">
        <f>+'Info ELECTRONORTE'!M1289</f>
        <v>Concreto</v>
      </c>
      <c r="J1321" s="9" t="str">
        <f>+'Info ELECTRONORTE'!N1289</f>
        <v>PPC19</v>
      </c>
      <c r="K1321" s="9" t="str">
        <f>+IF(B1321="MOD INV_2018","Según corresponda",VLOOKUP(J1321,SICODI!$G$3:$K$2404,2,FALSE))</f>
        <v>POSTE DE CONCRETO ARMADO DE 13/300/150/345</v>
      </c>
      <c r="L1321" s="142">
        <f t="shared" si="59"/>
        <v>0.52</v>
      </c>
    </row>
    <row r="1322" spans="1:12" x14ac:dyDescent="0.25">
      <c r="A1322" s="53">
        <f>+'Info ELECTRONORTE'!A1290</f>
        <v>1286</v>
      </c>
      <c r="B1322" s="26" t="str">
        <f t="shared" si="60"/>
        <v>SICODI</v>
      </c>
      <c r="C1322" s="9" t="str">
        <f>+'Info ELECTRONORTE'!B1290</f>
        <v>LAMBAYEQUE</v>
      </c>
      <c r="D1322" s="9" t="str">
        <f>+'Info ELECTRONORTE'!C1290</f>
        <v>CUMBIL - CHICLAYO</v>
      </c>
      <c r="E1322" s="9" t="str">
        <f>+'Info ELECTRONORTE'!D1290</f>
        <v>CHICLAYO</v>
      </c>
      <c r="F1322" s="9" t="str">
        <f>+'Info ELECTRONORTE'!I1290</f>
        <v>Media Tension</v>
      </c>
      <c r="G1322" s="9">
        <f>+'Info ELECTRONORTE'!K1290</f>
        <v>13</v>
      </c>
      <c r="H1322" s="9" t="str">
        <f>+'Info ELECTRONORTE'!L1290</f>
        <v>Postes</v>
      </c>
      <c r="I1322" s="9" t="str">
        <f>+'Info ELECTRONORTE'!M1290</f>
        <v>Concreto</v>
      </c>
      <c r="J1322" s="9" t="str">
        <f>+'Info ELECTRONORTE'!N1290</f>
        <v>PPC19</v>
      </c>
      <c r="K1322" s="9" t="str">
        <f>+IF(B1322="MOD INV_2018","Según corresponda",VLOOKUP(J1322,SICODI!$G$3:$K$2404,2,FALSE))</f>
        <v>POSTE DE CONCRETO ARMADO DE 13/300/150/345</v>
      </c>
      <c r="L1322" s="142">
        <f t="shared" si="59"/>
        <v>0.52</v>
      </c>
    </row>
    <row r="1323" spans="1:12" x14ac:dyDescent="0.25">
      <c r="A1323" s="53">
        <f>+'Info ELECTRONORTE'!A1291</f>
        <v>1287</v>
      </c>
      <c r="B1323" s="26" t="str">
        <f t="shared" si="60"/>
        <v>SICODI</v>
      </c>
      <c r="C1323" s="9" t="str">
        <f>+'Info ELECTRONORTE'!B1291</f>
        <v>LAMBAYEQUE</v>
      </c>
      <c r="D1323" s="9" t="str">
        <f>+'Info ELECTRONORTE'!C1291</f>
        <v>CUMBIL - CHICLAYO</v>
      </c>
      <c r="E1323" s="9" t="str">
        <f>+'Info ELECTRONORTE'!D1291</f>
        <v>CHICLAYO</v>
      </c>
      <c r="F1323" s="9" t="str">
        <f>+'Info ELECTRONORTE'!I1291</f>
        <v>Media Tension</v>
      </c>
      <c r="G1323" s="9">
        <f>+'Info ELECTRONORTE'!K1291</f>
        <v>13</v>
      </c>
      <c r="H1323" s="9" t="str">
        <f>+'Info ELECTRONORTE'!L1291</f>
        <v>Postes</v>
      </c>
      <c r="I1323" s="9" t="str">
        <f>+'Info ELECTRONORTE'!M1291</f>
        <v>Concreto</v>
      </c>
      <c r="J1323" s="9" t="str">
        <f>+'Info ELECTRONORTE'!N1291</f>
        <v>PPC19</v>
      </c>
      <c r="K1323" s="9" t="str">
        <f>+IF(B1323="MOD INV_2018","Según corresponda",VLOOKUP(J1323,SICODI!$G$3:$K$2404,2,FALSE))</f>
        <v>POSTE DE CONCRETO ARMADO DE 13/300/150/345</v>
      </c>
      <c r="L1323" s="142">
        <f t="shared" si="59"/>
        <v>0.52</v>
      </c>
    </row>
    <row r="1324" spans="1:12" x14ac:dyDescent="0.25">
      <c r="A1324" s="53">
        <f>+'Info ELECTRONORTE'!A1292</f>
        <v>1288</v>
      </c>
      <c r="B1324" s="26" t="str">
        <f t="shared" si="60"/>
        <v>SICODI</v>
      </c>
      <c r="C1324" s="9" t="str">
        <f>+'Info ELECTRONORTE'!B1292</f>
        <v>LAMBAYEQUE</v>
      </c>
      <c r="D1324" s="9" t="str">
        <f>+'Info ELECTRONORTE'!C1292</f>
        <v>CUMBIL - CHICLAYO</v>
      </c>
      <c r="E1324" s="9" t="str">
        <f>+'Info ELECTRONORTE'!D1292</f>
        <v>CHICLAYO</v>
      </c>
      <c r="F1324" s="9" t="str">
        <f>+'Info ELECTRONORTE'!I1292</f>
        <v>Media Tension</v>
      </c>
      <c r="G1324" s="9">
        <f>+'Info ELECTRONORTE'!K1292</f>
        <v>13</v>
      </c>
      <c r="H1324" s="9" t="str">
        <f>+'Info ELECTRONORTE'!L1292</f>
        <v>Postes</v>
      </c>
      <c r="I1324" s="9" t="str">
        <f>+'Info ELECTRONORTE'!M1292</f>
        <v>Concreto</v>
      </c>
      <c r="J1324" s="9" t="str">
        <f>+'Info ELECTRONORTE'!N1292</f>
        <v>PPC19</v>
      </c>
      <c r="K1324" s="9" t="str">
        <f>+IF(B1324="MOD INV_2018","Según corresponda",VLOOKUP(J1324,SICODI!$G$3:$K$2404,2,FALSE))</f>
        <v>POSTE DE CONCRETO ARMADO DE 13/300/150/345</v>
      </c>
      <c r="L1324" s="142">
        <f t="shared" si="59"/>
        <v>0.52</v>
      </c>
    </row>
    <row r="1325" spans="1:12" x14ac:dyDescent="0.25">
      <c r="A1325" s="53">
        <f>+'Info ELECTRONORTE'!A1293</f>
        <v>1289</v>
      </c>
      <c r="B1325" s="26" t="str">
        <f t="shared" si="60"/>
        <v>SICODI</v>
      </c>
      <c r="C1325" s="9" t="str">
        <f>+'Info ELECTRONORTE'!B1293</f>
        <v>LAMBAYEQUE</v>
      </c>
      <c r="D1325" s="9" t="str">
        <f>+'Info ELECTRONORTE'!C1293</f>
        <v>CUMBIL - CHICLAYO</v>
      </c>
      <c r="E1325" s="9" t="str">
        <f>+'Info ELECTRONORTE'!D1293</f>
        <v>CHICLAYO</v>
      </c>
      <c r="F1325" s="9" t="str">
        <f>+'Info ELECTRONORTE'!I1293</f>
        <v>Media Tension</v>
      </c>
      <c r="G1325" s="9">
        <f>+'Info ELECTRONORTE'!K1293</f>
        <v>13</v>
      </c>
      <c r="H1325" s="9" t="str">
        <f>+'Info ELECTRONORTE'!L1293</f>
        <v>Postes</v>
      </c>
      <c r="I1325" s="9" t="str">
        <f>+'Info ELECTRONORTE'!M1293</f>
        <v>Concreto</v>
      </c>
      <c r="J1325" s="9" t="str">
        <f>+'Info ELECTRONORTE'!N1293</f>
        <v>PPC19</v>
      </c>
      <c r="K1325" s="9" t="str">
        <f>+IF(B1325="MOD INV_2018","Según corresponda",VLOOKUP(J1325,SICODI!$G$3:$K$2404,2,FALSE))</f>
        <v>POSTE DE CONCRETO ARMADO DE 13/300/150/345</v>
      </c>
      <c r="L1325" s="142">
        <f t="shared" si="59"/>
        <v>0.52</v>
      </c>
    </row>
    <row r="1326" spans="1:12" x14ac:dyDescent="0.25">
      <c r="A1326" s="53">
        <f>+'Info ELECTRONORTE'!A1294</f>
        <v>1290</v>
      </c>
      <c r="B1326" s="26" t="str">
        <f t="shared" si="60"/>
        <v>SICODI</v>
      </c>
      <c r="C1326" s="9" t="str">
        <f>+'Info ELECTRONORTE'!B1294</f>
        <v>LAMBAYEQUE</v>
      </c>
      <c r="D1326" s="9" t="str">
        <f>+'Info ELECTRONORTE'!C1294</f>
        <v>CUMBIL - CHICLAYO</v>
      </c>
      <c r="E1326" s="9" t="str">
        <f>+'Info ELECTRONORTE'!D1294</f>
        <v>CHICLAYO</v>
      </c>
      <c r="F1326" s="9" t="str">
        <f>+'Info ELECTRONORTE'!I1294</f>
        <v>Media Tension</v>
      </c>
      <c r="G1326" s="9">
        <f>+'Info ELECTRONORTE'!K1294</f>
        <v>13</v>
      </c>
      <c r="H1326" s="9" t="str">
        <f>+'Info ELECTRONORTE'!L1294</f>
        <v>Postes</v>
      </c>
      <c r="I1326" s="9" t="str">
        <f>+'Info ELECTRONORTE'!M1294</f>
        <v>Concreto</v>
      </c>
      <c r="J1326" s="9" t="str">
        <f>+'Info ELECTRONORTE'!N1294</f>
        <v>PPC19</v>
      </c>
      <c r="K1326" s="9" t="str">
        <f>+IF(B1326="MOD INV_2018","Según corresponda",VLOOKUP(J1326,SICODI!$G$3:$K$2404,2,FALSE))</f>
        <v>POSTE DE CONCRETO ARMADO DE 13/300/150/345</v>
      </c>
      <c r="L1326" s="142">
        <f t="shared" si="59"/>
        <v>0.52</v>
      </c>
    </row>
    <row r="1327" spans="1:12" x14ac:dyDescent="0.25">
      <c r="A1327" s="53">
        <f>+'Info ELECTRONORTE'!A1295</f>
        <v>1291</v>
      </c>
      <c r="B1327" s="26" t="str">
        <f t="shared" si="60"/>
        <v>SICODI</v>
      </c>
      <c r="C1327" s="9" t="str">
        <f>+'Info ELECTRONORTE'!B1295</f>
        <v>LAMBAYEQUE</v>
      </c>
      <c r="D1327" s="9" t="str">
        <f>+'Info ELECTRONORTE'!C1295</f>
        <v>CUMBIL - CHICLAYO</v>
      </c>
      <c r="E1327" s="9" t="str">
        <f>+'Info ELECTRONORTE'!D1295</f>
        <v>CHICLAYO</v>
      </c>
      <c r="F1327" s="9" t="str">
        <f>+'Info ELECTRONORTE'!I1295</f>
        <v>Media Tension</v>
      </c>
      <c r="G1327" s="9">
        <f>+'Info ELECTRONORTE'!K1295</f>
        <v>13</v>
      </c>
      <c r="H1327" s="9" t="str">
        <f>+'Info ELECTRONORTE'!L1295</f>
        <v>Postes</v>
      </c>
      <c r="I1327" s="9" t="str">
        <f>+'Info ELECTRONORTE'!M1295</f>
        <v>Concreto</v>
      </c>
      <c r="J1327" s="9" t="str">
        <f>+'Info ELECTRONORTE'!N1295</f>
        <v>PPC19</v>
      </c>
      <c r="K1327" s="9" t="str">
        <f>+IF(B1327="MOD INV_2018","Según corresponda",VLOOKUP(J1327,SICODI!$G$3:$K$2404,2,FALSE))</f>
        <v>POSTE DE CONCRETO ARMADO DE 13/300/150/345</v>
      </c>
      <c r="L1327" s="142">
        <f t="shared" si="59"/>
        <v>0.52</v>
      </c>
    </row>
    <row r="1328" spans="1:12" x14ac:dyDescent="0.25">
      <c r="A1328" s="53">
        <f>+'Info ELECTRONORTE'!A1296</f>
        <v>1292</v>
      </c>
      <c r="B1328" s="26" t="str">
        <f t="shared" si="60"/>
        <v>SICODI</v>
      </c>
      <c r="C1328" s="9" t="str">
        <f>+'Info ELECTRONORTE'!B1296</f>
        <v>LAMBAYEQUE</v>
      </c>
      <c r="D1328" s="9" t="str">
        <f>+'Info ELECTRONORTE'!C1296</f>
        <v>CUMBIL - CHICLAYO</v>
      </c>
      <c r="E1328" s="9" t="str">
        <f>+'Info ELECTRONORTE'!D1296</f>
        <v>CHICLAYO</v>
      </c>
      <c r="F1328" s="9" t="str">
        <f>+'Info ELECTRONORTE'!I1296</f>
        <v>Media Tension</v>
      </c>
      <c r="G1328" s="9">
        <f>+'Info ELECTRONORTE'!K1296</f>
        <v>12</v>
      </c>
      <c r="H1328" s="9" t="str">
        <f>+'Info ELECTRONORTE'!L1296</f>
        <v>Postes</v>
      </c>
      <c r="I1328" s="9" t="str">
        <f>+'Info ELECTRONORTE'!M1296</f>
        <v>Concreto</v>
      </c>
      <c r="J1328" s="9" t="str">
        <f>+'Info ELECTRONORTE'!N1296</f>
        <v>PPC16</v>
      </c>
      <c r="K1328" s="9" t="str">
        <f>+IF(B1328="MOD INV_2018","Según corresponda",VLOOKUP(J1328,SICODI!$G$3:$K$2404,2,FALSE))</f>
        <v>POSTE DE CONCRETO ARMADO DE 12/300/150/330</v>
      </c>
      <c r="L1328" s="142">
        <f t="shared" si="59"/>
        <v>0.52</v>
      </c>
    </row>
    <row r="1329" spans="1:12" x14ac:dyDescent="0.25">
      <c r="A1329" s="53">
        <f>+'Info ELECTRONORTE'!A1297</f>
        <v>1293</v>
      </c>
      <c r="B1329" s="26" t="str">
        <f t="shared" si="60"/>
        <v>SICODI</v>
      </c>
      <c r="C1329" s="9" t="str">
        <f>+'Info ELECTRONORTE'!B1297</f>
        <v>LAMBAYEQUE</v>
      </c>
      <c r="D1329" s="9" t="str">
        <f>+'Info ELECTRONORTE'!C1297</f>
        <v>CUMBIL - CHICLAYO</v>
      </c>
      <c r="E1329" s="9" t="str">
        <f>+'Info ELECTRONORTE'!D1297</f>
        <v>CHICLAYO</v>
      </c>
      <c r="F1329" s="9" t="str">
        <f>+'Info ELECTRONORTE'!I1297</f>
        <v>Media Tension</v>
      </c>
      <c r="G1329" s="9">
        <f>+'Info ELECTRONORTE'!K1297</f>
        <v>12</v>
      </c>
      <c r="H1329" s="9" t="str">
        <f>+'Info ELECTRONORTE'!L1297</f>
        <v>Postes</v>
      </c>
      <c r="I1329" s="9" t="str">
        <f>+'Info ELECTRONORTE'!M1297</f>
        <v>Concreto</v>
      </c>
      <c r="J1329" s="9" t="str">
        <f>+'Info ELECTRONORTE'!N1297</f>
        <v>PPC16</v>
      </c>
      <c r="K1329" s="9" t="str">
        <f>+IF(B1329="MOD INV_2018","Según corresponda",VLOOKUP(J1329,SICODI!$G$3:$K$2404,2,FALSE))</f>
        <v>POSTE DE CONCRETO ARMADO DE 12/300/150/330</v>
      </c>
      <c r="L1329" s="142">
        <f t="shared" si="59"/>
        <v>0.52</v>
      </c>
    </row>
    <row r="1330" spans="1:12" x14ac:dyDescent="0.25">
      <c r="A1330" s="53">
        <f>+'Info ELECTRONORTE'!A1298</f>
        <v>1294</v>
      </c>
      <c r="B1330" s="26" t="str">
        <f t="shared" si="60"/>
        <v>SICODI</v>
      </c>
      <c r="C1330" s="9" t="str">
        <f>+'Info ELECTRONORTE'!B1298</f>
        <v>LAMBAYEQUE</v>
      </c>
      <c r="D1330" s="9" t="str">
        <f>+'Info ELECTRONORTE'!C1298</f>
        <v>CUMBIL - CHICLAYO</v>
      </c>
      <c r="E1330" s="9" t="str">
        <f>+'Info ELECTRONORTE'!D1298</f>
        <v>CHICLAYO</v>
      </c>
      <c r="F1330" s="9" t="str">
        <f>+'Info ELECTRONORTE'!I1298</f>
        <v>Media Tension</v>
      </c>
      <c r="G1330" s="9">
        <f>+'Info ELECTRONORTE'!K1298</f>
        <v>12</v>
      </c>
      <c r="H1330" s="9" t="str">
        <f>+'Info ELECTRONORTE'!L1298</f>
        <v>Postes</v>
      </c>
      <c r="I1330" s="9" t="str">
        <f>+'Info ELECTRONORTE'!M1298</f>
        <v>Concreto</v>
      </c>
      <c r="J1330" s="9" t="str">
        <f>+'Info ELECTRONORTE'!N1298</f>
        <v>PPC16</v>
      </c>
      <c r="K1330" s="9" t="str">
        <f>+IF(B1330="MOD INV_2018","Según corresponda",VLOOKUP(J1330,SICODI!$G$3:$K$2404,2,FALSE))</f>
        <v>POSTE DE CONCRETO ARMADO DE 12/300/150/330</v>
      </c>
      <c r="L1330" s="142">
        <f t="shared" si="59"/>
        <v>0.52</v>
      </c>
    </row>
    <row r="1331" spans="1:12" x14ac:dyDescent="0.25">
      <c r="A1331" s="53">
        <f>+'Info ELECTRONORTE'!A1299</f>
        <v>1295</v>
      </c>
      <c r="B1331" s="26" t="str">
        <f t="shared" si="60"/>
        <v>SICODI</v>
      </c>
      <c r="C1331" s="9" t="str">
        <f>+'Info ELECTRONORTE'!B1299</f>
        <v>LAMBAYEQUE</v>
      </c>
      <c r="D1331" s="9" t="str">
        <f>+'Info ELECTRONORTE'!C1299</f>
        <v>CUMBIL - CHICLAYO</v>
      </c>
      <c r="E1331" s="9" t="str">
        <f>+'Info ELECTRONORTE'!D1299</f>
        <v>CHICLAYO</v>
      </c>
      <c r="F1331" s="9" t="str">
        <f>+'Info ELECTRONORTE'!I1299</f>
        <v>Media Tension</v>
      </c>
      <c r="G1331" s="9">
        <f>+'Info ELECTRONORTE'!K1299</f>
        <v>12</v>
      </c>
      <c r="H1331" s="9" t="str">
        <f>+'Info ELECTRONORTE'!L1299</f>
        <v>Postes</v>
      </c>
      <c r="I1331" s="9" t="str">
        <f>+'Info ELECTRONORTE'!M1299</f>
        <v>Concreto</v>
      </c>
      <c r="J1331" s="9" t="str">
        <f>+'Info ELECTRONORTE'!N1299</f>
        <v>PPC16</v>
      </c>
      <c r="K1331" s="9" t="str">
        <f>+IF(B1331="MOD INV_2018","Según corresponda",VLOOKUP(J1331,SICODI!$G$3:$K$2404,2,FALSE))</f>
        <v>POSTE DE CONCRETO ARMADO DE 12/300/150/330</v>
      </c>
      <c r="L1331" s="142">
        <f t="shared" si="59"/>
        <v>0.52</v>
      </c>
    </row>
    <row r="1332" spans="1:12" x14ac:dyDescent="0.25">
      <c r="A1332" s="53">
        <f>+'Info ELECTRONORTE'!A1300</f>
        <v>1296</v>
      </c>
      <c r="B1332" s="26" t="str">
        <f t="shared" si="60"/>
        <v>SICODI</v>
      </c>
      <c r="C1332" s="9" t="str">
        <f>+'Info ELECTRONORTE'!B1300</f>
        <v>LAMBAYEQUE</v>
      </c>
      <c r="D1332" s="9" t="str">
        <f>+'Info ELECTRONORTE'!C1300</f>
        <v>CUMBIL - CHICLAYO</v>
      </c>
      <c r="E1332" s="9" t="str">
        <f>+'Info ELECTRONORTE'!D1300</f>
        <v>CHICLAYO</v>
      </c>
      <c r="F1332" s="9" t="str">
        <f>+'Info ELECTRONORTE'!I1300</f>
        <v>Media Tension</v>
      </c>
      <c r="G1332" s="9">
        <f>+'Info ELECTRONORTE'!K1300</f>
        <v>12</v>
      </c>
      <c r="H1332" s="9" t="str">
        <f>+'Info ELECTRONORTE'!L1300</f>
        <v>Postes</v>
      </c>
      <c r="I1332" s="9" t="str">
        <f>+'Info ELECTRONORTE'!M1300</f>
        <v>Concreto</v>
      </c>
      <c r="J1332" s="9" t="str">
        <f>+'Info ELECTRONORTE'!N1300</f>
        <v>PPC16</v>
      </c>
      <c r="K1332" s="9" t="str">
        <f>+IF(B1332="MOD INV_2018","Según corresponda",VLOOKUP(J1332,SICODI!$G$3:$K$2404,2,FALSE))</f>
        <v>POSTE DE CONCRETO ARMADO DE 12/300/150/330</v>
      </c>
      <c r="L1332" s="142">
        <f t="shared" si="59"/>
        <v>0.52</v>
      </c>
    </row>
    <row r="1333" spans="1:12" x14ac:dyDescent="0.25">
      <c r="A1333" s="53">
        <f>+'Info ELECTRONORTE'!A1301</f>
        <v>1297</v>
      </c>
      <c r="B1333" s="26" t="str">
        <f t="shared" si="60"/>
        <v>SICODI</v>
      </c>
      <c r="C1333" s="9" t="str">
        <f>+'Info ELECTRONORTE'!B1301</f>
        <v>LAMBAYEQUE</v>
      </c>
      <c r="D1333" s="9" t="str">
        <f>+'Info ELECTRONORTE'!C1301</f>
        <v>CUMBIL - CHICLAYO</v>
      </c>
      <c r="E1333" s="9" t="str">
        <f>+'Info ELECTRONORTE'!D1301</f>
        <v>CHICLAYO</v>
      </c>
      <c r="F1333" s="9" t="str">
        <f>+'Info ELECTRONORTE'!I1301</f>
        <v>Media Tension</v>
      </c>
      <c r="G1333" s="9">
        <f>+'Info ELECTRONORTE'!K1301</f>
        <v>12</v>
      </c>
      <c r="H1333" s="9" t="str">
        <f>+'Info ELECTRONORTE'!L1301</f>
        <v>Postes</v>
      </c>
      <c r="I1333" s="9" t="str">
        <f>+'Info ELECTRONORTE'!M1301</f>
        <v>Concreto</v>
      </c>
      <c r="J1333" s="9" t="str">
        <f>+'Info ELECTRONORTE'!N1301</f>
        <v>PPC16</v>
      </c>
      <c r="K1333" s="9" t="str">
        <f>+IF(B1333="MOD INV_2018","Según corresponda",VLOOKUP(J1333,SICODI!$G$3:$K$2404,2,FALSE))</f>
        <v>POSTE DE CONCRETO ARMADO DE 12/300/150/330</v>
      </c>
      <c r="L1333" s="142">
        <f t="shared" si="59"/>
        <v>0.52</v>
      </c>
    </row>
    <row r="1334" spans="1:12" x14ac:dyDescent="0.25">
      <c r="A1334" s="53">
        <f>+'Info ELECTRONORTE'!A1302</f>
        <v>1298</v>
      </c>
      <c r="B1334" s="26" t="str">
        <f t="shared" si="60"/>
        <v>SICODI</v>
      </c>
      <c r="C1334" s="9" t="str">
        <f>+'Info ELECTRONORTE'!B1302</f>
        <v>LAMBAYEQUE</v>
      </c>
      <c r="D1334" s="9" t="str">
        <f>+'Info ELECTRONORTE'!C1302</f>
        <v>CUMBIL - CHICLAYO</v>
      </c>
      <c r="E1334" s="9" t="str">
        <f>+'Info ELECTRONORTE'!D1302</f>
        <v>CHICLAYO</v>
      </c>
      <c r="F1334" s="9" t="str">
        <f>+'Info ELECTRONORTE'!I1302</f>
        <v>Media Tension</v>
      </c>
      <c r="G1334" s="9">
        <f>+'Info ELECTRONORTE'!K1302</f>
        <v>12</v>
      </c>
      <c r="H1334" s="9" t="str">
        <f>+'Info ELECTRONORTE'!L1302</f>
        <v>Postes</v>
      </c>
      <c r="I1334" s="9" t="str">
        <f>+'Info ELECTRONORTE'!M1302</f>
        <v>Concreto</v>
      </c>
      <c r="J1334" s="9" t="str">
        <f>+'Info ELECTRONORTE'!N1302</f>
        <v>PPC16</v>
      </c>
      <c r="K1334" s="9" t="str">
        <f>+IF(B1334="MOD INV_2018","Según corresponda",VLOOKUP(J1334,SICODI!$G$3:$K$2404,2,FALSE))</f>
        <v>POSTE DE CONCRETO ARMADO DE 12/300/150/330</v>
      </c>
      <c r="L1334" s="142">
        <f t="shared" si="59"/>
        <v>0.52</v>
      </c>
    </row>
    <row r="1335" spans="1:12" x14ac:dyDescent="0.25">
      <c r="A1335" s="53">
        <f>+'Info ELECTRONORTE'!A1303</f>
        <v>1299</v>
      </c>
      <c r="B1335" s="26" t="str">
        <f t="shared" si="60"/>
        <v>SICODI</v>
      </c>
      <c r="C1335" s="9" t="str">
        <f>+'Info ELECTRONORTE'!B1303</f>
        <v>LAMBAYEQUE</v>
      </c>
      <c r="D1335" s="9" t="str">
        <f>+'Info ELECTRONORTE'!C1303</f>
        <v>CUMBIL - CHICLAYO</v>
      </c>
      <c r="E1335" s="9" t="str">
        <f>+'Info ELECTRONORTE'!D1303</f>
        <v>CHICLAYO</v>
      </c>
      <c r="F1335" s="9" t="str">
        <f>+'Info ELECTRONORTE'!I1303</f>
        <v>Media Tension</v>
      </c>
      <c r="G1335" s="9">
        <f>+'Info ELECTRONORTE'!K1303</f>
        <v>12</v>
      </c>
      <c r="H1335" s="9" t="str">
        <f>+'Info ELECTRONORTE'!L1303</f>
        <v>Postes</v>
      </c>
      <c r="I1335" s="9" t="str">
        <f>+'Info ELECTRONORTE'!M1303</f>
        <v>Concreto</v>
      </c>
      <c r="J1335" s="9" t="str">
        <f>+'Info ELECTRONORTE'!N1303</f>
        <v>PPC16</v>
      </c>
      <c r="K1335" s="9" t="str">
        <f>+IF(B1335="MOD INV_2018","Según corresponda",VLOOKUP(J1335,SICODI!$G$3:$K$2404,2,FALSE))</f>
        <v>POSTE DE CONCRETO ARMADO DE 12/300/150/330</v>
      </c>
      <c r="L1335" s="142">
        <f t="shared" si="59"/>
        <v>0.52</v>
      </c>
    </row>
    <row r="1336" spans="1:12" x14ac:dyDescent="0.25">
      <c r="A1336" s="53">
        <f>+'Info ELECTRONORTE'!A1304</f>
        <v>1300</v>
      </c>
      <c r="B1336" s="26" t="str">
        <f t="shared" si="60"/>
        <v>SICODI</v>
      </c>
      <c r="C1336" s="9" t="str">
        <f>+'Info ELECTRONORTE'!B1304</f>
        <v>LAMBAYEQUE</v>
      </c>
      <c r="D1336" s="9" t="str">
        <f>+'Info ELECTRONORTE'!C1304</f>
        <v>CUMBIL - CHICLAYO</v>
      </c>
      <c r="E1336" s="9" t="str">
        <f>+'Info ELECTRONORTE'!D1304</f>
        <v>CHICLAYO</v>
      </c>
      <c r="F1336" s="9" t="str">
        <f>+'Info ELECTRONORTE'!I1304</f>
        <v>Media Tension</v>
      </c>
      <c r="G1336" s="9">
        <f>+'Info ELECTRONORTE'!K1304</f>
        <v>12</v>
      </c>
      <c r="H1336" s="9" t="str">
        <f>+'Info ELECTRONORTE'!L1304</f>
        <v>Postes</v>
      </c>
      <c r="I1336" s="9" t="str">
        <f>+'Info ELECTRONORTE'!M1304</f>
        <v>Concreto</v>
      </c>
      <c r="J1336" s="9" t="str">
        <f>+'Info ELECTRONORTE'!N1304</f>
        <v>PPC16</v>
      </c>
      <c r="K1336" s="9" t="str">
        <f>+IF(B1336="MOD INV_2018","Según corresponda",VLOOKUP(J1336,SICODI!$G$3:$K$2404,2,FALSE))</f>
        <v>POSTE DE CONCRETO ARMADO DE 12/300/150/330</v>
      </c>
      <c r="L1336" s="142">
        <f t="shared" si="59"/>
        <v>0.52</v>
      </c>
    </row>
    <row r="1337" spans="1:12" x14ac:dyDescent="0.25">
      <c r="A1337" s="53">
        <f>+'Info ELECTRONORTE'!A1305</f>
        <v>1301</v>
      </c>
      <c r="B1337" s="26" t="str">
        <f t="shared" si="60"/>
        <v>SICODI</v>
      </c>
      <c r="C1337" s="9" t="str">
        <f>+'Info ELECTRONORTE'!B1305</f>
        <v>LAMBAYEQUE</v>
      </c>
      <c r="D1337" s="9" t="str">
        <f>+'Info ELECTRONORTE'!C1305</f>
        <v>CUMBIL - CHICLAYO</v>
      </c>
      <c r="E1337" s="9" t="str">
        <f>+'Info ELECTRONORTE'!D1305</f>
        <v>CHICLAYO</v>
      </c>
      <c r="F1337" s="9" t="str">
        <f>+'Info ELECTRONORTE'!I1305</f>
        <v>Media Tension</v>
      </c>
      <c r="G1337" s="9">
        <f>+'Info ELECTRONORTE'!K1305</f>
        <v>12</v>
      </c>
      <c r="H1337" s="9" t="str">
        <f>+'Info ELECTRONORTE'!L1305</f>
        <v>Postes</v>
      </c>
      <c r="I1337" s="9" t="str">
        <f>+'Info ELECTRONORTE'!M1305</f>
        <v>Concreto</v>
      </c>
      <c r="J1337" s="9" t="str">
        <f>+'Info ELECTRONORTE'!N1305</f>
        <v>PPC16</v>
      </c>
      <c r="K1337" s="9" t="str">
        <f>+IF(B1337="MOD INV_2018","Según corresponda",VLOOKUP(J1337,SICODI!$G$3:$K$2404,2,FALSE))</f>
        <v>POSTE DE CONCRETO ARMADO DE 12/300/150/330</v>
      </c>
      <c r="L1337" s="142">
        <f t="shared" si="59"/>
        <v>0.52</v>
      </c>
    </row>
    <row r="1338" spans="1:12" x14ac:dyDescent="0.25">
      <c r="A1338" s="53">
        <f>+'Info ELECTRONORTE'!A1306</f>
        <v>1302</v>
      </c>
      <c r="B1338" s="26" t="str">
        <f t="shared" si="60"/>
        <v>SICODI</v>
      </c>
      <c r="C1338" s="9" t="str">
        <f>+'Info ELECTRONORTE'!B1306</f>
        <v>LAMBAYEQUE</v>
      </c>
      <c r="D1338" s="9" t="str">
        <f>+'Info ELECTRONORTE'!C1306</f>
        <v>CUMBIL - CHICLAYO</v>
      </c>
      <c r="E1338" s="9" t="str">
        <f>+'Info ELECTRONORTE'!D1306</f>
        <v>CHICLAYO</v>
      </c>
      <c r="F1338" s="9" t="str">
        <f>+'Info ELECTRONORTE'!I1306</f>
        <v>Media Tension</v>
      </c>
      <c r="G1338" s="9">
        <f>+'Info ELECTRONORTE'!K1306</f>
        <v>12</v>
      </c>
      <c r="H1338" s="9" t="str">
        <f>+'Info ELECTRONORTE'!L1306</f>
        <v>Postes</v>
      </c>
      <c r="I1338" s="9" t="str">
        <f>+'Info ELECTRONORTE'!M1306</f>
        <v>Concreto</v>
      </c>
      <c r="J1338" s="9" t="str">
        <f>+'Info ELECTRONORTE'!N1306</f>
        <v>PPC16</v>
      </c>
      <c r="K1338" s="9" t="str">
        <f>+IF(B1338="MOD INV_2018","Según corresponda",VLOOKUP(J1338,SICODI!$G$3:$K$2404,2,FALSE))</f>
        <v>POSTE DE CONCRETO ARMADO DE 12/300/150/330</v>
      </c>
      <c r="L1338" s="142">
        <f t="shared" si="59"/>
        <v>0.52</v>
      </c>
    </row>
    <row r="1339" spans="1:12" x14ac:dyDescent="0.25">
      <c r="A1339" s="53">
        <f>+'Info ELECTRONORTE'!A1307</f>
        <v>1303</v>
      </c>
      <c r="B1339" s="26" t="str">
        <f t="shared" si="60"/>
        <v>SICODI</v>
      </c>
      <c r="C1339" s="9" t="str">
        <f>+'Info ELECTRONORTE'!B1307</f>
        <v>LAMBAYEQUE</v>
      </c>
      <c r="D1339" s="9" t="str">
        <f>+'Info ELECTRONORTE'!C1307</f>
        <v>CUMBIL - CHICLAYO</v>
      </c>
      <c r="E1339" s="9" t="str">
        <f>+'Info ELECTRONORTE'!D1307</f>
        <v>CHICLAYO</v>
      </c>
      <c r="F1339" s="9" t="str">
        <f>+'Info ELECTRONORTE'!I1307</f>
        <v>Media Tension</v>
      </c>
      <c r="G1339" s="9">
        <f>+'Info ELECTRONORTE'!K1307</f>
        <v>12</v>
      </c>
      <c r="H1339" s="9" t="str">
        <f>+'Info ELECTRONORTE'!L1307</f>
        <v>Postes</v>
      </c>
      <c r="I1339" s="9" t="str">
        <f>+'Info ELECTRONORTE'!M1307</f>
        <v>Concreto</v>
      </c>
      <c r="J1339" s="9" t="str">
        <f>+'Info ELECTRONORTE'!N1307</f>
        <v>PPC16</v>
      </c>
      <c r="K1339" s="9" t="str">
        <f>+IF(B1339="MOD INV_2018","Según corresponda",VLOOKUP(J1339,SICODI!$G$3:$K$2404,2,FALSE))</f>
        <v>POSTE DE CONCRETO ARMADO DE 12/300/150/330</v>
      </c>
      <c r="L1339" s="142">
        <f t="shared" si="59"/>
        <v>0.52</v>
      </c>
    </row>
    <row r="1340" spans="1:12" x14ac:dyDescent="0.25">
      <c r="A1340" s="53">
        <f>+'Info ELECTRONORTE'!A1308</f>
        <v>1304</v>
      </c>
      <c r="B1340" s="26" t="str">
        <f t="shared" si="60"/>
        <v>SICODI</v>
      </c>
      <c r="C1340" s="9" t="str">
        <f>+'Info ELECTRONORTE'!B1308</f>
        <v>LAMBAYEQUE</v>
      </c>
      <c r="D1340" s="9" t="str">
        <f>+'Info ELECTRONORTE'!C1308</f>
        <v>CUMBIL - CHICLAYO</v>
      </c>
      <c r="E1340" s="9" t="str">
        <f>+'Info ELECTRONORTE'!D1308</f>
        <v>CHICLAYO</v>
      </c>
      <c r="F1340" s="9" t="str">
        <f>+'Info ELECTRONORTE'!I1308</f>
        <v>Media Tension</v>
      </c>
      <c r="G1340" s="9">
        <f>+'Info ELECTRONORTE'!K1308</f>
        <v>12</v>
      </c>
      <c r="H1340" s="9" t="str">
        <f>+'Info ELECTRONORTE'!L1308</f>
        <v>Postes</v>
      </c>
      <c r="I1340" s="9" t="str">
        <f>+'Info ELECTRONORTE'!M1308</f>
        <v>Concreto</v>
      </c>
      <c r="J1340" s="9" t="str">
        <f>+'Info ELECTRONORTE'!N1308</f>
        <v>PPC16</v>
      </c>
      <c r="K1340" s="9" t="str">
        <f>+IF(B1340="MOD INV_2018","Según corresponda",VLOOKUP(J1340,SICODI!$G$3:$K$2404,2,FALSE))</f>
        <v>POSTE DE CONCRETO ARMADO DE 12/300/150/330</v>
      </c>
      <c r="L1340" s="142">
        <f t="shared" si="59"/>
        <v>0.52</v>
      </c>
    </row>
    <row r="1341" spans="1:12" x14ac:dyDescent="0.25">
      <c r="A1341" s="53">
        <f>+'Info ELECTRONORTE'!A1309</f>
        <v>1305</v>
      </c>
      <c r="B1341" s="26" t="str">
        <f t="shared" si="60"/>
        <v>SICODI</v>
      </c>
      <c r="C1341" s="9" t="str">
        <f>+'Info ELECTRONORTE'!B1309</f>
        <v>LAMBAYEQUE</v>
      </c>
      <c r="D1341" s="9" t="str">
        <f>+'Info ELECTRONORTE'!C1309</f>
        <v>CUMBIL - CHICLAYO</v>
      </c>
      <c r="E1341" s="9" t="str">
        <f>+'Info ELECTRONORTE'!D1309</f>
        <v>CHICLAYO</v>
      </c>
      <c r="F1341" s="9" t="str">
        <f>+'Info ELECTRONORTE'!I1309</f>
        <v>Media Tension</v>
      </c>
      <c r="G1341" s="9">
        <f>+'Info ELECTRONORTE'!K1309</f>
        <v>12</v>
      </c>
      <c r="H1341" s="9" t="str">
        <f>+'Info ELECTRONORTE'!L1309</f>
        <v>Postes</v>
      </c>
      <c r="I1341" s="9" t="str">
        <f>+'Info ELECTRONORTE'!M1309</f>
        <v>Concreto</v>
      </c>
      <c r="J1341" s="9" t="str">
        <f>+'Info ELECTRONORTE'!N1309</f>
        <v>PPC16</v>
      </c>
      <c r="K1341" s="9" t="str">
        <f>+IF(B1341="MOD INV_2018","Según corresponda",VLOOKUP(J1341,SICODI!$G$3:$K$2404,2,FALSE))</f>
        <v>POSTE DE CONCRETO ARMADO DE 12/300/150/330</v>
      </c>
      <c r="L1341" s="142">
        <f t="shared" si="59"/>
        <v>0.52</v>
      </c>
    </row>
    <row r="1342" spans="1:12" x14ac:dyDescent="0.25">
      <c r="A1342" s="53">
        <f>+'Info ELECTRONORTE'!A1310</f>
        <v>1306</v>
      </c>
      <c r="B1342" s="26" t="str">
        <f t="shared" si="60"/>
        <v>SICODI</v>
      </c>
      <c r="C1342" s="9" t="str">
        <f>+'Info ELECTRONORTE'!B1310</f>
        <v>LAMBAYEQUE</v>
      </c>
      <c r="D1342" s="9" t="str">
        <f>+'Info ELECTRONORTE'!C1310</f>
        <v>CUMBIL - CHICLAYO</v>
      </c>
      <c r="E1342" s="9" t="str">
        <f>+'Info ELECTRONORTE'!D1310</f>
        <v>CHICLAYO</v>
      </c>
      <c r="F1342" s="9" t="str">
        <f>+'Info ELECTRONORTE'!I1310</f>
        <v>Media Tension</v>
      </c>
      <c r="G1342" s="9">
        <f>+'Info ELECTRONORTE'!K1310</f>
        <v>12</v>
      </c>
      <c r="H1342" s="9" t="str">
        <f>+'Info ELECTRONORTE'!L1310</f>
        <v>Postes</v>
      </c>
      <c r="I1342" s="9" t="str">
        <f>+'Info ELECTRONORTE'!M1310</f>
        <v>Concreto</v>
      </c>
      <c r="J1342" s="9" t="str">
        <f>+'Info ELECTRONORTE'!N1310</f>
        <v>PPC16</v>
      </c>
      <c r="K1342" s="9" t="str">
        <f>+IF(B1342="MOD INV_2018","Según corresponda",VLOOKUP(J1342,SICODI!$G$3:$K$2404,2,FALSE))</f>
        <v>POSTE DE CONCRETO ARMADO DE 12/300/150/330</v>
      </c>
      <c r="L1342" s="142">
        <f t="shared" si="59"/>
        <v>0.52</v>
      </c>
    </row>
    <row r="1343" spans="1:12" x14ac:dyDescent="0.25">
      <c r="A1343" s="53">
        <f>+'Info ELECTRONORTE'!A1311</f>
        <v>1307</v>
      </c>
      <c r="B1343" s="26" t="str">
        <f t="shared" si="60"/>
        <v>SICODI</v>
      </c>
      <c r="C1343" s="9" t="str">
        <f>+'Info ELECTRONORTE'!B1311</f>
        <v>LAMBAYEQUE</v>
      </c>
      <c r="D1343" s="9" t="str">
        <f>+'Info ELECTRONORTE'!C1311</f>
        <v>CUMBIL - CHICLAYO</v>
      </c>
      <c r="E1343" s="9" t="str">
        <f>+'Info ELECTRONORTE'!D1311</f>
        <v>CHICLAYO</v>
      </c>
      <c r="F1343" s="9" t="str">
        <f>+'Info ELECTRONORTE'!I1311</f>
        <v>Media Tension</v>
      </c>
      <c r="G1343" s="9">
        <f>+'Info ELECTRONORTE'!K1311</f>
        <v>12</v>
      </c>
      <c r="H1343" s="9" t="str">
        <f>+'Info ELECTRONORTE'!L1311</f>
        <v>Postes</v>
      </c>
      <c r="I1343" s="9" t="str">
        <f>+'Info ELECTRONORTE'!M1311</f>
        <v>Concreto</v>
      </c>
      <c r="J1343" s="9" t="str">
        <f>+'Info ELECTRONORTE'!N1311</f>
        <v>PPC16</v>
      </c>
      <c r="K1343" s="9" t="str">
        <f>+IF(B1343="MOD INV_2018","Según corresponda",VLOOKUP(J1343,SICODI!$G$3:$K$2404,2,FALSE))</f>
        <v>POSTE DE CONCRETO ARMADO DE 12/300/150/330</v>
      </c>
      <c r="L1343" s="142">
        <f t="shared" si="59"/>
        <v>0.52</v>
      </c>
    </row>
    <row r="1344" spans="1:12" x14ac:dyDescent="0.25">
      <c r="A1344" s="53">
        <f>+'Info ELECTRONORTE'!A1312</f>
        <v>1308</v>
      </c>
      <c r="B1344" s="26" t="str">
        <f t="shared" si="60"/>
        <v>SICODI</v>
      </c>
      <c r="C1344" s="9" t="str">
        <f>+'Info ELECTRONORTE'!B1312</f>
        <v>LAMBAYEQUE</v>
      </c>
      <c r="D1344" s="9" t="str">
        <f>+'Info ELECTRONORTE'!C1312</f>
        <v>CUMBIL - CHICLAYO</v>
      </c>
      <c r="E1344" s="9" t="str">
        <f>+'Info ELECTRONORTE'!D1312</f>
        <v>CHICLAYO</v>
      </c>
      <c r="F1344" s="9" t="str">
        <f>+'Info ELECTRONORTE'!I1312</f>
        <v>Media Tension</v>
      </c>
      <c r="G1344" s="9">
        <f>+'Info ELECTRONORTE'!K1312</f>
        <v>12</v>
      </c>
      <c r="H1344" s="9" t="str">
        <f>+'Info ELECTRONORTE'!L1312</f>
        <v>Postes</v>
      </c>
      <c r="I1344" s="9" t="str">
        <f>+'Info ELECTRONORTE'!M1312</f>
        <v>Concreto</v>
      </c>
      <c r="J1344" s="9" t="str">
        <f>+'Info ELECTRONORTE'!N1312</f>
        <v>PPC16</v>
      </c>
      <c r="K1344" s="9" t="str">
        <f>+IF(B1344="MOD INV_2018","Según corresponda",VLOOKUP(J1344,SICODI!$G$3:$K$2404,2,FALSE))</f>
        <v>POSTE DE CONCRETO ARMADO DE 12/300/150/330</v>
      </c>
      <c r="L1344" s="142">
        <f t="shared" si="59"/>
        <v>0.52</v>
      </c>
    </row>
    <row r="1345" spans="1:12" x14ac:dyDescent="0.25">
      <c r="A1345" s="53">
        <f>+'Info ELECTRONORTE'!A1313</f>
        <v>1309</v>
      </c>
      <c r="B1345" s="26" t="str">
        <f t="shared" si="60"/>
        <v>SICODI</v>
      </c>
      <c r="C1345" s="9" t="str">
        <f>+'Info ELECTRONORTE'!B1313</f>
        <v>LAMBAYEQUE</v>
      </c>
      <c r="D1345" s="9" t="str">
        <f>+'Info ELECTRONORTE'!C1313</f>
        <v>CUMBIL - CHICLAYO</v>
      </c>
      <c r="E1345" s="9" t="str">
        <f>+'Info ELECTRONORTE'!D1313</f>
        <v>CHICLAYO</v>
      </c>
      <c r="F1345" s="9" t="str">
        <f>+'Info ELECTRONORTE'!I1313</f>
        <v>Media Tension</v>
      </c>
      <c r="G1345" s="9">
        <f>+'Info ELECTRONORTE'!K1313</f>
        <v>12</v>
      </c>
      <c r="H1345" s="9" t="str">
        <f>+'Info ELECTRONORTE'!L1313</f>
        <v>Postes</v>
      </c>
      <c r="I1345" s="9" t="str">
        <f>+'Info ELECTRONORTE'!M1313</f>
        <v>Concreto</v>
      </c>
      <c r="J1345" s="9" t="str">
        <f>+'Info ELECTRONORTE'!N1313</f>
        <v>PPC16</v>
      </c>
      <c r="K1345" s="9" t="str">
        <f>+IF(B1345="MOD INV_2018","Según corresponda",VLOOKUP(J1345,SICODI!$G$3:$K$2404,2,FALSE))</f>
        <v>POSTE DE CONCRETO ARMADO DE 12/300/150/330</v>
      </c>
      <c r="L1345" s="142">
        <f t="shared" si="59"/>
        <v>0.52</v>
      </c>
    </row>
    <row r="1346" spans="1:12" x14ac:dyDescent="0.25">
      <c r="A1346" s="53">
        <f>+'Info ELECTRONORTE'!A1314</f>
        <v>1310</v>
      </c>
      <c r="B1346" s="26" t="str">
        <f t="shared" si="60"/>
        <v>SICODI</v>
      </c>
      <c r="C1346" s="9" t="str">
        <f>+'Info ELECTRONORTE'!B1314</f>
        <v>LAMBAYEQUE</v>
      </c>
      <c r="D1346" s="9" t="str">
        <f>+'Info ELECTRONORTE'!C1314</f>
        <v>CUMBIL - CHICLAYO</v>
      </c>
      <c r="E1346" s="9" t="str">
        <f>+'Info ELECTRONORTE'!D1314</f>
        <v>CHICLAYO</v>
      </c>
      <c r="F1346" s="9" t="str">
        <f>+'Info ELECTRONORTE'!I1314</f>
        <v>Media Tension</v>
      </c>
      <c r="G1346" s="9">
        <f>+'Info ELECTRONORTE'!K1314</f>
        <v>12</v>
      </c>
      <c r="H1346" s="9" t="str">
        <f>+'Info ELECTRONORTE'!L1314</f>
        <v>Postes</v>
      </c>
      <c r="I1346" s="9" t="str">
        <f>+'Info ELECTRONORTE'!M1314</f>
        <v>Concreto</v>
      </c>
      <c r="J1346" s="9" t="str">
        <f>+'Info ELECTRONORTE'!N1314</f>
        <v>PPC16</v>
      </c>
      <c r="K1346" s="9" t="str">
        <f>+IF(B1346="MOD INV_2018","Según corresponda",VLOOKUP(J1346,SICODI!$G$3:$K$2404,2,FALSE))</f>
        <v>POSTE DE CONCRETO ARMADO DE 12/300/150/330</v>
      </c>
      <c r="L1346" s="142">
        <f t="shared" si="59"/>
        <v>0.52</v>
      </c>
    </row>
    <row r="1347" spans="1:12" x14ac:dyDescent="0.25">
      <c r="A1347" s="53">
        <f>+'Info ELECTRONORTE'!A1315</f>
        <v>1311</v>
      </c>
      <c r="B1347" s="26" t="str">
        <f t="shared" si="60"/>
        <v>SICODI</v>
      </c>
      <c r="C1347" s="9" t="str">
        <f>+'Info ELECTRONORTE'!B1315</f>
        <v>LAMBAYEQUE</v>
      </c>
      <c r="D1347" s="9" t="str">
        <f>+'Info ELECTRONORTE'!C1315</f>
        <v>CUMBIL - CHICLAYO</v>
      </c>
      <c r="E1347" s="9" t="str">
        <f>+'Info ELECTRONORTE'!D1315</f>
        <v>CHICLAYO</v>
      </c>
      <c r="F1347" s="9" t="str">
        <f>+'Info ELECTRONORTE'!I1315</f>
        <v>Media Tension</v>
      </c>
      <c r="G1347" s="9">
        <f>+'Info ELECTRONORTE'!K1315</f>
        <v>12</v>
      </c>
      <c r="H1347" s="9" t="str">
        <f>+'Info ELECTRONORTE'!L1315</f>
        <v>Postes</v>
      </c>
      <c r="I1347" s="9" t="str">
        <f>+'Info ELECTRONORTE'!M1315</f>
        <v>Concreto</v>
      </c>
      <c r="J1347" s="9" t="str">
        <f>+'Info ELECTRONORTE'!N1315</f>
        <v>PPC16</v>
      </c>
      <c r="K1347" s="9" t="str">
        <f>+IF(B1347="MOD INV_2018","Según corresponda",VLOOKUP(J1347,SICODI!$G$3:$K$2404,2,FALSE))</f>
        <v>POSTE DE CONCRETO ARMADO DE 12/300/150/330</v>
      </c>
      <c r="L1347" s="142">
        <f t="shared" si="59"/>
        <v>0.52</v>
      </c>
    </row>
    <row r="1348" spans="1:12" x14ac:dyDescent="0.25">
      <c r="A1348" s="53">
        <f>+'Info ELECTRONORTE'!A1316</f>
        <v>1312</v>
      </c>
      <c r="B1348" s="26" t="str">
        <f t="shared" si="60"/>
        <v>SICODI</v>
      </c>
      <c r="C1348" s="9" t="str">
        <f>+'Info ELECTRONORTE'!B1316</f>
        <v>LAMBAYEQUE</v>
      </c>
      <c r="D1348" s="9" t="str">
        <f>+'Info ELECTRONORTE'!C1316</f>
        <v>CUMBIL - CHICLAYO</v>
      </c>
      <c r="E1348" s="9" t="str">
        <f>+'Info ELECTRONORTE'!D1316</f>
        <v>CHICLAYO</v>
      </c>
      <c r="F1348" s="9" t="str">
        <f>+'Info ELECTRONORTE'!I1316</f>
        <v>Media Tension</v>
      </c>
      <c r="G1348" s="9">
        <f>+'Info ELECTRONORTE'!K1316</f>
        <v>12</v>
      </c>
      <c r="H1348" s="9" t="str">
        <f>+'Info ELECTRONORTE'!L1316</f>
        <v>Postes</v>
      </c>
      <c r="I1348" s="9" t="str">
        <f>+'Info ELECTRONORTE'!M1316</f>
        <v>Concreto</v>
      </c>
      <c r="J1348" s="9" t="str">
        <f>+'Info ELECTRONORTE'!N1316</f>
        <v>PPC16</v>
      </c>
      <c r="K1348" s="9" t="str">
        <f>+IF(B1348="MOD INV_2018","Según corresponda",VLOOKUP(J1348,SICODI!$G$3:$K$2404,2,FALSE))</f>
        <v>POSTE DE CONCRETO ARMADO DE 12/300/150/330</v>
      </c>
      <c r="L1348" s="142">
        <f t="shared" si="59"/>
        <v>0.52</v>
      </c>
    </row>
    <row r="1349" spans="1:12" x14ac:dyDescent="0.25">
      <c r="A1349" s="53">
        <f>+'Info ELECTRONORTE'!A1317</f>
        <v>1313</v>
      </c>
      <c r="B1349" s="26" t="str">
        <f t="shared" si="60"/>
        <v>SICODI</v>
      </c>
      <c r="C1349" s="9" t="str">
        <f>+'Info ELECTRONORTE'!B1317</f>
        <v>LAMBAYEQUE</v>
      </c>
      <c r="D1349" s="9" t="str">
        <f>+'Info ELECTRONORTE'!C1317</f>
        <v>CUMBIL - CHICLAYO</v>
      </c>
      <c r="E1349" s="9" t="str">
        <f>+'Info ELECTRONORTE'!D1317</f>
        <v>CHICLAYO</v>
      </c>
      <c r="F1349" s="9" t="str">
        <f>+'Info ELECTRONORTE'!I1317</f>
        <v>Media Tension</v>
      </c>
      <c r="G1349" s="9">
        <f>+'Info ELECTRONORTE'!K1317</f>
        <v>12</v>
      </c>
      <c r="H1349" s="9" t="str">
        <f>+'Info ELECTRONORTE'!L1317</f>
        <v>Postes</v>
      </c>
      <c r="I1349" s="9" t="str">
        <f>+'Info ELECTRONORTE'!M1317</f>
        <v>Concreto</v>
      </c>
      <c r="J1349" s="9" t="str">
        <f>+'Info ELECTRONORTE'!N1317</f>
        <v>PPC16</v>
      </c>
      <c r="K1349" s="9" t="str">
        <f>+IF(B1349="MOD INV_2018","Según corresponda",VLOOKUP(J1349,SICODI!$G$3:$K$2404,2,FALSE))</f>
        <v>POSTE DE CONCRETO ARMADO DE 12/300/150/330</v>
      </c>
      <c r="L1349" s="142">
        <f t="shared" si="59"/>
        <v>0.52</v>
      </c>
    </row>
    <row r="1350" spans="1:12" x14ac:dyDescent="0.25">
      <c r="A1350" s="53">
        <f>+'Info ELECTRONORTE'!A1318</f>
        <v>1314</v>
      </c>
      <c r="B1350" s="26" t="str">
        <f t="shared" si="60"/>
        <v>SICODI</v>
      </c>
      <c r="C1350" s="9" t="str">
        <f>+'Info ELECTRONORTE'!B1318</f>
        <v>LAMBAYEQUE</v>
      </c>
      <c r="D1350" s="9" t="str">
        <f>+'Info ELECTRONORTE'!C1318</f>
        <v>CUMBIL - CHICLAYO</v>
      </c>
      <c r="E1350" s="9" t="str">
        <f>+'Info ELECTRONORTE'!D1318</f>
        <v>CHICLAYO</v>
      </c>
      <c r="F1350" s="9" t="str">
        <f>+'Info ELECTRONORTE'!I1318</f>
        <v>Media Tension</v>
      </c>
      <c r="G1350" s="9">
        <f>+'Info ELECTRONORTE'!K1318</f>
        <v>12</v>
      </c>
      <c r="H1350" s="9" t="str">
        <f>+'Info ELECTRONORTE'!L1318</f>
        <v>Postes</v>
      </c>
      <c r="I1350" s="9" t="str">
        <f>+'Info ELECTRONORTE'!M1318</f>
        <v>Concreto</v>
      </c>
      <c r="J1350" s="9" t="str">
        <f>+'Info ELECTRONORTE'!N1318</f>
        <v>PPC16</v>
      </c>
      <c r="K1350" s="9" t="str">
        <f>+IF(B1350="MOD INV_2018","Según corresponda",VLOOKUP(J1350,SICODI!$G$3:$K$2404,2,FALSE))</f>
        <v>POSTE DE CONCRETO ARMADO DE 12/300/150/330</v>
      </c>
      <c r="L1350" s="142">
        <f t="shared" si="59"/>
        <v>0.52</v>
      </c>
    </row>
    <row r="1351" spans="1:12" x14ac:dyDescent="0.25">
      <c r="A1351" s="53">
        <f>+'Info ELECTRONORTE'!A1319</f>
        <v>1315</v>
      </c>
      <c r="B1351" s="26" t="str">
        <f t="shared" si="60"/>
        <v>SICODI</v>
      </c>
      <c r="C1351" s="9" t="str">
        <f>+'Info ELECTRONORTE'!B1319</f>
        <v>LAMBAYEQUE</v>
      </c>
      <c r="D1351" s="9" t="str">
        <f>+'Info ELECTRONORTE'!C1319</f>
        <v>CUMBIL - CHICLAYO</v>
      </c>
      <c r="E1351" s="9" t="str">
        <f>+'Info ELECTRONORTE'!D1319</f>
        <v>CHICLAYO</v>
      </c>
      <c r="F1351" s="9" t="str">
        <f>+'Info ELECTRONORTE'!I1319</f>
        <v>Media Tension</v>
      </c>
      <c r="G1351" s="9">
        <f>+'Info ELECTRONORTE'!K1319</f>
        <v>12</v>
      </c>
      <c r="H1351" s="9" t="str">
        <f>+'Info ELECTRONORTE'!L1319</f>
        <v>Postes</v>
      </c>
      <c r="I1351" s="9" t="str">
        <f>+'Info ELECTRONORTE'!M1319</f>
        <v>Concreto</v>
      </c>
      <c r="J1351" s="9" t="str">
        <f>+'Info ELECTRONORTE'!N1319</f>
        <v>PPC16</v>
      </c>
      <c r="K1351" s="9" t="str">
        <f>+IF(B1351="MOD INV_2018","Según corresponda",VLOOKUP(J1351,SICODI!$G$3:$K$2404,2,FALSE))</f>
        <v>POSTE DE CONCRETO ARMADO DE 12/300/150/330</v>
      </c>
      <c r="L1351" s="142">
        <f t="shared" si="59"/>
        <v>0.52</v>
      </c>
    </row>
    <row r="1352" spans="1:12" x14ac:dyDescent="0.25">
      <c r="A1352" s="53">
        <f>+'Info ELECTRONORTE'!A1320</f>
        <v>1316</v>
      </c>
      <c r="B1352" s="26" t="str">
        <f t="shared" si="60"/>
        <v>SICODI</v>
      </c>
      <c r="C1352" s="9" t="str">
        <f>+'Info ELECTRONORTE'!B1320</f>
        <v>LAMBAYEQUE</v>
      </c>
      <c r="D1352" s="9" t="str">
        <f>+'Info ELECTRONORTE'!C1320</f>
        <v>CUMBIL - CHICLAYO</v>
      </c>
      <c r="E1352" s="9" t="str">
        <f>+'Info ELECTRONORTE'!D1320</f>
        <v>CHICLAYO</v>
      </c>
      <c r="F1352" s="9" t="str">
        <f>+'Info ELECTRONORTE'!I1320</f>
        <v>Media Tension</v>
      </c>
      <c r="G1352" s="9">
        <f>+'Info ELECTRONORTE'!K1320</f>
        <v>12</v>
      </c>
      <c r="H1352" s="9" t="str">
        <f>+'Info ELECTRONORTE'!L1320</f>
        <v>Postes</v>
      </c>
      <c r="I1352" s="9" t="str">
        <f>+'Info ELECTRONORTE'!M1320</f>
        <v>Concreto</v>
      </c>
      <c r="J1352" s="9" t="str">
        <f>+'Info ELECTRONORTE'!N1320</f>
        <v>PPC16</v>
      </c>
      <c r="K1352" s="9" t="str">
        <f>+IF(B1352="MOD INV_2018","Según corresponda",VLOOKUP(J1352,SICODI!$G$3:$K$2404,2,FALSE))</f>
        <v>POSTE DE CONCRETO ARMADO DE 12/300/150/330</v>
      </c>
      <c r="L1352" s="142">
        <f t="shared" si="59"/>
        <v>0.52</v>
      </c>
    </row>
    <row r="1353" spans="1:12" x14ac:dyDescent="0.25">
      <c r="A1353" s="53">
        <f>+'Info ELECTRONORTE'!A1321</f>
        <v>1317</v>
      </c>
      <c r="B1353" s="26" t="str">
        <f t="shared" si="60"/>
        <v>SICODI</v>
      </c>
      <c r="C1353" s="9" t="str">
        <f>+'Info ELECTRONORTE'!B1321</f>
        <v>LAMBAYEQUE</v>
      </c>
      <c r="D1353" s="9" t="str">
        <f>+'Info ELECTRONORTE'!C1321</f>
        <v>CUMBIL - CHICLAYO</v>
      </c>
      <c r="E1353" s="9" t="str">
        <f>+'Info ELECTRONORTE'!D1321</f>
        <v>CHICLAYO</v>
      </c>
      <c r="F1353" s="9" t="str">
        <f>+'Info ELECTRONORTE'!I1321</f>
        <v>Media Tension</v>
      </c>
      <c r="G1353" s="9">
        <f>+'Info ELECTRONORTE'!K1321</f>
        <v>12</v>
      </c>
      <c r="H1353" s="9" t="str">
        <f>+'Info ELECTRONORTE'!L1321</f>
        <v>Postes</v>
      </c>
      <c r="I1353" s="9" t="str">
        <f>+'Info ELECTRONORTE'!M1321</f>
        <v>Concreto</v>
      </c>
      <c r="J1353" s="9" t="str">
        <f>+'Info ELECTRONORTE'!N1321</f>
        <v>PPC16</v>
      </c>
      <c r="K1353" s="9" t="str">
        <f>+IF(B1353="MOD INV_2018","Según corresponda",VLOOKUP(J1353,SICODI!$G$3:$K$2404,2,FALSE))</f>
        <v>POSTE DE CONCRETO ARMADO DE 12/300/150/330</v>
      </c>
      <c r="L1353" s="142">
        <f t="shared" si="59"/>
        <v>0.52</v>
      </c>
    </row>
    <row r="1354" spans="1:12" x14ac:dyDescent="0.25">
      <c r="A1354" s="53">
        <f>+'Info ELECTRONORTE'!A1322</f>
        <v>1318</v>
      </c>
      <c r="B1354" s="26" t="str">
        <f t="shared" si="60"/>
        <v>SICODI</v>
      </c>
      <c r="C1354" s="9" t="str">
        <f>+'Info ELECTRONORTE'!B1322</f>
        <v>LAMBAYEQUE</v>
      </c>
      <c r="D1354" s="9" t="str">
        <f>+'Info ELECTRONORTE'!C1322</f>
        <v>CUMBIL - CHICLAYO</v>
      </c>
      <c r="E1354" s="9" t="str">
        <f>+'Info ELECTRONORTE'!D1322</f>
        <v>CHICLAYO</v>
      </c>
      <c r="F1354" s="9" t="str">
        <f>+'Info ELECTRONORTE'!I1322</f>
        <v>Media Tension</v>
      </c>
      <c r="G1354" s="9">
        <f>+'Info ELECTRONORTE'!K1322</f>
        <v>12</v>
      </c>
      <c r="H1354" s="9" t="str">
        <f>+'Info ELECTRONORTE'!L1322</f>
        <v>Postes</v>
      </c>
      <c r="I1354" s="9" t="str">
        <f>+'Info ELECTRONORTE'!M1322</f>
        <v>Concreto</v>
      </c>
      <c r="J1354" s="9" t="str">
        <f>+'Info ELECTRONORTE'!N1322</f>
        <v>PPC16</v>
      </c>
      <c r="K1354" s="9" t="str">
        <f>+IF(B1354="MOD INV_2018","Según corresponda",VLOOKUP(J1354,SICODI!$G$3:$K$2404,2,FALSE))</f>
        <v>POSTE DE CONCRETO ARMADO DE 12/300/150/330</v>
      </c>
      <c r="L1354" s="142">
        <f t="shared" si="59"/>
        <v>0.52</v>
      </c>
    </row>
    <row r="1355" spans="1:12" x14ac:dyDescent="0.25">
      <c r="A1355" s="53">
        <f>+'Info ELECTRONORTE'!A1323</f>
        <v>1319</v>
      </c>
      <c r="B1355" s="26" t="str">
        <f t="shared" si="60"/>
        <v>SICODI</v>
      </c>
      <c r="C1355" s="9" t="str">
        <f>+'Info ELECTRONORTE'!B1323</f>
        <v>LAMBAYEQUE</v>
      </c>
      <c r="D1355" s="9" t="str">
        <f>+'Info ELECTRONORTE'!C1323</f>
        <v>CUMBIL - CHICLAYO</v>
      </c>
      <c r="E1355" s="9" t="str">
        <f>+'Info ELECTRONORTE'!D1323</f>
        <v>CHICLAYO</v>
      </c>
      <c r="F1355" s="9" t="str">
        <f>+'Info ELECTRONORTE'!I1323</f>
        <v>Media Tension</v>
      </c>
      <c r="G1355" s="9">
        <f>+'Info ELECTRONORTE'!K1323</f>
        <v>12</v>
      </c>
      <c r="H1355" s="9" t="str">
        <f>+'Info ELECTRONORTE'!L1323</f>
        <v>Postes</v>
      </c>
      <c r="I1355" s="9" t="str">
        <f>+'Info ELECTRONORTE'!M1323</f>
        <v>Concreto</v>
      </c>
      <c r="J1355" s="9" t="str">
        <f>+'Info ELECTRONORTE'!N1323</f>
        <v>PPC16</v>
      </c>
      <c r="K1355" s="9" t="str">
        <f>+IF(B1355="MOD INV_2018","Según corresponda",VLOOKUP(J1355,SICODI!$G$3:$K$2404,2,FALSE))</f>
        <v>POSTE DE CONCRETO ARMADO DE 12/300/150/330</v>
      </c>
      <c r="L1355" s="142">
        <f t="shared" si="59"/>
        <v>0.52</v>
      </c>
    </row>
    <row r="1356" spans="1:12" x14ac:dyDescent="0.25">
      <c r="A1356" s="53">
        <f>+'Info ELECTRONORTE'!A1324</f>
        <v>1320</v>
      </c>
      <c r="B1356" s="26" t="str">
        <f t="shared" si="60"/>
        <v>SICODI</v>
      </c>
      <c r="C1356" s="9" t="str">
        <f>+'Info ELECTRONORTE'!B1324</f>
        <v>LAMBAYEQUE</v>
      </c>
      <c r="D1356" s="9" t="str">
        <f>+'Info ELECTRONORTE'!C1324</f>
        <v>CUMBIL - CHICLAYO</v>
      </c>
      <c r="E1356" s="9" t="str">
        <f>+'Info ELECTRONORTE'!D1324</f>
        <v>CHICLAYO</v>
      </c>
      <c r="F1356" s="9" t="str">
        <f>+'Info ELECTRONORTE'!I1324</f>
        <v>Media Tension</v>
      </c>
      <c r="G1356" s="9">
        <f>+'Info ELECTRONORTE'!K1324</f>
        <v>13</v>
      </c>
      <c r="H1356" s="9" t="str">
        <f>+'Info ELECTRONORTE'!L1324</f>
        <v>Postes</v>
      </c>
      <c r="I1356" s="9" t="str">
        <f>+'Info ELECTRONORTE'!M1324</f>
        <v>Concreto</v>
      </c>
      <c r="J1356" s="9" t="str">
        <f>+'Info ELECTRONORTE'!N1324</f>
        <v>PPC19</v>
      </c>
      <c r="K1356" s="9" t="str">
        <f>+IF(B1356="MOD INV_2018","Según corresponda",VLOOKUP(J1356,SICODI!$G$3:$K$2404,2,FALSE))</f>
        <v>POSTE DE CONCRETO ARMADO DE 13/300/150/345</v>
      </c>
      <c r="L1356" s="142">
        <f t="shared" si="59"/>
        <v>0.52</v>
      </c>
    </row>
    <row r="1357" spans="1:12" x14ac:dyDescent="0.25">
      <c r="A1357" s="53">
        <f>+'Info ELECTRONORTE'!A1325</f>
        <v>1321</v>
      </c>
      <c r="B1357" s="26" t="str">
        <f t="shared" si="60"/>
        <v>SICODI</v>
      </c>
      <c r="C1357" s="9" t="str">
        <f>+'Info ELECTRONORTE'!B1325</f>
        <v>LAMBAYEQUE</v>
      </c>
      <c r="D1357" s="9" t="str">
        <f>+'Info ELECTRONORTE'!C1325</f>
        <v>CUMBIL - CHICLAYO</v>
      </c>
      <c r="E1357" s="9" t="str">
        <f>+'Info ELECTRONORTE'!D1325</f>
        <v>CHICLAYO</v>
      </c>
      <c r="F1357" s="9" t="str">
        <f>+'Info ELECTRONORTE'!I1325</f>
        <v>Media Tension</v>
      </c>
      <c r="G1357" s="9">
        <f>+'Info ELECTRONORTE'!K1325</f>
        <v>13</v>
      </c>
      <c r="H1357" s="9" t="str">
        <f>+'Info ELECTRONORTE'!L1325</f>
        <v>Postes</v>
      </c>
      <c r="I1357" s="9" t="str">
        <f>+'Info ELECTRONORTE'!M1325</f>
        <v>Concreto</v>
      </c>
      <c r="J1357" s="9" t="str">
        <f>+'Info ELECTRONORTE'!N1325</f>
        <v>PPC19</v>
      </c>
      <c r="K1357" s="9" t="str">
        <f>+IF(B1357="MOD INV_2018","Según corresponda",VLOOKUP(J1357,SICODI!$G$3:$K$2404,2,FALSE))</f>
        <v>POSTE DE CONCRETO ARMADO DE 13/300/150/345</v>
      </c>
      <c r="L1357" s="142">
        <f t="shared" si="59"/>
        <v>0.52</v>
      </c>
    </row>
    <row r="1358" spans="1:12" x14ac:dyDescent="0.25">
      <c r="A1358" s="53">
        <f>+'Info ELECTRONORTE'!A1326</f>
        <v>1322</v>
      </c>
      <c r="B1358" s="26" t="str">
        <f t="shared" si="60"/>
        <v>SICODI</v>
      </c>
      <c r="C1358" s="9" t="str">
        <f>+'Info ELECTRONORTE'!B1326</f>
        <v>LAMBAYEQUE</v>
      </c>
      <c r="D1358" s="9" t="str">
        <f>+'Info ELECTRONORTE'!C1326</f>
        <v>CUMBIL - CHICLAYO</v>
      </c>
      <c r="E1358" s="9" t="str">
        <f>+'Info ELECTRONORTE'!D1326</f>
        <v>CHICLAYO</v>
      </c>
      <c r="F1358" s="9" t="str">
        <f>+'Info ELECTRONORTE'!I1326</f>
        <v>Media Tension</v>
      </c>
      <c r="G1358" s="9">
        <f>+'Info ELECTRONORTE'!K1326</f>
        <v>13</v>
      </c>
      <c r="H1358" s="9" t="str">
        <f>+'Info ELECTRONORTE'!L1326</f>
        <v>Postes</v>
      </c>
      <c r="I1358" s="9" t="str">
        <f>+'Info ELECTRONORTE'!M1326</f>
        <v>Concreto</v>
      </c>
      <c r="J1358" s="9" t="str">
        <f>+'Info ELECTRONORTE'!N1326</f>
        <v>PPC19</v>
      </c>
      <c r="K1358" s="9" t="str">
        <f>+IF(B1358="MOD INV_2018","Según corresponda",VLOOKUP(J1358,SICODI!$G$3:$K$2404,2,FALSE))</f>
        <v>POSTE DE CONCRETO ARMADO DE 13/300/150/345</v>
      </c>
      <c r="L1358" s="142">
        <f t="shared" si="59"/>
        <v>0.52</v>
      </c>
    </row>
    <row r="1359" spans="1:12" x14ac:dyDescent="0.25">
      <c r="A1359" s="53">
        <f>+'Info ELECTRONORTE'!A1327</f>
        <v>1323</v>
      </c>
      <c r="B1359" s="26" t="str">
        <f t="shared" si="60"/>
        <v>SICODI</v>
      </c>
      <c r="C1359" s="9" t="str">
        <f>+'Info ELECTRONORTE'!B1327</f>
        <v>LAMBAYEQUE</v>
      </c>
      <c r="D1359" s="9" t="str">
        <f>+'Info ELECTRONORTE'!C1327</f>
        <v>CUMBIL - CHICLAYO</v>
      </c>
      <c r="E1359" s="9" t="str">
        <f>+'Info ELECTRONORTE'!D1327</f>
        <v>CHICLAYO</v>
      </c>
      <c r="F1359" s="9" t="str">
        <f>+'Info ELECTRONORTE'!I1327</f>
        <v>Media Tension</v>
      </c>
      <c r="G1359" s="9">
        <f>+'Info ELECTRONORTE'!K1327</f>
        <v>13</v>
      </c>
      <c r="H1359" s="9" t="str">
        <f>+'Info ELECTRONORTE'!L1327</f>
        <v>Postes</v>
      </c>
      <c r="I1359" s="9" t="str">
        <f>+'Info ELECTRONORTE'!M1327</f>
        <v>Concreto</v>
      </c>
      <c r="J1359" s="9" t="str">
        <f>+'Info ELECTRONORTE'!N1327</f>
        <v>PPC19</v>
      </c>
      <c r="K1359" s="9" t="str">
        <f>+IF(B1359="MOD INV_2018","Según corresponda",VLOOKUP(J1359,SICODI!$G$3:$K$2404,2,FALSE))</f>
        <v>POSTE DE CONCRETO ARMADO DE 13/300/150/345</v>
      </c>
      <c r="L1359" s="142">
        <f t="shared" si="59"/>
        <v>0.52</v>
      </c>
    </row>
    <row r="1360" spans="1:12" x14ac:dyDescent="0.25">
      <c r="A1360" s="53">
        <f>+'Info ELECTRONORTE'!A1328</f>
        <v>1324</v>
      </c>
      <c r="B1360" s="26" t="str">
        <f t="shared" si="60"/>
        <v>SICODI</v>
      </c>
      <c r="C1360" s="9" t="str">
        <f>+'Info ELECTRONORTE'!B1328</f>
        <v>LAMBAYEQUE</v>
      </c>
      <c r="D1360" s="9" t="str">
        <f>+'Info ELECTRONORTE'!C1328</f>
        <v>CUMBIL - CHICLAYO</v>
      </c>
      <c r="E1360" s="9" t="str">
        <f>+'Info ELECTRONORTE'!D1328</f>
        <v>CHICLAYO</v>
      </c>
      <c r="F1360" s="9" t="str">
        <f>+'Info ELECTRONORTE'!I1328</f>
        <v>Media Tension</v>
      </c>
      <c r="G1360" s="9">
        <f>+'Info ELECTRONORTE'!K1328</f>
        <v>13</v>
      </c>
      <c r="H1360" s="9" t="str">
        <f>+'Info ELECTRONORTE'!L1328</f>
        <v>Postes</v>
      </c>
      <c r="I1360" s="9" t="str">
        <f>+'Info ELECTRONORTE'!M1328</f>
        <v>Concreto</v>
      </c>
      <c r="J1360" s="9" t="str">
        <f>+'Info ELECTRONORTE'!N1328</f>
        <v>PPC19</v>
      </c>
      <c r="K1360" s="9" t="str">
        <f>+IF(B1360="MOD INV_2018","Según corresponda",VLOOKUP(J1360,SICODI!$G$3:$K$2404,2,FALSE))</f>
        <v>POSTE DE CONCRETO ARMADO DE 13/300/150/345</v>
      </c>
      <c r="L1360" s="142">
        <f t="shared" si="59"/>
        <v>0.52</v>
      </c>
    </row>
    <row r="1361" spans="1:12" x14ac:dyDescent="0.25">
      <c r="A1361" s="53">
        <f>+'Info ELECTRONORTE'!A1329</f>
        <v>1325</v>
      </c>
      <c r="B1361" s="26" t="str">
        <f t="shared" si="60"/>
        <v>SICODI</v>
      </c>
      <c r="C1361" s="9" t="str">
        <f>+'Info ELECTRONORTE'!B1329</f>
        <v>LAMBAYEQUE</v>
      </c>
      <c r="D1361" s="9" t="str">
        <f>+'Info ELECTRONORTE'!C1329</f>
        <v>CUMBIL - CHICLAYO</v>
      </c>
      <c r="E1361" s="9" t="str">
        <f>+'Info ELECTRONORTE'!D1329</f>
        <v>CHICLAYO</v>
      </c>
      <c r="F1361" s="9" t="str">
        <f>+'Info ELECTRONORTE'!I1329</f>
        <v>Media Tension</v>
      </c>
      <c r="G1361" s="9">
        <f>+'Info ELECTRONORTE'!K1329</f>
        <v>12</v>
      </c>
      <c r="H1361" s="9" t="str">
        <f>+'Info ELECTRONORTE'!L1329</f>
        <v>Postes</v>
      </c>
      <c r="I1361" s="9" t="str">
        <f>+'Info ELECTRONORTE'!M1329</f>
        <v>Concreto</v>
      </c>
      <c r="J1361" s="9" t="str">
        <f>+'Info ELECTRONORTE'!N1329</f>
        <v>PPC16</v>
      </c>
      <c r="K1361" s="9" t="str">
        <f>+IF(B1361="MOD INV_2018","Según corresponda",VLOOKUP(J1361,SICODI!$G$3:$K$2404,2,FALSE))</f>
        <v>POSTE DE CONCRETO ARMADO DE 12/300/150/330</v>
      </c>
      <c r="L1361" s="142">
        <f t="shared" si="59"/>
        <v>0.52</v>
      </c>
    </row>
    <row r="1362" spans="1:12" x14ac:dyDescent="0.25">
      <c r="A1362" s="53">
        <f>+'Info ELECTRONORTE'!A1330</f>
        <v>1326</v>
      </c>
      <c r="B1362" s="26" t="str">
        <f t="shared" si="60"/>
        <v>SICODI</v>
      </c>
      <c r="C1362" s="9" t="str">
        <f>+'Info ELECTRONORTE'!B1330</f>
        <v>LAMBAYEQUE</v>
      </c>
      <c r="D1362" s="9" t="str">
        <f>+'Info ELECTRONORTE'!C1330</f>
        <v>CUMBIL - CHICLAYO</v>
      </c>
      <c r="E1362" s="9" t="str">
        <f>+'Info ELECTRONORTE'!D1330</f>
        <v>CHICLAYO</v>
      </c>
      <c r="F1362" s="9" t="str">
        <f>+'Info ELECTRONORTE'!I1330</f>
        <v>Media Tension</v>
      </c>
      <c r="G1362" s="9">
        <f>+'Info ELECTRONORTE'!K1330</f>
        <v>12</v>
      </c>
      <c r="H1362" s="9" t="str">
        <f>+'Info ELECTRONORTE'!L1330</f>
        <v>Postes</v>
      </c>
      <c r="I1362" s="9" t="str">
        <f>+'Info ELECTRONORTE'!M1330</f>
        <v>Concreto</v>
      </c>
      <c r="J1362" s="9" t="str">
        <f>+'Info ELECTRONORTE'!N1330</f>
        <v>PPC16</v>
      </c>
      <c r="K1362" s="9" t="str">
        <f>+IF(B1362="MOD INV_2018","Según corresponda",VLOOKUP(J1362,SICODI!$G$3:$K$2404,2,FALSE))</f>
        <v>POSTE DE CONCRETO ARMADO DE 12/300/150/330</v>
      </c>
      <c r="L1362" s="142">
        <f t="shared" si="59"/>
        <v>0.52</v>
      </c>
    </row>
    <row r="1363" spans="1:12" x14ac:dyDescent="0.25">
      <c r="A1363" s="53">
        <f>+'Info ELECTRONORTE'!A1331</f>
        <v>1327</v>
      </c>
      <c r="B1363" s="26" t="str">
        <f t="shared" si="60"/>
        <v>SICODI</v>
      </c>
      <c r="C1363" s="9" t="str">
        <f>+'Info ELECTRONORTE'!B1331</f>
        <v>LAMBAYEQUE</v>
      </c>
      <c r="D1363" s="9" t="str">
        <f>+'Info ELECTRONORTE'!C1331</f>
        <v>CUMBIL - CHICLAYO</v>
      </c>
      <c r="E1363" s="9" t="str">
        <f>+'Info ELECTRONORTE'!D1331</f>
        <v>CHICLAYO</v>
      </c>
      <c r="F1363" s="9" t="str">
        <f>+'Info ELECTRONORTE'!I1331</f>
        <v>Media Tension</v>
      </c>
      <c r="G1363" s="9">
        <f>+'Info ELECTRONORTE'!K1331</f>
        <v>12</v>
      </c>
      <c r="H1363" s="9" t="str">
        <f>+'Info ELECTRONORTE'!L1331</f>
        <v>Postes</v>
      </c>
      <c r="I1363" s="9" t="str">
        <f>+'Info ELECTRONORTE'!M1331</f>
        <v>Concreto</v>
      </c>
      <c r="J1363" s="9" t="str">
        <f>+'Info ELECTRONORTE'!N1331</f>
        <v>PPC16</v>
      </c>
      <c r="K1363" s="9" t="str">
        <f>+IF(B1363="MOD INV_2018","Según corresponda",VLOOKUP(J1363,SICODI!$G$3:$K$2404,2,FALSE))</f>
        <v>POSTE DE CONCRETO ARMADO DE 12/300/150/330</v>
      </c>
      <c r="L1363" s="142">
        <f t="shared" si="59"/>
        <v>0.52</v>
      </c>
    </row>
    <row r="1364" spans="1:12" x14ac:dyDescent="0.25">
      <c r="A1364" s="53">
        <f>+'Info ELECTRONORTE'!A1332</f>
        <v>1328</v>
      </c>
      <c r="B1364" s="26" t="str">
        <f t="shared" si="60"/>
        <v>SICODI</v>
      </c>
      <c r="C1364" s="9" t="str">
        <f>+'Info ELECTRONORTE'!B1332</f>
        <v>LAMBAYEQUE</v>
      </c>
      <c r="D1364" s="9" t="str">
        <f>+'Info ELECTRONORTE'!C1332</f>
        <v>CUMBIL - CHICLAYO</v>
      </c>
      <c r="E1364" s="9" t="str">
        <f>+'Info ELECTRONORTE'!D1332</f>
        <v>CHICLAYO</v>
      </c>
      <c r="F1364" s="9" t="str">
        <f>+'Info ELECTRONORTE'!I1332</f>
        <v>Media Tension</v>
      </c>
      <c r="G1364" s="9">
        <f>+'Info ELECTRONORTE'!K1332</f>
        <v>12</v>
      </c>
      <c r="H1364" s="9" t="str">
        <f>+'Info ELECTRONORTE'!L1332</f>
        <v>Postes</v>
      </c>
      <c r="I1364" s="9" t="str">
        <f>+'Info ELECTRONORTE'!M1332</f>
        <v>Concreto</v>
      </c>
      <c r="J1364" s="9" t="str">
        <f>+'Info ELECTRONORTE'!N1332</f>
        <v>PPC16</v>
      </c>
      <c r="K1364" s="9" t="str">
        <f>+IF(B1364="MOD INV_2018","Según corresponda",VLOOKUP(J1364,SICODI!$G$3:$K$2404,2,FALSE))</f>
        <v>POSTE DE CONCRETO ARMADO DE 12/300/150/330</v>
      </c>
      <c r="L1364" s="142">
        <f t="shared" si="59"/>
        <v>0.52</v>
      </c>
    </row>
    <row r="1365" spans="1:12" x14ac:dyDescent="0.25">
      <c r="A1365" s="53">
        <f>+'Info ELECTRONORTE'!A1333</f>
        <v>1329</v>
      </c>
      <c r="B1365" s="26" t="str">
        <f t="shared" si="60"/>
        <v>SICODI</v>
      </c>
      <c r="C1365" s="9" t="str">
        <f>+'Info ELECTRONORTE'!B1333</f>
        <v>LAMBAYEQUE</v>
      </c>
      <c r="D1365" s="9" t="str">
        <f>+'Info ELECTRONORTE'!C1333</f>
        <v>CUMBIL - CHICLAYO</v>
      </c>
      <c r="E1365" s="9" t="str">
        <f>+'Info ELECTRONORTE'!D1333</f>
        <v>CHICLAYO</v>
      </c>
      <c r="F1365" s="9" t="str">
        <f>+'Info ELECTRONORTE'!I1333</f>
        <v>Media Tension</v>
      </c>
      <c r="G1365" s="9">
        <f>+'Info ELECTRONORTE'!K1333</f>
        <v>12</v>
      </c>
      <c r="H1365" s="9" t="str">
        <f>+'Info ELECTRONORTE'!L1333</f>
        <v>Postes</v>
      </c>
      <c r="I1365" s="9" t="str">
        <f>+'Info ELECTRONORTE'!M1333</f>
        <v>Concreto</v>
      </c>
      <c r="J1365" s="9" t="str">
        <f>+'Info ELECTRONORTE'!N1333</f>
        <v>PPC16</v>
      </c>
      <c r="K1365" s="9" t="str">
        <f>+IF(B1365="MOD INV_2018","Según corresponda",VLOOKUP(J1365,SICODI!$G$3:$K$2404,2,FALSE))</f>
        <v>POSTE DE CONCRETO ARMADO DE 12/300/150/330</v>
      </c>
      <c r="L1365" s="142">
        <f t="shared" si="59"/>
        <v>0.52</v>
      </c>
    </row>
    <row r="1366" spans="1:12" x14ac:dyDescent="0.25">
      <c r="A1366" s="53">
        <f>+'Info ELECTRONORTE'!A1334</f>
        <v>1330</v>
      </c>
      <c r="B1366" s="26" t="str">
        <f t="shared" si="60"/>
        <v>SICODI</v>
      </c>
      <c r="C1366" s="9" t="str">
        <f>+'Info ELECTRONORTE'!B1334</f>
        <v>LAMBAYEQUE</v>
      </c>
      <c r="D1366" s="9" t="str">
        <f>+'Info ELECTRONORTE'!C1334</f>
        <v>CUMBIL - CHICLAYO</v>
      </c>
      <c r="E1366" s="9" t="str">
        <f>+'Info ELECTRONORTE'!D1334</f>
        <v>CHICLAYO</v>
      </c>
      <c r="F1366" s="9" t="str">
        <f>+'Info ELECTRONORTE'!I1334</f>
        <v>Media Tension</v>
      </c>
      <c r="G1366" s="9">
        <f>+'Info ELECTRONORTE'!K1334</f>
        <v>12</v>
      </c>
      <c r="H1366" s="9" t="str">
        <f>+'Info ELECTRONORTE'!L1334</f>
        <v>Postes</v>
      </c>
      <c r="I1366" s="9" t="str">
        <f>+'Info ELECTRONORTE'!M1334</f>
        <v>Concreto</v>
      </c>
      <c r="J1366" s="9" t="str">
        <f>+'Info ELECTRONORTE'!N1334</f>
        <v>PPC16</v>
      </c>
      <c r="K1366" s="9" t="str">
        <f>+IF(B1366="MOD INV_2018","Según corresponda",VLOOKUP(J1366,SICODI!$G$3:$K$2404,2,FALSE))</f>
        <v>POSTE DE CONCRETO ARMADO DE 12/300/150/330</v>
      </c>
      <c r="L1366" s="142">
        <f t="shared" si="59"/>
        <v>0.52</v>
      </c>
    </row>
    <row r="1367" spans="1:12" x14ac:dyDescent="0.25">
      <c r="A1367" s="53">
        <f>+'Info ELECTRONORTE'!A1335</f>
        <v>1331</v>
      </c>
      <c r="B1367" s="26" t="str">
        <f t="shared" si="60"/>
        <v>SICODI</v>
      </c>
      <c r="C1367" s="9" t="str">
        <f>+'Info ELECTRONORTE'!B1335</f>
        <v>LAMBAYEQUE</v>
      </c>
      <c r="D1367" s="9" t="str">
        <f>+'Info ELECTRONORTE'!C1335</f>
        <v>CUMBIL - CHICLAYO</v>
      </c>
      <c r="E1367" s="9" t="str">
        <f>+'Info ELECTRONORTE'!D1335</f>
        <v>CHICLAYO</v>
      </c>
      <c r="F1367" s="9" t="str">
        <f>+'Info ELECTRONORTE'!I1335</f>
        <v>Media Tension</v>
      </c>
      <c r="G1367" s="9">
        <f>+'Info ELECTRONORTE'!K1335</f>
        <v>12</v>
      </c>
      <c r="H1367" s="9" t="str">
        <f>+'Info ELECTRONORTE'!L1335</f>
        <v>Postes</v>
      </c>
      <c r="I1367" s="9" t="str">
        <f>+'Info ELECTRONORTE'!M1335</f>
        <v>Concreto</v>
      </c>
      <c r="J1367" s="9" t="str">
        <f>+'Info ELECTRONORTE'!N1335</f>
        <v>PPC16</v>
      </c>
      <c r="K1367" s="9" t="str">
        <f>+IF(B1367="MOD INV_2018","Según corresponda",VLOOKUP(J1367,SICODI!$G$3:$K$2404,2,FALSE))</f>
        <v>POSTE DE CONCRETO ARMADO DE 12/300/150/330</v>
      </c>
      <c r="L1367" s="142">
        <f t="shared" si="59"/>
        <v>0.52</v>
      </c>
    </row>
    <row r="1368" spans="1:12" x14ac:dyDescent="0.25">
      <c r="A1368" s="53">
        <f>+'Info ELECTRONORTE'!A1336</f>
        <v>1332</v>
      </c>
      <c r="B1368" s="26" t="str">
        <f t="shared" si="60"/>
        <v>SICODI</v>
      </c>
      <c r="C1368" s="9" t="str">
        <f>+'Info ELECTRONORTE'!B1336</f>
        <v>LAMBAYEQUE</v>
      </c>
      <c r="D1368" s="9" t="str">
        <f>+'Info ELECTRONORTE'!C1336</f>
        <v>CUMBIL - CHICLAYO</v>
      </c>
      <c r="E1368" s="9" t="str">
        <f>+'Info ELECTRONORTE'!D1336</f>
        <v>CHICLAYO</v>
      </c>
      <c r="F1368" s="9" t="str">
        <f>+'Info ELECTRONORTE'!I1336</f>
        <v>Media Tension</v>
      </c>
      <c r="G1368" s="9">
        <f>+'Info ELECTRONORTE'!K1336</f>
        <v>12</v>
      </c>
      <c r="H1368" s="9" t="str">
        <f>+'Info ELECTRONORTE'!L1336</f>
        <v>Postes</v>
      </c>
      <c r="I1368" s="9" t="str">
        <f>+'Info ELECTRONORTE'!M1336</f>
        <v>Concreto</v>
      </c>
      <c r="J1368" s="9" t="str">
        <f>+'Info ELECTRONORTE'!N1336</f>
        <v>PPC16</v>
      </c>
      <c r="K1368" s="9" t="str">
        <f>+IF(B1368="MOD INV_2018","Según corresponda",VLOOKUP(J1368,SICODI!$G$3:$K$2404,2,FALSE))</f>
        <v>POSTE DE CONCRETO ARMADO DE 12/300/150/330</v>
      </c>
      <c r="L1368" s="142">
        <f t="shared" si="59"/>
        <v>0.52</v>
      </c>
    </row>
    <row r="1369" spans="1:12" x14ac:dyDescent="0.25">
      <c r="A1369" s="53">
        <f>+'Info ELECTRONORTE'!A1337</f>
        <v>1333</v>
      </c>
      <c r="B1369" s="26" t="str">
        <f t="shared" si="60"/>
        <v>SICODI</v>
      </c>
      <c r="C1369" s="9" t="str">
        <f>+'Info ELECTRONORTE'!B1337</f>
        <v>LAMBAYEQUE</v>
      </c>
      <c r="D1369" s="9" t="str">
        <f>+'Info ELECTRONORTE'!C1337</f>
        <v>CUMBIL - CHICLAYO</v>
      </c>
      <c r="E1369" s="9" t="str">
        <f>+'Info ELECTRONORTE'!D1337</f>
        <v>CHICLAYO</v>
      </c>
      <c r="F1369" s="9" t="str">
        <f>+'Info ELECTRONORTE'!I1337</f>
        <v>Media Tension</v>
      </c>
      <c r="G1369" s="9">
        <f>+'Info ELECTRONORTE'!K1337</f>
        <v>13</v>
      </c>
      <c r="H1369" s="9" t="str">
        <f>+'Info ELECTRONORTE'!L1337</f>
        <v>Postes</v>
      </c>
      <c r="I1369" s="9" t="str">
        <f>+'Info ELECTRONORTE'!M1337</f>
        <v>Concreto</v>
      </c>
      <c r="J1369" s="9" t="str">
        <f>+'Info ELECTRONORTE'!N1337</f>
        <v>PPC19</v>
      </c>
      <c r="K1369" s="9" t="str">
        <f>+IF(B1369="MOD INV_2018","Según corresponda",VLOOKUP(J1369,SICODI!$G$3:$K$2404,2,FALSE))</f>
        <v>POSTE DE CONCRETO ARMADO DE 13/300/150/345</v>
      </c>
      <c r="L1369" s="142">
        <f t="shared" si="59"/>
        <v>0.52</v>
      </c>
    </row>
    <row r="1370" spans="1:12" x14ac:dyDescent="0.25">
      <c r="A1370" s="53">
        <f>+'Info ELECTRONORTE'!A1338</f>
        <v>1334</v>
      </c>
      <c r="B1370" s="26" t="str">
        <f t="shared" si="60"/>
        <v>SICODI</v>
      </c>
      <c r="C1370" s="9" t="str">
        <f>+'Info ELECTRONORTE'!B1338</f>
        <v>LAMBAYEQUE</v>
      </c>
      <c r="D1370" s="9" t="str">
        <f>+'Info ELECTRONORTE'!C1338</f>
        <v>CUMBIL - CHICLAYO</v>
      </c>
      <c r="E1370" s="9" t="str">
        <f>+'Info ELECTRONORTE'!D1338</f>
        <v>CHICLAYO</v>
      </c>
      <c r="F1370" s="9" t="str">
        <f>+'Info ELECTRONORTE'!I1338</f>
        <v>Media Tension</v>
      </c>
      <c r="G1370" s="9">
        <f>+'Info ELECTRONORTE'!K1338</f>
        <v>13</v>
      </c>
      <c r="H1370" s="9" t="str">
        <f>+'Info ELECTRONORTE'!L1338</f>
        <v>Postes</v>
      </c>
      <c r="I1370" s="9" t="str">
        <f>+'Info ELECTRONORTE'!M1338</f>
        <v>Concreto</v>
      </c>
      <c r="J1370" s="9" t="str">
        <f>+'Info ELECTRONORTE'!N1338</f>
        <v>PPC19</v>
      </c>
      <c r="K1370" s="9" t="str">
        <f>+IF(B1370="MOD INV_2018","Según corresponda",VLOOKUP(J1370,SICODI!$G$3:$K$2404,2,FALSE))</f>
        <v>POSTE DE CONCRETO ARMADO DE 13/300/150/345</v>
      </c>
      <c r="L1370" s="142">
        <f t="shared" si="59"/>
        <v>0.52</v>
      </c>
    </row>
    <row r="1371" spans="1:12" x14ac:dyDescent="0.25">
      <c r="A1371" s="53">
        <f>+'Info ELECTRONORTE'!A1339</f>
        <v>1335</v>
      </c>
      <c r="B1371" s="26" t="str">
        <f t="shared" si="60"/>
        <v>SICODI</v>
      </c>
      <c r="C1371" s="9" t="str">
        <f>+'Info ELECTRONORTE'!B1339</f>
        <v>LAMBAYEQUE</v>
      </c>
      <c r="D1371" s="9" t="str">
        <f>+'Info ELECTRONORTE'!C1339</f>
        <v>CUMBIL - CHICLAYO</v>
      </c>
      <c r="E1371" s="9" t="str">
        <f>+'Info ELECTRONORTE'!D1339</f>
        <v>CHICLAYO</v>
      </c>
      <c r="F1371" s="9" t="str">
        <f>+'Info ELECTRONORTE'!I1339</f>
        <v>Media Tension</v>
      </c>
      <c r="G1371" s="9">
        <f>+'Info ELECTRONORTE'!K1339</f>
        <v>13</v>
      </c>
      <c r="H1371" s="9" t="str">
        <f>+'Info ELECTRONORTE'!L1339</f>
        <v>Postes</v>
      </c>
      <c r="I1371" s="9" t="str">
        <f>+'Info ELECTRONORTE'!M1339</f>
        <v>Concreto</v>
      </c>
      <c r="J1371" s="9" t="str">
        <f>+'Info ELECTRONORTE'!N1339</f>
        <v>PPC19</v>
      </c>
      <c r="K1371" s="9" t="str">
        <f>+IF(B1371="MOD INV_2018","Según corresponda",VLOOKUP(J1371,SICODI!$G$3:$K$2404,2,FALSE))</f>
        <v>POSTE DE CONCRETO ARMADO DE 13/300/150/345</v>
      </c>
      <c r="L1371" s="142">
        <f t="shared" si="59"/>
        <v>0.52</v>
      </c>
    </row>
    <row r="1372" spans="1:12" x14ac:dyDescent="0.25">
      <c r="A1372" s="53">
        <f>+'Info ELECTRONORTE'!A1340</f>
        <v>1336</v>
      </c>
      <c r="B1372" s="26" t="str">
        <f t="shared" si="60"/>
        <v>SICODI</v>
      </c>
      <c r="C1372" s="9" t="str">
        <f>+'Info ELECTRONORTE'!B1340</f>
        <v>LAMBAYEQUE</v>
      </c>
      <c r="D1372" s="9" t="str">
        <f>+'Info ELECTRONORTE'!C1340</f>
        <v>CUMBIL - CHICLAYO</v>
      </c>
      <c r="E1372" s="9" t="str">
        <f>+'Info ELECTRONORTE'!D1340</f>
        <v>CHICLAYO</v>
      </c>
      <c r="F1372" s="9" t="str">
        <f>+'Info ELECTRONORTE'!I1340</f>
        <v>Media Tension</v>
      </c>
      <c r="G1372" s="9">
        <f>+'Info ELECTRONORTE'!K1340</f>
        <v>13</v>
      </c>
      <c r="H1372" s="9" t="str">
        <f>+'Info ELECTRONORTE'!L1340</f>
        <v>Postes</v>
      </c>
      <c r="I1372" s="9" t="str">
        <f>+'Info ELECTRONORTE'!M1340</f>
        <v>Concreto</v>
      </c>
      <c r="J1372" s="9" t="str">
        <f>+'Info ELECTRONORTE'!N1340</f>
        <v>PPC19</v>
      </c>
      <c r="K1372" s="9" t="str">
        <f>+IF(B1372="MOD INV_2018","Según corresponda",VLOOKUP(J1372,SICODI!$G$3:$K$2404,2,FALSE))</f>
        <v>POSTE DE CONCRETO ARMADO DE 13/300/150/345</v>
      </c>
      <c r="L1372" s="142">
        <f t="shared" si="59"/>
        <v>0.52</v>
      </c>
    </row>
    <row r="1373" spans="1:12" x14ac:dyDescent="0.25">
      <c r="A1373" s="53">
        <f>+'Info ELECTRONORTE'!A1341</f>
        <v>1337</v>
      </c>
      <c r="B1373" s="26" t="str">
        <f t="shared" si="60"/>
        <v>SICODI</v>
      </c>
      <c r="C1373" s="9" t="str">
        <f>+'Info ELECTRONORTE'!B1341</f>
        <v>LAMBAYEQUE</v>
      </c>
      <c r="D1373" s="9" t="str">
        <f>+'Info ELECTRONORTE'!C1341</f>
        <v>CUMBIL - CHICLAYO</v>
      </c>
      <c r="E1373" s="9" t="str">
        <f>+'Info ELECTRONORTE'!D1341</f>
        <v>CHICLAYO</v>
      </c>
      <c r="F1373" s="9" t="str">
        <f>+'Info ELECTRONORTE'!I1341</f>
        <v>Media Tension</v>
      </c>
      <c r="G1373" s="9">
        <f>+'Info ELECTRONORTE'!K1341</f>
        <v>13</v>
      </c>
      <c r="H1373" s="9" t="str">
        <f>+'Info ELECTRONORTE'!L1341</f>
        <v>Postes</v>
      </c>
      <c r="I1373" s="9" t="str">
        <f>+'Info ELECTRONORTE'!M1341</f>
        <v>Concreto</v>
      </c>
      <c r="J1373" s="9" t="str">
        <f>+'Info ELECTRONORTE'!N1341</f>
        <v>PPC19</v>
      </c>
      <c r="K1373" s="9" t="str">
        <f>+IF(B1373="MOD INV_2018","Según corresponda",VLOOKUP(J1373,SICODI!$G$3:$K$2404,2,FALSE))</f>
        <v>POSTE DE CONCRETO ARMADO DE 13/300/150/345</v>
      </c>
      <c r="L1373" s="142">
        <f t="shared" si="59"/>
        <v>0.52</v>
      </c>
    </row>
    <row r="1374" spans="1:12" x14ac:dyDescent="0.25">
      <c r="A1374" s="53">
        <f>+'Info ELECTRONORTE'!A1342</f>
        <v>1338</v>
      </c>
      <c r="B1374" s="26" t="str">
        <f t="shared" si="60"/>
        <v>SICODI</v>
      </c>
      <c r="C1374" s="9" t="str">
        <f>+'Info ELECTRONORTE'!B1342</f>
        <v>LAMBAYEQUE</v>
      </c>
      <c r="D1374" s="9" t="str">
        <f>+'Info ELECTRONORTE'!C1342</f>
        <v>CUMBIL - CHICLAYO</v>
      </c>
      <c r="E1374" s="9" t="str">
        <f>+'Info ELECTRONORTE'!D1342</f>
        <v>CHICLAYO</v>
      </c>
      <c r="F1374" s="9" t="str">
        <f>+'Info ELECTRONORTE'!I1342</f>
        <v>Media Tension</v>
      </c>
      <c r="G1374" s="9">
        <f>+'Info ELECTRONORTE'!K1342</f>
        <v>13</v>
      </c>
      <c r="H1374" s="9" t="str">
        <f>+'Info ELECTRONORTE'!L1342</f>
        <v>Postes</v>
      </c>
      <c r="I1374" s="9" t="str">
        <f>+'Info ELECTRONORTE'!M1342</f>
        <v>Concreto</v>
      </c>
      <c r="J1374" s="9" t="str">
        <f>+'Info ELECTRONORTE'!N1342</f>
        <v>PPC19</v>
      </c>
      <c r="K1374" s="9" t="str">
        <f>+IF(B1374="MOD INV_2018","Según corresponda",VLOOKUP(J1374,SICODI!$G$3:$K$2404,2,FALSE))</f>
        <v>POSTE DE CONCRETO ARMADO DE 13/300/150/345</v>
      </c>
      <c r="L1374" s="142">
        <f t="shared" si="59"/>
        <v>0.52</v>
      </c>
    </row>
    <row r="1375" spans="1:12" x14ac:dyDescent="0.25">
      <c r="A1375" s="53">
        <f>+'Info ELECTRONORTE'!A1343</f>
        <v>1339</v>
      </c>
      <c r="B1375" s="26" t="str">
        <f t="shared" si="60"/>
        <v>SICODI</v>
      </c>
      <c r="C1375" s="9" t="str">
        <f>+'Info ELECTRONORTE'!B1343</f>
        <v>LAMBAYEQUE</v>
      </c>
      <c r="D1375" s="9" t="str">
        <f>+'Info ELECTRONORTE'!C1343</f>
        <v>CUMBIL - CHICLAYO</v>
      </c>
      <c r="E1375" s="9" t="str">
        <f>+'Info ELECTRONORTE'!D1343</f>
        <v>CHICLAYO</v>
      </c>
      <c r="F1375" s="9" t="str">
        <f>+'Info ELECTRONORTE'!I1343</f>
        <v>Media Tension</v>
      </c>
      <c r="G1375" s="9">
        <f>+'Info ELECTRONORTE'!K1343</f>
        <v>13</v>
      </c>
      <c r="H1375" s="9" t="str">
        <f>+'Info ELECTRONORTE'!L1343</f>
        <v>Postes</v>
      </c>
      <c r="I1375" s="9" t="str">
        <f>+'Info ELECTRONORTE'!M1343</f>
        <v>Concreto</v>
      </c>
      <c r="J1375" s="9" t="str">
        <f>+'Info ELECTRONORTE'!N1343</f>
        <v>PPC19</v>
      </c>
      <c r="K1375" s="9" t="str">
        <f>+IF(B1375="MOD INV_2018","Según corresponda",VLOOKUP(J1375,SICODI!$G$3:$K$2404,2,FALSE))</f>
        <v>POSTE DE CONCRETO ARMADO DE 13/300/150/345</v>
      </c>
      <c r="L1375" s="142">
        <f t="shared" si="59"/>
        <v>0.52</v>
      </c>
    </row>
    <row r="1376" spans="1:12" x14ac:dyDescent="0.25">
      <c r="A1376" s="53">
        <f>+'Info ELECTRONORTE'!A1344</f>
        <v>1340</v>
      </c>
      <c r="B1376" s="26" t="str">
        <f t="shared" si="60"/>
        <v>SICODI</v>
      </c>
      <c r="C1376" s="9" t="str">
        <f>+'Info ELECTRONORTE'!B1344</f>
        <v>LAMBAYEQUE</v>
      </c>
      <c r="D1376" s="9" t="str">
        <f>+'Info ELECTRONORTE'!C1344</f>
        <v>CUMBIL - CHICLAYO</v>
      </c>
      <c r="E1376" s="9" t="str">
        <f>+'Info ELECTRONORTE'!D1344</f>
        <v>CHICLAYO</v>
      </c>
      <c r="F1376" s="9" t="str">
        <f>+'Info ELECTRONORTE'!I1344</f>
        <v>Media Tension</v>
      </c>
      <c r="G1376" s="9">
        <f>+'Info ELECTRONORTE'!K1344</f>
        <v>13</v>
      </c>
      <c r="H1376" s="9" t="str">
        <f>+'Info ELECTRONORTE'!L1344</f>
        <v>Postes</v>
      </c>
      <c r="I1376" s="9" t="str">
        <f>+'Info ELECTRONORTE'!M1344</f>
        <v>Concreto</v>
      </c>
      <c r="J1376" s="9" t="str">
        <f>+'Info ELECTRONORTE'!N1344</f>
        <v>PPC19</v>
      </c>
      <c r="K1376" s="9" t="str">
        <f>+IF(B1376="MOD INV_2018","Según corresponda",VLOOKUP(J1376,SICODI!$G$3:$K$2404,2,FALSE))</f>
        <v>POSTE DE CONCRETO ARMADO DE 13/300/150/345</v>
      </c>
      <c r="L1376" s="142">
        <f t="shared" si="59"/>
        <v>0.52</v>
      </c>
    </row>
    <row r="1377" spans="1:12" x14ac:dyDescent="0.25">
      <c r="A1377" s="53">
        <f>+'Info ELECTRONORTE'!A1345</f>
        <v>1341</v>
      </c>
      <c r="B1377" s="26" t="str">
        <f t="shared" si="60"/>
        <v>SICODI</v>
      </c>
      <c r="C1377" s="9" t="str">
        <f>+'Info ELECTRONORTE'!B1345</f>
        <v>LAMBAYEQUE</v>
      </c>
      <c r="D1377" s="9" t="str">
        <f>+'Info ELECTRONORTE'!C1345</f>
        <v>CUMBIL - CHICLAYO</v>
      </c>
      <c r="E1377" s="9" t="str">
        <f>+'Info ELECTRONORTE'!D1345</f>
        <v>CHICLAYO</v>
      </c>
      <c r="F1377" s="9" t="str">
        <f>+'Info ELECTRONORTE'!I1345</f>
        <v>Media Tension</v>
      </c>
      <c r="G1377" s="9">
        <f>+'Info ELECTRONORTE'!K1345</f>
        <v>13</v>
      </c>
      <c r="H1377" s="9" t="str">
        <f>+'Info ELECTRONORTE'!L1345</f>
        <v>Postes</v>
      </c>
      <c r="I1377" s="9" t="str">
        <f>+'Info ELECTRONORTE'!M1345</f>
        <v>Concreto</v>
      </c>
      <c r="J1377" s="9" t="str">
        <f>+'Info ELECTRONORTE'!N1345</f>
        <v>PPC19</v>
      </c>
      <c r="K1377" s="9" t="str">
        <f>+IF(B1377="MOD INV_2018","Según corresponda",VLOOKUP(J1377,SICODI!$G$3:$K$2404,2,FALSE))</f>
        <v>POSTE DE CONCRETO ARMADO DE 13/300/150/345</v>
      </c>
      <c r="L1377" s="142">
        <f t="shared" si="59"/>
        <v>0.52</v>
      </c>
    </row>
    <row r="1378" spans="1:12" x14ac:dyDescent="0.25">
      <c r="A1378" s="53">
        <f>+'Info ELECTRONORTE'!A1346</f>
        <v>1342</v>
      </c>
      <c r="B1378" s="26" t="str">
        <f t="shared" si="60"/>
        <v>SICODI</v>
      </c>
      <c r="C1378" s="9" t="str">
        <f>+'Info ELECTRONORTE'!B1346</f>
        <v>LAMBAYEQUE</v>
      </c>
      <c r="D1378" s="9" t="str">
        <f>+'Info ELECTRONORTE'!C1346</f>
        <v>CUMBIL - CHICLAYO</v>
      </c>
      <c r="E1378" s="9" t="str">
        <f>+'Info ELECTRONORTE'!D1346</f>
        <v>CHICLAYO</v>
      </c>
      <c r="F1378" s="9" t="str">
        <f>+'Info ELECTRONORTE'!I1346</f>
        <v>Media Tension</v>
      </c>
      <c r="G1378" s="9">
        <f>+'Info ELECTRONORTE'!K1346</f>
        <v>13</v>
      </c>
      <c r="H1378" s="9" t="str">
        <f>+'Info ELECTRONORTE'!L1346</f>
        <v>Postes</v>
      </c>
      <c r="I1378" s="9" t="str">
        <f>+'Info ELECTRONORTE'!M1346</f>
        <v>Concreto</v>
      </c>
      <c r="J1378" s="9" t="str">
        <f>+'Info ELECTRONORTE'!N1346</f>
        <v>PPC19</v>
      </c>
      <c r="K1378" s="9" t="str">
        <f>+IF(B1378="MOD INV_2018","Según corresponda",VLOOKUP(J1378,SICODI!$G$3:$K$2404,2,FALSE))</f>
        <v>POSTE DE CONCRETO ARMADO DE 13/300/150/345</v>
      </c>
      <c r="L1378" s="142">
        <f t="shared" si="59"/>
        <v>0.52</v>
      </c>
    </row>
    <row r="1379" spans="1:12" x14ac:dyDescent="0.25">
      <c r="A1379" s="53">
        <f>+'Info ELECTRONORTE'!A1347</f>
        <v>1343</v>
      </c>
      <c r="B1379" s="26" t="str">
        <f t="shared" si="60"/>
        <v>SICODI</v>
      </c>
      <c r="C1379" s="9" t="str">
        <f>+'Info ELECTRONORTE'!B1347</f>
        <v>LAMBAYEQUE</v>
      </c>
      <c r="D1379" s="9" t="str">
        <f>+'Info ELECTRONORTE'!C1347</f>
        <v>CUMBIL - CHICLAYO</v>
      </c>
      <c r="E1379" s="9" t="str">
        <f>+'Info ELECTRONORTE'!D1347</f>
        <v>CHICLAYO</v>
      </c>
      <c r="F1379" s="9" t="str">
        <f>+'Info ELECTRONORTE'!I1347</f>
        <v>Media Tension</v>
      </c>
      <c r="G1379" s="9">
        <f>+'Info ELECTRONORTE'!K1347</f>
        <v>13</v>
      </c>
      <c r="H1379" s="9" t="str">
        <f>+'Info ELECTRONORTE'!L1347</f>
        <v>Postes</v>
      </c>
      <c r="I1379" s="9" t="str">
        <f>+'Info ELECTRONORTE'!M1347</f>
        <v>Concreto</v>
      </c>
      <c r="J1379" s="9" t="str">
        <f>+'Info ELECTRONORTE'!N1347</f>
        <v>PPC19</v>
      </c>
      <c r="K1379" s="9" t="str">
        <f>+IF(B1379="MOD INV_2018","Según corresponda",VLOOKUP(J1379,SICODI!$G$3:$K$2404,2,FALSE))</f>
        <v>POSTE DE CONCRETO ARMADO DE 13/300/150/345</v>
      </c>
      <c r="L1379" s="142">
        <f t="shared" si="59"/>
        <v>0.52</v>
      </c>
    </row>
    <row r="1380" spans="1:12" x14ac:dyDescent="0.25">
      <c r="A1380" s="53">
        <f>+'Info ELECTRONORTE'!A1348</f>
        <v>1344</v>
      </c>
      <c r="B1380" s="26" t="str">
        <f t="shared" si="60"/>
        <v>SICODI</v>
      </c>
      <c r="C1380" s="9" t="str">
        <f>+'Info ELECTRONORTE'!B1348</f>
        <v>LAMBAYEQUE</v>
      </c>
      <c r="D1380" s="9" t="str">
        <f>+'Info ELECTRONORTE'!C1348</f>
        <v>CUMBIL - CHICLAYO</v>
      </c>
      <c r="E1380" s="9" t="str">
        <f>+'Info ELECTRONORTE'!D1348</f>
        <v>CHICLAYO</v>
      </c>
      <c r="F1380" s="9" t="str">
        <f>+'Info ELECTRONORTE'!I1348</f>
        <v>Media Tension</v>
      </c>
      <c r="G1380" s="9">
        <f>+'Info ELECTRONORTE'!K1348</f>
        <v>13</v>
      </c>
      <c r="H1380" s="9" t="str">
        <f>+'Info ELECTRONORTE'!L1348</f>
        <v>Postes</v>
      </c>
      <c r="I1380" s="9" t="str">
        <f>+'Info ELECTRONORTE'!M1348</f>
        <v>Concreto</v>
      </c>
      <c r="J1380" s="9" t="str">
        <f>+'Info ELECTRONORTE'!N1348</f>
        <v>PPC19</v>
      </c>
      <c r="K1380" s="9" t="str">
        <f>+IF(B1380="MOD INV_2018","Según corresponda",VLOOKUP(J1380,SICODI!$G$3:$K$2404,2,FALSE))</f>
        <v>POSTE DE CONCRETO ARMADO DE 13/300/150/345</v>
      </c>
      <c r="L1380" s="142">
        <f t="shared" si="59"/>
        <v>0.52</v>
      </c>
    </row>
    <row r="1381" spans="1:12" x14ac:dyDescent="0.25">
      <c r="A1381" s="53">
        <f>+'Info ELECTRONORTE'!A1349</f>
        <v>1345</v>
      </c>
      <c r="B1381" s="26" t="str">
        <f t="shared" si="60"/>
        <v>SICODI</v>
      </c>
      <c r="C1381" s="9" t="str">
        <f>+'Info ELECTRONORTE'!B1349</f>
        <v>LAMBAYEQUE</v>
      </c>
      <c r="D1381" s="9" t="str">
        <f>+'Info ELECTRONORTE'!C1349</f>
        <v>CUMBIL - CHICLAYO</v>
      </c>
      <c r="E1381" s="9" t="str">
        <f>+'Info ELECTRONORTE'!D1349</f>
        <v>CHICLAYO</v>
      </c>
      <c r="F1381" s="9" t="str">
        <f>+'Info ELECTRONORTE'!I1349</f>
        <v>Media Tension</v>
      </c>
      <c r="G1381" s="9">
        <f>+'Info ELECTRONORTE'!K1349</f>
        <v>13</v>
      </c>
      <c r="H1381" s="9" t="str">
        <f>+'Info ELECTRONORTE'!L1349</f>
        <v>Postes</v>
      </c>
      <c r="I1381" s="9" t="str">
        <f>+'Info ELECTRONORTE'!M1349</f>
        <v>Concreto</v>
      </c>
      <c r="J1381" s="9" t="str">
        <f>+'Info ELECTRONORTE'!N1349</f>
        <v>PPC19</v>
      </c>
      <c r="K1381" s="9" t="str">
        <f>+IF(B1381="MOD INV_2018","Según corresponda",VLOOKUP(J1381,SICODI!$G$3:$K$2404,2,FALSE))</f>
        <v>POSTE DE CONCRETO ARMADO DE 13/300/150/345</v>
      </c>
      <c r="L1381" s="142">
        <f t="shared" ref="L1381:L1444" si="61">+IF(K1381="Según corresponda","Según corresponda",VLOOKUP(K1381,$O$37:$P$49,2,FALSE))</f>
        <v>0.52</v>
      </c>
    </row>
    <row r="1382" spans="1:12" x14ac:dyDescent="0.25">
      <c r="A1382" s="53">
        <f>+'Info ELECTRONORTE'!A1350</f>
        <v>1346</v>
      </c>
      <c r="B1382" s="26" t="str">
        <f t="shared" ref="B1382:B1445" si="62">+IF(ISERROR(INDEX($B$8:$B$31,MATCH(J1382,$J$8:$J$31,0)))=TRUE,"MOD INV_2018",INDEX($B$8:$B$31,MATCH(J1382,$J$8:$J$31,0)))</f>
        <v>SICODI</v>
      </c>
      <c r="C1382" s="9" t="str">
        <f>+'Info ELECTRONORTE'!B1350</f>
        <v>LAMBAYEQUE</v>
      </c>
      <c r="D1382" s="9" t="str">
        <f>+'Info ELECTRONORTE'!C1350</f>
        <v>CUMBIL - CHICLAYO</v>
      </c>
      <c r="E1382" s="9" t="str">
        <f>+'Info ELECTRONORTE'!D1350</f>
        <v>CHICLAYO</v>
      </c>
      <c r="F1382" s="9" t="str">
        <f>+'Info ELECTRONORTE'!I1350</f>
        <v>Media Tension</v>
      </c>
      <c r="G1382" s="9">
        <f>+'Info ELECTRONORTE'!K1350</f>
        <v>13</v>
      </c>
      <c r="H1382" s="9" t="str">
        <f>+'Info ELECTRONORTE'!L1350</f>
        <v>Postes</v>
      </c>
      <c r="I1382" s="9" t="str">
        <f>+'Info ELECTRONORTE'!M1350</f>
        <v>Concreto</v>
      </c>
      <c r="J1382" s="9" t="str">
        <f>+'Info ELECTRONORTE'!N1350</f>
        <v>PPC19</v>
      </c>
      <c r="K1382" s="9" t="str">
        <f>+IF(B1382="MOD INV_2018","Según corresponda",VLOOKUP(J1382,SICODI!$G$3:$K$2404,2,FALSE))</f>
        <v>POSTE DE CONCRETO ARMADO DE 13/300/150/345</v>
      </c>
      <c r="L1382" s="142">
        <f t="shared" si="61"/>
        <v>0.52</v>
      </c>
    </row>
    <row r="1383" spans="1:12" x14ac:dyDescent="0.25">
      <c r="A1383" s="53">
        <f>+'Info ELECTRONORTE'!A1351</f>
        <v>1347</v>
      </c>
      <c r="B1383" s="26" t="str">
        <f t="shared" si="62"/>
        <v>SICODI</v>
      </c>
      <c r="C1383" s="9" t="str">
        <f>+'Info ELECTRONORTE'!B1351</f>
        <v>LAMBAYEQUE</v>
      </c>
      <c r="D1383" s="9" t="str">
        <f>+'Info ELECTRONORTE'!C1351</f>
        <v>CUMBIL - CHICLAYO</v>
      </c>
      <c r="E1383" s="9" t="str">
        <f>+'Info ELECTRONORTE'!D1351</f>
        <v>CHICLAYO</v>
      </c>
      <c r="F1383" s="9" t="str">
        <f>+'Info ELECTRONORTE'!I1351</f>
        <v>Media Tension</v>
      </c>
      <c r="G1383" s="9">
        <f>+'Info ELECTRONORTE'!K1351</f>
        <v>13</v>
      </c>
      <c r="H1383" s="9" t="str">
        <f>+'Info ELECTRONORTE'!L1351</f>
        <v>Postes</v>
      </c>
      <c r="I1383" s="9" t="str">
        <f>+'Info ELECTRONORTE'!M1351</f>
        <v>Concreto</v>
      </c>
      <c r="J1383" s="9" t="str">
        <f>+'Info ELECTRONORTE'!N1351</f>
        <v>PPC19</v>
      </c>
      <c r="K1383" s="9" t="str">
        <f>+IF(B1383="MOD INV_2018","Según corresponda",VLOOKUP(J1383,SICODI!$G$3:$K$2404,2,FALSE))</f>
        <v>POSTE DE CONCRETO ARMADO DE 13/300/150/345</v>
      </c>
      <c r="L1383" s="142">
        <f t="shared" si="61"/>
        <v>0.52</v>
      </c>
    </row>
    <row r="1384" spans="1:12" x14ac:dyDescent="0.25">
      <c r="A1384" s="53">
        <f>+'Info ELECTRONORTE'!A1352</f>
        <v>1348</v>
      </c>
      <c r="B1384" s="26" t="str">
        <f t="shared" si="62"/>
        <v>SICODI</v>
      </c>
      <c r="C1384" s="9" t="str">
        <f>+'Info ELECTRONORTE'!B1352</f>
        <v>LAMBAYEQUE</v>
      </c>
      <c r="D1384" s="9" t="str">
        <f>+'Info ELECTRONORTE'!C1352</f>
        <v>CUMBIL - CHICLAYO</v>
      </c>
      <c r="E1384" s="9" t="str">
        <f>+'Info ELECTRONORTE'!D1352</f>
        <v>CHICLAYO</v>
      </c>
      <c r="F1384" s="9" t="str">
        <f>+'Info ELECTRONORTE'!I1352</f>
        <v>Media Tension</v>
      </c>
      <c r="G1384" s="9">
        <f>+'Info ELECTRONORTE'!K1352</f>
        <v>13</v>
      </c>
      <c r="H1384" s="9" t="str">
        <f>+'Info ELECTRONORTE'!L1352</f>
        <v>Postes</v>
      </c>
      <c r="I1384" s="9" t="str">
        <f>+'Info ELECTRONORTE'!M1352</f>
        <v>Concreto</v>
      </c>
      <c r="J1384" s="9" t="str">
        <f>+'Info ELECTRONORTE'!N1352</f>
        <v>PPC19</v>
      </c>
      <c r="K1384" s="9" t="str">
        <f>+IF(B1384="MOD INV_2018","Según corresponda",VLOOKUP(J1384,SICODI!$G$3:$K$2404,2,FALSE))</f>
        <v>POSTE DE CONCRETO ARMADO DE 13/300/150/345</v>
      </c>
      <c r="L1384" s="142">
        <f t="shared" si="61"/>
        <v>0.52</v>
      </c>
    </row>
    <row r="1385" spans="1:12" x14ac:dyDescent="0.25">
      <c r="A1385" s="53">
        <f>+'Info ELECTRONORTE'!A1353</f>
        <v>1349</v>
      </c>
      <c r="B1385" s="26" t="str">
        <f t="shared" si="62"/>
        <v>SICODI</v>
      </c>
      <c r="C1385" s="9" t="str">
        <f>+'Info ELECTRONORTE'!B1353</f>
        <v>LAMBAYEQUE</v>
      </c>
      <c r="D1385" s="9" t="str">
        <f>+'Info ELECTRONORTE'!C1353</f>
        <v>CUMBIL - CHICLAYO</v>
      </c>
      <c r="E1385" s="9" t="str">
        <f>+'Info ELECTRONORTE'!D1353</f>
        <v>CHICLAYO</v>
      </c>
      <c r="F1385" s="9" t="str">
        <f>+'Info ELECTRONORTE'!I1353</f>
        <v>Media Tension</v>
      </c>
      <c r="G1385" s="9">
        <f>+'Info ELECTRONORTE'!K1353</f>
        <v>13</v>
      </c>
      <c r="H1385" s="9" t="str">
        <f>+'Info ELECTRONORTE'!L1353</f>
        <v>Postes</v>
      </c>
      <c r="I1385" s="9" t="str">
        <f>+'Info ELECTRONORTE'!M1353</f>
        <v>Concreto</v>
      </c>
      <c r="J1385" s="9" t="str">
        <f>+'Info ELECTRONORTE'!N1353</f>
        <v>PPC19</v>
      </c>
      <c r="K1385" s="9" t="str">
        <f>+IF(B1385="MOD INV_2018","Según corresponda",VLOOKUP(J1385,SICODI!$G$3:$K$2404,2,FALSE))</f>
        <v>POSTE DE CONCRETO ARMADO DE 13/300/150/345</v>
      </c>
      <c r="L1385" s="142">
        <f t="shared" si="61"/>
        <v>0.52</v>
      </c>
    </row>
    <row r="1386" spans="1:12" x14ac:dyDescent="0.25">
      <c r="A1386" s="53">
        <f>+'Info ELECTRONORTE'!A1354</f>
        <v>1350</v>
      </c>
      <c r="B1386" s="26" t="str">
        <f t="shared" si="62"/>
        <v>SICODI</v>
      </c>
      <c r="C1386" s="9" t="str">
        <f>+'Info ELECTRONORTE'!B1354</f>
        <v>LAMBAYEQUE</v>
      </c>
      <c r="D1386" s="9" t="str">
        <f>+'Info ELECTRONORTE'!C1354</f>
        <v>CUMBIL - CHICLAYO</v>
      </c>
      <c r="E1386" s="9" t="str">
        <f>+'Info ELECTRONORTE'!D1354</f>
        <v>CHICLAYO</v>
      </c>
      <c r="F1386" s="9" t="str">
        <f>+'Info ELECTRONORTE'!I1354</f>
        <v>Media Tension</v>
      </c>
      <c r="G1386" s="9">
        <f>+'Info ELECTRONORTE'!K1354</f>
        <v>13</v>
      </c>
      <c r="H1386" s="9" t="str">
        <f>+'Info ELECTRONORTE'!L1354</f>
        <v>Postes</v>
      </c>
      <c r="I1386" s="9" t="str">
        <f>+'Info ELECTRONORTE'!M1354</f>
        <v>Concreto</v>
      </c>
      <c r="J1386" s="9" t="str">
        <f>+'Info ELECTRONORTE'!N1354</f>
        <v>PPC19</v>
      </c>
      <c r="K1386" s="9" t="str">
        <f>+IF(B1386="MOD INV_2018","Según corresponda",VLOOKUP(J1386,SICODI!$G$3:$K$2404,2,FALSE))</f>
        <v>POSTE DE CONCRETO ARMADO DE 13/300/150/345</v>
      </c>
      <c r="L1386" s="142">
        <f t="shared" si="61"/>
        <v>0.52</v>
      </c>
    </row>
    <row r="1387" spans="1:12" x14ac:dyDescent="0.25">
      <c r="A1387" s="53">
        <f>+'Info ELECTRONORTE'!A1355</f>
        <v>1351</v>
      </c>
      <c r="B1387" s="26" t="str">
        <f t="shared" si="62"/>
        <v>SICODI</v>
      </c>
      <c r="C1387" s="9" t="str">
        <f>+'Info ELECTRONORTE'!B1355</f>
        <v>LAMBAYEQUE</v>
      </c>
      <c r="D1387" s="9" t="str">
        <f>+'Info ELECTRONORTE'!C1355</f>
        <v>CUMBIL - CHICLAYO</v>
      </c>
      <c r="E1387" s="9" t="str">
        <f>+'Info ELECTRONORTE'!D1355</f>
        <v>CHICLAYO</v>
      </c>
      <c r="F1387" s="9" t="str">
        <f>+'Info ELECTRONORTE'!I1355</f>
        <v>Media Tension</v>
      </c>
      <c r="G1387" s="9">
        <f>+'Info ELECTRONORTE'!K1355</f>
        <v>13</v>
      </c>
      <c r="H1387" s="9" t="str">
        <f>+'Info ELECTRONORTE'!L1355</f>
        <v>Postes</v>
      </c>
      <c r="I1387" s="9" t="str">
        <f>+'Info ELECTRONORTE'!M1355</f>
        <v>Concreto</v>
      </c>
      <c r="J1387" s="9" t="str">
        <f>+'Info ELECTRONORTE'!N1355</f>
        <v>PPC19</v>
      </c>
      <c r="K1387" s="9" t="str">
        <f>+IF(B1387="MOD INV_2018","Según corresponda",VLOOKUP(J1387,SICODI!$G$3:$K$2404,2,FALSE))</f>
        <v>POSTE DE CONCRETO ARMADO DE 13/300/150/345</v>
      </c>
      <c r="L1387" s="142">
        <f t="shared" si="61"/>
        <v>0.52</v>
      </c>
    </row>
    <row r="1388" spans="1:12" x14ac:dyDescent="0.25">
      <c r="A1388" s="53">
        <f>+'Info ELECTRONORTE'!A1356</f>
        <v>1352</v>
      </c>
      <c r="B1388" s="26" t="str">
        <f t="shared" si="62"/>
        <v>SICODI</v>
      </c>
      <c r="C1388" s="9" t="str">
        <f>+'Info ELECTRONORTE'!B1356</f>
        <v>LAMBAYEQUE</v>
      </c>
      <c r="D1388" s="9" t="str">
        <f>+'Info ELECTRONORTE'!C1356</f>
        <v>CUMBIL - CHICLAYO</v>
      </c>
      <c r="E1388" s="9" t="str">
        <f>+'Info ELECTRONORTE'!D1356</f>
        <v>CHICLAYO</v>
      </c>
      <c r="F1388" s="9" t="str">
        <f>+'Info ELECTRONORTE'!I1356</f>
        <v>Media Tension</v>
      </c>
      <c r="G1388" s="9">
        <f>+'Info ELECTRONORTE'!K1356</f>
        <v>13</v>
      </c>
      <c r="H1388" s="9" t="str">
        <f>+'Info ELECTRONORTE'!L1356</f>
        <v>Postes</v>
      </c>
      <c r="I1388" s="9" t="str">
        <f>+'Info ELECTRONORTE'!M1356</f>
        <v>Concreto</v>
      </c>
      <c r="J1388" s="9" t="str">
        <f>+'Info ELECTRONORTE'!N1356</f>
        <v>PPC19</v>
      </c>
      <c r="K1388" s="9" t="str">
        <f>+IF(B1388="MOD INV_2018","Según corresponda",VLOOKUP(J1388,SICODI!$G$3:$K$2404,2,FALSE))</f>
        <v>POSTE DE CONCRETO ARMADO DE 13/300/150/345</v>
      </c>
      <c r="L1388" s="142">
        <f t="shared" si="61"/>
        <v>0.52</v>
      </c>
    </row>
    <row r="1389" spans="1:12" x14ac:dyDescent="0.25">
      <c r="A1389" s="53">
        <f>+'Info ELECTRONORTE'!A1357</f>
        <v>1353</v>
      </c>
      <c r="B1389" s="26" t="str">
        <f t="shared" si="62"/>
        <v>SICODI</v>
      </c>
      <c r="C1389" s="9" t="str">
        <f>+'Info ELECTRONORTE'!B1357</f>
        <v>LAMBAYEQUE</v>
      </c>
      <c r="D1389" s="9" t="str">
        <f>+'Info ELECTRONORTE'!C1357</f>
        <v>CUMBIL - CHICLAYO</v>
      </c>
      <c r="E1389" s="9" t="str">
        <f>+'Info ELECTRONORTE'!D1357</f>
        <v>CHICLAYO</v>
      </c>
      <c r="F1389" s="9" t="str">
        <f>+'Info ELECTRONORTE'!I1357</f>
        <v>Media Tension</v>
      </c>
      <c r="G1389" s="9">
        <f>+'Info ELECTRONORTE'!K1357</f>
        <v>13</v>
      </c>
      <c r="H1389" s="9" t="str">
        <f>+'Info ELECTRONORTE'!L1357</f>
        <v>Postes</v>
      </c>
      <c r="I1389" s="9" t="str">
        <f>+'Info ELECTRONORTE'!M1357</f>
        <v>Concreto</v>
      </c>
      <c r="J1389" s="9" t="str">
        <f>+'Info ELECTRONORTE'!N1357</f>
        <v>PPC19</v>
      </c>
      <c r="K1389" s="9" t="str">
        <f>+IF(B1389="MOD INV_2018","Según corresponda",VLOOKUP(J1389,SICODI!$G$3:$K$2404,2,FALSE))</f>
        <v>POSTE DE CONCRETO ARMADO DE 13/300/150/345</v>
      </c>
      <c r="L1389" s="142">
        <f t="shared" si="61"/>
        <v>0.52</v>
      </c>
    </row>
    <row r="1390" spans="1:12" x14ac:dyDescent="0.25">
      <c r="A1390" s="53">
        <f>+'Info ELECTRONORTE'!A1358</f>
        <v>1354</v>
      </c>
      <c r="B1390" s="26" t="str">
        <f t="shared" si="62"/>
        <v>SICODI</v>
      </c>
      <c r="C1390" s="9" t="str">
        <f>+'Info ELECTRONORTE'!B1358</f>
        <v>LAMBAYEQUE</v>
      </c>
      <c r="D1390" s="9" t="str">
        <f>+'Info ELECTRONORTE'!C1358</f>
        <v>CUMBIL - CHICLAYO</v>
      </c>
      <c r="E1390" s="9" t="str">
        <f>+'Info ELECTRONORTE'!D1358</f>
        <v>CHICLAYO</v>
      </c>
      <c r="F1390" s="9" t="str">
        <f>+'Info ELECTRONORTE'!I1358</f>
        <v>Media Tension</v>
      </c>
      <c r="G1390" s="9">
        <f>+'Info ELECTRONORTE'!K1358</f>
        <v>13</v>
      </c>
      <c r="H1390" s="9" t="str">
        <f>+'Info ELECTRONORTE'!L1358</f>
        <v>Postes</v>
      </c>
      <c r="I1390" s="9" t="str">
        <f>+'Info ELECTRONORTE'!M1358</f>
        <v>Concreto</v>
      </c>
      <c r="J1390" s="9" t="str">
        <f>+'Info ELECTRONORTE'!N1358</f>
        <v>PPC19</v>
      </c>
      <c r="K1390" s="9" t="str">
        <f>+IF(B1390="MOD INV_2018","Según corresponda",VLOOKUP(J1390,SICODI!$G$3:$K$2404,2,FALSE))</f>
        <v>POSTE DE CONCRETO ARMADO DE 13/300/150/345</v>
      </c>
      <c r="L1390" s="142">
        <f t="shared" si="61"/>
        <v>0.52</v>
      </c>
    </row>
    <row r="1391" spans="1:12" x14ac:dyDescent="0.25">
      <c r="A1391" s="53">
        <f>+'Info ELECTRONORTE'!A1359</f>
        <v>1355</v>
      </c>
      <c r="B1391" s="26" t="str">
        <f t="shared" si="62"/>
        <v>SICODI</v>
      </c>
      <c r="C1391" s="9" t="str">
        <f>+'Info ELECTRONORTE'!B1359</f>
        <v>LAMBAYEQUE</v>
      </c>
      <c r="D1391" s="9" t="str">
        <f>+'Info ELECTRONORTE'!C1359</f>
        <v>CUMBIL - CHICLAYO</v>
      </c>
      <c r="E1391" s="9" t="str">
        <f>+'Info ELECTRONORTE'!D1359</f>
        <v>CHICLAYO</v>
      </c>
      <c r="F1391" s="9" t="str">
        <f>+'Info ELECTRONORTE'!I1359</f>
        <v>Media Tension</v>
      </c>
      <c r="G1391" s="9">
        <f>+'Info ELECTRONORTE'!K1359</f>
        <v>13</v>
      </c>
      <c r="H1391" s="9" t="str">
        <f>+'Info ELECTRONORTE'!L1359</f>
        <v>Postes</v>
      </c>
      <c r="I1391" s="9" t="str">
        <f>+'Info ELECTRONORTE'!M1359</f>
        <v>Concreto</v>
      </c>
      <c r="J1391" s="9" t="str">
        <f>+'Info ELECTRONORTE'!N1359</f>
        <v>PPC19</v>
      </c>
      <c r="K1391" s="9" t="str">
        <f>+IF(B1391="MOD INV_2018","Según corresponda",VLOOKUP(J1391,SICODI!$G$3:$K$2404,2,FALSE))</f>
        <v>POSTE DE CONCRETO ARMADO DE 13/300/150/345</v>
      </c>
      <c r="L1391" s="142">
        <f t="shared" si="61"/>
        <v>0.52</v>
      </c>
    </row>
    <row r="1392" spans="1:12" x14ac:dyDescent="0.25">
      <c r="A1392" s="53">
        <f>+'Info ELECTRONORTE'!A1360</f>
        <v>1356</v>
      </c>
      <c r="B1392" s="26" t="str">
        <f t="shared" si="62"/>
        <v>SICODI</v>
      </c>
      <c r="C1392" s="9" t="str">
        <f>+'Info ELECTRONORTE'!B1360</f>
        <v>LAMBAYEQUE</v>
      </c>
      <c r="D1392" s="9" t="str">
        <f>+'Info ELECTRONORTE'!C1360</f>
        <v>CUMBIL - CHICLAYO</v>
      </c>
      <c r="E1392" s="9" t="str">
        <f>+'Info ELECTRONORTE'!D1360</f>
        <v>CHICLAYO</v>
      </c>
      <c r="F1392" s="9" t="str">
        <f>+'Info ELECTRONORTE'!I1360</f>
        <v>Media Tension</v>
      </c>
      <c r="G1392" s="9">
        <f>+'Info ELECTRONORTE'!K1360</f>
        <v>12</v>
      </c>
      <c r="H1392" s="9" t="str">
        <f>+'Info ELECTRONORTE'!L1360</f>
        <v>Postes</v>
      </c>
      <c r="I1392" s="9" t="str">
        <f>+'Info ELECTRONORTE'!M1360</f>
        <v>Concreto</v>
      </c>
      <c r="J1392" s="9" t="str">
        <f>+'Info ELECTRONORTE'!N1360</f>
        <v>PPC16</v>
      </c>
      <c r="K1392" s="9" t="str">
        <f>+IF(B1392="MOD INV_2018","Según corresponda",VLOOKUP(J1392,SICODI!$G$3:$K$2404,2,FALSE))</f>
        <v>POSTE DE CONCRETO ARMADO DE 12/300/150/330</v>
      </c>
      <c r="L1392" s="142">
        <f t="shared" si="61"/>
        <v>0.52</v>
      </c>
    </row>
    <row r="1393" spans="1:12" x14ac:dyDescent="0.25">
      <c r="A1393" s="53">
        <f>+'Info ELECTRONORTE'!A1361</f>
        <v>1357</v>
      </c>
      <c r="B1393" s="26" t="str">
        <f t="shared" si="62"/>
        <v>SICODI</v>
      </c>
      <c r="C1393" s="9" t="str">
        <f>+'Info ELECTRONORTE'!B1361</f>
        <v>LAMBAYEQUE</v>
      </c>
      <c r="D1393" s="9" t="str">
        <f>+'Info ELECTRONORTE'!C1361</f>
        <v>CUMBIL - CHICLAYO</v>
      </c>
      <c r="E1393" s="9" t="str">
        <f>+'Info ELECTRONORTE'!D1361</f>
        <v>CHICLAYO</v>
      </c>
      <c r="F1393" s="9" t="str">
        <f>+'Info ELECTRONORTE'!I1361</f>
        <v>Media Tension</v>
      </c>
      <c r="G1393" s="9">
        <f>+'Info ELECTRONORTE'!K1361</f>
        <v>12</v>
      </c>
      <c r="H1393" s="9" t="str">
        <f>+'Info ELECTRONORTE'!L1361</f>
        <v>Postes</v>
      </c>
      <c r="I1393" s="9" t="str">
        <f>+'Info ELECTRONORTE'!M1361</f>
        <v>Concreto</v>
      </c>
      <c r="J1393" s="9" t="str">
        <f>+'Info ELECTRONORTE'!N1361</f>
        <v>PPC16</v>
      </c>
      <c r="K1393" s="9" t="str">
        <f>+IF(B1393="MOD INV_2018","Según corresponda",VLOOKUP(J1393,SICODI!$G$3:$K$2404,2,FALSE))</f>
        <v>POSTE DE CONCRETO ARMADO DE 12/300/150/330</v>
      </c>
      <c r="L1393" s="142">
        <f t="shared" si="61"/>
        <v>0.52</v>
      </c>
    </row>
    <row r="1394" spans="1:12" x14ac:dyDescent="0.25">
      <c r="A1394" s="53">
        <f>+'Info ELECTRONORTE'!A1362</f>
        <v>1358</v>
      </c>
      <c r="B1394" s="26" t="str">
        <f t="shared" si="62"/>
        <v>SICODI</v>
      </c>
      <c r="C1394" s="9" t="str">
        <f>+'Info ELECTRONORTE'!B1362</f>
        <v>LAMBAYEQUE</v>
      </c>
      <c r="D1394" s="9" t="str">
        <f>+'Info ELECTRONORTE'!C1362</f>
        <v>CUMBIL - CHICLAYO</v>
      </c>
      <c r="E1394" s="9" t="str">
        <f>+'Info ELECTRONORTE'!D1362</f>
        <v>CHICLAYO</v>
      </c>
      <c r="F1394" s="9" t="str">
        <f>+'Info ELECTRONORTE'!I1362</f>
        <v>Media Tension</v>
      </c>
      <c r="G1394" s="9">
        <f>+'Info ELECTRONORTE'!K1362</f>
        <v>12</v>
      </c>
      <c r="H1394" s="9" t="str">
        <f>+'Info ELECTRONORTE'!L1362</f>
        <v>Postes</v>
      </c>
      <c r="I1394" s="9" t="str">
        <f>+'Info ELECTRONORTE'!M1362</f>
        <v>Concreto</v>
      </c>
      <c r="J1394" s="9" t="str">
        <f>+'Info ELECTRONORTE'!N1362</f>
        <v>PPC16</v>
      </c>
      <c r="K1394" s="9" t="str">
        <f>+IF(B1394="MOD INV_2018","Según corresponda",VLOOKUP(J1394,SICODI!$G$3:$K$2404,2,FALSE))</f>
        <v>POSTE DE CONCRETO ARMADO DE 12/300/150/330</v>
      </c>
      <c r="L1394" s="142">
        <f t="shared" si="61"/>
        <v>0.52</v>
      </c>
    </row>
    <row r="1395" spans="1:12" x14ac:dyDescent="0.25">
      <c r="A1395" s="53">
        <f>+'Info ELECTRONORTE'!A1363</f>
        <v>1359</v>
      </c>
      <c r="B1395" s="26" t="str">
        <f t="shared" si="62"/>
        <v>SICODI</v>
      </c>
      <c r="C1395" s="9" t="str">
        <f>+'Info ELECTRONORTE'!B1363</f>
        <v>LAMBAYEQUE</v>
      </c>
      <c r="D1395" s="9" t="str">
        <f>+'Info ELECTRONORTE'!C1363</f>
        <v>CUMBIL - CHICLAYO</v>
      </c>
      <c r="E1395" s="9" t="str">
        <f>+'Info ELECTRONORTE'!D1363</f>
        <v>CHICLAYO</v>
      </c>
      <c r="F1395" s="9" t="str">
        <f>+'Info ELECTRONORTE'!I1363</f>
        <v>Media Tension</v>
      </c>
      <c r="G1395" s="9">
        <f>+'Info ELECTRONORTE'!K1363</f>
        <v>12</v>
      </c>
      <c r="H1395" s="9" t="str">
        <f>+'Info ELECTRONORTE'!L1363</f>
        <v>Postes</v>
      </c>
      <c r="I1395" s="9" t="str">
        <f>+'Info ELECTRONORTE'!M1363</f>
        <v>Concreto</v>
      </c>
      <c r="J1395" s="9" t="str">
        <f>+'Info ELECTRONORTE'!N1363</f>
        <v>PPC16</v>
      </c>
      <c r="K1395" s="9" t="str">
        <f>+IF(B1395="MOD INV_2018","Según corresponda",VLOOKUP(J1395,SICODI!$G$3:$K$2404,2,FALSE))</f>
        <v>POSTE DE CONCRETO ARMADO DE 12/300/150/330</v>
      </c>
      <c r="L1395" s="142">
        <f t="shared" si="61"/>
        <v>0.52</v>
      </c>
    </row>
    <row r="1396" spans="1:12" x14ac:dyDescent="0.25">
      <c r="A1396" s="53">
        <f>+'Info ELECTRONORTE'!A1364</f>
        <v>1360</v>
      </c>
      <c r="B1396" s="26" t="str">
        <f t="shared" si="62"/>
        <v>SICODI</v>
      </c>
      <c r="C1396" s="9" t="str">
        <f>+'Info ELECTRONORTE'!B1364</f>
        <v>LAMBAYEQUE</v>
      </c>
      <c r="D1396" s="9" t="str">
        <f>+'Info ELECTRONORTE'!C1364</f>
        <v>CUMBIL - CHICLAYO</v>
      </c>
      <c r="E1396" s="9" t="str">
        <f>+'Info ELECTRONORTE'!D1364</f>
        <v>CHICLAYO</v>
      </c>
      <c r="F1396" s="9" t="str">
        <f>+'Info ELECTRONORTE'!I1364</f>
        <v>Media Tension</v>
      </c>
      <c r="G1396" s="9">
        <f>+'Info ELECTRONORTE'!K1364</f>
        <v>12</v>
      </c>
      <c r="H1396" s="9" t="str">
        <f>+'Info ELECTRONORTE'!L1364</f>
        <v>Postes</v>
      </c>
      <c r="I1396" s="9" t="str">
        <f>+'Info ELECTRONORTE'!M1364</f>
        <v>Concreto</v>
      </c>
      <c r="J1396" s="9" t="str">
        <f>+'Info ELECTRONORTE'!N1364</f>
        <v>PPC16</v>
      </c>
      <c r="K1396" s="9" t="str">
        <f>+IF(B1396="MOD INV_2018","Según corresponda",VLOOKUP(J1396,SICODI!$G$3:$K$2404,2,FALSE))</f>
        <v>POSTE DE CONCRETO ARMADO DE 12/300/150/330</v>
      </c>
      <c r="L1396" s="142">
        <f t="shared" si="61"/>
        <v>0.52</v>
      </c>
    </row>
    <row r="1397" spans="1:12" x14ac:dyDescent="0.25">
      <c r="A1397" s="53">
        <f>+'Info ELECTRONORTE'!A1365</f>
        <v>1361</v>
      </c>
      <c r="B1397" s="26" t="str">
        <f t="shared" si="62"/>
        <v>SICODI</v>
      </c>
      <c r="C1397" s="9" t="str">
        <f>+'Info ELECTRONORTE'!B1365</f>
        <v>LAMBAYEQUE</v>
      </c>
      <c r="D1397" s="9" t="str">
        <f>+'Info ELECTRONORTE'!C1365</f>
        <v>CUMBIL - CHICLAYO</v>
      </c>
      <c r="E1397" s="9" t="str">
        <f>+'Info ELECTRONORTE'!D1365</f>
        <v>CHICLAYO</v>
      </c>
      <c r="F1397" s="9" t="str">
        <f>+'Info ELECTRONORTE'!I1365</f>
        <v>Media Tension</v>
      </c>
      <c r="G1397" s="9">
        <f>+'Info ELECTRONORTE'!K1365</f>
        <v>12</v>
      </c>
      <c r="H1397" s="9" t="str">
        <f>+'Info ELECTRONORTE'!L1365</f>
        <v>Postes</v>
      </c>
      <c r="I1397" s="9" t="str">
        <f>+'Info ELECTRONORTE'!M1365</f>
        <v>Concreto</v>
      </c>
      <c r="J1397" s="9" t="str">
        <f>+'Info ELECTRONORTE'!N1365</f>
        <v>PPC16</v>
      </c>
      <c r="K1397" s="9" t="str">
        <f>+IF(B1397="MOD INV_2018","Según corresponda",VLOOKUP(J1397,SICODI!$G$3:$K$2404,2,FALSE))</f>
        <v>POSTE DE CONCRETO ARMADO DE 12/300/150/330</v>
      </c>
      <c r="L1397" s="142">
        <f t="shared" si="61"/>
        <v>0.52</v>
      </c>
    </row>
    <row r="1398" spans="1:12" x14ac:dyDescent="0.25">
      <c r="A1398" s="53">
        <f>+'Info ELECTRONORTE'!A1366</f>
        <v>1362</v>
      </c>
      <c r="B1398" s="26" t="str">
        <f t="shared" si="62"/>
        <v>SICODI</v>
      </c>
      <c r="C1398" s="9" t="str">
        <f>+'Info ELECTRONORTE'!B1366</f>
        <v>LAMBAYEQUE</v>
      </c>
      <c r="D1398" s="9" t="str">
        <f>+'Info ELECTRONORTE'!C1366</f>
        <v>CUMBIL - CHICLAYO</v>
      </c>
      <c r="E1398" s="9" t="str">
        <f>+'Info ELECTRONORTE'!D1366</f>
        <v>CHICLAYO</v>
      </c>
      <c r="F1398" s="9" t="str">
        <f>+'Info ELECTRONORTE'!I1366</f>
        <v>Media Tension</v>
      </c>
      <c r="G1398" s="9">
        <f>+'Info ELECTRONORTE'!K1366</f>
        <v>12</v>
      </c>
      <c r="H1398" s="9" t="str">
        <f>+'Info ELECTRONORTE'!L1366</f>
        <v>Postes</v>
      </c>
      <c r="I1398" s="9" t="str">
        <f>+'Info ELECTRONORTE'!M1366</f>
        <v>Concreto</v>
      </c>
      <c r="J1398" s="9" t="str">
        <f>+'Info ELECTRONORTE'!N1366</f>
        <v>PPC16</v>
      </c>
      <c r="K1398" s="9" t="str">
        <f>+IF(B1398="MOD INV_2018","Según corresponda",VLOOKUP(J1398,SICODI!$G$3:$K$2404,2,FALSE))</f>
        <v>POSTE DE CONCRETO ARMADO DE 12/300/150/330</v>
      </c>
      <c r="L1398" s="142">
        <f t="shared" si="61"/>
        <v>0.52</v>
      </c>
    </row>
    <row r="1399" spans="1:12" x14ac:dyDescent="0.25">
      <c r="A1399" s="53">
        <f>+'Info ELECTRONORTE'!A1367</f>
        <v>1363</v>
      </c>
      <c r="B1399" s="26" t="str">
        <f t="shared" si="62"/>
        <v>SICODI</v>
      </c>
      <c r="C1399" s="9" t="str">
        <f>+'Info ELECTRONORTE'!B1367</f>
        <v>LAMBAYEQUE</v>
      </c>
      <c r="D1399" s="9" t="str">
        <f>+'Info ELECTRONORTE'!C1367</f>
        <v>CUMBIL - CHICLAYO</v>
      </c>
      <c r="E1399" s="9" t="str">
        <f>+'Info ELECTRONORTE'!D1367</f>
        <v>CHICLAYO</v>
      </c>
      <c r="F1399" s="9" t="str">
        <f>+'Info ELECTRONORTE'!I1367</f>
        <v>Media Tension</v>
      </c>
      <c r="G1399" s="9">
        <f>+'Info ELECTRONORTE'!K1367</f>
        <v>12</v>
      </c>
      <c r="H1399" s="9" t="str">
        <f>+'Info ELECTRONORTE'!L1367</f>
        <v>Postes</v>
      </c>
      <c r="I1399" s="9" t="str">
        <f>+'Info ELECTRONORTE'!M1367</f>
        <v>Concreto</v>
      </c>
      <c r="J1399" s="9" t="str">
        <f>+'Info ELECTRONORTE'!N1367</f>
        <v>PPC16</v>
      </c>
      <c r="K1399" s="9" t="str">
        <f>+IF(B1399="MOD INV_2018","Según corresponda",VLOOKUP(J1399,SICODI!$G$3:$K$2404,2,FALSE))</f>
        <v>POSTE DE CONCRETO ARMADO DE 12/300/150/330</v>
      </c>
      <c r="L1399" s="142">
        <f t="shared" si="61"/>
        <v>0.52</v>
      </c>
    </row>
    <row r="1400" spans="1:12" x14ac:dyDescent="0.25">
      <c r="A1400" s="53">
        <f>+'Info ELECTRONORTE'!A1368</f>
        <v>1364</v>
      </c>
      <c r="B1400" s="26" t="str">
        <f t="shared" si="62"/>
        <v>SICODI</v>
      </c>
      <c r="C1400" s="9" t="str">
        <f>+'Info ELECTRONORTE'!B1368</f>
        <v>LAMBAYEQUE</v>
      </c>
      <c r="D1400" s="9" t="str">
        <f>+'Info ELECTRONORTE'!C1368</f>
        <v>CUMBIL - CHICLAYO</v>
      </c>
      <c r="E1400" s="9" t="str">
        <f>+'Info ELECTRONORTE'!D1368</f>
        <v>CHICLAYO</v>
      </c>
      <c r="F1400" s="9" t="str">
        <f>+'Info ELECTRONORTE'!I1368</f>
        <v>Media Tension</v>
      </c>
      <c r="G1400" s="9">
        <f>+'Info ELECTRONORTE'!K1368</f>
        <v>12</v>
      </c>
      <c r="H1400" s="9" t="str">
        <f>+'Info ELECTRONORTE'!L1368</f>
        <v>Postes</v>
      </c>
      <c r="I1400" s="9" t="str">
        <f>+'Info ELECTRONORTE'!M1368</f>
        <v>Concreto</v>
      </c>
      <c r="J1400" s="9" t="str">
        <f>+'Info ELECTRONORTE'!N1368</f>
        <v>PPC16</v>
      </c>
      <c r="K1400" s="9" t="str">
        <f>+IF(B1400="MOD INV_2018","Según corresponda",VLOOKUP(J1400,SICODI!$G$3:$K$2404,2,FALSE))</f>
        <v>POSTE DE CONCRETO ARMADO DE 12/300/150/330</v>
      </c>
      <c r="L1400" s="142">
        <f t="shared" si="61"/>
        <v>0.52</v>
      </c>
    </row>
    <row r="1401" spans="1:12" x14ac:dyDescent="0.25">
      <c r="A1401" s="53">
        <f>+'Info ELECTRONORTE'!A1369</f>
        <v>1365</v>
      </c>
      <c r="B1401" s="26" t="str">
        <f t="shared" si="62"/>
        <v>SICODI</v>
      </c>
      <c r="C1401" s="9" t="str">
        <f>+'Info ELECTRONORTE'!B1369</f>
        <v>LAMBAYEQUE</v>
      </c>
      <c r="D1401" s="9" t="str">
        <f>+'Info ELECTRONORTE'!C1369</f>
        <v>CUMBIL - CHICLAYO</v>
      </c>
      <c r="E1401" s="9" t="str">
        <f>+'Info ELECTRONORTE'!D1369</f>
        <v>CHICLAYO</v>
      </c>
      <c r="F1401" s="9" t="str">
        <f>+'Info ELECTRONORTE'!I1369</f>
        <v>Media Tension</v>
      </c>
      <c r="G1401" s="9">
        <f>+'Info ELECTRONORTE'!K1369</f>
        <v>12</v>
      </c>
      <c r="H1401" s="9" t="str">
        <f>+'Info ELECTRONORTE'!L1369</f>
        <v>Postes</v>
      </c>
      <c r="I1401" s="9" t="str">
        <f>+'Info ELECTRONORTE'!M1369</f>
        <v>Concreto</v>
      </c>
      <c r="J1401" s="9" t="str">
        <f>+'Info ELECTRONORTE'!N1369</f>
        <v>PPC16</v>
      </c>
      <c r="K1401" s="9" t="str">
        <f>+IF(B1401="MOD INV_2018","Según corresponda",VLOOKUP(J1401,SICODI!$G$3:$K$2404,2,FALSE))</f>
        <v>POSTE DE CONCRETO ARMADO DE 12/300/150/330</v>
      </c>
      <c r="L1401" s="142">
        <f t="shared" si="61"/>
        <v>0.52</v>
      </c>
    </row>
    <row r="1402" spans="1:12" x14ac:dyDescent="0.25">
      <c r="A1402" s="53">
        <f>+'Info ELECTRONORTE'!A1370</f>
        <v>1366</v>
      </c>
      <c r="B1402" s="26" t="str">
        <f t="shared" si="62"/>
        <v>SICODI</v>
      </c>
      <c r="C1402" s="9" t="str">
        <f>+'Info ELECTRONORTE'!B1370</f>
        <v>LAMBAYEQUE</v>
      </c>
      <c r="D1402" s="9" t="str">
        <f>+'Info ELECTRONORTE'!C1370</f>
        <v>CUMBIL - CHICLAYO</v>
      </c>
      <c r="E1402" s="9" t="str">
        <f>+'Info ELECTRONORTE'!D1370</f>
        <v>CHICLAYO</v>
      </c>
      <c r="F1402" s="9" t="str">
        <f>+'Info ELECTRONORTE'!I1370</f>
        <v>Media Tension</v>
      </c>
      <c r="G1402" s="9">
        <f>+'Info ELECTRONORTE'!K1370</f>
        <v>12</v>
      </c>
      <c r="H1402" s="9" t="str">
        <f>+'Info ELECTRONORTE'!L1370</f>
        <v>Postes</v>
      </c>
      <c r="I1402" s="9" t="str">
        <f>+'Info ELECTRONORTE'!M1370</f>
        <v>Concreto</v>
      </c>
      <c r="J1402" s="9" t="str">
        <f>+'Info ELECTRONORTE'!N1370</f>
        <v>PPC16</v>
      </c>
      <c r="K1402" s="9" t="str">
        <f>+IF(B1402="MOD INV_2018","Según corresponda",VLOOKUP(J1402,SICODI!$G$3:$K$2404,2,FALSE))</f>
        <v>POSTE DE CONCRETO ARMADO DE 12/300/150/330</v>
      </c>
      <c r="L1402" s="142">
        <f t="shared" si="61"/>
        <v>0.52</v>
      </c>
    </row>
    <row r="1403" spans="1:12" x14ac:dyDescent="0.25">
      <c r="A1403" s="53">
        <f>+'Info ELECTRONORTE'!A1371</f>
        <v>1367</v>
      </c>
      <c r="B1403" s="26" t="str">
        <f t="shared" si="62"/>
        <v>SICODI</v>
      </c>
      <c r="C1403" s="9" t="str">
        <f>+'Info ELECTRONORTE'!B1371</f>
        <v>LAMBAYEQUE</v>
      </c>
      <c r="D1403" s="9" t="str">
        <f>+'Info ELECTRONORTE'!C1371</f>
        <v>CUMBIL - CHICLAYO</v>
      </c>
      <c r="E1403" s="9" t="str">
        <f>+'Info ELECTRONORTE'!D1371</f>
        <v>CHICLAYO</v>
      </c>
      <c r="F1403" s="9" t="str">
        <f>+'Info ELECTRONORTE'!I1371</f>
        <v>Media Tension</v>
      </c>
      <c r="G1403" s="9">
        <f>+'Info ELECTRONORTE'!K1371</f>
        <v>12</v>
      </c>
      <c r="H1403" s="9" t="str">
        <f>+'Info ELECTRONORTE'!L1371</f>
        <v>Postes</v>
      </c>
      <c r="I1403" s="9" t="str">
        <f>+'Info ELECTRONORTE'!M1371</f>
        <v>Concreto</v>
      </c>
      <c r="J1403" s="9" t="str">
        <f>+'Info ELECTRONORTE'!N1371</f>
        <v>PPC16</v>
      </c>
      <c r="K1403" s="9" t="str">
        <f>+IF(B1403="MOD INV_2018","Según corresponda",VLOOKUP(J1403,SICODI!$G$3:$K$2404,2,FALSE))</f>
        <v>POSTE DE CONCRETO ARMADO DE 12/300/150/330</v>
      </c>
      <c r="L1403" s="142">
        <f t="shared" si="61"/>
        <v>0.52</v>
      </c>
    </row>
    <row r="1404" spans="1:12" x14ac:dyDescent="0.25">
      <c r="A1404" s="53">
        <f>+'Info ELECTRONORTE'!A1372</f>
        <v>1368</v>
      </c>
      <c r="B1404" s="26" t="str">
        <f t="shared" si="62"/>
        <v>SICODI</v>
      </c>
      <c r="C1404" s="9" t="str">
        <f>+'Info ELECTRONORTE'!B1372</f>
        <v>LAMBAYEQUE</v>
      </c>
      <c r="D1404" s="9" t="str">
        <f>+'Info ELECTRONORTE'!C1372</f>
        <v>CUMBIL - CHICLAYO</v>
      </c>
      <c r="E1404" s="9" t="str">
        <f>+'Info ELECTRONORTE'!D1372</f>
        <v>CHICLAYO</v>
      </c>
      <c r="F1404" s="9" t="str">
        <f>+'Info ELECTRONORTE'!I1372</f>
        <v>Media Tension</v>
      </c>
      <c r="G1404" s="9">
        <f>+'Info ELECTRONORTE'!K1372</f>
        <v>12</v>
      </c>
      <c r="H1404" s="9" t="str">
        <f>+'Info ELECTRONORTE'!L1372</f>
        <v>Postes</v>
      </c>
      <c r="I1404" s="9" t="str">
        <f>+'Info ELECTRONORTE'!M1372</f>
        <v>Concreto</v>
      </c>
      <c r="J1404" s="9" t="str">
        <f>+'Info ELECTRONORTE'!N1372</f>
        <v>PPC16</v>
      </c>
      <c r="K1404" s="9" t="str">
        <f>+IF(B1404="MOD INV_2018","Según corresponda",VLOOKUP(J1404,SICODI!$G$3:$K$2404,2,FALSE))</f>
        <v>POSTE DE CONCRETO ARMADO DE 12/300/150/330</v>
      </c>
      <c r="L1404" s="142">
        <f t="shared" si="61"/>
        <v>0.52</v>
      </c>
    </row>
    <row r="1405" spans="1:12" x14ac:dyDescent="0.25">
      <c r="A1405" s="53">
        <f>+'Info ELECTRONORTE'!A1373</f>
        <v>1369</v>
      </c>
      <c r="B1405" s="26" t="str">
        <f t="shared" si="62"/>
        <v>SICODI</v>
      </c>
      <c r="C1405" s="9" t="str">
        <f>+'Info ELECTRONORTE'!B1373</f>
        <v>LAMBAYEQUE</v>
      </c>
      <c r="D1405" s="9" t="str">
        <f>+'Info ELECTRONORTE'!C1373</f>
        <v>CUMBIL - CHICLAYO</v>
      </c>
      <c r="E1405" s="9" t="str">
        <f>+'Info ELECTRONORTE'!D1373</f>
        <v>CHICLAYO</v>
      </c>
      <c r="F1405" s="9" t="str">
        <f>+'Info ELECTRONORTE'!I1373</f>
        <v>Media Tension</v>
      </c>
      <c r="G1405" s="9">
        <f>+'Info ELECTRONORTE'!K1373</f>
        <v>12</v>
      </c>
      <c r="H1405" s="9" t="str">
        <f>+'Info ELECTRONORTE'!L1373</f>
        <v>Postes</v>
      </c>
      <c r="I1405" s="9" t="str">
        <f>+'Info ELECTRONORTE'!M1373</f>
        <v>Concreto</v>
      </c>
      <c r="J1405" s="9" t="str">
        <f>+'Info ELECTRONORTE'!N1373</f>
        <v>PPC16</v>
      </c>
      <c r="K1405" s="9" t="str">
        <f>+IF(B1405="MOD INV_2018","Según corresponda",VLOOKUP(J1405,SICODI!$G$3:$K$2404,2,FALSE))</f>
        <v>POSTE DE CONCRETO ARMADO DE 12/300/150/330</v>
      </c>
      <c r="L1405" s="142">
        <f t="shared" si="61"/>
        <v>0.52</v>
      </c>
    </row>
    <row r="1406" spans="1:12" x14ac:dyDescent="0.25">
      <c r="A1406" s="53">
        <f>+'Info ELECTRONORTE'!A1374</f>
        <v>1370</v>
      </c>
      <c r="B1406" s="26" t="str">
        <f t="shared" si="62"/>
        <v>SICODI</v>
      </c>
      <c r="C1406" s="9" t="str">
        <f>+'Info ELECTRONORTE'!B1374</f>
        <v>LAMBAYEQUE</v>
      </c>
      <c r="D1406" s="9" t="str">
        <f>+'Info ELECTRONORTE'!C1374</f>
        <v>CUMBIL - CHICLAYO</v>
      </c>
      <c r="E1406" s="9" t="str">
        <f>+'Info ELECTRONORTE'!D1374</f>
        <v>CHICLAYO</v>
      </c>
      <c r="F1406" s="9" t="str">
        <f>+'Info ELECTRONORTE'!I1374</f>
        <v>Media Tension</v>
      </c>
      <c r="G1406" s="9">
        <f>+'Info ELECTRONORTE'!K1374</f>
        <v>12</v>
      </c>
      <c r="H1406" s="9" t="str">
        <f>+'Info ELECTRONORTE'!L1374</f>
        <v>Postes</v>
      </c>
      <c r="I1406" s="9" t="str">
        <f>+'Info ELECTRONORTE'!M1374</f>
        <v>Concreto</v>
      </c>
      <c r="J1406" s="9" t="str">
        <f>+'Info ELECTRONORTE'!N1374</f>
        <v>PPC16</v>
      </c>
      <c r="K1406" s="9" t="str">
        <f>+IF(B1406="MOD INV_2018","Según corresponda",VLOOKUP(J1406,SICODI!$G$3:$K$2404,2,FALSE))</f>
        <v>POSTE DE CONCRETO ARMADO DE 12/300/150/330</v>
      </c>
      <c r="L1406" s="142">
        <f t="shared" si="61"/>
        <v>0.52</v>
      </c>
    </row>
    <row r="1407" spans="1:12" x14ac:dyDescent="0.25">
      <c r="A1407" s="53">
        <f>+'Info ELECTRONORTE'!A1375</f>
        <v>1371</v>
      </c>
      <c r="B1407" s="26" t="str">
        <f t="shared" si="62"/>
        <v>SICODI</v>
      </c>
      <c r="C1407" s="9" t="str">
        <f>+'Info ELECTRONORTE'!B1375</f>
        <v>LAMBAYEQUE</v>
      </c>
      <c r="D1407" s="9" t="str">
        <f>+'Info ELECTRONORTE'!C1375</f>
        <v>CUMBIL - CHICLAYO</v>
      </c>
      <c r="E1407" s="9" t="str">
        <f>+'Info ELECTRONORTE'!D1375</f>
        <v>CHICLAYO</v>
      </c>
      <c r="F1407" s="9" t="str">
        <f>+'Info ELECTRONORTE'!I1375</f>
        <v>Media Tension</v>
      </c>
      <c r="G1407" s="9">
        <f>+'Info ELECTRONORTE'!K1375</f>
        <v>12</v>
      </c>
      <c r="H1407" s="9" t="str">
        <f>+'Info ELECTRONORTE'!L1375</f>
        <v>Postes</v>
      </c>
      <c r="I1407" s="9" t="str">
        <f>+'Info ELECTRONORTE'!M1375</f>
        <v>Concreto</v>
      </c>
      <c r="J1407" s="9" t="str">
        <f>+'Info ELECTRONORTE'!N1375</f>
        <v>PPC16</v>
      </c>
      <c r="K1407" s="9" t="str">
        <f>+IF(B1407="MOD INV_2018","Según corresponda",VLOOKUP(J1407,SICODI!$G$3:$K$2404,2,FALSE))</f>
        <v>POSTE DE CONCRETO ARMADO DE 12/300/150/330</v>
      </c>
      <c r="L1407" s="142">
        <f t="shared" si="61"/>
        <v>0.52</v>
      </c>
    </row>
    <row r="1408" spans="1:12" x14ac:dyDescent="0.25">
      <c r="A1408" s="53">
        <f>+'Info ELECTRONORTE'!A1376</f>
        <v>1372</v>
      </c>
      <c r="B1408" s="26" t="str">
        <f t="shared" si="62"/>
        <v>SICODI</v>
      </c>
      <c r="C1408" s="9" t="str">
        <f>+'Info ELECTRONORTE'!B1376</f>
        <v>LAMBAYEQUE</v>
      </c>
      <c r="D1408" s="9" t="str">
        <f>+'Info ELECTRONORTE'!C1376</f>
        <v>CUMBIL - CHICLAYO</v>
      </c>
      <c r="E1408" s="9" t="str">
        <f>+'Info ELECTRONORTE'!D1376</f>
        <v>CHICLAYO</v>
      </c>
      <c r="F1408" s="9" t="str">
        <f>+'Info ELECTRONORTE'!I1376</f>
        <v>Media Tension</v>
      </c>
      <c r="G1408" s="9">
        <f>+'Info ELECTRONORTE'!K1376</f>
        <v>12</v>
      </c>
      <c r="H1408" s="9" t="str">
        <f>+'Info ELECTRONORTE'!L1376</f>
        <v>Postes</v>
      </c>
      <c r="I1408" s="9" t="str">
        <f>+'Info ELECTRONORTE'!M1376</f>
        <v>Concreto</v>
      </c>
      <c r="J1408" s="9" t="str">
        <f>+'Info ELECTRONORTE'!N1376</f>
        <v>PPC16</v>
      </c>
      <c r="K1408" s="9" t="str">
        <f>+IF(B1408="MOD INV_2018","Según corresponda",VLOOKUP(J1408,SICODI!$G$3:$K$2404,2,FALSE))</f>
        <v>POSTE DE CONCRETO ARMADO DE 12/300/150/330</v>
      </c>
      <c r="L1408" s="142">
        <f t="shared" si="61"/>
        <v>0.52</v>
      </c>
    </row>
    <row r="1409" spans="1:12" x14ac:dyDescent="0.25">
      <c r="A1409" s="53">
        <f>+'Info ELECTRONORTE'!A1377</f>
        <v>1373</v>
      </c>
      <c r="B1409" s="26" t="str">
        <f t="shared" si="62"/>
        <v>SICODI</v>
      </c>
      <c r="C1409" s="9" t="str">
        <f>+'Info ELECTRONORTE'!B1377</f>
        <v>LAMBAYEQUE</v>
      </c>
      <c r="D1409" s="9" t="str">
        <f>+'Info ELECTRONORTE'!C1377</f>
        <v>CUMBIL - CHICLAYO</v>
      </c>
      <c r="E1409" s="9" t="str">
        <f>+'Info ELECTRONORTE'!D1377</f>
        <v>CHICLAYO</v>
      </c>
      <c r="F1409" s="9" t="str">
        <f>+'Info ELECTRONORTE'!I1377</f>
        <v>Media Tension</v>
      </c>
      <c r="G1409" s="9">
        <f>+'Info ELECTRONORTE'!K1377</f>
        <v>12</v>
      </c>
      <c r="H1409" s="9" t="str">
        <f>+'Info ELECTRONORTE'!L1377</f>
        <v>Postes</v>
      </c>
      <c r="I1409" s="9" t="str">
        <f>+'Info ELECTRONORTE'!M1377</f>
        <v>Concreto</v>
      </c>
      <c r="J1409" s="9" t="str">
        <f>+'Info ELECTRONORTE'!N1377</f>
        <v>PPC16</v>
      </c>
      <c r="K1409" s="9" t="str">
        <f>+IF(B1409="MOD INV_2018","Según corresponda",VLOOKUP(J1409,SICODI!$G$3:$K$2404,2,FALSE))</f>
        <v>POSTE DE CONCRETO ARMADO DE 12/300/150/330</v>
      </c>
      <c r="L1409" s="142">
        <f t="shared" si="61"/>
        <v>0.52</v>
      </c>
    </row>
    <row r="1410" spans="1:12" x14ac:dyDescent="0.25">
      <c r="A1410" s="53">
        <f>+'Info ELECTRONORTE'!A1378</f>
        <v>1374</v>
      </c>
      <c r="B1410" s="26" t="str">
        <f t="shared" si="62"/>
        <v>SICODI</v>
      </c>
      <c r="C1410" s="9" t="str">
        <f>+'Info ELECTRONORTE'!B1378</f>
        <v>LAMBAYEQUE</v>
      </c>
      <c r="D1410" s="9" t="str">
        <f>+'Info ELECTRONORTE'!C1378</f>
        <v>CUMBIL - CHICLAYO</v>
      </c>
      <c r="E1410" s="9" t="str">
        <f>+'Info ELECTRONORTE'!D1378</f>
        <v>CHICLAYO</v>
      </c>
      <c r="F1410" s="9" t="str">
        <f>+'Info ELECTRONORTE'!I1378</f>
        <v>Media Tension</v>
      </c>
      <c r="G1410" s="9">
        <f>+'Info ELECTRONORTE'!K1378</f>
        <v>12</v>
      </c>
      <c r="H1410" s="9" t="str">
        <f>+'Info ELECTRONORTE'!L1378</f>
        <v>Postes</v>
      </c>
      <c r="I1410" s="9" t="str">
        <f>+'Info ELECTRONORTE'!M1378</f>
        <v>Concreto</v>
      </c>
      <c r="J1410" s="9" t="str">
        <f>+'Info ELECTRONORTE'!N1378</f>
        <v>PPC16</v>
      </c>
      <c r="K1410" s="9" t="str">
        <f>+IF(B1410="MOD INV_2018","Según corresponda",VLOOKUP(J1410,SICODI!$G$3:$K$2404,2,FALSE))</f>
        <v>POSTE DE CONCRETO ARMADO DE 12/300/150/330</v>
      </c>
      <c r="L1410" s="142">
        <f t="shared" si="61"/>
        <v>0.52</v>
      </c>
    </row>
    <row r="1411" spans="1:12" x14ac:dyDescent="0.25">
      <c r="A1411" s="53">
        <f>+'Info ELECTRONORTE'!A1379</f>
        <v>1375</v>
      </c>
      <c r="B1411" s="26" t="str">
        <f t="shared" si="62"/>
        <v>SICODI</v>
      </c>
      <c r="C1411" s="9" t="str">
        <f>+'Info ELECTRONORTE'!B1379</f>
        <v>LAMBAYEQUE</v>
      </c>
      <c r="D1411" s="9" t="str">
        <f>+'Info ELECTRONORTE'!C1379</f>
        <v>CUMBIL - CHICLAYO</v>
      </c>
      <c r="E1411" s="9" t="str">
        <f>+'Info ELECTRONORTE'!D1379</f>
        <v>CHICLAYO</v>
      </c>
      <c r="F1411" s="9" t="str">
        <f>+'Info ELECTRONORTE'!I1379</f>
        <v>Media Tension</v>
      </c>
      <c r="G1411" s="9">
        <f>+'Info ELECTRONORTE'!K1379</f>
        <v>12</v>
      </c>
      <c r="H1411" s="9" t="str">
        <f>+'Info ELECTRONORTE'!L1379</f>
        <v>Postes</v>
      </c>
      <c r="I1411" s="9" t="str">
        <f>+'Info ELECTRONORTE'!M1379</f>
        <v>Concreto</v>
      </c>
      <c r="J1411" s="9" t="str">
        <f>+'Info ELECTRONORTE'!N1379</f>
        <v>PPC16</v>
      </c>
      <c r="K1411" s="9" t="str">
        <f>+IF(B1411="MOD INV_2018","Según corresponda",VLOOKUP(J1411,SICODI!$G$3:$K$2404,2,FALSE))</f>
        <v>POSTE DE CONCRETO ARMADO DE 12/300/150/330</v>
      </c>
      <c r="L1411" s="142">
        <f t="shared" si="61"/>
        <v>0.52</v>
      </c>
    </row>
    <row r="1412" spans="1:12" x14ac:dyDescent="0.25">
      <c r="A1412" s="53">
        <f>+'Info ELECTRONORTE'!A1380</f>
        <v>1376</v>
      </c>
      <c r="B1412" s="26" t="str">
        <f t="shared" si="62"/>
        <v>SICODI</v>
      </c>
      <c r="C1412" s="9" t="str">
        <f>+'Info ELECTRONORTE'!B1380</f>
        <v>LAMBAYEQUE</v>
      </c>
      <c r="D1412" s="9" t="str">
        <f>+'Info ELECTRONORTE'!C1380</f>
        <v>CUMBIL - CHICLAYO</v>
      </c>
      <c r="E1412" s="9" t="str">
        <f>+'Info ELECTRONORTE'!D1380</f>
        <v>CHICLAYO</v>
      </c>
      <c r="F1412" s="9" t="str">
        <f>+'Info ELECTRONORTE'!I1380</f>
        <v>Media Tension</v>
      </c>
      <c r="G1412" s="9">
        <f>+'Info ELECTRONORTE'!K1380</f>
        <v>12</v>
      </c>
      <c r="H1412" s="9" t="str">
        <f>+'Info ELECTRONORTE'!L1380</f>
        <v>Postes</v>
      </c>
      <c r="I1412" s="9" t="str">
        <f>+'Info ELECTRONORTE'!M1380</f>
        <v>Concreto</v>
      </c>
      <c r="J1412" s="9" t="str">
        <f>+'Info ELECTRONORTE'!N1380</f>
        <v>PPC16</v>
      </c>
      <c r="K1412" s="9" t="str">
        <f>+IF(B1412="MOD INV_2018","Según corresponda",VLOOKUP(J1412,SICODI!$G$3:$K$2404,2,FALSE))</f>
        <v>POSTE DE CONCRETO ARMADO DE 12/300/150/330</v>
      </c>
      <c r="L1412" s="142">
        <f t="shared" si="61"/>
        <v>0.52</v>
      </c>
    </row>
    <row r="1413" spans="1:12" x14ac:dyDescent="0.25">
      <c r="A1413" s="53">
        <f>+'Info ELECTRONORTE'!A1381</f>
        <v>1377</v>
      </c>
      <c r="B1413" s="26" t="str">
        <f t="shared" si="62"/>
        <v>SICODI</v>
      </c>
      <c r="C1413" s="9" t="str">
        <f>+'Info ELECTRONORTE'!B1381</f>
        <v>LAMBAYEQUE</v>
      </c>
      <c r="D1413" s="9" t="str">
        <f>+'Info ELECTRONORTE'!C1381</f>
        <v>CUMBIL - CHICLAYO</v>
      </c>
      <c r="E1413" s="9" t="str">
        <f>+'Info ELECTRONORTE'!D1381</f>
        <v>CHICLAYO</v>
      </c>
      <c r="F1413" s="9" t="str">
        <f>+'Info ELECTRONORTE'!I1381</f>
        <v>Media Tension</v>
      </c>
      <c r="G1413" s="9">
        <f>+'Info ELECTRONORTE'!K1381</f>
        <v>12</v>
      </c>
      <c r="H1413" s="9" t="str">
        <f>+'Info ELECTRONORTE'!L1381</f>
        <v>Postes</v>
      </c>
      <c r="I1413" s="9" t="str">
        <f>+'Info ELECTRONORTE'!M1381</f>
        <v>Concreto</v>
      </c>
      <c r="J1413" s="9" t="str">
        <f>+'Info ELECTRONORTE'!N1381</f>
        <v>PPC16</v>
      </c>
      <c r="K1413" s="9" t="str">
        <f>+IF(B1413="MOD INV_2018","Según corresponda",VLOOKUP(J1413,SICODI!$G$3:$K$2404,2,FALSE))</f>
        <v>POSTE DE CONCRETO ARMADO DE 12/300/150/330</v>
      </c>
      <c r="L1413" s="142">
        <f t="shared" si="61"/>
        <v>0.52</v>
      </c>
    </row>
    <row r="1414" spans="1:12" x14ac:dyDescent="0.25">
      <c r="A1414" s="53">
        <f>+'Info ELECTRONORTE'!A1382</f>
        <v>1378</v>
      </c>
      <c r="B1414" s="26" t="str">
        <f t="shared" si="62"/>
        <v>SICODI</v>
      </c>
      <c r="C1414" s="9" t="str">
        <f>+'Info ELECTRONORTE'!B1382</f>
        <v>LAMBAYEQUE</v>
      </c>
      <c r="D1414" s="9" t="str">
        <f>+'Info ELECTRONORTE'!C1382</f>
        <v>CUMBIL - CHICLAYO</v>
      </c>
      <c r="E1414" s="9" t="str">
        <f>+'Info ELECTRONORTE'!D1382</f>
        <v>CHICLAYO</v>
      </c>
      <c r="F1414" s="9" t="str">
        <f>+'Info ELECTRONORTE'!I1382</f>
        <v>Media Tension</v>
      </c>
      <c r="G1414" s="9">
        <f>+'Info ELECTRONORTE'!K1382</f>
        <v>12</v>
      </c>
      <c r="H1414" s="9" t="str">
        <f>+'Info ELECTRONORTE'!L1382</f>
        <v>Postes</v>
      </c>
      <c r="I1414" s="9" t="str">
        <f>+'Info ELECTRONORTE'!M1382</f>
        <v>Concreto</v>
      </c>
      <c r="J1414" s="9" t="str">
        <f>+'Info ELECTRONORTE'!N1382</f>
        <v>PPC16</v>
      </c>
      <c r="K1414" s="9" t="str">
        <f>+IF(B1414="MOD INV_2018","Según corresponda",VLOOKUP(J1414,SICODI!$G$3:$K$2404,2,FALSE))</f>
        <v>POSTE DE CONCRETO ARMADO DE 12/300/150/330</v>
      </c>
      <c r="L1414" s="142">
        <f t="shared" si="61"/>
        <v>0.52</v>
      </c>
    </row>
    <row r="1415" spans="1:12" x14ac:dyDescent="0.25">
      <c r="A1415" s="53">
        <f>+'Info ELECTRONORTE'!A1383</f>
        <v>1379</v>
      </c>
      <c r="B1415" s="26" t="str">
        <f t="shared" si="62"/>
        <v>SICODI</v>
      </c>
      <c r="C1415" s="9" t="str">
        <f>+'Info ELECTRONORTE'!B1383</f>
        <v>LAMBAYEQUE</v>
      </c>
      <c r="D1415" s="9" t="str">
        <f>+'Info ELECTRONORTE'!C1383</f>
        <v>CUMBIL - CHICLAYO</v>
      </c>
      <c r="E1415" s="9" t="str">
        <f>+'Info ELECTRONORTE'!D1383</f>
        <v>CHICLAYO</v>
      </c>
      <c r="F1415" s="9" t="str">
        <f>+'Info ELECTRONORTE'!I1383</f>
        <v>Media Tension</v>
      </c>
      <c r="G1415" s="9">
        <f>+'Info ELECTRONORTE'!K1383</f>
        <v>12</v>
      </c>
      <c r="H1415" s="9" t="str">
        <f>+'Info ELECTRONORTE'!L1383</f>
        <v>Postes</v>
      </c>
      <c r="I1415" s="9" t="str">
        <f>+'Info ELECTRONORTE'!M1383</f>
        <v>Concreto</v>
      </c>
      <c r="J1415" s="9" t="str">
        <f>+'Info ELECTRONORTE'!N1383</f>
        <v>PPC16</v>
      </c>
      <c r="K1415" s="9" t="str">
        <f>+IF(B1415="MOD INV_2018","Según corresponda",VLOOKUP(J1415,SICODI!$G$3:$K$2404,2,FALSE))</f>
        <v>POSTE DE CONCRETO ARMADO DE 12/300/150/330</v>
      </c>
      <c r="L1415" s="142">
        <f t="shared" si="61"/>
        <v>0.52</v>
      </c>
    </row>
    <row r="1416" spans="1:12" x14ac:dyDescent="0.25">
      <c r="A1416" s="53">
        <f>+'Info ELECTRONORTE'!A1384</f>
        <v>1380</v>
      </c>
      <c r="B1416" s="26" t="str">
        <f t="shared" si="62"/>
        <v>SICODI</v>
      </c>
      <c r="C1416" s="9" t="str">
        <f>+'Info ELECTRONORTE'!B1384</f>
        <v>LAMBAYEQUE</v>
      </c>
      <c r="D1416" s="9" t="str">
        <f>+'Info ELECTRONORTE'!C1384</f>
        <v>CUMBIL - CHICLAYO</v>
      </c>
      <c r="E1416" s="9" t="str">
        <f>+'Info ELECTRONORTE'!D1384</f>
        <v>CHICLAYO</v>
      </c>
      <c r="F1416" s="9" t="str">
        <f>+'Info ELECTRONORTE'!I1384</f>
        <v>Media Tension</v>
      </c>
      <c r="G1416" s="9">
        <f>+'Info ELECTRONORTE'!K1384</f>
        <v>12</v>
      </c>
      <c r="H1416" s="9" t="str">
        <f>+'Info ELECTRONORTE'!L1384</f>
        <v>Postes</v>
      </c>
      <c r="I1416" s="9" t="str">
        <f>+'Info ELECTRONORTE'!M1384</f>
        <v>Concreto</v>
      </c>
      <c r="J1416" s="9" t="str">
        <f>+'Info ELECTRONORTE'!N1384</f>
        <v>PPC16</v>
      </c>
      <c r="K1416" s="9" t="str">
        <f>+IF(B1416="MOD INV_2018","Según corresponda",VLOOKUP(J1416,SICODI!$G$3:$K$2404,2,FALSE))</f>
        <v>POSTE DE CONCRETO ARMADO DE 12/300/150/330</v>
      </c>
      <c r="L1416" s="142">
        <f t="shared" si="61"/>
        <v>0.52</v>
      </c>
    </row>
    <row r="1417" spans="1:12" x14ac:dyDescent="0.25">
      <c r="A1417" s="53">
        <f>+'Info ELECTRONORTE'!A1385</f>
        <v>1381</v>
      </c>
      <c r="B1417" s="26" t="str">
        <f t="shared" si="62"/>
        <v>SICODI</v>
      </c>
      <c r="C1417" s="9" t="str">
        <f>+'Info ELECTRONORTE'!B1385</f>
        <v>LAMBAYEQUE</v>
      </c>
      <c r="D1417" s="9" t="str">
        <f>+'Info ELECTRONORTE'!C1385</f>
        <v>CUMBIL - CHICLAYO</v>
      </c>
      <c r="E1417" s="9" t="str">
        <f>+'Info ELECTRONORTE'!D1385</f>
        <v>CHICLAYO</v>
      </c>
      <c r="F1417" s="9" t="str">
        <f>+'Info ELECTRONORTE'!I1385</f>
        <v>Media Tension</v>
      </c>
      <c r="G1417" s="9">
        <f>+'Info ELECTRONORTE'!K1385</f>
        <v>12</v>
      </c>
      <c r="H1417" s="9" t="str">
        <f>+'Info ELECTRONORTE'!L1385</f>
        <v>Postes</v>
      </c>
      <c r="I1417" s="9" t="str">
        <f>+'Info ELECTRONORTE'!M1385</f>
        <v>Concreto</v>
      </c>
      <c r="J1417" s="9" t="str">
        <f>+'Info ELECTRONORTE'!N1385</f>
        <v>PPC16</v>
      </c>
      <c r="K1417" s="9" t="str">
        <f>+IF(B1417="MOD INV_2018","Según corresponda",VLOOKUP(J1417,SICODI!$G$3:$K$2404,2,FALSE))</f>
        <v>POSTE DE CONCRETO ARMADO DE 12/300/150/330</v>
      </c>
      <c r="L1417" s="142">
        <f t="shared" si="61"/>
        <v>0.52</v>
      </c>
    </row>
    <row r="1418" spans="1:12" x14ac:dyDescent="0.25">
      <c r="A1418" s="53">
        <f>+'Info ELECTRONORTE'!A1386</f>
        <v>1382</v>
      </c>
      <c r="B1418" s="26" t="str">
        <f t="shared" si="62"/>
        <v>SICODI</v>
      </c>
      <c r="C1418" s="9" t="str">
        <f>+'Info ELECTRONORTE'!B1386</f>
        <v>LAMBAYEQUE</v>
      </c>
      <c r="D1418" s="9" t="str">
        <f>+'Info ELECTRONORTE'!C1386</f>
        <v>CUMBIL - CHICLAYO</v>
      </c>
      <c r="E1418" s="9" t="str">
        <f>+'Info ELECTRONORTE'!D1386</f>
        <v>CHICLAYO</v>
      </c>
      <c r="F1418" s="9" t="str">
        <f>+'Info ELECTRONORTE'!I1386</f>
        <v>Media Tension</v>
      </c>
      <c r="G1418" s="9">
        <f>+'Info ELECTRONORTE'!K1386</f>
        <v>12</v>
      </c>
      <c r="H1418" s="9" t="str">
        <f>+'Info ELECTRONORTE'!L1386</f>
        <v>Postes</v>
      </c>
      <c r="I1418" s="9" t="str">
        <f>+'Info ELECTRONORTE'!M1386</f>
        <v>Concreto</v>
      </c>
      <c r="J1418" s="9" t="str">
        <f>+'Info ELECTRONORTE'!N1386</f>
        <v>PPC16</v>
      </c>
      <c r="K1418" s="9" t="str">
        <f>+IF(B1418="MOD INV_2018","Según corresponda",VLOOKUP(J1418,SICODI!$G$3:$K$2404,2,FALSE))</f>
        <v>POSTE DE CONCRETO ARMADO DE 12/300/150/330</v>
      </c>
      <c r="L1418" s="142">
        <f t="shared" si="61"/>
        <v>0.52</v>
      </c>
    </row>
    <row r="1419" spans="1:12" x14ac:dyDescent="0.25">
      <c r="A1419" s="53">
        <f>+'Info ELECTRONORTE'!A1387</f>
        <v>1383</v>
      </c>
      <c r="B1419" s="26" t="str">
        <f t="shared" si="62"/>
        <v>SICODI</v>
      </c>
      <c r="C1419" s="9" t="str">
        <f>+'Info ELECTRONORTE'!B1387</f>
        <v>LAMBAYEQUE</v>
      </c>
      <c r="D1419" s="9" t="str">
        <f>+'Info ELECTRONORTE'!C1387</f>
        <v>CUMBIL - CHICLAYO</v>
      </c>
      <c r="E1419" s="9" t="str">
        <f>+'Info ELECTRONORTE'!D1387</f>
        <v>CHICLAYO</v>
      </c>
      <c r="F1419" s="9" t="str">
        <f>+'Info ELECTRONORTE'!I1387</f>
        <v>Media Tension</v>
      </c>
      <c r="G1419" s="9">
        <f>+'Info ELECTRONORTE'!K1387</f>
        <v>12</v>
      </c>
      <c r="H1419" s="9" t="str">
        <f>+'Info ELECTRONORTE'!L1387</f>
        <v>Postes</v>
      </c>
      <c r="I1419" s="9" t="str">
        <f>+'Info ELECTRONORTE'!M1387</f>
        <v>Concreto</v>
      </c>
      <c r="J1419" s="9" t="str">
        <f>+'Info ELECTRONORTE'!N1387</f>
        <v>PPC16</v>
      </c>
      <c r="K1419" s="9" t="str">
        <f>+IF(B1419="MOD INV_2018","Según corresponda",VLOOKUP(J1419,SICODI!$G$3:$K$2404,2,FALSE))</f>
        <v>POSTE DE CONCRETO ARMADO DE 12/300/150/330</v>
      </c>
      <c r="L1419" s="142">
        <f t="shared" si="61"/>
        <v>0.52</v>
      </c>
    </row>
    <row r="1420" spans="1:12" x14ac:dyDescent="0.25">
      <c r="A1420" s="53">
        <f>+'Info ELECTRONORTE'!A1388</f>
        <v>1384</v>
      </c>
      <c r="B1420" s="26" t="str">
        <f t="shared" si="62"/>
        <v>SICODI</v>
      </c>
      <c r="C1420" s="9" t="str">
        <f>+'Info ELECTRONORTE'!B1388</f>
        <v>LAMBAYEQUE</v>
      </c>
      <c r="D1420" s="9" t="str">
        <f>+'Info ELECTRONORTE'!C1388</f>
        <v>CUMBIL - CHICLAYO</v>
      </c>
      <c r="E1420" s="9" t="str">
        <f>+'Info ELECTRONORTE'!D1388</f>
        <v>CHICLAYO</v>
      </c>
      <c r="F1420" s="9" t="str">
        <f>+'Info ELECTRONORTE'!I1388</f>
        <v>Media Tension</v>
      </c>
      <c r="G1420" s="9">
        <f>+'Info ELECTRONORTE'!K1388</f>
        <v>12</v>
      </c>
      <c r="H1420" s="9" t="str">
        <f>+'Info ELECTRONORTE'!L1388</f>
        <v>Postes</v>
      </c>
      <c r="I1420" s="9" t="str">
        <f>+'Info ELECTRONORTE'!M1388</f>
        <v>Concreto</v>
      </c>
      <c r="J1420" s="9" t="str">
        <f>+'Info ELECTRONORTE'!N1388</f>
        <v>PPC16</v>
      </c>
      <c r="K1420" s="9" t="str">
        <f>+IF(B1420="MOD INV_2018","Según corresponda",VLOOKUP(J1420,SICODI!$G$3:$K$2404,2,FALSE))</f>
        <v>POSTE DE CONCRETO ARMADO DE 12/300/150/330</v>
      </c>
      <c r="L1420" s="142">
        <f t="shared" si="61"/>
        <v>0.52</v>
      </c>
    </row>
    <row r="1421" spans="1:12" x14ac:dyDescent="0.25">
      <c r="A1421" s="53">
        <f>+'Info ELECTRONORTE'!A1389</f>
        <v>1385</v>
      </c>
      <c r="B1421" s="26" t="str">
        <f t="shared" si="62"/>
        <v>SICODI</v>
      </c>
      <c r="C1421" s="9" t="str">
        <f>+'Info ELECTRONORTE'!B1389</f>
        <v>LAMBAYEQUE</v>
      </c>
      <c r="D1421" s="9" t="str">
        <f>+'Info ELECTRONORTE'!C1389</f>
        <v>CUMBIL - CHICLAYO</v>
      </c>
      <c r="E1421" s="9" t="str">
        <f>+'Info ELECTRONORTE'!D1389</f>
        <v>CHICLAYO</v>
      </c>
      <c r="F1421" s="9" t="str">
        <f>+'Info ELECTRONORTE'!I1389</f>
        <v>Media Tension</v>
      </c>
      <c r="G1421" s="9">
        <f>+'Info ELECTRONORTE'!K1389</f>
        <v>12</v>
      </c>
      <c r="H1421" s="9" t="str">
        <f>+'Info ELECTRONORTE'!L1389</f>
        <v>Postes</v>
      </c>
      <c r="I1421" s="9" t="str">
        <f>+'Info ELECTRONORTE'!M1389</f>
        <v>Concreto</v>
      </c>
      <c r="J1421" s="9" t="str">
        <f>+'Info ELECTRONORTE'!N1389</f>
        <v>PPC16</v>
      </c>
      <c r="K1421" s="9" t="str">
        <f>+IF(B1421="MOD INV_2018","Según corresponda",VLOOKUP(J1421,SICODI!$G$3:$K$2404,2,FALSE))</f>
        <v>POSTE DE CONCRETO ARMADO DE 12/300/150/330</v>
      </c>
      <c r="L1421" s="142">
        <f t="shared" si="61"/>
        <v>0.52</v>
      </c>
    </row>
    <row r="1422" spans="1:12" x14ac:dyDescent="0.25">
      <c r="A1422" s="53">
        <f>+'Info ELECTRONORTE'!A1390</f>
        <v>1386</v>
      </c>
      <c r="B1422" s="26" t="str">
        <f t="shared" si="62"/>
        <v>SICODI</v>
      </c>
      <c r="C1422" s="9" t="str">
        <f>+'Info ELECTRONORTE'!B1390</f>
        <v>LAMBAYEQUE</v>
      </c>
      <c r="D1422" s="9" t="str">
        <f>+'Info ELECTRONORTE'!C1390</f>
        <v>CUMBIL - CHICLAYO</v>
      </c>
      <c r="E1422" s="9" t="str">
        <f>+'Info ELECTRONORTE'!D1390</f>
        <v>CHICLAYO</v>
      </c>
      <c r="F1422" s="9" t="str">
        <f>+'Info ELECTRONORTE'!I1390</f>
        <v>Media Tension</v>
      </c>
      <c r="G1422" s="9">
        <f>+'Info ELECTRONORTE'!K1390</f>
        <v>12</v>
      </c>
      <c r="H1422" s="9" t="str">
        <f>+'Info ELECTRONORTE'!L1390</f>
        <v>Postes</v>
      </c>
      <c r="I1422" s="9" t="str">
        <f>+'Info ELECTRONORTE'!M1390</f>
        <v>Concreto</v>
      </c>
      <c r="J1422" s="9" t="str">
        <f>+'Info ELECTRONORTE'!N1390</f>
        <v>PPC16</v>
      </c>
      <c r="K1422" s="9" t="str">
        <f>+IF(B1422="MOD INV_2018","Según corresponda",VLOOKUP(J1422,SICODI!$G$3:$K$2404,2,FALSE))</f>
        <v>POSTE DE CONCRETO ARMADO DE 12/300/150/330</v>
      </c>
      <c r="L1422" s="142">
        <f t="shared" si="61"/>
        <v>0.52</v>
      </c>
    </row>
    <row r="1423" spans="1:12" x14ac:dyDescent="0.25">
      <c r="A1423" s="53">
        <f>+'Info ELECTRONORTE'!A1391</f>
        <v>1387</v>
      </c>
      <c r="B1423" s="26" t="str">
        <f t="shared" si="62"/>
        <v>SICODI</v>
      </c>
      <c r="C1423" s="9" t="str">
        <f>+'Info ELECTRONORTE'!B1391</f>
        <v>LAMBAYEQUE</v>
      </c>
      <c r="D1423" s="9" t="str">
        <f>+'Info ELECTRONORTE'!C1391</f>
        <v>CUMBIL - CHICLAYO</v>
      </c>
      <c r="E1423" s="9" t="str">
        <f>+'Info ELECTRONORTE'!D1391</f>
        <v>CHICLAYO</v>
      </c>
      <c r="F1423" s="9" t="str">
        <f>+'Info ELECTRONORTE'!I1391</f>
        <v>Media Tension</v>
      </c>
      <c r="G1423" s="9">
        <f>+'Info ELECTRONORTE'!K1391</f>
        <v>12</v>
      </c>
      <c r="H1423" s="9" t="str">
        <f>+'Info ELECTRONORTE'!L1391</f>
        <v>Postes</v>
      </c>
      <c r="I1423" s="9" t="str">
        <f>+'Info ELECTRONORTE'!M1391</f>
        <v>Concreto</v>
      </c>
      <c r="J1423" s="9" t="str">
        <f>+'Info ELECTRONORTE'!N1391</f>
        <v>PPC16</v>
      </c>
      <c r="K1423" s="9" t="str">
        <f>+IF(B1423="MOD INV_2018","Según corresponda",VLOOKUP(J1423,SICODI!$G$3:$K$2404,2,FALSE))</f>
        <v>POSTE DE CONCRETO ARMADO DE 12/300/150/330</v>
      </c>
      <c r="L1423" s="142">
        <f t="shared" si="61"/>
        <v>0.52</v>
      </c>
    </row>
    <row r="1424" spans="1:12" x14ac:dyDescent="0.25">
      <c r="A1424" s="53">
        <f>+'Info ELECTRONORTE'!A1392</f>
        <v>1388</v>
      </c>
      <c r="B1424" s="26" t="str">
        <f t="shared" si="62"/>
        <v>SICODI</v>
      </c>
      <c r="C1424" s="9" t="str">
        <f>+'Info ELECTRONORTE'!B1392</f>
        <v>LAMBAYEQUE</v>
      </c>
      <c r="D1424" s="9" t="str">
        <f>+'Info ELECTRONORTE'!C1392</f>
        <v>CUMBIL - CHICLAYO</v>
      </c>
      <c r="E1424" s="9" t="str">
        <f>+'Info ELECTRONORTE'!D1392</f>
        <v>CHICLAYO</v>
      </c>
      <c r="F1424" s="9" t="str">
        <f>+'Info ELECTRONORTE'!I1392</f>
        <v>Media Tension</v>
      </c>
      <c r="G1424" s="9">
        <f>+'Info ELECTRONORTE'!K1392</f>
        <v>12</v>
      </c>
      <c r="H1424" s="9" t="str">
        <f>+'Info ELECTRONORTE'!L1392</f>
        <v>Postes</v>
      </c>
      <c r="I1424" s="9" t="str">
        <f>+'Info ELECTRONORTE'!M1392</f>
        <v>Concreto</v>
      </c>
      <c r="J1424" s="9" t="str">
        <f>+'Info ELECTRONORTE'!N1392</f>
        <v>PPC16</v>
      </c>
      <c r="K1424" s="9" t="str">
        <f>+IF(B1424="MOD INV_2018","Según corresponda",VLOOKUP(J1424,SICODI!$G$3:$K$2404,2,FALSE))</f>
        <v>POSTE DE CONCRETO ARMADO DE 12/300/150/330</v>
      </c>
      <c r="L1424" s="142">
        <f t="shared" si="61"/>
        <v>0.52</v>
      </c>
    </row>
    <row r="1425" spans="1:12" x14ac:dyDescent="0.25">
      <c r="A1425" s="53">
        <f>+'Info ELECTRONORTE'!A1393</f>
        <v>1389</v>
      </c>
      <c r="B1425" s="26" t="str">
        <f t="shared" si="62"/>
        <v>SICODI</v>
      </c>
      <c r="C1425" s="9" t="str">
        <f>+'Info ELECTRONORTE'!B1393</f>
        <v>LAMBAYEQUE</v>
      </c>
      <c r="D1425" s="9" t="str">
        <f>+'Info ELECTRONORTE'!C1393</f>
        <v>CUMBIL - CHICLAYO</v>
      </c>
      <c r="E1425" s="9" t="str">
        <f>+'Info ELECTRONORTE'!D1393</f>
        <v>CHICLAYO</v>
      </c>
      <c r="F1425" s="9" t="str">
        <f>+'Info ELECTRONORTE'!I1393</f>
        <v>Media Tension</v>
      </c>
      <c r="G1425" s="9">
        <f>+'Info ELECTRONORTE'!K1393</f>
        <v>12</v>
      </c>
      <c r="H1425" s="9" t="str">
        <f>+'Info ELECTRONORTE'!L1393</f>
        <v>Postes</v>
      </c>
      <c r="I1425" s="9" t="str">
        <f>+'Info ELECTRONORTE'!M1393</f>
        <v>Concreto</v>
      </c>
      <c r="J1425" s="9" t="str">
        <f>+'Info ELECTRONORTE'!N1393</f>
        <v>PPC16</v>
      </c>
      <c r="K1425" s="9" t="str">
        <f>+IF(B1425="MOD INV_2018","Según corresponda",VLOOKUP(J1425,SICODI!$G$3:$K$2404,2,FALSE))</f>
        <v>POSTE DE CONCRETO ARMADO DE 12/300/150/330</v>
      </c>
      <c r="L1425" s="142">
        <f t="shared" si="61"/>
        <v>0.52</v>
      </c>
    </row>
    <row r="1426" spans="1:12" x14ac:dyDescent="0.25">
      <c r="A1426" s="53">
        <f>+'Info ELECTRONORTE'!A1394</f>
        <v>1390</v>
      </c>
      <c r="B1426" s="26" t="str">
        <f t="shared" si="62"/>
        <v>SICODI</v>
      </c>
      <c r="C1426" s="9" t="str">
        <f>+'Info ELECTRONORTE'!B1394</f>
        <v>LAMBAYEQUE</v>
      </c>
      <c r="D1426" s="9" t="str">
        <f>+'Info ELECTRONORTE'!C1394</f>
        <v>CUMBIL - CHICLAYO</v>
      </c>
      <c r="E1426" s="9" t="str">
        <f>+'Info ELECTRONORTE'!D1394</f>
        <v>CHICLAYO</v>
      </c>
      <c r="F1426" s="9" t="str">
        <f>+'Info ELECTRONORTE'!I1394</f>
        <v>Media Tension</v>
      </c>
      <c r="G1426" s="9">
        <f>+'Info ELECTRONORTE'!K1394</f>
        <v>12</v>
      </c>
      <c r="H1426" s="9" t="str">
        <f>+'Info ELECTRONORTE'!L1394</f>
        <v>Postes</v>
      </c>
      <c r="I1426" s="9" t="str">
        <f>+'Info ELECTRONORTE'!M1394</f>
        <v>Concreto</v>
      </c>
      <c r="J1426" s="9" t="str">
        <f>+'Info ELECTRONORTE'!N1394</f>
        <v>PPC16</v>
      </c>
      <c r="K1426" s="9" t="str">
        <f>+IF(B1426="MOD INV_2018","Según corresponda",VLOOKUP(J1426,SICODI!$G$3:$K$2404,2,FALSE))</f>
        <v>POSTE DE CONCRETO ARMADO DE 12/300/150/330</v>
      </c>
      <c r="L1426" s="142">
        <f t="shared" si="61"/>
        <v>0.52</v>
      </c>
    </row>
    <row r="1427" spans="1:12" x14ac:dyDescent="0.25">
      <c r="A1427" s="53">
        <f>+'Info ELECTRONORTE'!A1395</f>
        <v>1391</v>
      </c>
      <c r="B1427" s="26" t="str">
        <f t="shared" si="62"/>
        <v>SICODI</v>
      </c>
      <c r="C1427" s="9" t="str">
        <f>+'Info ELECTRONORTE'!B1395</f>
        <v>LAMBAYEQUE</v>
      </c>
      <c r="D1427" s="9" t="str">
        <f>+'Info ELECTRONORTE'!C1395</f>
        <v>CUMBIL - CHICLAYO</v>
      </c>
      <c r="E1427" s="9" t="str">
        <f>+'Info ELECTRONORTE'!D1395</f>
        <v>CHICLAYO</v>
      </c>
      <c r="F1427" s="9" t="str">
        <f>+'Info ELECTRONORTE'!I1395</f>
        <v>Media Tension</v>
      </c>
      <c r="G1427" s="9">
        <f>+'Info ELECTRONORTE'!K1395</f>
        <v>12</v>
      </c>
      <c r="H1427" s="9" t="str">
        <f>+'Info ELECTRONORTE'!L1395</f>
        <v>Postes</v>
      </c>
      <c r="I1427" s="9" t="str">
        <f>+'Info ELECTRONORTE'!M1395</f>
        <v>Concreto</v>
      </c>
      <c r="J1427" s="9" t="str">
        <f>+'Info ELECTRONORTE'!N1395</f>
        <v>PPC16</v>
      </c>
      <c r="K1427" s="9" t="str">
        <f>+IF(B1427="MOD INV_2018","Según corresponda",VLOOKUP(J1427,SICODI!$G$3:$K$2404,2,FALSE))</f>
        <v>POSTE DE CONCRETO ARMADO DE 12/300/150/330</v>
      </c>
      <c r="L1427" s="142">
        <f t="shared" si="61"/>
        <v>0.52</v>
      </c>
    </row>
    <row r="1428" spans="1:12" x14ac:dyDescent="0.25">
      <c r="A1428" s="53">
        <f>+'Info ELECTRONORTE'!A1396</f>
        <v>1392</v>
      </c>
      <c r="B1428" s="26" t="str">
        <f t="shared" si="62"/>
        <v>SICODI</v>
      </c>
      <c r="C1428" s="9" t="str">
        <f>+'Info ELECTRONORTE'!B1396</f>
        <v>LAMBAYEQUE</v>
      </c>
      <c r="D1428" s="9" t="str">
        <f>+'Info ELECTRONORTE'!C1396</f>
        <v>CUMBIL - CHICLAYO</v>
      </c>
      <c r="E1428" s="9" t="str">
        <f>+'Info ELECTRONORTE'!D1396</f>
        <v>CHICLAYO</v>
      </c>
      <c r="F1428" s="9" t="str">
        <f>+'Info ELECTRONORTE'!I1396</f>
        <v>Media Tension</v>
      </c>
      <c r="G1428" s="9">
        <f>+'Info ELECTRONORTE'!K1396</f>
        <v>12</v>
      </c>
      <c r="H1428" s="9" t="str">
        <f>+'Info ELECTRONORTE'!L1396</f>
        <v>Postes</v>
      </c>
      <c r="I1428" s="9" t="str">
        <f>+'Info ELECTRONORTE'!M1396</f>
        <v>Concreto</v>
      </c>
      <c r="J1428" s="9" t="str">
        <f>+'Info ELECTRONORTE'!N1396</f>
        <v>PPC16</v>
      </c>
      <c r="K1428" s="9" t="str">
        <f>+IF(B1428="MOD INV_2018","Según corresponda",VLOOKUP(J1428,SICODI!$G$3:$K$2404,2,FALSE))</f>
        <v>POSTE DE CONCRETO ARMADO DE 12/300/150/330</v>
      </c>
      <c r="L1428" s="142">
        <f t="shared" si="61"/>
        <v>0.52</v>
      </c>
    </row>
    <row r="1429" spans="1:12" x14ac:dyDescent="0.25">
      <c r="A1429" s="53">
        <f>+'Info ELECTRONORTE'!A1397</f>
        <v>1393</v>
      </c>
      <c r="B1429" s="26" t="str">
        <f t="shared" si="62"/>
        <v>SICODI</v>
      </c>
      <c r="C1429" s="9" t="str">
        <f>+'Info ELECTRONORTE'!B1397</f>
        <v>LAMBAYEQUE</v>
      </c>
      <c r="D1429" s="9" t="str">
        <f>+'Info ELECTRONORTE'!C1397</f>
        <v>CUMBIL - CHICLAYO</v>
      </c>
      <c r="E1429" s="9" t="str">
        <f>+'Info ELECTRONORTE'!D1397</f>
        <v>CHICLAYO</v>
      </c>
      <c r="F1429" s="9" t="str">
        <f>+'Info ELECTRONORTE'!I1397</f>
        <v>Media Tension</v>
      </c>
      <c r="G1429" s="9">
        <f>+'Info ELECTRONORTE'!K1397</f>
        <v>12</v>
      </c>
      <c r="H1429" s="9" t="str">
        <f>+'Info ELECTRONORTE'!L1397</f>
        <v>Postes</v>
      </c>
      <c r="I1429" s="9" t="str">
        <f>+'Info ELECTRONORTE'!M1397</f>
        <v>Concreto</v>
      </c>
      <c r="J1429" s="9" t="str">
        <f>+'Info ELECTRONORTE'!N1397</f>
        <v>PPC16</v>
      </c>
      <c r="K1429" s="9" t="str">
        <f>+IF(B1429="MOD INV_2018","Según corresponda",VLOOKUP(J1429,SICODI!$G$3:$K$2404,2,FALSE))</f>
        <v>POSTE DE CONCRETO ARMADO DE 12/300/150/330</v>
      </c>
      <c r="L1429" s="142">
        <f t="shared" si="61"/>
        <v>0.52</v>
      </c>
    </row>
    <row r="1430" spans="1:12" x14ac:dyDescent="0.25">
      <c r="A1430" s="53">
        <f>+'Info ELECTRONORTE'!A1398</f>
        <v>1394</v>
      </c>
      <c r="B1430" s="26" t="str">
        <f t="shared" si="62"/>
        <v>SICODI</v>
      </c>
      <c r="C1430" s="9" t="str">
        <f>+'Info ELECTRONORTE'!B1398</f>
        <v>LAMBAYEQUE</v>
      </c>
      <c r="D1430" s="9" t="str">
        <f>+'Info ELECTRONORTE'!C1398</f>
        <v>CUMBIL - CHICLAYO</v>
      </c>
      <c r="E1430" s="9" t="str">
        <f>+'Info ELECTRONORTE'!D1398</f>
        <v>CHICLAYO</v>
      </c>
      <c r="F1430" s="9" t="str">
        <f>+'Info ELECTRONORTE'!I1398</f>
        <v>Media Tension</v>
      </c>
      <c r="G1430" s="9">
        <f>+'Info ELECTRONORTE'!K1398</f>
        <v>12</v>
      </c>
      <c r="H1430" s="9" t="str">
        <f>+'Info ELECTRONORTE'!L1398</f>
        <v>Postes</v>
      </c>
      <c r="I1430" s="9" t="str">
        <f>+'Info ELECTRONORTE'!M1398</f>
        <v>Concreto</v>
      </c>
      <c r="J1430" s="9" t="str">
        <f>+'Info ELECTRONORTE'!N1398</f>
        <v>PPC16</v>
      </c>
      <c r="K1430" s="9" t="str">
        <f>+IF(B1430="MOD INV_2018","Según corresponda",VLOOKUP(J1430,SICODI!$G$3:$K$2404,2,FALSE))</f>
        <v>POSTE DE CONCRETO ARMADO DE 12/300/150/330</v>
      </c>
      <c r="L1430" s="142">
        <f t="shared" si="61"/>
        <v>0.52</v>
      </c>
    </row>
    <row r="1431" spans="1:12" x14ac:dyDescent="0.25">
      <c r="A1431" s="53">
        <f>+'Info ELECTRONORTE'!A1399</f>
        <v>1395</v>
      </c>
      <c r="B1431" s="26" t="str">
        <f t="shared" si="62"/>
        <v>SICODI</v>
      </c>
      <c r="C1431" s="9" t="str">
        <f>+'Info ELECTRONORTE'!B1399</f>
        <v>LAMBAYEQUE</v>
      </c>
      <c r="D1431" s="9" t="str">
        <f>+'Info ELECTRONORTE'!C1399</f>
        <v>CUMBIL - CHICLAYO</v>
      </c>
      <c r="E1431" s="9" t="str">
        <f>+'Info ELECTRONORTE'!D1399</f>
        <v>CHICLAYO</v>
      </c>
      <c r="F1431" s="9" t="str">
        <f>+'Info ELECTRONORTE'!I1399</f>
        <v>Media Tension</v>
      </c>
      <c r="G1431" s="9">
        <f>+'Info ELECTRONORTE'!K1399</f>
        <v>12</v>
      </c>
      <c r="H1431" s="9" t="str">
        <f>+'Info ELECTRONORTE'!L1399</f>
        <v>Postes</v>
      </c>
      <c r="I1431" s="9" t="str">
        <f>+'Info ELECTRONORTE'!M1399</f>
        <v>Concreto</v>
      </c>
      <c r="J1431" s="9" t="str">
        <f>+'Info ELECTRONORTE'!N1399</f>
        <v>PPC16</v>
      </c>
      <c r="K1431" s="9" t="str">
        <f>+IF(B1431="MOD INV_2018","Según corresponda",VLOOKUP(J1431,SICODI!$G$3:$K$2404,2,FALSE))</f>
        <v>POSTE DE CONCRETO ARMADO DE 12/300/150/330</v>
      </c>
      <c r="L1431" s="142">
        <f t="shared" si="61"/>
        <v>0.52</v>
      </c>
    </row>
    <row r="1432" spans="1:12" x14ac:dyDescent="0.25">
      <c r="A1432" s="53">
        <f>+'Info ELECTRONORTE'!A1400</f>
        <v>1396</v>
      </c>
      <c r="B1432" s="26" t="str">
        <f t="shared" si="62"/>
        <v>SICODI</v>
      </c>
      <c r="C1432" s="9" t="str">
        <f>+'Info ELECTRONORTE'!B1400</f>
        <v>LAMBAYEQUE</v>
      </c>
      <c r="D1432" s="9" t="str">
        <f>+'Info ELECTRONORTE'!C1400</f>
        <v>CUMBIL - CHICLAYO</v>
      </c>
      <c r="E1432" s="9" t="str">
        <f>+'Info ELECTRONORTE'!D1400</f>
        <v>CHICLAYO</v>
      </c>
      <c r="F1432" s="9" t="str">
        <f>+'Info ELECTRONORTE'!I1400</f>
        <v>Media Tension</v>
      </c>
      <c r="G1432" s="9">
        <f>+'Info ELECTRONORTE'!K1400</f>
        <v>12</v>
      </c>
      <c r="H1432" s="9" t="str">
        <f>+'Info ELECTRONORTE'!L1400</f>
        <v>Postes</v>
      </c>
      <c r="I1432" s="9" t="str">
        <f>+'Info ELECTRONORTE'!M1400</f>
        <v>Concreto</v>
      </c>
      <c r="J1432" s="9" t="str">
        <f>+'Info ELECTRONORTE'!N1400</f>
        <v>PPC16</v>
      </c>
      <c r="K1432" s="9" t="str">
        <f>+IF(B1432="MOD INV_2018","Según corresponda",VLOOKUP(J1432,SICODI!$G$3:$K$2404,2,FALSE))</f>
        <v>POSTE DE CONCRETO ARMADO DE 12/300/150/330</v>
      </c>
      <c r="L1432" s="142">
        <f t="shared" si="61"/>
        <v>0.52</v>
      </c>
    </row>
    <row r="1433" spans="1:12" x14ac:dyDescent="0.25">
      <c r="A1433" s="53">
        <f>+'Info ELECTRONORTE'!A1401</f>
        <v>1397</v>
      </c>
      <c r="B1433" s="26" t="str">
        <f t="shared" si="62"/>
        <v>SICODI</v>
      </c>
      <c r="C1433" s="9" t="str">
        <f>+'Info ELECTRONORTE'!B1401</f>
        <v>LAMBAYEQUE</v>
      </c>
      <c r="D1433" s="9" t="str">
        <f>+'Info ELECTRONORTE'!C1401</f>
        <v>CUMBIL - CHICLAYO</v>
      </c>
      <c r="E1433" s="9" t="str">
        <f>+'Info ELECTRONORTE'!D1401</f>
        <v>CHICLAYO</v>
      </c>
      <c r="F1433" s="9" t="str">
        <f>+'Info ELECTRONORTE'!I1401</f>
        <v>Media Tension</v>
      </c>
      <c r="G1433" s="9">
        <f>+'Info ELECTRONORTE'!K1401</f>
        <v>12</v>
      </c>
      <c r="H1433" s="9" t="str">
        <f>+'Info ELECTRONORTE'!L1401</f>
        <v>Postes</v>
      </c>
      <c r="I1433" s="9" t="str">
        <f>+'Info ELECTRONORTE'!M1401</f>
        <v>Concreto</v>
      </c>
      <c r="J1433" s="9" t="str">
        <f>+'Info ELECTRONORTE'!N1401</f>
        <v>PPC16</v>
      </c>
      <c r="K1433" s="9" t="str">
        <f>+IF(B1433="MOD INV_2018","Según corresponda",VLOOKUP(J1433,SICODI!$G$3:$K$2404,2,FALSE))</f>
        <v>POSTE DE CONCRETO ARMADO DE 12/300/150/330</v>
      </c>
      <c r="L1433" s="142">
        <f t="shared" si="61"/>
        <v>0.52</v>
      </c>
    </row>
    <row r="1434" spans="1:12" x14ac:dyDescent="0.25">
      <c r="A1434" s="53">
        <f>+'Info ELECTRONORTE'!A1402</f>
        <v>1398</v>
      </c>
      <c r="B1434" s="26" t="str">
        <f t="shared" si="62"/>
        <v>SICODI</v>
      </c>
      <c r="C1434" s="9" t="str">
        <f>+'Info ELECTRONORTE'!B1402</f>
        <v>LAMBAYEQUE</v>
      </c>
      <c r="D1434" s="9" t="str">
        <f>+'Info ELECTRONORTE'!C1402</f>
        <v>CUMBIL - CHICLAYO</v>
      </c>
      <c r="E1434" s="9" t="str">
        <f>+'Info ELECTRONORTE'!D1402</f>
        <v>CHICLAYO</v>
      </c>
      <c r="F1434" s="9" t="str">
        <f>+'Info ELECTRONORTE'!I1402</f>
        <v>Media Tension</v>
      </c>
      <c r="G1434" s="9">
        <f>+'Info ELECTRONORTE'!K1402</f>
        <v>12</v>
      </c>
      <c r="H1434" s="9" t="str">
        <f>+'Info ELECTRONORTE'!L1402</f>
        <v>Postes</v>
      </c>
      <c r="I1434" s="9" t="str">
        <f>+'Info ELECTRONORTE'!M1402</f>
        <v>Concreto</v>
      </c>
      <c r="J1434" s="9" t="str">
        <f>+'Info ELECTRONORTE'!N1402</f>
        <v>PPC16</v>
      </c>
      <c r="K1434" s="9" t="str">
        <f>+IF(B1434="MOD INV_2018","Según corresponda",VLOOKUP(J1434,SICODI!$G$3:$K$2404,2,FALSE))</f>
        <v>POSTE DE CONCRETO ARMADO DE 12/300/150/330</v>
      </c>
      <c r="L1434" s="142">
        <f t="shared" si="61"/>
        <v>0.52</v>
      </c>
    </row>
    <row r="1435" spans="1:12" x14ac:dyDescent="0.25">
      <c r="A1435" s="53">
        <f>+'Info ELECTRONORTE'!A1403</f>
        <v>1399</v>
      </c>
      <c r="B1435" s="26" t="str">
        <f t="shared" si="62"/>
        <v>SICODI</v>
      </c>
      <c r="C1435" s="9" t="str">
        <f>+'Info ELECTRONORTE'!B1403</f>
        <v>LAMBAYEQUE</v>
      </c>
      <c r="D1435" s="9" t="str">
        <f>+'Info ELECTRONORTE'!C1403</f>
        <v>CUMBIL - CHICLAYO</v>
      </c>
      <c r="E1435" s="9" t="str">
        <f>+'Info ELECTRONORTE'!D1403</f>
        <v>CHICLAYO</v>
      </c>
      <c r="F1435" s="9" t="str">
        <f>+'Info ELECTRONORTE'!I1403</f>
        <v>Media Tension</v>
      </c>
      <c r="G1435" s="9">
        <f>+'Info ELECTRONORTE'!K1403</f>
        <v>12</v>
      </c>
      <c r="H1435" s="9" t="str">
        <f>+'Info ELECTRONORTE'!L1403</f>
        <v>Postes</v>
      </c>
      <c r="I1435" s="9" t="str">
        <f>+'Info ELECTRONORTE'!M1403</f>
        <v>Concreto</v>
      </c>
      <c r="J1435" s="9" t="str">
        <f>+'Info ELECTRONORTE'!N1403</f>
        <v>PPC16</v>
      </c>
      <c r="K1435" s="9" t="str">
        <f>+IF(B1435="MOD INV_2018","Según corresponda",VLOOKUP(J1435,SICODI!$G$3:$K$2404,2,FALSE))</f>
        <v>POSTE DE CONCRETO ARMADO DE 12/300/150/330</v>
      </c>
      <c r="L1435" s="142">
        <f t="shared" si="61"/>
        <v>0.52</v>
      </c>
    </row>
    <row r="1436" spans="1:12" x14ac:dyDescent="0.25">
      <c r="A1436" s="53">
        <f>+'Info ELECTRONORTE'!A1404</f>
        <v>1400</v>
      </c>
      <c r="B1436" s="26" t="str">
        <f t="shared" si="62"/>
        <v>SICODI</v>
      </c>
      <c r="C1436" s="9" t="str">
        <f>+'Info ELECTRONORTE'!B1404</f>
        <v>LAMBAYEQUE</v>
      </c>
      <c r="D1436" s="9" t="str">
        <f>+'Info ELECTRONORTE'!C1404</f>
        <v>CUMBIL - CHICLAYO</v>
      </c>
      <c r="E1436" s="9" t="str">
        <f>+'Info ELECTRONORTE'!D1404</f>
        <v>CHICLAYO</v>
      </c>
      <c r="F1436" s="9" t="str">
        <f>+'Info ELECTRONORTE'!I1404</f>
        <v>Media Tension</v>
      </c>
      <c r="G1436" s="9">
        <f>+'Info ELECTRONORTE'!K1404</f>
        <v>12</v>
      </c>
      <c r="H1436" s="9" t="str">
        <f>+'Info ELECTRONORTE'!L1404</f>
        <v>Postes</v>
      </c>
      <c r="I1436" s="9" t="str">
        <f>+'Info ELECTRONORTE'!M1404</f>
        <v>Concreto</v>
      </c>
      <c r="J1436" s="9" t="str">
        <f>+'Info ELECTRONORTE'!N1404</f>
        <v>PPC16</v>
      </c>
      <c r="K1436" s="9" t="str">
        <f>+IF(B1436="MOD INV_2018","Según corresponda",VLOOKUP(J1436,SICODI!$G$3:$K$2404,2,FALSE))</f>
        <v>POSTE DE CONCRETO ARMADO DE 12/300/150/330</v>
      </c>
      <c r="L1436" s="142">
        <f t="shared" si="61"/>
        <v>0.52</v>
      </c>
    </row>
    <row r="1437" spans="1:12" x14ac:dyDescent="0.25">
      <c r="A1437" s="53">
        <f>+'Info ELECTRONORTE'!A1405</f>
        <v>1401</v>
      </c>
      <c r="B1437" s="26" t="str">
        <f t="shared" si="62"/>
        <v>SICODI</v>
      </c>
      <c r="C1437" s="9" t="str">
        <f>+'Info ELECTRONORTE'!B1405</f>
        <v>LAMBAYEQUE</v>
      </c>
      <c r="D1437" s="9" t="str">
        <f>+'Info ELECTRONORTE'!C1405</f>
        <v>CUMBIL - CHICLAYO</v>
      </c>
      <c r="E1437" s="9" t="str">
        <f>+'Info ELECTRONORTE'!D1405</f>
        <v>CHICLAYO</v>
      </c>
      <c r="F1437" s="9" t="str">
        <f>+'Info ELECTRONORTE'!I1405</f>
        <v>Media Tension</v>
      </c>
      <c r="G1437" s="9">
        <f>+'Info ELECTRONORTE'!K1405</f>
        <v>12</v>
      </c>
      <c r="H1437" s="9" t="str">
        <f>+'Info ELECTRONORTE'!L1405</f>
        <v>Postes</v>
      </c>
      <c r="I1437" s="9" t="str">
        <f>+'Info ELECTRONORTE'!M1405</f>
        <v>Concreto</v>
      </c>
      <c r="J1437" s="9" t="str">
        <f>+'Info ELECTRONORTE'!N1405</f>
        <v>PPC16</v>
      </c>
      <c r="K1437" s="9" t="str">
        <f>+IF(B1437="MOD INV_2018","Según corresponda",VLOOKUP(J1437,SICODI!$G$3:$K$2404,2,FALSE))</f>
        <v>POSTE DE CONCRETO ARMADO DE 12/300/150/330</v>
      </c>
      <c r="L1437" s="142">
        <f t="shared" si="61"/>
        <v>0.52</v>
      </c>
    </row>
    <row r="1438" spans="1:12" x14ac:dyDescent="0.25">
      <c r="A1438" s="53">
        <f>+'Info ELECTRONORTE'!A1406</f>
        <v>1402</v>
      </c>
      <c r="B1438" s="26" t="str">
        <f t="shared" si="62"/>
        <v>SICODI</v>
      </c>
      <c r="C1438" s="9" t="str">
        <f>+'Info ELECTRONORTE'!B1406</f>
        <v>LAMBAYEQUE</v>
      </c>
      <c r="D1438" s="9" t="str">
        <f>+'Info ELECTRONORTE'!C1406</f>
        <v>CUMBIL - CHICLAYO</v>
      </c>
      <c r="E1438" s="9" t="str">
        <f>+'Info ELECTRONORTE'!D1406</f>
        <v>CHICLAYO</v>
      </c>
      <c r="F1438" s="9" t="str">
        <f>+'Info ELECTRONORTE'!I1406</f>
        <v>Media Tension</v>
      </c>
      <c r="G1438" s="9">
        <f>+'Info ELECTRONORTE'!K1406</f>
        <v>12</v>
      </c>
      <c r="H1438" s="9" t="str">
        <f>+'Info ELECTRONORTE'!L1406</f>
        <v>Postes</v>
      </c>
      <c r="I1438" s="9" t="str">
        <f>+'Info ELECTRONORTE'!M1406</f>
        <v>Concreto</v>
      </c>
      <c r="J1438" s="9" t="str">
        <f>+'Info ELECTRONORTE'!N1406</f>
        <v>PPC16</v>
      </c>
      <c r="K1438" s="9" t="str">
        <f>+IF(B1438="MOD INV_2018","Según corresponda",VLOOKUP(J1438,SICODI!$G$3:$K$2404,2,FALSE))</f>
        <v>POSTE DE CONCRETO ARMADO DE 12/300/150/330</v>
      </c>
      <c r="L1438" s="142">
        <f t="shared" si="61"/>
        <v>0.52</v>
      </c>
    </row>
    <row r="1439" spans="1:12" x14ac:dyDescent="0.25">
      <c r="A1439" s="53">
        <f>+'Info ELECTRONORTE'!A1407</f>
        <v>1403</v>
      </c>
      <c r="B1439" s="26" t="str">
        <f t="shared" si="62"/>
        <v>SICODI</v>
      </c>
      <c r="C1439" s="9" t="str">
        <f>+'Info ELECTRONORTE'!B1407</f>
        <v>LAMBAYEQUE</v>
      </c>
      <c r="D1439" s="9" t="str">
        <f>+'Info ELECTRONORTE'!C1407</f>
        <v>CUMBIL - CHICLAYO</v>
      </c>
      <c r="E1439" s="9" t="str">
        <f>+'Info ELECTRONORTE'!D1407</f>
        <v>CHICLAYO</v>
      </c>
      <c r="F1439" s="9" t="str">
        <f>+'Info ELECTRONORTE'!I1407</f>
        <v>Media Tension</v>
      </c>
      <c r="G1439" s="9">
        <f>+'Info ELECTRONORTE'!K1407</f>
        <v>12</v>
      </c>
      <c r="H1439" s="9" t="str">
        <f>+'Info ELECTRONORTE'!L1407</f>
        <v>Postes</v>
      </c>
      <c r="I1439" s="9" t="str">
        <f>+'Info ELECTRONORTE'!M1407</f>
        <v>Concreto</v>
      </c>
      <c r="J1439" s="9" t="str">
        <f>+'Info ELECTRONORTE'!N1407</f>
        <v>PPC16</v>
      </c>
      <c r="K1439" s="9" t="str">
        <f>+IF(B1439="MOD INV_2018","Según corresponda",VLOOKUP(J1439,SICODI!$G$3:$K$2404,2,FALSE))</f>
        <v>POSTE DE CONCRETO ARMADO DE 12/300/150/330</v>
      </c>
      <c r="L1439" s="142">
        <f t="shared" si="61"/>
        <v>0.52</v>
      </c>
    </row>
    <row r="1440" spans="1:12" x14ac:dyDescent="0.25">
      <c r="A1440" s="53">
        <f>+'Info ELECTRONORTE'!A1408</f>
        <v>1404</v>
      </c>
      <c r="B1440" s="26" t="str">
        <f t="shared" si="62"/>
        <v>SICODI</v>
      </c>
      <c r="C1440" s="9" t="str">
        <f>+'Info ELECTRONORTE'!B1408</f>
        <v>LAMBAYEQUE</v>
      </c>
      <c r="D1440" s="9" t="str">
        <f>+'Info ELECTRONORTE'!C1408</f>
        <v>CUMBIL - CHICLAYO</v>
      </c>
      <c r="E1440" s="9" t="str">
        <f>+'Info ELECTRONORTE'!D1408</f>
        <v>CHICLAYO</v>
      </c>
      <c r="F1440" s="9" t="str">
        <f>+'Info ELECTRONORTE'!I1408</f>
        <v>Media Tension</v>
      </c>
      <c r="G1440" s="9">
        <f>+'Info ELECTRONORTE'!K1408</f>
        <v>12</v>
      </c>
      <c r="H1440" s="9" t="str">
        <f>+'Info ELECTRONORTE'!L1408</f>
        <v>Postes</v>
      </c>
      <c r="I1440" s="9" t="str">
        <f>+'Info ELECTRONORTE'!M1408</f>
        <v>Concreto</v>
      </c>
      <c r="J1440" s="9" t="str">
        <f>+'Info ELECTRONORTE'!N1408</f>
        <v>PPC16</v>
      </c>
      <c r="K1440" s="9" t="str">
        <f>+IF(B1440="MOD INV_2018","Según corresponda",VLOOKUP(J1440,SICODI!$G$3:$K$2404,2,FALSE))</f>
        <v>POSTE DE CONCRETO ARMADO DE 12/300/150/330</v>
      </c>
      <c r="L1440" s="142">
        <f t="shared" si="61"/>
        <v>0.52</v>
      </c>
    </row>
    <row r="1441" spans="1:12" x14ac:dyDescent="0.25">
      <c r="A1441" s="53">
        <f>+'Info ELECTRONORTE'!A1409</f>
        <v>1405</v>
      </c>
      <c r="B1441" s="26" t="str">
        <f t="shared" si="62"/>
        <v>SICODI</v>
      </c>
      <c r="C1441" s="9" t="str">
        <f>+'Info ELECTRONORTE'!B1409</f>
        <v>LAMBAYEQUE</v>
      </c>
      <c r="D1441" s="9" t="str">
        <f>+'Info ELECTRONORTE'!C1409</f>
        <v>CUMBIL - CHICLAYO</v>
      </c>
      <c r="E1441" s="9" t="str">
        <f>+'Info ELECTRONORTE'!D1409</f>
        <v>CHICLAYO</v>
      </c>
      <c r="F1441" s="9" t="str">
        <f>+'Info ELECTRONORTE'!I1409</f>
        <v>Media Tension</v>
      </c>
      <c r="G1441" s="9">
        <f>+'Info ELECTRONORTE'!K1409</f>
        <v>12</v>
      </c>
      <c r="H1441" s="9" t="str">
        <f>+'Info ELECTRONORTE'!L1409</f>
        <v>Postes</v>
      </c>
      <c r="I1441" s="9" t="str">
        <f>+'Info ELECTRONORTE'!M1409</f>
        <v>Concreto</v>
      </c>
      <c r="J1441" s="9" t="str">
        <f>+'Info ELECTRONORTE'!N1409</f>
        <v>PPC16</v>
      </c>
      <c r="K1441" s="9" t="str">
        <f>+IF(B1441="MOD INV_2018","Según corresponda",VLOOKUP(J1441,SICODI!$G$3:$K$2404,2,FALSE))</f>
        <v>POSTE DE CONCRETO ARMADO DE 12/300/150/330</v>
      </c>
      <c r="L1441" s="142">
        <f t="shared" si="61"/>
        <v>0.52</v>
      </c>
    </row>
    <row r="1442" spans="1:12" x14ac:dyDescent="0.25">
      <c r="A1442" s="53">
        <f>+'Info ELECTRONORTE'!A1410</f>
        <v>1406</v>
      </c>
      <c r="B1442" s="26" t="str">
        <f t="shared" si="62"/>
        <v>SICODI</v>
      </c>
      <c r="C1442" s="9" t="str">
        <f>+'Info ELECTRONORTE'!B1410</f>
        <v>LAMBAYEQUE</v>
      </c>
      <c r="D1442" s="9" t="str">
        <f>+'Info ELECTRONORTE'!C1410</f>
        <v>CUMBIL - CHICLAYO</v>
      </c>
      <c r="E1442" s="9" t="str">
        <f>+'Info ELECTRONORTE'!D1410</f>
        <v>CHICLAYO</v>
      </c>
      <c r="F1442" s="9" t="str">
        <f>+'Info ELECTRONORTE'!I1410</f>
        <v>Media Tension</v>
      </c>
      <c r="G1442" s="9">
        <f>+'Info ELECTRONORTE'!K1410</f>
        <v>12</v>
      </c>
      <c r="H1442" s="9" t="str">
        <f>+'Info ELECTRONORTE'!L1410</f>
        <v>Postes</v>
      </c>
      <c r="I1442" s="9" t="str">
        <f>+'Info ELECTRONORTE'!M1410</f>
        <v>Concreto</v>
      </c>
      <c r="J1442" s="9" t="str">
        <f>+'Info ELECTRONORTE'!N1410</f>
        <v>PPC16</v>
      </c>
      <c r="K1442" s="9" t="str">
        <f>+IF(B1442="MOD INV_2018","Según corresponda",VLOOKUP(J1442,SICODI!$G$3:$K$2404,2,FALSE))</f>
        <v>POSTE DE CONCRETO ARMADO DE 12/300/150/330</v>
      </c>
      <c r="L1442" s="142">
        <f t="shared" si="61"/>
        <v>0.52</v>
      </c>
    </row>
    <row r="1443" spans="1:12" x14ac:dyDescent="0.25">
      <c r="A1443" s="53">
        <f>+'Info ELECTRONORTE'!A1411</f>
        <v>1407</v>
      </c>
      <c r="B1443" s="26" t="str">
        <f t="shared" si="62"/>
        <v>SICODI</v>
      </c>
      <c r="C1443" s="9" t="str">
        <f>+'Info ELECTRONORTE'!B1411</f>
        <v>LAMBAYEQUE</v>
      </c>
      <c r="D1443" s="9" t="str">
        <f>+'Info ELECTRONORTE'!C1411</f>
        <v>CUMBIL - CHICLAYO</v>
      </c>
      <c r="E1443" s="9" t="str">
        <f>+'Info ELECTRONORTE'!D1411</f>
        <v>CHICLAYO</v>
      </c>
      <c r="F1443" s="9" t="str">
        <f>+'Info ELECTRONORTE'!I1411</f>
        <v>Media Tension</v>
      </c>
      <c r="G1443" s="9">
        <f>+'Info ELECTRONORTE'!K1411</f>
        <v>13</v>
      </c>
      <c r="H1443" s="9" t="str">
        <f>+'Info ELECTRONORTE'!L1411</f>
        <v>Postes</v>
      </c>
      <c r="I1443" s="9" t="str">
        <f>+'Info ELECTRONORTE'!M1411</f>
        <v>Concreto</v>
      </c>
      <c r="J1443" s="9" t="str">
        <f>+'Info ELECTRONORTE'!N1411</f>
        <v>PPC19</v>
      </c>
      <c r="K1443" s="9" t="str">
        <f>+IF(B1443="MOD INV_2018","Según corresponda",VLOOKUP(J1443,SICODI!$G$3:$K$2404,2,FALSE))</f>
        <v>POSTE DE CONCRETO ARMADO DE 13/300/150/345</v>
      </c>
      <c r="L1443" s="142">
        <f t="shared" si="61"/>
        <v>0.52</v>
      </c>
    </row>
    <row r="1444" spans="1:12" x14ac:dyDescent="0.25">
      <c r="A1444" s="53">
        <f>+'Info ELECTRONORTE'!A1412</f>
        <v>1408</v>
      </c>
      <c r="B1444" s="26" t="str">
        <f t="shared" si="62"/>
        <v>SICODI</v>
      </c>
      <c r="C1444" s="9" t="str">
        <f>+'Info ELECTRONORTE'!B1412</f>
        <v>LAMBAYEQUE</v>
      </c>
      <c r="D1444" s="9" t="str">
        <f>+'Info ELECTRONORTE'!C1412</f>
        <v>CUMBIL - CHICLAYO</v>
      </c>
      <c r="E1444" s="9" t="str">
        <f>+'Info ELECTRONORTE'!D1412</f>
        <v>CHICLAYO</v>
      </c>
      <c r="F1444" s="9" t="str">
        <f>+'Info ELECTRONORTE'!I1412</f>
        <v>Media Tension</v>
      </c>
      <c r="G1444" s="9">
        <f>+'Info ELECTRONORTE'!K1412</f>
        <v>13</v>
      </c>
      <c r="H1444" s="9" t="str">
        <f>+'Info ELECTRONORTE'!L1412</f>
        <v>Postes</v>
      </c>
      <c r="I1444" s="9" t="str">
        <f>+'Info ELECTRONORTE'!M1412</f>
        <v>Concreto</v>
      </c>
      <c r="J1444" s="9" t="str">
        <f>+'Info ELECTRONORTE'!N1412</f>
        <v>PPC19</v>
      </c>
      <c r="K1444" s="9" t="str">
        <f>+IF(B1444="MOD INV_2018","Según corresponda",VLOOKUP(J1444,SICODI!$G$3:$K$2404,2,FALSE))</f>
        <v>POSTE DE CONCRETO ARMADO DE 13/300/150/345</v>
      </c>
      <c r="L1444" s="142">
        <f t="shared" si="61"/>
        <v>0.52</v>
      </c>
    </row>
    <row r="1445" spans="1:12" x14ac:dyDescent="0.25">
      <c r="A1445" s="53">
        <f>+'Info ELECTRONORTE'!A1413</f>
        <v>1409</v>
      </c>
      <c r="B1445" s="26" t="str">
        <f t="shared" si="62"/>
        <v>SICODI</v>
      </c>
      <c r="C1445" s="9" t="str">
        <f>+'Info ELECTRONORTE'!B1413</f>
        <v>LAMBAYEQUE</v>
      </c>
      <c r="D1445" s="9" t="str">
        <f>+'Info ELECTRONORTE'!C1413</f>
        <v>CUMBIL - CHICLAYO</v>
      </c>
      <c r="E1445" s="9" t="str">
        <f>+'Info ELECTRONORTE'!D1413</f>
        <v>CHICLAYO</v>
      </c>
      <c r="F1445" s="9" t="str">
        <f>+'Info ELECTRONORTE'!I1413</f>
        <v>Media Tension</v>
      </c>
      <c r="G1445" s="9">
        <f>+'Info ELECTRONORTE'!K1413</f>
        <v>13</v>
      </c>
      <c r="H1445" s="9" t="str">
        <f>+'Info ELECTRONORTE'!L1413</f>
        <v>Postes</v>
      </c>
      <c r="I1445" s="9" t="str">
        <f>+'Info ELECTRONORTE'!M1413</f>
        <v>Concreto</v>
      </c>
      <c r="J1445" s="9" t="str">
        <f>+'Info ELECTRONORTE'!N1413</f>
        <v>PPC19</v>
      </c>
      <c r="K1445" s="9" t="str">
        <f>+IF(B1445="MOD INV_2018","Según corresponda",VLOOKUP(J1445,SICODI!$G$3:$K$2404,2,FALSE))</f>
        <v>POSTE DE CONCRETO ARMADO DE 13/300/150/345</v>
      </c>
      <c r="L1445" s="142">
        <f t="shared" ref="L1445:L1508" si="63">+IF(K1445="Según corresponda","Según corresponda",VLOOKUP(K1445,$O$37:$P$49,2,FALSE))</f>
        <v>0.52</v>
      </c>
    </row>
    <row r="1446" spans="1:12" x14ac:dyDescent="0.25">
      <c r="A1446" s="53">
        <f>+'Info ELECTRONORTE'!A1414</f>
        <v>1410</v>
      </c>
      <c r="B1446" s="26" t="str">
        <f t="shared" ref="B1446:B1509" si="64">+IF(ISERROR(INDEX($B$8:$B$31,MATCH(J1446,$J$8:$J$31,0)))=TRUE,"MOD INV_2018",INDEX($B$8:$B$31,MATCH(J1446,$J$8:$J$31,0)))</f>
        <v>SICODI</v>
      </c>
      <c r="C1446" s="9" t="str">
        <f>+'Info ELECTRONORTE'!B1414</f>
        <v>LAMBAYEQUE</v>
      </c>
      <c r="D1446" s="9" t="str">
        <f>+'Info ELECTRONORTE'!C1414</f>
        <v>CUMBIL - CHICLAYO</v>
      </c>
      <c r="E1446" s="9" t="str">
        <f>+'Info ELECTRONORTE'!D1414</f>
        <v>CHICLAYO</v>
      </c>
      <c r="F1446" s="9" t="str">
        <f>+'Info ELECTRONORTE'!I1414</f>
        <v>Media Tension</v>
      </c>
      <c r="G1446" s="9">
        <f>+'Info ELECTRONORTE'!K1414</f>
        <v>13</v>
      </c>
      <c r="H1446" s="9" t="str">
        <f>+'Info ELECTRONORTE'!L1414</f>
        <v>Postes</v>
      </c>
      <c r="I1446" s="9" t="str">
        <f>+'Info ELECTRONORTE'!M1414</f>
        <v>Concreto</v>
      </c>
      <c r="J1446" s="9" t="str">
        <f>+'Info ELECTRONORTE'!N1414</f>
        <v>PPC19</v>
      </c>
      <c r="K1446" s="9" t="str">
        <f>+IF(B1446="MOD INV_2018","Según corresponda",VLOOKUP(J1446,SICODI!$G$3:$K$2404,2,FALSE))</f>
        <v>POSTE DE CONCRETO ARMADO DE 13/300/150/345</v>
      </c>
      <c r="L1446" s="142">
        <f t="shared" si="63"/>
        <v>0.52</v>
      </c>
    </row>
    <row r="1447" spans="1:12" x14ac:dyDescent="0.25">
      <c r="A1447" s="53">
        <f>+'Info ELECTRONORTE'!A1415</f>
        <v>1411</v>
      </c>
      <c r="B1447" s="26" t="str">
        <f t="shared" si="64"/>
        <v>SICODI</v>
      </c>
      <c r="C1447" s="9" t="str">
        <f>+'Info ELECTRONORTE'!B1415</f>
        <v>LAMBAYEQUE</v>
      </c>
      <c r="D1447" s="9" t="str">
        <f>+'Info ELECTRONORTE'!C1415</f>
        <v>CUMBIL - CHICLAYO</v>
      </c>
      <c r="E1447" s="9" t="str">
        <f>+'Info ELECTRONORTE'!D1415</f>
        <v>CHICLAYO</v>
      </c>
      <c r="F1447" s="9" t="str">
        <f>+'Info ELECTRONORTE'!I1415</f>
        <v>Media Tension</v>
      </c>
      <c r="G1447" s="9">
        <f>+'Info ELECTRONORTE'!K1415</f>
        <v>13</v>
      </c>
      <c r="H1447" s="9" t="str">
        <f>+'Info ELECTRONORTE'!L1415</f>
        <v>Postes</v>
      </c>
      <c r="I1447" s="9" t="str">
        <f>+'Info ELECTRONORTE'!M1415</f>
        <v>Concreto</v>
      </c>
      <c r="J1447" s="9" t="str">
        <f>+'Info ELECTRONORTE'!N1415</f>
        <v>PPC19</v>
      </c>
      <c r="K1447" s="9" t="str">
        <f>+IF(B1447="MOD INV_2018","Según corresponda",VLOOKUP(J1447,SICODI!$G$3:$K$2404,2,FALSE))</f>
        <v>POSTE DE CONCRETO ARMADO DE 13/300/150/345</v>
      </c>
      <c r="L1447" s="142">
        <f t="shared" si="63"/>
        <v>0.52</v>
      </c>
    </row>
    <row r="1448" spans="1:12" x14ac:dyDescent="0.25">
      <c r="A1448" s="53">
        <f>+'Info ELECTRONORTE'!A1416</f>
        <v>1412</v>
      </c>
      <c r="B1448" s="26" t="str">
        <f t="shared" si="64"/>
        <v>SICODI</v>
      </c>
      <c r="C1448" s="9" t="str">
        <f>+'Info ELECTRONORTE'!B1416</f>
        <v>LAMBAYEQUE</v>
      </c>
      <c r="D1448" s="9" t="str">
        <f>+'Info ELECTRONORTE'!C1416</f>
        <v>CUMBIL - CHICLAYO</v>
      </c>
      <c r="E1448" s="9" t="str">
        <f>+'Info ELECTRONORTE'!D1416</f>
        <v>CHICLAYO</v>
      </c>
      <c r="F1448" s="9" t="str">
        <f>+'Info ELECTRONORTE'!I1416</f>
        <v>Media Tension</v>
      </c>
      <c r="G1448" s="9">
        <f>+'Info ELECTRONORTE'!K1416</f>
        <v>13</v>
      </c>
      <c r="H1448" s="9" t="str">
        <f>+'Info ELECTRONORTE'!L1416</f>
        <v>Postes</v>
      </c>
      <c r="I1448" s="9" t="str">
        <f>+'Info ELECTRONORTE'!M1416</f>
        <v>Concreto</v>
      </c>
      <c r="J1448" s="9" t="str">
        <f>+'Info ELECTRONORTE'!N1416</f>
        <v>PPC19</v>
      </c>
      <c r="K1448" s="9" t="str">
        <f>+IF(B1448="MOD INV_2018","Según corresponda",VLOOKUP(J1448,SICODI!$G$3:$K$2404,2,FALSE))</f>
        <v>POSTE DE CONCRETO ARMADO DE 13/300/150/345</v>
      </c>
      <c r="L1448" s="142">
        <f t="shared" si="63"/>
        <v>0.52</v>
      </c>
    </row>
    <row r="1449" spans="1:12" x14ac:dyDescent="0.25">
      <c r="A1449" s="53">
        <f>+'Info ELECTRONORTE'!A1417</f>
        <v>1413</v>
      </c>
      <c r="B1449" s="26" t="str">
        <f t="shared" si="64"/>
        <v>SICODI</v>
      </c>
      <c r="C1449" s="9" t="str">
        <f>+'Info ELECTRONORTE'!B1417</f>
        <v>LAMBAYEQUE</v>
      </c>
      <c r="D1449" s="9" t="str">
        <f>+'Info ELECTRONORTE'!C1417</f>
        <v>CUMBIL - CHICLAYO</v>
      </c>
      <c r="E1449" s="9" t="str">
        <f>+'Info ELECTRONORTE'!D1417</f>
        <v>CHICLAYO</v>
      </c>
      <c r="F1449" s="9" t="str">
        <f>+'Info ELECTRONORTE'!I1417</f>
        <v>Media Tension</v>
      </c>
      <c r="G1449" s="9">
        <f>+'Info ELECTRONORTE'!K1417</f>
        <v>13</v>
      </c>
      <c r="H1449" s="9" t="str">
        <f>+'Info ELECTRONORTE'!L1417</f>
        <v>Postes</v>
      </c>
      <c r="I1449" s="9" t="str">
        <f>+'Info ELECTRONORTE'!M1417</f>
        <v>Concreto</v>
      </c>
      <c r="J1449" s="9" t="str">
        <f>+'Info ELECTRONORTE'!N1417</f>
        <v>PPC19</v>
      </c>
      <c r="K1449" s="9" t="str">
        <f>+IF(B1449="MOD INV_2018","Según corresponda",VLOOKUP(J1449,SICODI!$G$3:$K$2404,2,FALSE))</f>
        <v>POSTE DE CONCRETO ARMADO DE 13/300/150/345</v>
      </c>
      <c r="L1449" s="142">
        <f t="shared" si="63"/>
        <v>0.52</v>
      </c>
    </row>
    <row r="1450" spans="1:12" x14ac:dyDescent="0.25">
      <c r="A1450" s="53">
        <f>+'Info ELECTRONORTE'!A1418</f>
        <v>1414</v>
      </c>
      <c r="B1450" s="26" t="str">
        <f t="shared" si="64"/>
        <v>SICODI</v>
      </c>
      <c r="C1450" s="9" t="str">
        <f>+'Info ELECTRONORTE'!B1418</f>
        <v>LAMBAYEQUE</v>
      </c>
      <c r="D1450" s="9" t="str">
        <f>+'Info ELECTRONORTE'!C1418</f>
        <v>CUMBIL - CHICLAYO</v>
      </c>
      <c r="E1450" s="9" t="str">
        <f>+'Info ELECTRONORTE'!D1418</f>
        <v>CHICLAYO</v>
      </c>
      <c r="F1450" s="9" t="str">
        <f>+'Info ELECTRONORTE'!I1418</f>
        <v>Media Tension</v>
      </c>
      <c r="G1450" s="9">
        <f>+'Info ELECTRONORTE'!K1418</f>
        <v>13</v>
      </c>
      <c r="H1450" s="9" t="str">
        <f>+'Info ELECTRONORTE'!L1418</f>
        <v>Postes</v>
      </c>
      <c r="I1450" s="9" t="str">
        <f>+'Info ELECTRONORTE'!M1418</f>
        <v>Concreto</v>
      </c>
      <c r="J1450" s="9" t="str">
        <f>+'Info ELECTRONORTE'!N1418</f>
        <v>PPC19</v>
      </c>
      <c r="K1450" s="9" t="str">
        <f>+IF(B1450="MOD INV_2018","Según corresponda",VLOOKUP(J1450,SICODI!$G$3:$K$2404,2,FALSE))</f>
        <v>POSTE DE CONCRETO ARMADO DE 13/300/150/345</v>
      </c>
      <c r="L1450" s="142">
        <f t="shared" si="63"/>
        <v>0.52</v>
      </c>
    </row>
    <row r="1451" spans="1:12" x14ac:dyDescent="0.25">
      <c r="A1451" s="53">
        <f>+'Info ELECTRONORTE'!A1419</f>
        <v>1415</v>
      </c>
      <c r="B1451" s="26" t="str">
        <f t="shared" si="64"/>
        <v>SICODI</v>
      </c>
      <c r="C1451" s="9" t="str">
        <f>+'Info ELECTRONORTE'!B1419</f>
        <v>LAMBAYEQUE</v>
      </c>
      <c r="D1451" s="9" t="str">
        <f>+'Info ELECTRONORTE'!C1419</f>
        <v>CUMBIL - CHICLAYO</v>
      </c>
      <c r="E1451" s="9" t="str">
        <f>+'Info ELECTRONORTE'!D1419</f>
        <v>CHICLAYO</v>
      </c>
      <c r="F1451" s="9" t="str">
        <f>+'Info ELECTRONORTE'!I1419</f>
        <v>Media Tension</v>
      </c>
      <c r="G1451" s="9">
        <f>+'Info ELECTRONORTE'!K1419</f>
        <v>13</v>
      </c>
      <c r="H1451" s="9" t="str">
        <f>+'Info ELECTRONORTE'!L1419</f>
        <v>Postes</v>
      </c>
      <c r="I1451" s="9" t="str">
        <f>+'Info ELECTRONORTE'!M1419</f>
        <v>Concreto</v>
      </c>
      <c r="J1451" s="9" t="str">
        <f>+'Info ELECTRONORTE'!N1419</f>
        <v>PPC19</v>
      </c>
      <c r="K1451" s="9" t="str">
        <f>+IF(B1451="MOD INV_2018","Según corresponda",VLOOKUP(J1451,SICODI!$G$3:$K$2404,2,FALSE))</f>
        <v>POSTE DE CONCRETO ARMADO DE 13/300/150/345</v>
      </c>
      <c r="L1451" s="142">
        <f t="shared" si="63"/>
        <v>0.52</v>
      </c>
    </row>
    <row r="1452" spans="1:12" x14ac:dyDescent="0.25">
      <c r="A1452" s="53">
        <f>+'Info ELECTRONORTE'!A1420</f>
        <v>1416</v>
      </c>
      <c r="B1452" s="26" t="str">
        <f t="shared" si="64"/>
        <v>SICODI</v>
      </c>
      <c r="C1452" s="9" t="str">
        <f>+'Info ELECTRONORTE'!B1420</f>
        <v>LAMBAYEQUE</v>
      </c>
      <c r="D1452" s="9" t="str">
        <f>+'Info ELECTRONORTE'!C1420</f>
        <v>CUMBIL - CHICLAYO</v>
      </c>
      <c r="E1452" s="9" t="str">
        <f>+'Info ELECTRONORTE'!D1420</f>
        <v>CHICLAYO</v>
      </c>
      <c r="F1452" s="9" t="str">
        <f>+'Info ELECTRONORTE'!I1420</f>
        <v>Media Tension</v>
      </c>
      <c r="G1452" s="9">
        <f>+'Info ELECTRONORTE'!K1420</f>
        <v>13</v>
      </c>
      <c r="H1452" s="9" t="str">
        <f>+'Info ELECTRONORTE'!L1420</f>
        <v>Postes</v>
      </c>
      <c r="I1452" s="9" t="str">
        <f>+'Info ELECTRONORTE'!M1420</f>
        <v>Concreto</v>
      </c>
      <c r="J1452" s="9" t="str">
        <f>+'Info ELECTRONORTE'!N1420</f>
        <v>PPC19</v>
      </c>
      <c r="K1452" s="9" t="str">
        <f>+IF(B1452="MOD INV_2018","Según corresponda",VLOOKUP(J1452,SICODI!$G$3:$K$2404,2,FALSE))</f>
        <v>POSTE DE CONCRETO ARMADO DE 13/300/150/345</v>
      </c>
      <c r="L1452" s="142">
        <f t="shared" si="63"/>
        <v>0.52</v>
      </c>
    </row>
    <row r="1453" spans="1:12" x14ac:dyDescent="0.25">
      <c r="A1453" s="53">
        <f>+'Info ELECTRONORTE'!A1421</f>
        <v>1417</v>
      </c>
      <c r="B1453" s="26" t="str">
        <f t="shared" si="64"/>
        <v>SICODI</v>
      </c>
      <c r="C1453" s="9" t="str">
        <f>+'Info ELECTRONORTE'!B1421</f>
        <v>LAMBAYEQUE</v>
      </c>
      <c r="D1453" s="9" t="str">
        <f>+'Info ELECTRONORTE'!C1421</f>
        <v>CUMBIL - CHICLAYO</v>
      </c>
      <c r="E1453" s="9" t="str">
        <f>+'Info ELECTRONORTE'!D1421</f>
        <v>CHICLAYO</v>
      </c>
      <c r="F1453" s="9" t="str">
        <f>+'Info ELECTRONORTE'!I1421</f>
        <v>Media Tension</v>
      </c>
      <c r="G1453" s="9">
        <f>+'Info ELECTRONORTE'!K1421</f>
        <v>13</v>
      </c>
      <c r="H1453" s="9" t="str">
        <f>+'Info ELECTRONORTE'!L1421</f>
        <v>Postes</v>
      </c>
      <c r="I1453" s="9" t="str">
        <f>+'Info ELECTRONORTE'!M1421</f>
        <v>Concreto</v>
      </c>
      <c r="J1453" s="9" t="str">
        <f>+'Info ELECTRONORTE'!N1421</f>
        <v>PPC19</v>
      </c>
      <c r="K1453" s="9" t="str">
        <f>+IF(B1453="MOD INV_2018","Según corresponda",VLOOKUP(J1453,SICODI!$G$3:$K$2404,2,FALSE))</f>
        <v>POSTE DE CONCRETO ARMADO DE 13/300/150/345</v>
      </c>
      <c r="L1453" s="142">
        <f t="shared" si="63"/>
        <v>0.52</v>
      </c>
    </row>
    <row r="1454" spans="1:12" x14ac:dyDescent="0.25">
      <c r="A1454" s="53">
        <f>+'Info ELECTRONORTE'!A1422</f>
        <v>1418</v>
      </c>
      <c r="B1454" s="26" t="str">
        <f t="shared" si="64"/>
        <v>SICODI</v>
      </c>
      <c r="C1454" s="9" t="str">
        <f>+'Info ELECTRONORTE'!B1422</f>
        <v>LAMBAYEQUE</v>
      </c>
      <c r="D1454" s="9" t="str">
        <f>+'Info ELECTRONORTE'!C1422</f>
        <v>CUMBIL - CHICLAYO</v>
      </c>
      <c r="E1454" s="9" t="str">
        <f>+'Info ELECTRONORTE'!D1422</f>
        <v>CHICLAYO</v>
      </c>
      <c r="F1454" s="9" t="str">
        <f>+'Info ELECTRONORTE'!I1422</f>
        <v>Media Tension</v>
      </c>
      <c r="G1454" s="9">
        <f>+'Info ELECTRONORTE'!K1422</f>
        <v>13</v>
      </c>
      <c r="H1454" s="9" t="str">
        <f>+'Info ELECTRONORTE'!L1422</f>
        <v>Postes</v>
      </c>
      <c r="I1454" s="9" t="str">
        <f>+'Info ELECTRONORTE'!M1422</f>
        <v>Concreto</v>
      </c>
      <c r="J1454" s="9" t="str">
        <f>+'Info ELECTRONORTE'!N1422</f>
        <v>PPC19</v>
      </c>
      <c r="K1454" s="9" t="str">
        <f>+IF(B1454="MOD INV_2018","Según corresponda",VLOOKUP(J1454,SICODI!$G$3:$K$2404,2,FALSE))</f>
        <v>POSTE DE CONCRETO ARMADO DE 13/300/150/345</v>
      </c>
      <c r="L1454" s="142">
        <f t="shared" si="63"/>
        <v>0.52</v>
      </c>
    </row>
    <row r="1455" spans="1:12" x14ac:dyDescent="0.25">
      <c r="A1455" s="53">
        <f>+'Info ELECTRONORTE'!A1423</f>
        <v>1419</v>
      </c>
      <c r="B1455" s="26" t="str">
        <f t="shared" si="64"/>
        <v>SICODI</v>
      </c>
      <c r="C1455" s="9" t="str">
        <f>+'Info ELECTRONORTE'!B1423</f>
        <v>LAMBAYEQUE</v>
      </c>
      <c r="D1455" s="9" t="str">
        <f>+'Info ELECTRONORTE'!C1423</f>
        <v>CUMBIL - CHICLAYO</v>
      </c>
      <c r="E1455" s="9" t="str">
        <f>+'Info ELECTRONORTE'!D1423</f>
        <v>CHICLAYO</v>
      </c>
      <c r="F1455" s="9" t="str">
        <f>+'Info ELECTRONORTE'!I1423</f>
        <v>Media Tension</v>
      </c>
      <c r="G1455" s="9">
        <f>+'Info ELECTRONORTE'!K1423</f>
        <v>13</v>
      </c>
      <c r="H1455" s="9" t="str">
        <f>+'Info ELECTRONORTE'!L1423</f>
        <v>Postes</v>
      </c>
      <c r="I1455" s="9" t="str">
        <f>+'Info ELECTRONORTE'!M1423</f>
        <v>Concreto</v>
      </c>
      <c r="J1455" s="9" t="str">
        <f>+'Info ELECTRONORTE'!N1423</f>
        <v>PPC19</v>
      </c>
      <c r="K1455" s="9" t="str">
        <f>+IF(B1455="MOD INV_2018","Según corresponda",VLOOKUP(J1455,SICODI!$G$3:$K$2404,2,FALSE))</f>
        <v>POSTE DE CONCRETO ARMADO DE 13/300/150/345</v>
      </c>
      <c r="L1455" s="142">
        <f t="shared" si="63"/>
        <v>0.52</v>
      </c>
    </row>
    <row r="1456" spans="1:12" x14ac:dyDescent="0.25">
      <c r="A1456" s="53">
        <f>+'Info ELECTRONORTE'!A1424</f>
        <v>1420</v>
      </c>
      <c r="B1456" s="26" t="str">
        <f t="shared" si="64"/>
        <v>SICODI</v>
      </c>
      <c r="C1456" s="9" t="str">
        <f>+'Info ELECTRONORTE'!B1424</f>
        <v>LAMBAYEQUE</v>
      </c>
      <c r="D1456" s="9" t="str">
        <f>+'Info ELECTRONORTE'!C1424</f>
        <v>CUMBIL - CHICLAYO</v>
      </c>
      <c r="E1456" s="9" t="str">
        <f>+'Info ELECTRONORTE'!D1424</f>
        <v>CHICLAYO</v>
      </c>
      <c r="F1456" s="9" t="str">
        <f>+'Info ELECTRONORTE'!I1424</f>
        <v>Media Tension</v>
      </c>
      <c r="G1456" s="9">
        <f>+'Info ELECTRONORTE'!K1424</f>
        <v>13</v>
      </c>
      <c r="H1456" s="9" t="str">
        <f>+'Info ELECTRONORTE'!L1424</f>
        <v>Postes</v>
      </c>
      <c r="I1456" s="9" t="str">
        <f>+'Info ELECTRONORTE'!M1424</f>
        <v>Concreto</v>
      </c>
      <c r="J1456" s="9" t="str">
        <f>+'Info ELECTRONORTE'!N1424</f>
        <v>PPC19</v>
      </c>
      <c r="K1456" s="9" t="str">
        <f>+IF(B1456="MOD INV_2018","Según corresponda",VLOOKUP(J1456,SICODI!$G$3:$K$2404,2,FALSE))</f>
        <v>POSTE DE CONCRETO ARMADO DE 13/300/150/345</v>
      </c>
      <c r="L1456" s="142">
        <f t="shared" si="63"/>
        <v>0.52</v>
      </c>
    </row>
    <row r="1457" spans="1:12" x14ac:dyDescent="0.25">
      <c r="A1457" s="53">
        <f>+'Info ELECTRONORTE'!A1425</f>
        <v>1421</v>
      </c>
      <c r="B1457" s="26" t="str">
        <f t="shared" si="64"/>
        <v>SICODI</v>
      </c>
      <c r="C1457" s="9" t="str">
        <f>+'Info ELECTRONORTE'!B1425</f>
        <v>LAMBAYEQUE</v>
      </c>
      <c r="D1457" s="9" t="str">
        <f>+'Info ELECTRONORTE'!C1425</f>
        <v>CUMBIL - CHICLAYO</v>
      </c>
      <c r="E1457" s="9" t="str">
        <f>+'Info ELECTRONORTE'!D1425</f>
        <v>CHICLAYO</v>
      </c>
      <c r="F1457" s="9" t="str">
        <f>+'Info ELECTRONORTE'!I1425</f>
        <v>Media Tension</v>
      </c>
      <c r="G1457" s="9">
        <f>+'Info ELECTRONORTE'!K1425</f>
        <v>13</v>
      </c>
      <c r="H1457" s="9" t="str">
        <f>+'Info ELECTRONORTE'!L1425</f>
        <v>Postes</v>
      </c>
      <c r="I1457" s="9" t="str">
        <f>+'Info ELECTRONORTE'!M1425</f>
        <v>Concreto</v>
      </c>
      <c r="J1457" s="9" t="str">
        <f>+'Info ELECTRONORTE'!N1425</f>
        <v>PPC19</v>
      </c>
      <c r="K1457" s="9" t="str">
        <f>+IF(B1457="MOD INV_2018","Según corresponda",VLOOKUP(J1457,SICODI!$G$3:$K$2404,2,FALSE))</f>
        <v>POSTE DE CONCRETO ARMADO DE 13/300/150/345</v>
      </c>
      <c r="L1457" s="142">
        <f t="shared" si="63"/>
        <v>0.52</v>
      </c>
    </row>
    <row r="1458" spans="1:12" x14ac:dyDescent="0.25">
      <c r="A1458" s="53">
        <f>+'Info ELECTRONORTE'!A1426</f>
        <v>1422</v>
      </c>
      <c r="B1458" s="26" t="str">
        <f t="shared" si="64"/>
        <v>SICODI</v>
      </c>
      <c r="C1458" s="9" t="str">
        <f>+'Info ELECTRONORTE'!B1426</f>
        <v>LAMBAYEQUE</v>
      </c>
      <c r="D1458" s="9" t="str">
        <f>+'Info ELECTRONORTE'!C1426</f>
        <v>CUMBIL - CHICLAYO</v>
      </c>
      <c r="E1458" s="9" t="str">
        <f>+'Info ELECTRONORTE'!D1426</f>
        <v>CHICLAYO</v>
      </c>
      <c r="F1458" s="9" t="str">
        <f>+'Info ELECTRONORTE'!I1426</f>
        <v>Media Tension</v>
      </c>
      <c r="G1458" s="9">
        <f>+'Info ELECTRONORTE'!K1426</f>
        <v>13</v>
      </c>
      <c r="H1458" s="9" t="str">
        <f>+'Info ELECTRONORTE'!L1426</f>
        <v>Postes</v>
      </c>
      <c r="I1458" s="9" t="str">
        <f>+'Info ELECTRONORTE'!M1426</f>
        <v>Concreto</v>
      </c>
      <c r="J1458" s="9" t="str">
        <f>+'Info ELECTRONORTE'!N1426</f>
        <v>PPC19</v>
      </c>
      <c r="K1458" s="9" t="str">
        <f>+IF(B1458="MOD INV_2018","Según corresponda",VLOOKUP(J1458,SICODI!$G$3:$K$2404,2,FALSE))</f>
        <v>POSTE DE CONCRETO ARMADO DE 13/300/150/345</v>
      </c>
      <c r="L1458" s="142">
        <f t="shared" si="63"/>
        <v>0.52</v>
      </c>
    </row>
    <row r="1459" spans="1:12" x14ac:dyDescent="0.25">
      <c r="A1459" s="53">
        <f>+'Info ELECTRONORTE'!A1427</f>
        <v>1423</v>
      </c>
      <c r="B1459" s="26" t="str">
        <f t="shared" si="64"/>
        <v>SICODI</v>
      </c>
      <c r="C1459" s="9" t="str">
        <f>+'Info ELECTRONORTE'!B1427</f>
        <v>LAMBAYEQUE</v>
      </c>
      <c r="D1459" s="9" t="str">
        <f>+'Info ELECTRONORTE'!C1427</f>
        <v>CUMBIL - CHICLAYO</v>
      </c>
      <c r="E1459" s="9" t="str">
        <f>+'Info ELECTRONORTE'!D1427</f>
        <v>CHICLAYO</v>
      </c>
      <c r="F1459" s="9" t="str">
        <f>+'Info ELECTRONORTE'!I1427</f>
        <v>Media Tension</v>
      </c>
      <c r="G1459" s="9">
        <f>+'Info ELECTRONORTE'!K1427</f>
        <v>13</v>
      </c>
      <c r="H1459" s="9" t="str">
        <f>+'Info ELECTRONORTE'!L1427</f>
        <v>Postes</v>
      </c>
      <c r="I1459" s="9" t="str">
        <f>+'Info ELECTRONORTE'!M1427</f>
        <v>Concreto</v>
      </c>
      <c r="J1459" s="9" t="str">
        <f>+'Info ELECTRONORTE'!N1427</f>
        <v>PPC19</v>
      </c>
      <c r="K1459" s="9" t="str">
        <f>+IF(B1459="MOD INV_2018","Según corresponda",VLOOKUP(J1459,SICODI!$G$3:$K$2404,2,FALSE))</f>
        <v>POSTE DE CONCRETO ARMADO DE 13/300/150/345</v>
      </c>
      <c r="L1459" s="142">
        <f t="shared" si="63"/>
        <v>0.52</v>
      </c>
    </row>
    <row r="1460" spans="1:12" x14ac:dyDescent="0.25">
      <c r="A1460" s="53">
        <f>+'Info ELECTRONORTE'!A1428</f>
        <v>1424</v>
      </c>
      <c r="B1460" s="26" t="str">
        <f t="shared" si="64"/>
        <v>SICODI</v>
      </c>
      <c r="C1460" s="9" t="str">
        <f>+'Info ELECTRONORTE'!B1428</f>
        <v>LAMBAYEQUE</v>
      </c>
      <c r="D1460" s="9" t="str">
        <f>+'Info ELECTRONORTE'!C1428</f>
        <v>CUMBIL - CHICLAYO</v>
      </c>
      <c r="E1460" s="9" t="str">
        <f>+'Info ELECTRONORTE'!D1428</f>
        <v>CHICLAYO</v>
      </c>
      <c r="F1460" s="9" t="str">
        <f>+'Info ELECTRONORTE'!I1428</f>
        <v>Media Tension</v>
      </c>
      <c r="G1460" s="9">
        <f>+'Info ELECTRONORTE'!K1428</f>
        <v>13</v>
      </c>
      <c r="H1460" s="9" t="str">
        <f>+'Info ELECTRONORTE'!L1428</f>
        <v>Postes</v>
      </c>
      <c r="I1460" s="9" t="str">
        <f>+'Info ELECTRONORTE'!M1428</f>
        <v>Concreto</v>
      </c>
      <c r="J1460" s="9" t="str">
        <f>+'Info ELECTRONORTE'!N1428</f>
        <v>PPC19</v>
      </c>
      <c r="K1460" s="9" t="str">
        <f>+IF(B1460="MOD INV_2018","Según corresponda",VLOOKUP(J1460,SICODI!$G$3:$K$2404,2,FALSE))</f>
        <v>POSTE DE CONCRETO ARMADO DE 13/300/150/345</v>
      </c>
      <c r="L1460" s="142">
        <f t="shared" si="63"/>
        <v>0.52</v>
      </c>
    </row>
    <row r="1461" spans="1:12" x14ac:dyDescent="0.25">
      <c r="A1461" s="53">
        <f>+'Info ELECTRONORTE'!A1429</f>
        <v>1425</v>
      </c>
      <c r="B1461" s="26" t="str">
        <f t="shared" si="64"/>
        <v>SICODI</v>
      </c>
      <c r="C1461" s="9" t="str">
        <f>+'Info ELECTRONORTE'!B1429</f>
        <v>LAMBAYEQUE</v>
      </c>
      <c r="D1461" s="9" t="str">
        <f>+'Info ELECTRONORTE'!C1429</f>
        <v>CUMBIL - CHICLAYO</v>
      </c>
      <c r="E1461" s="9" t="str">
        <f>+'Info ELECTRONORTE'!D1429</f>
        <v>CHICLAYO</v>
      </c>
      <c r="F1461" s="9" t="str">
        <f>+'Info ELECTRONORTE'!I1429</f>
        <v>Media Tension</v>
      </c>
      <c r="G1461" s="9">
        <f>+'Info ELECTRONORTE'!K1429</f>
        <v>13</v>
      </c>
      <c r="H1461" s="9" t="str">
        <f>+'Info ELECTRONORTE'!L1429</f>
        <v>Postes</v>
      </c>
      <c r="I1461" s="9" t="str">
        <f>+'Info ELECTRONORTE'!M1429</f>
        <v>Concreto</v>
      </c>
      <c r="J1461" s="9" t="str">
        <f>+'Info ELECTRONORTE'!N1429</f>
        <v>PPC19</v>
      </c>
      <c r="K1461" s="9" t="str">
        <f>+IF(B1461="MOD INV_2018","Según corresponda",VLOOKUP(J1461,SICODI!$G$3:$K$2404,2,FALSE))</f>
        <v>POSTE DE CONCRETO ARMADO DE 13/300/150/345</v>
      </c>
      <c r="L1461" s="142">
        <f t="shared" si="63"/>
        <v>0.52</v>
      </c>
    </row>
    <row r="1462" spans="1:12" x14ac:dyDescent="0.25">
      <c r="A1462" s="53">
        <f>+'Info ELECTRONORTE'!A1430</f>
        <v>1426</v>
      </c>
      <c r="B1462" s="26" t="str">
        <f t="shared" si="64"/>
        <v>SICODI</v>
      </c>
      <c r="C1462" s="9" t="str">
        <f>+'Info ELECTRONORTE'!B1430</f>
        <v>LAMBAYEQUE</v>
      </c>
      <c r="D1462" s="9" t="str">
        <f>+'Info ELECTRONORTE'!C1430</f>
        <v>CUMBIL - CHICLAYO</v>
      </c>
      <c r="E1462" s="9" t="str">
        <f>+'Info ELECTRONORTE'!D1430</f>
        <v>CHICLAYO</v>
      </c>
      <c r="F1462" s="9" t="str">
        <f>+'Info ELECTRONORTE'!I1430</f>
        <v>Media Tension</v>
      </c>
      <c r="G1462" s="9">
        <f>+'Info ELECTRONORTE'!K1430</f>
        <v>13</v>
      </c>
      <c r="H1462" s="9" t="str">
        <f>+'Info ELECTRONORTE'!L1430</f>
        <v>Postes</v>
      </c>
      <c r="I1462" s="9" t="str">
        <f>+'Info ELECTRONORTE'!M1430</f>
        <v>Concreto</v>
      </c>
      <c r="J1462" s="9" t="str">
        <f>+'Info ELECTRONORTE'!N1430</f>
        <v>PPC19</v>
      </c>
      <c r="K1462" s="9" t="str">
        <f>+IF(B1462="MOD INV_2018","Según corresponda",VLOOKUP(J1462,SICODI!$G$3:$K$2404,2,FALSE))</f>
        <v>POSTE DE CONCRETO ARMADO DE 13/300/150/345</v>
      </c>
      <c r="L1462" s="142">
        <f t="shared" si="63"/>
        <v>0.52</v>
      </c>
    </row>
    <row r="1463" spans="1:12" x14ac:dyDescent="0.25">
      <c r="A1463" s="53">
        <f>+'Info ELECTRONORTE'!A1431</f>
        <v>1427</v>
      </c>
      <c r="B1463" s="26" t="str">
        <f t="shared" si="64"/>
        <v>SICODI</v>
      </c>
      <c r="C1463" s="9" t="str">
        <f>+'Info ELECTRONORTE'!B1431</f>
        <v>LAMBAYEQUE</v>
      </c>
      <c r="D1463" s="9" t="str">
        <f>+'Info ELECTRONORTE'!C1431</f>
        <v>CUMBIL - CHICLAYO</v>
      </c>
      <c r="E1463" s="9" t="str">
        <f>+'Info ELECTRONORTE'!D1431</f>
        <v>CHICLAYO</v>
      </c>
      <c r="F1463" s="9" t="str">
        <f>+'Info ELECTRONORTE'!I1431</f>
        <v>Media Tension</v>
      </c>
      <c r="G1463" s="9">
        <f>+'Info ELECTRONORTE'!K1431</f>
        <v>13</v>
      </c>
      <c r="H1463" s="9" t="str">
        <f>+'Info ELECTRONORTE'!L1431</f>
        <v>Postes</v>
      </c>
      <c r="I1463" s="9" t="str">
        <f>+'Info ELECTRONORTE'!M1431</f>
        <v>Concreto</v>
      </c>
      <c r="J1463" s="9" t="str">
        <f>+'Info ELECTRONORTE'!N1431</f>
        <v>PPC19</v>
      </c>
      <c r="K1463" s="9" t="str">
        <f>+IF(B1463="MOD INV_2018","Según corresponda",VLOOKUP(J1463,SICODI!$G$3:$K$2404,2,FALSE))</f>
        <v>POSTE DE CONCRETO ARMADO DE 13/300/150/345</v>
      </c>
      <c r="L1463" s="142">
        <f t="shared" si="63"/>
        <v>0.52</v>
      </c>
    </row>
    <row r="1464" spans="1:12" x14ac:dyDescent="0.25">
      <c r="A1464" s="53">
        <f>+'Info ELECTRONORTE'!A1432</f>
        <v>1428</v>
      </c>
      <c r="B1464" s="26" t="str">
        <f t="shared" si="64"/>
        <v>SICODI</v>
      </c>
      <c r="C1464" s="9" t="str">
        <f>+'Info ELECTRONORTE'!B1432</f>
        <v>LAMBAYEQUE</v>
      </c>
      <c r="D1464" s="9" t="str">
        <f>+'Info ELECTRONORTE'!C1432</f>
        <v>CUMBIL - CHICLAYO</v>
      </c>
      <c r="E1464" s="9" t="str">
        <f>+'Info ELECTRONORTE'!D1432</f>
        <v>CHICLAYO</v>
      </c>
      <c r="F1464" s="9" t="str">
        <f>+'Info ELECTRONORTE'!I1432</f>
        <v>Media Tension</v>
      </c>
      <c r="G1464" s="9">
        <f>+'Info ELECTRONORTE'!K1432</f>
        <v>13</v>
      </c>
      <c r="H1464" s="9" t="str">
        <f>+'Info ELECTRONORTE'!L1432</f>
        <v>Postes</v>
      </c>
      <c r="I1464" s="9" t="str">
        <f>+'Info ELECTRONORTE'!M1432</f>
        <v>Concreto</v>
      </c>
      <c r="J1464" s="9" t="str">
        <f>+'Info ELECTRONORTE'!N1432</f>
        <v>PPC19</v>
      </c>
      <c r="K1464" s="9" t="str">
        <f>+IF(B1464="MOD INV_2018","Según corresponda",VLOOKUP(J1464,SICODI!$G$3:$K$2404,2,FALSE))</f>
        <v>POSTE DE CONCRETO ARMADO DE 13/300/150/345</v>
      </c>
      <c r="L1464" s="142">
        <f t="shared" si="63"/>
        <v>0.52</v>
      </c>
    </row>
    <row r="1465" spans="1:12" x14ac:dyDescent="0.25">
      <c r="A1465" s="53">
        <f>+'Info ELECTRONORTE'!A1433</f>
        <v>1429</v>
      </c>
      <c r="B1465" s="26" t="str">
        <f t="shared" si="64"/>
        <v>SICODI</v>
      </c>
      <c r="C1465" s="9" t="str">
        <f>+'Info ELECTRONORTE'!B1433</f>
        <v>LAMBAYEQUE</v>
      </c>
      <c r="D1465" s="9" t="str">
        <f>+'Info ELECTRONORTE'!C1433</f>
        <v>CUMBIL - CHICLAYO</v>
      </c>
      <c r="E1465" s="9" t="str">
        <f>+'Info ELECTRONORTE'!D1433</f>
        <v>CHICLAYO</v>
      </c>
      <c r="F1465" s="9" t="str">
        <f>+'Info ELECTRONORTE'!I1433</f>
        <v>Media Tension</v>
      </c>
      <c r="G1465" s="9">
        <f>+'Info ELECTRONORTE'!K1433</f>
        <v>13</v>
      </c>
      <c r="H1465" s="9" t="str">
        <f>+'Info ELECTRONORTE'!L1433</f>
        <v>Postes</v>
      </c>
      <c r="I1465" s="9" t="str">
        <f>+'Info ELECTRONORTE'!M1433</f>
        <v>Concreto</v>
      </c>
      <c r="J1465" s="9" t="str">
        <f>+'Info ELECTRONORTE'!N1433</f>
        <v>PPC19</v>
      </c>
      <c r="K1465" s="9" t="str">
        <f>+IF(B1465="MOD INV_2018","Según corresponda",VLOOKUP(J1465,SICODI!$G$3:$K$2404,2,FALSE))</f>
        <v>POSTE DE CONCRETO ARMADO DE 13/300/150/345</v>
      </c>
      <c r="L1465" s="142">
        <f t="shared" si="63"/>
        <v>0.52</v>
      </c>
    </row>
    <row r="1466" spans="1:12" x14ac:dyDescent="0.25">
      <c r="A1466" s="53">
        <f>+'Info ELECTRONORTE'!A1434</f>
        <v>1430</v>
      </c>
      <c r="B1466" s="26" t="str">
        <f t="shared" si="64"/>
        <v>SICODI</v>
      </c>
      <c r="C1466" s="9" t="str">
        <f>+'Info ELECTRONORTE'!B1434</f>
        <v>LAMBAYEQUE</v>
      </c>
      <c r="D1466" s="9" t="str">
        <f>+'Info ELECTRONORTE'!C1434</f>
        <v>CUMBIL - CHICLAYO</v>
      </c>
      <c r="E1466" s="9" t="str">
        <f>+'Info ELECTRONORTE'!D1434</f>
        <v>CHICLAYO</v>
      </c>
      <c r="F1466" s="9" t="str">
        <f>+'Info ELECTRONORTE'!I1434</f>
        <v>Media Tension</v>
      </c>
      <c r="G1466" s="9">
        <f>+'Info ELECTRONORTE'!K1434</f>
        <v>13</v>
      </c>
      <c r="H1466" s="9" t="str">
        <f>+'Info ELECTRONORTE'!L1434</f>
        <v>Postes</v>
      </c>
      <c r="I1466" s="9" t="str">
        <f>+'Info ELECTRONORTE'!M1434</f>
        <v>Concreto</v>
      </c>
      <c r="J1466" s="9" t="str">
        <f>+'Info ELECTRONORTE'!N1434</f>
        <v>PPC19</v>
      </c>
      <c r="K1466" s="9" t="str">
        <f>+IF(B1466="MOD INV_2018","Según corresponda",VLOOKUP(J1466,SICODI!$G$3:$K$2404,2,FALSE))</f>
        <v>POSTE DE CONCRETO ARMADO DE 13/300/150/345</v>
      </c>
      <c r="L1466" s="142">
        <f t="shared" si="63"/>
        <v>0.52</v>
      </c>
    </row>
    <row r="1467" spans="1:12" x14ac:dyDescent="0.25">
      <c r="A1467" s="53">
        <f>+'Info ELECTRONORTE'!A1435</f>
        <v>1431</v>
      </c>
      <c r="B1467" s="26" t="str">
        <f t="shared" si="64"/>
        <v>SICODI</v>
      </c>
      <c r="C1467" s="9" t="str">
        <f>+'Info ELECTRONORTE'!B1435</f>
        <v>LAMBAYEQUE</v>
      </c>
      <c r="D1467" s="9" t="str">
        <f>+'Info ELECTRONORTE'!C1435</f>
        <v>CUMBIL - CHICLAYO</v>
      </c>
      <c r="E1467" s="9" t="str">
        <f>+'Info ELECTRONORTE'!D1435</f>
        <v>CHICLAYO</v>
      </c>
      <c r="F1467" s="9" t="str">
        <f>+'Info ELECTRONORTE'!I1435</f>
        <v>Media Tension</v>
      </c>
      <c r="G1467" s="9">
        <f>+'Info ELECTRONORTE'!K1435</f>
        <v>13</v>
      </c>
      <c r="H1467" s="9" t="str">
        <f>+'Info ELECTRONORTE'!L1435</f>
        <v>Postes</v>
      </c>
      <c r="I1467" s="9" t="str">
        <f>+'Info ELECTRONORTE'!M1435</f>
        <v>Concreto</v>
      </c>
      <c r="J1467" s="9" t="str">
        <f>+'Info ELECTRONORTE'!N1435</f>
        <v>PPC19</v>
      </c>
      <c r="K1467" s="9" t="str">
        <f>+IF(B1467="MOD INV_2018","Según corresponda",VLOOKUP(J1467,SICODI!$G$3:$K$2404,2,FALSE))</f>
        <v>POSTE DE CONCRETO ARMADO DE 13/300/150/345</v>
      </c>
      <c r="L1467" s="142">
        <f t="shared" si="63"/>
        <v>0.52</v>
      </c>
    </row>
    <row r="1468" spans="1:12" x14ac:dyDescent="0.25">
      <c r="A1468" s="53">
        <f>+'Info ELECTRONORTE'!A1436</f>
        <v>1432</v>
      </c>
      <c r="B1468" s="26" t="str">
        <f t="shared" si="64"/>
        <v>SICODI</v>
      </c>
      <c r="C1468" s="9" t="str">
        <f>+'Info ELECTRONORTE'!B1436</f>
        <v>LAMBAYEQUE</v>
      </c>
      <c r="D1468" s="9" t="str">
        <f>+'Info ELECTRONORTE'!C1436</f>
        <v>CUMBIL - CHICLAYO</v>
      </c>
      <c r="E1468" s="9" t="str">
        <f>+'Info ELECTRONORTE'!D1436</f>
        <v>CHICLAYO</v>
      </c>
      <c r="F1468" s="9" t="str">
        <f>+'Info ELECTRONORTE'!I1436</f>
        <v>Media Tension</v>
      </c>
      <c r="G1468" s="9">
        <f>+'Info ELECTRONORTE'!K1436</f>
        <v>13</v>
      </c>
      <c r="H1468" s="9" t="str">
        <f>+'Info ELECTRONORTE'!L1436</f>
        <v>Postes</v>
      </c>
      <c r="I1468" s="9" t="str">
        <f>+'Info ELECTRONORTE'!M1436</f>
        <v>Concreto</v>
      </c>
      <c r="J1468" s="9" t="str">
        <f>+'Info ELECTRONORTE'!N1436</f>
        <v>PPC19</v>
      </c>
      <c r="K1468" s="9" t="str">
        <f>+IF(B1468="MOD INV_2018","Según corresponda",VLOOKUP(J1468,SICODI!$G$3:$K$2404,2,FALSE))</f>
        <v>POSTE DE CONCRETO ARMADO DE 13/300/150/345</v>
      </c>
      <c r="L1468" s="142">
        <f t="shared" si="63"/>
        <v>0.52</v>
      </c>
    </row>
    <row r="1469" spans="1:12" x14ac:dyDescent="0.25">
      <c r="A1469" s="53">
        <f>+'Info ELECTRONORTE'!A1437</f>
        <v>1433</v>
      </c>
      <c r="B1469" s="26" t="str">
        <f t="shared" si="64"/>
        <v>SICODI</v>
      </c>
      <c r="C1469" s="9" t="str">
        <f>+'Info ELECTRONORTE'!B1437</f>
        <v>LAMBAYEQUE</v>
      </c>
      <c r="D1469" s="9" t="str">
        <f>+'Info ELECTRONORTE'!C1437</f>
        <v>CUMBIL - CHICLAYO</v>
      </c>
      <c r="E1469" s="9" t="str">
        <f>+'Info ELECTRONORTE'!D1437</f>
        <v>CHICLAYO</v>
      </c>
      <c r="F1469" s="9" t="str">
        <f>+'Info ELECTRONORTE'!I1437</f>
        <v>Media Tension</v>
      </c>
      <c r="G1469" s="9">
        <f>+'Info ELECTRONORTE'!K1437</f>
        <v>13</v>
      </c>
      <c r="H1469" s="9" t="str">
        <f>+'Info ELECTRONORTE'!L1437</f>
        <v>Postes</v>
      </c>
      <c r="I1469" s="9" t="str">
        <f>+'Info ELECTRONORTE'!M1437</f>
        <v>Concreto</v>
      </c>
      <c r="J1469" s="9" t="str">
        <f>+'Info ELECTRONORTE'!N1437</f>
        <v>PPC19</v>
      </c>
      <c r="K1469" s="9" t="str">
        <f>+IF(B1469="MOD INV_2018","Según corresponda",VLOOKUP(J1469,SICODI!$G$3:$K$2404,2,FALSE))</f>
        <v>POSTE DE CONCRETO ARMADO DE 13/300/150/345</v>
      </c>
      <c r="L1469" s="142">
        <f t="shared" si="63"/>
        <v>0.52</v>
      </c>
    </row>
    <row r="1470" spans="1:12" x14ac:dyDescent="0.25">
      <c r="A1470" s="53">
        <f>+'Info ELECTRONORTE'!A1438</f>
        <v>1434</v>
      </c>
      <c r="B1470" s="26" t="str">
        <f t="shared" si="64"/>
        <v>SICODI</v>
      </c>
      <c r="C1470" s="9" t="str">
        <f>+'Info ELECTRONORTE'!B1438</f>
        <v>LAMBAYEQUE</v>
      </c>
      <c r="D1470" s="9" t="str">
        <f>+'Info ELECTRONORTE'!C1438</f>
        <v>CUMBIL - CHICLAYO</v>
      </c>
      <c r="E1470" s="9" t="str">
        <f>+'Info ELECTRONORTE'!D1438</f>
        <v>CHICLAYO</v>
      </c>
      <c r="F1470" s="9" t="str">
        <f>+'Info ELECTRONORTE'!I1438</f>
        <v>Media Tension</v>
      </c>
      <c r="G1470" s="9">
        <f>+'Info ELECTRONORTE'!K1438</f>
        <v>13</v>
      </c>
      <c r="H1470" s="9" t="str">
        <f>+'Info ELECTRONORTE'!L1438</f>
        <v>Postes</v>
      </c>
      <c r="I1470" s="9" t="str">
        <f>+'Info ELECTRONORTE'!M1438</f>
        <v>Concreto</v>
      </c>
      <c r="J1470" s="9" t="str">
        <f>+'Info ELECTRONORTE'!N1438</f>
        <v>PPC19</v>
      </c>
      <c r="K1470" s="9" t="str">
        <f>+IF(B1470="MOD INV_2018","Según corresponda",VLOOKUP(J1470,SICODI!$G$3:$K$2404,2,FALSE))</f>
        <v>POSTE DE CONCRETO ARMADO DE 13/300/150/345</v>
      </c>
      <c r="L1470" s="142">
        <f t="shared" si="63"/>
        <v>0.52</v>
      </c>
    </row>
    <row r="1471" spans="1:12" x14ac:dyDescent="0.25">
      <c r="A1471" s="53">
        <f>+'Info ELECTRONORTE'!A1439</f>
        <v>1435</v>
      </c>
      <c r="B1471" s="26" t="str">
        <f t="shared" si="64"/>
        <v>SICODI</v>
      </c>
      <c r="C1471" s="9" t="str">
        <f>+'Info ELECTRONORTE'!B1439</f>
        <v>LAMBAYEQUE</v>
      </c>
      <c r="D1471" s="9" t="str">
        <f>+'Info ELECTRONORTE'!C1439</f>
        <v>CUMBIL - CHICLAYO</v>
      </c>
      <c r="E1471" s="9" t="str">
        <f>+'Info ELECTRONORTE'!D1439</f>
        <v>CHICLAYO</v>
      </c>
      <c r="F1471" s="9" t="str">
        <f>+'Info ELECTRONORTE'!I1439</f>
        <v>Media Tension</v>
      </c>
      <c r="G1471" s="9">
        <f>+'Info ELECTRONORTE'!K1439</f>
        <v>12</v>
      </c>
      <c r="H1471" s="9" t="str">
        <f>+'Info ELECTRONORTE'!L1439</f>
        <v>Postes</v>
      </c>
      <c r="I1471" s="9" t="str">
        <f>+'Info ELECTRONORTE'!M1439</f>
        <v>Concreto</v>
      </c>
      <c r="J1471" s="9" t="str">
        <f>+'Info ELECTRONORTE'!N1439</f>
        <v>PPC16</v>
      </c>
      <c r="K1471" s="9" t="str">
        <f>+IF(B1471="MOD INV_2018","Según corresponda",VLOOKUP(J1471,SICODI!$G$3:$K$2404,2,FALSE))</f>
        <v>POSTE DE CONCRETO ARMADO DE 12/300/150/330</v>
      </c>
      <c r="L1471" s="142">
        <f t="shared" si="63"/>
        <v>0.52</v>
      </c>
    </row>
    <row r="1472" spans="1:12" x14ac:dyDescent="0.25">
      <c r="A1472" s="53">
        <f>+'Info ELECTRONORTE'!A1440</f>
        <v>1436</v>
      </c>
      <c r="B1472" s="26" t="str">
        <f t="shared" si="64"/>
        <v>SICODI</v>
      </c>
      <c r="C1472" s="9" t="str">
        <f>+'Info ELECTRONORTE'!B1440</f>
        <v>LAMBAYEQUE</v>
      </c>
      <c r="D1472" s="9" t="str">
        <f>+'Info ELECTRONORTE'!C1440</f>
        <v>CHICLAYO - FERREÑAFE</v>
      </c>
      <c r="E1472" s="9" t="str">
        <f>+'Info ELECTRONORTE'!D1440</f>
        <v>CHICLAYO</v>
      </c>
      <c r="F1472" s="9" t="str">
        <f>+'Info ELECTRONORTE'!I1440</f>
        <v>Media Tension</v>
      </c>
      <c r="G1472" s="9">
        <f>+'Info ELECTRONORTE'!K1440</f>
        <v>12</v>
      </c>
      <c r="H1472" s="9" t="str">
        <f>+'Info ELECTRONORTE'!L1440</f>
        <v>Postes</v>
      </c>
      <c r="I1472" s="9" t="str">
        <f>+'Info ELECTRONORTE'!M1440</f>
        <v>Concreto</v>
      </c>
      <c r="J1472" s="9" t="str">
        <f>+'Info ELECTRONORTE'!N1440</f>
        <v>PPC16</v>
      </c>
      <c r="K1472" s="9" t="str">
        <f>+IF(B1472="MOD INV_2018","Según corresponda",VLOOKUP(J1472,SICODI!$G$3:$K$2404,2,FALSE))</f>
        <v>POSTE DE CONCRETO ARMADO DE 12/300/150/330</v>
      </c>
      <c r="L1472" s="142">
        <f t="shared" si="63"/>
        <v>0.52</v>
      </c>
    </row>
    <row r="1473" spans="1:12" x14ac:dyDescent="0.25">
      <c r="A1473" s="53">
        <f>+'Info ELECTRONORTE'!A1441</f>
        <v>1437</v>
      </c>
      <c r="B1473" s="26" t="str">
        <f t="shared" si="64"/>
        <v>SICODI</v>
      </c>
      <c r="C1473" s="9" t="str">
        <f>+'Info ELECTRONORTE'!B1441</f>
        <v>LAMBAYEQUE</v>
      </c>
      <c r="D1473" s="9" t="str">
        <f>+'Info ELECTRONORTE'!C1441</f>
        <v>CHICLAYO - FERREÑAFE</v>
      </c>
      <c r="E1473" s="9" t="str">
        <f>+'Info ELECTRONORTE'!D1441</f>
        <v>CHICLAYO</v>
      </c>
      <c r="F1473" s="9" t="str">
        <f>+'Info ELECTRONORTE'!I1441</f>
        <v>Media Tension</v>
      </c>
      <c r="G1473" s="9">
        <f>+'Info ELECTRONORTE'!K1441</f>
        <v>13</v>
      </c>
      <c r="H1473" s="9" t="str">
        <f>+'Info ELECTRONORTE'!L1441</f>
        <v>Postes</v>
      </c>
      <c r="I1473" s="9" t="str">
        <f>+'Info ELECTRONORTE'!M1441</f>
        <v>Concreto</v>
      </c>
      <c r="J1473" s="9" t="str">
        <f>+'Info ELECTRONORTE'!N1441</f>
        <v>PPC19</v>
      </c>
      <c r="K1473" s="9" t="str">
        <f>+IF(B1473="MOD INV_2018","Según corresponda",VLOOKUP(J1473,SICODI!$G$3:$K$2404,2,FALSE))</f>
        <v>POSTE DE CONCRETO ARMADO DE 13/300/150/345</v>
      </c>
      <c r="L1473" s="142">
        <f t="shared" si="63"/>
        <v>0.52</v>
      </c>
    </row>
    <row r="1474" spans="1:12" x14ac:dyDescent="0.25">
      <c r="A1474" s="53">
        <f>+'Info ELECTRONORTE'!A1442</f>
        <v>1438</v>
      </c>
      <c r="B1474" s="26" t="str">
        <f t="shared" si="64"/>
        <v>SICODI</v>
      </c>
      <c r="C1474" s="9" t="str">
        <f>+'Info ELECTRONORTE'!B1442</f>
        <v>LAMBAYEQUE</v>
      </c>
      <c r="D1474" s="9" t="str">
        <f>+'Info ELECTRONORTE'!C1442</f>
        <v>CHICLAYO - FERREÑAFE</v>
      </c>
      <c r="E1474" s="9" t="str">
        <f>+'Info ELECTRONORTE'!D1442</f>
        <v>CHICLAYO</v>
      </c>
      <c r="F1474" s="9" t="str">
        <f>+'Info ELECTRONORTE'!I1442</f>
        <v>Media Tension</v>
      </c>
      <c r="G1474" s="9">
        <f>+'Info ELECTRONORTE'!K1442</f>
        <v>13</v>
      </c>
      <c r="H1474" s="9" t="str">
        <f>+'Info ELECTRONORTE'!L1442</f>
        <v>Postes</v>
      </c>
      <c r="I1474" s="9" t="str">
        <f>+'Info ELECTRONORTE'!M1442</f>
        <v>Concreto</v>
      </c>
      <c r="J1474" s="9" t="str">
        <f>+'Info ELECTRONORTE'!N1442</f>
        <v>PPC19</v>
      </c>
      <c r="K1474" s="9" t="str">
        <f>+IF(B1474="MOD INV_2018","Según corresponda",VLOOKUP(J1474,SICODI!$G$3:$K$2404,2,FALSE))</f>
        <v>POSTE DE CONCRETO ARMADO DE 13/300/150/345</v>
      </c>
      <c r="L1474" s="142">
        <f t="shared" si="63"/>
        <v>0.52</v>
      </c>
    </row>
    <row r="1475" spans="1:12" x14ac:dyDescent="0.25">
      <c r="A1475" s="53">
        <f>+'Info ELECTRONORTE'!A1443</f>
        <v>1439</v>
      </c>
      <c r="B1475" s="26" t="str">
        <f t="shared" si="64"/>
        <v>SICODI</v>
      </c>
      <c r="C1475" s="9" t="str">
        <f>+'Info ELECTRONORTE'!B1443</f>
        <v>LAMBAYEQUE</v>
      </c>
      <c r="D1475" s="9" t="str">
        <f>+'Info ELECTRONORTE'!C1443</f>
        <v>CHICLAYO - FERREÑAFE</v>
      </c>
      <c r="E1475" s="9" t="str">
        <f>+'Info ELECTRONORTE'!D1443</f>
        <v>CHICLAYO</v>
      </c>
      <c r="F1475" s="9" t="str">
        <f>+'Info ELECTRONORTE'!I1443</f>
        <v>Media Tension</v>
      </c>
      <c r="G1475" s="9">
        <f>+'Info ELECTRONORTE'!K1443</f>
        <v>13</v>
      </c>
      <c r="H1475" s="9" t="str">
        <f>+'Info ELECTRONORTE'!L1443</f>
        <v>Postes</v>
      </c>
      <c r="I1475" s="9" t="str">
        <f>+'Info ELECTRONORTE'!M1443</f>
        <v>Concreto</v>
      </c>
      <c r="J1475" s="9" t="str">
        <f>+'Info ELECTRONORTE'!N1443</f>
        <v>PPC19</v>
      </c>
      <c r="K1475" s="9" t="str">
        <f>+IF(B1475="MOD INV_2018","Según corresponda",VLOOKUP(J1475,SICODI!$G$3:$K$2404,2,FALSE))</f>
        <v>POSTE DE CONCRETO ARMADO DE 13/300/150/345</v>
      </c>
      <c r="L1475" s="142">
        <f t="shared" si="63"/>
        <v>0.52</v>
      </c>
    </row>
    <row r="1476" spans="1:12" x14ac:dyDescent="0.25">
      <c r="A1476" s="53">
        <f>+'Info ELECTRONORTE'!A1444</f>
        <v>1440</v>
      </c>
      <c r="B1476" s="26" t="str">
        <f t="shared" si="64"/>
        <v>SICODI</v>
      </c>
      <c r="C1476" s="9" t="str">
        <f>+'Info ELECTRONORTE'!B1444</f>
        <v>LAMBAYEQUE</v>
      </c>
      <c r="D1476" s="9" t="str">
        <f>+'Info ELECTRONORTE'!C1444</f>
        <v>CHICLAYO - FERREÑAFE</v>
      </c>
      <c r="E1476" s="9" t="str">
        <f>+'Info ELECTRONORTE'!D1444</f>
        <v>CHICLAYO</v>
      </c>
      <c r="F1476" s="9" t="str">
        <f>+'Info ELECTRONORTE'!I1444</f>
        <v>Media Tension</v>
      </c>
      <c r="G1476" s="9">
        <f>+'Info ELECTRONORTE'!K1444</f>
        <v>13</v>
      </c>
      <c r="H1476" s="9" t="str">
        <f>+'Info ELECTRONORTE'!L1444</f>
        <v>Postes</v>
      </c>
      <c r="I1476" s="9" t="str">
        <f>+'Info ELECTRONORTE'!M1444</f>
        <v>Concreto</v>
      </c>
      <c r="J1476" s="9" t="str">
        <f>+'Info ELECTRONORTE'!N1444</f>
        <v>PPC19</v>
      </c>
      <c r="K1476" s="9" t="str">
        <f>+IF(B1476="MOD INV_2018","Según corresponda",VLOOKUP(J1476,SICODI!$G$3:$K$2404,2,FALSE))</f>
        <v>POSTE DE CONCRETO ARMADO DE 13/300/150/345</v>
      </c>
      <c r="L1476" s="142">
        <f t="shared" si="63"/>
        <v>0.52</v>
      </c>
    </row>
    <row r="1477" spans="1:12" x14ac:dyDescent="0.25">
      <c r="A1477" s="53">
        <f>+'Info ELECTRONORTE'!A1445</f>
        <v>1441</v>
      </c>
      <c r="B1477" s="26" t="str">
        <f t="shared" si="64"/>
        <v>SICODI</v>
      </c>
      <c r="C1477" s="9" t="str">
        <f>+'Info ELECTRONORTE'!B1445</f>
        <v>LAMBAYEQUE</v>
      </c>
      <c r="D1477" s="9" t="str">
        <f>+'Info ELECTRONORTE'!C1445</f>
        <v>CHICLAYO - FERREÑAFE</v>
      </c>
      <c r="E1477" s="9" t="str">
        <f>+'Info ELECTRONORTE'!D1445</f>
        <v>CHICLAYO</v>
      </c>
      <c r="F1477" s="9" t="str">
        <f>+'Info ELECTRONORTE'!I1445</f>
        <v>Media Tension</v>
      </c>
      <c r="G1477" s="9">
        <f>+'Info ELECTRONORTE'!K1445</f>
        <v>13</v>
      </c>
      <c r="H1477" s="9" t="str">
        <f>+'Info ELECTRONORTE'!L1445</f>
        <v>Postes</v>
      </c>
      <c r="I1477" s="9" t="str">
        <f>+'Info ELECTRONORTE'!M1445</f>
        <v>Concreto</v>
      </c>
      <c r="J1477" s="9" t="str">
        <f>+'Info ELECTRONORTE'!N1445</f>
        <v>PPC19</v>
      </c>
      <c r="K1477" s="9" t="str">
        <f>+IF(B1477="MOD INV_2018","Según corresponda",VLOOKUP(J1477,SICODI!$G$3:$K$2404,2,FALSE))</f>
        <v>POSTE DE CONCRETO ARMADO DE 13/300/150/345</v>
      </c>
      <c r="L1477" s="142">
        <f t="shared" si="63"/>
        <v>0.52</v>
      </c>
    </row>
    <row r="1478" spans="1:12" x14ac:dyDescent="0.25">
      <c r="A1478" s="53">
        <f>+'Info ELECTRONORTE'!A1446</f>
        <v>1442</v>
      </c>
      <c r="B1478" s="26" t="str">
        <f t="shared" si="64"/>
        <v>SICODI</v>
      </c>
      <c r="C1478" s="9" t="str">
        <f>+'Info ELECTRONORTE'!B1446</f>
        <v>LAMBAYEQUE</v>
      </c>
      <c r="D1478" s="9" t="str">
        <f>+'Info ELECTRONORTE'!C1446</f>
        <v>CHICLAYO - FERREÑAFE</v>
      </c>
      <c r="E1478" s="9" t="str">
        <f>+'Info ELECTRONORTE'!D1446</f>
        <v>CHICLAYO</v>
      </c>
      <c r="F1478" s="9" t="str">
        <f>+'Info ELECTRONORTE'!I1446</f>
        <v>Media Tension</v>
      </c>
      <c r="G1478" s="9">
        <f>+'Info ELECTRONORTE'!K1446</f>
        <v>13</v>
      </c>
      <c r="H1478" s="9" t="str">
        <f>+'Info ELECTRONORTE'!L1446</f>
        <v>Postes</v>
      </c>
      <c r="I1478" s="9" t="str">
        <f>+'Info ELECTRONORTE'!M1446</f>
        <v>Concreto</v>
      </c>
      <c r="J1478" s="9" t="str">
        <f>+'Info ELECTRONORTE'!N1446</f>
        <v>PPC19</v>
      </c>
      <c r="K1478" s="9" t="str">
        <f>+IF(B1478="MOD INV_2018","Según corresponda",VLOOKUP(J1478,SICODI!$G$3:$K$2404,2,FALSE))</f>
        <v>POSTE DE CONCRETO ARMADO DE 13/300/150/345</v>
      </c>
      <c r="L1478" s="142">
        <f t="shared" si="63"/>
        <v>0.52</v>
      </c>
    </row>
    <row r="1479" spans="1:12" x14ac:dyDescent="0.25">
      <c r="A1479" s="53">
        <f>+'Info ELECTRONORTE'!A1447</f>
        <v>1443</v>
      </c>
      <c r="B1479" s="26" t="str">
        <f t="shared" si="64"/>
        <v>SICODI</v>
      </c>
      <c r="C1479" s="9" t="str">
        <f>+'Info ELECTRONORTE'!B1447</f>
        <v>LAMBAYEQUE</v>
      </c>
      <c r="D1479" s="9" t="str">
        <f>+'Info ELECTRONORTE'!C1447</f>
        <v>CHICLAYO - FERREÑAFE</v>
      </c>
      <c r="E1479" s="9" t="str">
        <f>+'Info ELECTRONORTE'!D1447</f>
        <v>CHICLAYO</v>
      </c>
      <c r="F1479" s="9" t="str">
        <f>+'Info ELECTRONORTE'!I1447</f>
        <v>Media Tension</v>
      </c>
      <c r="G1479" s="9">
        <f>+'Info ELECTRONORTE'!K1447</f>
        <v>13</v>
      </c>
      <c r="H1479" s="9" t="str">
        <f>+'Info ELECTRONORTE'!L1447</f>
        <v>Postes</v>
      </c>
      <c r="I1479" s="9" t="str">
        <f>+'Info ELECTRONORTE'!M1447</f>
        <v>Concreto</v>
      </c>
      <c r="J1479" s="9" t="str">
        <f>+'Info ELECTRONORTE'!N1447</f>
        <v>PPC19</v>
      </c>
      <c r="K1479" s="9" t="str">
        <f>+IF(B1479="MOD INV_2018","Según corresponda",VLOOKUP(J1479,SICODI!$G$3:$K$2404,2,FALSE))</f>
        <v>POSTE DE CONCRETO ARMADO DE 13/300/150/345</v>
      </c>
      <c r="L1479" s="142">
        <f t="shared" si="63"/>
        <v>0.52</v>
      </c>
    </row>
    <row r="1480" spans="1:12" x14ac:dyDescent="0.25">
      <c r="A1480" s="53">
        <f>+'Info ELECTRONORTE'!A1448</f>
        <v>1444</v>
      </c>
      <c r="B1480" s="26" t="str">
        <f t="shared" si="64"/>
        <v>SICODI</v>
      </c>
      <c r="C1480" s="9" t="str">
        <f>+'Info ELECTRONORTE'!B1448</f>
        <v>LAMBAYEQUE</v>
      </c>
      <c r="D1480" s="9" t="str">
        <f>+'Info ELECTRONORTE'!C1448</f>
        <v>CHICLAYO - FERREÑAFE</v>
      </c>
      <c r="E1480" s="9" t="str">
        <f>+'Info ELECTRONORTE'!D1448</f>
        <v>CHICLAYO</v>
      </c>
      <c r="F1480" s="9" t="str">
        <f>+'Info ELECTRONORTE'!I1448</f>
        <v>Media Tension</v>
      </c>
      <c r="G1480" s="9">
        <f>+'Info ELECTRONORTE'!K1448</f>
        <v>13</v>
      </c>
      <c r="H1480" s="9" t="str">
        <f>+'Info ELECTRONORTE'!L1448</f>
        <v>Postes</v>
      </c>
      <c r="I1480" s="9" t="str">
        <f>+'Info ELECTRONORTE'!M1448</f>
        <v>Concreto</v>
      </c>
      <c r="J1480" s="9" t="str">
        <f>+'Info ELECTRONORTE'!N1448</f>
        <v>PPC19</v>
      </c>
      <c r="K1480" s="9" t="str">
        <f>+IF(B1480="MOD INV_2018","Según corresponda",VLOOKUP(J1480,SICODI!$G$3:$K$2404,2,FALSE))</f>
        <v>POSTE DE CONCRETO ARMADO DE 13/300/150/345</v>
      </c>
      <c r="L1480" s="142">
        <f t="shared" si="63"/>
        <v>0.52</v>
      </c>
    </row>
    <row r="1481" spans="1:12" x14ac:dyDescent="0.25">
      <c r="A1481" s="53">
        <f>+'Info ELECTRONORTE'!A1449</f>
        <v>1445</v>
      </c>
      <c r="B1481" s="26" t="str">
        <f t="shared" si="64"/>
        <v>SICODI</v>
      </c>
      <c r="C1481" s="9" t="str">
        <f>+'Info ELECTRONORTE'!B1449</f>
        <v>LAMBAYEQUE</v>
      </c>
      <c r="D1481" s="9" t="str">
        <f>+'Info ELECTRONORTE'!C1449</f>
        <v>CHICLAYO - FERREÑAFE</v>
      </c>
      <c r="E1481" s="9" t="str">
        <f>+'Info ELECTRONORTE'!D1449</f>
        <v>CHICLAYO</v>
      </c>
      <c r="F1481" s="9" t="str">
        <f>+'Info ELECTRONORTE'!I1449</f>
        <v>Media Tension</v>
      </c>
      <c r="G1481" s="9">
        <f>+'Info ELECTRONORTE'!K1449</f>
        <v>13</v>
      </c>
      <c r="H1481" s="9" t="str">
        <f>+'Info ELECTRONORTE'!L1449</f>
        <v>Postes</v>
      </c>
      <c r="I1481" s="9" t="str">
        <f>+'Info ELECTRONORTE'!M1449</f>
        <v>Concreto</v>
      </c>
      <c r="J1481" s="9" t="str">
        <f>+'Info ELECTRONORTE'!N1449</f>
        <v>PPC19</v>
      </c>
      <c r="K1481" s="9" t="str">
        <f>+IF(B1481="MOD INV_2018","Según corresponda",VLOOKUP(J1481,SICODI!$G$3:$K$2404,2,FALSE))</f>
        <v>POSTE DE CONCRETO ARMADO DE 13/300/150/345</v>
      </c>
      <c r="L1481" s="142">
        <f t="shared" si="63"/>
        <v>0.52</v>
      </c>
    </row>
    <row r="1482" spans="1:12" x14ac:dyDescent="0.25">
      <c r="A1482" s="53">
        <f>+'Info ELECTRONORTE'!A1450</f>
        <v>1446</v>
      </c>
      <c r="B1482" s="26" t="str">
        <f t="shared" si="64"/>
        <v>SICODI</v>
      </c>
      <c r="C1482" s="9" t="str">
        <f>+'Info ELECTRONORTE'!B1450</f>
        <v>LAMBAYEQUE</v>
      </c>
      <c r="D1482" s="9" t="str">
        <f>+'Info ELECTRONORTE'!C1450</f>
        <v>CHICLAYO - FERREÑAFE</v>
      </c>
      <c r="E1482" s="9" t="str">
        <f>+'Info ELECTRONORTE'!D1450</f>
        <v>CHICLAYO</v>
      </c>
      <c r="F1482" s="9" t="str">
        <f>+'Info ELECTRONORTE'!I1450</f>
        <v>Media Tension</v>
      </c>
      <c r="G1482" s="9">
        <f>+'Info ELECTRONORTE'!K1450</f>
        <v>13</v>
      </c>
      <c r="H1482" s="9" t="str">
        <f>+'Info ELECTRONORTE'!L1450</f>
        <v>Postes</v>
      </c>
      <c r="I1482" s="9" t="str">
        <f>+'Info ELECTRONORTE'!M1450</f>
        <v>Concreto</v>
      </c>
      <c r="J1482" s="9" t="str">
        <f>+'Info ELECTRONORTE'!N1450</f>
        <v>PPC19</v>
      </c>
      <c r="K1482" s="9" t="str">
        <f>+IF(B1482="MOD INV_2018","Según corresponda",VLOOKUP(J1482,SICODI!$G$3:$K$2404,2,FALSE))</f>
        <v>POSTE DE CONCRETO ARMADO DE 13/300/150/345</v>
      </c>
      <c r="L1482" s="142">
        <f t="shared" si="63"/>
        <v>0.52</v>
      </c>
    </row>
    <row r="1483" spans="1:12" x14ac:dyDescent="0.25">
      <c r="A1483" s="53">
        <f>+'Info ELECTRONORTE'!A1451</f>
        <v>1447</v>
      </c>
      <c r="B1483" s="26" t="str">
        <f t="shared" si="64"/>
        <v>SICODI</v>
      </c>
      <c r="C1483" s="9" t="str">
        <f>+'Info ELECTRONORTE'!B1451</f>
        <v>LAMBAYEQUE</v>
      </c>
      <c r="D1483" s="9" t="str">
        <f>+'Info ELECTRONORTE'!C1451</f>
        <v>CHICLAYO - FERREÑAFE</v>
      </c>
      <c r="E1483" s="9" t="str">
        <f>+'Info ELECTRONORTE'!D1451</f>
        <v>CHICLAYO</v>
      </c>
      <c r="F1483" s="9" t="str">
        <f>+'Info ELECTRONORTE'!I1451</f>
        <v>Media Tension</v>
      </c>
      <c r="G1483" s="9">
        <f>+'Info ELECTRONORTE'!K1451</f>
        <v>13</v>
      </c>
      <c r="H1483" s="9" t="str">
        <f>+'Info ELECTRONORTE'!L1451</f>
        <v>Postes</v>
      </c>
      <c r="I1483" s="9" t="str">
        <f>+'Info ELECTRONORTE'!M1451</f>
        <v>Concreto</v>
      </c>
      <c r="J1483" s="9" t="str">
        <f>+'Info ELECTRONORTE'!N1451</f>
        <v>PPC19</v>
      </c>
      <c r="K1483" s="9" t="str">
        <f>+IF(B1483="MOD INV_2018","Según corresponda",VLOOKUP(J1483,SICODI!$G$3:$K$2404,2,FALSE))</f>
        <v>POSTE DE CONCRETO ARMADO DE 13/300/150/345</v>
      </c>
      <c r="L1483" s="142">
        <f t="shared" si="63"/>
        <v>0.52</v>
      </c>
    </row>
    <row r="1484" spans="1:12" x14ac:dyDescent="0.25">
      <c r="A1484" s="53">
        <f>+'Info ELECTRONORTE'!A1452</f>
        <v>1448</v>
      </c>
      <c r="B1484" s="26" t="str">
        <f t="shared" si="64"/>
        <v>SICODI</v>
      </c>
      <c r="C1484" s="9" t="str">
        <f>+'Info ELECTRONORTE'!B1452</f>
        <v>LAMBAYEQUE</v>
      </c>
      <c r="D1484" s="9" t="str">
        <f>+'Info ELECTRONORTE'!C1452</f>
        <v>CHICLAYO - FERREÑAFE</v>
      </c>
      <c r="E1484" s="9" t="str">
        <f>+'Info ELECTRONORTE'!D1452</f>
        <v>CHICLAYO</v>
      </c>
      <c r="F1484" s="9" t="str">
        <f>+'Info ELECTRONORTE'!I1452</f>
        <v>Media Tension</v>
      </c>
      <c r="G1484" s="9">
        <f>+'Info ELECTRONORTE'!K1452</f>
        <v>13</v>
      </c>
      <c r="H1484" s="9" t="str">
        <f>+'Info ELECTRONORTE'!L1452</f>
        <v>Postes</v>
      </c>
      <c r="I1484" s="9" t="str">
        <f>+'Info ELECTRONORTE'!M1452</f>
        <v>Concreto</v>
      </c>
      <c r="J1484" s="9" t="str">
        <f>+'Info ELECTRONORTE'!N1452</f>
        <v>PPC19</v>
      </c>
      <c r="K1484" s="9" t="str">
        <f>+IF(B1484="MOD INV_2018","Según corresponda",VLOOKUP(J1484,SICODI!$G$3:$K$2404,2,FALSE))</f>
        <v>POSTE DE CONCRETO ARMADO DE 13/300/150/345</v>
      </c>
      <c r="L1484" s="142">
        <f t="shared" si="63"/>
        <v>0.52</v>
      </c>
    </row>
    <row r="1485" spans="1:12" x14ac:dyDescent="0.25">
      <c r="A1485" s="53">
        <f>+'Info ELECTRONORTE'!A1453</f>
        <v>1449</v>
      </c>
      <c r="B1485" s="26" t="str">
        <f t="shared" si="64"/>
        <v>SICODI</v>
      </c>
      <c r="C1485" s="9" t="str">
        <f>+'Info ELECTRONORTE'!B1453</f>
        <v>LAMBAYEQUE</v>
      </c>
      <c r="D1485" s="9" t="str">
        <f>+'Info ELECTRONORTE'!C1453</f>
        <v>CHICLAYO - FERREÑAFE</v>
      </c>
      <c r="E1485" s="9" t="str">
        <f>+'Info ELECTRONORTE'!D1453</f>
        <v>CHICLAYO</v>
      </c>
      <c r="F1485" s="9" t="str">
        <f>+'Info ELECTRONORTE'!I1453</f>
        <v>Media Tension</v>
      </c>
      <c r="G1485" s="9">
        <f>+'Info ELECTRONORTE'!K1453</f>
        <v>13</v>
      </c>
      <c r="H1485" s="9" t="str">
        <f>+'Info ELECTRONORTE'!L1453</f>
        <v>Postes</v>
      </c>
      <c r="I1485" s="9" t="str">
        <f>+'Info ELECTRONORTE'!M1453</f>
        <v>Concreto</v>
      </c>
      <c r="J1485" s="9" t="str">
        <f>+'Info ELECTRONORTE'!N1453</f>
        <v>PPC19</v>
      </c>
      <c r="K1485" s="9" t="str">
        <f>+IF(B1485="MOD INV_2018","Según corresponda",VLOOKUP(J1485,SICODI!$G$3:$K$2404,2,FALSE))</f>
        <v>POSTE DE CONCRETO ARMADO DE 13/300/150/345</v>
      </c>
      <c r="L1485" s="142">
        <f t="shared" si="63"/>
        <v>0.52</v>
      </c>
    </row>
    <row r="1486" spans="1:12" x14ac:dyDescent="0.25">
      <c r="A1486" s="53">
        <f>+'Info ELECTRONORTE'!A1454</f>
        <v>1450</v>
      </c>
      <c r="B1486" s="26" t="str">
        <f t="shared" si="64"/>
        <v>SICODI</v>
      </c>
      <c r="C1486" s="9" t="str">
        <f>+'Info ELECTRONORTE'!B1454</f>
        <v>LAMBAYEQUE</v>
      </c>
      <c r="D1486" s="9" t="str">
        <f>+'Info ELECTRONORTE'!C1454</f>
        <v>CHICLAYO - FERREÑAFE</v>
      </c>
      <c r="E1486" s="9" t="str">
        <f>+'Info ELECTRONORTE'!D1454</f>
        <v>CHICLAYO</v>
      </c>
      <c r="F1486" s="9" t="str">
        <f>+'Info ELECTRONORTE'!I1454</f>
        <v>Media Tension</v>
      </c>
      <c r="G1486" s="9">
        <f>+'Info ELECTRONORTE'!K1454</f>
        <v>13</v>
      </c>
      <c r="H1486" s="9" t="str">
        <f>+'Info ELECTRONORTE'!L1454</f>
        <v>Postes</v>
      </c>
      <c r="I1486" s="9" t="str">
        <f>+'Info ELECTRONORTE'!M1454</f>
        <v>Concreto</v>
      </c>
      <c r="J1486" s="9" t="str">
        <f>+'Info ELECTRONORTE'!N1454</f>
        <v>PPC19</v>
      </c>
      <c r="K1486" s="9" t="str">
        <f>+IF(B1486="MOD INV_2018","Según corresponda",VLOOKUP(J1486,SICODI!$G$3:$K$2404,2,FALSE))</f>
        <v>POSTE DE CONCRETO ARMADO DE 13/300/150/345</v>
      </c>
      <c r="L1486" s="142">
        <f t="shared" si="63"/>
        <v>0.52</v>
      </c>
    </row>
    <row r="1487" spans="1:12" x14ac:dyDescent="0.25">
      <c r="A1487" s="53">
        <f>+'Info ELECTRONORTE'!A1455</f>
        <v>1451</v>
      </c>
      <c r="B1487" s="26" t="str">
        <f t="shared" si="64"/>
        <v>SICODI</v>
      </c>
      <c r="C1487" s="9" t="str">
        <f>+'Info ELECTRONORTE'!B1455</f>
        <v>LAMBAYEQUE</v>
      </c>
      <c r="D1487" s="9" t="str">
        <f>+'Info ELECTRONORTE'!C1455</f>
        <v>CHICLAYO - FERREÑAFE</v>
      </c>
      <c r="E1487" s="9" t="str">
        <f>+'Info ELECTRONORTE'!D1455</f>
        <v>CHICLAYO</v>
      </c>
      <c r="F1487" s="9" t="str">
        <f>+'Info ELECTRONORTE'!I1455</f>
        <v>Media Tension</v>
      </c>
      <c r="G1487" s="9">
        <f>+'Info ELECTRONORTE'!K1455</f>
        <v>13</v>
      </c>
      <c r="H1487" s="9" t="str">
        <f>+'Info ELECTRONORTE'!L1455</f>
        <v>Postes</v>
      </c>
      <c r="I1487" s="9" t="str">
        <f>+'Info ELECTRONORTE'!M1455</f>
        <v>Concreto</v>
      </c>
      <c r="J1487" s="9" t="str">
        <f>+'Info ELECTRONORTE'!N1455</f>
        <v>PPC19</v>
      </c>
      <c r="K1487" s="9" t="str">
        <f>+IF(B1487="MOD INV_2018","Según corresponda",VLOOKUP(J1487,SICODI!$G$3:$K$2404,2,FALSE))</f>
        <v>POSTE DE CONCRETO ARMADO DE 13/300/150/345</v>
      </c>
      <c r="L1487" s="142">
        <f t="shared" si="63"/>
        <v>0.52</v>
      </c>
    </row>
    <row r="1488" spans="1:12" x14ac:dyDescent="0.25">
      <c r="A1488" s="53">
        <f>+'Info ELECTRONORTE'!A1456</f>
        <v>1452</v>
      </c>
      <c r="B1488" s="26" t="str">
        <f t="shared" si="64"/>
        <v>SICODI</v>
      </c>
      <c r="C1488" s="9" t="str">
        <f>+'Info ELECTRONORTE'!B1456</f>
        <v>LAMBAYEQUE</v>
      </c>
      <c r="D1488" s="9" t="str">
        <f>+'Info ELECTRONORTE'!C1456</f>
        <v>CHICLAYO - FERREÑAFE</v>
      </c>
      <c r="E1488" s="9" t="str">
        <f>+'Info ELECTRONORTE'!D1456</f>
        <v>CHICLAYO</v>
      </c>
      <c r="F1488" s="9" t="str">
        <f>+'Info ELECTRONORTE'!I1456</f>
        <v>Media Tension</v>
      </c>
      <c r="G1488" s="9">
        <f>+'Info ELECTRONORTE'!K1456</f>
        <v>13</v>
      </c>
      <c r="H1488" s="9" t="str">
        <f>+'Info ELECTRONORTE'!L1456</f>
        <v>Postes</v>
      </c>
      <c r="I1488" s="9" t="str">
        <f>+'Info ELECTRONORTE'!M1456</f>
        <v>Concreto</v>
      </c>
      <c r="J1488" s="9" t="str">
        <f>+'Info ELECTRONORTE'!N1456</f>
        <v>PPC19</v>
      </c>
      <c r="K1488" s="9" t="str">
        <f>+IF(B1488="MOD INV_2018","Según corresponda",VLOOKUP(J1488,SICODI!$G$3:$K$2404,2,FALSE))</f>
        <v>POSTE DE CONCRETO ARMADO DE 13/300/150/345</v>
      </c>
      <c r="L1488" s="142">
        <f t="shared" si="63"/>
        <v>0.52</v>
      </c>
    </row>
    <row r="1489" spans="1:12" x14ac:dyDescent="0.25">
      <c r="A1489" s="53">
        <f>+'Info ELECTRONORTE'!A1457</f>
        <v>1453</v>
      </c>
      <c r="B1489" s="26" t="str">
        <f t="shared" si="64"/>
        <v>SICODI</v>
      </c>
      <c r="C1489" s="9" t="str">
        <f>+'Info ELECTRONORTE'!B1457</f>
        <v>LAMBAYEQUE</v>
      </c>
      <c r="D1489" s="9" t="str">
        <f>+'Info ELECTRONORTE'!C1457</f>
        <v>CHICLAYO - FERREÑAFE</v>
      </c>
      <c r="E1489" s="9" t="str">
        <f>+'Info ELECTRONORTE'!D1457</f>
        <v>CHICLAYO</v>
      </c>
      <c r="F1489" s="9" t="str">
        <f>+'Info ELECTRONORTE'!I1457</f>
        <v>Media Tension</v>
      </c>
      <c r="G1489" s="9">
        <f>+'Info ELECTRONORTE'!K1457</f>
        <v>13</v>
      </c>
      <c r="H1489" s="9" t="str">
        <f>+'Info ELECTRONORTE'!L1457</f>
        <v>Postes</v>
      </c>
      <c r="I1489" s="9" t="str">
        <f>+'Info ELECTRONORTE'!M1457</f>
        <v>Concreto</v>
      </c>
      <c r="J1489" s="9" t="str">
        <f>+'Info ELECTRONORTE'!N1457</f>
        <v>PPC19</v>
      </c>
      <c r="K1489" s="9" t="str">
        <f>+IF(B1489="MOD INV_2018","Según corresponda",VLOOKUP(J1489,SICODI!$G$3:$K$2404,2,FALSE))</f>
        <v>POSTE DE CONCRETO ARMADO DE 13/300/150/345</v>
      </c>
      <c r="L1489" s="142">
        <f t="shared" si="63"/>
        <v>0.52</v>
      </c>
    </row>
    <row r="1490" spans="1:12" x14ac:dyDescent="0.25">
      <c r="A1490" s="53">
        <f>+'Info ELECTRONORTE'!A1458</f>
        <v>1454</v>
      </c>
      <c r="B1490" s="26" t="str">
        <f t="shared" si="64"/>
        <v>SICODI</v>
      </c>
      <c r="C1490" s="9" t="str">
        <f>+'Info ELECTRONORTE'!B1458</f>
        <v>LAMBAYEQUE</v>
      </c>
      <c r="D1490" s="9" t="str">
        <f>+'Info ELECTRONORTE'!C1458</f>
        <v>CHICLAYO - FERREÑAFE</v>
      </c>
      <c r="E1490" s="9" t="str">
        <f>+'Info ELECTRONORTE'!D1458</f>
        <v>CHICLAYO</v>
      </c>
      <c r="F1490" s="9" t="str">
        <f>+'Info ELECTRONORTE'!I1458</f>
        <v>Media Tension</v>
      </c>
      <c r="G1490" s="9">
        <f>+'Info ELECTRONORTE'!K1458</f>
        <v>13</v>
      </c>
      <c r="H1490" s="9" t="str">
        <f>+'Info ELECTRONORTE'!L1458</f>
        <v>Postes</v>
      </c>
      <c r="I1490" s="9" t="str">
        <f>+'Info ELECTRONORTE'!M1458</f>
        <v>Concreto</v>
      </c>
      <c r="J1490" s="9" t="str">
        <f>+'Info ELECTRONORTE'!N1458</f>
        <v>PPC19</v>
      </c>
      <c r="K1490" s="9" t="str">
        <f>+IF(B1490="MOD INV_2018","Según corresponda",VLOOKUP(J1490,SICODI!$G$3:$K$2404,2,FALSE))</f>
        <v>POSTE DE CONCRETO ARMADO DE 13/300/150/345</v>
      </c>
      <c r="L1490" s="142">
        <f t="shared" si="63"/>
        <v>0.52</v>
      </c>
    </row>
    <row r="1491" spans="1:12" x14ac:dyDescent="0.25">
      <c r="A1491" s="53">
        <f>+'Info ELECTRONORTE'!A1459</f>
        <v>1455</v>
      </c>
      <c r="B1491" s="26" t="str">
        <f t="shared" si="64"/>
        <v>SICODI</v>
      </c>
      <c r="C1491" s="9" t="str">
        <f>+'Info ELECTRONORTE'!B1459</f>
        <v>LAMBAYEQUE</v>
      </c>
      <c r="D1491" s="9" t="str">
        <f>+'Info ELECTRONORTE'!C1459</f>
        <v>CHICLAYO - FERREÑAFE</v>
      </c>
      <c r="E1491" s="9" t="str">
        <f>+'Info ELECTRONORTE'!D1459</f>
        <v>CHICLAYO</v>
      </c>
      <c r="F1491" s="9" t="str">
        <f>+'Info ELECTRONORTE'!I1459</f>
        <v>Media Tension</v>
      </c>
      <c r="G1491" s="9">
        <f>+'Info ELECTRONORTE'!K1459</f>
        <v>13</v>
      </c>
      <c r="H1491" s="9" t="str">
        <f>+'Info ELECTRONORTE'!L1459</f>
        <v>Postes</v>
      </c>
      <c r="I1491" s="9" t="str">
        <f>+'Info ELECTRONORTE'!M1459</f>
        <v>Concreto</v>
      </c>
      <c r="J1491" s="9" t="str">
        <f>+'Info ELECTRONORTE'!N1459</f>
        <v>PPC19</v>
      </c>
      <c r="K1491" s="9" t="str">
        <f>+IF(B1491="MOD INV_2018","Según corresponda",VLOOKUP(J1491,SICODI!$G$3:$K$2404,2,FALSE))</f>
        <v>POSTE DE CONCRETO ARMADO DE 13/300/150/345</v>
      </c>
      <c r="L1491" s="142">
        <f t="shared" si="63"/>
        <v>0.52</v>
      </c>
    </row>
    <row r="1492" spans="1:12" x14ac:dyDescent="0.25">
      <c r="A1492" s="53">
        <f>+'Info ELECTRONORTE'!A1460</f>
        <v>1456</v>
      </c>
      <c r="B1492" s="26" t="str">
        <f t="shared" si="64"/>
        <v>SICODI</v>
      </c>
      <c r="C1492" s="9" t="str">
        <f>+'Info ELECTRONORTE'!B1460</f>
        <v>LAMBAYEQUE</v>
      </c>
      <c r="D1492" s="9" t="str">
        <f>+'Info ELECTRONORTE'!C1460</f>
        <v>CHICLAYO - FERREÑAFE</v>
      </c>
      <c r="E1492" s="9" t="str">
        <f>+'Info ELECTRONORTE'!D1460</f>
        <v>CHICLAYO</v>
      </c>
      <c r="F1492" s="9" t="str">
        <f>+'Info ELECTRONORTE'!I1460</f>
        <v>Media Tension</v>
      </c>
      <c r="G1492" s="9">
        <f>+'Info ELECTRONORTE'!K1460</f>
        <v>13</v>
      </c>
      <c r="H1492" s="9" t="str">
        <f>+'Info ELECTRONORTE'!L1460</f>
        <v>Postes</v>
      </c>
      <c r="I1492" s="9" t="str">
        <f>+'Info ELECTRONORTE'!M1460</f>
        <v>Concreto</v>
      </c>
      <c r="J1492" s="9" t="str">
        <f>+'Info ELECTRONORTE'!N1460</f>
        <v>PPC19</v>
      </c>
      <c r="K1492" s="9" t="str">
        <f>+IF(B1492="MOD INV_2018","Según corresponda",VLOOKUP(J1492,SICODI!$G$3:$K$2404,2,FALSE))</f>
        <v>POSTE DE CONCRETO ARMADO DE 13/300/150/345</v>
      </c>
      <c r="L1492" s="142">
        <f t="shared" si="63"/>
        <v>0.52</v>
      </c>
    </row>
    <row r="1493" spans="1:12" x14ac:dyDescent="0.25">
      <c r="A1493" s="53">
        <f>+'Info ELECTRONORTE'!A1461</f>
        <v>1457</v>
      </c>
      <c r="B1493" s="26" t="str">
        <f t="shared" si="64"/>
        <v>SICODI</v>
      </c>
      <c r="C1493" s="9" t="str">
        <f>+'Info ELECTRONORTE'!B1461</f>
        <v>LAMBAYEQUE</v>
      </c>
      <c r="D1493" s="9" t="str">
        <f>+'Info ELECTRONORTE'!C1461</f>
        <v>CHICLAYO - FERREÑAFE</v>
      </c>
      <c r="E1493" s="9" t="str">
        <f>+'Info ELECTRONORTE'!D1461</f>
        <v>CHICLAYO</v>
      </c>
      <c r="F1493" s="9" t="str">
        <f>+'Info ELECTRONORTE'!I1461</f>
        <v>Media Tension</v>
      </c>
      <c r="G1493" s="9">
        <f>+'Info ELECTRONORTE'!K1461</f>
        <v>13</v>
      </c>
      <c r="H1493" s="9" t="str">
        <f>+'Info ELECTRONORTE'!L1461</f>
        <v>Postes</v>
      </c>
      <c r="I1493" s="9" t="str">
        <f>+'Info ELECTRONORTE'!M1461</f>
        <v>Concreto</v>
      </c>
      <c r="J1493" s="9" t="str">
        <f>+'Info ELECTRONORTE'!N1461</f>
        <v>PPC19</v>
      </c>
      <c r="K1493" s="9" t="str">
        <f>+IF(B1493="MOD INV_2018","Según corresponda",VLOOKUP(J1493,SICODI!$G$3:$K$2404,2,FALSE))</f>
        <v>POSTE DE CONCRETO ARMADO DE 13/300/150/345</v>
      </c>
      <c r="L1493" s="142">
        <f t="shared" si="63"/>
        <v>0.52</v>
      </c>
    </row>
    <row r="1494" spans="1:12" x14ac:dyDescent="0.25">
      <c r="A1494" s="53">
        <f>+'Info ELECTRONORTE'!A1462</f>
        <v>1458</v>
      </c>
      <c r="B1494" s="26" t="str">
        <f t="shared" si="64"/>
        <v>SICODI</v>
      </c>
      <c r="C1494" s="9" t="str">
        <f>+'Info ELECTRONORTE'!B1462</f>
        <v>LAMBAYEQUE</v>
      </c>
      <c r="D1494" s="9" t="str">
        <f>+'Info ELECTRONORTE'!C1462</f>
        <v>CHICLAYO - FERREÑAFE</v>
      </c>
      <c r="E1494" s="9" t="str">
        <f>+'Info ELECTRONORTE'!D1462</f>
        <v>CHICLAYO</v>
      </c>
      <c r="F1494" s="9" t="str">
        <f>+'Info ELECTRONORTE'!I1462</f>
        <v>Media Tension</v>
      </c>
      <c r="G1494" s="9">
        <f>+'Info ELECTRONORTE'!K1462</f>
        <v>13</v>
      </c>
      <c r="H1494" s="9" t="str">
        <f>+'Info ELECTRONORTE'!L1462</f>
        <v>Postes</v>
      </c>
      <c r="I1494" s="9" t="str">
        <f>+'Info ELECTRONORTE'!M1462</f>
        <v>Concreto</v>
      </c>
      <c r="J1494" s="9" t="str">
        <f>+'Info ELECTRONORTE'!N1462</f>
        <v>PPC19</v>
      </c>
      <c r="K1494" s="9" t="str">
        <f>+IF(B1494="MOD INV_2018","Según corresponda",VLOOKUP(J1494,SICODI!$G$3:$K$2404,2,FALSE))</f>
        <v>POSTE DE CONCRETO ARMADO DE 13/300/150/345</v>
      </c>
      <c r="L1494" s="142">
        <f t="shared" si="63"/>
        <v>0.52</v>
      </c>
    </row>
    <row r="1495" spans="1:12" x14ac:dyDescent="0.25">
      <c r="A1495" s="53">
        <f>+'Info ELECTRONORTE'!A1463</f>
        <v>1459</v>
      </c>
      <c r="B1495" s="26" t="str">
        <f t="shared" si="64"/>
        <v>SICODI</v>
      </c>
      <c r="C1495" s="9" t="str">
        <f>+'Info ELECTRONORTE'!B1463</f>
        <v>LAMBAYEQUE</v>
      </c>
      <c r="D1495" s="9" t="str">
        <f>+'Info ELECTRONORTE'!C1463</f>
        <v>CHICLAYO - FERREÑAFE</v>
      </c>
      <c r="E1495" s="9" t="str">
        <f>+'Info ELECTRONORTE'!D1463</f>
        <v>CHICLAYO</v>
      </c>
      <c r="F1495" s="9" t="str">
        <f>+'Info ELECTRONORTE'!I1463</f>
        <v>Media Tension</v>
      </c>
      <c r="G1495" s="9">
        <f>+'Info ELECTRONORTE'!K1463</f>
        <v>13</v>
      </c>
      <c r="H1495" s="9" t="str">
        <f>+'Info ELECTRONORTE'!L1463</f>
        <v>Postes</v>
      </c>
      <c r="I1495" s="9" t="str">
        <f>+'Info ELECTRONORTE'!M1463</f>
        <v>Concreto</v>
      </c>
      <c r="J1495" s="9" t="str">
        <f>+'Info ELECTRONORTE'!N1463</f>
        <v>PPC19</v>
      </c>
      <c r="K1495" s="9" t="str">
        <f>+IF(B1495="MOD INV_2018","Según corresponda",VLOOKUP(J1495,SICODI!$G$3:$K$2404,2,FALSE))</f>
        <v>POSTE DE CONCRETO ARMADO DE 13/300/150/345</v>
      </c>
      <c r="L1495" s="142">
        <f t="shared" si="63"/>
        <v>0.52</v>
      </c>
    </row>
    <row r="1496" spans="1:12" x14ac:dyDescent="0.25">
      <c r="A1496" s="53">
        <f>+'Info ELECTRONORTE'!A1464</f>
        <v>1460</v>
      </c>
      <c r="B1496" s="26" t="str">
        <f t="shared" si="64"/>
        <v>SICODI</v>
      </c>
      <c r="C1496" s="9" t="str">
        <f>+'Info ELECTRONORTE'!B1464</f>
        <v>LAMBAYEQUE</v>
      </c>
      <c r="D1496" s="9" t="str">
        <f>+'Info ELECTRONORTE'!C1464</f>
        <v>CHICLAYO - FERREÑAFE</v>
      </c>
      <c r="E1496" s="9" t="str">
        <f>+'Info ELECTRONORTE'!D1464</f>
        <v>CHICLAYO</v>
      </c>
      <c r="F1496" s="9" t="str">
        <f>+'Info ELECTRONORTE'!I1464</f>
        <v>Media Tension</v>
      </c>
      <c r="G1496" s="9">
        <f>+'Info ELECTRONORTE'!K1464</f>
        <v>13</v>
      </c>
      <c r="H1496" s="9" t="str">
        <f>+'Info ELECTRONORTE'!L1464</f>
        <v>Postes</v>
      </c>
      <c r="I1496" s="9" t="str">
        <f>+'Info ELECTRONORTE'!M1464</f>
        <v>Concreto</v>
      </c>
      <c r="J1496" s="9" t="str">
        <f>+'Info ELECTRONORTE'!N1464</f>
        <v>PPC19</v>
      </c>
      <c r="K1496" s="9" t="str">
        <f>+IF(B1496="MOD INV_2018","Según corresponda",VLOOKUP(J1496,SICODI!$G$3:$K$2404,2,FALSE))</f>
        <v>POSTE DE CONCRETO ARMADO DE 13/300/150/345</v>
      </c>
      <c r="L1496" s="142">
        <f t="shared" si="63"/>
        <v>0.52</v>
      </c>
    </row>
    <row r="1497" spans="1:12" x14ac:dyDescent="0.25">
      <c r="A1497" s="53">
        <f>+'Info ELECTRONORTE'!A1465</f>
        <v>1461</v>
      </c>
      <c r="B1497" s="26" t="str">
        <f t="shared" si="64"/>
        <v>SICODI</v>
      </c>
      <c r="C1497" s="9" t="str">
        <f>+'Info ELECTRONORTE'!B1465</f>
        <v>LAMBAYEQUE</v>
      </c>
      <c r="D1497" s="9" t="str">
        <f>+'Info ELECTRONORTE'!C1465</f>
        <v>CHICLAYO - FERREÑAFE</v>
      </c>
      <c r="E1497" s="9" t="str">
        <f>+'Info ELECTRONORTE'!D1465</f>
        <v>CHICLAYO</v>
      </c>
      <c r="F1497" s="9" t="str">
        <f>+'Info ELECTRONORTE'!I1465</f>
        <v>Media Tension</v>
      </c>
      <c r="G1497" s="9">
        <f>+'Info ELECTRONORTE'!K1465</f>
        <v>13</v>
      </c>
      <c r="H1497" s="9" t="str">
        <f>+'Info ELECTRONORTE'!L1465</f>
        <v>Postes</v>
      </c>
      <c r="I1497" s="9" t="str">
        <f>+'Info ELECTRONORTE'!M1465</f>
        <v>Concreto</v>
      </c>
      <c r="J1497" s="9" t="str">
        <f>+'Info ELECTRONORTE'!N1465</f>
        <v>PPC19</v>
      </c>
      <c r="K1497" s="9" t="str">
        <f>+IF(B1497="MOD INV_2018","Según corresponda",VLOOKUP(J1497,SICODI!$G$3:$K$2404,2,FALSE))</f>
        <v>POSTE DE CONCRETO ARMADO DE 13/300/150/345</v>
      </c>
      <c r="L1497" s="142">
        <f t="shared" si="63"/>
        <v>0.52</v>
      </c>
    </row>
    <row r="1498" spans="1:12" x14ac:dyDescent="0.25">
      <c r="A1498" s="53">
        <f>+'Info ELECTRONORTE'!A1466</f>
        <v>1462</v>
      </c>
      <c r="B1498" s="26" t="str">
        <f t="shared" si="64"/>
        <v>SICODI</v>
      </c>
      <c r="C1498" s="9" t="str">
        <f>+'Info ELECTRONORTE'!B1466</f>
        <v>LAMBAYEQUE</v>
      </c>
      <c r="D1498" s="9" t="str">
        <f>+'Info ELECTRONORTE'!C1466</f>
        <v>CHICLAYO - FERREÑAFE</v>
      </c>
      <c r="E1498" s="9" t="str">
        <f>+'Info ELECTRONORTE'!D1466</f>
        <v>CHICLAYO</v>
      </c>
      <c r="F1498" s="9" t="str">
        <f>+'Info ELECTRONORTE'!I1466</f>
        <v>Media Tension</v>
      </c>
      <c r="G1498" s="9">
        <f>+'Info ELECTRONORTE'!K1466</f>
        <v>13</v>
      </c>
      <c r="H1498" s="9" t="str">
        <f>+'Info ELECTRONORTE'!L1466</f>
        <v>Postes</v>
      </c>
      <c r="I1498" s="9" t="str">
        <f>+'Info ELECTRONORTE'!M1466</f>
        <v>Concreto</v>
      </c>
      <c r="J1498" s="9" t="str">
        <f>+'Info ELECTRONORTE'!N1466</f>
        <v>PPC19</v>
      </c>
      <c r="K1498" s="9" t="str">
        <f>+IF(B1498="MOD INV_2018","Según corresponda",VLOOKUP(J1498,SICODI!$G$3:$K$2404,2,FALSE))</f>
        <v>POSTE DE CONCRETO ARMADO DE 13/300/150/345</v>
      </c>
      <c r="L1498" s="142">
        <f t="shared" si="63"/>
        <v>0.52</v>
      </c>
    </row>
    <row r="1499" spans="1:12" x14ac:dyDescent="0.25">
      <c r="A1499" s="53">
        <f>+'Info ELECTRONORTE'!A1467</f>
        <v>1463</v>
      </c>
      <c r="B1499" s="26" t="str">
        <f t="shared" si="64"/>
        <v>SICODI</v>
      </c>
      <c r="C1499" s="9" t="str">
        <f>+'Info ELECTRONORTE'!B1467</f>
        <v>LAMBAYEQUE</v>
      </c>
      <c r="D1499" s="9" t="str">
        <f>+'Info ELECTRONORTE'!C1467</f>
        <v>CHICLAYO - FERREÑAFE</v>
      </c>
      <c r="E1499" s="9" t="str">
        <f>+'Info ELECTRONORTE'!D1467</f>
        <v>CHICLAYO</v>
      </c>
      <c r="F1499" s="9" t="str">
        <f>+'Info ELECTRONORTE'!I1467</f>
        <v>Media Tension</v>
      </c>
      <c r="G1499" s="9">
        <f>+'Info ELECTRONORTE'!K1467</f>
        <v>13</v>
      </c>
      <c r="H1499" s="9" t="str">
        <f>+'Info ELECTRONORTE'!L1467</f>
        <v>Postes</v>
      </c>
      <c r="I1499" s="9" t="str">
        <f>+'Info ELECTRONORTE'!M1467</f>
        <v>Concreto</v>
      </c>
      <c r="J1499" s="9" t="str">
        <f>+'Info ELECTRONORTE'!N1467</f>
        <v>PPC19</v>
      </c>
      <c r="K1499" s="9" t="str">
        <f>+IF(B1499="MOD INV_2018","Según corresponda",VLOOKUP(J1499,SICODI!$G$3:$K$2404,2,FALSE))</f>
        <v>POSTE DE CONCRETO ARMADO DE 13/300/150/345</v>
      </c>
      <c r="L1499" s="142">
        <f t="shared" si="63"/>
        <v>0.52</v>
      </c>
    </row>
    <row r="1500" spans="1:12" x14ac:dyDescent="0.25">
      <c r="A1500" s="53">
        <f>+'Info ELECTRONORTE'!A1468</f>
        <v>1464</v>
      </c>
      <c r="B1500" s="26" t="str">
        <f t="shared" si="64"/>
        <v>SICODI</v>
      </c>
      <c r="C1500" s="9" t="str">
        <f>+'Info ELECTRONORTE'!B1468</f>
        <v>LAMBAYEQUE</v>
      </c>
      <c r="D1500" s="9" t="str">
        <f>+'Info ELECTRONORTE'!C1468</f>
        <v>CHICLAYO - FERREÑAFE</v>
      </c>
      <c r="E1500" s="9" t="str">
        <f>+'Info ELECTRONORTE'!D1468</f>
        <v>CHICLAYO</v>
      </c>
      <c r="F1500" s="9" t="str">
        <f>+'Info ELECTRONORTE'!I1468</f>
        <v>Media Tension</v>
      </c>
      <c r="G1500" s="9">
        <f>+'Info ELECTRONORTE'!K1468</f>
        <v>13</v>
      </c>
      <c r="H1500" s="9" t="str">
        <f>+'Info ELECTRONORTE'!L1468</f>
        <v>Postes</v>
      </c>
      <c r="I1500" s="9" t="str">
        <f>+'Info ELECTRONORTE'!M1468</f>
        <v>Concreto</v>
      </c>
      <c r="J1500" s="9" t="str">
        <f>+'Info ELECTRONORTE'!N1468</f>
        <v>PPC19</v>
      </c>
      <c r="K1500" s="9" t="str">
        <f>+IF(B1500="MOD INV_2018","Según corresponda",VLOOKUP(J1500,SICODI!$G$3:$K$2404,2,FALSE))</f>
        <v>POSTE DE CONCRETO ARMADO DE 13/300/150/345</v>
      </c>
      <c r="L1500" s="142">
        <f t="shared" si="63"/>
        <v>0.52</v>
      </c>
    </row>
    <row r="1501" spans="1:12" x14ac:dyDescent="0.25">
      <c r="A1501" s="53">
        <f>+'Info ELECTRONORTE'!A1469</f>
        <v>1465</v>
      </c>
      <c r="B1501" s="26" t="str">
        <f t="shared" si="64"/>
        <v>SICODI</v>
      </c>
      <c r="C1501" s="9" t="str">
        <f>+'Info ELECTRONORTE'!B1469</f>
        <v>LAMBAYEQUE</v>
      </c>
      <c r="D1501" s="9" t="str">
        <f>+'Info ELECTRONORTE'!C1469</f>
        <v>CHICLAYO - FERREÑAFE</v>
      </c>
      <c r="E1501" s="9" t="str">
        <f>+'Info ELECTRONORTE'!D1469</f>
        <v>CHICLAYO</v>
      </c>
      <c r="F1501" s="9" t="str">
        <f>+'Info ELECTRONORTE'!I1469</f>
        <v>Media Tension</v>
      </c>
      <c r="G1501" s="9">
        <f>+'Info ELECTRONORTE'!K1469</f>
        <v>13</v>
      </c>
      <c r="H1501" s="9" t="str">
        <f>+'Info ELECTRONORTE'!L1469</f>
        <v>Postes</v>
      </c>
      <c r="I1501" s="9" t="str">
        <f>+'Info ELECTRONORTE'!M1469</f>
        <v>Concreto</v>
      </c>
      <c r="J1501" s="9" t="str">
        <f>+'Info ELECTRONORTE'!N1469</f>
        <v>PPC19</v>
      </c>
      <c r="K1501" s="9" t="str">
        <f>+IF(B1501="MOD INV_2018","Según corresponda",VLOOKUP(J1501,SICODI!$G$3:$K$2404,2,FALSE))</f>
        <v>POSTE DE CONCRETO ARMADO DE 13/300/150/345</v>
      </c>
      <c r="L1501" s="142">
        <f t="shared" si="63"/>
        <v>0.52</v>
      </c>
    </row>
    <row r="1502" spans="1:12" x14ac:dyDescent="0.25">
      <c r="A1502" s="53">
        <f>+'Info ELECTRONORTE'!A1470</f>
        <v>1466</v>
      </c>
      <c r="B1502" s="26" t="str">
        <f t="shared" si="64"/>
        <v>SICODI</v>
      </c>
      <c r="C1502" s="9" t="str">
        <f>+'Info ELECTRONORTE'!B1470</f>
        <v>LAMBAYEQUE</v>
      </c>
      <c r="D1502" s="9" t="str">
        <f>+'Info ELECTRONORTE'!C1470</f>
        <v>CHICLAYO - FERREÑAFE</v>
      </c>
      <c r="E1502" s="9" t="str">
        <f>+'Info ELECTRONORTE'!D1470</f>
        <v>CHICLAYO</v>
      </c>
      <c r="F1502" s="9" t="str">
        <f>+'Info ELECTRONORTE'!I1470</f>
        <v>Media Tension</v>
      </c>
      <c r="G1502" s="9">
        <f>+'Info ELECTRONORTE'!K1470</f>
        <v>13</v>
      </c>
      <c r="H1502" s="9" t="str">
        <f>+'Info ELECTRONORTE'!L1470</f>
        <v>Postes</v>
      </c>
      <c r="I1502" s="9" t="str">
        <f>+'Info ELECTRONORTE'!M1470</f>
        <v>Concreto</v>
      </c>
      <c r="J1502" s="9" t="str">
        <f>+'Info ELECTRONORTE'!N1470</f>
        <v>PPC19</v>
      </c>
      <c r="K1502" s="9" t="str">
        <f>+IF(B1502="MOD INV_2018","Según corresponda",VLOOKUP(J1502,SICODI!$G$3:$K$2404,2,FALSE))</f>
        <v>POSTE DE CONCRETO ARMADO DE 13/300/150/345</v>
      </c>
      <c r="L1502" s="142">
        <f t="shared" si="63"/>
        <v>0.52</v>
      </c>
    </row>
    <row r="1503" spans="1:12" x14ac:dyDescent="0.25">
      <c r="A1503" s="53">
        <f>+'Info ELECTRONORTE'!A1471</f>
        <v>1467</v>
      </c>
      <c r="B1503" s="26" t="str">
        <f t="shared" si="64"/>
        <v>SICODI</v>
      </c>
      <c r="C1503" s="9" t="str">
        <f>+'Info ELECTRONORTE'!B1471</f>
        <v>LAMBAYEQUE</v>
      </c>
      <c r="D1503" s="9" t="str">
        <f>+'Info ELECTRONORTE'!C1471</f>
        <v>CHICLAYO - FERREÑAFE</v>
      </c>
      <c r="E1503" s="9" t="str">
        <f>+'Info ELECTRONORTE'!D1471</f>
        <v>CHICLAYO</v>
      </c>
      <c r="F1503" s="9" t="str">
        <f>+'Info ELECTRONORTE'!I1471</f>
        <v>Media Tension</v>
      </c>
      <c r="G1503" s="9">
        <f>+'Info ELECTRONORTE'!K1471</f>
        <v>13</v>
      </c>
      <c r="H1503" s="9" t="str">
        <f>+'Info ELECTRONORTE'!L1471</f>
        <v>Postes</v>
      </c>
      <c r="I1503" s="9" t="str">
        <f>+'Info ELECTRONORTE'!M1471</f>
        <v>Concreto</v>
      </c>
      <c r="J1503" s="9" t="str">
        <f>+'Info ELECTRONORTE'!N1471</f>
        <v>PPC19</v>
      </c>
      <c r="K1503" s="9" t="str">
        <f>+IF(B1503="MOD INV_2018","Según corresponda",VLOOKUP(J1503,SICODI!$G$3:$K$2404,2,FALSE))</f>
        <v>POSTE DE CONCRETO ARMADO DE 13/300/150/345</v>
      </c>
      <c r="L1503" s="142">
        <f t="shared" si="63"/>
        <v>0.52</v>
      </c>
    </row>
    <row r="1504" spans="1:12" x14ac:dyDescent="0.25">
      <c r="A1504" s="53">
        <f>+'Info ELECTRONORTE'!A1472</f>
        <v>1468</v>
      </c>
      <c r="B1504" s="26" t="str">
        <f t="shared" si="64"/>
        <v>SICODI</v>
      </c>
      <c r="C1504" s="9" t="str">
        <f>+'Info ELECTRONORTE'!B1472</f>
        <v>LAMBAYEQUE</v>
      </c>
      <c r="D1504" s="9" t="str">
        <f>+'Info ELECTRONORTE'!C1472</f>
        <v>CHICLAYO - FERREÑAFE</v>
      </c>
      <c r="E1504" s="9" t="str">
        <f>+'Info ELECTRONORTE'!D1472</f>
        <v>CHICLAYO</v>
      </c>
      <c r="F1504" s="9" t="str">
        <f>+'Info ELECTRONORTE'!I1472</f>
        <v>Media Tension</v>
      </c>
      <c r="G1504" s="9">
        <f>+'Info ELECTRONORTE'!K1472</f>
        <v>13</v>
      </c>
      <c r="H1504" s="9" t="str">
        <f>+'Info ELECTRONORTE'!L1472</f>
        <v>Postes</v>
      </c>
      <c r="I1504" s="9" t="str">
        <f>+'Info ELECTRONORTE'!M1472</f>
        <v>Concreto</v>
      </c>
      <c r="J1504" s="9" t="str">
        <f>+'Info ELECTRONORTE'!N1472</f>
        <v>PPC19</v>
      </c>
      <c r="K1504" s="9" t="str">
        <f>+IF(B1504="MOD INV_2018","Según corresponda",VLOOKUP(J1504,SICODI!$G$3:$K$2404,2,FALSE))</f>
        <v>POSTE DE CONCRETO ARMADO DE 13/300/150/345</v>
      </c>
      <c r="L1504" s="142">
        <f t="shared" si="63"/>
        <v>0.52</v>
      </c>
    </row>
    <row r="1505" spans="1:12" x14ac:dyDescent="0.25">
      <c r="A1505" s="53">
        <f>+'Info ELECTRONORTE'!A1473</f>
        <v>1469</v>
      </c>
      <c r="B1505" s="26" t="str">
        <f t="shared" si="64"/>
        <v>SICODI</v>
      </c>
      <c r="C1505" s="9" t="str">
        <f>+'Info ELECTRONORTE'!B1473</f>
        <v>LAMBAYEQUE</v>
      </c>
      <c r="D1505" s="9" t="str">
        <f>+'Info ELECTRONORTE'!C1473</f>
        <v>CHICLAYO - FERREÑAFE</v>
      </c>
      <c r="E1505" s="9" t="str">
        <f>+'Info ELECTRONORTE'!D1473</f>
        <v>CHICLAYO</v>
      </c>
      <c r="F1505" s="9" t="str">
        <f>+'Info ELECTRONORTE'!I1473</f>
        <v>Media Tension</v>
      </c>
      <c r="G1505" s="9">
        <f>+'Info ELECTRONORTE'!K1473</f>
        <v>13</v>
      </c>
      <c r="H1505" s="9" t="str">
        <f>+'Info ELECTRONORTE'!L1473</f>
        <v>Postes</v>
      </c>
      <c r="I1505" s="9" t="str">
        <f>+'Info ELECTRONORTE'!M1473</f>
        <v>Concreto</v>
      </c>
      <c r="J1505" s="9" t="str">
        <f>+'Info ELECTRONORTE'!N1473</f>
        <v>PPC19</v>
      </c>
      <c r="K1505" s="9" t="str">
        <f>+IF(B1505="MOD INV_2018","Según corresponda",VLOOKUP(J1505,SICODI!$G$3:$K$2404,2,FALSE))</f>
        <v>POSTE DE CONCRETO ARMADO DE 13/300/150/345</v>
      </c>
      <c r="L1505" s="142">
        <f t="shared" si="63"/>
        <v>0.52</v>
      </c>
    </row>
    <row r="1506" spans="1:12" x14ac:dyDescent="0.25">
      <c r="A1506" s="53">
        <f>+'Info ELECTRONORTE'!A1474</f>
        <v>1470</v>
      </c>
      <c r="B1506" s="26" t="str">
        <f t="shared" si="64"/>
        <v>SICODI</v>
      </c>
      <c r="C1506" s="9" t="str">
        <f>+'Info ELECTRONORTE'!B1474</f>
        <v>LAMBAYEQUE</v>
      </c>
      <c r="D1506" s="9" t="str">
        <f>+'Info ELECTRONORTE'!C1474</f>
        <v>CHICLAYO - FERREÑAFE</v>
      </c>
      <c r="E1506" s="9" t="str">
        <f>+'Info ELECTRONORTE'!D1474</f>
        <v>CHICLAYO</v>
      </c>
      <c r="F1506" s="9" t="str">
        <f>+'Info ELECTRONORTE'!I1474</f>
        <v>Media Tension</v>
      </c>
      <c r="G1506" s="9">
        <f>+'Info ELECTRONORTE'!K1474</f>
        <v>13</v>
      </c>
      <c r="H1506" s="9" t="str">
        <f>+'Info ELECTRONORTE'!L1474</f>
        <v>Postes</v>
      </c>
      <c r="I1506" s="9" t="str">
        <f>+'Info ELECTRONORTE'!M1474</f>
        <v>Concreto</v>
      </c>
      <c r="J1506" s="9" t="str">
        <f>+'Info ELECTRONORTE'!N1474</f>
        <v>PPC19</v>
      </c>
      <c r="K1506" s="9" t="str">
        <f>+IF(B1506="MOD INV_2018","Según corresponda",VLOOKUP(J1506,SICODI!$G$3:$K$2404,2,FALSE))</f>
        <v>POSTE DE CONCRETO ARMADO DE 13/300/150/345</v>
      </c>
      <c r="L1506" s="142">
        <f t="shared" si="63"/>
        <v>0.52</v>
      </c>
    </row>
    <row r="1507" spans="1:12" x14ac:dyDescent="0.25">
      <c r="A1507" s="53">
        <f>+'Info ELECTRONORTE'!A1475</f>
        <v>1471</v>
      </c>
      <c r="B1507" s="26" t="str">
        <f t="shared" si="64"/>
        <v>SICODI</v>
      </c>
      <c r="C1507" s="9" t="str">
        <f>+'Info ELECTRONORTE'!B1475</f>
        <v>LAMBAYEQUE</v>
      </c>
      <c r="D1507" s="9" t="str">
        <f>+'Info ELECTRONORTE'!C1475</f>
        <v>CHICLAYO - FERREÑAFE</v>
      </c>
      <c r="E1507" s="9" t="str">
        <f>+'Info ELECTRONORTE'!D1475</f>
        <v>CHICLAYO</v>
      </c>
      <c r="F1507" s="9" t="str">
        <f>+'Info ELECTRONORTE'!I1475</f>
        <v>Media Tension</v>
      </c>
      <c r="G1507" s="9">
        <f>+'Info ELECTRONORTE'!K1475</f>
        <v>13</v>
      </c>
      <c r="H1507" s="9" t="str">
        <f>+'Info ELECTRONORTE'!L1475</f>
        <v>Postes</v>
      </c>
      <c r="I1507" s="9" t="str">
        <f>+'Info ELECTRONORTE'!M1475</f>
        <v>Concreto</v>
      </c>
      <c r="J1507" s="9" t="str">
        <f>+'Info ELECTRONORTE'!N1475</f>
        <v>PPC19</v>
      </c>
      <c r="K1507" s="9" t="str">
        <f>+IF(B1507="MOD INV_2018","Según corresponda",VLOOKUP(J1507,SICODI!$G$3:$K$2404,2,FALSE))</f>
        <v>POSTE DE CONCRETO ARMADO DE 13/300/150/345</v>
      </c>
      <c r="L1507" s="142">
        <f t="shared" si="63"/>
        <v>0.52</v>
      </c>
    </row>
    <row r="1508" spans="1:12" x14ac:dyDescent="0.25">
      <c r="A1508" s="53">
        <f>+'Info ELECTRONORTE'!A1476</f>
        <v>1472</v>
      </c>
      <c r="B1508" s="26" t="str">
        <f t="shared" si="64"/>
        <v>SICODI</v>
      </c>
      <c r="C1508" s="9" t="str">
        <f>+'Info ELECTRONORTE'!B1476</f>
        <v>LAMBAYEQUE</v>
      </c>
      <c r="D1508" s="9" t="str">
        <f>+'Info ELECTRONORTE'!C1476</f>
        <v>CHICLAYO - FERREÑAFE</v>
      </c>
      <c r="E1508" s="9" t="str">
        <f>+'Info ELECTRONORTE'!D1476</f>
        <v>CHICLAYO</v>
      </c>
      <c r="F1508" s="9" t="str">
        <f>+'Info ELECTRONORTE'!I1476</f>
        <v>Media Tension</v>
      </c>
      <c r="G1508" s="9">
        <f>+'Info ELECTRONORTE'!K1476</f>
        <v>13</v>
      </c>
      <c r="H1508" s="9" t="str">
        <f>+'Info ELECTRONORTE'!L1476</f>
        <v>Postes</v>
      </c>
      <c r="I1508" s="9" t="str">
        <f>+'Info ELECTRONORTE'!M1476</f>
        <v>Concreto</v>
      </c>
      <c r="J1508" s="9" t="str">
        <f>+'Info ELECTRONORTE'!N1476</f>
        <v>PPC19</v>
      </c>
      <c r="K1508" s="9" t="str">
        <f>+IF(B1508="MOD INV_2018","Según corresponda",VLOOKUP(J1508,SICODI!$G$3:$K$2404,2,FALSE))</f>
        <v>POSTE DE CONCRETO ARMADO DE 13/300/150/345</v>
      </c>
      <c r="L1508" s="142">
        <f t="shared" si="63"/>
        <v>0.52</v>
      </c>
    </row>
    <row r="1509" spans="1:12" x14ac:dyDescent="0.25">
      <c r="A1509" s="53">
        <f>+'Info ELECTRONORTE'!A1477</f>
        <v>1473</v>
      </c>
      <c r="B1509" s="26" t="str">
        <f t="shared" si="64"/>
        <v>SICODI</v>
      </c>
      <c r="C1509" s="9" t="str">
        <f>+'Info ELECTRONORTE'!B1477</f>
        <v>LAMBAYEQUE</v>
      </c>
      <c r="D1509" s="9" t="str">
        <f>+'Info ELECTRONORTE'!C1477</f>
        <v>CHICLAYO - FERREÑAFE</v>
      </c>
      <c r="E1509" s="9" t="str">
        <f>+'Info ELECTRONORTE'!D1477</f>
        <v>CHICLAYO</v>
      </c>
      <c r="F1509" s="9" t="str">
        <f>+'Info ELECTRONORTE'!I1477</f>
        <v>Media Tension</v>
      </c>
      <c r="G1509" s="9">
        <f>+'Info ELECTRONORTE'!K1477</f>
        <v>13</v>
      </c>
      <c r="H1509" s="9" t="str">
        <f>+'Info ELECTRONORTE'!L1477</f>
        <v>Postes</v>
      </c>
      <c r="I1509" s="9" t="str">
        <f>+'Info ELECTRONORTE'!M1477</f>
        <v>Concreto</v>
      </c>
      <c r="J1509" s="9" t="str">
        <f>+'Info ELECTRONORTE'!N1477</f>
        <v>PPC19</v>
      </c>
      <c r="K1509" s="9" t="str">
        <f>+IF(B1509="MOD INV_2018","Según corresponda",VLOOKUP(J1509,SICODI!$G$3:$K$2404,2,FALSE))</f>
        <v>POSTE DE CONCRETO ARMADO DE 13/300/150/345</v>
      </c>
      <c r="L1509" s="142">
        <f t="shared" ref="L1509:L1572" si="65">+IF(K1509="Según corresponda","Según corresponda",VLOOKUP(K1509,$O$37:$P$49,2,FALSE))</f>
        <v>0.52</v>
      </c>
    </row>
    <row r="1510" spans="1:12" x14ac:dyDescent="0.25">
      <c r="A1510" s="53">
        <f>+'Info ELECTRONORTE'!A1478</f>
        <v>1474</v>
      </c>
      <c r="B1510" s="26" t="str">
        <f t="shared" ref="B1510:B1573" si="66">+IF(ISERROR(INDEX($B$8:$B$31,MATCH(J1510,$J$8:$J$31,0)))=TRUE,"MOD INV_2018",INDEX($B$8:$B$31,MATCH(J1510,$J$8:$J$31,0)))</f>
        <v>SICODI</v>
      </c>
      <c r="C1510" s="9" t="str">
        <f>+'Info ELECTRONORTE'!B1478</f>
        <v>LAMBAYEQUE</v>
      </c>
      <c r="D1510" s="9" t="str">
        <f>+'Info ELECTRONORTE'!C1478</f>
        <v>CHICLAYO - FERREÑAFE</v>
      </c>
      <c r="E1510" s="9" t="str">
        <f>+'Info ELECTRONORTE'!D1478</f>
        <v>CHICLAYO</v>
      </c>
      <c r="F1510" s="9" t="str">
        <f>+'Info ELECTRONORTE'!I1478</f>
        <v>Media Tension</v>
      </c>
      <c r="G1510" s="9">
        <f>+'Info ELECTRONORTE'!K1478</f>
        <v>13</v>
      </c>
      <c r="H1510" s="9" t="str">
        <f>+'Info ELECTRONORTE'!L1478</f>
        <v>Postes</v>
      </c>
      <c r="I1510" s="9" t="str">
        <f>+'Info ELECTRONORTE'!M1478</f>
        <v>Concreto</v>
      </c>
      <c r="J1510" s="9" t="str">
        <f>+'Info ELECTRONORTE'!N1478</f>
        <v>PPC19</v>
      </c>
      <c r="K1510" s="9" t="str">
        <f>+IF(B1510="MOD INV_2018","Según corresponda",VLOOKUP(J1510,SICODI!$G$3:$K$2404,2,FALSE))</f>
        <v>POSTE DE CONCRETO ARMADO DE 13/300/150/345</v>
      </c>
      <c r="L1510" s="142">
        <f t="shared" si="65"/>
        <v>0.52</v>
      </c>
    </row>
    <row r="1511" spans="1:12" x14ac:dyDescent="0.25">
      <c r="A1511" s="53">
        <f>+'Info ELECTRONORTE'!A1479</f>
        <v>1475</v>
      </c>
      <c r="B1511" s="26" t="str">
        <f t="shared" si="66"/>
        <v>SICODI</v>
      </c>
      <c r="C1511" s="9" t="str">
        <f>+'Info ELECTRONORTE'!B1479</f>
        <v>LAMBAYEQUE</v>
      </c>
      <c r="D1511" s="9" t="str">
        <f>+'Info ELECTRONORTE'!C1479</f>
        <v>CHICLAYO - FERREÑAFE</v>
      </c>
      <c r="E1511" s="9" t="str">
        <f>+'Info ELECTRONORTE'!D1479</f>
        <v>CHICLAYO</v>
      </c>
      <c r="F1511" s="9" t="str">
        <f>+'Info ELECTRONORTE'!I1479</f>
        <v>Media Tension</v>
      </c>
      <c r="G1511" s="9">
        <f>+'Info ELECTRONORTE'!K1479</f>
        <v>13</v>
      </c>
      <c r="H1511" s="9" t="str">
        <f>+'Info ELECTRONORTE'!L1479</f>
        <v>Postes</v>
      </c>
      <c r="I1511" s="9" t="str">
        <f>+'Info ELECTRONORTE'!M1479</f>
        <v>Concreto</v>
      </c>
      <c r="J1511" s="9" t="str">
        <f>+'Info ELECTRONORTE'!N1479</f>
        <v>PPC19</v>
      </c>
      <c r="K1511" s="9" t="str">
        <f>+IF(B1511="MOD INV_2018","Según corresponda",VLOOKUP(J1511,SICODI!$G$3:$K$2404,2,FALSE))</f>
        <v>POSTE DE CONCRETO ARMADO DE 13/300/150/345</v>
      </c>
      <c r="L1511" s="142">
        <f t="shared" si="65"/>
        <v>0.52</v>
      </c>
    </row>
    <row r="1512" spans="1:12" x14ac:dyDescent="0.25">
      <c r="A1512" s="53">
        <f>+'Info ELECTRONORTE'!A1480</f>
        <v>1476</v>
      </c>
      <c r="B1512" s="26" t="str">
        <f t="shared" si="66"/>
        <v>SICODI</v>
      </c>
      <c r="C1512" s="9" t="str">
        <f>+'Info ELECTRONORTE'!B1480</f>
        <v>LAMBAYEQUE</v>
      </c>
      <c r="D1512" s="9" t="str">
        <f>+'Info ELECTRONORTE'!C1480</f>
        <v>CHICLAYO - FERREÑAFE</v>
      </c>
      <c r="E1512" s="9" t="str">
        <f>+'Info ELECTRONORTE'!D1480</f>
        <v>CHICLAYO</v>
      </c>
      <c r="F1512" s="9" t="str">
        <f>+'Info ELECTRONORTE'!I1480</f>
        <v>Media Tension</v>
      </c>
      <c r="G1512" s="9">
        <f>+'Info ELECTRONORTE'!K1480</f>
        <v>13</v>
      </c>
      <c r="H1512" s="9" t="str">
        <f>+'Info ELECTRONORTE'!L1480</f>
        <v>Postes</v>
      </c>
      <c r="I1512" s="9" t="str">
        <f>+'Info ELECTRONORTE'!M1480</f>
        <v>Concreto</v>
      </c>
      <c r="J1512" s="9" t="str">
        <f>+'Info ELECTRONORTE'!N1480</f>
        <v>PPC19</v>
      </c>
      <c r="K1512" s="9" t="str">
        <f>+IF(B1512="MOD INV_2018","Según corresponda",VLOOKUP(J1512,SICODI!$G$3:$K$2404,2,FALSE))</f>
        <v>POSTE DE CONCRETO ARMADO DE 13/300/150/345</v>
      </c>
      <c r="L1512" s="142">
        <f t="shared" si="65"/>
        <v>0.52</v>
      </c>
    </row>
    <row r="1513" spans="1:12" x14ac:dyDescent="0.25">
      <c r="A1513" s="53">
        <f>+'Info ELECTRONORTE'!A1481</f>
        <v>1477</v>
      </c>
      <c r="B1513" s="26" t="str">
        <f t="shared" si="66"/>
        <v>SICODI</v>
      </c>
      <c r="C1513" s="9" t="str">
        <f>+'Info ELECTRONORTE'!B1481</f>
        <v>LAMBAYEQUE</v>
      </c>
      <c r="D1513" s="9" t="str">
        <f>+'Info ELECTRONORTE'!C1481</f>
        <v>CHICLAYO - FERREÑAFE</v>
      </c>
      <c r="E1513" s="9" t="str">
        <f>+'Info ELECTRONORTE'!D1481</f>
        <v>CHICLAYO</v>
      </c>
      <c r="F1513" s="9" t="str">
        <f>+'Info ELECTRONORTE'!I1481</f>
        <v>Media Tension</v>
      </c>
      <c r="G1513" s="9">
        <f>+'Info ELECTRONORTE'!K1481</f>
        <v>13</v>
      </c>
      <c r="H1513" s="9" t="str">
        <f>+'Info ELECTRONORTE'!L1481</f>
        <v>Postes</v>
      </c>
      <c r="I1513" s="9" t="str">
        <f>+'Info ELECTRONORTE'!M1481</f>
        <v>Concreto</v>
      </c>
      <c r="J1513" s="9" t="str">
        <f>+'Info ELECTRONORTE'!N1481</f>
        <v>PPC19</v>
      </c>
      <c r="K1513" s="9" t="str">
        <f>+IF(B1513="MOD INV_2018","Según corresponda",VLOOKUP(J1513,SICODI!$G$3:$K$2404,2,FALSE))</f>
        <v>POSTE DE CONCRETO ARMADO DE 13/300/150/345</v>
      </c>
      <c r="L1513" s="142">
        <f t="shared" si="65"/>
        <v>0.52</v>
      </c>
    </row>
    <row r="1514" spans="1:12" x14ac:dyDescent="0.25">
      <c r="A1514" s="53">
        <f>+'Info ELECTRONORTE'!A1482</f>
        <v>1478</v>
      </c>
      <c r="B1514" s="26" t="str">
        <f t="shared" si="66"/>
        <v>SICODI</v>
      </c>
      <c r="C1514" s="9" t="str">
        <f>+'Info ELECTRONORTE'!B1482</f>
        <v>LAMBAYEQUE</v>
      </c>
      <c r="D1514" s="9" t="str">
        <f>+'Info ELECTRONORTE'!C1482</f>
        <v>CHICLAYO - FERREÑAFE</v>
      </c>
      <c r="E1514" s="9" t="str">
        <f>+'Info ELECTRONORTE'!D1482</f>
        <v>CHICLAYO</v>
      </c>
      <c r="F1514" s="9" t="str">
        <f>+'Info ELECTRONORTE'!I1482</f>
        <v>Media Tension</v>
      </c>
      <c r="G1514" s="9">
        <f>+'Info ELECTRONORTE'!K1482</f>
        <v>13</v>
      </c>
      <c r="H1514" s="9" t="str">
        <f>+'Info ELECTRONORTE'!L1482</f>
        <v>Postes</v>
      </c>
      <c r="I1514" s="9" t="str">
        <f>+'Info ELECTRONORTE'!M1482</f>
        <v>Concreto</v>
      </c>
      <c r="J1514" s="9" t="str">
        <f>+'Info ELECTRONORTE'!N1482</f>
        <v>PPC19</v>
      </c>
      <c r="K1514" s="9" t="str">
        <f>+IF(B1514="MOD INV_2018","Según corresponda",VLOOKUP(J1514,SICODI!$G$3:$K$2404,2,FALSE))</f>
        <v>POSTE DE CONCRETO ARMADO DE 13/300/150/345</v>
      </c>
      <c r="L1514" s="142">
        <f t="shared" si="65"/>
        <v>0.52</v>
      </c>
    </row>
    <row r="1515" spans="1:12" x14ac:dyDescent="0.25">
      <c r="A1515" s="53">
        <f>+'Info ELECTRONORTE'!A1483</f>
        <v>1479</v>
      </c>
      <c r="B1515" s="26" t="str">
        <f t="shared" si="66"/>
        <v>SICODI</v>
      </c>
      <c r="C1515" s="9" t="str">
        <f>+'Info ELECTRONORTE'!B1483</f>
        <v>LAMBAYEQUE</v>
      </c>
      <c r="D1515" s="9" t="str">
        <f>+'Info ELECTRONORTE'!C1483</f>
        <v>CHICLAYO - FERREÑAFE</v>
      </c>
      <c r="E1515" s="9" t="str">
        <f>+'Info ELECTRONORTE'!D1483</f>
        <v>CHICLAYO</v>
      </c>
      <c r="F1515" s="9" t="str">
        <f>+'Info ELECTRONORTE'!I1483</f>
        <v>Media Tension</v>
      </c>
      <c r="G1515" s="9">
        <f>+'Info ELECTRONORTE'!K1483</f>
        <v>13</v>
      </c>
      <c r="H1515" s="9" t="str">
        <f>+'Info ELECTRONORTE'!L1483</f>
        <v>Postes</v>
      </c>
      <c r="I1515" s="9" t="str">
        <f>+'Info ELECTRONORTE'!M1483</f>
        <v>Concreto</v>
      </c>
      <c r="J1515" s="9" t="str">
        <f>+'Info ELECTRONORTE'!N1483</f>
        <v>PPC19</v>
      </c>
      <c r="K1515" s="9" t="str">
        <f>+IF(B1515="MOD INV_2018","Según corresponda",VLOOKUP(J1515,SICODI!$G$3:$K$2404,2,FALSE))</f>
        <v>POSTE DE CONCRETO ARMADO DE 13/300/150/345</v>
      </c>
      <c r="L1515" s="142">
        <f t="shared" si="65"/>
        <v>0.52</v>
      </c>
    </row>
    <row r="1516" spans="1:12" x14ac:dyDescent="0.25">
      <c r="A1516" s="53">
        <f>+'Info ELECTRONORTE'!A1484</f>
        <v>1480</v>
      </c>
      <c r="B1516" s="26" t="str">
        <f t="shared" si="66"/>
        <v>SICODI</v>
      </c>
      <c r="C1516" s="9" t="str">
        <f>+'Info ELECTRONORTE'!B1484</f>
        <v>LAMBAYEQUE</v>
      </c>
      <c r="D1516" s="9" t="str">
        <f>+'Info ELECTRONORTE'!C1484</f>
        <v>CHICLAYO - FERREÑAFE</v>
      </c>
      <c r="E1516" s="9" t="str">
        <f>+'Info ELECTRONORTE'!D1484</f>
        <v>CHICLAYO</v>
      </c>
      <c r="F1516" s="9" t="str">
        <f>+'Info ELECTRONORTE'!I1484</f>
        <v>Media Tension</v>
      </c>
      <c r="G1516" s="9">
        <f>+'Info ELECTRONORTE'!K1484</f>
        <v>13</v>
      </c>
      <c r="H1516" s="9" t="str">
        <f>+'Info ELECTRONORTE'!L1484</f>
        <v>Postes</v>
      </c>
      <c r="I1516" s="9" t="str">
        <f>+'Info ELECTRONORTE'!M1484</f>
        <v>Concreto</v>
      </c>
      <c r="J1516" s="9" t="str">
        <f>+'Info ELECTRONORTE'!N1484</f>
        <v>PPC19</v>
      </c>
      <c r="K1516" s="9" t="str">
        <f>+IF(B1516="MOD INV_2018","Según corresponda",VLOOKUP(J1516,SICODI!$G$3:$K$2404,2,FALSE))</f>
        <v>POSTE DE CONCRETO ARMADO DE 13/300/150/345</v>
      </c>
      <c r="L1516" s="142">
        <f t="shared" si="65"/>
        <v>0.52</v>
      </c>
    </row>
    <row r="1517" spans="1:12" x14ac:dyDescent="0.25">
      <c r="A1517" s="53">
        <f>+'Info ELECTRONORTE'!A1485</f>
        <v>1481</v>
      </c>
      <c r="B1517" s="26" t="str">
        <f t="shared" si="66"/>
        <v>SICODI</v>
      </c>
      <c r="C1517" s="9" t="str">
        <f>+'Info ELECTRONORTE'!B1485</f>
        <v>LAMBAYEQUE</v>
      </c>
      <c r="D1517" s="9" t="str">
        <f>+'Info ELECTRONORTE'!C1485</f>
        <v>CHICLAYO - FERREÑAFE</v>
      </c>
      <c r="E1517" s="9" t="str">
        <f>+'Info ELECTRONORTE'!D1485</f>
        <v>CHICLAYO</v>
      </c>
      <c r="F1517" s="9" t="str">
        <f>+'Info ELECTRONORTE'!I1485</f>
        <v>Media Tension</v>
      </c>
      <c r="G1517" s="9">
        <f>+'Info ELECTRONORTE'!K1485</f>
        <v>13</v>
      </c>
      <c r="H1517" s="9" t="str">
        <f>+'Info ELECTRONORTE'!L1485</f>
        <v>Postes</v>
      </c>
      <c r="I1517" s="9" t="str">
        <f>+'Info ELECTRONORTE'!M1485</f>
        <v>Concreto</v>
      </c>
      <c r="J1517" s="9" t="str">
        <f>+'Info ELECTRONORTE'!N1485</f>
        <v>PPC19</v>
      </c>
      <c r="K1517" s="9" t="str">
        <f>+IF(B1517="MOD INV_2018","Según corresponda",VLOOKUP(J1517,SICODI!$G$3:$K$2404,2,FALSE))</f>
        <v>POSTE DE CONCRETO ARMADO DE 13/300/150/345</v>
      </c>
      <c r="L1517" s="142">
        <f t="shared" si="65"/>
        <v>0.52</v>
      </c>
    </row>
    <row r="1518" spans="1:12" x14ac:dyDescent="0.25">
      <c r="A1518" s="53">
        <f>+'Info ELECTRONORTE'!A1486</f>
        <v>1482</v>
      </c>
      <c r="B1518" s="26" t="str">
        <f t="shared" si="66"/>
        <v>SICODI</v>
      </c>
      <c r="C1518" s="9" t="str">
        <f>+'Info ELECTRONORTE'!B1486</f>
        <v>LAMBAYEQUE</v>
      </c>
      <c r="D1518" s="9" t="str">
        <f>+'Info ELECTRONORTE'!C1486</f>
        <v>CHICLAYO - FERREÑAFE</v>
      </c>
      <c r="E1518" s="9" t="str">
        <f>+'Info ELECTRONORTE'!D1486</f>
        <v>CHICLAYO</v>
      </c>
      <c r="F1518" s="9" t="str">
        <f>+'Info ELECTRONORTE'!I1486</f>
        <v>Media Tension</v>
      </c>
      <c r="G1518" s="9">
        <f>+'Info ELECTRONORTE'!K1486</f>
        <v>13</v>
      </c>
      <c r="H1518" s="9" t="str">
        <f>+'Info ELECTRONORTE'!L1486</f>
        <v>Postes</v>
      </c>
      <c r="I1518" s="9" t="str">
        <f>+'Info ELECTRONORTE'!M1486</f>
        <v>Concreto</v>
      </c>
      <c r="J1518" s="9" t="str">
        <f>+'Info ELECTRONORTE'!N1486</f>
        <v>PPC19</v>
      </c>
      <c r="K1518" s="9" t="str">
        <f>+IF(B1518="MOD INV_2018","Según corresponda",VLOOKUP(J1518,SICODI!$G$3:$K$2404,2,FALSE))</f>
        <v>POSTE DE CONCRETO ARMADO DE 13/300/150/345</v>
      </c>
      <c r="L1518" s="142">
        <f t="shared" si="65"/>
        <v>0.52</v>
      </c>
    </row>
    <row r="1519" spans="1:12" x14ac:dyDescent="0.25">
      <c r="A1519" s="53">
        <f>+'Info ELECTRONORTE'!A1487</f>
        <v>1483</v>
      </c>
      <c r="B1519" s="26" t="str">
        <f t="shared" si="66"/>
        <v>SICODI</v>
      </c>
      <c r="C1519" s="9" t="str">
        <f>+'Info ELECTRONORTE'!B1487</f>
        <v>LAMBAYEQUE</v>
      </c>
      <c r="D1519" s="9" t="str">
        <f>+'Info ELECTRONORTE'!C1487</f>
        <v>CHICLAYO - FERREÑAFE</v>
      </c>
      <c r="E1519" s="9" t="str">
        <f>+'Info ELECTRONORTE'!D1487</f>
        <v>CHICLAYO</v>
      </c>
      <c r="F1519" s="9" t="str">
        <f>+'Info ELECTRONORTE'!I1487</f>
        <v>Media Tension</v>
      </c>
      <c r="G1519" s="9">
        <f>+'Info ELECTRONORTE'!K1487</f>
        <v>13</v>
      </c>
      <c r="H1519" s="9" t="str">
        <f>+'Info ELECTRONORTE'!L1487</f>
        <v>Postes</v>
      </c>
      <c r="I1519" s="9" t="str">
        <f>+'Info ELECTRONORTE'!M1487</f>
        <v>Concreto</v>
      </c>
      <c r="J1519" s="9" t="str">
        <f>+'Info ELECTRONORTE'!N1487</f>
        <v>PPC19</v>
      </c>
      <c r="K1519" s="9" t="str">
        <f>+IF(B1519="MOD INV_2018","Según corresponda",VLOOKUP(J1519,SICODI!$G$3:$K$2404,2,FALSE))</f>
        <v>POSTE DE CONCRETO ARMADO DE 13/300/150/345</v>
      </c>
      <c r="L1519" s="142">
        <f t="shared" si="65"/>
        <v>0.52</v>
      </c>
    </row>
    <row r="1520" spans="1:12" x14ac:dyDescent="0.25">
      <c r="A1520" s="53">
        <f>+'Info ELECTRONORTE'!A1488</f>
        <v>1484</v>
      </c>
      <c r="B1520" s="26" t="str">
        <f t="shared" si="66"/>
        <v>SICODI</v>
      </c>
      <c r="C1520" s="9" t="str">
        <f>+'Info ELECTRONORTE'!B1488</f>
        <v>LAMBAYEQUE</v>
      </c>
      <c r="D1520" s="9" t="str">
        <f>+'Info ELECTRONORTE'!C1488</f>
        <v>CHICLAYO - FERREÑAFE</v>
      </c>
      <c r="E1520" s="9" t="str">
        <f>+'Info ELECTRONORTE'!D1488</f>
        <v>CHICLAYO</v>
      </c>
      <c r="F1520" s="9" t="str">
        <f>+'Info ELECTRONORTE'!I1488</f>
        <v>Media Tension</v>
      </c>
      <c r="G1520" s="9">
        <f>+'Info ELECTRONORTE'!K1488</f>
        <v>13</v>
      </c>
      <c r="H1520" s="9" t="str">
        <f>+'Info ELECTRONORTE'!L1488</f>
        <v>Postes</v>
      </c>
      <c r="I1520" s="9" t="str">
        <f>+'Info ELECTRONORTE'!M1488</f>
        <v>Concreto</v>
      </c>
      <c r="J1520" s="9" t="str">
        <f>+'Info ELECTRONORTE'!N1488</f>
        <v>PPC19</v>
      </c>
      <c r="K1520" s="9" t="str">
        <f>+IF(B1520="MOD INV_2018","Según corresponda",VLOOKUP(J1520,SICODI!$G$3:$K$2404,2,FALSE))</f>
        <v>POSTE DE CONCRETO ARMADO DE 13/300/150/345</v>
      </c>
      <c r="L1520" s="142">
        <f t="shared" si="65"/>
        <v>0.52</v>
      </c>
    </row>
    <row r="1521" spans="1:12" x14ac:dyDescent="0.25">
      <c r="A1521" s="53">
        <f>+'Info ELECTRONORTE'!A1489</f>
        <v>1485</v>
      </c>
      <c r="B1521" s="26" t="str">
        <f t="shared" si="66"/>
        <v>SICODI</v>
      </c>
      <c r="C1521" s="9" t="str">
        <f>+'Info ELECTRONORTE'!B1489</f>
        <v>LAMBAYEQUE</v>
      </c>
      <c r="D1521" s="9" t="str">
        <f>+'Info ELECTRONORTE'!C1489</f>
        <v>CHICLAYO - FERREÑAFE</v>
      </c>
      <c r="E1521" s="9" t="str">
        <f>+'Info ELECTRONORTE'!D1489</f>
        <v>CHICLAYO</v>
      </c>
      <c r="F1521" s="9" t="str">
        <f>+'Info ELECTRONORTE'!I1489</f>
        <v>Media Tension</v>
      </c>
      <c r="G1521" s="9">
        <f>+'Info ELECTRONORTE'!K1489</f>
        <v>13</v>
      </c>
      <c r="H1521" s="9" t="str">
        <f>+'Info ELECTRONORTE'!L1489</f>
        <v>Postes</v>
      </c>
      <c r="I1521" s="9" t="str">
        <f>+'Info ELECTRONORTE'!M1489</f>
        <v>Concreto</v>
      </c>
      <c r="J1521" s="9" t="str">
        <f>+'Info ELECTRONORTE'!N1489</f>
        <v>PPC19</v>
      </c>
      <c r="K1521" s="9" t="str">
        <f>+IF(B1521="MOD INV_2018","Según corresponda",VLOOKUP(J1521,SICODI!$G$3:$K$2404,2,FALSE))</f>
        <v>POSTE DE CONCRETO ARMADO DE 13/300/150/345</v>
      </c>
      <c r="L1521" s="142">
        <f t="shared" si="65"/>
        <v>0.52</v>
      </c>
    </row>
    <row r="1522" spans="1:12" x14ac:dyDescent="0.25">
      <c r="A1522" s="53">
        <f>+'Info ELECTRONORTE'!A1490</f>
        <v>1486</v>
      </c>
      <c r="B1522" s="26" t="str">
        <f t="shared" si="66"/>
        <v>SICODI</v>
      </c>
      <c r="C1522" s="9" t="str">
        <f>+'Info ELECTRONORTE'!B1490</f>
        <v>LAMBAYEQUE</v>
      </c>
      <c r="D1522" s="9" t="str">
        <f>+'Info ELECTRONORTE'!C1490</f>
        <v>CHICLAYO - FERREÑAFE</v>
      </c>
      <c r="E1522" s="9" t="str">
        <f>+'Info ELECTRONORTE'!D1490</f>
        <v>CHICLAYO</v>
      </c>
      <c r="F1522" s="9" t="str">
        <f>+'Info ELECTRONORTE'!I1490</f>
        <v>Media Tension</v>
      </c>
      <c r="G1522" s="9">
        <f>+'Info ELECTRONORTE'!K1490</f>
        <v>13</v>
      </c>
      <c r="H1522" s="9" t="str">
        <f>+'Info ELECTRONORTE'!L1490</f>
        <v>Postes</v>
      </c>
      <c r="I1522" s="9" t="str">
        <f>+'Info ELECTRONORTE'!M1490</f>
        <v>Concreto</v>
      </c>
      <c r="J1522" s="9" t="str">
        <f>+'Info ELECTRONORTE'!N1490</f>
        <v>PPC19</v>
      </c>
      <c r="K1522" s="9" t="str">
        <f>+IF(B1522="MOD INV_2018","Según corresponda",VLOOKUP(J1522,SICODI!$G$3:$K$2404,2,FALSE))</f>
        <v>POSTE DE CONCRETO ARMADO DE 13/300/150/345</v>
      </c>
      <c r="L1522" s="142">
        <f t="shared" si="65"/>
        <v>0.52</v>
      </c>
    </row>
    <row r="1523" spans="1:12" x14ac:dyDescent="0.25">
      <c r="A1523" s="53">
        <f>+'Info ELECTRONORTE'!A1491</f>
        <v>1487</v>
      </c>
      <c r="B1523" s="26" t="str">
        <f t="shared" si="66"/>
        <v>SICODI</v>
      </c>
      <c r="C1523" s="9" t="str">
        <f>+'Info ELECTRONORTE'!B1491</f>
        <v>LAMBAYEQUE</v>
      </c>
      <c r="D1523" s="9" t="str">
        <f>+'Info ELECTRONORTE'!C1491</f>
        <v>CHICLAYO - FERREÑAFE</v>
      </c>
      <c r="E1523" s="9" t="str">
        <f>+'Info ELECTRONORTE'!D1491</f>
        <v>CHICLAYO</v>
      </c>
      <c r="F1523" s="9" t="str">
        <f>+'Info ELECTRONORTE'!I1491</f>
        <v>Media Tension</v>
      </c>
      <c r="G1523" s="9">
        <f>+'Info ELECTRONORTE'!K1491</f>
        <v>13</v>
      </c>
      <c r="H1523" s="9" t="str">
        <f>+'Info ELECTRONORTE'!L1491</f>
        <v>Postes</v>
      </c>
      <c r="I1523" s="9" t="str">
        <f>+'Info ELECTRONORTE'!M1491</f>
        <v>Concreto</v>
      </c>
      <c r="J1523" s="9" t="str">
        <f>+'Info ELECTRONORTE'!N1491</f>
        <v>PPC19</v>
      </c>
      <c r="K1523" s="9" t="str">
        <f>+IF(B1523="MOD INV_2018","Según corresponda",VLOOKUP(J1523,SICODI!$G$3:$K$2404,2,FALSE))</f>
        <v>POSTE DE CONCRETO ARMADO DE 13/300/150/345</v>
      </c>
      <c r="L1523" s="142">
        <f t="shared" si="65"/>
        <v>0.52</v>
      </c>
    </row>
    <row r="1524" spans="1:12" x14ac:dyDescent="0.25">
      <c r="A1524" s="53">
        <f>+'Info ELECTRONORTE'!A1492</f>
        <v>1488</v>
      </c>
      <c r="B1524" s="26" t="str">
        <f t="shared" si="66"/>
        <v>SICODI</v>
      </c>
      <c r="C1524" s="9" t="str">
        <f>+'Info ELECTRONORTE'!B1492</f>
        <v>LAMBAYEQUE</v>
      </c>
      <c r="D1524" s="9" t="str">
        <f>+'Info ELECTRONORTE'!C1492</f>
        <v>CHICLAYO - FERREÑAFE</v>
      </c>
      <c r="E1524" s="9" t="str">
        <f>+'Info ELECTRONORTE'!D1492</f>
        <v>CHICLAYO</v>
      </c>
      <c r="F1524" s="9" t="str">
        <f>+'Info ELECTRONORTE'!I1492</f>
        <v>Media Tension</v>
      </c>
      <c r="G1524" s="9">
        <f>+'Info ELECTRONORTE'!K1492</f>
        <v>13</v>
      </c>
      <c r="H1524" s="9" t="str">
        <f>+'Info ELECTRONORTE'!L1492</f>
        <v>Postes</v>
      </c>
      <c r="I1524" s="9" t="str">
        <f>+'Info ELECTRONORTE'!M1492</f>
        <v>Concreto</v>
      </c>
      <c r="J1524" s="9" t="str">
        <f>+'Info ELECTRONORTE'!N1492</f>
        <v>PPC19</v>
      </c>
      <c r="K1524" s="9" t="str">
        <f>+IF(B1524="MOD INV_2018","Según corresponda",VLOOKUP(J1524,SICODI!$G$3:$K$2404,2,FALSE))</f>
        <v>POSTE DE CONCRETO ARMADO DE 13/300/150/345</v>
      </c>
      <c r="L1524" s="142">
        <f t="shared" si="65"/>
        <v>0.52</v>
      </c>
    </row>
    <row r="1525" spans="1:12" x14ac:dyDescent="0.25">
      <c r="A1525" s="53">
        <f>+'Info ELECTRONORTE'!A1493</f>
        <v>1489</v>
      </c>
      <c r="B1525" s="26" t="str">
        <f t="shared" si="66"/>
        <v>SICODI</v>
      </c>
      <c r="C1525" s="9" t="str">
        <f>+'Info ELECTRONORTE'!B1493</f>
        <v>LAMBAYEQUE</v>
      </c>
      <c r="D1525" s="9" t="str">
        <f>+'Info ELECTRONORTE'!C1493</f>
        <v>CHICLAYO - FERREÑAFE</v>
      </c>
      <c r="E1525" s="9" t="str">
        <f>+'Info ELECTRONORTE'!D1493</f>
        <v>CHICLAYO</v>
      </c>
      <c r="F1525" s="9" t="str">
        <f>+'Info ELECTRONORTE'!I1493</f>
        <v>Media Tension</v>
      </c>
      <c r="G1525" s="9">
        <f>+'Info ELECTRONORTE'!K1493</f>
        <v>13</v>
      </c>
      <c r="H1525" s="9" t="str">
        <f>+'Info ELECTRONORTE'!L1493</f>
        <v>Postes</v>
      </c>
      <c r="I1525" s="9" t="str">
        <f>+'Info ELECTRONORTE'!M1493</f>
        <v>Concreto</v>
      </c>
      <c r="J1525" s="9" t="str">
        <f>+'Info ELECTRONORTE'!N1493</f>
        <v>PPC19</v>
      </c>
      <c r="K1525" s="9" t="str">
        <f>+IF(B1525="MOD INV_2018","Según corresponda",VLOOKUP(J1525,SICODI!$G$3:$K$2404,2,FALSE))</f>
        <v>POSTE DE CONCRETO ARMADO DE 13/300/150/345</v>
      </c>
      <c r="L1525" s="142">
        <f t="shared" si="65"/>
        <v>0.52</v>
      </c>
    </row>
    <row r="1526" spans="1:12" x14ac:dyDescent="0.25">
      <c r="A1526" s="53">
        <f>+'Info ELECTRONORTE'!A1494</f>
        <v>1490</v>
      </c>
      <c r="B1526" s="26" t="str">
        <f t="shared" si="66"/>
        <v>SICODI</v>
      </c>
      <c r="C1526" s="9" t="str">
        <f>+'Info ELECTRONORTE'!B1494</f>
        <v>LAMBAYEQUE</v>
      </c>
      <c r="D1526" s="9" t="str">
        <f>+'Info ELECTRONORTE'!C1494</f>
        <v>CHICLAYO - FERREÑAFE</v>
      </c>
      <c r="E1526" s="9" t="str">
        <f>+'Info ELECTRONORTE'!D1494</f>
        <v>CHICLAYO</v>
      </c>
      <c r="F1526" s="9" t="str">
        <f>+'Info ELECTRONORTE'!I1494</f>
        <v>Media Tension</v>
      </c>
      <c r="G1526" s="9">
        <f>+'Info ELECTRONORTE'!K1494</f>
        <v>13</v>
      </c>
      <c r="H1526" s="9" t="str">
        <f>+'Info ELECTRONORTE'!L1494</f>
        <v>Postes</v>
      </c>
      <c r="I1526" s="9" t="str">
        <f>+'Info ELECTRONORTE'!M1494</f>
        <v>Concreto</v>
      </c>
      <c r="J1526" s="9" t="str">
        <f>+'Info ELECTRONORTE'!N1494</f>
        <v>PPC19</v>
      </c>
      <c r="K1526" s="9" t="str">
        <f>+IF(B1526="MOD INV_2018","Según corresponda",VLOOKUP(J1526,SICODI!$G$3:$K$2404,2,FALSE))</f>
        <v>POSTE DE CONCRETO ARMADO DE 13/300/150/345</v>
      </c>
      <c r="L1526" s="142">
        <f t="shared" si="65"/>
        <v>0.52</v>
      </c>
    </row>
    <row r="1527" spans="1:12" x14ac:dyDescent="0.25">
      <c r="A1527" s="53">
        <f>+'Info ELECTRONORTE'!A1495</f>
        <v>1491</v>
      </c>
      <c r="B1527" s="26" t="str">
        <f t="shared" si="66"/>
        <v>SICODI</v>
      </c>
      <c r="C1527" s="9" t="str">
        <f>+'Info ELECTRONORTE'!B1495</f>
        <v>LAMBAYEQUE</v>
      </c>
      <c r="D1527" s="9" t="str">
        <f>+'Info ELECTRONORTE'!C1495</f>
        <v>CHICLAYO - FERREÑAFE</v>
      </c>
      <c r="E1527" s="9" t="str">
        <f>+'Info ELECTRONORTE'!D1495</f>
        <v>CHICLAYO</v>
      </c>
      <c r="F1527" s="9" t="str">
        <f>+'Info ELECTRONORTE'!I1495</f>
        <v>Media Tension</v>
      </c>
      <c r="G1527" s="9">
        <f>+'Info ELECTRONORTE'!K1495</f>
        <v>13</v>
      </c>
      <c r="H1527" s="9" t="str">
        <f>+'Info ELECTRONORTE'!L1495</f>
        <v>Postes</v>
      </c>
      <c r="I1527" s="9" t="str">
        <f>+'Info ELECTRONORTE'!M1495</f>
        <v>Concreto</v>
      </c>
      <c r="J1527" s="9" t="str">
        <f>+'Info ELECTRONORTE'!N1495</f>
        <v>PPC19</v>
      </c>
      <c r="K1527" s="9" t="str">
        <f>+IF(B1527="MOD INV_2018","Según corresponda",VLOOKUP(J1527,SICODI!$G$3:$K$2404,2,FALSE))</f>
        <v>POSTE DE CONCRETO ARMADO DE 13/300/150/345</v>
      </c>
      <c r="L1527" s="142">
        <f t="shared" si="65"/>
        <v>0.52</v>
      </c>
    </row>
    <row r="1528" spans="1:12" x14ac:dyDescent="0.25">
      <c r="A1528" s="53">
        <f>+'Info ELECTRONORTE'!A1496</f>
        <v>1492</v>
      </c>
      <c r="B1528" s="26" t="str">
        <f t="shared" si="66"/>
        <v>SICODI</v>
      </c>
      <c r="C1528" s="9" t="str">
        <f>+'Info ELECTRONORTE'!B1496</f>
        <v>LAMBAYEQUE</v>
      </c>
      <c r="D1528" s="9" t="str">
        <f>+'Info ELECTRONORTE'!C1496</f>
        <v>CHICLAYO - FERREÑAFE</v>
      </c>
      <c r="E1528" s="9" t="str">
        <f>+'Info ELECTRONORTE'!D1496</f>
        <v>CHICLAYO</v>
      </c>
      <c r="F1528" s="9" t="str">
        <f>+'Info ELECTRONORTE'!I1496</f>
        <v>Media Tension</v>
      </c>
      <c r="G1528" s="9">
        <f>+'Info ELECTRONORTE'!K1496</f>
        <v>13</v>
      </c>
      <c r="H1528" s="9" t="str">
        <f>+'Info ELECTRONORTE'!L1496</f>
        <v>Postes</v>
      </c>
      <c r="I1528" s="9" t="str">
        <f>+'Info ELECTRONORTE'!M1496</f>
        <v>Concreto</v>
      </c>
      <c r="J1528" s="9" t="str">
        <f>+'Info ELECTRONORTE'!N1496</f>
        <v>PPC19</v>
      </c>
      <c r="K1528" s="9" t="str">
        <f>+IF(B1528="MOD INV_2018","Según corresponda",VLOOKUP(J1528,SICODI!$G$3:$K$2404,2,FALSE))</f>
        <v>POSTE DE CONCRETO ARMADO DE 13/300/150/345</v>
      </c>
      <c r="L1528" s="142">
        <f t="shared" si="65"/>
        <v>0.52</v>
      </c>
    </row>
    <row r="1529" spans="1:12" x14ac:dyDescent="0.25">
      <c r="A1529" s="53">
        <f>+'Info ELECTRONORTE'!A1497</f>
        <v>1493</v>
      </c>
      <c r="B1529" s="26" t="str">
        <f t="shared" si="66"/>
        <v>SICODI</v>
      </c>
      <c r="C1529" s="9" t="str">
        <f>+'Info ELECTRONORTE'!B1497</f>
        <v>LAMBAYEQUE</v>
      </c>
      <c r="D1529" s="9" t="str">
        <f>+'Info ELECTRONORTE'!C1497</f>
        <v>CHICLAYO - FERREÑAFE</v>
      </c>
      <c r="E1529" s="9" t="str">
        <f>+'Info ELECTRONORTE'!D1497</f>
        <v>CHICLAYO</v>
      </c>
      <c r="F1529" s="9" t="str">
        <f>+'Info ELECTRONORTE'!I1497</f>
        <v>Media Tension</v>
      </c>
      <c r="G1529" s="9">
        <f>+'Info ELECTRONORTE'!K1497</f>
        <v>13</v>
      </c>
      <c r="H1529" s="9" t="str">
        <f>+'Info ELECTRONORTE'!L1497</f>
        <v>Postes</v>
      </c>
      <c r="I1529" s="9" t="str">
        <f>+'Info ELECTRONORTE'!M1497</f>
        <v>Concreto</v>
      </c>
      <c r="J1529" s="9" t="str">
        <f>+'Info ELECTRONORTE'!N1497</f>
        <v>PPC19</v>
      </c>
      <c r="K1529" s="9" t="str">
        <f>+IF(B1529="MOD INV_2018","Según corresponda",VLOOKUP(J1529,SICODI!$G$3:$K$2404,2,FALSE))</f>
        <v>POSTE DE CONCRETO ARMADO DE 13/300/150/345</v>
      </c>
      <c r="L1529" s="142">
        <f t="shared" si="65"/>
        <v>0.52</v>
      </c>
    </row>
    <row r="1530" spans="1:12" x14ac:dyDescent="0.25">
      <c r="A1530" s="53">
        <f>+'Info ELECTRONORTE'!A1498</f>
        <v>1494</v>
      </c>
      <c r="B1530" s="26" t="str">
        <f t="shared" si="66"/>
        <v>SICODI</v>
      </c>
      <c r="C1530" s="9" t="str">
        <f>+'Info ELECTRONORTE'!B1498</f>
        <v>LAMBAYEQUE</v>
      </c>
      <c r="D1530" s="9" t="str">
        <f>+'Info ELECTRONORTE'!C1498</f>
        <v>CHICLAYO - FERREÑAFE</v>
      </c>
      <c r="E1530" s="9" t="str">
        <f>+'Info ELECTRONORTE'!D1498</f>
        <v>CHICLAYO</v>
      </c>
      <c r="F1530" s="9" t="str">
        <f>+'Info ELECTRONORTE'!I1498</f>
        <v>Media Tension</v>
      </c>
      <c r="G1530" s="9">
        <f>+'Info ELECTRONORTE'!K1498</f>
        <v>13</v>
      </c>
      <c r="H1530" s="9" t="str">
        <f>+'Info ELECTRONORTE'!L1498</f>
        <v>Postes</v>
      </c>
      <c r="I1530" s="9" t="str">
        <f>+'Info ELECTRONORTE'!M1498</f>
        <v>Concreto</v>
      </c>
      <c r="J1530" s="9" t="str">
        <f>+'Info ELECTRONORTE'!N1498</f>
        <v>PPC19</v>
      </c>
      <c r="K1530" s="9" t="str">
        <f>+IF(B1530="MOD INV_2018","Según corresponda",VLOOKUP(J1530,SICODI!$G$3:$K$2404,2,FALSE))</f>
        <v>POSTE DE CONCRETO ARMADO DE 13/300/150/345</v>
      </c>
      <c r="L1530" s="142">
        <f t="shared" si="65"/>
        <v>0.52</v>
      </c>
    </row>
    <row r="1531" spans="1:12" x14ac:dyDescent="0.25">
      <c r="A1531" s="53">
        <f>+'Info ELECTRONORTE'!A1499</f>
        <v>1495</v>
      </c>
      <c r="B1531" s="26" t="str">
        <f t="shared" si="66"/>
        <v>SICODI</v>
      </c>
      <c r="C1531" s="9" t="str">
        <f>+'Info ELECTRONORTE'!B1499</f>
        <v>LAMBAYEQUE</v>
      </c>
      <c r="D1531" s="9" t="str">
        <f>+'Info ELECTRONORTE'!C1499</f>
        <v>CHICLAYO - FERREÑAFE</v>
      </c>
      <c r="E1531" s="9" t="str">
        <f>+'Info ELECTRONORTE'!D1499</f>
        <v>CHICLAYO</v>
      </c>
      <c r="F1531" s="9" t="str">
        <f>+'Info ELECTRONORTE'!I1499</f>
        <v>Media Tension</v>
      </c>
      <c r="G1531" s="9">
        <f>+'Info ELECTRONORTE'!K1499</f>
        <v>13</v>
      </c>
      <c r="H1531" s="9" t="str">
        <f>+'Info ELECTRONORTE'!L1499</f>
        <v>Postes</v>
      </c>
      <c r="I1531" s="9" t="str">
        <f>+'Info ELECTRONORTE'!M1499</f>
        <v>Concreto</v>
      </c>
      <c r="J1531" s="9" t="str">
        <f>+'Info ELECTRONORTE'!N1499</f>
        <v>PPC19</v>
      </c>
      <c r="K1531" s="9" t="str">
        <f>+IF(B1531="MOD INV_2018","Según corresponda",VLOOKUP(J1531,SICODI!$G$3:$K$2404,2,FALSE))</f>
        <v>POSTE DE CONCRETO ARMADO DE 13/300/150/345</v>
      </c>
      <c r="L1531" s="142">
        <f t="shared" si="65"/>
        <v>0.52</v>
      </c>
    </row>
    <row r="1532" spans="1:12" x14ac:dyDescent="0.25">
      <c r="A1532" s="53">
        <f>+'Info ELECTRONORTE'!A1500</f>
        <v>1496</v>
      </c>
      <c r="B1532" s="26" t="str">
        <f t="shared" si="66"/>
        <v>SICODI</v>
      </c>
      <c r="C1532" s="9" t="str">
        <f>+'Info ELECTRONORTE'!B1500</f>
        <v>LAMBAYEQUE</v>
      </c>
      <c r="D1532" s="9" t="str">
        <f>+'Info ELECTRONORTE'!C1500</f>
        <v>CHICLAYO - FERREÑAFE</v>
      </c>
      <c r="E1532" s="9" t="str">
        <f>+'Info ELECTRONORTE'!D1500</f>
        <v>CHICLAYO</v>
      </c>
      <c r="F1532" s="9" t="str">
        <f>+'Info ELECTRONORTE'!I1500</f>
        <v>Media Tension</v>
      </c>
      <c r="G1532" s="9">
        <f>+'Info ELECTRONORTE'!K1500</f>
        <v>13</v>
      </c>
      <c r="H1532" s="9" t="str">
        <f>+'Info ELECTRONORTE'!L1500</f>
        <v>Postes</v>
      </c>
      <c r="I1532" s="9" t="str">
        <f>+'Info ELECTRONORTE'!M1500</f>
        <v>Concreto</v>
      </c>
      <c r="J1532" s="9" t="str">
        <f>+'Info ELECTRONORTE'!N1500</f>
        <v>PPC19</v>
      </c>
      <c r="K1532" s="9" t="str">
        <f>+IF(B1532="MOD INV_2018","Según corresponda",VLOOKUP(J1532,SICODI!$G$3:$K$2404,2,FALSE))</f>
        <v>POSTE DE CONCRETO ARMADO DE 13/300/150/345</v>
      </c>
      <c r="L1532" s="142">
        <f t="shared" si="65"/>
        <v>0.52</v>
      </c>
    </row>
    <row r="1533" spans="1:12" x14ac:dyDescent="0.25">
      <c r="A1533" s="53">
        <f>+'Info ELECTRONORTE'!A1501</f>
        <v>1497</v>
      </c>
      <c r="B1533" s="26" t="str">
        <f t="shared" si="66"/>
        <v>SICODI</v>
      </c>
      <c r="C1533" s="9" t="str">
        <f>+'Info ELECTRONORTE'!B1501</f>
        <v>LAMBAYEQUE</v>
      </c>
      <c r="D1533" s="9" t="str">
        <f>+'Info ELECTRONORTE'!C1501</f>
        <v>CHICLAYO - FERREÑAFE</v>
      </c>
      <c r="E1533" s="9" t="str">
        <f>+'Info ELECTRONORTE'!D1501</f>
        <v>CHICLAYO</v>
      </c>
      <c r="F1533" s="9" t="str">
        <f>+'Info ELECTRONORTE'!I1501</f>
        <v>Media Tension</v>
      </c>
      <c r="G1533" s="9">
        <f>+'Info ELECTRONORTE'!K1501</f>
        <v>13</v>
      </c>
      <c r="H1533" s="9" t="str">
        <f>+'Info ELECTRONORTE'!L1501</f>
        <v>Postes</v>
      </c>
      <c r="I1533" s="9" t="str">
        <f>+'Info ELECTRONORTE'!M1501</f>
        <v>Concreto</v>
      </c>
      <c r="J1533" s="9" t="str">
        <f>+'Info ELECTRONORTE'!N1501</f>
        <v>PPC19</v>
      </c>
      <c r="K1533" s="9" t="str">
        <f>+IF(B1533="MOD INV_2018","Según corresponda",VLOOKUP(J1533,SICODI!$G$3:$K$2404,2,FALSE))</f>
        <v>POSTE DE CONCRETO ARMADO DE 13/300/150/345</v>
      </c>
      <c r="L1533" s="142">
        <f t="shared" si="65"/>
        <v>0.52</v>
      </c>
    </row>
    <row r="1534" spans="1:12" x14ac:dyDescent="0.25">
      <c r="A1534" s="53">
        <f>+'Info ELECTRONORTE'!A1502</f>
        <v>1498</v>
      </c>
      <c r="B1534" s="26" t="str">
        <f t="shared" si="66"/>
        <v>SICODI</v>
      </c>
      <c r="C1534" s="9" t="str">
        <f>+'Info ELECTRONORTE'!B1502</f>
        <v>LAMBAYEQUE</v>
      </c>
      <c r="D1534" s="9" t="str">
        <f>+'Info ELECTRONORTE'!C1502</f>
        <v>CHICLAYO - FERREÑAFE</v>
      </c>
      <c r="E1534" s="9" t="str">
        <f>+'Info ELECTRONORTE'!D1502</f>
        <v>CHICLAYO</v>
      </c>
      <c r="F1534" s="9" t="str">
        <f>+'Info ELECTRONORTE'!I1502</f>
        <v>Media Tension</v>
      </c>
      <c r="G1534" s="9">
        <f>+'Info ELECTRONORTE'!K1502</f>
        <v>13</v>
      </c>
      <c r="H1534" s="9" t="str">
        <f>+'Info ELECTRONORTE'!L1502</f>
        <v>Postes</v>
      </c>
      <c r="I1534" s="9" t="str">
        <f>+'Info ELECTRONORTE'!M1502</f>
        <v>Concreto</v>
      </c>
      <c r="J1534" s="9" t="str">
        <f>+'Info ELECTRONORTE'!N1502</f>
        <v>PPC19</v>
      </c>
      <c r="K1534" s="9" t="str">
        <f>+IF(B1534="MOD INV_2018","Según corresponda",VLOOKUP(J1534,SICODI!$G$3:$K$2404,2,FALSE))</f>
        <v>POSTE DE CONCRETO ARMADO DE 13/300/150/345</v>
      </c>
      <c r="L1534" s="142">
        <f t="shared" si="65"/>
        <v>0.52</v>
      </c>
    </row>
    <row r="1535" spans="1:12" x14ac:dyDescent="0.25">
      <c r="A1535" s="53">
        <f>+'Info ELECTRONORTE'!A1503</f>
        <v>1499</v>
      </c>
      <c r="B1535" s="26" t="str">
        <f t="shared" si="66"/>
        <v>SICODI</v>
      </c>
      <c r="C1535" s="9" t="str">
        <f>+'Info ELECTRONORTE'!B1503</f>
        <v>LAMBAYEQUE</v>
      </c>
      <c r="D1535" s="9" t="str">
        <f>+'Info ELECTRONORTE'!C1503</f>
        <v>CHICLAYO - FERREÑAFE</v>
      </c>
      <c r="E1535" s="9" t="str">
        <f>+'Info ELECTRONORTE'!D1503</f>
        <v>CHICLAYO</v>
      </c>
      <c r="F1535" s="9" t="str">
        <f>+'Info ELECTRONORTE'!I1503</f>
        <v>Media Tension</v>
      </c>
      <c r="G1535" s="9">
        <f>+'Info ELECTRONORTE'!K1503</f>
        <v>13</v>
      </c>
      <c r="H1535" s="9" t="str">
        <f>+'Info ELECTRONORTE'!L1503</f>
        <v>Postes</v>
      </c>
      <c r="I1535" s="9" t="str">
        <f>+'Info ELECTRONORTE'!M1503</f>
        <v>Concreto</v>
      </c>
      <c r="J1535" s="9" t="str">
        <f>+'Info ELECTRONORTE'!N1503</f>
        <v>PPC19</v>
      </c>
      <c r="K1535" s="9" t="str">
        <f>+IF(B1535="MOD INV_2018","Según corresponda",VLOOKUP(J1535,SICODI!$G$3:$K$2404,2,FALSE))</f>
        <v>POSTE DE CONCRETO ARMADO DE 13/300/150/345</v>
      </c>
      <c r="L1535" s="142">
        <f t="shared" si="65"/>
        <v>0.52</v>
      </c>
    </row>
    <row r="1536" spans="1:12" x14ac:dyDescent="0.25">
      <c r="A1536" s="53">
        <f>+'Info ELECTRONORTE'!A1504</f>
        <v>1500</v>
      </c>
      <c r="B1536" s="26" t="str">
        <f t="shared" si="66"/>
        <v>SICODI</v>
      </c>
      <c r="C1536" s="9" t="str">
        <f>+'Info ELECTRONORTE'!B1504</f>
        <v>LAMBAYEQUE</v>
      </c>
      <c r="D1536" s="9" t="str">
        <f>+'Info ELECTRONORTE'!C1504</f>
        <v>CHICLAYO - FERREÑAFE</v>
      </c>
      <c r="E1536" s="9" t="str">
        <f>+'Info ELECTRONORTE'!D1504</f>
        <v>CHICLAYO</v>
      </c>
      <c r="F1536" s="9" t="str">
        <f>+'Info ELECTRONORTE'!I1504</f>
        <v>Media Tension</v>
      </c>
      <c r="G1536" s="9">
        <f>+'Info ELECTRONORTE'!K1504</f>
        <v>13</v>
      </c>
      <c r="H1536" s="9" t="str">
        <f>+'Info ELECTRONORTE'!L1504</f>
        <v>Postes</v>
      </c>
      <c r="I1536" s="9" t="str">
        <f>+'Info ELECTRONORTE'!M1504</f>
        <v>Concreto</v>
      </c>
      <c r="J1536" s="9" t="str">
        <f>+'Info ELECTRONORTE'!N1504</f>
        <v>PPC19</v>
      </c>
      <c r="K1536" s="9" t="str">
        <f>+IF(B1536="MOD INV_2018","Según corresponda",VLOOKUP(J1536,SICODI!$G$3:$K$2404,2,FALSE))</f>
        <v>POSTE DE CONCRETO ARMADO DE 13/300/150/345</v>
      </c>
      <c r="L1536" s="142">
        <f t="shared" si="65"/>
        <v>0.52</v>
      </c>
    </row>
    <row r="1537" spans="1:12" x14ac:dyDescent="0.25">
      <c r="A1537" s="53">
        <f>+'Info ELECTRONORTE'!A1505</f>
        <v>1501</v>
      </c>
      <c r="B1537" s="26" t="str">
        <f t="shared" si="66"/>
        <v>SICODI</v>
      </c>
      <c r="C1537" s="9" t="str">
        <f>+'Info ELECTRONORTE'!B1505</f>
        <v>LAMBAYEQUE</v>
      </c>
      <c r="D1537" s="9" t="str">
        <f>+'Info ELECTRONORTE'!C1505</f>
        <v>CHICLAYO - FERREÑAFE</v>
      </c>
      <c r="E1537" s="9" t="str">
        <f>+'Info ELECTRONORTE'!D1505</f>
        <v>CHICLAYO</v>
      </c>
      <c r="F1537" s="9" t="str">
        <f>+'Info ELECTRONORTE'!I1505</f>
        <v>Media Tension</v>
      </c>
      <c r="G1537" s="9">
        <f>+'Info ELECTRONORTE'!K1505</f>
        <v>13</v>
      </c>
      <c r="H1537" s="9" t="str">
        <f>+'Info ELECTRONORTE'!L1505</f>
        <v>Postes</v>
      </c>
      <c r="I1537" s="9" t="str">
        <f>+'Info ELECTRONORTE'!M1505</f>
        <v>Concreto</v>
      </c>
      <c r="J1537" s="9" t="str">
        <f>+'Info ELECTRONORTE'!N1505</f>
        <v>PPC19</v>
      </c>
      <c r="K1537" s="9" t="str">
        <f>+IF(B1537="MOD INV_2018","Según corresponda",VLOOKUP(J1537,SICODI!$G$3:$K$2404,2,FALSE))</f>
        <v>POSTE DE CONCRETO ARMADO DE 13/300/150/345</v>
      </c>
      <c r="L1537" s="142">
        <f t="shared" si="65"/>
        <v>0.52</v>
      </c>
    </row>
    <row r="1538" spans="1:12" x14ac:dyDescent="0.25">
      <c r="A1538" s="53">
        <f>+'Info ELECTRONORTE'!A1506</f>
        <v>1502</v>
      </c>
      <c r="B1538" s="26" t="str">
        <f t="shared" si="66"/>
        <v>SICODI</v>
      </c>
      <c r="C1538" s="9" t="str">
        <f>+'Info ELECTRONORTE'!B1506</f>
        <v>LAMBAYEQUE</v>
      </c>
      <c r="D1538" s="9" t="str">
        <f>+'Info ELECTRONORTE'!C1506</f>
        <v>CHICLAYO - FERREÑAFE</v>
      </c>
      <c r="E1538" s="9" t="str">
        <f>+'Info ELECTRONORTE'!D1506</f>
        <v>CHICLAYO</v>
      </c>
      <c r="F1538" s="9" t="str">
        <f>+'Info ELECTRONORTE'!I1506</f>
        <v>Media Tension</v>
      </c>
      <c r="G1538" s="9">
        <f>+'Info ELECTRONORTE'!K1506</f>
        <v>13</v>
      </c>
      <c r="H1538" s="9" t="str">
        <f>+'Info ELECTRONORTE'!L1506</f>
        <v>Postes</v>
      </c>
      <c r="I1538" s="9" t="str">
        <f>+'Info ELECTRONORTE'!M1506</f>
        <v>Concreto</v>
      </c>
      <c r="J1538" s="9" t="str">
        <f>+'Info ELECTRONORTE'!N1506</f>
        <v>PPC19</v>
      </c>
      <c r="K1538" s="9" t="str">
        <f>+IF(B1538="MOD INV_2018","Según corresponda",VLOOKUP(J1538,SICODI!$G$3:$K$2404,2,FALSE))</f>
        <v>POSTE DE CONCRETO ARMADO DE 13/300/150/345</v>
      </c>
      <c r="L1538" s="142">
        <f t="shared" si="65"/>
        <v>0.52</v>
      </c>
    </row>
    <row r="1539" spans="1:12" x14ac:dyDescent="0.25">
      <c r="A1539" s="53">
        <f>+'Info ELECTRONORTE'!A1507</f>
        <v>1503</v>
      </c>
      <c r="B1539" s="26" t="str">
        <f t="shared" si="66"/>
        <v>SICODI</v>
      </c>
      <c r="C1539" s="9" t="str">
        <f>+'Info ELECTRONORTE'!B1507</f>
        <v>LAMBAYEQUE</v>
      </c>
      <c r="D1539" s="9" t="str">
        <f>+'Info ELECTRONORTE'!C1507</f>
        <v>CHICLAYO - FERREÑAFE</v>
      </c>
      <c r="E1539" s="9" t="str">
        <f>+'Info ELECTRONORTE'!D1507</f>
        <v>CHICLAYO</v>
      </c>
      <c r="F1539" s="9" t="str">
        <f>+'Info ELECTRONORTE'!I1507</f>
        <v>Media Tension</v>
      </c>
      <c r="G1539" s="9">
        <f>+'Info ELECTRONORTE'!K1507</f>
        <v>13</v>
      </c>
      <c r="H1539" s="9" t="str">
        <f>+'Info ELECTRONORTE'!L1507</f>
        <v>Postes</v>
      </c>
      <c r="I1539" s="9" t="str">
        <f>+'Info ELECTRONORTE'!M1507</f>
        <v>Concreto</v>
      </c>
      <c r="J1539" s="9" t="str">
        <f>+'Info ELECTRONORTE'!N1507</f>
        <v>PPC19</v>
      </c>
      <c r="K1539" s="9" t="str">
        <f>+IF(B1539="MOD INV_2018","Según corresponda",VLOOKUP(J1539,SICODI!$G$3:$K$2404,2,FALSE))</f>
        <v>POSTE DE CONCRETO ARMADO DE 13/300/150/345</v>
      </c>
      <c r="L1539" s="142">
        <f t="shared" si="65"/>
        <v>0.52</v>
      </c>
    </row>
    <row r="1540" spans="1:12" x14ac:dyDescent="0.25">
      <c r="A1540" s="53">
        <f>+'Info ELECTRONORTE'!A1508</f>
        <v>1504</v>
      </c>
      <c r="B1540" s="26" t="str">
        <f t="shared" si="66"/>
        <v>SICODI</v>
      </c>
      <c r="C1540" s="9" t="str">
        <f>+'Info ELECTRONORTE'!B1508</f>
        <v>LAMBAYEQUE</v>
      </c>
      <c r="D1540" s="9" t="str">
        <f>+'Info ELECTRONORTE'!C1508</f>
        <v>CHICLAYO - FERREÑAFE</v>
      </c>
      <c r="E1540" s="9" t="str">
        <f>+'Info ELECTRONORTE'!D1508</f>
        <v>CHICLAYO</v>
      </c>
      <c r="F1540" s="9" t="str">
        <f>+'Info ELECTRONORTE'!I1508</f>
        <v>Media Tension</v>
      </c>
      <c r="G1540" s="9">
        <f>+'Info ELECTRONORTE'!K1508</f>
        <v>13</v>
      </c>
      <c r="H1540" s="9" t="str">
        <f>+'Info ELECTRONORTE'!L1508</f>
        <v>Postes</v>
      </c>
      <c r="I1540" s="9" t="str">
        <f>+'Info ELECTRONORTE'!M1508</f>
        <v>Concreto</v>
      </c>
      <c r="J1540" s="9" t="str">
        <f>+'Info ELECTRONORTE'!N1508</f>
        <v>PPC19</v>
      </c>
      <c r="K1540" s="9" t="str">
        <f>+IF(B1540="MOD INV_2018","Según corresponda",VLOOKUP(J1540,SICODI!$G$3:$K$2404,2,FALSE))</f>
        <v>POSTE DE CONCRETO ARMADO DE 13/300/150/345</v>
      </c>
      <c r="L1540" s="142">
        <f t="shared" si="65"/>
        <v>0.52</v>
      </c>
    </row>
    <row r="1541" spans="1:12" x14ac:dyDescent="0.25">
      <c r="A1541" s="53">
        <f>+'Info ELECTRONORTE'!A1509</f>
        <v>1505</v>
      </c>
      <c r="B1541" s="26" t="str">
        <f t="shared" si="66"/>
        <v>SICODI</v>
      </c>
      <c r="C1541" s="9" t="str">
        <f>+'Info ELECTRONORTE'!B1509</f>
        <v>LAMBAYEQUE</v>
      </c>
      <c r="D1541" s="9" t="str">
        <f>+'Info ELECTRONORTE'!C1509</f>
        <v>CHICLAYO - FERREÑAFE</v>
      </c>
      <c r="E1541" s="9" t="str">
        <f>+'Info ELECTRONORTE'!D1509</f>
        <v>CHICLAYO</v>
      </c>
      <c r="F1541" s="9" t="str">
        <f>+'Info ELECTRONORTE'!I1509</f>
        <v>Media Tension</v>
      </c>
      <c r="G1541" s="9">
        <f>+'Info ELECTRONORTE'!K1509</f>
        <v>13</v>
      </c>
      <c r="H1541" s="9" t="str">
        <f>+'Info ELECTRONORTE'!L1509</f>
        <v>Postes</v>
      </c>
      <c r="I1541" s="9" t="str">
        <f>+'Info ELECTRONORTE'!M1509</f>
        <v>Concreto</v>
      </c>
      <c r="J1541" s="9" t="str">
        <f>+'Info ELECTRONORTE'!N1509</f>
        <v>PPC19</v>
      </c>
      <c r="K1541" s="9" t="str">
        <f>+IF(B1541="MOD INV_2018","Según corresponda",VLOOKUP(J1541,SICODI!$G$3:$K$2404,2,FALSE))</f>
        <v>POSTE DE CONCRETO ARMADO DE 13/300/150/345</v>
      </c>
      <c r="L1541" s="142">
        <f t="shared" si="65"/>
        <v>0.52</v>
      </c>
    </row>
    <row r="1542" spans="1:12" x14ac:dyDescent="0.25">
      <c r="A1542" s="53">
        <f>+'Info ELECTRONORTE'!A1510</f>
        <v>1506</v>
      </c>
      <c r="B1542" s="26" t="str">
        <f t="shared" si="66"/>
        <v>SICODI</v>
      </c>
      <c r="C1542" s="9" t="str">
        <f>+'Info ELECTRONORTE'!B1510</f>
        <v>LAMBAYEQUE</v>
      </c>
      <c r="D1542" s="9" t="str">
        <f>+'Info ELECTRONORTE'!C1510</f>
        <v>CHICLAYO - FERREÑAFE</v>
      </c>
      <c r="E1542" s="9" t="str">
        <f>+'Info ELECTRONORTE'!D1510</f>
        <v>CHICLAYO</v>
      </c>
      <c r="F1542" s="9" t="str">
        <f>+'Info ELECTRONORTE'!I1510</f>
        <v>Media Tension</v>
      </c>
      <c r="G1542" s="9">
        <f>+'Info ELECTRONORTE'!K1510</f>
        <v>13</v>
      </c>
      <c r="H1542" s="9" t="str">
        <f>+'Info ELECTRONORTE'!L1510</f>
        <v>Postes</v>
      </c>
      <c r="I1542" s="9" t="str">
        <f>+'Info ELECTRONORTE'!M1510</f>
        <v>Concreto</v>
      </c>
      <c r="J1542" s="9" t="str">
        <f>+'Info ELECTRONORTE'!N1510</f>
        <v>PPC19</v>
      </c>
      <c r="K1542" s="9" t="str">
        <f>+IF(B1542="MOD INV_2018","Según corresponda",VLOOKUP(J1542,SICODI!$G$3:$K$2404,2,FALSE))</f>
        <v>POSTE DE CONCRETO ARMADO DE 13/300/150/345</v>
      </c>
      <c r="L1542" s="142">
        <f t="shared" si="65"/>
        <v>0.52</v>
      </c>
    </row>
    <row r="1543" spans="1:12" x14ac:dyDescent="0.25">
      <c r="A1543" s="53">
        <f>+'Info ELECTRONORTE'!A1511</f>
        <v>1507</v>
      </c>
      <c r="B1543" s="26" t="str">
        <f t="shared" si="66"/>
        <v>SICODI</v>
      </c>
      <c r="C1543" s="9" t="str">
        <f>+'Info ELECTRONORTE'!B1511</f>
        <v>LAMBAYEQUE</v>
      </c>
      <c r="D1543" s="9" t="str">
        <f>+'Info ELECTRONORTE'!C1511</f>
        <v>CHICLAYO - FERREÑAFE</v>
      </c>
      <c r="E1543" s="9" t="str">
        <f>+'Info ELECTRONORTE'!D1511</f>
        <v>CHICLAYO</v>
      </c>
      <c r="F1543" s="9" t="str">
        <f>+'Info ELECTRONORTE'!I1511</f>
        <v>Media Tension</v>
      </c>
      <c r="G1543" s="9">
        <f>+'Info ELECTRONORTE'!K1511</f>
        <v>13</v>
      </c>
      <c r="H1543" s="9" t="str">
        <f>+'Info ELECTRONORTE'!L1511</f>
        <v>Postes</v>
      </c>
      <c r="I1543" s="9" t="str">
        <f>+'Info ELECTRONORTE'!M1511</f>
        <v>Concreto</v>
      </c>
      <c r="J1543" s="9" t="str">
        <f>+'Info ELECTRONORTE'!N1511</f>
        <v>PPC19</v>
      </c>
      <c r="K1543" s="9" t="str">
        <f>+IF(B1543="MOD INV_2018","Según corresponda",VLOOKUP(J1543,SICODI!$G$3:$K$2404,2,FALSE))</f>
        <v>POSTE DE CONCRETO ARMADO DE 13/300/150/345</v>
      </c>
      <c r="L1543" s="142">
        <f t="shared" si="65"/>
        <v>0.52</v>
      </c>
    </row>
    <row r="1544" spans="1:12" x14ac:dyDescent="0.25">
      <c r="A1544" s="53">
        <f>+'Info ELECTRONORTE'!A1512</f>
        <v>1508</v>
      </c>
      <c r="B1544" s="26" t="str">
        <f t="shared" si="66"/>
        <v>SICODI</v>
      </c>
      <c r="C1544" s="9" t="str">
        <f>+'Info ELECTRONORTE'!B1512</f>
        <v>LAMBAYEQUE</v>
      </c>
      <c r="D1544" s="9" t="str">
        <f>+'Info ELECTRONORTE'!C1512</f>
        <v>CHICLAYO - FERREÑAFE</v>
      </c>
      <c r="E1544" s="9" t="str">
        <f>+'Info ELECTRONORTE'!D1512</f>
        <v>CHICLAYO</v>
      </c>
      <c r="F1544" s="9" t="str">
        <f>+'Info ELECTRONORTE'!I1512</f>
        <v>Media Tension</v>
      </c>
      <c r="G1544" s="9">
        <f>+'Info ELECTRONORTE'!K1512</f>
        <v>13</v>
      </c>
      <c r="H1544" s="9" t="str">
        <f>+'Info ELECTRONORTE'!L1512</f>
        <v>Postes</v>
      </c>
      <c r="I1544" s="9" t="str">
        <f>+'Info ELECTRONORTE'!M1512</f>
        <v>Concreto</v>
      </c>
      <c r="J1544" s="9" t="str">
        <f>+'Info ELECTRONORTE'!N1512</f>
        <v>PPC19</v>
      </c>
      <c r="K1544" s="9" t="str">
        <f>+IF(B1544="MOD INV_2018","Según corresponda",VLOOKUP(J1544,SICODI!$G$3:$K$2404,2,FALSE))</f>
        <v>POSTE DE CONCRETO ARMADO DE 13/300/150/345</v>
      </c>
      <c r="L1544" s="142">
        <f t="shared" si="65"/>
        <v>0.52</v>
      </c>
    </row>
    <row r="1545" spans="1:12" x14ac:dyDescent="0.25">
      <c r="A1545" s="53">
        <f>+'Info ELECTRONORTE'!A1513</f>
        <v>1509</v>
      </c>
      <c r="B1545" s="26" t="str">
        <f t="shared" si="66"/>
        <v>SICODI</v>
      </c>
      <c r="C1545" s="9" t="str">
        <f>+'Info ELECTRONORTE'!B1513</f>
        <v>LAMBAYEQUE</v>
      </c>
      <c r="D1545" s="9" t="str">
        <f>+'Info ELECTRONORTE'!C1513</f>
        <v>CHICLAYO - FERREÑAFE</v>
      </c>
      <c r="E1545" s="9" t="str">
        <f>+'Info ELECTRONORTE'!D1513</f>
        <v>CHICLAYO</v>
      </c>
      <c r="F1545" s="9" t="str">
        <f>+'Info ELECTRONORTE'!I1513</f>
        <v>Media Tension</v>
      </c>
      <c r="G1545" s="9">
        <f>+'Info ELECTRONORTE'!K1513</f>
        <v>13</v>
      </c>
      <c r="H1545" s="9" t="str">
        <f>+'Info ELECTRONORTE'!L1513</f>
        <v>Postes</v>
      </c>
      <c r="I1545" s="9" t="str">
        <f>+'Info ELECTRONORTE'!M1513</f>
        <v>Concreto</v>
      </c>
      <c r="J1545" s="9" t="str">
        <f>+'Info ELECTRONORTE'!N1513</f>
        <v>PPC19</v>
      </c>
      <c r="K1545" s="9" t="str">
        <f>+IF(B1545="MOD INV_2018","Según corresponda",VLOOKUP(J1545,SICODI!$G$3:$K$2404,2,FALSE))</f>
        <v>POSTE DE CONCRETO ARMADO DE 13/300/150/345</v>
      </c>
      <c r="L1545" s="142">
        <f t="shared" si="65"/>
        <v>0.52</v>
      </c>
    </row>
    <row r="1546" spans="1:12" x14ac:dyDescent="0.25">
      <c r="A1546" s="53">
        <f>+'Info ELECTRONORTE'!A1514</f>
        <v>1510</v>
      </c>
      <c r="B1546" s="26" t="str">
        <f t="shared" si="66"/>
        <v>SICODI</v>
      </c>
      <c r="C1546" s="9" t="str">
        <f>+'Info ELECTRONORTE'!B1514</f>
        <v>LAMBAYEQUE</v>
      </c>
      <c r="D1546" s="9" t="str">
        <f>+'Info ELECTRONORTE'!C1514</f>
        <v>CHICLAYO - FERREÑAFE</v>
      </c>
      <c r="E1546" s="9" t="str">
        <f>+'Info ELECTRONORTE'!D1514</f>
        <v>CHICLAYO</v>
      </c>
      <c r="F1546" s="9" t="str">
        <f>+'Info ELECTRONORTE'!I1514</f>
        <v>Media Tension</v>
      </c>
      <c r="G1546" s="9">
        <f>+'Info ELECTRONORTE'!K1514</f>
        <v>13</v>
      </c>
      <c r="H1546" s="9" t="str">
        <f>+'Info ELECTRONORTE'!L1514</f>
        <v>Postes</v>
      </c>
      <c r="I1546" s="9" t="str">
        <f>+'Info ELECTRONORTE'!M1514</f>
        <v>Concreto</v>
      </c>
      <c r="J1546" s="9" t="str">
        <f>+'Info ELECTRONORTE'!N1514</f>
        <v>PPC19</v>
      </c>
      <c r="K1546" s="9" t="str">
        <f>+IF(B1546="MOD INV_2018","Según corresponda",VLOOKUP(J1546,SICODI!$G$3:$K$2404,2,FALSE))</f>
        <v>POSTE DE CONCRETO ARMADO DE 13/300/150/345</v>
      </c>
      <c r="L1546" s="142">
        <f t="shared" si="65"/>
        <v>0.52</v>
      </c>
    </row>
    <row r="1547" spans="1:12" x14ac:dyDescent="0.25">
      <c r="A1547" s="53">
        <f>+'Info ELECTRONORTE'!A1515</f>
        <v>1511</v>
      </c>
      <c r="B1547" s="26" t="str">
        <f t="shared" si="66"/>
        <v>SICODI</v>
      </c>
      <c r="C1547" s="9" t="str">
        <f>+'Info ELECTRONORTE'!B1515</f>
        <v>LAMBAYEQUE</v>
      </c>
      <c r="D1547" s="9" t="str">
        <f>+'Info ELECTRONORTE'!C1515</f>
        <v>CHICLAYO - FERREÑAFE</v>
      </c>
      <c r="E1547" s="9" t="str">
        <f>+'Info ELECTRONORTE'!D1515</f>
        <v>CHICLAYO</v>
      </c>
      <c r="F1547" s="9" t="str">
        <f>+'Info ELECTRONORTE'!I1515</f>
        <v>Media Tension</v>
      </c>
      <c r="G1547" s="9">
        <f>+'Info ELECTRONORTE'!K1515</f>
        <v>13</v>
      </c>
      <c r="H1547" s="9" t="str">
        <f>+'Info ELECTRONORTE'!L1515</f>
        <v>Postes</v>
      </c>
      <c r="I1547" s="9" t="str">
        <f>+'Info ELECTRONORTE'!M1515</f>
        <v>Concreto</v>
      </c>
      <c r="J1547" s="9" t="str">
        <f>+'Info ELECTRONORTE'!N1515</f>
        <v>PPC19</v>
      </c>
      <c r="K1547" s="9" t="str">
        <f>+IF(B1547="MOD INV_2018","Según corresponda",VLOOKUP(J1547,SICODI!$G$3:$K$2404,2,FALSE))</f>
        <v>POSTE DE CONCRETO ARMADO DE 13/300/150/345</v>
      </c>
      <c r="L1547" s="142">
        <f t="shared" si="65"/>
        <v>0.52</v>
      </c>
    </row>
    <row r="1548" spans="1:12" x14ac:dyDescent="0.25">
      <c r="A1548" s="53">
        <f>+'Info ELECTRONORTE'!A1516</f>
        <v>1512</v>
      </c>
      <c r="B1548" s="26" t="str">
        <f t="shared" si="66"/>
        <v>SICODI</v>
      </c>
      <c r="C1548" s="9" t="str">
        <f>+'Info ELECTRONORTE'!B1516</f>
        <v>LAMBAYEQUE</v>
      </c>
      <c r="D1548" s="9" t="str">
        <f>+'Info ELECTRONORTE'!C1516</f>
        <v>CHICLAYO - FERREÑAFE</v>
      </c>
      <c r="E1548" s="9" t="str">
        <f>+'Info ELECTRONORTE'!D1516</f>
        <v>CHICLAYO</v>
      </c>
      <c r="F1548" s="9" t="str">
        <f>+'Info ELECTRONORTE'!I1516</f>
        <v>Media Tension</v>
      </c>
      <c r="G1548" s="9">
        <f>+'Info ELECTRONORTE'!K1516</f>
        <v>13</v>
      </c>
      <c r="H1548" s="9" t="str">
        <f>+'Info ELECTRONORTE'!L1516</f>
        <v>Postes</v>
      </c>
      <c r="I1548" s="9" t="str">
        <f>+'Info ELECTRONORTE'!M1516</f>
        <v>Concreto</v>
      </c>
      <c r="J1548" s="9" t="str">
        <f>+'Info ELECTRONORTE'!N1516</f>
        <v>PPC19</v>
      </c>
      <c r="K1548" s="9" t="str">
        <f>+IF(B1548="MOD INV_2018","Según corresponda",VLOOKUP(J1548,SICODI!$G$3:$K$2404,2,FALSE))</f>
        <v>POSTE DE CONCRETO ARMADO DE 13/300/150/345</v>
      </c>
      <c r="L1548" s="142">
        <f t="shared" si="65"/>
        <v>0.52</v>
      </c>
    </row>
    <row r="1549" spans="1:12" x14ac:dyDescent="0.25">
      <c r="A1549" s="53">
        <f>+'Info ELECTRONORTE'!A1517</f>
        <v>1513</v>
      </c>
      <c r="B1549" s="26" t="str">
        <f t="shared" si="66"/>
        <v>SICODI</v>
      </c>
      <c r="C1549" s="9" t="str">
        <f>+'Info ELECTRONORTE'!B1517</f>
        <v>LAMBAYEQUE</v>
      </c>
      <c r="D1549" s="9" t="str">
        <f>+'Info ELECTRONORTE'!C1517</f>
        <v>CHICLAYO - FERREÑAFE</v>
      </c>
      <c r="E1549" s="9" t="str">
        <f>+'Info ELECTRONORTE'!D1517</f>
        <v>CHICLAYO</v>
      </c>
      <c r="F1549" s="9" t="str">
        <f>+'Info ELECTRONORTE'!I1517</f>
        <v>Media Tension</v>
      </c>
      <c r="G1549" s="9">
        <f>+'Info ELECTRONORTE'!K1517</f>
        <v>13</v>
      </c>
      <c r="H1549" s="9" t="str">
        <f>+'Info ELECTRONORTE'!L1517</f>
        <v>Postes</v>
      </c>
      <c r="I1549" s="9" t="str">
        <f>+'Info ELECTRONORTE'!M1517</f>
        <v>Concreto</v>
      </c>
      <c r="J1549" s="9" t="str">
        <f>+'Info ELECTRONORTE'!N1517</f>
        <v>PPC19</v>
      </c>
      <c r="K1549" s="9" t="str">
        <f>+IF(B1549="MOD INV_2018","Según corresponda",VLOOKUP(J1549,SICODI!$G$3:$K$2404,2,FALSE))</f>
        <v>POSTE DE CONCRETO ARMADO DE 13/300/150/345</v>
      </c>
      <c r="L1549" s="142">
        <f t="shared" si="65"/>
        <v>0.52</v>
      </c>
    </row>
    <row r="1550" spans="1:12" x14ac:dyDescent="0.25">
      <c r="A1550" s="53">
        <f>+'Info ELECTRONORTE'!A1518</f>
        <v>1514</v>
      </c>
      <c r="B1550" s="26" t="str">
        <f t="shared" si="66"/>
        <v>SICODI</v>
      </c>
      <c r="C1550" s="9" t="str">
        <f>+'Info ELECTRONORTE'!B1518</f>
        <v>LAMBAYEQUE</v>
      </c>
      <c r="D1550" s="9" t="str">
        <f>+'Info ELECTRONORTE'!C1518</f>
        <v>CHICLAYO - FERREÑAFE</v>
      </c>
      <c r="E1550" s="9" t="str">
        <f>+'Info ELECTRONORTE'!D1518</f>
        <v>CHICLAYO</v>
      </c>
      <c r="F1550" s="9" t="str">
        <f>+'Info ELECTRONORTE'!I1518</f>
        <v>Media Tension</v>
      </c>
      <c r="G1550" s="9">
        <f>+'Info ELECTRONORTE'!K1518</f>
        <v>13</v>
      </c>
      <c r="H1550" s="9" t="str">
        <f>+'Info ELECTRONORTE'!L1518</f>
        <v>Postes</v>
      </c>
      <c r="I1550" s="9" t="str">
        <f>+'Info ELECTRONORTE'!M1518</f>
        <v>Concreto</v>
      </c>
      <c r="J1550" s="9" t="str">
        <f>+'Info ELECTRONORTE'!N1518</f>
        <v>PPC19</v>
      </c>
      <c r="K1550" s="9" t="str">
        <f>+IF(B1550="MOD INV_2018","Según corresponda",VLOOKUP(J1550,SICODI!$G$3:$K$2404,2,FALSE))</f>
        <v>POSTE DE CONCRETO ARMADO DE 13/300/150/345</v>
      </c>
      <c r="L1550" s="142">
        <f t="shared" si="65"/>
        <v>0.52</v>
      </c>
    </row>
    <row r="1551" spans="1:12" x14ac:dyDescent="0.25">
      <c r="A1551" s="53">
        <f>+'Info ELECTRONORTE'!A1519</f>
        <v>1515</v>
      </c>
      <c r="B1551" s="26" t="str">
        <f t="shared" si="66"/>
        <v>SICODI</v>
      </c>
      <c r="C1551" s="9" t="str">
        <f>+'Info ELECTRONORTE'!B1519</f>
        <v>LAMBAYEQUE</v>
      </c>
      <c r="D1551" s="9" t="str">
        <f>+'Info ELECTRONORTE'!C1519</f>
        <v>CHICLAYO - FERREÑAFE</v>
      </c>
      <c r="E1551" s="9" t="str">
        <f>+'Info ELECTRONORTE'!D1519</f>
        <v>CHICLAYO</v>
      </c>
      <c r="F1551" s="9" t="str">
        <f>+'Info ELECTRONORTE'!I1519</f>
        <v>Media Tension</v>
      </c>
      <c r="G1551" s="9">
        <f>+'Info ELECTRONORTE'!K1519</f>
        <v>13</v>
      </c>
      <c r="H1551" s="9" t="str">
        <f>+'Info ELECTRONORTE'!L1519</f>
        <v>Postes</v>
      </c>
      <c r="I1551" s="9" t="str">
        <f>+'Info ELECTRONORTE'!M1519</f>
        <v>Concreto</v>
      </c>
      <c r="J1551" s="9" t="str">
        <f>+'Info ELECTRONORTE'!N1519</f>
        <v>PPC19</v>
      </c>
      <c r="K1551" s="9" t="str">
        <f>+IF(B1551="MOD INV_2018","Según corresponda",VLOOKUP(J1551,SICODI!$G$3:$K$2404,2,FALSE))</f>
        <v>POSTE DE CONCRETO ARMADO DE 13/300/150/345</v>
      </c>
      <c r="L1551" s="142">
        <f t="shared" si="65"/>
        <v>0.52</v>
      </c>
    </row>
    <row r="1552" spans="1:12" x14ac:dyDescent="0.25">
      <c r="A1552" s="53">
        <f>+'Info ELECTRONORTE'!A1520</f>
        <v>1516</v>
      </c>
      <c r="B1552" s="26" t="str">
        <f t="shared" si="66"/>
        <v>SICODI</v>
      </c>
      <c r="C1552" s="9" t="str">
        <f>+'Info ELECTRONORTE'!B1520</f>
        <v>LAMBAYEQUE</v>
      </c>
      <c r="D1552" s="9" t="str">
        <f>+'Info ELECTRONORTE'!C1520</f>
        <v>CHICLAYO - FERREÑAFE</v>
      </c>
      <c r="E1552" s="9" t="str">
        <f>+'Info ELECTRONORTE'!D1520</f>
        <v>CHICLAYO</v>
      </c>
      <c r="F1552" s="9" t="str">
        <f>+'Info ELECTRONORTE'!I1520</f>
        <v>Media Tension</v>
      </c>
      <c r="G1552" s="9">
        <f>+'Info ELECTRONORTE'!K1520</f>
        <v>13</v>
      </c>
      <c r="H1552" s="9" t="str">
        <f>+'Info ELECTRONORTE'!L1520</f>
        <v>Postes</v>
      </c>
      <c r="I1552" s="9" t="str">
        <f>+'Info ELECTRONORTE'!M1520</f>
        <v>Concreto</v>
      </c>
      <c r="J1552" s="9" t="str">
        <f>+'Info ELECTRONORTE'!N1520</f>
        <v>PPC19</v>
      </c>
      <c r="K1552" s="9" t="str">
        <f>+IF(B1552="MOD INV_2018","Según corresponda",VLOOKUP(J1552,SICODI!$G$3:$K$2404,2,FALSE))</f>
        <v>POSTE DE CONCRETO ARMADO DE 13/300/150/345</v>
      </c>
      <c r="L1552" s="142">
        <f t="shared" si="65"/>
        <v>0.52</v>
      </c>
    </row>
    <row r="1553" spans="1:12" x14ac:dyDescent="0.25">
      <c r="A1553" s="53">
        <f>+'Info ELECTRONORTE'!A1521</f>
        <v>1517</v>
      </c>
      <c r="B1553" s="26" t="str">
        <f t="shared" si="66"/>
        <v>SICODI</v>
      </c>
      <c r="C1553" s="9" t="str">
        <f>+'Info ELECTRONORTE'!B1521</f>
        <v>LAMBAYEQUE</v>
      </c>
      <c r="D1553" s="9" t="str">
        <f>+'Info ELECTRONORTE'!C1521</f>
        <v>CHICLAYO - FERREÑAFE</v>
      </c>
      <c r="E1553" s="9" t="str">
        <f>+'Info ELECTRONORTE'!D1521</f>
        <v>CHICLAYO</v>
      </c>
      <c r="F1553" s="9" t="str">
        <f>+'Info ELECTRONORTE'!I1521</f>
        <v>Media Tension</v>
      </c>
      <c r="G1553" s="9">
        <f>+'Info ELECTRONORTE'!K1521</f>
        <v>13</v>
      </c>
      <c r="H1553" s="9" t="str">
        <f>+'Info ELECTRONORTE'!L1521</f>
        <v>Postes</v>
      </c>
      <c r="I1553" s="9" t="str">
        <f>+'Info ELECTRONORTE'!M1521</f>
        <v>Concreto</v>
      </c>
      <c r="J1553" s="9" t="str">
        <f>+'Info ELECTRONORTE'!N1521</f>
        <v>PPC19</v>
      </c>
      <c r="K1553" s="9" t="str">
        <f>+IF(B1553="MOD INV_2018","Según corresponda",VLOOKUP(J1553,SICODI!$G$3:$K$2404,2,FALSE))</f>
        <v>POSTE DE CONCRETO ARMADO DE 13/300/150/345</v>
      </c>
      <c r="L1553" s="142">
        <f t="shared" si="65"/>
        <v>0.52</v>
      </c>
    </row>
    <row r="1554" spans="1:12" x14ac:dyDescent="0.25">
      <c r="A1554" s="53">
        <f>+'Info ELECTRONORTE'!A1522</f>
        <v>1518</v>
      </c>
      <c r="B1554" s="26" t="str">
        <f t="shared" si="66"/>
        <v>SICODI</v>
      </c>
      <c r="C1554" s="9" t="str">
        <f>+'Info ELECTRONORTE'!B1522</f>
        <v>LAMBAYEQUE</v>
      </c>
      <c r="D1554" s="9" t="str">
        <f>+'Info ELECTRONORTE'!C1522</f>
        <v>CHICLAYO - FERREÑAFE</v>
      </c>
      <c r="E1554" s="9" t="str">
        <f>+'Info ELECTRONORTE'!D1522</f>
        <v>CHICLAYO</v>
      </c>
      <c r="F1554" s="9" t="str">
        <f>+'Info ELECTRONORTE'!I1522</f>
        <v>Media Tension</v>
      </c>
      <c r="G1554" s="9">
        <f>+'Info ELECTRONORTE'!K1522</f>
        <v>13</v>
      </c>
      <c r="H1554" s="9" t="str">
        <f>+'Info ELECTRONORTE'!L1522</f>
        <v>Postes</v>
      </c>
      <c r="I1554" s="9" t="str">
        <f>+'Info ELECTRONORTE'!M1522</f>
        <v>Concreto</v>
      </c>
      <c r="J1554" s="9" t="str">
        <f>+'Info ELECTRONORTE'!N1522</f>
        <v>PPC19</v>
      </c>
      <c r="K1554" s="9" t="str">
        <f>+IF(B1554="MOD INV_2018","Según corresponda",VLOOKUP(J1554,SICODI!$G$3:$K$2404,2,FALSE))</f>
        <v>POSTE DE CONCRETO ARMADO DE 13/300/150/345</v>
      </c>
      <c r="L1554" s="142">
        <f t="shared" si="65"/>
        <v>0.52</v>
      </c>
    </row>
    <row r="1555" spans="1:12" x14ac:dyDescent="0.25">
      <c r="A1555" s="53">
        <f>+'Info ELECTRONORTE'!A1523</f>
        <v>1519</v>
      </c>
      <c r="B1555" s="26" t="str">
        <f t="shared" si="66"/>
        <v>SICODI</v>
      </c>
      <c r="C1555" s="9" t="str">
        <f>+'Info ELECTRONORTE'!B1523</f>
        <v>LAMBAYEQUE</v>
      </c>
      <c r="D1555" s="9" t="str">
        <f>+'Info ELECTRONORTE'!C1523</f>
        <v>CHICLAYO - FERREÑAFE</v>
      </c>
      <c r="E1555" s="9" t="str">
        <f>+'Info ELECTRONORTE'!D1523</f>
        <v>CHICLAYO</v>
      </c>
      <c r="F1555" s="9" t="str">
        <f>+'Info ELECTRONORTE'!I1523</f>
        <v>Media Tension</v>
      </c>
      <c r="G1555" s="9">
        <f>+'Info ELECTRONORTE'!K1523</f>
        <v>13</v>
      </c>
      <c r="H1555" s="9" t="str">
        <f>+'Info ELECTRONORTE'!L1523</f>
        <v>Postes</v>
      </c>
      <c r="I1555" s="9" t="str">
        <f>+'Info ELECTRONORTE'!M1523</f>
        <v>Concreto</v>
      </c>
      <c r="J1555" s="9" t="str">
        <f>+'Info ELECTRONORTE'!N1523</f>
        <v>PPC19</v>
      </c>
      <c r="K1555" s="9" t="str">
        <f>+IF(B1555="MOD INV_2018","Según corresponda",VLOOKUP(J1555,SICODI!$G$3:$K$2404,2,FALSE))</f>
        <v>POSTE DE CONCRETO ARMADO DE 13/300/150/345</v>
      </c>
      <c r="L1555" s="142">
        <f t="shared" si="65"/>
        <v>0.52</v>
      </c>
    </row>
    <row r="1556" spans="1:12" x14ac:dyDescent="0.25">
      <c r="A1556" s="53">
        <f>+'Info ELECTRONORTE'!A1524</f>
        <v>1520</v>
      </c>
      <c r="B1556" s="26" t="str">
        <f t="shared" si="66"/>
        <v>SICODI</v>
      </c>
      <c r="C1556" s="9" t="str">
        <f>+'Info ELECTRONORTE'!B1524</f>
        <v>LAMBAYEQUE</v>
      </c>
      <c r="D1556" s="9" t="str">
        <f>+'Info ELECTRONORTE'!C1524</f>
        <v>CHICLAYO - FERREÑAFE</v>
      </c>
      <c r="E1556" s="9" t="str">
        <f>+'Info ELECTRONORTE'!D1524</f>
        <v>CHICLAYO</v>
      </c>
      <c r="F1556" s="9" t="str">
        <f>+'Info ELECTRONORTE'!I1524</f>
        <v>Media Tension</v>
      </c>
      <c r="G1556" s="9">
        <f>+'Info ELECTRONORTE'!K1524</f>
        <v>13</v>
      </c>
      <c r="H1556" s="9" t="str">
        <f>+'Info ELECTRONORTE'!L1524</f>
        <v>Postes</v>
      </c>
      <c r="I1556" s="9" t="str">
        <f>+'Info ELECTRONORTE'!M1524</f>
        <v>Concreto</v>
      </c>
      <c r="J1556" s="9" t="str">
        <f>+'Info ELECTRONORTE'!N1524</f>
        <v>PPC19</v>
      </c>
      <c r="K1556" s="9" t="str">
        <f>+IF(B1556="MOD INV_2018","Según corresponda",VLOOKUP(J1556,SICODI!$G$3:$K$2404,2,FALSE))</f>
        <v>POSTE DE CONCRETO ARMADO DE 13/300/150/345</v>
      </c>
      <c r="L1556" s="142">
        <f t="shared" si="65"/>
        <v>0.52</v>
      </c>
    </row>
    <row r="1557" spans="1:12" x14ac:dyDescent="0.25">
      <c r="A1557" s="53">
        <f>+'Info ELECTRONORTE'!A1525</f>
        <v>1521</v>
      </c>
      <c r="B1557" s="26" t="str">
        <f t="shared" si="66"/>
        <v>SICODI</v>
      </c>
      <c r="C1557" s="9" t="str">
        <f>+'Info ELECTRONORTE'!B1525</f>
        <v>LAMBAYEQUE</v>
      </c>
      <c r="D1557" s="9" t="str">
        <f>+'Info ELECTRONORTE'!C1525</f>
        <v>CHICLAYO - FERREÑAFE</v>
      </c>
      <c r="E1557" s="9" t="str">
        <f>+'Info ELECTRONORTE'!D1525</f>
        <v>CHICLAYO</v>
      </c>
      <c r="F1557" s="9" t="str">
        <f>+'Info ELECTRONORTE'!I1525</f>
        <v>Media Tension</v>
      </c>
      <c r="G1557" s="9">
        <f>+'Info ELECTRONORTE'!K1525</f>
        <v>13</v>
      </c>
      <c r="H1557" s="9" t="str">
        <f>+'Info ELECTRONORTE'!L1525</f>
        <v>Postes</v>
      </c>
      <c r="I1557" s="9" t="str">
        <f>+'Info ELECTRONORTE'!M1525</f>
        <v>Concreto</v>
      </c>
      <c r="J1557" s="9" t="str">
        <f>+'Info ELECTRONORTE'!N1525</f>
        <v>PPC19</v>
      </c>
      <c r="K1557" s="9" t="str">
        <f>+IF(B1557="MOD INV_2018","Según corresponda",VLOOKUP(J1557,SICODI!$G$3:$K$2404,2,FALSE))</f>
        <v>POSTE DE CONCRETO ARMADO DE 13/300/150/345</v>
      </c>
      <c r="L1557" s="142">
        <f t="shared" si="65"/>
        <v>0.52</v>
      </c>
    </row>
    <row r="1558" spans="1:12" x14ac:dyDescent="0.25">
      <c r="A1558" s="53">
        <f>+'Info ELECTRONORTE'!A1526</f>
        <v>1522</v>
      </c>
      <c r="B1558" s="26" t="str">
        <f t="shared" si="66"/>
        <v>SICODI</v>
      </c>
      <c r="C1558" s="9" t="str">
        <f>+'Info ELECTRONORTE'!B1526</f>
        <v>LAMBAYEQUE</v>
      </c>
      <c r="D1558" s="9" t="str">
        <f>+'Info ELECTRONORTE'!C1526</f>
        <v>CHICLAYO - FERREÑAFE</v>
      </c>
      <c r="E1558" s="9" t="str">
        <f>+'Info ELECTRONORTE'!D1526</f>
        <v>CHICLAYO</v>
      </c>
      <c r="F1558" s="9" t="str">
        <f>+'Info ELECTRONORTE'!I1526</f>
        <v>Media Tension</v>
      </c>
      <c r="G1558" s="9">
        <f>+'Info ELECTRONORTE'!K1526</f>
        <v>13</v>
      </c>
      <c r="H1558" s="9" t="str">
        <f>+'Info ELECTRONORTE'!L1526</f>
        <v>Postes</v>
      </c>
      <c r="I1558" s="9" t="str">
        <f>+'Info ELECTRONORTE'!M1526</f>
        <v>Concreto</v>
      </c>
      <c r="J1558" s="9" t="str">
        <f>+'Info ELECTRONORTE'!N1526</f>
        <v>PPC19</v>
      </c>
      <c r="K1558" s="9" t="str">
        <f>+IF(B1558="MOD INV_2018","Según corresponda",VLOOKUP(J1558,SICODI!$G$3:$K$2404,2,FALSE))</f>
        <v>POSTE DE CONCRETO ARMADO DE 13/300/150/345</v>
      </c>
      <c r="L1558" s="142">
        <f t="shared" si="65"/>
        <v>0.52</v>
      </c>
    </row>
    <row r="1559" spans="1:12" x14ac:dyDescent="0.25">
      <c r="A1559" s="53">
        <f>+'Info ELECTRONORTE'!A1527</f>
        <v>1523</v>
      </c>
      <c r="B1559" s="26" t="str">
        <f t="shared" si="66"/>
        <v>SICODI</v>
      </c>
      <c r="C1559" s="9" t="str">
        <f>+'Info ELECTRONORTE'!B1527</f>
        <v>LAMBAYEQUE</v>
      </c>
      <c r="D1559" s="9" t="str">
        <f>+'Info ELECTRONORTE'!C1527</f>
        <v>CHICLAYO - FERREÑAFE</v>
      </c>
      <c r="E1559" s="9" t="str">
        <f>+'Info ELECTRONORTE'!D1527</f>
        <v>CHICLAYO</v>
      </c>
      <c r="F1559" s="9" t="str">
        <f>+'Info ELECTRONORTE'!I1527</f>
        <v>Media Tension</v>
      </c>
      <c r="G1559" s="9">
        <f>+'Info ELECTRONORTE'!K1527</f>
        <v>13</v>
      </c>
      <c r="H1559" s="9" t="str">
        <f>+'Info ELECTRONORTE'!L1527</f>
        <v>Postes</v>
      </c>
      <c r="I1559" s="9" t="str">
        <f>+'Info ELECTRONORTE'!M1527</f>
        <v>Concreto</v>
      </c>
      <c r="J1559" s="9" t="str">
        <f>+'Info ELECTRONORTE'!N1527</f>
        <v>PPC19</v>
      </c>
      <c r="K1559" s="9" t="str">
        <f>+IF(B1559="MOD INV_2018","Según corresponda",VLOOKUP(J1559,SICODI!$G$3:$K$2404,2,FALSE))</f>
        <v>POSTE DE CONCRETO ARMADO DE 13/300/150/345</v>
      </c>
      <c r="L1559" s="142">
        <f t="shared" si="65"/>
        <v>0.52</v>
      </c>
    </row>
    <row r="1560" spans="1:12" x14ac:dyDescent="0.25">
      <c r="A1560" s="53">
        <f>+'Info ELECTRONORTE'!A1528</f>
        <v>1524</v>
      </c>
      <c r="B1560" s="26" t="str">
        <f t="shared" si="66"/>
        <v>SICODI</v>
      </c>
      <c r="C1560" s="9" t="str">
        <f>+'Info ELECTRONORTE'!B1528</f>
        <v>LAMBAYEQUE</v>
      </c>
      <c r="D1560" s="9" t="str">
        <f>+'Info ELECTRONORTE'!C1528</f>
        <v>CHICLAYO - FERREÑAFE</v>
      </c>
      <c r="E1560" s="9" t="str">
        <f>+'Info ELECTRONORTE'!D1528</f>
        <v>CHICLAYO</v>
      </c>
      <c r="F1560" s="9" t="str">
        <f>+'Info ELECTRONORTE'!I1528</f>
        <v>Media Tension</v>
      </c>
      <c r="G1560" s="9">
        <f>+'Info ELECTRONORTE'!K1528</f>
        <v>13</v>
      </c>
      <c r="H1560" s="9" t="str">
        <f>+'Info ELECTRONORTE'!L1528</f>
        <v>Postes</v>
      </c>
      <c r="I1560" s="9" t="str">
        <f>+'Info ELECTRONORTE'!M1528</f>
        <v>Concreto</v>
      </c>
      <c r="J1560" s="9" t="str">
        <f>+'Info ELECTRONORTE'!N1528</f>
        <v>PPC19</v>
      </c>
      <c r="K1560" s="9" t="str">
        <f>+IF(B1560="MOD INV_2018","Según corresponda",VLOOKUP(J1560,SICODI!$G$3:$K$2404,2,FALSE))</f>
        <v>POSTE DE CONCRETO ARMADO DE 13/300/150/345</v>
      </c>
      <c r="L1560" s="142">
        <f t="shared" si="65"/>
        <v>0.52</v>
      </c>
    </row>
    <row r="1561" spans="1:12" x14ac:dyDescent="0.25">
      <c r="A1561" s="53">
        <f>+'Info ELECTRONORTE'!A1529</f>
        <v>1525</v>
      </c>
      <c r="B1561" s="26" t="str">
        <f t="shared" si="66"/>
        <v>SICODI</v>
      </c>
      <c r="C1561" s="9" t="str">
        <f>+'Info ELECTRONORTE'!B1529</f>
        <v>LAMBAYEQUE</v>
      </c>
      <c r="D1561" s="9" t="str">
        <f>+'Info ELECTRONORTE'!C1529</f>
        <v>CHICLAYO - FERREÑAFE</v>
      </c>
      <c r="E1561" s="9" t="str">
        <f>+'Info ELECTRONORTE'!D1529</f>
        <v>CHICLAYO</v>
      </c>
      <c r="F1561" s="9" t="str">
        <f>+'Info ELECTRONORTE'!I1529</f>
        <v>Media Tension</v>
      </c>
      <c r="G1561" s="9">
        <f>+'Info ELECTRONORTE'!K1529</f>
        <v>13</v>
      </c>
      <c r="H1561" s="9" t="str">
        <f>+'Info ELECTRONORTE'!L1529</f>
        <v>Postes</v>
      </c>
      <c r="I1561" s="9" t="str">
        <f>+'Info ELECTRONORTE'!M1529</f>
        <v>Concreto</v>
      </c>
      <c r="J1561" s="9" t="str">
        <f>+'Info ELECTRONORTE'!N1529</f>
        <v>PPC19</v>
      </c>
      <c r="K1561" s="9" t="str">
        <f>+IF(B1561="MOD INV_2018","Según corresponda",VLOOKUP(J1561,SICODI!$G$3:$K$2404,2,FALSE))</f>
        <v>POSTE DE CONCRETO ARMADO DE 13/300/150/345</v>
      </c>
      <c r="L1561" s="142">
        <f t="shared" si="65"/>
        <v>0.52</v>
      </c>
    </row>
    <row r="1562" spans="1:12" x14ac:dyDescent="0.25">
      <c r="A1562" s="53">
        <f>+'Info ELECTRONORTE'!A1530</f>
        <v>1526</v>
      </c>
      <c r="B1562" s="26" t="str">
        <f t="shared" si="66"/>
        <v>SICODI</v>
      </c>
      <c r="C1562" s="9" t="str">
        <f>+'Info ELECTRONORTE'!B1530</f>
        <v>LAMBAYEQUE</v>
      </c>
      <c r="D1562" s="9" t="str">
        <f>+'Info ELECTRONORTE'!C1530</f>
        <v>CHICLAYO - FERREÑAFE</v>
      </c>
      <c r="E1562" s="9" t="str">
        <f>+'Info ELECTRONORTE'!D1530</f>
        <v>CHICLAYO</v>
      </c>
      <c r="F1562" s="9" t="str">
        <f>+'Info ELECTRONORTE'!I1530</f>
        <v>Media Tension</v>
      </c>
      <c r="G1562" s="9">
        <f>+'Info ELECTRONORTE'!K1530</f>
        <v>13</v>
      </c>
      <c r="H1562" s="9" t="str">
        <f>+'Info ELECTRONORTE'!L1530</f>
        <v>Postes</v>
      </c>
      <c r="I1562" s="9" t="str">
        <f>+'Info ELECTRONORTE'!M1530</f>
        <v>Concreto</v>
      </c>
      <c r="J1562" s="9" t="str">
        <f>+'Info ELECTRONORTE'!N1530</f>
        <v>PPC19</v>
      </c>
      <c r="K1562" s="9" t="str">
        <f>+IF(B1562="MOD INV_2018","Según corresponda",VLOOKUP(J1562,SICODI!$G$3:$K$2404,2,FALSE))</f>
        <v>POSTE DE CONCRETO ARMADO DE 13/300/150/345</v>
      </c>
      <c r="L1562" s="142">
        <f t="shared" si="65"/>
        <v>0.52</v>
      </c>
    </row>
    <row r="1563" spans="1:12" x14ac:dyDescent="0.25">
      <c r="A1563" s="53">
        <f>+'Info ELECTRONORTE'!A1531</f>
        <v>1527</v>
      </c>
      <c r="B1563" s="26" t="str">
        <f t="shared" si="66"/>
        <v>SICODI</v>
      </c>
      <c r="C1563" s="9" t="str">
        <f>+'Info ELECTRONORTE'!B1531</f>
        <v>LAMBAYEQUE</v>
      </c>
      <c r="D1563" s="9" t="str">
        <f>+'Info ELECTRONORTE'!C1531</f>
        <v>CHICLAYO - FERREÑAFE</v>
      </c>
      <c r="E1563" s="9" t="str">
        <f>+'Info ELECTRONORTE'!D1531</f>
        <v>CHICLAYO</v>
      </c>
      <c r="F1563" s="9" t="str">
        <f>+'Info ELECTRONORTE'!I1531</f>
        <v>Media Tension</v>
      </c>
      <c r="G1563" s="9">
        <f>+'Info ELECTRONORTE'!K1531</f>
        <v>13</v>
      </c>
      <c r="H1563" s="9" t="str">
        <f>+'Info ELECTRONORTE'!L1531</f>
        <v>Postes</v>
      </c>
      <c r="I1563" s="9" t="str">
        <f>+'Info ELECTRONORTE'!M1531</f>
        <v>Concreto</v>
      </c>
      <c r="J1563" s="9" t="str">
        <f>+'Info ELECTRONORTE'!N1531</f>
        <v>PPC19</v>
      </c>
      <c r="K1563" s="9" t="str">
        <f>+IF(B1563="MOD INV_2018","Según corresponda",VLOOKUP(J1563,SICODI!$G$3:$K$2404,2,FALSE))</f>
        <v>POSTE DE CONCRETO ARMADO DE 13/300/150/345</v>
      </c>
      <c r="L1563" s="142">
        <f t="shared" si="65"/>
        <v>0.52</v>
      </c>
    </row>
    <row r="1564" spans="1:12" x14ac:dyDescent="0.25">
      <c r="A1564" s="53">
        <f>+'Info ELECTRONORTE'!A1532</f>
        <v>1528</v>
      </c>
      <c r="B1564" s="26" t="str">
        <f t="shared" si="66"/>
        <v>SICODI</v>
      </c>
      <c r="C1564" s="9" t="str">
        <f>+'Info ELECTRONORTE'!B1532</f>
        <v>LAMBAYEQUE</v>
      </c>
      <c r="D1564" s="9" t="str">
        <f>+'Info ELECTRONORTE'!C1532</f>
        <v>CHICLAYO - FERREÑAFE</v>
      </c>
      <c r="E1564" s="9" t="str">
        <f>+'Info ELECTRONORTE'!D1532</f>
        <v>CHICLAYO</v>
      </c>
      <c r="F1564" s="9" t="str">
        <f>+'Info ELECTRONORTE'!I1532</f>
        <v>Media Tension</v>
      </c>
      <c r="G1564" s="9">
        <f>+'Info ELECTRONORTE'!K1532</f>
        <v>13</v>
      </c>
      <c r="H1564" s="9" t="str">
        <f>+'Info ELECTRONORTE'!L1532</f>
        <v>Postes</v>
      </c>
      <c r="I1564" s="9" t="str">
        <f>+'Info ELECTRONORTE'!M1532</f>
        <v>Concreto</v>
      </c>
      <c r="J1564" s="9" t="str">
        <f>+'Info ELECTRONORTE'!N1532</f>
        <v>PPC19</v>
      </c>
      <c r="K1564" s="9" t="str">
        <f>+IF(B1564="MOD INV_2018","Según corresponda",VLOOKUP(J1564,SICODI!$G$3:$K$2404,2,FALSE))</f>
        <v>POSTE DE CONCRETO ARMADO DE 13/300/150/345</v>
      </c>
      <c r="L1564" s="142">
        <f t="shared" si="65"/>
        <v>0.52</v>
      </c>
    </row>
    <row r="1565" spans="1:12" x14ac:dyDescent="0.25">
      <c r="A1565" s="53">
        <f>+'Info ELECTRONORTE'!A1533</f>
        <v>1529</v>
      </c>
      <c r="B1565" s="26" t="str">
        <f t="shared" si="66"/>
        <v>SICODI</v>
      </c>
      <c r="C1565" s="9" t="str">
        <f>+'Info ELECTRONORTE'!B1533</f>
        <v>LAMBAYEQUE</v>
      </c>
      <c r="D1565" s="9" t="str">
        <f>+'Info ELECTRONORTE'!C1533</f>
        <v>CHICLAYO - FERREÑAFE</v>
      </c>
      <c r="E1565" s="9" t="str">
        <f>+'Info ELECTRONORTE'!D1533</f>
        <v>CHICLAYO</v>
      </c>
      <c r="F1565" s="9" t="str">
        <f>+'Info ELECTRONORTE'!I1533</f>
        <v>Media Tension</v>
      </c>
      <c r="G1565" s="9">
        <f>+'Info ELECTRONORTE'!K1533</f>
        <v>13</v>
      </c>
      <c r="H1565" s="9" t="str">
        <f>+'Info ELECTRONORTE'!L1533</f>
        <v>Postes</v>
      </c>
      <c r="I1565" s="9" t="str">
        <f>+'Info ELECTRONORTE'!M1533</f>
        <v>Concreto</v>
      </c>
      <c r="J1565" s="9" t="str">
        <f>+'Info ELECTRONORTE'!N1533</f>
        <v>PPC19</v>
      </c>
      <c r="K1565" s="9" t="str">
        <f>+IF(B1565="MOD INV_2018","Según corresponda",VLOOKUP(J1565,SICODI!$G$3:$K$2404,2,FALSE))</f>
        <v>POSTE DE CONCRETO ARMADO DE 13/300/150/345</v>
      </c>
      <c r="L1565" s="142">
        <f t="shared" si="65"/>
        <v>0.52</v>
      </c>
    </row>
    <row r="1566" spans="1:12" x14ac:dyDescent="0.25">
      <c r="A1566" s="53">
        <f>+'Info ELECTRONORTE'!A1534</f>
        <v>1530</v>
      </c>
      <c r="B1566" s="26" t="str">
        <f t="shared" si="66"/>
        <v>SICODI</v>
      </c>
      <c r="C1566" s="9" t="str">
        <f>+'Info ELECTRONORTE'!B1534</f>
        <v>LAMBAYEQUE</v>
      </c>
      <c r="D1566" s="9" t="str">
        <f>+'Info ELECTRONORTE'!C1534</f>
        <v>CHICLAYO - FERREÑAFE</v>
      </c>
      <c r="E1566" s="9" t="str">
        <f>+'Info ELECTRONORTE'!D1534</f>
        <v>CHICLAYO</v>
      </c>
      <c r="F1566" s="9" t="str">
        <f>+'Info ELECTRONORTE'!I1534</f>
        <v>Media Tension</v>
      </c>
      <c r="G1566" s="9">
        <f>+'Info ELECTRONORTE'!K1534</f>
        <v>13</v>
      </c>
      <c r="H1566" s="9" t="str">
        <f>+'Info ELECTRONORTE'!L1534</f>
        <v>Postes</v>
      </c>
      <c r="I1566" s="9" t="str">
        <f>+'Info ELECTRONORTE'!M1534</f>
        <v>Concreto</v>
      </c>
      <c r="J1566" s="9" t="str">
        <f>+'Info ELECTRONORTE'!N1534</f>
        <v>PPC19</v>
      </c>
      <c r="K1566" s="9" t="str">
        <f>+IF(B1566="MOD INV_2018","Según corresponda",VLOOKUP(J1566,SICODI!$G$3:$K$2404,2,FALSE))</f>
        <v>POSTE DE CONCRETO ARMADO DE 13/300/150/345</v>
      </c>
      <c r="L1566" s="142">
        <f t="shared" si="65"/>
        <v>0.52</v>
      </c>
    </row>
    <row r="1567" spans="1:12" x14ac:dyDescent="0.25">
      <c r="A1567" s="53">
        <f>+'Info ELECTRONORTE'!A1535</f>
        <v>1531</v>
      </c>
      <c r="B1567" s="26" t="str">
        <f t="shared" si="66"/>
        <v>SICODI</v>
      </c>
      <c r="C1567" s="9" t="str">
        <f>+'Info ELECTRONORTE'!B1535</f>
        <v>LAMBAYEQUE</v>
      </c>
      <c r="D1567" s="9" t="str">
        <f>+'Info ELECTRONORTE'!C1535</f>
        <v>CHICLAYO - FERREÑAFE</v>
      </c>
      <c r="E1567" s="9" t="str">
        <f>+'Info ELECTRONORTE'!D1535</f>
        <v>CHICLAYO</v>
      </c>
      <c r="F1567" s="9" t="str">
        <f>+'Info ELECTRONORTE'!I1535</f>
        <v>Media Tension</v>
      </c>
      <c r="G1567" s="9">
        <f>+'Info ELECTRONORTE'!K1535</f>
        <v>13</v>
      </c>
      <c r="H1567" s="9" t="str">
        <f>+'Info ELECTRONORTE'!L1535</f>
        <v>Postes</v>
      </c>
      <c r="I1567" s="9" t="str">
        <f>+'Info ELECTRONORTE'!M1535</f>
        <v>Concreto</v>
      </c>
      <c r="J1567" s="9" t="str">
        <f>+'Info ELECTRONORTE'!N1535</f>
        <v>PPC19</v>
      </c>
      <c r="K1567" s="9" t="str">
        <f>+IF(B1567="MOD INV_2018","Según corresponda",VLOOKUP(J1567,SICODI!$G$3:$K$2404,2,FALSE))</f>
        <v>POSTE DE CONCRETO ARMADO DE 13/300/150/345</v>
      </c>
      <c r="L1567" s="142">
        <f t="shared" si="65"/>
        <v>0.52</v>
      </c>
    </row>
    <row r="1568" spans="1:12" x14ac:dyDescent="0.25">
      <c r="A1568" s="53">
        <f>+'Info ELECTRONORTE'!A1536</f>
        <v>1532</v>
      </c>
      <c r="B1568" s="26" t="str">
        <f t="shared" si="66"/>
        <v>SICODI</v>
      </c>
      <c r="C1568" s="9" t="str">
        <f>+'Info ELECTRONORTE'!B1536</f>
        <v>LAMBAYEQUE</v>
      </c>
      <c r="D1568" s="9" t="str">
        <f>+'Info ELECTRONORTE'!C1536</f>
        <v>CHICLAYO - FERREÑAFE</v>
      </c>
      <c r="E1568" s="9" t="str">
        <f>+'Info ELECTRONORTE'!D1536</f>
        <v>CHICLAYO</v>
      </c>
      <c r="F1568" s="9" t="str">
        <f>+'Info ELECTRONORTE'!I1536</f>
        <v>Media Tension</v>
      </c>
      <c r="G1568" s="9">
        <f>+'Info ELECTRONORTE'!K1536</f>
        <v>13</v>
      </c>
      <c r="H1568" s="9" t="str">
        <f>+'Info ELECTRONORTE'!L1536</f>
        <v>Postes</v>
      </c>
      <c r="I1568" s="9" t="str">
        <f>+'Info ELECTRONORTE'!M1536</f>
        <v>Concreto</v>
      </c>
      <c r="J1568" s="9" t="str">
        <f>+'Info ELECTRONORTE'!N1536</f>
        <v>PPC19</v>
      </c>
      <c r="K1568" s="9" t="str">
        <f>+IF(B1568="MOD INV_2018","Según corresponda",VLOOKUP(J1568,SICODI!$G$3:$K$2404,2,FALSE))</f>
        <v>POSTE DE CONCRETO ARMADO DE 13/300/150/345</v>
      </c>
      <c r="L1568" s="142">
        <f t="shared" si="65"/>
        <v>0.52</v>
      </c>
    </row>
    <row r="1569" spans="1:12" x14ac:dyDescent="0.25">
      <c r="A1569" s="53">
        <f>+'Info ELECTRONORTE'!A1537</f>
        <v>1533</v>
      </c>
      <c r="B1569" s="26" t="str">
        <f t="shared" si="66"/>
        <v>SICODI</v>
      </c>
      <c r="C1569" s="9" t="str">
        <f>+'Info ELECTRONORTE'!B1537</f>
        <v>LAMBAYEQUE</v>
      </c>
      <c r="D1569" s="9" t="str">
        <f>+'Info ELECTRONORTE'!C1537</f>
        <v>CHICLAYO - FERREÑAFE</v>
      </c>
      <c r="E1569" s="9" t="str">
        <f>+'Info ELECTRONORTE'!D1537</f>
        <v>CHICLAYO</v>
      </c>
      <c r="F1569" s="9" t="str">
        <f>+'Info ELECTRONORTE'!I1537</f>
        <v>Media Tension</v>
      </c>
      <c r="G1569" s="9">
        <f>+'Info ELECTRONORTE'!K1537</f>
        <v>13</v>
      </c>
      <c r="H1569" s="9" t="str">
        <f>+'Info ELECTRONORTE'!L1537</f>
        <v>Postes</v>
      </c>
      <c r="I1569" s="9" t="str">
        <f>+'Info ELECTRONORTE'!M1537</f>
        <v>Concreto</v>
      </c>
      <c r="J1569" s="9" t="str">
        <f>+'Info ELECTRONORTE'!N1537</f>
        <v>PPC19</v>
      </c>
      <c r="K1569" s="9" t="str">
        <f>+IF(B1569="MOD INV_2018","Según corresponda",VLOOKUP(J1569,SICODI!$G$3:$K$2404,2,FALSE))</f>
        <v>POSTE DE CONCRETO ARMADO DE 13/300/150/345</v>
      </c>
      <c r="L1569" s="142">
        <f t="shared" si="65"/>
        <v>0.52</v>
      </c>
    </row>
    <row r="1570" spans="1:12" x14ac:dyDescent="0.25">
      <c r="A1570" s="53">
        <f>+'Info ELECTRONORTE'!A1538</f>
        <v>1534</v>
      </c>
      <c r="B1570" s="26" t="str">
        <f t="shared" si="66"/>
        <v>SICODI</v>
      </c>
      <c r="C1570" s="9" t="str">
        <f>+'Info ELECTRONORTE'!B1538</f>
        <v>LAMBAYEQUE</v>
      </c>
      <c r="D1570" s="9" t="str">
        <f>+'Info ELECTRONORTE'!C1538</f>
        <v>CHICLAYO - FERREÑAFE</v>
      </c>
      <c r="E1570" s="9" t="str">
        <f>+'Info ELECTRONORTE'!D1538</f>
        <v>CHICLAYO</v>
      </c>
      <c r="F1570" s="9" t="str">
        <f>+'Info ELECTRONORTE'!I1538</f>
        <v>Media Tension</v>
      </c>
      <c r="G1570" s="9">
        <f>+'Info ELECTRONORTE'!K1538</f>
        <v>13</v>
      </c>
      <c r="H1570" s="9" t="str">
        <f>+'Info ELECTRONORTE'!L1538</f>
        <v>Postes</v>
      </c>
      <c r="I1570" s="9" t="str">
        <f>+'Info ELECTRONORTE'!M1538</f>
        <v>Concreto</v>
      </c>
      <c r="J1570" s="9" t="str">
        <f>+'Info ELECTRONORTE'!N1538</f>
        <v>PPC19</v>
      </c>
      <c r="K1570" s="9" t="str">
        <f>+IF(B1570="MOD INV_2018","Según corresponda",VLOOKUP(J1570,SICODI!$G$3:$K$2404,2,FALSE))</f>
        <v>POSTE DE CONCRETO ARMADO DE 13/300/150/345</v>
      </c>
      <c r="L1570" s="142">
        <f t="shared" si="65"/>
        <v>0.52</v>
      </c>
    </row>
    <row r="1571" spans="1:12" x14ac:dyDescent="0.25">
      <c r="A1571" s="53">
        <f>+'Info ELECTRONORTE'!A1539</f>
        <v>1535</v>
      </c>
      <c r="B1571" s="26" t="str">
        <f t="shared" si="66"/>
        <v>SICODI</v>
      </c>
      <c r="C1571" s="9" t="str">
        <f>+'Info ELECTRONORTE'!B1539</f>
        <v>LAMBAYEQUE</v>
      </c>
      <c r="D1571" s="9" t="str">
        <f>+'Info ELECTRONORTE'!C1539</f>
        <v>CHICLAYO - FERREÑAFE</v>
      </c>
      <c r="E1571" s="9" t="str">
        <f>+'Info ELECTRONORTE'!D1539</f>
        <v>CHICLAYO</v>
      </c>
      <c r="F1571" s="9" t="str">
        <f>+'Info ELECTRONORTE'!I1539</f>
        <v>Media Tension</v>
      </c>
      <c r="G1571" s="9">
        <f>+'Info ELECTRONORTE'!K1539</f>
        <v>13</v>
      </c>
      <c r="H1571" s="9" t="str">
        <f>+'Info ELECTRONORTE'!L1539</f>
        <v>Postes</v>
      </c>
      <c r="I1571" s="9" t="str">
        <f>+'Info ELECTRONORTE'!M1539</f>
        <v>Concreto</v>
      </c>
      <c r="J1571" s="9" t="str">
        <f>+'Info ELECTRONORTE'!N1539</f>
        <v>PPC19</v>
      </c>
      <c r="K1571" s="9" t="str">
        <f>+IF(B1571="MOD INV_2018","Según corresponda",VLOOKUP(J1571,SICODI!$G$3:$K$2404,2,FALSE))</f>
        <v>POSTE DE CONCRETO ARMADO DE 13/300/150/345</v>
      </c>
      <c r="L1571" s="142">
        <f t="shared" si="65"/>
        <v>0.52</v>
      </c>
    </row>
    <row r="1572" spans="1:12" x14ac:dyDescent="0.25">
      <c r="A1572" s="53">
        <f>+'Info ELECTRONORTE'!A1540</f>
        <v>1536</v>
      </c>
      <c r="B1572" s="26" t="str">
        <f t="shared" si="66"/>
        <v>SICODI</v>
      </c>
      <c r="C1572" s="9" t="str">
        <f>+'Info ELECTRONORTE'!B1540</f>
        <v>LAMBAYEQUE</v>
      </c>
      <c r="D1572" s="9" t="str">
        <f>+'Info ELECTRONORTE'!C1540</f>
        <v>CHICLAYO - FERREÑAFE</v>
      </c>
      <c r="E1572" s="9" t="str">
        <f>+'Info ELECTRONORTE'!D1540</f>
        <v>CHICLAYO</v>
      </c>
      <c r="F1572" s="9" t="str">
        <f>+'Info ELECTRONORTE'!I1540</f>
        <v>Media Tension</v>
      </c>
      <c r="G1572" s="9">
        <f>+'Info ELECTRONORTE'!K1540</f>
        <v>13</v>
      </c>
      <c r="H1572" s="9" t="str">
        <f>+'Info ELECTRONORTE'!L1540</f>
        <v>Postes</v>
      </c>
      <c r="I1572" s="9" t="str">
        <f>+'Info ELECTRONORTE'!M1540</f>
        <v>Concreto</v>
      </c>
      <c r="J1572" s="9" t="str">
        <f>+'Info ELECTRONORTE'!N1540</f>
        <v>PPC19</v>
      </c>
      <c r="K1572" s="9" t="str">
        <f>+IF(B1572="MOD INV_2018","Según corresponda",VLOOKUP(J1572,SICODI!$G$3:$K$2404,2,FALSE))</f>
        <v>POSTE DE CONCRETO ARMADO DE 13/300/150/345</v>
      </c>
      <c r="L1572" s="142">
        <f t="shared" si="65"/>
        <v>0.52</v>
      </c>
    </row>
    <row r="1573" spans="1:12" x14ac:dyDescent="0.25">
      <c r="A1573" s="53">
        <f>+'Info ELECTRONORTE'!A1541</f>
        <v>1537</v>
      </c>
      <c r="B1573" s="26" t="str">
        <f t="shared" si="66"/>
        <v>SICODI</v>
      </c>
      <c r="C1573" s="9" t="str">
        <f>+'Info ELECTRONORTE'!B1541</f>
        <v>LAMBAYEQUE</v>
      </c>
      <c r="D1573" s="9" t="str">
        <f>+'Info ELECTRONORTE'!C1541</f>
        <v>CHICLAYO - FERREÑAFE</v>
      </c>
      <c r="E1573" s="9" t="str">
        <f>+'Info ELECTRONORTE'!D1541</f>
        <v>CHICLAYO</v>
      </c>
      <c r="F1573" s="9" t="str">
        <f>+'Info ELECTRONORTE'!I1541</f>
        <v>Media Tension</v>
      </c>
      <c r="G1573" s="9">
        <f>+'Info ELECTRONORTE'!K1541</f>
        <v>13</v>
      </c>
      <c r="H1573" s="9" t="str">
        <f>+'Info ELECTRONORTE'!L1541</f>
        <v>Postes</v>
      </c>
      <c r="I1573" s="9" t="str">
        <f>+'Info ELECTRONORTE'!M1541</f>
        <v>Concreto</v>
      </c>
      <c r="J1573" s="9" t="str">
        <f>+'Info ELECTRONORTE'!N1541</f>
        <v>PPC19</v>
      </c>
      <c r="K1573" s="9" t="str">
        <f>+IF(B1573="MOD INV_2018","Según corresponda",VLOOKUP(J1573,SICODI!$G$3:$K$2404,2,FALSE))</f>
        <v>POSTE DE CONCRETO ARMADO DE 13/300/150/345</v>
      </c>
      <c r="L1573" s="142">
        <f t="shared" ref="L1573:L1636" si="67">+IF(K1573="Según corresponda","Según corresponda",VLOOKUP(K1573,$O$37:$P$49,2,FALSE))</f>
        <v>0.52</v>
      </c>
    </row>
    <row r="1574" spans="1:12" x14ac:dyDescent="0.25">
      <c r="A1574" s="53">
        <f>+'Info ELECTRONORTE'!A1542</f>
        <v>1538</v>
      </c>
      <c r="B1574" s="26" t="str">
        <f t="shared" ref="B1574:B1637" si="68">+IF(ISERROR(INDEX($B$8:$B$31,MATCH(J1574,$J$8:$J$31,0)))=TRUE,"MOD INV_2018",INDEX($B$8:$B$31,MATCH(J1574,$J$8:$J$31,0)))</f>
        <v>SICODI</v>
      </c>
      <c r="C1574" s="9" t="str">
        <f>+'Info ELECTRONORTE'!B1542</f>
        <v>LAMBAYEQUE</v>
      </c>
      <c r="D1574" s="9" t="str">
        <f>+'Info ELECTRONORTE'!C1542</f>
        <v>CHICLAYO - FERREÑAFE</v>
      </c>
      <c r="E1574" s="9" t="str">
        <f>+'Info ELECTRONORTE'!D1542</f>
        <v>CHICLAYO</v>
      </c>
      <c r="F1574" s="9" t="str">
        <f>+'Info ELECTRONORTE'!I1542</f>
        <v>Media Tension</v>
      </c>
      <c r="G1574" s="9">
        <f>+'Info ELECTRONORTE'!K1542</f>
        <v>13</v>
      </c>
      <c r="H1574" s="9" t="str">
        <f>+'Info ELECTRONORTE'!L1542</f>
        <v>Postes</v>
      </c>
      <c r="I1574" s="9" t="str">
        <f>+'Info ELECTRONORTE'!M1542</f>
        <v>Concreto</v>
      </c>
      <c r="J1574" s="9" t="str">
        <f>+'Info ELECTRONORTE'!N1542</f>
        <v>PPC19</v>
      </c>
      <c r="K1574" s="9" t="str">
        <f>+IF(B1574="MOD INV_2018","Según corresponda",VLOOKUP(J1574,SICODI!$G$3:$K$2404,2,FALSE))</f>
        <v>POSTE DE CONCRETO ARMADO DE 13/300/150/345</v>
      </c>
      <c r="L1574" s="142">
        <f t="shared" si="67"/>
        <v>0.52</v>
      </c>
    </row>
    <row r="1575" spans="1:12" x14ac:dyDescent="0.25">
      <c r="A1575" s="53">
        <f>+'Info ELECTRONORTE'!A1543</f>
        <v>1539</v>
      </c>
      <c r="B1575" s="26" t="str">
        <f t="shared" si="68"/>
        <v>SICODI</v>
      </c>
      <c r="C1575" s="9" t="str">
        <f>+'Info ELECTRONORTE'!B1543</f>
        <v>LAMBAYEQUE</v>
      </c>
      <c r="D1575" s="9" t="str">
        <f>+'Info ELECTRONORTE'!C1543</f>
        <v>CHICLAYO - FERREÑAFE</v>
      </c>
      <c r="E1575" s="9" t="str">
        <f>+'Info ELECTRONORTE'!D1543</f>
        <v>CHICLAYO</v>
      </c>
      <c r="F1575" s="9" t="str">
        <f>+'Info ELECTRONORTE'!I1543</f>
        <v>Media Tension</v>
      </c>
      <c r="G1575" s="9">
        <f>+'Info ELECTRONORTE'!K1543</f>
        <v>13</v>
      </c>
      <c r="H1575" s="9" t="str">
        <f>+'Info ELECTRONORTE'!L1543</f>
        <v>Postes</v>
      </c>
      <c r="I1575" s="9" t="str">
        <f>+'Info ELECTRONORTE'!M1543</f>
        <v>Concreto</v>
      </c>
      <c r="J1575" s="9" t="str">
        <f>+'Info ELECTRONORTE'!N1543</f>
        <v>PPC19</v>
      </c>
      <c r="K1575" s="9" t="str">
        <f>+IF(B1575="MOD INV_2018","Según corresponda",VLOOKUP(J1575,SICODI!$G$3:$K$2404,2,FALSE))</f>
        <v>POSTE DE CONCRETO ARMADO DE 13/300/150/345</v>
      </c>
      <c r="L1575" s="142">
        <f t="shared" si="67"/>
        <v>0.52</v>
      </c>
    </row>
    <row r="1576" spans="1:12" x14ac:dyDescent="0.25">
      <c r="A1576" s="53">
        <f>+'Info ELECTRONORTE'!A1544</f>
        <v>1540</v>
      </c>
      <c r="B1576" s="26" t="str">
        <f t="shared" si="68"/>
        <v>SICODI</v>
      </c>
      <c r="C1576" s="9" t="str">
        <f>+'Info ELECTRONORTE'!B1544</f>
        <v>LAMBAYEQUE</v>
      </c>
      <c r="D1576" s="9" t="str">
        <f>+'Info ELECTRONORTE'!C1544</f>
        <v>CHICLAYO - FERREÑAFE</v>
      </c>
      <c r="E1576" s="9" t="str">
        <f>+'Info ELECTRONORTE'!D1544</f>
        <v>CHICLAYO</v>
      </c>
      <c r="F1576" s="9" t="str">
        <f>+'Info ELECTRONORTE'!I1544</f>
        <v>Media Tension</v>
      </c>
      <c r="G1576" s="9">
        <f>+'Info ELECTRONORTE'!K1544</f>
        <v>13</v>
      </c>
      <c r="H1576" s="9" t="str">
        <f>+'Info ELECTRONORTE'!L1544</f>
        <v>Postes</v>
      </c>
      <c r="I1576" s="9" t="str">
        <f>+'Info ELECTRONORTE'!M1544</f>
        <v>Concreto</v>
      </c>
      <c r="J1576" s="9" t="str">
        <f>+'Info ELECTRONORTE'!N1544</f>
        <v>PPC19</v>
      </c>
      <c r="K1576" s="9" t="str">
        <f>+IF(B1576="MOD INV_2018","Según corresponda",VLOOKUP(J1576,SICODI!$G$3:$K$2404,2,FALSE))</f>
        <v>POSTE DE CONCRETO ARMADO DE 13/300/150/345</v>
      </c>
      <c r="L1576" s="142">
        <f t="shared" si="67"/>
        <v>0.52</v>
      </c>
    </row>
    <row r="1577" spans="1:12" x14ac:dyDescent="0.25">
      <c r="A1577" s="53">
        <f>+'Info ELECTRONORTE'!A1545</f>
        <v>1541</v>
      </c>
      <c r="B1577" s="26" t="str">
        <f t="shared" si="68"/>
        <v>SICODI</v>
      </c>
      <c r="C1577" s="9" t="str">
        <f>+'Info ELECTRONORTE'!B1545</f>
        <v>LAMBAYEQUE</v>
      </c>
      <c r="D1577" s="9" t="str">
        <f>+'Info ELECTRONORTE'!C1545</f>
        <v>CHICLAYO - FERREÑAFE</v>
      </c>
      <c r="E1577" s="9" t="str">
        <f>+'Info ELECTRONORTE'!D1545</f>
        <v>CHICLAYO</v>
      </c>
      <c r="F1577" s="9" t="str">
        <f>+'Info ELECTRONORTE'!I1545</f>
        <v>Media Tension</v>
      </c>
      <c r="G1577" s="9">
        <f>+'Info ELECTRONORTE'!K1545</f>
        <v>13</v>
      </c>
      <c r="H1577" s="9" t="str">
        <f>+'Info ELECTRONORTE'!L1545</f>
        <v>Postes</v>
      </c>
      <c r="I1577" s="9" t="str">
        <f>+'Info ELECTRONORTE'!M1545</f>
        <v>Concreto</v>
      </c>
      <c r="J1577" s="9" t="str">
        <f>+'Info ELECTRONORTE'!N1545</f>
        <v>PPC19</v>
      </c>
      <c r="K1577" s="9" t="str">
        <f>+IF(B1577="MOD INV_2018","Según corresponda",VLOOKUP(J1577,SICODI!$G$3:$K$2404,2,FALSE))</f>
        <v>POSTE DE CONCRETO ARMADO DE 13/300/150/345</v>
      </c>
      <c r="L1577" s="142">
        <f t="shared" si="67"/>
        <v>0.52</v>
      </c>
    </row>
    <row r="1578" spans="1:12" x14ac:dyDescent="0.25">
      <c r="A1578" s="53">
        <f>+'Info ELECTRONORTE'!A1546</f>
        <v>1542</v>
      </c>
      <c r="B1578" s="26" t="str">
        <f t="shared" si="68"/>
        <v>SICODI</v>
      </c>
      <c r="C1578" s="9" t="str">
        <f>+'Info ELECTRONORTE'!B1546</f>
        <v>LAMBAYEQUE</v>
      </c>
      <c r="D1578" s="9" t="str">
        <f>+'Info ELECTRONORTE'!C1546</f>
        <v>CHICLAYO - FERREÑAFE</v>
      </c>
      <c r="E1578" s="9" t="str">
        <f>+'Info ELECTRONORTE'!D1546</f>
        <v>CHICLAYO</v>
      </c>
      <c r="F1578" s="9" t="str">
        <f>+'Info ELECTRONORTE'!I1546</f>
        <v>Media Tension</v>
      </c>
      <c r="G1578" s="9">
        <f>+'Info ELECTRONORTE'!K1546</f>
        <v>13</v>
      </c>
      <c r="H1578" s="9" t="str">
        <f>+'Info ELECTRONORTE'!L1546</f>
        <v>Postes</v>
      </c>
      <c r="I1578" s="9" t="str">
        <f>+'Info ELECTRONORTE'!M1546</f>
        <v>Concreto</v>
      </c>
      <c r="J1578" s="9" t="str">
        <f>+'Info ELECTRONORTE'!N1546</f>
        <v>PPC19</v>
      </c>
      <c r="K1578" s="9" t="str">
        <f>+IF(B1578="MOD INV_2018","Según corresponda",VLOOKUP(J1578,SICODI!$G$3:$K$2404,2,FALSE))</f>
        <v>POSTE DE CONCRETO ARMADO DE 13/300/150/345</v>
      </c>
      <c r="L1578" s="142">
        <f t="shared" si="67"/>
        <v>0.52</v>
      </c>
    </row>
    <row r="1579" spans="1:12" x14ac:dyDescent="0.25">
      <c r="A1579" s="53">
        <f>+'Info ELECTRONORTE'!A1547</f>
        <v>1543</v>
      </c>
      <c r="B1579" s="26" t="str">
        <f t="shared" si="68"/>
        <v>SICODI</v>
      </c>
      <c r="C1579" s="9" t="str">
        <f>+'Info ELECTRONORTE'!B1547</f>
        <v>LAMBAYEQUE</v>
      </c>
      <c r="D1579" s="9" t="str">
        <f>+'Info ELECTRONORTE'!C1547</f>
        <v>CHICLAYO - FERREÑAFE</v>
      </c>
      <c r="E1579" s="9" t="str">
        <f>+'Info ELECTRONORTE'!D1547</f>
        <v>CHICLAYO</v>
      </c>
      <c r="F1579" s="9" t="str">
        <f>+'Info ELECTRONORTE'!I1547</f>
        <v>Media Tension</v>
      </c>
      <c r="G1579" s="9">
        <f>+'Info ELECTRONORTE'!K1547</f>
        <v>13</v>
      </c>
      <c r="H1579" s="9" t="str">
        <f>+'Info ELECTRONORTE'!L1547</f>
        <v>Postes</v>
      </c>
      <c r="I1579" s="9" t="str">
        <f>+'Info ELECTRONORTE'!M1547</f>
        <v>Concreto</v>
      </c>
      <c r="J1579" s="9" t="str">
        <f>+'Info ELECTRONORTE'!N1547</f>
        <v>PPC19</v>
      </c>
      <c r="K1579" s="9" t="str">
        <f>+IF(B1579="MOD INV_2018","Según corresponda",VLOOKUP(J1579,SICODI!$G$3:$K$2404,2,FALSE))</f>
        <v>POSTE DE CONCRETO ARMADO DE 13/300/150/345</v>
      </c>
      <c r="L1579" s="142">
        <f t="shared" si="67"/>
        <v>0.52</v>
      </c>
    </row>
    <row r="1580" spans="1:12" x14ac:dyDescent="0.25">
      <c r="A1580" s="53">
        <f>+'Info ELECTRONORTE'!A1548</f>
        <v>1544</v>
      </c>
      <c r="B1580" s="26" t="str">
        <f t="shared" si="68"/>
        <v>SICODI</v>
      </c>
      <c r="C1580" s="9" t="str">
        <f>+'Info ELECTRONORTE'!B1548</f>
        <v>LAMBAYEQUE</v>
      </c>
      <c r="D1580" s="9" t="str">
        <f>+'Info ELECTRONORTE'!C1548</f>
        <v>CHICLAYO - FERREÑAFE</v>
      </c>
      <c r="E1580" s="9" t="str">
        <f>+'Info ELECTRONORTE'!D1548</f>
        <v>CHICLAYO</v>
      </c>
      <c r="F1580" s="9" t="str">
        <f>+'Info ELECTRONORTE'!I1548</f>
        <v>Media Tension</v>
      </c>
      <c r="G1580" s="9">
        <f>+'Info ELECTRONORTE'!K1548</f>
        <v>13</v>
      </c>
      <c r="H1580" s="9" t="str">
        <f>+'Info ELECTRONORTE'!L1548</f>
        <v>Postes</v>
      </c>
      <c r="I1580" s="9" t="str">
        <f>+'Info ELECTRONORTE'!M1548</f>
        <v>Concreto</v>
      </c>
      <c r="J1580" s="9" t="str">
        <f>+'Info ELECTRONORTE'!N1548</f>
        <v>PPC19</v>
      </c>
      <c r="K1580" s="9" t="str">
        <f>+IF(B1580="MOD INV_2018","Según corresponda",VLOOKUP(J1580,SICODI!$G$3:$K$2404,2,FALSE))</f>
        <v>POSTE DE CONCRETO ARMADO DE 13/300/150/345</v>
      </c>
      <c r="L1580" s="142">
        <f t="shared" si="67"/>
        <v>0.52</v>
      </c>
    </row>
    <row r="1581" spans="1:12" x14ac:dyDescent="0.25">
      <c r="A1581" s="53">
        <f>+'Info ELECTRONORTE'!A1549</f>
        <v>1545</v>
      </c>
      <c r="B1581" s="26" t="str">
        <f t="shared" si="68"/>
        <v>SICODI</v>
      </c>
      <c r="C1581" s="9" t="str">
        <f>+'Info ELECTRONORTE'!B1549</f>
        <v>LAMBAYEQUE</v>
      </c>
      <c r="D1581" s="9" t="str">
        <f>+'Info ELECTRONORTE'!C1549</f>
        <v>CHICLAYO - FERREÑAFE</v>
      </c>
      <c r="E1581" s="9" t="str">
        <f>+'Info ELECTRONORTE'!D1549</f>
        <v>CHICLAYO</v>
      </c>
      <c r="F1581" s="9" t="str">
        <f>+'Info ELECTRONORTE'!I1549</f>
        <v>Media Tension</v>
      </c>
      <c r="G1581" s="9">
        <f>+'Info ELECTRONORTE'!K1549</f>
        <v>13</v>
      </c>
      <c r="H1581" s="9" t="str">
        <f>+'Info ELECTRONORTE'!L1549</f>
        <v>Postes</v>
      </c>
      <c r="I1581" s="9" t="str">
        <f>+'Info ELECTRONORTE'!M1549</f>
        <v>Concreto</v>
      </c>
      <c r="J1581" s="9" t="str">
        <f>+'Info ELECTRONORTE'!N1549</f>
        <v>PPC19</v>
      </c>
      <c r="K1581" s="9" t="str">
        <f>+IF(B1581="MOD INV_2018","Según corresponda",VLOOKUP(J1581,SICODI!$G$3:$K$2404,2,FALSE))</f>
        <v>POSTE DE CONCRETO ARMADO DE 13/300/150/345</v>
      </c>
      <c r="L1581" s="142">
        <f t="shared" si="67"/>
        <v>0.52</v>
      </c>
    </row>
    <row r="1582" spans="1:12" x14ac:dyDescent="0.25">
      <c r="A1582" s="53">
        <f>+'Info ELECTRONORTE'!A1550</f>
        <v>1546</v>
      </c>
      <c r="B1582" s="26" t="str">
        <f t="shared" si="68"/>
        <v>SICODI</v>
      </c>
      <c r="C1582" s="9" t="str">
        <f>+'Info ELECTRONORTE'!B1550</f>
        <v>LAMBAYEQUE</v>
      </c>
      <c r="D1582" s="9" t="str">
        <f>+'Info ELECTRONORTE'!C1550</f>
        <v>CHICLAYO - FERREÑAFE</v>
      </c>
      <c r="E1582" s="9" t="str">
        <f>+'Info ELECTRONORTE'!D1550</f>
        <v>CHICLAYO</v>
      </c>
      <c r="F1582" s="9" t="str">
        <f>+'Info ELECTRONORTE'!I1550</f>
        <v>Media Tension</v>
      </c>
      <c r="G1582" s="9">
        <f>+'Info ELECTRONORTE'!K1550</f>
        <v>13</v>
      </c>
      <c r="H1582" s="9" t="str">
        <f>+'Info ELECTRONORTE'!L1550</f>
        <v>Postes</v>
      </c>
      <c r="I1582" s="9" t="str">
        <f>+'Info ELECTRONORTE'!M1550</f>
        <v>Concreto</v>
      </c>
      <c r="J1582" s="9" t="str">
        <f>+'Info ELECTRONORTE'!N1550</f>
        <v>PPC19</v>
      </c>
      <c r="K1582" s="9" t="str">
        <f>+IF(B1582="MOD INV_2018","Según corresponda",VLOOKUP(J1582,SICODI!$G$3:$K$2404,2,FALSE))</f>
        <v>POSTE DE CONCRETO ARMADO DE 13/300/150/345</v>
      </c>
      <c r="L1582" s="142">
        <f t="shared" si="67"/>
        <v>0.52</v>
      </c>
    </row>
    <row r="1583" spans="1:12" x14ac:dyDescent="0.25">
      <c r="A1583" s="53">
        <f>+'Info ELECTRONORTE'!A1551</f>
        <v>1547</v>
      </c>
      <c r="B1583" s="26" t="str">
        <f t="shared" si="68"/>
        <v>SICODI</v>
      </c>
      <c r="C1583" s="9" t="str">
        <f>+'Info ELECTRONORTE'!B1551</f>
        <v>LAMBAYEQUE</v>
      </c>
      <c r="D1583" s="9" t="str">
        <f>+'Info ELECTRONORTE'!C1551</f>
        <v>CHICLAYO - FERREÑAFE</v>
      </c>
      <c r="E1583" s="9" t="str">
        <f>+'Info ELECTRONORTE'!D1551</f>
        <v>CHICLAYO</v>
      </c>
      <c r="F1583" s="9" t="str">
        <f>+'Info ELECTRONORTE'!I1551</f>
        <v>Media Tension</v>
      </c>
      <c r="G1583" s="9">
        <f>+'Info ELECTRONORTE'!K1551</f>
        <v>13</v>
      </c>
      <c r="H1583" s="9" t="str">
        <f>+'Info ELECTRONORTE'!L1551</f>
        <v>Postes</v>
      </c>
      <c r="I1583" s="9" t="str">
        <f>+'Info ELECTRONORTE'!M1551</f>
        <v>Concreto</v>
      </c>
      <c r="J1583" s="9" t="str">
        <f>+'Info ELECTRONORTE'!N1551</f>
        <v>PPC19</v>
      </c>
      <c r="K1583" s="9" t="str">
        <f>+IF(B1583="MOD INV_2018","Según corresponda",VLOOKUP(J1583,SICODI!$G$3:$K$2404,2,FALSE))</f>
        <v>POSTE DE CONCRETO ARMADO DE 13/300/150/345</v>
      </c>
      <c r="L1583" s="142">
        <f t="shared" si="67"/>
        <v>0.52</v>
      </c>
    </row>
    <row r="1584" spans="1:12" x14ac:dyDescent="0.25">
      <c r="A1584" s="53">
        <f>+'Info ELECTRONORTE'!A1552</f>
        <v>1548</v>
      </c>
      <c r="B1584" s="26" t="str">
        <f t="shared" si="68"/>
        <v>SICODI</v>
      </c>
      <c r="C1584" s="9" t="str">
        <f>+'Info ELECTRONORTE'!B1552</f>
        <v>LAMBAYEQUE</v>
      </c>
      <c r="D1584" s="9" t="str">
        <f>+'Info ELECTRONORTE'!C1552</f>
        <v>CHICLAYO - FERREÑAFE</v>
      </c>
      <c r="E1584" s="9" t="str">
        <f>+'Info ELECTRONORTE'!D1552</f>
        <v>CHICLAYO</v>
      </c>
      <c r="F1584" s="9" t="str">
        <f>+'Info ELECTRONORTE'!I1552</f>
        <v>Media Tension</v>
      </c>
      <c r="G1584" s="9">
        <f>+'Info ELECTRONORTE'!K1552</f>
        <v>13</v>
      </c>
      <c r="H1584" s="9" t="str">
        <f>+'Info ELECTRONORTE'!L1552</f>
        <v>Postes</v>
      </c>
      <c r="I1584" s="9" t="str">
        <f>+'Info ELECTRONORTE'!M1552</f>
        <v>Concreto</v>
      </c>
      <c r="J1584" s="9" t="str">
        <f>+'Info ELECTRONORTE'!N1552</f>
        <v>PPC19</v>
      </c>
      <c r="K1584" s="9" t="str">
        <f>+IF(B1584="MOD INV_2018","Según corresponda",VLOOKUP(J1584,SICODI!$G$3:$K$2404,2,FALSE))</f>
        <v>POSTE DE CONCRETO ARMADO DE 13/300/150/345</v>
      </c>
      <c r="L1584" s="142">
        <f t="shared" si="67"/>
        <v>0.52</v>
      </c>
    </row>
    <row r="1585" spans="1:12" x14ac:dyDescent="0.25">
      <c r="A1585" s="53">
        <f>+'Info ELECTRONORTE'!A1553</f>
        <v>1549</v>
      </c>
      <c r="B1585" s="26" t="str">
        <f t="shared" si="68"/>
        <v>SICODI</v>
      </c>
      <c r="C1585" s="9" t="str">
        <f>+'Info ELECTRONORTE'!B1553</f>
        <v>LAMBAYEQUE</v>
      </c>
      <c r="D1585" s="9" t="str">
        <f>+'Info ELECTRONORTE'!C1553</f>
        <v>CHICLAYO - FERREÑAFE</v>
      </c>
      <c r="E1585" s="9" t="str">
        <f>+'Info ELECTRONORTE'!D1553</f>
        <v>CHICLAYO</v>
      </c>
      <c r="F1585" s="9" t="str">
        <f>+'Info ELECTRONORTE'!I1553</f>
        <v>Media Tension</v>
      </c>
      <c r="G1585" s="9">
        <f>+'Info ELECTRONORTE'!K1553</f>
        <v>13</v>
      </c>
      <c r="H1585" s="9" t="str">
        <f>+'Info ELECTRONORTE'!L1553</f>
        <v>Postes</v>
      </c>
      <c r="I1585" s="9" t="str">
        <f>+'Info ELECTRONORTE'!M1553</f>
        <v>Concreto</v>
      </c>
      <c r="J1585" s="9" t="str">
        <f>+'Info ELECTRONORTE'!N1553</f>
        <v>PPC19</v>
      </c>
      <c r="K1585" s="9" t="str">
        <f>+IF(B1585="MOD INV_2018","Según corresponda",VLOOKUP(J1585,SICODI!$G$3:$K$2404,2,FALSE))</f>
        <v>POSTE DE CONCRETO ARMADO DE 13/300/150/345</v>
      </c>
      <c r="L1585" s="142">
        <f t="shared" si="67"/>
        <v>0.52</v>
      </c>
    </row>
    <row r="1586" spans="1:12" x14ac:dyDescent="0.25">
      <c r="A1586" s="53">
        <f>+'Info ELECTRONORTE'!A1554</f>
        <v>1550</v>
      </c>
      <c r="B1586" s="26" t="str">
        <f t="shared" si="68"/>
        <v>SICODI</v>
      </c>
      <c r="C1586" s="9" t="str">
        <f>+'Info ELECTRONORTE'!B1554</f>
        <v>LAMBAYEQUE</v>
      </c>
      <c r="D1586" s="9" t="str">
        <f>+'Info ELECTRONORTE'!C1554</f>
        <v>CHICLAYO - FERREÑAFE</v>
      </c>
      <c r="E1586" s="9" t="str">
        <f>+'Info ELECTRONORTE'!D1554</f>
        <v>CHICLAYO</v>
      </c>
      <c r="F1586" s="9" t="str">
        <f>+'Info ELECTRONORTE'!I1554</f>
        <v>Media Tension</v>
      </c>
      <c r="G1586" s="9">
        <f>+'Info ELECTRONORTE'!K1554</f>
        <v>13</v>
      </c>
      <c r="H1586" s="9" t="str">
        <f>+'Info ELECTRONORTE'!L1554</f>
        <v>Postes</v>
      </c>
      <c r="I1586" s="9" t="str">
        <f>+'Info ELECTRONORTE'!M1554</f>
        <v>Concreto</v>
      </c>
      <c r="J1586" s="9" t="str">
        <f>+'Info ELECTRONORTE'!N1554</f>
        <v>PPC19</v>
      </c>
      <c r="K1586" s="9" t="str">
        <f>+IF(B1586="MOD INV_2018","Según corresponda",VLOOKUP(J1586,SICODI!$G$3:$K$2404,2,FALSE))</f>
        <v>POSTE DE CONCRETO ARMADO DE 13/300/150/345</v>
      </c>
      <c r="L1586" s="142">
        <f t="shared" si="67"/>
        <v>0.52</v>
      </c>
    </row>
    <row r="1587" spans="1:12" x14ac:dyDescent="0.25">
      <c r="A1587" s="53">
        <f>+'Info ELECTRONORTE'!A1555</f>
        <v>1551</v>
      </c>
      <c r="B1587" s="26" t="str">
        <f t="shared" si="68"/>
        <v>SICODI</v>
      </c>
      <c r="C1587" s="9" t="str">
        <f>+'Info ELECTRONORTE'!B1555</f>
        <v>LAMBAYEQUE</v>
      </c>
      <c r="D1587" s="9" t="str">
        <f>+'Info ELECTRONORTE'!C1555</f>
        <v>CHICLAYO - FERREÑAFE</v>
      </c>
      <c r="E1587" s="9" t="str">
        <f>+'Info ELECTRONORTE'!D1555</f>
        <v>CHICLAYO</v>
      </c>
      <c r="F1587" s="9" t="str">
        <f>+'Info ELECTRONORTE'!I1555</f>
        <v>Media Tension</v>
      </c>
      <c r="G1587" s="9">
        <f>+'Info ELECTRONORTE'!K1555</f>
        <v>13</v>
      </c>
      <c r="H1587" s="9" t="str">
        <f>+'Info ELECTRONORTE'!L1555</f>
        <v>Postes</v>
      </c>
      <c r="I1587" s="9" t="str">
        <f>+'Info ELECTRONORTE'!M1555</f>
        <v>Concreto</v>
      </c>
      <c r="J1587" s="9" t="str">
        <f>+'Info ELECTRONORTE'!N1555</f>
        <v>PPC19</v>
      </c>
      <c r="K1587" s="9" t="str">
        <f>+IF(B1587="MOD INV_2018","Según corresponda",VLOOKUP(J1587,SICODI!$G$3:$K$2404,2,FALSE))</f>
        <v>POSTE DE CONCRETO ARMADO DE 13/300/150/345</v>
      </c>
      <c r="L1587" s="142">
        <f t="shared" si="67"/>
        <v>0.52</v>
      </c>
    </row>
    <row r="1588" spans="1:12" x14ac:dyDescent="0.25">
      <c r="A1588" s="53">
        <f>+'Info ELECTRONORTE'!A1556</f>
        <v>1552</v>
      </c>
      <c r="B1588" s="26" t="str">
        <f t="shared" si="68"/>
        <v>SICODI</v>
      </c>
      <c r="C1588" s="9" t="str">
        <f>+'Info ELECTRONORTE'!B1556</f>
        <v>LAMBAYEQUE</v>
      </c>
      <c r="D1588" s="9" t="str">
        <f>+'Info ELECTRONORTE'!C1556</f>
        <v>CHICLAYO - FERREÑAFE</v>
      </c>
      <c r="E1588" s="9" t="str">
        <f>+'Info ELECTRONORTE'!D1556</f>
        <v>CHICLAYO</v>
      </c>
      <c r="F1588" s="9" t="str">
        <f>+'Info ELECTRONORTE'!I1556</f>
        <v>Media Tension</v>
      </c>
      <c r="G1588" s="9">
        <f>+'Info ELECTRONORTE'!K1556</f>
        <v>13</v>
      </c>
      <c r="H1588" s="9" t="str">
        <f>+'Info ELECTRONORTE'!L1556</f>
        <v>Postes</v>
      </c>
      <c r="I1588" s="9" t="str">
        <f>+'Info ELECTRONORTE'!M1556</f>
        <v>Concreto</v>
      </c>
      <c r="J1588" s="9" t="str">
        <f>+'Info ELECTRONORTE'!N1556</f>
        <v>PPC19</v>
      </c>
      <c r="K1588" s="9" t="str">
        <f>+IF(B1588="MOD INV_2018","Según corresponda",VLOOKUP(J1588,SICODI!$G$3:$K$2404,2,FALSE))</f>
        <v>POSTE DE CONCRETO ARMADO DE 13/300/150/345</v>
      </c>
      <c r="L1588" s="142">
        <f t="shared" si="67"/>
        <v>0.52</v>
      </c>
    </row>
    <row r="1589" spans="1:12" x14ac:dyDescent="0.25">
      <c r="A1589" s="53">
        <f>+'Info ELECTRONORTE'!A1557</f>
        <v>1553</v>
      </c>
      <c r="B1589" s="26" t="str">
        <f t="shared" si="68"/>
        <v>SICODI</v>
      </c>
      <c r="C1589" s="9" t="str">
        <f>+'Info ELECTRONORTE'!B1557</f>
        <v>LAMBAYEQUE</v>
      </c>
      <c r="D1589" s="9" t="str">
        <f>+'Info ELECTRONORTE'!C1557</f>
        <v>CHICLAYO - FERREÑAFE</v>
      </c>
      <c r="E1589" s="9" t="str">
        <f>+'Info ELECTRONORTE'!D1557</f>
        <v>CHICLAYO</v>
      </c>
      <c r="F1589" s="9" t="str">
        <f>+'Info ELECTRONORTE'!I1557</f>
        <v>Media Tension</v>
      </c>
      <c r="G1589" s="9">
        <f>+'Info ELECTRONORTE'!K1557</f>
        <v>13</v>
      </c>
      <c r="H1589" s="9" t="str">
        <f>+'Info ELECTRONORTE'!L1557</f>
        <v>Postes</v>
      </c>
      <c r="I1589" s="9" t="str">
        <f>+'Info ELECTRONORTE'!M1557</f>
        <v>Concreto</v>
      </c>
      <c r="J1589" s="9" t="str">
        <f>+'Info ELECTRONORTE'!N1557</f>
        <v>PPC19</v>
      </c>
      <c r="K1589" s="9" t="str">
        <f>+IF(B1589="MOD INV_2018","Según corresponda",VLOOKUP(J1589,SICODI!$G$3:$K$2404,2,FALSE))</f>
        <v>POSTE DE CONCRETO ARMADO DE 13/300/150/345</v>
      </c>
      <c r="L1589" s="142">
        <f t="shared" si="67"/>
        <v>0.52</v>
      </c>
    </row>
    <row r="1590" spans="1:12" x14ac:dyDescent="0.25">
      <c r="A1590" s="53">
        <f>+'Info ELECTRONORTE'!A1558</f>
        <v>1554</v>
      </c>
      <c r="B1590" s="26" t="str">
        <f t="shared" si="68"/>
        <v>SICODI</v>
      </c>
      <c r="C1590" s="9" t="str">
        <f>+'Info ELECTRONORTE'!B1558</f>
        <v>LAMBAYEQUE</v>
      </c>
      <c r="D1590" s="9" t="str">
        <f>+'Info ELECTRONORTE'!C1558</f>
        <v>CHICLAYO - FERREÑAFE</v>
      </c>
      <c r="E1590" s="9" t="str">
        <f>+'Info ELECTRONORTE'!D1558</f>
        <v>CHICLAYO</v>
      </c>
      <c r="F1590" s="9" t="str">
        <f>+'Info ELECTRONORTE'!I1558</f>
        <v>Media Tension</v>
      </c>
      <c r="G1590" s="9">
        <f>+'Info ELECTRONORTE'!K1558</f>
        <v>13</v>
      </c>
      <c r="H1590" s="9" t="str">
        <f>+'Info ELECTRONORTE'!L1558</f>
        <v>Postes</v>
      </c>
      <c r="I1590" s="9" t="str">
        <f>+'Info ELECTRONORTE'!M1558</f>
        <v>Concreto</v>
      </c>
      <c r="J1590" s="9" t="str">
        <f>+'Info ELECTRONORTE'!N1558</f>
        <v>PPC19</v>
      </c>
      <c r="K1590" s="9" t="str">
        <f>+IF(B1590="MOD INV_2018","Según corresponda",VLOOKUP(J1590,SICODI!$G$3:$K$2404,2,FALSE))</f>
        <v>POSTE DE CONCRETO ARMADO DE 13/300/150/345</v>
      </c>
      <c r="L1590" s="142">
        <f t="shared" si="67"/>
        <v>0.52</v>
      </c>
    </row>
    <row r="1591" spans="1:12" x14ac:dyDescent="0.25">
      <c r="A1591" s="53">
        <f>+'Info ELECTRONORTE'!A1559</f>
        <v>1555</v>
      </c>
      <c r="B1591" s="26" t="str">
        <f t="shared" si="68"/>
        <v>SICODI</v>
      </c>
      <c r="C1591" s="9" t="str">
        <f>+'Info ELECTRONORTE'!B1559</f>
        <v>LAMBAYEQUE</v>
      </c>
      <c r="D1591" s="9" t="str">
        <f>+'Info ELECTRONORTE'!C1559</f>
        <v>CHICLAYO - FERREÑAFE</v>
      </c>
      <c r="E1591" s="9" t="str">
        <f>+'Info ELECTRONORTE'!D1559</f>
        <v>CHICLAYO</v>
      </c>
      <c r="F1591" s="9" t="str">
        <f>+'Info ELECTRONORTE'!I1559</f>
        <v>Media Tension</v>
      </c>
      <c r="G1591" s="9">
        <f>+'Info ELECTRONORTE'!K1559</f>
        <v>13</v>
      </c>
      <c r="H1591" s="9" t="str">
        <f>+'Info ELECTRONORTE'!L1559</f>
        <v>Postes</v>
      </c>
      <c r="I1591" s="9" t="str">
        <f>+'Info ELECTRONORTE'!M1559</f>
        <v>Concreto</v>
      </c>
      <c r="J1591" s="9" t="str">
        <f>+'Info ELECTRONORTE'!N1559</f>
        <v>PPC19</v>
      </c>
      <c r="K1591" s="9" t="str">
        <f>+IF(B1591="MOD INV_2018","Según corresponda",VLOOKUP(J1591,SICODI!$G$3:$K$2404,2,FALSE))</f>
        <v>POSTE DE CONCRETO ARMADO DE 13/300/150/345</v>
      </c>
      <c r="L1591" s="142">
        <f t="shared" si="67"/>
        <v>0.52</v>
      </c>
    </row>
    <row r="1592" spans="1:12" x14ac:dyDescent="0.25">
      <c r="A1592" s="53">
        <f>+'Info ELECTRONORTE'!A1560</f>
        <v>1556</v>
      </c>
      <c r="B1592" s="26" t="str">
        <f t="shared" si="68"/>
        <v>SICODI</v>
      </c>
      <c r="C1592" s="9" t="str">
        <f>+'Info ELECTRONORTE'!B1560</f>
        <v>LAMBAYEQUE</v>
      </c>
      <c r="D1592" s="9" t="str">
        <f>+'Info ELECTRONORTE'!C1560</f>
        <v>CHICLAYO - FERREÑAFE</v>
      </c>
      <c r="E1592" s="9" t="str">
        <f>+'Info ELECTRONORTE'!D1560</f>
        <v>CHICLAYO</v>
      </c>
      <c r="F1592" s="9" t="str">
        <f>+'Info ELECTRONORTE'!I1560</f>
        <v>Media Tension</v>
      </c>
      <c r="G1592" s="9">
        <f>+'Info ELECTRONORTE'!K1560</f>
        <v>13</v>
      </c>
      <c r="H1592" s="9" t="str">
        <f>+'Info ELECTRONORTE'!L1560</f>
        <v>Postes</v>
      </c>
      <c r="I1592" s="9" t="str">
        <f>+'Info ELECTRONORTE'!M1560</f>
        <v>Concreto</v>
      </c>
      <c r="J1592" s="9" t="str">
        <f>+'Info ELECTRONORTE'!N1560</f>
        <v>PPC19</v>
      </c>
      <c r="K1592" s="9" t="str">
        <f>+IF(B1592="MOD INV_2018","Según corresponda",VLOOKUP(J1592,SICODI!$G$3:$K$2404,2,FALSE))</f>
        <v>POSTE DE CONCRETO ARMADO DE 13/300/150/345</v>
      </c>
      <c r="L1592" s="142">
        <f t="shared" si="67"/>
        <v>0.52</v>
      </c>
    </row>
    <row r="1593" spans="1:12" x14ac:dyDescent="0.25">
      <c r="A1593" s="53">
        <f>+'Info ELECTRONORTE'!A1561</f>
        <v>1557</v>
      </c>
      <c r="B1593" s="26" t="str">
        <f t="shared" si="68"/>
        <v>SICODI</v>
      </c>
      <c r="C1593" s="9" t="str">
        <f>+'Info ELECTRONORTE'!B1561</f>
        <v>LAMBAYEQUE</v>
      </c>
      <c r="D1593" s="9" t="str">
        <f>+'Info ELECTRONORTE'!C1561</f>
        <v>CHICLAYO - FERREÑAFE</v>
      </c>
      <c r="E1593" s="9" t="str">
        <f>+'Info ELECTRONORTE'!D1561</f>
        <v>CHICLAYO</v>
      </c>
      <c r="F1593" s="9" t="str">
        <f>+'Info ELECTRONORTE'!I1561</f>
        <v>Media Tension</v>
      </c>
      <c r="G1593" s="9">
        <f>+'Info ELECTRONORTE'!K1561</f>
        <v>13</v>
      </c>
      <c r="H1593" s="9" t="str">
        <f>+'Info ELECTRONORTE'!L1561</f>
        <v>Postes</v>
      </c>
      <c r="I1593" s="9" t="str">
        <f>+'Info ELECTRONORTE'!M1561</f>
        <v>Concreto</v>
      </c>
      <c r="J1593" s="9" t="str">
        <f>+'Info ELECTRONORTE'!N1561</f>
        <v>PPC19</v>
      </c>
      <c r="K1593" s="9" t="str">
        <f>+IF(B1593="MOD INV_2018","Según corresponda",VLOOKUP(J1593,SICODI!$G$3:$K$2404,2,FALSE))</f>
        <v>POSTE DE CONCRETO ARMADO DE 13/300/150/345</v>
      </c>
      <c r="L1593" s="142">
        <f t="shared" si="67"/>
        <v>0.52</v>
      </c>
    </row>
    <row r="1594" spans="1:12" x14ac:dyDescent="0.25">
      <c r="A1594" s="53">
        <f>+'Info ELECTRONORTE'!A1562</f>
        <v>1558</v>
      </c>
      <c r="B1594" s="26" t="str">
        <f t="shared" si="68"/>
        <v>SICODI</v>
      </c>
      <c r="C1594" s="9" t="str">
        <f>+'Info ELECTRONORTE'!B1562</f>
        <v>LAMBAYEQUE</v>
      </c>
      <c r="D1594" s="9" t="str">
        <f>+'Info ELECTRONORTE'!C1562</f>
        <v>CHICLAYO - FERREÑAFE</v>
      </c>
      <c r="E1594" s="9" t="str">
        <f>+'Info ELECTRONORTE'!D1562</f>
        <v>CHICLAYO</v>
      </c>
      <c r="F1594" s="9" t="str">
        <f>+'Info ELECTRONORTE'!I1562</f>
        <v>Media Tension</v>
      </c>
      <c r="G1594" s="9">
        <f>+'Info ELECTRONORTE'!K1562</f>
        <v>13</v>
      </c>
      <c r="H1594" s="9" t="str">
        <f>+'Info ELECTRONORTE'!L1562</f>
        <v>Postes</v>
      </c>
      <c r="I1594" s="9" t="str">
        <f>+'Info ELECTRONORTE'!M1562</f>
        <v>Concreto</v>
      </c>
      <c r="J1594" s="9" t="str">
        <f>+'Info ELECTRONORTE'!N1562</f>
        <v>PPC19</v>
      </c>
      <c r="K1594" s="9" t="str">
        <f>+IF(B1594="MOD INV_2018","Según corresponda",VLOOKUP(J1594,SICODI!$G$3:$K$2404,2,FALSE))</f>
        <v>POSTE DE CONCRETO ARMADO DE 13/300/150/345</v>
      </c>
      <c r="L1594" s="142">
        <f t="shared" si="67"/>
        <v>0.52</v>
      </c>
    </row>
    <row r="1595" spans="1:12" x14ac:dyDescent="0.25">
      <c r="A1595" s="53">
        <f>+'Info ELECTRONORTE'!A1563</f>
        <v>1559</v>
      </c>
      <c r="B1595" s="26" t="str">
        <f t="shared" si="68"/>
        <v>SICODI</v>
      </c>
      <c r="C1595" s="9" t="str">
        <f>+'Info ELECTRONORTE'!B1563</f>
        <v>LAMBAYEQUE</v>
      </c>
      <c r="D1595" s="9" t="str">
        <f>+'Info ELECTRONORTE'!C1563</f>
        <v>CHICLAYO - FERREÑAFE</v>
      </c>
      <c r="E1595" s="9" t="str">
        <f>+'Info ELECTRONORTE'!D1563</f>
        <v>CHICLAYO</v>
      </c>
      <c r="F1595" s="9" t="str">
        <f>+'Info ELECTRONORTE'!I1563</f>
        <v>Media Tension</v>
      </c>
      <c r="G1595" s="9">
        <f>+'Info ELECTRONORTE'!K1563</f>
        <v>13</v>
      </c>
      <c r="H1595" s="9" t="str">
        <f>+'Info ELECTRONORTE'!L1563</f>
        <v>Postes</v>
      </c>
      <c r="I1595" s="9" t="str">
        <f>+'Info ELECTRONORTE'!M1563</f>
        <v>Concreto</v>
      </c>
      <c r="J1595" s="9" t="str">
        <f>+'Info ELECTRONORTE'!N1563</f>
        <v>PPC19</v>
      </c>
      <c r="K1595" s="9" t="str">
        <f>+IF(B1595="MOD INV_2018","Según corresponda",VLOOKUP(J1595,SICODI!$G$3:$K$2404,2,FALSE))</f>
        <v>POSTE DE CONCRETO ARMADO DE 13/300/150/345</v>
      </c>
      <c r="L1595" s="142">
        <f t="shared" si="67"/>
        <v>0.52</v>
      </c>
    </row>
    <row r="1596" spans="1:12" x14ac:dyDescent="0.25">
      <c r="A1596" s="53">
        <f>+'Info ELECTRONORTE'!A1564</f>
        <v>1560</v>
      </c>
      <c r="B1596" s="26" t="str">
        <f t="shared" si="68"/>
        <v>SICODI</v>
      </c>
      <c r="C1596" s="9" t="str">
        <f>+'Info ELECTRONORTE'!B1564</f>
        <v>LAMBAYEQUE</v>
      </c>
      <c r="D1596" s="9" t="str">
        <f>+'Info ELECTRONORTE'!C1564</f>
        <v>CHICLAYO - FERREÑAFE</v>
      </c>
      <c r="E1596" s="9" t="str">
        <f>+'Info ELECTRONORTE'!D1564</f>
        <v>CHICLAYO</v>
      </c>
      <c r="F1596" s="9" t="str">
        <f>+'Info ELECTRONORTE'!I1564</f>
        <v>Media Tension</v>
      </c>
      <c r="G1596" s="9">
        <f>+'Info ELECTRONORTE'!K1564</f>
        <v>13</v>
      </c>
      <c r="H1596" s="9" t="str">
        <f>+'Info ELECTRONORTE'!L1564</f>
        <v>Postes</v>
      </c>
      <c r="I1596" s="9" t="str">
        <f>+'Info ELECTRONORTE'!M1564</f>
        <v>Concreto</v>
      </c>
      <c r="J1596" s="9" t="str">
        <f>+'Info ELECTRONORTE'!N1564</f>
        <v>PPC19</v>
      </c>
      <c r="K1596" s="9" t="str">
        <f>+IF(B1596="MOD INV_2018","Según corresponda",VLOOKUP(J1596,SICODI!$G$3:$K$2404,2,FALSE))</f>
        <v>POSTE DE CONCRETO ARMADO DE 13/300/150/345</v>
      </c>
      <c r="L1596" s="142">
        <f t="shared" si="67"/>
        <v>0.52</v>
      </c>
    </row>
    <row r="1597" spans="1:12" x14ac:dyDescent="0.25">
      <c r="A1597" s="53">
        <f>+'Info ELECTRONORTE'!A1565</f>
        <v>1561</v>
      </c>
      <c r="B1597" s="26" t="str">
        <f t="shared" si="68"/>
        <v>SICODI</v>
      </c>
      <c r="C1597" s="9" t="str">
        <f>+'Info ELECTRONORTE'!B1565</f>
        <v>LAMBAYEQUE</v>
      </c>
      <c r="D1597" s="9" t="str">
        <f>+'Info ELECTRONORTE'!C1565</f>
        <v>CHICLAYO - FERREÑAFE</v>
      </c>
      <c r="E1597" s="9" t="str">
        <f>+'Info ELECTRONORTE'!D1565</f>
        <v>CHICLAYO</v>
      </c>
      <c r="F1597" s="9" t="str">
        <f>+'Info ELECTRONORTE'!I1565</f>
        <v>Media Tension</v>
      </c>
      <c r="G1597" s="9">
        <f>+'Info ELECTRONORTE'!K1565</f>
        <v>13</v>
      </c>
      <c r="H1597" s="9" t="str">
        <f>+'Info ELECTRONORTE'!L1565</f>
        <v>Postes</v>
      </c>
      <c r="I1597" s="9" t="str">
        <f>+'Info ELECTRONORTE'!M1565</f>
        <v>Concreto</v>
      </c>
      <c r="J1597" s="9" t="str">
        <f>+'Info ELECTRONORTE'!N1565</f>
        <v>PPC19</v>
      </c>
      <c r="K1597" s="9" t="str">
        <f>+IF(B1597="MOD INV_2018","Según corresponda",VLOOKUP(J1597,SICODI!$G$3:$K$2404,2,FALSE))</f>
        <v>POSTE DE CONCRETO ARMADO DE 13/300/150/345</v>
      </c>
      <c r="L1597" s="142">
        <f t="shared" si="67"/>
        <v>0.52</v>
      </c>
    </row>
    <row r="1598" spans="1:12" x14ac:dyDescent="0.25">
      <c r="A1598" s="53">
        <f>+'Info ELECTRONORTE'!A1566</f>
        <v>1562</v>
      </c>
      <c r="B1598" s="26" t="str">
        <f t="shared" si="68"/>
        <v>SICODI</v>
      </c>
      <c r="C1598" s="9" t="str">
        <f>+'Info ELECTRONORTE'!B1566</f>
        <v>LAMBAYEQUE</v>
      </c>
      <c r="D1598" s="9" t="str">
        <f>+'Info ELECTRONORTE'!C1566</f>
        <v>CHICLAYO - FERREÑAFE</v>
      </c>
      <c r="E1598" s="9" t="str">
        <f>+'Info ELECTRONORTE'!D1566</f>
        <v>CHICLAYO</v>
      </c>
      <c r="F1598" s="9" t="str">
        <f>+'Info ELECTRONORTE'!I1566</f>
        <v>Media Tension</v>
      </c>
      <c r="G1598" s="9">
        <f>+'Info ELECTRONORTE'!K1566</f>
        <v>13</v>
      </c>
      <c r="H1598" s="9" t="str">
        <f>+'Info ELECTRONORTE'!L1566</f>
        <v>Postes</v>
      </c>
      <c r="I1598" s="9" t="str">
        <f>+'Info ELECTRONORTE'!M1566</f>
        <v>Concreto</v>
      </c>
      <c r="J1598" s="9" t="str">
        <f>+'Info ELECTRONORTE'!N1566</f>
        <v>PPC19</v>
      </c>
      <c r="K1598" s="9" t="str">
        <f>+IF(B1598="MOD INV_2018","Según corresponda",VLOOKUP(J1598,SICODI!$G$3:$K$2404,2,FALSE))</f>
        <v>POSTE DE CONCRETO ARMADO DE 13/300/150/345</v>
      </c>
      <c r="L1598" s="142">
        <f t="shared" si="67"/>
        <v>0.52</v>
      </c>
    </row>
    <row r="1599" spans="1:12" x14ac:dyDescent="0.25">
      <c r="A1599" s="53">
        <f>+'Info ELECTRONORTE'!A1567</f>
        <v>1563</v>
      </c>
      <c r="B1599" s="26" t="str">
        <f t="shared" si="68"/>
        <v>SICODI</v>
      </c>
      <c r="C1599" s="9" t="str">
        <f>+'Info ELECTRONORTE'!B1567</f>
        <v>LAMBAYEQUE</v>
      </c>
      <c r="D1599" s="9" t="str">
        <f>+'Info ELECTRONORTE'!C1567</f>
        <v>CHICLAYO - FERREÑAFE</v>
      </c>
      <c r="E1599" s="9" t="str">
        <f>+'Info ELECTRONORTE'!D1567</f>
        <v>CHICLAYO</v>
      </c>
      <c r="F1599" s="9" t="str">
        <f>+'Info ELECTRONORTE'!I1567</f>
        <v>Media Tension</v>
      </c>
      <c r="G1599" s="9">
        <f>+'Info ELECTRONORTE'!K1567</f>
        <v>13</v>
      </c>
      <c r="H1599" s="9" t="str">
        <f>+'Info ELECTRONORTE'!L1567</f>
        <v>Postes</v>
      </c>
      <c r="I1599" s="9" t="str">
        <f>+'Info ELECTRONORTE'!M1567</f>
        <v>Concreto</v>
      </c>
      <c r="J1599" s="9" t="str">
        <f>+'Info ELECTRONORTE'!N1567</f>
        <v>PPC19</v>
      </c>
      <c r="K1599" s="9" t="str">
        <f>+IF(B1599="MOD INV_2018","Según corresponda",VLOOKUP(J1599,SICODI!$G$3:$K$2404,2,FALSE))</f>
        <v>POSTE DE CONCRETO ARMADO DE 13/300/150/345</v>
      </c>
      <c r="L1599" s="142">
        <f t="shared" si="67"/>
        <v>0.52</v>
      </c>
    </row>
    <row r="1600" spans="1:12" x14ac:dyDescent="0.25">
      <c r="A1600" s="53">
        <f>+'Info ELECTRONORTE'!A1568</f>
        <v>1564</v>
      </c>
      <c r="B1600" s="26" t="str">
        <f t="shared" si="68"/>
        <v>SICODI</v>
      </c>
      <c r="C1600" s="9" t="str">
        <f>+'Info ELECTRONORTE'!B1568</f>
        <v>LAMBAYEQUE</v>
      </c>
      <c r="D1600" s="9" t="str">
        <f>+'Info ELECTRONORTE'!C1568</f>
        <v>CHICLAYO - FERREÑAFE</v>
      </c>
      <c r="E1600" s="9" t="str">
        <f>+'Info ELECTRONORTE'!D1568</f>
        <v>CHICLAYO</v>
      </c>
      <c r="F1600" s="9" t="str">
        <f>+'Info ELECTRONORTE'!I1568</f>
        <v>Media Tension</v>
      </c>
      <c r="G1600" s="9">
        <f>+'Info ELECTRONORTE'!K1568</f>
        <v>13</v>
      </c>
      <c r="H1600" s="9" t="str">
        <f>+'Info ELECTRONORTE'!L1568</f>
        <v>Postes</v>
      </c>
      <c r="I1600" s="9" t="str">
        <f>+'Info ELECTRONORTE'!M1568</f>
        <v>Concreto</v>
      </c>
      <c r="J1600" s="9" t="str">
        <f>+'Info ELECTRONORTE'!N1568</f>
        <v>PPC19</v>
      </c>
      <c r="K1600" s="9" t="str">
        <f>+IF(B1600="MOD INV_2018","Según corresponda",VLOOKUP(J1600,SICODI!$G$3:$K$2404,2,FALSE))</f>
        <v>POSTE DE CONCRETO ARMADO DE 13/300/150/345</v>
      </c>
      <c r="L1600" s="142">
        <f t="shared" si="67"/>
        <v>0.52</v>
      </c>
    </row>
    <row r="1601" spans="1:12" x14ac:dyDescent="0.25">
      <c r="A1601" s="53">
        <f>+'Info ELECTRONORTE'!A1569</f>
        <v>1565</v>
      </c>
      <c r="B1601" s="26" t="str">
        <f t="shared" si="68"/>
        <v>SICODI</v>
      </c>
      <c r="C1601" s="9" t="str">
        <f>+'Info ELECTRONORTE'!B1569</f>
        <v>LAMBAYEQUE</v>
      </c>
      <c r="D1601" s="9" t="str">
        <f>+'Info ELECTRONORTE'!C1569</f>
        <v>CHICLAYO - FERREÑAFE</v>
      </c>
      <c r="E1601" s="9" t="str">
        <f>+'Info ELECTRONORTE'!D1569</f>
        <v>CHICLAYO</v>
      </c>
      <c r="F1601" s="9" t="str">
        <f>+'Info ELECTRONORTE'!I1569</f>
        <v>Media Tension</v>
      </c>
      <c r="G1601" s="9">
        <f>+'Info ELECTRONORTE'!K1569</f>
        <v>13</v>
      </c>
      <c r="H1601" s="9" t="str">
        <f>+'Info ELECTRONORTE'!L1569</f>
        <v>Postes</v>
      </c>
      <c r="I1601" s="9" t="str">
        <f>+'Info ELECTRONORTE'!M1569</f>
        <v>Concreto</v>
      </c>
      <c r="J1601" s="9" t="str">
        <f>+'Info ELECTRONORTE'!N1569</f>
        <v>PPC19</v>
      </c>
      <c r="K1601" s="9" t="str">
        <f>+IF(B1601="MOD INV_2018","Según corresponda",VLOOKUP(J1601,SICODI!$G$3:$K$2404,2,FALSE))</f>
        <v>POSTE DE CONCRETO ARMADO DE 13/300/150/345</v>
      </c>
      <c r="L1601" s="142">
        <f t="shared" si="67"/>
        <v>0.52</v>
      </c>
    </row>
    <row r="1602" spans="1:12" x14ac:dyDescent="0.25">
      <c r="A1602" s="53">
        <f>+'Info ELECTRONORTE'!A1570</f>
        <v>1566</v>
      </c>
      <c r="B1602" s="26" t="str">
        <f t="shared" si="68"/>
        <v>SICODI</v>
      </c>
      <c r="C1602" s="9" t="str">
        <f>+'Info ELECTRONORTE'!B1570</f>
        <v>LAMBAYEQUE</v>
      </c>
      <c r="D1602" s="9" t="str">
        <f>+'Info ELECTRONORTE'!C1570</f>
        <v>CHICLAYO - FERREÑAFE</v>
      </c>
      <c r="E1602" s="9" t="str">
        <f>+'Info ELECTRONORTE'!D1570</f>
        <v>CHICLAYO</v>
      </c>
      <c r="F1602" s="9" t="str">
        <f>+'Info ELECTRONORTE'!I1570</f>
        <v>Media Tension</v>
      </c>
      <c r="G1602" s="9">
        <f>+'Info ELECTRONORTE'!K1570</f>
        <v>13</v>
      </c>
      <c r="H1602" s="9" t="str">
        <f>+'Info ELECTRONORTE'!L1570</f>
        <v>Postes</v>
      </c>
      <c r="I1602" s="9" t="str">
        <f>+'Info ELECTRONORTE'!M1570</f>
        <v>Concreto</v>
      </c>
      <c r="J1602" s="9" t="str">
        <f>+'Info ELECTRONORTE'!N1570</f>
        <v>PPC19</v>
      </c>
      <c r="K1602" s="9" t="str">
        <f>+IF(B1602="MOD INV_2018","Según corresponda",VLOOKUP(J1602,SICODI!$G$3:$K$2404,2,FALSE))</f>
        <v>POSTE DE CONCRETO ARMADO DE 13/300/150/345</v>
      </c>
      <c r="L1602" s="142">
        <f t="shared" si="67"/>
        <v>0.52</v>
      </c>
    </row>
    <row r="1603" spans="1:12" x14ac:dyDescent="0.25">
      <c r="A1603" s="53">
        <f>+'Info ELECTRONORTE'!A1571</f>
        <v>1567</v>
      </c>
      <c r="B1603" s="26" t="str">
        <f t="shared" si="68"/>
        <v>SICODI</v>
      </c>
      <c r="C1603" s="9" t="str">
        <f>+'Info ELECTRONORTE'!B1571</f>
        <v>LAMBAYEQUE</v>
      </c>
      <c r="D1603" s="9" t="str">
        <f>+'Info ELECTRONORTE'!C1571</f>
        <v>CHICLAYO - FERREÑAFE</v>
      </c>
      <c r="E1603" s="9" t="str">
        <f>+'Info ELECTRONORTE'!D1571</f>
        <v>CHICLAYO</v>
      </c>
      <c r="F1603" s="9" t="str">
        <f>+'Info ELECTRONORTE'!I1571</f>
        <v>Media Tension</v>
      </c>
      <c r="G1603" s="9">
        <f>+'Info ELECTRONORTE'!K1571</f>
        <v>13</v>
      </c>
      <c r="H1603" s="9" t="str">
        <f>+'Info ELECTRONORTE'!L1571</f>
        <v>Postes</v>
      </c>
      <c r="I1603" s="9" t="str">
        <f>+'Info ELECTRONORTE'!M1571</f>
        <v>Concreto</v>
      </c>
      <c r="J1603" s="9" t="str">
        <f>+'Info ELECTRONORTE'!N1571</f>
        <v>PPC19</v>
      </c>
      <c r="K1603" s="9" t="str">
        <f>+IF(B1603="MOD INV_2018","Según corresponda",VLOOKUP(J1603,SICODI!$G$3:$K$2404,2,FALSE))</f>
        <v>POSTE DE CONCRETO ARMADO DE 13/300/150/345</v>
      </c>
      <c r="L1603" s="142">
        <f t="shared" si="67"/>
        <v>0.52</v>
      </c>
    </row>
    <row r="1604" spans="1:12" x14ac:dyDescent="0.25">
      <c r="A1604" s="53">
        <f>+'Info ELECTRONORTE'!A1572</f>
        <v>1568</v>
      </c>
      <c r="B1604" s="26" t="str">
        <f t="shared" si="68"/>
        <v>SICODI</v>
      </c>
      <c r="C1604" s="9" t="str">
        <f>+'Info ELECTRONORTE'!B1572</f>
        <v>LAMBAYEQUE</v>
      </c>
      <c r="D1604" s="9" t="str">
        <f>+'Info ELECTRONORTE'!C1572</f>
        <v>CHICLAYO - FERREÑAFE</v>
      </c>
      <c r="E1604" s="9" t="str">
        <f>+'Info ELECTRONORTE'!D1572</f>
        <v>CHICLAYO</v>
      </c>
      <c r="F1604" s="9" t="str">
        <f>+'Info ELECTRONORTE'!I1572</f>
        <v>Media Tension</v>
      </c>
      <c r="G1604" s="9">
        <f>+'Info ELECTRONORTE'!K1572</f>
        <v>13</v>
      </c>
      <c r="H1604" s="9" t="str">
        <f>+'Info ELECTRONORTE'!L1572</f>
        <v>Postes</v>
      </c>
      <c r="I1604" s="9" t="str">
        <f>+'Info ELECTRONORTE'!M1572</f>
        <v>Concreto</v>
      </c>
      <c r="J1604" s="9" t="str">
        <f>+'Info ELECTRONORTE'!N1572</f>
        <v>PPC19</v>
      </c>
      <c r="K1604" s="9" t="str">
        <f>+IF(B1604="MOD INV_2018","Según corresponda",VLOOKUP(J1604,SICODI!$G$3:$K$2404,2,FALSE))</f>
        <v>POSTE DE CONCRETO ARMADO DE 13/300/150/345</v>
      </c>
      <c r="L1604" s="142">
        <f t="shared" si="67"/>
        <v>0.52</v>
      </c>
    </row>
    <row r="1605" spans="1:12" x14ac:dyDescent="0.25">
      <c r="A1605" s="53">
        <f>+'Info ELECTRONORTE'!A1573</f>
        <v>1569</v>
      </c>
      <c r="B1605" s="26" t="str">
        <f t="shared" si="68"/>
        <v>SICODI</v>
      </c>
      <c r="C1605" s="9" t="str">
        <f>+'Info ELECTRONORTE'!B1573</f>
        <v>LAMBAYEQUE</v>
      </c>
      <c r="D1605" s="9" t="str">
        <f>+'Info ELECTRONORTE'!C1573</f>
        <v>CHICLAYO - FERREÑAFE</v>
      </c>
      <c r="E1605" s="9" t="str">
        <f>+'Info ELECTRONORTE'!D1573</f>
        <v>CHICLAYO</v>
      </c>
      <c r="F1605" s="9" t="str">
        <f>+'Info ELECTRONORTE'!I1573</f>
        <v>Media Tension</v>
      </c>
      <c r="G1605" s="9">
        <f>+'Info ELECTRONORTE'!K1573</f>
        <v>13</v>
      </c>
      <c r="H1605" s="9" t="str">
        <f>+'Info ELECTRONORTE'!L1573</f>
        <v>Postes</v>
      </c>
      <c r="I1605" s="9" t="str">
        <f>+'Info ELECTRONORTE'!M1573</f>
        <v>Concreto</v>
      </c>
      <c r="J1605" s="9" t="str">
        <f>+'Info ELECTRONORTE'!N1573</f>
        <v>PPC19</v>
      </c>
      <c r="K1605" s="9" t="str">
        <f>+IF(B1605="MOD INV_2018","Según corresponda",VLOOKUP(J1605,SICODI!$G$3:$K$2404,2,FALSE))</f>
        <v>POSTE DE CONCRETO ARMADO DE 13/300/150/345</v>
      </c>
      <c r="L1605" s="142">
        <f t="shared" si="67"/>
        <v>0.52</v>
      </c>
    </row>
    <row r="1606" spans="1:12" x14ac:dyDescent="0.25">
      <c r="A1606" s="53">
        <f>+'Info ELECTRONORTE'!A1574</f>
        <v>1570</v>
      </c>
      <c r="B1606" s="26" t="str">
        <f t="shared" si="68"/>
        <v>SICODI</v>
      </c>
      <c r="C1606" s="9" t="str">
        <f>+'Info ELECTRONORTE'!B1574</f>
        <v>LAMBAYEQUE</v>
      </c>
      <c r="D1606" s="9" t="str">
        <f>+'Info ELECTRONORTE'!C1574</f>
        <v>CHICLAYO - FERREÑAFE</v>
      </c>
      <c r="E1606" s="9" t="str">
        <f>+'Info ELECTRONORTE'!D1574</f>
        <v>CHICLAYO</v>
      </c>
      <c r="F1606" s="9" t="str">
        <f>+'Info ELECTRONORTE'!I1574</f>
        <v>Media Tension</v>
      </c>
      <c r="G1606" s="9">
        <f>+'Info ELECTRONORTE'!K1574</f>
        <v>13</v>
      </c>
      <c r="H1606" s="9" t="str">
        <f>+'Info ELECTRONORTE'!L1574</f>
        <v>Postes</v>
      </c>
      <c r="I1606" s="9" t="str">
        <f>+'Info ELECTRONORTE'!M1574</f>
        <v>Concreto</v>
      </c>
      <c r="J1606" s="9" t="str">
        <f>+'Info ELECTRONORTE'!N1574</f>
        <v>PPC19</v>
      </c>
      <c r="K1606" s="9" t="str">
        <f>+IF(B1606="MOD INV_2018","Según corresponda",VLOOKUP(J1606,SICODI!$G$3:$K$2404,2,FALSE))</f>
        <v>POSTE DE CONCRETO ARMADO DE 13/300/150/345</v>
      </c>
      <c r="L1606" s="142">
        <f t="shared" si="67"/>
        <v>0.52</v>
      </c>
    </row>
    <row r="1607" spans="1:12" x14ac:dyDescent="0.25">
      <c r="A1607" s="53">
        <f>+'Info ELECTRONORTE'!A1575</f>
        <v>1571</v>
      </c>
      <c r="B1607" s="26" t="str">
        <f t="shared" si="68"/>
        <v>SICODI</v>
      </c>
      <c r="C1607" s="9" t="str">
        <f>+'Info ELECTRONORTE'!B1575</f>
        <v>LAMBAYEQUE</v>
      </c>
      <c r="D1607" s="9" t="str">
        <f>+'Info ELECTRONORTE'!C1575</f>
        <v>CHICLAYO - FERREÑAFE</v>
      </c>
      <c r="E1607" s="9" t="str">
        <f>+'Info ELECTRONORTE'!D1575</f>
        <v>CHICLAYO</v>
      </c>
      <c r="F1607" s="9" t="str">
        <f>+'Info ELECTRONORTE'!I1575</f>
        <v>Media Tension</v>
      </c>
      <c r="G1607" s="9">
        <f>+'Info ELECTRONORTE'!K1575</f>
        <v>13</v>
      </c>
      <c r="H1607" s="9" t="str">
        <f>+'Info ELECTRONORTE'!L1575</f>
        <v>Postes</v>
      </c>
      <c r="I1607" s="9" t="str">
        <f>+'Info ELECTRONORTE'!M1575</f>
        <v>Concreto</v>
      </c>
      <c r="J1607" s="9" t="str">
        <f>+'Info ELECTRONORTE'!N1575</f>
        <v>PPC19</v>
      </c>
      <c r="K1607" s="9" t="str">
        <f>+IF(B1607="MOD INV_2018","Según corresponda",VLOOKUP(J1607,SICODI!$G$3:$K$2404,2,FALSE))</f>
        <v>POSTE DE CONCRETO ARMADO DE 13/300/150/345</v>
      </c>
      <c r="L1607" s="142">
        <f t="shared" si="67"/>
        <v>0.52</v>
      </c>
    </row>
    <row r="1608" spans="1:12" x14ac:dyDescent="0.25">
      <c r="A1608" s="53">
        <f>+'Info ELECTRONORTE'!A1576</f>
        <v>1572</v>
      </c>
      <c r="B1608" s="26" t="str">
        <f t="shared" si="68"/>
        <v>SICODI</v>
      </c>
      <c r="C1608" s="9" t="str">
        <f>+'Info ELECTRONORTE'!B1576</f>
        <v>LAMBAYEQUE</v>
      </c>
      <c r="D1608" s="9" t="str">
        <f>+'Info ELECTRONORTE'!C1576</f>
        <v>CHICLAYO - FERREÑAFE</v>
      </c>
      <c r="E1608" s="9" t="str">
        <f>+'Info ELECTRONORTE'!D1576</f>
        <v>CHICLAYO</v>
      </c>
      <c r="F1608" s="9" t="str">
        <f>+'Info ELECTRONORTE'!I1576</f>
        <v>Media Tension</v>
      </c>
      <c r="G1608" s="9">
        <f>+'Info ELECTRONORTE'!K1576</f>
        <v>13</v>
      </c>
      <c r="H1608" s="9" t="str">
        <f>+'Info ELECTRONORTE'!L1576</f>
        <v>Postes</v>
      </c>
      <c r="I1608" s="9" t="str">
        <f>+'Info ELECTRONORTE'!M1576</f>
        <v>Concreto</v>
      </c>
      <c r="J1608" s="9" t="str">
        <f>+'Info ELECTRONORTE'!N1576</f>
        <v>PPC19</v>
      </c>
      <c r="K1608" s="9" t="str">
        <f>+IF(B1608="MOD INV_2018","Según corresponda",VLOOKUP(J1608,SICODI!$G$3:$K$2404,2,FALSE))</f>
        <v>POSTE DE CONCRETO ARMADO DE 13/300/150/345</v>
      </c>
      <c r="L1608" s="142">
        <f t="shared" si="67"/>
        <v>0.52</v>
      </c>
    </row>
    <row r="1609" spans="1:12" x14ac:dyDescent="0.25">
      <c r="A1609" s="53">
        <f>+'Info ELECTRONORTE'!A1577</f>
        <v>1573</v>
      </c>
      <c r="B1609" s="26" t="str">
        <f t="shared" si="68"/>
        <v>SICODI</v>
      </c>
      <c r="C1609" s="9" t="str">
        <f>+'Info ELECTRONORTE'!B1577</f>
        <v>LAMBAYEQUE</v>
      </c>
      <c r="D1609" s="9" t="str">
        <f>+'Info ELECTRONORTE'!C1577</f>
        <v>CHICLAYO - FERREÑAFE</v>
      </c>
      <c r="E1609" s="9" t="str">
        <f>+'Info ELECTRONORTE'!D1577</f>
        <v>CHICLAYO</v>
      </c>
      <c r="F1609" s="9" t="str">
        <f>+'Info ELECTRONORTE'!I1577</f>
        <v>Media Tension</v>
      </c>
      <c r="G1609" s="9">
        <f>+'Info ELECTRONORTE'!K1577</f>
        <v>13</v>
      </c>
      <c r="H1609" s="9" t="str">
        <f>+'Info ELECTRONORTE'!L1577</f>
        <v>Postes</v>
      </c>
      <c r="I1609" s="9" t="str">
        <f>+'Info ELECTRONORTE'!M1577</f>
        <v>Concreto</v>
      </c>
      <c r="J1609" s="9" t="str">
        <f>+'Info ELECTRONORTE'!N1577</f>
        <v>PPC19</v>
      </c>
      <c r="K1609" s="9" t="str">
        <f>+IF(B1609="MOD INV_2018","Según corresponda",VLOOKUP(J1609,SICODI!$G$3:$K$2404,2,FALSE))</f>
        <v>POSTE DE CONCRETO ARMADO DE 13/300/150/345</v>
      </c>
      <c r="L1609" s="142">
        <f t="shared" si="67"/>
        <v>0.52</v>
      </c>
    </row>
    <row r="1610" spans="1:12" x14ac:dyDescent="0.25">
      <c r="A1610" s="53">
        <f>+'Info ELECTRONORTE'!A1578</f>
        <v>1574</v>
      </c>
      <c r="B1610" s="26" t="str">
        <f t="shared" si="68"/>
        <v>SICODI</v>
      </c>
      <c r="C1610" s="9" t="str">
        <f>+'Info ELECTRONORTE'!B1578</f>
        <v>LAMBAYEQUE</v>
      </c>
      <c r="D1610" s="9" t="str">
        <f>+'Info ELECTRONORTE'!C1578</f>
        <v>CHICLAYO - FERREÑAFE</v>
      </c>
      <c r="E1610" s="9" t="str">
        <f>+'Info ELECTRONORTE'!D1578</f>
        <v>CHICLAYO</v>
      </c>
      <c r="F1610" s="9" t="str">
        <f>+'Info ELECTRONORTE'!I1578</f>
        <v>Media Tension</v>
      </c>
      <c r="G1610" s="9">
        <f>+'Info ELECTRONORTE'!K1578</f>
        <v>13</v>
      </c>
      <c r="H1610" s="9" t="str">
        <f>+'Info ELECTRONORTE'!L1578</f>
        <v>Postes</v>
      </c>
      <c r="I1610" s="9" t="str">
        <f>+'Info ELECTRONORTE'!M1578</f>
        <v>Concreto</v>
      </c>
      <c r="J1610" s="9" t="str">
        <f>+'Info ELECTRONORTE'!N1578</f>
        <v>PPC19</v>
      </c>
      <c r="K1610" s="9" t="str">
        <f>+IF(B1610="MOD INV_2018","Según corresponda",VLOOKUP(J1610,SICODI!$G$3:$K$2404,2,FALSE))</f>
        <v>POSTE DE CONCRETO ARMADO DE 13/300/150/345</v>
      </c>
      <c r="L1610" s="142">
        <f t="shared" si="67"/>
        <v>0.52</v>
      </c>
    </row>
    <row r="1611" spans="1:12" x14ac:dyDescent="0.25">
      <c r="A1611" s="53">
        <f>+'Info ELECTRONORTE'!A1579</f>
        <v>1575</v>
      </c>
      <c r="B1611" s="26" t="str">
        <f t="shared" si="68"/>
        <v>SICODI</v>
      </c>
      <c r="C1611" s="9" t="str">
        <f>+'Info ELECTRONORTE'!B1579</f>
        <v>LAMBAYEQUE</v>
      </c>
      <c r="D1611" s="9" t="str">
        <f>+'Info ELECTRONORTE'!C1579</f>
        <v>CHICLAYO - FERREÑAFE</v>
      </c>
      <c r="E1611" s="9" t="str">
        <f>+'Info ELECTRONORTE'!D1579</f>
        <v>CHICLAYO</v>
      </c>
      <c r="F1611" s="9" t="str">
        <f>+'Info ELECTRONORTE'!I1579</f>
        <v>Media Tension</v>
      </c>
      <c r="G1611" s="9">
        <f>+'Info ELECTRONORTE'!K1579</f>
        <v>13</v>
      </c>
      <c r="H1611" s="9" t="str">
        <f>+'Info ELECTRONORTE'!L1579</f>
        <v>Postes</v>
      </c>
      <c r="I1611" s="9" t="str">
        <f>+'Info ELECTRONORTE'!M1579</f>
        <v>Concreto</v>
      </c>
      <c r="J1611" s="9" t="str">
        <f>+'Info ELECTRONORTE'!N1579</f>
        <v>PPC19</v>
      </c>
      <c r="K1611" s="9" t="str">
        <f>+IF(B1611="MOD INV_2018","Según corresponda",VLOOKUP(J1611,SICODI!$G$3:$K$2404,2,FALSE))</f>
        <v>POSTE DE CONCRETO ARMADO DE 13/300/150/345</v>
      </c>
      <c r="L1611" s="142">
        <f t="shared" si="67"/>
        <v>0.52</v>
      </c>
    </row>
    <row r="1612" spans="1:12" x14ac:dyDescent="0.25">
      <c r="A1612" s="53">
        <f>+'Info ELECTRONORTE'!A1580</f>
        <v>1576</v>
      </c>
      <c r="B1612" s="26" t="str">
        <f t="shared" si="68"/>
        <v>SICODI</v>
      </c>
      <c r="C1612" s="9" t="str">
        <f>+'Info ELECTRONORTE'!B1580</f>
        <v>LAMBAYEQUE</v>
      </c>
      <c r="D1612" s="9" t="str">
        <f>+'Info ELECTRONORTE'!C1580</f>
        <v>CHICLAYO - FERREÑAFE</v>
      </c>
      <c r="E1612" s="9" t="str">
        <f>+'Info ELECTRONORTE'!D1580</f>
        <v>CHICLAYO</v>
      </c>
      <c r="F1612" s="9" t="str">
        <f>+'Info ELECTRONORTE'!I1580</f>
        <v>Media Tension</v>
      </c>
      <c r="G1612" s="9">
        <f>+'Info ELECTRONORTE'!K1580</f>
        <v>13</v>
      </c>
      <c r="H1612" s="9" t="str">
        <f>+'Info ELECTRONORTE'!L1580</f>
        <v>Postes</v>
      </c>
      <c r="I1612" s="9" t="str">
        <f>+'Info ELECTRONORTE'!M1580</f>
        <v>Concreto</v>
      </c>
      <c r="J1612" s="9" t="str">
        <f>+'Info ELECTRONORTE'!N1580</f>
        <v>PPC19</v>
      </c>
      <c r="K1612" s="9" t="str">
        <f>+IF(B1612="MOD INV_2018","Según corresponda",VLOOKUP(J1612,SICODI!$G$3:$K$2404,2,FALSE))</f>
        <v>POSTE DE CONCRETO ARMADO DE 13/300/150/345</v>
      </c>
      <c r="L1612" s="142">
        <f t="shared" si="67"/>
        <v>0.52</v>
      </c>
    </row>
    <row r="1613" spans="1:12" x14ac:dyDescent="0.25">
      <c r="A1613" s="53">
        <f>+'Info ELECTRONORTE'!A1581</f>
        <v>1577</v>
      </c>
      <c r="B1613" s="26" t="str">
        <f t="shared" si="68"/>
        <v>SICODI</v>
      </c>
      <c r="C1613" s="9" t="str">
        <f>+'Info ELECTRONORTE'!B1581</f>
        <v>LAMBAYEQUE</v>
      </c>
      <c r="D1613" s="9" t="str">
        <f>+'Info ELECTRONORTE'!C1581</f>
        <v>CHICLAYO - FERREÑAFE</v>
      </c>
      <c r="E1613" s="9" t="str">
        <f>+'Info ELECTRONORTE'!D1581</f>
        <v>CHICLAYO</v>
      </c>
      <c r="F1613" s="9" t="str">
        <f>+'Info ELECTRONORTE'!I1581</f>
        <v>Media Tension</v>
      </c>
      <c r="G1613" s="9">
        <f>+'Info ELECTRONORTE'!K1581</f>
        <v>13</v>
      </c>
      <c r="H1613" s="9" t="str">
        <f>+'Info ELECTRONORTE'!L1581</f>
        <v>Postes</v>
      </c>
      <c r="I1613" s="9" t="str">
        <f>+'Info ELECTRONORTE'!M1581</f>
        <v>Concreto</v>
      </c>
      <c r="J1613" s="9" t="str">
        <f>+'Info ELECTRONORTE'!N1581</f>
        <v>PPC19</v>
      </c>
      <c r="K1613" s="9" t="str">
        <f>+IF(B1613="MOD INV_2018","Según corresponda",VLOOKUP(J1613,SICODI!$G$3:$K$2404,2,FALSE))</f>
        <v>POSTE DE CONCRETO ARMADO DE 13/300/150/345</v>
      </c>
      <c r="L1613" s="142">
        <f t="shared" si="67"/>
        <v>0.52</v>
      </c>
    </row>
    <row r="1614" spans="1:12" x14ac:dyDescent="0.25">
      <c r="A1614" s="53">
        <f>+'Info ELECTRONORTE'!A1582</f>
        <v>1578</v>
      </c>
      <c r="B1614" s="26" t="str">
        <f t="shared" si="68"/>
        <v>SICODI</v>
      </c>
      <c r="C1614" s="9" t="str">
        <f>+'Info ELECTRONORTE'!B1582</f>
        <v>LAMBAYEQUE</v>
      </c>
      <c r="D1614" s="9" t="str">
        <f>+'Info ELECTRONORTE'!C1582</f>
        <v>CHICLAYO - FERREÑAFE</v>
      </c>
      <c r="E1614" s="9" t="str">
        <f>+'Info ELECTRONORTE'!D1582</f>
        <v>CHICLAYO</v>
      </c>
      <c r="F1614" s="9" t="str">
        <f>+'Info ELECTRONORTE'!I1582</f>
        <v>Media Tension</v>
      </c>
      <c r="G1614" s="9">
        <f>+'Info ELECTRONORTE'!K1582</f>
        <v>13</v>
      </c>
      <c r="H1614" s="9" t="str">
        <f>+'Info ELECTRONORTE'!L1582</f>
        <v>Postes</v>
      </c>
      <c r="I1614" s="9" t="str">
        <f>+'Info ELECTRONORTE'!M1582</f>
        <v>Concreto</v>
      </c>
      <c r="J1614" s="9" t="str">
        <f>+'Info ELECTRONORTE'!N1582</f>
        <v>PPC19</v>
      </c>
      <c r="K1614" s="9" t="str">
        <f>+IF(B1614="MOD INV_2018","Según corresponda",VLOOKUP(J1614,SICODI!$G$3:$K$2404,2,FALSE))</f>
        <v>POSTE DE CONCRETO ARMADO DE 13/300/150/345</v>
      </c>
      <c r="L1614" s="142">
        <f t="shared" si="67"/>
        <v>0.52</v>
      </c>
    </row>
    <row r="1615" spans="1:12" x14ac:dyDescent="0.25">
      <c r="A1615" s="53">
        <f>+'Info ELECTRONORTE'!A1583</f>
        <v>1579</v>
      </c>
      <c r="B1615" s="26" t="str">
        <f t="shared" si="68"/>
        <v>SICODI</v>
      </c>
      <c r="C1615" s="9" t="str">
        <f>+'Info ELECTRONORTE'!B1583</f>
        <v>LAMBAYEQUE</v>
      </c>
      <c r="D1615" s="9" t="str">
        <f>+'Info ELECTRONORTE'!C1583</f>
        <v>CHICLAYO - FERREÑAFE</v>
      </c>
      <c r="E1615" s="9" t="str">
        <f>+'Info ELECTRONORTE'!D1583</f>
        <v>CHICLAYO</v>
      </c>
      <c r="F1615" s="9" t="str">
        <f>+'Info ELECTRONORTE'!I1583</f>
        <v>Media Tension</v>
      </c>
      <c r="G1615" s="9">
        <f>+'Info ELECTRONORTE'!K1583</f>
        <v>13</v>
      </c>
      <c r="H1615" s="9" t="str">
        <f>+'Info ELECTRONORTE'!L1583</f>
        <v>Postes</v>
      </c>
      <c r="I1615" s="9" t="str">
        <f>+'Info ELECTRONORTE'!M1583</f>
        <v>Concreto</v>
      </c>
      <c r="J1615" s="9" t="str">
        <f>+'Info ELECTRONORTE'!N1583</f>
        <v>PPC19</v>
      </c>
      <c r="K1615" s="9" t="str">
        <f>+IF(B1615="MOD INV_2018","Según corresponda",VLOOKUP(J1615,SICODI!$G$3:$K$2404,2,FALSE))</f>
        <v>POSTE DE CONCRETO ARMADO DE 13/300/150/345</v>
      </c>
      <c r="L1615" s="142">
        <f t="shared" si="67"/>
        <v>0.52</v>
      </c>
    </row>
    <row r="1616" spans="1:12" x14ac:dyDescent="0.25">
      <c r="A1616" s="53">
        <f>+'Info ELECTRONORTE'!A1584</f>
        <v>1580</v>
      </c>
      <c r="B1616" s="26" t="str">
        <f t="shared" si="68"/>
        <v>SICODI</v>
      </c>
      <c r="C1616" s="9" t="str">
        <f>+'Info ELECTRONORTE'!B1584</f>
        <v>LAMBAYEQUE</v>
      </c>
      <c r="D1616" s="9" t="str">
        <f>+'Info ELECTRONORTE'!C1584</f>
        <v>CHICLAYO - FERREÑAFE</v>
      </c>
      <c r="E1616" s="9" t="str">
        <f>+'Info ELECTRONORTE'!D1584</f>
        <v>CHICLAYO</v>
      </c>
      <c r="F1616" s="9" t="str">
        <f>+'Info ELECTRONORTE'!I1584</f>
        <v>Media Tension</v>
      </c>
      <c r="G1616" s="9">
        <f>+'Info ELECTRONORTE'!K1584</f>
        <v>13</v>
      </c>
      <c r="H1616" s="9" t="str">
        <f>+'Info ELECTRONORTE'!L1584</f>
        <v>Postes</v>
      </c>
      <c r="I1616" s="9" t="str">
        <f>+'Info ELECTRONORTE'!M1584</f>
        <v>Concreto</v>
      </c>
      <c r="J1616" s="9" t="str">
        <f>+'Info ELECTRONORTE'!N1584</f>
        <v>PPC19</v>
      </c>
      <c r="K1616" s="9" t="str">
        <f>+IF(B1616="MOD INV_2018","Según corresponda",VLOOKUP(J1616,SICODI!$G$3:$K$2404,2,FALSE))</f>
        <v>POSTE DE CONCRETO ARMADO DE 13/300/150/345</v>
      </c>
      <c r="L1616" s="142">
        <f t="shared" si="67"/>
        <v>0.52</v>
      </c>
    </row>
    <row r="1617" spans="1:12" x14ac:dyDescent="0.25">
      <c r="A1617" s="53">
        <f>+'Info ELECTRONORTE'!A1585</f>
        <v>1581</v>
      </c>
      <c r="B1617" s="26" t="str">
        <f t="shared" si="68"/>
        <v>SICODI</v>
      </c>
      <c r="C1617" s="9" t="str">
        <f>+'Info ELECTRONORTE'!B1585</f>
        <v>LAMBAYEQUE</v>
      </c>
      <c r="D1617" s="9" t="str">
        <f>+'Info ELECTRONORTE'!C1585</f>
        <v>CHICLAYO - FERREÑAFE</v>
      </c>
      <c r="E1617" s="9" t="str">
        <f>+'Info ELECTRONORTE'!D1585</f>
        <v>CHICLAYO</v>
      </c>
      <c r="F1617" s="9" t="str">
        <f>+'Info ELECTRONORTE'!I1585</f>
        <v>Media Tension</v>
      </c>
      <c r="G1617" s="9">
        <f>+'Info ELECTRONORTE'!K1585</f>
        <v>13</v>
      </c>
      <c r="H1617" s="9" t="str">
        <f>+'Info ELECTRONORTE'!L1585</f>
        <v>Postes</v>
      </c>
      <c r="I1617" s="9" t="str">
        <f>+'Info ELECTRONORTE'!M1585</f>
        <v>Concreto</v>
      </c>
      <c r="J1617" s="9" t="str">
        <f>+'Info ELECTRONORTE'!N1585</f>
        <v>PPC19</v>
      </c>
      <c r="K1617" s="9" t="str">
        <f>+IF(B1617="MOD INV_2018","Según corresponda",VLOOKUP(J1617,SICODI!$G$3:$K$2404,2,FALSE))</f>
        <v>POSTE DE CONCRETO ARMADO DE 13/300/150/345</v>
      </c>
      <c r="L1617" s="142">
        <f t="shared" si="67"/>
        <v>0.52</v>
      </c>
    </row>
    <row r="1618" spans="1:12" x14ac:dyDescent="0.25">
      <c r="A1618" s="53">
        <f>+'Info ELECTRONORTE'!A1586</f>
        <v>1582</v>
      </c>
      <c r="B1618" s="26" t="str">
        <f t="shared" si="68"/>
        <v>SICODI</v>
      </c>
      <c r="C1618" s="9" t="str">
        <f>+'Info ELECTRONORTE'!B1586</f>
        <v>LAMBAYEQUE</v>
      </c>
      <c r="D1618" s="9" t="str">
        <f>+'Info ELECTRONORTE'!C1586</f>
        <v>CHICLAYO - FERREÑAFE</v>
      </c>
      <c r="E1618" s="9" t="str">
        <f>+'Info ELECTRONORTE'!D1586</f>
        <v>CHICLAYO</v>
      </c>
      <c r="F1618" s="9" t="str">
        <f>+'Info ELECTRONORTE'!I1586</f>
        <v>Media Tension</v>
      </c>
      <c r="G1618" s="9">
        <f>+'Info ELECTRONORTE'!K1586</f>
        <v>13</v>
      </c>
      <c r="H1618" s="9" t="str">
        <f>+'Info ELECTRONORTE'!L1586</f>
        <v>Postes</v>
      </c>
      <c r="I1618" s="9" t="str">
        <f>+'Info ELECTRONORTE'!M1586</f>
        <v>Concreto</v>
      </c>
      <c r="J1618" s="9" t="str">
        <f>+'Info ELECTRONORTE'!N1586</f>
        <v>PPC19</v>
      </c>
      <c r="K1618" s="9" t="str">
        <f>+IF(B1618="MOD INV_2018","Según corresponda",VLOOKUP(J1618,SICODI!$G$3:$K$2404,2,FALSE))</f>
        <v>POSTE DE CONCRETO ARMADO DE 13/300/150/345</v>
      </c>
      <c r="L1618" s="142">
        <f t="shared" si="67"/>
        <v>0.52</v>
      </c>
    </row>
    <row r="1619" spans="1:12" x14ac:dyDescent="0.25">
      <c r="A1619" s="53">
        <f>+'Info ELECTRONORTE'!A1587</f>
        <v>1583</v>
      </c>
      <c r="B1619" s="26" t="str">
        <f t="shared" si="68"/>
        <v>SICODI</v>
      </c>
      <c r="C1619" s="9" t="str">
        <f>+'Info ELECTRONORTE'!B1587</f>
        <v>LAMBAYEQUE</v>
      </c>
      <c r="D1619" s="9" t="str">
        <f>+'Info ELECTRONORTE'!C1587</f>
        <v>CHICLAYO - FERREÑAFE</v>
      </c>
      <c r="E1619" s="9" t="str">
        <f>+'Info ELECTRONORTE'!D1587</f>
        <v>CHICLAYO</v>
      </c>
      <c r="F1619" s="9" t="str">
        <f>+'Info ELECTRONORTE'!I1587</f>
        <v>Media Tension</v>
      </c>
      <c r="G1619" s="9">
        <f>+'Info ELECTRONORTE'!K1587</f>
        <v>13</v>
      </c>
      <c r="H1619" s="9" t="str">
        <f>+'Info ELECTRONORTE'!L1587</f>
        <v>Postes</v>
      </c>
      <c r="I1619" s="9" t="str">
        <f>+'Info ELECTRONORTE'!M1587</f>
        <v>Concreto</v>
      </c>
      <c r="J1619" s="9" t="str">
        <f>+'Info ELECTRONORTE'!N1587</f>
        <v>PPC19</v>
      </c>
      <c r="K1619" s="9" t="str">
        <f>+IF(B1619="MOD INV_2018","Según corresponda",VLOOKUP(J1619,SICODI!$G$3:$K$2404,2,FALSE))</f>
        <v>POSTE DE CONCRETO ARMADO DE 13/300/150/345</v>
      </c>
      <c r="L1619" s="142">
        <f t="shared" si="67"/>
        <v>0.52</v>
      </c>
    </row>
    <row r="1620" spans="1:12" x14ac:dyDescent="0.25">
      <c r="A1620" s="53">
        <f>+'Info ELECTRONORTE'!A1588</f>
        <v>1584</v>
      </c>
      <c r="B1620" s="26" t="str">
        <f t="shared" si="68"/>
        <v>SICODI</v>
      </c>
      <c r="C1620" s="9" t="str">
        <f>+'Info ELECTRONORTE'!B1588</f>
        <v>LAMBAYEQUE</v>
      </c>
      <c r="D1620" s="9" t="str">
        <f>+'Info ELECTRONORTE'!C1588</f>
        <v>CHICLAYO - FERREÑAFE</v>
      </c>
      <c r="E1620" s="9" t="str">
        <f>+'Info ELECTRONORTE'!D1588</f>
        <v>CHICLAYO</v>
      </c>
      <c r="F1620" s="9" t="str">
        <f>+'Info ELECTRONORTE'!I1588</f>
        <v>Media Tension</v>
      </c>
      <c r="G1620" s="9">
        <f>+'Info ELECTRONORTE'!K1588</f>
        <v>13</v>
      </c>
      <c r="H1620" s="9" t="str">
        <f>+'Info ELECTRONORTE'!L1588</f>
        <v>Postes</v>
      </c>
      <c r="I1620" s="9" t="str">
        <f>+'Info ELECTRONORTE'!M1588</f>
        <v>Concreto</v>
      </c>
      <c r="J1620" s="9" t="str">
        <f>+'Info ELECTRONORTE'!N1588</f>
        <v>PPC19</v>
      </c>
      <c r="K1620" s="9" t="str">
        <f>+IF(B1620="MOD INV_2018","Según corresponda",VLOOKUP(J1620,SICODI!$G$3:$K$2404,2,FALSE))</f>
        <v>POSTE DE CONCRETO ARMADO DE 13/300/150/345</v>
      </c>
      <c r="L1620" s="142">
        <f t="shared" si="67"/>
        <v>0.52</v>
      </c>
    </row>
    <row r="1621" spans="1:12" x14ac:dyDescent="0.25">
      <c r="A1621" s="53">
        <f>+'Info ELECTRONORTE'!A1589</f>
        <v>1585</v>
      </c>
      <c r="B1621" s="26" t="str">
        <f t="shared" si="68"/>
        <v>SICODI</v>
      </c>
      <c r="C1621" s="9" t="str">
        <f>+'Info ELECTRONORTE'!B1589</f>
        <v>LAMBAYEQUE</v>
      </c>
      <c r="D1621" s="9" t="str">
        <f>+'Info ELECTRONORTE'!C1589</f>
        <v>CHICLAYO - FERREÑAFE</v>
      </c>
      <c r="E1621" s="9" t="str">
        <f>+'Info ELECTRONORTE'!D1589</f>
        <v>CHICLAYO</v>
      </c>
      <c r="F1621" s="9" t="str">
        <f>+'Info ELECTRONORTE'!I1589</f>
        <v>Media Tension</v>
      </c>
      <c r="G1621" s="9">
        <f>+'Info ELECTRONORTE'!K1589</f>
        <v>13</v>
      </c>
      <c r="H1621" s="9" t="str">
        <f>+'Info ELECTRONORTE'!L1589</f>
        <v>Postes</v>
      </c>
      <c r="I1621" s="9" t="str">
        <f>+'Info ELECTRONORTE'!M1589</f>
        <v>Concreto</v>
      </c>
      <c r="J1621" s="9" t="str">
        <f>+'Info ELECTRONORTE'!N1589</f>
        <v>PPC19</v>
      </c>
      <c r="K1621" s="9" t="str">
        <f>+IF(B1621="MOD INV_2018","Según corresponda",VLOOKUP(J1621,SICODI!$G$3:$K$2404,2,FALSE))</f>
        <v>POSTE DE CONCRETO ARMADO DE 13/300/150/345</v>
      </c>
      <c r="L1621" s="142">
        <f t="shared" si="67"/>
        <v>0.52</v>
      </c>
    </row>
    <row r="1622" spans="1:12" x14ac:dyDescent="0.25">
      <c r="A1622" s="53">
        <f>+'Info ELECTRONORTE'!A1590</f>
        <v>1586</v>
      </c>
      <c r="B1622" s="26" t="str">
        <f t="shared" si="68"/>
        <v>SICODI</v>
      </c>
      <c r="C1622" s="9" t="str">
        <f>+'Info ELECTRONORTE'!B1590</f>
        <v>LAMBAYEQUE</v>
      </c>
      <c r="D1622" s="9" t="str">
        <f>+'Info ELECTRONORTE'!C1590</f>
        <v>CHICLAYO - FERREÑAFE</v>
      </c>
      <c r="E1622" s="9" t="str">
        <f>+'Info ELECTRONORTE'!D1590</f>
        <v>CHICLAYO</v>
      </c>
      <c r="F1622" s="9" t="str">
        <f>+'Info ELECTRONORTE'!I1590</f>
        <v>Media Tension</v>
      </c>
      <c r="G1622" s="9">
        <f>+'Info ELECTRONORTE'!K1590</f>
        <v>13</v>
      </c>
      <c r="H1622" s="9" t="str">
        <f>+'Info ELECTRONORTE'!L1590</f>
        <v>Postes</v>
      </c>
      <c r="I1622" s="9" t="str">
        <f>+'Info ELECTRONORTE'!M1590</f>
        <v>Concreto</v>
      </c>
      <c r="J1622" s="9" t="str">
        <f>+'Info ELECTRONORTE'!N1590</f>
        <v>PPC19</v>
      </c>
      <c r="K1622" s="9" t="str">
        <f>+IF(B1622="MOD INV_2018","Según corresponda",VLOOKUP(J1622,SICODI!$G$3:$K$2404,2,FALSE))</f>
        <v>POSTE DE CONCRETO ARMADO DE 13/300/150/345</v>
      </c>
      <c r="L1622" s="142">
        <f t="shared" si="67"/>
        <v>0.52</v>
      </c>
    </row>
    <row r="1623" spans="1:12" x14ac:dyDescent="0.25">
      <c r="A1623" s="53">
        <f>+'Info ELECTRONORTE'!A1591</f>
        <v>1587</v>
      </c>
      <c r="B1623" s="26" t="str">
        <f t="shared" si="68"/>
        <v>SICODI</v>
      </c>
      <c r="C1623" s="9" t="str">
        <f>+'Info ELECTRONORTE'!B1591</f>
        <v>LAMBAYEQUE</v>
      </c>
      <c r="D1623" s="9" t="str">
        <f>+'Info ELECTRONORTE'!C1591</f>
        <v>CHICLAYO - FERREÑAFE</v>
      </c>
      <c r="E1623" s="9" t="str">
        <f>+'Info ELECTRONORTE'!D1591</f>
        <v>CHICLAYO</v>
      </c>
      <c r="F1623" s="9" t="str">
        <f>+'Info ELECTRONORTE'!I1591</f>
        <v>Media Tension</v>
      </c>
      <c r="G1623" s="9">
        <f>+'Info ELECTRONORTE'!K1591</f>
        <v>13</v>
      </c>
      <c r="H1623" s="9" t="str">
        <f>+'Info ELECTRONORTE'!L1591</f>
        <v>Postes</v>
      </c>
      <c r="I1623" s="9" t="str">
        <f>+'Info ELECTRONORTE'!M1591</f>
        <v>Concreto</v>
      </c>
      <c r="J1623" s="9" t="str">
        <f>+'Info ELECTRONORTE'!N1591</f>
        <v>PPC19</v>
      </c>
      <c r="K1623" s="9" t="str">
        <f>+IF(B1623="MOD INV_2018","Según corresponda",VLOOKUP(J1623,SICODI!$G$3:$K$2404,2,FALSE))</f>
        <v>POSTE DE CONCRETO ARMADO DE 13/300/150/345</v>
      </c>
      <c r="L1623" s="142">
        <f t="shared" si="67"/>
        <v>0.52</v>
      </c>
    </row>
    <row r="1624" spans="1:12" x14ac:dyDescent="0.25">
      <c r="A1624" s="53">
        <f>+'Info ELECTRONORTE'!A1592</f>
        <v>1588</v>
      </c>
      <c r="B1624" s="26" t="str">
        <f t="shared" si="68"/>
        <v>SICODI</v>
      </c>
      <c r="C1624" s="9" t="str">
        <f>+'Info ELECTRONORTE'!B1592</f>
        <v>LAMBAYEQUE</v>
      </c>
      <c r="D1624" s="9" t="str">
        <f>+'Info ELECTRONORTE'!C1592</f>
        <v>CHICLAYO - FERREÑAFE</v>
      </c>
      <c r="E1624" s="9" t="str">
        <f>+'Info ELECTRONORTE'!D1592</f>
        <v>CHICLAYO</v>
      </c>
      <c r="F1624" s="9" t="str">
        <f>+'Info ELECTRONORTE'!I1592</f>
        <v>Media Tension</v>
      </c>
      <c r="G1624" s="9">
        <f>+'Info ELECTRONORTE'!K1592</f>
        <v>13</v>
      </c>
      <c r="H1624" s="9" t="str">
        <f>+'Info ELECTRONORTE'!L1592</f>
        <v>Postes</v>
      </c>
      <c r="I1624" s="9" t="str">
        <f>+'Info ELECTRONORTE'!M1592</f>
        <v>Concreto</v>
      </c>
      <c r="J1624" s="9" t="str">
        <f>+'Info ELECTRONORTE'!N1592</f>
        <v>PPC19</v>
      </c>
      <c r="K1624" s="9" t="str">
        <f>+IF(B1624="MOD INV_2018","Según corresponda",VLOOKUP(J1624,SICODI!$G$3:$K$2404,2,FALSE))</f>
        <v>POSTE DE CONCRETO ARMADO DE 13/300/150/345</v>
      </c>
      <c r="L1624" s="142">
        <f t="shared" si="67"/>
        <v>0.52</v>
      </c>
    </row>
    <row r="1625" spans="1:12" x14ac:dyDescent="0.25">
      <c r="A1625" s="53">
        <f>+'Info ELECTRONORTE'!A1593</f>
        <v>1589</v>
      </c>
      <c r="B1625" s="26" t="str">
        <f t="shared" si="68"/>
        <v>SICODI</v>
      </c>
      <c r="C1625" s="9" t="str">
        <f>+'Info ELECTRONORTE'!B1593</f>
        <v>LAMBAYEQUE</v>
      </c>
      <c r="D1625" s="9" t="str">
        <f>+'Info ELECTRONORTE'!C1593</f>
        <v>CHICLAYO - FERREÑAFE</v>
      </c>
      <c r="E1625" s="9" t="str">
        <f>+'Info ELECTRONORTE'!D1593</f>
        <v>CHICLAYO</v>
      </c>
      <c r="F1625" s="9" t="str">
        <f>+'Info ELECTRONORTE'!I1593</f>
        <v>Media Tension</v>
      </c>
      <c r="G1625" s="9">
        <f>+'Info ELECTRONORTE'!K1593</f>
        <v>13</v>
      </c>
      <c r="H1625" s="9" t="str">
        <f>+'Info ELECTRONORTE'!L1593</f>
        <v>Postes</v>
      </c>
      <c r="I1625" s="9" t="str">
        <f>+'Info ELECTRONORTE'!M1593</f>
        <v>Concreto</v>
      </c>
      <c r="J1625" s="9" t="str">
        <f>+'Info ELECTRONORTE'!N1593</f>
        <v>PPC19</v>
      </c>
      <c r="K1625" s="9" t="str">
        <f>+IF(B1625="MOD INV_2018","Según corresponda",VLOOKUP(J1625,SICODI!$G$3:$K$2404,2,FALSE))</f>
        <v>POSTE DE CONCRETO ARMADO DE 13/300/150/345</v>
      </c>
      <c r="L1625" s="142">
        <f t="shared" si="67"/>
        <v>0.52</v>
      </c>
    </row>
    <row r="1626" spans="1:12" x14ac:dyDescent="0.25">
      <c r="A1626" s="53">
        <f>+'Info ELECTRONORTE'!A1594</f>
        <v>1590</v>
      </c>
      <c r="B1626" s="26" t="str">
        <f t="shared" si="68"/>
        <v>SICODI</v>
      </c>
      <c r="C1626" s="9" t="str">
        <f>+'Info ELECTRONORTE'!B1594</f>
        <v>LAMBAYEQUE</v>
      </c>
      <c r="D1626" s="9" t="str">
        <f>+'Info ELECTRONORTE'!C1594</f>
        <v>CHICLAYO - FERREÑAFE</v>
      </c>
      <c r="E1626" s="9" t="str">
        <f>+'Info ELECTRONORTE'!D1594</f>
        <v>CHICLAYO</v>
      </c>
      <c r="F1626" s="9" t="str">
        <f>+'Info ELECTRONORTE'!I1594</f>
        <v>Media Tension</v>
      </c>
      <c r="G1626" s="9">
        <f>+'Info ELECTRONORTE'!K1594</f>
        <v>13</v>
      </c>
      <c r="H1626" s="9" t="str">
        <f>+'Info ELECTRONORTE'!L1594</f>
        <v>Postes</v>
      </c>
      <c r="I1626" s="9" t="str">
        <f>+'Info ELECTRONORTE'!M1594</f>
        <v>Concreto</v>
      </c>
      <c r="J1626" s="9" t="str">
        <f>+'Info ELECTRONORTE'!N1594</f>
        <v>PPC19</v>
      </c>
      <c r="K1626" s="9" t="str">
        <f>+IF(B1626="MOD INV_2018","Según corresponda",VLOOKUP(J1626,SICODI!$G$3:$K$2404,2,FALSE))</f>
        <v>POSTE DE CONCRETO ARMADO DE 13/300/150/345</v>
      </c>
      <c r="L1626" s="142">
        <f t="shared" si="67"/>
        <v>0.52</v>
      </c>
    </row>
    <row r="1627" spans="1:12" x14ac:dyDescent="0.25">
      <c r="A1627" s="53">
        <f>+'Info ELECTRONORTE'!A1595</f>
        <v>1591</v>
      </c>
      <c r="B1627" s="26" t="str">
        <f t="shared" si="68"/>
        <v>SICODI</v>
      </c>
      <c r="C1627" s="9" t="str">
        <f>+'Info ELECTRONORTE'!B1595</f>
        <v>LAMBAYEQUE</v>
      </c>
      <c r="D1627" s="9" t="str">
        <f>+'Info ELECTRONORTE'!C1595</f>
        <v>CHICLAYO - FERREÑAFE</v>
      </c>
      <c r="E1627" s="9" t="str">
        <f>+'Info ELECTRONORTE'!D1595</f>
        <v>CHICLAYO</v>
      </c>
      <c r="F1627" s="9" t="str">
        <f>+'Info ELECTRONORTE'!I1595</f>
        <v>Media Tension</v>
      </c>
      <c r="G1627" s="9">
        <f>+'Info ELECTRONORTE'!K1595</f>
        <v>13</v>
      </c>
      <c r="H1627" s="9" t="str">
        <f>+'Info ELECTRONORTE'!L1595</f>
        <v>Postes</v>
      </c>
      <c r="I1627" s="9" t="str">
        <f>+'Info ELECTRONORTE'!M1595</f>
        <v>Concreto</v>
      </c>
      <c r="J1627" s="9" t="str">
        <f>+'Info ELECTRONORTE'!N1595</f>
        <v>PPC19</v>
      </c>
      <c r="K1627" s="9" t="str">
        <f>+IF(B1627="MOD INV_2018","Según corresponda",VLOOKUP(J1627,SICODI!$G$3:$K$2404,2,FALSE))</f>
        <v>POSTE DE CONCRETO ARMADO DE 13/300/150/345</v>
      </c>
      <c r="L1627" s="142">
        <f t="shared" si="67"/>
        <v>0.52</v>
      </c>
    </row>
    <row r="1628" spans="1:12" x14ac:dyDescent="0.25">
      <c r="A1628" s="53">
        <f>+'Info ELECTRONORTE'!A1596</f>
        <v>1592</v>
      </c>
      <c r="B1628" s="26" t="str">
        <f t="shared" si="68"/>
        <v>SICODI</v>
      </c>
      <c r="C1628" s="9" t="str">
        <f>+'Info ELECTRONORTE'!B1596</f>
        <v>LAMBAYEQUE</v>
      </c>
      <c r="D1628" s="9" t="str">
        <f>+'Info ELECTRONORTE'!C1596</f>
        <v>CHICLAYO - FERREÑAFE</v>
      </c>
      <c r="E1628" s="9" t="str">
        <f>+'Info ELECTRONORTE'!D1596</f>
        <v>CHICLAYO</v>
      </c>
      <c r="F1628" s="9" t="str">
        <f>+'Info ELECTRONORTE'!I1596</f>
        <v>Media Tension</v>
      </c>
      <c r="G1628" s="9">
        <f>+'Info ELECTRONORTE'!K1596</f>
        <v>13</v>
      </c>
      <c r="H1628" s="9" t="str">
        <f>+'Info ELECTRONORTE'!L1596</f>
        <v>Postes</v>
      </c>
      <c r="I1628" s="9" t="str">
        <f>+'Info ELECTRONORTE'!M1596</f>
        <v>Concreto</v>
      </c>
      <c r="J1628" s="9" t="str">
        <f>+'Info ELECTRONORTE'!N1596</f>
        <v>PPC19</v>
      </c>
      <c r="K1628" s="9" t="str">
        <f>+IF(B1628="MOD INV_2018","Según corresponda",VLOOKUP(J1628,SICODI!$G$3:$K$2404,2,FALSE))</f>
        <v>POSTE DE CONCRETO ARMADO DE 13/300/150/345</v>
      </c>
      <c r="L1628" s="142">
        <f t="shared" si="67"/>
        <v>0.52</v>
      </c>
    </row>
    <row r="1629" spans="1:12" x14ac:dyDescent="0.25">
      <c r="A1629" s="53">
        <f>+'Info ELECTRONORTE'!A1597</f>
        <v>1593</v>
      </c>
      <c r="B1629" s="26" t="str">
        <f t="shared" si="68"/>
        <v>SICODI</v>
      </c>
      <c r="C1629" s="9" t="str">
        <f>+'Info ELECTRONORTE'!B1597</f>
        <v>LAMBAYEQUE</v>
      </c>
      <c r="D1629" s="9" t="str">
        <f>+'Info ELECTRONORTE'!C1597</f>
        <v>CHICLAYO - FERREÑAFE</v>
      </c>
      <c r="E1629" s="9" t="str">
        <f>+'Info ELECTRONORTE'!D1597</f>
        <v>CHICLAYO</v>
      </c>
      <c r="F1629" s="9" t="str">
        <f>+'Info ELECTRONORTE'!I1597</f>
        <v>Media Tension</v>
      </c>
      <c r="G1629" s="9">
        <f>+'Info ELECTRONORTE'!K1597</f>
        <v>13</v>
      </c>
      <c r="H1629" s="9" t="str">
        <f>+'Info ELECTRONORTE'!L1597</f>
        <v>Postes</v>
      </c>
      <c r="I1629" s="9" t="str">
        <f>+'Info ELECTRONORTE'!M1597</f>
        <v>Concreto</v>
      </c>
      <c r="J1629" s="9" t="str">
        <f>+'Info ELECTRONORTE'!N1597</f>
        <v>PPC19</v>
      </c>
      <c r="K1629" s="9" t="str">
        <f>+IF(B1629="MOD INV_2018","Según corresponda",VLOOKUP(J1629,SICODI!$G$3:$K$2404,2,FALSE))</f>
        <v>POSTE DE CONCRETO ARMADO DE 13/300/150/345</v>
      </c>
      <c r="L1629" s="142">
        <f t="shared" si="67"/>
        <v>0.52</v>
      </c>
    </row>
    <row r="1630" spans="1:12" x14ac:dyDescent="0.25">
      <c r="A1630" s="53">
        <f>+'Info ELECTRONORTE'!A1598</f>
        <v>1594</v>
      </c>
      <c r="B1630" s="26" t="str">
        <f t="shared" si="68"/>
        <v>SICODI</v>
      </c>
      <c r="C1630" s="9" t="str">
        <f>+'Info ELECTRONORTE'!B1598</f>
        <v>LAMBAYEQUE</v>
      </c>
      <c r="D1630" s="9" t="str">
        <f>+'Info ELECTRONORTE'!C1598</f>
        <v>CHICLAYO - FERREÑAFE</v>
      </c>
      <c r="E1630" s="9" t="str">
        <f>+'Info ELECTRONORTE'!D1598</f>
        <v>CHICLAYO</v>
      </c>
      <c r="F1630" s="9" t="str">
        <f>+'Info ELECTRONORTE'!I1598</f>
        <v>Media Tension</v>
      </c>
      <c r="G1630" s="9">
        <f>+'Info ELECTRONORTE'!K1598</f>
        <v>13</v>
      </c>
      <c r="H1630" s="9" t="str">
        <f>+'Info ELECTRONORTE'!L1598</f>
        <v>Postes</v>
      </c>
      <c r="I1630" s="9" t="str">
        <f>+'Info ELECTRONORTE'!M1598</f>
        <v>Concreto</v>
      </c>
      <c r="J1630" s="9" t="str">
        <f>+'Info ELECTRONORTE'!N1598</f>
        <v>PPC19</v>
      </c>
      <c r="K1630" s="9" t="str">
        <f>+IF(B1630="MOD INV_2018","Según corresponda",VLOOKUP(J1630,SICODI!$G$3:$K$2404,2,FALSE))</f>
        <v>POSTE DE CONCRETO ARMADO DE 13/300/150/345</v>
      </c>
      <c r="L1630" s="142">
        <f t="shared" si="67"/>
        <v>0.52</v>
      </c>
    </row>
    <row r="1631" spans="1:12" x14ac:dyDescent="0.25">
      <c r="A1631" s="53">
        <f>+'Info ELECTRONORTE'!A1599</f>
        <v>1595</v>
      </c>
      <c r="B1631" s="26" t="str">
        <f t="shared" si="68"/>
        <v>SICODI</v>
      </c>
      <c r="C1631" s="9" t="str">
        <f>+'Info ELECTRONORTE'!B1599</f>
        <v>LAMBAYEQUE</v>
      </c>
      <c r="D1631" s="9" t="str">
        <f>+'Info ELECTRONORTE'!C1599</f>
        <v>CHICLAYO - FERREÑAFE</v>
      </c>
      <c r="E1631" s="9" t="str">
        <f>+'Info ELECTRONORTE'!D1599</f>
        <v>CHICLAYO</v>
      </c>
      <c r="F1631" s="9" t="str">
        <f>+'Info ELECTRONORTE'!I1599</f>
        <v>Media Tension</v>
      </c>
      <c r="G1631" s="9">
        <f>+'Info ELECTRONORTE'!K1599</f>
        <v>13</v>
      </c>
      <c r="H1631" s="9" t="str">
        <f>+'Info ELECTRONORTE'!L1599</f>
        <v>Postes</v>
      </c>
      <c r="I1631" s="9" t="str">
        <f>+'Info ELECTRONORTE'!M1599</f>
        <v>Concreto</v>
      </c>
      <c r="J1631" s="9" t="str">
        <f>+'Info ELECTRONORTE'!N1599</f>
        <v>PPC19</v>
      </c>
      <c r="K1631" s="9" t="str">
        <f>+IF(B1631="MOD INV_2018","Según corresponda",VLOOKUP(J1631,SICODI!$G$3:$K$2404,2,FALSE))</f>
        <v>POSTE DE CONCRETO ARMADO DE 13/300/150/345</v>
      </c>
      <c r="L1631" s="142">
        <f t="shared" si="67"/>
        <v>0.52</v>
      </c>
    </row>
    <row r="1632" spans="1:12" x14ac:dyDescent="0.25">
      <c r="A1632" s="53">
        <f>+'Info ELECTRONORTE'!A1600</f>
        <v>1596</v>
      </c>
      <c r="B1632" s="26" t="str">
        <f t="shared" si="68"/>
        <v>SICODI</v>
      </c>
      <c r="C1632" s="9" t="str">
        <f>+'Info ELECTRONORTE'!B1600</f>
        <v>LAMBAYEQUE</v>
      </c>
      <c r="D1632" s="9" t="str">
        <f>+'Info ELECTRONORTE'!C1600</f>
        <v>CHICLAYO - FERREÑAFE</v>
      </c>
      <c r="E1632" s="9" t="str">
        <f>+'Info ELECTRONORTE'!D1600</f>
        <v>CHICLAYO</v>
      </c>
      <c r="F1632" s="9" t="str">
        <f>+'Info ELECTRONORTE'!I1600</f>
        <v>Media Tension</v>
      </c>
      <c r="G1632" s="9">
        <f>+'Info ELECTRONORTE'!K1600</f>
        <v>13</v>
      </c>
      <c r="H1632" s="9" t="str">
        <f>+'Info ELECTRONORTE'!L1600</f>
        <v>Postes</v>
      </c>
      <c r="I1632" s="9" t="str">
        <f>+'Info ELECTRONORTE'!M1600</f>
        <v>Concreto</v>
      </c>
      <c r="J1632" s="9" t="str">
        <f>+'Info ELECTRONORTE'!N1600</f>
        <v>PPC19</v>
      </c>
      <c r="K1632" s="9" t="str">
        <f>+IF(B1632="MOD INV_2018","Según corresponda",VLOOKUP(J1632,SICODI!$G$3:$K$2404,2,FALSE))</f>
        <v>POSTE DE CONCRETO ARMADO DE 13/300/150/345</v>
      </c>
      <c r="L1632" s="142">
        <f t="shared" si="67"/>
        <v>0.52</v>
      </c>
    </row>
    <row r="1633" spans="1:12" x14ac:dyDescent="0.25">
      <c r="A1633" s="53">
        <f>+'Info ELECTRONORTE'!A1601</f>
        <v>1597</v>
      </c>
      <c r="B1633" s="26" t="str">
        <f t="shared" si="68"/>
        <v>SICODI</v>
      </c>
      <c r="C1633" s="9" t="str">
        <f>+'Info ELECTRONORTE'!B1601</f>
        <v>LAMBAYEQUE</v>
      </c>
      <c r="D1633" s="9" t="str">
        <f>+'Info ELECTRONORTE'!C1601</f>
        <v>CHICLAYO - FERREÑAFE</v>
      </c>
      <c r="E1633" s="9" t="str">
        <f>+'Info ELECTRONORTE'!D1601</f>
        <v>CHICLAYO</v>
      </c>
      <c r="F1633" s="9" t="str">
        <f>+'Info ELECTRONORTE'!I1601</f>
        <v>Media Tension</v>
      </c>
      <c r="G1633" s="9">
        <f>+'Info ELECTRONORTE'!K1601</f>
        <v>13</v>
      </c>
      <c r="H1633" s="9" t="str">
        <f>+'Info ELECTRONORTE'!L1601</f>
        <v>Postes</v>
      </c>
      <c r="I1633" s="9" t="str">
        <f>+'Info ELECTRONORTE'!M1601</f>
        <v>Concreto</v>
      </c>
      <c r="J1633" s="9" t="str">
        <f>+'Info ELECTRONORTE'!N1601</f>
        <v>PPC19</v>
      </c>
      <c r="K1633" s="9" t="str">
        <f>+IF(B1633="MOD INV_2018","Según corresponda",VLOOKUP(J1633,SICODI!$G$3:$K$2404,2,FALSE))</f>
        <v>POSTE DE CONCRETO ARMADO DE 13/300/150/345</v>
      </c>
      <c r="L1633" s="142">
        <f t="shared" si="67"/>
        <v>0.52</v>
      </c>
    </row>
    <row r="1634" spans="1:12" x14ac:dyDescent="0.25">
      <c r="A1634" s="53">
        <f>+'Info ELECTRONORTE'!A1602</f>
        <v>1598</v>
      </c>
      <c r="B1634" s="26" t="str">
        <f t="shared" si="68"/>
        <v>SICODI</v>
      </c>
      <c r="C1634" s="9" t="str">
        <f>+'Info ELECTRONORTE'!B1602</f>
        <v>LAMBAYEQUE</v>
      </c>
      <c r="D1634" s="9" t="str">
        <f>+'Info ELECTRONORTE'!C1602</f>
        <v>CHICLAYO - FERREÑAFE</v>
      </c>
      <c r="E1634" s="9" t="str">
        <f>+'Info ELECTRONORTE'!D1602</f>
        <v>CHICLAYO</v>
      </c>
      <c r="F1634" s="9" t="str">
        <f>+'Info ELECTRONORTE'!I1602</f>
        <v>Media Tension</v>
      </c>
      <c r="G1634" s="9">
        <f>+'Info ELECTRONORTE'!K1602</f>
        <v>13</v>
      </c>
      <c r="H1634" s="9" t="str">
        <f>+'Info ELECTRONORTE'!L1602</f>
        <v>Postes</v>
      </c>
      <c r="I1634" s="9" t="str">
        <f>+'Info ELECTRONORTE'!M1602</f>
        <v>Concreto</v>
      </c>
      <c r="J1634" s="9" t="str">
        <f>+'Info ELECTRONORTE'!N1602</f>
        <v>PPC19</v>
      </c>
      <c r="K1634" s="9" t="str">
        <f>+IF(B1634="MOD INV_2018","Según corresponda",VLOOKUP(J1634,SICODI!$G$3:$K$2404,2,FALSE))</f>
        <v>POSTE DE CONCRETO ARMADO DE 13/300/150/345</v>
      </c>
      <c r="L1634" s="142">
        <f t="shared" si="67"/>
        <v>0.52</v>
      </c>
    </row>
    <row r="1635" spans="1:12" x14ac:dyDescent="0.25">
      <c r="A1635" s="53">
        <f>+'Info ELECTRONORTE'!A1603</f>
        <v>1599</v>
      </c>
      <c r="B1635" s="26" t="str">
        <f t="shared" si="68"/>
        <v>SICODI</v>
      </c>
      <c r="C1635" s="9" t="str">
        <f>+'Info ELECTRONORTE'!B1603</f>
        <v>LAMBAYEQUE</v>
      </c>
      <c r="D1635" s="9" t="str">
        <f>+'Info ELECTRONORTE'!C1603</f>
        <v>CHICLAYO - FERREÑAFE</v>
      </c>
      <c r="E1635" s="9" t="str">
        <f>+'Info ELECTRONORTE'!D1603</f>
        <v>CHICLAYO</v>
      </c>
      <c r="F1635" s="9" t="str">
        <f>+'Info ELECTRONORTE'!I1603</f>
        <v>Media Tension</v>
      </c>
      <c r="G1635" s="9">
        <f>+'Info ELECTRONORTE'!K1603</f>
        <v>13</v>
      </c>
      <c r="H1635" s="9" t="str">
        <f>+'Info ELECTRONORTE'!L1603</f>
        <v>Postes</v>
      </c>
      <c r="I1635" s="9" t="str">
        <f>+'Info ELECTRONORTE'!M1603</f>
        <v>Concreto</v>
      </c>
      <c r="J1635" s="9" t="str">
        <f>+'Info ELECTRONORTE'!N1603</f>
        <v>PPC19</v>
      </c>
      <c r="K1635" s="9" t="str">
        <f>+IF(B1635="MOD INV_2018","Según corresponda",VLOOKUP(J1635,SICODI!$G$3:$K$2404,2,FALSE))</f>
        <v>POSTE DE CONCRETO ARMADO DE 13/300/150/345</v>
      </c>
      <c r="L1635" s="142">
        <f t="shared" si="67"/>
        <v>0.52</v>
      </c>
    </row>
    <row r="1636" spans="1:12" x14ac:dyDescent="0.25">
      <c r="A1636" s="53">
        <f>+'Info ELECTRONORTE'!A1604</f>
        <v>1600</v>
      </c>
      <c r="B1636" s="26" t="str">
        <f t="shared" si="68"/>
        <v>SICODI</v>
      </c>
      <c r="C1636" s="9" t="str">
        <f>+'Info ELECTRONORTE'!B1604</f>
        <v>LAMBAYEQUE</v>
      </c>
      <c r="D1636" s="9" t="str">
        <f>+'Info ELECTRONORTE'!C1604</f>
        <v>CHICLAYO - FERREÑAFE</v>
      </c>
      <c r="E1636" s="9" t="str">
        <f>+'Info ELECTRONORTE'!D1604</f>
        <v>CHICLAYO</v>
      </c>
      <c r="F1636" s="9" t="str">
        <f>+'Info ELECTRONORTE'!I1604</f>
        <v>Media Tension</v>
      </c>
      <c r="G1636" s="9">
        <f>+'Info ELECTRONORTE'!K1604</f>
        <v>13</v>
      </c>
      <c r="H1636" s="9" t="str">
        <f>+'Info ELECTRONORTE'!L1604</f>
        <v>Postes</v>
      </c>
      <c r="I1636" s="9" t="str">
        <f>+'Info ELECTRONORTE'!M1604</f>
        <v>Concreto</v>
      </c>
      <c r="J1636" s="9" t="str">
        <f>+'Info ELECTRONORTE'!N1604</f>
        <v>PPC19</v>
      </c>
      <c r="K1636" s="9" t="str">
        <f>+IF(B1636="MOD INV_2018","Según corresponda",VLOOKUP(J1636,SICODI!$G$3:$K$2404,2,FALSE))</f>
        <v>POSTE DE CONCRETO ARMADO DE 13/300/150/345</v>
      </c>
      <c r="L1636" s="142">
        <f t="shared" si="67"/>
        <v>0.52</v>
      </c>
    </row>
    <row r="1637" spans="1:12" x14ac:dyDescent="0.25">
      <c r="A1637" s="53">
        <f>+'Info ELECTRONORTE'!A1605</f>
        <v>1601</v>
      </c>
      <c r="B1637" s="26" t="str">
        <f t="shared" si="68"/>
        <v>SICODI</v>
      </c>
      <c r="C1637" s="9" t="str">
        <f>+'Info ELECTRONORTE'!B1605</f>
        <v>LAMBAYEQUE</v>
      </c>
      <c r="D1637" s="9" t="str">
        <f>+'Info ELECTRONORTE'!C1605</f>
        <v>CHICLAYO - FERREÑAFE</v>
      </c>
      <c r="E1637" s="9" t="str">
        <f>+'Info ELECTRONORTE'!D1605</f>
        <v>CHICLAYO</v>
      </c>
      <c r="F1637" s="9" t="str">
        <f>+'Info ELECTRONORTE'!I1605</f>
        <v>Media Tension</v>
      </c>
      <c r="G1637" s="9">
        <f>+'Info ELECTRONORTE'!K1605</f>
        <v>13</v>
      </c>
      <c r="H1637" s="9" t="str">
        <f>+'Info ELECTRONORTE'!L1605</f>
        <v>Postes</v>
      </c>
      <c r="I1637" s="9" t="str">
        <f>+'Info ELECTRONORTE'!M1605</f>
        <v>Concreto</v>
      </c>
      <c r="J1637" s="9" t="str">
        <f>+'Info ELECTRONORTE'!N1605</f>
        <v>PPC19</v>
      </c>
      <c r="K1637" s="9" t="str">
        <f>+IF(B1637="MOD INV_2018","Según corresponda",VLOOKUP(J1637,SICODI!$G$3:$K$2404,2,FALSE))</f>
        <v>POSTE DE CONCRETO ARMADO DE 13/300/150/345</v>
      </c>
      <c r="L1637" s="142">
        <f t="shared" ref="L1637:L1700" si="69">+IF(K1637="Según corresponda","Según corresponda",VLOOKUP(K1637,$O$37:$P$49,2,FALSE))</f>
        <v>0.52</v>
      </c>
    </row>
    <row r="1638" spans="1:12" x14ac:dyDescent="0.25">
      <c r="A1638" s="53">
        <f>+'Info ELECTRONORTE'!A1606</f>
        <v>1602</v>
      </c>
      <c r="B1638" s="26" t="str">
        <f t="shared" ref="B1638:B1701" si="70">+IF(ISERROR(INDEX($B$8:$B$31,MATCH(J1638,$J$8:$J$31,0)))=TRUE,"MOD INV_2018",INDEX($B$8:$B$31,MATCH(J1638,$J$8:$J$31,0)))</f>
        <v>SICODI</v>
      </c>
      <c r="C1638" s="9" t="str">
        <f>+'Info ELECTRONORTE'!B1606</f>
        <v>LAMBAYEQUE</v>
      </c>
      <c r="D1638" s="9" t="str">
        <f>+'Info ELECTRONORTE'!C1606</f>
        <v>CHICLAYO - FERREÑAFE</v>
      </c>
      <c r="E1638" s="9" t="str">
        <f>+'Info ELECTRONORTE'!D1606</f>
        <v>CHICLAYO</v>
      </c>
      <c r="F1638" s="9" t="str">
        <f>+'Info ELECTRONORTE'!I1606</f>
        <v>Media Tension</v>
      </c>
      <c r="G1638" s="9">
        <f>+'Info ELECTRONORTE'!K1606</f>
        <v>13</v>
      </c>
      <c r="H1638" s="9" t="str">
        <f>+'Info ELECTRONORTE'!L1606</f>
        <v>Postes</v>
      </c>
      <c r="I1638" s="9" t="str">
        <f>+'Info ELECTRONORTE'!M1606</f>
        <v>Concreto</v>
      </c>
      <c r="J1638" s="9" t="str">
        <f>+'Info ELECTRONORTE'!N1606</f>
        <v>PPC19</v>
      </c>
      <c r="K1638" s="9" t="str">
        <f>+IF(B1638="MOD INV_2018","Según corresponda",VLOOKUP(J1638,SICODI!$G$3:$K$2404,2,FALSE))</f>
        <v>POSTE DE CONCRETO ARMADO DE 13/300/150/345</v>
      </c>
      <c r="L1638" s="142">
        <f t="shared" si="69"/>
        <v>0.52</v>
      </c>
    </row>
    <row r="1639" spans="1:12" x14ac:dyDescent="0.25">
      <c r="A1639" s="53">
        <f>+'Info ELECTRONORTE'!A1607</f>
        <v>1603</v>
      </c>
      <c r="B1639" s="26" t="str">
        <f t="shared" si="70"/>
        <v>SICODI</v>
      </c>
      <c r="C1639" s="9" t="str">
        <f>+'Info ELECTRONORTE'!B1607</f>
        <v>LAMBAYEQUE</v>
      </c>
      <c r="D1639" s="9" t="str">
        <f>+'Info ELECTRONORTE'!C1607</f>
        <v>CHICLAYO - FERREÑAFE</v>
      </c>
      <c r="E1639" s="9" t="str">
        <f>+'Info ELECTRONORTE'!D1607</f>
        <v>CHICLAYO</v>
      </c>
      <c r="F1639" s="9" t="str">
        <f>+'Info ELECTRONORTE'!I1607</f>
        <v>Media Tension</v>
      </c>
      <c r="G1639" s="9">
        <f>+'Info ELECTRONORTE'!K1607</f>
        <v>13</v>
      </c>
      <c r="H1639" s="9" t="str">
        <f>+'Info ELECTRONORTE'!L1607</f>
        <v>Postes</v>
      </c>
      <c r="I1639" s="9" t="str">
        <f>+'Info ELECTRONORTE'!M1607</f>
        <v>Concreto</v>
      </c>
      <c r="J1639" s="9" t="str">
        <f>+'Info ELECTRONORTE'!N1607</f>
        <v>PPC19</v>
      </c>
      <c r="K1639" s="9" t="str">
        <f>+IF(B1639="MOD INV_2018","Según corresponda",VLOOKUP(J1639,SICODI!$G$3:$K$2404,2,FALSE))</f>
        <v>POSTE DE CONCRETO ARMADO DE 13/300/150/345</v>
      </c>
      <c r="L1639" s="142">
        <f t="shared" si="69"/>
        <v>0.52</v>
      </c>
    </row>
    <row r="1640" spans="1:12" x14ac:dyDescent="0.25">
      <c r="A1640" s="53">
        <f>+'Info ELECTRONORTE'!A1608</f>
        <v>1604</v>
      </c>
      <c r="B1640" s="26" t="str">
        <f t="shared" si="70"/>
        <v>SICODI</v>
      </c>
      <c r="C1640" s="9" t="str">
        <f>+'Info ELECTRONORTE'!B1608</f>
        <v>LAMBAYEQUE</v>
      </c>
      <c r="D1640" s="9" t="str">
        <f>+'Info ELECTRONORTE'!C1608</f>
        <v>CHICLAYO - FERREÑAFE</v>
      </c>
      <c r="E1640" s="9" t="str">
        <f>+'Info ELECTRONORTE'!D1608</f>
        <v>CHICLAYO</v>
      </c>
      <c r="F1640" s="9" t="str">
        <f>+'Info ELECTRONORTE'!I1608</f>
        <v>Media Tension</v>
      </c>
      <c r="G1640" s="9">
        <f>+'Info ELECTRONORTE'!K1608</f>
        <v>13</v>
      </c>
      <c r="H1640" s="9" t="str">
        <f>+'Info ELECTRONORTE'!L1608</f>
        <v>Postes</v>
      </c>
      <c r="I1640" s="9" t="str">
        <f>+'Info ELECTRONORTE'!M1608</f>
        <v>Concreto</v>
      </c>
      <c r="J1640" s="9" t="str">
        <f>+'Info ELECTRONORTE'!N1608</f>
        <v>PPC19</v>
      </c>
      <c r="K1640" s="9" t="str">
        <f>+IF(B1640="MOD INV_2018","Según corresponda",VLOOKUP(J1640,SICODI!$G$3:$K$2404,2,FALSE))</f>
        <v>POSTE DE CONCRETO ARMADO DE 13/300/150/345</v>
      </c>
      <c r="L1640" s="142">
        <f t="shared" si="69"/>
        <v>0.52</v>
      </c>
    </row>
    <row r="1641" spans="1:12" x14ac:dyDescent="0.25">
      <c r="A1641" s="53">
        <f>+'Info ELECTRONORTE'!A1609</f>
        <v>1605</v>
      </c>
      <c r="B1641" s="26" t="str">
        <f t="shared" si="70"/>
        <v>SICODI</v>
      </c>
      <c r="C1641" s="9" t="str">
        <f>+'Info ELECTRONORTE'!B1609</f>
        <v>LAMBAYEQUE</v>
      </c>
      <c r="D1641" s="9" t="str">
        <f>+'Info ELECTRONORTE'!C1609</f>
        <v>CHICLAYO - FERREÑAFE</v>
      </c>
      <c r="E1641" s="9" t="str">
        <f>+'Info ELECTRONORTE'!D1609</f>
        <v>CHICLAYO</v>
      </c>
      <c r="F1641" s="9" t="str">
        <f>+'Info ELECTRONORTE'!I1609</f>
        <v>Media Tension</v>
      </c>
      <c r="G1641" s="9">
        <f>+'Info ELECTRONORTE'!K1609</f>
        <v>13</v>
      </c>
      <c r="H1641" s="9" t="str">
        <f>+'Info ELECTRONORTE'!L1609</f>
        <v>Postes</v>
      </c>
      <c r="I1641" s="9" t="str">
        <f>+'Info ELECTRONORTE'!M1609</f>
        <v>Concreto</v>
      </c>
      <c r="J1641" s="9" t="str">
        <f>+'Info ELECTRONORTE'!N1609</f>
        <v>PPC19</v>
      </c>
      <c r="K1641" s="9" t="str">
        <f>+IF(B1641="MOD INV_2018","Según corresponda",VLOOKUP(J1641,SICODI!$G$3:$K$2404,2,FALSE))</f>
        <v>POSTE DE CONCRETO ARMADO DE 13/300/150/345</v>
      </c>
      <c r="L1641" s="142">
        <f t="shared" si="69"/>
        <v>0.52</v>
      </c>
    </row>
    <row r="1642" spans="1:12" x14ac:dyDescent="0.25">
      <c r="A1642" s="53">
        <f>+'Info ELECTRONORTE'!A1610</f>
        <v>1606</v>
      </c>
      <c r="B1642" s="26" t="str">
        <f t="shared" si="70"/>
        <v>SICODI</v>
      </c>
      <c r="C1642" s="9" t="str">
        <f>+'Info ELECTRONORTE'!B1610</f>
        <v>LAMBAYEQUE</v>
      </c>
      <c r="D1642" s="9" t="str">
        <f>+'Info ELECTRONORTE'!C1610</f>
        <v>CHICLAYO - FERREÑAFE</v>
      </c>
      <c r="E1642" s="9" t="str">
        <f>+'Info ELECTRONORTE'!D1610</f>
        <v>CHICLAYO</v>
      </c>
      <c r="F1642" s="9" t="str">
        <f>+'Info ELECTRONORTE'!I1610</f>
        <v>Media Tension</v>
      </c>
      <c r="G1642" s="9">
        <f>+'Info ELECTRONORTE'!K1610</f>
        <v>13</v>
      </c>
      <c r="H1642" s="9" t="str">
        <f>+'Info ELECTRONORTE'!L1610</f>
        <v>Postes</v>
      </c>
      <c r="I1642" s="9" t="str">
        <f>+'Info ELECTRONORTE'!M1610</f>
        <v>Concreto</v>
      </c>
      <c r="J1642" s="9" t="str">
        <f>+'Info ELECTRONORTE'!N1610</f>
        <v>PPC19</v>
      </c>
      <c r="K1642" s="9" t="str">
        <f>+IF(B1642="MOD INV_2018","Según corresponda",VLOOKUP(J1642,SICODI!$G$3:$K$2404,2,FALSE))</f>
        <v>POSTE DE CONCRETO ARMADO DE 13/300/150/345</v>
      </c>
      <c r="L1642" s="142">
        <f t="shared" si="69"/>
        <v>0.52</v>
      </c>
    </row>
    <row r="1643" spans="1:12" x14ac:dyDescent="0.25">
      <c r="A1643" s="53">
        <f>+'Info ELECTRONORTE'!A1611</f>
        <v>1607</v>
      </c>
      <c r="B1643" s="26" t="str">
        <f t="shared" si="70"/>
        <v>SICODI</v>
      </c>
      <c r="C1643" s="9" t="str">
        <f>+'Info ELECTRONORTE'!B1611</f>
        <v>LAMBAYEQUE</v>
      </c>
      <c r="D1643" s="9" t="str">
        <f>+'Info ELECTRONORTE'!C1611</f>
        <v>CHICLAYO - FERREÑAFE</v>
      </c>
      <c r="E1643" s="9" t="str">
        <f>+'Info ELECTRONORTE'!D1611</f>
        <v>CHICLAYO</v>
      </c>
      <c r="F1643" s="9" t="str">
        <f>+'Info ELECTRONORTE'!I1611</f>
        <v>Media Tension</v>
      </c>
      <c r="G1643" s="9">
        <f>+'Info ELECTRONORTE'!K1611</f>
        <v>13</v>
      </c>
      <c r="H1643" s="9" t="str">
        <f>+'Info ELECTRONORTE'!L1611</f>
        <v>Postes</v>
      </c>
      <c r="I1643" s="9" t="str">
        <f>+'Info ELECTRONORTE'!M1611</f>
        <v>Concreto</v>
      </c>
      <c r="J1643" s="9" t="str">
        <f>+'Info ELECTRONORTE'!N1611</f>
        <v>PPC19</v>
      </c>
      <c r="K1643" s="9" t="str">
        <f>+IF(B1643="MOD INV_2018","Según corresponda",VLOOKUP(J1643,SICODI!$G$3:$K$2404,2,FALSE))</f>
        <v>POSTE DE CONCRETO ARMADO DE 13/300/150/345</v>
      </c>
      <c r="L1643" s="142">
        <f t="shared" si="69"/>
        <v>0.52</v>
      </c>
    </row>
    <row r="1644" spans="1:12" x14ac:dyDescent="0.25">
      <c r="A1644" s="53">
        <f>+'Info ELECTRONORTE'!A1612</f>
        <v>1608</v>
      </c>
      <c r="B1644" s="26" t="str">
        <f t="shared" si="70"/>
        <v>SICODI</v>
      </c>
      <c r="C1644" s="9" t="str">
        <f>+'Info ELECTRONORTE'!B1612</f>
        <v>LAMBAYEQUE</v>
      </c>
      <c r="D1644" s="9" t="str">
        <f>+'Info ELECTRONORTE'!C1612</f>
        <v>CHICLAYO - FERREÑAFE</v>
      </c>
      <c r="E1644" s="9" t="str">
        <f>+'Info ELECTRONORTE'!D1612</f>
        <v>CHICLAYO</v>
      </c>
      <c r="F1644" s="9" t="str">
        <f>+'Info ELECTRONORTE'!I1612</f>
        <v>Media Tension</v>
      </c>
      <c r="G1644" s="9">
        <f>+'Info ELECTRONORTE'!K1612</f>
        <v>13</v>
      </c>
      <c r="H1644" s="9" t="str">
        <f>+'Info ELECTRONORTE'!L1612</f>
        <v>Postes</v>
      </c>
      <c r="I1644" s="9" t="str">
        <f>+'Info ELECTRONORTE'!M1612</f>
        <v>Concreto</v>
      </c>
      <c r="J1644" s="9" t="str">
        <f>+'Info ELECTRONORTE'!N1612</f>
        <v>PPC19</v>
      </c>
      <c r="K1644" s="9" t="str">
        <f>+IF(B1644="MOD INV_2018","Según corresponda",VLOOKUP(J1644,SICODI!$G$3:$K$2404,2,FALSE))</f>
        <v>POSTE DE CONCRETO ARMADO DE 13/300/150/345</v>
      </c>
      <c r="L1644" s="142">
        <f t="shared" si="69"/>
        <v>0.52</v>
      </c>
    </row>
    <row r="1645" spans="1:12" x14ac:dyDescent="0.25">
      <c r="A1645" s="53">
        <f>+'Info ELECTRONORTE'!A1613</f>
        <v>1609</v>
      </c>
      <c r="B1645" s="26" t="str">
        <f t="shared" si="70"/>
        <v>SICODI</v>
      </c>
      <c r="C1645" s="9" t="str">
        <f>+'Info ELECTRONORTE'!B1613</f>
        <v>LAMBAYEQUE</v>
      </c>
      <c r="D1645" s="9" t="str">
        <f>+'Info ELECTRONORTE'!C1613</f>
        <v>CHICLAYO - FERREÑAFE</v>
      </c>
      <c r="E1645" s="9" t="str">
        <f>+'Info ELECTRONORTE'!D1613</f>
        <v>CHICLAYO</v>
      </c>
      <c r="F1645" s="9" t="str">
        <f>+'Info ELECTRONORTE'!I1613</f>
        <v>Media Tension</v>
      </c>
      <c r="G1645" s="9">
        <f>+'Info ELECTRONORTE'!K1613</f>
        <v>13</v>
      </c>
      <c r="H1645" s="9" t="str">
        <f>+'Info ELECTRONORTE'!L1613</f>
        <v>Postes</v>
      </c>
      <c r="I1645" s="9" t="str">
        <f>+'Info ELECTRONORTE'!M1613</f>
        <v>Concreto</v>
      </c>
      <c r="J1645" s="9" t="str">
        <f>+'Info ELECTRONORTE'!N1613</f>
        <v>PPC19</v>
      </c>
      <c r="K1645" s="9" t="str">
        <f>+IF(B1645="MOD INV_2018","Según corresponda",VLOOKUP(J1645,SICODI!$G$3:$K$2404,2,FALSE))</f>
        <v>POSTE DE CONCRETO ARMADO DE 13/300/150/345</v>
      </c>
      <c r="L1645" s="142">
        <f t="shared" si="69"/>
        <v>0.52</v>
      </c>
    </row>
    <row r="1646" spans="1:12" x14ac:dyDescent="0.25">
      <c r="A1646" s="53">
        <f>+'Info ELECTRONORTE'!A1614</f>
        <v>1610</v>
      </c>
      <c r="B1646" s="26" t="str">
        <f t="shared" si="70"/>
        <v>SICODI</v>
      </c>
      <c r="C1646" s="9" t="str">
        <f>+'Info ELECTRONORTE'!B1614</f>
        <v>LAMBAYEQUE</v>
      </c>
      <c r="D1646" s="9" t="str">
        <f>+'Info ELECTRONORTE'!C1614</f>
        <v>CHICLAYO - FERREÑAFE</v>
      </c>
      <c r="E1646" s="9" t="str">
        <f>+'Info ELECTRONORTE'!D1614</f>
        <v>CHICLAYO</v>
      </c>
      <c r="F1646" s="9" t="str">
        <f>+'Info ELECTRONORTE'!I1614</f>
        <v>Media Tension</v>
      </c>
      <c r="G1646" s="9">
        <f>+'Info ELECTRONORTE'!K1614</f>
        <v>13</v>
      </c>
      <c r="H1646" s="9" t="str">
        <f>+'Info ELECTRONORTE'!L1614</f>
        <v>Postes</v>
      </c>
      <c r="I1646" s="9" t="str">
        <f>+'Info ELECTRONORTE'!M1614</f>
        <v>Concreto</v>
      </c>
      <c r="J1646" s="9" t="str">
        <f>+'Info ELECTRONORTE'!N1614</f>
        <v>PPC19</v>
      </c>
      <c r="K1646" s="9" t="str">
        <f>+IF(B1646="MOD INV_2018","Según corresponda",VLOOKUP(J1646,SICODI!$G$3:$K$2404,2,FALSE))</f>
        <v>POSTE DE CONCRETO ARMADO DE 13/300/150/345</v>
      </c>
      <c r="L1646" s="142">
        <f t="shared" si="69"/>
        <v>0.52</v>
      </c>
    </row>
    <row r="1647" spans="1:12" x14ac:dyDescent="0.25">
      <c r="A1647" s="53">
        <f>+'Info ELECTRONORTE'!A1615</f>
        <v>1611</v>
      </c>
      <c r="B1647" s="26" t="str">
        <f t="shared" si="70"/>
        <v>SICODI</v>
      </c>
      <c r="C1647" s="9" t="str">
        <f>+'Info ELECTRONORTE'!B1615</f>
        <v>LAMBAYEQUE</v>
      </c>
      <c r="D1647" s="9" t="str">
        <f>+'Info ELECTRONORTE'!C1615</f>
        <v>CHICLAYO - FERREÑAFE</v>
      </c>
      <c r="E1647" s="9" t="str">
        <f>+'Info ELECTRONORTE'!D1615</f>
        <v>CHICLAYO</v>
      </c>
      <c r="F1647" s="9" t="str">
        <f>+'Info ELECTRONORTE'!I1615</f>
        <v>Media Tension</v>
      </c>
      <c r="G1647" s="9">
        <f>+'Info ELECTRONORTE'!K1615</f>
        <v>13</v>
      </c>
      <c r="H1647" s="9" t="str">
        <f>+'Info ELECTRONORTE'!L1615</f>
        <v>Postes</v>
      </c>
      <c r="I1647" s="9" t="str">
        <f>+'Info ELECTRONORTE'!M1615</f>
        <v>Concreto</v>
      </c>
      <c r="J1647" s="9" t="str">
        <f>+'Info ELECTRONORTE'!N1615</f>
        <v>PPC19</v>
      </c>
      <c r="K1647" s="9" t="str">
        <f>+IF(B1647="MOD INV_2018","Según corresponda",VLOOKUP(J1647,SICODI!$G$3:$K$2404,2,FALSE))</f>
        <v>POSTE DE CONCRETO ARMADO DE 13/300/150/345</v>
      </c>
      <c r="L1647" s="142">
        <f t="shared" si="69"/>
        <v>0.52</v>
      </c>
    </row>
    <row r="1648" spans="1:12" x14ac:dyDescent="0.25">
      <c r="A1648" s="53">
        <f>+'Info ELECTRONORTE'!A1616</f>
        <v>1612</v>
      </c>
      <c r="B1648" s="26" t="str">
        <f t="shared" si="70"/>
        <v>SICODI</v>
      </c>
      <c r="C1648" s="9" t="str">
        <f>+'Info ELECTRONORTE'!B1616</f>
        <v>LAMBAYEQUE</v>
      </c>
      <c r="D1648" s="9" t="str">
        <f>+'Info ELECTRONORTE'!C1616</f>
        <v>CHICLAYO - FERREÑAFE</v>
      </c>
      <c r="E1648" s="9" t="str">
        <f>+'Info ELECTRONORTE'!D1616</f>
        <v>CHICLAYO</v>
      </c>
      <c r="F1648" s="9" t="str">
        <f>+'Info ELECTRONORTE'!I1616</f>
        <v>Media Tension</v>
      </c>
      <c r="G1648" s="9">
        <f>+'Info ELECTRONORTE'!K1616</f>
        <v>13</v>
      </c>
      <c r="H1648" s="9" t="str">
        <f>+'Info ELECTRONORTE'!L1616</f>
        <v>Postes</v>
      </c>
      <c r="I1648" s="9" t="str">
        <f>+'Info ELECTRONORTE'!M1616</f>
        <v>Concreto</v>
      </c>
      <c r="J1648" s="9" t="str">
        <f>+'Info ELECTRONORTE'!N1616</f>
        <v>PPC19</v>
      </c>
      <c r="K1648" s="9" t="str">
        <f>+IF(B1648="MOD INV_2018","Según corresponda",VLOOKUP(J1648,SICODI!$G$3:$K$2404,2,FALSE))</f>
        <v>POSTE DE CONCRETO ARMADO DE 13/300/150/345</v>
      </c>
      <c r="L1648" s="142">
        <f t="shared" si="69"/>
        <v>0.52</v>
      </c>
    </row>
    <row r="1649" spans="1:12" x14ac:dyDescent="0.25">
      <c r="A1649" s="53">
        <f>+'Info ELECTRONORTE'!A1617</f>
        <v>1613</v>
      </c>
      <c r="B1649" s="26" t="str">
        <f t="shared" si="70"/>
        <v>SICODI</v>
      </c>
      <c r="C1649" s="9" t="str">
        <f>+'Info ELECTRONORTE'!B1617</f>
        <v>LAMBAYEQUE</v>
      </c>
      <c r="D1649" s="9" t="str">
        <f>+'Info ELECTRONORTE'!C1617</f>
        <v>CHICLAYO - FERREÑAFE</v>
      </c>
      <c r="E1649" s="9" t="str">
        <f>+'Info ELECTRONORTE'!D1617</f>
        <v>CHICLAYO</v>
      </c>
      <c r="F1649" s="9" t="str">
        <f>+'Info ELECTRONORTE'!I1617</f>
        <v>Media Tension</v>
      </c>
      <c r="G1649" s="9">
        <f>+'Info ELECTRONORTE'!K1617</f>
        <v>13</v>
      </c>
      <c r="H1649" s="9" t="str">
        <f>+'Info ELECTRONORTE'!L1617</f>
        <v>Postes</v>
      </c>
      <c r="I1649" s="9" t="str">
        <f>+'Info ELECTRONORTE'!M1617</f>
        <v>Concreto</v>
      </c>
      <c r="J1649" s="9" t="str">
        <f>+'Info ELECTRONORTE'!N1617</f>
        <v>PPC19</v>
      </c>
      <c r="K1649" s="9" t="str">
        <f>+IF(B1649="MOD INV_2018","Según corresponda",VLOOKUP(J1649,SICODI!$G$3:$K$2404,2,FALSE))</f>
        <v>POSTE DE CONCRETO ARMADO DE 13/300/150/345</v>
      </c>
      <c r="L1649" s="142">
        <f t="shared" si="69"/>
        <v>0.52</v>
      </c>
    </row>
    <row r="1650" spans="1:12" x14ac:dyDescent="0.25">
      <c r="A1650" s="53">
        <f>+'Info ELECTRONORTE'!A1618</f>
        <v>1614</v>
      </c>
      <c r="B1650" s="26" t="str">
        <f t="shared" si="70"/>
        <v>SICODI</v>
      </c>
      <c r="C1650" s="9" t="str">
        <f>+'Info ELECTRONORTE'!B1618</f>
        <v>LAMBAYEQUE</v>
      </c>
      <c r="D1650" s="9" t="str">
        <f>+'Info ELECTRONORTE'!C1618</f>
        <v>CHICLAYO - FERREÑAFE</v>
      </c>
      <c r="E1650" s="9" t="str">
        <f>+'Info ELECTRONORTE'!D1618</f>
        <v>CHICLAYO</v>
      </c>
      <c r="F1650" s="9" t="str">
        <f>+'Info ELECTRONORTE'!I1618</f>
        <v>Media Tension</v>
      </c>
      <c r="G1650" s="9">
        <f>+'Info ELECTRONORTE'!K1618</f>
        <v>13</v>
      </c>
      <c r="H1650" s="9" t="str">
        <f>+'Info ELECTRONORTE'!L1618</f>
        <v>Postes</v>
      </c>
      <c r="I1650" s="9" t="str">
        <f>+'Info ELECTRONORTE'!M1618</f>
        <v>Concreto</v>
      </c>
      <c r="J1650" s="9" t="str">
        <f>+'Info ELECTRONORTE'!N1618</f>
        <v>PPC19</v>
      </c>
      <c r="K1650" s="9" t="str">
        <f>+IF(B1650="MOD INV_2018","Según corresponda",VLOOKUP(J1650,SICODI!$G$3:$K$2404,2,FALSE))</f>
        <v>POSTE DE CONCRETO ARMADO DE 13/300/150/345</v>
      </c>
      <c r="L1650" s="142">
        <f t="shared" si="69"/>
        <v>0.52</v>
      </c>
    </row>
    <row r="1651" spans="1:12" x14ac:dyDescent="0.25">
      <c r="A1651" s="53">
        <f>+'Info ELECTRONORTE'!A1619</f>
        <v>1615</v>
      </c>
      <c r="B1651" s="26" t="str">
        <f t="shared" si="70"/>
        <v>SICODI</v>
      </c>
      <c r="C1651" s="9" t="str">
        <f>+'Info ELECTRONORTE'!B1619</f>
        <v>LAMBAYEQUE</v>
      </c>
      <c r="D1651" s="9" t="str">
        <f>+'Info ELECTRONORTE'!C1619</f>
        <v>CHICLAYO - FERREÑAFE</v>
      </c>
      <c r="E1651" s="9" t="str">
        <f>+'Info ELECTRONORTE'!D1619</f>
        <v>CHICLAYO</v>
      </c>
      <c r="F1651" s="9" t="str">
        <f>+'Info ELECTRONORTE'!I1619</f>
        <v>Media Tension</v>
      </c>
      <c r="G1651" s="9">
        <f>+'Info ELECTRONORTE'!K1619</f>
        <v>13</v>
      </c>
      <c r="H1651" s="9" t="str">
        <f>+'Info ELECTRONORTE'!L1619</f>
        <v>Postes</v>
      </c>
      <c r="I1651" s="9" t="str">
        <f>+'Info ELECTRONORTE'!M1619</f>
        <v>Concreto</v>
      </c>
      <c r="J1651" s="9" t="str">
        <f>+'Info ELECTRONORTE'!N1619</f>
        <v>PPC19</v>
      </c>
      <c r="K1651" s="9" t="str">
        <f>+IF(B1651="MOD INV_2018","Según corresponda",VLOOKUP(J1651,SICODI!$G$3:$K$2404,2,FALSE))</f>
        <v>POSTE DE CONCRETO ARMADO DE 13/300/150/345</v>
      </c>
      <c r="L1651" s="142">
        <f t="shared" si="69"/>
        <v>0.52</v>
      </c>
    </row>
    <row r="1652" spans="1:12" x14ac:dyDescent="0.25">
      <c r="A1652" s="53">
        <f>+'Info ELECTRONORTE'!A1620</f>
        <v>1616</v>
      </c>
      <c r="B1652" s="26" t="str">
        <f t="shared" si="70"/>
        <v>SICODI</v>
      </c>
      <c r="C1652" s="9" t="str">
        <f>+'Info ELECTRONORTE'!B1620</f>
        <v>LAMBAYEQUE</v>
      </c>
      <c r="D1652" s="9" t="str">
        <f>+'Info ELECTRONORTE'!C1620</f>
        <v>CHICLAYO - FERREÑAFE</v>
      </c>
      <c r="E1652" s="9" t="str">
        <f>+'Info ELECTRONORTE'!D1620</f>
        <v>CHICLAYO</v>
      </c>
      <c r="F1652" s="9" t="str">
        <f>+'Info ELECTRONORTE'!I1620</f>
        <v>Media Tension</v>
      </c>
      <c r="G1652" s="9">
        <f>+'Info ELECTRONORTE'!K1620</f>
        <v>13</v>
      </c>
      <c r="H1652" s="9" t="str">
        <f>+'Info ELECTRONORTE'!L1620</f>
        <v>Postes</v>
      </c>
      <c r="I1652" s="9" t="str">
        <f>+'Info ELECTRONORTE'!M1620</f>
        <v>Concreto</v>
      </c>
      <c r="J1652" s="9" t="str">
        <f>+'Info ELECTRONORTE'!N1620</f>
        <v>PPC19</v>
      </c>
      <c r="K1652" s="9" t="str">
        <f>+IF(B1652="MOD INV_2018","Según corresponda",VLOOKUP(J1652,SICODI!$G$3:$K$2404,2,FALSE))</f>
        <v>POSTE DE CONCRETO ARMADO DE 13/300/150/345</v>
      </c>
      <c r="L1652" s="142">
        <f t="shared" si="69"/>
        <v>0.52</v>
      </c>
    </row>
    <row r="1653" spans="1:12" x14ac:dyDescent="0.25">
      <c r="A1653" s="53">
        <f>+'Info ELECTRONORTE'!A1621</f>
        <v>1617</v>
      </c>
      <c r="B1653" s="26" t="str">
        <f t="shared" si="70"/>
        <v>SICODI</v>
      </c>
      <c r="C1653" s="9" t="str">
        <f>+'Info ELECTRONORTE'!B1621</f>
        <v>LAMBAYEQUE</v>
      </c>
      <c r="D1653" s="9" t="str">
        <f>+'Info ELECTRONORTE'!C1621</f>
        <v>CHICLAYO - FERREÑAFE</v>
      </c>
      <c r="E1653" s="9" t="str">
        <f>+'Info ELECTRONORTE'!D1621</f>
        <v>CHICLAYO</v>
      </c>
      <c r="F1653" s="9" t="str">
        <f>+'Info ELECTRONORTE'!I1621</f>
        <v>Media Tension</v>
      </c>
      <c r="G1653" s="9">
        <f>+'Info ELECTRONORTE'!K1621</f>
        <v>13</v>
      </c>
      <c r="H1653" s="9" t="str">
        <f>+'Info ELECTRONORTE'!L1621</f>
        <v>Postes</v>
      </c>
      <c r="I1653" s="9" t="str">
        <f>+'Info ELECTRONORTE'!M1621</f>
        <v>Concreto</v>
      </c>
      <c r="J1653" s="9" t="str">
        <f>+'Info ELECTRONORTE'!N1621</f>
        <v>PPC19</v>
      </c>
      <c r="K1653" s="9" t="str">
        <f>+IF(B1653="MOD INV_2018","Según corresponda",VLOOKUP(J1653,SICODI!$G$3:$K$2404,2,FALSE))</f>
        <v>POSTE DE CONCRETO ARMADO DE 13/300/150/345</v>
      </c>
      <c r="L1653" s="142">
        <f t="shared" si="69"/>
        <v>0.52</v>
      </c>
    </row>
    <row r="1654" spans="1:12" x14ac:dyDescent="0.25">
      <c r="A1654" s="53">
        <f>+'Info ELECTRONORTE'!A1622</f>
        <v>1618</v>
      </c>
      <c r="B1654" s="26" t="str">
        <f t="shared" si="70"/>
        <v>SICODI</v>
      </c>
      <c r="C1654" s="9" t="str">
        <f>+'Info ELECTRONORTE'!B1622</f>
        <v>LAMBAYEQUE</v>
      </c>
      <c r="D1654" s="9" t="str">
        <f>+'Info ELECTRONORTE'!C1622</f>
        <v>CHICLAYO - FERREÑAFE</v>
      </c>
      <c r="E1654" s="9" t="str">
        <f>+'Info ELECTRONORTE'!D1622</f>
        <v>CHICLAYO</v>
      </c>
      <c r="F1654" s="9" t="str">
        <f>+'Info ELECTRONORTE'!I1622</f>
        <v>Media Tension</v>
      </c>
      <c r="G1654" s="9">
        <f>+'Info ELECTRONORTE'!K1622</f>
        <v>13</v>
      </c>
      <c r="H1654" s="9" t="str">
        <f>+'Info ELECTRONORTE'!L1622</f>
        <v>Postes</v>
      </c>
      <c r="I1654" s="9" t="str">
        <f>+'Info ELECTRONORTE'!M1622</f>
        <v>Concreto</v>
      </c>
      <c r="J1654" s="9" t="str">
        <f>+'Info ELECTRONORTE'!N1622</f>
        <v>PPC19</v>
      </c>
      <c r="K1654" s="9" t="str">
        <f>+IF(B1654="MOD INV_2018","Según corresponda",VLOOKUP(J1654,SICODI!$G$3:$K$2404,2,FALSE))</f>
        <v>POSTE DE CONCRETO ARMADO DE 13/300/150/345</v>
      </c>
      <c r="L1654" s="142">
        <f t="shared" si="69"/>
        <v>0.52</v>
      </c>
    </row>
    <row r="1655" spans="1:12" x14ac:dyDescent="0.25">
      <c r="A1655" s="53">
        <f>+'Info ELECTRONORTE'!A1623</f>
        <v>1619</v>
      </c>
      <c r="B1655" s="26" t="str">
        <f t="shared" si="70"/>
        <v>SICODI</v>
      </c>
      <c r="C1655" s="9" t="str">
        <f>+'Info ELECTRONORTE'!B1623</f>
        <v>LAMBAYEQUE</v>
      </c>
      <c r="D1655" s="9" t="str">
        <f>+'Info ELECTRONORTE'!C1623</f>
        <v>CHICLAYO - FERREÑAFE</v>
      </c>
      <c r="E1655" s="9" t="str">
        <f>+'Info ELECTRONORTE'!D1623</f>
        <v>CHICLAYO</v>
      </c>
      <c r="F1655" s="9" t="str">
        <f>+'Info ELECTRONORTE'!I1623</f>
        <v>Media Tension</v>
      </c>
      <c r="G1655" s="9">
        <f>+'Info ELECTRONORTE'!K1623</f>
        <v>12</v>
      </c>
      <c r="H1655" s="9" t="str">
        <f>+'Info ELECTRONORTE'!L1623</f>
        <v>Postes</v>
      </c>
      <c r="I1655" s="9" t="str">
        <f>+'Info ELECTRONORTE'!M1623</f>
        <v>Concreto</v>
      </c>
      <c r="J1655" s="9" t="str">
        <f>+'Info ELECTRONORTE'!N1623</f>
        <v>PPC16</v>
      </c>
      <c r="K1655" s="9" t="str">
        <f>+IF(B1655="MOD INV_2018","Según corresponda",VLOOKUP(J1655,SICODI!$G$3:$K$2404,2,FALSE))</f>
        <v>POSTE DE CONCRETO ARMADO DE 12/300/150/330</v>
      </c>
      <c r="L1655" s="142">
        <f t="shared" si="69"/>
        <v>0.52</v>
      </c>
    </row>
    <row r="1656" spans="1:12" x14ac:dyDescent="0.25">
      <c r="A1656" s="53">
        <f>+'Info ELECTRONORTE'!A1624</f>
        <v>1620</v>
      </c>
      <c r="B1656" s="26" t="str">
        <f t="shared" si="70"/>
        <v>SICODI</v>
      </c>
      <c r="C1656" s="9" t="str">
        <f>+'Info ELECTRONORTE'!B1624</f>
        <v>LAMBAYEQUE</v>
      </c>
      <c r="D1656" s="9" t="str">
        <f>+'Info ELECTRONORTE'!C1624</f>
        <v>CHICLAYO - FERREÑAFE</v>
      </c>
      <c r="E1656" s="9" t="str">
        <f>+'Info ELECTRONORTE'!D1624</f>
        <v>CHICLAYO</v>
      </c>
      <c r="F1656" s="9" t="str">
        <f>+'Info ELECTRONORTE'!I1624</f>
        <v>Media Tension</v>
      </c>
      <c r="G1656" s="9">
        <f>+'Info ELECTRONORTE'!K1624</f>
        <v>12</v>
      </c>
      <c r="H1656" s="9" t="str">
        <f>+'Info ELECTRONORTE'!L1624</f>
        <v>Postes</v>
      </c>
      <c r="I1656" s="9" t="str">
        <f>+'Info ELECTRONORTE'!M1624</f>
        <v>Concreto</v>
      </c>
      <c r="J1656" s="9" t="str">
        <f>+'Info ELECTRONORTE'!N1624</f>
        <v>PPC16</v>
      </c>
      <c r="K1656" s="9" t="str">
        <f>+IF(B1656="MOD INV_2018","Según corresponda",VLOOKUP(J1656,SICODI!$G$3:$K$2404,2,FALSE))</f>
        <v>POSTE DE CONCRETO ARMADO DE 12/300/150/330</v>
      </c>
      <c r="L1656" s="142">
        <f t="shared" si="69"/>
        <v>0.52</v>
      </c>
    </row>
    <row r="1657" spans="1:12" x14ac:dyDescent="0.25">
      <c r="A1657" s="53">
        <f>+'Info ELECTRONORTE'!A1625</f>
        <v>1621</v>
      </c>
      <c r="B1657" s="26" t="str">
        <f t="shared" si="70"/>
        <v>SICODI</v>
      </c>
      <c r="C1657" s="9" t="str">
        <f>+'Info ELECTRONORTE'!B1625</f>
        <v>LAMBAYEQUE</v>
      </c>
      <c r="D1657" s="9" t="str">
        <f>+'Info ELECTRONORTE'!C1625</f>
        <v>CHICLAYO - FERREÑAFE</v>
      </c>
      <c r="E1657" s="9" t="str">
        <f>+'Info ELECTRONORTE'!D1625</f>
        <v>CHICLAYO</v>
      </c>
      <c r="F1657" s="9" t="str">
        <f>+'Info ELECTRONORTE'!I1625</f>
        <v>Media Tension</v>
      </c>
      <c r="G1657" s="9">
        <f>+'Info ELECTRONORTE'!K1625</f>
        <v>13</v>
      </c>
      <c r="H1657" s="9" t="str">
        <f>+'Info ELECTRONORTE'!L1625</f>
        <v>Postes</v>
      </c>
      <c r="I1657" s="9" t="str">
        <f>+'Info ELECTRONORTE'!M1625</f>
        <v>Concreto</v>
      </c>
      <c r="J1657" s="9" t="str">
        <f>+'Info ELECTRONORTE'!N1625</f>
        <v>PPC19</v>
      </c>
      <c r="K1657" s="9" t="str">
        <f>+IF(B1657="MOD INV_2018","Según corresponda",VLOOKUP(J1657,SICODI!$G$3:$K$2404,2,FALSE))</f>
        <v>POSTE DE CONCRETO ARMADO DE 13/300/150/345</v>
      </c>
      <c r="L1657" s="142">
        <f t="shared" si="69"/>
        <v>0.52</v>
      </c>
    </row>
    <row r="1658" spans="1:12" x14ac:dyDescent="0.25">
      <c r="A1658" s="53">
        <f>+'Info ELECTRONORTE'!A1626</f>
        <v>1622</v>
      </c>
      <c r="B1658" s="26" t="str">
        <f t="shared" si="70"/>
        <v>SICODI</v>
      </c>
      <c r="C1658" s="9" t="str">
        <f>+'Info ELECTRONORTE'!B1626</f>
        <v>LAMBAYEQUE</v>
      </c>
      <c r="D1658" s="9" t="str">
        <f>+'Info ELECTRONORTE'!C1626</f>
        <v>CHICLAYO - FERREÑAFE</v>
      </c>
      <c r="E1658" s="9" t="str">
        <f>+'Info ELECTRONORTE'!D1626</f>
        <v>CHICLAYO</v>
      </c>
      <c r="F1658" s="9" t="str">
        <f>+'Info ELECTRONORTE'!I1626</f>
        <v>Media Tension</v>
      </c>
      <c r="G1658" s="9">
        <f>+'Info ELECTRONORTE'!K1626</f>
        <v>13</v>
      </c>
      <c r="H1658" s="9" t="str">
        <f>+'Info ELECTRONORTE'!L1626</f>
        <v>Postes</v>
      </c>
      <c r="I1658" s="9" t="str">
        <f>+'Info ELECTRONORTE'!M1626</f>
        <v>Concreto</v>
      </c>
      <c r="J1658" s="9" t="str">
        <f>+'Info ELECTRONORTE'!N1626</f>
        <v>PPC19</v>
      </c>
      <c r="K1658" s="9" t="str">
        <f>+IF(B1658="MOD INV_2018","Según corresponda",VLOOKUP(J1658,SICODI!$G$3:$K$2404,2,FALSE))</f>
        <v>POSTE DE CONCRETO ARMADO DE 13/300/150/345</v>
      </c>
      <c r="L1658" s="142">
        <f t="shared" si="69"/>
        <v>0.52</v>
      </c>
    </row>
    <row r="1659" spans="1:12" x14ac:dyDescent="0.25">
      <c r="A1659" s="53">
        <f>+'Info ELECTRONORTE'!A1627</f>
        <v>1623</v>
      </c>
      <c r="B1659" s="26" t="str">
        <f t="shared" si="70"/>
        <v>SICODI</v>
      </c>
      <c r="C1659" s="9" t="str">
        <f>+'Info ELECTRONORTE'!B1627</f>
        <v>LAMBAYEQUE</v>
      </c>
      <c r="D1659" s="9" t="str">
        <f>+'Info ELECTRONORTE'!C1627</f>
        <v>CHICLAYO - FERREÑAFE</v>
      </c>
      <c r="E1659" s="9" t="str">
        <f>+'Info ELECTRONORTE'!D1627</f>
        <v>CHICLAYO</v>
      </c>
      <c r="F1659" s="9" t="str">
        <f>+'Info ELECTRONORTE'!I1627</f>
        <v>Media Tension</v>
      </c>
      <c r="G1659" s="9">
        <f>+'Info ELECTRONORTE'!K1627</f>
        <v>13</v>
      </c>
      <c r="H1659" s="9" t="str">
        <f>+'Info ELECTRONORTE'!L1627</f>
        <v>Postes</v>
      </c>
      <c r="I1659" s="9" t="str">
        <f>+'Info ELECTRONORTE'!M1627</f>
        <v>Concreto</v>
      </c>
      <c r="J1659" s="9" t="str">
        <f>+'Info ELECTRONORTE'!N1627</f>
        <v>PPC19</v>
      </c>
      <c r="K1659" s="9" t="str">
        <f>+IF(B1659="MOD INV_2018","Según corresponda",VLOOKUP(J1659,SICODI!$G$3:$K$2404,2,FALSE))</f>
        <v>POSTE DE CONCRETO ARMADO DE 13/300/150/345</v>
      </c>
      <c r="L1659" s="142">
        <f t="shared" si="69"/>
        <v>0.52</v>
      </c>
    </row>
    <row r="1660" spans="1:12" x14ac:dyDescent="0.25">
      <c r="A1660" s="53">
        <f>+'Info ELECTRONORTE'!A1628</f>
        <v>1624</v>
      </c>
      <c r="B1660" s="26" t="str">
        <f t="shared" si="70"/>
        <v>SICODI</v>
      </c>
      <c r="C1660" s="9" t="str">
        <f>+'Info ELECTRONORTE'!B1628</f>
        <v>LAMBAYEQUE</v>
      </c>
      <c r="D1660" s="9" t="str">
        <f>+'Info ELECTRONORTE'!C1628</f>
        <v>CHICLAYO - FERREÑAFE</v>
      </c>
      <c r="E1660" s="9" t="str">
        <f>+'Info ELECTRONORTE'!D1628</f>
        <v>CHICLAYO</v>
      </c>
      <c r="F1660" s="9" t="str">
        <f>+'Info ELECTRONORTE'!I1628</f>
        <v>Media Tension</v>
      </c>
      <c r="G1660" s="9">
        <f>+'Info ELECTRONORTE'!K1628</f>
        <v>13</v>
      </c>
      <c r="H1660" s="9" t="str">
        <f>+'Info ELECTRONORTE'!L1628</f>
        <v>Postes</v>
      </c>
      <c r="I1660" s="9" t="str">
        <f>+'Info ELECTRONORTE'!M1628</f>
        <v>Concreto</v>
      </c>
      <c r="J1660" s="9" t="str">
        <f>+'Info ELECTRONORTE'!N1628</f>
        <v>PPC19</v>
      </c>
      <c r="K1660" s="9" t="str">
        <f>+IF(B1660="MOD INV_2018","Según corresponda",VLOOKUP(J1660,SICODI!$G$3:$K$2404,2,FALSE))</f>
        <v>POSTE DE CONCRETO ARMADO DE 13/300/150/345</v>
      </c>
      <c r="L1660" s="142">
        <f t="shared" si="69"/>
        <v>0.52</v>
      </c>
    </row>
    <row r="1661" spans="1:12" x14ac:dyDescent="0.25">
      <c r="A1661" s="53">
        <f>+'Info ELECTRONORTE'!A1629</f>
        <v>1625</v>
      </c>
      <c r="B1661" s="26" t="str">
        <f t="shared" si="70"/>
        <v>SICODI</v>
      </c>
      <c r="C1661" s="9" t="str">
        <f>+'Info ELECTRONORTE'!B1629</f>
        <v>LAMBAYEQUE</v>
      </c>
      <c r="D1661" s="9" t="str">
        <f>+'Info ELECTRONORTE'!C1629</f>
        <v>CHICLAYO - FERREÑAFE</v>
      </c>
      <c r="E1661" s="9" t="str">
        <f>+'Info ELECTRONORTE'!D1629</f>
        <v>CHICLAYO</v>
      </c>
      <c r="F1661" s="9" t="str">
        <f>+'Info ELECTRONORTE'!I1629</f>
        <v>Media Tension</v>
      </c>
      <c r="G1661" s="9">
        <f>+'Info ELECTRONORTE'!K1629</f>
        <v>13</v>
      </c>
      <c r="H1661" s="9" t="str">
        <f>+'Info ELECTRONORTE'!L1629</f>
        <v>Postes</v>
      </c>
      <c r="I1661" s="9" t="str">
        <f>+'Info ELECTRONORTE'!M1629</f>
        <v>Concreto</v>
      </c>
      <c r="J1661" s="9" t="str">
        <f>+'Info ELECTRONORTE'!N1629</f>
        <v>PPC19</v>
      </c>
      <c r="K1661" s="9" t="str">
        <f>+IF(B1661="MOD INV_2018","Según corresponda",VLOOKUP(J1661,SICODI!$G$3:$K$2404,2,FALSE))</f>
        <v>POSTE DE CONCRETO ARMADO DE 13/300/150/345</v>
      </c>
      <c r="L1661" s="142">
        <f t="shared" si="69"/>
        <v>0.52</v>
      </c>
    </row>
    <row r="1662" spans="1:12" x14ac:dyDescent="0.25">
      <c r="A1662" s="53">
        <f>+'Info ELECTRONORTE'!A1630</f>
        <v>1626</v>
      </c>
      <c r="B1662" s="26" t="str">
        <f t="shared" si="70"/>
        <v>SICODI</v>
      </c>
      <c r="C1662" s="9" t="str">
        <f>+'Info ELECTRONORTE'!B1630</f>
        <v>LAMBAYEQUE</v>
      </c>
      <c r="D1662" s="9" t="str">
        <f>+'Info ELECTRONORTE'!C1630</f>
        <v>CHICLAYO - FERREÑAFE</v>
      </c>
      <c r="E1662" s="9" t="str">
        <f>+'Info ELECTRONORTE'!D1630</f>
        <v>CHICLAYO</v>
      </c>
      <c r="F1662" s="9" t="str">
        <f>+'Info ELECTRONORTE'!I1630</f>
        <v>Media Tension</v>
      </c>
      <c r="G1662" s="9">
        <f>+'Info ELECTRONORTE'!K1630</f>
        <v>13</v>
      </c>
      <c r="H1662" s="9" t="str">
        <f>+'Info ELECTRONORTE'!L1630</f>
        <v>Postes</v>
      </c>
      <c r="I1662" s="9" t="str">
        <f>+'Info ELECTRONORTE'!M1630</f>
        <v>Concreto</v>
      </c>
      <c r="J1662" s="9" t="str">
        <f>+'Info ELECTRONORTE'!N1630</f>
        <v>PPC19</v>
      </c>
      <c r="K1662" s="9" t="str">
        <f>+IF(B1662="MOD INV_2018","Según corresponda",VLOOKUP(J1662,SICODI!$G$3:$K$2404,2,FALSE))</f>
        <v>POSTE DE CONCRETO ARMADO DE 13/300/150/345</v>
      </c>
      <c r="L1662" s="142">
        <f t="shared" si="69"/>
        <v>0.52</v>
      </c>
    </row>
    <row r="1663" spans="1:12" x14ac:dyDescent="0.25">
      <c r="A1663" s="53">
        <f>+'Info ELECTRONORTE'!A1631</f>
        <v>1627</v>
      </c>
      <c r="B1663" s="26" t="str">
        <f t="shared" si="70"/>
        <v>SICODI</v>
      </c>
      <c r="C1663" s="9" t="str">
        <f>+'Info ELECTRONORTE'!B1631</f>
        <v>LAMBAYEQUE</v>
      </c>
      <c r="D1663" s="9" t="str">
        <f>+'Info ELECTRONORTE'!C1631</f>
        <v>CHICLAYO - FERREÑAFE</v>
      </c>
      <c r="E1663" s="9" t="str">
        <f>+'Info ELECTRONORTE'!D1631</f>
        <v>CHICLAYO</v>
      </c>
      <c r="F1663" s="9" t="str">
        <f>+'Info ELECTRONORTE'!I1631</f>
        <v>Media Tension</v>
      </c>
      <c r="G1663" s="9">
        <f>+'Info ELECTRONORTE'!K1631</f>
        <v>13</v>
      </c>
      <c r="H1663" s="9" t="str">
        <f>+'Info ELECTRONORTE'!L1631</f>
        <v>Postes</v>
      </c>
      <c r="I1663" s="9" t="str">
        <f>+'Info ELECTRONORTE'!M1631</f>
        <v>Concreto</v>
      </c>
      <c r="J1663" s="9" t="str">
        <f>+'Info ELECTRONORTE'!N1631</f>
        <v>PPC19</v>
      </c>
      <c r="K1663" s="9" t="str">
        <f>+IF(B1663="MOD INV_2018","Según corresponda",VLOOKUP(J1663,SICODI!$G$3:$K$2404,2,FALSE))</f>
        <v>POSTE DE CONCRETO ARMADO DE 13/300/150/345</v>
      </c>
      <c r="L1663" s="142">
        <f t="shared" si="69"/>
        <v>0.52</v>
      </c>
    </row>
    <row r="1664" spans="1:12" x14ac:dyDescent="0.25">
      <c r="A1664" s="53">
        <f>+'Info ELECTRONORTE'!A1632</f>
        <v>1628</v>
      </c>
      <c r="B1664" s="26" t="str">
        <f t="shared" si="70"/>
        <v>SICODI</v>
      </c>
      <c r="C1664" s="9" t="str">
        <f>+'Info ELECTRONORTE'!B1632</f>
        <v>LAMBAYEQUE</v>
      </c>
      <c r="D1664" s="9" t="str">
        <f>+'Info ELECTRONORTE'!C1632</f>
        <v>CHICLAYO - FERREÑAFE</v>
      </c>
      <c r="E1664" s="9" t="str">
        <f>+'Info ELECTRONORTE'!D1632</f>
        <v>CHICLAYO</v>
      </c>
      <c r="F1664" s="9" t="str">
        <f>+'Info ELECTRONORTE'!I1632</f>
        <v>Media Tension</v>
      </c>
      <c r="G1664" s="9">
        <f>+'Info ELECTRONORTE'!K1632</f>
        <v>13</v>
      </c>
      <c r="H1664" s="9" t="str">
        <f>+'Info ELECTRONORTE'!L1632</f>
        <v>Postes</v>
      </c>
      <c r="I1664" s="9" t="str">
        <f>+'Info ELECTRONORTE'!M1632</f>
        <v>Concreto</v>
      </c>
      <c r="J1664" s="9" t="str">
        <f>+'Info ELECTRONORTE'!N1632</f>
        <v>PPC19</v>
      </c>
      <c r="K1664" s="9" t="str">
        <f>+IF(B1664="MOD INV_2018","Según corresponda",VLOOKUP(J1664,SICODI!$G$3:$K$2404,2,FALSE))</f>
        <v>POSTE DE CONCRETO ARMADO DE 13/300/150/345</v>
      </c>
      <c r="L1664" s="142">
        <f t="shared" si="69"/>
        <v>0.52</v>
      </c>
    </row>
    <row r="1665" spans="1:12" x14ac:dyDescent="0.25">
      <c r="A1665" s="53">
        <f>+'Info ELECTRONORTE'!A1633</f>
        <v>1629</v>
      </c>
      <c r="B1665" s="26" t="str">
        <f t="shared" si="70"/>
        <v>SICODI</v>
      </c>
      <c r="C1665" s="9" t="str">
        <f>+'Info ELECTRONORTE'!B1633</f>
        <v>LAMBAYEQUE</v>
      </c>
      <c r="D1665" s="9" t="str">
        <f>+'Info ELECTRONORTE'!C1633</f>
        <v>CHICLAYO - FERREÑAFE</v>
      </c>
      <c r="E1665" s="9" t="str">
        <f>+'Info ELECTRONORTE'!D1633</f>
        <v>CHICLAYO</v>
      </c>
      <c r="F1665" s="9" t="str">
        <f>+'Info ELECTRONORTE'!I1633</f>
        <v>Media Tension</v>
      </c>
      <c r="G1665" s="9">
        <f>+'Info ELECTRONORTE'!K1633</f>
        <v>13</v>
      </c>
      <c r="H1665" s="9" t="str">
        <f>+'Info ELECTRONORTE'!L1633</f>
        <v>Postes</v>
      </c>
      <c r="I1665" s="9" t="str">
        <f>+'Info ELECTRONORTE'!M1633</f>
        <v>Concreto</v>
      </c>
      <c r="J1665" s="9" t="str">
        <f>+'Info ELECTRONORTE'!N1633</f>
        <v>PPC19</v>
      </c>
      <c r="K1665" s="9" t="str">
        <f>+IF(B1665="MOD INV_2018","Según corresponda",VLOOKUP(J1665,SICODI!$G$3:$K$2404,2,FALSE))</f>
        <v>POSTE DE CONCRETO ARMADO DE 13/300/150/345</v>
      </c>
      <c r="L1665" s="142">
        <f t="shared" si="69"/>
        <v>0.52</v>
      </c>
    </row>
    <row r="1666" spans="1:12" x14ac:dyDescent="0.25">
      <c r="A1666" s="53">
        <f>+'Info ELECTRONORTE'!A1634</f>
        <v>1630</v>
      </c>
      <c r="B1666" s="26" t="str">
        <f t="shared" si="70"/>
        <v>SICODI</v>
      </c>
      <c r="C1666" s="9" t="str">
        <f>+'Info ELECTRONORTE'!B1634</f>
        <v>LAMBAYEQUE</v>
      </c>
      <c r="D1666" s="9" t="str">
        <f>+'Info ELECTRONORTE'!C1634</f>
        <v>CHICLAYO - FERREÑAFE</v>
      </c>
      <c r="E1666" s="9" t="str">
        <f>+'Info ELECTRONORTE'!D1634</f>
        <v>CHICLAYO</v>
      </c>
      <c r="F1666" s="9" t="str">
        <f>+'Info ELECTRONORTE'!I1634</f>
        <v>Media Tension</v>
      </c>
      <c r="G1666" s="9">
        <f>+'Info ELECTRONORTE'!K1634</f>
        <v>13</v>
      </c>
      <c r="H1666" s="9" t="str">
        <f>+'Info ELECTRONORTE'!L1634</f>
        <v>Postes</v>
      </c>
      <c r="I1666" s="9" t="str">
        <f>+'Info ELECTRONORTE'!M1634</f>
        <v>Concreto</v>
      </c>
      <c r="J1666" s="9" t="str">
        <f>+'Info ELECTRONORTE'!N1634</f>
        <v>PPC19</v>
      </c>
      <c r="K1666" s="9" t="str">
        <f>+IF(B1666="MOD INV_2018","Según corresponda",VLOOKUP(J1666,SICODI!$G$3:$K$2404,2,FALSE))</f>
        <v>POSTE DE CONCRETO ARMADO DE 13/300/150/345</v>
      </c>
      <c r="L1666" s="142">
        <f t="shared" si="69"/>
        <v>0.52</v>
      </c>
    </row>
    <row r="1667" spans="1:12" x14ac:dyDescent="0.25">
      <c r="A1667" s="53">
        <f>+'Info ELECTRONORTE'!A1635</f>
        <v>1631</v>
      </c>
      <c r="B1667" s="26" t="str">
        <f t="shared" si="70"/>
        <v>SICODI</v>
      </c>
      <c r="C1667" s="9" t="str">
        <f>+'Info ELECTRONORTE'!B1635</f>
        <v>LAMBAYEQUE</v>
      </c>
      <c r="D1667" s="9" t="str">
        <f>+'Info ELECTRONORTE'!C1635</f>
        <v>CHICLAYO - FERREÑAFE</v>
      </c>
      <c r="E1667" s="9" t="str">
        <f>+'Info ELECTRONORTE'!D1635</f>
        <v>CHICLAYO</v>
      </c>
      <c r="F1667" s="9" t="str">
        <f>+'Info ELECTRONORTE'!I1635</f>
        <v>Media Tension</v>
      </c>
      <c r="G1667" s="9">
        <f>+'Info ELECTRONORTE'!K1635</f>
        <v>13</v>
      </c>
      <c r="H1667" s="9" t="str">
        <f>+'Info ELECTRONORTE'!L1635</f>
        <v>Postes</v>
      </c>
      <c r="I1667" s="9" t="str">
        <f>+'Info ELECTRONORTE'!M1635</f>
        <v>Concreto</v>
      </c>
      <c r="J1667" s="9" t="str">
        <f>+'Info ELECTRONORTE'!N1635</f>
        <v>PPC19</v>
      </c>
      <c r="K1667" s="9" t="str">
        <f>+IF(B1667="MOD INV_2018","Según corresponda",VLOOKUP(J1667,SICODI!$G$3:$K$2404,2,FALSE))</f>
        <v>POSTE DE CONCRETO ARMADO DE 13/300/150/345</v>
      </c>
      <c r="L1667" s="142">
        <f t="shared" si="69"/>
        <v>0.52</v>
      </c>
    </row>
    <row r="1668" spans="1:12" x14ac:dyDescent="0.25">
      <c r="A1668" s="53">
        <f>+'Info ELECTRONORTE'!A1636</f>
        <v>1632</v>
      </c>
      <c r="B1668" s="26" t="str">
        <f t="shared" si="70"/>
        <v>SICODI</v>
      </c>
      <c r="C1668" s="9" t="str">
        <f>+'Info ELECTRONORTE'!B1636</f>
        <v>LAMBAYEQUE</v>
      </c>
      <c r="D1668" s="9" t="str">
        <f>+'Info ELECTRONORTE'!C1636</f>
        <v>CHICLAYO - FERREÑAFE</v>
      </c>
      <c r="E1668" s="9" t="str">
        <f>+'Info ELECTRONORTE'!D1636</f>
        <v>CHICLAYO</v>
      </c>
      <c r="F1668" s="9" t="str">
        <f>+'Info ELECTRONORTE'!I1636</f>
        <v>Media Tension</v>
      </c>
      <c r="G1668" s="9">
        <f>+'Info ELECTRONORTE'!K1636</f>
        <v>13</v>
      </c>
      <c r="H1668" s="9" t="str">
        <f>+'Info ELECTRONORTE'!L1636</f>
        <v>Postes</v>
      </c>
      <c r="I1668" s="9" t="str">
        <f>+'Info ELECTRONORTE'!M1636</f>
        <v>Concreto</v>
      </c>
      <c r="J1668" s="9" t="str">
        <f>+'Info ELECTRONORTE'!N1636</f>
        <v>PPC19</v>
      </c>
      <c r="K1668" s="9" t="str">
        <f>+IF(B1668="MOD INV_2018","Según corresponda",VLOOKUP(J1668,SICODI!$G$3:$K$2404,2,FALSE))</f>
        <v>POSTE DE CONCRETO ARMADO DE 13/300/150/345</v>
      </c>
      <c r="L1668" s="142">
        <f t="shared" si="69"/>
        <v>0.52</v>
      </c>
    </row>
    <row r="1669" spans="1:12" x14ac:dyDescent="0.25">
      <c r="A1669" s="53">
        <f>+'Info ELECTRONORTE'!A1637</f>
        <v>1633</v>
      </c>
      <c r="B1669" s="26" t="str">
        <f t="shared" si="70"/>
        <v>SICODI</v>
      </c>
      <c r="C1669" s="9" t="str">
        <f>+'Info ELECTRONORTE'!B1637</f>
        <v>LAMBAYEQUE</v>
      </c>
      <c r="D1669" s="9" t="str">
        <f>+'Info ELECTRONORTE'!C1637</f>
        <v>CHICLAYO - FERREÑAFE</v>
      </c>
      <c r="E1669" s="9" t="str">
        <f>+'Info ELECTRONORTE'!D1637</f>
        <v>CHICLAYO</v>
      </c>
      <c r="F1669" s="9" t="str">
        <f>+'Info ELECTRONORTE'!I1637</f>
        <v>Media Tension</v>
      </c>
      <c r="G1669" s="9">
        <f>+'Info ELECTRONORTE'!K1637</f>
        <v>13</v>
      </c>
      <c r="H1669" s="9" t="str">
        <f>+'Info ELECTRONORTE'!L1637</f>
        <v>Postes</v>
      </c>
      <c r="I1669" s="9" t="str">
        <f>+'Info ELECTRONORTE'!M1637</f>
        <v>Concreto</v>
      </c>
      <c r="J1669" s="9" t="str">
        <f>+'Info ELECTRONORTE'!N1637</f>
        <v>PPC19</v>
      </c>
      <c r="K1669" s="9" t="str">
        <f>+IF(B1669="MOD INV_2018","Según corresponda",VLOOKUP(J1669,SICODI!$G$3:$K$2404,2,FALSE))</f>
        <v>POSTE DE CONCRETO ARMADO DE 13/300/150/345</v>
      </c>
      <c r="L1669" s="142">
        <f t="shared" si="69"/>
        <v>0.52</v>
      </c>
    </row>
    <row r="1670" spans="1:12" x14ac:dyDescent="0.25">
      <c r="A1670" s="53">
        <f>+'Info ELECTRONORTE'!A1638</f>
        <v>1634</v>
      </c>
      <c r="B1670" s="26" t="str">
        <f t="shared" si="70"/>
        <v>SICODI</v>
      </c>
      <c r="C1670" s="9" t="str">
        <f>+'Info ELECTRONORTE'!B1638</f>
        <v>LAMBAYEQUE</v>
      </c>
      <c r="D1670" s="9" t="str">
        <f>+'Info ELECTRONORTE'!C1638</f>
        <v>CHICLAYO - FERREÑAFE</v>
      </c>
      <c r="E1670" s="9" t="str">
        <f>+'Info ELECTRONORTE'!D1638</f>
        <v>CHICLAYO</v>
      </c>
      <c r="F1670" s="9" t="str">
        <f>+'Info ELECTRONORTE'!I1638</f>
        <v>Media Tension</v>
      </c>
      <c r="G1670" s="9">
        <f>+'Info ELECTRONORTE'!K1638</f>
        <v>13</v>
      </c>
      <c r="H1670" s="9" t="str">
        <f>+'Info ELECTRONORTE'!L1638</f>
        <v>Postes</v>
      </c>
      <c r="I1670" s="9" t="str">
        <f>+'Info ELECTRONORTE'!M1638</f>
        <v>Concreto</v>
      </c>
      <c r="J1670" s="9" t="str">
        <f>+'Info ELECTRONORTE'!N1638</f>
        <v>PPC19</v>
      </c>
      <c r="K1670" s="9" t="str">
        <f>+IF(B1670="MOD INV_2018","Según corresponda",VLOOKUP(J1670,SICODI!$G$3:$K$2404,2,FALSE))</f>
        <v>POSTE DE CONCRETO ARMADO DE 13/300/150/345</v>
      </c>
      <c r="L1670" s="142">
        <f t="shared" si="69"/>
        <v>0.52</v>
      </c>
    </row>
    <row r="1671" spans="1:12" x14ac:dyDescent="0.25">
      <c r="A1671" s="53">
        <f>+'Info ELECTRONORTE'!A1639</f>
        <v>1635</v>
      </c>
      <c r="B1671" s="26" t="str">
        <f t="shared" si="70"/>
        <v>SICODI</v>
      </c>
      <c r="C1671" s="9" t="str">
        <f>+'Info ELECTRONORTE'!B1639</f>
        <v>LAMBAYEQUE</v>
      </c>
      <c r="D1671" s="9" t="str">
        <f>+'Info ELECTRONORTE'!C1639</f>
        <v>CHICLAYO - FERREÑAFE</v>
      </c>
      <c r="E1671" s="9" t="str">
        <f>+'Info ELECTRONORTE'!D1639</f>
        <v>CHICLAYO</v>
      </c>
      <c r="F1671" s="9" t="str">
        <f>+'Info ELECTRONORTE'!I1639</f>
        <v>Media Tension</v>
      </c>
      <c r="G1671" s="9">
        <f>+'Info ELECTRONORTE'!K1639</f>
        <v>13</v>
      </c>
      <c r="H1671" s="9" t="str">
        <f>+'Info ELECTRONORTE'!L1639</f>
        <v>Postes</v>
      </c>
      <c r="I1671" s="9" t="str">
        <f>+'Info ELECTRONORTE'!M1639</f>
        <v>Concreto</v>
      </c>
      <c r="J1671" s="9" t="str">
        <f>+'Info ELECTRONORTE'!N1639</f>
        <v>PPC19</v>
      </c>
      <c r="K1671" s="9" t="str">
        <f>+IF(B1671="MOD INV_2018","Según corresponda",VLOOKUP(J1671,SICODI!$G$3:$K$2404,2,FALSE))</f>
        <v>POSTE DE CONCRETO ARMADO DE 13/300/150/345</v>
      </c>
      <c r="L1671" s="142">
        <f t="shared" si="69"/>
        <v>0.52</v>
      </c>
    </row>
    <row r="1672" spans="1:12" x14ac:dyDescent="0.25">
      <c r="A1672" s="53">
        <f>+'Info ELECTRONORTE'!A1640</f>
        <v>1636</v>
      </c>
      <c r="B1672" s="26" t="str">
        <f t="shared" si="70"/>
        <v>SICODI</v>
      </c>
      <c r="C1672" s="9" t="str">
        <f>+'Info ELECTRONORTE'!B1640</f>
        <v>LAMBAYEQUE</v>
      </c>
      <c r="D1672" s="9" t="str">
        <f>+'Info ELECTRONORTE'!C1640</f>
        <v>CHICLAYO - FERREÑAFE</v>
      </c>
      <c r="E1672" s="9" t="str">
        <f>+'Info ELECTRONORTE'!D1640</f>
        <v>CHICLAYO</v>
      </c>
      <c r="F1672" s="9" t="str">
        <f>+'Info ELECTRONORTE'!I1640</f>
        <v>Media Tension</v>
      </c>
      <c r="G1672" s="9">
        <f>+'Info ELECTRONORTE'!K1640</f>
        <v>13</v>
      </c>
      <c r="H1672" s="9" t="str">
        <f>+'Info ELECTRONORTE'!L1640</f>
        <v>Postes</v>
      </c>
      <c r="I1672" s="9" t="str">
        <f>+'Info ELECTRONORTE'!M1640</f>
        <v>Concreto</v>
      </c>
      <c r="J1672" s="9" t="str">
        <f>+'Info ELECTRONORTE'!N1640</f>
        <v>PPC19</v>
      </c>
      <c r="K1672" s="9" t="str">
        <f>+IF(B1672="MOD INV_2018","Según corresponda",VLOOKUP(J1672,SICODI!$G$3:$K$2404,2,FALSE))</f>
        <v>POSTE DE CONCRETO ARMADO DE 13/300/150/345</v>
      </c>
      <c r="L1672" s="142">
        <f t="shared" si="69"/>
        <v>0.52</v>
      </c>
    </row>
    <row r="1673" spans="1:12" x14ac:dyDescent="0.25">
      <c r="A1673" s="53">
        <f>+'Info ELECTRONORTE'!A1641</f>
        <v>1637</v>
      </c>
      <c r="B1673" s="26" t="str">
        <f t="shared" si="70"/>
        <v>SICODI</v>
      </c>
      <c r="C1673" s="9" t="str">
        <f>+'Info ELECTRONORTE'!B1641</f>
        <v>LAMBAYEQUE</v>
      </c>
      <c r="D1673" s="9" t="str">
        <f>+'Info ELECTRONORTE'!C1641</f>
        <v>CHICLAYO - FERREÑAFE</v>
      </c>
      <c r="E1673" s="9" t="str">
        <f>+'Info ELECTRONORTE'!D1641</f>
        <v>CHICLAYO</v>
      </c>
      <c r="F1673" s="9" t="str">
        <f>+'Info ELECTRONORTE'!I1641</f>
        <v>Media Tension</v>
      </c>
      <c r="G1673" s="9">
        <f>+'Info ELECTRONORTE'!K1641</f>
        <v>13</v>
      </c>
      <c r="H1673" s="9" t="str">
        <f>+'Info ELECTRONORTE'!L1641</f>
        <v>Postes</v>
      </c>
      <c r="I1673" s="9" t="str">
        <f>+'Info ELECTRONORTE'!M1641</f>
        <v>Concreto</v>
      </c>
      <c r="J1673" s="9" t="str">
        <f>+'Info ELECTRONORTE'!N1641</f>
        <v>PPC19</v>
      </c>
      <c r="K1673" s="9" t="str">
        <f>+IF(B1673="MOD INV_2018","Según corresponda",VLOOKUP(J1673,SICODI!$G$3:$K$2404,2,FALSE))</f>
        <v>POSTE DE CONCRETO ARMADO DE 13/300/150/345</v>
      </c>
      <c r="L1673" s="142">
        <f t="shared" si="69"/>
        <v>0.52</v>
      </c>
    </row>
    <row r="1674" spans="1:12" x14ac:dyDescent="0.25">
      <c r="A1674" s="53">
        <f>+'Info ELECTRONORTE'!A1642</f>
        <v>1638</v>
      </c>
      <c r="B1674" s="26" t="str">
        <f t="shared" si="70"/>
        <v>SICODI</v>
      </c>
      <c r="C1674" s="9" t="str">
        <f>+'Info ELECTRONORTE'!B1642</f>
        <v>LAMBAYEQUE</v>
      </c>
      <c r="D1674" s="9" t="str">
        <f>+'Info ELECTRONORTE'!C1642</f>
        <v>CHICLAYO - FERREÑAFE</v>
      </c>
      <c r="E1674" s="9" t="str">
        <f>+'Info ELECTRONORTE'!D1642</f>
        <v>CHICLAYO</v>
      </c>
      <c r="F1674" s="9" t="str">
        <f>+'Info ELECTRONORTE'!I1642</f>
        <v>Media Tension</v>
      </c>
      <c r="G1674" s="9">
        <f>+'Info ELECTRONORTE'!K1642</f>
        <v>13</v>
      </c>
      <c r="H1674" s="9" t="str">
        <f>+'Info ELECTRONORTE'!L1642</f>
        <v>Postes</v>
      </c>
      <c r="I1674" s="9" t="str">
        <f>+'Info ELECTRONORTE'!M1642</f>
        <v>Concreto</v>
      </c>
      <c r="J1674" s="9" t="str">
        <f>+'Info ELECTRONORTE'!N1642</f>
        <v>PPC19</v>
      </c>
      <c r="K1674" s="9" t="str">
        <f>+IF(B1674="MOD INV_2018","Según corresponda",VLOOKUP(J1674,SICODI!$G$3:$K$2404,2,FALSE))</f>
        <v>POSTE DE CONCRETO ARMADO DE 13/300/150/345</v>
      </c>
      <c r="L1674" s="142">
        <f t="shared" si="69"/>
        <v>0.52</v>
      </c>
    </row>
    <row r="1675" spans="1:12" x14ac:dyDescent="0.25">
      <c r="A1675" s="53">
        <f>+'Info ELECTRONORTE'!A1643</f>
        <v>1639</v>
      </c>
      <c r="B1675" s="26" t="str">
        <f t="shared" si="70"/>
        <v>SICODI</v>
      </c>
      <c r="C1675" s="9" t="str">
        <f>+'Info ELECTRONORTE'!B1643</f>
        <v>LAMBAYEQUE</v>
      </c>
      <c r="D1675" s="9" t="str">
        <f>+'Info ELECTRONORTE'!C1643</f>
        <v>CHICLAYO - FERREÑAFE</v>
      </c>
      <c r="E1675" s="9" t="str">
        <f>+'Info ELECTRONORTE'!D1643</f>
        <v>CHICLAYO</v>
      </c>
      <c r="F1675" s="9" t="str">
        <f>+'Info ELECTRONORTE'!I1643</f>
        <v>Media Tension</v>
      </c>
      <c r="G1675" s="9">
        <f>+'Info ELECTRONORTE'!K1643</f>
        <v>13</v>
      </c>
      <c r="H1675" s="9" t="str">
        <f>+'Info ELECTRONORTE'!L1643</f>
        <v>Postes</v>
      </c>
      <c r="I1675" s="9" t="str">
        <f>+'Info ELECTRONORTE'!M1643</f>
        <v>Concreto</v>
      </c>
      <c r="J1675" s="9" t="str">
        <f>+'Info ELECTRONORTE'!N1643</f>
        <v>PPC19</v>
      </c>
      <c r="K1675" s="9" t="str">
        <f>+IF(B1675="MOD INV_2018","Según corresponda",VLOOKUP(J1675,SICODI!$G$3:$K$2404,2,FALSE))</f>
        <v>POSTE DE CONCRETO ARMADO DE 13/300/150/345</v>
      </c>
      <c r="L1675" s="142">
        <f t="shared" si="69"/>
        <v>0.52</v>
      </c>
    </row>
    <row r="1676" spans="1:12" x14ac:dyDescent="0.25">
      <c r="A1676" s="53">
        <f>+'Info ELECTRONORTE'!A1644</f>
        <v>1640</v>
      </c>
      <c r="B1676" s="26" t="str">
        <f t="shared" si="70"/>
        <v>SICODI</v>
      </c>
      <c r="C1676" s="9" t="str">
        <f>+'Info ELECTRONORTE'!B1644</f>
        <v>LAMBAYEQUE</v>
      </c>
      <c r="D1676" s="9" t="str">
        <f>+'Info ELECTRONORTE'!C1644</f>
        <v>CHICLAYO - FERREÑAFE</v>
      </c>
      <c r="E1676" s="9" t="str">
        <f>+'Info ELECTRONORTE'!D1644</f>
        <v>CHICLAYO</v>
      </c>
      <c r="F1676" s="9" t="str">
        <f>+'Info ELECTRONORTE'!I1644</f>
        <v>Media Tension</v>
      </c>
      <c r="G1676" s="9">
        <f>+'Info ELECTRONORTE'!K1644</f>
        <v>13</v>
      </c>
      <c r="H1676" s="9" t="str">
        <f>+'Info ELECTRONORTE'!L1644</f>
        <v>Postes</v>
      </c>
      <c r="I1676" s="9" t="str">
        <f>+'Info ELECTRONORTE'!M1644</f>
        <v>Concreto</v>
      </c>
      <c r="J1676" s="9" t="str">
        <f>+'Info ELECTRONORTE'!N1644</f>
        <v>PPC19</v>
      </c>
      <c r="K1676" s="9" t="str">
        <f>+IF(B1676="MOD INV_2018","Según corresponda",VLOOKUP(J1676,SICODI!$G$3:$K$2404,2,FALSE))</f>
        <v>POSTE DE CONCRETO ARMADO DE 13/300/150/345</v>
      </c>
      <c r="L1676" s="142">
        <f t="shared" si="69"/>
        <v>0.52</v>
      </c>
    </row>
    <row r="1677" spans="1:12" x14ac:dyDescent="0.25">
      <c r="A1677" s="53">
        <f>+'Info ELECTRONORTE'!A1645</f>
        <v>1641</v>
      </c>
      <c r="B1677" s="26" t="str">
        <f t="shared" si="70"/>
        <v>SICODI</v>
      </c>
      <c r="C1677" s="9" t="str">
        <f>+'Info ELECTRONORTE'!B1645</f>
        <v>LAMBAYEQUE</v>
      </c>
      <c r="D1677" s="9" t="str">
        <f>+'Info ELECTRONORTE'!C1645</f>
        <v>CHICLAYO - FERREÑAFE</v>
      </c>
      <c r="E1677" s="9" t="str">
        <f>+'Info ELECTRONORTE'!D1645</f>
        <v>CHICLAYO</v>
      </c>
      <c r="F1677" s="9" t="str">
        <f>+'Info ELECTRONORTE'!I1645</f>
        <v>Media Tension</v>
      </c>
      <c r="G1677" s="9">
        <f>+'Info ELECTRONORTE'!K1645</f>
        <v>13</v>
      </c>
      <c r="H1677" s="9" t="str">
        <f>+'Info ELECTRONORTE'!L1645</f>
        <v>Postes</v>
      </c>
      <c r="I1677" s="9" t="str">
        <f>+'Info ELECTRONORTE'!M1645</f>
        <v>Concreto</v>
      </c>
      <c r="J1677" s="9" t="str">
        <f>+'Info ELECTRONORTE'!N1645</f>
        <v>PPC19</v>
      </c>
      <c r="K1677" s="9" t="str">
        <f>+IF(B1677="MOD INV_2018","Según corresponda",VLOOKUP(J1677,SICODI!$G$3:$K$2404,2,FALSE))</f>
        <v>POSTE DE CONCRETO ARMADO DE 13/300/150/345</v>
      </c>
      <c r="L1677" s="142">
        <f t="shared" si="69"/>
        <v>0.52</v>
      </c>
    </row>
    <row r="1678" spans="1:12" x14ac:dyDescent="0.25">
      <c r="A1678" s="53">
        <f>+'Info ELECTRONORTE'!A1646</f>
        <v>1642</v>
      </c>
      <c r="B1678" s="26" t="str">
        <f t="shared" si="70"/>
        <v>SICODI</v>
      </c>
      <c r="C1678" s="9" t="str">
        <f>+'Info ELECTRONORTE'!B1646</f>
        <v>LAMBAYEQUE</v>
      </c>
      <c r="D1678" s="9" t="str">
        <f>+'Info ELECTRONORTE'!C1646</f>
        <v>CHICLAYO - FERREÑAFE</v>
      </c>
      <c r="E1678" s="9" t="str">
        <f>+'Info ELECTRONORTE'!D1646</f>
        <v>CHICLAYO</v>
      </c>
      <c r="F1678" s="9" t="str">
        <f>+'Info ELECTRONORTE'!I1646</f>
        <v>Media Tension</v>
      </c>
      <c r="G1678" s="9">
        <f>+'Info ELECTRONORTE'!K1646</f>
        <v>13</v>
      </c>
      <c r="H1678" s="9" t="str">
        <f>+'Info ELECTRONORTE'!L1646</f>
        <v>Postes</v>
      </c>
      <c r="I1678" s="9" t="str">
        <f>+'Info ELECTRONORTE'!M1646</f>
        <v>Concreto</v>
      </c>
      <c r="J1678" s="9" t="str">
        <f>+'Info ELECTRONORTE'!N1646</f>
        <v>PPC19</v>
      </c>
      <c r="K1678" s="9" t="str">
        <f>+IF(B1678="MOD INV_2018","Según corresponda",VLOOKUP(J1678,SICODI!$G$3:$K$2404,2,FALSE))</f>
        <v>POSTE DE CONCRETO ARMADO DE 13/300/150/345</v>
      </c>
      <c r="L1678" s="142">
        <f t="shared" si="69"/>
        <v>0.52</v>
      </c>
    </row>
    <row r="1679" spans="1:12" x14ac:dyDescent="0.25">
      <c r="A1679" s="53">
        <f>+'Info ELECTRONORTE'!A1647</f>
        <v>1643</v>
      </c>
      <c r="B1679" s="26" t="str">
        <f t="shared" si="70"/>
        <v>SICODI</v>
      </c>
      <c r="C1679" s="9" t="str">
        <f>+'Info ELECTRONORTE'!B1647</f>
        <v>LAMBAYEQUE</v>
      </c>
      <c r="D1679" s="9" t="str">
        <f>+'Info ELECTRONORTE'!C1647</f>
        <v>CHICLAYO - FERREÑAFE</v>
      </c>
      <c r="E1679" s="9" t="str">
        <f>+'Info ELECTRONORTE'!D1647</f>
        <v>CHICLAYO</v>
      </c>
      <c r="F1679" s="9" t="str">
        <f>+'Info ELECTRONORTE'!I1647</f>
        <v>Media Tension</v>
      </c>
      <c r="G1679" s="9">
        <f>+'Info ELECTRONORTE'!K1647</f>
        <v>13</v>
      </c>
      <c r="H1679" s="9" t="str">
        <f>+'Info ELECTRONORTE'!L1647</f>
        <v>Postes</v>
      </c>
      <c r="I1679" s="9" t="str">
        <f>+'Info ELECTRONORTE'!M1647</f>
        <v>Concreto</v>
      </c>
      <c r="J1679" s="9" t="str">
        <f>+'Info ELECTRONORTE'!N1647</f>
        <v>PPC19</v>
      </c>
      <c r="K1679" s="9" t="str">
        <f>+IF(B1679="MOD INV_2018","Según corresponda",VLOOKUP(J1679,SICODI!$G$3:$K$2404,2,FALSE))</f>
        <v>POSTE DE CONCRETO ARMADO DE 13/300/150/345</v>
      </c>
      <c r="L1679" s="142">
        <f t="shared" si="69"/>
        <v>0.52</v>
      </c>
    </row>
    <row r="1680" spans="1:12" x14ac:dyDescent="0.25">
      <c r="A1680" s="53">
        <f>+'Info ELECTRONORTE'!A1648</f>
        <v>1644</v>
      </c>
      <c r="B1680" s="26" t="str">
        <f t="shared" si="70"/>
        <v>SICODI</v>
      </c>
      <c r="C1680" s="9" t="str">
        <f>+'Info ELECTRONORTE'!B1648</f>
        <v>LAMBAYEQUE</v>
      </c>
      <c r="D1680" s="9" t="str">
        <f>+'Info ELECTRONORTE'!C1648</f>
        <v>CHICLAYO - FERREÑAFE</v>
      </c>
      <c r="E1680" s="9" t="str">
        <f>+'Info ELECTRONORTE'!D1648</f>
        <v>CHICLAYO</v>
      </c>
      <c r="F1680" s="9" t="str">
        <f>+'Info ELECTRONORTE'!I1648</f>
        <v>Media Tension</v>
      </c>
      <c r="G1680" s="9">
        <f>+'Info ELECTRONORTE'!K1648</f>
        <v>13</v>
      </c>
      <c r="H1680" s="9" t="str">
        <f>+'Info ELECTRONORTE'!L1648</f>
        <v>Postes</v>
      </c>
      <c r="I1680" s="9" t="str">
        <f>+'Info ELECTRONORTE'!M1648</f>
        <v>Concreto</v>
      </c>
      <c r="J1680" s="9" t="str">
        <f>+'Info ELECTRONORTE'!N1648</f>
        <v>PPC19</v>
      </c>
      <c r="K1680" s="9" t="str">
        <f>+IF(B1680="MOD INV_2018","Según corresponda",VLOOKUP(J1680,SICODI!$G$3:$K$2404,2,FALSE))</f>
        <v>POSTE DE CONCRETO ARMADO DE 13/300/150/345</v>
      </c>
      <c r="L1680" s="142">
        <f t="shared" si="69"/>
        <v>0.52</v>
      </c>
    </row>
    <row r="1681" spans="1:12" x14ac:dyDescent="0.25">
      <c r="A1681" s="53">
        <f>+'Info ELECTRONORTE'!A1649</f>
        <v>1645</v>
      </c>
      <c r="B1681" s="26" t="str">
        <f t="shared" si="70"/>
        <v>SICODI</v>
      </c>
      <c r="C1681" s="9" t="str">
        <f>+'Info ELECTRONORTE'!B1649</f>
        <v>LAMBAYEQUE</v>
      </c>
      <c r="D1681" s="9" t="str">
        <f>+'Info ELECTRONORTE'!C1649</f>
        <v>CHICLAYO - FERREÑAFE</v>
      </c>
      <c r="E1681" s="9" t="str">
        <f>+'Info ELECTRONORTE'!D1649</f>
        <v>CHICLAYO</v>
      </c>
      <c r="F1681" s="9" t="str">
        <f>+'Info ELECTRONORTE'!I1649</f>
        <v>Media Tension</v>
      </c>
      <c r="G1681" s="9">
        <f>+'Info ELECTRONORTE'!K1649</f>
        <v>13</v>
      </c>
      <c r="H1681" s="9" t="str">
        <f>+'Info ELECTRONORTE'!L1649</f>
        <v>Postes</v>
      </c>
      <c r="I1681" s="9" t="str">
        <f>+'Info ELECTRONORTE'!M1649</f>
        <v>Concreto</v>
      </c>
      <c r="J1681" s="9" t="str">
        <f>+'Info ELECTRONORTE'!N1649</f>
        <v>PPC19</v>
      </c>
      <c r="K1681" s="9" t="str">
        <f>+IF(B1681="MOD INV_2018","Según corresponda",VLOOKUP(J1681,SICODI!$G$3:$K$2404,2,FALSE))</f>
        <v>POSTE DE CONCRETO ARMADO DE 13/300/150/345</v>
      </c>
      <c r="L1681" s="142">
        <f t="shared" si="69"/>
        <v>0.52</v>
      </c>
    </row>
    <row r="1682" spans="1:12" x14ac:dyDescent="0.25">
      <c r="A1682" s="53">
        <f>+'Info ELECTRONORTE'!A1650</f>
        <v>1646</v>
      </c>
      <c r="B1682" s="26" t="str">
        <f t="shared" si="70"/>
        <v>SICODI</v>
      </c>
      <c r="C1682" s="9" t="str">
        <f>+'Info ELECTRONORTE'!B1650</f>
        <v>LAMBAYEQUE</v>
      </c>
      <c r="D1682" s="9" t="str">
        <f>+'Info ELECTRONORTE'!C1650</f>
        <v>CHICLAYO - FERREÑAFE</v>
      </c>
      <c r="E1682" s="9" t="str">
        <f>+'Info ELECTRONORTE'!D1650</f>
        <v>CHICLAYO</v>
      </c>
      <c r="F1682" s="9" t="str">
        <f>+'Info ELECTRONORTE'!I1650</f>
        <v>Media Tension</v>
      </c>
      <c r="G1682" s="9">
        <f>+'Info ELECTRONORTE'!K1650</f>
        <v>13</v>
      </c>
      <c r="H1682" s="9" t="str">
        <f>+'Info ELECTRONORTE'!L1650</f>
        <v>Postes</v>
      </c>
      <c r="I1682" s="9" t="str">
        <f>+'Info ELECTRONORTE'!M1650</f>
        <v>Concreto</v>
      </c>
      <c r="J1682" s="9" t="str">
        <f>+'Info ELECTRONORTE'!N1650</f>
        <v>PPC19</v>
      </c>
      <c r="K1682" s="9" t="str">
        <f>+IF(B1682="MOD INV_2018","Según corresponda",VLOOKUP(J1682,SICODI!$G$3:$K$2404,2,FALSE))</f>
        <v>POSTE DE CONCRETO ARMADO DE 13/300/150/345</v>
      </c>
      <c r="L1682" s="142">
        <f t="shared" si="69"/>
        <v>0.52</v>
      </c>
    </row>
    <row r="1683" spans="1:12" x14ac:dyDescent="0.25">
      <c r="A1683" s="53">
        <f>+'Info ELECTRONORTE'!A1651</f>
        <v>1647</v>
      </c>
      <c r="B1683" s="26" t="str">
        <f t="shared" si="70"/>
        <v>SICODI</v>
      </c>
      <c r="C1683" s="9" t="str">
        <f>+'Info ELECTRONORTE'!B1651</f>
        <v>LAMBAYEQUE</v>
      </c>
      <c r="D1683" s="9" t="str">
        <f>+'Info ELECTRONORTE'!C1651</f>
        <v>CHICLAYO - FERREÑAFE</v>
      </c>
      <c r="E1683" s="9" t="str">
        <f>+'Info ELECTRONORTE'!D1651</f>
        <v>CHICLAYO</v>
      </c>
      <c r="F1683" s="9" t="str">
        <f>+'Info ELECTRONORTE'!I1651</f>
        <v>Media Tension</v>
      </c>
      <c r="G1683" s="9">
        <f>+'Info ELECTRONORTE'!K1651</f>
        <v>13</v>
      </c>
      <c r="H1683" s="9" t="str">
        <f>+'Info ELECTRONORTE'!L1651</f>
        <v>Postes</v>
      </c>
      <c r="I1683" s="9" t="str">
        <f>+'Info ELECTRONORTE'!M1651</f>
        <v>Concreto</v>
      </c>
      <c r="J1683" s="9" t="str">
        <f>+'Info ELECTRONORTE'!N1651</f>
        <v>PPC19</v>
      </c>
      <c r="K1683" s="9" t="str">
        <f>+IF(B1683="MOD INV_2018","Según corresponda",VLOOKUP(J1683,SICODI!$G$3:$K$2404,2,FALSE))</f>
        <v>POSTE DE CONCRETO ARMADO DE 13/300/150/345</v>
      </c>
      <c r="L1683" s="142">
        <f t="shared" si="69"/>
        <v>0.52</v>
      </c>
    </row>
    <row r="1684" spans="1:12" x14ac:dyDescent="0.25">
      <c r="A1684" s="53">
        <f>+'Info ELECTRONORTE'!A1652</f>
        <v>1648</v>
      </c>
      <c r="B1684" s="26" t="str">
        <f t="shared" si="70"/>
        <v>SICODI</v>
      </c>
      <c r="C1684" s="9" t="str">
        <f>+'Info ELECTRONORTE'!B1652</f>
        <v>LAMBAYEQUE</v>
      </c>
      <c r="D1684" s="9" t="str">
        <f>+'Info ELECTRONORTE'!C1652</f>
        <v>CHICLAYO - FERREÑAFE</v>
      </c>
      <c r="E1684" s="9" t="str">
        <f>+'Info ELECTRONORTE'!D1652</f>
        <v>CHICLAYO</v>
      </c>
      <c r="F1684" s="9" t="str">
        <f>+'Info ELECTRONORTE'!I1652</f>
        <v>Media Tension</v>
      </c>
      <c r="G1684" s="9">
        <f>+'Info ELECTRONORTE'!K1652</f>
        <v>13</v>
      </c>
      <c r="H1684" s="9" t="str">
        <f>+'Info ELECTRONORTE'!L1652</f>
        <v>Postes</v>
      </c>
      <c r="I1684" s="9" t="str">
        <f>+'Info ELECTRONORTE'!M1652</f>
        <v>Concreto</v>
      </c>
      <c r="J1684" s="9" t="str">
        <f>+'Info ELECTRONORTE'!N1652</f>
        <v>PPC19</v>
      </c>
      <c r="K1684" s="9" t="str">
        <f>+IF(B1684="MOD INV_2018","Según corresponda",VLOOKUP(J1684,SICODI!$G$3:$K$2404,2,FALSE))</f>
        <v>POSTE DE CONCRETO ARMADO DE 13/300/150/345</v>
      </c>
      <c r="L1684" s="142">
        <f t="shared" si="69"/>
        <v>0.52</v>
      </c>
    </row>
    <row r="1685" spans="1:12" x14ac:dyDescent="0.25">
      <c r="A1685" s="53">
        <f>+'Info ELECTRONORTE'!A1653</f>
        <v>1649</v>
      </c>
      <c r="B1685" s="26" t="str">
        <f t="shared" si="70"/>
        <v>SICODI</v>
      </c>
      <c r="C1685" s="9" t="str">
        <f>+'Info ELECTRONORTE'!B1653</f>
        <v>LAMBAYEQUE</v>
      </c>
      <c r="D1685" s="9" t="str">
        <f>+'Info ELECTRONORTE'!C1653</f>
        <v>CHICLAYO - FERREÑAFE</v>
      </c>
      <c r="E1685" s="9" t="str">
        <f>+'Info ELECTRONORTE'!D1653</f>
        <v>CHICLAYO</v>
      </c>
      <c r="F1685" s="9" t="str">
        <f>+'Info ELECTRONORTE'!I1653</f>
        <v>Media Tension</v>
      </c>
      <c r="G1685" s="9">
        <f>+'Info ELECTRONORTE'!K1653</f>
        <v>13</v>
      </c>
      <c r="H1685" s="9" t="str">
        <f>+'Info ELECTRONORTE'!L1653</f>
        <v>Postes</v>
      </c>
      <c r="I1685" s="9" t="str">
        <f>+'Info ELECTRONORTE'!M1653</f>
        <v>Concreto</v>
      </c>
      <c r="J1685" s="9" t="str">
        <f>+'Info ELECTRONORTE'!N1653</f>
        <v>PPC19</v>
      </c>
      <c r="K1685" s="9" t="str">
        <f>+IF(B1685="MOD INV_2018","Según corresponda",VLOOKUP(J1685,SICODI!$G$3:$K$2404,2,FALSE))</f>
        <v>POSTE DE CONCRETO ARMADO DE 13/300/150/345</v>
      </c>
      <c r="L1685" s="142">
        <f t="shared" si="69"/>
        <v>0.52</v>
      </c>
    </row>
    <row r="1686" spans="1:12" x14ac:dyDescent="0.25">
      <c r="A1686" s="53">
        <f>+'Info ELECTRONORTE'!A1654</f>
        <v>1650</v>
      </c>
      <c r="B1686" s="26" t="str">
        <f t="shared" si="70"/>
        <v>SICODI</v>
      </c>
      <c r="C1686" s="9" t="str">
        <f>+'Info ELECTRONORTE'!B1654</f>
        <v>LAMBAYEQUE</v>
      </c>
      <c r="D1686" s="9" t="str">
        <f>+'Info ELECTRONORTE'!C1654</f>
        <v>CHICLAYO - FERREÑAFE</v>
      </c>
      <c r="E1686" s="9" t="str">
        <f>+'Info ELECTRONORTE'!D1654</f>
        <v>CHICLAYO</v>
      </c>
      <c r="F1686" s="9" t="str">
        <f>+'Info ELECTRONORTE'!I1654</f>
        <v>Media Tension</v>
      </c>
      <c r="G1686" s="9">
        <f>+'Info ELECTRONORTE'!K1654</f>
        <v>13</v>
      </c>
      <c r="H1686" s="9" t="str">
        <f>+'Info ELECTRONORTE'!L1654</f>
        <v>Postes</v>
      </c>
      <c r="I1686" s="9" t="str">
        <f>+'Info ELECTRONORTE'!M1654</f>
        <v>Concreto</v>
      </c>
      <c r="J1686" s="9" t="str">
        <f>+'Info ELECTRONORTE'!N1654</f>
        <v>PPC19</v>
      </c>
      <c r="K1686" s="9" t="str">
        <f>+IF(B1686="MOD INV_2018","Según corresponda",VLOOKUP(J1686,SICODI!$G$3:$K$2404,2,FALSE))</f>
        <v>POSTE DE CONCRETO ARMADO DE 13/300/150/345</v>
      </c>
      <c r="L1686" s="142">
        <f t="shared" si="69"/>
        <v>0.52</v>
      </c>
    </row>
    <row r="1687" spans="1:12" x14ac:dyDescent="0.25">
      <c r="A1687" s="53">
        <f>+'Info ELECTRONORTE'!A1655</f>
        <v>1651</v>
      </c>
      <c r="B1687" s="26" t="str">
        <f t="shared" si="70"/>
        <v>SICODI</v>
      </c>
      <c r="C1687" s="9" t="str">
        <f>+'Info ELECTRONORTE'!B1655</f>
        <v>LAMBAYEQUE</v>
      </c>
      <c r="D1687" s="9" t="str">
        <f>+'Info ELECTRONORTE'!C1655</f>
        <v>CHICLAYO - FERREÑAFE</v>
      </c>
      <c r="E1687" s="9" t="str">
        <f>+'Info ELECTRONORTE'!D1655</f>
        <v>CHICLAYO</v>
      </c>
      <c r="F1687" s="9" t="str">
        <f>+'Info ELECTRONORTE'!I1655</f>
        <v>Media Tension</v>
      </c>
      <c r="G1687" s="9">
        <f>+'Info ELECTRONORTE'!K1655</f>
        <v>13</v>
      </c>
      <c r="H1687" s="9" t="str">
        <f>+'Info ELECTRONORTE'!L1655</f>
        <v>Postes</v>
      </c>
      <c r="I1687" s="9" t="str">
        <f>+'Info ELECTRONORTE'!M1655</f>
        <v>Concreto</v>
      </c>
      <c r="J1687" s="9" t="str">
        <f>+'Info ELECTRONORTE'!N1655</f>
        <v>PPC19</v>
      </c>
      <c r="K1687" s="9" t="str">
        <f>+IF(B1687="MOD INV_2018","Según corresponda",VLOOKUP(J1687,SICODI!$G$3:$K$2404,2,FALSE))</f>
        <v>POSTE DE CONCRETO ARMADO DE 13/300/150/345</v>
      </c>
      <c r="L1687" s="142">
        <f t="shared" si="69"/>
        <v>0.52</v>
      </c>
    </row>
    <row r="1688" spans="1:12" x14ac:dyDescent="0.25">
      <c r="A1688" s="53">
        <f>+'Info ELECTRONORTE'!A1656</f>
        <v>1652</v>
      </c>
      <c r="B1688" s="26" t="str">
        <f t="shared" si="70"/>
        <v>SICODI</v>
      </c>
      <c r="C1688" s="9" t="str">
        <f>+'Info ELECTRONORTE'!B1656</f>
        <v>LAMBAYEQUE</v>
      </c>
      <c r="D1688" s="9" t="str">
        <f>+'Info ELECTRONORTE'!C1656</f>
        <v>CHICLAYO - FERREÑAFE</v>
      </c>
      <c r="E1688" s="9" t="str">
        <f>+'Info ELECTRONORTE'!D1656</f>
        <v>CHICLAYO</v>
      </c>
      <c r="F1688" s="9" t="str">
        <f>+'Info ELECTRONORTE'!I1656</f>
        <v>Media Tension</v>
      </c>
      <c r="G1688" s="9">
        <f>+'Info ELECTRONORTE'!K1656</f>
        <v>13</v>
      </c>
      <c r="H1688" s="9" t="str">
        <f>+'Info ELECTRONORTE'!L1656</f>
        <v>Postes</v>
      </c>
      <c r="I1688" s="9" t="str">
        <f>+'Info ELECTRONORTE'!M1656</f>
        <v>Concreto</v>
      </c>
      <c r="J1688" s="9" t="str">
        <f>+'Info ELECTRONORTE'!N1656</f>
        <v>PPC19</v>
      </c>
      <c r="K1688" s="9" t="str">
        <f>+IF(B1688="MOD INV_2018","Según corresponda",VLOOKUP(J1688,SICODI!$G$3:$K$2404,2,FALSE))</f>
        <v>POSTE DE CONCRETO ARMADO DE 13/300/150/345</v>
      </c>
      <c r="L1688" s="142">
        <f t="shared" si="69"/>
        <v>0.52</v>
      </c>
    </row>
    <row r="1689" spans="1:12" x14ac:dyDescent="0.25">
      <c r="A1689" s="53">
        <f>+'Info ELECTRONORTE'!A1657</f>
        <v>1653</v>
      </c>
      <c r="B1689" s="26" t="str">
        <f t="shared" si="70"/>
        <v>SICODI</v>
      </c>
      <c r="C1689" s="9" t="str">
        <f>+'Info ELECTRONORTE'!B1657</f>
        <v>LAMBAYEQUE</v>
      </c>
      <c r="D1689" s="9" t="str">
        <f>+'Info ELECTRONORTE'!C1657</f>
        <v>CHICLAYO - FERREÑAFE</v>
      </c>
      <c r="E1689" s="9" t="str">
        <f>+'Info ELECTRONORTE'!D1657</f>
        <v>CHICLAYO</v>
      </c>
      <c r="F1689" s="9" t="str">
        <f>+'Info ELECTRONORTE'!I1657</f>
        <v>Media Tension</v>
      </c>
      <c r="G1689" s="9">
        <f>+'Info ELECTRONORTE'!K1657</f>
        <v>13</v>
      </c>
      <c r="H1689" s="9" t="str">
        <f>+'Info ELECTRONORTE'!L1657</f>
        <v>Postes</v>
      </c>
      <c r="I1689" s="9" t="str">
        <f>+'Info ELECTRONORTE'!M1657</f>
        <v>Concreto</v>
      </c>
      <c r="J1689" s="9" t="str">
        <f>+'Info ELECTRONORTE'!N1657</f>
        <v>PPC19</v>
      </c>
      <c r="K1689" s="9" t="str">
        <f>+IF(B1689="MOD INV_2018","Según corresponda",VLOOKUP(J1689,SICODI!$G$3:$K$2404,2,FALSE))</f>
        <v>POSTE DE CONCRETO ARMADO DE 13/300/150/345</v>
      </c>
      <c r="L1689" s="142">
        <f t="shared" si="69"/>
        <v>0.52</v>
      </c>
    </row>
    <row r="1690" spans="1:12" x14ac:dyDescent="0.25">
      <c r="A1690" s="53">
        <f>+'Info ELECTRONORTE'!A1658</f>
        <v>1654</v>
      </c>
      <c r="B1690" s="26" t="str">
        <f t="shared" si="70"/>
        <v>SICODI</v>
      </c>
      <c r="C1690" s="9" t="str">
        <f>+'Info ELECTRONORTE'!B1658</f>
        <v>LAMBAYEQUE</v>
      </c>
      <c r="D1690" s="9" t="str">
        <f>+'Info ELECTRONORTE'!C1658</f>
        <v>CHICLAYO - FERREÑAFE</v>
      </c>
      <c r="E1690" s="9" t="str">
        <f>+'Info ELECTRONORTE'!D1658</f>
        <v>CHICLAYO</v>
      </c>
      <c r="F1690" s="9" t="str">
        <f>+'Info ELECTRONORTE'!I1658</f>
        <v>Media Tension</v>
      </c>
      <c r="G1690" s="9">
        <f>+'Info ELECTRONORTE'!K1658</f>
        <v>13</v>
      </c>
      <c r="H1690" s="9" t="str">
        <f>+'Info ELECTRONORTE'!L1658</f>
        <v>Postes</v>
      </c>
      <c r="I1690" s="9" t="str">
        <f>+'Info ELECTRONORTE'!M1658</f>
        <v>Concreto</v>
      </c>
      <c r="J1690" s="9" t="str">
        <f>+'Info ELECTRONORTE'!N1658</f>
        <v>PPC19</v>
      </c>
      <c r="K1690" s="9" t="str">
        <f>+IF(B1690="MOD INV_2018","Según corresponda",VLOOKUP(J1690,SICODI!$G$3:$K$2404,2,FALSE))</f>
        <v>POSTE DE CONCRETO ARMADO DE 13/300/150/345</v>
      </c>
      <c r="L1690" s="142">
        <f t="shared" si="69"/>
        <v>0.52</v>
      </c>
    </row>
    <row r="1691" spans="1:12" x14ac:dyDescent="0.25">
      <c r="A1691" s="53">
        <f>+'Info ELECTRONORTE'!A1659</f>
        <v>1655</v>
      </c>
      <c r="B1691" s="26" t="str">
        <f t="shared" si="70"/>
        <v>SICODI</v>
      </c>
      <c r="C1691" s="9" t="str">
        <f>+'Info ELECTRONORTE'!B1659</f>
        <v>LAMBAYEQUE</v>
      </c>
      <c r="D1691" s="9" t="str">
        <f>+'Info ELECTRONORTE'!C1659</f>
        <v>CHICLAYO - FERREÑAFE</v>
      </c>
      <c r="E1691" s="9" t="str">
        <f>+'Info ELECTRONORTE'!D1659</f>
        <v>CHICLAYO</v>
      </c>
      <c r="F1691" s="9" t="str">
        <f>+'Info ELECTRONORTE'!I1659</f>
        <v>Media Tension</v>
      </c>
      <c r="G1691" s="9">
        <f>+'Info ELECTRONORTE'!K1659</f>
        <v>13</v>
      </c>
      <c r="H1691" s="9" t="str">
        <f>+'Info ELECTRONORTE'!L1659</f>
        <v>Postes</v>
      </c>
      <c r="I1691" s="9" t="str">
        <f>+'Info ELECTRONORTE'!M1659</f>
        <v>Concreto</v>
      </c>
      <c r="J1691" s="9" t="str">
        <f>+'Info ELECTRONORTE'!N1659</f>
        <v>PPC19</v>
      </c>
      <c r="K1691" s="9" t="str">
        <f>+IF(B1691="MOD INV_2018","Según corresponda",VLOOKUP(J1691,SICODI!$G$3:$K$2404,2,FALSE))</f>
        <v>POSTE DE CONCRETO ARMADO DE 13/300/150/345</v>
      </c>
      <c r="L1691" s="142">
        <f t="shared" si="69"/>
        <v>0.52</v>
      </c>
    </row>
    <row r="1692" spans="1:12" x14ac:dyDescent="0.25">
      <c r="A1692" s="53">
        <f>+'Info ELECTRONORTE'!A1660</f>
        <v>1656</v>
      </c>
      <c r="B1692" s="26" t="str">
        <f t="shared" si="70"/>
        <v>SICODI</v>
      </c>
      <c r="C1692" s="9" t="str">
        <f>+'Info ELECTRONORTE'!B1660</f>
        <v>LAMBAYEQUE</v>
      </c>
      <c r="D1692" s="9" t="str">
        <f>+'Info ELECTRONORTE'!C1660</f>
        <v>CHICLAYO - FERREÑAFE</v>
      </c>
      <c r="E1692" s="9" t="str">
        <f>+'Info ELECTRONORTE'!D1660</f>
        <v>CHICLAYO</v>
      </c>
      <c r="F1692" s="9" t="str">
        <f>+'Info ELECTRONORTE'!I1660</f>
        <v>Media Tension</v>
      </c>
      <c r="G1692" s="9">
        <f>+'Info ELECTRONORTE'!K1660</f>
        <v>13</v>
      </c>
      <c r="H1692" s="9" t="str">
        <f>+'Info ELECTRONORTE'!L1660</f>
        <v>Postes</v>
      </c>
      <c r="I1692" s="9" t="str">
        <f>+'Info ELECTRONORTE'!M1660</f>
        <v>Concreto</v>
      </c>
      <c r="J1692" s="9" t="str">
        <f>+'Info ELECTRONORTE'!N1660</f>
        <v>PPC19</v>
      </c>
      <c r="K1692" s="9" t="str">
        <f>+IF(B1692="MOD INV_2018","Según corresponda",VLOOKUP(J1692,SICODI!$G$3:$K$2404,2,FALSE))</f>
        <v>POSTE DE CONCRETO ARMADO DE 13/300/150/345</v>
      </c>
      <c r="L1692" s="142">
        <f t="shared" si="69"/>
        <v>0.52</v>
      </c>
    </row>
    <row r="1693" spans="1:12" x14ac:dyDescent="0.25">
      <c r="A1693" s="53">
        <f>+'Info ELECTRONORTE'!A1661</f>
        <v>1657</v>
      </c>
      <c r="B1693" s="26" t="str">
        <f t="shared" si="70"/>
        <v>SICODI</v>
      </c>
      <c r="C1693" s="9" t="str">
        <f>+'Info ELECTRONORTE'!B1661</f>
        <v>LAMBAYEQUE</v>
      </c>
      <c r="D1693" s="9" t="str">
        <f>+'Info ELECTRONORTE'!C1661</f>
        <v>CHICLAYO - FERREÑAFE</v>
      </c>
      <c r="E1693" s="9" t="str">
        <f>+'Info ELECTRONORTE'!D1661</f>
        <v>CHICLAYO</v>
      </c>
      <c r="F1693" s="9" t="str">
        <f>+'Info ELECTRONORTE'!I1661</f>
        <v>Media Tension</v>
      </c>
      <c r="G1693" s="9">
        <f>+'Info ELECTRONORTE'!K1661</f>
        <v>13</v>
      </c>
      <c r="H1693" s="9" t="str">
        <f>+'Info ELECTRONORTE'!L1661</f>
        <v>Postes</v>
      </c>
      <c r="I1693" s="9" t="str">
        <f>+'Info ELECTRONORTE'!M1661</f>
        <v>Concreto</v>
      </c>
      <c r="J1693" s="9" t="str">
        <f>+'Info ELECTRONORTE'!N1661</f>
        <v>PPC19</v>
      </c>
      <c r="K1693" s="9" t="str">
        <f>+IF(B1693="MOD INV_2018","Según corresponda",VLOOKUP(J1693,SICODI!$G$3:$K$2404,2,FALSE))</f>
        <v>POSTE DE CONCRETO ARMADO DE 13/300/150/345</v>
      </c>
      <c r="L1693" s="142">
        <f t="shared" si="69"/>
        <v>0.52</v>
      </c>
    </row>
    <row r="1694" spans="1:12" x14ac:dyDescent="0.25">
      <c r="A1694" s="53">
        <f>+'Info ELECTRONORTE'!A1662</f>
        <v>1658</v>
      </c>
      <c r="B1694" s="26" t="str">
        <f t="shared" si="70"/>
        <v>SICODI</v>
      </c>
      <c r="C1694" s="9" t="str">
        <f>+'Info ELECTRONORTE'!B1662</f>
        <v>LAMBAYEQUE</v>
      </c>
      <c r="D1694" s="9" t="str">
        <f>+'Info ELECTRONORTE'!C1662</f>
        <v>CHICLAYO - FERREÑAFE</v>
      </c>
      <c r="E1694" s="9" t="str">
        <f>+'Info ELECTRONORTE'!D1662</f>
        <v>CHICLAYO</v>
      </c>
      <c r="F1694" s="9" t="str">
        <f>+'Info ELECTRONORTE'!I1662</f>
        <v>Media Tension</v>
      </c>
      <c r="G1694" s="9">
        <f>+'Info ELECTRONORTE'!K1662</f>
        <v>13</v>
      </c>
      <c r="H1694" s="9" t="str">
        <f>+'Info ELECTRONORTE'!L1662</f>
        <v>Postes</v>
      </c>
      <c r="I1694" s="9" t="str">
        <f>+'Info ELECTRONORTE'!M1662</f>
        <v>Concreto</v>
      </c>
      <c r="J1694" s="9" t="str">
        <f>+'Info ELECTRONORTE'!N1662</f>
        <v>PPC19</v>
      </c>
      <c r="K1694" s="9" t="str">
        <f>+IF(B1694="MOD INV_2018","Según corresponda",VLOOKUP(J1694,SICODI!$G$3:$K$2404,2,FALSE))</f>
        <v>POSTE DE CONCRETO ARMADO DE 13/300/150/345</v>
      </c>
      <c r="L1694" s="142">
        <f t="shared" si="69"/>
        <v>0.52</v>
      </c>
    </row>
    <row r="1695" spans="1:12" x14ac:dyDescent="0.25">
      <c r="A1695" s="53">
        <f>+'Info ELECTRONORTE'!A1663</f>
        <v>1659</v>
      </c>
      <c r="B1695" s="26" t="str">
        <f t="shared" si="70"/>
        <v>SICODI</v>
      </c>
      <c r="C1695" s="9" t="str">
        <f>+'Info ELECTRONORTE'!B1663</f>
        <v>LAMBAYEQUE</v>
      </c>
      <c r="D1695" s="9" t="str">
        <f>+'Info ELECTRONORTE'!C1663</f>
        <v>CHICLAYO - FERREÑAFE</v>
      </c>
      <c r="E1695" s="9" t="str">
        <f>+'Info ELECTRONORTE'!D1663</f>
        <v>CHICLAYO</v>
      </c>
      <c r="F1695" s="9" t="str">
        <f>+'Info ELECTRONORTE'!I1663</f>
        <v>Media Tension</v>
      </c>
      <c r="G1695" s="9">
        <f>+'Info ELECTRONORTE'!K1663</f>
        <v>13</v>
      </c>
      <c r="H1695" s="9" t="str">
        <f>+'Info ELECTRONORTE'!L1663</f>
        <v>Postes</v>
      </c>
      <c r="I1695" s="9" t="str">
        <f>+'Info ELECTRONORTE'!M1663</f>
        <v>Concreto</v>
      </c>
      <c r="J1695" s="9" t="str">
        <f>+'Info ELECTRONORTE'!N1663</f>
        <v>PPC19</v>
      </c>
      <c r="K1695" s="9" t="str">
        <f>+IF(B1695="MOD INV_2018","Según corresponda",VLOOKUP(J1695,SICODI!$G$3:$K$2404,2,FALSE))</f>
        <v>POSTE DE CONCRETO ARMADO DE 13/300/150/345</v>
      </c>
      <c r="L1695" s="142">
        <f t="shared" si="69"/>
        <v>0.52</v>
      </c>
    </row>
    <row r="1696" spans="1:12" x14ac:dyDescent="0.25">
      <c r="A1696" s="53">
        <f>+'Info ELECTRONORTE'!A1664</f>
        <v>1660</v>
      </c>
      <c r="B1696" s="26" t="str">
        <f t="shared" si="70"/>
        <v>SICODI</v>
      </c>
      <c r="C1696" s="9" t="str">
        <f>+'Info ELECTRONORTE'!B1664</f>
        <v>LAMBAYEQUE</v>
      </c>
      <c r="D1696" s="9" t="str">
        <f>+'Info ELECTRONORTE'!C1664</f>
        <v>CHICLAYO - FERREÑAFE</v>
      </c>
      <c r="E1696" s="9" t="str">
        <f>+'Info ELECTRONORTE'!D1664</f>
        <v>CHICLAYO</v>
      </c>
      <c r="F1696" s="9" t="str">
        <f>+'Info ELECTRONORTE'!I1664</f>
        <v>Media Tension</v>
      </c>
      <c r="G1696" s="9">
        <f>+'Info ELECTRONORTE'!K1664</f>
        <v>13</v>
      </c>
      <c r="H1696" s="9" t="str">
        <f>+'Info ELECTRONORTE'!L1664</f>
        <v>Postes</v>
      </c>
      <c r="I1696" s="9" t="str">
        <f>+'Info ELECTRONORTE'!M1664</f>
        <v>Concreto</v>
      </c>
      <c r="J1696" s="9" t="str">
        <f>+'Info ELECTRONORTE'!N1664</f>
        <v>PPC19</v>
      </c>
      <c r="K1696" s="9" t="str">
        <f>+IF(B1696="MOD INV_2018","Según corresponda",VLOOKUP(J1696,SICODI!$G$3:$K$2404,2,FALSE))</f>
        <v>POSTE DE CONCRETO ARMADO DE 13/300/150/345</v>
      </c>
      <c r="L1696" s="142">
        <f t="shared" si="69"/>
        <v>0.52</v>
      </c>
    </row>
    <row r="1697" spans="1:12" x14ac:dyDescent="0.25">
      <c r="A1697" s="53">
        <f>+'Info ELECTRONORTE'!A1665</f>
        <v>1661</v>
      </c>
      <c r="B1697" s="26" t="str">
        <f t="shared" si="70"/>
        <v>SICODI</v>
      </c>
      <c r="C1697" s="9" t="str">
        <f>+'Info ELECTRONORTE'!B1665</f>
        <v>LAMBAYEQUE</v>
      </c>
      <c r="D1697" s="9" t="str">
        <f>+'Info ELECTRONORTE'!C1665</f>
        <v>CHICLAYO - FERREÑAFE</v>
      </c>
      <c r="E1697" s="9" t="str">
        <f>+'Info ELECTRONORTE'!D1665</f>
        <v>CHICLAYO</v>
      </c>
      <c r="F1697" s="9" t="str">
        <f>+'Info ELECTRONORTE'!I1665</f>
        <v>Media Tension</v>
      </c>
      <c r="G1697" s="9">
        <f>+'Info ELECTRONORTE'!K1665</f>
        <v>13</v>
      </c>
      <c r="H1697" s="9" t="str">
        <f>+'Info ELECTRONORTE'!L1665</f>
        <v>Postes</v>
      </c>
      <c r="I1697" s="9" t="str">
        <f>+'Info ELECTRONORTE'!M1665</f>
        <v>Concreto</v>
      </c>
      <c r="J1697" s="9" t="str">
        <f>+'Info ELECTRONORTE'!N1665</f>
        <v>PPC19</v>
      </c>
      <c r="K1697" s="9" t="str">
        <f>+IF(B1697="MOD INV_2018","Según corresponda",VLOOKUP(J1697,SICODI!$G$3:$K$2404,2,FALSE))</f>
        <v>POSTE DE CONCRETO ARMADO DE 13/300/150/345</v>
      </c>
      <c r="L1697" s="142">
        <f t="shared" si="69"/>
        <v>0.52</v>
      </c>
    </row>
    <row r="1698" spans="1:12" x14ac:dyDescent="0.25">
      <c r="A1698" s="53">
        <f>+'Info ELECTRONORTE'!A1666</f>
        <v>1662</v>
      </c>
      <c r="B1698" s="26" t="str">
        <f t="shared" si="70"/>
        <v>SICODI</v>
      </c>
      <c r="C1698" s="9" t="str">
        <f>+'Info ELECTRONORTE'!B1666</f>
        <v>LAMBAYEQUE</v>
      </c>
      <c r="D1698" s="9" t="str">
        <f>+'Info ELECTRONORTE'!C1666</f>
        <v>CHICLAYO - FERREÑAFE</v>
      </c>
      <c r="E1698" s="9" t="str">
        <f>+'Info ELECTRONORTE'!D1666</f>
        <v>CHICLAYO</v>
      </c>
      <c r="F1698" s="9" t="str">
        <f>+'Info ELECTRONORTE'!I1666</f>
        <v>Media Tension</v>
      </c>
      <c r="G1698" s="9">
        <f>+'Info ELECTRONORTE'!K1666</f>
        <v>13</v>
      </c>
      <c r="H1698" s="9" t="str">
        <f>+'Info ELECTRONORTE'!L1666</f>
        <v>Postes</v>
      </c>
      <c r="I1698" s="9" t="str">
        <f>+'Info ELECTRONORTE'!M1666</f>
        <v>Concreto</v>
      </c>
      <c r="J1698" s="9" t="str">
        <f>+'Info ELECTRONORTE'!N1666</f>
        <v>PPC19</v>
      </c>
      <c r="K1698" s="9" t="str">
        <f>+IF(B1698="MOD INV_2018","Según corresponda",VLOOKUP(J1698,SICODI!$G$3:$K$2404,2,FALSE))</f>
        <v>POSTE DE CONCRETO ARMADO DE 13/300/150/345</v>
      </c>
      <c r="L1698" s="142">
        <f t="shared" si="69"/>
        <v>0.52</v>
      </c>
    </row>
    <row r="1699" spans="1:12" x14ac:dyDescent="0.25">
      <c r="A1699" s="53">
        <f>+'Info ELECTRONORTE'!A1667</f>
        <v>1663</v>
      </c>
      <c r="B1699" s="26" t="str">
        <f t="shared" si="70"/>
        <v>SICODI</v>
      </c>
      <c r="C1699" s="9" t="str">
        <f>+'Info ELECTRONORTE'!B1667</f>
        <v>LAMBAYEQUE</v>
      </c>
      <c r="D1699" s="9" t="str">
        <f>+'Info ELECTRONORTE'!C1667</f>
        <v>CHICLAYO - FERREÑAFE</v>
      </c>
      <c r="E1699" s="9" t="str">
        <f>+'Info ELECTRONORTE'!D1667</f>
        <v>CHICLAYO</v>
      </c>
      <c r="F1699" s="9" t="str">
        <f>+'Info ELECTRONORTE'!I1667</f>
        <v>Media Tension</v>
      </c>
      <c r="G1699" s="9">
        <f>+'Info ELECTRONORTE'!K1667</f>
        <v>13</v>
      </c>
      <c r="H1699" s="9" t="str">
        <f>+'Info ELECTRONORTE'!L1667</f>
        <v>Postes</v>
      </c>
      <c r="I1699" s="9" t="str">
        <f>+'Info ELECTRONORTE'!M1667</f>
        <v>Concreto</v>
      </c>
      <c r="J1699" s="9" t="str">
        <f>+'Info ELECTRONORTE'!N1667</f>
        <v>PPC19</v>
      </c>
      <c r="K1699" s="9" t="str">
        <f>+IF(B1699="MOD INV_2018","Según corresponda",VLOOKUP(J1699,SICODI!$G$3:$K$2404,2,FALSE))</f>
        <v>POSTE DE CONCRETO ARMADO DE 13/300/150/345</v>
      </c>
      <c r="L1699" s="142">
        <f t="shared" si="69"/>
        <v>0.52</v>
      </c>
    </row>
    <row r="1700" spans="1:12" x14ac:dyDescent="0.25">
      <c r="A1700" s="53">
        <f>+'Info ELECTRONORTE'!A1668</f>
        <v>1664</v>
      </c>
      <c r="B1700" s="26" t="str">
        <f t="shared" si="70"/>
        <v>SICODI</v>
      </c>
      <c r="C1700" s="9" t="str">
        <f>+'Info ELECTRONORTE'!B1668</f>
        <v>LAMBAYEQUE</v>
      </c>
      <c r="D1700" s="9" t="str">
        <f>+'Info ELECTRONORTE'!C1668</f>
        <v>CHICLAYO - FERREÑAFE</v>
      </c>
      <c r="E1700" s="9" t="str">
        <f>+'Info ELECTRONORTE'!D1668</f>
        <v>CHICLAYO</v>
      </c>
      <c r="F1700" s="9" t="str">
        <f>+'Info ELECTRONORTE'!I1668</f>
        <v>Media Tension</v>
      </c>
      <c r="G1700" s="9">
        <f>+'Info ELECTRONORTE'!K1668</f>
        <v>13</v>
      </c>
      <c r="H1700" s="9" t="str">
        <f>+'Info ELECTRONORTE'!L1668</f>
        <v>Postes</v>
      </c>
      <c r="I1700" s="9" t="str">
        <f>+'Info ELECTRONORTE'!M1668</f>
        <v>Concreto</v>
      </c>
      <c r="J1700" s="9" t="str">
        <f>+'Info ELECTRONORTE'!N1668</f>
        <v>PPC19</v>
      </c>
      <c r="K1700" s="9" t="str">
        <f>+IF(B1700="MOD INV_2018","Según corresponda",VLOOKUP(J1700,SICODI!$G$3:$K$2404,2,FALSE))</f>
        <v>POSTE DE CONCRETO ARMADO DE 13/300/150/345</v>
      </c>
      <c r="L1700" s="142">
        <f t="shared" si="69"/>
        <v>0.52</v>
      </c>
    </row>
    <row r="1701" spans="1:12" x14ac:dyDescent="0.25">
      <c r="A1701" s="53">
        <f>+'Info ELECTRONORTE'!A1669</f>
        <v>1665</v>
      </c>
      <c r="B1701" s="26" t="str">
        <f t="shared" si="70"/>
        <v>SICODI</v>
      </c>
      <c r="C1701" s="9" t="str">
        <f>+'Info ELECTRONORTE'!B1669</f>
        <v>LAMBAYEQUE</v>
      </c>
      <c r="D1701" s="9" t="str">
        <f>+'Info ELECTRONORTE'!C1669</f>
        <v>CHICLAYO - FERREÑAFE</v>
      </c>
      <c r="E1701" s="9" t="str">
        <f>+'Info ELECTRONORTE'!D1669</f>
        <v>CHICLAYO</v>
      </c>
      <c r="F1701" s="9" t="str">
        <f>+'Info ELECTRONORTE'!I1669</f>
        <v>Media Tension</v>
      </c>
      <c r="G1701" s="9">
        <f>+'Info ELECTRONORTE'!K1669</f>
        <v>13</v>
      </c>
      <c r="H1701" s="9" t="str">
        <f>+'Info ELECTRONORTE'!L1669</f>
        <v>Postes</v>
      </c>
      <c r="I1701" s="9" t="str">
        <f>+'Info ELECTRONORTE'!M1669</f>
        <v>Concreto</v>
      </c>
      <c r="J1701" s="9" t="str">
        <f>+'Info ELECTRONORTE'!N1669</f>
        <v>PPC19</v>
      </c>
      <c r="K1701" s="9" t="str">
        <f>+IF(B1701="MOD INV_2018","Según corresponda",VLOOKUP(J1701,SICODI!$G$3:$K$2404,2,FALSE))</f>
        <v>POSTE DE CONCRETO ARMADO DE 13/300/150/345</v>
      </c>
      <c r="L1701" s="142">
        <f t="shared" ref="L1701:L1764" si="71">+IF(K1701="Según corresponda","Según corresponda",VLOOKUP(K1701,$O$37:$P$49,2,FALSE))</f>
        <v>0.52</v>
      </c>
    </row>
    <row r="1702" spans="1:12" x14ac:dyDescent="0.25">
      <c r="A1702" s="53">
        <f>+'Info ELECTRONORTE'!A1670</f>
        <v>1666</v>
      </c>
      <c r="B1702" s="26" t="str">
        <f t="shared" ref="B1702:B1765" si="72">+IF(ISERROR(INDEX($B$8:$B$31,MATCH(J1702,$J$8:$J$31,0)))=TRUE,"MOD INV_2018",INDEX($B$8:$B$31,MATCH(J1702,$J$8:$J$31,0)))</f>
        <v>SICODI</v>
      </c>
      <c r="C1702" s="9" t="str">
        <f>+'Info ELECTRONORTE'!B1670</f>
        <v>LAMBAYEQUE</v>
      </c>
      <c r="D1702" s="9" t="str">
        <f>+'Info ELECTRONORTE'!C1670</f>
        <v>CHICLAYO - FERREÑAFE</v>
      </c>
      <c r="E1702" s="9" t="str">
        <f>+'Info ELECTRONORTE'!D1670</f>
        <v>CHICLAYO</v>
      </c>
      <c r="F1702" s="9" t="str">
        <f>+'Info ELECTRONORTE'!I1670</f>
        <v>Media Tension</v>
      </c>
      <c r="G1702" s="9">
        <f>+'Info ELECTRONORTE'!K1670</f>
        <v>13</v>
      </c>
      <c r="H1702" s="9" t="str">
        <f>+'Info ELECTRONORTE'!L1670</f>
        <v>Postes</v>
      </c>
      <c r="I1702" s="9" t="str">
        <f>+'Info ELECTRONORTE'!M1670</f>
        <v>Concreto</v>
      </c>
      <c r="J1702" s="9" t="str">
        <f>+'Info ELECTRONORTE'!N1670</f>
        <v>PPC19</v>
      </c>
      <c r="K1702" s="9" t="str">
        <f>+IF(B1702="MOD INV_2018","Según corresponda",VLOOKUP(J1702,SICODI!$G$3:$K$2404,2,FALSE))</f>
        <v>POSTE DE CONCRETO ARMADO DE 13/300/150/345</v>
      </c>
      <c r="L1702" s="142">
        <f t="shared" si="71"/>
        <v>0.52</v>
      </c>
    </row>
    <row r="1703" spans="1:12" x14ac:dyDescent="0.25">
      <c r="A1703" s="53">
        <f>+'Info ELECTRONORTE'!A1671</f>
        <v>1667</v>
      </c>
      <c r="B1703" s="26" t="str">
        <f t="shared" si="72"/>
        <v>SICODI</v>
      </c>
      <c r="C1703" s="9" t="str">
        <f>+'Info ELECTRONORTE'!B1671</f>
        <v>LAMBAYEQUE</v>
      </c>
      <c r="D1703" s="9" t="str">
        <f>+'Info ELECTRONORTE'!C1671</f>
        <v>CHICLAYO - FERREÑAFE</v>
      </c>
      <c r="E1703" s="9" t="str">
        <f>+'Info ELECTRONORTE'!D1671</f>
        <v>CHICLAYO</v>
      </c>
      <c r="F1703" s="9" t="str">
        <f>+'Info ELECTRONORTE'!I1671</f>
        <v>Media Tension</v>
      </c>
      <c r="G1703" s="9">
        <f>+'Info ELECTRONORTE'!K1671</f>
        <v>13</v>
      </c>
      <c r="H1703" s="9" t="str">
        <f>+'Info ELECTRONORTE'!L1671</f>
        <v>Postes</v>
      </c>
      <c r="I1703" s="9" t="str">
        <f>+'Info ELECTRONORTE'!M1671</f>
        <v>Concreto</v>
      </c>
      <c r="J1703" s="9" t="str">
        <f>+'Info ELECTRONORTE'!N1671</f>
        <v>PPC19</v>
      </c>
      <c r="K1703" s="9" t="str">
        <f>+IF(B1703="MOD INV_2018","Según corresponda",VLOOKUP(J1703,SICODI!$G$3:$K$2404,2,FALSE))</f>
        <v>POSTE DE CONCRETO ARMADO DE 13/300/150/345</v>
      </c>
      <c r="L1703" s="142">
        <f t="shared" si="71"/>
        <v>0.52</v>
      </c>
    </row>
    <row r="1704" spans="1:12" x14ac:dyDescent="0.25">
      <c r="A1704" s="53">
        <f>+'Info ELECTRONORTE'!A1672</f>
        <v>1668</v>
      </c>
      <c r="B1704" s="26" t="str">
        <f t="shared" si="72"/>
        <v>SICODI</v>
      </c>
      <c r="C1704" s="9" t="str">
        <f>+'Info ELECTRONORTE'!B1672</f>
        <v>LAMBAYEQUE</v>
      </c>
      <c r="D1704" s="9" t="str">
        <f>+'Info ELECTRONORTE'!C1672</f>
        <v>CHICLAYO - FERREÑAFE</v>
      </c>
      <c r="E1704" s="9" t="str">
        <f>+'Info ELECTRONORTE'!D1672</f>
        <v>CHICLAYO</v>
      </c>
      <c r="F1704" s="9" t="str">
        <f>+'Info ELECTRONORTE'!I1672</f>
        <v>Media Tension</v>
      </c>
      <c r="G1704" s="9">
        <f>+'Info ELECTRONORTE'!K1672</f>
        <v>13</v>
      </c>
      <c r="H1704" s="9" t="str">
        <f>+'Info ELECTRONORTE'!L1672</f>
        <v>Postes</v>
      </c>
      <c r="I1704" s="9" t="str">
        <f>+'Info ELECTRONORTE'!M1672</f>
        <v>Concreto</v>
      </c>
      <c r="J1704" s="9" t="str">
        <f>+'Info ELECTRONORTE'!N1672</f>
        <v>PPC19</v>
      </c>
      <c r="K1704" s="9" t="str">
        <f>+IF(B1704="MOD INV_2018","Según corresponda",VLOOKUP(J1704,SICODI!$G$3:$K$2404,2,FALSE))</f>
        <v>POSTE DE CONCRETO ARMADO DE 13/300/150/345</v>
      </c>
      <c r="L1704" s="142">
        <f t="shared" si="71"/>
        <v>0.52</v>
      </c>
    </row>
    <row r="1705" spans="1:12" x14ac:dyDescent="0.25">
      <c r="A1705" s="53">
        <f>+'Info ELECTRONORTE'!A1673</f>
        <v>1669</v>
      </c>
      <c r="B1705" s="26" t="str">
        <f t="shared" si="72"/>
        <v>SICODI</v>
      </c>
      <c r="C1705" s="9" t="str">
        <f>+'Info ELECTRONORTE'!B1673</f>
        <v>LAMBAYEQUE</v>
      </c>
      <c r="D1705" s="9" t="str">
        <f>+'Info ELECTRONORTE'!C1673</f>
        <v>CHICLAYO - FERREÑAFE</v>
      </c>
      <c r="E1705" s="9" t="str">
        <f>+'Info ELECTRONORTE'!D1673</f>
        <v>CHICLAYO</v>
      </c>
      <c r="F1705" s="9" t="str">
        <f>+'Info ELECTRONORTE'!I1673</f>
        <v>Media Tension</v>
      </c>
      <c r="G1705" s="9">
        <f>+'Info ELECTRONORTE'!K1673</f>
        <v>13</v>
      </c>
      <c r="H1705" s="9" t="str">
        <f>+'Info ELECTRONORTE'!L1673</f>
        <v>Postes</v>
      </c>
      <c r="I1705" s="9" t="str">
        <f>+'Info ELECTRONORTE'!M1673</f>
        <v>Concreto</v>
      </c>
      <c r="J1705" s="9" t="str">
        <f>+'Info ELECTRONORTE'!N1673</f>
        <v>PPC19</v>
      </c>
      <c r="K1705" s="9" t="str">
        <f>+IF(B1705="MOD INV_2018","Según corresponda",VLOOKUP(J1705,SICODI!$G$3:$K$2404,2,FALSE))</f>
        <v>POSTE DE CONCRETO ARMADO DE 13/300/150/345</v>
      </c>
      <c r="L1705" s="142">
        <f t="shared" si="71"/>
        <v>0.52</v>
      </c>
    </row>
    <row r="1706" spans="1:12" x14ac:dyDescent="0.25">
      <c r="A1706" s="53">
        <f>+'Info ELECTRONORTE'!A1674</f>
        <v>1670</v>
      </c>
      <c r="B1706" s="26" t="str">
        <f t="shared" si="72"/>
        <v>SICODI</v>
      </c>
      <c r="C1706" s="9" t="str">
        <f>+'Info ELECTRONORTE'!B1674</f>
        <v>LAMBAYEQUE</v>
      </c>
      <c r="D1706" s="9" t="str">
        <f>+'Info ELECTRONORTE'!C1674</f>
        <v>CHICLAYO - FERREÑAFE</v>
      </c>
      <c r="E1706" s="9" t="str">
        <f>+'Info ELECTRONORTE'!D1674</f>
        <v>CHICLAYO</v>
      </c>
      <c r="F1706" s="9" t="str">
        <f>+'Info ELECTRONORTE'!I1674</f>
        <v>Media Tension</v>
      </c>
      <c r="G1706" s="9">
        <f>+'Info ELECTRONORTE'!K1674</f>
        <v>13</v>
      </c>
      <c r="H1706" s="9" t="str">
        <f>+'Info ELECTRONORTE'!L1674</f>
        <v>Postes</v>
      </c>
      <c r="I1706" s="9" t="str">
        <f>+'Info ELECTRONORTE'!M1674</f>
        <v>Concreto</v>
      </c>
      <c r="J1706" s="9" t="str">
        <f>+'Info ELECTRONORTE'!N1674</f>
        <v>PPC19</v>
      </c>
      <c r="K1706" s="9" t="str">
        <f>+IF(B1706="MOD INV_2018","Según corresponda",VLOOKUP(J1706,SICODI!$G$3:$K$2404,2,FALSE))</f>
        <v>POSTE DE CONCRETO ARMADO DE 13/300/150/345</v>
      </c>
      <c r="L1706" s="142">
        <f t="shared" si="71"/>
        <v>0.52</v>
      </c>
    </row>
    <row r="1707" spans="1:12" x14ac:dyDescent="0.25">
      <c r="A1707" s="53">
        <f>+'Info ELECTRONORTE'!A1675</f>
        <v>1671</v>
      </c>
      <c r="B1707" s="26" t="str">
        <f t="shared" si="72"/>
        <v>SICODI</v>
      </c>
      <c r="C1707" s="9" t="str">
        <f>+'Info ELECTRONORTE'!B1675</f>
        <v>LAMBAYEQUE</v>
      </c>
      <c r="D1707" s="9" t="str">
        <f>+'Info ELECTRONORTE'!C1675</f>
        <v>CHICLAYO - FERREÑAFE</v>
      </c>
      <c r="E1707" s="9" t="str">
        <f>+'Info ELECTRONORTE'!D1675</f>
        <v>CHICLAYO</v>
      </c>
      <c r="F1707" s="9" t="str">
        <f>+'Info ELECTRONORTE'!I1675</f>
        <v>Media Tension</v>
      </c>
      <c r="G1707" s="9">
        <f>+'Info ELECTRONORTE'!K1675</f>
        <v>13</v>
      </c>
      <c r="H1707" s="9" t="str">
        <f>+'Info ELECTRONORTE'!L1675</f>
        <v>Postes</v>
      </c>
      <c r="I1707" s="9" t="str">
        <f>+'Info ELECTRONORTE'!M1675</f>
        <v>Concreto</v>
      </c>
      <c r="J1707" s="9" t="str">
        <f>+'Info ELECTRONORTE'!N1675</f>
        <v>PPC19</v>
      </c>
      <c r="K1707" s="9" t="str">
        <f>+IF(B1707="MOD INV_2018","Según corresponda",VLOOKUP(J1707,SICODI!$G$3:$K$2404,2,FALSE))</f>
        <v>POSTE DE CONCRETO ARMADO DE 13/300/150/345</v>
      </c>
      <c r="L1707" s="142">
        <f t="shared" si="71"/>
        <v>0.52</v>
      </c>
    </row>
    <row r="1708" spans="1:12" x14ac:dyDescent="0.25">
      <c r="A1708" s="53">
        <f>+'Info ELECTRONORTE'!A1676</f>
        <v>1672</v>
      </c>
      <c r="B1708" s="26" t="str">
        <f t="shared" si="72"/>
        <v>SICODI</v>
      </c>
      <c r="C1708" s="9" t="str">
        <f>+'Info ELECTRONORTE'!B1676</f>
        <v>LAMBAYEQUE</v>
      </c>
      <c r="D1708" s="9" t="str">
        <f>+'Info ELECTRONORTE'!C1676</f>
        <v>CHICLAYO - FERREÑAFE</v>
      </c>
      <c r="E1708" s="9" t="str">
        <f>+'Info ELECTRONORTE'!D1676</f>
        <v>CHICLAYO</v>
      </c>
      <c r="F1708" s="9" t="str">
        <f>+'Info ELECTRONORTE'!I1676</f>
        <v>Media Tension</v>
      </c>
      <c r="G1708" s="9">
        <f>+'Info ELECTRONORTE'!K1676</f>
        <v>13</v>
      </c>
      <c r="H1708" s="9" t="str">
        <f>+'Info ELECTRONORTE'!L1676</f>
        <v>Postes</v>
      </c>
      <c r="I1708" s="9" t="str">
        <f>+'Info ELECTRONORTE'!M1676</f>
        <v>Concreto</v>
      </c>
      <c r="J1708" s="9" t="str">
        <f>+'Info ELECTRONORTE'!N1676</f>
        <v>PPC19</v>
      </c>
      <c r="K1708" s="9" t="str">
        <f>+IF(B1708="MOD INV_2018","Según corresponda",VLOOKUP(J1708,SICODI!$G$3:$K$2404,2,FALSE))</f>
        <v>POSTE DE CONCRETO ARMADO DE 13/300/150/345</v>
      </c>
      <c r="L1708" s="142">
        <f t="shared" si="71"/>
        <v>0.52</v>
      </c>
    </row>
    <row r="1709" spans="1:12" x14ac:dyDescent="0.25">
      <c r="A1709" s="53">
        <f>+'Info ELECTRONORTE'!A1677</f>
        <v>1673</v>
      </c>
      <c r="B1709" s="26" t="str">
        <f t="shared" si="72"/>
        <v>SICODI</v>
      </c>
      <c r="C1709" s="9" t="str">
        <f>+'Info ELECTRONORTE'!B1677</f>
        <v>LAMBAYEQUE</v>
      </c>
      <c r="D1709" s="9" t="str">
        <f>+'Info ELECTRONORTE'!C1677</f>
        <v>CHICLAYO - FERREÑAFE</v>
      </c>
      <c r="E1709" s="9" t="str">
        <f>+'Info ELECTRONORTE'!D1677</f>
        <v>CHICLAYO</v>
      </c>
      <c r="F1709" s="9" t="str">
        <f>+'Info ELECTRONORTE'!I1677</f>
        <v>Media Tension</v>
      </c>
      <c r="G1709" s="9">
        <f>+'Info ELECTRONORTE'!K1677</f>
        <v>13</v>
      </c>
      <c r="H1709" s="9" t="str">
        <f>+'Info ELECTRONORTE'!L1677</f>
        <v>Postes</v>
      </c>
      <c r="I1709" s="9" t="str">
        <f>+'Info ELECTRONORTE'!M1677</f>
        <v>Concreto</v>
      </c>
      <c r="J1709" s="9" t="str">
        <f>+'Info ELECTRONORTE'!N1677</f>
        <v>PPC19</v>
      </c>
      <c r="K1709" s="9" t="str">
        <f>+IF(B1709="MOD INV_2018","Según corresponda",VLOOKUP(J1709,SICODI!$G$3:$K$2404,2,FALSE))</f>
        <v>POSTE DE CONCRETO ARMADO DE 13/300/150/345</v>
      </c>
      <c r="L1709" s="142">
        <f t="shared" si="71"/>
        <v>0.52</v>
      </c>
    </row>
    <row r="1710" spans="1:12" x14ac:dyDescent="0.25">
      <c r="A1710" s="53">
        <f>+'Info ELECTRONORTE'!A1678</f>
        <v>1674</v>
      </c>
      <c r="B1710" s="26" t="str">
        <f t="shared" si="72"/>
        <v>SICODI</v>
      </c>
      <c r="C1710" s="9" t="str">
        <f>+'Info ELECTRONORTE'!B1678</f>
        <v>LAMBAYEQUE</v>
      </c>
      <c r="D1710" s="9" t="str">
        <f>+'Info ELECTRONORTE'!C1678</f>
        <v>CHICLAYO - FERREÑAFE</v>
      </c>
      <c r="E1710" s="9" t="str">
        <f>+'Info ELECTRONORTE'!D1678</f>
        <v>CHICLAYO</v>
      </c>
      <c r="F1710" s="9" t="str">
        <f>+'Info ELECTRONORTE'!I1678</f>
        <v>Media Tension</v>
      </c>
      <c r="G1710" s="9">
        <f>+'Info ELECTRONORTE'!K1678</f>
        <v>13</v>
      </c>
      <c r="H1710" s="9" t="str">
        <f>+'Info ELECTRONORTE'!L1678</f>
        <v>Postes</v>
      </c>
      <c r="I1710" s="9" t="str">
        <f>+'Info ELECTRONORTE'!M1678</f>
        <v>Concreto</v>
      </c>
      <c r="J1710" s="9" t="str">
        <f>+'Info ELECTRONORTE'!N1678</f>
        <v>PPC19</v>
      </c>
      <c r="K1710" s="9" t="str">
        <f>+IF(B1710="MOD INV_2018","Según corresponda",VLOOKUP(J1710,SICODI!$G$3:$K$2404,2,FALSE))</f>
        <v>POSTE DE CONCRETO ARMADO DE 13/300/150/345</v>
      </c>
      <c r="L1710" s="142">
        <f t="shared" si="71"/>
        <v>0.52</v>
      </c>
    </row>
    <row r="1711" spans="1:12" x14ac:dyDescent="0.25">
      <c r="A1711" s="53">
        <f>+'Info ELECTRONORTE'!A1679</f>
        <v>1675</v>
      </c>
      <c r="B1711" s="26" t="str">
        <f t="shared" si="72"/>
        <v>SICODI</v>
      </c>
      <c r="C1711" s="9" t="str">
        <f>+'Info ELECTRONORTE'!B1679</f>
        <v>LAMBAYEQUE</v>
      </c>
      <c r="D1711" s="9" t="str">
        <f>+'Info ELECTRONORTE'!C1679</f>
        <v>CHICLAYO - FERREÑAFE</v>
      </c>
      <c r="E1711" s="9" t="str">
        <f>+'Info ELECTRONORTE'!D1679</f>
        <v>CHICLAYO</v>
      </c>
      <c r="F1711" s="9" t="str">
        <f>+'Info ELECTRONORTE'!I1679</f>
        <v>Media Tension</v>
      </c>
      <c r="G1711" s="9">
        <f>+'Info ELECTRONORTE'!K1679</f>
        <v>13</v>
      </c>
      <c r="H1711" s="9" t="str">
        <f>+'Info ELECTRONORTE'!L1679</f>
        <v>Postes</v>
      </c>
      <c r="I1711" s="9" t="str">
        <f>+'Info ELECTRONORTE'!M1679</f>
        <v>Concreto</v>
      </c>
      <c r="J1711" s="9" t="str">
        <f>+'Info ELECTRONORTE'!N1679</f>
        <v>PPC19</v>
      </c>
      <c r="K1711" s="9" t="str">
        <f>+IF(B1711="MOD INV_2018","Según corresponda",VLOOKUP(J1711,SICODI!$G$3:$K$2404,2,FALSE))</f>
        <v>POSTE DE CONCRETO ARMADO DE 13/300/150/345</v>
      </c>
      <c r="L1711" s="142">
        <f t="shared" si="71"/>
        <v>0.52</v>
      </c>
    </row>
    <row r="1712" spans="1:12" x14ac:dyDescent="0.25">
      <c r="A1712" s="53">
        <f>+'Info ELECTRONORTE'!A1680</f>
        <v>1676</v>
      </c>
      <c r="B1712" s="26" t="str">
        <f t="shared" si="72"/>
        <v>SICODI</v>
      </c>
      <c r="C1712" s="9" t="str">
        <f>+'Info ELECTRONORTE'!B1680</f>
        <v>LAMBAYEQUE</v>
      </c>
      <c r="D1712" s="9" t="str">
        <f>+'Info ELECTRONORTE'!C1680</f>
        <v>CHICLAYO - FERREÑAFE</v>
      </c>
      <c r="E1712" s="9" t="str">
        <f>+'Info ELECTRONORTE'!D1680</f>
        <v>CHICLAYO</v>
      </c>
      <c r="F1712" s="9" t="str">
        <f>+'Info ELECTRONORTE'!I1680</f>
        <v>Media Tension</v>
      </c>
      <c r="G1712" s="9">
        <f>+'Info ELECTRONORTE'!K1680</f>
        <v>13</v>
      </c>
      <c r="H1712" s="9" t="str">
        <f>+'Info ELECTRONORTE'!L1680</f>
        <v>Postes</v>
      </c>
      <c r="I1712" s="9" t="str">
        <f>+'Info ELECTRONORTE'!M1680</f>
        <v>Concreto</v>
      </c>
      <c r="J1712" s="9" t="str">
        <f>+'Info ELECTRONORTE'!N1680</f>
        <v>PPC19</v>
      </c>
      <c r="K1712" s="9" t="str">
        <f>+IF(B1712="MOD INV_2018","Según corresponda",VLOOKUP(J1712,SICODI!$G$3:$K$2404,2,FALSE))</f>
        <v>POSTE DE CONCRETO ARMADO DE 13/300/150/345</v>
      </c>
      <c r="L1712" s="142">
        <f t="shared" si="71"/>
        <v>0.52</v>
      </c>
    </row>
    <row r="1713" spans="1:12" x14ac:dyDescent="0.25">
      <c r="A1713" s="53">
        <f>+'Info ELECTRONORTE'!A1681</f>
        <v>1677</v>
      </c>
      <c r="B1713" s="26" t="str">
        <f t="shared" si="72"/>
        <v>SICODI</v>
      </c>
      <c r="C1713" s="9" t="str">
        <f>+'Info ELECTRONORTE'!B1681</f>
        <v>LAMBAYEQUE</v>
      </c>
      <c r="D1713" s="9" t="str">
        <f>+'Info ELECTRONORTE'!C1681</f>
        <v>CHICLAYO - FERREÑAFE</v>
      </c>
      <c r="E1713" s="9" t="str">
        <f>+'Info ELECTRONORTE'!D1681</f>
        <v>CHICLAYO</v>
      </c>
      <c r="F1713" s="9" t="str">
        <f>+'Info ELECTRONORTE'!I1681</f>
        <v>Media Tension</v>
      </c>
      <c r="G1713" s="9">
        <f>+'Info ELECTRONORTE'!K1681</f>
        <v>13</v>
      </c>
      <c r="H1713" s="9" t="str">
        <f>+'Info ELECTRONORTE'!L1681</f>
        <v>Postes</v>
      </c>
      <c r="I1713" s="9" t="str">
        <f>+'Info ELECTRONORTE'!M1681</f>
        <v>Concreto</v>
      </c>
      <c r="J1713" s="9" t="str">
        <f>+'Info ELECTRONORTE'!N1681</f>
        <v>PPC19</v>
      </c>
      <c r="K1713" s="9" t="str">
        <f>+IF(B1713="MOD INV_2018","Según corresponda",VLOOKUP(J1713,SICODI!$G$3:$K$2404,2,FALSE))</f>
        <v>POSTE DE CONCRETO ARMADO DE 13/300/150/345</v>
      </c>
      <c r="L1713" s="142">
        <f t="shared" si="71"/>
        <v>0.52</v>
      </c>
    </row>
    <row r="1714" spans="1:12" x14ac:dyDescent="0.25">
      <c r="A1714" s="53">
        <f>+'Info ELECTRONORTE'!A1682</f>
        <v>1678</v>
      </c>
      <c r="B1714" s="26" t="str">
        <f t="shared" si="72"/>
        <v>SICODI</v>
      </c>
      <c r="C1714" s="9" t="str">
        <f>+'Info ELECTRONORTE'!B1682</f>
        <v>LAMBAYEQUE</v>
      </c>
      <c r="D1714" s="9" t="str">
        <f>+'Info ELECTRONORTE'!C1682</f>
        <v>CHICLAYO - FERREÑAFE</v>
      </c>
      <c r="E1714" s="9" t="str">
        <f>+'Info ELECTRONORTE'!D1682</f>
        <v>CHICLAYO</v>
      </c>
      <c r="F1714" s="9" t="str">
        <f>+'Info ELECTRONORTE'!I1682</f>
        <v>Media Tension</v>
      </c>
      <c r="G1714" s="9">
        <f>+'Info ELECTRONORTE'!K1682</f>
        <v>13</v>
      </c>
      <c r="H1714" s="9" t="str">
        <f>+'Info ELECTRONORTE'!L1682</f>
        <v>Postes</v>
      </c>
      <c r="I1714" s="9" t="str">
        <f>+'Info ELECTRONORTE'!M1682</f>
        <v>Concreto</v>
      </c>
      <c r="J1714" s="9" t="str">
        <f>+'Info ELECTRONORTE'!N1682</f>
        <v>PPC19</v>
      </c>
      <c r="K1714" s="9" t="str">
        <f>+IF(B1714="MOD INV_2018","Según corresponda",VLOOKUP(J1714,SICODI!$G$3:$K$2404,2,FALSE))</f>
        <v>POSTE DE CONCRETO ARMADO DE 13/300/150/345</v>
      </c>
      <c r="L1714" s="142">
        <f t="shared" si="71"/>
        <v>0.52</v>
      </c>
    </row>
    <row r="1715" spans="1:12" x14ac:dyDescent="0.25">
      <c r="A1715" s="53">
        <f>+'Info ELECTRONORTE'!A1683</f>
        <v>1679</v>
      </c>
      <c r="B1715" s="26" t="str">
        <f t="shared" si="72"/>
        <v>SICODI</v>
      </c>
      <c r="C1715" s="9" t="str">
        <f>+'Info ELECTRONORTE'!B1683</f>
        <v>LAMBAYEQUE</v>
      </c>
      <c r="D1715" s="9" t="str">
        <f>+'Info ELECTRONORTE'!C1683</f>
        <v>CHICLAYO - FERREÑAFE</v>
      </c>
      <c r="E1715" s="9" t="str">
        <f>+'Info ELECTRONORTE'!D1683</f>
        <v>CHICLAYO</v>
      </c>
      <c r="F1715" s="9" t="str">
        <f>+'Info ELECTRONORTE'!I1683</f>
        <v>Media Tension</v>
      </c>
      <c r="G1715" s="9">
        <f>+'Info ELECTRONORTE'!K1683</f>
        <v>13</v>
      </c>
      <c r="H1715" s="9" t="str">
        <f>+'Info ELECTRONORTE'!L1683</f>
        <v>Postes</v>
      </c>
      <c r="I1715" s="9" t="str">
        <f>+'Info ELECTRONORTE'!M1683</f>
        <v>Concreto</v>
      </c>
      <c r="J1715" s="9" t="str">
        <f>+'Info ELECTRONORTE'!N1683</f>
        <v>PPC19</v>
      </c>
      <c r="K1715" s="9" t="str">
        <f>+IF(B1715="MOD INV_2018","Según corresponda",VLOOKUP(J1715,SICODI!$G$3:$K$2404,2,FALSE))</f>
        <v>POSTE DE CONCRETO ARMADO DE 13/300/150/345</v>
      </c>
      <c r="L1715" s="142">
        <f t="shared" si="71"/>
        <v>0.52</v>
      </c>
    </row>
    <row r="1716" spans="1:12" x14ac:dyDescent="0.25">
      <c r="A1716" s="53">
        <f>+'Info ELECTRONORTE'!A1684</f>
        <v>1680</v>
      </c>
      <c r="B1716" s="26" t="str">
        <f t="shared" si="72"/>
        <v>SICODI</v>
      </c>
      <c r="C1716" s="9" t="str">
        <f>+'Info ELECTRONORTE'!B1684</f>
        <v>LAMBAYEQUE</v>
      </c>
      <c r="D1716" s="9" t="str">
        <f>+'Info ELECTRONORTE'!C1684</f>
        <v>CHICLAYO - FERREÑAFE</v>
      </c>
      <c r="E1716" s="9" t="str">
        <f>+'Info ELECTRONORTE'!D1684</f>
        <v>CHICLAYO</v>
      </c>
      <c r="F1716" s="9" t="str">
        <f>+'Info ELECTRONORTE'!I1684</f>
        <v>Media Tension</v>
      </c>
      <c r="G1716" s="9">
        <f>+'Info ELECTRONORTE'!K1684</f>
        <v>13</v>
      </c>
      <c r="H1716" s="9" t="str">
        <f>+'Info ELECTRONORTE'!L1684</f>
        <v>Postes</v>
      </c>
      <c r="I1716" s="9" t="str">
        <f>+'Info ELECTRONORTE'!M1684</f>
        <v>Concreto</v>
      </c>
      <c r="J1716" s="9" t="str">
        <f>+'Info ELECTRONORTE'!N1684</f>
        <v>PPC19</v>
      </c>
      <c r="K1716" s="9" t="str">
        <f>+IF(B1716="MOD INV_2018","Según corresponda",VLOOKUP(J1716,SICODI!$G$3:$K$2404,2,FALSE))</f>
        <v>POSTE DE CONCRETO ARMADO DE 13/300/150/345</v>
      </c>
      <c r="L1716" s="142">
        <f t="shared" si="71"/>
        <v>0.52</v>
      </c>
    </row>
    <row r="1717" spans="1:12" x14ac:dyDescent="0.25">
      <c r="A1717" s="53">
        <f>+'Info ELECTRONORTE'!A1685</f>
        <v>1681</v>
      </c>
      <c r="B1717" s="26" t="str">
        <f t="shared" si="72"/>
        <v>SICODI</v>
      </c>
      <c r="C1717" s="9" t="str">
        <f>+'Info ELECTRONORTE'!B1685</f>
        <v>LAMBAYEQUE</v>
      </c>
      <c r="D1717" s="9" t="str">
        <f>+'Info ELECTRONORTE'!C1685</f>
        <v>CHICLAYO - FERREÑAFE</v>
      </c>
      <c r="E1717" s="9" t="str">
        <f>+'Info ELECTRONORTE'!D1685</f>
        <v>CHICLAYO</v>
      </c>
      <c r="F1717" s="9" t="str">
        <f>+'Info ELECTRONORTE'!I1685</f>
        <v>Media Tension</v>
      </c>
      <c r="G1717" s="9">
        <f>+'Info ELECTRONORTE'!K1685</f>
        <v>13</v>
      </c>
      <c r="H1717" s="9" t="str">
        <f>+'Info ELECTRONORTE'!L1685</f>
        <v>Postes</v>
      </c>
      <c r="I1717" s="9" t="str">
        <f>+'Info ELECTRONORTE'!M1685</f>
        <v>Concreto</v>
      </c>
      <c r="J1717" s="9" t="str">
        <f>+'Info ELECTRONORTE'!N1685</f>
        <v>PPC19</v>
      </c>
      <c r="K1717" s="9" t="str">
        <f>+IF(B1717="MOD INV_2018","Según corresponda",VLOOKUP(J1717,SICODI!$G$3:$K$2404,2,FALSE))</f>
        <v>POSTE DE CONCRETO ARMADO DE 13/300/150/345</v>
      </c>
      <c r="L1717" s="142">
        <f t="shared" si="71"/>
        <v>0.52</v>
      </c>
    </row>
    <row r="1718" spans="1:12" x14ac:dyDescent="0.25">
      <c r="A1718" s="53">
        <f>+'Info ELECTRONORTE'!A1686</f>
        <v>1682</v>
      </c>
      <c r="B1718" s="26" t="str">
        <f t="shared" si="72"/>
        <v>SICODI</v>
      </c>
      <c r="C1718" s="9" t="str">
        <f>+'Info ELECTRONORTE'!B1686</f>
        <v>LAMBAYEQUE</v>
      </c>
      <c r="D1718" s="9" t="str">
        <f>+'Info ELECTRONORTE'!C1686</f>
        <v>CHICLAYO - FERREÑAFE</v>
      </c>
      <c r="E1718" s="9" t="str">
        <f>+'Info ELECTRONORTE'!D1686</f>
        <v>CHICLAYO</v>
      </c>
      <c r="F1718" s="9" t="str">
        <f>+'Info ELECTRONORTE'!I1686</f>
        <v>Media Tension</v>
      </c>
      <c r="G1718" s="9">
        <f>+'Info ELECTRONORTE'!K1686</f>
        <v>13</v>
      </c>
      <c r="H1718" s="9" t="str">
        <f>+'Info ELECTRONORTE'!L1686</f>
        <v>Postes</v>
      </c>
      <c r="I1718" s="9" t="str">
        <f>+'Info ELECTRONORTE'!M1686</f>
        <v>Concreto</v>
      </c>
      <c r="J1718" s="9" t="str">
        <f>+'Info ELECTRONORTE'!N1686</f>
        <v>PPC19</v>
      </c>
      <c r="K1718" s="9" t="str">
        <f>+IF(B1718="MOD INV_2018","Según corresponda",VLOOKUP(J1718,SICODI!$G$3:$K$2404,2,FALSE))</f>
        <v>POSTE DE CONCRETO ARMADO DE 13/300/150/345</v>
      </c>
      <c r="L1718" s="142">
        <f t="shared" si="71"/>
        <v>0.52</v>
      </c>
    </row>
    <row r="1719" spans="1:12" x14ac:dyDescent="0.25">
      <c r="A1719" s="53">
        <f>+'Info ELECTRONORTE'!A1687</f>
        <v>1683</v>
      </c>
      <c r="B1719" s="26" t="str">
        <f t="shared" si="72"/>
        <v>SICODI</v>
      </c>
      <c r="C1719" s="9" t="str">
        <f>+'Info ELECTRONORTE'!B1687</f>
        <v>LAMBAYEQUE</v>
      </c>
      <c r="D1719" s="9" t="str">
        <f>+'Info ELECTRONORTE'!C1687</f>
        <v>CHICLAYO - FERREÑAFE</v>
      </c>
      <c r="E1719" s="9" t="str">
        <f>+'Info ELECTRONORTE'!D1687</f>
        <v>CHICLAYO</v>
      </c>
      <c r="F1719" s="9" t="str">
        <f>+'Info ELECTRONORTE'!I1687</f>
        <v>Media Tension</v>
      </c>
      <c r="G1719" s="9">
        <f>+'Info ELECTRONORTE'!K1687</f>
        <v>13</v>
      </c>
      <c r="H1719" s="9" t="str">
        <f>+'Info ELECTRONORTE'!L1687</f>
        <v>Postes</v>
      </c>
      <c r="I1719" s="9" t="str">
        <f>+'Info ELECTRONORTE'!M1687</f>
        <v>Concreto</v>
      </c>
      <c r="J1719" s="9" t="str">
        <f>+'Info ELECTRONORTE'!N1687</f>
        <v>PPC19</v>
      </c>
      <c r="K1719" s="9" t="str">
        <f>+IF(B1719="MOD INV_2018","Según corresponda",VLOOKUP(J1719,SICODI!$G$3:$K$2404,2,FALSE))</f>
        <v>POSTE DE CONCRETO ARMADO DE 13/300/150/345</v>
      </c>
      <c r="L1719" s="142">
        <f t="shared" si="71"/>
        <v>0.52</v>
      </c>
    </row>
    <row r="1720" spans="1:12" x14ac:dyDescent="0.25">
      <c r="A1720" s="53">
        <f>+'Info ELECTRONORTE'!A1688</f>
        <v>1684</v>
      </c>
      <c r="B1720" s="26" t="str">
        <f t="shared" si="72"/>
        <v>SICODI</v>
      </c>
      <c r="C1720" s="9" t="str">
        <f>+'Info ELECTRONORTE'!B1688</f>
        <v>LAMBAYEQUE</v>
      </c>
      <c r="D1720" s="9" t="str">
        <f>+'Info ELECTRONORTE'!C1688</f>
        <v>CHICLAYO - FERREÑAFE</v>
      </c>
      <c r="E1720" s="9" t="str">
        <f>+'Info ELECTRONORTE'!D1688</f>
        <v>CHICLAYO</v>
      </c>
      <c r="F1720" s="9" t="str">
        <f>+'Info ELECTRONORTE'!I1688</f>
        <v>Media Tension</v>
      </c>
      <c r="G1720" s="9">
        <f>+'Info ELECTRONORTE'!K1688</f>
        <v>13</v>
      </c>
      <c r="H1720" s="9" t="str">
        <f>+'Info ELECTRONORTE'!L1688</f>
        <v>Postes</v>
      </c>
      <c r="I1720" s="9" t="str">
        <f>+'Info ELECTRONORTE'!M1688</f>
        <v>Concreto</v>
      </c>
      <c r="J1720" s="9" t="str">
        <f>+'Info ELECTRONORTE'!N1688</f>
        <v>PPC19</v>
      </c>
      <c r="K1720" s="9" t="str">
        <f>+IF(B1720="MOD INV_2018","Según corresponda",VLOOKUP(J1720,SICODI!$G$3:$K$2404,2,FALSE))</f>
        <v>POSTE DE CONCRETO ARMADO DE 13/300/150/345</v>
      </c>
      <c r="L1720" s="142">
        <f t="shared" si="71"/>
        <v>0.52</v>
      </c>
    </row>
    <row r="1721" spans="1:12" x14ac:dyDescent="0.25">
      <c r="A1721" s="53">
        <f>+'Info ELECTRONORTE'!A1689</f>
        <v>1685</v>
      </c>
      <c r="B1721" s="26" t="str">
        <f t="shared" si="72"/>
        <v>SICODI</v>
      </c>
      <c r="C1721" s="9" t="str">
        <f>+'Info ELECTRONORTE'!B1689</f>
        <v>LAMBAYEQUE</v>
      </c>
      <c r="D1721" s="9" t="str">
        <f>+'Info ELECTRONORTE'!C1689</f>
        <v>CHICLAYO - FERREÑAFE</v>
      </c>
      <c r="E1721" s="9" t="str">
        <f>+'Info ELECTRONORTE'!D1689</f>
        <v>CHICLAYO</v>
      </c>
      <c r="F1721" s="9" t="str">
        <f>+'Info ELECTRONORTE'!I1689</f>
        <v>Media Tension</v>
      </c>
      <c r="G1721" s="9">
        <f>+'Info ELECTRONORTE'!K1689</f>
        <v>13</v>
      </c>
      <c r="H1721" s="9" t="str">
        <f>+'Info ELECTRONORTE'!L1689</f>
        <v>Postes</v>
      </c>
      <c r="I1721" s="9" t="str">
        <f>+'Info ELECTRONORTE'!M1689</f>
        <v>Concreto</v>
      </c>
      <c r="J1721" s="9" t="str">
        <f>+'Info ELECTRONORTE'!N1689</f>
        <v>PPC19</v>
      </c>
      <c r="K1721" s="9" t="str">
        <f>+IF(B1721="MOD INV_2018","Según corresponda",VLOOKUP(J1721,SICODI!$G$3:$K$2404,2,FALSE))</f>
        <v>POSTE DE CONCRETO ARMADO DE 13/300/150/345</v>
      </c>
      <c r="L1721" s="142">
        <f t="shared" si="71"/>
        <v>0.52</v>
      </c>
    </row>
    <row r="1722" spans="1:12" x14ac:dyDescent="0.25">
      <c r="A1722" s="53">
        <f>+'Info ELECTRONORTE'!A1690</f>
        <v>1686</v>
      </c>
      <c r="B1722" s="26" t="str">
        <f t="shared" si="72"/>
        <v>SICODI</v>
      </c>
      <c r="C1722" s="9" t="str">
        <f>+'Info ELECTRONORTE'!B1690</f>
        <v>LAMBAYEQUE</v>
      </c>
      <c r="D1722" s="9" t="str">
        <f>+'Info ELECTRONORTE'!C1690</f>
        <v>CHICLAYO - FERREÑAFE</v>
      </c>
      <c r="E1722" s="9" t="str">
        <f>+'Info ELECTRONORTE'!D1690</f>
        <v>CHICLAYO</v>
      </c>
      <c r="F1722" s="9" t="str">
        <f>+'Info ELECTRONORTE'!I1690</f>
        <v>Media Tension</v>
      </c>
      <c r="G1722" s="9">
        <f>+'Info ELECTRONORTE'!K1690</f>
        <v>13</v>
      </c>
      <c r="H1722" s="9" t="str">
        <f>+'Info ELECTRONORTE'!L1690</f>
        <v>Postes</v>
      </c>
      <c r="I1722" s="9" t="str">
        <f>+'Info ELECTRONORTE'!M1690</f>
        <v>Concreto</v>
      </c>
      <c r="J1722" s="9" t="str">
        <f>+'Info ELECTRONORTE'!N1690</f>
        <v>PPC19</v>
      </c>
      <c r="K1722" s="9" t="str">
        <f>+IF(B1722="MOD INV_2018","Según corresponda",VLOOKUP(J1722,SICODI!$G$3:$K$2404,2,FALSE))</f>
        <v>POSTE DE CONCRETO ARMADO DE 13/300/150/345</v>
      </c>
      <c r="L1722" s="142">
        <f t="shared" si="71"/>
        <v>0.52</v>
      </c>
    </row>
    <row r="1723" spans="1:12" x14ac:dyDescent="0.25">
      <c r="A1723" s="53">
        <f>+'Info ELECTRONORTE'!A1691</f>
        <v>1687</v>
      </c>
      <c r="B1723" s="26" t="str">
        <f t="shared" si="72"/>
        <v>SICODI</v>
      </c>
      <c r="C1723" s="9" t="str">
        <f>+'Info ELECTRONORTE'!B1691</f>
        <v>LAMBAYEQUE</v>
      </c>
      <c r="D1723" s="9" t="str">
        <f>+'Info ELECTRONORTE'!C1691</f>
        <v>CHICLAYO - FERREÑAFE</v>
      </c>
      <c r="E1723" s="9" t="str">
        <f>+'Info ELECTRONORTE'!D1691</f>
        <v>CHICLAYO</v>
      </c>
      <c r="F1723" s="9" t="str">
        <f>+'Info ELECTRONORTE'!I1691</f>
        <v>Media Tension</v>
      </c>
      <c r="G1723" s="9">
        <f>+'Info ELECTRONORTE'!K1691</f>
        <v>13</v>
      </c>
      <c r="H1723" s="9" t="str">
        <f>+'Info ELECTRONORTE'!L1691</f>
        <v>Postes</v>
      </c>
      <c r="I1723" s="9" t="str">
        <f>+'Info ELECTRONORTE'!M1691</f>
        <v>Concreto</v>
      </c>
      <c r="J1723" s="9" t="str">
        <f>+'Info ELECTRONORTE'!N1691</f>
        <v>PPC19</v>
      </c>
      <c r="K1723" s="9" t="str">
        <f>+IF(B1723="MOD INV_2018","Según corresponda",VLOOKUP(J1723,SICODI!$G$3:$K$2404,2,FALSE))</f>
        <v>POSTE DE CONCRETO ARMADO DE 13/300/150/345</v>
      </c>
      <c r="L1723" s="142">
        <f t="shared" si="71"/>
        <v>0.52</v>
      </c>
    </row>
    <row r="1724" spans="1:12" x14ac:dyDescent="0.25">
      <c r="A1724" s="53">
        <f>+'Info ELECTRONORTE'!A1692</f>
        <v>1688</v>
      </c>
      <c r="B1724" s="26" t="str">
        <f t="shared" si="72"/>
        <v>SICODI</v>
      </c>
      <c r="C1724" s="9" t="str">
        <f>+'Info ELECTRONORTE'!B1692</f>
        <v>LAMBAYEQUE</v>
      </c>
      <c r="D1724" s="9" t="str">
        <f>+'Info ELECTRONORTE'!C1692</f>
        <v>CHICLAYO - FERREÑAFE</v>
      </c>
      <c r="E1724" s="9" t="str">
        <f>+'Info ELECTRONORTE'!D1692</f>
        <v>CHICLAYO</v>
      </c>
      <c r="F1724" s="9" t="str">
        <f>+'Info ELECTRONORTE'!I1692</f>
        <v>Media Tension</v>
      </c>
      <c r="G1724" s="9">
        <f>+'Info ELECTRONORTE'!K1692</f>
        <v>12</v>
      </c>
      <c r="H1724" s="9" t="str">
        <f>+'Info ELECTRONORTE'!L1692</f>
        <v>Postes</v>
      </c>
      <c r="I1724" s="9" t="str">
        <f>+'Info ELECTRONORTE'!M1692</f>
        <v>Concreto</v>
      </c>
      <c r="J1724" s="9" t="str">
        <f>+'Info ELECTRONORTE'!N1692</f>
        <v>PPC16</v>
      </c>
      <c r="K1724" s="9" t="str">
        <f>+IF(B1724="MOD INV_2018","Según corresponda",VLOOKUP(J1724,SICODI!$G$3:$K$2404,2,FALSE))</f>
        <v>POSTE DE CONCRETO ARMADO DE 12/300/150/330</v>
      </c>
      <c r="L1724" s="142">
        <f t="shared" si="71"/>
        <v>0.52</v>
      </c>
    </row>
    <row r="1725" spans="1:12" x14ac:dyDescent="0.25">
      <c r="A1725" s="53">
        <f>+'Info ELECTRONORTE'!A1693</f>
        <v>1689</v>
      </c>
      <c r="B1725" s="26" t="str">
        <f t="shared" si="72"/>
        <v>SICODI</v>
      </c>
      <c r="C1725" s="9" t="str">
        <f>+'Info ELECTRONORTE'!B1693</f>
        <v>LAMBAYEQUE</v>
      </c>
      <c r="D1725" s="9" t="str">
        <f>+'Info ELECTRONORTE'!C1693</f>
        <v>CHICLAYO - FERREÑAFE</v>
      </c>
      <c r="E1725" s="9" t="str">
        <f>+'Info ELECTRONORTE'!D1693</f>
        <v>CHICLAYO</v>
      </c>
      <c r="F1725" s="9" t="str">
        <f>+'Info ELECTRONORTE'!I1693</f>
        <v>Media Tension</v>
      </c>
      <c r="G1725" s="9">
        <f>+'Info ELECTRONORTE'!K1693</f>
        <v>13</v>
      </c>
      <c r="H1725" s="9" t="str">
        <f>+'Info ELECTRONORTE'!L1693</f>
        <v>Postes</v>
      </c>
      <c r="I1725" s="9" t="str">
        <f>+'Info ELECTRONORTE'!M1693</f>
        <v>Concreto</v>
      </c>
      <c r="J1725" s="9" t="str">
        <f>+'Info ELECTRONORTE'!N1693</f>
        <v>PPC19</v>
      </c>
      <c r="K1725" s="9" t="str">
        <f>+IF(B1725="MOD INV_2018","Según corresponda",VLOOKUP(J1725,SICODI!$G$3:$K$2404,2,FALSE))</f>
        <v>POSTE DE CONCRETO ARMADO DE 13/300/150/345</v>
      </c>
      <c r="L1725" s="142">
        <f t="shared" si="71"/>
        <v>0.52</v>
      </c>
    </row>
    <row r="1726" spans="1:12" x14ac:dyDescent="0.25">
      <c r="A1726" s="53">
        <f>+'Info ELECTRONORTE'!A1694</f>
        <v>1690</v>
      </c>
      <c r="B1726" s="26" t="str">
        <f t="shared" si="72"/>
        <v>SICODI</v>
      </c>
      <c r="C1726" s="9" t="str">
        <f>+'Info ELECTRONORTE'!B1694</f>
        <v>LAMBAYEQUE</v>
      </c>
      <c r="D1726" s="9" t="str">
        <f>+'Info ELECTRONORTE'!C1694</f>
        <v>CHICLAYO - FERREÑAFE</v>
      </c>
      <c r="E1726" s="9" t="str">
        <f>+'Info ELECTRONORTE'!D1694</f>
        <v>CHICLAYO</v>
      </c>
      <c r="F1726" s="9" t="str">
        <f>+'Info ELECTRONORTE'!I1694</f>
        <v>Media Tension</v>
      </c>
      <c r="G1726" s="9">
        <f>+'Info ELECTRONORTE'!K1694</f>
        <v>12</v>
      </c>
      <c r="H1726" s="9" t="str">
        <f>+'Info ELECTRONORTE'!L1694</f>
        <v>Postes</v>
      </c>
      <c r="I1726" s="9" t="str">
        <f>+'Info ELECTRONORTE'!M1694</f>
        <v>Concreto</v>
      </c>
      <c r="J1726" s="9" t="str">
        <f>+'Info ELECTRONORTE'!N1694</f>
        <v>PPC16</v>
      </c>
      <c r="K1726" s="9" t="str">
        <f>+IF(B1726="MOD INV_2018","Según corresponda",VLOOKUP(J1726,SICODI!$G$3:$K$2404,2,FALSE))</f>
        <v>POSTE DE CONCRETO ARMADO DE 12/300/150/330</v>
      </c>
      <c r="L1726" s="142">
        <f t="shared" si="71"/>
        <v>0.52</v>
      </c>
    </row>
    <row r="1727" spans="1:12" x14ac:dyDescent="0.25">
      <c r="A1727" s="53">
        <f>+'Info ELECTRONORTE'!A1695</f>
        <v>1691</v>
      </c>
      <c r="B1727" s="26" t="str">
        <f t="shared" si="72"/>
        <v>SICODI</v>
      </c>
      <c r="C1727" s="9" t="str">
        <f>+'Info ELECTRONORTE'!B1695</f>
        <v>LAMBAYEQUE</v>
      </c>
      <c r="D1727" s="9" t="str">
        <f>+'Info ELECTRONORTE'!C1695</f>
        <v>CHICLAYO - FERREÑAFE</v>
      </c>
      <c r="E1727" s="9" t="str">
        <f>+'Info ELECTRONORTE'!D1695</f>
        <v>CHICLAYO</v>
      </c>
      <c r="F1727" s="9" t="str">
        <f>+'Info ELECTRONORTE'!I1695</f>
        <v>Media Tension</v>
      </c>
      <c r="G1727" s="9">
        <f>+'Info ELECTRONORTE'!K1695</f>
        <v>13</v>
      </c>
      <c r="H1727" s="9" t="str">
        <f>+'Info ELECTRONORTE'!L1695</f>
        <v>Postes</v>
      </c>
      <c r="I1727" s="9" t="str">
        <f>+'Info ELECTRONORTE'!M1695</f>
        <v>Concreto</v>
      </c>
      <c r="J1727" s="9" t="str">
        <f>+'Info ELECTRONORTE'!N1695</f>
        <v>PPC19</v>
      </c>
      <c r="K1727" s="9" t="str">
        <f>+IF(B1727="MOD INV_2018","Según corresponda",VLOOKUP(J1727,SICODI!$G$3:$K$2404,2,FALSE))</f>
        <v>POSTE DE CONCRETO ARMADO DE 13/300/150/345</v>
      </c>
      <c r="L1727" s="142">
        <f t="shared" si="71"/>
        <v>0.52</v>
      </c>
    </row>
    <row r="1728" spans="1:12" x14ac:dyDescent="0.25">
      <c r="A1728" s="53">
        <f>+'Info ELECTRONORTE'!A1696</f>
        <v>1692</v>
      </c>
      <c r="B1728" s="26" t="str">
        <f t="shared" si="72"/>
        <v>SICODI</v>
      </c>
      <c r="C1728" s="9" t="str">
        <f>+'Info ELECTRONORTE'!B1696</f>
        <v>LAMBAYEQUE</v>
      </c>
      <c r="D1728" s="9" t="str">
        <f>+'Info ELECTRONORTE'!C1696</f>
        <v>CHICLAYO - FERREÑAFE</v>
      </c>
      <c r="E1728" s="9" t="str">
        <f>+'Info ELECTRONORTE'!D1696</f>
        <v>CHICLAYO</v>
      </c>
      <c r="F1728" s="9" t="str">
        <f>+'Info ELECTRONORTE'!I1696</f>
        <v>Media Tension</v>
      </c>
      <c r="G1728" s="9">
        <f>+'Info ELECTRONORTE'!K1696</f>
        <v>13</v>
      </c>
      <c r="H1728" s="9" t="str">
        <f>+'Info ELECTRONORTE'!L1696</f>
        <v>Postes</v>
      </c>
      <c r="I1728" s="9" t="str">
        <f>+'Info ELECTRONORTE'!M1696</f>
        <v>Concreto</v>
      </c>
      <c r="J1728" s="9" t="str">
        <f>+'Info ELECTRONORTE'!N1696</f>
        <v>PPC19</v>
      </c>
      <c r="K1728" s="9" t="str">
        <f>+IF(B1728="MOD INV_2018","Según corresponda",VLOOKUP(J1728,SICODI!$G$3:$K$2404,2,FALSE))</f>
        <v>POSTE DE CONCRETO ARMADO DE 13/300/150/345</v>
      </c>
      <c r="L1728" s="142">
        <f t="shared" si="71"/>
        <v>0.52</v>
      </c>
    </row>
    <row r="1729" spans="1:12" x14ac:dyDescent="0.25">
      <c r="A1729" s="53">
        <f>+'Info ELECTRONORTE'!A1697</f>
        <v>1693</v>
      </c>
      <c r="B1729" s="26" t="str">
        <f t="shared" si="72"/>
        <v>SICODI</v>
      </c>
      <c r="C1729" s="9" t="str">
        <f>+'Info ELECTRONORTE'!B1697</f>
        <v>LAMBAYEQUE</v>
      </c>
      <c r="D1729" s="9" t="str">
        <f>+'Info ELECTRONORTE'!C1697</f>
        <v>CHICLAYO - FERREÑAFE</v>
      </c>
      <c r="E1729" s="9" t="str">
        <f>+'Info ELECTRONORTE'!D1697</f>
        <v>CHICLAYO</v>
      </c>
      <c r="F1729" s="9" t="str">
        <f>+'Info ELECTRONORTE'!I1697</f>
        <v>Media Tension</v>
      </c>
      <c r="G1729" s="9">
        <f>+'Info ELECTRONORTE'!K1697</f>
        <v>13</v>
      </c>
      <c r="H1729" s="9" t="str">
        <f>+'Info ELECTRONORTE'!L1697</f>
        <v>Postes</v>
      </c>
      <c r="I1729" s="9" t="str">
        <f>+'Info ELECTRONORTE'!M1697</f>
        <v>Concreto</v>
      </c>
      <c r="J1729" s="9" t="str">
        <f>+'Info ELECTRONORTE'!N1697</f>
        <v>PPC19</v>
      </c>
      <c r="K1729" s="9" t="str">
        <f>+IF(B1729="MOD INV_2018","Según corresponda",VLOOKUP(J1729,SICODI!$G$3:$K$2404,2,FALSE))</f>
        <v>POSTE DE CONCRETO ARMADO DE 13/300/150/345</v>
      </c>
      <c r="L1729" s="142">
        <f t="shared" si="71"/>
        <v>0.52</v>
      </c>
    </row>
    <row r="1730" spans="1:12" x14ac:dyDescent="0.25">
      <c r="A1730" s="53">
        <f>+'Info ELECTRONORTE'!A1698</f>
        <v>1694</v>
      </c>
      <c r="B1730" s="26" t="str">
        <f t="shared" si="72"/>
        <v>SICODI</v>
      </c>
      <c r="C1730" s="9" t="str">
        <f>+'Info ELECTRONORTE'!B1698</f>
        <v>LAMBAYEQUE</v>
      </c>
      <c r="D1730" s="9" t="str">
        <f>+'Info ELECTRONORTE'!C1698</f>
        <v>CHICLAYO - FERREÑAFE</v>
      </c>
      <c r="E1730" s="9" t="str">
        <f>+'Info ELECTRONORTE'!D1698</f>
        <v>CHICLAYO</v>
      </c>
      <c r="F1730" s="9" t="str">
        <f>+'Info ELECTRONORTE'!I1698</f>
        <v>Media Tension</v>
      </c>
      <c r="G1730" s="9">
        <f>+'Info ELECTRONORTE'!K1698</f>
        <v>13</v>
      </c>
      <c r="H1730" s="9" t="str">
        <f>+'Info ELECTRONORTE'!L1698</f>
        <v>Postes</v>
      </c>
      <c r="I1730" s="9" t="str">
        <f>+'Info ELECTRONORTE'!M1698</f>
        <v>Concreto</v>
      </c>
      <c r="J1730" s="9" t="str">
        <f>+'Info ELECTRONORTE'!N1698</f>
        <v>PPC19</v>
      </c>
      <c r="K1730" s="9" t="str">
        <f>+IF(B1730="MOD INV_2018","Según corresponda",VLOOKUP(J1730,SICODI!$G$3:$K$2404,2,FALSE))</f>
        <v>POSTE DE CONCRETO ARMADO DE 13/300/150/345</v>
      </c>
      <c r="L1730" s="142">
        <f t="shared" si="71"/>
        <v>0.52</v>
      </c>
    </row>
    <row r="1731" spans="1:12" x14ac:dyDescent="0.25">
      <c r="A1731" s="53">
        <f>+'Info ELECTRONORTE'!A1699</f>
        <v>1695</v>
      </c>
      <c r="B1731" s="26" t="str">
        <f t="shared" si="72"/>
        <v>SICODI</v>
      </c>
      <c r="C1731" s="9" t="str">
        <f>+'Info ELECTRONORTE'!B1699</f>
        <v>LAMBAYEQUE</v>
      </c>
      <c r="D1731" s="9" t="str">
        <f>+'Info ELECTRONORTE'!C1699</f>
        <v>CHICLAYO - FERREÑAFE</v>
      </c>
      <c r="E1731" s="9" t="str">
        <f>+'Info ELECTRONORTE'!D1699</f>
        <v>CHICLAYO</v>
      </c>
      <c r="F1731" s="9" t="str">
        <f>+'Info ELECTRONORTE'!I1699</f>
        <v>Media Tension</v>
      </c>
      <c r="G1731" s="9">
        <f>+'Info ELECTRONORTE'!K1699</f>
        <v>13</v>
      </c>
      <c r="H1731" s="9" t="str">
        <f>+'Info ELECTRONORTE'!L1699</f>
        <v>Postes</v>
      </c>
      <c r="I1731" s="9" t="str">
        <f>+'Info ELECTRONORTE'!M1699</f>
        <v>Concreto</v>
      </c>
      <c r="J1731" s="9" t="str">
        <f>+'Info ELECTRONORTE'!N1699</f>
        <v>PPC19</v>
      </c>
      <c r="K1731" s="9" t="str">
        <f>+IF(B1731="MOD INV_2018","Según corresponda",VLOOKUP(J1731,SICODI!$G$3:$K$2404,2,FALSE))</f>
        <v>POSTE DE CONCRETO ARMADO DE 13/300/150/345</v>
      </c>
      <c r="L1731" s="142">
        <f t="shared" si="71"/>
        <v>0.52</v>
      </c>
    </row>
    <row r="1732" spans="1:12" x14ac:dyDescent="0.25">
      <c r="A1732" s="53">
        <f>+'Info ELECTRONORTE'!A1700</f>
        <v>1696</v>
      </c>
      <c r="B1732" s="26" t="str">
        <f t="shared" si="72"/>
        <v>SICODI</v>
      </c>
      <c r="C1732" s="9" t="str">
        <f>+'Info ELECTRONORTE'!B1700</f>
        <v>LAMBAYEQUE</v>
      </c>
      <c r="D1732" s="9" t="str">
        <f>+'Info ELECTRONORTE'!C1700</f>
        <v>CHICLAYO - FERREÑAFE</v>
      </c>
      <c r="E1732" s="9" t="str">
        <f>+'Info ELECTRONORTE'!D1700</f>
        <v>CHICLAYO</v>
      </c>
      <c r="F1732" s="9" t="str">
        <f>+'Info ELECTRONORTE'!I1700</f>
        <v>Media Tension</v>
      </c>
      <c r="G1732" s="9">
        <f>+'Info ELECTRONORTE'!K1700</f>
        <v>13</v>
      </c>
      <c r="H1732" s="9" t="str">
        <f>+'Info ELECTRONORTE'!L1700</f>
        <v>Postes</v>
      </c>
      <c r="I1732" s="9" t="str">
        <f>+'Info ELECTRONORTE'!M1700</f>
        <v>Concreto</v>
      </c>
      <c r="J1732" s="9" t="str">
        <f>+'Info ELECTRONORTE'!N1700</f>
        <v>PPC19</v>
      </c>
      <c r="K1732" s="9" t="str">
        <f>+IF(B1732="MOD INV_2018","Según corresponda",VLOOKUP(J1732,SICODI!$G$3:$K$2404,2,FALSE))</f>
        <v>POSTE DE CONCRETO ARMADO DE 13/300/150/345</v>
      </c>
      <c r="L1732" s="142">
        <f t="shared" si="71"/>
        <v>0.52</v>
      </c>
    </row>
    <row r="1733" spans="1:12" x14ac:dyDescent="0.25">
      <c r="A1733" s="53">
        <f>+'Info ELECTRONORTE'!A1701</f>
        <v>1697</v>
      </c>
      <c r="B1733" s="26" t="str">
        <f t="shared" si="72"/>
        <v>SICODI</v>
      </c>
      <c r="C1733" s="9" t="str">
        <f>+'Info ELECTRONORTE'!B1701</f>
        <v>LAMBAYEQUE</v>
      </c>
      <c r="D1733" s="9" t="str">
        <f>+'Info ELECTRONORTE'!C1701</f>
        <v>CHICLAYO - FERREÑAFE</v>
      </c>
      <c r="E1733" s="9" t="str">
        <f>+'Info ELECTRONORTE'!D1701</f>
        <v>CHICLAYO</v>
      </c>
      <c r="F1733" s="9" t="str">
        <f>+'Info ELECTRONORTE'!I1701</f>
        <v>Media Tension</v>
      </c>
      <c r="G1733" s="9">
        <f>+'Info ELECTRONORTE'!K1701</f>
        <v>13</v>
      </c>
      <c r="H1733" s="9" t="str">
        <f>+'Info ELECTRONORTE'!L1701</f>
        <v>Postes</v>
      </c>
      <c r="I1733" s="9" t="str">
        <f>+'Info ELECTRONORTE'!M1701</f>
        <v>Concreto</v>
      </c>
      <c r="J1733" s="9" t="str">
        <f>+'Info ELECTRONORTE'!N1701</f>
        <v>PPC19</v>
      </c>
      <c r="K1733" s="9" t="str">
        <f>+IF(B1733="MOD INV_2018","Según corresponda",VLOOKUP(J1733,SICODI!$G$3:$K$2404,2,FALSE))</f>
        <v>POSTE DE CONCRETO ARMADO DE 13/300/150/345</v>
      </c>
      <c r="L1733" s="142">
        <f t="shared" si="71"/>
        <v>0.52</v>
      </c>
    </row>
    <row r="1734" spans="1:12" x14ac:dyDescent="0.25">
      <c r="A1734" s="53">
        <f>+'Info ELECTRONORTE'!A1702</f>
        <v>1698</v>
      </c>
      <c r="B1734" s="26" t="str">
        <f t="shared" si="72"/>
        <v>SICODI</v>
      </c>
      <c r="C1734" s="9" t="str">
        <f>+'Info ELECTRONORTE'!B1702</f>
        <v>LAMBAYEQUE</v>
      </c>
      <c r="D1734" s="9" t="str">
        <f>+'Info ELECTRONORTE'!C1702</f>
        <v>CHICLAYO - FERREÑAFE</v>
      </c>
      <c r="E1734" s="9" t="str">
        <f>+'Info ELECTRONORTE'!D1702</f>
        <v>CHICLAYO</v>
      </c>
      <c r="F1734" s="9" t="str">
        <f>+'Info ELECTRONORTE'!I1702</f>
        <v>Media Tension</v>
      </c>
      <c r="G1734" s="9">
        <f>+'Info ELECTRONORTE'!K1702</f>
        <v>13</v>
      </c>
      <c r="H1734" s="9" t="str">
        <f>+'Info ELECTRONORTE'!L1702</f>
        <v>Postes</v>
      </c>
      <c r="I1734" s="9" t="str">
        <f>+'Info ELECTRONORTE'!M1702</f>
        <v>Concreto</v>
      </c>
      <c r="J1734" s="9" t="str">
        <f>+'Info ELECTRONORTE'!N1702</f>
        <v>PPC19</v>
      </c>
      <c r="K1734" s="9" t="str">
        <f>+IF(B1734="MOD INV_2018","Según corresponda",VLOOKUP(J1734,SICODI!$G$3:$K$2404,2,FALSE))</f>
        <v>POSTE DE CONCRETO ARMADO DE 13/300/150/345</v>
      </c>
      <c r="L1734" s="142">
        <f t="shared" si="71"/>
        <v>0.52</v>
      </c>
    </row>
    <row r="1735" spans="1:12" x14ac:dyDescent="0.25">
      <c r="A1735" s="53">
        <f>+'Info ELECTRONORTE'!A1703</f>
        <v>1699</v>
      </c>
      <c r="B1735" s="26" t="str">
        <f t="shared" si="72"/>
        <v>SICODI</v>
      </c>
      <c r="C1735" s="9" t="str">
        <f>+'Info ELECTRONORTE'!B1703</f>
        <v>LAMBAYEQUE</v>
      </c>
      <c r="D1735" s="9" t="str">
        <f>+'Info ELECTRONORTE'!C1703</f>
        <v>CHICLAYO - FERREÑAFE</v>
      </c>
      <c r="E1735" s="9" t="str">
        <f>+'Info ELECTRONORTE'!D1703</f>
        <v>CHICLAYO</v>
      </c>
      <c r="F1735" s="9" t="str">
        <f>+'Info ELECTRONORTE'!I1703</f>
        <v>Media Tension</v>
      </c>
      <c r="G1735" s="9">
        <f>+'Info ELECTRONORTE'!K1703</f>
        <v>13</v>
      </c>
      <c r="H1735" s="9" t="str">
        <f>+'Info ELECTRONORTE'!L1703</f>
        <v>Postes</v>
      </c>
      <c r="I1735" s="9" t="str">
        <f>+'Info ELECTRONORTE'!M1703</f>
        <v>Concreto</v>
      </c>
      <c r="J1735" s="9" t="str">
        <f>+'Info ELECTRONORTE'!N1703</f>
        <v>PPC19</v>
      </c>
      <c r="K1735" s="9" t="str">
        <f>+IF(B1735="MOD INV_2018","Según corresponda",VLOOKUP(J1735,SICODI!$G$3:$K$2404,2,FALSE))</f>
        <v>POSTE DE CONCRETO ARMADO DE 13/300/150/345</v>
      </c>
      <c r="L1735" s="142">
        <f t="shared" si="71"/>
        <v>0.52</v>
      </c>
    </row>
    <row r="1736" spans="1:12" x14ac:dyDescent="0.25">
      <c r="A1736" s="53">
        <f>+'Info ELECTRONORTE'!A1704</f>
        <v>1700</v>
      </c>
      <c r="B1736" s="26" t="str">
        <f t="shared" si="72"/>
        <v>SICODI</v>
      </c>
      <c r="C1736" s="9" t="str">
        <f>+'Info ELECTRONORTE'!B1704</f>
        <v>LAMBAYEQUE</v>
      </c>
      <c r="D1736" s="9" t="str">
        <f>+'Info ELECTRONORTE'!C1704</f>
        <v>CHICLAYO - FERREÑAFE</v>
      </c>
      <c r="E1736" s="9" t="str">
        <f>+'Info ELECTRONORTE'!D1704</f>
        <v>CHICLAYO</v>
      </c>
      <c r="F1736" s="9" t="str">
        <f>+'Info ELECTRONORTE'!I1704</f>
        <v>Media Tension</v>
      </c>
      <c r="G1736" s="9">
        <f>+'Info ELECTRONORTE'!K1704</f>
        <v>13</v>
      </c>
      <c r="H1736" s="9" t="str">
        <f>+'Info ELECTRONORTE'!L1704</f>
        <v>Postes</v>
      </c>
      <c r="I1736" s="9" t="str">
        <f>+'Info ELECTRONORTE'!M1704</f>
        <v>Concreto</v>
      </c>
      <c r="J1736" s="9" t="str">
        <f>+'Info ELECTRONORTE'!N1704</f>
        <v>PPC19</v>
      </c>
      <c r="K1736" s="9" t="str">
        <f>+IF(B1736="MOD INV_2018","Según corresponda",VLOOKUP(J1736,SICODI!$G$3:$K$2404,2,FALSE))</f>
        <v>POSTE DE CONCRETO ARMADO DE 13/300/150/345</v>
      </c>
      <c r="L1736" s="142">
        <f t="shared" si="71"/>
        <v>0.52</v>
      </c>
    </row>
    <row r="1737" spans="1:12" x14ac:dyDescent="0.25">
      <c r="A1737" s="53">
        <f>+'Info ELECTRONORTE'!A1705</f>
        <v>1701</v>
      </c>
      <c r="B1737" s="26" t="str">
        <f t="shared" si="72"/>
        <v>SICODI</v>
      </c>
      <c r="C1737" s="9" t="str">
        <f>+'Info ELECTRONORTE'!B1705</f>
        <v>LAMBAYEQUE</v>
      </c>
      <c r="D1737" s="9" t="str">
        <f>+'Info ELECTRONORTE'!C1705</f>
        <v>CHICLAYO - FERREÑAFE</v>
      </c>
      <c r="E1737" s="9" t="str">
        <f>+'Info ELECTRONORTE'!D1705</f>
        <v>CHICLAYO</v>
      </c>
      <c r="F1737" s="9" t="str">
        <f>+'Info ELECTRONORTE'!I1705</f>
        <v>Media Tension</v>
      </c>
      <c r="G1737" s="9">
        <f>+'Info ELECTRONORTE'!K1705</f>
        <v>13</v>
      </c>
      <c r="H1737" s="9" t="str">
        <f>+'Info ELECTRONORTE'!L1705</f>
        <v>Postes</v>
      </c>
      <c r="I1737" s="9" t="str">
        <f>+'Info ELECTRONORTE'!M1705</f>
        <v>Concreto</v>
      </c>
      <c r="J1737" s="9" t="str">
        <f>+'Info ELECTRONORTE'!N1705</f>
        <v>PPC19</v>
      </c>
      <c r="K1737" s="9" t="str">
        <f>+IF(B1737="MOD INV_2018","Según corresponda",VLOOKUP(J1737,SICODI!$G$3:$K$2404,2,FALSE))</f>
        <v>POSTE DE CONCRETO ARMADO DE 13/300/150/345</v>
      </c>
      <c r="L1737" s="142">
        <f t="shared" si="71"/>
        <v>0.52</v>
      </c>
    </row>
    <row r="1738" spans="1:12" x14ac:dyDescent="0.25">
      <c r="A1738" s="53">
        <f>+'Info ELECTRONORTE'!A1706</f>
        <v>1702</v>
      </c>
      <c r="B1738" s="26" t="str">
        <f t="shared" si="72"/>
        <v>SICODI</v>
      </c>
      <c r="C1738" s="9" t="str">
        <f>+'Info ELECTRONORTE'!B1706</f>
        <v>LAMBAYEQUE</v>
      </c>
      <c r="D1738" s="9" t="str">
        <f>+'Info ELECTRONORTE'!C1706</f>
        <v>CHICLAYO - FERREÑAFE</v>
      </c>
      <c r="E1738" s="9" t="str">
        <f>+'Info ELECTRONORTE'!D1706</f>
        <v>CHICLAYO</v>
      </c>
      <c r="F1738" s="9" t="str">
        <f>+'Info ELECTRONORTE'!I1706</f>
        <v>Media Tension</v>
      </c>
      <c r="G1738" s="9">
        <f>+'Info ELECTRONORTE'!K1706</f>
        <v>13</v>
      </c>
      <c r="H1738" s="9" t="str">
        <f>+'Info ELECTRONORTE'!L1706</f>
        <v>Postes</v>
      </c>
      <c r="I1738" s="9" t="str">
        <f>+'Info ELECTRONORTE'!M1706</f>
        <v>Concreto</v>
      </c>
      <c r="J1738" s="9" t="str">
        <f>+'Info ELECTRONORTE'!N1706</f>
        <v>PPC19</v>
      </c>
      <c r="K1738" s="9" t="str">
        <f>+IF(B1738="MOD INV_2018","Según corresponda",VLOOKUP(J1738,SICODI!$G$3:$K$2404,2,FALSE))</f>
        <v>POSTE DE CONCRETO ARMADO DE 13/300/150/345</v>
      </c>
      <c r="L1738" s="142">
        <f t="shared" si="71"/>
        <v>0.52</v>
      </c>
    </row>
    <row r="1739" spans="1:12" x14ac:dyDescent="0.25">
      <c r="A1739" s="53">
        <f>+'Info ELECTRONORTE'!A1707</f>
        <v>1703</v>
      </c>
      <c r="B1739" s="26" t="str">
        <f t="shared" si="72"/>
        <v>SICODI</v>
      </c>
      <c r="C1739" s="9" t="str">
        <f>+'Info ELECTRONORTE'!B1707</f>
        <v>LAMBAYEQUE</v>
      </c>
      <c r="D1739" s="9" t="str">
        <f>+'Info ELECTRONORTE'!C1707</f>
        <v>CHICLAYO - FERREÑAFE</v>
      </c>
      <c r="E1739" s="9" t="str">
        <f>+'Info ELECTRONORTE'!D1707</f>
        <v>CHICLAYO</v>
      </c>
      <c r="F1739" s="9" t="str">
        <f>+'Info ELECTRONORTE'!I1707</f>
        <v>Media Tension</v>
      </c>
      <c r="G1739" s="9">
        <f>+'Info ELECTRONORTE'!K1707</f>
        <v>13</v>
      </c>
      <c r="H1739" s="9" t="str">
        <f>+'Info ELECTRONORTE'!L1707</f>
        <v>Postes</v>
      </c>
      <c r="I1739" s="9" t="str">
        <f>+'Info ELECTRONORTE'!M1707</f>
        <v>Concreto</v>
      </c>
      <c r="J1739" s="9" t="str">
        <f>+'Info ELECTRONORTE'!N1707</f>
        <v>PPC19</v>
      </c>
      <c r="K1739" s="9" t="str">
        <f>+IF(B1739="MOD INV_2018","Según corresponda",VLOOKUP(J1739,SICODI!$G$3:$K$2404,2,FALSE))</f>
        <v>POSTE DE CONCRETO ARMADO DE 13/300/150/345</v>
      </c>
      <c r="L1739" s="142">
        <f t="shared" si="71"/>
        <v>0.52</v>
      </c>
    </row>
    <row r="1740" spans="1:12" x14ac:dyDescent="0.25">
      <c r="A1740" s="53">
        <f>+'Info ELECTRONORTE'!A1708</f>
        <v>1704</v>
      </c>
      <c r="B1740" s="26" t="str">
        <f t="shared" si="72"/>
        <v>SICODI</v>
      </c>
      <c r="C1740" s="9" t="str">
        <f>+'Info ELECTRONORTE'!B1708</f>
        <v>LAMBAYEQUE</v>
      </c>
      <c r="D1740" s="9" t="str">
        <f>+'Info ELECTRONORTE'!C1708</f>
        <v>CHICLAYO - FERREÑAFE</v>
      </c>
      <c r="E1740" s="9" t="str">
        <f>+'Info ELECTRONORTE'!D1708</f>
        <v>CHICLAYO</v>
      </c>
      <c r="F1740" s="9" t="str">
        <f>+'Info ELECTRONORTE'!I1708</f>
        <v>Media Tension</v>
      </c>
      <c r="G1740" s="9">
        <f>+'Info ELECTRONORTE'!K1708</f>
        <v>13</v>
      </c>
      <c r="H1740" s="9" t="str">
        <f>+'Info ELECTRONORTE'!L1708</f>
        <v>Postes</v>
      </c>
      <c r="I1740" s="9" t="str">
        <f>+'Info ELECTRONORTE'!M1708</f>
        <v>Concreto</v>
      </c>
      <c r="J1740" s="9" t="str">
        <f>+'Info ELECTRONORTE'!N1708</f>
        <v>PPC19</v>
      </c>
      <c r="K1740" s="9" t="str">
        <f>+IF(B1740="MOD INV_2018","Según corresponda",VLOOKUP(J1740,SICODI!$G$3:$K$2404,2,FALSE))</f>
        <v>POSTE DE CONCRETO ARMADO DE 13/300/150/345</v>
      </c>
      <c r="L1740" s="142">
        <f t="shared" si="71"/>
        <v>0.52</v>
      </c>
    </row>
    <row r="1741" spans="1:12" x14ac:dyDescent="0.25">
      <c r="A1741" s="53">
        <f>+'Info ELECTRONORTE'!A1709</f>
        <v>1705</v>
      </c>
      <c r="B1741" s="26" t="str">
        <f t="shared" si="72"/>
        <v>SICODI</v>
      </c>
      <c r="C1741" s="9" t="str">
        <f>+'Info ELECTRONORTE'!B1709</f>
        <v>LAMBAYEQUE</v>
      </c>
      <c r="D1741" s="9" t="str">
        <f>+'Info ELECTRONORTE'!C1709</f>
        <v>CHICLAYO - FERREÑAFE</v>
      </c>
      <c r="E1741" s="9" t="str">
        <f>+'Info ELECTRONORTE'!D1709</f>
        <v>CHICLAYO</v>
      </c>
      <c r="F1741" s="9" t="str">
        <f>+'Info ELECTRONORTE'!I1709</f>
        <v>Media Tension</v>
      </c>
      <c r="G1741" s="9">
        <f>+'Info ELECTRONORTE'!K1709</f>
        <v>13</v>
      </c>
      <c r="H1741" s="9" t="str">
        <f>+'Info ELECTRONORTE'!L1709</f>
        <v>Postes</v>
      </c>
      <c r="I1741" s="9" t="str">
        <f>+'Info ELECTRONORTE'!M1709</f>
        <v>Concreto</v>
      </c>
      <c r="J1741" s="9" t="str">
        <f>+'Info ELECTRONORTE'!N1709</f>
        <v>PPC19</v>
      </c>
      <c r="K1741" s="9" t="str">
        <f>+IF(B1741="MOD INV_2018","Según corresponda",VLOOKUP(J1741,SICODI!$G$3:$K$2404,2,FALSE))</f>
        <v>POSTE DE CONCRETO ARMADO DE 13/300/150/345</v>
      </c>
      <c r="L1741" s="142">
        <f t="shared" si="71"/>
        <v>0.52</v>
      </c>
    </row>
    <row r="1742" spans="1:12" x14ac:dyDescent="0.25">
      <c r="A1742" s="53">
        <f>+'Info ELECTRONORTE'!A1710</f>
        <v>1706</v>
      </c>
      <c r="B1742" s="26" t="str">
        <f t="shared" si="72"/>
        <v>SICODI</v>
      </c>
      <c r="C1742" s="9" t="str">
        <f>+'Info ELECTRONORTE'!B1710</f>
        <v>LAMBAYEQUE</v>
      </c>
      <c r="D1742" s="9" t="str">
        <f>+'Info ELECTRONORTE'!C1710</f>
        <v>CHICLAYO - FERREÑAFE</v>
      </c>
      <c r="E1742" s="9" t="str">
        <f>+'Info ELECTRONORTE'!D1710</f>
        <v>CHICLAYO</v>
      </c>
      <c r="F1742" s="9" t="str">
        <f>+'Info ELECTRONORTE'!I1710</f>
        <v>Media Tension</v>
      </c>
      <c r="G1742" s="9">
        <f>+'Info ELECTRONORTE'!K1710</f>
        <v>13</v>
      </c>
      <c r="H1742" s="9" t="str">
        <f>+'Info ELECTRONORTE'!L1710</f>
        <v>Postes</v>
      </c>
      <c r="I1742" s="9" t="str">
        <f>+'Info ELECTRONORTE'!M1710</f>
        <v>Concreto</v>
      </c>
      <c r="J1742" s="9" t="str">
        <f>+'Info ELECTRONORTE'!N1710</f>
        <v>PPC19</v>
      </c>
      <c r="K1742" s="9" t="str">
        <f>+IF(B1742="MOD INV_2018","Según corresponda",VLOOKUP(J1742,SICODI!$G$3:$K$2404,2,FALSE))</f>
        <v>POSTE DE CONCRETO ARMADO DE 13/300/150/345</v>
      </c>
      <c r="L1742" s="142">
        <f t="shared" si="71"/>
        <v>0.52</v>
      </c>
    </row>
    <row r="1743" spans="1:12" x14ac:dyDescent="0.25">
      <c r="A1743" s="53">
        <f>+'Info ELECTRONORTE'!A1711</f>
        <v>1707</v>
      </c>
      <c r="B1743" s="26" t="str">
        <f t="shared" si="72"/>
        <v>SICODI</v>
      </c>
      <c r="C1743" s="9" t="str">
        <f>+'Info ELECTRONORTE'!B1711</f>
        <v>LAMBAYEQUE</v>
      </c>
      <c r="D1743" s="9" t="str">
        <f>+'Info ELECTRONORTE'!C1711</f>
        <v>CHICLAYO - FERREÑAFE</v>
      </c>
      <c r="E1743" s="9" t="str">
        <f>+'Info ELECTRONORTE'!D1711</f>
        <v>CHICLAYO</v>
      </c>
      <c r="F1743" s="9" t="str">
        <f>+'Info ELECTRONORTE'!I1711</f>
        <v>Media Tension</v>
      </c>
      <c r="G1743" s="9">
        <f>+'Info ELECTRONORTE'!K1711</f>
        <v>13</v>
      </c>
      <c r="H1743" s="9" t="str">
        <f>+'Info ELECTRONORTE'!L1711</f>
        <v>Postes</v>
      </c>
      <c r="I1743" s="9" t="str">
        <f>+'Info ELECTRONORTE'!M1711</f>
        <v>Concreto</v>
      </c>
      <c r="J1743" s="9" t="str">
        <f>+'Info ELECTRONORTE'!N1711</f>
        <v>PPC19</v>
      </c>
      <c r="K1743" s="9" t="str">
        <f>+IF(B1743="MOD INV_2018","Según corresponda",VLOOKUP(J1743,SICODI!$G$3:$K$2404,2,FALSE))</f>
        <v>POSTE DE CONCRETO ARMADO DE 13/300/150/345</v>
      </c>
      <c r="L1743" s="142">
        <f t="shared" si="71"/>
        <v>0.52</v>
      </c>
    </row>
    <row r="1744" spans="1:12" x14ac:dyDescent="0.25">
      <c r="A1744" s="53">
        <f>+'Info ELECTRONORTE'!A1712</f>
        <v>1708</v>
      </c>
      <c r="B1744" s="26" t="str">
        <f t="shared" si="72"/>
        <v>SICODI</v>
      </c>
      <c r="C1744" s="9" t="str">
        <f>+'Info ELECTRONORTE'!B1712</f>
        <v>LAMBAYEQUE</v>
      </c>
      <c r="D1744" s="9" t="str">
        <f>+'Info ELECTRONORTE'!C1712</f>
        <v>CHICLAYO - FERREÑAFE</v>
      </c>
      <c r="E1744" s="9" t="str">
        <f>+'Info ELECTRONORTE'!D1712</f>
        <v>CHICLAYO</v>
      </c>
      <c r="F1744" s="9" t="str">
        <f>+'Info ELECTRONORTE'!I1712</f>
        <v>Media Tension</v>
      </c>
      <c r="G1744" s="9">
        <f>+'Info ELECTRONORTE'!K1712</f>
        <v>13</v>
      </c>
      <c r="H1744" s="9" t="str">
        <f>+'Info ELECTRONORTE'!L1712</f>
        <v>Postes</v>
      </c>
      <c r="I1744" s="9" t="str">
        <f>+'Info ELECTRONORTE'!M1712</f>
        <v>Concreto</v>
      </c>
      <c r="J1744" s="9" t="str">
        <f>+'Info ELECTRONORTE'!N1712</f>
        <v>PPC19</v>
      </c>
      <c r="K1744" s="9" t="str">
        <f>+IF(B1744="MOD INV_2018","Según corresponda",VLOOKUP(J1744,SICODI!$G$3:$K$2404,2,FALSE))</f>
        <v>POSTE DE CONCRETO ARMADO DE 13/300/150/345</v>
      </c>
      <c r="L1744" s="142">
        <f t="shared" si="71"/>
        <v>0.52</v>
      </c>
    </row>
    <row r="1745" spans="1:12" x14ac:dyDescent="0.25">
      <c r="A1745" s="53">
        <f>+'Info ELECTRONORTE'!A1713</f>
        <v>1709</v>
      </c>
      <c r="B1745" s="26" t="str">
        <f t="shared" si="72"/>
        <v>SICODI</v>
      </c>
      <c r="C1745" s="9" t="str">
        <f>+'Info ELECTRONORTE'!B1713</f>
        <v>LAMBAYEQUE</v>
      </c>
      <c r="D1745" s="9" t="str">
        <f>+'Info ELECTRONORTE'!C1713</f>
        <v>CHICLAYO - FERREÑAFE</v>
      </c>
      <c r="E1745" s="9" t="str">
        <f>+'Info ELECTRONORTE'!D1713</f>
        <v>CHICLAYO</v>
      </c>
      <c r="F1745" s="9" t="str">
        <f>+'Info ELECTRONORTE'!I1713</f>
        <v>Media Tension</v>
      </c>
      <c r="G1745" s="9">
        <f>+'Info ELECTRONORTE'!K1713</f>
        <v>13</v>
      </c>
      <c r="H1745" s="9" t="str">
        <f>+'Info ELECTRONORTE'!L1713</f>
        <v>Postes</v>
      </c>
      <c r="I1745" s="9" t="str">
        <f>+'Info ELECTRONORTE'!M1713</f>
        <v>Concreto</v>
      </c>
      <c r="J1745" s="9" t="str">
        <f>+'Info ELECTRONORTE'!N1713</f>
        <v>PPC19</v>
      </c>
      <c r="K1745" s="9" t="str">
        <f>+IF(B1745="MOD INV_2018","Según corresponda",VLOOKUP(J1745,SICODI!$G$3:$K$2404,2,FALSE))</f>
        <v>POSTE DE CONCRETO ARMADO DE 13/300/150/345</v>
      </c>
      <c r="L1745" s="142">
        <f t="shared" si="71"/>
        <v>0.52</v>
      </c>
    </row>
    <row r="1746" spans="1:12" x14ac:dyDescent="0.25">
      <c r="A1746" s="53">
        <f>+'Info ELECTRONORTE'!A1714</f>
        <v>1710</v>
      </c>
      <c r="B1746" s="26" t="str">
        <f t="shared" si="72"/>
        <v>SICODI</v>
      </c>
      <c r="C1746" s="9" t="str">
        <f>+'Info ELECTRONORTE'!B1714</f>
        <v>LAMBAYEQUE</v>
      </c>
      <c r="D1746" s="9" t="str">
        <f>+'Info ELECTRONORTE'!C1714</f>
        <v>CHICLAYO - FERREÑAFE</v>
      </c>
      <c r="E1746" s="9" t="str">
        <f>+'Info ELECTRONORTE'!D1714</f>
        <v>CHICLAYO</v>
      </c>
      <c r="F1746" s="9" t="str">
        <f>+'Info ELECTRONORTE'!I1714</f>
        <v>Media Tension</v>
      </c>
      <c r="G1746" s="9">
        <f>+'Info ELECTRONORTE'!K1714</f>
        <v>13</v>
      </c>
      <c r="H1746" s="9" t="str">
        <f>+'Info ELECTRONORTE'!L1714</f>
        <v>Postes</v>
      </c>
      <c r="I1746" s="9" t="str">
        <f>+'Info ELECTRONORTE'!M1714</f>
        <v>Concreto</v>
      </c>
      <c r="J1746" s="9" t="str">
        <f>+'Info ELECTRONORTE'!N1714</f>
        <v>PPC19</v>
      </c>
      <c r="K1746" s="9" t="str">
        <f>+IF(B1746="MOD INV_2018","Según corresponda",VLOOKUP(J1746,SICODI!$G$3:$K$2404,2,FALSE))</f>
        <v>POSTE DE CONCRETO ARMADO DE 13/300/150/345</v>
      </c>
      <c r="L1746" s="142">
        <f t="shared" si="71"/>
        <v>0.52</v>
      </c>
    </row>
    <row r="1747" spans="1:12" x14ac:dyDescent="0.25">
      <c r="A1747" s="53">
        <f>+'Info ELECTRONORTE'!A1715</f>
        <v>1711</v>
      </c>
      <c r="B1747" s="26" t="str">
        <f t="shared" si="72"/>
        <v>SICODI</v>
      </c>
      <c r="C1747" s="9" t="str">
        <f>+'Info ELECTRONORTE'!B1715</f>
        <v>LAMBAYEQUE</v>
      </c>
      <c r="D1747" s="9" t="str">
        <f>+'Info ELECTRONORTE'!C1715</f>
        <v>CHICLAYO - FERREÑAFE</v>
      </c>
      <c r="E1747" s="9" t="str">
        <f>+'Info ELECTRONORTE'!D1715</f>
        <v>CHICLAYO</v>
      </c>
      <c r="F1747" s="9" t="str">
        <f>+'Info ELECTRONORTE'!I1715</f>
        <v>Media Tension</v>
      </c>
      <c r="G1747" s="9">
        <f>+'Info ELECTRONORTE'!K1715</f>
        <v>13</v>
      </c>
      <c r="H1747" s="9" t="str">
        <f>+'Info ELECTRONORTE'!L1715</f>
        <v>Postes</v>
      </c>
      <c r="I1747" s="9" t="str">
        <f>+'Info ELECTRONORTE'!M1715</f>
        <v>Concreto</v>
      </c>
      <c r="J1747" s="9" t="str">
        <f>+'Info ELECTRONORTE'!N1715</f>
        <v>PPC19</v>
      </c>
      <c r="K1747" s="9" t="str">
        <f>+IF(B1747="MOD INV_2018","Según corresponda",VLOOKUP(J1747,SICODI!$G$3:$K$2404,2,FALSE))</f>
        <v>POSTE DE CONCRETO ARMADO DE 13/300/150/345</v>
      </c>
      <c r="L1747" s="142">
        <f t="shared" si="71"/>
        <v>0.52</v>
      </c>
    </row>
    <row r="1748" spans="1:12" x14ac:dyDescent="0.25">
      <c r="A1748" s="53">
        <f>+'Info ELECTRONORTE'!A1716</f>
        <v>1712</v>
      </c>
      <c r="B1748" s="26" t="str">
        <f t="shared" si="72"/>
        <v>SICODI</v>
      </c>
      <c r="C1748" s="9" t="str">
        <f>+'Info ELECTRONORTE'!B1716</f>
        <v>LAMBAYEQUE</v>
      </c>
      <c r="D1748" s="9" t="str">
        <f>+'Info ELECTRONORTE'!C1716</f>
        <v>CHICLAYO - FERREÑAFE</v>
      </c>
      <c r="E1748" s="9" t="str">
        <f>+'Info ELECTRONORTE'!D1716</f>
        <v>CHICLAYO</v>
      </c>
      <c r="F1748" s="9" t="str">
        <f>+'Info ELECTRONORTE'!I1716</f>
        <v>Media Tension</v>
      </c>
      <c r="G1748" s="9">
        <f>+'Info ELECTRONORTE'!K1716</f>
        <v>13</v>
      </c>
      <c r="H1748" s="9" t="str">
        <f>+'Info ELECTRONORTE'!L1716</f>
        <v>Postes</v>
      </c>
      <c r="I1748" s="9" t="str">
        <f>+'Info ELECTRONORTE'!M1716</f>
        <v>Concreto</v>
      </c>
      <c r="J1748" s="9" t="str">
        <f>+'Info ELECTRONORTE'!N1716</f>
        <v>PPC19</v>
      </c>
      <c r="K1748" s="9" t="str">
        <f>+IF(B1748="MOD INV_2018","Según corresponda",VLOOKUP(J1748,SICODI!$G$3:$K$2404,2,FALSE))</f>
        <v>POSTE DE CONCRETO ARMADO DE 13/300/150/345</v>
      </c>
      <c r="L1748" s="142">
        <f t="shared" si="71"/>
        <v>0.52</v>
      </c>
    </row>
    <row r="1749" spans="1:12" x14ac:dyDescent="0.25">
      <c r="A1749" s="53">
        <f>+'Info ELECTRONORTE'!A1717</f>
        <v>1713</v>
      </c>
      <c r="B1749" s="26" t="str">
        <f t="shared" si="72"/>
        <v>SICODI</v>
      </c>
      <c r="C1749" s="9" t="str">
        <f>+'Info ELECTRONORTE'!B1717</f>
        <v>LAMBAYEQUE</v>
      </c>
      <c r="D1749" s="9" t="str">
        <f>+'Info ELECTRONORTE'!C1717</f>
        <v>CHICLAYO - FERREÑAFE</v>
      </c>
      <c r="E1749" s="9" t="str">
        <f>+'Info ELECTRONORTE'!D1717</f>
        <v>CHICLAYO</v>
      </c>
      <c r="F1749" s="9" t="str">
        <f>+'Info ELECTRONORTE'!I1717</f>
        <v>Media Tension</v>
      </c>
      <c r="G1749" s="9">
        <f>+'Info ELECTRONORTE'!K1717</f>
        <v>13</v>
      </c>
      <c r="H1749" s="9" t="str">
        <f>+'Info ELECTRONORTE'!L1717</f>
        <v>Postes</v>
      </c>
      <c r="I1749" s="9" t="str">
        <f>+'Info ELECTRONORTE'!M1717</f>
        <v>Concreto</v>
      </c>
      <c r="J1749" s="9" t="str">
        <f>+'Info ELECTRONORTE'!N1717</f>
        <v>PPC19</v>
      </c>
      <c r="K1749" s="9" t="str">
        <f>+IF(B1749="MOD INV_2018","Según corresponda",VLOOKUP(J1749,SICODI!$G$3:$K$2404,2,FALSE))</f>
        <v>POSTE DE CONCRETO ARMADO DE 13/300/150/345</v>
      </c>
      <c r="L1749" s="142">
        <f t="shared" si="71"/>
        <v>0.52</v>
      </c>
    </row>
    <row r="1750" spans="1:12" x14ac:dyDescent="0.25">
      <c r="A1750" s="53">
        <f>+'Info ELECTRONORTE'!A1718</f>
        <v>1714</v>
      </c>
      <c r="B1750" s="26" t="str">
        <f t="shared" si="72"/>
        <v>SICODI</v>
      </c>
      <c r="C1750" s="9" t="str">
        <f>+'Info ELECTRONORTE'!B1718</f>
        <v>LAMBAYEQUE</v>
      </c>
      <c r="D1750" s="9" t="str">
        <f>+'Info ELECTRONORTE'!C1718</f>
        <v>CHICLAYO - FERREÑAFE</v>
      </c>
      <c r="E1750" s="9" t="str">
        <f>+'Info ELECTRONORTE'!D1718</f>
        <v>CHICLAYO</v>
      </c>
      <c r="F1750" s="9" t="str">
        <f>+'Info ELECTRONORTE'!I1718</f>
        <v>Media Tension</v>
      </c>
      <c r="G1750" s="9">
        <f>+'Info ELECTRONORTE'!K1718</f>
        <v>13</v>
      </c>
      <c r="H1750" s="9" t="str">
        <f>+'Info ELECTRONORTE'!L1718</f>
        <v>Postes</v>
      </c>
      <c r="I1750" s="9" t="str">
        <f>+'Info ELECTRONORTE'!M1718</f>
        <v>Concreto</v>
      </c>
      <c r="J1750" s="9" t="str">
        <f>+'Info ELECTRONORTE'!N1718</f>
        <v>PPC19</v>
      </c>
      <c r="K1750" s="9" t="str">
        <f>+IF(B1750="MOD INV_2018","Según corresponda",VLOOKUP(J1750,SICODI!$G$3:$K$2404,2,FALSE))</f>
        <v>POSTE DE CONCRETO ARMADO DE 13/300/150/345</v>
      </c>
      <c r="L1750" s="142">
        <f t="shared" si="71"/>
        <v>0.52</v>
      </c>
    </row>
    <row r="1751" spans="1:12" x14ac:dyDescent="0.25">
      <c r="A1751" s="53">
        <f>+'Info ELECTRONORTE'!A1719</f>
        <v>1715</v>
      </c>
      <c r="B1751" s="26" t="str">
        <f t="shared" si="72"/>
        <v>SICODI</v>
      </c>
      <c r="C1751" s="9" t="str">
        <f>+'Info ELECTRONORTE'!B1719</f>
        <v>LAMBAYEQUE</v>
      </c>
      <c r="D1751" s="9" t="str">
        <f>+'Info ELECTRONORTE'!C1719</f>
        <v>CHICLAYO - FERREÑAFE</v>
      </c>
      <c r="E1751" s="9" t="str">
        <f>+'Info ELECTRONORTE'!D1719</f>
        <v>CHICLAYO</v>
      </c>
      <c r="F1751" s="9" t="str">
        <f>+'Info ELECTRONORTE'!I1719</f>
        <v>Media Tension</v>
      </c>
      <c r="G1751" s="9">
        <f>+'Info ELECTRONORTE'!K1719</f>
        <v>13</v>
      </c>
      <c r="H1751" s="9" t="str">
        <f>+'Info ELECTRONORTE'!L1719</f>
        <v>Postes</v>
      </c>
      <c r="I1751" s="9" t="str">
        <f>+'Info ELECTRONORTE'!M1719</f>
        <v>Concreto</v>
      </c>
      <c r="J1751" s="9" t="str">
        <f>+'Info ELECTRONORTE'!N1719</f>
        <v>PPC19</v>
      </c>
      <c r="K1751" s="9" t="str">
        <f>+IF(B1751="MOD INV_2018","Según corresponda",VLOOKUP(J1751,SICODI!$G$3:$K$2404,2,FALSE))</f>
        <v>POSTE DE CONCRETO ARMADO DE 13/300/150/345</v>
      </c>
      <c r="L1751" s="142">
        <f t="shared" si="71"/>
        <v>0.52</v>
      </c>
    </row>
    <row r="1752" spans="1:12" x14ac:dyDescent="0.25">
      <c r="A1752" s="53">
        <f>+'Info ELECTRONORTE'!A1720</f>
        <v>1716</v>
      </c>
      <c r="B1752" s="26" t="str">
        <f t="shared" si="72"/>
        <v>SICODI</v>
      </c>
      <c r="C1752" s="9" t="str">
        <f>+'Info ELECTRONORTE'!B1720</f>
        <v>LAMBAYEQUE</v>
      </c>
      <c r="D1752" s="9" t="str">
        <f>+'Info ELECTRONORTE'!C1720</f>
        <v>CHICLAYO - FERREÑAFE</v>
      </c>
      <c r="E1752" s="9" t="str">
        <f>+'Info ELECTRONORTE'!D1720</f>
        <v>CHICLAYO</v>
      </c>
      <c r="F1752" s="9" t="str">
        <f>+'Info ELECTRONORTE'!I1720</f>
        <v>Media Tension</v>
      </c>
      <c r="G1752" s="9">
        <f>+'Info ELECTRONORTE'!K1720</f>
        <v>13</v>
      </c>
      <c r="H1752" s="9" t="str">
        <f>+'Info ELECTRONORTE'!L1720</f>
        <v>Postes</v>
      </c>
      <c r="I1752" s="9" t="str">
        <f>+'Info ELECTRONORTE'!M1720</f>
        <v>Concreto</v>
      </c>
      <c r="J1752" s="9" t="str">
        <f>+'Info ELECTRONORTE'!N1720</f>
        <v>PPC19</v>
      </c>
      <c r="K1752" s="9" t="str">
        <f>+IF(B1752="MOD INV_2018","Según corresponda",VLOOKUP(J1752,SICODI!$G$3:$K$2404,2,FALSE))</f>
        <v>POSTE DE CONCRETO ARMADO DE 13/300/150/345</v>
      </c>
      <c r="L1752" s="142">
        <f t="shared" si="71"/>
        <v>0.52</v>
      </c>
    </row>
    <row r="1753" spans="1:12" x14ac:dyDescent="0.25">
      <c r="A1753" s="53">
        <f>+'Info ELECTRONORTE'!A1721</f>
        <v>1717</v>
      </c>
      <c r="B1753" s="26" t="str">
        <f t="shared" si="72"/>
        <v>SICODI</v>
      </c>
      <c r="C1753" s="9" t="str">
        <f>+'Info ELECTRONORTE'!B1721</f>
        <v>LAMBAYEQUE</v>
      </c>
      <c r="D1753" s="9" t="str">
        <f>+'Info ELECTRONORTE'!C1721</f>
        <v>CHICLAYO - FERREÑAFE</v>
      </c>
      <c r="E1753" s="9" t="str">
        <f>+'Info ELECTRONORTE'!D1721</f>
        <v>CHICLAYO</v>
      </c>
      <c r="F1753" s="9" t="str">
        <f>+'Info ELECTRONORTE'!I1721</f>
        <v>Media Tension</v>
      </c>
      <c r="G1753" s="9">
        <f>+'Info ELECTRONORTE'!K1721</f>
        <v>13</v>
      </c>
      <c r="H1753" s="9" t="str">
        <f>+'Info ELECTRONORTE'!L1721</f>
        <v>Postes</v>
      </c>
      <c r="I1753" s="9" t="str">
        <f>+'Info ELECTRONORTE'!M1721</f>
        <v>Concreto</v>
      </c>
      <c r="J1753" s="9" t="str">
        <f>+'Info ELECTRONORTE'!N1721</f>
        <v>PPC19</v>
      </c>
      <c r="K1753" s="9" t="str">
        <f>+IF(B1753="MOD INV_2018","Según corresponda",VLOOKUP(J1753,SICODI!$G$3:$K$2404,2,FALSE))</f>
        <v>POSTE DE CONCRETO ARMADO DE 13/300/150/345</v>
      </c>
      <c r="L1753" s="142">
        <f t="shared" si="71"/>
        <v>0.52</v>
      </c>
    </row>
    <row r="1754" spans="1:12" x14ac:dyDescent="0.25">
      <c r="A1754" s="53">
        <f>+'Info ELECTRONORTE'!A1722</f>
        <v>1718</v>
      </c>
      <c r="B1754" s="26" t="str">
        <f t="shared" si="72"/>
        <v>SICODI</v>
      </c>
      <c r="C1754" s="9" t="str">
        <f>+'Info ELECTRONORTE'!B1722</f>
        <v>LAMBAYEQUE</v>
      </c>
      <c r="D1754" s="9" t="str">
        <f>+'Info ELECTRONORTE'!C1722</f>
        <v>CHICLAYO - FERREÑAFE</v>
      </c>
      <c r="E1754" s="9" t="str">
        <f>+'Info ELECTRONORTE'!D1722</f>
        <v>CHICLAYO</v>
      </c>
      <c r="F1754" s="9" t="str">
        <f>+'Info ELECTRONORTE'!I1722</f>
        <v>Media Tension</v>
      </c>
      <c r="G1754" s="9">
        <f>+'Info ELECTRONORTE'!K1722</f>
        <v>13</v>
      </c>
      <c r="H1754" s="9" t="str">
        <f>+'Info ELECTRONORTE'!L1722</f>
        <v>Postes</v>
      </c>
      <c r="I1754" s="9" t="str">
        <f>+'Info ELECTRONORTE'!M1722</f>
        <v>Concreto</v>
      </c>
      <c r="J1754" s="9" t="str">
        <f>+'Info ELECTRONORTE'!N1722</f>
        <v>PPC19</v>
      </c>
      <c r="K1754" s="9" t="str">
        <f>+IF(B1754="MOD INV_2018","Según corresponda",VLOOKUP(J1754,SICODI!$G$3:$K$2404,2,FALSE))</f>
        <v>POSTE DE CONCRETO ARMADO DE 13/300/150/345</v>
      </c>
      <c r="L1754" s="142">
        <f t="shared" si="71"/>
        <v>0.52</v>
      </c>
    </row>
    <row r="1755" spans="1:12" x14ac:dyDescent="0.25">
      <c r="A1755" s="53">
        <f>+'Info ELECTRONORTE'!A1723</f>
        <v>1719</v>
      </c>
      <c r="B1755" s="26" t="str">
        <f t="shared" si="72"/>
        <v>SICODI</v>
      </c>
      <c r="C1755" s="9" t="str">
        <f>+'Info ELECTRONORTE'!B1723</f>
        <v>LAMBAYEQUE</v>
      </c>
      <c r="D1755" s="9" t="str">
        <f>+'Info ELECTRONORTE'!C1723</f>
        <v>CHICLAYO - FERREÑAFE</v>
      </c>
      <c r="E1755" s="9" t="str">
        <f>+'Info ELECTRONORTE'!D1723</f>
        <v>CHICLAYO</v>
      </c>
      <c r="F1755" s="9" t="str">
        <f>+'Info ELECTRONORTE'!I1723</f>
        <v>Media Tension</v>
      </c>
      <c r="G1755" s="9">
        <f>+'Info ELECTRONORTE'!K1723</f>
        <v>13</v>
      </c>
      <c r="H1755" s="9" t="str">
        <f>+'Info ELECTRONORTE'!L1723</f>
        <v>Postes</v>
      </c>
      <c r="I1755" s="9" t="str">
        <f>+'Info ELECTRONORTE'!M1723</f>
        <v>Concreto</v>
      </c>
      <c r="J1755" s="9" t="str">
        <f>+'Info ELECTRONORTE'!N1723</f>
        <v>PPC19</v>
      </c>
      <c r="K1755" s="9" t="str">
        <f>+IF(B1755="MOD INV_2018","Según corresponda",VLOOKUP(J1755,SICODI!$G$3:$K$2404,2,FALSE))</f>
        <v>POSTE DE CONCRETO ARMADO DE 13/300/150/345</v>
      </c>
      <c r="L1755" s="142">
        <f t="shared" si="71"/>
        <v>0.52</v>
      </c>
    </row>
    <row r="1756" spans="1:12" x14ac:dyDescent="0.25">
      <c r="A1756" s="53">
        <f>+'Info ELECTRONORTE'!A1724</f>
        <v>1720</v>
      </c>
      <c r="B1756" s="26" t="str">
        <f t="shared" si="72"/>
        <v>SICODI</v>
      </c>
      <c r="C1756" s="9" t="str">
        <f>+'Info ELECTRONORTE'!B1724</f>
        <v>LAMBAYEQUE</v>
      </c>
      <c r="D1756" s="9" t="str">
        <f>+'Info ELECTRONORTE'!C1724</f>
        <v>CHICLAYO - FERREÑAFE</v>
      </c>
      <c r="E1756" s="9" t="str">
        <f>+'Info ELECTRONORTE'!D1724</f>
        <v>CHICLAYO</v>
      </c>
      <c r="F1756" s="9" t="str">
        <f>+'Info ELECTRONORTE'!I1724</f>
        <v>Media Tension</v>
      </c>
      <c r="G1756" s="9">
        <f>+'Info ELECTRONORTE'!K1724</f>
        <v>13</v>
      </c>
      <c r="H1756" s="9" t="str">
        <f>+'Info ELECTRONORTE'!L1724</f>
        <v>Postes</v>
      </c>
      <c r="I1756" s="9" t="str">
        <f>+'Info ELECTRONORTE'!M1724</f>
        <v>Concreto</v>
      </c>
      <c r="J1756" s="9" t="str">
        <f>+'Info ELECTRONORTE'!N1724</f>
        <v>PPC19</v>
      </c>
      <c r="K1756" s="9" t="str">
        <f>+IF(B1756="MOD INV_2018","Según corresponda",VLOOKUP(J1756,SICODI!$G$3:$K$2404,2,FALSE))</f>
        <v>POSTE DE CONCRETO ARMADO DE 13/300/150/345</v>
      </c>
      <c r="L1756" s="142">
        <f t="shared" si="71"/>
        <v>0.52</v>
      </c>
    </row>
    <row r="1757" spans="1:12" x14ac:dyDescent="0.25">
      <c r="A1757" s="53">
        <f>+'Info ELECTRONORTE'!A1725</f>
        <v>1721</v>
      </c>
      <c r="B1757" s="26" t="str">
        <f t="shared" si="72"/>
        <v>SICODI</v>
      </c>
      <c r="C1757" s="9" t="str">
        <f>+'Info ELECTRONORTE'!B1725</f>
        <v>LAMBAYEQUE</v>
      </c>
      <c r="D1757" s="9" t="str">
        <f>+'Info ELECTRONORTE'!C1725</f>
        <v>CHICLAYO - FERREÑAFE</v>
      </c>
      <c r="E1757" s="9" t="str">
        <f>+'Info ELECTRONORTE'!D1725</f>
        <v>CHICLAYO</v>
      </c>
      <c r="F1757" s="9" t="str">
        <f>+'Info ELECTRONORTE'!I1725</f>
        <v>Media Tension</v>
      </c>
      <c r="G1757" s="9">
        <f>+'Info ELECTRONORTE'!K1725</f>
        <v>13</v>
      </c>
      <c r="H1757" s="9" t="str">
        <f>+'Info ELECTRONORTE'!L1725</f>
        <v>Postes</v>
      </c>
      <c r="I1757" s="9" t="str">
        <f>+'Info ELECTRONORTE'!M1725</f>
        <v>Concreto</v>
      </c>
      <c r="J1757" s="9" t="str">
        <f>+'Info ELECTRONORTE'!N1725</f>
        <v>PPC19</v>
      </c>
      <c r="K1757" s="9" t="str">
        <f>+IF(B1757="MOD INV_2018","Según corresponda",VLOOKUP(J1757,SICODI!$G$3:$K$2404,2,FALSE))</f>
        <v>POSTE DE CONCRETO ARMADO DE 13/300/150/345</v>
      </c>
      <c r="L1757" s="142">
        <f t="shared" si="71"/>
        <v>0.52</v>
      </c>
    </row>
    <row r="1758" spans="1:12" x14ac:dyDescent="0.25">
      <c r="A1758" s="53">
        <f>+'Info ELECTRONORTE'!A1726</f>
        <v>1722</v>
      </c>
      <c r="B1758" s="26" t="str">
        <f t="shared" si="72"/>
        <v>SICODI</v>
      </c>
      <c r="C1758" s="9" t="str">
        <f>+'Info ELECTRONORTE'!B1726</f>
        <v>LAMBAYEQUE</v>
      </c>
      <c r="D1758" s="9" t="str">
        <f>+'Info ELECTRONORTE'!C1726</f>
        <v>CHICLAYO - FERREÑAFE</v>
      </c>
      <c r="E1758" s="9" t="str">
        <f>+'Info ELECTRONORTE'!D1726</f>
        <v>CHICLAYO</v>
      </c>
      <c r="F1758" s="9" t="str">
        <f>+'Info ELECTRONORTE'!I1726</f>
        <v>Media Tension</v>
      </c>
      <c r="G1758" s="9">
        <f>+'Info ELECTRONORTE'!K1726</f>
        <v>13</v>
      </c>
      <c r="H1758" s="9" t="str">
        <f>+'Info ELECTRONORTE'!L1726</f>
        <v>Postes</v>
      </c>
      <c r="I1758" s="9" t="str">
        <f>+'Info ELECTRONORTE'!M1726</f>
        <v>Concreto</v>
      </c>
      <c r="J1758" s="9" t="str">
        <f>+'Info ELECTRONORTE'!N1726</f>
        <v>PPC19</v>
      </c>
      <c r="K1758" s="9" t="str">
        <f>+IF(B1758="MOD INV_2018","Según corresponda",VLOOKUP(J1758,SICODI!$G$3:$K$2404,2,FALSE))</f>
        <v>POSTE DE CONCRETO ARMADO DE 13/300/150/345</v>
      </c>
      <c r="L1758" s="142">
        <f t="shared" si="71"/>
        <v>0.52</v>
      </c>
    </row>
    <row r="1759" spans="1:12" x14ac:dyDescent="0.25">
      <c r="A1759" s="53">
        <f>+'Info ELECTRONORTE'!A1727</f>
        <v>1723</v>
      </c>
      <c r="B1759" s="26" t="str">
        <f t="shared" si="72"/>
        <v>SICODI</v>
      </c>
      <c r="C1759" s="9" t="str">
        <f>+'Info ELECTRONORTE'!B1727</f>
        <v>LAMBAYEQUE</v>
      </c>
      <c r="D1759" s="9" t="str">
        <f>+'Info ELECTRONORTE'!C1727</f>
        <v>CHICLAYO - FERREÑAFE</v>
      </c>
      <c r="E1759" s="9" t="str">
        <f>+'Info ELECTRONORTE'!D1727</f>
        <v>CHICLAYO</v>
      </c>
      <c r="F1759" s="9" t="str">
        <f>+'Info ELECTRONORTE'!I1727</f>
        <v>Media Tension</v>
      </c>
      <c r="G1759" s="9">
        <f>+'Info ELECTRONORTE'!K1727</f>
        <v>13</v>
      </c>
      <c r="H1759" s="9" t="str">
        <f>+'Info ELECTRONORTE'!L1727</f>
        <v>Postes</v>
      </c>
      <c r="I1759" s="9" t="str">
        <f>+'Info ELECTRONORTE'!M1727</f>
        <v>Concreto</v>
      </c>
      <c r="J1759" s="9" t="str">
        <f>+'Info ELECTRONORTE'!N1727</f>
        <v>PPC19</v>
      </c>
      <c r="K1759" s="9" t="str">
        <f>+IF(B1759="MOD INV_2018","Según corresponda",VLOOKUP(J1759,SICODI!$G$3:$K$2404,2,FALSE))</f>
        <v>POSTE DE CONCRETO ARMADO DE 13/300/150/345</v>
      </c>
      <c r="L1759" s="142">
        <f t="shared" si="71"/>
        <v>0.52</v>
      </c>
    </row>
    <row r="1760" spans="1:12" x14ac:dyDescent="0.25">
      <c r="A1760" s="53">
        <f>+'Info ELECTRONORTE'!A1728</f>
        <v>1724</v>
      </c>
      <c r="B1760" s="26" t="str">
        <f t="shared" si="72"/>
        <v>SICODI</v>
      </c>
      <c r="C1760" s="9" t="str">
        <f>+'Info ELECTRONORTE'!B1728</f>
        <v>LAMBAYEQUE</v>
      </c>
      <c r="D1760" s="9" t="str">
        <f>+'Info ELECTRONORTE'!C1728</f>
        <v>CHICLAYO - FERREÑAFE</v>
      </c>
      <c r="E1760" s="9" t="str">
        <f>+'Info ELECTRONORTE'!D1728</f>
        <v>CHICLAYO</v>
      </c>
      <c r="F1760" s="9" t="str">
        <f>+'Info ELECTRONORTE'!I1728</f>
        <v>Media Tension</v>
      </c>
      <c r="G1760" s="9">
        <f>+'Info ELECTRONORTE'!K1728</f>
        <v>13</v>
      </c>
      <c r="H1760" s="9" t="str">
        <f>+'Info ELECTRONORTE'!L1728</f>
        <v>Postes</v>
      </c>
      <c r="I1760" s="9" t="str">
        <f>+'Info ELECTRONORTE'!M1728</f>
        <v>Concreto</v>
      </c>
      <c r="J1760" s="9" t="str">
        <f>+'Info ELECTRONORTE'!N1728</f>
        <v>PPC19</v>
      </c>
      <c r="K1760" s="9" t="str">
        <f>+IF(B1760="MOD INV_2018","Según corresponda",VLOOKUP(J1760,SICODI!$G$3:$K$2404,2,FALSE))</f>
        <v>POSTE DE CONCRETO ARMADO DE 13/300/150/345</v>
      </c>
      <c r="L1760" s="142">
        <f t="shared" si="71"/>
        <v>0.52</v>
      </c>
    </row>
    <row r="1761" spans="1:12" x14ac:dyDescent="0.25">
      <c r="A1761" s="53">
        <f>+'Info ELECTRONORTE'!A1729</f>
        <v>1725</v>
      </c>
      <c r="B1761" s="26" t="str">
        <f t="shared" si="72"/>
        <v>SICODI</v>
      </c>
      <c r="C1761" s="9" t="str">
        <f>+'Info ELECTRONORTE'!B1729</f>
        <v>LAMBAYEQUE</v>
      </c>
      <c r="D1761" s="9" t="str">
        <f>+'Info ELECTRONORTE'!C1729</f>
        <v>CHICLAYO - FERREÑAFE</v>
      </c>
      <c r="E1761" s="9" t="str">
        <f>+'Info ELECTRONORTE'!D1729</f>
        <v>CHICLAYO</v>
      </c>
      <c r="F1761" s="9" t="str">
        <f>+'Info ELECTRONORTE'!I1729</f>
        <v>Media Tension</v>
      </c>
      <c r="G1761" s="9">
        <f>+'Info ELECTRONORTE'!K1729</f>
        <v>13</v>
      </c>
      <c r="H1761" s="9" t="str">
        <f>+'Info ELECTRONORTE'!L1729</f>
        <v>Postes</v>
      </c>
      <c r="I1761" s="9" t="str">
        <f>+'Info ELECTRONORTE'!M1729</f>
        <v>Concreto</v>
      </c>
      <c r="J1761" s="9" t="str">
        <f>+'Info ELECTRONORTE'!N1729</f>
        <v>PPC19</v>
      </c>
      <c r="K1761" s="9" t="str">
        <f>+IF(B1761="MOD INV_2018","Según corresponda",VLOOKUP(J1761,SICODI!$G$3:$K$2404,2,FALSE))</f>
        <v>POSTE DE CONCRETO ARMADO DE 13/300/150/345</v>
      </c>
      <c r="L1761" s="142">
        <f t="shared" si="71"/>
        <v>0.52</v>
      </c>
    </row>
    <row r="1762" spans="1:12" x14ac:dyDescent="0.25">
      <c r="A1762" s="53">
        <f>+'Info ELECTRONORTE'!A1730</f>
        <v>1726</v>
      </c>
      <c r="B1762" s="26" t="str">
        <f t="shared" si="72"/>
        <v>SICODI</v>
      </c>
      <c r="C1762" s="9" t="str">
        <f>+'Info ELECTRONORTE'!B1730</f>
        <v>LAMBAYEQUE</v>
      </c>
      <c r="D1762" s="9" t="str">
        <f>+'Info ELECTRONORTE'!C1730</f>
        <v>CHICLAYO - FERREÑAFE</v>
      </c>
      <c r="E1762" s="9" t="str">
        <f>+'Info ELECTRONORTE'!D1730</f>
        <v>CHICLAYO</v>
      </c>
      <c r="F1762" s="9" t="str">
        <f>+'Info ELECTRONORTE'!I1730</f>
        <v>Media Tension</v>
      </c>
      <c r="G1762" s="9">
        <f>+'Info ELECTRONORTE'!K1730</f>
        <v>13</v>
      </c>
      <c r="H1762" s="9" t="str">
        <f>+'Info ELECTRONORTE'!L1730</f>
        <v>Postes</v>
      </c>
      <c r="I1762" s="9" t="str">
        <f>+'Info ELECTRONORTE'!M1730</f>
        <v>Concreto</v>
      </c>
      <c r="J1762" s="9" t="str">
        <f>+'Info ELECTRONORTE'!N1730</f>
        <v>PPC19</v>
      </c>
      <c r="K1762" s="9" t="str">
        <f>+IF(B1762="MOD INV_2018","Según corresponda",VLOOKUP(J1762,SICODI!$G$3:$K$2404,2,FALSE))</f>
        <v>POSTE DE CONCRETO ARMADO DE 13/300/150/345</v>
      </c>
      <c r="L1762" s="142">
        <f t="shared" si="71"/>
        <v>0.52</v>
      </c>
    </row>
    <row r="1763" spans="1:12" x14ac:dyDescent="0.25">
      <c r="A1763" s="53">
        <f>+'Info ELECTRONORTE'!A1731</f>
        <v>1727</v>
      </c>
      <c r="B1763" s="26" t="str">
        <f t="shared" si="72"/>
        <v>SICODI</v>
      </c>
      <c r="C1763" s="9" t="str">
        <f>+'Info ELECTRONORTE'!B1731</f>
        <v>LAMBAYEQUE</v>
      </c>
      <c r="D1763" s="9" t="str">
        <f>+'Info ELECTRONORTE'!C1731</f>
        <v>CHICLAYO - FERREÑAFE</v>
      </c>
      <c r="E1763" s="9" t="str">
        <f>+'Info ELECTRONORTE'!D1731</f>
        <v>CHICLAYO</v>
      </c>
      <c r="F1763" s="9" t="str">
        <f>+'Info ELECTRONORTE'!I1731</f>
        <v>Media Tension</v>
      </c>
      <c r="G1763" s="9">
        <f>+'Info ELECTRONORTE'!K1731</f>
        <v>13</v>
      </c>
      <c r="H1763" s="9" t="str">
        <f>+'Info ELECTRONORTE'!L1731</f>
        <v>Postes</v>
      </c>
      <c r="I1763" s="9" t="str">
        <f>+'Info ELECTRONORTE'!M1731</f>
        <v>Concreto</v>
      </c>
      <c r="J1763" s="9" t="str">
        <f>+'Info ELECTRONORTE'!N1731</f>
        <v>PPC19</v>
      </c>
      <c r="K1763" s="9" t="str">
        <f>+IF(B1763="MOD INV_2018","Según corresponda",VLOOKUP(J1763,SICODI!$G$3:$K$2404,2,FALSE))</f>
        <v>POSTE DE CONCRETO ARMADO DE 13/300/150/345</v>
      </c>
      <c r="L1763" s="142">
        <f t="shared" si="71"/>
        <v>0.52</v>
      </c>
    </row>
    <row r="1764" spans="1:12" x14ac:dyDescent="0.25">
      <c r="A1764" s="53">
        <f>+'Info ELECTRONORTE'!A1732</f>
        <v>1728</v>
      </c>
      <c r="B1764" s="26" t="str">
        <f t="shared" si="72"/>
        <v>SICODI</v>
      </c>
      <c r="C1764" s="9" t="str">
        <f>+'Info ELECTRONORTE'!B1732</f>
        <v>LAMBAYEQUE</v>
      </c>
      <c r="D1764" s="9" t="str">
        <f>+'Info ELECTRONORTE'!C1732</f>
        <v>CHICLAYO - FERREÑAFE</v>
      </c>
      <c r="E1764" s="9" t="str">
        <f>+'Info ELECTRONORTE'!D1732</f>
        <v>CHICLAYO</v>
      </c>
      <c r="F1764" s="9" t="str">
        <f>+'Info ELECTRONORTE'!I1732</f>
        <v>Media Tension</v>
      </c>
      <c r="G1764" s="9">
        <f>+'Info ELECTRONORTE'!K1732</f>
        <v>13</v>
      </c>
      <c r="H1764" s="9" t="str">
        <f>+'Info ELECTRONORTE'!L1732</f>
        <v>Postes</v>
      </c>
      <c r="I1764" s="9" t="str">
        <f>+'Info ELECTRONORTE'!M1732</f>
        <v>Concreto</v>
      </c>
      <c r="J1764" s="9" t="str">
        <f>+'Info ELECTRONORTE'!N1732</f>
        <v>PPC19</v>
      </c>
      <c r="K1764" s="9" t="str">
        <f>+IF(B1764="MOD INV_2018","Según corresponda",VLOOKUP(J1764,SICODI!$G$3:$K$2404,2,FALSE))</f>
        <v>POSTE DE CONCRETO ARMADO DE 13/300/150/345</v>
      </c>
      <c r="L1764" s="142">
        <f t="shared" si="71"/>
        <v>0.52</v>
      </c>
    </row>
    <row r="1765" spans="1:12" x14ac:dyDescent="0.25">
      <c r="A1765" s="53">
        <f>+'Info ELECTRONORTE'!A1733</f>
        <v>1729</v>
      </c>
      <c r="B1765" s="26" t="str">
        <f t="shared" si="72"/>
        <v>SICODI</v>
      </c>
      <c r="C1765" s="9" t="str">
        <f>+'Info ELECTRONORTE'!B1733</f>
        <v>LAMBAYEQUE</v>
      </c>
      <c r="D1765" s="9" t="str">
        <f>+'Info ELECTRONORTE'!C1733</f>
        <v>CHICLAYO - FERREÑAFE</v>
      </c>
      <c r="E1765" s="9" t="str">
        <f>+'Info ELECTRONORTE'!D1733</f>
        <v>CHICLAYO</v>
      </c>
      <c r="F1765" s="9" t="str">
        <f>+'Info ELECTRONORTE'!I1733</f>
        <v>Media Tension</v>
      </c>
      <c r="G1765" s="9">
        <f>+'Info ELECTRONORTE'!K1733</f>
        <v>13</v>
      </c>
      <c r="H1765" s="9" t="str">
        <f>+'Info ELECTRONORTE'!L1733</f>
        <v>Postes</v>
      </c>
      <c r="I1765" s="9" t="str">
        <f>+'Info ELECTRONORTE'!M1733</f>
        <v>Concreto</v>
      </c>
      <c r="J1765" s="9" t="str">
        <f>+'Info ELECTRONORTE'!N1733</f>
        <v>PPC19</v>
      </c>
      <c r="K1765" s="9" t="str">
        <f>+IF(B1765="MOD INV_2018","Según corresponda",VLOOKUP(J1765,SICODI!$G$3:$K$2404,2,FALSE))</f>
        <v>POSTE DE CONCRETO ARMADO DE 13/300/150/345</v>
      </c>
      <c r="L1765" s="142">
        <f t="shared" ref="L1765:L1828" si="73">+IF(K1765="Según corresponda","Según corresponda",VLOOKUP(K1765,$O$37:$P$49,2,FALSE))</f>
        <v>0.52</v>
      </c>
    </row>
    <row r="1766" spans="1:12" x14ac:dyDescent="0.25">
      <c r="A1766" s="53">
        <f>+'Info ELECTRONORTE'!A1734</f>
        <v>1730</v>
      </c>
      <c r="B1766" s="26" t="str">
        <f t="shared" ref="B1766:B1829" si="74">+IF(ISERROR(INDEX($B$8:$B$31,MATCH(J1766,$J$8:$J$31,0)))=TRUE,"MOD INV_2018",INDEX($B$8:$B$31,MATCH(J1766,$J$8:$J$31,0)))</f>
        <v>SICODI</v>
      </c>
      <c r="C1766" s="9" t="str">
        <f>+'Info ELECTRONORTE'!B1734</f>
        <v>LAMBAYEQUE</v>
      </c>
      <c r="D1766" s="9" t="str">
        <f>+'Info ELECTRONORTE'!C1734</f>
        <v>CHICLAYO - FERREÑAFE</v>
      </c>
      <c r="E1766" s="9" t="str">
        <f>+'Info ELECTRONORTE'!D1734</f>
        <v>CHICLAYO</v>
      </c>
      <c r="F1766" s="9" t="str">
        <f>+'Info ELECTRONORTE'!I1734</f>
        <v>Media Tension</v>
      </c>
      <c r="G1766" s="9">
        <f>+'Info ELECTRONORTE'!K1734</f>
        <v>13</v>
      </c>
      <c r="H1766" s="9" t="str">
        <f>+'Info ELECTRONORTE'!L1734</f>
        <v>Postes</v>
      </c>
      <c r="I1766" s="9" t="str">
        <f>+'Info ELECTRONORTE'!M1734</f>
        <v>Concreto</v>
      </c>
      <c r="J1766" s="9" t="str">
        <f>+'Info ELECTRONORTE'!N1734</f>
        <v>PPC19</v>
      </c>
      <c r="K1766" s="9" t="str">
        <f>+IF(B1766="MOD INV_2018","Según corresponda",VLOOKUP(J1766,SICODI!$G$3:$K$2404,2,FALSE))</f>
        <v>POSTE DE CONCRETO ARMADO DE 13/300/150/345</v>
      </c>
      <c r="L1766" s="142">
        <f t="shared" si="73"/>
        <v>0.52</v>
      </c>
    </row>
    <row r="1767" spans="1:12" x14ac:dyDescent="0.25">
      <c r="A1767" s="53">
        <f>+'Info ELECTRONORTE'!A1735</f>
        <v>1731</v>
      </c>
      <c r="B1767" s="26" t="str">
        <f t="shared" si="74"/>
        <v>SICODI</v>
      </c>
      <c r="C1767" s="9" t="str">
        <f>+'Info ELECTRONORTE'!B1735</f>
        <v>LAMBAYEQUE</v>
      </c>
      <c r="D1767" s="9" t="str">
        <f>+'Info ELECTRONORTE'!C1735</f>
        <v>CHICLAYO - FERREÑAFE</v>
      </c>
      <c r="E1767" s="9" t="str">
        <f>+'Info ELECTRONORTE'!D1735</f>
        <v>CHICLAYO</v>
      </c>
      <c r="F1767" s="9" t="str">
        <f>+'Info ELECTRONORTE'!I1735</f>
        <v>Media Tension</v>
      </c>
      <c r="G1767" s="9">
        <f>+'Info ELECTRONORTE'!K1735</f>
        <v>13</v>
      </c>
      <c r="H1767" s="9" t="str">
        <f>+'Info ELECTRONORTE'!L1735</f>
        <v>Postes</v>
      </c>
      <c r="I1767" s="9" t="str">
        <f>+'Info ELECTRONORTE'!M1735</f>
        <v>Concreto</v>
      </c>
      <c r="J1767" s="9" t="str">
        <f>+'Info ELECTRONORTE'!N1735</f>
        <v>PPC19</v>
      </c>
      <c r="K1767" s="9" t="str">
        <f>+IF(B1767="MOD INV_2018","Según corresponda",VLOOKUP(J1767,SICODI!$G$3:$K$2404,2,FALSE))</f>
        <v>POSTE DE CONCRETO ARMADO DE 13/300/150/345</v>
      </c>
      <c r="L1767" s="142">
        <f t="shared" si="73"/>
        <v>0.52</v>
      </c>
    </row>
    <row r="1768" spans="1:12" x14ac:dyDescent="0.25">
      <c r="A1768" s="53">
        <f>+'Info ELECTRONORTE'!A1736</f>
        <v>1732</v>
      </c>
      <c r="B1768" s="26" t="str">
        <f t="shared" si="74"/>
        <v>SICODI</v>
      </c>
      <c r="C1768" s="9" t="str">
        <f>+'Info ELECTRONORTE'!B1736</f>
        <v>LAMBAYEQUE</v>
      </c>
      <c r="D1768" s="9" t="str">
        <f>+'Info ELECTRONORTE'!C1736</f>
        <v>CHICLAYO - FERREÑAFE</v>
      </c>
      <c r="E1768" s="9" t="str">
        <f>+'Info ELECTRONORTE'!D1736</f>
        <v>CHICLAYO</v>
      </c>
      <c r="F1768" s="9" t="str">
        <f>+'Info ELECTRONORTE'!I1736</f>
        <v>Media Tension</v>
      </c>
      <c r="G1768" s="9">
        <f>+'Info ELECTRONORTE'!K1736</f>
        <v>13</v>
      </c>
      <c r="H1768" s="9" t="str">
        <f>+'Info ELECTRONORTE'!L1736</f>
        <v>Postes</v>
      </c>
      <c r="I1768" s="9" t="str">
        <f>+'Info ELECTRONORTE'!M1736</f>
        <v>Concreto</v>
      </c>
      <c r="J1768" s="9" t="str">
        <f>+'Info ELECTRONORTE'!N1736</f>
        <v>PPC19</v>
      </c>
      <c r="K1768" s="9" t="str">
        <f>+IF(B1768="MOD INV_2018","Según corresponda",VLOOKUP(J1768,SICODI!$G$3:$K$2404,2,FALSE))</f>
        <v>POSTE DE CONCRETO ARMADO DE 13/300/150/345</v>
      </c>
      <c r="L1768" s="142">
        <f t="shared" si="73"/>
        <v>0.52</v>
      </c>
    </row>
    <row r="1769" spans="1:12" x14ac:dyDescent="0.25">
      <c r="A1769" s="53">
        <f>+'Info ELECTRONORTE'!A1737</f>
        <v>1733</v>
      </c>
      <c r="B1769" s="26" t="str">
        <f t="shared" si="74"/>
        <v>SICODI</v>
      </c>
      <c r="C1769" s="9" t="str">
        <f>+'Info ELECTRONORTE'!B1737</f>
        <v>LAMBAYEQUE</v>
      </c>
      <c r="D1769" s="9" t="str">
        <f>+'Info ELECTRONORTE'!C1737</f>
        <v>CHICLAYO - FERREÑAFE</v>
      </c>
      <c r="E1769" s="9" t="str">
        <f>+'Info ELECTRONORTE'!D1737</f>
        <v>CHICLAYO</v>
      </c>
      <c r="F1769" s="9" t="str">
        <f>+'Info ELECTRONORTE'!I1737</f>
        <v>Media Tension</v>
      </c>
      <c r="G1769" s="9">
        <f>+'Info ELECTRONORTE'!K1737</f>
        <v>13</v>
      </c>
      <c r="H1769" s="9" t="str">
        <f>+'Info ELECTRONORTE'!L1737</f>
        <v>Postes</v>
      </c>
      <c r="I1769" s="9" t="str">
        <f>+'Info ELECTRONORTE'!M1737</f>
        <v>Concreto</v>
      </c>
      <c r="J1769" s="9" t="str">
        <f>+'Info ELECTRONORTE'!N1737</f>
        <v>PPC19</v>
      </c>
      <c r="K1769" s="9" t="str">
        <f>+IF(B1769="MOD INV_2018","Según corresponda",VLOOKUP(J1769,SICODI!$G$3:$K$2404,2,FALSE))</f>
        <v>POSTE DE CONCRETO ARMADO DE 13/300/150/345</v>
      </c>
      <c r="L1769" s="142">
        <f t="shared" si="73"/>
        <v>0.52</v>
      </c>
    </row>
    <row r="1770" spans="1:12" x14ac:dyDescent="0.25">
      <c r="A1770" s="53">
        <f>+'Info ELECTRONORTE'!A1738</f>
        <v>1734</v>
      </c>
      <c r="B1770" s="26" t="str">
        <f t="shared" si="74"/>
        <v>SICODI</v>
      </c>
      <c r="C1770" s="9" t="str">
        <f>+'Info ELECTRONORTE'!B1738</f>
        <v>LAMBAYEQUE</v>
      </c>
      <c r="D1770" s="9" t="str">
        <f>+'Info ELECTRONORTE'!C1738</f>
        <v>CHICLAYO - FERREÑAFE</v>
      </c>
      <c r="E1770" s="9" t="str">
        <f>+'Info ELECTRONORTE'!D1738</f>
        <v>CHICLAYO</v>
      </c>
      <c r="F1770" s="9" t="str">
        <f>+'Info ELECTRONORTE'!I1738</f>
        <v>Media Tension</v>
      </c>
      <c r="G1770" s="9">
        <f>+'Info ELECTRONORTE'!K1738</f>
        <v>13</v>
      </c>
      <c r="H1770" s="9" t="str">
        <f>+'Info ELECTRONORTE'!L1738</f>
        <v>Postes</v>
      </c>
      <c r="I1770" s="9" t="str">
        <f>+'Info ELECTRONORTE'!M1738</f>
        <v>Concreto</v>
      </c>
      <c r="J1770" s="9" t="str">
        <f>+'Info ELECTRONORTE'!N1738</f>
        <v>PPC19</v>
      </c>
      <c r="K1770" s="9" t="str">
        <f>+IF(B1770="MOD INV_2018","Según corresponda",VLOOKUP(J1770,SICODI!$G$3:$K$2404,2,FALSE))</f>
        <v>POSTE DE CONCRETO ARMADO DE 13/300/150/345</v>
      </c>
      <c r="L1770" s="142">
        <f t="shared" si="73"/>
        <v>0.52</v>
      </c>
    </row>
    <row r="1771" spans="1:12" x14ac:dyDescent="0.25">
      <c r="A1771" s="53">
        <f>+'Info ELECTRONORTE'!A1739</f>
        <v>1735</v>
      </c>
      <c r="B1771" s="26" t="str">
        <f t="shared" si="74"/>
        <v>SICODI</v>
      </c>
      <c r="C1771" s="9" t="str">
        <f>+'Info ELECTRONORTE'!B1739</f>
        <v>LAMBAYEQUE</v>
      </c>
      <c r="D1771" s="9" t="str">
        <f>+'Info ELECTRONORTE'!C1739</f>
        <v>CHICLAYO - FERREÑAFE</v>
      </c>
      <c r="E1771" s="9" t="str">
        <f>+'Info ELECTRONORTE'!D1739</f>
        <v>CHICLAYO</v>
      </c>
      <c r="F1771" s="9" t="str">
        <f>+'Info ELECTRONORTE'!I1739</f>
        <v>Media Tension</v>
      </c>
      <c r="G1771" s="9">
        <f>+'Info ELECTRONORTE'!K1739</f>
        <v>13</v>
      </c>
      <c r="H1771" s="9" t="str">
        <f>+'Info ELECTRONORTE'!L1739</f>
        <v>Postes</v>
      </c>
      <c r="I1771" s="9" t="str">
        <f>+'Info ELECTRONORTE'!M1739</f>
        <v>Concreto</v>
      </c>
      <c r="J1771" s="9" t="str">
        <f>+'Info ELECTRONORTE'!N1739</f>
        <v>PPC19</v>
      </c>
      <c r="K1771" s="9" t="str">
        <f>+IF(B1771="MOD INV_2018","Según corresponda",VLOOKUP(J1771,SICODI!$G$3:$K$2404,2,FALSE))</f>
        <v>POSTE DE CONCRETO ARMADO DE 13/300/150/345</v>
      </c>
      <c r="L1771" s="142">
        <f t="shared" si="73"/>
        <v>0.52</v>
      </c>
    </row>
    <row r="1772" spans="1:12" x14ac:dyDescent="0.25">
      <c r="A1772" s="53">
        <f>+'Info ELECTRONORTE'!A1740</f>
        <v>1736</v>
      </c>
      <c r="B1772" s="26" t="str">
        <f t="shared" si="74"/>
        <v>SICODI</v>
      </c>
      <c r="C1772" s="9" t="str">
        <f>+'Info ELECTRONORTE'!B1740</f>
        <v>LAMBAYEQUE</v>
      </c>
      <c r="D1772" s="9" t="str">
        <f>+'Info ELECTRONORTE'!C1740</f>
        <v>CHICLAYO - FERREÑAFE</v>
      </c>
      <c r="E1772" s="9" t="str">
        <f>+'Info ELECTRONORTE'!D1740</f>
        <v>CHICLAYO</v>
      </c>
      <c r="F1772" s="9" t="str">
        <f>+'Info ELECTRONORTE'!I1740</f>
        <v>Media Tension</v>
      </c>
      <c r="G1772" s="9">
        <f>+'Info ELECTRONORTE'!K1740</f>
        <v>13</v>
      </c>
      <c r="H1772" s="9" t="str">
        <f>+'Info ELECTRONORTE'!L1740</f>
        <v>Postes</v>
      </c>
      <c r="I1772" s="9" t="str">
        <f>+'Info ELECTRONORTE'!M1740</f>
        <v>Concreto</v>
      </c>
      <c r="J1772" s="9" t="str">
        <f>+'Info ELECTRONORTE'!N1740</f>
        <v>PPC19</v>
      </c>
      <c r="K1772" s="9" t="str">
        <f>+IF(B1772="MOD INV_2018","Según corresponda",VLOOKUP(J1772,SICODI!$G$3:$K$2404,2,FALSE))</f>
        <v>POSTE DE CONCRETO ARMADO DE 13/300/150/345</v>
      </c>
      <c r="L1772" s="142">
        <f t="shared" si="73"/>
        <v>0.52</v>
      </c>
    </row>
    <row r="1773" spans="1:12" x14ac:dyDescent="0.25">
      <c r="A1773" s="53">
        <f>+'Info ELECTRONORTE'!A1741</f>
        <v>1737</v>
      </c>
      <c r="B1773" s="26" t="str">
        <f t="shared" si="74"/>
        <v>SICODI</v>
      </c>
      <c r="C1773" s="9" t="str">
        <f>+'Info ELECTRONORTE'!B1741</f>
        <v>LAMBAYEQUE</v>
      </c>
      <c r="D1773" s="9" t="str">
        <f>+'Info ELECTRONORTE'!C1741</f>
        <v>CHICLAYO - FERREÑAFE</v>
      </c>
      <c r="E1773" s="9" t="str">
        <f>+'Info ELECTRONORTE'!D1741</f>
        <v>CHICLAYO</v>
      </c>
      <c r="F1773" s="9" t="str">
        <f>+'Info ELECTRONORTE'!I1741</f>
        <v>Media Tension</v>
      </c>
      <c r="G1773" s="9">
        <f>+'Info ELECTRONORTE'!K1741</f>
        <v>13</v>
      </c>
      <c r="H1773" s="9" t="str">
        <f>+'Info ELECTRONORTE'!L1741</f>
        <v>Postes</v>
      </c>
      <c r="I1773" s="9" t="str">
        <f>+'Info ELECTRONORTE'!M1741</f>
        <v>Concreto</v>
      </c>
      <c r="J1773" s="9" t="str">
        <f>+'Info ELECTRONORTE'!N1741</f>
        <v>PPC19</v>
      </c>
      <c r="K1773" s="9" t="str">
        <f>+IF(B1773="MOD INV_2018","Según corresponda",VLOOKUP(J1773,SICODI!$G$3:$K$2404,2,FALSE))</f>
        <v>POSTE DE CONCRETO ARMADO DE 13/300/150/345</v>
      </c>
      <c r="L1773" s="142">
        <f t="shared" si="73"/>
        <v>0.52</v>
      </c>
    </row>
    <row r="1774" spans="1:12" x14ac:dyDescent="0.25">
      <c r="A1774" s="53">
        <f>+'Info ELECTRONORTE'!A1742</f>
        <v>1738</v>
      </c>
      <c r="B1774" s="26" t="str">
        <f t="shared" si="74"/>
        <v>SICODI</v>
      </c>
      <c r="C1774" s="9" t="str">
        <f>+'Info ELECTRONORTE'!B1742</f>
        <v>LAMBAYEQUE</v>
      </c>
      <c r="D1774" s="9" t="str">
        <f>+'Info ELECTRONORTE'!C1742</f>
        <v>CHICLAYO - FERREÑAFE</v>
      </c>
      <c r="E1774" s="9" t="str">
        <f>+'Info ELECTRONORTE'!D1742</f>
        <v>CHICLAYO</v>
      </c>
      <c r="F1774" s="9" t="str">
        <f>+'Info ELECTRONORTE'!I1742</f>
        <v>Media Tension</v>
      </c>
      <c r="G1774" s="9">
        <f>+'Info ELECTRONORTE'!K1742</f>
        <v>13</v>
      </c>
      <c r="H1774" s="9" t="str">
        <f>+'Info ELECTRONORTE'!L1742</f>
        <v>Postes</v>
      </c>
      <c r="I1774" s="9" t="str">
        <f>+'Info ELECTRONORTE'!M1742</f>
        <v>Concreto</v>
      </c>
      <c r="J1774" s="9" t="str">
        <f>+'Info ELECTRONORTE'!N1742</f>
        <v>PPC19</v>
      </c>
      <c r="K1774" s="9" t="str">
        <f>+IF(B1774="MOD INV_2018","Según corresponda",VLOOKUP(J1774,SICODI!$G$3:$K$2404,2,FALSE))</f>
        <v>POSTE DE CONCRETO ARMADO DE 13/300/150/345</v>
      </c>
      <c r="L1774" s="142">
        <f t="shared" si="73"/>
        <v>0.52</v>
      </c>
    </row>
    <row r="1775" spans="1:12" x14ac:dyDescent="0.25">
      <c r="A1775" s="53">
        <f>+'Info ELECTRONORTE'!A1743</f>
        <v>1739</v>
      </c>
      <c r="B1775" s="26" t="str">
        <f t="shared" si="74"/>
        <v>SICODI</v>
      </c>
      <c r="C1775" s="9" t="str">
        <f>+'Info ELECTRONORTE'!B1743</f>
        <v>LAMBAYEQUE</v>
      </c>
      <c r="D1775" s="9" t="str">
        <f>+'Info ELECTRONORTE'!C1743</f>
        <v>CHICLAYO - FERREÑAFE</v>
      </c>
      <c r="E1775" s="9" t="str">
        <f>+'Info ELECTRONORTE'!D1743</f>
        <v>CHICLAYO</v>
      </c>
      <c r="F1775" s="9" t="str">
        <f>+'Info ELECTRONORTE'!I1743</f>
        <v>Media Tension</v>
      </c>
      <c r="G1775" s="9">
        <f>+'Info ELECTRONORTE'!K1743</f>
        <v>13</v>
      </c>
      <c r="H1775" s="9" t="str">
        <f>+'Info ELECTRONORTE'!L1743</f>
        <v>Postes</v>
      </c>
      <c r="I1775" s="9" t="str">
        <f>+'Info ELECTRONORTE'!M1743</f>
        <v>Concreto</v>
      </c>
      <c r="J1775" s="9" t="str">
        <f>+'Info ELECTRONORTE'!N1743</f>
        <v>PPC19</v>
      </c>
      <c r="K1775" s="9" t="str">
        <f>+IF(B1775="MOD INV_2018","Según corresponda",VLOOKUP(J1775,SICODI!$G$3:$K$2404,2,FALSE))</f>
        <v>POSTE DE CONCRETO ARMADO DE 13/300/150/345</v>
      </c>
      <c r="L1775" s="142">
        <f t="shared" si="73"/>
        <v>0.52</v>
      </c>
    </row>
    <row r="1776" spans="1:12" x14ac:dyDescent="0.25">
      <c r="A1776" s="53">
        <f>+'Info ELECTRONORTE'!A1744</f>
        <v>1740</v>
      </c>
      <c r="B1776" s="26" t="str">
        <f t="shared" si="74"/>
        <v>SICODI</v>
      </c>
      <c r="C1776" s="9" t="str">
        <f>+'Info ELECTRONORTE'!B1744</f>
        <v>LAMBAYEQUE</v>
      </c>
      <c r="D1776" s="9" t="str">
        <f>+'Info ELECTRONORTE'!C1744</f>
        <v>CHICLAYO - FERREÑAFE</v>
      </c>
      <c r="E1776" s="9" t="str">
        <f>+'Info ELECTRONORTE'!D1744</f>
        <v>CHICLAYO</v>
      </c>
      <c r="F1776" s="9" t="str">
        <f>+'Info ELECTRONORTE'!I1744</f>
        <v>Media Tension</v>
      </c>
      <c r="G1776" s="9">
        <f>+'Info ELECTRONORTE'!K1744</f>
        <v>13</v>
      </c>
      <c r="H1776" s="9" t="str">
        <f>+'Info ELECTRONORTE'!L1744</f>
        <v>Postes</v>
      </c>
      <c r="I1776" s="9" t="str">
        <f>+'Info ELECTRONORTE'!M1744</f>
        <v>Concreto</v>
      </c>
      <c r="J1776" s="9" t="str">
        <f>+'Info ELECTRONORTE'!N1744</f>
        <v>PPC19</v>
      </c>
      <c r="K1776" s="9" t="str">
        <f>+IF(B1776="MOD INV_2018","Según corresponda",VLOOKUP(J1776,SICODI!$G$3:$K$2404,2,FALSE))</f>
        <v>POSTE DE CONCRETO ARMADO DE 13/300/150/345</v>
      </c>
      <c r="L1776" s="142">
        <f t="shared" si="73"/>
        <v>0.52</v>
      </c>
    </row>
    <row r="1777" spans="1:12" x14ac:dyDescent="0.25">
      <c r="A1777" s="53">
        <f>+'Info ELECTRONORTE'!A1745</f>
        <v>1741</v>
      </c>
      <c r="B1777" s="26" t="str">
        <f t="shared" si="74"/>
        <v>SICODI</v>
      </c>
      <c r="C1777" s="9" t="str">
        <f>+'Info ELECTRONORTE'!B1745</f>
        <v>LAMBAYEQUE</v>
      </c>
      <c r="D1777" s="9" t="str">
        <f>+'Info ELECTRONORTE'!C1745</f>
        <v>CHICLAYO - FERREÑAFE</v>
      </c>
      <c r="E1777" s="9" t="str">
        <f>+'Info ELECTRONORTE'!D1745</f>
        <v>CHICLAYO</v>
      </c>
      <c r="F1777" s="9" t="str">
        <f>+'Info ELECTRONORTE'!I1745</f>
        <v>Media Tension</v>
      </c>
      <c r="G1777" s="9">
        <f>+'Info ELECTRONORTE'!K1745</f>
        <v>13</v>
      </c>
      <c r="H1777" s="9" t="str">
        <f>+'Info ELECTRONORTE'!L1745</f>
        <v>Postes</v>
      </c>
      <c r="I1777" s="9" t="str">
        <f>+'Info ELECTRONORTE'!M1745</f>
        <v>Concreto</v>
      </c>
      <c r="J1777" s="9" t="str">
        <f>+'Info ELECTRONORTE'!N1745</f>
        <v>PPC19</v>
      </c>
      <c r="K1777" s="9" t="str">
        <f>+IF(B1777="MOD INV_2018","Según corresponda",VLOOKUP(J1777,SICODI!$G$3:$K$2404,2,FALSE))</f>
        <v>POSTE DE CONCRETO ARMADO DE 13/300/150/345</v>
      </c>
      <c r="L1777" s="142">
        <f t="shared" si="73"/>
        <v>0.52</v>
      </c>
    </row>
    <row r="1778" spans="1:12" x14ac:dyDescent="0.25">
      <c r="A1778" s="53">
        <f>+'Info ELECTRONORTE'!A1746</f>
        <v>1742</v>
      </c>
      <c r="B1778" s="26" t="str">
        <f t="shared" si="74"/>
        <v>SICODI</v>
      </c>
      <c r="C1778" s="9" t="str">
        <f>+'Info ELECTRONORTE'!B1746</f>
        <v>LAMBAYEQUE</v>
      </c>
      <c r="D1778" s="9" t="str">
        <f>+'Info ELECTRONORTE'!C1746</f>
        <v>CHICLAYO - FERREÑAFE</v>
      </c>
      <c r="E1778" s="9" t="str">
        <f>+'Info ELECTRONORTE'!D1746</f>
        <v>CHICLAYO</v>
      </c>
      <c r="F1778" s="9" t="str">
        <f>+'Info ELECTRONORTE'!I1746</f>
        <v>Media Tension</v>
      </c>
      <c r="G1778" s="9">
        <f>+'Info ELECTRONORTE'!K1746</f>
        <v>13</v>
      </c>
      <c r="H1778" s="9" t="str">
        <f>+'Info ELECTRONORTE'!L1746</f>
        <v>Postes</v>
      </c>
      <c r="I1778" s="9" t="str">
        <f>+'Info ELECTRONORTE'!M1746</f>
        <v>Concreto</v>
      </c>
      <c r="J1778" s="9" t="str">
        <f>+'Info ELECTRONORTE'!N1746</f>
        <v>PPC19</v>
      </c>
      <c r="K1778" s="9" t="str">
        <f>+IF(B1778="MOD INV_2018","Según corresponda",VLOOKUP(J1778,SICODI!$G$3:$K$2404,2,FALSE))</f>
        <v>POSTE DE CONCRETO ARMADO DE 13/300/150/345</v>
      </c>
      <c r="L1778" s="142">
        <f t="shared" si="73"/>
        <v>0.52</v>
      </c>
    </row>
    <row r="1779" spans="1:12" x14ac:dyDescent="0.25">
      <c r="A1779" s="53">
        <f>+'Info ELECTRONORTE'!A1747</f>
        <v>1743</v>
      </c>
      <c r="B1779" s="26" t="str">
        <f t="shared" si="74"/>
        <v>SICODI</v>
      </c>
      <c r="C1779" s="9" t="str">
        <f>+'Info ELECTRONORTE'!B1747</f>
        <v>LAMBAYEQUE</v>
      </c>
      <c r="D1779" s="9" t="str">
        <f>+'Info ELECTRONORTE'!C1747</f>
        <v>CHICLAYO - FERREÑAFE</v>
      </c>
      <c r="E1779" s="9" t="str">
        <f>+'Info ELECTRONORTE'!D1747</f>
        <v>CHICLAYO</v>
      </c>
      <c r="F1779" s="9" t="str">
        <f>+'Info ELECTRONORTE'!I1747</f>
        <v>Media Tension</v>
      </c>
      <c r="G1779" s="9">
        <f>+'Info ELECTRONORTE'!K1747</f>
        <v>13</v>
      </c>
      <c r="H1779" s="9" t="str">
        <f>+'Info ELECTRONORTE'!L1747</f>
        <v>Postes</v>
      </c>
      <c r="I1779" s="9" t="str">
        <f>+'Info ELECTRONORTE'!M1747</f>
        <v>Concreto</v>
      </c>
      <c r="J1779" s="9" t="str">
        <f>+'Info ELECTRONORTE'!N1747</f>
        <v>PPC19</v>
      </c>
      <c r="K1779" s="9" t="str">
        <f>+IF(B1779="MOD INV_2018","Según corresponda",VLOOKUP(J1779,SICODI!$G$3:$K$2404,2,FALSE))</f>
        <v>POSTE DE CONCRETO ARMADO DE 13/300/150/345</v>
      </c>
      <c r="L1779" s="142">
        <f t="shared" si="73"/>
        <v>0.52</v>
      </c>
    </row>
    <row r="1780" spans="1:12" x14ac:dyDescent="0.25">
      <c r="A1780" s="53">
        <f>+'Info ELECTRONORTE'!A1748</f>
        <v>1744</v>
      </c>
      <c r="B1780" s="26" t="str">
        <f t="shared" si="74"/>
        <v>SICODI</v>
      </c>
      <c r="C1780" s="9" t="str">
        <f>+'Info ELECTRONORTE'!B1748</f>
        <v>LAMBAYEQUE</v>
      </c>
      <c r="D1780" s="9" t="str">
        <f>+'Info ELECTRONORTE'!C1748</f>
        <v>CHICLAYO - FERREÑAFE</v>
      </c>
      <c r="E1780" s="9" t="str">
        <f>+'Info ELECTRONORTE'!D1748</f>
        <v>CHICLAYO</v>
      </c>
      <c r="F1780" s="9" t="str">
        <f>+'Info ELECTRONORTE'!I1748</f>
        <v>Media Tension</v>
      </c>
      <c r="G1780" s="9">
        <f>+'Info ELECTRONORTE'!K1748</f>
        <v>13</v>
      </c>
      <c r="H1780" s="9" t="str">
        <f>+'Info ELECTRONORTE'!L1748</f>
        <v>Postes</v>
      </c>
      <c r="I1780" s="9" t="str">
        <f>+'Info ELECTRONORTE'!M1748</f>
        <v>Concreto</v>
      </c>
      <c r="J1780" s="9" t="str">
        <f>+'Info ELECTRONORTE'!N1748</f>
        <v>PPC19</v>
      </c>
      <c r="K1780" s="9" t="str">
        <f>+IF(B1780="MOD INV_2018","Según corresponda",VLOOKUP(J1780,SICODI!$G$3:$K$2404,2,FALSE))</f>
        <v>POSTE DE CONCRETO ARMADO DE 13/300/150/345</v>
      </c>
      <c r="L1780" s="142">
        <f t="shared" si="73"/>
        <v>0.52</v>
      </c>
    </row>
    <row r="1781" spans="1:12" x14ac:dyDescent="0.25">
      <c r="A1781" s="53">
        <f>+'Info ELECTRONORTE'!A1749</f>
        <v>1745</v>
      </c>
      <c r="B1781" s="26" t="str">
        <f t="shared" si="74"/>
        <v>SICODI</v>
      </c>
      <c r="C1781" s="9" t="str">
        <f>+'Info ELECTRONORTE'!B1749</f>
        <v>LAMBAYEQUE</v>
      </c>
      <c r="D1781" s="9" t="str">
        <f>+'Info ELECTRONORTE'!C1749</f>
        <v>CHICLAYO - FERREÑAFE</v>
      </c>
      <c r="E1781" s="9" t="str">
        <f>+'Info ELECTRONORTE'!D1749</f>
        <v>CHICLAYO</v>
      </c>
      <c r="F1781" s="9" t="str">
        <f>+'Info ELECTRONORTE'!I1749</f>
        <v>Media Tension</v>
      </c>
      <c r="G1781" s="9">
        <f>+'Info ELECTRONORTE'!K1749</f>
        <v>13</v>
      </c>
      <c r="H1781" s="9" t="str">
        <f>+'Info ELECTRONORTE'!L1749</f>
        <v>Postes</v>
      </c>
      <c r="I1781" s="9" t="str">
        <f>+'Info ELECTRONORTE'!M1749</f>
        <v>Concreto</v>
      </c>
      <c r="J1781" s="9" t="str">
        <f>+'Info ELECTRONORTE'!N1749</f>
        <v>PPC19</v>
      </c>
      <c r="K1781" s="9" t="str">
        <f>+IF(B1781="MOD INV_2018","Según corresponda",VLOOKUP(J1781,SICODI!$G$3:$K$2404,2,FALSE))</f>
        <v>POSTE DE CONCRETO ARMADO DE 13/300/150/345</v>
      </c>
      <c r="L1781" s="142">
        <f t="shared" si="73"/>
        <v>0.52</v>
      </c>
    </row>
    <row r="1782" spans="1:12" x14ac:dyDescent="0.25">
      <c r="A1782" s="53">
        <f>+'Info ELECTRONORTE'!A1750</f>
        <v>1746</v>
      </c>
      <c r="B1782" s="26" t="str">
        <f t="shared" si="74"/>
        <v>SICODI</v>
      </c>
      <c r="C1782" s="9" t="str">
        <f>+'Info ELECTRONORTE'!B1750</f>
        <v>LAMBAYEQUE</v>
      </c>
      <c r="D1782" s="9" t="str">
        <f>+'Info ELECTRONORTE'!C1750</f>
        <v>CHICLAYO - FERREÑAFE</v>
      </c>
      <c r="E1782" s="9" t="str">
        <f>+'Info ELECTRONORTE'!D1750</f>
        <v>CHICLAYO</v>
      </c>
      <c r="F1782" s="9" t="str">
        <f>+'Info ELECTRONORTE'!I1750</f>
        <v>Media Tension</v>
      </c>
      <c r="G1782" s="9">
        <f>+'Info ELECTRONORTE'!K1750</f>
        <v>13</v>
      </c>
      <c r="H1782" s="9" t="str">
        <f>+'Info ELECTRONORTE'!L1750</f>
        <v>Postes</v>
      </c>
      <c r="I1782" s="9" t="str">
        <f>+'Info ELECTRONORTE'!M1750</f>
        <v>Concreto</v>
      </c>
      <c r="J1782" s="9" t="str">
        <f>+'Info ELECTRONORTE'!N1750</f>
        <v>PPC19</v>
      </c>
      <c r="K1782" s="9" t="str">
        <f>+IF(B1782="MOD INV_2018","Según corresponda",VLOOKUP(J1782,SICODI!$G$3:$K$2404,2,FALSE))</f>
        <v>POSTE DE CONCRETO ARMADO DE 13/300/150/345</v>
      </c>
      <c r="L1782" s="142">
        <f t="shared" si="73"/>
        <v>0.52</v>
      </c>
    </row>
    <row r="1783" spans="1:12" x14ac:dyDescent="0.25">
      <c r="A1783" s="53">
        <f>+'Info ELECTRONORTE'!A1751</f>
        <v>1747</v>
      </c>
      <c r="B1783" s="26" t="str">
        <f t="shared" si="74"/>
        <v>SICODI</v>
      </c>
      <c r="C1783" s="9" t="str">
        <f>+'Info ELECTRONORTE'!B1751</f>
        <v>LAMBAYEQUE</v>
      </c>
      <c r="D1783" s="9" t="str">
        <f>+'Info ELECTRONORTE'!C1751</f>
        <v>CHICLAYO - FERREÑAFE</v>
      </c>
      <c r="E1783" s="9" t="str">
        <f>+'Info ELECTRONORTE'!D1751</f>
        <v>CHICLAYO</v>
      </c>
      <c r="F1783" s="9" t="str">
        <f>+'Info ELECTRONORTE'!I1751</f>
        <v>Media Tension</v>
      </c>
      <c r="G1783" s="9">
        <f>+'Info ELECTRONORTE'!K1751</f>
        <v>13</v>
      </c>
      <c r="H1783" s="9" t="str">
        <f>+'Info ELECTRONORTE'!L1751</f>
        <v>Postes</v>
      </c>
      <c r="I1783" s="9" t="str">
        <f>+'Info ELECTRONORTE'!M1751</f>
        <v>Concreto</v>
      </c>
      <c r="J1783" s="9" t="str">
        <f>+'Info ELECTRONORTE'!N1751</f>
        <v>PPC19</v>
      </c>
      <c r="K1783" s="9" t="str">
        <f>+IF(B1783="MOD INV_2018","Según corresponda",VLOOKUP(J1783,SICODI!$G$3:$K$2404,2,FALSE))</f>
        <v>POSTE DE CONCRETO ARMADO DE 13/300/150/345</v>
      </c>
      <c r="L1783" s="142">
        <f t="shared" si="73"/>
        <v>0.52</v>
      </c>
    </row>
    <row r="1784" spans="1:12" x14ac:dyDescent="0.25">
      <c r="A1784" s="53">
        <f>+'Info ELECTRONORTE'!A1752</f>
        <v>1748</v>
      </c>
      <c r="B1784" s="26" t="str">
        <f t="shared" si="74"/>
        <v>SICODI</v>
      </c>
      <c r="C1784" s="9" t="str">
        <f>+'Info ELECTRONORTE'!B1752</f>
        <v>LAMBAYEQUE</v>
      </c>
      <c r="D1784" s="9" t="str">
        <f>+'Info ELECTRONORTE'!C1752</f>
        <v>CHICLAYO - FERREÑAFE</v>
      </c>
      <c r="E1784" s="9" t="str">
        <f>+'Info ELECTRONORTE'!D1752</f>
        <v>CHICLAYO</v>
      </c>
      <c r="F1784" s="9" t="str">
        <f>+'Info ELECTRONORTE'!I1752</f>
        <v>Media Tension</v>
      </c>
      <c r="G1784" s="9">
        <f>+'Info ELECTRONORTE'!K1752</f>
        <v>13</v>
      </c>
      <c r="H1784" s="9" t="str">
        <f>+'Info ELECTRONORTE'!L1752</f>
        <v>Postes</v>
      </c>
      <c r="I1784" s="9" t="str">
        <f>+'Info ELECTRONORTE'!M1752</f>
        <v>Concreto</v>
      </c>
      <c r="J1784" s="9" t="str">
        <f>+'Info ELECTRONORTE'!N1752</f>
        <v>PPC19</v>
      </c>
      <c r="K1784" s="9" t="str">
        <f>+IF(B1784="MOD INV_2018","Según corresponda",VLOOKUP(J1784,SICODI!$G$3:$K$2404,2,FALSE))</f>
        <v>POSTE DE CONCRETO ARMADO DE 13/300/150/345</v>
      </c>
      <c r="L1784" s="142">
        <f t="shared" si="73"/>
        <v>0.52</v>
      </c>
    </row>
    <row r="1785" spans="1:12" x14ac:dyDescent="0.25">
      <c r="A1785" s="53">
        <f>+'Info ELECTRONORTE'!A1753</f>
        <v>1749</v>
      </c>
      <c r="B1785" s="26" t="str">
        <f t="shared" si="74"/>
        <v>SICODI</v>
      </c>
      <c r="C1785" s="9" t="str">
        <f>+'Info ELECTRONORTE'!B1753</f>
        <v>LAMBAYEQUE</v>
      </c>
      <c r="D1785" s="9" t="str">
        <f>+'Info ELECTRONORTE'!C1753</f>
        <v>CHICLAYO - FERREÑAFE</v>
      </c>
      <c r="E1785" s="9" t="str">
        <f>+'Info ELECTRONORTE'!D1753</f>
        <v>CHICLAYO</v>
      </c>
      <c r="F1785" s="9" t="str">
        <f>+'Info ELECTRONORTE'!I1753</f>
        <v>Media Tension</v>
      </c>
      <c r="G1785" s="9">
        <f>+'Info ELECTRONORTE'!K1753</f>
        <v>13</v>
      </c>
      <c r="H1785" s="9" t="str">
        <f>+'Info ELECTRONORTE'!L1753</f>
        <v>Postes</v>
      </c>
      <c r="I1785" s="9" t="str">
        <f>+'Info ELECTRONORTE'!M1753</f>
        <v>Concreto</v>
      </c>
      <c r="J1785" s="9" t="str">
        <f>+'Info ELECTRONORTE'!N1753</f>
        <v>PPC19</v>
      </c>
      <c r="K1785" s="9" t="str">
        <f>+IF(B1785="MOD INV_2018","Según corresponda",VLOOKUP(J1785,SICODI!$G$3:$K$2404,2,FALSE))</f>
        <v>POSTE DE CONCRETO ARMADO DE 13/300/150/345</v>
      </c>
      <c r="L1785" s="142">
        <f t="shared" si="73"/>
        <v>0.52</v>
      </c>
    </row>
    <row r="1786" spans="1:12" x14ac:dyDescent="0.25">
      <c r="A1786" s="53">
        <f>+'Info ELECTRONORTE'!A1754</f>
        <v>1750</v>
      </c>
      <c r="B1786" s="26" t="str">
        <f t="shared" si="74"/>
        <v>SICODI</v>
      </c>
      <c r="C1786" s="9" t="str">
        <f>+'Info ELECTRONORTE'!B1754</f>
        <v>LAMBAYEQUE</v>
      </c>
      <c r="D1786" s="9" t="str">
        <f>+'Info ELECTRONORTE'!C1754</f>
        <v>CHICLAYO - FERREÑAFE</v>
      </c>
      <c r="E1786" s="9" t="str">
        <f>+'Info ELECTRONORTE'!D1754</f>
        <v>CHICLAYO</v>
      </c>
      <c r="F1786" s="9" t="str">
        <f>+'Info ELECTRONORTE'!I1754</f>
        <v>Media Tension</v>
      </c>
      <c r="G1786" s="9">
        <f>+'Info ELECTRONORTE'!K1754</f>
        <v>13</v>
      </c>
      <c r="H1786" s="9" t="str">
        <f>+'Info ELECTRONORTE'!L1754</f>
        <v>Postes</v>
      </c>
      <c r="I1786" s="9" t="str">
        <f>+'Info ELECTRONORTE'!M1754</f>
        <v>Concreto</v>
      </c>
      <c r="J1786" s="9" t="str">
        <f>+'Info ELECTRONORTE'!N1754</f>
        <v>PPC19</v>
      </c>
      <c r="K1786" s="9" t="str">
        <f>+IF(B1786="MOD INV_2018","Según corresponda",VLOOKUP(J1786,SICODI!$G$3:$K$2404,2,FALSE))</f>
        <v>POSTE DE CONCRETO ARMADO DE 13/300/150/345</v>
      </c>
      <c r="L1786" s="142">
        <f t="shared" si="73"/>
        <v>0.52</v>
      </c>
    </row>
    <row r="1787" spans="1:12" x14ac:dyDescent="0.25">
      <c r="A1787" s="53">
        <f>+'Info ELECTRONORTE'!A1755</f>
        <v>1751</v>
      </c>
      <c r="B1787" s="26" t="str">
        <f t="shared" si="74"/>
        <v>SICODI</v>
      </c>
      <c r="C1787" s="9" t="str">
        <f>+'Info ELECTRONORTE'!B1755</f>
        <v>LAMBAYEQUE</v>
      </c>
      <c r="D1787" s="9" t="str">
        <f>+'Info ELECTRONORTE'!C1755</f>
        <v>CHICLAYO - FERREÑAFE</v>
      </c>
      <c r="E1787" s="9" t="str">
        <f>+'Info ELECTRONORTE'!D1755</f>
        <v>CHICLAYO</v>
      </c>
      <c r="F1787" s="9" t="str">
        <f>+'Info ELECTRONORTE'!I1755</f>
        <v>Media Tension</v>
      </c>
      <c r="G1787" s="9">
        <f>+'Info ELECTRONORTE'!K1755</f>
        <v>13</v>
      </c>
      <c r="H1787" s="9" t="str">
        <f>+'Info ELECTRONORTE'!L1755</f>
        <v>Postes</v>
      </c>
      <c r="I1787" s="9" t="str">
        <f>+'Info ELECTRONORTE'!M1755</f>
        <v>Concreto</v>
      </c>
      <c r="J1787" s="9" t="str">
        <f>+'Info ELECTRONORTE'!N1755</f>
        <v>PPC19</v>
      </c>
      <c r="K1787" s="9" t="str">
        <f>+IF(B1787="MOD INV_2018","Según corresponda",VLOOKUP(J1787,SICODI!$G$3:$K$2404,2,FALSE))</f>
        <v>POSTE DE CONCRETO ARMADO DE 13/300/150/345</v>
      </c>
      <c r="L1787" s="142">
        <f t="shared" si="73"/>
        <v>0.52</v>
      </c>
    </row>
    <row r="1788" spans="1:12" x14ac:dyDescent="0.25">
      <c r="A1788" s="53">
        <f>+'Info ELECTRONORTE'!A1756</f>
        <v>1752</v>
      </c>
      <c r="B1788" s="26" t="str">
        <f t="shared" si="74"/>
        <v>SICODI</v>
      </c>
      <c r="C1788" s="9" t="str">
        <f>+'Info ELECTRONORTE'!B1756</f>
        <v>LAMBAYEQUE</v>
      </c>
      <c r="D1788" s="9" t="str">
        <f>+'Info ELECTRONORTE'!C1756</f>
        <v>CHICLAYO - FERREÑAFE</v>
      </c>
      <c r="E1788" s="9" t="str">
        <f>+'Info ELECTRONORTE'!D1756</f>
        <v>CHICLAYO</v>
      </c>
      <c r="F1788" s="9" t="str">
        <f>+'Info ELECTRONORTE'!I1756</f>
        <v>Media Tension</v>
      </c>
      <c r="G1788" s="9">
        <f>+'Info ELECTRONORTE'!K1756</f>
        <v>13</v>
      </c>
      <c r="H1788" s="9" t="str">
        <f>+'Info ELECTRONORTE'!L1756</f>
        <v>Postes</v>
      </c>
      <c r="I1788" s="9" t="str">
        <f>+'Info ELECTRONORTE'!M1756</f>
        <v>Concreto</v>
      </c>
      <c r="J1788" s="9" t="str">
        <f>+'Info ELECTRONORTE'!N1756</f>
        <v>PPC19</v>
      </c>
      <c r="K1788" s="9" t="str">
        <f>+IF(B1788="MOD INV_2018","Según corresponda",VLOOKUP(J1788,SICODI!$G$3:$K$2404,2,FALSE))</f>
        <v>POSTE DE CONCRETO ARMADO DE 13/300/150/345</v>
      </c>
      <c r="L1788" s="142">
        <f t="shared" si="73"/>
        <v>0.52</v>
      </c>
    </row>
    <row r="1789" spans="1:12" x14ac:dyDescent="0.25">
      <c r="A1789" s="53">
        <f>+'Info ELECTRONORTE'!A1757</f>
        <v>1753</v>
      </c>
      <c r="B1789" s="26" t="str">
        <f t="shared" si="74"/>
        <v>SICODI</v>
      </c>
      <c r="C1789" s="9" t="str">
        <f>+'Info ELECTRONORTE'!B1757</f>
        <v>LAMBAYEQUE</v>
      </c>
      <c r="D1789" s="9" t="str">
        <f>+'Info ELECTRONORTE'!C1757</f>
        <v>CHICLAYO - FERREÑAFE</v>
      </c>
      <c r="E1789" s="9" t="str">
        <f>+'Info ELECTRONORTE'!D1757</f>
        <v>CHICLAYO</v>
      </c>
      <c r="F1789" s="9" t="str">
        <f>+'Info ELECTRONORTE'!I1757</f>
        <v>Media Tension</v>
      </c>
      <c r="G1789" s="9">
        <f>+'Info ELECTRONORTE'!K1757</f>
        <v>13</v>
      </c>
      <c r="H1789" s="9" t="str">
        <f>+'Info ELECTRONORTE'!L1757</f>
        <v>Postes</v>
      </c>
      <c r="I1789" s="9" t="str">
        <f>+'Info ELECTRONORTE'!M1757</f>
        <v>Concreto</v>
      </c>
      <c r="J1789" s="9" t="str">
        <f>+'Info ELECTRONORTE'!N1757</f>
        <v>PPC19</v>
      </c>
      <c r="K1789" s="9" t="str">
        <f>+IF(B1789="MOD INV_2018","Según corresponda",VLOOKUP(J1789,SICODI!$G$3:$K$2404,2,FALSE))</f>
        <v>POSTE DE CONCRETO ARMADO DE 13/300/150/345</v>
      </c>
      <c r="L1789" s="142">
        <f t="shared" si="73"/>
        <v>0.52</v>
      </c>
    </row>
    <row r="1790" spans="1:12" x14ac:dyDescent="0.25">
      <c r="A1790" s="53">
        <f>+'Info ELECTRONORTE'!A1758</f>
        <v>1754</v>
      </c>
      <c r="B1790" s="26" t="str">
        <f t="shared" si="74"/>
        <v>SICODI</v>
      </c>
      <c r="C1790" s="9" t="str">
        <f>+'Info ELECTRONORTE'!B1758</f>
        <v>LAMBAYEQUE</v>
      </c>
      <c r="D1790" s="9" t="str">
        <f>+'Info ELECTRONORTE'!C1758</f>
        <v>CHICLAYO - FERREÑAFE</v>
      </c>
      <c r="E1790" s="9" t="str">
        <f>+'Info ELECTRONORTE'!D1758</f>
        <v>CHICLAYO</v>
      </c>
      <c r="F1790" s="9" t="str">
        <f>+'Info ELECTRONORTE'!I1758</f>
        <v>Media Tension</v>
      </c>
      <c r="G1790" s="9">
        <f>+'Info ELECTRONORTE'!K1758</f>
        <v>13</v>
      </c>
      <c r="H1790" s="9" t="str">
        <f>+'Info ELECTRONORTE'!L1758</f>
        <v>Postes</v>
      </c>
      <c r="I1790" s="9" t="str">
        <f>+'Info ELECTRONORTE'!M1758</f>
        <v>Concreto</v>
      </c>
      <c r="J1790" s="9" t="str">
        <f>+'Info ELECTRONORTE'!N1758</f>
        <v>PPC19</v>
      </c>
      <c r="K1790" s="9" t="str">
        <f>+IF(B1790="MOD INV_2018","Según corresponda",VLOOKUP(J1790,SICODI!$G$3:$K$2404,2,FALSE))</f>
        <v>POSTE DE CONCRETO ARMADO DE 13/300/150/345</v>
      </c>
      <c r="L1790" s="142">
        <f t="shared" si="73"/>
        <v>0.52</v>
      </c>
    </row>
    <row r="1791" spans="1:12" x14ac:dyDescent="0.25">
      <c r="A1791" s="53">
        <f>+'Info ELECTRONORTE'!A1759</f>
        <v>1755</v>
      </c>
      <c r="B1791" s="26" t="str">
        <f t="shared" si="74"/>
        <v>SICODI</v>
      </c>
      <c r="C1791" s="9" t="str">
        <f>+'Info ELECTRONORTE'!B1759</f>
        <v>LAMBAYEQUE</v>
      </c>
      <c r="D1791" s="9" t="str">
        <f>+'Info ELECTRONORTE'!C1759</f>
        <v>CHICLAYO - FERREÑAFE</v>
      </c>
      <c r="E1791" s="9" t="str">
        <f>+'Info ELECTRONORTE'!D1759</f>
        <v>CHICLAYO</v>
      </c>
      <c r="F1791" s="9" t="str">
        <f>+'Info ELECTRONORTE'!I1759</f>
        <v>Media Tension</v>
      </c>
      <c r="G1791" s="9">
        <f>+'Info ELECTRONORTE'!K1759</f>
        <v>13</v>
      </c>
      <c r="H1791" s="9" t="str">
        <f>+'Info ELECTRONORTE'!L1759</f>
        <v>Postes</v>
      </c>
      <c r="I1791" s="9" t="str">
        <f>+'Info ELECTRONORTE'!M1759</f>
        <v>Concreto</v>
      </c>
      <c r="J1791" s="9" t="str">
        <f>+'Info ELECTRONORTE'!N1759</f>
        <v>PPC19</v>
      </c>
      <c r="K1791" s="9" t="str">
        <f>+IF(B1791="MOD INV_2018","Según corresponda",VLOOKUP(J1791,SICODI!$G$3:$K$2404,2,FALSE))</f>
        <v>POSTE DE CONCRETO ARMADO DE 13/300/150/345</v>
      </c>
      <c r="L1791" s="142">
        <f t="shared" si="73"/>
        <v>0.52</v>
      </c>
    </row>
    <row r="1792" spans="1:12" x14ac:dyDescent="0.25">
      <c r="A1792" s="53">
        <f>+'Info ELECTRONORTE'!A1760</f>
        <v>1756</v>
      </c>
      <c r="B1792" s="26" t="str">
        <f t="shared" si="74"/>
        <v>SICODI</v>
      </c>
      <c r="C1792" s="9" t="str">
        <f>+'Info ELECTRONORTE'!B1760</f>
        <v>LAMBAYEQUE</v>
      </c>
      <c r="D1792" s="9" t="str">
        <f>+'Info ELECTRONORTE'!C1760</f>
        <v>CHICLAYO - FERREÑAFE</v>
      </c>
      <c r="E1792" s="9" t="str">
        <f>+'Info ELECTRONORTE'!D1760</f>
        <v>CHICLAYO</v>
      </c>
      <c r="F1792" s="9" t="str">
        <f>+'Info ELECTRONORTE'!I1760</f>
        <v>Media Tension</v>
      </c>
      <c r="G1792" s="9">
        <f>+'Info ELECTRONORTE'!K1760</f>
        <v>13</v>
      </c>
      <c r="H1792" s="9" t="str">
        <f>+'Info ELECTRONORTE'!L1760</f>
        <v>Postes</v>
      </c>
      <c r="I1792" s="9" t="str">
        <f>+'Info ELECTRONORTE'!M1760</f>
        <v>Concreto</v>
      </c>
      <c r="J1792" s="9" t="str">
        <f>+'Info ELECTRONORTE'!N1760</f>
        <v>PPC19</v>
      </c>
      <c r="K1792" s="9" t="str">
        <f>+IF(B1792="MOD INV_2018","Según corresponda",VLOOKUP(J1792,SICODI!$G$3:$K$2404,2,FALSE))</f>
        <v>POSTE DE CONCRETO ARMADO DE 13/300/150/345</v>
      </c>
      <c r="L1792" s="142">
        <f t="shared" si="73"/>
        <v>0.52</v>
      </c>
    </row>
    <row r="1793" spans="1:12" x14ac:dyDescent="0.25">
      <c r="A1793" s="53">
        <f>+'Info ELECTRONORTE'!A1761</f>
        <v>1757</v>
      </c>
      <c r="B1793" s="26" t="str">
        <f t="shared" si="74"/>
        <v>SICODI</v>
      </c>
      <c r="C1793" s="9" t="str">
        <f>+'Info ELECTRONORTE'!B1761</f>
        <v>LAMBAYEQUE</v>
      </c>
      <c r="D1793" s="9" t="str">
        <f>+'Info ELECTRONORTE'!C1761</f>
        <v>CHICLAYO - FERREÑAFE</v>
      </c>
      <c r="E1793" s="9" t="str">
        <f>+'Info ELECTRONORTE'!D1761</f>
        <v>CHICLAYO</v>
      </c>
      <c r="F1793" s="9" t="str">
        <f>+'Info ELECTRONORTE'!I1761</f>
        <v>Media Tension</v>
      </c>
      <c r="G1793" s="9">
        <f>+'Info ELECTRONORTE'!K1761</f>
        <v>13</v>
      </c>
      <c r="H1793" s="9" t="str">
        <f>+'Info ELECTRONORTE'!L1761</f>
        <v>Postes</v>
      </c>
      <c r="I1793" s="9" t="str">
        <f>+'Info ELECTRONORTE'!M1761</f>
        <v>Concreto</v>
      </c>
      <c r="J1793" s="9" t="str">
        <f>+'Info ELECTRONORTE'!N1761</f>
        <v>PPC19</v>
      </c>
      <c r="K1793" s="9" t="str">
        <f>+IF(B1793="MOD INV_2018","Según corresponda",VLOOKUP(J1793,SICODI!$G$3:$K$2404,2,FALSE))</f>
        <v>POSTE DE CONCRETO ARMADO DE 13/300/150/345</v>
      </c>
      <c r="L1793" s="142">
        <f t="shared" si="73"/>
        <v>0.52</v>
      </c>
    </row>
    <row r="1794" spans="1:12" x14ac:dyDescent="0.25">
      <c r="A1794" s="53">
        <f>+'Info ELECTRONORTE'!A1762</f>
        <v>1758</v>
      </c>
      <c r="B1794" s="26" t="str">
        <f t="shared" si="74"/>
        <v>SICODI</v>
      </c>
      <c r="C1794" s="9" t="str">
        <f>+'Info ELECTRONORTE'!B1762</f>
        <v>LAMBAYEQUE</v>
      </c>
      <c r="D1794" s="9" t="str">
        <f>+'Info ELECTRONORTE'!C1762</f>
        <v>CHICLAYO - FERREÑAFE</v>
      </c>
      <c r="E1794" s="9" t="str">
        <f>+'Info ELECTRONORTE'!D1762</f>
        <v>CHICLAYO</v>
      </c>
      <c r="F1794" s="9" t="str">
        <f>+'Info ELECTRONORTE'!I1762</f>
        <v>Media Tension</v>
      </c>
      <c r="G1794" s="9">
        <f>+'Info ELECTRONORTE'!K1762</f>
        <v>13</v>
      </c>
      <c r="H1794" s="9" t="str">
        <f>+'Info ELECTRONORTE'!L1762</f>
        <v>Postes</v>
      </c>
      <c r="I1794" s="9" t="str">
        <f>+'Info ELECTRONORTE'!M1762</f>
        <v>Concreto</v>
      </c>
      <c r="J1794" s="9" t="str">
        <f>+'Info ELECTRONORTE'!N1762</f>
        <v>PPC19</v>
      </c>
      <c r="K1794" s="9" t="str">
        <f>+IF(B1794="MOD INV_2018","Según corresponda",VLOOKUP(J1794,SICODI!$G$3:$K$2404,2,FALSE))</f>
        <v>POSTE DE CONCRETO ARMADO DE 13/300/150/345</v>
      </c>
      <c r="L1794" s="142">
        <f t="shared" si="73"/>
        <v>0.52</v>
      </c>
    </row>
    <row r="1795" spans="1:12" x14ac:dyDescent="0.25">
      <c r="A1795" s="53">
        <f>+'Info ELECTRONORTE'!A1763</f>
        <v>1759</v>
      </c>
      <c r="B1795" s="26" t="str">
        <f t="shared" si="74"/>
        <v>SICODI</v>
      </c>
      <c r="C1795" s="9" t="str">
        <f>+'Info ELECTRONORTE'!B1763</f>
        <v>LAMBAYEQUE</v>
      </c>
      <c r="D1795" s="9" t="str">
        <f>+'Info ELECTRONORTE'!C1763</f>
        <v>CHICLAYO - FERREÑAFE</v>
      </c>
      <c r="E1795" s="9" t="str">
        <f>+'Info ELECTRONORTE'!D1763</f>
        <v>CHICLAYO</v>
      </c>
      <c r="F1795" s="9" t="str">
        <f>+'Info ELECTRONORTE'!I1763</f>
        <v>Media Tension</v>
      </c>
      <c r="G1795" s="9">
        <f>+'Info ELECTRONORTE'!K1763</f>
        <v>13</v>
      </c>
      <c r="H1795" s="9" t="str">
        <f>+'Info ELECTRONORTE'!L1763</f>
        <v>Postes</v>
      </c>
      <c r="I1795" s="9" t="str">
        <f>+'Info ELECTRONORTE'!M1763</f>
        <v>Concreto</v>
      </c>
      <c r="J1795" s="9" t="str">
        <f>+'Info ELECTRONORTE'!N1763</f>
        <v>PPC19</v>
      </c>
      <c r="K1795" s="9" t="str">
        <f>+IF(B1795="MOD INV_2018","Según corresponda",VLOOKUP(J1795,SICODI!$G$3:$K$2404,2,FALSE))</f>
        <v>POSTE DE CONCRETO ARMADO DE 13/300/150/345</v>
      </c>
      <c r="L1795" s="142">
        <f t="shared" si="73"/>
        <v>0.52</v>
      </c>
    </row>
    <row r="1796" spans="1:12" x14ac:dyDescent="0.25">
      <c r="A1796" s="53">
        <f>+'Info ELECTRONORTE'!A1764</f>
        <v>1760</v>
      </c>
      <c r="B1796" s="26" t="str">
        <f t="shared" si="74"/>
        <v>SICODI</v>
      </c>
      <c r="C1796" s="9" t="str">
        <f>+'Info ELECTRONORTE'!B1764</f>
        <v>LAMBAYEQUE</v>
      </c>
      <c r="D1796" s="9" t="str">
        <f>+'Info ELECTRONORTE'!C1764</f>
        <v>CHICLAYO - FERREÑAFE</v>
      </c>
      <c r="E1796" s="9" t="str">
        <f>+'Info ELECTRONORTE'!D1764</f>
        <v>CHICLAYO</v>
      </c>
      <c r="F1796" s="9" t="str">
        <f>+'Info ELECTRONORTE'!I1764</f>
        <v>Media Tension</v>
      </c>
      <c r="G1796" s="9">
        <f>+'Info ELECTRONORTE'!K1764</f>
        <v>13</v>
      </c>
      <c r="H1796" s="9" t="str">
        <f>+'Info ELECTRONORTE'!L1764</f>
        <v>Postes</v>
      </c>
      <c r="I1796" s="9" t="str">
        <f>+'Info ELECTRONORTE'!M1764</f>
        <v>Concreto</v>
      </c>
      <c r="J1796" s="9" t="str">
        <f>+'Info ELECTRONORTE'!N1764</f>
        <v>PPC19</v>
      </c>
      <c r="K1796" s="9" t="str">
        <f>+IF(B1796="MOD INV_2018","Según corresponda",VLOOKUP(J1796,SICODI!$G$3:$K$2404,2,FALSE))</f>
        <v>POSTE DE CONCRETO ARMADO DE 13/300/150/345</v>
      </c>
      <c r="L1796" s="142">
        <f t="shared" si="73"/>
        <v>0.52</v>
      </c>
    </row>
    <row r="1797" spans="1:12" x14ac:dyDescent="0.25">
      <c r="A1797" s="53">
        <f>+'Info ELECTRONORTE'!A1765</f>
        <v>1761</v>
      </c>
      <c r="B1797" s="26" t="str">
        <f t="shared" si="74"/>
        <v>SICODI</v>
      </c>
      <c r="C1797" s="9" t="str">
        <f>+'Info ELECTRONORTE'!B1765</f>
        <v>LAMBAYEQUE</v>
      </c>
      <c r="D1797" s="9" t="str">
        <f>+'Info ELECTRONORTE'!C1765</f>
        <v>CHICLAYO - FERREÑAFE</v>
      </c>
      <c r="E1797" s="9" t="str">
        <f>+'Info ELECTRONORTE'!D1765</f>
        <v>CHICLAYO</v>
      </c>
      <c r="F1797" s="9" t="str">
        <f>+'Info ELECTRONORTE'!I1765</f>
        <v>Media Tension</v>
      </c>
      <c r="G1797" s="9">
        <f>+'Info ELECTRONORTE'!K1765</f>
        <v>13</v>
      </c>
      <c r="H1797" s="9" t="str">
        <f>+'Info ELECTRONORTE'!L1765</f>
        <v>Postes</v>
      </c>
      <c r="I1797" s="9" t="str">
        <f>+'Info ELECTRONORTE'!M1765</f>
        <v>Concreto</v>
      </c>
      <c r="J1797" s="9" t="str">
        <f>+'Info ELECTRONORTE'!N1765</f>
        <v>PPC19</v>
      </c>
      <c r="K1797" s="9" t="str">
        <f>+IF(B1797="MOD INV_2018","Según corresponda",VLOOKUP(J1797,SICODI!$G$3:$K$2404,2,FALSE))</f>
        <v>POSTE DE CONCRETO ARMADO DE 13/300/150/345</v>
      </c>
      <c r="L1797" s="142">
        <f t="shared" si="73"/>
        <v>0.52</v>
      </c>
    </row>
    <row r="1798" spans="1:12" x14ac:dyDescent="0.25">
      <c r="A1798" s="53">
        <f>+'Info ELECTRONORTE'!A1766</f>
        <v>1762</v>
      </c>
      <c r="B1798" s="26" t="str">
        <f t="shared" si="74"/>
        <v>SICODI</v>
      </c>
      <c r="C1798" s="9" t="str">
        <f>+'Info ELECTRONORTE'!B1766</f>
        <v>LAMBAYEQUE</v>
      </c>
      <c r="D1798" s="9" t="str">
        <f>+'Info ELECTRONORTE'!C1766</f>
        <v>CHICLAYO - FERREÑAFE</v>
      </c>
      <c r="E1798" s="9" t="str">
        <f>+'Info ELECTRONORTE'!D1766</f>
        <v>CHICLAYO</v>
      </c>
      <c r="F1798" s="9" t="str">
        <f>+'Info ELECTRONORTE'!I1766</f>
        <v>Media Tension</v>
      </c>
      <c r="G1798" s="9">
        <f>+'Info ELECTRONORTE'!K1766</f>
        <v>13</v>
      </c>
      <c r="H1798" s="9" t="str">
        <f>+'Info ELECTRONORTE'!L1766</f>
        <v>Postes</v>
      </c>
      <c r="I1798" s="9" t="str">
        <f>+'Info ELECTRONORTE'!M1766</f>
        <v>Concreto</v>
      </c>
      <c r="J1798" s="9" t="str">
        <f>+'Info ELECTRONORTE'!N1766</f>
        <v>PPC19</v>
      </c>
      <c r="K1798" s="9" t="str">
        <f>+IF(B1798="MOD INV_2018","Según corresponda",VLOOKUP(J1798,SICODI!$G$3:$K$2404,2,FALSE))</f>
        <v>POSTE DE CONCRETO ARMADO DE 13/300/150/345</v>
      </c>
      <c r="L1798" s="142">
        <f t="shared" si="73"/>
        <v>0.52</v>
      </c>
    </row>
    <row r="1799" spans="1:12" x14ac:dyDescent="0.25">
      <c r="A1799" s="53">
        <f>+'Info ELECTRONORTE'!A1767</f>
        <v>1763</v>
      </c>
      <c r="B1799" s="26" t="str">
        <f t="shared" si="74"/>
        <v>SICODI</v>
      </c>
      <c r="C1799" s="9" t="str">
        <f>+'Info ELECTRONORTE'!B1767</f>
        <v>LAMBAYEQUE</v>
      </c>
      <c r="D1799" s="9" t="str">
        <f>+'Info ELECTRONORTE'!C1767</f>
        <v>CHICLAYO - FERREÑAFE</v>
      </c>
      <c r="E1799" s="9" t="str">
        <f>+'Info ELECTRONORTE'!D1767</f>
        <v>CHICLAYO</v>
      </c>
      <c r="F1799" s="9" t="str">
        <f>+'Info ELECTRONORTE'!I1767</f>
        <v>Media Tension</v>
      </c>
      <c r="G1799" s="9">
        <f>+'Info ELECTRONORTE'!K1767</f>
        <v>13</v>
      </c>
      <c r="H1799" s="9" t="str">
        <f>+'Info ELECTRONORTE'!L1767</f>
        <v>Postes</v>
      </c>
      <c r="I1799" s="9" t="str">
        <f>+'Info ELECTRONORTE'!M1767</f>
        <v>Concreto</v>
      </c>
      <c r="J1799" s="9" t="str">
        <f>+'Info ELECTRONORTE'!N1767</f>
        <v>PPC19</v>
      </c>
      <c r="K1799" s="9" t="str">
        <f>+IF(B1799="MOD INV_2018","Según corresponda",VLOOKUP(J1799,SICODI!$G$3:$K$2404,2,FALSE))</f>
        <v>POSTE DE CONCRETO ARMADO DE 13/300/150/345</v>
      </c>
      <c r="L1799" s="142">
        <f t="shared" si="73"/>
        <v>0.52</v>
      </c>
    </row>
    <row r="1800" spans="1:12" x14ac:dyDescent="0.25">
      <c r="A1800" s="53">
        <f>+'Info ELECTRONORTE'!A1768</f>
        <v>1764</v>
      </c>
      <c r="B1800" s="26" t="str">
        <f t="shared" si="74"/>
        <v>SICODI</v>
      </c>
      <c r="C1800" s="9" t="str">
        <f>+'Info ELECTRONORTE'!B1768</f>
        <v>LAMBAYEQUE</v>
      </c>
      <c r="D1800" s="9" t="str">
        <f>+'Info ELECTRONORTE'!C1768</f>
        <v>CHICLAYO - FERREÑAFE</v>
      </c>
      <c r="E1800" s="9" t="str">
        <f>+'Info ELECTRONORTE'!D1768</f>
        <v>CHICLAYO</v>
      </c>
      <c r="F1800" s="9" t="str">
        <f>+'Info ELECTRONORTE'!I1768</f>
        <v>Media Tension</v>
      </c>
      <c r="G1800" s="9">
        <f>+'Info ELECTRONORTE'!K1768</f>
        <v>13</v>
      </c>
      <c r="H1800" s="9" t="str">
        <f>+'Info ELECTRONORTE'!L1768</f>
        <v>Postes</v>
      </c>
      <c r="I1800" s="9" t="str">
        <f>+'Info ELECTRONORTE'!M1768</f>
        <v>Concreto</v>
      </c>
      <c r="J1800" s="9" t="str">
        <f>+'Info ELECTRONORTE'!N1768</f>
        <v>PPC19</v>
      </c>
      <c r="K1800" s="9" t="str">
        <f>+IF(B1800="MOD INV_2018","Según corresponda",VLOOKUP(J1800,SICODI!$G$3:$K$2404,2,FALSE))</f>
        <v>POSTE DE CONCRETO ARMADO DE 13/300/150/345</v>
      </c>
      <c r="L1800" s="142">
        <f t="shared" si="73"/>
        <v>0.52</v>
      </c>
    </row>
    <row r="1801" spans="1:12" x14ac:dyDescent="0.25">
      <c r="A1801" s="53">
        <f>+'Info ELECTRONORTE'!A1769</f>
        <v>1765</v>
      </c>
      <c r="B1801" s="26" t="str">
        <f t="shared" si="74"/>
        <v>SICODI</v>
      </c>
      <c r="C1801" s="9" t="str">
        <f>+'Info ELECTRONORTE'!B1769</f>
        <v>LAMBAYEQUE</v>
      </c>
      <c r="D1801" s="9" t="str">
        <f>+'Info ELECTRONORTE'!C1769</f>
        <v>CHICLAYO - FERREÑAFE</v>
      </c>
      <c r="E1801" s="9" t="str">
        <f>+'Info ELECTRONORTE'!D1769</f>
        <v>CHICLAYO</v>
      </c>
      <c r="F1801" s="9" t="str">
        <f>+'Info ELECTRONORTE'!I1769</f>
        <v>Media Tension</v>
      </c>
      <c r="G1801" s="9">
        <f>+'Info ELECTRONORTE'!K1769</f>
        <v>13</v>
      </c>
      <c r="H1801" s="9" t="str">
        <f>+'Info ELECTRONORTE'!L1769</f>
        <v>Postes</v>
      </c>
      <c r="I1801" s="9" t="str">
        <f>+'Info ELECTRONORTE'!M1769</f>
        <v>Concreto</v>
      </c>
      <c r="J1801" s="9" t="str">
        <f>+'Info ELECTRONORTE'!N1769</f>
        <v>PPC19</v>
      </c>
      <c r="K1801" s="9" t="str">
        <f>+IF(B1801="MOD INV_2018","Según corresponda",VLOOKUP(J1801,SICODI!$G$3:$K$2404,2,FALSE))</f>
        <v>POSTE DE CONCRETO ARMADO DE 13/300/150/345</v>
      </c>
      <c r="L1801" s="142">
        <f t="shared" si="73"/>
        <v>0.52</v>
      </c>
    </row>
    <row r="1802" spans="1:12" x14ac:dyDescent="0.25">
      <c r="A1802" s="53">
        <f>+'Info ELECTRONORTE'!A1770</f>
        <v>1766</v>
      </c>
      <c r="B1802" s="26" t="str">
        <f t="shared" si="74"/>
        <v>SICODI</v>
      </c>
      <c r="C1802" s="9" t="str">
        <f>+'Info ELECTRONORTE'!B1770</f>
        <v>LAMBAYEQUE</v>
      </c>
      <c r="D1802" s="9" t="str">
        <f>+'Info ELECTRONORTE'!C1770</f>
        <v>CHICLAYO - FERREÑAFE</v>
      </c>
      <c r="E1802" s="9" t="str">
        <f>+'Info ELECTRONORTE'!D1770</f>
        <v>CHICLAYO</v>
      </c>
      <c r="F1802" s="9" t="str">
        <f>+'Info ELECTRONORTE'!I1770</f>
        <v>Media Tension</v>
      </c>
      <c r="G1802" s="9">
        <f>+'Info ELECTRONORTE'!K1770</f>
        <v>13</v>
      </c>
      <c r="H1802" s="9" t="str">
        <f>+'Info ELECTRONORTE'!L1770</f>
        <v>Postes</v>
      </c>
      <c r="I1802" s="9" t="str">
        <f>+'Info ELECTRONORTE'!M1770</f>
        <v>Concreto</v>
      </c>
      <c r="J1802" s="9" t="str">
        <f>+'Info ELECTRONORTE'!N1770</f>
        <v>PPC19</v>
      </c>
      <c r="K1802" s="9" t="str">
        <f>+IF(B1802="MOD INV_2018","Según corresponda",VLOOKUP(J1802,SICODI!$G$3:$K$2404,2,FALSE))</f>
        <v>POSTE DE CONCRETO ARMADO DE 13/300/150/345</v>
      </c>
      <c r="L1802" s="142">
        <f t="shared" si="73"/>
        <v>0.52</v>
      </c>
    </row>
    <row r="1803" spans="1:12" x14ac:dyDescent="0.25">
      <c r="A1803" s="53">
        <f>+'Info ELECTRONORTE'!A1771</f>
        <v>1767</v>
      </c>
      <c r="B1803" s="26" t="str">
        <f t="shared" si="74"/>
        <v>SICODI</v>
      </c>
      <c r="C1803" s="9" t="str">
        <f>+'Info ELECTRONORTE'!B1771</f>
        <v>LAMBAYEQUE</v>
      </c>
      <c r="D1803" s="9" t="str">
        <f>+'Info ELECTRONORTE'!C1771</f>
        <v>CHICLAYO - FERREÑAFE</v>
      </c>
      <c r="E1803" s="9" t="str">
        <f>+'Info ELECTRONORTE'!D1771</f>
        <v>CHICLAYO</v>
      </c>
      <c r="F1803" s="9" t="str">
        <f>+'Info ELECTRONORTE'!I1771</f>
        <v>Media Tension</v>
      </c>
      <c r="G1803" s="9">
        <f>+'Info ELECTRONORTE'!K1771</f>
        <v>13</v>
      </c>
      <c r="H1803" s="9" t="str">
        <f>+'Info ELECTRONORTE'!L1771</f>
        <v>Postes</v>
      </c>
      <c r="I1803" s="9" t="str">
        <f>+'Info ELECTRONORTE'!M1771</f>
        <v>Concreto</v>
      </c>
      <c r="J1803" s="9" t="str">
        <f>+'Info ELECTRONORTE'!N1771</f>
        <v>PPC19</v>
      </c>
      <c r="K1803" s="9" t="str">
        <f>+IF(B1803="MOD INV_2018","Según corresponda",VLOOKUP(J1803,SICODI!$G$3:$K$2404,2,FALSE))</f>
        <v>POSTE DE CONCRETO ARMADO DE 13/300/150/345</v>
      </c>
      <c r="L1803" s="142">
        <f t="shared" si="73"/>
        <v>0.52</v>
      </c>
    </row>
    <row r="1804" spans="1:12" x14ac:dyDescent="0.25">
      <c r="A1804" s="53">
        <f>+'Info ELECTRONORTE'!A1772</f>
        <v>1768</v>
      </c>
      <c r="B1804" s="26" t="str">
        <f t="shared" si="74"/>
        <v>SICODI</v>
      </c>
      <c r="C1804" s="9" t="str">
        <f>+'Info ELECTRONORTE'!B1772</f>
        <v>LAMBAYEQUE</v>
      </c>
      <c r="D1804" s="9" t="str">
        <f>+'Info ELECTRONORTE'!C1772</f>
        <v>CHICLAYO - FERREÑAFE</v>
      </c>
      <c r="E1804" s="9" t="str">
        <f>+'Info ELECTRONORTE'!D1772</f>
        <v>CHICLAYO</v>
      </c>
      <c r="F1804" s="9" t="str">
        <f>+'Info ELECTRONORTE'!I1772</f>
        <v>Media Tension</v>
      </c>
      <c r="G1804" s="9">
        <f>+'Info ELECTRONORTE'!K1772</f>
        <v>13</v>
      </c>
      <c r="H1804" s="9" t="str">
        <f>+'Info ELECTRONORTE'!L1772</f>
        <v>Postes</v>
      </c>
      <c r="I1804" s="9" t="str">
        <f>+'Info ELECTRONORTE'!M1772</f>
        <v>Concreto</v>
      </c>
      <c r="J1804" s="9" t="str">
        <f>+'Info ELECTRONORTE'!N1772</f>
        <v>PPC19</v>
      </c>
      <c r="K1804" s="9" t="str">
        <f>+IF(B1804="MOD INV_2018","Según corresponda",VLOOKUP(J1804,SICODI!$G$3:$K$2404,2,FALSE))</f>
        <v>POSTE DE CONCRETO ARMADO DE 13/300/150/345</v>
      </c>
      <c r="L1804" s="142">
        <f t="shared" si="73"/>
        <v>0.52</v>
      </c>
    </row>
    <row r="1805" spans="1:12" x14ac:dyDescent="0.25">
      <c r="A1805" s="53">
        <f>+'Info ELECTRONORTE'!A1773</f>
        <v>1769</v>
      </c>
      <c r="B1805" s="26" t="str">
        <f t="shared" si="74"/>
        <v>SICODI</v>
      </c>
      <c r="C1805" s="9" t="str">
        <f>+'Info ELECTRONORTE'!B1773</f>
        <v>LAMBAYEQUE</v>
      </c>
      <c r="D1805" s="9" t="str">
        <f>+'Info ELECTRONORTE'!C1773</f>
        <v>CHICLAYO - FERREÑAFE</v>
      </c>
      <c r="E1805" s="9" t="str">
        <f>+'Info ELECTRONORTE'!D1773</f>
        <v>CHICLAYO</v>
      </c>
      <c r="F1805" s="9" t="str">
        <f>+'Info ELECTRONORTE'!I1773</f>
        <v>Media Tension</v>
      </c>
      <c r="G1805" s="9">
        <f>+'Info ELECTRONORTE'!K1773</f>
        <v>13</v>
      </c>
      <c r="H1805" s="9" t="str">
        <f>+'Info ELECTRONORTE'!L1773</f>
        <v>Postes</v>
      </c>
      <c r="I1805" s="9" t="str">
        <f>+'Info ELECTRONORTE'!M1773</f>
        <v>Concreto</v>
      </c>
      <c r="J1805" s="9" t="str">
        <f>+'Info ELECTRONORTE'!N1773</f>
        <v>PPC19</v>
      </c>
      <c r="K1805" s="9" t="str">
        <f>+IF(B1805="MOD INV_2018","Según corresponda",VLOOKUP(J1805,SICODI!$G$3:$K$2404,2,FALSE))</f>
        <v>POSTE DE CONCRETO ARMADO DE 13/300/150/345</v>
      </c>
      <c r="L1805" s="142">
        <f t="shared" si="73"/>
        <v>0.52</v>
      </c>
    </row>
    <row r="1806" spans="1:12" x14ac:dyDescent="0.25">
      <c r="A1806" s="53">
        <f>+'Info ELECTRONORTE'!A1774</f>
        <v>1770</v>
      </c>
      <c r="B1806" s="26" t="str">
        <f t="shared" si="74"/>
        <v>SICODI</v>
      </c>
      <c r="C1806" s="9" t="str">
        <f>+'Info ELECTRONORTE'!B1774</f>
        <v>LAMBAYEQUE</v>
      </c>
      <c r="D1806" s="9" t="str">
        <f>+'Info ELECTRONORTE'!C1774</f>
        <v>CHICLAYO - FERREÑAFE</v>
      </c>
      <c r="E1806" s="9" t="str">
        <f>+'Info ELECTRONORTE'!D1774</f>
        <v>CHICLAYO</v>
      </c>
      <c r="F1806" s="9" t="str">
        <f>+'Info ELECTRONORTE'!I1774</f>
        <v>Media Tension</v>
      </c>
      <c r="G1806" s="9">
        <f>+'Info ELECTRONORTE'!K1774</f>
        <v>13</v>
      </c>
      <c r="H1806" s="9" t="str">
        <f>+'Info ELECTRONORTE'!L1774</f>
        <v>Postes</v>
      </c>
      <c r="I1806" s="9" t="str">
        <f>+'Info ELECTRONORTE'!M1774</f>
        <v>Concreto</v>
      </c>
      <c r="J1806" s="9" t="str">
        <f>+'Info ELECTRONORTE'!N1774</f>
        <v>PPC19</v>
      </c>
      <c r="K1806" s="9" t="str">
        <f>+IF(B1806="MOD INV_2018","Según corresponda",VLOOKUP(J1806,SICODI!$G$3:$K$2404,2,FALSE))</f>
        <v>POSTE DE CONCRETO ARMADO DE 13/300/150/345</v>
      </c>
      <c r="L1806" s="142">
        <f t="shared" si="73"/>
        <v>0.52</v>
      </c>
    </row>
    <row r="1807" spans="1:12" x14ac:dyDescent="0.25">
      <c r="A1807" s="53">
        <f>+'Info ELECTRONORTE'!A1775</f>
        <v>1771</v>
      </c>
      <c r="B1807" s="26" t="str">
        <f t="shared" si="74"/>
        <v>SICODI</v>
      </c>
      <c r="C1807" s="9" t="str">
        <f>+'Info ELECTRONORTE'!B1775</f>
        <v>LAMBAYEQUE</v>
      </c>
      <c r="D1807" s="9" t="str">
        <f>+'Info ELECTRONORTE'!C1775</f>
        <v>CHICLAYO - FERREÑAFE</v>
      </c>
      <c r="E1807" s="9" t="str">
        <f>+'Info ELECTRONORTE'!D1775</f>
        <v>CHICLAYO</v>
      </c>
      <c r="F1807" s="9" t="str">
        <f>+'Info ELECTRONORTE'!I1775</f>
        <v>Media Tension</v>
      </c>
      <c r="G1807" s="9">
        <f>+'Info ELECTRONORTE'!K1775</f>
        <v>13</v>
      </c>
      <c r="H1807" s="9" t="str">
        <f>+'Info ELECTRONORTE'!L1775</f>
        <v>Postes</v>
      </c>
      <c r="I1807" s="9" t="str">
        <f>+'Info ELECTRONORTE'!M1775</f>
        <v>Concreto</v>
      </c>
      <c r="J1807" s="9" t="str">
        <f>+'Info ELECTRONORTE'!N1775</f>
        <v>PPC19</v>
      </c>
      <c r="K1807" s="9" t="str">
        <f>+IF(B1807="MOD INV_2018","Según corresponda",VLOOKUP(J1807,SICODI!$G$3:$K$2404,2,FALSE))</f>
        <v>POSTE DE CONCRETO ARMADO DE 13/300/150/345</v>
      </c>
      <c r="L1807" s="142">
        <f t="shared" si="73"/>
        <v>0.52</v>
      </c>
    </row>
    <row r="1808" spans="1:12" x14ac:dyDescent="0.25">
      <c r="A1808" s="53">
        <f>+'Info ELECTRONORTE'!A1776</f>
        <v>1772</v>
      </c>
      <c r="B1808" s="26" t="str">
        <f t="shared" si="74"/>
        <v>SICODI</v>
      </c>
      <c r="C1808" s="9" t="str">
        <f>+'Info ELECTRONORTE'!B1776</f>
        <v>LAMBAYEQUE</v>
      </c>
      <c r="D1808" s="9" t="str">
        <f>+'Info ELECTRONORTE'!C1776</f>
        <v>CHICLAYO - FERREÑAFE</v>
      </c>
      <c r="E1808" s="9" t="str">
        <f>+'Info ELECTRONORTE'!D1776</f>
        <v>CHICLAYO</v>
      </c>
      <c r="F1808" s="9" t="str">
        <f>+'Info ELECTRONORTE'!I1776</f>
        <v>Media Tension</v>
      </c>
      <c r="G1808" s="9">
        <f>+'Info ELECTRONORTE'!K1776</f>
        <v>13</v>
      </c>
      <c r="H1808" s="9" t="str">
        <f>+'Info ELECTRONORTE'!L1776</f>
        <v>Postes</v>
      </c>
      <c r="I1808" s="9" t="str">
        <f>+'Info ELECTRONORTE'!M1776</f>
        <v>Concreto</v>
      </c>
      <c r="J1808" s="9" t="str">
        <f>+'Info ELECTRONORTE'!N1776</f>
        <v>PPC19</v>
      </c>
      <c r="K1808" s="9" t="str">
        <f>+IF(B1808="MOD INV_2018","Según corresponda",VLOOKUP(J1808,SICODI!$G$3:$K$2404,2,FALSE))</f>
        <v>POSTE DE CONCRETO ARMADO DE 13/300/150/345</v>
      </c>
      <c r="L1808" s="142">
        <f t="shared" si="73"/>
        <v>0.52</v>
      </c>
    </row>
    <row r="1809" spans="1:12" x14ac:dyDescent="0.25">
      <c r="A1809" s="53">
        <f>+'Info ELECTRONORTE'!A1777</f>
        <v>1773</v>
      </c>
      <c r="B1809" s="26" t="str">
        <f t="shared" si="74"/>
        <v>SICODI</v>
      </c>
      <c r="C1809" s="9" t="str">
        <f>+'Info ELECTRONORTE'!B1777</f>
        <v>LAMBAYEQUE</v>
      </c>
      <c r="D1809" s="9" t="str">
        <f>+'Info ELECTRONORTE'!C1777</f>
        <v>CHICLAYO - FERREÑAFE</v>
      </c>
      <c r="E1809" s="9" t="str">
        <f>+'Info ELECTRONORTE'!D1777</f>
        <v>CHICLAYO</v>
      </c>
      <c r="F1809" s="9" t="str">
        <f>+'Info ELECTRONORTE'!I1777</f>
        <v>Media Tension</v>
      </c>
      <c r="G1809" s="9">
        <f>+'Info ELECTRONORTE'!K1777</f>
        <v>13</v>
      </c>
      <c r="H1809" s="9" t="str">
        <f>+'Info ELECTRONORTE'!L1777</f>
        <v>Postes</v>
      </c>
      <c r="I1809" s="9" t="str">
        <f>+'Info ELECTRONORTE'!M1777</f>
        <v>Concreto</v>
      </c>
      <c r="J1809" s="9" t="str">
        <f>+'Info ELECTRONORTE'!N1777</f>
        <v>PPC19</v>
      </c>
      <c r="K1809" s="9" t="str">
        <f>+IF(B1809="MOD INV_2018","Según corresponda",VLOOKUP(J1809,SICODI!$G$3:$K$2404,2,FALSE))</f>
        <v>POSTE DE CONCRETO ARMADO DE 13/300/150/345</v>
      </c>
      <c r="L1809" s="142">
        <f t="shared" si="73"/>
        <v>0.52</v>
      </c>
    </row>
    <row r="1810" spans="1:12" x14ac:dyDescent="0.25">
      <c r="A1810" s="53">
        <f>+'Info ELECTRONORTE'!A1778</f>
        <v>1774</v>
      </c>
      <c r="B1810" s="26" t="str">
        <f t="shared" si="74"/>
        <v>SICODI</v>
      </c>
      <c r="C1810" s="9" t="str">
        <f>+'Info ELECTRONORTE'!B1778</f>
        <v>LAMBAYEQUE</v>
      </c>
      <c r="D1810" s="9" t="str">
        <f>+'Info ELECTRONORTE'!C1778</f>
        <v>CHICLAYO - FERREÑAFE</v>
      </c>
      <c r="E1810" s="9" t="str">
        <f>+'Info ELECTRONORTE'!D1778</f>
        <v>CHICLAYO</v>
      </c>
      <c r="F1810" s="9" t="str">
        <f>+'Info ELECTRONORTE'!I1778</f>
        <v>Media Tension</v>
      </c>
      <c r="G1810" s="9">
        <f>+'Info ELECTRONORTE'!K1778</f>
        <v>13</v>
      </c>
      <c r="H1810" s="9" t="str">
        <f>+'Info ELECTRONORTE'!L1778</f>
        <v>Postes</v>
      </c>
      <c r="I1810" s="9" t="str">
        <f>+'Info ELECTRONORTE'!M1778</f>
        <v>Concreto</v>
      </c>
      <c r="J1810" s="9" t="str">
        <f>+'Info ELECTRONORTE'!N1778</f>
        <v>PPC19</v>
      </c>
      <c r="K1810" s="9" t="str">
        <f>+IF(B1810="MOD INV_2018","Según corresponda",VLOOKUP(J1810,SICODI!$G$3:$K$2404,2,FALSE))</f>
        <v>POSTE DE CONCRETO ARMADO DE 13/300/150/345</v>
      </c>
      <c r="L1810" s="142">
        <f t="shared" si="73"/>
        <v>0.52</v>
      </c>
    </row>
    <row r="1811" spans="1:12" x14ac:dyDescent="0.25">
      <c r="A1811" s="53">
        <f>+'Info ELECTRONORTE'!A1779</f>
        <v>1775</v>
      </c>
      <c r="B1811" s="26" t="str">
        <f t="shared" si="74"/>
        <v>SICODI</v>
      </c>
      <c r="C1811" s="9" t="str">
        <f>+'Info ELECTRONORTE'!B1779</f>
        <v>LAMBAYEQUE</v>
      </c>
      <c r="D1811" s="9" t="str">
        <f>+'Info ELECTRONORTE'!C1779</f>
        <v>CHICLAYO - LAMBAYEQUE</v>
      </c>
      <c r="E1811" s="9" t="str">
        <f>+'Info ELECTRONORTE'!D1779</f>
        <v>LAMBAYEQUE</v>
      </c>
      <c r="F1811" s="9" t="str">
        <f>+'Info ELECTRONORTE'!I1779</f>
        <v>Media Tension</v>
      </c>
      <c r="G1811" s="9">
        <f>+'Info ELECTRONORTE'!K1779</f>
        <v>13</v>
      </c>
      <c r="H1811" s="9" t="str">
        <f>+'Info ELECTRONORTE'!L1779</f>
        <v>Postes</v>
      </c>
      <c r="I1811" s="9" t="str">
        <f>+'Info ELECTRONORTE'!M1779</f>
        <v>Concreto</v>
      </c>
      <c r="J1811" s="9" t="str">
        <f>+'Info ELECTRONORTE'!N1779</f>
        <v>PPC19</v>
      </c>
      <c r="K1811" s="9" t="str">
        <f>+IF(B1811="MOD INV_2018","Según corresponda",VLOOKUP(J1811,SICODI!$G$3:$K$2404,2,FALSE))</f>
        <v>POSTE DE CONCRETO ARMADO DE 13/300/150/345</v>
      </c>
      <c r="L1811" s="142">
        <f t="shared" si="73"/>
        <v>0.52</v>
      </c>
    </row>
    <row r="1812" spans="1:12" x14ac:dyDescent="0.25">
      <c r="A1812" s="53">
        <f>+'Info ELECTRONORTE'!A1780</f>
        <v>1776</v>
      </c>
      <c r="B1812" s="26" t="str">
        <f t="shared" si="74"/>
        <v>SICODI</v>
      </c>
      <c r="C1812" s="9" t="str">
        <f>+'Info ELECTRONORTE'!B1780</f>
        <v>LAMBAYEQUE</v>
      </c>
      <c r="D1812" s="9" t="str">
        <f>+'Info ELECTRONORTE'!C1780</f>
        <v>CHICLAYO - LAMBAYEQUE</v>
      </c>
      <c r="E1812" s="9" t="str">
        <f>+'Info ELECTRONORTE'!D1780</f>
        <v>LAMBAYEQUE</v>
      </c>
      <c r="F1812" s="9" t="str">
        <f>+'Info ELECTRONORTE'!I1780</f>
        <v>Media Tension</v>
      </c>
      <c r="G1812" s="9">
        <f>+'Info ELECTRONORTE'!K1780</f>
        <v>13</v>
      </c>
      <c r="H1812" s="9" t="str">
        <f>+'Info ELECTRONORTE'!L1780</f>
        <v>Postes</v>
      </c>
      <c r="I1812" s="9" t="str">
        <f>+'Info ELECTRONORTE'!M1780</f>
        <v>Concreto</v>
      </c>
      <c r="J1812" s="9" t="str">
        <f>+'Info ELECTRONORTE'!N1780</f>
        <v>PPC19</v>
      </c>
      <c r="K1812" s="9" t="str">
        <f>+IF(B1812="MOD INV_2018","Según corresponda",VLOOKUP(J1812,SICODI!$G$3:$K$2404,2,FALSE))</f>
        <v>POSTE DE CONCRETO ARMADO DE 13/300/150/345</v>
      </c>
      <c r="L1812" s="142">
        <f t="shared" si="73"/>
        <v>0.52</v>
      </c>
    </row>
    <row r="1813" spans="1:12" x14ac:dyDescent="0.25">
      <c r="A1813" s="53">
        <f>+'Info ELECTRONORTE'!A1781</f>
        <v>1777</v>
      </c>
      <c r="B1813" s="26" t="str">
        <f t="shared" si="74"/>
        <v>SICODI</v>
      </c>
      <c r="C1813" s="9" t="str">
        <f>+'Info ELECTRONORTE'!B1781</f>
        <v>LAMBAYEQUE</v>
      </c>
      <c r="D1813" s="9" t="str">
        <f>+'Info ELECTRONORTE'!C1781</f>
        <v>CHICLAYO - LAMBAYEQUE</v>
      </c>
      <c r="E1813" s="9" t="str">
        <f>+'Info ELECTRONORTE'!D1781</f>
        <v>LAMBAYEQUE</v>
      </c>
      <c r="F1813" s="9" t="str">
        <f>+'Info ELECTRONORTE'!I1781</f>
        <v>Media Tension</v>
      </c>
      <c r="G1813" s="9">
        <f>+'Info ELECTRONORTE'!K1781</f>
        <v>13</v>
      </c>
      <c r="H1813" s="9" t="str">
        <f>+'Info ELECTRONORTE'!L1781</f>
        <v>Postes</v>
      </c>
      <c r="I1813" s="9" t="str">
        <f>+'Info ELECTRONORTE'!M1781</f>
        <v>Concreto</v>
      </c>
      <c r="J1813" s="9" t="str">
        <f>+'Info ELECTRONORTE'!N1781</f>
        <v>PPC19</v>
      </c>
      <c r="K1813" s="9" t="str">
        <f>+IF(B1813="MOD INV_2018","Según corresponda",VLOOKUP(J1813,SICODI!$G$3:$K$2404,2,FALSE))</f>
        <v>POSTE DE CONCRETO ARMADO DE 13/300/150/345</v>
      </c>
      <c r="L1813" s="142">
        <f t="shared" si="73"/>
        <v>0.52</v>
      </c>
    </row>
    <row r="1814" spans="1:12" x14ac:dyDescent="0.25">
      <c r="A1814" s="53">
        <f>+'Info ELECTRONORTE'!A1782</f>
        <v>1778</v>
      </c>
      <c r="B1814" s="26" t="str">
        <f t="shared" si="74"/>
        <v>SICODI</v>
      </c>
      <c r="C1814" s="9" t="str">
        <f>+'Info ELECTRONORTE'!B1782</f>
        <v>LAMBAYEQUE</v>
      </c>
      <c r="D1814" s="9" t="str">
        <f>+'Info ELECTRONORTE'!C1782</f>
        <v>CHICLAYO - LAMBAYEQUE</v>
      </c>
      <c r="E1814" s="9" t="str">
        <f>+'Info ELECTRONORTE'!D1782</f>
        <v>LAMBAYEQUE</v>
      </c>
      <c r="F1814" s="9" t="str">
        <f>+'Info ELECTRONORTE'!I1782</f>
        <v>Media Tension</v>
      </c>
      <c r="G1814" s="9">
        <f>+'Info ELECTRONORTE'!K1782</f>
        <v>13</v>
      </c>
      <c r="H1814" s="9" t="str">
        <f>+'Info ELECTRONORTE'!L1782</f>
        <v>Postes</v>
      </c>
      <c r="I1814" s="9" t="str">
        <f>+'Info ELECTRONORTE'!M1782</f>
        <v>Concreto</v>
      </c>
      <c r="J1814" s="9" t="str">
        <f>+'Info ELECTRONORTE'!N1782</f>
        <v>PPC19</v>
      </c>
      <c r="K1814" s="9" t="str">
        <f>+IF(B1814="MOD INV_2018","Según corresponda",VLOOKUP(J1814,SICODI!$G$3:$K$2404,2,FALSE))</f>
        <v>POSTE DE CONCRETO ARMADO DE 13/300/150/345</v>
      </c>
      <c r="L1814" s="142">
        <f t="shared" si="73"/>
        <v>0.52</v>
      </c>
    </row>
    <row r="1815" spans="1:12" x14ac:dyDescent="0.25">
      <c r="A1815" s="53">
        <f>+'Info ELECTRONORTE'!A1783</f>
        <v>1779</v>
      </c>
      <c r="B1815" s="26" t="str">
        <f t="shared" si="74"/>
        <v>SICODI</v>
      </c>
      <c r="C1815" s="9" t="str">
        <f>+'Info ELECTRONORTE'!B1783</f>
        <v>LAMBAYEQUE</v>
      </c>
      <c r="D1815" s="9" t="str">
        <f>+'Info ELECTRONORTE'!C1783</f>
        <v>CHICLAYO - LAMBAYEQUE</v>
      </c>
      <c r="E1815" s="9" t="str">
        <f>+'Info ELECTRONORTE'!D1783</f>
        <v>LAMBAYEQUE</v>
      </c>
      <c r="F1815" s="9" t="str">
        <f>+'Info ELECTRONORTE'!I1783</f>
        <v>Media Tension</v>
      </c>
      <c r="G1815" s="9">
        <f>+'Info ELECTRONORTE'!K1783</f>
        <v>13</v>
      </c>
      <c r="H1815" s="9" t="str">
        <f>+'Info ELECTRONORTE'!L1783</f>
        <v>Postes</v>
      </c>
      <c r="I1815" s="9" t="str">
        <f>+'Info ELECTRONORTE'!M1783</f>
        <v>Concreto</v>
      </c>
      <c r="J1815" s="9" t="str">
        <f>+'Info ELECTRONORTE'!N1783</f>
        <v>PPC19</v>
      </c>
      <c r="K1815" s="9" t="str">
        <f>+IF(B1815="MOD INV_2018","Según corresponda",VLOOKUP(J1815,SICODI!$G$3:$K$2404,2,FALSE))</f>
        <v>POSTE DE CONCRETO ARMADO DE 13/300/150/345</v>
      </c>
      <c r="L1815" s="142">
        <f t="shared" si="73"/>
        <v>0.52</v>
      </c>
    </row>
    <row r="1816" spans="1:12" x14ac:dyDescent="0.25">
      <c r="A1816" s="53">
        <f>+'Info ELECTRONORTE'!A1784</f>
        <v>1780</v>
      </c>
      <c r="B1816" s="26" t="str">
        <f t="shared" si="74"/>
        <v>SICODI</v>
      </c>
      <c r="C1816" s="9" t="str">
        <f>+'Info ELECTRONORTE'!B1784</f>
        <v>LAMBAYEQUE</v>
      </c>
      <c r="D1816" s="9" t="str">
        <f>+'Info ELECTRONORTE'!C1784</f>
        <v>CHICLAYO - LAMBAYEQUE</v>
      </c>
      <c r="E1816" s="9" t="str">
        <f>+'Info ELECTRONORTE'!D1784</f>
        <v>LAMBAYEQUE</v>
      </c>
      <c r="F1816" s="9" t="str">
        <f>+'Info ELECTRONORTE'!I1784</f>
        <v>Media Tension</v>
      </c>
      <c r="G1816" s="9">
        <f>+'Info ELECTRONORTE'!K1784</f>
        <v>13</v>
      </c>
      <c r="H1816" s="9" t="str">
        <f>+'Info ELECTRONORTE'!L1784</f>
        <v>Postes</v>
      </c>
      <c r="I1816" s="9" t="str">
        <f>+'Info ELECTRONORTE'!M1784</f>
        <v>Concreto</v>
      </c>
      <c r="J1816" s="9" t="str">
        <f>+'Info ELECTRONORTE'!N1784</f>
        <v>PPC19</v>
      </c>
      <c r="K1816" s="9" t="str">
        <f>+IF(B1816="MOD INV_2018","Según corresponda",VLOOKUP(J1816,SICODI!$G$3:$K$2404,2,FALSE))</f>
        <v>POSTE DE CONCRETO ARMADO DE 13/300/150/345</v>
      </c>
      <c r="L1816" s="142">
        <f t="shared" si="73"/>
        <v>0.52</v>
      </c>
    </row>
    <row r="1817" spans="1:12" x14ac:dyDescent="0.25">
      <c r="A1817" s="53">
        <f>+'Info ELECTRONORTE'!A1785</f>
        <v>1781</v>
      </c>
      <c r="B1817" s="26" t="str">
        <f t="shared" si="74"/>
        <v>SICODI</v>
      </c>
      <c r="C1817" s="9" t="str">
        <f>+'Info ELECTRONORTE'!B1785</f>
        <v>LAMBAYEQUE</v>
      </c>
      <c r="D1817" s="9" t="str">
        <f>+'Info ELECTRONORTE'!C1785</f>
        <v>CHICLAYO - LAMBAYEQUE</v>
      </c>
      <c r="E1817" s="9" t="str">
        <f>+'Info ELECTRONORTE'!D1785</f>
        <v>LAMBAYEQUE</v>
      </c>
      <c r="F1817" s="9" t="str">
        <f>+'Info ELECTRONORTE'!I1785</f>
        <v>Media Tension</v>
      </c>
      <c r="G1817" s="9">
        <f>+'Info ELECTRONORTE'!K1785</f>
        <v>13</v>
      </c>
      <c r="H1817" s="9" t="str">
        <f>+'Info ELECTRONORTE'!L1785</f>
        <v>Postes</v>
      </c>
      <c r="I1817" s="9" t="str">
        <f>+'Info ELECTRONORTE'!M1785</f>
        <v>Concreto</v>
      </c>
      <c r="J1817" s="9" t="str">
        <f>+'Info ELECTRONORTE'!N1785</f>
        <v>PPC19</v>
      </c>
      <c r="K1817" s="9" t="str">
        <f>+IF(B1817="MOD INV_2018","Según corresponda",VLOOKUP(J1817,SICODI!$G$3:$K$2404,2,FALSE))</f>
        <v>POSTE DE CONCRETO ARMADO DE 13/300/150/345</v>
      </c>
      <c r="L1817" s="142">
        <f t="shared" si="73"/>
        <v>0.52</v>
      </c>
    </row>
    <row r="1818" spans="1:12" x14ac:dyDescent="0.25">
      <c r="A1818" s="53">
        <f>+'Info ELECTRONORTE'!A1786</f>
        <v>1782</v>
      </c>
      <c r="B1818" s="26" t="str">
        <f t="shared" si="74"/>
        <v>SICODI</v>
      </c>
      <c r="C1818" s="9" t="str">
        <f>+'Info ELECTRONORTE'!B1786</f>
        <v>LAMBAYEQUE</v>
      </c>
      <c r="D1818" s="9" t="str">
        <f>+'Info ELECTRONORTE'!C1786</f>
        <v>CHICLAYO - LAMBAYEQUE</v>
      </c>
      <c r="E1818" s="9" t="str">
        <f>+'Info ELECTRONORTE'!D1786</f>
        <v>LAMBAYEQUE</v>
      </c>
      <c r="F1818" s="9" t="str">
        <f>+'Info ELECTRONORTE'!I1786</f>
        <v>Media Tension</v>
      </c>
      <c r="G1818" s="9">
        <f>+'Info ELECTRONORTE'!K1786</f>
        <v>13</v>
      </c>
      <c r="H1818" s="9" t="str">
        <f>+'Info ELECTRONORTE'!L1786</f>
        <v>Postes</v>
      </c>
      <c r="I1818" s="9" t="str">
        <f>+'Info ELECTRONORTE'!M1786</f>
        <v>Concreto</v>
      </c>
      <c r="J1818" s="9" t="str">
        <f>+'Info ELECTRONORTE'!N1786</f>
        <v>PPC19</v>
      </c>
      <c r="K1818" s="9" t="str">
        <f>+IF(B1818="MOD INV_2018","Según corresponda",VLOOKUP(J1818,SICODI!$G$3:$K$2404,2,FALSE))</f>
        <v>POSTE DE CONCRETO ARMADO DE 13/300/150/345</v>
      </c>
      <c r="L1818" s="142">
        <f t="shared" si="73"/>
        <v>0.52</v>
      </c>
    </row>
    <row r="1819" spans="1:12" x14ac:dyDescent="0.25">
      <c r="A1819" s="53">
        <f>+'Info ELECTRONORTE'!A1787</f>
        <v>1783</v>
      </c>
      <c r="B1819" s="26" t="str">
        <f t="shared" si="74"/>
        <v>SICODI</v>
      </c>
      <c r="C1819" s="9" t="str">
        <f>+'Info ELECTRONORTE'!B1787</f>
        <v>LAMBAYEQUE</v>
      </c>
      <c r="D1819" s="9" t="str">
        <f>+'Info ELECTRONORTE'!C1787</f>
        <v>CHICLAYO - LAMBAYEQUE</v>
      </c>
      <c r="E1819" s="9" t="str">
        <f>+'Info ELECTRONORTE'!D1787</f>
        <v>LAMBAYEQUE</v>
      </c>
      <c r="F1819" s="9" t="str">
        <f>+'Info ELECTRONORTE'!I1787</f>
        <v>Media Tension</v>
      </c>
      <c r="G1819" s="9">
        <f>+'Info ELECTRONORTE'!K1787</f>
        <v>13</v>
      </c>
      <c r="H1819" s="9" t="str">
        <f>+'Info ELECTRONORTE'!L1787</f>
        <v>Postes</v>
      </c>
      <c r="I1819" s="9" t="str">
        <f>+'Info ELECTRONORTE'!M1787</f>
        <v>Concreto</v>
      </c>
      <c r="J1819" s="9" t="str">
        <f>+'Info ELECTRONORTE'!N1787</f>
        <v>PPC19</v>
      </c>
      <c r="K1819" s="9" t="str">
        <f>+IF(B1819="MOD INV_2018","Según corresponda",VLOOKUP(J1819,SICODI!$G$3:$K$2404,2,FALSE))</f>
        <v>POSTE DE CONCRETO ARMADO DE 13/300/150/345</v>
      </c>
      <c r="L1819" s="142">
        <f t="shared" si="73"/>
        <v>0.52</v>
      </c>
    </row>
    <row r="1820" spans="1:12" x14ac:dyDescent="0.25">
      <c r="A1820" s="53">
        <f>+'Info ELECTRONORTE'!A1788</f>
        <v>1784</v>
      </c>
      <c r="B1820" s="26" t="str">
        <f t="shared" si="74"/>
        <v>SICODI</v>
      </c>
      <c r="C1820" s="9" t="str">
        <f>+'Info ELECTRONORTE'!B1788</f>
        <v>LAMBAYEQUE</v>
      </c>
      <c r="D1820" s="9" t="str">
        <f>+'Info ELECTRONORTE'!C1788</f>
        <v>CHICLAYO - LAMBAYEQUE</v>
      </c>
      <c r="E1820" s="9" t="str">
        <f>+'Info ELECTRONORTE'!D1788</f>
        <v>LAMBAYEQUE</v>
      </c>
      <c r="F1820" s="9" t="str">
        <f>+'Info ELECTRONORTE'!I1788</f>
        <v>Media Tension</v>
      </c>
      <c r="G1820" s="9">
        <f>+'Info ELECTRONORTE'!K1788</f>
        <v>13</v>
      </c>
      <c r="H1820" s="9" t="str">
        <f>+'Info ELECTRONORTE'!L1788</f>
        <v>Postes</v>
      </c>
      <c r="I1820" s="9" t="str">
        <f>+'Info ELECTRONORTE'!M1788</f>
        <v>Concreto</v>
      </c>
      <c r="J1820" s="9" t="str">
        <f>+'Info ELECTRONORTE'!N1788</f>
        <v>PPC19</v>
      </c>
      <c r="K1820" s="9" t="str">
        <f>+IF(B1820="MOD INV_2018","Según corresponda",VLOOKUP(J1820,SICODI!$G$3:$K$2404,2,FALSE))</f>
        <v>POSTE DE CONCRETO ARMADO DE 13/300/150/345</v>
      </c>
      <c r="L1820" s="142">
        <f t="shared" si="73"/>
        <v>0.52</v>
      </c>
    </row>
    <row r="1821" spans="1:12" x14ac:dyDescent="0.25">
      <c r="A1821" s="53">
        <f>+'Info ELECTRONORTE'!A1789</f>
        <v>1785</v>
      </c>
      <c r="B1821" s="26" t="str">
        <f t="shared" si="74"/>
        <v>SICODI</v>
      </c>
      <c r="C1821" s="9" t="str">
        <f>+'Info ELECTRONORTE'!B1789</f>
        <v>LAMBAYEQUE</v>
      </c>
      <c r="D1821" s="9" t="str">
        <f>+'Info ELECTRONORTE'!C1789</f>
        <v>CHICLAYO - LAMBAYEQUE</v>
      </c>
      <c r="E1821" s="9" t="str">
        <f>+'Info ELECTRONORTE'!D1789</f>
        <v>LAMBAYEQUE</v>
      </c>
      <c r="F1821" s="9" t="str">
        <f>+'Info ELECTRONORTE'!I1789</f>
        <v>Media Tension</v>
      </c>
      <c r="G1821" s="9">
        <f>+'Info ELECTRONORTE'!K1789</f>
        <v>13</v>
      </c>
      <c r="H1821" s="9" t="str">
        <f>+'Info ELECTRONORTE'!L1789</f>
        <v>Postes</v>
      </c>
      <c r="I1821" s="9" t="str">
        <f>+'Info ELECTRONORTE'!M1789</f>
        <v>Concreto</v>
      </c>
      <c r="J1821" s="9" t="str">
        <f>+'Info ELECTRONORTE'!N1789</f>
        <v>PPC19</v>
      </c>
      <c r="K1821" s="9" t="str">
        <f>+IF(B1821="MOD INV_2018","Según corresponda",VLOOKUP(J1821,SICODI!$G$3:$K$2404,2,FALSE))</f>
        <v>POSTE DE CONCRETO ARMADO DE 13/300/150/345</v>
      </c>
      <c r="L1821" s="142">
        <f t="shared" si="73"/>
        <v>0.52</v>
      </c>
    </row>
    <row r="1822" spans="1:12" x14ac:dyDescent="0.25">
      <c r="A1822" s="53">
        <f>+'Info ELECTRONORTE'!A1790</f>
        <v>1786</v>
      </c>
      <c r="B1822" s="26" t="str">
        <f t="shared" si="74"/>
        <v>SICODI</v>
      </c>
      <c r="C1822" s="9" t="str">
        <f>+'Info ELECTRONORTE'!B1790</f>
        <v>LAMBAYEQUE</v>
      </c>
      <c r="D1822" s="9" t="str">
        <f>+'Info ELECTRONORTE'!C1790</f>
        <v>CHICLAYO - LAMBAYEQUE</v>
      </c>
      <c r="E1822" s="9" t="str">
        <f>+'Info ELECTRONORTE'!D1790</f>
        <v>LAMBAYEQUE</v>
      </c>
      <c r="F1822" s="9" t="str">
        <f>+'Info ELECTRONORTE'!I1790</f>
        <v>Media Tension</v>
      </c>
      <c r="G1822" s="9">
        <f>+'Info ELECTRONORTE'!K1790</f>
        <v>13</v>
      </c>
      <c r="H1822" s="9" t="str">
        <f>+'Info ELECTRONORTE'!L1790</f>
        <v>Postes</v>
      </c>
      <c r="I1822" s="9" t="str">
        <f>+'Info ELECTRONORTE'!M1790</f>
        <v>Concreto</v>
      </c>
      <c r="J1822" s="9" t="str">
        <f>+'Info ELECTRONORTE'!N1790</f>
        <v>PPC19</v>
      </c>
      <c r="K1822" s="9" t="str">
        <f>+IF(B1822="MOD INV_2018","Según corresponda",VLOOKUP(J1822,SICODI!$G$3:$K$2404,2,FALSE))</f>
        <v>POSTE DE CONCRETO ARMADO DE 13/300/150/345</v>
      </c>
      <c r="L1822" s="142">
        <f t="shared" si="73"/>
        <v>0.52</v>
      </c>
    </row>
    <row r="1823" spans="1:12" x14ac:dyDescent="0.25">
      <c r="A1823" s="53">
        <f>+'Info ELECTRONORTE'!A1791</f>
        <v>1787</v>
      </c>
      <c r="B1823" s="26" t="str">
        <f t="shared" si="74"/>
        <v>SICODI</v>
      </c>
      <c r="C1823" s="9" t="str">
        <f>+'Info ELECTRONORTE'!B1791</f>
        <v>LAMBAYEQUE</v>
      </c>
      <c r="D1823" s="9" t="str">
        <f>+'Info ELECTRONORTE'!C1791</f>
        <v>CHICLAYO - LAMBAYEQUE</v>
      </c>
      <c r="E1823" s="9" t="str">
        <f>+'Info ELECTRONORTE'!D1791</f>
        <v>LAMBAYEQUE</v>
      </c>
      <c r="F1823" s="9" t="str">
        <f>+'Info ELECTRONORTE'!I1791</f>
        <v>Media Tension</v>
      </c>
      <c r="G1823" s="9">
        <f>+'Info ELECTRONORTE'!K1791</f>
        <v>13</v>
      </c>
      <c r="H1823" s="9" t="str">
        <f>+'Info ELECTRONORTE'!L1791</f>
        <v>Postes</v>
      </c>
      <c r="I1823" s="9" t="str">
        <f>+'Info ELECTRONORTE'!M1791</f>
        <v>Concreto</v>
      </c>
      <c r="J1823" s="9" t="str">
        <f>+'Info ELECTRONORTE'!N1791</f>
        <v>PPC19</v>
      </c>
      <c r="K1823" s="9" t="str">
        <f>+IF(B1823="MOD INV_2018","Según corresponda",VLOOKUP(J1823,SICODI!$G$3:$K$2404,2,FALSE))</f>
        <v>POSTE DE CONCRETO ARMADO DE 13/300/150/345</v>
      </c>
      <c r="L1823" s="142">
        <f t="shared" si="73"/>
        <v>0.52</v>
      </c>
    </row>
    <row r="1824" spans="1:12" x14ac:dyDescent="0.25">
      <c r="A1824" s="53">
        <f>+'Info ELECTRONORTE'!A1792</f>
        <v>1788</v>
      </c>
      <c r="B1824" s="26" t="str">
        <f t="shared" si="74"/>
        <v>SICODI</v>
      </c>
      <c r="C1824" s="9" t="str">
        <f>+'Info ELECTRONORTE'!B1792</f>
        <v>LAMBAYEQUE</v>
      </c>
      <c r="D1824" s="9" t="str">
        <f>+'Info ELECTRONORTE'!C1792</f>
        <v>CHICLAYO - LAMBAYEQUE</v>
      </c>
      <c r="E1824" s="9" t="str">
        <f>+'Info ELECTRONORTE'!D1792</f>
        <v>LAMBAYEQUE</v>
      </c>
      <c r="F1824" s="9" t="str">
        <f>+'Info ELECTRONORTE'!I1792</f>
        <v>Media Tension</v>
      </c>
      <c r="G1824" s="9">
        <f>+'Info ELECTRONORTE'!K1792</f>
        <v>13</v>
      </c>
      <c r="H1824" s="9" t="str">
        <f>+'Info ELECTRONORTE'!L1792</f>
        <v>Postes</v>
      </c>
      <c r="I1824" s="9" t="str">
        <f>+'Info ELECTRONORTE'!M1792</f>
        <v>Concreto</v>
      </c>
      <c r="J1824" s="9" t="str">
        <f>+'Info ELECTRONORTE'!N1792</f>
        <v>PPC19</v>
      </c>
      <c r="K1824" s="9" t="str">
        <f>+IF(B1824="MOD INV_2018","Según corresponda",VLOOKUP(J1824,SICODI!$G$3:$K$2404,2,FALSE))</f>
        <v>POSTE DE CONCRETO ARMADO DE 13/300/150/345</v>
      </c>
      <c r="L1824" s="142">
        <f t="shared" si="73"/>
        <v>0.52</v>
      </c>
    </row>
    <row r="1825" spans="1:12" x14ac:dyDescent="0.25">
      <c r="A1825" s="53">
        <f>+'Info ELECTRONORTE'!A1793</f>
        <v>1789</v>
      </c>
      <c r="B1825" s="26" t="str">
        <f t="shared" si="74"/>
        <v>SICODI</v>
      </c>
      <c r="C1825" s="9" t="str">
        <f>+'Info ELECTRONORTE'!B1793</f>
        <v>LAMBAYEQUE</v>
      </c>
      <c r="D1825" s="9" t="str">
        <f>+'Info ELECTRONORTE'!C1793</f>
        <v>CHICLAYO - LAMBAYEQUE</v>
      </c>
      <c r="E1825" s="9" t="str">
        <f>+'Info ELECTRONORTE'!D1793</f>
        <v>LAMBAYEQUE</v>
      </c>
      <c r="F1825" s="9" t="str">
        <f>+'Info ELECTRONORTE'!I1793</f>
        <v>Media Tension</v>
      </c>
      <c r="G1825" s="9">
        <f>+'Info ELECTRONORTE'!K1793</f>
        <v>13</v>
      </c>
      <c r="H1825" s="9" t="str">
        <f>+'Info ELECTRONORTE'!L1793</f>
        <v>Postes</v>
      </c>
      <c r="I1825" s="9" t="str">
        <f>+'Info ELECTRONORTE'!M1793</f>
        <v>Concreto</v>
      </c>
      <c r="J1825" s="9" t="str">
        <f>+'Info ELECTRONORTE'!N1793</f>
        <v>PPC19</v>
      </c>
      <c r="K1825" s="9" t="str">
        <f>+IF(B1825="MOD INV_2018","Según corresponda",VLOOKUP(J1825,SICODI!$G$3:$K$2404,2,FALSE))</f>
        <v>POSTE DE CONCRETO ARMADO DE 13/300/150/345</v>
      </c>
      <c r="L1825" s="142">
        <f t="shared" si="73"/>
        <v>0.52</v>
      </c>
    </row>
    <row r="1826" spans="1:12" x14ac:dyDescent="0.25">
      <c r="A1826" s="53">
        <f>+'Info ELECTRONORTE'!A1794</f>
        <v>1790</v>
      </c>
      <c r="B1826" s="26" t="str">
        <f t="shared" si="74"/>
        <v>SICODI</v>
      </c>
      <c r="C1826" s="9" t="str">
        <f>+'Info ELECTRONORTE'!B1794</f>
        <v>LAMBAYEQUE</v>
      </c>
      <c r="D1826" s="9" t="str">
        <f>+'Info ELECTRONORTE'!C1794</f>
        <v>CHICLAYO - LAMBAYEQUE</v>
      </c>
      <c r="E1826" s="9" t="str">
        <f>+'Info ELECTRONORTE'!D1794</f>
        <v>LAMBAYEQUE</v>
      </c>
      <c r="F1826" s="9" t="str">
        <f>+'Info ELECTRONORTE'!I1794</f>
        <v>Media Tension</v>
      </c>
      <c r="G1826" s="9">
        <f>+'Info ELECTRONORTE'!K1794</f>
        <v>13</v>
      </c>
      <c r="H1826" s="9" t="str">
        <f>+'Info ELECTRONORTE'!L1794</f>
        <v>Postes</v>
      </c>
      <c r="I1826" s="9" t="str">
        <f>+'Info ELECTRONORTE'!M1794</f>
        <v>Concreto</v>
      </c>
      <c r="J1826" s="9" t="str">
        <f>+'Info ELECTRONORTE'!N1794</f>
        <v>PPC19</v>
      </c>
      <c r="K1826" s="9" t="str">
        <f>+IF(B1826="MOD INV_2018","Según corresponda",VLOOKUP(J1826,SICODI!$G$3:$K$2404,2,FALSE))</f>
        <v>POSTE DE CONCRETO ARMADO DE 13/300/150/345</v>
      </c>
      <c r="L1826" s="142">
        <f t="shared" si="73"/>
        <v>0.52</v>
      </c>
    </row>
    <row r="1827" spans="1:12" x14ac:dyDescent="0.25">
      <c r="A1827" s="53">
        <f>+'Info ELECTRONORTE'!A1795</f>
        <v>1791</v>
      </c>
      <c r="B1827" s="26" t="str">
        <f t="shared" si="74"/>
        <v>SICODI</v>
      </c>
      <c r="C1827" s="9" t="str">
        <f>+'Info ELECTRONORTE'!B1795</f>
        <v>LAMBAYEQUE</v>
      </c>
      <c r="D1827" s="9" t="str">
        <f>+'Info ELECTRONORTE'!C1795</f>
        <v>CHICLAYO - LAMBAYEQUE</v>
      </c>
      <c r="E1827" s="9" t="str">
        <f>+'Info ELECTRONORTE'!D1795</f>
        <v>LAMBAYEQUE</v>
      </c>
      <c r="F1827" s="9" t="str">
        <f>+'Info ELECTRONORTE'!I1795</f>
        <v>Media Tension</v>
      </c>
      <c r="G1827" s="9">
        <f>+'Info ELECTRONORTE'!K1795</f>
        <v>13</v>
      </c>
      <c r="H1827" s="9" t="str">
        <f>+'Info ELECTRONORTE'!L1795</f>
        <v>Postes</v>
      </c>
      <c r="I1827" s="9" t="str">
        <f>+'Info ELECTRONORTE'!M1795</f>
        <v>Concreto</v>
      </c>
      <c r="J1827" s="9" t="str">
        <f>+'Info ELECTRONORTE'!N1795</f>
        <v>PPC19</v>
      </c>
      <c r="K1827" s="9" t="str">
        <f>+IF(B1827="MOD INV_2018","Según corresponda",VLOOKUP(J1827,SICODI!$G$3:$K$2404,2,FALSE))</f>
        <v>POSTE DE CONCRETO ARMADO DE 13/300/150/345</v>
      </c>
      <c r="L1827" s="142">
        <f t="shared" si="73"/>
        <v>0.52</v>
      </c>
    </row>
    <row r="1828" spans="1:12" x14ac:dyDescent="0.25">
      <c r="A1828" s="53">
        <f>+'Info ELECTRONORTE'!A1796</f>
        <v>1792</v>
      </c>
      <c r="B1828" s="26" t="str">
        <f t="shared" si="74"/>
        <v>SICODI</v>
      </c>
      <c r="C1828" s="9" t="str">
        <f>+'Info ELECTRONORTE'!B1796</f>
        <v>LAMBAYEQUE</v>
      </c>
      <c r="D1828" s="9" t="str">
        <f>+'Info ELECTRONORTE'!C1796</f>
        <v>CHICLAYO - LAMBAYEQUE</v>
      </c>
      <c r="E1828" s="9" t="str">
        <f>+'Info ELECTRONORTE'!D1796</f>
        <v>LAMBAYEQUE</v>
      </c>
      <c r="F1828" s="9" t="str">
        <f>+'Info ELECTRONORTE'!I1796</f>
        <v>Media Tension</v>
      </c>
      <c r="G1828" s="9">
        <f>+'Info ELECTRONORTE'!K1796</f>
        <v>13</v>
      </c>
      <c r="H1828" s="9" t="str">
        <f>+'Info ELECTRONORTE'!L1796</f>
        <v>Postes</v>
      </c>
      <c r="I1828" s="9" t="str">
        <f>+'Info ELECTRONORTE'!M1796</f>
        <v>Concreto</v>
      </c>
      <c r="J1828" s="9" t="str">
        <f>+'Info ELECTRONORTE'!N1796</f>
        <v>PPC19</v>
      </c>
      <c r="K1828" s="9" t="str">
        <f>+IF(B1828="MOD INV_2018","Según corresponda",VLOOKUP(J1828,SICODI!$G$3:$K$2404,2,FALSE))</f>
        <v>POSTE DE CONCRETO ARMADO DE 13/300/150/345</v>
      </c>
      <c r="L1828" s="142">
        <f t="shared" si="73"/>
        <v>0.52</v>
      </c>
    </row>
    <row r="1829" spans="1:12" x14ac:dyDescent="0.25">
      <c r="A1829" s="53">
        <f>+'Info ELECTRONORTE'!A1797</f>
        <v>1793</v>
      </c>
      <c r="B1829" s="26" t="str">
        <f t="shared" si="74"/>
        <v>SICODI</v>
      </c>
      <c r="C1829" s="9" t="str">
        <f>+'Info ELECTRONORTE'!B1797</f>
        <v>LAMBAYEQUE</v>
      </c>
      <c r="D1829" s="9" t="str">
        <f>+'Info ELECTRONORTE'!C1797</f>
        <v>CHICLAYO - LAMBAYEQUE</v>
      </c>
      <c r="E1829" s="9" t="str">
        <f>+'Info ELECTRONORTE'!D1797</f>
        <v>LAMBAYEQUE</v>
      </c>
      <c r="F1829" s="9" t="str">
        <f>+'Info ELECTRONORTE'!I1797</f>
        <v>Media Tension</v>
      </c>
      <c r="G1829" s="9">
        <f>+'Info ELECTRONORTE'!K1797</f>
        <v>13</v>
      </c>
      <c r="H1829" s="9" t="str">
        <f>+'Info ELECTRONORTE'!L1797</f>
        <v>Postes</v>
      </c>
      <c r="I1829" s="9" t="str">
        <f>+'Info ELECTRONORTE'!M1797</f>
        <v>Concreto</v>
      </c>
      <c r="J1829" s="9" t="str">
        <f>+'Info ELECTRONORTE'!N1797</f>
        <v>PPC19</v>
      </c>
      <c r="K1829" s="9" t="str">
        <f>+IF(B1829="MOD INV_2018","Según corresponda",VLOOKUP(J1829,SICODI!$G$3:$K$2404,2,FALSE))</f>
        <v>POSTE DE CONCRETO ARMADO DE 13/300/150/345</v>
      </c>
      <c r="L1829" s="142">
        <f t="shared" ref="L1829:L1892" si="75">+IF(K1829="Según corresponda","Según corresponda",VLOOKUP(K1829,$O$37:$P$49,2,FALSE))</f>
        <v>0.52</v>
      </c>
    </row>
    <row r="1830" spans="1:12" x14ac:dyDescent="0.25">
      <c r="A1830" s="53">
        <f>+'Info ELECTRONORTE'!A1798</f>
        <v>1794</v>
      </c>
      <c r="B1830" s="26" t="str">
        <f t="shared" ref="B1830:B1893" si="76">+IF(ISERROR(INDEX($B$8:$B$31,MATCH(J1830,$J$8:$J$31,0)))=TRUE,"MOD INV_2018",INDEX($B$8:$B$31,MATCH(J1830,$J$8:$J$31,0)))</f>
        <v>SICODI</v>
      </c>
      <c r="C1830" s="9" t="str">
        <f>+'Info ELECTRONORTE'!B1798</f>
        <v>LAMBAYEQUE</v>
      </c>
      <c r="D1830" s="9" t="str">
        <f>+'Info ELECTRONORTE'!C1798</f>
        <v>CHICLAYO - LAMBAYEQUE</v>
      </c>
      <c r="E1830" s="9" t="str">
        <f>+'Info ELECTRONORTE'!D1798</f>
        <v>LAMBAYEQUE</v>
      </c>
      <c r="F1830" s="9" t="str">
        <f>+'Info ELECTRONORTE'!I1798</f>
        <v>Media Tension</v>
      </c>
      <c r="G1830" s="9">
        <f>+'Info ELECTRONORTE'!K1798</f>
        <v>13</v>
      </c>
      <c r="H1830" s="9" t="str">
        <f>+'Info ELECTRONORTE'!L1798</f>
        <v>Postes</v>
      </c>
      <c r="I1830" s="9" t="str">
        <f>+'Info ELECTRONORTE'!M1798</f>
        <v>Concreto</v>
      </c>
      <c r="J1830" s="9" t="str">
        <f>+'Info ELECTRONORTE'!N1798</f>
        <v>PPC19</v>
      </c>
      <c r="K1830" s="9" t="str">
        <f>+IF(B1830="MOD INV_2018","Según corresponda",VLOOKUP(J1830,SICODI!$G$3:$K$2404,2,FALSE))</f>
        <v>POSTE DE CONCRETO ARMADO DE 13/300/150/345</v>
      </c>
      <c r="L1830" s="142">
        <f t="shared" si="75"/>
        <v>0.52</v>
      </c>
    </row>
    <row r="1831" spans="1:12" x14ac:dyDescent="0.25">
      <c r="A1831" s="53">
        <f>+'Info ELECTRONORTE'!A1799</f>
        <v>1795</v>
      </c>
      <c r="B1831" s="26" t="str">
        <f t="shared" si="76"/>
        <v>SICODI</v>
      </c>
      <c r="C1831" s="9" t="str">
        <f>+'Info ELECTRONORTE'!B1799</f>
        <v>LAMBAYEQUE</v>
      </c>
      <c r="D1831" s="9" t="str">
        <f>+'Info ELECTRONORTE'!C1799</f>
        <v>CHICLAYO - LAMBAYEQUE</v>
      </c>
      <c r="E1831" s="9" t="str">
        <f>+'Info ELECTRONORTE'!D1799</f>
        <v>LAMBAYEQUE</v>
      </c>
      <c r="F1831" s="9" t="str">
        <f>+'Info ELECTRONORTE'!I1799</f>
        <v>Media Tension</v>
      </c>
      <c r="G1831" s="9">
        <f>+'Info ELECTRONORTE'!K1799</f>
        <v>13</v>
      </c>
      <c r="H1831" s="9" t="str">
        <f>+'Info ELECTRONORTE'!L1799</f>
        <v>Postes</v>
      </c>
      <c r="I1831" s="9" t="str">
        <f>+'Info ELECTRONORTE'!M1799</f>
        <v>Concreto</v>
      </c>
      <c r="J1831" s="9" t="str">
        <f>+'Info ELECTRONORTE'!N1799</f>
        <v>PPC19</v>
      </c>
      <c r="K1831" s="9" t="str">
        <f>+IF(B1831="MOD INV_2018","Según corresponda",VLOOKUP(J1831,SICODI!$G$3:$K$2404,2,FALSE))</f>
        <v>POSTE DE CONCRETO ARMADO DE 13/300/150/345</v>
      </c>
      <c r="L1831" s="142">
        <f t="shared" si="75"/>
        <v>0.52</v>
      </c>
    </row>
    <row r="1832" spans="1:12" x14ac:dyDescent="0.25">
      <c r="A1832" s="53">
        <f>+'Info ELECTRONORTE'!A1800</f>
        <v>1796</v>
      </c>
      <c r="B1832" s="26" t="str">
        <f t="shared" si="76"/>
        <v>SICODI</v>
      </c>
      <c r="C1832" s="9" t="str">
        <f>+'Info ELECTRONORTE'!B1800</f>
        <v>LAMBAYEQUE</v>
      </c>
      <c r="D1832" s="9" t="str">
        <f>+'Info ELECTRONORTE'!C1800</f>
        <v>CHICLAYO - LAMBAYEQUE</v>
      </c>
      <c r="E1832" s="9" t="str">
        <f>+'Info ELECTRONORTE'!D1800</f>
        <v>LAMBAYEQUE</v>
      </c>
      <c r="F1832" s="9" t="str">
        <f>+'Info ELECTRONORTE'!I1800</f>
        <v>Media Tension</v>
      </c>
      <c r="G1832" s="9">
        <f>+'Info ELECTRONORTE'!K1800</f>
        <v>13</v>
      </c>
      <c r="H1832" s="9" t="str">
        <f>+'Info ELECTRONORTE'!L1800</f>
        <v>Postes</v>
      </c>
      <c r="I1832" s="9" t="str">
        <f>+'Info ELECTRONORTE'!M1800</f>
        <v>Concreto</v>
      </c>
      <c r="J1832" s="9" t="str">
        <f>+'Info ELECTRONORTE'!N1800</f>
        <v>PPC19</v>
      </c>
      <c r="K1832" s="9" t="str">
        <f>+IF(B1832="MOD INV_2018","Según corresponda",VLOOKUP(J1832,SICODI!$G$3:$K$2404,2,FALSE))</f>
        <v>POSTE DE CONCRETO ARMADO DE 13/300/150/345</v>
      </c>
      <c r="L1832" s="142">
        <f t="shared" si="75"/>
        <v>0.52</v>
      </c>
    </row>
    <row r="1833" spans="1:12" x14ac:dyDescent="0.25">
      <c r="A1833" s="53">
        <f>+'Info ELECTRONORTE'!A1801</f>
        <v>1797</v>
      </c>
      <c r="B1833" s="26" t="str">
        <f t="shared" si="76"/>
        <v>SICODI</v>
      </c>
      <c r="C1833" s="9" t="str">
        <f>+'Info ELECTRONORTE'!B1801</f>
        <v>LAMBAYEQUE</v>
      </c>
      <c r="D1833" s="9" t="str">
        <f>+'Info ELECTRONORTE'!C1801</f>
        <v>CHICLAYO - LAMBAYEQUE</v>
      </c>
      <c r="E1833" s="9" t="str">
        <f>+'Info ELECTRONORTE'!D1801</f>
        <v>LAMBAYEQUE</v>
      </c>
      <c r="F1833" s="9" t="str">
        <f>+'Info ELECTRONORTE'!I1801</f>
        <v>Media Tension</v>
      </c>
      <c r="G1833" s="9">
        <f>+'Info ELECTRONORTE'!K1801</f>
        <v>13</v>
      </c>
      <c r="H1833" s="9" t="str">
        <f>+'Info ELECTRONORTE'!L1801</f>
        <v>Postes</v>
      </c>
      <c r="I1833" s="9" t="str">
        <f>+'Info ELECTRONORTE'!M1801</f>
        <v>Concreto</v>
      </c>
      <c r="J1833" s="9" t="str">
        <f>+'Info ELECTRONORTE'!N1801</f>
        <v>PPC19</v>
      </c>
      <c r="K1833" s="9" t="str">
        <f>+IF(B1833="MOD INV_2018","Según corresponda",VLOOKUP(J1833,SICODI!$G$3:$K$2404,2,FALSE))</f>
        <v>POSTE DE CONCRETO ARMADO DE 13/300/150/345</v>
      </c>
      <c r="L1833" s="142">
        <f t="shared" si="75"/>
        <v>0.52</v>
      </c>
    </row>
    <row r="1834" spans="1:12" x14ac:dyDescent="0.25">
      <c r="A1834" s="53">
        <f>+'Info ELECTRONORTE'!A1802</f>
        <v>1798</v>
      </c>
      <c r="B1834" s="26" t="str">
        <f t="shared" si="76"/>
        <v>SICODI</v>
      </c>
      <c r="C1834" s="9" t="str">
        <f>+'Info ELECTRONORTE'!B1802</f>
        <v>LAMBAYEQUE</v>
      </c>
      <c r="D1834" s="9" t="str">
        <f>+'Info ELECTRONORTE'!C1802</f>
        <v>CHICLAYO - LAMBAYEQUE</v>
      </c>
      <c r="E1834" s="9" t="str">
        <f>+'Info ELECTRONORTE'!D1802</f>
        <v>LAMBAYEQUE</v>
      </c>
      <c r="F1834" s="9" t="str">
        <f>+'Info ELECTRONORTE'!I1802</f>
        <v>Media Tension</v>
      </c>
      <c r="G1834" s="9">
        <f>+'Info ELECTRONORTE'!K1802</f>
        <v>13</v>
      </c>
      <c r="H1834" s="9" t="str">
        <f>+'Info ELECTRONORTE'!L1802</f>
        <v>Postes</v>
      </c>
      <c r="I1834" s="9" t="str">
        <f>+'Info ELECTRONORTE'!M1802</f>
        <v>Concreto</v>
      </c>
      <c r="J1834" s="9" t="str">
        <f>+'Info ELECTRONORTE'!N1802</f>
        <v>PPC19</v>
      </c>
      <c r="K1834" s="9" t="str">
        <f>+IF(B1834="MOD INV_2018","Según corresponda",VLOOKUP(J1834,SICODI!$G$3:$K$2404,2,FALSE))</f>
        <v>POSTE DE CONCRETO ARMADO DE 13/300/150/345</v>
      </c>
      <c r="L1834" s="142">
        <f t="shared" si="75"/>
        <v>0.52</v>
      </c>
    </row>
    <row r="1835" spans="1:12" x14ac:dyDescent="0.25">
      <c r="A1835" s="53">
        <f>+'Info ELECTRONORTE'!A1803</f>
        <v>1799</v>
      </c>
      <c r="B1835" s="26" t="str">
        <f t="shared" si="76"/>
        <v>SICODI</v>
      </c>
      <c r="C1835" s="9" t="str">
        <f>+'Info ELECTRONORTE'!B1803</f>
        <v>LAMBAYEQUE</v>
      </c>
      <c r="D1835" s="9" t="str">
        <f>+'Info ELECTRONORTE'!C1803</f>
        <v>CHICLAYO - LAMBAYEQUE</v>
      </c>
      <c r="E1835" s="9" t="str">
        <f>+'Info ELECTRONORTE'!D1803</f>
        <v>LAMBAYEQUE</v>
      </c>
      <c r="F1835" s="9" t="str">
        <f>+'Info ELECTRONORTE'!I1803</f>
        <v>Media Tension</v>
      </c>
      <c r="G1835" s="9">
        <f>+'Info ELECTRONORTE'!K1803</f>
        <v>13</v>
      </c>
      <c r="H1835" s="9" t="str">
        <f>+'Info ELECTRONORTE'!L1803</f>
        <v>Postes</v>
      </c>
      <c r="I1835" s="9" t="str">
        <f>+'Info ELECTRONORTE'!M1803</f>
        <v>Concreto</v>
      </c>
      <c r="J1835" s="9" t="str">
        <f>+'Info ELECTRONORTE'!N1803</f>
        <v>PPC19</v>
      </c>
      <c r="K1835" s="9" t="str">
        <f>+IF(B1835="MOD INV_2018","Según corresponda",VLOOKUP(J1835,SICODI!$G$3:$K$2404,2,FALSE))</f>
        <v>POSTE DE CONCRETO ARMADO DE 13/300/150/345</v>
      </c>
      <c r="L1835" s="142">
        <f t="shared" si="75"/>
        <v>0.52</v>
      </c>
    </row>
    <row r="1836" spans="1:12" x14ac:dyDescent="0.25">
      <c r="A1836" s="53">
        <f>+'Info ELECTRONORTE'!A1804</f>
        <v>1800</v>
      </c>
      <c r="B1836" s="26" t="str">
        <f t="shared" si="76"/>
        <v>SICODI</v>
      </c>
      <c r="C1836" s="9" t="str">
        <f>+'Info ELECTRONORTE'!B1804</f>
        <v>LAMBAYEQUE</v>
      </c>
      <c r="D1836" s="9" t="str">
        <f>+'Info ELECTRONORTE'!C1804</f>
        <v>CHICLAYO - LAMBAYEQUE</v>
      </c>
      <c r="E1836" s="9" t="str">
        <f>+'Info ELECTRONORTE'!D1804</f>
        <v>LAMBAYEQUE</v>
      </c>
      <c r="F1836" s="9" t="str">
        <f>+'Info ELECTRONORTE'!I1804</f>
        <v>Media Tension</v>
      </c>
      <c r="G1836" s="9">
        <f>+'Info ELECTRONORTE'!K1804</f>
        <v>13</v>
      </c>
      <c r="H1836" s="9" t="str">
        <f>+'Info ELECTRONORTE'!L1804</f>
        <v>Postes</v>
      </c>
      <c r="I1836" s="9" t="str">
        <f>+'Info ELECTRONORTE'!M1804</f>
        <v>Concreto</v>
      </c>
      <c r="J1836" s="9" t="str">
        <f>+'Info ELECTRONORTE'!N1804</f>
        <v>PPC19</v>
      </c>
      <c r="K1836" s="9" t="str">
        <f>+IF(B1836="MOD INV_2018","Según corresponda",VLOOKUP(J1836,SICODI!$G$3:$K$2404,2,FALSE))</f>
        <v>POSTE DE CONCRETO ARMADO DE 13/300/150/345</v>
      </c>
      <c r="L1836" s="142">
        <f t="shared" si="75"/>
        <v>0.52</v>
      </c>
    </row>
    <row r="1837" spans="1:12" x14ac:dyDescent="0.25">
      <c r="A1837" s="53">
        <f>+'Info ELECTRONORTE'!A1805</f>
        <v>1801</v>
      </c>
      <c r="B1837" s="26" t="str">
        <f t="shared" si="76"/>
        <v>SICODI</v>
      </c>
      <c r="C1837" s="9" t="str">
        <f>+'Info ELECTRONORTE'!B1805</f>
        <v>LAMBAYEQUE</v>
      </c>
      <c r="D1837" s="9" t="str">
        <f>+'Info ELECTRONORTE'!C1805</f>
        <v>CHICLAYO - LAMBAYEQUE</v>
      </c>
      <c r="E1837" s="9" t="str">
        <f>+'Info ELECTRONORTE'!D1805</f>
        <v>LAMBAYEQUE</v>
      </c>
      <c r="F1837" s="9" t="str">
        <f>+'Info ELECTRONORTE'!I1805</f>
        <v>Media Tension</v>
      </c>
      <c r="G1837" s="9">
        <f>+'Info ELECTRONORTE'!K1805</f>
        <v>13</v>
      </c>
      <c r="H1837" s="9" t="str">
        <f>+'Info ELECTRONORTE'!L1805</f>
        <v>Postes</v>
      </c>
      <c r="I1837" s="9" t="str">
        <f>+'Info ELECTRONORTE'!M1805</f>
        <v>Concreto</v>
      </c>
      <c r="J1837" s="9" t="str">
        <f>+'Info ELECTRONORTE'!N1805</f>
        <v>PPC19</v>
      </c>
      <c r="K1837" s="9" t="str">
        <f>+IF(B1837="MOD INV_2018","Según corresponda",VLOOKUP(J1837,SICODI!$G$3:$K$2404,2,FALSE))</f>
        <v>POSTE DE CONCRETO ARMADO DE 13/300/150/345</v>
      </c>
      <c r="L1837" s="142">
        <f t="shared" si="75"/>
        <v>0.52</v>
      </c>
    </row>
    <row r="1838" spans="1:12" x14ac:dyDescent="0.25">
      <c r="A1838" s="53">
        <f>+'Info ELECTRONORTE'!A1806</f>
        <v>1802</v>
      </c>
      <c r="B1838" s="26" t="str">
        <f t="shared" si="76"/>
        <v>SICODI</v>
      </c>
      <c r="C1838" s="9" t="str">
        <f>+'Info ELECTRONORTE'!B1806</f>
        <v>LAMBAYEQUE</v>
      </c>
      <c r="D1838" s="9" t="str">
        <f>+'Info ELECTRONORTE'!C1806</f>
        <v>CHICLAYO - LAMBAYEQUE</v>
      </c>
      <c r="E1838" s="9" t="str">
        <f>+'Info ELECTRONORTE'!D1806</f>
        <v>LAMBAYEQUE</v>
      </c>
      <c r="F1838" s="9" t="str">
        <f>+'Info ELECTRONORTE'!I1806</f>
        <v>Media Tension</v>
      </c>
      <c r="G1838" s="9">
        <f>+'Info ELECTRONORTE'!K1806</f>
        <v>13</v>
      </c>
      <c r="H1838" s="9" t="str">
        <f>+'Info ELECTRONORTE'!L1806</f>
        <v>Postes</v>
      </c>
      <c r="I1838" s="9" t="str">
        <f>+'Info ELECTRONORTE'!M1806</f>
        <v>Concreto</v>
      </c>
      <c r="J1838" s="9" t="str">
        <f>+'Info ELECTRONORTE'!N1806</f>
        <v>PPC19</v>
      </c>
      <c r="K1838" s="9" t="str">
        <f>+IF(B1838="MOD INV_2018","Según corresponda",VLOOKUP(J1838,SICODI!$G$3:$K$2404,2,FALSE))</f>
        <v>POSTE DE CONCRETO ARMADO DE 13/300/150/345</v>
      </c>
      <c r="L1838" s="142">
        <f t="shared" si="75"/>
        <v>0.52</v>
      </c>
    </row>
    <row r="1839" spans="1:12" x14ac:dyDescent="0.25">
      <c r="A1839" s="53">
        <f>+'Info ELECTRONORTE'!A1807</f>
        <v>1803</v>
      </c>
      <c r="B1839" s="26" t="str">
        <f t="shared" si="76"/>
        <v>SICODI</v>
      </c>
      <c r="C1839" s="9" t="str">
        <f>+'Info ELECTRONORTE'!B1807</f>
        <v>LAMBAYEQUE</v>
      </c>
      <c r="D1839" s="9" t="str">
        <f>+'Info ELECTRONORTE'!C1807</f>
        <v>CHICLAYO - LAMBAYEQUE</v>
      </c>
      <c r="E1839" s="9" t="str">
        <f>+'Info ELECTRONORTE'!D1807</f>
        <v>LAMBAYEQUE</v>
      </c>
      <c r="F1839" s="9" t="str">
        <f>+'Info ELECTRONORTE'!I1807</f>
        <v>Media Tension</v>
      </c>
      <c r="G1839" s="9">
        <f>+'Info ELECTRONORTE'!K1807</f>
        <v>13</v>
      </c>
      <c r="H1839" s="9" t="str">
        <f>+'Info ELECTRONORTE'!L1807</f>
        <v>Postes</v>
      </c>
      <c r="I1839" s="9" t="str">
        <f>+'Info ELECTRONORTE'!M1807</f>
        <v>Concreto</v>
      </c>
      <c r="J1839" s="9" t="str">
        <f>+'Info ELECTRONORTE'!N1807</f>
        <v>PPC19</v>
      </c>
      <c r="K1839" s="9" t="str">
        <f>+IF(B1839="MOD INV_2018","Según corresponda",VLOOKUP(J1839,SICODI!$G$3:$K$2404,2,FALSE))</f>
        <v>POSTE DE CONCRETO ARMADO DE 13/300/150/345</v>
      </c>
      <c r="L1839" s="142">
        <f t="shared" si="75"/>
        <v>0.52</v>
      </c>
    </row>
    <row r="1840" spans="1:12" x14ac:dyDescent="0.25">
      <c r="A1840" s="53">
        <f>+'Info ELECTRONORTE'!A1808</f>
        <v>1804</v>
      </c>
      <c r="B1840" s="26" t="str">
        <f t="shared" si="76"/>
        <v>SICODI</v>
      </c>
      <c r="C1840" s="9" t="str">
        <f>+'Info ELECTRONORTE'!B1808</f>
        <v>LAMBAYEQUE</v>
      </c>
      <c r="D1840" s="9" t="str">
        <f>+'Info ELECTRONORTE'!C1808</f>
        <v>CHICLAYO - LAMBAYEQUE</v>
      </c>
      <c r="E1840" s="9" t="str">
        <f>+'Info ELECTRONORTE'!D1808</f>
        <v>LAMBAYEQUE</v>
      </c>
      <c r="F1840" s="9" t="str">
        <f>+'Info ELECTRONORTE'!I1808</f>
        <v>Media Tension</v>
      </c>
      <c r="G1840" s="9">
        <f>+'Info ELECTRONORTE'!K1808</f>
        <v>13</v>
      </c>
      <c r="H1840" s="9" t="str">
        <f>+'Info ELECTRONORTE'!L1808</f>
        <v>Postes</v>
      </c>
      <c r="I1840" s="9" t="str">
        <f>+'Info ELECTRONORTE'!M1808</f>
        <v>Concreto</v>
      </c>
      <c r="J1840" s="9" t="str">
        <f>+'Info ELECTRONORTE'!N1808</f>
        <v>PPC19</v>
      </c>
      <c r="K1840" s="9" t="str">
        <f>+IF(B1840="MOD INV_2018","Según corresponda",VLOOKUP(J1840,SICODI!$G$3:$K$2404,2,FALSE))</f>
        <v>POSTE DE CONCRETO ARMADO DE 13/300/150/345</v>
      </c>
      <c r="L1840" s="142">
        <f t="shared" si="75"/>
        <v>0.52</v>
      </c>
    </row>
    <row r="1841" spans="1:12" x14ac:dyDescent="0.25">
      <c r="A1841" s="53">
        <f>+'Info ELECTRONORTE'!A1809</f>
        <v>1805</v>
      </c>
      <c r="B1841" s="26" t="str">
        <f t="shared" si="76"/>
        <v>SICODI</v>
      </c>
      <c r="C1841" s="9" t="str">
        <f>+'Info ELECTRONORTE'!B1809</f>
        <v>LAMBAYEQUE</v>
      </c>
      <c r="D1841" s="9" t="str">
        <f>+'Info ELECTRONORTE'!C1809</f>
        <v>CHICLAYO - LAMBAYEQUE</v>
      </c>
      <c r="E1841" s="9" t="str">
        <f>+'Info ELECTRONORTE'!D1809</f>
        <v>LAMBAYEQUE</v>
      </c>
      <c r="F1841" s="9" t="str">
        <f>+'Info ELECTRONORTE'!I1809</f>
        <v>Media Tension</v>
      </c>
      <c r="G1841" s="9">
        <f>+'Info ELECTRONORTE'!K1809</f>
        <v>13</v>
      </c>
      <c r="H1841" s="9" t="str">
        <f>+'Info ELECTRONORTE'!L1809</f>
        <v>Postes</v>
      </c>
      <c r="I1841" s="9" t="str">
        <f>+'Info ELECTRONORTE'!M1809</f>
        <v>Concreto</v>
      </c>
      <c r="J1841" s="9" t="str">
        <f>+'Info ELECTRONORTE'!N1809</f>
        <v>PPC19</v>
      </c>
      <c r="K1841" s="9" t="str">
        <f>+IF(B1841="MOD INV_2018","Según corresponda",VLOOKUP(J1841,SICODI!$G$3:$K$2404,2,FALSE))</f>
        <v>POSTE DE CONCRETO ARMADO DE 13/300/150/345</v>
      </c>
      <c r="L1841" s="142">
        <f t="shared" si="75"/>
        <v>0.52</v>
      </c>
    </row>
    <row r="1842" spans="1:12" x14ac:dyDescent="0.25">
      <c r="A1842" s="53">
        <f>+'Info ELECTRONORTE'!A1810</f>
        <v>1806</v>
      </c>
      <c r="B1842" s="26" t="str">
        <f t="shared" si="76"/>
        <v>SICODI</v>
      </c>
      <c r="C1842" s="9" t="str">
        <f>+'Info ELECTRONORTE'!B1810</f>
        <v>LAMBAYEQUE</v>
      </c>
      <c r="D1842" s="9" t="str">
        <f>+'Info ELECTRONORTE'!C1810</f>
        <v>CHICLAYO - LAMBAYEQUE</v>
      </c>
      <c r="E1842" s="9" t="str">
        <f>+'Info ELECTRONORTE'!D1810</f>
        <v>LAMBAYEQUE</v>
      </c>
      <c r="F1842" s="9" t="str">
        <f>+'Info ELECTRONORTE'!I1810</f>
        <v>Media Tension</v>
      </c>
      <c r="G1842" s="9">
        <f>+'Info ELECTRONORTE'!K1810</f>
        <v>13</v>
      </c>
      <c r="H1842" s="9" t="str">
        <f>+'Info ELECTRONORTE'!L1810</f>
        <v>Postes</v>
      </c>
      <c r="I1842" s="9" t="str">
        <f>+'Info ELECTRONORTE'!M1810</f>
        <v>Concreto</v>
      </c>
      <c r="J1842" s="9" t="str">
        <f>+'Info ELECTRONORTE'!N1810</f>
        <v>PPC19</v>
      </c>
      <c r="K1842" s="9" t="str">
        <f>+IF(B1842="MOD INV_2018","Según corresponda",VLOOKUP(J1842,SICODI!$G$3:$K$2404,2,FALSE))</f>
        <v>POSTE DE CONCRETO ARMADO DE 13/300/150/345</v>
      </c>
      <c r="L1842" s="142">
        <f t="shared" si="75"/>
        <v>0.52</v>
      </c>
    </row>
    <row r="1843" spans="1:12" x14ac:dyDescent="0.25">
      <c r="A1843" s="53">
        <f>+'Info ELECTRONORTE'!A1811</f>
        <v>1807</v>
      </c>
      <c r="B1843" s="26" t="str">
        <f t="shared" si="76"/>
        <v>SICODI</v>
      </c>
      <c r="C1843" s="9" t="str">
        <f>+'Info ELECTRONORTE'!B1811</f>
        <v>LAMBAYEQUE</v>
      </c>
      <c r="D1843" s="9" t="str">
        <f>+'Info ELECTRONORTE'!C1811</f>
        <v>CHICLAYO - LAMBAYEQUE</v>
      </c>
      <c r="E1843" s="9" t="str">
        <f>+'Info ELECTRONORTE'!D1811</f>
        <v>LAMBAYEQUE</v>
      </c>
      <c r="F1843" s="9" t="str">
        <f>+'Info ELECTRONORTE'!I1811</f>
        <v>Media Tension</v>
      </c>
      <c r="G1843" s="9">
        <f>+'Info ELECTRONORTE'!K1811</f>
        <v>13</v>
      </c>
      <c r="H1843" s="9" t="str">
        <f>+'Info ELECTRONORTE'!L1811</f>
        <v>Postes</v>
      </c>
      <c r="I1843" s="9" t="str">
        <f>+'Info ELECTRONORTE'!M1811</f>
        <v>Concreto</v>
      </c>
      <c r="J1843" s="9" t="str">
        <f>+'Info ELECTRONORTE'!N1811</f>
        <v>PPC19</v>
      </c>
      <c r="K1843" s="9" t="str">
        <f>+IF(B1843="MOD INV_2018","Según corresponda",VLOOKUP(J1843,SICODI!$G$3:$K$2404,2,FALSE))</f>
        <v>POSTE DE CONCRETO ARMADO DE 13/300/150/345</v>
      </c>
      <c r="L1843" s="142">
        <f t="shared" si="75"/>
        <v>0.52</v>
      </c>
    </row>
    <row r="1844" spans="1:12" x14ac:dyDescent="0.25">
      <c r="A1844" s="53">
        <f>+'Info ELECTRONORTE'!A1812</f>
        <v>1808</v>
      </c>
      <c r="B1844" s="26" t="str">
        <f t="shared" si="76"/>
        <v>SICODI</v>
      </c>
      <c r="C1844" s="9" t="str">
        <f>+'Info ELECTRONORTE'!B1812</f>
        <v>LAMBAYEQUE</v>
      </c>
      <c r="D1844" s="9" t="str">
        <f>+'Info ELECTRONORTE'!C1812</f>
        <v>CHICLAYO - LAMBAYEQUE</v>
      </c>
      <c r="E1844" s="9" t="str">
        <f>+'Info ELECTRONORTE'!D1812</f>
        <v>LAMBAYEQUE</v>
      </c>
      <c r="F1844" s="9" t="str">
        <f>+'Info ELECTRONORTE'!I1812</f>
        <v>Media Tension</v>
      </c>
      <c r="G1844" s="9">
        <f>+'Info ELECTRONORTE'!K1812</f>
        <v>13</v>
      </c>
      <c r="H1844" s="9" t="str">
        <f>+'Info ELECTRONORTE'!L1812</f>
        <v>Postes</v>
      </c>
      <c r="I1844" s="9" t="str">
        <f>+'Info ELECTRONORTE'!M1812</f>
        <v>Concreto</v>
      </c>
      <c r="J1844" s="9" t="str">
        <f>+'Info ELECTRONORTE'!N1812</f>
        <v>PPC19</v>
      </c>
      <c r="K1844" s="9" t="str">
        <f>+IF(B1844="MOD INV_2018","Según corresponda",VLOOKUP(J1844,SICODI!$G$3:$K$2404,2,FALSE))</f>
        <v>POSTE DE CONCRETO ARMADO DE 13/300/150/345</v>
      </c>
      <c r="L1844" s="142">
        <f t="shared" si="75"/>
        <v>0.52</v>
      </c>
    </row>
    <row r="1845" spans="1:12" x14ac:dyDescent="0.25">
      <c r="A1845" s="53">
        <f>+'Info ELECTRONORTE'!A1813</f>
        <v>1809</v>
      </c>
      <c r="B1845" s="26" t="str">
        <f t="shared" si="76"/>
        <v>SICODI</v>
      </c>
      <c r="C1845" s="9" t="str">
        <f>+'Info ELECTRONORTE'!B1813</f>
        <v>LAMBAYEQUE</v>
      </c>
      <c r="D1845" s="9" t="str">
        <f>+'Info ELECTRONORTE'!C1813</f>
        <v>CHICLAYO - LAMBAYEQUE</v>
      </c>
      <c r="E1845" s="9" t="str">
        <f>+'Info ELECTRONORTE'!D1813</f>
        <v>LAMBAYEQUE</v>
      </c>
      <c r="F1845" s="9" t="str">
        <f>+'Info ELECTRONORTE'!I1813</f>
        <v>Media Tension</v>
      </c>
      <c r="G1845" s="9">
        <f>+'Info ELECTRONORTE'!K1813</f>
        <v>13</v>
      </c>
      <c r="H1845" s="9" t="str">
        <f>+'Info ELECTRONORTE'!L1813</f>
        <v>Postes</v>
      </c>
      <c r="I1845" s="9" t="str">
        <f>+'Info ELECTRONORTE'!M1813</f>
        <v>Concreto</v>
      </c>
      <c r="J1845" s="9" t="str">
        <f>+'Info ELECTRONORTE'!N1813</f>
        <v>PPC19</v>
      </c>
      <c r="K1845" s="9" t="str">
        <f>+IF(B1845="MOD INV_2018","Según corresponda",VLOOKUP(J1845,SICODI!$G$3:$K$2404,2,FALSE))</f>
        <v>POSTE DE CONCRETO ARMADO DE 13/300/150/345</v>
      </c>
      <c r="L1845" s="142">
        <f t="shared" si="75"/>
        <v>0.52</v>
      </c>
    </row>
    <row r="1846" spans="1:12" x14ac:dyDescent="0.25">
      <c r="A1846" s="53">
        <f>+'Info ELECTRONORTE'!A1814</f>
        <v>1810</v>
      </c>
      <c r="B1846" s="26" t="str">
        <f t="shared" si="76"/>
        <v>SICODI</v>
      </c>
      <c r="C1846" s="9" t="str">
        <f>+'Info ELECTRONORTE'!B1814</f>
        <v>LAMBAYEQUE</v>
      </c>
      <c r="D1846" s="9" t="str">
        <f>+'Info ELECTRONORTE'!C1814</f>
        <v>CHICLAYO - LAMBAYEQUE</v>
      </c>
      <c r="E1846" s="9" t="str">
        <f>+'Info ELECTRONORTE'!D1814</f>
        <v>LAMBAYEQUE</v>
      </c>
      <c r="F1846" s="9" t="str">
        <f>+'Info ELECTRONORTE'!I1814</f>
        <v>Media Tension</v>
      </c>
      <c r="G1846" s="9">
        <f>+'Info ELECTRONORTE'!K1814</f>
        <v>13</v>
      </c>
      <c r="H1846" s="9" t="str">
        <f>+'Info ELECTRONORTE'!L1814</f>
        <v>Postes</v>
      </c>
      <c r="I1846" s="9" t="str">
        <f>+'Info ELECTRONORTE'!M1814</f>
        <v>Concreto</v>
      </c>
      <c r="J1846" s="9" t="str">
        <f>+'Info ELECTRONORTE'!N1814</f>
        <v>PPC19</v>
      </c>
      <c r="K1846" s="9" t="str">
        <f>+IF(B1846="MOD INV_2018","Según corresponda",VLOOKUP(J1846,SICODI!$G$3:$K$2404,2,FALSE))</f>
        <v>POSTE DE CONCRETO ARMADO DE 13/300/150/345</v>
      </c>
      <c r="L1846" s="142">
        <f t="shared" si="75"/>
        <v>0.52</v>
      </c>
    </row>
    <row r="1847" spans="1:12" x14ac:dyDescent="0.25">
      <c r="A1847" s="53">
        <f>+'Info ELECTRONORTE'!A1815</f>
        <v>1811</v>
      </c>
      <c r="B1847" s="26" t="str">
        <f t="shared" si="76"/>
        <v>SICODI</v>
      </c>
      <c r="C1847" s="9" t="str">
        <f>+'Info ELECTRONORTE'!B1815</f>
        <v>LAMBAYEQUE</v>
      </c>
      <c r="D1847" s="9" t="str">
        <f>+'Info ELECTRONORTE'!C1815</f>
        <v>CHICLAYO - LAMBAYEQUE</v>
      </c>
      <c r="E1847" s="9" t="str">
        <f>+'Info ELECTRONORTE'!D1815</f>
        <v>LAMBAYEQUE</v>
      </c>
      <c r="F1847" s="9" t="str">
        <f>+'Info ELECTRONORTE'!I1815</f>
        <v>Media Tension</v>
      </c>
      <c r="G1847" s="9">
        <f>+'Info ELECTRONORTE'!K1815</f>
        <v>13</v>
      </c>
      <c r="H1847" s="9" t="str">
        <f>+'Info ELECTRONORTE'!L1815</f>
        <v>Postes</v>
      </c>
      <c r="I1847" s="9" t="str">
        <f>+'Info ELECTRONORTE'!M1815</f>
        <v>Concreto</v>
      </c>
      <c r="J1847" s="9" t="str">
        <f>+'Info ELECTRONORTE'!N1815</f>
        <v>PPC19</v>
      </c>
      <c r="K1847" s="9" t="str">
        <f>+IF(B1847="MOD INV_2018","Según corresponda",VLOOKUP(J1847,SICODI!$G$3:$K$2404,2,FALSE))</f>
        <v>POSTE DE CONCRETO ARMADO DE 13/300/150/345</v>
      </c>
      <c r="L1847" s="142">
        <f t="shared" si="75"/>
        <v>0.52</v>
      </c>
    </row>
    <row r="1848" spans="1:12" x14ac:dyDescent="0.25">
      <c r="A1848" s="53">
        <f>+'Info ELECTRONORTE'!A1816</f>
        <v>1812</v>
      </c>
      <c r="B1848" s="26" t="str">
        <f t="shared" si="76"/>
        <v>SICODI</v>
      </c>
      <c r="C1848" s="9" t="str">
        <f>+'Info ELECTRONORTE'!B1816</f>
        <v>LAMBAYEQUE</v>
      </c>
      <c r="D1848" s="9" t="str">
        <f>+'Info ELECTRONORTE'!C1816</f>
        <v>CHICLAYO - LAMBAYEQUE</v>
      </c>
      <c r="E1848" s="9" t="str">
        <f>+'Info ELECTRONORTE'!D1816</f>
        <v>LAMBAYEQUE</v>
      </c>
      <c r="F1848" s="9" t="str">
        <f>+'Info ELECTRONORTE'!I1816</f>
        <v>Media Tension</v>
      </c>
      <c r="G1848" s="9">
        <f>+'Info ELECTRONORTE'!K1816</f>
        <v>13</v>
      </c>
      <c r="H1848" s="9" t="str">
        <f>+'Info ELECTRONORTE'!L1816</f>
        <v>Postes</v>
      </c>
      <c r="I1848" s="9" t="str">
        <f>+'Info ELECTRONORTE'!M1816</f>
        <v>Concreto</v>
      </c>
      <c r="J1848" s="9" t="str">
        <f>+'Info ELECTRONORTE'!N1816</f>
        <v>PPC19</v>
      </c>
      <c r="K1848" s="9" t="str">
        <f>+IF(B1848="MOD INV_2018","Según corresponda",VLOOKUP(J1848,SICODI!$G$3:$K$2404,2,FALSE))</f>
        <v>POSTE DE CONCRETO ARMADO DE 13/300/150/345</v>
      </c>
      <c r="L1848" s="142">
        <f t="shared" si="75"/>
        <v>0.52</v>
      </c>
    </row>
    <row r="1849" spans="1:12" x14ac:dyDescent="0.25">
      <c r="A1849" s="53">
        <f>+'Info ELECTRONORTE'!A1817</f>
        <v>1813</v>
      </c>
      <c r="B1849" s="26" t="str">
        <f t="shared" si="76"/>
        <v>SICODI</v>
      </c>
      <c r="C1849" s="9" t="str">
        <f>+'Info ELECTRONORTE'!B1817</f>
        <v>LAMBAYEQUE</v>
      </c>
      <c r="D1849" s="9" t="str">
        <f>+'Info ELECTRONORTE'!C1817</f>
        <v>CHICLAYO - LAMBAYEQUE</v>
      </c>
      <c r="E1849" s="9" t="str">
        <f>+'Info ELECTRONORTE'!D1817</f>
        <v>LAMBAYEQUE</v>
      </c>
      <c r="F1849" s="9" t="str">
        <f>+'Info ELECTRONORTE'!I1817</f>
        <v>Media Tension</v>
      </c>
      <c r="G1849" s="9">
        <f>+'Info ELECTRONORTE'!K1817</f>
        <v>13</v>
      </c>
      <c r="H1849" s="9" t="str">
        <f>+'Info ELECTRONORTE'!L1817</f>
        <v>Postes</v>
      </c>
      <c r="I1849" s="9" t="str">
        <f>+'Info ELECTRONORTE'!M1817</f>
        <v>Concreto</v>
      </c>
      <c r="J1849" s="9" t="str">
        <f>+'Info ELECTRONORTE'!N1817</f>
        <v>PPC19</v>
      </c>
      <c r="K1849" s="9" t="str">
        <f>+IF(B1849="MOD INV_2018","Según corresponda",VLOOKUP(J1849,SICODI!$G$3:$K$2404,2,FALSE))</f>
        <v>POSTE DE CONCRETO ARMADO DE 13/300/150/345</v>
      </c>
      <c r="L1849" s="142">
        <f t="shared" si="75"/>
        <v>0.52</v>
      </c>
    </row>
    <row r="1850" spans="1:12" x14ac:dyDescent="0.25">
      <c r="A1850" s="53">
        <f>+'Info ELECTRONORTE'!A1818</f>
        <v>1814</v>
      </c>
      <c r="B1850" s="26" t="str">
        <f t="shared" si="76"/>
        <v>SICODI</v>
      </c>
      <c r="C1850" s="9" t="str">
        <f>+'Info ELECTRONORTE'!B1818</f>
        <v>LAMBAYEQUE</v>
      </c>
      <c r="D1850" s="9" t="str">
        <f>+'Info ELECTRONORTE'!C1818</f>
        <v>CHICLAYO - LAMBAYEQUE</v>
      </c>
      <c r="E1850" s="9" t="str">
        <f>+'Info ELECTRONORTE'!D1818</f>
        <v>LAMBAYEQUE</v>
      </c>
      <c r="F1850" s="9" t="str">
        <f>+'Info ELECTRONORTE'!I1818</f>
        <v>Media Tension</v>
      </c>
      <c r="G1850" s="9">
        <f>+'Info ELECTRONORTE'!K1818</f>
        <v>13</v>
      </c>
      <c r="H1850" s="9" t="str">
        <f>+'Info ELECTRONORTE'!L1818</f>
        <v>Postes</v>
      </c>
      <c r="I1850" s="9" t="str">
        <f>+'Info ELECTRONORTE'!M1818</f>
        <v>Concreto</v>
      </c>
      <c r="J1850" s="9" t="str">
        <f>+'Info ELECTRONORTE'!N1818</f>
        <v>PPC19</v>
      </c>
      <c r="K1850" s="9" t="str">
        <f>+IF(B1850="MOD INV_2018","Según corresponda",VLOOKUP(J1850,SICODI!$G$3:$K$2404,2,FALSE))</f>
        <v>POSTE DE CONCRETO ARMADO DE 13/300/150/345</v>
      </c>
      <c r="L1850" s="142">
        <f t="shared" si="75"/>
        <v>0.52</v>
      </c>
    </row>
    <row r="1851" spans="1:12" x14ac:dyDescent="0.25">
      <c r="A1851" s="53">
        <f>+'Info ELECTRONORTE'!A1819</f>
        <v>1815</v>
      </c>
      <c r="B1851" s="26" t="str">
        <f t="shared" si="76"/>
        <v>SICODI</v>
      </c>
      <c r="C1851" s="9" t="str">
        <f>+'Info ELECTRONORTE'!B1819</f>
        <v>LAMBAYEQUE</v>
      </c>
      <c r="D1851" s="9" t="str">
        <f>+'Info ELECTRONORTE'!C1819</f>
        <v>CHICLAYO - LAMBAYEQUE</v>
      </c>
      <c r="E1851" s="9" t="str">
        <f>+'Info ELECTRONORTE'!D1819</f>
        <v>LAMBAYEQUE</v>
      </c>
      <c r="F1851" s="9" t="str">
        <f>+'Info ELECTRONORTE'!I1819</f>
        <v>Media Tension</v>
      </c>
      <c r="G1851" s="9">
        <f>+'Info ELECTRONORTE'!K1819</f>
        <v>13</v>
      </c>
      <c r="H1851" s="9" t="str">
        <f>+'Info ELECTRONORTE'!L1819</f>
        <v>Postes</v>
      </c>
      <c r="I1851" s="9" t="str">
        <f>+'Info ELECTRONORTE'!M1819</f>
        <v>Concreto</v>
      </c>
      <c r="J1851" s="9" t="str">
        <f>+'Info ELECTRONORTE'!N1819</f>
        <v>PPC19</v>
      </c>
      <c r="K1851" s="9" t="str">
        <f>+IF(B1851="MOD INV_2018","Según corresponda",VLOOKUP(J1851,SICODI!$G$3:$K$2404,2,FALSE))</f>
        <v>POSTE DE CONCRETO ARMADO DE 13/300/150/345</v>
      </c>
      <c r="L1851" s="142">
        <f t="shared" si="75"/>
        <v>0.52</v>
      </c>
    </row>
    <row r="1852" spans="1:12" x14ac:dyDescent="0.25">
      <c r="A1852" s="53">
        <f>+'Info ELECTRONORTE'!A1820</f>
        <v>1816</v>
      </c>
      <c r="B1852" s="26" t="str">
        <f t="shared" si="76"/>
        <v>SICODI</v>
      </c>
      <c r="C1852" s="9" t="str">
        <f>+'Info ELECTRONORTE'!B1820</f>
        <v>LAMBAYEQUE</v>
      </c>
      <c r="D1852" s="9" t="str">
        <f>+'Info ELECTRONORTE'!C1820</f>
        <v>CHICLAYO - LAMBAYEQUE</v>
      </c>
      <c r="E1852" s="9" t="str">
        <f>+'Info ELECTRONORTE'!D1820</f>
        <v>LAMBAYEQUE</v>
      </c>
      <c r="F1852" s="9" t="str">
        <f>+'Info ELECTRONORTE'!I1820</f>
        <v>Media Tension</v>
      </c>
      <c r="G1852" s="9">
        <f>+'Info ELECTRONORTE'!K1820</f>
        <v>13</v>
      </c>
      <c r="H1852" s="9" t="str">
        <f>+'Info ELECTRONORTE'!L1820</f>
        <v>Postes</v>
      </c>
      <c r="I1852" s="9" t="str">
        <f>+'Info ELECTRONORTE'!M1820</f>
        <v>Concreto</v>
      </c>
      <c r="J1852" s="9" t="str">
        <f>+'Info ELECTRONORTE'!N1820</f>
        <v>PPC19</v>
      </c>
      <c r="K1852" s="9" t="str">
        <f>+IF(B1852="MOD INV_2018","Según corresponda",VLOOKUP(J1852,SICODI!$G$3:$K$2404,2,FALSE))</f>
        <v>POSTE DE CONCRETO ARMADO DE 13/300/150/345</v>
      </c>
      <c r="L1852" s="142">
        <f t="shared" si="75"/>
        <v>0.52</v>
      </c>
    </row>
    <row r="1853" spans="1:12" x14ac:dyDescent="0.25">
      <c r="A1853" s="53">
        <f>+'Info ELECTRONORTE'!A1821</f>
        <v>1817</v>
      </c>
      <c r="B1853" s="26" t="str">
        <f t="shared" si="76"/>
        <v>SICODI</v>
      </c>
      <c r="C1853" s="9" t="str">
        <f>+'Info ELECTRONORTE'!B1821</f>
        <v>LAMBAYEQUE</v>
      </c>
      <c r="D1853" s="9" t="str">
        <f>+'Info ELECTRONORTE'!C1821</f>
        <v>CHICLAYO - LAMBAYEQUE</v>
      </c>
      <c r="E1853" s="9" t="str">
        <f>+'Info ELECTRONORTE'!D1821</f>
        <v>LAMBAYEQUE</v>
      </c>
      <c r="F1853" s="9" t="str">
        <f>+'Info ELECTRONORTE'!I1821</f>
        <v>Media Tension</v>
      </c>
      <c r="G1853" s="9">
        <f>+'Info ELECTRONORTE'!K1821</f>
        <v>13</v>
      </c>
      <c r="H1853" s="9" t="str">
        <f>+'Info ELECTRONORTE'!L1821</f>
        <v>Postes</v>
      </c>
      <c r="I1853" s="9" t="str">
        <f>+'Info ELECTRONORTE'!M1821</f>
        <v>Concreto</v>
      </c>
      <c r="J1853" s="9" t="str">
        <f>+'Info ELECTRONORTE'!N1821</f>
        <v>PPC19</v>
      </c>
      <c r="K1853" s="9" t="str">
        <f>+IF(B1853="MOD INV_2018","Según corresponda",VLOOKUP(J1853,SICODI!$G$3:$K$2404,2,FALSE))</f>
        <v>POSTE DE CONCRETO ARMADO DE 13/300/150/345</v>
      </c>
      <c r="L1853" s="142">
        <f t="shared" si="75"/>
        <v>0.52</v>
      </c>
    </row>
    <row r="1854" spans="1:12" x14ac:dyDescent="0.25">
      <c r="A1854" s="53">
        <f>+'Info ELECTRONORTE'!A1822</f>
        <v>1818</v>
      </c>
      <c r="B1854" s="26" t="str">
        <f t="shared" si="76"/>
        <v>SICODI</v>
      </c>
      <c r="C1854" s="9" t="str">
        <f>+'Info ELECTRONORTE'!B1822</f>
        <v>LAMBAYEQUE</v>
      </c>
      <c r="D1854" s="9" t="str">
        <f>+'Info ELECTRONORTE'!C1822</f>
        <v>CHICLAYO - LAMBAYEQUE</v>
      </c>
      <c r="E1854" s="9" t="str">
        <f>+'Info ELECTRONORTE'!D1822</f>
        <v>LAMBAYEQUE</v>
      </c>
      <c r="F1854" s="9" t="str">
        <f>+'Info ELECTRONORTE'!I1822</f>
        <v>Media Tension</v>
      </c>
      <c r="G1854" s="9">
        <f>+'Info ELECTRONORTE'!K1822</f>
        <v>13</v>
      </c>
      <c r="H1854" s="9" t="str">
        <f>+'Info ELECTRONORTE'!L1822</f>
        <v>Postes</v>
      </c>
      <c r="I1854" s="9" t="str">
        <f>+'Info ELECTRONORTE'!M1822</f>
        <v>Concreto</v>
      </c>
      <c r="J1854" s="9" t="str">
        <f>+'Info ELECTRONORTE'!N1822</f>
        <v>PPC19</v>
      </c>
      <c r="K1854" s="9" t="str">
        <f>+IF(B1854="MOD INV_2018","Según corresponda",VLOOKUP(J1854,SICODI!$G$3:$K$2404,2,FALSE))</f>
        <v>POSTE DE CONCRETO ARMADO DE 13/300/150/345</v>
      </c>
      <c r="L1854" s="142">
        <f t="shared" si="75"/>
        <v>0.52</v>
      </c>
    </row>
    <row r="1855" spans="1:12" x14ac:dyDescent="0.25">
      <c r="A1855" s="53">
        <f>+'Info ELECTRONORTE'!A1823</f>
        <v>1819</v>
      </c>
      <c r="B1855" s="26" t="str">
        <f t="shared" si="76"/>
        <v>SICODI</v>
      </c>
      <c r="C1855" s="9" t="str">
        <f>+'Info ELECTRONORTE'!B1823</f>
        <v>LAMBAYEQUE</v>
      </c>
      <c r="D1855" s="9" t="str">
        <f>+'Info ELECTRONORTE'!C1823</f>
        <v>CHICLAYO - LAMBAYEQUE</v>
      </c>
      <c r="E1855" s="9" t="str">
        <f>+'Info ELECTRONORTE'!D1823</f>
        <v>LAMBAYEQUE</v>
      </c>
      <c r="F1855" s="9" t="str">
        <f>+'Info ELECTRONORTE'!I1823</f>
        <v>Media Tension</v>
      </c>
      <c r="G1855" s="9">
        <f>+'Info ELECTRONORTE'!K1823</f>
        <v>13</v>
      </c>
      <c r="H1855" s="9" t="str">
        <f>+'Info ELECTRONORTE'!L1823</f>
        <v>Postes</v>
      </c>
      <c r="I1855" s="9" t="str">
        <f>+'Info ELECTRONORTE'!M1823</f>
        <v>Concreto</v>
      </c>
      <c r="J1855" s="9" t="str">
        <f>+'Info ELECTRONORTE'!N1823</f>
        <v>PPC19</v>
      </c>
      <c r="K1855" s="9" t="str">
        <f>+IF(B1855="MOD INV_2018","Según corresponda",VLOOKUP(J1855,SICODI!$G$3:$K$2404,2,FALSE))</f>
        <v>POSTE DE CONCRETO ARMADO DE 13/300/150/345</v>
      </c>
      <c r="L1855" s="142">
        <f t="shared" si="75"/>
        <v>0.52</v>
      </c>
    </row>
    <row r="1856" spans="1:12" x14ac:dyDescent="0.25">
      <c r="A1856" s="53">
        <f>+'Info ELECTRONORTE'!A1824</f>
        <v>1820</v>
      </c>
      <c r="B1856" s="26" t="str">
        <f t="shared" si="76"/>
        <v>SICODI</v>
      </c>
      <c r="C1856" s="9" t="str">
        <f>+'Info ELECTRONORTE'!B1824</f>
        <v>LAMBAYEQUE</v>
      </c>
      <c r="D1856" s="9" t="str">
        <f>+'Info ELECTRONORTE'!C1824</f>
        <v>CHICLAYO - LAMBAYEQUE</v>
      </c>
      <c r="E1856" s="9" t="str">
        <f>+'Info ELECTRONORTE'!D1824</f>
        <v>LAMBAYEQUE</v>
      </c>
      <c r="F1856" s="9" t="str">
        <f>+'Info ELECTRONORTE'!I1824</f>
        <v>Media Tension</v>
      </c>
      <c r="G1856" s="9">
        <f>+'Info ELECTRONORTE'!K1824</f>
        <v>13</v>
      </c>
      <c r="H1856" s="9" t="str">
        <f>+'Info ELECTRONORTE'!L1824</f>
        <v>Postes</v>
      </c>
      <c r="I1856" s="9" t="str">
        <f>+'Info ELECTRONORTE'!M1824</f>
        <v>Concreto</v>
      </c>
      <c r="J1856" s="9" t="str">
        <f>+'Info ELECTRONORTE'!N1824</f>
        <v>PPC19</v>
      </c>
      <c r="K1856" s="9" t="str">
        <f>+IF(B1856="MOD INV_2018","Según corresponda",VLOOKUP(J1856,SICODI!$G$3:$K$2404,2,FALSE))</f>
        <v>POSTE DE CONCRETO ARMADO DE 13/300/150/345</v>
      </c>
      <c r="L1856" s="142">
        <f t="shared" si="75"/>
        <v>0.52</v>
      </c>
    </row>
    <row r="1857" spans="1:12" x14ac:dyDescent="0.25">
      <c r="A1857" s="53">
        <f>+'Info ELECTRONORTE'!A1825</f>
        <v>1821</v>
      </c>
      <c r="B1857" s="26" t="str">
        <f t="shared" si="76"/>
        <v>SICODI</v>
      </c>
      <c r="C1857" s="9" t="str">
        <f>+'Info ELECTRONORTE'!B1825</f>
        <v>LAMBAYEQUE</v>
      </c>
      <c r="D1857" s="9" t="str">
        <f>+'Info ELECTRONORTE'!C1825</f>
        <v>CHICLAYO - LAMBAYEQUE</v>
      </c>
      <c r="E1857" s="9" t="str">
        <f>+'Info ELECTRONORTE'!D1825</f>
        <v>LAMBAYEQUE</v>
      </c>
      <c r="F1857" s="9" t="str">
        <f>+'Info ELECTRONORTE'!I1825</f>
        <v>Media Tension</v>
      </c>
      <c r="G1857" s="9">
        <f>+'Info ELECTRONORTE'!K1825</f>
        <v>13</v>
      </c>
      <c r="H1857" s="9" t="str">
        <f>+'Info ELECTRONORTE'!L1825</f>
        <v>Postes</v>
      </c>
      <c r="I1857" s="9" t="str">
        <f>+'Info ELECTRONORTE'!M1825</f>
        <v>Concreto</v>
      </c>
      <c r="J1857" s="9" t="str">
        <f>+'Info ELECTRONORTE'!N1825</f>
        <v>PPC19</v>
      </c>
      <c r="K1857" s="9" t="str">
        <f>+IF(B1857="MOD INV_2018","Según corresponda",VLOOKUP(J1857,SICODI!$G$3:$K$2404,2,FALSE))</f>
        <v>POSTE DE CONCRETO ARMADO DE 13/300/150/345</v>
      </c>
      <c r="L1857" s="142">
        <f t="shared" si="75"/>
        <v>0.52</v>
      </c>
    </row>
    <row r="1858" spans="1:12" x14ac:dyDescent="0.25">
      <c r="A1858" s="53">
        <f>+'Info ELECTRONORTE'!A1826</f>
        <v>1822</v>
      </c>
      <c r="B1858" s="26" t="str">
        <f t="shared" si="76"/>
        <v>SICODI</v>
      </c>
      <c r="C1858" s="9" t="str">
        <f>+'Info ELECTRONORTE'!B1826</f>
        <v>LAMBAYEQUE</v>
      </c>
      <c r="D1858" s="9" t="str">
        <f>+'Info ELECTRONORTE'!C1826</f>
        <v>CHICLAYO - LAMBAYEQUE</v>
      </c>
      <c r="E1858" s="9" t="str">
        <f>+'Info ELECTRONORTE'!D1826</f>
        <v>LAMBAYEQUE</v>
      </c>
      <c r="F1858" s="9" t="str">
        <f>+'Info ELECTRONORTE'!I1826</f>
        <v>Media Tension</v>
      </c>
      <c r="G1858" s="9">
        <f>+'Info ELECTRONORTE'!K1826</f>
        <v>13</v>
      </c>
      <c r="H1858" s="9" t="str">
        <f>+'Info ELECTRONORTE'!L1826</f>
        <v>Postes</v>
      </c>
      <c r="I1858" s="9" t="str">
        <f>+'Info ELECTRONORTE'!M1826</f>
        <v>Concreto</v>
      </c>
      <c r="J1858" s="9" t="str">
        <f>+'Info ELECTRONORTE'!N1826</f>
        <v>PPC19</v>
      </c>
      <c r="K1858" s="9" t="str">
        <f>+IF(B1858="MOD INV_2018","Según corresponda",VLOOKUP(J1858,SICODI!$G$3:$K$2404,2,FALSE))</f>
        <v>POSTE DE CONCRETO ARMADO DE 13/300/150/345</v>
      </c>
      <c r="L1858" s="142">
        <f t="shared" si="75"/>
        <v>0.52</v>
      </c>
    </row>
    <row r="1859" spans="1:12" x14ac:dyDescent="0.25">
      <c r="A1859" s="53">
        <f>+'Info ELECTRONORTE'!A1827</f>
        <v>1823</v>
      </c>
      <c r="B1859" s="26" t="str">
        <f t="shared" si="76"/>
        <v>SICODI</v>
      </c>
      <c r="C1859" s="9" t="str">
        <f>+'Info ELECTRONORTE'!B1827</f>
        <v>LAMBAYEQUE</v>
      </c>
      <c r="D1859" s="9" t="str">
        <f>+'Info ELECTRONORTE'!C1827</f>
        <v>CHICLAYO - LAMBAYEQUE</v>
      </c>
      <c r="E1859" s="9" t="str">
        <f>+'Info ELECTRONORTE'!D1827</f>
        <v>LAMBAYEQUE</v>
      </c>
      <c r="F1859" s="9" t="str">
        <f>+'Info ELECTRONORTE'!I1827</f>
        <v>Media Tension</v>
      </c>
      <c r="G1859" s="9">
        <f>+'Info ELECTRONORTE'!K1827</f>
        <v>13</v>
      </c>
      <c r="H1859" s="9" t="str">
        <f>+'Info ELECTRONORTE'!L1827</f>
        <v>Postes</v>
      </c>
      <c r="I1859" s="9" t="str">
        <f>+'Info ELECTRONORTE'!M1827</f>
        <v>Concreto</v>
      </c>
      <c r="J1859" s="9" t="str">
        <f>+'Info ELECTRONORTE'!N1827</f>
        <v>PPC19</v>
      </c>
      <c r="K1859" s="9" t="str">
        <f>+IF(B1859="MOD INV_2018","Según corresponda",VLOOKUP(J1859,SICODI!$G$3:$K$2404,2,FALSE))</f>
        <v>POSTE DE CONCRETO ARMADO DE 13/300/150/345</v>
      </c>
      <c r="L1859" s="142">
        <f t="shared" si="75"/>
        <v>0.52</v>
      </c>
    </row>
    <row r="1860" spans="1:12" x14ac:dyDescent="0.25">
      <c r="A1860" s="53">
        <f>+'Info ELECTRONORTE'!A1828</f>
        <v>1824</v>
      </c>
      <c r="B1860" s="26" t="str">
        <f t="shared" si="76"/>
        <v>SICODI</v>
      </c>
      <c r="C1860" s="9" t="str">
        <f>+'Info ELECTRONORTE'!B1828</f>
        <v>LAMBAYEQUE</v>
      </c>
      <c r="D1860" s="9" t="str">
        <f>+'Info ELECTRONORTE'!C1828</f>
        <v>CHICLAYO - LAMBAYEQUE</v>
      </c>
      <c r="E1860" s="9" t="str">
        <f>+'Info ELECTRONORTE'!D1828</f>
        <v>LAMBAYEQUE</v>
      </c>
      <c r="F1860" s="9" t="str">
        <f>+'Info ELECTRONORTE'!I1828</f>
        <v>Media Tension</v>
      </c>
      <c r="G1860" s="9">
        <f>+'Info ELECTRONORTE'!K1828</f>
        <v>13</v>
      </c>
      <c r="H1860" s="9" t="str">
        <f>+'Info ELECTRONORTE'!L1828</f>
        <v>Postes</v>
      </c>
      <c r="I1860" s="9" t="str">
        <f>+'Info ELECTRONORTE'!M1828</f>
        <v>Concreto</v>
      </c>
      <c r="J1860" s="9" t="str">
        <f>+'Info ELECTRONORTE'!N1828</f>
        <v>PPC19</v>
      </c>
      <c r="K1860" s="9" t="str">
        <f>+IF(B1860="MOD INV_2018","Según corresponda",VLOOKUP(J1860,SICODI!$G$3:$K$2404,2,FALSE))</f>
        <v>POSTE DE CONCRETO ARMADO DE 13/300/150/345</v>
      </c>
      <c r="L1860" s="142">
        <f t="shared" si="75"/>
        <v>0.52</v>
      </c>
    </row>
    <row r="1861" spans="1:12" x14ac:dyDescent="0.25">
      <c r="A1861" s="53">
        <f>+'Info ELECTRONORTE'!A1829</f>
        <v>1825</v>
      </c>
      <c r="B1861" s="26" t="str">
        <f t="shared" si="76"/>
        <v>SICODI</v>
      </c>
      <c r="C1861" s="9" t="str">
        <f>+'Info ELECTRONORTE'!B1829</f>
        <v>LAMBAYEQUE</v>
      </c>
      <c r="D1861" s="9" t="str">
        <f>+'Info ELECTRONORTE'!C1829</f>
        <v>CHICLAYO - LAMBAYEQUE</v>
      </c>
      <c r="E1861" s="9" t="str">
        <f>+'Info ELECTRONORTE'!D1829</f>
        <v>LAMBAYEQUE</v>
      </c>
      <c r="F1861" s="9" t="str">
        <f>+'Info ELECTRONORTE'!I1829</f>
        <v>Media Tension</v>
      </c>
      <c r="G1861" s="9">
        <f>+'Info ELECTRONORTE'!K1829</f>
        <v>13</v>
      </c>
      <c r="H1861" s="9" t="str">
        <f>+'Info ELECTRONORTE'!L1829</f>
        <v>Postes</v>
      </c>
      <c r="I1861" s="9" t="str">
        <f>+'Info ELECTRONORTE'!M1829</f>
        <v>Concreto</v>
      </c>
      <c r="J1861" s="9" t="str">
        <f>+'Info ELECTRONORTE'!N1829</f>
        <v>PPC19</v>
      </c>
      <c r="K1861" s="9" t="str">
        <f>+IF(B1861="MOD INV_2018","Según corresponda",VLOOKUP(J1861,SICODI!$G$3:$K$2404,2,FALSE))</f>
        <v>POSTE DE CONCRETO ARMADO DE 13/300/150/345</v>
      </c>
      <c r="L1861" s="142">
        <f t="shared" si="75"/>
        <v>0.52</v>
      </c>
    </row>
    <row r="1862" spans="1:12" x14ac:dyDescent="0.25">
      <c r="A1862" s="53">
        <f>+'Info ELECTRONORTE'!A1830</f>
        <v>1826</v>
      </c>
      <c r="B1862" s="26" t="str">
        <f t="shared" si="76"/>
        <v>SICODI</v>
      </c>
      <c r="C1862" s="9" t="str">
        <f>+'Info ELECTRONORTE'!B1830</f>
        <v>LAMBAYEQUE</v>
      </c>
      <c r="D1862" s="9" t="str">
        <f>+'Info ELECTRONORTE'!C1830</f>
        <v>CHICLAYO - LAMBAYEQUE</v>
      </c>
      <c r="E1862" s="9" t="str">
        <f>+'Info ELECTRONORTE'!D1830</f>
        <v>LAMBAYEQUE</v>
      </c>
      <c r="F1862" s="9" t="str">
        <f>+'Info ELECTRONORTE'!I1830</f>
        <v>Media Tension</v>
      </c>
      <c r="G1862" s="9">
        <f>+'Info ELECTRONORTE'!K1830</f>
        <v>13</v>
      </c>
      <c r="H1862" s="9" t="str">
        <f>+'Info ELECTRONORTE'!L1830</f>
        <v>Postes</v>
      </c>
      <c r="I1862" s="9" t="str">
        <f>+'Info ELECTRONORTE'!M1830</f>
        <v>Concreto</v>
      </c>
      <c r="J1862" s="9" t="str">
        <f>+'Info ELECTRONORTE'!N1830</f>
        <v>PPC19</v>
      </c>
      <c r="K1862" s="9" t="str">
        <f>+IF(B1862="MOD INV_2018","Según corresponda",VLOOKUP(J1862,SICODI!$G$3:$K$2404,2,FALSE))</f>
        <v>POSTE DE CONCRETO ARMADO DE 13/300/150/345</v>
      </c>
      <c r="L1862" s="142">
        <f t="shared" si="75"/>
        <v>0.52</v>
      </c>
    </row>
    <row r="1863" spans="1:12" x14ac:dyDescent="0.25">
      <c r="A1863" s="53">
        <f>+'Info ELECTRONORTE'!A1831</f>
        <v>1827</v>
      </c>
      <c r="B1863" s="26" t="str">
        <f t="shared" si="76"/>
        <v>SICODI</v>
      </c>
      <c r="C1863" s="9" t="str">
        <f>+'Info ELECTRONORTE'!B1831</f>
        <v>LAMBAYEQUE</v>
      </c>
      <c r="D1863" s="9" t="str">
        <f>+'Info ELECTRONORTE'!C1831</f>
        <v>CHICLAYO - LAMBAYEQUE</v>
      </c>
      <c r="E1863" s="9" t="str">
        <f>+'Info ELECTRONORTE'!D1831</f>
        <v>LAMBAYEQUE</v>
      </c>
      <c r="F1863" s="9" t="str">
        <f>+'Info ELECTRONORTE'!I1831</f>
        <v>Media Tension</v>
      </c>
      <c r="G1863" s="9">
        <f>+'Info ELECTRONORTE'!K1831</f>
        <v>13</v>
      </c>
      <c r="H1863" s="9" t="str">
        <f>+'Info ELECTRONORTE'!L1831</f>
        <v>Postes</v>
      </c>
      <c r="I1863" s="9" t="str">
        <f>+'Info ELECTRONORTE'!M1831</f>
        <v>Concreto</v>
      </c>
      <c r="J1863" s="9" t="str">
        <f>+'Info ELECTRONORTE'!N1831</f>
        <v>PPC19</v>
      </c>
      <c r="K1863" s="9" t="str">
        <f>+IF(B1863="MOD INV_2018","Según corresponda",VLOOKUP(J1863,SICODI!$G$3:$K$2404,2,FALSE))</f>
        <v>POSTE DE CONCRETO ARMADO DE 13/300/150/345</v>
      </c>
      <c r="L1863" s="142">
        <f t="shared" si="75"/>
        <v>0.52</v>
      </c>
    </row>
    <row r="1864" spans="1:12" x14ac:dyDescent="0.25">
      <c r="A1864" s="53">
        <f>+'Info ELECTRONORTE'!A1832</f>
        <v>1828</v>
      </c>
      <c r="B1864" s="26" t="str">
        <f t="shared" si="76"/>
        <v>SICODI</v>
      </c>
      <c r="C1864" s="9" t="str">
        <f>+'Info ELECTRONORTE'!B1832</f>
        <v>LAMBAYEQUE</v>
      </c>
      <c r="D1864" s="9" t="str">
        <f>+'Info ELECTRONORTE'!C1832</f>
        <v>CHICLAYO - LAMBAYEQUE</v>
      </c>
      <c r="E1864" s="9" t="str">
        <f>+'Info ELECTRONORTE'!D1832</f>
        <v>LAMBAYEQUE</v>
      </c>
      <c r="F1864" s="9" t="str">
        <f>+'Info ELECTRONORTE'!I1832</f>
        <v>Media Tension</v>
      </c>
      <c r="G1864" s="9">
        <f>+'Info ELECTRONORTE'!K1832</f>
        <v>13</v>
      </c>
      <c r="H1864" s="9" t="str">
        <f>+'Info ELECTRONORTE'!L1832</f>
        <v>Postes</v>
      </c>
      <c r="I1864" s="9" t="str">
        <f>+'Info ELECTRONORTE'!M1832</f>
        <v>Concreto</v>
      </c>
      <c r="J1864" s="9" t="str">
        <f>+'Info ELECTRONORTE'!N1832</f>
        <v>PPC19</v>
      </c>
      <c r="K1864" s="9" t="str">
        <f>+IF(B1864="MOD INV_2018","Según corresponda",VLOOKUP(J1864,SICODI!$G$3:$K$2404,2,FALSE))</f>
        <v>POSTE DE CONCRETO ARMADO DE 13/300/150/345</v>
      </c>
      <c r="L1864" s="142">
        <f t="shared" si="75"/>
        <v>0.52</v>
      </c>
    </row>
    <row r="1865" spans="1:12" x14ac:dyDescent="0.25">
      <c r="A1865" s="53">
        <f>+'Info ELECTRONORTE'!A1833</f>
        <v>1829</v>
      </c>
      <c r="B1865" s="26" t="str">
        <f t="shared" si="76"/>
        <v>SICODI</v>
      </c>
      <c r="C1865" s="9" t="str">
        <f>+'Info ELECTRONORTE'!B1833</f>
        <v>LAMBAYEQUE</v>
      </c>
      <c r="D1865" s="9" t="str">
        <f>+'Info ELECTRONORTE'!C1833</f>
        <v>CHICLAYO - LAMBAYEQUE</v>
      </c>
      <c r="E1865" s="9" t="str">
        <f>+'Info ELECTRONORTE'!D1833</f>
        <v>LAMBAYEQUE</v>
      </c>
      <c r="F1865" s="9" t="str">
        <f>+'Info ELECTRONORTE'!I1833</f>
        <v>Media Tension</v>
      </c>
      <c r="G1865" s="9">
        <f>+'Info ELECTRONORTE'!K1833</f>
        <v>13</v>
      </c>
      <c r="H1865" s="9" t="str">
        <f>+'Info ELECTRONORTE'!L1833</f>
        <v>Postes</v>
      </c>
      <c r="I1865" s="9" t="str">
        <f>+'Info ELECTRONORTE'!M1833</f>
        <v>Concreto</v>
      </c>
      <c r="J1865" s="9" t="str">
        <f>+'Info ELECTRONORTE'!N1833</f>
        <v>PPC19</v>
      </c>
      <c r="K1865" s="9" t="str">
        <f>+IF(B1865="MOD INV_2018","Según corresponda",VLOOKUP(J1865,SICODI!$G$3:$K$2404,2,FALSE))</f>
        <v>POSTE DE CONCRETO ARMADO DE 13/300/150/345</v>
      </c>
      <c r="L1865" s="142">
        <f t="shared" si="75"/>
        <v>0.52</v>
      </c>
    </row>
    <row r="1866" spans="1:12" x14ac:dyDescent="0.25">
      <c r="A1866" s="53">
        <f>+'Info ELECTRONORTE'!A1834</f>
        <v>1830</v>
      </c>
      <c r="B1866" s="26" t="str">
        <f t="shared" si="76"/>
        <v>SICODI</v>
      </c>
      <c r="C1866" s="9" t="str">
        <f>+'Info ELECTRONORTE'!B1834</f>
        <v>LAMBAYEQUE</v>
      </c>
      <c r="D1866" s="9" t="str">
        <f>+'Info ELECTRONORTE'!C1834</f>
        <v>CHICLAYO - LAMBAYEQUE</v>
      </c>
      <c r="E1866" s="9" t="str">
        <f>+'Info ELECTRONORTE'!D1834</f>
        <v>LAMBAYEQUE</v>
      </c>
      <c r="F1866" s="9" t="str">
        <f>+'Info ELECTRONORTE'!I1834</f>
        <v>Media Tension</v>
      </c>
      <c r="G1866" s="9">
        <f>+'Info ELECTRONORTE'!K1834</f>
        <v>13</v>
      </c>
      <c r="H1866" s="9" t="str">
        <f>+'Info ELECTRONORTE'!L1834</f>
        <v>Postes</v>
      </c>
      <c r="I1866" s="9" t="str">
        <f>+'Info ELECTRONORTE'!M1834</f>
        <v>Concreto</v>
      </c>
      <c r="J1866" s="9" t="str">
        <f>+'Info ELECTRONORTE'!N1834</f>
        <v>PPC19</v>
      </c>
      <c r="K1866" s="9" t="str">
        <f>+IF(B1866="MOD INV_2018","Según corresponda",VLOOKUP(J1866,SICODI!$G$3:$K$2404,2,FALSE))</f>
        <v>POSTE DE CONCRETO ARMADO DE 13/300/150/345</v>
      </c>
      <c r="L1866" s="142">
        <f t="shared" si="75"/>
        <v>0.52</v>
      </c>
    </row>
    <row r="1867" spans="1:12" x14ac:dyDescent="0.25">
      <c r="A1867" s="53">
        <f>+'Info ELECTRONORTE'!A1835</f>
        <v>1831</v>
      </c>
      <c r="B1867" s="26" t="str">
        <f t="shared" si="76"/>
        <v>SICODI</v>
      </c>
      <c r="C1867" s="9" t="str">
        <f>+'Info ELECTRONORTE'!B1835</f>
        <v>LAMBAYEQUE</v>
      </c>
      <c r="D1867" s="9" t="str">
        <f>+'Info ELECTRONORTE'!C1835</f>
        <v>CHICLAYO - LAMBAYEQUE</v>
      </c>
      <c r="E1867" s="9" t="str">
        <f>+'Info ELECTRONORTE'!D1835</f>
        <v>LAMBAYEQUE</v>
      </c>
      <c r="F1867" s="9" t="str">
        <f>+'Info ELECTRONORTE'!I1835</f>
        <v>Media Tension</v>
      </c>
      <c r="G1867" s="9">
        <f>+'Info ELECTRONORTE'!K1835</f>
        <v>13</v>
      </c>
      <c r="H1867" s="9" t="str">
        <f>+'Info ELECTRONORTE'!L1835</f>
        <v>Postes</v>
      </c>
      <c r="I1867" s="9" t="str">
        <f>+'Info ELECTRONORTE'!M1835</f>
        <v>Concreto</v>
      </c>
      <c r="J1867" s="9" t="str">
        <f>+'Info ELECTRONORTE'!N1835</f>
        <v>PPC19</v>
      </c>
      <c r="K1867" s="9" t="str">
        <f>+IF(B1867="MOD INV_2018","Según corresponda",VLOOKUP(J1867,SICODI!$G$3:$K$2404,2,FALSE))</f>
        <v>POSTE DE CONCRETO ARMADO DE 13/300/150/345</v>
      </c>
      <c r="L1867" s="142">
        <f t="shared" si="75"/>
        <v>0.52</v>
      </c>
    </row>
    <row r="1868" spans="1:12" x14ac:dyDescent="0.25">
      <c r="A1868" s="53">
        <f>+'Info ELECTRONORTE'!A1836</f>
        <v>1832</v>
      </c>
      <c r="B1868" s="26" t="str">
        <f t="shared" si="76"/>
        <v>SICODI</v>
      </c>
      <c r="C1868" s="9" t="str">
        <f>+'Info ELECTRONORTE'!B1836</f>
        <v>LAMBAYEQUE</v>
      </c>
      <c r="D1868" s="9" t="str">
        <f>+'Info ELECTRONORTE'!C1836</f>
        <v>CHICLAYO - LAMBAYEQUE</v>
      </c>
      <c r="E1868" s="9" t="str">
        <f>+'Info ELECTRONORTE'!D1836</f>
        <v>LAMBAYEQUE</v>
      </c>
      <c r="F1868" s="9" t="str">
        <f>+'Info ELECTRONORTE'!I1836</f>
        <v>Media Tension</v>
      </c>
      <c r="G1868" s="9">
        <f>+'Info ELECTRONORTE'!K1836</f>
        <v>13</v>
      </c>
      <c r="H1868" s="9" t="str">
        <f>+'Info ELECTRONORTE'!L1836</f>
        <v>Postes</v>
      </c>
      <c r="I1868" s="9" t="str">
        <f>+'Info ELECTRONORTE'!M1836</f>
        <v>Concreto</v>
      </c>
      <c r="J1868" s="9" t="str">
        <f>+'Info ELECTRONORTE'!N1836</f>
        <v>PPC19</v>
      </c>
      <c r="K1868" s="9" t="str">
        <f>+IF(B1868="MOD INV_2018","Según corresponda",VLOOKUP(J1868,SICODI!$G$3:$K$2404,2,FALSE))</f>
        <v>POSTE DE CONCRETO ARMADO DE 13/300/150/345</v>
      </c>
      <c r="L1868" s="142">
        <f t="shared" si="75"/>
        <v>0.52</v>
      </c>
    </row>
    <row r="1869" spans="1:12" x14ac:dyDescent="0.25">
      <c r="A1869" s="53">
        <f>+'Info ELECTRONORTE'!A1837</f>
        <v>1833</v>
      </c>
      <c r="B1869" s="26" t="str">
        <f t="shared" si="76"/>
        <v>SICODI</v>
      </c>
      <c r="C1869" s="9" t="str">
        <f>+'Info ELECTRONORTE'!B1837</f>
        <v>LAMBAYEQUE</v>
      </c>
      <c r="D1869" s="9" t="str">
        <f>+'Info ELECTRONORTE'!C1837</f>
        <v>CHICLAYO - LAMBAYEQUE</v>
      </c>
      <c r="E1869" s="9" t="str">
        <f>+'Info ELECTRONORTE'!D1837</f>
        <v>LAMBAYEQUE</v>
      </c>
      <c r="F1869" s="9" t="str">
        <f>+'Info ELECTRONORTE'!I1837</f>
        <v>Media Tension</v>
      </c>
      <c r="G1869" s="9">
        <f>+'Info ELECTRONORTE'!K1837</f>
        <v>13</v>
      </c>
      <c r="H1869" s="9" t="str">
        <f>+'Info ELECTRONORTE'!L1837</f>
        <v>Postes</v>
      </c>
      <c r="I1869" s="9" t="str">
        <f>+'Info ELECTRONORTE'!M1837</f>
        <v>Concreto</v>
      </c>
      <c r="J1869" s="9" t="str">
        <f>+'Info ELECTRONORTE'!N1837</f>
        <v>PPC19</v>
      </c>
      <c r="K1869" s="9" t="str">
        <f>+IF(B1869="MOD INV_2018","Según corresponda",VLOOKUP(J1869,SICODI!$G$3:$K$2404,2,FALSE))</f>
        <v>POSTE DE CONCRETO ARMADO DE 13/300/150/345</v>
      </c>
      <c r="L1869" s="142">
        <f t="shared" si="75"/>
        <v>0.52</v>
      </c>
    </row>
    <row r="1870" spans="1:12" x14ac:dyDescent="0.25">
      <c r="A1870" s="53">
        <f>+'Info ELECTRONORTE'!A1838</f>
        <v>1834</v>
      </c>
      <c r="B1870" s="26" t="str">
        <f t="shared" si="76"/>
        <v>SICODI</v>
      </c>
      <c r="C1870" s="9" t="str">
        <f>+'Info ELECTRONORTE'!B1838</f>
        <v>LAMBAYEQUE</v>
      </c>
      <c r="D1870" s="9" t="str">
        <f>+'Info ELECTRONORTE'!C1838</f>
        <v>CHICLAYO - LAMBAYEQUE</v>
      </c>
      <c r="E1870" s="9" t="str">
        <f>+'Info ELECTRONORTE'!D1838</f>
        <v>LAMBAYEQUE</v>
      </c>
      <c r="F1870" s="9" t="str">
        <f>+'Info ELECTRONORTE'!I1838</f>
        <v>Media Tension</v>
      </c>
      <c r="G1870" s="9">
        <f>+'Info ELECTRONORTE'!K1838</f>
        <v>13</v>
      </c>
      <c r="H1870" s="9" t="str">
        <f>+'Info ELECTRONORTE'!L1838</f>
        <v>Postes</v>
      </c>
      <c r="I1870" s="9" t="str">
        <f>+'Info ELECTRONORTE'!M1838</f>
        <v>Concreto</v>
      </c>
      <c r="J1870" s="9" t="str">
        <f>+'Info ELECTRONORTE'!N1838</f>
        <v>PPC19</v>
      </c>
      <c r="K1870" s="9" t="str">
        <f>+IF(B1870="MOD INV_2018","Según corresponda",VLOOKUP(J1870,SICODI!$G$3:$K$2404,2,FALSE))</f>
        <v>POSTE DE CONCRETO ARMADO DE 13/300/150/345</v>
      </c>
      <c r="L1870" s="142">
        <f t="shared" si="75"/>
        <v>0.52</v>
      </c>
    </row>
    <row r="1871" spans="1:12" x14ac:dyDescent="0.25">
      <c r="A1871" s="53">
        <f>+'Info ELECTRONORTE'!A1839</f>
        <v>1835</v>
      </c>
      <c r="B1871" s="26" t="str">
        <f t="shared" si="76"/>
        <v>SICODI</v>
      </c>
      <c r="C1871" s="9" t="str">
        <f>+'Info ELECTRONORTE'!B1839</f>
        <v>LAMBAYEQUE</v>
      </c>
      <c r="D1871" s="9" t="str">
        <f>+'Info ELECTRONORTE'!C1839</f>
        <v>CHICLAYO - LAMBAYEQUE</v>
      </c>
      <c r="E1871" s="9" t="str">
        <f>+'Info ELECTRONORTE'!D1839</f>
        <v>LAMBAYEQUE</v>
      </c>
      <c r="F1871" s="9" t="str">
        <f>+'Info ELECTRONORTE'!I1839</f>
        <v>Media Tension</v>
      </c>
      <c r="G1871" s="9">
        <f>+'Info ELECTRONORTE'!K1839</f>
        <v>13</v>
      </c>
      <c r="H1871" s="9" t="str">
        <f>+'Info ELECTRONORTE'!L1839</f>
        <v>Postes</v>
      </c>
      <c r="I1871" s="9" t="str">
        <f>+'Info ELECTRONORTE'!M1839</f>
        <v>Concreto</v>
      </c>
      <c r="J1871" s="9" t="str">
        <f>+'Info ELECTRONORTE'!N1839</f>
        <v>PPC19</v>
      </c>
      <c r="K1871" s="9" t="str">
        <f>+IF(B1871="MOD INV_2018","Según corresponda",VLOOKUP(J1871,SICODI!$G$3:$K$2404,2,FALSE))</f>
        <v>POSTE DE CONCRETO ARMADO DE 13/300/150/345</v>
      </c>
      <c r="L1871" s="142">
        <f t="shared" si="75"/>
        <v>0.52</v>
      </c>
    </row>
    <row r="1872" spans="1:12" x14ac:dyDescent="0.25">
      <c r="A1872" s="53">
        <f>+'Info ELECTRONORTE'!A1840</f>
        <v>1836</v>
      </c>
      <c r="B1872" s="26" t="str">
        <f t="shared" si="76"/>
        <v>SICODI</v>
      </c>
      <c r="C1872" s="9" t="str">
        <f>+'Info ELECTRONORTE'!B1840</f>
        <v>LAMBAYEQUE</v>
      </c>
      <c r="D1872" s="9" t="str">
        <f>+'Info ELECTRONORTE'!C1840</f>
        <v>CHICLAYO - LAMBAYEQUE</v>
      </c>
      <c r="E1872" s="9" t="str">
        <f>+'Info ELECTRONORTE'!D1840</f>
        <v>LAMBAYEQUE</v>
      </c>
      <c r="F1872" s="9" t="str">
        <f>+'Info ELECTRONORTE'!I1840</f>
        <v>Media Tension</v>
      </c>
      <c r="G1872" s="9">
        <f>+'Info ELECTRONORTE'!K1840</f>
        <v>13</v>
      </c>
      <c r="H1872" s="9" t="str">
        <f>+'Info ELECTRONORTE'!L1840</f>
        <v>Postes</v>
      </c>
      <c r="I1872" s="9" t="str">
        <f>+'Info ELECTRONORTE'!M1840</f>
        <v>Concreto</v>
      </c>
      <c r="J1872" s="9" t="str">
        <f>+'Info ELECTRONORTE'!N1840</f>
        <v>PPC19</v>
      </c>
      <c r="K1872" s="9" t="str">
        <f>+IF(B1872="MOD INV_2018","Según corresponda",VLOOKUP(J1872,SICODI!$G$3:$K$2404,2,FALSE))</f>
        <v>POSTE DE CONCRETO ARMADO DE 13/300/150/345</v>
      </c>
      <c r="L1872" s="142">
        <f t="shared" si="75"/>
        <v>0.52</v>
      </c>
    </row>
    <row r="1873" spans="1:12" x14ac:dyDescent="0.25">
      <c r="A1873" s="53">
        <f>+'Info ELECTRONORTE'!A1841</f>
        <v>1837</v>
      </c>
      <c r="B1873" s="26" t="str">
        <f t="shared" si="76"/>
        <v>SICODI</v>
      </c>
      <c r="C1873" s="9" t="str">
        <f>+'Info ELECTRONORTE'!B1841</f>
        <v>LAMBAYEQUE</v>
      </c>
      <c r="D1873" s="9" t="str">
        <f>+'Info ELECTRONORTE'!C1841</f>
        <v>CHICLAYO - LAMBAYEQUE</v>
      </c>
      <c r="E1873" s="9" t="str">
        <f>+'Info ELECTRONORTE'!D1841</f>
        <v>LAMBAYEQUE</v>
      </c>
      <c r="F1873" s="9" t="str">
        <f>+'Info ELECTRONORTE'!I1841</f>
        <v>Media Tension</v>
      </c>
      <c r="G1873" s="9">
        <f>+'Info ELECTRONORTE'!K1841</f>
        <v>13</v>
      </c>
      <c r="H1873" s="9" t="str">
        <f>+'Info ELECTRONORTE'!L1841</f>
        <v>Postes</v>
      </c>
      <c r="I1873" s="9" t="str">
        <f>+'Info ELECTRONORTE'!M1841</f>
        <v>Concreto</v>
      </c>
      <c r="J1873" s="9" t="str">
        <f>+'Info ELECTRONORTE'!N1841</f>
        <v>PPC19</v>
      </c>
      <c r="K1873" s="9" t="str">
        <f>+IF(B1873="MOD INV_2018","Según corresponda",VLOOKUP(J1873,SICODI!$G$3:$K$2404,2,FALSE))</f>
        <v>POSTE DE CONCRETO ARMADO DE 13/300/150/345</v>
      </c>
      <c r="L1873" s="142">
        <f t="shared" si="75"/>
        <v>0.52</v>
      </c>
    </row>
    <row r="1874" spans="1:12" x14ac:dyDescent="0.25">
      <c r="A1874" s="53">
        <f>+'Info ELECTRONORTE'!A1842</f>
        <v>1838</v>
      </c>
      <c r="B1874" s="26" t="str">
        <f t="shared" si="76"/>
        <v>SICODI</v>
      </c>
      <c r="C1874" s="9" t="str">
        <f>+'Info ELECTRONORTE'!B1842</f>
        <v>LAMBAYEQUE</v>
      </c>
      <c r="D1874" s="9" t="str">
        <f>+'Info ELECTRONORTE'!C1842</f>
        <v>CHICLAYO - LAMBAYEQUE</v>
      </c>
      <c r="E1874" s="9" t="str">
        <f>+'Info ELECTRONORTE'!D1842</f>
        <v>LAMBAYEQUE</v>
      </c>
      <c r="F1874" s="9" t="str">
        <f>+'Info ELECTRONORTE'!I1842</f>
        <v>Media Tension</v>
      </c>
      <c r="G1874" s="9">
        <f>+'Info ELECTRONORTE'!K1842</f>
        <v>13</v>
      </c>
      <c r="H1874" s="9" t="str">
        <f>+'Info ELECTRONORTE'!L1842</f>
        <v>Postes</v>
      </c>
      <c r="I1874" s="9" t="str">
        <f>+'Info ELECTRONORTE'!M1842</f>
        <v>Concreto</v>
      </c>
      <c r="J1874" s="9" t="str">
        <f>+'Info ELECTRONORTE'!N1842</f>
        <v>PPC19</v>
      </c>
      <c r="K1874" s="9" t="str">
        <f>+IF(B1874="MOD INV_2018","Según corresponda",VLOOKUP(J1874,SICODI!$G$3:$K$2404,2,FALSE))</f>
        <v>POSTE DE CONCRETO ARMADO DE 13/300/150/345</v>
      </c>
      <c r="L1874" s="142">
        <f t="shared" si="75"/>
        <v>0.52</v>
      </c>
    </row>
    <row r="1875" spans="1:12" x14ac:dyDescent="0.25">
      <c r="A1875" s="53">
        <f>+'Info ELECTRONORTE'!A1843</f>
        <v>1839</v>
      </c>
      <c r="B1875" s="26" t="str">
        <f t="shared" si="76"/>
        <v>SICODI</v>
      </c>
      <c r="C1875" s="9" t="str">
        <f>+'Info ELECTRONORTE'!B1843</f>
        <v>LAMBAYEQUE</v>
      </c>
      <c r="D1875" s="9" t="str">
        <f>+'Info ELECTRONORTE'!C1843</f>
        <v>CHICLAYO - LAMBAYEQUE</v>
      </c>
      <c r="E1875" s="9" t="str">
        <f>+'Info ELECTRONORTE'!D1843</f>
        <v>LAMBAYEQUE</v>
      </c>
      <c r="F1875" s="9" t="str">
        <f>+'Info ELECTRONORTE'!I1843</f>
        <v>Media Tension</v>
      </c>
      <c r="G1875" s="9">
        <f>+'Info ELECTRONORTE'!K1843</f>
        <v>13</v>
      </c>
      <c r="H1875" s="9" t="str">
        <f>+'Info ELECTRONORTE'!L1843</f>
        <v>Postes</v>
      </c>
      <c r="I1875" s="9" t="str">
        <f>+'Info ELECTRONORTE'!M1843</f>
        <v>Concreto</v>
      </c>
      <c r="J1875" s="9" t="str">
        <f>+'Info ELECTRONORTE'!N1843</f>
        <v>PPC19</v>
      </c>
      <c r="K1875" s="9" t="str">
        <f>+IF(B1875="MOD INV_2018","Según corresponda",VLOOKUP(J1875,SICODI!$G$3:$K$2404,2,FALSE))</f>
        <v>POSTE DE CONCRETO ARMADO DE 13/300/150/345</v>
      </c>
      <c r="L1875" s="142">
        <f t="shared" si="75"/>
        <v>0.52</v>
      </c>
    </row>
    <row r="1876" spans="1:12" x14ac:dyDescent="0.25">
      <c r="A1876" s="53">
        <f>+'Info ELECTRONORTE'!A1844</f>
        <v>1840</v>
      </c>
      <c r="B1876" s="26" t="str">
        <f t="shared" si="76"/>
        <v>SICODI</v>
      </c>
      <c r="C1876" s="9" t="str">
        <f>+'Info ELECTRONORTE'!B1844</f>
        <v>LAMBAYEQUE</v>
      </c>
      <c r="D1876" s="9" t="str">
        <f>+'Info ELECTRONORTE'!C1844</f>
        <v>CHICLAYO - LAMBAYEQUE</v>
      </c>
      <c r="E1876" s="9" t="str">
        <f>+'Info ELECTRONORTE'!D1844</f>
        <v>LAMBAYEQUE</v>
      </c>
      <c r="F1876" s="9" t="str">
        <f>+'Info ELECTRONORTE'!I1844</f>
        <v>Media Tension</v>
      </c>
      <c r="G1876" s="9">
        <f>+'Info ELECTRONORTE'!K1844</f>
        <v>13</v>
      </c>
      <c r="H1876" s="9" t="str">
        <f>+'Info ELECTRONORTE'!L1844</f>
        <v>Postes</v>
      </c>
      <c r="I1876" s="9" t="str">
        <f>+'Info ELECTRONORTE'!M1844</f>
        <v>Concreto</v>
      </c>
      <c r="J1876" s="9" t="str">
        <f>+'Info ELECTRONORTE'!N1844</f>
        <v>PPC19</v>
      </c>
      <c r="K1876" s="9" t="str">
        <f>+IF(B1876="MOD INV_2018","Según corresponda",VLOOKUP(J1876,SICODI!$G$3:$K$2404,2,FALSE))</f>
        <v>POSTE DE CONCRETO ARMADO DE 13/300/150/345</v>
      </c>
      <c r="L1876" s="142">
        <f t="shared" si="75"/>
        <v>0.52</v>
      </c>
    </row>
    <row r="1877" spans="1:12" x14ac:dyDescent="0.25">
      <c r="A1877" s="53">
        <f>+'Info ELECTRONORTE'!A1845</f>
        <v>1841</v>
      </c>
      <c r="B1877" s="26" t="str">
        <f t="shared" si="76"/>
        <v>SICODI</v>
      </c>
      <c r="C1877" s="9" t="str">
        <f>+'Info ELECTRONORTE'!B1845</f>
        <v>LAMBAYEQUE</v>
      </c>
      <c r="D1877" s="9" t="str">
        <f>+'Info ELECTRONORTE'!C1845</f>
        <v>CHICLAYO - LAMBAYEQUE</v>
      </c>
      <c r="E1877" s="9" t="str">
        <f>+'Info ELECTRONORTE'!D1845</f>
        <v>LAMBAYEQUE</v>
      </c>
      <c r="F1877" s="9" t="str">
        <f>+'Info ELECTRONORTE'!I1845</f>
        <v>Media Tension</v>
      </c>
      <c r="G1877" s="9">
        <f>+'Info ELECTRONORTE'!K1845</f>
        <v>13</v>
      </c>
      <c r="H1877" s="9" t="str">
        <f>+'Info ELECTRONORTE'!L1845</f>
        <v>Postes</v>
      </c>
      <c r="I1877" s="9" t="str">
        <f>+'Info ELECTRONORTE'!M1845</f>
        <v>Concreto</v>
      </c>
      <c r="J1877" s="9" t="str">
        <f>+'Info ELECTRONORTE'!N1845</f>
        <v>PPC19</v>
      </c>
      <c r="K1877" s="9" t="str">
        <f>+IF(B1877="MOD INV_2018","Según corresponda",VLOOKUP(J1877,SICODI!$G$3:$K$2404,2,FALSE))</f>
        <v>POSTE DE CONCRETO ARMADO DE 13/300/150/345</v>
      </c>
      <c r="L1877" s="142">
        <f t="shared" si="75"/>
        <v>0.52</v>
      </c>
    </row>
    <row r="1878" spans="1:12" x14ac:dyDescent="0.25">
      <c r="A1878" s="53">
        <f>+'Info ELECTRONORTE'!A1846</f>
        <v>1842</v>
      </c>
      <c r="B1878" s="26" t="str">
        <f t="shared" si="76"/>
        <v>SICODI</v>
      </c>
      <c r="C1878" s="9" t="str">
        <f>+'Info ELECTRONORTE'!B1846</f>
        <v>LAMBAYEQUE</v>
      </c>
      <c r="D1878" s="9" t="str">
        <f>+'Info ELECTRONORTE'!C1846</f>
        <v>CHICLAYO - LAMBAYEQUE</v>
      </c>
      <c r="E1878" s="9" t="str">
        <f>+'Info ELECTRONORTE'!D1846</f>
        <v>LAMBAYEQUE</v>
      </c>
      <c r="F1878" s="9" t="str">
        <f>+'Info ELECTRONORTE'!I1846</f>
        <v>Media Tension</v>
      </c>
      <c r="G1878" s="9">
        <f>+'Info ELECTRONORTE'!K1846</f>
        <v>13</v>
      </c>
      <c r="H1878" s="9" t="str">
        <f>+'Info ELECTRONORTE'!L1846</f>
        <v>Postes</v>
      </c>
      <c r="I1878" s="9" t="str">
        <f>+'Info ELECTRONORTE'!M1846</f>
        <v>Concreto</v>
      </c>
      <c r="J1878" s="9" t="str">
        <f>+'Info ELECTRONORTE'!N1846</f>
        <v>PPC19</v>
      </c>
      <c r="K1878" s="9" t="str">
        <f>+IF(B1878="MOD INV_2018","Según corresponda",VLOOKUP(J1878,SICODI!$G$3:$K$2404,2,FALSE))</f>
        <v>POSTE DE CONCRETO ARMADO DE 13/300/150/345</v>
      </c>
      <c r="L1878" s="142">
        <f t="shared" si="75"/>
        <v>0.52</v>
      </c>
    </row>
    <row r="1879" spans="1:12" x14ac:dyDescent="0.25">
      <c r="A1879" s="53">
        <f>+'Info ELECTRONORTE'!A1847</f>
        <v>1843</v>
      </c>
      <c r="B1879" s="26" t="str">
        <f t="shared" si="76"/>
        <v>SICODI</v>
      </c>
      <c r="C1879" s="9" t="str">
        <f>+'Info ELECTRONORTE'!B1847</f>
        <v>LAMBAYEQUE</v>
      </c>
      <c r="D1879" s="9" t="str">
        <f>+'Info ELECTRONORTE'!C1847</f>
        <v>CHICLAYO - LAMBAYEQUE</v>
      </c>
      <c r="E1879" s="9" t="str">
        <f>+'Info ELECTRONORTE'!D1847</f>
        <v>LAMBAYEQUE</v>
      </c>
      <c r="F1879" s="9" t="str">
        <f>+'Info ELECTRONORTE'!I1847</f>
        <v>Media Tension</v>
      </c>
      <c r="G1879" s="9">
        <f>+'Info ELECTRONORTE'!K1847</f>
        <v>13</v>
      </c>
      <c r="H1879" s="9" t="str">
        <f>+'Info ELECTRONORTE'!L1847</f>
        <v>Postes</v>
      </c>
      <c r="I1879" s="9" t="str">
        <f>+'Info ELECTRONORTE'!M1847</f>
        <v>Concreto</v>
      </c>
      <c r="J1879" s="9" t="str">
        <f>+'Info ELECTRONORTE'!N1847</f>
        <v>PPC19</v>
      </c>
      <c r="K1879" s="9" t="str">
        <f>+IF(B1879="MOD INV_2018","Según corresponda",VLOOKUP(J1879,SICODI!$G$3:$K$2404,2,FALSE))</f>
        <v>POSTE DE CONCRETO ARMADO DE 13/300/150/345</v>
      </c>
      <c r="L1879" s="142">
        <f t="shared" si="75"/>
        <v>0.52</v>
      </c>
    </row>
    <row r="1880" spans="1:12" x14ac:dyDescent="0.25">
      <c r="A1880" s="53">
        <f>+'Info ELECTRONORTE'!A1848</f>
        <v>1844</v>
      </c>
      <c r="B1880" s="26" t="str">
        <f t="shared" si="76"/>
        <v>SICODI</v>
      </c>
      <c r="C1880" s="9" t="str">
        <f>+'Info ELECTRONORTE'!B1848</f>
        <v>LAMBAYEQUE</v>
      </c>
      <c r="D1880" s="9" t="str">
        <f>+'Info ELECTRONORTE'!C1848</f>
        <v>CHICLAYO - LAMBAYEQUE</v>
      </c>
      <c r="E1880" s="9" t="str">
        <f>+'Info ELECTRONORTE'!D1848</f>
        <v>LAMBAYEQUE</v>
      </c>
      <c r="F1880" s="9" t="str">
        <f>+'Info ELECTRONORTE'!I1848</f>
        <v>Media Tension</v>
      </c>
      <c r="G1880" s="9">
        <f>+'Info ELECTRONORTE'!K1848</f>
        <v>13</v>
      </c>
      <c r="H1880" s="9" t="str">
        <f>+'Info ELECTRONORTE'!L1848</f>
        <v>Postes</v>
      </c>
      <c r="I1880" s="9" t="str">
        <f>+'Info ELECTRONORTE'!M1848</f>
        <v>Concreto</v>
      </c>
      <c r="J1880" s="9" t="str">
        <f>+'Info ELECTRONORTE'!N1848</f>
        <v>PPC19</v>
      </c>
      <c r="K1880" s="9" t="str">
        <f>+IF(B1880="MOD INV_2018","Según corresponda",VLOOKUP(J1880,SICODI!$G$3:$K$2404,2,FALSE))</f>
        <v>POSTE DE CONCRETO ARMADO DE 13/300/150/345</v>
      </c>
      <c r="L1880" s="142">
        <f t="shared" si="75"/>
        <v>0.52</v>
      </c>
    </row>
    <row r="1881" spans="1:12" x14ac:dyDescent="0.25">
      <c r="A1881" s="53">
        <f>+'Info ELECTRONORTE'!A1849</f>
        <v>1845</v>
      </c>
      <c r="B1881" s="26" t="str">
        <f t="shared" si="76"/>
        <v>SICODI</v>
      </c>
      <c r="C1881" s="9" t="str">
        <f>+'Info ELECTRONORTE'!B1849</f>
        <v>LAMBAYEQUE</v>
      </c>
      <c r="D1881" s="9" t="str">
        <f>+'Info ELECTRONORTE'!C1849</f>
        <v>CHICLAYO - LAMBAYEQUE</v>
      </c>
      <c r="E1881" s="9" t="str">
        <f>+'Info ELECTRONORTE'!D1849</f>
        <v>LAMBAYEQUE</v>
      </c>
      <c r="F1881" s="9" t="str">
        <f>+'Info ELECTRONORTE'!I1849</f>
        <v>Media Tension</v>
      </c>
      <c r="G1881" s="9">
        <f>+'Info ELECTRONORTE'!K1849</f>
        <v>13</v>
      </c>
      <c r="H1881" s="9" t="str">
        <f>+'Info ELECTRONORTE'!L1849</f>
        <v>Postes</v>
      </c>
      <c r="I1881" s="9" t="str">
        <f>+'Info ELECTRONORTE'!M1849</f>
        <v>Concreto</v>
      </c>
      <c r="J1881" s="9" t="str">
        <f>+'Info ELECTRONORTE'!N1849</f>
        <v>PPC19</v>
      </c>
      <c r="K1881" s="9" t="str">
        <f>+IF(B1881="MOD INV_2018","Según corresponda",VLOOKUP(J1881,SICODI!$G$3:$K$2404,2,FALSE))</f>
        <v>POSTE DE CONCRETO ARMADO DE 13/300/150/345</v>
      </c>
      <c r="L1881" s="142">
        <f t="shared" si="75"/>
        <v>0.52</v>
      </c>
    </row>
    <row r="1882" spans="1:12" x14ac:dyDescent="0.25">
      <c r="A1882" s="53">
        <f>+'Info ELECTRONORTE'!A1850</f>
        <v>1846</v>
      </c>
      <c r="B1882" s="26" t="str">
        <f t="shared" si="76"/>
        <v>SICODI</v>
      </c>
      <c r="C1882" s="9" t="str">
        <f>+'Info ELECTRONORTE'!B1850</f>
        <v>LAMBAYEQUE</v>
      </c>
      <c r="D1882" s="9" t="str">
        <f>+'Info ELECTRONORTE'!C1850</f>
        <v>CHICLAYO - LAMBAYEQUE</v>
      </c>
      <c r="E1882" s="9" t="str">
        <f>+'Info ELECTRONORTE'!D1850</f>
        <v>LAMBAYEQUE</v>
      </c>
      <c r="F1882" s="9" t="str">
        <f>+'Info ELECTRONORTE'!I1850</f>
        <v>Media Tension</v>
      </c>
      <c r="G1882" s="9">
        <f>+'Info ELECTRONORTE'!K1850</f>
        <v>13</v>
      </c>
      <c r="H1882" s="9" t="str">
        <f>+'Info ELECTRONORTE'!L1850</f>
        <v>Postes</v>
      </c>
      <c r="I1882" s="9" t="str">
        <f>+'Info ELECTRONORTE'!M1850</f>
        <v>Concreto</v>
      </c>
      <c r="J1882" s="9" t="str">
        <f>+'Info ELECTRONORTE'!N1850</f>
        <v>PPC19</v>
      </c>
      <c r="K1882" s="9" t="str">
        <f>+IF(B1882="MOD INV_2018","Según corresponda",VLOOKUP(J1882,SICODI!$G$3:$K$2404,2,FALSE))</f>
        <v>POSTE DE CONCRETO ARMADO DE 13/300/150/345</v>
      </c>
      <c r="L1882" s="142">
        <f t="shared" si="75"/>
        <v>0.52</v>
      </c>
    </row>
    <row r="1883" spans="1:12" x14ac:dyDescent="0.25">
      <c r="A1883" s="53">
        <f>+'Info ELECTRONORTE'!A1851</f>
        <v>1847</v>
      </c>
      <c r="B1883" s="26" t="str">
        <f t="shared" si="76"/>
        <v>SICODI</v>
      </c>
      <c r="C1883" s="9" t="str">
        <f>+'Info ELECTRONORTE'!B1851</f>
        <v>LAMBAYEQUE</v>
      </c>
      <c r="D1883" s="9" t="str">
        <f>+'Info ELECTRONORTE'!C1851</f>
        <v>CHICLAYO - LAMBAYEQUE</v>
      </c>
      <c r="E1883" s="9" t="str">
        <f>+'Info ELECTRONORTE'!D1851</f>
        <v>LAMBAYEQUE</v>
      </c>
      <c r="F1883" s="9" t="str">
        <f>+'Info ELECTRONORTE'!I1851</f>
        <v>Media Tension</v>
      </c>
      <c r="G1883" s="9">
        <f>+'Info ELECTRONORTE'!K1851</f>
        <v>13</v>
      </c>
      <c r="H1883" s="9" t="str">
        <f>+'Info ELECTRONORTE'!L1851</f>
        <v>Postes</v>
      </c>
      <c r="I1883" s="9" t="str">
        <f>+'Info ELECTRONORTE'!M1851</f>
        <v>Concreto</v>
      </c>
      <c r="J1883" s="9" t="str">
        <f>+'Info ELECTRONORTE'!N1851</f>
        <v>PPC19</v>
      </c>
      <c r="K1883" s="9" t="str">
        <f>+IF(B1883="MOD INV_2018","Según corresponda",VLOOKUP(J1883,SICODI!$G$3:$K$2404,2,FALSE))</f>
        <v>POSTE DE CONCRETO ARMADO DE 13/300/150/345</v>
      </c>
      <c r="L1883" s="142">
        <f t="shared" si="75"/>
        <v>0.52</v>
      </c>
    </row>
    <row r="1884" spans="1:12" x14ac:dyDescent="0.25">
      <c r="A1884" s="53">
        <f>+'Info ELECTRONORTE'!A1852</f>
        <v>1848</v>
      </c>
      <c r="B1884" s="26" t="str">
        <f t="shared" si="76"/>
        <v>SICODI</v>
      </c>
      <c r="C1884" s="9" t="str">
        <f>+'Info ELECTRONORTE'!B1852</f>
        <v>LAMBAYEQUE</v>
      </c>
      <c r="D1884" s="9" t="str">
        <f>+'Info ELECTRONORTE'!C1852</f>
        <v>CHICLAYO - LAMBAYEQUE</v>
      </c>
      <c r="E1884" s="9" t="str">
        <f>+'Info ELECTRONORTE'!D1852</f>
        <v>LAMBAYEQUE</v>
      </c>
      <c r="F1884" s="9" t="str">
        <f>+'Info ELECTRONORTE'!I1852</f>
        <v>Media Tension</v>
      </c>
      <c r="G1884" s="9">
        <f>+'Info ELECTRONORTE'!K1852</f>
        <v>13</v>
      </c>
      <c r="H1884" s="9" t="str">
        <f>+'Info ELECTRONORTE'!L1852</f>
        <v>Postes</v>
      </c>
      <c r="I1884" s="9" t="str">
        <f>+'Info ELECTRONORTE'!M1852</f>
        <v>Concreto</v>
      </c>
      <c r="J1884" s="9" t="str">
        <f>+'Info ELECTRONORTE'!N1852</f>
        <v>PPC19</v>
      </c>
      <c r="K1884" s="9" t="str">
        <f>+IF(B1884="MOD INV_2018","Según corresponda",VLOOKUP(J1884,SICODI!$G$3:$K$2404,2,FALSE))</f>
        <v>POSTE DE CONCRETO ARMADO DE 13/300/150/345</v>
      </c>
      <c r="L1884" s="142">
        <f t="shared" si="75"/>
        <v>0.52</v>
      </c>
    </row>
    <row r="1885" spans="1:12" x14ac:dyDescent="0.25">
      <c r="A1885" s="53">
        <f>+'Info ELECTRONORTE'!A1853</f>
        <v>1849</v>
      </c>
      <c r="B1885" s="26" t="str">
        <f t="shared" si="76"/>
        <v>SICODI</v>
      </c>
      <c r="C1885" s="9" t="str">
        <f>+'Info ELECTRONORTE'!B1853</f>
        <v>LAMBAYEQUE</v>
      </c>
      <c r="D1885" s="9" t="str">
        <f>+'Info ELECTRONORTE'!C1853</f>
        <v>CHICLAYO - LAMBAYEQUE</v>
      </c>
      <c r="E1885" s="9" t="str">
        <f>+'Info ELECTRONORTE'!D1853</f>
        <v>LAMBAYEQUE</v>
      </c>
      <c r="F1885" s="9" t="str">
        <f>+'Info ELECTRONORTE'!I1853</f>
        <v>Media Tension</v>
      </c>
      <c r="G1885" s="9">
        <f>+'Info ELECTRONORTE'!K1853</f>
        <v>13</v>
      </c>
      <c r="H1885" s="9" t="str">
        <f>+'Info ELECTRONORTE'!L1853</f>
        <v>Postes</v>
      </c>
      <c r="I1885" s="9" t="str">
        <f>+'Info ELECTRONORTE'!M1853</f>
        <v>Concreto</v>
      </c>
      <c r="J1885" s="9" t="str">
        <f>+'Info ELECTRONORTE'!N1853</f>
        <v>PPC19</v>
      </c>
      <c r="K1885" s="9" t="str">
        <f>+IF(B1885="MOD INV_2018","Según corresponda",VLOOKUP(J1885,SICODI!$G$3:$K$2404,2,FALSE))</f>
        <v>POSTE DE CONCRETO ARMADO DE 13/300/150/345</v>
      </c>
      <c r="L1885" s="142">
        <f t="shared" si="75"/>
        <v>0.52</v>
      </c>
    </row>
    <row r="1886" spans="1:12" x14ac:dyDescent="0.25">
      <c r="A1886" s="53">
        <f>+'Info ELECTRONORTE'!A1854</f>
        <v>1850</v>
      </c>
      <c r="B1886" s="26" t="str">
        <f t="shared" si="76"/>
        <v>SICODI</v>
      </c>
      <c r="C1886" s="9" t="str">
        <f>+'Info ELECTRONORTE'!B1854</f>
        <v>LAMBAYEQUE</v>
      </c>
      <c r="D1886" s="9" t="str">
        <f>+'Info ELECTRONORTE'!C1854</f>
        <v>CHICLAYO - LAMBAYEQUE</v>
      </c>
      <c r="E1886" s="9" t="str">
        <f>+'Info ELECTRONORTE'!D1854</f>
        <v>LAMBAYEQUE</v>
      </c>
      <c r="F1886" s="9" t="str">
        <f>+'Info ELECTRONORTE'!I1854</f>
        <v>Media Tension</v>
      </c>
      <c r="G1886" s="9">
        <f>+'Info ELECTRONORTE'!K1854</f>
        <v>13</v>
      </c>
      <c r="H1886" s="9" t="str">
        <f>+'Info ELECTRONORTE'!L1854</f>
        <v>Postes</v>
      </c>
      <c r="I1886" s="9" t="str">
        <f>+'Info ELECTRONORTE'!M1854</f>
        <v>Concreto</v>
      </c>
      <c r="J1886" s="9" t="str">
        <f>+'Info ELECTRONORTE'!N1854</f>
        <v>PPC19</v>
      </c>
      <c r="K1886" s="9" t="str">
        <f>+IF(B1886="MOD INV_2018","Según corresponda",VLOOKUP(J1886,SICODI!$G$3:$K$2404,2,FALSE))</f>
        <v>POSTE DE CONCRETO ARMADO DE 13/300/150/345</v>
      </c>
      <c r="L1886" s="142">
        <f t="shared" si="75"/>
        <v>0.52</v>
      </c>
    </row>
    <row r="1887" spans="1:12" x14ac:dyDescent="0.25">
      <c r="A1887" s="53">
        <f>+'Info ELECTRONORTE'!A1855</f>
        <v>1851</v>
      </c>
      <c r="B1887" s="26" t="str">
        <f t="shared" si="76"/>
        <v>SICODI</v>
      </c>
      <c r="C1887" s="9" t="str">
        <f>+'Info ELECTRONORTE'!B1855</f>
        <v>LAMBAYEQUE</v>
      </c>
      <c r="D1887" s="9" t="str">
        <f>+'Info ELECTRONORTE'!C1855</f>
        <v>CHICLAYO - LAMBAYEQUE</v>
      </c>
      <c r="E1887" s="9" t="str">
        <f>+'Info ELECTRONORTE'!D1855</f>
        <v>LAMBAYEQUE</v>
      </c>
      <c r="F1887" s="9" t="str">
        <f>+'Info ELECTRONORTE'!I1855</f>
        <v>Media Tension</v>
      </c>
      <c r="G1887" s="9">
        <f>+'Info ELECTRONORTE'!K1855</f>
        <v>13</v>
      </c>
      <c r="H1887" s="9" t="str">
        <f>+'Info ELECTRONORTE'!L1855</f>
        <v>Postes</v>
      </c>
      <c r="I1887" s="9" t="str">
        <f>+'Info ELECTRONORTE'!M1855</f>
        <v>Concreto</v>
      </c>
      <c r="J1887" s="9" t="str">
        <f>+'Info ELECTRONORTE'!N1855</f>
        <v>PPC19</v>
      </c>
      <c r="K1887" s="9" t="str">
        <f>+IF(B1887="MOD INV_2018","Según corresponda",VLOOKUP(J1887,SICODI!$G$3:$K$2404,2,FALSE))</f>
        <v>POSTE DE CONCRETO ARMADO DE 13/300/150/345</v>
      </c>
      <c r="L1887" s="142">
        <f t="shared" si="75"/>
        <v>0.52</v>
      </c>
    </row>
    <row r="1888" spans="1:12" x14ac:dyDescent="0.25">
      <c r="A1888" s="53">
        <f>+'Info ELECTRONORTE'!A1856</f>
        <v>1852</v>
      </c>
      <c r="B1888" s="26" t="str">
        <f t="shared" si="76"/>
        <v>SICODI</v>
      </c>
      <c r="C1888" s="9" t="str">
        <f>+'Info ELECTRONORTE'!B1856</f>
        <v>LAMBAYEQUE</v>
      </c>
      <c r="D1888" s="9" t="str">
        <f>+'Info ELECTRONORTE'!C1856</f>
        <v>CHICLAYO - LAMBAYEQUE</v>
      </c>
      <c r="E1888" s="9" t="str">
        <f>+'Info ELECTRONORTE'!D1856</f>
        <v>LAMBAYEQUE</v>
      </c>
      <c r="F1888" s="9" t="str">
        <f>+'Info ELECTRONORTE'!I1856</f>
        <v>Media Tension</v>
      </c>
      <c r="G1888" s="9">
        <f>+'Info ELECTRONORTE'!K1856</f>
        <v>13</v>
      </c>
      <c r="H1888" s="9" t="str">
        <f>+'Info ELECTRONORTE'!L1856</f>
        <v>Postes</v>
      </c>
      <c r="I1888" s="9" t="str">
        <f>+'Info ELECTRONORTE'!M1856</f>
        <v>Concreto</v>
      </c>
      <c r="J1888" s="9" t="str">
        <f>+'Info ELECTRONORTE'!N1856</f>
        <v>PPC19</v>
      </c>
      <c r="K1888" s="9" t="str">
        <f>+IF(B1888="MOD INV_2018","Según corresponda",VLOOKUP(J1888,SICODI!$G$3:$K$2404,2,FALSE))</f>
        <v>POSTE DE CONCRETO ARMADO DE 13/300/150/345</v>
      </c>
      <c r="L1888" s="142">
        <f t="shared" si="75"/>
        <v>0.52</v>
      </c>
    </row>
    <row r="1889" spans="1:12" x14ac:dyDescent="0.25">
      <c r="A1889" s="53">
        <f>+'Info ELECTRONORTE'!A1857</f>
        <v>1853</v>
      </c>
      <c r="B1889" s="26" t="str">
        <f t="shared" si="76"/>
        <v>SICODI</v>
      </c>
      <c r="C1889" s="9" t="str">
        <f>+'Info ELECTRONORTE'!B1857</f>
        <v>LAMBAYEQUE</v>
      </c>
      <c r="D1889" s="9" t="str">
        <f>+'Info ELECTRONORTE'!C1857</f>
        <v>CHICLAYO - LAMBAYEQUE</v>
      </c>
      <c r="E1889" s="9" t="str">
        <f>+'Info ELECTRONORTE'!D1857</f>
        <v>LAMBAYEQUE</v>
      </c>
      <c r="F1889" s="9" t="str">
        <f>+'Info ELECTRONORTE'!I1857</f>
        <v>Media Tension</v>
      </c>
      <c r="G1889" s="9">
        <f>+'Info ELECTRONORTE'!K1857</f>
        <v>13</v>
      </c>
      <c r="H1889" s="9" t="str">
        <f>+'Info ELECTRONORTE'!L1857</f>
        <v>Postes</v>
      </c>
      <c r="I1889" s="9" t="str">
        <f>+'Info ELECTRONORTE'!M1857</f>
        <v>Concreto</v>
      </c>
      <c r="J1889" s="9" t="str">
        <f>+'Info ELECTRONORTE'!N1857</f>
        <v>PPC19</v>
      </c>
      <c r="K1889" s="9" t="str">
        <f>+IF(B1889="MOD INV_2018","Según corresponda",VLOOKUP(J1889,SICODI!$G$3:$K$2404,2,FALSE))</f>
        <v>POSTE DE CONCRETO ARMADO DE 13/300/150/345</v>
      </c>
      <c r="L1889" s="142">
        <f t="shared" si="75"/>
        <v>0.52</v>
      </c>
    </row>
    <row r="1890" spans="1:12" x14ac:dyDescent="0.25">
      <c r="A1890" s="53">
        <f>+'Info ELECTRONORTE'!A1858</f>
        <v>1854</v>
      </c>
      <c r="B1890" s="26" t="str">
        <f t="shared" si="76"/>
        <v>SICODI</v>
      </c>
      <c r="C1890" s="9" t="str">
        <f>+'Info ELECTRONORTE'!B1858</f>
        <v>LAMBAYEQUE</v>
      </c>
      <c r="D1890" s="9" t="str">
        <f>+'Info ELECTRONORTE'!C1858</f>
        <v>CHICLAYO - LAMBAYEQUE</v>
      </c>
      <c r="E1890" s="9" t="str">
        <f>+'Info ELECTRONORTE'!D1858</f>
        <v>LAMBAYEQUE</v>
      </c>
      <c r="F1890" s="9" t="str">
        <f>+'Info ELECTRONORTE'!I1858</f>
        <v>Media Tension</v>
      </c>
      <c r="G1890" s="9">
        <f>+'Info ELECTRONORTE'!K1858</f>
        <v>13</v>
      </c>
      <c r="H1890" s="9" t="str">
        <f>+'Info ELECTRONORTE'!L1858</f>
        <v>Postes</v>
      </c>
      <c r="I1890" s="9" t="str">
        <f>+'Info ELECTRONORTE'!M1858</f>
        <v>Concreto</v>
      </c>
      <c r="J1890" s="9" t="str">
        <f>+'Info ELECTRONORTE'!N1858</f>
        <v>PPC19</v>
      </c>
      <c r="K1890" s="9" t="str">
        <f>+IF(B1890="MOD INV_2018","Según corresponda",VLOOKUP(J1890,SICODI!$G$3:$K$2404,2,FALSE))</f>
        <v>POSTE DE CONCRETO ARMADO DE 13/300/150/345</v>
      </c>
      <c r="L1890" s="142">
        <f t="shared" si="75"/>
        <v>0.52</v>
      </c>
    </row>
    <row r="1891" spans="1:12" x14ac:dyDescent="0.25">
      <c r="A1891" s="53">
        <f>+'Info ELECTRONORTE'!A1859</f>
        <v>1855</v>
      </c>
      <c r="B1891" s="26" t="str">
        <f t="shared" si="76"/>
        <v>SICODI</v>
      </c>
      <c r="C1891" s="9" t="str">
        <f>+'Info ELECTRONORTE'!B1859</f>
        <v>LAMBAYEQUE</v>
      </c>
      <c r="D1891" s="9" t="str">
        <f>+'Info ELECTRONORTE'!C1859</f>
        <v>CHICLAYO - LAMBAYEQUE</v>
      </c>
      <c r="E1891" s="9" t="str">
        <f>+'Info ELECTRONORTE'!D1859</f>
        <v>LAMBAYEQUE</v>
      </c>
      <c r="F1891" s="9" t="str">
        <f>+'Info ELECTRONORTE'!I1859</f>
        <v>Media Tension</v>
      </c>
      <c r="G1891" s="9">
        <f>+'Info ELECTRONORTE'!K1859</f>
        <v>13</v>
      </c>
      <c r="H1891" s="9" t="str">
        <f>+'Info ELECTRONORTE'!L1859</f>
        <v>Postes</v>
      </c>
      <c r="I1891" s="9" t="str">
        <f>+'Info ELECTRONORTE'!M1859</f>
        <v>Concreto</v>
      </c>
      <c r="J1891" s="9" t="str">
        <f>+'Info ELECTRONORTE'!N1859</f>
        <v>PPC19</v>
      </c>
      <c r="K1891" s="9" t="str">
        <f>+IF(B1891="MOD INV_2018","Según corresponda",VLOOKUP(J1891,SICODI!$G$3:$K$2404,2,FALSE))</f>
        <v>POSTE DE CONCRETO ARMADO DE 13/300/150/345</v>
      </c>
      <c r="L1891" s="142">
        <f t="shared" si="75"/>
        <v>0.52</v>
      </c>
    </row>
    <row r="1892" spans="1:12" x14ac:dyDescent="0.25">
      <c r="A1892" s="53">
        <f>+'Info ELECTRONORTE'!A1860</f>
        <v>1856</v>
      </c>
      <c r="B1892" s="26" t="str">
        <f t="shared" si="76"/>
        <v>SICODI</v>
      </c>
      <c r="C1892" s="9" t="str">
        <f>+'Info ELECTRONORTE'!B1860</f>
        <v>LAMBAYEQUE</v>
      </c>
      <c r="D1892" s="9" t="str">
        <f>+'Info ELECTRONORTE'!C1860</f>
        <v>CHICLAYO - LAMBAYEQUE</v>
      </c>
      <c r="E1892" s="9" t="str">
        <f>+'Info ELECTRONORTE'!D1860</f>
        <v>LAMBAYEQUE</v>
      </c>
      <c r="F1892" s="9" t="str">
        <f>+'Info ELECTRONORTE'!I1860</f>
        <v>Media Tension</v>
      </c>
      <c r="G1892" s="9">
        <f>+'Info ELECTRONORTE'!K1860</f>
        <v>13</v>
      </c>
      <c r="H1892" s="9" t="str">
        <f>+'Info ELECTRONORTE'!L1860</f>
        <v>Postes</v>
      </c>
      <c r="I1892" s="9" t="str">
        <f>+'Info ELECTRONORTE'!M1860</f>
        <v>Concreto</v>
      </c>
      <c r="J1892" s="9" t="str">
        <f>+'Info ELECTRONORTE'!N1860</f>
        <v>PPC19</v>
      </c>
      <c r="K1892" s="9" t="str">
        <f>+IF(B1892="MOD INV_2018","Según corresponda",VLOOKUP(J1892,SICODI!$G$3:$K$2404,2,FALSE))</f>
        <v>POSTE DE CONCRETO ARMADO DE 13/300/150/345</v>
      </c>
      <c r="L1892" s="142">
        <f t="shared" si="75"/>
        <v>0.52</v>
      </c>
    </row>
    <row r="1893" spans="1:12" x14ac:dyDescent="0.25">
      <c r="A1893" s="53">
        <f>+'Info ELECTRONORTE'!A1861</f>
        <v>1857</v>
      </c>
      <c r="B1893" s="26" t="str">
        <f t="shared" si="76"/>
        <v>SICODI</v>
      </c>
      <c r="C1893" s="9" t="str">
        <f>+'Info ELECTRONORTE'!B1861</f>
        <v>LAMBAYEQUE</v>
      </c>
      <c r="D1893" s="9" t="str">
        <f>+'Info ELECTRONORTE'!C1861</f>
        <v>CHICLAYO - LAMBAYEQUE</v>
      </c>
      <c r="E1893" s="9" t="str">
        <f>+'Info ELECTRONORTE'!D1861</f>
        <v>LAMBAYEQUE</v>
      </c>
      <c r="F1893" s="9" t="str">
        <f>+'Info ELECTRONORTE'!I1861</f>
        <v>Media Tension</v>
      </c>
      <c r="G1893" s="9">
        <f>+'Info ELECTRONORTE'!K1861</f>
        <v>13</v>
      </c>
      <c r="H1893" s="9" t="str">
        <f>+'Info ELECTRONORTE'!L1861</f>
        <v>Postes</v>
      </c>
      <c r="I1893" s="9" t="str">
        <f>+'Info ELECTRONORTE'!M1861</f>
        <v>Concreto</v>
      </c>
      <c r="J1893" s="9" t="str">
        <f>+'Info ELECTRONORTE'!N1861</f>
        <v>PPC19</v>
      </c>
      <c r="K1893" s="9" t="str">
        <f>+IF(B1893="MOD INV_2018","Según corresponda",VLOOKUP(J1893,SICODI!$G$3:$K$2404,2,FALSE))</f>
        <v>POSTE DE CONCRETO ARMADO DE 13/300/150/345</v>
      </c>
      <c r="L1893" s="142">
        <f t="shared" ref="L1893:L1956" si="77">+IF(K1893="Según corresponda","Según corresponda",VLOOKUP(K1893,$O$37:$P$49,2,FALSE))</f>
        <v>0.52</v>
      </c>
    </row>
    <row r="1894" spans="1:12" x14ac:dyDescent="0.25">
      <c r="A1894" s="53">
        <f>+'Info ELECTRONORTE'!A1862</f>
        <v>1858</v>
      </c>
      <c r="B1894" s="26" t="str">
        <f t="shared" ref="B1894:B1957" si="78">+IF(ISERROR(INDEX($B$8:$B$31,MATCH(J1894,$J$8:$J$31,0)))=TRUE,"MOD INV_2018",INDEX($B$8:$B$31,MATCH(J1894,$J$8:$J$31,0)))</f>
        <v>SICODI</v>
      </c>
      <c r="C1894" s="9" t="str">
        <f>+'Info ELECTRONORTE'!B1862</f>
        <v>LAMBAYEQUE</v>
      </c>
      <c r="D1894" s="9" t="str">
        <f>+'Info ELECTRONORTE'!C1862</f>
        <v>CHICLAYO - LAMBAYEQUE</v>
      </c>
      <c r="E1894" s="9" t="str">
        <f>+'Info ELECTRONORTE'!D1862</f>
        <v>LAMBAYEQUE</v>
      </c>
      <c r="F1894" s="9" t="str">
        <f>+'Info ELECTRONORTE'!I1862</f>
        <v>Media Tension</v>
      </c>
      <c r="G1894" s="9">
        <f>+'Info ELECTRONORTE'!K1862</f>
        <v>13</v>
      </c>
      <c r="H1894" s="9" t="str">
        <f>+'Info ELECTRONORTE'!L1862</f>
        <v>Postes</v>
      </c>
      <c r="I1894" s="9" t="str">
        <f>+'Info ELECTRONORTE'!M1862</f>
        <v>Concreto</v>
      </c>
      <c r="J1894" s="9" t="str">
        <f>+'Info ELECTRONORTE'!N1862</f>
        <v>PPC19</v>
      </c>
      <c r="K1894" s="9" t="str">
        <f>+IF(B1894="MOD INV_2018","Según corresponda",VLOOKUP(J1894,SICODI!$G$3:$K$2404,2,FALSE))</f>
        <v>POSTE DE CONCRETO ARMADO DE 13/300/150/345</v>
      </c>
      <c r="L1894" s="142">
        <f t="shared" si="77"/>
        <v>0.52</v>
      </c>
    </row>
    <row r="1895" spans="1:12" x14ac:dyDescent="0.25">
      <c r="A1895" s="53">
        <f>+'Info ELECTRONORTE'!A1863</f>
        <v>1859</v>
      </c>
      <c r="B1895" s="26" t="str">
        <f t="shared" si="78"/>
        <v>SICODI</v>
      </c>
      <c r="C1895" s="9" t="str">
        <f>+'Info ELECTRONORTE'!B1863</f>
        <v>LAMBAYEQUE</v>
      </c>
      <c r="D1895" s="9" t="str">
        <f>+'Info ELECTRONORTE'!C1863</f>
        <v>CHICLAYO - LAMBAYEQUE</v>
      </c>
      <c r="E1895" s="9" t="str">
        <f>+'Info ELECTRONORTE'!D1863</f>
        <v>LAMBAYEQUE</v>
      </c>
      <c r="F1895" s="9" t="str">
        <f>+'Info ELECTRONORTE'!I1863</f>
        <v>Media Tension</v>
      </c>
      <c r="G1895" s="9">
        <f>+'Info ELECTRONORTE'!K1863</f>
        <v>13</v>
      </c>
      <c r="H1895" s="9" t="str">
        <f>+'Info ELECTRONORTE'!L1863</f>
        <v>Postes</v>
      </c>
      <c r="I1895" s="9" t="str">
        <f>+'Info ELECTRONORTE'!M1863</f>
        <v>Concreto</v>
      </c>
      <c r="J1895" s="9" t="str">
        <f>+'Info ELECTRONORTE'!N1863</f>
        <v>PPC19</v>
      </c>
      <c r="K1895" s="9" t="str">
        <f>+IF(B1895="MOD INV_2018","Según corresponda",VLOOKUP(J1895,SICODI!$G$3:$K$2404,2,FALSE))</f>
        <v>POSTE DE CONCRETO ARMADO DE 13/300/150/345</v>
      </c>
      <c r="L1895" s="142">
        <f t="shared" si="77"/>
        <v>0.52</v>
      </c>
    </row>
    <row r="1896" spans="1:12" x14ac:dyDescent="0.25">
      <c r="A1896" s="53">
        <f>+'Info ELECTRONORTE'!A1864</f>
        <v>1860</v>
      </c>
      <c r="B1896" s="26" t="str">
        <f t="shared" si="78"/>
        <v>SICODI</v>
      </c>
      <c r="C1896" s="9" t="str">
        <f>+'Info ELECTRONORTE'!B1864</f>
        <v>LAMBAYEQUE</v>
      </c>
      <c r="D1896" s="9" t="str">
        <f>+'Info ELECTRONORTE'!C1864</f>
        <v>CHICLAYO - LAMBAYEQUE</v>
      </c>
      <c r="E1896" s="9" t="str">
        <f>+'Info ELECTRONORTE'!D1864</f>
        <v>LAMBAYEQUE</v>
      </c>
      <c r="F1896" s="9" t="str">
        <f>+'Info ELECTRONORTE'!I1864</f>
        <v>Media Tension</v>
      </c>
      <c r="G1896" s="9">
        <f>+'Info ELECTRONORTE'!K1864</f>
        <v>13</v>
      </c>
      <c r="H1896" s="9" t="str">
        <f>+'Info ELECTRONORTE'!L1864</f>
        <v>Postes</v>
      </c>
      <c r="I1896" s="9" t="str">
        <f>+'Info ELECTRONORTE'!M1864</f>
        <v>Concreto</v>
      </c>
      <c r="J1896" s="9" t="str">
        <f>+'Info ELECTRONORTE'!N1864</f>
        <v>PPC19</v>
      </c>
      <c r="K1896" s="9" t="str">
        <f>+IF(B1896="MOD INV_2018","Según corresponda",VLOOKUP(J1896,SICODI!$G$3:$K$2404,2,FALSE))</f>
        <v>POSTE DE CONCRETO ARMADO DE 13/300/150/345</v>
      </c>
      <c r="L1896" s="142">
        <f t="shared" si="77"/>
        <v>0.52</v>
      </c>
    </row>
    <row r="1897" spans="1:12" x14ac:dyDescent="0.25">
      <c r="A1897" s="53">
        <f>+'Info ELECTRONORTE'!A1865</f>
        <v>1861</v>
      </c>
      <c r="B1897" s="26" t="str">
        <f t="shared" si="78"/>
        <v>SICODI</v>
      </c>
      <c r="C1897" s="9" t="str">
        <f>+'Info ELECTRONORTE'!B1865</f>
        <v>LAMBAYEQUE</v>
      </c>
      <c r="D1897" s="9" t="str">
        <f>+'Info ELECTRONORTE'!C1865</f>
        <v>CHICLAYO - LAMBAYEQUE</v>
      </c>
      <c r="E1897" s="9" t="str">
        <f>+'Info ELECTRONORTE'!D1865</f>
        <v>LAMBAYEQUE</v>
      </c>
      <c r="F1897" s="9" t="str">
        <f>+'Info ELECTRONORTE'!I1865</f>
        <v>Media Tension</v>
      </c>
      <c r="G1897" s="9">
        <f>+'Info ELECTRONORTE'!K1865</f>
        <v>13</v>
      </c>
      <c r="H1897" s="9" t="str">
        <f>+'Info ELECTRONORTE'!L1865</f>
        <v>Postes</v>
      </c>
      <c r="I1897" s="9" t="str">
        <f>+'Info ELECTRONORTE'!M1865</f>
        <v>Concreto</v>
      </c>
      <c r="J1897" s="9" t="str">
        <f>+'Info ELECTRONORTE'!N1865</f>
        <v>PPC19</v>
      </c>
      <c r="K1897" s="9" t="str">
        <f>+IF(B1897="MOD INV_2018","Según corresponda",VLOOKUP(J1897,SICODI!$G$3:$K$2404,2,FALSE))</f>
        <v>POSTE DE CONCRETO ARMADO DE 13/300/150/345</v>
      </c>
      <c r="L1897" s="142">
        <f t="shared" si="77"/>
        <v>0.52</v>
      </c>
    </row>
    <row r="1898" spans="1:12" x14ac:dyDescent="0.25">
      <c r="A1898" s="53">
        <f>+'Info ELECTRONORTE'!A1866</f>
        <v>1862</v>
      </c>
      <c r="B1898" s="26" t="str">
        <f t="shared" si="78"/>
        <v>SICODI</v>
      </c>
      <c r="C1898" s="9" t="str">
        <f>+'Info ELECTRONORTE'!B1866</f>
        <v>LAMBAYEQUE</v>
      </c>
      <c r="D1898" s="9" t="str">
        <f>+'Info ELECTRONORTE'!C1866</f>
        <v>CHICLAYO - LAMBAYEQUE</v>
      </c>
      <c r="E1898" s="9" t="str">
        <f>+'Info ELECTRONORTE'!D1866</f>
        <v>LAMBAYEQUE</v>
      </c>
      <c r="F1898" s="9" t="str">
        <f>+'Info ELECTRONORTE'!I1866</f>
        <v>Media Tension</v>
      </c>
      <c r="G1898" s="9">
        <f>+'Info ELECTRONORTE'!K1866</f>
        <v>13</v>
      </c>
      <c r="H1898" s="9" t="str">
        <f>+'Info ELECTRONORTE'!L1866</f>
        <v>Postes</v>
      </c>
      <c r="I1898" s="9" t="str">
        <f>+'Info ELECTRONORTE'!M1866</f>
        <v>Concreto</v>
      </c>
      <c r="J1898" s="9" t="str">
        <f>+'Info ELECTRONORTE'!N1866</f>
        <v>PPC19</v>
      </c>
      <c r="K1898" s="9" t="str">
        <f>+IF(B1898="MOD INV_2018","Según corresponda",VLOOKUP(J1898,SICODI!$G$3:$K$2404,2,FALSE))</f>
        <v>POSTE DE CONCRETO ARMADO DE 13/300/150/345</v>
      </c>
      <c r="L1898" s="142">
        <f t="shared" si="77"/>
        <v>0.52</v>
      </c>
    </row>
    <row r="1899" spans="1:12" x14ac:dyDescent="0.25">
      <c r="A1899" s="53">
        <f>+'Info ELECTRONORTE'!A1867</f>
        <v>1863</v>
      </c>
      <c r="B1899" s="26" t="str">
        <f t="shared" si="78"/>
        <v>SICODI</v>
      </c>
      <c r="C1899" s="9" t="str">
        <f>+'Info ELECTRONORTE'!B1867</f>
        <v>LAMBAYEQUE</v>
      </c>
      <c r="D1899" s="9" t="str">
        <f>+'Info ELECTRONORTE'!C1867</f>
        <v>CHICLAYO - LAMBAYEQUE</v>
      </c>
      <c r="E1899" s="9" t="str">
        <f>+'Info ELECTRONORTE'!D1867</f>
        <v>LAMBAYEQUE</v>
      </c>
      <c r="F1899" s="9" t="str">
        <f>+'Info ELECTRONORTE'!I1867</f>
        <v>Media Tension</v>
      </c>
      <c r="G1899" s="9">
        <f>+'Info ELECTRONORTE'!K1867</f>
        <v>13</v>
      </c>
      <c r="H1899" s="9" t="str">
        <f>+'Info ELECTRONORTE'!L1867</f>
        <v>Postes</v>
      </c>
      <c r="I1899" s="9" t="str">
        <f>+'Info ELECTRONORTE'!M1867</f>
        <v>Concreto</v>
      </c>
      <c r="J1899" s="9" t="str">
        <f>+'Info ELECTRONORTE'!N1867</f>
        <v>PPC19</v>
      </c>
      <c r="K1899" s="9" t="str">
        <f>+IF(B1899="MOD INV_2018","Según corresponda",VLOOKUP(J1899,SICODI!$G$3:$K$2404,2,FALSE))</f>
        <v>POSTE DE CONCRETO ARMADO DE 13/300/150/345</v>
      </c>
      <c r="L1899" s="142">
        <f t="shared" si="77"/>
        <v>0.52</v>
      </c>
    </row>
    <row r="1900" spans="1:12" x14ac:dyDescent="0.25">
      <c r="A1900" s="53">
        <f>+'Info ELECTRONORTE'!A1868</f>
        <v>1864</v>
      </c>
      <c r="B1900" s="26" t="str">
        <f t="shared" si="78"/>
        <v>SICODI</v>
      </c>
      <c r="C1900" s="9" t="str">
        <f>+'Info ELECTRONORTE'!B1868</f>
        <v>LAMBAYEQUE</v>
      </c>
      <c r="D1900" s="9" t="str">
        <f>+'Info ELECTRONORTE'!C1868</f>
        <v>CHICLAYO - LAMBAYEQUE</v>
      </c>
      <c r="E1900" s="9" t="str">
        <f>+'Info ELECTRONORTE'!D1868</f>
        <v>LAMBAYEQUE</v>
      </c>
      <c r="F1900" s="9" t="str">
        <f>+'Info ELECTRONORTE'!I1868</f>
        <v>Media Tension</v>
      </c>
      <c r="G1900" s="9">
        <f>+'Info ELECTRONORTE'!K1868</f>
        <v>13</v>
      </c>
      <c r="H1900" s="9" t="str">
        <f>+'Info ELECTRONORTE'!L1868</f>
        <v>Postes</v>
      </c>
      <c r="I1900" s="9" t="str">
        <f>+'Info ELECTRONORTE'!M1868</f>
        <v>Concreto</v>
      </c>
      <c r="J1900" s="9" t="str">
        <f>+'Info ELECTRONORTE'!N1868</f>
        <v>PPC19</v>
      </c>
      <c r="K1900" s="9" t="str">
        <f>+IF(B1900="MOD INV_2018","Según corresponda",VLOOKUP(J1900,SICODI!$G$3:$K$2404,2,FALSE))</f>
        <v>POSTE DE CONCRETO ARMADO DE 13/300/150/345</v>
      </c>
      <c r="L1900" s="142">
        <f t="shared" si="77"/>
        <v>0.52</v>
      </c>
    </row>
    <row r="1901" spans="1:12" x14ac:dyDescent="0.25">
      <c r="A1901" s="53">
        <f>+'Info ELECTRONORTE'!A1869</f>
        <v>1865</v>
      </c>
      <c r="B1901" s="26" t="str">
        <f t="shared" si="78"/>
        <v>SICODI</v>
      </c>
      <c r="C1901" s="9" t="str">
        <f>+'Info ELECTRONORTE'!B1869</f>
        <v>LAMBAYEQUE</v>
      </c>
      <c r="D1901" s="9" t="str">
        <f>+'Info ELECTRONORTE'!C1869</f>
        <v>CHICLAYO - LAMBAYEQUE</v>
      </c>
      <c r="E1901" s="9" t="str">
        <f>+'Info ELECTRONORTE'!D1869</f>
        <v>LAMBAYEQUE</v>
      </c>
      <c r="F1901" s="9" t="str">
        <f>+'Info ELECTRONORTE'!I1869</f>
        <v>Media Tension</v>
      </c>
      <c r="G1901" s="9">
        <f>+'Info ELECTRONORTE'!K1869</f>
        <v>13</v>
      </c>
      <c r="H1901" s="9" t="str">
        <f>+'Info ELECTRONORTE'!L1869</f>
        <v>Postes</v>
      </c>
      <c r="I1901" s="9" t="str">
        <f>+'Info ELECTRONORTE'!M1869</f>
        <v>Concreto</v>
      </c>
      <c r="J1901" s="9" t="str">
        <f>+'Info ELECTRONORTE'!N1869</f>
        <v>PPC19</v>
      </c>
      <c r="K1901" s="9" t="str">
        <f>+IF(B1901="MOD INV_2018","Según corresponda",VLOOKUP(J1901,SICODI!$G$3:$K$2404,2,FALSE))</f>
        <v>POSTE DE CONCRETO ARMADO DE 13/300/150/345</v>
      </c>
      <c r="L1901" s="142">
        <f t="shared" si="77"/>
        <v>0.52</v>
      </c>
    </row>
    <row r="1902" spans="1:12" x14ac:dyDescent="0.25">
      <c r="A1902" s="53">
        <f>+'Info ELECTRONORTE'!A1870</f>
        <v>1866</v>
      </c>
      <c r="B1902" s="26" t="str">
        <f t="shared" si="78"/>
        <v>SICODI</v>
      </c>
      <c r="C1902" s="9" t="str">
        <f>+'Info ELECTRONORTE'!B1870</f>
        <v>LAMBAYEQUE</v>
      </c>
      <c r="D1902" s="9" t="str">
        <f>+'Info ELECTRONORTE'!C1870</f>
        <v>CHICLAYO - LAMBAYEQUE</v>
      </c>
      <c r="E1902" s="9" t="str">
        <f>+'Info ELECTRONORTE'!D1870</f>
        <v>LAMBAYEQUE</v>
      </c>
      <c r="F1902" s="9" t="str">
        <f>+'Info ELECTRONORTE'!I1870</f>
        <v>Media Tension</v>
      </c>
      <c r="G1902" s="9">
        <f>+'Info ELECTRONORTE'!K1870</f>
        <v>13</v>
      </c>
      <c r="H1902" s="9" t="str">
        <f>+'Info ELECTRONORTE'!L1870</f>
        <v>Postes</v>
      </c>
      <c r="I1902" s="9" t="str">
        <f>+'Info ELECTRONORTE'!M1870</f>
        <v>Concreto</v>
      </c>
      <c r="J1902" s="9" t="str">
        <f>+'Info ELECTRONORTE'!N1870</f>
        <v>PPC19</v>
      </c>
      <c r="K1902" s="9" t="str">
        <f>+IF(B1902="MOD INV_2018","Según corresponda",VLOOKUP(J1902,SICODI!$G$3:$K$2404,2,FALSE))</f>
        <v>POSTE DE CONCRETO ARMADO DE 13/300/150/345</v>
      </c>
      <c r="L1902" s="142">
        <f t="shared" si="77"/>
        <v>0.52</v>
      </c>
    </row>
    <row r="1903" spans="1:12" x14ac:dyDescent="0.25">
      <c r="A1903" s="53">
        <f>+'Info ELECTRONORTE'!A1871</f>
        <v>1867</v>
      </c>
      <c r="B1903" s="26" t="str">
        <f t="shared" si="78"/>
        <v>SICODI</v>
      </c>
      <c r="C1903" s="9" t="str">
        <f>+'Info ELECTRONORTE'!B1871</f>
        <v>LAMBAYEQUE</v>
      </c>
      <c r="D1903" s="9" t="str">
        <f>+'Info ELECTRONORTE'!C1871</f>
        <v>CHICLAYO - LAMBAYEQUE</v>
      </c>
      <c r="E1903" s="9" t="str">
        <f>+'Info ELECTRONORTE'!D1871</f>
        <v>LAMBAYEQUE</v>
      </c>
      <c r="F1903" s="9" t="str">
        <f>+'Info ELECTRONORTE'!I1871</f>
        <v>Media Tension</v>
      </c>
      <c r="G1903" s="9">
        <f>+'Info ELECTRONORTE'!K1871</f>
        <v>13</v>
      </c>
      <c r="H1903" s="9" t="str">
        <f>+'Info ELECTRONORTE'!L1871</f>
        <v>Postes</v>
      </c>
      <c r="I1903" s="9" t="str">
        <f>+'Info ELECTRONORTE'!M1871</f>
        <v>Concreto</v>
      </c>
      <c r="J1903" s="9" t="str">
        <f>+'Info ELECTRONORTE'!N1871</f>
        <v>PPC19</v>
      </c>
      <c r="K1903" s="9" t="str">
        <f>+IF(B1903="MOD INV_2018","Según corresponda",VLOOKUP(J1903,SICODI!$G$3:$K$2404,2,FALSE))</f>
        <v>POSTE DE CONCRETO ARMADO DE 13/300/150/345</v>
      </c>
      <c r="L1903" s="142">
        <f t="shared" si="77"/>
        <v>0.52</v>
      </c>
    </row>
    <row r="1904" spans="1:12" x14ac:dyDescent="0.25">
      <c r="A1904" s="53">
        <f>+'Info ELECTRONORTE'!A1872</f>
        <v>1868</v>
      </c>
      <c r="B1904" s="26" t="str">
        <f t="shared" si="78"/>
        <v>SICODI</v>
      </c>
      <c r="C1904" s="9" t="str">
        <f>+'Info ELECTRONORTE'!B1872</f>
        <v>LAMBAYEQUE</v>
      </c>
      <c r="D1904" s="9" t="str">
        <f>+'Info ELECTRONORTE'!C1872</f>
        <v>CHICLAYO - LAMBAYEQUE</v>
      </c>
      <c r="E1904" s="9" t="str">
        <f>+'Info ELECTRONORTE'!D1872</f>
        <v>LAMBAYEQUE</v>
      </c>
      <c r="F1904" s="9" t="str">
        <f>+'Info ELECTRONORTE'!I1872</f>
        <v>Media Tension</v>
      </c>
      <c r="G1904" s="9">
        <f>+'Info ELECTRONORTE'!K1872</f>
        <v>13</v>
      </c>
      <c r="H1904" s="9" t="str">
        <f>+'Info ELECTRONORTE'!L1872</f>
        <v>Postes</v>
      </c>
      <c r="I1904" s="9" t="str">
        <f>+'Info ELECTRONORTE'!M1872</f>
        <v>Concreto</v>
      </c>
      <c r="J1904" s="9" t="str">
        <f>+'Info ELECTRONORTE'!N1872</f>
        <v>PPC19</v>
      </c>
      <c r="K1904" s="9" t="str">
        <f>+IF(B1904="MOD INV_2018","Según corresponda",VLOOKUP(J1904,SICODI!$G$3:$K$2404,2,FALSE))</f>
        <v>POSTE DE CONCRETO ARMADO DE 13/300/150/345</v>
      </c>
      <c r="L1904" s="142">
        <f t="shared" si="77"/>
        <v>0.52</v>
      </c>
    </row>
    <row r="1905" spans="1:12" x14ac:dyDescent="0.25">
      <c r="A1905" s="53">
        <f>+'Info ELECTRONORTE'!A1873</f>
        <v>1869</v>
      </c>
      <c r="B1905" s="26" t="str">
        <f t="shared" si="78"/>
        <v>SICODI</v>
      </c>
      <c r="C1905" s="9" t="str">
        <f>+'Info ELECTRONORTE'!B1873</f>
        <v>LAMBAYEQUE</v>
      </c>
      <c r="D1905" s="9" t="str">
        <f>+'Info ELECTRONORTE'!C1873</f>
        <v>CHICLAYO - LAMBAYEQUE</v>
      </c>
      <c r="E1905" s="9" t="str">
        <f>+'Info ELECTRONORTE'!D1873</f>
        <v>LAMBAYEQUE</v>
      </c>
      <c r="F1905" s="9" t="str">
        <f>+'Info ELECTRONORTE'!I1873</f>
        <v>Media Tension</v>
      </c>
      <c r="G1905" s="9">
        <f>+'Info ELECTRONORTE'!K1873</f>
        <v>13</v>
      </c>
      <c r="H1905" s="9" t="str">
        <f>+'Info ELECTRONORTE'!L1873</f>
        <v>Postes</v>
      </c>
      <c r="I1905" s="9" t="str">
        <f>+'Info ELECTRONORTE'!M1873</f>
        <v>Concreto</v>
      </c>
      <c r="J1905" s="9" t="str">
        <f>+'Info ELECTRONORTE'!N1873</f>
        <v>PPC19</v>
      </c>
      <c r="K1905" s="9" t="str">
        <f>+IF(B1905="MOD INV_2018","Según corresponda",VLOOKUP(J1905,SICODI!$G$3:$K$2404,2,FALSE))</f>
        <v>POSTE DE CONCRETO ARMADO DE 13/300/150/345</v>
      </c>
      <c r="L1905" s="142">
        <f t="shared" si="77"/>
        <v>0.52</v>
      </c>
    </row>
    <row r="1906" spans="1:12" x14ac:dyDescent="0.25">
      <c r="A1906" s="53">
        <f>+'Info ELECTRONORTE'!A1874</f>
        <v>1870</v>
      </c>
      <c r="B1906" s="26" t="str">
        <f t="shared" si="78"/>
        <v>SICODI</v>
      </c>
      <c r="C1906" s="9" t="str">
        <f>+'Info ELECTRONORTE'!B1874</f>
        <v>LAMBAYEQUE</v>
      </c>
      <c r="D1906" s="9" t="str">
        <f>+'Info ELECTRONORTE'!C1874</f>
        <v>CHICLAYO - LAMBAYEQUE</v>
      </c>
      <c r="E1906" s="9" t="str">
        <f>+'Info ELECTRONORTE'!D1874</f>
        <v>LAMBAYEQUE</v>
      </c>
      <c r="F1906" s="9" t="str">
        <f>+'Info ELECTRONORTE'!I1874</f>
        <v>Media Tension</v>
      </c>
      <c r="G1906" s="9">
        <f>+'Info ELECTRONORTE'!K1874</f>
        <v>13</v>
      </c>
      <c r="H1906" s="9" t="str">
        <f>+'Info ELECTRONORTE'!L1874</f>
        <v>Postes</v>
      </c>
      <c r="I1906" s="9" t="str">
        <f>+'Info ELECTRONORTE'!M1874</f>
        <v>Concreto</v>
      </c>
      <c r="J1906" s="9" t="str">
        <f>+'Info ELECTRONORTE'!N1874</f>
        <v>PPC19</v>
      </c>
      <c r="K1906" s="9" t="str">
        <f>+IF(B1906="MOD INV_2018","Según corresponda",VLOOKUP(J1906,SICODI!$G$3:$K$2404,2,FALSE))</f>
        <v>POSTE DE CONCRETO ARMADO DE 13/300/150/345</v>
      </c>
      <c r="L1906" s="142">
        <f t="shared" si="77"/>
        <v>0.52</v>
      </c>
    </row>
    <row r="1907" spans="1:12" x14ac:dyDescent="0.25">
      <c r="A1907" s="53">
        <f>+'Info ELECTRONORTE'!A1875</f>
        <v>1871</v>
      </c>
      <c r="B1907" s="26" t="str">
        <f t="shared" si="78"/>
        <v>SICODI</v>
      </c>
      <c r="C1907" s="9" t="str">
        <f>+'Info ELECTRONORTE'!B1875</f>
        <v>LAMBAYEQUE</v>
      </c>
      <c r="D1907" s="9" t="str">
        <f>+'Info ELECTRONORTE'!C1875</f>
        <v>CHICLAYO - LAMBAYEQUE</v>
      </c>
      <c r="E1907" s="9" t="str">
        <f>+'Info ELECTRONORTE'!D1875</f>
        <v>LAMBAYEQUE</v>
      </c>
      <c r="F1907" s="9" t="str">
        <f>+'Info ELECTRONORTE'!I1875</f>
        <v>Media Tension</v>
      </c>
      <c r="G1907" s="9">
        <f>+'Info ELECTRONORTE'!K1875</f>
        <v>13</v>
      </c>
      <c r="H1907" s="9" t="str">
        <f>+'Info ELECTRONORTE'!L1875</f>
        <v>Postes</v>
      </c>
      <c r="I1907" s="9" t="str">
        <f>+'Info ELECTRONORTE'!M1875</f>
        <v>Concreto</v>
      </c>
      <c r="J1907" s="9" t="str">
        <f>+'Info ELECTRONORTE'!N1875</f>
        <v>PPC19</v>
      </c>
      <c r="K1907" s="9" t="str">
        <f>+IF(B1907="MOD INV_2018","Según corresponda",VLOOKUP(J1907,SICODI!$G$3:$K$2404,2,FALSE))</f>
        <v>POSTE DE CONCRETO ARMADO DE 13/300/150/345</v>
      </c>
      <c r="L1907" s="142">
        <f t="shared" si="77"/>
        <v>0.52</v>
      </c>
    </row>
    <row r="1908" spans="1:12" x14ac:dyDescent="0.25">
      <c r="A1908" s="53">
        <f>+'Info ELECTRONORTE'!A1876</f>
        <v>1872</v>
      </c>
      <c r="B1908" s="26" t="str">
        <f t="shared" si="78"/>
        <v>SICODI</v>
      </c>
      <c r="C1908" s="9" t="str">
        <f>+'Info ELECTRONORTE'!B1876</f>
        <v>LAMBAYEQUE</v>
      </c>
      <c r="D1908" s="9" t="str">
        <f>+'Info ELECTRONORTE'!C1876</f>
        <v>CHICLAYO - LAMBAYEQUE</v>
      </c>
      <c r="E1908" s="9" t="str">
        <f>+'Info ELECTRONORTE'!D1876</f>
        <v>LAMBAYEQUE</v>
      </c>
      <c r="F1908" s="9" t="str">
        <f>+'Info ELECTRONORTE'!I1876</f>
        <v>Media Tension</v>
      </c>
      <c r="G1908" s="9">
        <f>+'Info ELECTRONORTE'!K1876</f>
        <v>13</v>
      </c>
      <c r="H1908" s="9" t="str">
        <f>+'Info ELECTRONORTE'!L1876</f>
        <v>Postes</v>
      </c>
      <c r="I1908" s="9" t="str">
        <f>+'Info ELECTRONORTE'!M1876</f>
        <v>Concreto</v>
      </c>
      <c r="J1908" s="9" t="str">
        <f>+'Info ELECTRONORTE'!N1876</f>
        <v>PPC19</v>
      </c>
      <c r="K1908" s="9" t="str">
        <f>+IF(B1908="MOD INV_2018","Según corresponda",VLOOKUP(J1908,SICODI!$G$3:$K$2404,2,FALSE))</f>
        <v>POSTE DE CONCRETO ARMADO DE 13/300/150/345</v>
      </c>
      <c r="L1908" s="142">
        <f t="shared" si="77"/>
        <v>0.52</v>
      </c>
    </row>
    <row r="1909" spans="1:12" x14ac:dyDescent="0.25">
      <c r="A1909" s="53">
        <f>+'Info ELECTRONORTE'!A1877</f>
        <v>1873</v>
      </c>
      <c r="B1909" s="26" t="str">
        <f t="shared" si="78"/>
        <v>SICODI</v>
      </c>
      <c r="C1909" s="9" t="str">
        <f>+'Info ELECTRONORTE'!B1877</f>
        <v>LAMBAYEQUE</v>
      </c>
      <c r="D1909" s="9" t="str">
        <f>+'Info ELECTRONORTE'!C1877</f>
        <v>CHICLAYO - LAMBAYEQUE</v>
      </c>
      <c r="E1909" s="9" t="str">
        <f>+'Info ELECTRONORTE'!D1877</f>
        <v>LAMBAYEQUE</v>
      </c>
      <c r="F1909" s="9" t="str">
        <f>+'Info ELECTRONORTE'!I1877</f>
        <v>Media Tension</v>
      </c>
      <c r="G1909" s="9">
        <f>+'Info ELECTRONORTE'!K1877</f>
        <v>13</v>
      </c>
      <c r="H1909" s="9" t="str">
        <f>+'Info ELECTRONORTE'!L1877</f>
        <v>Postes</v>
      </c>
      <c r="I1909" s="9" t="str">
        <f>+'Info ELECTRONORTE'!M1877</f>
        <v>Concreto</v>
      </c>
      <c r="J1909" s="9" t="str">
        <f>+'Info ELECTRONORTE'!N1877</f>
        <v>PPC19</v>
      </c>
      <c r="K1909" s="9" t="str">
        <f>+IF(B1909="MOD INV_2018","Según corresponda",VLOOKUP(J1909,SICODI!$G$3:$K$2404,2,FALSE))</f>
        <v>POSTE DE CONCRETO ARMADO DE 13/300/150/345</v>
      </c>
      <c r="L1909" s="142">
        <f t="shared" si="77"/>
        <v>0.52</v>
      </c>
    </row>
    <row r="1910" spans="1:12" x14ac:dyDescent="0.25">
      <c r="A1910" s="53">
        <f>+'Info ELECTRONORTE'!A1878</f>
        <v>1874</v>
      </c>
      <c r="B1910" s="26" t="str">
        <f t="shared" si="78"/>
        <v>SICODI</v>
      </c>
      <c r="C1910" s="9" t="str">
        <f>+'Info ELECTRONORTE'!B1878</f>
        <v>LAMBAYEQUE</v>
      </c>
      <c r="D1910" s="9" t="str">
        <f>+'Info ELECTRONORTE'!C1878</f>
        <v>CHICLAYO - LAMBAYEQUE</v>
      </c>
      <c r="E1910" s="9" t="str">
        <f>+'Info ELECTRONORTE'!D1878</f>
        <v>LAMBAYEQUE</v>
      </c>
      <c r="F1910" s="9" t="str">
        <f>+'Info ELECTRONORTE'!I1878</f>
        <v>Media Tension</v>
      </c>
      <c r="G1910" s="9">
        <f>+'Info ELECTRONORTE'!K1878</f>
        <v>13</v>
      </c>
      <c r="H1910" s="9" t="str">
        <f>+'Info ELECTRONORTE'!L1878</f>
        <v>Postes</v>
      </c>
      <c r="I1910" s="9" t="str">
        <f>+'Info ELECTRONORTE'!M1878</f>
        <v>Concreto</v>
      </c>
      <c r="J1910" s="9" t="str">
        <f>+'Info ELECTRONORTE'!N1878</f>
        <v>PPC19</v>
      </c>
      <c r="K1910" s="9" t="str">
        <f>+IF(B1910="MOD INV_2018","Según corresponda",VLOOKUP(J1910,SICODI!$G$3:$K$2404,2,FALSE))</f>
        <v>POSTE DE CONCRETO ARMADO DE 13/300/150/345</v>
      </c>
      <c r="L1910" s="142">
        <f t="shared" si="77"/>
        <v>0.52</v>
      </c>
    </row>
    <row r="1911" spans="1:12" x14ac:dyDescent="0.25">
      <c r="A1911" s="53">
        <f>+'Info ELECTRONORTE'!A1879</f>
        <v>1875</v>
      </c>
      <c r="B1911" s="26" t="str">
        <f t="shared" si="78"/>
        <v>SICODI</v>
      </c>
      <c r="C1911" s="9" t="str">
        <f>+'Info ELECTRONORTE'!B1879</f>
        <v>LAMBAYEQUE</v>
      </c>
      <c r="D1911" s="9" t="str">
        <f>+'Info ELECTRONORTE'!C1879</f>
        <v>CHICLAYO - LAMBAYEQUE</v>
      </c>
      <c r="E1911" s="9" t="str">
        <f>+'Info ELECTRONORTE'!D1879</f>
        <v>LAMBAYEQUE</v>
      </c>
      <c r="F1911" s="9" t="str">
        <f>+'Info ELECTRONORTE'!I1879</f>
        <v>Media Tension</v>
      </c>
      <c r="G1911" s="9">
        <f>+'Info ELECTRONORTE'!K1879</f>
        <v>13</v>
      </c>
      <c r="H1911" s="9" t="str">
        <f>+'Info ELECTRONORTE'!L1879</f>
        <v>Postes</v>
      </c>
      <c r="I1911" s="9" t="str">
        <f>+'Info ELECTRONORTE'!M1879</f>
        <v>Concreto</v>
      </c>
      <c r="J1911" s="9" t="str">
        <f>+'Info ELECTRONORTE'!N1879</f>
        <v>PPC19</v>
      </c>
      <c r="K1911" s="9" t="str">
        <f>+IF(B1911="MOD INV_2018","Según corresponda",VLOOKUP(J1911,SICODI!$G$3:$K$2404,2,FALSE))</f>
        <v>POSTE DE CONCRETO ARMADO DE 13/300/150/345</v>
      </c>
      <c r="L1911" s="142">
        <f t="shared" si="77"/>
        <v>0.52</v>
      </c>
    </row>
    <row r="1912" spans="1:12" x14ac:dyDescent="0.25">
      <c r="A1912" s="53">
        <f>+'Info ELECTRONORTE'!A1880</f>
        <v>1876</v>
      </c>
      <c r="B1912" s="26" t="str">
        <f t="shared" si="78"/>
        <v>SICODI</v>
      </c>
      <c r="C1912" s="9" t="str">
        <f>+'Info ELECTRONORTE'!B1880</f>
        <v>LAMBAYEQUE</v>
      </c>
      <c r="D1912" s="9" t="str">
        <f>+'Info ELECTRONORTE'!C1880</f>
        <v>CHICLAYO - LAMBAYEQUE</v>
      </c>
      <c r="E1912" s="9" t="str">
        <f>+'Info ELECTRONORTE'!D1880</f>
        <v>LAMBAYEQUE</v>
      </c>
      <c r="F1912" s="9" t="str">
        <f>+'Info ELECTRONORTE'!I1880</f>
        <v>Media Tension</v>
      </c>
      <c r="G1912" s="9">
        <f>+'Info ELECTRONORTE'!K1880</f>
        <v>13</v>
      </c>
      <c r="H1912" s="9" t="str">
        <f>+'Info ELECTRONORTE'!L1880</f>
        <v>Postes</v>
      </c>
      <c r="I1912" s="9" t="str">
        <f>+'Info ELECTRONORTE'!M1880</f>
        <v>Concreto</v>
      </c>
      <c r="J1912" s="9" t="str">
        <f>+'Info ELECTRONORTE'!N1880</f>
        <v>PPC19</v>
      </c>
      <c r="K1912" s="9" t="str">
        <f>+IF(B1912="MOD INV_2018","Según corresponda",VLOOKUP(J1912,SICODI!$G$3:$K$2404,2,FALSE))</f>
        <v>POSTE DE CONCRETO ARMADO DE 13/300/150/345</v>
      </c>
      <c r="L1912" s="142">
        <f t="shared" si="77"/>
        <v>0.52</v>
      </c>
    </row>
    <row r="1913" spans="1:12" x14ac:dyDescent="0.25">
      <c r="A1913" s="53">
        <f>+'Info ELECTRONORTE'!A1881</f>
        <v>1877</v>
      </c>
      <c r="B1913" s="26" t="str">
        <f t="shared" si="78"/>
        <v>SICODI</v>
      </c>
      <c r="C1913" s="9" t="str">
        <f>+'Info ELECTRONORTE'!B1881</f>
        <v>LAMBAYEQUE</v>
      </c>
      <c r="D1913" s="9" t="str">
        <f>+'Info ELECTRONORTE'!C1881</f>
        <v>CHICLAYO - LAMBAYEQUE</v>
      </c>
      <c r="E1913" s="9" t="str">
        <f>+'Info ELECTRONORTE'!D1881</f>
        <v>LAMBAYEQUE</v>
      </c>
      <c r="F1913" s="9" t="str">
        <f>+'Info ELECTRONORTE'!I1881</f>
        <v>Media Tension</v>
      </c>
      <c r="G1913" s="9">
        <f>+'Info ELECTRONORTE'!K1881</f>
        <v>13</v>
      </c>
      <c r="H1913" s="9" t="str">
        <f>+'Info ELECTRONORTE'!L1881</f>
        <v>Postes</v>
      </c>
      <c r="I1913" s="9" t="str">
        <f>+'Info ELECTRONORTE'!M1881</f>
        <v>Concreto</v>
      </c>
      <c r="J1913" s="9" t="str">
        <f>+'Info ELECTRONORTE'!N1881</f>
        <v>PPC19</v>
      </c>
      <c r="K1913" s="9" t="str">
        <f>+IF(B1913="MOD INV_2018","Según corresponda",VLOOKUP(J1913,SICODI!$G$3:$K$2404,2,FALSE))</f>
        <v>POSTE DE CONCRETO ARMADO DE 13/300/150/345</v>
      </c>
      <c r="L1913" s="142">
        <f t="shared" si="77"/>
        <v>0.52</v>
      </c>
    </row>
    <row r="1914" spans="1:12" x14ac:dyDescent="0.25">
      <c r="A1914" s="53">
        <f>+'Info ELECTRONORTE'!A1882</f>
        <v>1878</v>
      </c>
      <c r="B1914" s="26" t="str">
        <f t="shared" si="78"/>
        <v>SICODI</v>
      </c>
      <c r="C1914" s="9" t="str">
        <f>+'Info ELECTRONORTE'!B1882</f>
        <v>LAMBAYEQUE</v>
      </c>
      <c r="D1914" s="9" t="str">
        <f>+'Info ELECTRONORTE'!C1882</f>
        <v>CHICLAYO - LAMBAYEQUE</v>
      </c>
      <c r="E1914" s="9" t="str">
        <f>+'Info ELECTRONORTE'!D1882</f>
        <v>LAMBAYEQUE</v>
      </c>
      <c r="F1914" s="9" t="str">
        <f>+'Info ELECTRONORTE'!I1882</f>
        <v>Media Tension</v>
      </c>
      <c r="G1914" s="9">
        <f>+'Info ELECTRONORTE'!K1882</f>
        <v>13</v>
      </c>
      <c r="H1914" s="9" t="str">
        <f>+'Info ELECTRONORTE'!L1882</f>
        <v>Postes</v>
      </c>
      <c r="I1914" s="9" t="str">
        <f>+'Info ELECTRONORTE'!M1882</f>
        <v>Concreto</v>
      </c>
      <c r="J1914" s="9" t="str">
        <f>+'Info ELECTRONORTE'!N1882</f>
        <v>PPC19</v>
      </c>
      <c r="K1914" s="9" t="str">
        <f>+IF(B1914="MOD INV_2018","Según corresponda",VLOOKUP(J1914,SICODI!$G$3:$K$2404,2,FALSE))</f>
        <v>POSTE DE CONCRETO ARMADO DE 13/300/150/345</v>
      </c>
      <c r="L1914" s="142">
        <f t="shared" si="77"/>
        <v>0.52</v>
      </c>
    </row>
    <row r="1915" spans="1:12" x14ac:dyDescent="0.25">
      <c r="A1915" s="53">
        <f>+'Info ELECTRONORTE'!A1883</f>
        <v>1879</v>
      </c>
      <c r="B1915" s="26" t="str">
        <f t="shared" si="78"/>
        <v>SICODI</v>
      </c>
      <c r="C1915" s="9" t="str">
        <f>+'Info ELECTRONORTE'!B1883</f>
        <v>LAMBAYEQUE</v>
      </c>
      <c r="D1915" s="9" t="str">
        <f>+'Info ELECTRONORTE'!C1883</f>
        <v>CHICLAYO - LAMBAYEQUE</v>
      </c>
      <c r="E1915" s="9" t="str">
        <f>+'Info ELECTRONORTE'!D1883</f>
        <v>LAMBAYEQUE</v>
      </c>
      <c r="F1915" s="9" t="str">
        <f>+'Info ELECTRONORTE'!I1883</f>
        <v>Media Tension</v>
      </c>
      <c r="G1915" s="9">
        <f>+'Info ELECTRONORTE'!K1883</f>
        <v>13</v>
      </c>
      <c r="H1915" s="9" t="str">
        <f>+'Info ELECTRONORTE'!L1883</f>
        <v>Postes</v>
      </c>
      <c r="I1915" s="9" t="str">
        <f>+'Info ELECTRONORTE'!M1883</f>
        <v>Concreto</v>
      </c>
      <c r="J1915" s="9" t="str">
        <f>+'Info ELECTRONORTE'!N1883</f>
        <v>PPC19</v>
      </c>
      <c r="K1915" s="9" t="str">
        <f>+IF(B1915="MOD INV_2018","Según corresponda",VLOOKUP(J1915,SICODI!$G$3:$K$2404,2,FALSE))</f>
        <v>POSTE DE CONCRETO ARMADO DE 13/300/150/345</v>
      </c>
      <c r="L1915" s="142">
        <f t="shared" si="77"/>
        <v>0.52</v>
      </c>
    </row>
    <row r="1916" spans="1:12" x14ac:dyDescent="0.25">
      <c r="A1916" s="53">
        <f>+'Info ELECTRONORTE'!A1884</f>
        <v>1880</v>
      </c>
      <c r="B1916" s="26" t="str">
        <f t="shared" si="78"/>
        <v>SICODI</v>
      </c>
      <c r="C1916" s="9" t="str">
        <f>+'Info ELECTRONORTE'!B1884</f>
        <v>LAMBAYEQUE</v>
      </c>
      <c r="D1916" s="9" t="str">
        <f>+'Info ELECTRONORTE'!C1884</f>
        <v>CHICLAYO - LAMBAYEQUE</v>
      </c>
      <c r="E1916" s="9" t="str">
        <f>+'Info ELECTRONORTE'!D1884</f>
        <v>LAMBAYEQUE</v>
      </c>
      <c r="F1916" s="9" t="str">
        <f>+'Info ELECTRONORTE'!I1884</f>
        <v>Media Tension</v>
      </c>
      <c r="G1916" s="9">
        <f>+'Info ELECTRONORTE'!K1884</f>
        <v>13</v>
      </c>
      <c r="H1916" s="9" t="str">
        <f>+'Info ELECTRONORTE'!L1884</f>
        <v>Postes</v>
      </c>
      <c r="I1916" s="9" t="str">
        <f>+'Info ELECTRONORTE'!M1884</f>
        <v>Concreto</v>
      </c>
      <c r="J1916" s="9" t="str">
        <f>+'Info ELECTRONORTE'!N1884</f>
        <v>PPC19</v>
      </c>
      <c r="K1916" s="9" t="str">
        <f>+IF(B1916="MOD INV_2018","Según corresponda",VLOOKUP(J1916,SICODI!$G$3:$K$2404,2,FALSE))</f>
        <v>POSTE DE CONCRETO ARMADO DE 13/300/150/345</v>
      </c>
      <c r="L1916" s="142">
        <f t="shared" si="77"/>
        <v>0.52</v>
      </c>
    </row>
    <row r="1917" spans="1:12" x14ac:dyDescent="0.25">
      <c r="A1917" s="53">
        <f>+'Info ELECTRONORTE'!A1885</f>
        <v>1881</v>
      </c>
      <c r="B1917" s="26" t="str">
        <f t="shared" si="78"/>
        <v>SICODI</v>
      </c>
      <c r="C1917" s="9" t="str">
        <f>+'Info ELECTRONORTE'!B1885</f>
        <v>LAMBAYEQUE</v>
      </c>
      <c r="D1917" s="9" t="str">
        <f>+'Info ELECTRONORTE'!C1885</f>
        <v>CHICLAYO - LAMBAYEQUE</v>
      </c>
      <c r="E1917" s="9" t="str">
        <f>+'Info ELECTRONORTE'!D1885</f>
        <v>LAMBAYEQUE</v>
      </c>
      <c r="F1917" s="9" t="str">
        <f>+'Info ELECTRONORTE'!I1885</f>
        <v>Media Tension</v>
      </c>
      <c r="G1917" s="9">
        <f>+'Info ELECTRONORTE'!K1885</f>
        <v>13</v>
      </c>
      <c r="H1917" s="9" t="str">
        <f>+'Info ELECTRONORTE'!L1885</f>
        <v>Postes</v>
      </c>
      <c r="I1917" s="9" t="str">
        <f>+'Info ELECTRONORTE'!M1885</f>
        <v>Concreto</v>
      </c>
      <c r="J1917" s="9" t="str">
        <f>+'Info ELECTRONORTE'!N1885</f>
        <v>PPC19</v>
      </c>
      <c r="K1917" s="9" t="str">
        <f>+IF(B1917="MOD INV_2018","Según corresponda",VLOOKUP(J1917,SICODI!$G$3:$K$2404,2,FALSE))</f>
        <v>POSTE DE CONCRETO ARMADO DE 13/300/150/345</v>
      </c>
      <c r="L1917" s="142">
        <f t="shared" si="77"/>
        <v>0.52</v>
      </c>
    </row>
    <row r="1918" spans="1:12" x14ac:dyDescent="0.25">
      <c r="A1918" s="53">
        <f>+'Info ELECTRONORTE'!A1886</f>
        <v>1882</v>
      </c>
      <c r="B1918" s="26" t="str">
        <f t="shared" si="78"/>
        <v>SICODI</v>
      </c>
      <c r="C1918" s="9" t="str">
        <f>+'Info ELECTRONORTE'!B1886</f>
        <v>LAMBAYEQUE</v>
      </c>
      <c r="D1918" s="9" t="str">
        <f>+'Info ELECTRONORTE'!C1886</f>
        <v>CHICLAYO - LAMBAYEQUE</v>
      </c>
      <c r="E1918" s="9" t="str">
        <f>+'Info ELECTRONORTE'!D1886</f>
        <v>LAMBAYEQUE</v>
      </c>
      <c r="F1918" s="9" t="str">
        <f>+'Info ELECTRONORTE'!I1886</f>
        <v>Media Tension</v>
      </c>
      <c r="G1918" s="9">
        <f>+'Info ELECTRONORTE'!K1886</f>
        <v>13</v>
      </c>
      <c r="H1918" s="9" t="str">
        <f>+'Info ELECTRONORTE'!L1886</f>
        <v>Postes</v>
      </c>
      <c r="I1918" s="9" t="str">
        <f>+'Info ELECTRONORTE'!M1886</f>
        <v>Concreto</v>
      </c>
      <c r="J1918" s="9" t="str">
        <f>+'Info ELECTRONORTE'!N1886</f>
        <v>PPC19</v>
      </c>
      <c r="K1918" s="9" t="str">
        <f>+IF(B1918="MOD INV_2018","Según corresponda",VLOOKUP(J1918,SICODI!$G$3:$K$2404,2,FALSE))</f>
        <v>POSTE DE CONCRETO ARMADO DE 13/300/150/345</v>
      </c>
      <c r="L1918" s="142">
        <f t="shared" si="77"/>
        <v>0.52</v>
      </c>
    </row>
    <row r="1919" spans="1:12" x14ac:dyDescent="0.25">
      <c r="A1919" s="53">
        <f>+'Info ELECTRONORTE'!A1887</f>
        <v>1883</v>
      </c>
      <c r="B1919" s="26" t="str">
        <f t="shared" si="78"/>
        <v>SICODI</v>
      </c>
      <c r="C1919" s="9" t="str">
        <f>+'Info ELECTRONORTE'!B1887</f>
        <v>LAMBAYEQUE</v>
      </c>
      <c r="D1919" s="9" t="str">
        <f>+'Info ELECTRONORTE'!C1887</f>
        <v>CHICLAYO - LAMBAYEQUE</v>
      </c>
      <c r="E1919" s="9" t="str">
        <f>+'Info ELECTRONORTE'!D1887</f>
        <v>LAMBAYEQUE</v>
      </c>
      <c r="F1919" s="9" t="str">
        <f>+'Info ELECTRONORTE'!I1887</f>
        <v>Media Tension</v>
      </c>
      <c r="G1919" s="9">
        <f>+'Info ELECTRONORTE'!K1887</f>
        <v>13</v>
      </c>
      <c r="H1919" s="9" t="str">
        <f>+'Info ELECTRONORTE'!L1887</f>
        <v>Postes</v>
      </c>
      <c r="I1919" s="9" t="str">
        <f>+'Info ELECTRONORTE'!M1887</f>
        <v>Concreto</v>
      </c>
      <c r="J1919" s="9" t="str">
        <f>+'Info ELECTRONORTE'!N1887</f>
        <v>PPC19</v>
      </c>
      <c r="K1919" s="9" t="str">
        <f>+IF(B1919="MOD INV_2018","Según corresponda",VLOOKUP(J1919,SICODI!$G$3:$K$2404,2,FALSE))</f>
        <v>POSTE DE CONCRETO ARMADO DE 13/300/150/345</v>
      </c>
      <c r="L1919" s="142">
        <f t="shared" si="77"/>
        <v>0.52</v>
      </c>
    </row>
    <row r="1920" spans="1:12" x14ac:dyDescent="0.25">
      <c r="A1920" s="53">
        <f>+'Info ELECTRONORTE'!A1888</f>
        <v>1884</v>
      </c>
      <c r="B1920" s="26" t="str">
        <f t="shared" si="78"/>
        <v>SICODI</v>
      </c>
      <c r="C1920" s="9" t="str">
        <f>+'Info ELECTRONORTE'!B1888</f>
        <v>LAMBAYEQUE</v>
      </c>
      <c r="D1920" s="9" t="str">
        <f>+'Info ELECTRONORTE'!C1888</f>
        <v>CHICLAYO - LAMBAYEQUE</v>
      </c>
      <c r="E1920" s="9" t="str">
        <f>+'Info ELECTRONORTE'!D1888</f>
        <v>LAMBAYEQUE</v>
      </c>
      <c r="F1920" s="9" t="str">
        <f>+'Info ELECTRONORTE'!I1888</f>
        <v>Media Tension</v>
      </c>
      <c r="G1920" s="9">
        <f>+'Info ELECTRONORTE'!K1888</f>
        <v>13</v>
      </c>
      <c r="H1920" s="9" t="str">
        <f>+'Info ELECTRONORTE'!L1888</f>
        <v>Postes</v>
      </c>
      <c r="I1920" s="9" t="str">
        <f>+'Info ELECTRONORTE'!M1888</f>
        <v>Concreto</v>
      </c>
      <c r="J1920" s="9" t="str">
        <f>+'Info ELECTRONORTE'!N1888</f>
        <v>PPC19</v>
      </c>
      <c r="K1920" s="9" t="str">
        <f>+IF(B1920="MOD INV_2018","Según corresponda",VLOOKUP(J1920,SICODI!$G$3:$K$2404,2,FALSE))</f>
        <v>POSTE DE CONCRETO ARMADO DE 13/300/150/345</v>
      </c>
      <c r="L1920" s="142">
        <f t="shared" si="77"/>
        <v>0.52</v>
      </c>
    </row>
    <row r="1921" spans="1:12" x14ac:dyDescent="0.25">
      <c r="A1921" s="53">
        <f>+'Info ELECTRONORTE'!A1889</f>
        <v>1885</v>
      </c>
      <c r="B1921" s="26" t="str">
        <f t="shared" si="78"/>
        <v>SICODI</v>
      </c>
      <c r="C1921" s="9" t="str">
        <f>+'Info ELECTRONORTE'!B1889</f>
        <v>LAMBAYEQUE</v>
      </c>
      <c r="D1921" s="9" t="str">
        <f>+'Info ELECTRONORTE'!C1889</f>
        <v>CHICLAYO - LAMBAYEQUE</v>
      </c>
      <c r="E1921" s="9" t="str">
        <f>+'Info ELECTRONORTE'!D1889</f>
        <v>LAMBAYEQUE</v>
      </c>
      <c r="F1921" s="9" t="str">
        <f>+'Info ELECTRONORTE'!I1889</f>
        <v>Media Tension</v>
      </c>
      <c r="G1921" s="9">
        <f>+'Info ELECTRONORTE'!K1889</f>
        <v>13</v>
      </c>
      <c r="H1921" s="9" t="str">
        <f>+'Info ELECTRONORTE'!L1889</f>
        <v>Postes</v>
      </c>
      <c r="I1921" s="9" t="str">
        <f>+'Info ELECTRONORTE'!M1889</f>
        <v>Concreto</v>
      </c>
      <c r="J1921" s="9" t="str">
        <f>+'Info ELECTRONORTE'!N1889</f>
        <v>PPC19</v>
      </c>
      <c r="K1921" s="9" t="str">
        <f>+IF(B1921="MOD INV_2018","Según corresponda",VLOOKUP(J1921,SICODI!$G$3:$K$2404,2,FALSE))</f>
        <v>POSTE DE CONCRETO ARMADO DE 13/300/150/345</v>
      </c>
      <c r="L1921" s="142">
        <f t="shared" si="77"/>
        <v>0.52</v>
      </c>
    </row>
    <row r="1922" spans="1:12" x14ac:dyDescent="0.25">
      <c r="A1922" s="53">
        <f>+'Info ELECTRONORTE'!A1890</f>
        <v>1886</v>
      </c>
      <c r="B1922" s="26" t="str">
        <f t="shared" si="78"/>
        <v>SICODI</v>
      </c>
      <c r="C1922" s="9" t="str">
        <f>+'Info ELECTRONORTE'!B1890</f>
        <v>LAMBAYEQUE</v>
      </c>
      <c r="D1922" s="9" t="str">
        <f>+'Info ELECTRONORTE'!C1890</f>
        <v>CHICLAYO - LAMBAYEQUE</v>
      </c>
      <c r="E1922" s="9" t="str">
        <f>+'Info ELECTRONORTE'!D1890</f>
        <v>LAMBAYEQUE</v>
      </c>
      <c r="F1922" s="9" t="str">
        <f>+'Info ELECTRONORTE'!I1890</f>
        <v>Media Tension</v>
      </c>
      <c r="G1922" s="9">
        <f>+'Info ELECTRONORTE'!K1890</f>
        <v>13</v>
      </c>
      <c r="H1922" s="9" t="str">
        <f>+'Info ELECTRONORTE'!L1890</f>
        <v>Postes</v>
      </c>
      <c r="I1922" s="9" t="str">
        <f>+'Info ELECTRONORTE'!M1890</f>
        <v>Concreto</v>
      </c>
      <c r="J1922" s="9" t="str">
        <f>+'Info ELECTRONORTE'!N1890</f>
        <v>PPC19</v>
      </c>
      <c r="K1922" s="9" t="str">
        <f>+IF(B1922="MOD INV_2018","Según corresponda",VLOOKUP(J1922,SICODI!$G$3:$K$2404,2,FALSE))</f>
        <v>POSTE DE CONCRETO ARMADO DE 13/300/150/345</v>
      </c>
      <c r="L1922" s="142">
        <f t="shared" si="77"/>
        <v>0.52</v>
      </c>
    </row>
    <row r="1923" spans="1:12" x14ac:dyDescent="0.25">
      <c r="A1923" s="53">
        <f>+'Info ELECTRONORTE'!A1891</f>
        <v>1887</v>
      </c>
      <c r="B1923" s="26" t="str">
        <f t="shared" si="78"/>
        <v>SICODI</v>
      </c>
      <c r="C1923" s="9" t="str">
        <f>+'Info ELECTRONORTE'!B1891</f>
        <v>LAMBAYEQUE</v>
      </c>
      <c r="D1923" s="9" t="str">
        <f>+'Info ELECTRONORTE'!C1891</f>
        <v>CHICLAYO - LAMBAYEQUE</v>
      </c>
      <c r="E1923" s="9" t="str">
        <f>+'Info ELECTRONORTE'!D1891</f>
        <v>LAMBAYEQUE</v>
      </c>
      <c r="F1923" s="9" t="str">
        <f>+'Info ELECTRONORTE'!I1891</f>
        <v>Media Tension</v>
      </c>
      <c r="G1923" s="9">
        <f>+'Info ELECTRONORTE'!K1891</f>
        <v>13</v>
      </c>
      <c r="H1923" s="9" t="str">
        <f>+'Info ELECTRONORTE'!L1891</f>
        <v>Postes</v>
      </c>
      <c r="I1923" s="9" t="str">
        <f>+'Info ELECTRONORTE'!M1891</f>
        <v>Concreto</v>
      </c>
      <c r="J1923" s="9" t="str">
        <f>+'Info ELECTRONORTE'!N1891</f>
        <v>PPC19</v>
      </c>
      <c r="K1923" s="9" t="str">
        <f>+IF(B1923="MOD INV_2018","Según corresponda",VLOOKUP(J1923,SICODI!$G$3:$K$2404,2,FALSE))</f>
        <v>POSTE DE CONCRETO ARMADO DE 13/300/150/345</v>
      </c>
      <c r="L1923" s="142">
        <f t="shared" si="77"/>
        <v>0.52</v>
      </c>
    </row>
    <row r="1924" spans="1:12" x14ac:dyDescent="0.25">
      <c r="A1924" s="53">
        <f>+'Info ELECTRONORTE'!A1892</f>
        <v>1888</v>
      </c>
      <c r="B1924" s="26" t="str">
        <f t="shared" si="78"/>
        <v>SICODI</v>
      </c>
      <c r="C1924" s="9" t="str">
        <f>+'Info ELECTRONORTE'!B1892</f>
        <v>LAMBAYEQUE</v>
      </c>
      <c r="D1924" s="9" t="str">
        <f>+'Info ELECTRONORTE'!C1892</f>
        <v>CHICLAYO - LAMBAYEQUE</v>
      </c>
      <c r="E1924" s="9" t="str">
        <f>+'Info ELECTRONORTE'!D1892</f>
        <v>LAMBAYEQUE</v>
      </c>
      <c r="F1924" s="9" t="str">
        <f>+'Info ELECTRONORTE'!I1892</f>
        <v>Media Tension</v>
      </c>
      <c r="G1924" s="9">
        <f>+'Info ELECTRONORTE'!K1892</f>
        <v>12</v>
      </c>
      <c r="H1924" s="9" t="str">
        <f>+'Info ELECTRONORTE'!L1892</f>
        <v>Postes</v>
      </c>
      <c r="I1924" s="9" t="str">
        <f>+'Info ELECTRONORTE'!M1892</f>
        <v>Concreto</v>
      </c>
      <c r="J1924" s="9" t="str">
        <f>+'Info ELECTRONORTE'!N1892</f>
        <v>PPC16</v>
      </c>
      <c r="K1924" s="9" t="str">
        <f>+IF(B1924="MOD INV_2018","Según corresponda",VLOOKUP(J1924,SICODI!$G$3:$K$2404,2,FALSE))</f>
        <v>POSTE DE CONCRETO ARMADO DE 12/300/150/330</v>
      </c>
      <c r="L1924" s="142">
        <f t="shared" si="77"/>
        <v>0.52</v>
      </c>
    </row>
    <row r="1925" spans="1:12" x14ac:dyDescent="0.25">
      <c r="A1925" s="53">
        <f>+'Info ELECTRONORTE'!A1893</f>
        <v>1889</v>
      </c>
      <c r="B1925" s="26" t="str">
        <f t="shared" si="78"/>
        <v>SICODI</v>
      </c>
      <c r="C1925" s="9" t="str">
        <f>+'Info ELECTRONORTE'!B1893</f>
        <v>LAMBAYEQUE</v>
      </c>
      <c r="D1925" s="9" t="str">
        <f>+'Info ELECTRONORTE'!C1893</f>
        <v>CHICLAYO - LAMBAYEQUE</v>
      </c>
      <c r="E1925" s="9" t="str">
        <f>+'Info ELECTRONORTE'!D1893</f>
        <v>LAMBAYEQUE</v>
      </c>
      <c r="F1925" s="9" t="str">
        <f>+'Info ELECTRONORTE'!I1893</f>
        <v>Media Tension</v>
      </c>
      <c r="G1925" s="9">
        <f>+'Info ELECTRONORTE'!K1893</f>
        <v>12</v>
      </c>
      <c r="H1925" s="9" t="str">
        <f>+'Info ELECTRONORTE'!L1893</f>
        <v>Postes</v>
      </c>
      <c r="I1925" s="9" t="str">
        <f>+'Info ELECTRONORTE'!M1893</f>
        <v>Concreto</v>
      </c>
      <c r="J1925" s="9" t="str">
        <f>+'Info ELECTRONORTE'!N1893</f>
        <v>PPC16</v>
      </c>
      <c r="K1925" s="9" t="str">
        <f>+IF(B1925="MOD INV_2018","Según corresponda",VLOOKUP(J1925,SICODI!$G$3:$K$2404,2,FALSE))</f>
        <v>POSTE DE CONCRETO ARMADO DE 12/300/150/330</v>
      </c>
      <c r="L1925" s="142">
        <f t="shared" si="77"/>
        <v>0.52</v>
      </c>
    </row>
    <row r="1926" spans="1:12" x14ac:dyDescent="0.25">
      <c r="A1926" s="53">
        <f>+'Info ELECTRONORTE'!A1894</f>
        <v>1890</v>
      </c>
      <c r="B1926" s="26" t="str">
        <f t="shared" si="78"/>
        <v>SICODI</v>
      </c>
      <c r="C1926" s="9" t="str">
        <f>+'Info ELECTRONORTE'!B1894</f>
        <v>LAMBAYEQUE</v>
      </c>
      <c r="D1926" s="9" t="str">
        <f>+'Info ELECTRONORTE'!C1894</f>
        <v>CHICLAYO - LAMBAYEQUE</v>
      </c>
      <c r="E1926" s="9" t="str">
        <f>+'Info ELECTRONORTE'!D1894</f>
        <v>LAMBAYEQUE</v>
      </c>
      <c r="F1926" s="9" t="str">
        <f>+'Info ELECTRONORTE'!I1894</f>
        <v>Media Tension</v>
      </c>
      <c r="G1926" s="9">
        <f>+'Info ELECTRONORTE'!K1894</f>
        <v>15</v>
      </c>
      <c r="H1926" s="9" t="str">
        <f>+'Info ELECTRONORTE'!L1894</f>
        <v>Postes</v>
      </c>
      <c r="I1926" s="9" t="str">
        <f>+'Info ELECTRONORTE'!M1894</f>
        <v>Concreto</v>
      </c>
      <c r="J1926" s="9" t="str">
        <f>+'Info ELECTRONORTE'!N1894</f>
        <v>PPC24</v>
      </c>
      <c r="K1926" s="9" t="str">
        <f>+IF(B1926="MOD INV_2018","Según corresponda",VLOOKUP(J1926,SICODI!$G$3:$K$2404,2,FALSE))</f>
        <v>POSTE DE CONCRETO ARMADO DE 15/400/150/375</v>
      </c>
      <c r="L1926" s="142">
        <f t="shared" si="77"/>
        <v>0.52</v>
      </c>
    </row>
    <row r="1927" spans="1:12" x14ac:dyDescent="0.25">
      <c r="A1927" s="53">
        <f>+'Info ELECTRONORTE'!A1895</f>
        <v>1891</v>
      </c>
      <c r="B1927" s="26" t="str">
        <f t="shared" si="78"/>
        <v>SICODI</v>
      </c>
      <c r="C1927" s="9" t="str">
        <f>+'Info ELECTRONORTE'!B1895</f>
        <v>LAMBAYEQUE</v>
      </c>
      <c r="D1927" s="9" t="str">
        <f>+'Info ELECTRONORTE'!C1895</f>
        <v>CHICLAYO - LAMBAYEQUE</v>
      </c>
      <c r="E1927" s="9" t="str">
        <f>+'Info ELECTRONORTE'!D1895</f>
        <v>LAMBAYEQUE</v>
      </c>
      <c r="F1927" s="9" t="str">
        <f>+'Info ELECTRONORTE'!I1895</f>
        <v>Media Tension</v>
      </c>
      <c r="G1927" s="9">
        <f>+'Info ELECTRONORTE'!K1895</f>
        <v>12</v>
      </c>
      <c r="H1927" s="9" t="str">
        <f>+'Info ELECTRONORTE'!L1895</f>
        <v>Postes</v>
      </c>
      <c r="I1927" s="9" t="str">
        <f>+'Info ELECTRONORTE'!M1895</f>
        <v>Concreto</v>
      </c>
      <c r="J1927" s="9" t="str">
        <f>+'Info ELECTRONORTE'!N1895</f>
        <v>PPC16</v>
      </c>
      <c r="K1927" s="9" t="str">
        <f>+IF(B1927="MOD INV_2018","Según corresponda",VLOOKUP(J1927,SICODI!$G$3:$K$2404,2,FALSE))</f>
        <v>POSTE DE CONCRETO ARMADO DE 12/300/150/330</v>
      </c>
      <c r="L1927" s="142">
        <f t="shared" si="77"/>
        <v>0.52</v>
      </c>
    </row>
    <row r="1928" spans="1:12" x14ac:dyDescent="0.25">
      <c r="A1928" s="53">
        <f>+'Info ELECTRONORTE'!A1896</f>
        <v>1892</v>
      </c>
      <c r="B1928" s="26" t="str">
        <f t="shared" si="78"/>
        <v>SICODI</v>
      </c>
      <c r="C1928" s="9" t="str">
        <f>+'Info ELECTRONORTE'!B1896</f>
        <v>LAMBAYEQUE</v>
      </c>
      <c r="D1928" s="9" t="str">
        <f>+'Info ELECTRONORTE'!C1896</f>
        <v>CHICLAYO - LAMBAYEQUE</v>
      </c>
      <c r="E1928" s="9" t="str">
        <f>+'Info ELECTRONORTE'!D1896</f>
        <v>LAMBAYEQUE</v>
      </c>
      <c r="F1928" s="9" t="str">
        <f>+'Info ELECTRONORTE'!I1896</f>
        <v>Media Tension</v>
      </c>
      <c r="G1928" s="9">
        <f>+'Info ELECTRONORTE'!K1896</f>
        <v>15</v>
      </c>
      <c r="H1928" s="9" t="str">
        <f>+'Info ELECTRONORTE'!L1896</f>
        <v>Postes</v>
      </c>
      <c r="I1928" s="9" t="str">
        <f>+'Info ELECTRONORTE'!M1896</f>
        <v>Concreto</v>
      </c>
      <c r="J1928" s="9" t="str">
        <f>+'Info ELECTRONORTE'!N1896</f>
        <v>PPC24</v>
      </c>
      <c r="K1928" s="9" t="str">
        <f>+IF(B1928="MOD INV_2018","Según corresponda",VLOOKUP(J1928,SICODI!$G$3:$K$2404,2,FALSE))</f>
        <v>POSTE DE CONCRETO ARMADO DE 15/400/150/375</v>
      </c>
      <c r="L1928" s="142">
        <f t="shared" si="77"/>
        <v>0.52</v>
      </c>
    </row>
    <row r="1929" spans="1:12" x14ac:dyDescent="0.25">
      <c r="A1929" s="53">
        <f>+'Info ELECTRONORTE'!A1897</f>
        <v>1893</v>
      </c>
      <c r="B1929" s="26" t="str">
        <f t="shared" si="78"/>
        <v>SICODI</v>
      </c>
      <c r="C1929" s="9" t="str">
        <f>+'Info ELECTRONORTE'!B1897</f>
        <v>LAMBAYEQUE</v>
      </c>
      <c r="D1929" s="9" t="str">
        <f>+'Info ELECTRONORTE'!C1897</f>
        <v>CHICLAYO - LAMBAYEQUE</v>
      </c>
      <c r="E1929" s="9" t="str">
        <f>+'Info ELECTRONORTE'!D1897</f>
        <v>LAMBAYEQUE</v>
      </c>
      <c r="F1929" s="9" t="str">
        <f>+'Info ELECTRONORTE'!I1897</f>
        <v>Media Tension</v>
      </c>
      <c r="G1929" s="9">
        <f>+'Info ELECTRONORTE'!K1897</f>
        <v>15</v>
      </c>
      <c r="H1929" s="9" t="str">
        <f>+'Info ELECTRONORTE'!L1897</f>
        <v>Postes</v>
      </c>
      <c r="I1929" s="9" t="str">
        <f>+'Info ELECTRONORTE'!M1897</f>
        <v>Concreto</v>
      </c>
      <c r="J1929" s="9" t="str">
        <f>+'Info ELECTRONORTE'!N1897</f>
        <v>PPC45</v>
      </c>
      <c r="K1929" s="9" t="str">
        <f>+IF(B1929="MOD INV_2018","Según corresponda",VLOOKUP(J1929,SICODI!$G$3:$K$2404,2,FALSE))</f>
        <v>POSTE DE CONCRETO ARMADO PARA A. P. 15/200/140/365</v>
      </c>
      <c r="L1929" s="142">
        <f t="shared" si="77"/>
        <v>0.52</v>
      </c>
    </row>
    <row r="1930" spans="1:12" x14ac:dyDescent="0.25">
      <c r="A1930" s="53">
        <f>+'Info ELECTRONORTE'!A1898</f>
        <v>1894</v>
      </c>
      <c r="B1930" s="26" t="str">
        <f t="shared" si="78"/>
        <v>SICODI</v>
      </c>
      <c r="C1930" s="9" t="str">
        <f>+'Info ELECTRONORTE'!B1898</f>
        <v>LAMBAYEQUE</v>
      </c>
      <c r="D1930" s="9" t="str">
        <f>+'Info ELECTRONORTE'!C1898</f>
        <v>CHICLAYO - LAMBAYEQUE</v>
      </c>
      <c r="E1930" s="9" t="str">
        <f>+'Info ELECTRONORTE'!D1898</f>
        <v>LAMBAYEQUE</v>
      </c>
      <c r="F1930" s="9" t="str">
        <f>+'Info ELECTRONORTE'!I1898</f>
        <v>Media Tension</v>
      </c>
      <c r="G1930" s="9">
        <f>+'Info ELECTRONORTE'!K1898</f>
        <v>12</v>
      </c>
      <c r="H1930" s="9" t="str">
        <f>+'Info ELECTRONORTE'!L1898</f>
        <v>Postes</v>
      </c>
      <c r="I1930" s="9" t="str">
        <f>+'Info ELECTRONORTE'!M1898</f>
        <v>Concreto</v>
      </c>
      <c r="J1930" s="9" t="str">
        <f>+'Info ELECTRONORTE'!N1898</f>
        <v>PPC16</v>
      </c>
      <c r="K1930" s="9" t="str">
        <f>+IF(B1930="MOD INV_2018","Según corresponda",VLOOKUP(J1930,SICODI!$G$3:$K$2404,2,FALSE))</f>
        <v>POSTE DE CONCRETO ARMADO DE 12/300/150/330</v>
      </c>
      <c r="L1930" s="142">
        <f t="shared" si="77"/>
        <v>0.52</v>
      </c>
    </row>
    <row r="1931" spans="1:12" x14ac:dyDescent="0.25">
      <c r="A1931" s="53">
        <f>+'Info ELECTRONORTE'!A1899</f>
        <v>1895</v>
      </c>
      <c r="B1931" s="26" t="str">
        <f t="shared" si="78"/>
        <v>SICODI</v>
      </c>
      <c r="C1931" s="9" t="str">
        <f>+'Info ELECTRONORTE'!B1899</f>
        <v>LAMBAYEQUE</v>
      </c>
      <c r="D1931" s="9" t="str">
        <f>+'Info ELECTRONORTE'!C1899</f>
        <v>CHICLAYO - LAMBAYEQUE</v>
      </c>
      <c r="E1931" s="9" t="str">
        <f>+'Info ELECTRONORTE'!D1899</f>
        <v>LAMBAYEQUE</v>
      </c>
      <c r="F1931" s="9" t="str">
        <f>+'Info ELECTRONORTE'!I1899</f>
        <v>Media Tension</v>
      </c>
      <c r="G1931" s="9">
        <f>+'Info ELECTRONORTE'!K1899</f>
        <v>15</v>
      </c>
      <c r="H1931" s="9" t="str">
        <f>+'Info ELECTRONORTE'!L1899</f>
        <v>Postes</v>
      </c>
      <c r="I1931" s="9" t="str">
        <f>+'Info ELECTRONORTE'!M1899</f>
        <v>Concreto</v>
      </c>
      <c r="J1931" s="9" t="str">
        <f>+'Info ELECTRONORTE'!N1899</f>
        <v>PPC24</v>
      </c>
      <c r="K1931" s="9" t="str">
        <f>+IF(B1931="MOD INV_2018","Según corresponda",VLOOKUP(J1931,SICODI!$G$3:$K$2404,2,FALSE))</f>
        <v>POSTE DE CONCRETO ARMADO DE 15/400/150/375</v>
      </c>
      <c r="L1931" s="142">
        <f t="shared" si="77"/>
        <v>0.52</v>
      </c>
    </row>
    <row r="1932" spans="1:12" x14ac:dyDescent="0.25">
      <c r="A1932" s="53">
        <f>+'Info ELECTRONORTE'!A1900</f>
        <v>1896</v>
      </c>
      <c r="B1932" s="26" t="str">
        <f t="shared" si="78"/>
        <v>SICODI</v>
      </c>
      <c r="C1932" s="9" t="str">
        <f>+'Info ELECTRONORTE'!B1900</f>
        <v>LAMBAYEQUE</v>
      </c>
      <c r="D1932" s="9" t="str">
        <f>+'Info ELECTRONORTE'!C1900</f>
        <v>CHICLAYO - LAMBAYEQUE</v>
      </c>
      <c r="E1932" s="9" t="str">
        <f>+'Info ELECTRONORTE'!D1900</f>
        <v>LAMBAYEQUE</v>
      </c>
      <c r="F1932" s="9" t="str">
        <f>+'Info ELECTRONORTE'!I1900</f>
        <v>Media Tension</v>
      </c>
      <c r="G1932" s="9">
        <f>+'Info ELECTRONORTE'!K1900</f>
        <v>15</v>
      </c>
      <c r="H1932" s="9" t="str">
        <f>+'Info ELECTRONORTE'!L1900</f>
        <v>Postes</v>
      </c>
      <c r="I1932" s="9" t="str">
        <f>+'Info ELECTRONORTE'!M1900</f>
        <v>Concreto</v>
      </c>
      <c r="J1932" s="9" t="str">
        <f>+'Info ELECTRONORTE'!N1900</f>
        <v>PPC24</v>
      </c>
      <c r="K1932" s="9" t="str">
        <f>+IF(B1932="MOD INV_2018","Según corresponda",VLOOKUP(J1932,SICODI!$G$3:$K$2404,2,FALSE))</f>
        <v>POSTE DE CONCRETO ARMADO DE 15/400/150/375</v>
      </c>
      <c r="L1932" s="142">
        <f t="shared" si="77"/>
        <v>0.52</v>
      </c>
    </row>
    <row r="1933" spans="1:12" x14ac:dyDescent="0.25">
      <c r="A1933" s="53">
        <f>+'Info ELECTRONORTE'!A1901</f>
        <v>1897</v>
      </c>
      <c r="B1933" s="26" t="str">
        <f t="shared" si="78"/>
        <v>SICODI</v>
      </c>
      <c r="C1933" s="9" t="str">
        <f>+'Info ELECTRONORTE'!B1901</f>
        <v>LAMBAYEQUE</v>
      </c>
      <c r="D1933" s="9" t="str">
        <f>+'Info ELECTRONORTE'!C1901</f>
        <v>CHICLAYO - LAMBAYEQUE</v>
      </c>
      <c r="E1933" s="9" t="str">
        <f>+'Info ELECTRONORTE'!D1901</f>
        <v>LAMBAYEQUE</v>
      </c>
      <c r="F1933" s="9" t="str">
        <f>+'Info ELECTRONORTE'!I1901</f>
        <v>Media Tension</v>
      </c>
      <c r="G1933" s="9">
        <f>+'Info ELECTRONORTE'!K1901</f>
        <v>12</v>
      </c>
      <c r="H1933" s="9" t="str">
        <f>+'Info ELECTRONORTE'!L1901</f>
        <v>Postes</v>
      </c>
      <c r="I1933" s="9" t="str">
        <f>+'Info ELECTRONORTE'!M1901</f>
        <v>Concreto</v>
      </c>
      <c r="J1933" s="9" t="str">
        <f>+'Info ELECTRONORTE'!N1901</f>
        <v>PPC16</v>
      </c>
      <c r="K1933" s="9" t="str">
        <f>+IF(B1933="MOD INV_2018","Según corresponda",VLOOKUP(J1933,SICODI!$G$3:$K$2404,2,FALSE))</f>
        <v>POSTE DE CONCRETO ARMADO DE 12/300/150/330</v>
      </c>
      <c r="L1933" s="142">
        <f t="shared" si="77"/>
        <v>0.52</v>
      </c>
    </row>
    <row r="1934" spans="1:12" x14ac:dyDescent="0.25">
      <c r="A1934" s="53">
        <f>+'Info ELECTRONORTE'!A1902</f>
        <v>1898</v>
      </c>
      <c r="B1934" s="26" t="str">
        <f t="shared" si="78"/>
        <v>SICODI</v>
      </c>
      <c r="C1934" s="9" t="str">
        <f>+'Info ELECTRONORTE'!B1902</f>
        <v>LAMBAYEQUE</v>
      </c>
      <c r="D1934" s="9" t="str">
        <f>+'Info ELECTRONORTE'!C1902</f>
        <v>CHICLAYO - LAMBAYEQUE</v>
      </c>
      <c r="E1934" s="9" t="str">
        <f>+'Info ELECTRONORTE'!D1902</f>
        <v>LAMBAYEQUE</v>
      </c>
      <c r="F1934" s="9" t="str">
        <f>+'Info ELECTRONORTE'!I1902</f>
        <v>Media Tension</v>
      </c>
      <c r="G1934" s="9">
        <f>+'Info ELECTRONORTE'!K1902</f>
        <v>15</v>
      </c>
      <c r="H1934" s="9" t="str">
        <f>+'Info ELECTRONORTE'!L1902</f>
        <v>Postes</v>
      </c>
      <c r="I1934" s="9" t="str">
        <f>+'Info ELECTRONORTE'!M1902</f>
        <v>Concreto</v>
      </c>
      <c r="J1934" s="9" t="str">
        <f>+'Info ELECTRONORTE'!N1902</f>
        <v>PPC24</v>
      </c>
      <c r="K1934" s="9" t="str">
        <f>+IF(B1934="MOD INV_2018","Según corresponda",VLOOKUP(J1934,SICODI!$G$3:$K$2404,2,FALSE))</f>
        <v>POSTE DE CONCRETO ARMADO DE 15/400/150/375</v>
      </c>
      <c r="L1934" s="142">
        <f t="shared" si="77"/>
        <v>0.52</v>
      </c>
    </row>
    <row r="1935" spans="1:12" x14ac:dyDescent="0.25">
      <c r="A1935" s="53">
        <f>+'Info ELECTRONORTE'!A1903</f>
        <v>1899</v>
      </c>
      <c r="B1935" s="26" t="str">
        <f t="shared" si="78"/>
        <v>SICODI</v>
      </c>
      <c r="C1935" s="9" t="str">
        <f>+'Info ELECTRONORTE'!B1903</f>
        <v>LAMBAYEQUE</v>
      </c>
      <c r="D1935" s="9" t="str">
        <f>+'Info ELECTRONORTE'!C1903</f>
        <v>CHICLAYO - LAMBAYEQUE</v>
      </c>
      <c r="E1935" s="9" t="str">
        <f>+'Info ELECTRONORTE'!D1903</f>
        <v>LAMBAYEQUE</v>
      </c>
      <c r="F1935" s="9" t="str">
        <f>+'Info ELECTRONORTE'!I1903</f>
        <v>Media Tension</v>
      </c>
      <c r="G1935" s="9">
        <f>+'Info ELECTRONORTE'!K1903</f>
        <v>15</v>
      </c>
      <c r="H1935" s="9" t="str">
        <f>+'Info ELECTRONORTE'!L1903</f>
        <v>Postes</v>
      </c>
      <c r="I1935" s="9" t="str">
        <f>+'Info ELECTRONORTE'!M1903</f>
        <v>Concreto</v>
      </c>
      <c r="J1935" s="9" t="str">
        <f>+'Info ELECTRONORTE'!N1903</f>
        <v>PPC24</v>
      </c>
      <c r="K1935" s="9" t="str">
        <f>+IF(B1935="MOD INV_2018","Según corresponda",VLOOKUP(J1935,SICODI!$G$3:$K$2404,2,FALSE))</f>
        <v>POSTE DE CONCRETO ARMADO DE 15/400/150/375</v>
      </c>
      <c r="L1935" s="142">
        <f t="shared" si="77"/>
        <v>0.52</v>
      </c>
    </row>
    <row r="1936" spans="1:12" x14ac:dyDescent="0.25">
      <c r="A1936" s="53">
        <f>+'Info ELECTRONORTE'!A1904</f>
        <v>1900</v>
      </c>
      <c r="B1936" s="26" t="str">
        <f t="shared" si="78"/>
        <v>SICODI</v>
      </c>
      <c r="C1936" s="9" t="str">
        <f>+'Info ELECTRONORTE'!B1904</f>
        <v>LAMBAYEQUE</v>
      </c>
      <c r="D1936" s="9" t="str">
        <f>+'Info ELECTRONORTE'!C1904</f>
        <v>CHICLAYO - LAMBAYEQUE</v>
      </c>
      <c r="E1936" s="9" t="str">
        <f>+'Info ELECTRONORTE'!D1904</f>
        <v>LAMBAYEQUE</v>
      </c>
      <c r="F1936" s="9" t="str">
        <f>+'Info ELECTRONORTE'!I1904</f>
        <v>Media Tension</v>
      </c>
      <c r="G1936" s="9">
        <f>+'Info ELECTRONORTE'!K1904</f>
        <v>12</v>
      </c>
      <c r="H1936" s="9" t="str">
        <f>+'Info ELECTRONORTE'!L1904</f>
        <v>Postes</v>
      </c>
      <c r="I1936" s="9" t="str">
        <f>+'Info ELECTRONORTE'!M1904</f>
        <v>Concreto</v>
      </c>
      <c r="J1936" s="9" t="str">
        <f>+'Info ELECTRONORTE'!N1904</f>
        <v>PPC16</v>
      </c>
      <c r="K1936" s="9" t="str">
        <f>+IF(B1936="MOD INV_2018","Según corresponda",VLOOKUP(J1936,SICODI!$G$3:$K$2404,2,FALSE))</f>
        <v>POSTE DE CONCRETO ARMADO DE 12/300/150/330</v>
      </c>
      <c r="L1936" s="142">
        <f t="shared" si="77"/>
        <v>0.52</v>
      </c>
    </row>
    <row r="1937" spans="1:12" x14ac:dyDescent="0.25">
      <c r="A1937" s="53">
        <f>+'Info ELECTRONORTE'!A1905</f>
        <v>1901</v>
      </c>
      <c r="B1937" s="26" t="str">
        <f t="shared" si="78"/>
        <v>SICODI</v>
      </c>
      <c r="C1937" s="9" t="str">
        <f>+'Info ELECTRONORTE'!B1905</f>
        <v>LAMBAYEQUE</v>
      </c>
      <c r="D1937" s="9" t="str">
        <f>+'Info ELECTRONORTE'!C1905</f>
        <v>CHICLAYO - LAMBAYEQUE</v>
      </c>
      <c r="E1937" s="9" t="str">
        <f>+'Info ELECTRONORTE'!D1905</f>
        <v>LAMBAYEQUE</v>
      </c>
      <c r="F1937" s="9" t="str">
        <f>+'Info ELECTRONORTE'!I1905</f>
        <v>Media Tension</v>
      </c>
      <c r="G1937" s="9">
        <f>+'Info ELECTRONORTE'!K1905</f>
        <v>12</v>
      </c>
      <c r="H1937" s="9" t="str">
        <f>+'Info ELECTRONORTE'!L1905</f>
        <v>Postes</v>
      </c>
      <c r="I1937" s="9" t="str">
        <f>+'Info ELECTRONORTE'!M1905</f>
        <v>Concreto</v>
      </c>
      <c r="J1937" s="9" t="str">
        <f>+'Info ELECTRONORTE'!N1905</f>
        <v>PPC16</v>
      </c>
      <c r="K1937" s="9" t="str">
        <f>+IF(B1937="MOD INV_2018","Según corresponda",VLOOKUP(J1937,SICODI!$G$3:$K$2404,2,FALSE))</f>
        <v>POSTE DE CONCRETO ARMADO DE 12/300/150/330</v>
      </c>
      <c r="L1937" s="142">
        <f t="shared" si="77"/>
        <v>0.52</v>
      </c>
    </row>
    <row r="1938" spans="1:12" x14ac:dyDescent="0.25">
      <c r="A1938" s="53">
        <f>+'Info ELECTRONORTE'!A1906</f>
        <v>1902</v>
      </c>
      <c r="B1938" s="26" t="str">
        <f t="shared" si="78"/>
        <v>SICODI</v>
      </c>
      <c r="C1938" s="9" t="str">
        <f>+'Info ELECTRONORTE'!B1906</f>
        <v>LAMBAYEQUE</v>
      </c>
      <c r="D1938" s="9" t="str">
        <f>+'Info ELECTRONORTE'!C1906</f>
        <v>CHICLAYO - LAMBAYEQUE</v>
      </c>
      <c r="E1938" s="9" t="str">
        <f>+'Info ELECTRONORTE'!D1906</f>
        <v>LAMBAYEQUE</v>
      </c>
      <c r="F1938" s="9" t="str">
        <f>+'Info ELECTRONORTE'!I1906</f>
        <v>Media Tension</v>
      </c>
      <c r="G1938" s="9">
        <f>+'Info ELECTRONORTE'!K1906</f>
        <v>12</v>
      </c>
      <c r="H1938" s="9" t="str">
        <f>+'Info ELECTRONORTE'!L1906</f>
        <v>Postes</v>
      </c>
      <c r="I1938" s="9" t="str">
        <f>+'Info ELECTRONORTE'!M1906</f>
        <v>Concreto</v>
      </c>
      <c r="J1938" s="9" t="str">
        <f>+'Info ELECTRONORTE'!N1906</f>
        <v>PPC16</v>
      </c>
      <c r="K1938" s="9" t="str">
        <f>+IF(B1938="MOD INV_2018","Según corresponda",VLOOKUP(J1938,SICODI!$G$3:$K$2404,2,FALSE))</f>
        <v>POSTE DE CONCRETO ARMADO DE 12/300/150/330</v>
      </c>
      <c r="L1938" s="142">
        <f t="shared" si="77"/>
        <v>0.52</v>
      </c>
    </row>
    <row r="1939" spans="1:12" x14ac:dyDescent="0.25">
      <c r="A1939" s="53">
        <f>+'Info ELECTRONORTE'!A1907</f>
        <v>1903</v>
      </c>
      <c r="B1939" s="26" t="str">
        <f t="shared" si="78"/>
        <v>SICODI</v>
      </c>
      <c r="C1939" s="9" t="str">
        <f>+'Info ELECTRONORTE'!B1907</f>
        <v>LAMBAYEQUE</v>
      </c>
      <c r="D1939" s="9" t="str">
        <f>+'Info ELECTRONORTE'!C1907</f>
        <v>CHICLAYO - LAMBAYEQUE</v>
      </c>
      <c r="E1939" s="9" t="str">
        <f>+'Info ELECTRONORTE'!D1907</f>
        <v>LAMBAYEQUE</v>
      </c>
      <c r="F1939" s="9" t="str">
        <f>+'Info ELECTRONORTE'!I1907</f>
        <v>Media Tension</v>
      </c>
      <c r="G1939" s="9">
        <f>+'Info ELECTRONORTE'!K1907</f>
        <v>12</v>
      </c>
      <c r="H1939" s="9" t="str">
        <f>+'Info ELECTRONORTE'!L1907</f>
        <v>Postes</v>
      </c>
      <c r="I1939" s="9" t="str">
        <f>+'Info ELECTRONORTE'!M1907</f>
        <v>Concreto</v>
      </c>
      <c r="J1939" s="9" t="str">
        <f>+'Info ELECTRONORTE'!N1907</f>
        <v>PPC16</v>
      </c>
      <c r="K1939" s="9" t="str">
        <f>+IF(B1939="MOD INV_2018","Según corresponda",VLOOKUP(J1939,SICODI!$G$3:$K$2404,2,FALSE))</f>
        <v>POSTE DE CONCRETO ARMADO DE 12/300/150/330</v>
      </c>
      <c r="L1939" s="142">
        <f t="shared" si="77"/>
        <v>0.52</v>
      </c>
    </row>
    <row r="1940" spans="1:12" x14ac:dyDescent="0.25">
      <c r="A1940" s="53">
        <f>+'Info ELECTRONORTE'!A1908</f>
        <v>1904</v>
      </c>
      <c r="B1940" s="26" t="str">
        <f t="shared" si="78"/>
        <v>SICODI</v>
      </c>
      <c r="C1940" s="9" t="str">
        <f>+'Info ELECTRONORTE'!B1908</f>
        <v>LAMBAYEQUE</v>
      </c>
      <c r="D1940" s="9" t="str">
        <f>+'Info ELECTRONORTE'!C1908</f>
        <v>CHICLAYO - LAMBAYEQUE</v>
      </c>
      <c r="E1940" s="9" t="str">
        <f>+'Info ELECTRONORTE'!D1908</f>
        <v>LAMBAYEQUE</v>
      </c>
      <c r="F1940" s="9" t="str">
        <f>+'Info ELECTRONORTE'!I1908</f>
        <v>Media Tension</v>
      </c>
      <c r="G1940" s="9">
        <f>+'Info ELECTRONORTE'!K1908</f>
        <v>12</v>
      </c>
      <c r="H1940" s="9" t="str">
        <f>+'Info ELECTRONORTE'!L1908</f>
        <v>Postes</v>
      </c>
      <c r="I1940" s="9" t="str">
        <f>+'Info ELECTRONORTE'!M1908</f>
        <v>Concreto</v>
      </c>
      <c r="J1940" s="9" t="str">
        <f>+'Info ELECTRONORTE'!N1908</f>
        <v>PPC16</v>
      </c>
      <c r="K1940" s="9" t="str">
        <f>+IF(B1940="MOD INV_2018","Según corresponda",VLOOKUP(J1940,SICODI!$G$3:$K$2404,2,FALSE))</f>
        <v>POSTE DE CONCRETO ARMADO DE 12/300/150/330</v>
      </c>
      <c r="L1940" s="142">
        <f t="shared" si="77"/>
        <v>0.52</v>
      </c>
    </row>
    <row r="1941" spans="1:12" x14ac:dyDescent="0.25">
      <c r="A1941" s="53">
        <f>+'Info ELECTRONORTE'!A1909</f>
        <v>1905</v>
      </c>
      <c r="B1941" s="26" t="str">
        <f t="shared" si="78"/>
        <v>SICODI</v>
      </c>
      <c r="C1941" s="9" t="str">
        <f>+'Info ELECTRONORTE'!B1909</f>
        <v>LAMBAYEQUE</v>
      </c>
      <c r="D1941" s="9" t="str">
        <f>+'Info ELECTRONORTE'!C1909</f>
        <v>CHICLAYO - LAMBAYEQUE</v>
      </c>
      <c r="E1941" s="9" t="str">
        <f>+'Info ELECTRONORTE'!D1909</f>
        <v>LAMBAYEQUE</v>
      </c>
      <c r="F1941" s="9" t="str">
        <f>+'Info ELECTRONORTE'!I1909</f>
        <v>Media Tension</v>
      </c>
      <c r="G1941" s="9">
        <f>+'Info ELECTRONORTE'!K1909</f>
        <v>12</v>
      </c>
      <c r="H1941" s="9" t="str">
        <f>+'Info ELECTRONORTE'!L1909</f>
        <v>Postes</v>
      </c>
      <c r="I1941" s="9" t="str">
        <f>+'Info ELECTRONORTE'!M1909</f>
        <v>Concreto</v>
      </c>
      <c r="J1941" s="9" t="str">
        <f>+'Info ELECTRONORTE'!N1909</f>
        <v>PPC16</v>
      </c>
      <c r="K1941" s="9" t="str">
        <f>+IF(B1941="MOD INV_2018","Según corresponda",VLOOKUP(J1941,SICODI!$G$3:$K$2404,2,FALSE))</f>
        <v>POSTE DE CONCRETO ARMADO DE 12/300/150/330</v>
      </c>
      <c r="L1941" s="142">
        <f t="shared" si="77"/>
        <v>0.52</v>
      </c>
    </row>
    <row r="1942" spans="1:12" x14ac:dyDescent="0.25">
      <c r="A1942" s="53">
        <f>+'Info ELECTRONORTE'!A1910</f>
        <v>1906</v>
      </c>
      <c r="B1942" s="26" t="str">
        <f t="shared" si="78"/>
        <v>SICODI</v>
      </c>
      <c r="C1942" s="9" t="str">
        <f>+'Info ELECTRONORTE'!B1910</f>
        <v>LAMBAYEQUE</v>
      </c>
      <c r="D1942" s="9" t="str">
        <f>+'Info ELECTRONORTE'!C1910</f>
        <v>CHICLAYO - LAMBAYEQUE</v>
      </c>
      <c r="E1942" s="9" t="str">
        <f>+'Info ELECTRONORTE'!D1910</f>
        <v>LAMBAYEQUE</v>
      </c>
      <c r="F1942" s="9" t="str">
        <f>+'Info ELECTRONORTE'!I1910</f>
        <v>Media Tension</v>
      </c>
      <c r="G1942" s="9">
        <f>+'Info ELECTRONORTE'!K1910</f>
        <v>13</v>
      </c>
      <c r="H1942" s="9" t="str">
        <f>+'Info ELECTRONORTE'!L1910</f>
        <v>Postes</v>
      </c>
      <c r="I1942" s="9" t="str">
        <f>+'Info ELECTRONORTE'!M1910</f>
        <v>Concreto</v>
      </c>
      <c r="J1942" s="9" t="str">
        <f>+'Info ELECTRONORTE'!N1910</f>
        <v>PPC19</v>
      </c>
      <c r="K1942" s="9" t="str">
        <f>+IF(B1942="MOD INV_2018","Según corresponda",VLOOKUP(J1942,SICODI!$G$3:$K$2404,2,FALSE))</f>
        <v>POSTE DE CONCRETO ARMADO DE 13/300/150/345</v>
      </c>
      <c r="L1942" s="142">
        <f t="shared" si="77"/>
        <v>0.52</v>
      </c>
    </row>
    <row r="1943" spans="1:12" x14ac:dyDescent="0.25">
      <c r="A1943" s="53">
        <f>+'Info ELECTRONORTE'!A1911</f>
        <v>1907</v>
      </c>
      <c r="B1943" s="26" t="str">
        <f t="shared" si="78"/>
        <v>SICODI</v>
      </c>
      <c r="C1943" s="9" t="str">
        <f>+'Info ELECTRONORTE'!B1911</f>
        <v>LAMBAYEQUE</v>
      </c>
      <c r="D1943" s="9" t="str">
        <f>+'Info ELECTRONORTE'!C1911</f>
        <v>CHICLAYO - LAMBAYEQUE</v>
      </c>
      <c r="E1943" s="9" t="str">
        <f>+'Info ELECTRONORTE'!D1911</f>
        <v>LAMBAYEQUE</v>
      </c>
      <c r="F1943" s="9" t="str">
        <f>+'Info ELECTRONORTE'!I1911</f>
        <v>Media Tension</v>
      </c>
      <c r="G1943" s="9">
        <f>+'Info ELECTRONORTE'!K1911</f>
        <v>12</v>
      </c>
      <c r="H1943" s="9" t="str">
        <f>+'Info ELECTRONORTE'!L1911</f>
        <v>Postes</v>
      </c>
      <c r="I1943" s="9" t="str">
        <f>+'Info ELECTRONORTE'!M1911</f>
        <v>Concreto</v>
      </c>
      <c r="J1943" s="9" t="str">
        <f>+'Info ELECTRONORTE'!N1911</f>
        <v>PPC16</v>
      </c>
      <c r="K1943" s="9" t="str">
        <f>+IF(B1943="MOD INV_2018","Según corresponda",VLOOKUP(J1943,SICODI!$G$3:$K$2404,2,FALSE))</f>
        <v>POSTE DE CONCRETO ARMADO DE 12/300/150/330</v>
      </c>
      <c r="L1943" s="142">
        <f t="shared" si="77"/>
        <v>0.52</v>
      </c>
    </row>
    <row r="1944" spans="1:12" x14ac:dyDescent="0.25">
      <c r="A1944" s="53">
        <f>+'Info ELECTRONORTE'!A1912</f>
        <v>1908</v>
      </c>
      <c r="B1944" s="26" t="str">
        <f t="shared" si="78"/>
        <v>SICODI</v>
      </c>
      <c r="C1944" s="9" t="str">
        <f>+'Info ELECTRONORTE'!B1912</f>
        <v>LAMBAYEQUE</v>
      </c>
      <c r="D1944" s="9" t="str">
        <f>+'Info ELECTRONORTE'!C1912</f>
        <v>CHICLAYO - LAMBAYEQUE</v>
      </c>
      <c r="E1944" s="9" t="str">
        <f>+'Info ELECTRONORTE'!D1912</f>
        <v>LAMBAYEQUE</v>
      </c>
      <c r="F1944" s="9" t="str">
        <f>+'Info ELECTRONORTE'!I1912</f>
        <v>Media Tension</v>
      </c>
      <c r="G1944" s="9">
        <f>+'Info ELECTRONORTE'!K1912</f>
        <v>13</v>
      </c>
      <c r="H1944" s="9" t="str">
        <f>+'Info ELECTRONORTE'!L1912</f>
        <v>Postes</v>
      </c>
      <c r="I1944" s="9" t="str">
        <f>+'Info ELECTRONORTE'!M1912</f>
        <v>Concreto</v>
      </c>
      <c r="J1944" s="9" t="str">
        <f>+'Info ELECTRONORTE'!N1912</f>
        <v>PPC19</v>
      </c>
      <c r="K1944" s="9" t="str">
        <f>+IF(B1944="MOD INV_2018","Según corresponda",VLOOKUP(J1944,SICODI!$G$3:$K$2404,2,FALSE))</f>
        <v>POSTE DE CONCRETO ARMADO DE 13/300/150/345</v>
      </c>
      <c r="L1944" s="142">
        <f t="shared" si="77"/>
        <v>0.52</v>
      </c>
    </row>
    <row r="1945" spans="1:12" x14ac:dyDescent="0.25">
      <c r="A1945" s="53">
        <f>+'Info ELECTRONORTE'!A1913</f>
        <v>1909</v>
      </c>
      <c r="B1945" s="26" t="str">
        <f t="shared" si="78"/>
        <v>SICODI</v>
      </c>
      <c r="C1945" s="9" t="str">
        <f>+'Info ELECTRONORTE'!B1913</f>
        <v>LAMBAYEQUE</v>
      </c>
      <c r="D1945" s="9" t="str">
        <f>+'Info ELECTRONORTE'!C1913</f>
        <v>CHICLAYO - LAMBAYEQUE</v>
      </c>
      <c r="E1945" s="9" t="str">
        <f>+'Info ELECTRONORTE'!D1913</f>
        <v>LAMBAYEQUE</v>
      </c>
      <c r="F1945" s="9" t="str">
        <f>+'Info ELECTRONORTE'!I1913</f>
        <v>Media Tension</v>
      </c>
      <c r="G1945" s="9">
        <f>+'Info ELECTRONORTE'!K1913</f>
        <v>13</v>
      </c>
      <c r="H1945" s="9" t="str">
        <f>+'Info ELECTRONORTE'!L1913</f>
        <v>Postes</v>
      </c>
      <c r="I1945" s="9" t="str">
        <f>+'Info ELECTRONORTE'!M1913</f>
        <v>Concreto</v>
      </c>
      <c r="J1945" s="9" t="str">
        <f>+'Info ELECTRONORTE'!N1913</f>
        <v>PPC19</v>
      </c>
      <c r="K1945" s="9" t="str">
        <f>+IF(B1945="MOD INV_2018","Según corresponda",VLOOKUP(J1945,SICODI!$G$3:$K$2404,2,FALSE))</f>
        <v>POSTE DE CONCRETO ARMADO DE 13/300/150/345</v>
      </c>
      <c r="L1945" s="142">
        <f t="shared" si="77"/>
        <v>0.52</v>
      </c>
    </row>
    <row r="1946" spans="1:12" x14ac:dyDescent="0.25">
      <c r="A1946" s="53">
        <f>+'Info ELECTRONORTE'!A1914</f>
        <v>1910</v>
      </c>
      <c r="B1946" s="26" t="str">
        <f t="shared" si="78"/>
        <v>SICODI</v>
      </c>
      <c r="C1946" s="9" t="str">
        <f>+'Info ELECTRONORTE'!B1914</f>
        <v>LAMBAYEQUE</v>
      </c>
      <c r="D1946" s="9" t="str">
        <f>+'Info ELECTRONORTE'!C1914</f>
        <v>CHICLAYO - LAMBAYEQUE</v>
      </c>
      <c r="E1946" s="9" t="str">
        <f>+'Info ELECTRONORTE'!D1914</f>
        <v>LAMBAYEQUE</v>
      </c>
      <c r="F1946" s="9" t="str">
        <f>+'Info ELECTRONORTE'!I1914</f>
        <v>Media Tension</v>
      </c>
      <c r="G1946" s="9">
        <f>+'Info ELECTRONORTE'!K1914</f>
        <v>13</v>
      </c>
      <c r="H1946" s="9" t="str">
        <f>+'Info ELECTRONORTE'!L1914</f>
        <v>Postes</v>
      </c>
      <c r="I1946" s="9" t="str">
        <f>+'Info ELECTRONORTE'!M1914</f>
        <v>Concreto</v>
      </c>
      <c r="J1946" s="9" t="str">
        <f>+'Info ELECTRONORTE'!N1914</f>
        <v>PPC19</v>
      </c>
      <c r="K1946" s="9" t="str">
        <f>+IF(B1946="MOD INV_2018","Según corresponda",VLOOKUP(J1946,SICODI!$G$3:$K$2404,2,FALSE))</f>
        <v>POSTE DE CONCRETO ARMADO DE 13/300/150/345</v>
      </c>
      <c r="L1946" s="142">
        <f t="shared" si="77"/>
        <v>0.52</v>
      </c>
    </row>
    <row r="1947" spans="1:12" x14ac:dyDescent="0.25">
      <c r="A1947" s="53">
        <f>+'Info ELECTRONORTE'!A1915</f>
        <v>1911</v>
      </c>
      <c r="B1947" s="26" t="str">
        <f t="shared" si="78"/>
        <v>SICODI</v>
      </c>
      <c r="C1947" s="9" t="str">
        <f>+'Info ELECTRONORTE'!B1915</f>
        <v>LAMBAYEQUE</v>
      </c>
      <c r="D1947" s="9" t="str">
        <f>+'Info ELECTRONORTE'!C1915</f>
        <v>CHICLAYO - LAMBAYEQUE</v>
      </c>
      <c r="E1947" s="9" t="str">
        <f>+'Info ELECTRONORTE'!D1915</f>
        <v>LAMBAYEQUE</v>
      </c>
      <c r="F1947" s="9" t="str">
        <f>+'Info ELECTRONORTE'!I1915</f>
        <v>Media Tension</v>
      </c>
      <c r="G1947" s="9">
        <f>+'Info ELECTRONORTE'!K1915</f>
        <v>13</v>
      </c>
      <c r="H1947" s="9" t="str">
        <f>+'Info ELECTRONORTE'!L1915</f>
        <v>Postes</v>
      </c>
      <c r="I1947" s="9" t="str">
        <f>+'Info ELECTRONORTE'!M1915</f>
        <v>Concreto</v>
      </c>
      <c r="J1947" s="9" t="str">
        <f>+'Info ELECTRONORTE'!N1915</f>
        <v>PPC19</v>
      </c>
      <c r="K1947" s="9" t="str">
        <f>+IF(B1947="MOD INV_2018","Según corresponda",VLOOKUP(J1947,SICODI!$G$3:$K$2404,2,FALSE))</f>
        <v>POSTE DE CONCRETO ARMADO DE 13/300/150/345</v>
      </c>
      <c r="L1947" s="142">
        <f t="shared" si="77"/>
        <v>0.52</v>
      </c>
    </row>
    <row r="1948" spans="1:12" x14ac:dyDescent="0.25">
      <c r="A1948" s="53">
        <f>+'Info ELECTRONORTE'!A1916</f>
        <v>1912</v>
      </c>
      <c r="B1948" s="26" t="str">
        <f t="shared" si="78"/>
        <v>SICODI</v>
      </c>
      <c r="C1948" s="9" t="str">
        <f>+'Info ELECTRONORTE'!B1916</f>
        <v>LAMBAYEQUE</v>
      </c>
      <c r="D1948" s="9" t="str">
        <f>+'Info ELECTRONORTE'!C1916</f>
        <v>CHICLAYO - LAMBAYEQUE</v>
      </c>
      <c r="E1948" s="9" t="str">
        <f>+'Info ELECTRONORTE'!D1916</f>
        <v>LAMBAYEQUE</v>
      </c>
      <c r="F1948" s="9" t="str">
        <f>+'Info ELECTRONORTE'!I1916</f>
        <v>Media Tension</v>
      </c>
      <c r="G1948" s="9">
        <f>+'Info ELECTRONORTE'!K1916</f>
        <v>13</v>
      </c>
      <c r="H1948" s="9" t="str">
        <f>+'Info ELECTRONORTE'!L1916</f>
        <v>Postes</v>
      </c>
      <c r="I1948" s="9" t="str">
        <f>+'Info ELECTRONORTE'!M1916</f>
        <v>Concreto</v>
      </c>
      <c r="J1948" s="9" t="str">
        <f>+'Info ELECTRONORTE'!N1916</f>
        <v>PPC19</v>
      </c>
      <c r="K1948" s="9" t="str">
        <f>+IF(B1948="MOD INV_2018","Según corresponda",VLOOKUP(J1948,SICODI!$G$3:$K$2404,2,FALSE))</f>
        <v>POSTE DE CONCRETO ARMADO DE 13/300/150/345</v>
      </c>
      <c r="L1948" s="142">
        <f t="shared" si="77"/>
        <v>0.52</v>
      </c>
    </row>
    <row r="1949" spans="1:12" x14ac:dyDescent="0.25">
      <c r="A1949" s="53">
        <f>+'Info ELECTRONORTE'!A1917</f>
        <v>1913</v>
      </c>
      <c r="B1949" s="26" t="str">
        <f t="shared" si="78"/>
        <v>SICODI</v>
      </c>
      <c r="C1949" s="9" t="str">
        <f>+'Info ELECTRONORTE'!B1917</f>
        <v>LAMBAYEQUE</v>
      </c>
      <c r="D1949" s="9" t="str">
        <f>+'Info ELECTRONORTE'!C1917</f>
        <v>CHICLAYO - LAMBAYEQUE</v>
      </c>
      <c r="E1949" s="9" t="str">
        <f>+'Info ELECTRONORTE'!D1917</f>
        <v>LAMBAYEQUE</v>
      </c>
      <c r="F1949" s="9" t="str">
        <f>+'Info ELECTRONORTE'!I1917</f>
        <v>Media Tension</v>
      </c>
      <c r="G1949" s="9">
        <f>+'Info ELECTRONORTE'!K1917</f>
        <v>13</v>
      </c>
      <c r="H1949" s="9" t="str">
        <f>+'Info ELECTRONORTE'!L1917</f>
        <v>Postes</v>
      </c>
      <c r="I1949" s="9" t="str">
        <f>+'Info ELECTRONORTE'!M1917</f>
        <v>Concreto</v>
      </c>
      <c r="J1949" s="9" t="str">
        <f>+'Info ELECTRONORTE'!N1917</f>
        <v>PPC19</v>
      </c>
      <c r="K1949" s="9" t="str">
        <f>+IF(B1949="MOD INV_2018","Según corresponda",VLOOKUP(J1949,SICODI!$G$3:$K$2404,2,FALSE))</f>
        <v>POSTE DE CONCRETO ARMADO DE 13/300/150/345</v>
      </c>
      <c r="L1949" s="142">
        <f t="shared" si="77"/>
        <v>0.52</v>
      </c>
    </row>
    <row r="1950" spans="1:12" x14ac:dyDescent="0.25">
      <c r="A1950" s="53">
        <f>+'Info ELECTRONORTE'!A1918</f>
        <v>1914</v>
      </c>
      <c r="B1950" s="26" t="str">
        <f t="shared" si="78"/>
        <v>SICODI</v>
      </c>
      <c r="C1950" s="9" t="str">
        <f>+'Info ELECTRONORTE'!B1918</f>
        <v>LAMBAYEQUE</v>
      </c>
      <c r="D1950" s="9" t="str">
        <f>+'Info ELECTRONORTE'!C1918</f>
        <v>CHICLAYO - LAMBAYEQUE</v>
      </c>
      <c r="E1950" s="9" t="str">
        <f>+'Info ELECTRONORTE'!D1918</f>
        <v>LAMBAYEQUE</v>
      </c>
      <c r="F1950" s="9" t="str">
        <f>+'Info ELECTRONORTE'!I1918</f>
        <v>Media Tension</v>
      </c>
      <c r="G1950" s="9">
        <f>+'Info ELECTRONORTE'!K1918</f>
        <v>13</v>
      </c>
      <c r="H1950" s="9" t="str">
        <f>+'Info ELECTRONORTE'!L1918</f>
        <v>Postes</v>
      </c>
      <c r="I1950" s="9" t="str">
        <f>+'Info ELECTRONORTE'!M1918</f>
        <v>Concreto</v>
      </c>
      <c r="J1950" s="9" t="str">
        <f>+'Info ELECTRONORTE'!N1918</f>
        <v>PPC19</v>
      </c>
      <c r="K1950" s="9" t="str">
        <f>+IF(B1950="MOD INV_2018","Según corresponda",VLOOKUP(J1950,SICODI!$G$3:$K$2404,2,FALSE))</f>
        <v>POSTE DE CONCRETO ARMADO DE 13/300/150/345</v>
      </c>
      <c r="L1950" s="142">
        <f t="shared" si="77"/>
        <v>0.52</v>
      </c>
    </row>
    <row r="1951" spans="1:12" x14ac:dyDescent="0.25">
      <c r="A1951" s="53">
        <f>+'Info ELECTRONORTE'!A1919</f>
        <v>1915</v>
      </c>
      <c r="B1951" s="26" t="str">
        <f t="shared" si="78"/>
        <v>SICODI</v>
      </c>
      <c r="C1951" s="9" t="str">
        <f>+'Info ELECTRONORTE'!B1919</f>
        <v>LAMBAYEQUE</v>
      </c>
      <c r="D1951" s="9" t="str">
        <f>+'Info ELECTRONORTE'!C1919</f>
        <v>CHICLAYO - LAMBAYEQUE</v>
      </c>
      <c r="E1951" s="9" t="str">
        <f>+'Info ELECTRONORTE'!D1919</f>
        <v>LAMBAYEQUE</v>
      </c>
      <c r="F1951" s="9" t="str">
        <f>+'Info ELECTRONORTE'!I1919</f>
        <v>Media Tension</v>
      </c>
      <c r="G1951" s="9">
        <f>+'Info ELECTRONORTE'!K1919</f>
        <v>13</v>
      </c>
      <c r="H1951" s="9" t="str">
        <f>+'Info ELECTRONORTE'!L1919</f>
        <v>Postes</v>
      </c>
      <c r="I1951" s="9" t="str">
        <f>+'Info ELECTRONORTE'!M1919</f>
        <v>Concreto</v>
      </c>
      <c r="J1951" s="9" t="str">
        <f>+'Info ELECTRONORTE'!N1919</f>
        <v>PPC19</v>
      </c>
      <c r="K1951" s="9" t="str">
        <f>+IF(B1951="MOD INV_2018","Según corresponda",VLOOKUP(J1951,SICODI!$G$3:$K$2404,2,FALSE))</f>
        <v>POSTE DE CONCRETO ARMADO DE 13/300/150/345</v>
      </c>
      <c r="L1951" s="142">
        <f t="shared" si="77"/>
        <v>0.52</v>
      </c>
    </row>
    <row r="1952" spans="1:12" x14ac:dyDescent="0.25">
      <c r="A1952" s="53">
        <f>+'Info ELECTRONORTE'!A1920</f>
        <v>1916</v>
      </c>
      <c r="B1952" s="26" t="str">
        <f t="shared" si="78"/>
        <v>SICODI</v>
      </c>
      <c r="C1952" s="9" t="str">
        <f>+'Info ELECTRONORTE'!B1920</f>
        <v>LAMBAYEQUE</v>
      </c>
      <c r="D1952" s="9" t="str">
        <f>+'Info ELECTRONORTE'!C1920</f>
        <v>CHICLAYO - LAMBAYEQUE</v>
      </c>
      <c r="E1952" s="9" t="str">
        <f>+'Info ELECTRONORTE'!D1920</f>
        <v>LAMBAYEQUE</v>
      </c>
      <c r="F1952" s="9" t="str">
        <f>+'Info ELECTRONORTE'!I1920</f>
        <v>Media Tension</v>
      </c>
      <c r="G1952" s="9">
        <f>+'Info ELECTRONORTE'!K1920</f>
        <v>13</v>
      </c>
      <c r="H1952" s="9" t="str">
        <f>+'Info ELECTRONORTE'!L1920</f>
        <v>Postes</v>
      </c>
      <c r="I1952" s="9" t="str">
        <f>+'Info ELECTRONORTE'!M1920</f>
        <v>Concreto</v>
      </c>
      <c r="J1952" s="9" t="str">
        <f>+'Info ELECTRONORTE'!N1920</f>
        <v>PPC19</v>
      </c>
      <c r="K1952" s="9" t="str">
        <f>+IF(B1952="MOD INV_2018","Según corresponda",VLOOKUP(J1952,SICODI!$G$3:$K$2404,2,FALSE))</f>
        <v>POSTE DE CONCRETO ARMADO DE 13/300/150/345</v>
      </c>
      <c r="L1952" s="142">
        <f t="shared" si="77"/>
        <v>0.52</v>
      </c>
    </row>
    <row r="1953" spans="1:12" x14ac:dyDescent="0.25">
      <c r="A1953" s="53">
        <f>+'Info ELECTRONORTE'!A1921</f>
        <v>1917</v>
      </c>
      <c r="B1953" s="26" t="str">
        <f t="shared" si="78"/>
        <v>SICODI</v>
      </c>
      <c r="C1953" s="9" t="str">
        <f>+'Info ELECTRONORTE'!B1921</f>
        <v>LAMBAYEQUE</v>
      </c>
      <c r="D1953" s="9" t="str">
        <f>+'Info ELECTRONORTE'!C1921</f>
        <v>CHICLAYO - LAMBAYEQUE</v>
      </c>
      <c r="E1953" s="9" t="str">
        <f>+'Info ELECTRONORTE'!D1921</f>
        <v>LAMBAYEQUE</v>
      </c>
      <c r="F1953" s="9" t="str">
        <f>+'Info ELECTRONORTE'!I1921</f>
        <v>Media Tension</v>
      </c>
      <c r="G1953" s="9">
        <f>+'Info ELECTRONORTE'!K1921</f>
        <v>13</v>
      </c>
      <c r="H1953" s="9" t="str">
        <f>+'Info ELECTRONORTE'!L1921</f>
        <v>Postes</v>
      </c>
      <c r="I1953" s="9" t="str">
        <f>+'Info ELECTRONORTE'!M1921</f>
        <v>Concreto</v>
      </c>
      <c r="J1953" s="9" t="str">
        <f>+'Info ELECTRONORTE'!N1921</f>
        <v>PPC19</v>
      </c>
      <c r="K1953" s="9" t="str">
        <f>+IF(B1953="MOD INV_2018","Según corresponda",VLOOKUP(J1953,SICODI!$G$3:$K$2404,2,FALSE))</f>
        <v>POSTE DE CONCRETO ARMADO DE 13/300/150/345</v>
      </c>
      <c r="L1953" s="142">
        <f t="shared" si="77"/>
        <v>0.52</v>
      </c>
    </row>
    <row r="1954" spans="1:12" x14ac:dyDescent="0.25">
      <c r="A1954" s="53">
        <f>+'Info ELECTRONORTE'!A1922</f>
        <v>1918</v>
      </c>
      <c r="B1954" s="26" t="str">
        <f t="shared" si="78"/>
        <v>SICODI</v>
      </c>
      <c r="C1954" s="9" t="str">
        <f>+'Info ELECTRONORTE'!B1922</f>
        <v>LAMBAYEQUE</v>
      </c>
      <c r="D1954" s="9" t="str">
        <f>+'Info ELECTRONORTE'!C1922</f>
        <v>CHICLAYO - LAMBAYEQUE</v>
      </c>
      <c r="E1954" s="9" t="str">
        <f>+'Info ELECTRONORTE'!D1922</f>
        <v>LAMBAYEQUE</v>
      </c>
      <c r="F1954" s="9" t="str">
        <f>+'Info ELECTRONORTE'!I1922</f>
        <v>Media Tension</v>
      </c>
      <c r="G1954" s="9">
        <f>+'Info ELECTRONORTE'!K1922</f>
        <v>13</v>
      </c>
      <c r="H1954" s="9" t="str">
        <f>+'Info ELECTRONORTE'!L1922</f>
        <v>Postes</v>
      </c>
      <c r="I1954" s="9" t="str">
        <f>+'Info ELECTRONORTE'!M1922</f>
        <v>Concreto</v>
      </c>
      <c r="J1954" s="9" t="str">
        <f>+'Info ELECTRONORTE'!N1922</f>
        <v>PPC19</v>
      </c>
      <c r="K1954" s="9" t="str">
        <f>+IF(B1954="MOD INV_2018","Según corresponda",VLOOKUP(J1954,SICODI!$G$3:$K$2404,2,FALSE))</f>
        <v>POSTE DE CONCRETO ARMADO DE 13/300/150/345</v>
      </c>
      <c r="L1954" s="142">
        <f t="shared" si="77"/>
        <v>0.52</v>
      </c>
    </row>
    <row r="1955" spans="1:12" x14ac:dyDescent="0.25">
      <c r="A1955" s="53">
        <f>+'Info ELECTRONORTE'!A1923</f>
        <v>1919</v>
      </c>
      <c r="B1955" s="26" t="str">
        <f t="shared" si="78"/>
        <v>SICODI</v>
      </c>
      <c r="C1955" s="9" t="str">
        <f>+'Info ELECTRONORTE'!B1923</f>
        <v>LAMBAYEQUE</v>
      </c>
      <c r="D1955" s="9" t="str">
        <f>+'Info ELECTRONORTE'!C1923</f>
        <v>CHICLAYO - LAMBAYEQUE</v>
      </c>
      <c r="E1955" s="9" t="str">
        <f>+'Info ELECTRONORTE'!D1923</f>
        <v>LAMBAYEQUE</v>
      </c>
      <c r="F1955" s="9" t="str">
        <f>+'Info ELECTRONORTE'!I1923</f>
        <v>Media Tension</v>
      </c>
      <c r="G1955" s="9">
        <f>+'Info ELECTRONORTE'!K1923</f>
        <v>13</v>
      </c>
      <c r="H1955" s="9" t="str">
        <f>+'Info ELECTRONORTE'!L1923</f>
        <v>Postes</v>
      </c>
      <c r="I1955" s="9" t="str">
        <f>+'Info ELECTRONORTE'!M1923</f>
        <v>Concreto</v>
      </c>
      <c r="J1955" s="9" t="str">
        <f>+'Info ELECTRONORTE'!N1923</f>
        <v>PPC19</v>
      </c>
      <c r="K1955" s="9" t="str">
        <f>+IF(B1955="MOD INV_2018","Según corresponda",VLOOKUP(J1955,SICODI!$G$3:$K$2404,2,FALSE))</f>
        <v>POSTE DE CONCRETO ARMADO DE 13/300/150/345</v>
      </c>
      <c r="L1955" s="142">
        <f t="shared" si="77"/>
        <v>0.52</v>
      </c>
    </row>
    <row r="1956" spans="1:12" x14ac:dyDescent="0.25">
      <c r="A1956" s="53">
        <f>+'Info ELECTRONORTE'!A1924</f>
        <v>1920</v>
      </c>
      <c r="B1956" s="26" t="str">
        <f t="shared" si="78"/>
        <v>SICODI</v>
      </c>
      <c r="C1956" s="9" t="str">
        <f>+'Info ELECTRONORTE'!B1924</f>
        <v>LAMBAYEQUE</v>
      </c>
      <c r="D1956" s="9" t="str">
        <f>+'Info ELECTRONORTE'!C1924</f>
        <v>CHICLAYO - LAMBAYEQUE</v>
      </c>
      <c r="E1956" s="9" t="str">
        <f>+'Info ELECTRONORTE'!D1924</f>
        <v>LAMBAYEQUE</v>
      </c>
      <c r="F1956" s="9" t="str">
        <f>+'Info ELECTRONORTE'!I1924</f>
        <v>Media Tension</v>
      </c>
      <c r="G1956" s="9">
        <f>+'Info ELECTRONORTE'!K1924</f>
        <v>13</v>
      </c>
      <c r="H1956" s="9" t="str">
        <f>+'Info ELECTRONORTE'!L1924</f>
        <v>Postes</v>
      </c>
      <c r="I1956" s="9" t="str">
        <f>+'Info ELECTRONORTE'!M1924</f>
        <v>Concreto</v>
      </c>
      <c r="J1956" s="9" t="str">
        <f>+'Info ELECTRONORTE'!N1924</f>
        <v>PPC19</v>
      </c>
      <c r="K1956" s="9" t="str">
        <f>+IF(B1956="MOD INV_2018","Según corresponda",VLOOKUP(J1956,SICODI!$G$3:$K$2404,2,FALSE))</f>
        <v>POSTE DE CONCRETO ARMADO DE 13/300/150/345</v>
      </c>
      <c r="L1956" s="142">
        <f t="shared" si="77"/>
        <v>0.52</v>
      </c>
    </row>
    <row r="1957" spans="1:12" x14ac:dyDescent="0.25">
      <c r="A1957" s="53">
        <f>+'Info ELECTRONORTE'!A1925</f>
        <v>1921</v>
      </c>
      <c r="B1957" s="26" t="str">
        <f t="shared" si="78"/>
        <v>SICODI</v>
      </c>
      <c r="C1957" s="9" t="str">
        <f>+'Info ELECTRONORTE'!B1925</f>
        <v>LAMBAYEQUE</v>
      </c>
      <c r="D1957" s="9" t="str">
        <f>+'Info ELECTRONORTE'!C1925</f>
        <v>CHICLAYO - LAMBAYEQUE</v>
      </c>
      <c r="E1957" s="9" t="str">
        <f>+'Info ELECTRONORTE'!D1925</f>
        <v>LAMBAYEQUE</v>
      </c>
      <c r="F1957" s="9" t="str">
        <f>+'Info ELECTRONORTE'!I1925</f>
        <v>Media Tension</v>
      </c>
      <c r="G1957" s="9">
        <f>+'Info ELECTRONORTE'!K1925</f>
        <v>13</v>
      </c>
      <c r="H1957" s="9" t="str">
        <f>+'Info ELECTRONORTE'!L1925</f>
        <v>Postes</v>
      </c>
      <c r="I1957" s="9" t="str">
        <f>+'Info ELECTRONORTE'!M1925</f>
        <v>Concreto</v>
      </c>
      <c r="J1957" s="9" t="str">
        <f>+'Info ELECTRONORTE'!N1925</f>
        <v>PPC19</v>
      </c>
      <c r="K1957" s="9" t="str">
        <f>+IF(B1957="MOD INV_2018","Según corresponda",VLOOKUP(J1957,SICODI!$G$3:$K$2404,2,FALSE))</f>
        <v>POSTE DE CONCRETO ARMADO DE 13/300/150/345</v>
      </c>
      <c r="L1957" s="142">
        <f t="shared" ref="L1957:L2020" si="79">+IF(K1957="Según corresponda","Según corresponda",VLOOKUP(K1957,$O$37:$P$49,2,FALSE))</f>
        <v>0.52</v>
      </c>
    </row>
    <row r="1958" spans="1:12" x14ac:dyDescent="0.25">
      <c r="A1958" s="53">
        <f>+'Info ELECTRONORTE'!A1926</f>
        <v>1922</v>
      </c>
      <c r="B1958" s="26" t="str">
        <f t="shared" ref="B1958:B2021" si="80">+IF(ISERROR(INDEX($B$8:$B$31,MATCH(J1958,$J$8:$J$31,0)))=TRUE,"MOD INV_2018",INDEX($B$8:$B$31,MATCH(J1958,$J$8:$J$31,0)))</f>
        <v>SICODI</v>
      </c>
      <c r="C1958" s="9" t="str">
        <f>+'Info ELECTRONORTE'!B1926</f>
        <v>LAMBAYEQUE</v>
      </c>
      <c r="D1958" s="9" t="str">
        <f>+'Info ELECTRONORTE'!C1926</f>
        <v>CHICLAYO - LAMBAYEQUE</v>
      </c>
      <c r="E1958" s="9" t="str">
        <f>+'Info ELECTRONORTE'!D1926</f>
        <v>LAMBAYEQUE</v>
      </c>
      <c r="F1958" s="9" t="str">
        <f>+'Info ELECTRONORTE'!I1926</f>
        <v>Media Tension</v>
      </c>
      <c r="G1958" s="9">
        <f>+'Info ELECTRONORTE'!K1926</f>
        <v>13</v>
      </c>
      <c r="H1958" s="9" t="str">
        <f>+'Info ELECTRONORTE'!L1926</f>
        <v>Postes</v>
      </c>
      <c r="I1958" s="9" t="str">
        <f>+'Info ELECTRONORTE'!M1926</f>
        <v>Concreto</v>
      </c>
      <c r="J1958" s="9" t="str">
        <f>+'Info ELECTRONORTE'!N1926</f>
        <v>PPC19</v>
      </c>
      <c r="K1958" s="9" t="str">
        <f>+IF(B1958="MOD INV_2018","Según corresponda",VLOOKUP(J1958,SICODI!$G$3:$K$2404,2,FALSE))</f>
        <v>POSTE DE CONCRETO ARMADO DE 13/300/150/345</v>
      </c>
      <c r="L1958" s="142">
        <f t="shared" si="79"/>
        <v>0.52</v>
      </c>
    </row>
    <row r="1959" spans="1:12" x14ac:dyDescent="0.25">
      <c r="A1959" s="53">
        <f>+'Info ELECTRONORTE'!A1927</f>
        <v>1923</v>
      </c>
      <c r="B1959" s="26" t="str">
        <f t="shared" si="80"/>
        <v>SICODI</v>
      </c>
      <c r="C1959" s="9" t="str">
        <f>+'Info ELECTRONORTE'!B1927</f>
        <v>LAMBAYEQUE</v>
      </c>
      <c r="D1959" s="9" t="str">
        <f>+'Info ELECTRONORTE'!C1927</f>
        <v>CHICLAYO - LAMBAYEQUE</v>
      </c>
      <c r="E1959" s="9" t="str">
        <f>+'Info ELECTRONORTE'!D1927</f>
        <v>LAMBAYEQUE</v>
      </c>
      <c r="F1959" s="9" t="str">
        <f>+'Info ELECTRONORTE'!I1927</f>
        <v>Media Tension</v>
      </c>
      <c r="G1959" s="9">
        <f>+'Info ELECTRONORTE'!K1927</f>
        <v>13</v>
      </c>
      <c r="H1959" s="9" t="str">
        <f>+'Info ELECTRONORTE'!L1927</f>
        <v>Postes</v>
      </c>
      <c r="I1959" s="9" t="str">
        <f>+'Info ELECTRONORTE'!M1927</f>
        <v>Concreto</v>
      </c>
      <c r="J1959" s="9" t="str">
        <f>+'Info ELECTRONORTE'!N1927</f>
        <v>PPC19</v>
      </c>
      <c r="K1959" s="9" t="str">
        <f>+IF(B1959="MOD INV_2018","Según corresponda",VLOOKUP(J1959,SICODI!$G$3:$K$2404,2,FALSE))</f>
        <v>POSTE DE CONCRETO ARMADO DE 13/300/150/345</v>
      </c>
      <c r="L1959" s="142">
        <f t="shared" si="79"/>
        <v>0.52</v>
      </c>
    </row>
    <row r="1960" spans="1:12" x14ac:dyDescent="0.25">
      <c r="A1960" s="53">
        <f>+'Info ELECTRONORTE'!A1928</f>
        <v>1924</v>
      </c>
      <c r="B1960" s="26" t="str">
        <f t="shared" si="80"/>
        <v>SICODI</v>
      </c>
      <c r="C1960" s="9" t="str">
        <f>+'Info ELECTRONORTE'!B1928</f>
        <v>LAMBAYEQUE</v>
      </c>
      <c r="D1960" s="9" t="str">
        <f>+'Info ELECTRONORTE'!C1928</f>
        <v>CHICLAYO - LAMBAYEQUE</v>
      </c>
      <c r="E1960" s="9" t="str">
        <f>+'Info ELECTRONORTE'!D1928</f>
        <v>LAMBAYEQUE</v>
      </c>
      <c r="F1960" s="9" t="str">
        <f>+'Info ELECTRONORTE'!I1928</f>
        <v>Media Tension</v>
      </c>
      <c r="G1960" s="9">
        <f>+'Info ELECTRONORTE'!K1928</f>
        <v>12</v>
      </c>
      <c r="H1960" s="9" t="str">
        <f>+'Info ELECTRONORTE'!L1928</f>
        <v>Postes</v>
      </c>
      <c r="I1960" s="9" t="str">
        <f>+'Info ELECTRONORTE'!M1928</f>
        <v>Concreto</v>
      </c>
      <c r="J1960" s="9" t="str">
        <f>+'Info ELECTRONORTE'!N1928</f>
        <v>PPC16</v>
      </c>
      <c r="K1960" s="9" t="str">
        <f>+IF(B1960="MOD INV_2018","Según corresponda",VLOOKUP(J1960,SICODI!$G$3:$K$2404,2,FALSE))</f>
        <v>POSTE DE CONCRETO ARMADO DE 12/300/150/330</v>
      </c>
      <c r="L1960" s="142">
        <f t="shared" si="79"/>
        <v>0.52</v>
      </c>
    </row>
    <row r="1961" spans="1:12" x14ac:dyDescent="0.25">
      <c r="A1961" s="53">
        <f>+'Info ELECTRONORTE'!A1929</f>
        <v>1925</v>
      </c>
      <c r="B1961" s="26" t="str">
        <f t="shared" si="80"/>
        <v>SICODI</v>
      </c>
      <c r="C1961" s="9" t="str">
        <f>+'Info ELECTRONORTE'!B1929</f>
        <v>LAMBAYEQUE</v>
      </c>
      <c r="D1961" s="9" t="str">
        <f>+'Info ELECTRONORTE'!C1929</f>
        <v>CHICLAYO - LAMBAYEQUE</v>
      </c>
      <c r="E1961" s="9" t="str">
        <f>+'Info ELECTRONORTE'!D1929</f>
        <v>LAMBAYEQUE</v>
      </c>
      <c r="F1961" s="9" t="str">
        <f>+'Info ELECTRONORTE'!I1929</f>
        <v>Media Tension</v>
      </c>
      <c r="G1961" s="9">
        <f>+'Info ELECTRONORTE'!K1929</f>
        <v>12</v>
      </c>
      <c r="H1961" s="9" t="str">
        <f>+'Info ELECTRONORTE'!L1929</f>
        <v>Postes</v>
      </c>
      <c r="I1961" s="9" t="str">
        <f>+'Info ELECTRONORTE'!M1929</f>
        <v>Concreto</v>
      </c>
      <c r="J1961" s="9" t="str">
        <f>+'Info ELECTRONORTE'!N1929</f>
        <v>PPC16</v>
      </c>
      <c r="K1961" s="9" t="str">
        <f>+IF(B1961="MOD INV_2018","Según corresponda",VLOOKUP(J1961,SICODI!$G$3:$K$2404,2,FALSE))</f>
        <v>POSTE DE CONCRETO ARMADO DE 12/300/150/330</v>
      </c>
      <c r="L1961" s="142">
        <f t="shared" si="79"/>
        <v>0.52</v>
      </c>
    </row>
    <row r="1962" spans="1:12" x14ac:dyDescent="0.25">
      <c r="A1962" s="53">
        <f>+'Info ELECTRONORTE'!A1930</f>
        <v>1926</v>
      </c>
      <c r="B1962" s="26" t="str">
        <f t="shared" si="80"/>
        <v>SICODI</v>
      </c>
      <c r="C1962" s="9" t="str">
        <f>+'Info ELECTRONORTE'!B1930</f>
        <v>LAMBAYEQUE</v>
      </c>
      <c r="D1962" s="9" t="str">
        <f>+'Info ELECTRONORTE'!C1930</f>
        <v>CHICLAYO - LAMBAYEQUE</v>
      </c>
      <c r="E1962" s="9" t="str">
        <f>+'Info ELECTRONORTE'!D1930</f>
        <v>LAMBAYEQUE</v>
      </c>
      <c r="F1962" s="9" t="str">
        <f>+'Info ELECTRONORTE'!I1930</f>
        <v>Media Tension</v>
      </c>
      <c r="G1962" s="9">
        <f>+'Info ELECTRONORTE'!K1930</f>
        <v>13</v>
      </c>
      <c r="H1962" s="9" t="str">
        <f>+'Info ELECTRONORTE'!L1930</f>
        <v>Postes</v>
      </c>
      <c r="I1962" s="9" t="str">
        <f>+'Info ELECTRONORTE'!M1930</f>
        <v>Concreto</v>
      </c>
      <c r="J1962" s="9" t="str">
        <f>+'Info ELECTRONORTE'!N1930</f>
        <v>PPC19</v>
      </c>
      <c r="K1962" s="9" t="str">
        <f>+IF(B1962="MOD INV_2018","Según corresponda",VLOOKUP(J1962,SICODI!$G$3:$K$2404,2,FALSE))</f>
        <v>POSTE DE CONCRETO ARMADO DE 13/300/150/345</v>
      </c>
      <c r="L1962" s="142">
        <f t="shared" si="79"/>
        <v>0.52</v>
      </c>
    </row>
    <row r="1963" spans="1:12" x14ac:dyDescent="0.25">
      <c r="A1963" s="53">
        <f>+'Info ELECTRONORTE'!A1931</f>
        <v>1927</v>
      </c>
      <c r="B1963" s="26" t="str">
        <f t="shared" si="80"/>
        <v>SICODI</v>
      </c>
      <c r="C1963" s="9" t="str">
        <f>+'Info ELECTRONORTE'!B1931</f>
        <v>LAMBAYEQUE</v>
      </c>
      <c r="D1963" s="9" t="str">
        <f>+'Info ELECTRONORTE'!C1931</f>
        <v>CHICLAYO - LAMBAYEQUE</v>
      </c>
      <c r="E1963" s="9" t="str">
        <f>+'Info ELECTRONORTE'!D1931</f>
        <v>LAMBAYEQUE</v>
      </c>
      <c r="F1963" s="9" t="str">
        <f>+'Info ELECTRONORTE'!I1931</f>
        <v>Media Tension</v>
      </c>
      <c r="G1963" s="9">
        <f>+'Info ELECTRONORTE'!K1931</f>
        <v>13</v>
      </c>
      <c r="H1963" s="9" t="str">
        <f>+'Info ELECTRONORTE'!L1931</f>
        <v>Postes</v>
      </c>
      <c r="I1963" s="9" t="str">
        <f>+'Info ELECTRONORTE'!M1931</f>
        <v>Concreto</v>
      </c>
      <c r="J1963" s="9" t="str">
        <f>+'Info ELECTRONORTE'!N1931</f>
        <v>PPC19</v>
      </c>
      <c r="K1963" s="9" t="str">
        <f>+IF(B1963="MOD INV_2018","Según corresponda",VLOOKUP(J1963,SICODI!$G$3:$K$2404,2,FALSE))</f>
        <v>POSTE DE CONCRETO ARMADO DE 13/300/150/345</v>
      </c>
      <c r="L1963" s="142">
        <f t="shared" si="79"/>
        <v>0.52</v>
      </c>
    </row>
    <row r="1964" spans="1:12" x14ac:dyDescent="0.25">
      <c r="A1964" s="53">
        <f>+'Info ELECTRONORTE'!A1932</f>
        <v>1928</v>
      </c>
      <c r="B1964" s="26" t="str">
        <f t="shared" si="80"/>
        <v>SICODI</v>
      </c>
      <c r="C1964" s="9" t="str">
        <f>+'Info ELECTRONORTE'!B1932</f>
        <v>LAMBAYEQUE</v>
      </c>
      <c r="D1964" s="9" t="str">
        <f>+'Info ELECTRONORTE'!C1932</f>
        <v>CHICLAYO - LAMBAYEQUE</v>
      </c>
      <c r="E1964" s="9" t="str">
        <f>+'Info ELECTRONORTE'!D1932</f>
        <v>LAMBAYEQUE</v>
      </c>
      <c r="F1964" s="9" t="str">
        <f>+'Info ELECTRONORTE'!I1932</f>
        <v>Media Tension</v>
      </c>
      <c r="G1964" s="9">
        <f>+'Info ELECTRONORTE'!K1932</f>
        <v>13</v>
      </c>
      <c r="H1964" s="9" t="str">
        <f>+'Info ELECTRONORTE'!L1932</f>
        <v>Postes</v>
      </c>
      <c r="I1964" s="9" t="str">
        <f>+'Info ELECTRONORTE'!M1932</f>
        <v>Concreto</v>
      </c>
      <c r="J1964" s="9" t="str">
        <f>+'Info ELECTRONORTE'!N1932</f>
        <v>PPC19</v>
      </c>
      <c r="K1964" s="9" t="str">
        <f>+IF(B1964="MOD INV_2018","Según corresponda",VLOOKUP(J1964,SICODI!$G$3:$K$2404,2,FALSE))</f>
        <v>POSTE DE CONCRETO ARMADO DE 13/300/150/345</v>
      </c>
      <c r="L1964" s="142">
        <f t="shared" si="79"/>
        <v>0.52</v>
      </c>
    </row>
    <row r="1965" spans="1:12" x14ac:dyDescent="0.25">
      <c r="A1965" s="53">
        <f>+'Info ELECTRONORTE'!A1933</f>
        <v>1929</v>
      </c>
      <c r="B1965" s="26" t="str">
        <f t="shared" si="80"/>
        <v>SICODI</v>
      </c>
      <c r="C1965" s="9" t="str">
        <f>+'Info ELECTRONORTE'!B1933</f>
        <v>LAMBAYEQUE</v>
      </c>
      <c r="D1965" s="9" t="str">
        <f>+'Info ELECTRONORTE'!C1933</f>
        <v>CHICLAYO - LAMBAYEQUE</v>
      </c>
      <c r="E1965" s="9" t="str">
        <f>+'Info ELECTRONORTE'!D1933</f>
        <v>LAMBAYEQUE</v>
      </c>
      <c r="F1965" s="9" t="str">
        <f>+'Info ELECTRONORTE'!I1933</f>
        <v>Media Tension</v>
      </c>
      <c r="G1965" s="9">
        <f>+'Info ELECTRONORTE'!K1933</f>
        <v>12</v>
      </c>
      <c r="H1965" s="9" t="str">
        <f>+'Info ELECTRONORTE'!L1933</f>
        <v>Postes</v>
      </c>
      <c r="I1965" s="9" t="str">
        <f>+'Info ELECTRONORTE'!M1933</f>
        <v>Concreto</v>
      </c>
      <c r="J1965" s="9" t="str">
        <f>+'Info ELECTRONORTE'!N1933</f>
        <v>PPC16</v>
      </c>
      <c r="K1965" s="9" t="str">
        <f>+IF(B1965="MOD INV_2018","Según corresponda",VLOOKUP(J1965,SICODI!$G$3:$K$2404,2,FALSE))</f>
        <v>POSTE DE CONCRETO ARMADO DE 12/300/150/330</v>
      </c>
      <c r="L1965" s="142">
        <f t="shared" si="79"/>
        <v>0.52</v>
      </c>
    </row>
    <row r="1966" spans="1:12" x14ac:dyDescent="0.25">
      <c r="A1966" s="53">
        <f>+'Info ELECTRONORTE'!A1934</f>
        <v>1930</v>
      </c>
      <c r="B1966" s="26" t="str">
        <f t="shared" si="80"/>
        <v>SICODI</v>
      </c>
      <c r="C1966" s="9" t="str">
        <f>+'Info ELECTRONORTE'!B1934</f>
        <v>LAMBAYEQUE</v>
      </c>
      <c r="D1966" s="9" t="str">
        <f>+'Info ELECTRONORTE'!C1934</f>
        <v>CHICLAYO - LAMBAYEQUE</v>
      </c>
      <c r="E1966" s="9" t="str">
        <f>+'Info ELECTRONORTE'!D1934</f>
        <v>LAMBAYEQUE</v>
      </c>
      <c r="F1966" s="9" t="str">
        <f>+'Info ELECTRONORTE'!I1934</f>
        <v>Media Tension</v>
      </c>
      <c r="G1966" s="9">
        <f>+'Info ELECTRONORTE'!K1934</f>
        <v>12</v>
      </c>
      <c r="H1966" s="9" t="str">
        <f>+'Info ELECTRONORTE'!L1934</f>
        <v>Postes</v>
      </c>
      <c r="I1966" s="9" t="str">
        <f>+'Info ELECTRONORTE'!M1934</f>
        <v>Concreto</v>
      </c>
      <c r="J1966" s="9" t="str">
        <f>+'Info ELECTRONORTE'!N1934</f>
        <v>PPC16</v>
      </c>
      <c r="K1966" s="9" t="str">
        <f>+IF(B1966="MOD INV_2018","Según corresponda",VLOOKUP(J1966,SICODI!$G$3:$K$2404,2,FALSE))</f>
        <v>POSTE DE CONCRETO ARMADO DE 12/300/150/330</v>
      </c>
      <c r="L1966" s="142">
        <f t="shared" si="79"/>
        <v>0.52</v>
      </c>
    </row>
    <row r="1967" spans="1:12" x14ac:dyDescent="0.25">
      <c r="A1967" s="53">
        <f>+'Info ELECTRONORTE'!A1935</f>
        <v>1931</v>
      </c>
      <c r="B1967" s="26" t="str">
        <f t="shared" si="80"/>
        <v>SICODI</v>
      </c>
      <c r="C1967" s="9" t="str">
        <f>+'Info ELECTRONORTE'!B1935</f>
        <v>LAMBAYEQUE</v>
      </c>
      <c r="D1967" s="9" t="str">
        <f>+'Info ELECTRONORTE'!C1935</f>
        <v>CHICLAYO - LAMBAYEQUE</v>
      </c>
      <c r="E1967" s="9" t="str">
        <f>+'Info ELECTRONORTE'!D1935</f>
        <v>LAMBAYEQUE</v>
      </c>
      <c r="F1967" s="9" t="str">
        <f>+'Info ELECTRONORTE'!I1935</f>
        <v>Media Tension</v>
      </c>
      <c r="G1967" s="9">
        <f>+'Info ELECTRONORTE'!K1935</f>
        <v>13</v>
      </c>
      <c r="H1967" s="9" t="str">
        <f>+'Info ELECTRONORTE'!L1935</f>
        <v>Postes</v>
      </c>
      <c r="I1967" s="9" t="str">
        <f>+'Info ELECTRONORTE'!M1935</f>
        <v>Concreto</v>
      </c>
      <c r="J1967" s="9" t="str">
        <f>+'Info ELECTRONORTE'!N1935</f>
        <v>PPC19</v>
      </c>
      <c r="K1967" s="9" t="str">
        <f>+IF(B1967="MOD INV_2018","Según corresponda",VLOOKUP(J1967,SICODI!$G$3:$K$2404,2,FALSE))</f>
        <v>POSTE DE CONCRETO ARMADO DE 13/300/150/345</v>
      </c>
      <c r="L1967" s="142">
        <f t="shared" si="79"/>
        <v>0.52</v>
      </c>
    </row>
    <row r="1968" spans="1:12" x14ac:dyDescent="0.25">
      <c r="A1968" s="53">
        <f>+'Info ELECTRONORTE'!A1936</f>
        <v>1932</v>
      </c>
      <c r="B1968" s="26" t="str">
        <f t="shared" si="80"/>
        <v>SICODI</v>
      </c>
      <c r="C1968" s="9" t="str">
        <f>+'Info ELECTRONORTE'!B1936</f>
        <v>LAMBAYEQUE</v>
      </c>
      <c r="D1968" s="9" t="str">
        <f>+'Info ELECTRONORTE'!C1936</f>
        <v>CHICLAYO - LAMBAYEQUE</v>
      </c>
      <c r="E1968" s="9" t="str">
        <f>+'Info ELECTRONORTE'!D1936</f>
        <v>LAMBAYEQUE</v>
      </c>
      <c r="F1968" s="9" t="str">
        <f>+'Info ELECTRONORTE'!I1936</f>
        <v>Media Tension</v>
      </c>
      <c r="G1968" s="9">
        <f>+'Info ELECTRONORTE'!K1936</f>
        <v>13</v>
      </c>
      <c r="H1968" s="9" t="str">
        <f>+'Info ELECTRONORTE'!L1936</f>
        <v>Postes</v>
      </c>
      <c r="I1968" s="9" t="str">
        <f>+'Info ELECTRONORTE'!M1936</f>
        <v>Concreto</v>
      </c>
      <c r="J1968" s="9" t="str">
        <f>+'Info ELECTRONORTE'!N1936</f>
        <v>PPC19</v>
      </c>
      <c r="K1968" s="9" t="str">
        <f>+IF(B1968="MOD INV_2018","Según corresponda",VLOOKUP(J1968,SICODI!$G$3:$K$2404,2,FALSE))</f>
        <v>POSTE DE CONCRETO ARMADO DE 13/300/150/345</v>
      </c>
      <c r="L1968" s="142">
        <f t="shared" si="79"/>
        <v>0.52</v>
      </c>
    </row>
    <row r="1969" spans="1:12" x14ac:dyDescent="0.25">
      <c r="A1969" s="53">
        <f>+'Info ELECTRONORTE'!A1937</f>
        <v>1933</v>
      </c>
      <c r="B1969" s="26" t="str">
        <f t="shared" si="80"/>
        <v>SICODI</v>
      </c>
      <c r="C1969" s="9" t="str">
        <f>+'Info ELECTRONORTE'!B1937</f>
        <v>LAMBAYEQUE</v>
      </c>
      <c r="D1969" s="9" t="str">
        <f>+'Info ELECTRONORTE'!C1937</f>
        <v>CHICLAYO - LAMBAYEQUE</v>
      </c>
      <c r="E1969" s="9" t="str">
        <f>+'Info ELECTRONORTE'!D1937</f>
        <v>LAMBAYEQUE</v>
      </c>
      <c r="F1969" s="9" t="str">
        <f>+'Info ELECTRONORTE'!I1937</f>
        <v>Media Tension</v>
      </c>
      <c r="G1969" s="9">
        <f>+'Info ELECTRONORTE'!K1937</f>
        <v>13</v>
      </c>
      <c r="H1969" s="9" t="str">
        <f>+'Info ELECTRONORTE'!L1937</f>
        <v>Postes</v>
      </c>
      <c r="I1969" s="9" t="str">
        <f>+'Info ELECTRONORTE'!M1937</f>
        <v>Concreto</v>
      </c>
      <c r="J1969" s="9" t="str">
        <f>+'Info ELECTRONORTE'!N1937</f>
        <v>PPC19</v>
      </c>
      <c r="K1969" s="9" t="str">
        <f>+IF(B1969="MOD INV_2018","Según corresponda",VLOOKUP(J1969,SICODI!$G$3:$K$2404,2,FALSE))</f>
        <v>POSTE DE CONCRETO ARMADO DE 13/300/150/345</v>
      </c>
      <c r="L1969" s="142">
        <f t="shared" si="79"/>
        <v>0.52</v>
      </c>
    </row>
    <row r="1970" spans="1:12" x14ac:dyDescent="0.25">
      <c r="A1970" s="53">
        <f>+'Info ELECTRONORTE'!A1938</f>
        <v>1934</v>
      </c>
      <c r="B1970" s="26" t="str">
        <f t="shared" si="80"/>
        <v>SICODI</v>
      </c>
      <c r="C1970" s="9" t="str">
        <f>+'Info ELECTRONORTE'!B1938</f>
        <v>LAMBAYEQUE</v>
      </c>
      <c r="D1970" s="9" t="str">
        <f>+'Info ELECTRONORTE'!C1938</f>
        <v>CHICLAYO - LAMBAYEQUE</v>
      </c>
      <c r="E1970" s="9" t="str">
        <f>+'Info ELECTRONORTE'!D1938</f>
        <v>LAMBAYEQUE</v>
      </c>
      <c r="F1970" s="9" t="str">
        <f>+'Info ELECTRONORTE'!I1938</f>
        <v>Media Tension</v>
      </c>
      <c r="G1970" s="9">
        <f>+'Info ELECTRONORTE'!K1938</f>
        <v>13</v>
      </c>
      <c r="H1970" s="9" t="str">
        <f>+'Info ELECTRONORTE'!L1938</f>
        <v>Postes</v>
      </c>
      <c r="I1970" s="9" t="str">
        <f>+'Info ELECTRONORTE'!M1938</f>
        <v>Concreto</v>
      </c>
      <c r="J1970" s="9" t="str">
        <f>+'Info ELECTRONORTE'!N1938</f>
        <v>PPC19</v>
      </c>
      <c r="K1970" s="9" t="str">
        <f>+IF(B1970="MOD INV_2018","Según corresponda",VLOOKUP(J1970,SICODI!$G$3:$K$2404,2,FALSE))</f>
        <v>POSTE DE CONCRETO ARMADO DE 13/300/150/345</v>
      </c>
      <c r="L1970" s="142">
        <f t="shared" si="79"/>
        <v>0.52</v>
      </c>
    </row>
    <row r="1971" spans="1:12" x14ac:dyDescent="0.25">
      <c r="A1971" s="53">
        <f>+'Info ELECTRONORTE'!A1939</f>
        <v>1935</v>
      </c>
      <c r="B1971" s="26" t="str">
        <f t="shared" si="80"/>
        <v>SICODI</v>
      </c>
      <c r="C1971" s="9" t="str">
        <f>+'Info ELECTRONORTE'!B1939</f>
        <v>LAMBAYEQUE</v>
      </c>
      <c r="D1971" s="9" t="str">
        <f>+'Info ELECTRONORTE'!C1939</f>
        <v>CHICLAYO - LAMBAYEQUE</v>
      </c>
      <c r="E1971" s="9" t="str">
        <f>+'Info ELECTRONORTE'!D1939</f>
        <v>LAMBAYEQUE</v>
      </c>
      <c r="F1971" s="9" t="str">
        <f>+'Info ELECTRONORTE'!I1939</f>
        <v>Media Tension</v>
      </c>
      <c r="G1971" s="9">
        <f>+'Info ELECTRONORTE'!K1939</f>
        <v>12</v>
      </c>
      <c r="H1971" s="9" t="str">
        <f>+'Info ELECTRONORTE'!L1939</f>
        <v>Postes</v>
      </c>
      <c r="I1971" s="9" t="str">
        <f>+'Info ELECTRONORTE'!M1939</f>
        <v>Concreto</v>
      </c>
      <c r="J1971" s="9" t="str">
        <f>+'Info ELECTRONORTE'!N1939</f>
        <v>PPC16</v>
      </c>
      <c r="K1971" s="9" t="str">
        <f>+IF(B1971="MOD INV_2018","Según corresponda",VLOOKUP(J1971,SICODI!$G$3:$K$2404,2,FALSE))</f>
        <v>POSTE DE CONCRETO ARMADO DE 12/300/150/330</v>
      </c>
      <c r="L1971" s="142">
        <f t="shared" si="79"/>
        <v>0.52</v>
      </c>
    </row>
    <row r="1972" spans="1:12" x14ac:dyDescent="0.25">
      <c r="A1972" s="53">
        <f>+'Info ELECTRONORTE'!A1940</f>
        <v>1936</v>
      </c>
      <c r="B1972" s="26" t="str">
        <f t="shared" si="80"/>
        <v>SICODI</v>
      </c>
      <c r="C1972" s="9" t="str">
        <f>+'Info ELECTRONORTE'!B1940</f>
        <v>LAMBAYEQUE</v>
      </c>
      <c r="D1972" s="9" t="str">
        <f>+'Info ELECTRONORTE'!C1940</f>
        <v>CHICLAYO - LAMBAYEQUE</v>
      </c>
      <c r="E1972" s="9" t="str">
        <f>+'Info ELECTRONORTE'!D1940</f>
        <v>LAMBAYEQUE</v>
      </c>
      <c r="F1972" s="9" t="str">
        <f>+'Info ELECTRONORTE'!I1940</f>
        <v>Media Tension</v>
      </c>
      <c r="G1972" s="9">
        <f>+'Info ELECTRONORTE'!K1940</f>
        <v>13</v>
      </c>
      <c r="H1972" s="9" t="str">
        <f>+'Info ELECTRONORTE'!L1940</f>
        <v>Postes</v>
      </c>
      <c r="I1972" s="9" t="str">
        <f>+'Info ELECTRONORTE'!M1940</f>
        <v>Concreto</v>
      </c>
      <c r="J1972" s="9" t="str">
        <f>+'Info ELECTRONORTE'!N1940</f>
        <v>PPC19</v>
      </c>
      <c r="K1972" s="9" t="str">
        <f>+IF(B1972="MOD INV_2018","Según corresponda",VLOOKUP(J1972,SICODI!$G$3:$K$2404,2,FALSE))</f>
        <v>POSTE DE CONCRETO ARMADO DE 13/300/150/345</v>
      </c>
      <c r="L1972" s="142">
        <f t="shared" si="79"/>
        <v>0.52</v>
      </c>
    </row>
    <row r="1973" spans="1:12" x14ac:dyDescent="0.25">
      <c r="A1973" s="53">
        <f>+'Info ELECTRONORTE'!A1941</f>
        <v>1937</v>
      </c>
      <c r="B1973" s="26" t="str">
        <f t="shared" si="80"/>
        <v>SICODI</v>
      </c>
      <c r="C1973" s="9" t="str">
        <f>+'Info ELECTRONORTE'!B1941</f>
        <v>LAMBAYEQUE</v>
      </c>
      <c r="D1973" s="9" t="str">
        <f>+'Info ELECTRONORTE'!C1941</f>
        <v>CHICLAYO - LAMBAYEQUE</v>
      </c>
      <c r="E1973" s="9" t="str">
        <f>+'Info ELECTRONORTE'!D1941</f>
        <v>LAMBAYEQUE</v>
      </c>
      <c r="F1973" s="9" t="str">
        <f>+'Info ELECTRONORTE'!I1941</f>
        <v>Media Tension</v>
      </c>
      <c r="G1973" s="9">
        <f>+'Info ELECTRONORTE'!K1941</f>
        <v>13</v>
      </c>
      <c r="H1973" s="9" t="str">
        <f>+'Info ELECTRONORTE'!L1941</f>
        <v>Postes</v>
      </c>
      <c r="I1973" s="9" t="str">
        <f>+'Info ELECTRONORTE'!M1941</f>
        <v>Concreto</v>
      </c>
      <c r="J1973" s="9" t="str">
        <f>+'Info ELECTRONORTE'!N1941</f>
        <v>PPC19</v>
      </c>
      <c r="K1973" s="9" t="str">
        <f>+IF(B1973="MOD INV_2018","Según corresponda",VLOOKUP(J1973,SICODI!$G$3:$K$2404,2,FALSE))</f>
        <v>POSTE DE CONCRETO ARMADO DE 13/300/150/345</v>
      </c>
      <c r="L1973" s="142">
        <f t="shared" si="79"/>
        <v>0.52</v>
      </c>
    </row>
    <row r="1974" spans="1:12" x14ac:dyDescent="0.25">
      <c r="A1974" s="53">
        <f>+'Info ELECTRONORTE'!A1942</f>
        <v>1938</v>
      </c>
      <c r="B1974" s="26" t="str">
        <f t="shared" si="80"/>
        <v>SICODI</v>
      </c>
      <c r="C1974" s="9" t="str">
        <f>+'Info ELECTRONORTE'!B1942</f>
        <v>LAMBAYEQUE</v>
      </c>
      <c r="D1974" s="9" t="str">
        <f>+'Info ELECTRONORTE'!C1942</f>
        <v>CHICLAYO - LAMBAYEQUE</v>
      </c>
      <c r="E1974" s="9" t="str">
        <f>+'Info ELECTRONORTE'!D1942</f>
        <v>LAMBAYEQUE</v>
      </c>
      <c r="F1974" s="9" t="str">
        <f>+'Info ELECTRONORTE'!I1942</f>
        <v>Media Tension</v>
      </c>
      <c r="G1974" s="9">
        <f>+'Info ELECTRONORTE'!K1942</f>
        <v>13</v>
      </c>
      <c r="H1974" s="9" t="str">
        <f>+'Info ELECTRONORTE'!L1942</f>
        <v>Postes</v>
      </c>
      <c r="I1974" s="9" t="str">
        <f>+'Info ELECTRONORTE'!M1942</f>
        <v>Concreto</v>
      </c>
      <c r="J1974" s="9" t="str">
        <f>+'Info ELECTRONORTE'!N1942</f>
        <v>PPC19</v>
      </c>
      <c r="K1974" s="9" t="str">
        <f>+IF(B1974="MOD INV_2018","Según corresponda",VLOOKUP(J1974,SICODI!$G$3:$K$2404,2,FALSE))</f>
        <v>POSTE DE CONCRETO ARMADO DE 13/300/150/345</v>
      </c>
      <c r="L1974" s="142">
        <f t="shared" si="79"/>
        <v>0.52</v>
      </c>
    </row>
    <row r="1975" spans="1:12" x14ac:dyDescent="0.25">
      <c r="A1975" s="53">
        <f>+'Info ELECTRONORTE'!A1943</f>
        <v>1939</v>
      </c>
      <c r="B1975" s="26" t="str">
        <f t="shared" si="80"/>
        <v>SICODI</v>
      </c>
      <c r="C1975" s="9" t="str">
        <f>+'Info ELECTRONORTE'!B1943</f>
        <v>LAMBAYEQUE</v>
      </c>
      <c r="D1975" s="9" t="str">
        <f>+'Info ELECTRONORTE'!C1943</f>
        <v>CHICLAYO - LAMBAYEQUE</v>
      </c>
      <c r="E1975" s="9" t="str">
        <f>+'Info ELECTRONORTE'!D1943</f>
        <v>LAMBAYEQUE</v>
      </c>
      <c r="F1975" s="9" t="str">
        <f>+'Info ELECTRONORTE'!I1943</f>
        <v>Media Tension</v>
      </c>
      <c r="G1975" s="9">
        <f>+'Info ELECTRONORTE'!K1943</f>
        <v>13</v>
      </c>
      <c r="H1975" s="9" t="str">
        <f>+'Info ELECTRONORTE'!L1943</f>
        <v>Postes</v>
      </c>
      <c r="I1975" s="9" t="str">
        <f>+'Info ELECTRONORTE'!M1943</f>
        <v>Concreto</v>
      </c>
      <c r="J1975" s="9" t="str">
        <f>+'Info ELECTRONORTE'!N1943</f>
        <v>PPC19</v>
      </c>
      <c r="K1975" s="9" t="str">
        <f>+IF(B1975="MOD INV_2018","Según corresponda",VLOOKUP(J1975,SICODI!$G$3:$K$2404,2,FALSE))</f>
        <v>POSTE DE CONCRETO ARMADO DE 13/300/150/345</v>
      </c>
      <c r="L1975" s="142">
        <f t="shared" si="79"/>
        <v>0.52</v>
      </c>
    </row>
    <row r="1976" spans="1:12" x14ac:dyDescent="0.25">
      <c r="A1976" s="53">
        <f>+'Info ELECTRONORTE'!A1944</f>
        <v>1940</v>
      </c>
      <c r="B1976" s="26" t="str">
        <f t="shared" si="80"/>
        <v>SICODI</v>
      </c>
      <c r="C1976" s="9" t="str">
        <f>+'Info ELECTRONORTE'!B1944</f>
        <v>LAMBAYEQUE</v>
      </c>
      <c r="D1976" s="9" t="str">
        <f>+'Info ELECTRONORTE'!C1944</f>
        <v>CHICLAYO - LAMBAYEQUE</v>
      </c>
      <c r="E1976" s="9" t="str">
        <f>+'Info ELECTRONORTE'!D1944</f>
        <v>LAMBAYEQUE</v>
      </c>
      <c r="F1976" s="9" t="str">
        <f>+'Info ELECTRONORTE'!I1944</f>
        <v>Media Tension</v>
      </c>
      <c r="G1976" s="9">
        <f>+'Info ELECTRONORTE'!K1944</f>
        <v>13</v>
      </c>
      <c r="H1976" s="9" t="str">
        <f>+'Info ELECTRONORTE'!L1944</f>
        <v>Postes</v>
      </c>
      <c r="I1976" s="9" t="str">
        <f>+'Info ELECTRONORTE'!M1944</f>
        <v>Concreto</v>
      </c>
      <c r="J1976" s="9" t="str">
        <f>+'Info ELECTRONORTE'!N1944</f>
        <v>PPC19</v>
      </c>
      <c r="K1976" s="9" t="str">
        <f>+IF(B1976="MOD INV_2018","Según corresponda",VLOOKUP(J1976,SICODI!$G$3:$K$2404,2,FALSE))</f>
        <v>POSTE DE CONCRETO ARMADO DE 13/300/150/345</v>
      </c>
      <c r="L1976" s="142">
        <f t="shared" si="79"/>
        <v>0.52</v>
      </c>
    </row>
    <row r="1977" spans="1:12" x14ac:dyDescent="0.25">
      <c r="A1977" s="53">
        <f>+'Info ELECTRONORTE'!A1945</f>
        <v>1941</v>
      </c>
      <c r="B1977" s="26" t="str">
        <f t="shared" si="80"/>
        <v>SICODI</v>
      </c>
      <c r="C1977" s="9" t="str">
        <f>+'Info ELECTRONORTE'!B1945</f>
        <v>LAMBAYEQUE</v>
      </c>
      <c r="D1977" s="9" t="str">
        <f>+'Info ELECTRONORTE'!C1945</f>
        <v>CHICLAYO - LAMBAYEQUE</v>
      </c>
      <c r="E1977" s="9" t="str">
        <f>+'Info ELECTRONORTE'!D1945</f>
        <v>LAMBAYEQUE</v>
      </c>
      <c r="F1977" s="9" t="str">
        <f>+'Info ELECTRONORTE'!I1945</f>
        <v>Media Tension</v>
      </c>
      <c r="G1977" s="9">
        <f>+'Info ELECTRONORTE'!K1945</f>
        <v>13</v>
      </c>
      <c r="H1977" s="9" t="str">
        <f>+'Info ELECTRONORTE'!L1945</f>
        <v>Postes</v>
      </c>
      <c r="I1977" s="9" t="str">
        <f>+'Info ELECTRONORTE'!M1945</f>
        <v>Concreto</v>
      </c>
      <c r="J1977" s="9" t="str">
        <f>+'Info ELECTRONORTE'!N1945</f>
        <v>PPC19</v>
      </c>
      <c r="K1977" s="9" t="str">
        <f>+IF(B1977="MOD INV_2018","Según corresponda",VLOOKUP(J1977,SICODI!$G$3:$K$2404,2,FALSE))</f>
        <v>POSTE DE CONCRETO ARMADO DE 13/300/150/345</v>
      </c>
      <c r="L1977" s="142">
        <f t="shared" si="79"/>
        <v>0.52</v>
      </c>
    </row>
    <row r="1978" spans="1:12" x14ac:dyDescent="0.25">
      <c r="A1978" s="53">
        <f>+'Info ELECTRONORTE'!A1946</f>
        <v>1942</v>
      </c>
      <c r="B1978" s="26" t="str">
        <f t="shared" si="80"/>
        <v>SICODI</v>
      </c>
      <c r="C1978" s="9" t="str">
        <f>+'Info ELECTRONORTE'!B1946</f>
        <v>LAMBAYEQUE</v>
      </c>
      <c r="D1978" s="9" t="str">
        <f>+'Info ELECTRONORTE'!C1946</f>
        <v>CHICLAYO - LAMBAYEQUE</v>
      </c>
      <c r="E1978" s="9" t="str">
        <f>+'Info ELECTRONORTE'!D1946</f>
        <v>LAMBAYEQUE</v>
      </c>
      <c r="F1978" s="9" t="str">
        <f>+'Info ELECTRONORTE'!I1946</f>
        <v>Media Tension</v>
      </c>
      <c r="G1978" s="9">
        <f>+'Info ELECTRONORTE'!K1946</f>
        <v>13</v>
      </c>
      <c r="H1978" s="9" t="str">
        <f>+'Info ELECTRONORTE'!L1946</f>
        <v>Postes</v>
      </c>
      <c r="I1978" s="9" t="str">
        <f>+'Info ELECTRONORTE'!M1946</f>
        <v>Concreto</v>
      </c>
      <c r="J1978" s="9" t="str">
        <f>+'Info ELECTRONORTE'!N1946</f>
        <v>PPC19</v>
      </c>
      <c r="K1978" s="9" t="str">
        <f>+IF(B1978="MOD INV_2018","Según corresponda",VLOOKUP(J1978,SICODI!$G$3:$K$2404,2,FALSE))</f>
        <v>POSTE DE CONCRETO ARMADO DE 13/300/150/345</v>
      </c>
      <c r="L1978" s="142">
        <f t="shared" si="79"/>
        <v>0.52</v>
      </c>
    </row>
    <row r="1979" spans="1:12" x14ac:dyDescent="0.25">
      <c r="A1979" s="53">
        <f>+'Info ELECTRONORTE'!A1947</f>
        <v>1943</v>
      </c>
      <c r="B1979" s="26" t="str">
        <f t="shared" si="80"/>
        <v>SICODI</v>
      </c>
      <c r="C1979" s="9" t="str">
        <f>+'Info ELECTRONORTE'!B1947</f>
        <v>LAMBAYEQUE</v>
      </c>
      <c r="D1979" s="9" t="str">
        <f>+'Info ELECTRONORTE'!C1947</f>
        <v>CHICLAYO - LAMBAYEQUE</v>
      </c>
      <c r="E1979" s="9" t="str">
        <f>+'Info ELECTRONORTE'!D1947</f>
        <v>LAMBAYEQUE</v>
      </c>
      <c r="F1979" s="9" t="str">
        <f>+'Info ELECTRONORTE'!I1947</f>
        <v>Media Tension</v>
      </c>
      <c r="G1979" s="9">
        <f>+'Info ELECTRONORTE'!K1947</f>
        <v>13</v>
      </c>
      <c r="H1979" s="9" t="str">
        <f>+'Info ELECTRONORTE'!L1947</f>
        <v>Postes</v>
      </c>
      <c r="I1979" s="9" t="str">
        <f>+'Info ELECTRONORTE'!M1947</f>
        <v>Concreto</v>
      </c>
      <c r="J1979" s="9" t="str">
        <f>+'Info ELECTRONORTE'!N1947</f>
        <v>PPC19</v>
      </c>
      <c r="K1979" s="9" t="str">
        <f>+IF(B1979="MOD INV_2018","Según corresponda",VLOOKUP(J1979,SICODI!$G$3:$K$2404,2,FALSE))</f>
        <v>POSTE DE CONCRETO ARMADO DE 13/300/150/345</v>
      </c>
      <c r="L1979" s="142">
        <f t="shared" si="79"/>
        <v>0.52</v>
      </c>
    </row>
    <row r="1980" spans="1:12" x14ac:dyDescent="0.25">
      <c r="A1980" s="53">
        <f>+'Info ELECTRONORTE'!A1948</f>
        <v>1944</v>
      </c>
      <c r="B1980" s="26" t="str">
        <f t="shared" si="80"/>
        <v>SICODI</v>
      </c>
      <c r="C1980" s="9" t="str">
        <f>+'Info ELECTRONORTE'!B1948</f>
        <v>LAMBAYEQUE</v>
      </c>
      <c r="D1980" s="9" t="str">
        <f>+'Info ELECTRONORTE'!C1948</f>
        <v>CHICLAYO - LAMBAYEQUE</v>
      </c>
      <c r="E1980" s="9" t="str">
        <f>+'Info ELECTRONORTE'!D1948</f>
        <v>LAMBAYEQUE</v>
      </c>
      <c r="F1980" s="9" t="str">
        <f>+'Info ELECTRONORTE'!I1948</f>
        <v>Media Tension</v>
      </c>
      <c r="G1980" s="9">
        <f>+'Info ELECTRONORTE'!K1948</f>
        <v>13</v>
      </c>
      <c r="H1980" s="9" t="str">
        <f>+'Info ELECTRONORTE'!L1948</f>
        <v>Postes</v>
      </c>
      <c r="I1980" s="9" t="str">
        <f>+'Info ELECTRONORTE'!M1948</f>
        <v>Concreto</v>
      </c>
      <c r="J1980" s="9" t="str">
        <f>+'Info ELECTRONORTE'!N1948</f>
        <v>PPC19</v>
      </c>
      <c r="K1980" s="9" t="str">
        <f>+IF(B1980="MOD INV_2018","Según corresponda",VLOOKUP(J1980,SICODI!$G$3:$K$2404,2,FALSE))</f>
        <v>POSTE DE CONCRETO ARMADO DE 13/300/150/345</v>
      </c>
      <c r="L1980" s="142">
        <f t="shared" si="79"/>
        <v>0.52</v>
      </c>
    </row>
    <row r="1981" spans="1:12" x14ac:dyDescent="0.25">
      <c r="A1981" s="53">
        <f>+'Info ELECTRONORTE'!A1949</f>
        <v>1945</v>
      </c>
      <c r="B1981" s="26" t="str">
        <f t="shared" si="80"/>
        <v>SICODI</v>
      </c>
      <c r="C1981" s="9" t="str">
        <f>+'Info ELECTRONORTE'!B1949</f>
        <v>LAMBAYEQUE</v>
      </c>
      <c r="D1981" s="9" t="str">
        <f>+'Info ELECTRONORTE'!C1949</f>
        <v>CHICLAYO - LAMBAYEQUE</v>
      </c>
      <c r="E1981" s="9" t="str">
        <f>+'Info ELECTRONORTE'!D1949</f>
        <v>LAMBAYEQUE</v>
      </c>
      <c r="F1981" s="9" t="str">
        <f>+'Info ELECTRONORTE'!I1949</f>
        <v>Media Tension</v>
      </c>
      <c r="G1981" s="9">
        <f>+'Info ELECTRONORTE'!K1949</f>
        <v>13</v>
      </c>
      <c r="H1981" s="9" t="str">
        <f>+'Info ELECTRONORTE'!L1949</f>
        <v>Postes</v>
      </c>
      <c r="I1981" s="9" t="str">
        <f>+'Info ELECTRONORTE'!M1949</f>
        <v>Concreto</v>
      </c>
      <c r="J1981" s="9" t="str">
        <f>+'Info ELECTRONORTE'!N1949</f>
        <v>PPC19</v>
      </c>
      <c r="K1981" s="9" t="str">
        <f>+IF(B1981="MOD INV_2018","Según corresponda",VLOOKUP(J1981,SICODI!$G$3:$K$2404,2,FALSE))</f>
        <v>POSTE DE CONCRETO ARMADO DE 13/300/150/345</v>
      </c>
      <c r="L1981" s="142">
        <f t="shared" si="79"/>
        <v>0.52</v>
      </c>
    </row>
    <row r="1982" spans="1:12" x14ac:dyDescent="0.25">
      <c r="A1982" s="53">
        <f>+'Info ELECTRONORTE'!A1950</f>
        <v>1946</v>
      </c>
      <c r="B1982" s="26" t="str">
        <f t="shared" si="80"/>
        <v>SICODI</v>
      </c>
      <c r="C1982" s="9" t="str">
        <f>+'Info ELECTRONORTE'!B1950</f>
        <v>LAMBAYEQUE</v>
      </c>
      <c r="D1982" s="9" t="str">
        <f>+'Info ELECTRONORTE'!C1950</f>
        <v>CHICLAYO - LAMBAYEQUE</v>
      </c>
      <c r="E1982" s="9" t="str">
        <f>+'Info ELECTRONORTE'!D1950</f>
        <v>LAMBAYEQUE</v>
      </c>
      <c r="F1982" s="9" t="str">
        <f>+'Info ELECTRONORTE'!I1950</f>
        <v>Media Tension</v>
      </c>
      <c r="G1982" s="9">
        <f>+'Info ELECTRONORTE'!K1950</f>
        <v>13</v>
      </c>
      <c r="H1982" s="9" t="str">
        <f>+'Info ELECTRONORTE'!L1950</f>
        <v>Postes</v>
      </c>
      <c r="I1982" s="9" t="str">
        <f>+'Info ELECTRONORTE'!M1950</f>
        <v>Concreto</v>
      </c>
      <c r="J1982" s="9" t="str">
        <f>+'Info ELECTRONORTE'!N1950</f>
        <v>PPC19</v>
      </c>
      <c r="K1982" s="9" t="str">
        <f>+IF(B1982="MOD INV_2018","Según corresponda",VLOOKUP(J1982,SICODI!$G$3:$K$2404,2,FALSE))</f>
        <v>POSTE DE CONCRETO ARMADO DE 13/300/150/345</v>
      </c>
      <c r="L1982" s="142">
        <f t="shared" si="79"/>
        <v>0.52</v>
      </c>
    </row>
    <row r="1983" spans="1:12" x14ac:dyDescent="0.25">
      <c r="A1983" s="53">
        <f>+'Info ELECTRONORTE'!A1951</f>
        <v>1947</v>
      </c>
      <c r="B1983" s="26" t="str">
        <f t="shared" si="80"/>
        <v>SICODI</v>
      </c>
      <c r="C1983" s="9" t="str">
        <f>+'Info ELECTRONORTE'!B1951</f>
        <v>LAMBAYEQUE</v>
      </c>
      <c r="D1983" s="9" t="str">
        <f>+'Info ELECTRONORTE'!C1951</f>
        <v>CHICLAYO - LAMBAYEQUE</v>
      </c>
      <c r="E1983" s="9" t="str">
        <f>+'Info ELECTRONORTE'!D1951</f>
        <v>LAMBAYEQUE</v>
      </c>
      <c r="F1983" s="9" t="str">
        <f>+'Info ELECTRONORTE'!I1951</f>
        <v>Media Tension</v>
      </c>
      <c r="G1983" s="9">
        <f>+'Info ELECTRONORTE'!K1951</f>
        <v>13</v>
      </c>
      <c r="H1983" s="9" t="str">
        <f>+'Info ELECTRONORTE'!L1951</f>
        <v>Postes</v>
      </c>
      <c r="I1983" s="9" t="str">
        <f>+'Info ELECTRONORTE'!M1951</f>
        <v>Concreto</v>
      </c>
      <c r="J1983" s="9" t="str">
        <f>+'Info ELECTRONORTE'!N1951</f>
        <v>PPC19</v>
      </c>
      <c r="K1983" s="9" t="str">
        <f>+IF(B1983="MOD INV_2018","Según corresponda",VLOOKUP(J1983,SICODI!$G$3:$K$2404,2,FALSE))</f>
        <v>POSTE DE CONCRETO ARMADO DE 13/300/150/345</v>
      </c>
      <c r="L1983" s="142">
        <f t="shared" si="79"/>
        <v>0.52</v>
      </c>
    </row>
    <row r="1984" spans="1:12" x14ac:dyDescent="0.25">
      <c r="A1984" s="53">
        <f>+'Info ELECTRONORTE'!A1952</f>
        <v>1948</v>
      </c>
      <c r="B1984" s="26" t="str">
        <f t="shared" si="80"/>
        <v>SICODI</v>
      </c>
      <c r="C1984" s="9" t="str">
        <f>+'Info ELECTRONORTE'!B1952</f>
        <v>LAMBAYEQUE</v>
      </c>
      <c r="D1984" s="9" t="str">
        <f>+'Info ELECTRONORTE'!C1952</f>
        <v>CHICLAYO - LAMBAYEQUE</v>
      </c>
      <c r="E1984" s="9" t="str">
        <f>+'Info ELECTRONORTE'!D1952</f>
        <v>LAMBAYEQUE</v>
      </c>
      <c r="F1984" s="9" t="str">
        <f>+'Info ELECTRONORTE'!I1952</f>
        <v>Media Tension</v>
      </c>
      <c r="G1984" s="9">
        <f>+'Info ELECTRONORTE'!K1952</f>
        <v>13</v>
      </c>
      <c r="H1984" s="9" t="str">
        <f>+'Info ELECTRONORTE'!L1952</f>
        <v>Postes</v>
      </c>
      <c r="I1984" s="9" t="str">
        <f>+'Info ELECTRONORTE'!M1952</f>
        <v>Concreto</v>
      </c>
      <c r="J1984" s="9" t="str">
        <f>+'Info ELECTRONORTE'!N1952</f>
        <v>PPC19</v>
      </c>
      <c r="K1984" s="9" t="str">
        <f>+IF(B1984="MOD INV_2018","Según corresponda",VLOOKUP(J1984,SICODI!$G$3:$K$2404,2,FALSE))</f>
        <v>POSTE DE CONCRETO ARMADO DE 13/300/150/345</v>
      </c>
      <c r="L1984" s="142">
        <f t="shared" si="79"/>
        <v>0.52</v>
      </c>
    </row>
    <row r="1985" spans="1:12" x14ac:dyDescent="0.25">
      <c r="A1985" s="53">
        <f>+'Info ELECTRONORTE'!A1953</f>
        <v>1949</v>
      </c>
      <c r="B1985" s="26" t="str">
        <f t="shared" si="80"/>
        <v>SICODI</v>
      </c>
      <c r="C1985" s="9" t="str">
        <f>+'Info ELECTRONORTE'!B1953</f>
        <v>LAMBAYEQUE</v>
      </c>
      <c r="D1985" s="9" t="str">
        <f>+'Info ELECTRONORTE'!C1953</f>
        <v>CHICLAYO - LAMBAYEQUE</v>
      </c>
      <c r="E1985" s="9" t="str">
        <f>+'Info ELECTRONORTE'!D1953</f>
        <v>LAMBAYEQUE</v>
      </c>
      <c r="F1985" s="9" t="str">
        <f>+'Info ELECTRONORTE'!I1953</f>
        <v>Media Tension</v>
      </c>
      <c r="G1985" s="9">
        <f>+'Info ELECTRONORTE'!K1953</f>
        <v>13</v>
      </c>
      <c r="H1985" s="9" t="str">
        <f>+'Info ELECTRONORTE'!L1953</f>
        <v>Postes</v>
      </c>
      <c r="I1985" s="9" t="str">
        <f>+'Info ELECTRONORTE'!M1953</f>
        <v>Concreto</v>
      </c>
      <c r="J1985" s="9" t="str">
        <f>+'Info ELECTRONORTE'!N1953</f>
        <v>PPC19</v>
      </c>
      <c r="K1985" s="9" t="str">
        <f>+IF(B1985="MOD INV_2018","Según corresponda",VLOOKUP(J1985,SICODI!$G$3:$K$2404,2,FALSE))</f>
        <v>POSTE DE CONCRETO ARMADO DE 13/300/150/345</v>
      </c>
      <c r="L1985" s="142">
        <f t="shared" si="79"/>
        <v>0.52</v>
      </c>
    </row>
    <row r="1986" spans="1:12" x14ac:dyDescent="0.25">
      <c r="A1986" s="53">
        <f>+'Info ELECTRONORTE'!A1954</f>
        <v>1950</v>
      </c>
      <c r="B1986" s="26" t="str">
        <f t="shared" si="80"/>
        <v>SICODI</v>
      </c>
      <c r="C1986" s="9" t="str">
        <f>+'Info ELECTRONORTE'!B1954</f>
        <v>LAMBAYEQUE</v>
      </c>
      <c r="D1986" s="9" t="str">
        <f>+'Info ELECTRONORTE'!C1954</f>
        <v>CHICLAYO - LAMBAYEQUE</v>
      </c>
      <c r="E1986" s="9" t="str">
        <f>+'Info ELECTRONORTE'!D1954</f>
        <v>LAMBAYEQUE</v>
      </c>
      <c r="F1986" s="9" t="str">
        <f>+'Info ELECTRONORTE'!I1954</f>
        <v>Media Tension</v>
      </c>
      <c r="G1986" s="9">
        <f>+'Info ELECTRONORTE'!K1954</f>
        <v>13</v>
      </c>
      <c r="H1986" s="9" t="str">
        <f>+'Info ELECTRONORTE'!L1954</f>
        <v>Postes</v>
      </c>
      <c r="I1986" s="9" t="str">
        <f>+'Info ELECTRONORTE'!M1954</f>
        <v>Concreto</v>
      </c>
      <c r="J1986" s="9" t="str">
        <f>+'Info ELECTRONORTE'!N1954</f>
        <v>PPC19</v>
      </c>
      <c r="K1986" s="9" t="str">
        <f>+IF(B1986="MOD INV_2018","Según corresponda",VLOOKUP(J1986,SICODI!$G$3:$K$2404,2,FALSE))</f>
        <v>POSTE DE CONCRETO ARMADO DE 13/300/150/345</v>
      </c>
      <c r="L1986" s="142">
        <f t="shared" si="79"/>
        <v>0.52</v>
      </c>
    </row>
    <row r="1987" spans="1:12" x14ac:dyDescent="0.25">
      <c r="A1987" s="53">
        <f>+'Info ELECTRONORTE'!A1955</f>
        <v>1951</v>
      </c>
      <c r="B1987" s="26" t="str">
        <f t="shared" si="80"/>
        <v>SICODI</v>
      </c>
      <c r="C1987" s="9" t="str">
        <f>+'Info ELECTRONORTE'!B1955</f>
        <v>LAMBAYEQUE</v>
      </c>
      <c r="D1987" s="9" t="str">
        <f>+'Info ELECTRONORTE'!C1955</f>
        <v>CHICLAYO - LAMBAYEQUE</v>
      </c>
      <c r="E1987" s="9" t="str">
        <f>+'Info ELECTRONORTE'!D1955</f>
        <v>LAMBAYEQUE</v>
      </c>
      <c r="F1987" s="9" t="str">
        <f>+'Info ELECTRONORTE'!I1955</f>
        <v>Media Tension</v>
      </c>
      <c r="G1987" s="9">
        <f>+'Info ELECTRONORTE'!K1955</f>
        <v>13</v>
      </c>
      <c r="H1987" s="9" t="str">
        <f>+'Info ELECTRONORTE'!L1955</f>
        <v>Postes</v>
      </c>
      <c r="I1987" s="9" t="str">
        <f>+'Info ELECTRONORTE'!M1955</f>
        <v>Concreto</v>
      </c>
      <c r="J1987" s="9" t="str">
        <f>+'Info ELECTRONORTE'!N1955</f>
        <v>PPC19</v>
      </c>
      <c r="K1987" s="9" t="str">
        <f>+IF(B1987="MOD INV_2018","Según corresponda",VLOOKUP(J1987,SICODI!$G$3:$K$2404,2,FALSE))</f>
        <v>POSTE DE CONCRETO ARMADO DE 13/300/150/345</v>
      </c>
      <c r="L1987" s="142">
        <f t="shared" si="79"/>
        <v>0.52</v>
      </c>
    </row>
    <row r="1988" spans="1:12" x14ac:dyDescent="0.25">
      <c r="A1988" s="53">
        <f>+'Info ELECTRONORTE'!A1956</f>
        <v>1952</v>
      </c>
      <c r="B1988" s="26" t="str">
        <f t="shared" si="80"/>
        <v>SICODI</v>
      </c>
      <c r="C1988" s="9" t="str">
        <f>+'Info ELECTRONORTE'!B1956</f>
        <v>LAMBAYEQUE</v>
      </c>
      <c r="D1988" s="9" t="str">
        <f>+'Info ELECTRONORTE'!C1956</f>
        <v>CHICLAYO - LAMBAYEQUE</v>
      </c>
      <c r="E1988" s="9" t="str">
        <f>+'Info ELECTRONORTE'!D1956</f>
        <v>LAMBAYEQUE</v>
      </c>
      <c r="F1988" s="9" t="str">
        <f>+'Info ELECTRONORTE'!I1956</f>
        <v>Media Tension</v>
      </c>
      <c r="G1988" s="9">
        <f>+'Info ELECTRONORTE'!K1956</f>
        <v>13</v>
      </c>
      <c r="H1988" s="9" t="str">
        <f>+'Info ELECTRONORTE'!L1956</f>
        <v>Postes</v>
      </c>
      <c r="I1988" s="9" t="str">
        <f>+'Info ELECTRONORTE'!M1956</f>
        <v>Concreto</v>
      </c>
      <c r="J1988" s="9" t="str">
        <f>+'Info ELECTRONORTE'!N1956</f>
        <v>PPC19</v>
      </c>
      <c r="K1988" s="9" t="str">
        <f>+IF(B1988="MOD INV_2018","Según corresponda",VLOOKUP(J1988,SICODI!$G$3:$K$2404,2,FALSE))</f>
        <v>POSTE DE CONCRETO ARMADO DE 13/300/150/345</v>
      </c>
      <c r="L1988" s="142">
        <f t="shared" si="79"/>
        <v>0.52</v>
      </c>
    </row>
    <row r="1989" spans="1:12" x14ac:dyDescent="0.25">
      <c r="A1989" s="53">
        <f>+'Info ELECTRONORTE'!A1957</f>
        <v>1953</v>
      </c>
      <c r="B1989" s="26" t="str">
        <f t="shared" si="80"/>
        <v>SICODI</v>
      </c>
      <c r="C1989" s="9" t="str">
        <f>+'Info ELECTRONORTE'!B1957</f>
        <v>LAMBAYEQUE</v>
      </c>
      <c r="D1989" s="9" t="str">
        <f>+'Info ELECTRONORTE'!C1957</f>
        <v>CHICLAYO - LAMBAYEQUE</v>
      </c>
      <c r="E1989" s="9" t="str">
        <f>+'Info ELECTRONORTE'!D1957</f>
        <v>LAMBAYEQUE</v>
      </c>
      <c r="F1989" s="9" t="str">
        <f>+'Info ELECTRONORTE'!I1957</f>
        <v>Media Tension</v>
      </c>
      <c r="G1989" s="9">
        <f>+'Info ELECTRONORTE'!K1957</f>
        <v>12</v>
      </c>
      <c r="H1989" s="9" t="str">
        <f>+'Info ELECTRONORTE'!L1957</f>
        <v>Postes</v>
      </c>
      <c r="I1989" s="9" t="str">
        <f>+'Info ELECTRONORTE'!M1957</f>
        <v>Concreto</v>
      </c>
      <c r="J1989" s="9" t="str">
        <f>+'Info ELECTRONORTE'!N1957</f>
        <v>PPC16</v>
      </c>
      <c r="K1989" s="9" t="str">
        <f>+IF(B1989="MOD INV_2018","Según corresponda",VLOOKUP(J1989,SICODI!$G$3:$K$2404,2,FALSE))</f>
        <v>POSTE DE CONCRETO ARMADO DE 12/300/150/330</v>
      </c>
      <c r="L1989" s="142">
        <f t="shared" si="79"/>
        <v>0.52</v>
      </c>
    </row>
    <row r="1990" spans="1:12" x14ac:dyDescent="0.25">
      <c r="A1990" s="53">
        <f>+'Info ELECTRONORTE'!A1958</f>
        <v>1954</v>
      </c>
      <c r="B1990" s="26" t="str">
        <f t="shared" si="80"/>
        <v>SICODI</v>
      </c>
      <c r="C1990" s="9" t="str">
        <f>+'Info ELECTRONORTE'!B1958</f>
        <v>LAMBAYEQUE</v>
      </c>
      <c r="D1990" s="9" t="str">
        <f>+'Info ELECTRONORTE'!C1958</f>
        <v>CHICLAYO - LAMBAYEQUE</v>
      </c>
      <c r="E1990" s="9" t="str">
        <f>+'Info ELECTRONORTE'!D1958</f>
        <v>LAMBAYEQUE</v>
      </c>
      <c r="F1990" s="9" t="str">
        <f>+'Info ELECTRONORTE'!I1958</f>
        <v>Media Tension</v>
      </c>
      <c r="G1990" s="9">
        <f>+'Info ELECTRONORTE'!K1958</f>
        <v>13</v>
      </c>
      <c r="H1990" s="9" t="str">
        <f>+'Info ELECTRONORTE'!L1958</f>
        <v>Postes</v>
      </c>
      <c r="I1990" s="9" t="str">
        <f>+'Info ELECTRONORTE'!M1958</f>
        <v>Concreto</v>
      </c>
      <c r="J1990" s="9" t="str">
        <f>+'Info ELECTRONORTE'!N1958</f>
        <v>PPC19</v>
      </c>
      <c r="K1990" s="9" t="str">
        <f>+IF(B1990="MOD INV_2018","Según corresponda",VLOOKUP(J1990,SICODI!$G$3:$K$2404,2,FALSE))</f>
        <v>POSTE DE CONCRETO ARMADO DE 13/300/150/345</v>
      </c>
      <c r="L1990" s="142">
        <f t="shared" si="79"/>
        <v>0.52</v>
      </c>
    </row>
    <row r="1991" spans="1:12" x14ac:dyDescent="0.25">
      <c r="A1991" s="53">
        <f>+'Info ELECTRONORTE'!A1959</f>
        <v>1955</v>
      </c>
      <c r="B1991" s="26" t="str">
        <f t="shared" si="80"/>
        <v>SICODI</v>
      </c>
      <c r="C1991" s="9" t="str">
        <f>+'Info ELECTRONORTE'!B1959</f>
        <v>LAMBAYEQUE</v>
      </c>
      <c r="D1991" s="9" t="str">
        <f>+'Info ELECTRONORTE'!C1959</f>
        <v>CHICLAYO - LAMBAYEQUE</v>
      </c>
      <c r="E1991" s="9" t="str">
        <f>+'Info ELECTRONORTE'!D1959</f>
        <v>LAMBAYEQUE</v>
      </c>
      <c r="F1991" s="9" t="str">
        <f>+'Info ELECTRONORTE'!I1959</f>
        <v>Media Tension</v>
      </c>
      <c r="G1991" s="9">
        <f>+'Info ELECTRONORTE'!K1959</f>
        <v>13</v>
      </c>
      <c r="H1991" s="9" t="str">
        <f>+'Info ELECTRONORTE'!L1959</f>
        <v>Postes</v>
      </c>
      <c r="I1991" s="9" t="str">
        <f>+'Info ELECTRONORTE'!M1959</f>
        <v>Concreto</v>
      </c>
      <c r="J1991" s="9" t="str">
        <f>+'Info ELECTRONORTE'!N1959</f>
        <v>PPC19</v>
      </c>
      <c r="K1991" s="9" t="str">
        <f>+IF(B1991="MOD INV_2018","Según corresponda",VLOOKUP(J1991,SICODI!$G$3:$K$2404,2,FALSE))</f>
        <v>POSTE DE CONCRETO ARMADO DE 13/300/150/345</v>
      </c>
      <c r="L1991" s="142">
        <f t="shared" si="79"/>
        <v>0.52</v>
      </c>
    </row>
    <row r="1992" spans="1:12" x14ac:dyDescent="0.25">
      <c r="A1992" s="53">
        <f>+'Info ELECTRONORTE'!A1960</f>
        <v>1956</v>
      </c>
      <c r="B1992" s="26" t="str">
        <f t="shared" si="80"/>
        <v>SICODI</v>
      </c>
      <c r="C1992" s="9" t="str">
        <f>+'Info ELECTRONORTE'!B1960</f>
        <v>LAMBAYEQUE</v>
      </c>
      <c r="D1992" s="9" t="str">
        <f>+'Info ELECTRONORTE'!C1960</f>
        <v>CHICLAYO - LAMBAYEQUE</v>
      </c>
      <c r="E1992" s="9" t="str">
        <f>+'Info ELECTRONORTE'!D1960</f>
        <v>LAMBAYEQUE</v>
      </c>
      <c r="F1992" s="9" t="str">
        <f>+'Info ELECTRONORTE'!I1960</f>
        <v>Media Tension</v>
      </c>
      <c r="G1992" s="9">
        <f>+'Info ELECTRONORTE'!K1960</f>
        <v>13</v>
      </c>
      <c r="H1992" s="9" t="str">
        <f>+'Info ELECTRONORTE'!L1960</f>
        <v>Postes</v>
      </c>
      <c r="I1992" s="9" t="str">
        <f>+'Info ELECTRONORTE'!M1960</f>
        <v>Concreto</v>
      </c>
      <c r="J1992" s="9" t="str">
        <f>+'Info ELECTRONORTE'!N1960</f>
        <v>PPC19</v>
      </c>
      <c r="K1992" s="9" t="str">
        <f>+IF(B1992="MOD INV_2018","Según corresponda",VLOOKUP(J1992,SICODI!$G$3:$K$2404,2,FALSE))</f>
        <v>POSTE DE CONCRETO ARMADO DE 13/300/150/345</v>
      </c>
      <c r="L1992" s="142">
        <f t="shared" si="79"/>
        <v>0.52</v>
      </c>
    </row>
    <row r="1993" spans="1:12" x14ac:dyDescent="0.25">
      <c r="A1993" s="53">
        <f>+'Info ELECTRONORTE'!A1961</f>
        <v>1957</v>
      </c>
      <c r="B1993" s="26" t="str">
        <f t="shared" si="80"/>
        <v>SICODI</v>
      </c>
      <c r="C1993" s="9" t="str">
        <f>+'Info ELECTRONORTE'!B1961</f>
        <v>LAMBAYEQUE</v>
      </c>
      <c r="D1993" s="9" t="str">
        <f>+'Info ELECTRONORTE'!C1961</f>
        <v>CHICLAYO - LAMBAYEQUE</v>
      </c>
      <c r="E1993" s="9" t="str">
        <f>+'Info ELECTRONORTE'!D1961</f>
        <v>LAMBAYEQUE</v>
      </c>
      <c r="F1993" s="9" t="str">
        <f>+'Info ELECTRONORTE'!I1961</f>
        <v>Media Tension</v>
      </c>
      <c r="G1993" s="9">
        <f>+'Info ELECTRONORTE'!K1961</f>
        <v>13</v>
      </c>
      <c r="H1993" s="9" t="str">
        <f>+'Info ELECTRONORTE'!L1961</f>
        <v>Postes</v>
      </c>
      <c r="I1993" s="9" t="str">
        <f>+'Info ELECTRONORTE'!M1961</f>
        <v>Concreto</v>
      </c>
      <c r="J1993" s="9" t="str">
        <f>+'Info ELECTRONORTE'!N1961</f>
        <v>PPC19</v>
      </c>
      <c r="K1993" s="9" t="str">
        <f>+IF(B1993="MOD INV_2018","Según corresponda",VLOOKUP(J1993,SICODI!$G$3:$K$2404,2,FALSE))</f>
        <v>POSTE DE CONCRETO ARMADO DE 13/300/150/345</v>
      </c>
      <c r="L1993" s="142">
        <f t="shared" si="79"/>
        <v>0.52</v>
      </c>
    </row>
    <row r="1994" spans="1:12" x14ac:dyDescent="0.25">
      <c r="A1994" s="53">
        <f>+'Info ELECTRONORTE'!A1962</f>
        <v>1958</v>
      </c>
      <c r="B1994" s="26" t="str">
        <f t="shared" si="80"/>
        <v>SICODI</v>
      </c>
      <c r="C1994" s="9" t="str">
        <f>+'Info ELECTRONORTE'!B1962</f>
        <v>LAMBAYEQUE</v>
      </c>
      <c r="D1994" s="9" t="str">
        <f>+'Info ELECTRONORTE'!C1962</f>
        <v>CHICLAYO - LAMBAYEQUE</v>
      </c>
      <c r="E1994" s="9" t="str">
        <f>+'Info ELECTRONORTE'!D1962</f>
        <v>LAMBAYEQUE</v>
      </c>
      <c r="F1994" s="9" t="str">
        <f>+'Info ELECTRONORTE'!I1962</f>
        <v>Media Tension</v>
      </c>
      <c r="G1994" s="9">
        <f>+'Info ELECTRONORTE'!K1962</f>
        <v>13</v>
      </c>
      <c r="H1994" s="9" t="str">
        <f>+'Info ELECTRONORTE'!L1962</f>
        <v>Postes</v>
      </c>
      <c r="I1994" s="9" t="str">
        <f>+'Info ELECTRONORTE'!M1962</f>
        <v>Concreto</v>
      </c>
      <c r="J1994" s="9" t="str">
        <f>+'Info ELECTRONORTE'!N1962</f>
        <v>PPC19</v>
      </c>
      <c r="K1994" s="9" t="str">
        <f>+IF(B1994="MOD INV_2018","Según corresponda",VLOOKUP(J1994,SICODI!$G$3:$K$2404,2,FALSE))</f>
        <v>POSTE DE CONCRETO ARMADO DE 13/300/150/345</v>
      </c>
      <c r="L1994" s="142">
        <f t="shared" si="79"/>
        <v>0.52</v>
      </c>
    </row>
    <row r="1995" spans="1:12" x14ac:dyDescent="0.25">
      <c r="A1995" s="53">
        <f>+'Info ELECTRONORTE'!A1963</f>
        <v>1959</v>
      </c>
      <c r="B1995" s="26" t="str">
        <f t="shared" si="80"/>
        <v>SICODI</v>
      </c>
      <c r="C1995" s="9" t="str">
        <f>+'Info ELECTRONORTE'!B1963</f>
        <v>LAMBAYEQUE</v>
      </c>
      <c r="D1995" s="9" t="str">
        <f>+'Info ELECTRONORTE'!C1963</f>
        <v>CHICLAYO - LAMBAYEQUE</v>
      </c>
      <c r="E1995" s="9" t="str">
        <f>+'Info ELECTRONORTE'!D1963</f>
        <v>LAMBAYEQUE</v>
      </c>
      <c r="F1995" s="9" t="str">
        <f>+'Info ELECTRONORTE'!I1963</f>
        <v>Media Tension</v>
      </c>
      <c r="G1995" s="9">
        <f>+'Info ELECTRONORTE'!K1963</f>
        <v>13</v>
      </c>
      <c r="H1995" s="9" t="str">
        <f>+'Info ELECTRONORTE'!L1963</f>
        <v>Postes</v>
      </c>
      <c r="I1995" s="9" t="str">
        <f>+'Info ELECTRONORTE'!M1963</f>
        <v>Concreto</v>
      </c>
      <c r="J1995" s="9" t="str">
        <f>+'Info ELECTRONORTE'!N1963</f>
        <v>PPC19</v>
      </c>
      <c r="K1995" s="9" t="str">
        <f>+IF(B1995="MOD INV_2018","Según corresponda",VLOOKUP(J1995,SICODI!$G$3:$K$2404,2,FALSE))</f>
        <v>POSTE DE CONCRETO ARMADO DE 13/300/150/345</v>
      </c>
      <c r="L1995" s="142">
        <f t="shared" si="79"/>
        <v>0.52</v>
      </c>
    </row>
    <row r="1996" spans="1:12" x14ac:dyDescent="0.25">
      <c r="A1996" s="53">
        <f>+'Info ELECTRONORTE'!A1964</f>
        <v>1960</v>
      </c>
      <c r="B1996" s="26" t="str">
        <f t="shared" si="80"/>
        <v>SICODI</v>
      </c>
      <c r="C1996" s="9" t="str">
        <f>+'Info ELECTRONORTE'!B1964</f>
        <v>LAMBAYEQUE</v>
      </c>
      <c r="D1996" s="9" t="str">
        <f>+'Info ELECTRONORTE'!C1964</f>
        <v>CHICLAYO - LAMBAYEQUE</v>
      </c>
      <c r="E1996" s="9" t="str">
        <f>+'Info ELECTRONORTE'!D1964</f>
        <v>LAMBAYEQUE</v>
      </c>
      <c r="F1996" s="9" t="str">
        <f>+'Info ELECTRONORTE'!I1964</f>
        <v>Media Tension</v>
      </c>
      <c r="G1996" s="9">
        <f>+'Info ELECTRONORTE'!K1964</f>
        <v>13</v>
      </c>
      <c r="H1996" s="9" t="str">
        <f>+'Info ELECTRONORTE'!L1964</f>
        <v>Postes</v>
      </c>
      <c r="I1996" s="9" t="str">
        <f>+'Info ELECTRONORTE'!M1964</f>
        <v>Concreto</v>
      </c>
      <c r="J1996" s="9" t="str">
        <f>+'Info ELECTRONORTE'!N1964</f>
        <v>PPC19</v>
      </c>
      <c r="K1996" s="9" t="str">
        <f>+IF(B1996="MOD INV_2018","Según corresponda",VLOOKUP(J1996,SICODI!$G$3:$K$2404,2,FALSE))</f>
        <v>POSTE DE CONCRETO ARMADO DE 13/300/150/345</v>
      </c>
      <c r="L1996" s="142">
        <f t="shared" si="79"/>
        <v>0.52</v>
      </c>
    </row>
    <row r="1997" spans="1:12" x14ac:dyDescent="0.25">
      <c r="A1997" s="53">
        <f>+'Info ELECTRONORTE'!A1965</f>
        <v>1961</v>
      </c>
      <c r="B1997" s="26" t="str">
        <f t="shared" si="80"/>
        <v>SICODI</v>
      </c>
      <c r="C1997" s="9" t="str">
        <f>+'Info ELECTRONORTE'!B1965</f>
        <v>LAMBAYEQUE</v>
      </c>
      <c r="D1997" s="9" t="str">
        <f>+'Info ELECTRONORTE'!C1965</f>
        <v>CHICLAYO - LAMBAYEQUE</v>
      </c>
      <c r="E1997" s="9" t="str">
        <f>+'Info ELECTRONORTE'!D1965</f>
        <v>LAMBAYEQUE</v>
      </c>
      <c r="F1997" s="9" t="str">
        <f>+'Info ELECTRONORTE'!I1965</f>
        <v>Media Tension</v>
      </c>
      <c r="G1997" s="9">
        <f>+'Info ELECTRONORTE'!K1965</f>
        <v>12</v>
      </c>
      <c r="H1997" s="9" t="str">
        <f>+'Info ELECTRONORTE'!L1965</f>
        <v>Postes</v>
      </c>
      <c r="I1997" s="9" t="str">
        <f>+'Info ELECTRONORTE'!M1965</f>
        <v>Concreto</v>
      </c>
      <c r="J1997" s="9" t="str">
        <f>+'Info ELECTRONORTE'!N1965</f>
        <v>PPC16</v>
      </c>
      <c r="K1997" s="9" t="str">
        <f>+IF(B1997="MOD INV_2018","Según corresponda",VLOOKUP(J1997,SICODI!$G$3:$K$2404,2,FALSE))</f>
        <v>POSTE DE CONCRETO ARMADO DE 12/300/150/330</v>
      </c>
      <c r="L1997" s="142">
        <f t="shared" si="79"/>
        <v>0.52</v>
      </c>
    </row>
    <row r="1998" spans="1:12" x14ac:dyDescent="0.25">
      <c r="A1998" s="53">
        <f>+'Info ELECTRONORTE'!A1966</f>
        <v>1962</v>
      </c>
      <c r="B1998" s="26" t="str">
        <f t="shared" si="80"/>
        <v>SICODI</v>
      </c>
      <c r="C1998" s="9" t="str">
        <f>+'Info ELECTRONORTE'!B1966</f>
        <v>LAMBAYEQUE</v>
      </c>
      <c r="D1998" s="9" t="str">
        <f>+'Info ELECTRONORTE'!C1966</f>
        <v>CHICLAYO - LAMBAYEQUE</v>
      </c>
      <c r="E1998" s="9" t="str">
        <f>+'Info ELECTRONORTE'!D1966</f>
        <v>LAMBAYEQUE</v>
      </c>
      <c r="F1998" s="9" t="str">
        <f>+'Info ELECTRONORTE'!I1966</f>
        <v>Media Tension</v>
      </c>
      <c r="G1998" s="9">
        <f>+'Info ELECTRONORTE'!K1966</f>
        <v>12</v>
      </c>
      <c r="H1998" s="9" t="str">
        <f>+'Info ELECTRONORTE'!L1966</f>
        <v>Postes</v>
      </c>
      <c r="I1998" s="9" t="str">
        <f>+'Info ELECTRONORTE'!M1966</f>
        <v>Concreto</v>
      </c>
      <c r="J1998" s="9" t="str">
        <f>+'Info ELECTRONORTE'!N1966</f>
        <v>PPC16</v>
      </c>
      <c r="K1998" s="9" t="str">
        <f>+IF(B1998="MOD INV_2018","Según corresponda",VLOOKUP(J1998,SICODI!$G$3:$K$2404,2,FALSE))</f>
        <v>POSTE DE CONCRETO ARMADO DE 12/300/150/330</v>
      </c>
      <c r="L1998" s="142">
        <f t="shared" si="79"/>
        <v>0.52</v>
      </c>
    </row>
    <row r="1999" spans="1:12" x14ac:dyDescent="0.25">
      <c r="A1999" s="53">
        <f>+'Info ELECTRONORTE'!A1967</f>
        <v>1963</v>
      </c>
      <c r="B1999" s="26" t="str">
        <f t="shared" si="80"/>
        <v>SICODI</v>
      </c>
      <c r="C1999" s="9" t="str">
        <f>+'Info ELECTRONORTE'!B1967</f>
        <v>LAMBAYEQUE</v>
      </c>
      <c r="D1999" s="9" t="str">
        <f>+'Info ELECTRONORTE'!C1967</f>
        <v>CHICLAYO - LAMBAYEQUE</v>
      </c>
      <c r="E1999" s="9" t="str">
        <f>+'Info ELECTRONORTE'!D1967</f>
        <v>LAMBAYEQUE</v>
      </c>
      <c r="F1999" s="9" t="str">
        <f>+'Info ELECTRONORTE'!I1967</f>
        <v>Media Tension</v>
      </c>
      <c r="G1999" s="9">
        <f>+'Info ELECTRONORTE'!K1967</f>
        <v>13</v>
      </c>
      <c r="H1999" s="9" t="str">
        <f>+'Info ELECTRONORTE'!L1967</f>
        <v>Postes</v>
      </c>
      <c r="I1999" s="9" t="str">
        <f>+'Info ELECTRONORTE'!M1967</f>
        <v>Concreto</v>
      </c>
      <c r="J1999" s="9" t="str">
        <f>+'Info ELECTRONORTE'!N1967</f>
        <v>PPC19</v>
      </c>
      <c r="K1999" s="9" t="str">
        <f>+IF(B1999="MOD INV_2018","Según corresponda",VLOOKUP(J1999,SICODI!$G$3:$K$2404,2,FALSE))</f>
        <v>POSTE DE CONCRETO ARMADO DE 13/300/150/345</v>
      </c>
      <c r="L1999" s="142">
        <f t="shared" si="79"/>
        <v>0.52</v>
      </c>
    </row>
    <row r="2000" spans="1:12" x14ac:dyDescent="0.25">
      <c r="A2000" s="53">
        <f>+'Info ELECTRONORTE'!A1968</f>
        <v>1964</v>
      </c>
      <c r="B2000" s="26" t="str">
        <f t="shared" si="80"/>
        <v>SICODI</v>
      </c>
      <c r="C2000" s="9" t="str">
        <f>+'Info ELECTRONORTE'!B1968</f>
        <v>LAMBAYEQUE</v>
      </c>
      <c r="D2000" s="9" t="str">
        <f>+'Info ELECTRONORTE'!C1968</f>
        <v>CHICLAYO - LAMBAYEQUE</v>
      </c>
      <c r="E2000" s="9" t="str">
        <f>+'Info ELECTRONORTE'!D1968</f>
        <v>LAMBAYEQUE</v>
      </c>
      <c r="F2000" s="9" t="str">
        <f>+'Info ELECTRONORTE'!I1968</f>
        <v>Media Tension</v>
      </c>
      <c r="G2000" s="9">
        <f>+'Info ELECTRONORTE'!K1968</f>
        <v>13</v>
      </c>
      <c r="H2000" s="9" t="str">
        <f>+'Info ELECTRONORTE'!L1968</f>
        <v>Postes</v>
      </c>
      <c r="I2000" s="9" t="str">
        <f>+'Info ELECTRONORTE'!M1968</f>
        <v>Concreto</v>
      </c>
      <c r="J2000" s="9" t="str">
        <f>+'Info ELECTRONORTE'!N1968</f>
        <v>PPC19</v>
      </c>
      <c r="K2000" s="9" t="str">
        <f>+IF(B2000="MOD INV_2018","Según corresponda",VLOOKUP(J2000,SICODI!$G$3:$K$2404,2,FALSE))</f>
        <v>POSTE DE CONCRETO ARMADO DE 13/300/150/345</v>
      </c>
      <c r="L2000" s="142">
        <f t="shared" si="79"/>
        <v>0.52</v>
      </c>
    </row>
    <row r="2001" spans="1:12" x14ac:dyDescent="0.25">
      <c r="A2001" s="53">
        <f>+'Info ELECTRONORTE'!A1969</f>
        <v>1965</v>
      </c>
      <c r="B2001" s="26" t="str">
        <f t="shared" si="80"/>
        <v>SICODI</v>
      </c>
      <c r="C2001" s="9" t="str">
        <f>+'Info ELECTRONORTE'!B1969</f>
        <v>LAMBAYEQUE</v>
      </c>
      <c r="D2001" s="9" t="str">
        <f>+'Info ELECTRONORTE'!C1969</f>
        <v>CHICLAYO - LAMBAYEQUE</v>
      </c>
      <c r="E2001" s="9" t="str">
        <f>+'Info ELECTRONORTE'!D1969</f>
        <v>LAMBAYEQUE</v>
      </c>
      <c r="F2001" s="9" t="str">
        <f>+'Info ELECTRONORTE'!I1969</f>
        <v>Media Tension</v>
      </c>
      <c r="G2001" s="9">
        <f>+'Info ELECTRONORTE'!K1969</f>
        <v>12</v>
      </c>
      <c r="H2001" s="9" t="str">
        <f>+'Info ELECTRONORTE'!L1969</f>
        <v>Postes</v>
      </c>
      <c r="I2001" s="9" t="str">
        <f>+'Info ELECTRONORTE'!M1969</f>
        <v>Concreto</v>
      </c>
      <c r="J2001" s="9" t="str">
        <f>+'Info ELECTRONORTE'!N1969</f>
        <v>PPC16</v>
      </c>
      <c r="K2001" s="9" t="str">
        <f>+IF(B2001="MOD INV_2018","Según corresponda",VLOOKUP(J2001,SICODI!$G$3:$K$2404,2,FALSE))</f>
        <v>POSTE DE CONCRETO ARMADO DE 12/300/150/330</v>
      </c>
      <c r="L2001" s="142">
        <f t="shared" si="79"/>
        <v>0.52</v>
      </c>
    </row>
    <row r="2002" spans="1:12" x14ac:dyDescent="0.25">
      <c r="A2002" s="53">
        <f>+'Info ELECTRONORTE'!A1970</f>
        <v>1966</v>
      </c>
      <c r="B2002" s="26" t="str">
        <f t="shared" si="80"/>
        <v>SICODI</v>
      </c>
      <c r="C2002" s="9" t="str">
        <f>+'Info ELECTRONORTE'!B1970</f>
        <v>LAMBAYEQUE</v>
      </c>
      <c r="D2002" s="9" t="str">
        <f>+'Info ELECTRONORTE'!C1970</f>
        <v>CHICLAYO - LAMBAYEQUE</v>
      </c>
      <c r="E2002" s="9" t="str">
        <f>+'Info ELECTRONORTE'!D1970</f>
        <v>LAMBAYEQUE</v>
      </c>
      <c r="F2002" s="9" t="str">
        <f>+'Info ELECTRONORTE'!I1970</f>
        <v>Media Tension</v>
      </c>
      <c r="G2002" s="9">
        <f>+'Info ELECTRONORTE'!K1970</f>
        <v>12</v>
      </c>
      <c r="H2002" s="9" t="str">
        <f>+'Info ELECTRONORTE'!L1970</f>
        <v>Postes</v>
      </c>
      <c r="I2002" s="9" t="str">
        <f>+'Info ELECTRONORTE'!M1970</f>
        <v>Concreto</v>
      </c>
      <c r="J2002" s="9" t="str">
        <f>+'Info ELECTRONORTE'!N1970</f>
        <v>PPC16</v>
      </c>
      <c r="K2002" s="9" t="str">
        <f>+IF(B2002="MOD INV_2018","Según corresponda",VLOOKUP(J2002,SICODI!$G$3:$K$2404,2,FALSE))</f>
        <v>POSTE DE CONCRETO ARMADO DE 12/300/150/330</v>
      </c>
      <c r="L2002" s="142">
        <f t="shared" si="79"/>
        <v>0.52</v>
      </c>
    </row>
    <row r="2003" spans="1:12" x14ac:dyDescent="0.25">
      <c r="A2003" s="53">
        <f>+'Info ELECTRONORTE'!A1971</f>
        <v>1967</v>
      </c>
      <c r="B2003" s="26" t="str">
        <f t="shared" si="80"/>
        <v>SICODI</v>
      </c>
      <c r="C2003" s="9" t="str">
        <f>+'Info ELECTRONORTE'!B1971</f>
        <v>LAMBAYEQUE</v>
      </c>
      <c r="D2003" s="9" t="str">
        <f>+'Info ELECTRONORTE'!C1971</f>
        <v>CHICLAYO - LAMBAYEQUE</v>
      </c>
      <c r="E2003" s="9" t="str">
        <f>+'Info ELECTRONORTE'!D1971</f>
        <v>LAMBAYEQUE</v>
      </c>
      <c r="F2003" s="9" t="str">
        <f>+'Info ELECTRONORTE'!I1971</f>
        <v>Media Tension</v>
      </c>
      <c r="G2003" s="9">
        <f>+'Info ELECTRONORTE'!K1971</f>
        <v>12</v>
      </c>
      <c r="H2003" s="9" t="str">
        <f>+'Info ELECTRONORTE'!L1971</f>
        <v>Postes</v>
      </c>
      <c r="I2003" s="9" t="str">
        <f>+'Info ELECTRONORTE'!M1971</f>
        <v>Concreto</v>
      </c>
      <c r="J2003" s="9" t="str">
        <f>+'Info ELECTRONORTE'!N1971</f>
        <v>PPC16</v>
      </c>
      <c r="K2003" s="9" t="str">
        <f>+IF(B2003="MOD INV_2018","Según corresponda",VLOOKUP(J2003,SICODI!$G$3:$K$2404,2,FALSE))</f>
        <v>POSTE DE CONCRETO ARMADO DE 12/300/150/330</v>
      </c>
      <c r="L2003" s="142">
        <f t="shared" si="79"/>
        <v>0.52</v>
      </c>
    </row>
    <row r="2004" spans="1:12" x14ac:dyDescent="0.25">
      <c r="A2004" s="53">
        <f>+'Info ELECTRONORTE'!A1972</f>
        <v>1968</v>
      </c>
      <c r="B2004" s="26" t="str">
        <f t="shared" si="80"/>
        <v>SICODI</v>
      </c>
      <c r="C2004" s="9" t="str">
        <f>+'Info ELECTRONORTE'!B1972</f>
        <v>LAMBAYEQUE</v>
      </c>
      <c r="D2004" s="9" t="str">
        <f>+'Info ELECTRONORTE'!C1972</f>
        <v>CHICLAYO - LAMBAYEQUE</v>
      </c>
      <c r="E2004" s="9" t="str">
        <f>+'Info ELECTRONORTE'!D1972</f>
        <v>LAMBAYEQUE</v>
      </c>
      <c r="F2004" s="9" t="str">
        <f>+'Info ELECTRONORTE'!I1972</f>
        <v>Media Tension</v>
      </c>
      <c r="G2004" s="9">
        <f>+'Info ELECTRONORTE'!K1972</f>
        <v>13</v>
      </c>
      <c r="H2004" s="9" t="str">
        <f>+'Info ELECTRONORTE'!L1972</f>
        <v>Postes</v>
      </c>
      <c r="I2004" s="9" t="str">
        <f>+'Info ELECTRONORTE'!M1972</f>
        <v>Concreto</v>
      </c>
      <c r="J2004" s="9" t="str">
        <f>+'Info ELECTRONORTE'!N1972</f>
        <v>PPC19</v>
      </c>
      <c r="K2004" s="9" t="str">
        <f>+IF(B2004="MOD INV_2018","Según corresponda",VLOOKUP(J2004,SICODI!$G$3:$K$2404,2,FALSE))</f>
        <v>POSTE DE CONCRETO ARMADO DE 13/300/150/345</v>
      </c>
      <c r="L2004" s="142">
        <f t="shared" si="79"/>
        <v>0.52</v>
      </c>
    </row>
    <row r="2005" spans="1:12" x14ac:dyDescent="0.25">
      <c r="A2005" s="53">
        <f>+'Info ELECTRONORTE'!A1973</f>
        <v>1969</v>
      </c>
      <c r="B2005" s="26" t="str">
        <f t="shared" si="80"/>
        <v>SICODI</v>
      </c>
      <c r="C2005" s="9" t="str">
        <f>+'Info ELECTRONORTE'!B1973</f>
        <v>LAMBAYEQUE</v>
      </c>
      <c r="D2005" s="9" t="str">
        <f>+'Info ELECTRONORTE'!C1973</f>
        <v>CHICLAYO - LAMBAYEQUE</v>
      </c>
      <c r="E2005" s="9" t="str">
        <f>+'Info ELECTRONORTE'!D1973</f>
        <v>LAMBAYEQUE</v>
      </c>
      <c r="F2005" s="9" t="str">
        <f>+'Info ELECTRONORTE'!I1973</f>
        <v>Media Tension</v>
      </c>
      <c r="G2005" s="9">
        <f>+'Info ELECTRONORTE'!K1973</f>
        <v>13</v>
      </c>
      <c r="H2005" s="9" t="str">
        <f>+'Info ELECTRONORTE'!L1973</f>
        <v>Postes</v>
      </c>
      <c r="I2005" s="9" t="str">
        <f>+'Info ELECTRONORTE'!M1973</f>
        <v>Concreto</v>
      </c>
      <c r="J2005" s="9" t="str">
        <f>+'Info ELECTRONORTE'!N1973</f>
        <v>PPC19</v>
      </c>
      <c r="K2005" s="9" t="str">
        <f>+IF(B2005="MOD INV_2018","Según corresponda",VLOOKUP(J2005,SICODI!$G$3:$K$2404,2,FALSE))</f>
        <v>POSTE DE CONCRETO ARMADO DE 13/300/150/345</v>
      </c>
      <c r="L2005" s="142">
        <f t="shared" si="79"/>
        <v>0.52</v>
      </c>
    </row>
    <row r="2006" spans="1:12" x14ac:dyDescent="0.25">
      <c r="A2006" s="53">
        <f>+'Info ELECTRONORTE'!A1974</f>
        <v>1970</v>
      </c>
      <c r="B2006" s="26" t="str">
        <f t="shared" si="80"/>
        <v>SICODI</v>
      </c>
      <c r="C2006" s="9" t="str">
        <f>+'Info ELECTRONORTE'!B1974</f>
        <v>LAMBAYEQUE</v>
      </c>
      <c r="D2006" s="9" t="str">
        <f>+'Info ELECTRONORTE'!C1974</f>
        <v>CHICLAYO - LAMBAYEQUE</v>
      </c>
      <c r="E2006" s="9" t="str">
        <f>+'Info ELECTRONORTE'!D1974</f>
        <v>LAMBAYEQUE</v>
      </c>
      <c r="F2006" s="9" t="str">
        <f>+'Info ELECTRONORTE'!I1974</f>
        <v>Media Tension</v>
      </c>
      <c r="G2006" s="9">
        <f>+'Info ELECTRONORTE'!K1974</f>
        <v>13</v>
      </c>
      <c r="H2006" s="9" t="str">
        <f>+'Info ELECTRONORTE'!L1974</f>
        <v>Postes</v>
      </c>
      <c r="I2006" s="9" t="str">
        <f>+'Info ELECTRONORTE'!M1974</f>
        <v>Concreto</v>
      </c>
      <c r="J2006" s="9" t="str">
        <f>+'Info ELECTRONORTE'!N1974</f>
        <v>PPC19</v>
      </c>
      <c r="K2006" s="9" t="str">
        <f>+IF(B2006="MOD INV_2018","Según corresponda",VLOOKUP(J2006,SICODI!$G$3:$K$2404,2,FALSE))</f>
        <v>POSTE DE CONCRETO ARMADO DE 13/300/150/345</v>
      </c>
      <c r="L2006" s="142">
        <f t="shared" si="79"/>
        <v>0.52</v>
      </c>
    </row>
    <row r="2007" spans="1:12" x14ac:dyDescent="0.25">
      <c r="A2007" s="53">
        <f>+'Info ELECTRONORTE'!A1975</f>
        <v>1971</v>
      </c>
      <c r="B2007" s="26" t="str">
        <f t="shared" si="80"/>
        <v>SICODI</v>
      </c>
      <c r="C2007" s="9" t="str">
        <f>+'Info ELECTRONORTE'!B1975</f>
        <v>LAMBAYEQUE</v>
      </c>
      <c r="D2007" s="9" t="str">
        <f>+'Info ELECTRONORTE'!C1975</f>
        <v>CHICLAYO - LAMBAYEQUE</v>
      </c>
      <c r="E2007" s="9" t="str">
        <f>+'Info ELECTRONORTE'!D1975</f>
        <v>LAMBAYEQUE</v>
      </c>
      <c r="F2007" s="9" t="str">
        <f>+'Info ELECTRONORTE'!I1975</f>
        <v>Media Tension</v>
      </c>
      <c r="G2007" s="9">
        <f>+'Info ELECTRONORTE'!K1975</f>
        <v>13</v>
      </c>
      <c r="H2007" s="9" t="str">
        <f>+'Info ELECTRONORTE'!L1975</f>
        <v>Postes</v>
      </c>
      <c r="I2007" s="9" t="str">
        <f>+'Info ELECTRONORTE'!M1975</f>
        <v>Concreto</v>
      </c>
      <c r="J2007" s="9" t="str">
        <f>+'Info ELECTRONORTE'!N1975</f>
        <v>PPC19</v>
      </c>
      <c r="K2007" s="9" t="str">
        <f>+IF(B2007="MOD INV_2018","Según corresponda",VLOOKUP(J2007,SICODI!$G$3:$K$2404,2,FALSE))</f>
        <v>POSTE DE CONCRETO ARMADO DE 13/300/150/345</v>
      </c>
      <c r="L2007" s="142">
        <f t="shared" si="79"/>
        <v>0.52</v>
      </c>
    </row>
    <row r="2008" spans="1:12" x14ac:dyDescent="0.25">
      <c r="A2008" s="53">
        <f>+'Info ELECTRONORTE'!A1976</f>
        <v>1972</v>
      </c>
      <c r="B2008" s="26" t="str">
        <f t="shared" si="80"/>
        <v>SICODI</v>
      </c>
      <c r="C2008" s="9" t="str">
        <f>+'Info ELECTRONORTE'!B1976</f>
        <v>LAMBAYEQUE</v>
      </c>
      <c r="D2008" s="9" t="str">
        <f>+'Info ELECTRONORTE'!C1976</f>
        <v>CHICLAYO - LAMBAYEQUE</v>
      </c>
      <c r="E2008" s="9" t="str">
        <f>+'Info ELECTRONORTE'!D1976</f>
        <v>LAMBAYEQUE</v>
      </c>
      <c r="F2008" s="9" t="str">
        <f>+'Info ELECTRONORTE'!I1976</f>
        <v>Media Tension</v>
      </c>
      <c r="G2008" s="9">
        <f>+'Info ELECTRONORTE'!K1976</f>
        <v>13</v>
      </c>
      <c r="H2008" s="9" t="str">
        <f>+'Info ELECTRONORTE'!L1976</f>
        <v>Postes</v>
      </c>
      <c r="I2008" s="9" t="str">
        <f>+'Info ELECTRONORTE'!M1976</f>
        <v>Concreto</v>
      </c>
      <c r="J2008" s="9" t="str">
        <f>+'Info ELECTRONORTE'!N1976</f>
        <v>PPC19</v>
      </c>
      <c r="K2008" s="9" t="str">
        <f>+IF(B2008="MOD INV_2018","Según corresponda",VLOOKUP(J2008,SICODI!$G$3:$K$2404,2,FALSE))</f>
        <v>POSTE DE CONCRETO ARMADO DE 13/300/150/345</v>
      </c>
      <c r="L2008" s="142">
        <f t="shared" si="79"/>
        <v>0.52</v>
      </c>
    </row>
    <row r="2009" spans="1:12" x14ac:dyDescent="0.25">
      <c r="A2009" s="53">
        <f>+'Info ELECTRONORTE'!A1977</f>
        <v>1973</v>
      </c>
      <c r="B2009" s="26" t="str">
        <f t="shared" si="80"/>
        <v>SICODI</v>
      </c>
      <c r="C2009" s="9" t="str">
        <f>+'Info ELECTRONORTE'!B1977</f>
        <v>LAMBAYEQUE</v>
      </c>
      <c r="D2009" s="9" t="str">
        <f>+'Info ELECTRONORTE'!C1977</f>
        <v>CHICLAYO - LAMBAYEQUE</v>
      </c>
      <c r="E2009" s="9" t="str">
        <f>+'Info ELECTRONORTE'!D1977</f>
        <v>LAMBAYEQUE</v>
      </c>
      <c r="F2009" s="9" t="str">
        <f>+'Info ELECTRONORTE'!I1977</f>
        <v>Media Tension</v>
      </c>
      <c r="G2009" s="9">
        <f>+'Info ELECTRONORTE'!K1977</f>
        <v>13</v>
      </c>
      <c r="H2009" s="9" t="str">
        <f>+'Info ELECTRONORTE'!L1977</f>
        <v>Postes</v>
      </c>
      <c r="I2009" s="9" t="str">
        <f>+'Info ELECTRONORTE'!M1977</f>
        <v>Madera</v>
      </c>
      <c r="J2009" s="9" t="str">
        <f>+'Info ELECTRONORTE'!N1977</f>
        <v>PPM24</v>
      </c>
      <c r="K2009" s="9" t="str">
        <f>+IF(B2009="MOD INV_2018","Según corresponda",VLOOKUP(J2009,SICODI!$G$3:$K$2404,2,FALSE))</f>
        <v>POSTE DE MADERA TRATADA DE 13 mts. CL.5</v>
      </c>
      <c r="L2009" s="142">
        <f t="shared" si="79"/>
        <v>0.46</v>
      </c>
    </row>
    <row r="2010" spans="1:12" x14ac:dyDescent="0.25">
      <c r="A2010" s="53">
        <f>+'Info ELECTRONORTE'!A1978</f>
        <v>1974</v>
      </c>
      <c r="B2010" s="26" t="str">
        <f t="shared" si="80"/>
        <v>SICODI</v>
      </c>
      <c r="C2010" s="9" t="str">
        <f>+'Info ELECTRONORTE'!B1978</f>
        <v>LAMBAYEQUE</v>
      </c>
      <c r="D2010" s="9" t="str">
        <f>+'Info ELECTRONORTE'!C1978</f>
        <v>CHICLAYO - LAMBAYEQUE</v>
      </c>
      <c r="E2010" s="9" t="str">
        <f>+'Info ELECTRONORTE'!D1978</f>
        <v>LAMBAYEQUE</v>
      </c>
      <c r="F2010" s="9" t="str">
        <f>+'Info ELECTRONORTE'!I1978</f>
        <v>Media Tension</v>
      </c>
      <c r="G2010" s="9">
        <f>+'Info ELECTRONORTE'!K1978</f>
        <v>13</v>
      </c>
      <c r="H2010" s="9" t="str">
        <f>+'Info ELECTRONORTE'!L1978</f>
        <v>Postes</v>
      </c>
      <c r="I2010" s="9" t="str">
        <f>+'Info ELECTRONORTE'!M1978</f>
        <v>Concreto</v>
      </c>
      <c r="J2010" s="9" t="str">
        <f>+'Info ELECTRONORTE'!N1978</f>
        <v>PPC19</v>
      </c>
      <c r="K2010" s="9" t="str">
        <f>+IF(B2010="MOD INV_2018","Según corresponda",VLOOKUP(J2010,SICODI!$G$3:$K$2404,2,FALSE))</f>
        <v>POSTE DE CONCRETO ARMADO DE 13/300/150/345</v>
      </c>
      <c r="L2010" s="142">
        <f t="shared" si="79"/>
        <v>0.52</v>
      </c>
    </row>
    <row r="2011" spans="1:12" x14ac:dyDescent="0.25">
      <c r="A2011" s="53">
        <f>+'Info ELECTRONORTE'!A1979</f>
        <v>1975</v>
      </c>
      <c r="B2011" s="26" t="str">
        <f t="shared" si="80"/>
        <v>SICODI</v>
      </c>
      <c r="C2011" s="9" t="str">
        <f>+'Info ELECTRONORTE'!B1979</f>
        <v>LAMBAYEQUE</v>
      </c>
      <c r="D2011" s="9" t="str">
        <f>+'Info ELECTRONORTE'!C1979</f>
        <v>CHICLAYO - LAMBAYEQUE</v>
      </c>
      <c r="E2011" s="9" t="str">
        <f>+'Info ELECTRONORTE'!D1979</f>
        <v>LAMBAYEQUE</v>
      </c>
      <c r="F2011" s="9" t="str">
        <f>+'Info ELECTRONORTE'!I1979</f>
        <v>Media Tension</v>
      </c>
      <c r="G2011" s="9">
        <f>+'Info ELECTRONORTE'!K1979</f>
        <v>13</v>
      </c>
      <c r="H2011" s="9" t="str">
        <f>+'Info ELECTRONORTE'!L1979</f>
        <v>Postes</v>
      </c>
      <c r="I2011" s="9" t="str">
        <f>+'Info ELECTRONORTE'!M1979</f>
        <v>Concreto</v>
      </c>
      <c r="J2011" s="9" t="str">
        <f>+'Info ELECTRONORTE'!N1979</f>
        <v>PPC19</v>
      </c>
      <c r="K2011" s="9" t="str">
        <f>+IF(B2011="MOD INV_2018","Según corresponda",VLOOKUP(J2011,SICODI!$G$3:$K$2404,2,FALSE))</f>
        <v>POSTE DE CONCRETO ARMADO DE 13/300/150/345</v>
      </c>
      <c r="L2011" s="142">
        <f t="shared" si="79"/>
        <v>0.52</v>
      </c>
    </row>
    <row r="2012" spans="1:12" x14ac:dyDescent="0.25">
      <c r="A2012" s="53">
        <f>+'Info ELECTRONORTE'!A1980</f>
        <v>1976</v>
      </c>
      <c r="B2012" s="26" t="str">
        <f t="shared" si="80"/>
        <v>SICODI</v>
      </c>
      <c r="C2012" s="9" t="str">
        <f>+'Info ELECTRONORTE'!B1980</f>
        <v>LAMBAYEQUE</v>
      </c>
      <c r="D2012" s="9" t="str">
        <f>+'Info ELECTRONORTE'!C1980</f>
        <v>CHICLAYO - LAMBAYEQUE</v>
      </c>
      <c r="E2012" s="9" t="str">
        <f>+'Info ELECTRONORTE'!D1980</f>
        <v>LAMBAYEQUE</v>
      </c>
      <c r="F2012" s="9" t="str">
        <f>+'Info ELECTRONORTE'!I1980</f>
        <v>Media Tension</v>
      </c>
      <c r="G2012" s="9">
        <f>+'Info ELECTRONORTE'!K1980</f>
        <v>13</v>
      </c>
      <c r="H2012" s="9" t="str">
        <f>+'Info ELECTRONORTE'!L1980</f>
        <v>Postes</v>
      </c>
      <c r="I2012" s="9" t="str">
        <f>+'Info ELECTRONORTE'!M1980</f>
        <v>Concreto</v>
      </c>
      <c r="J2012" s="9" t="str">
        <f>+'Info ELECTRONORTE'!N1980</f>
        <v>PPC19</v>
      </c>
      <c r="K2012" s="9" t="str">
        <f>+IF(B2012="MOD INV_2018","Según corresponda",VLOOKUP(J2012,SICODI!$G$3:$K$2404,2,FALSE))</f>
        <v>POSTE DE CONCRETO ARMADO DE 13/300/150/345</v>
      </c>
      <c r="L2012" s="142">
        <f t="shared" si="79"/>
        <v>0.52</v>
      </c>
    </row>
    <row r="2013" spans="1:12" x14ac:dyDescent="0.25">
      <c r="A2013" s="53">
        <f>+'Info ELECTRONORTE'!A1981</f>
        <v>1977</v>
      </c>
      <c r="B2013" s="26" t="str">
        <f t="shared" si="80"/>
        <v>SICODI</v>
      </c>
      <c r="C2013" s="9" t="str">
        <f>+'Info ELECTRONORTE'!B1981</f>
        <v>LAMBAYEQUE</v>
      </c>
      <c r="D2013" s="9" t="str">
        <f>+'Info ELECTRONORTE'!C1981</f>
        <v>CHICLAYO - LAMBAYEQUE</v>
      </c>
      <c r="E2013" s="9" t="str">
        <f>+'Info ELECTRONORTE'!D1981</f>
        <v>LAMBAYEQUE</v>
      </c>
      <c r="F2013" s="9" t="str">
        <f>+'Info ELECTRONORTE'!I1981</f>
        <v>Media Tension</v>
      </c>
      <c r="G2013" s="9">
        <f>+'Info ELECTRONORTE'!K1981</f>
        <v>13</v>
      </c>
      <c r="H2013" s="9" t="str">
        <f>+'Info ELECTRONORTE'!L1981</f>
        <v>Postes</v>
      </c>
      <c r="I2013" s="9" t="str">
        <f>+'Info ELECTRONORTE'!M1981</f>
        <v>Concreto</v>
      </c>
      <c r="J2013" s="9" t="str">
        <f>+'Info ELECTRONORTE'!N1981</f>
        <v>PPC19</v>
      </c>
      <c r="K2013" s="9" t="str">
        <f>+IF(B2013="MOD INV_2018","Según corresponda",VLOOKUP(J2013,SICODI!$G$3:$K$2404,2,FALSE))</f>
        <v>POSTE DE CONCRETO ARMADO DE 13/300/150/345</v>
      </c>
      <c r="L2013" s="142">
        <f t="shared" si="79"/>
        <v>0.52</v>
      </c>
    </row>
    <row r="2014" spans="1:12" x14ac:dyDescent="0.25">
      <c r="A2014" s="53">
        <f>+'Info ELECTRONORTE'!A1982</f>
        <v>1978</v>
      </c>
      <c r="B2014" s="26" t="str">
        <f t="shared" si="80"/>
        <v>SICODI</v>
      </c>
      <c r="C2014" s="9" t="str">
        <f>+'Info ELECTRONORTE'!B1982</f>
        <v>LAMBAYEQUE</v>
      </c>
      <c r="D2014" s="9" t="str">
        <f>+'Info ELECTRONORTE'!C1982</f>
        <v>CHICLAYO - LAMBAYEQUE</v>
      </c>
      <c r="E2014" s="9" t="str">
        <f>+'Info ELECTRONORTE'!D1982</f>
        <v>LAMBAYEQUE</v>
      </c>
      <c r="F2014" s="9" t="str">
        <f>+'Info ELECTRONORTE'!I1982</f>
        <v>Media Tension</v>
      </c>
      <c r="G2014" s="9">
        <f>+'Info ELECTRONORTE'!K1982</f>
        <v>13</v>
      </c>
      <c r="H2014" s="9" t="str">
        <f>+'Info ELECTRONORTE'!L1982</f>
        <v>Postes</v>
      </c>
      <c r="I2014" s="9" t="str">
        <f>+'Info ELECTRONORTE'!M1982</f>
        <v>Concreto</v>
      </c>
      <c r="J2014" s="9" t="str">
        <f>+'Info ELECTRONORTE'!N1982</f>
        <v>PPC19</v>
      </c>
      <c r="K2014" s="9" t="str">
        <f>+IF(B2014="MOD INV_2018","Según corresponda",VLOOKUP(J2014,SICODI!$G$3:$K$2404,2,FALSE))</f>
        <v>POSTE DE CONCRETO ARMADO DE 13/300/150/345</v>
      </c>
      <c r="L2014" s="142">
        <f t="shared" si="79"/>
        <v>0.52</v>
      </c>
    </row>
    <row r="2015" spans="1:12" x14ac:dyDescent="0.25">
      <c r="A2015" s="53">
        <f>+'Info ELECTRONORTE'!A1983</f>
        <v>1979</v>
      </c>
      <c r="B2015" s="26" t="str">
        <f t="shared" si="80"/>
        <v>SICODI</v>
      </c>
      <c r="C2015" s="9" t="str">
        <f>+'Info ELECTRONORTE'!B1983</f>
        <v>LAMBAYEQUE</v>
      </c>
      <c r="D2015" s="9" t="str">
        <f>+'Info ELECTRONORTE'!C1983</f>
        <v>CHICLAYO - LAMBAYEQUE</v>
      </c>
      <c r="E2015" s="9" t="str">
        <f>+'Info ELECTRONORTE'!D1983</f>
        <v>LAMBAYEQUE</v>
      </c>
      <c r="F2015" s="9" t="str">
        <f>+'Info ELECTRONORTE'!I1983</f>
        <v>Media Tension</v>
      </c>
      <c r="G2015" s="9">
        <f>+'Info ELECTRONORTE'!K1983</f>
        <v>13</v>
      </c>
      <c r="H2015" s="9" t="str">
        <f>+'Info ELECTRONORTE'!L1983</f>
        <v>Postes</v>
      </c>
      <c r="I2015" s="9" t="str">
        <f>+'Info ELECTRONORTE'!M1983</f>
        <v>Concreto</v>
      </c>
      <c r="J2015" s="9" t="str">
        <f>+'Info ELECTRONORTE'!N1983</f>
        <v>PPC19</v>
      </c>
      <c r="K2015" s="9" t="str">
        <f>+IF(B2015="MOD INV_2018","Según corresponda",VLOOKUP(J2015,SICODI!$G$3:$K$2404,2,FALSE))</f>
        <v>POSTE DE CONCRETO ARMADO DE 13/300/150/345</v>
      </c>
      <c r="L2015" s="142">
        <f t="shared" si="79"/>
        <v>0.52</v>
      </c>
    </row>
    <row r="2016" spans="1:12" x14ac:dyDescent="0.25">
      <c r="A2016" s="53">
        <f>+'Info ELECTRONORTE'!A1984</f>
        <v>1980</v>
      </c>
      <c r="B2016" s="26" t="str">
        <f t="shared" si="80"/>
        <v>SICODI</v>
      </c>
      <c r="C2016" s="9" t="str">
        <f>+'Info ELECTRONORTE'!B1984</f>
        <v>LAMBAYEQUE</v>
      </c>
      <c r="D2016" s="9" t="str">
        <f>+'Info ELECTRONORTE'!C1984</f>
        <v>CHICLAYO - LAMBAYEQUE</v>
      </c>
      <c r="E2016" s="9" t="str">
        <f>+'Info ELECTRONORTE'!D1984</f>
        <v>LAMBAYEQUE</v>
      </c>
      <c r="F2016" s="9" t="str">
        <f>+'Info ELECTRONORTE'!I1984</f>
        <v>Media Tension</v>
      </c>
      <c r="G2016" s="9">
        <f>+'Info ELECTRONORTE'!K1984</f>
        <v>13</v>
      </c>
      <c r="H2016" s="9" t="str">
        <f>+'Info ELECTRONORTE'!L1984</f>
        <v>Postes</v>
      </c>
      <c r="I2016" s="9" t="str">
        <f>+'Info ELECTRONORTE'!M1984</f>
        <v>Concreto</v>
      </c>
      <c r="J2016" s="9" t="str">
        <f>+'Info ELECTRONORTE'!N1984</f>
        <v>PPC19</v>
      </c>
      <c r="K2016" s="9" t="str">
        <f>+IF(B2016="MOD INV_2018","Según corresponda",VLOOKUP(J2016,SICODI!$G$3:$K$2404,2,FALSE))</f>
        <v>POSTE DE CONCRETO ARMADO DE 13/300/150/345</v>
      </c>
      <c r="L2016" s="142">
        <f t="shared" si="79"/>
        <v>0.52</v>
      </c>
    </row>
    <row r="2017" spans="1:12" x14ac:dyDescent="0.25">
      <c r="A2017" s="53">
        <f>+'Info ELECTRONORTE'!A1985</f>
        <v>1981</v>
      </c>
      <c r="B2017" s="26" t="str">
        <f t="shared" si="80"/>
        <v>SICODI</v>
      </c>
      <c r="C2017" s="9" t="str">
        <f>+'Info ELECTRONORTE'!B1985</f>
        <v>LAMBAYEQUE</v>
      </c>
      <c r="D2017" s="9" t="str">
        <f>+'Info ELECTRONORTE'!C1985</f>
        <v>CHICLAYO - LAMBAYEQUE</v>
      </c>
      <c r="E2017" s="9" t="str">
        <f>+'Info ELECTRONORTE'!D1985</f>
        <v>LAMBAYEQUE</v>
      </c>
      <c r="F2017" s="9" t="str">
        <f>+'Info ELECTRONORTE'!I1985</f>
        <v>Media Tension</v>
      </c>
      <c r="G2017" s="9">
        <f>+'Info ELECTRONORTE'!K1985</f>
        <v>13</v>
      </c>
      <c r="H2017" s="9" t="str">
        <f>+'Info ELECTRONORTE'!L1985</f>
        <v>Postes</v>
      </c>
      <c r="I2017" s="9" t="str">
        <f>+'Info ELECTRONORTE'!M1985</f>
        <v>Concreto</v>
      </c>
      <c r="J2017" s="9" t="str">
        <f>+'Info ELECTRONORTE'!N1985</f>
        <v>PPC19</v>
      </c>
      <c r="K2017" s="9" t="str">
        <f>+IF(B2017="MOD INV_2018","Según corresponda",VLOOKUP(J2017,SICODI!$G$3:$K$2404,2,FALSE))</f>
        <v>POSTE DE CONCRETO ARMADO DE 13/300/150/345</v>
      </c>
      <c r="L2017" s="142">
        <f t="shared" si="79"/>
        <v>0.52</v>
      </c>
    </row>
    <row r="2018" spans="1:12" x14ac:dyDescent="0.25">
      <c r="A2018" s="53">
        <f>+'Info ELECTRONORTE'!A1986</f>
        <v>1982</v>
      </c>
      <c r="B2018" s="26" t="str">
        <f t="shared" si="80"/>
        <v>SICODI</v>
      </c>
      <c r="C2018" s="9" t="str">
        <f>+'Info ELECTRONORTE'!B1986</f>
        <v>LAMBAYEQUE</v>
      </c>
      <c r="D2018" s="9" t="str">
        <f>+'Info ELECTRONORTE'!C1986</f>
        <v>CHICLAYO - LAMBAYEQUE</v>
      </c>
      <c r="E2018" s="9" t="str">
        <f>+'Info ELECTRONORTE'!D1986</f>
        <v>LAMBAYEQUE</v>
      </c>
      <c r="F2018" s="9" t="str">
        <f>+'Info ELECTRONORTE'!I1986</f>
        <v>Media Tension</v>
      </c>
      <c r="G2018" s="9">
        <f>+'Info ELECTRONORTE'!K1986</f>
        <v>13</v>
      </c>
      <c r="H2018" s="9" t="str">
        <f>+'Info ELECTRONORTE'!L1986</f>
        <v>Postes</v>
      </c>
      <c r="I2018" s="9" t="str">
        <f>+'Info ELECTRONORTE'!M1986</f>
        <v>Concreto</v>
      </c>
      <c r="J2018" s="9" t="str">
        <f>+'Info ELECTRONORTE'!N1986</f>
        <v>PPC19</v>
      </c>
      <c r="K2018" s="9" t="str">
        <f>+IF(B2018="MOD INV_2018","Según corresponda",VLOOKUP(J2018,SICODI!$G$3:$K$2404,2,FALSE))</f>
        <v>POSTE DE CONCRETO ARMADO DE 13/300/150/345</v>
      </c>
      <c r="L2018" s="142">
        <f t="shared" si="79"/>
        <v>0.52</v>
      </c>
    </row>
    <row r="2019" spans="1:12" x14ac:dyDescent="0.25">
      <c r="A2019" s="53">
        <f>+'Info ELECTRONORTE'!A1987</f>
        <v>1983</v>
      </c>
      <c r="B2019" s="26" t="str">
        <f t="shared" si="80"/>
        <v>SICODI</v>
      </c>
      <c r="C2019" s="9" t="str">
        <f>+'Info ELECTRONORTE'!B1987</f>
        <v>LAMBAYEQUE</v>
      </c>
      <c r="D2019" s="9" t="str">
        <f>+'Info ELECTRONORTE'!C1987</f>
        <v>CHICLAYO - LAMBAYEQUE</v>
      </c>
      <c r="E2019" s="9" t="str">
        <f>+'Info ELECTRONORTE'!D1987</f>
        <v>LAMBAYEQUE</v>
      </c>
      <c r="F2019" s="9" t="str">
        <f>+'Info ELECTRONORTE'!I1987</f>
        <v>Media Tension</v>
      </c>
      <c r="G2019" s="9">
        <f>+'Info ELECTRONORTE'!K1987</f>
        <v>14</v>
      </c>
      <c r="H2019" s="9" t="str">
        <f>+'Info ELECTRONORTE'!L1987</f>
        <v>Postes</v>
      </c>
      <c r="I2019" s="9" t="str">
        <f>+'Info ELECTRONORTE'!M1987</f>
        <v>Concreto</v>
      </c>
      <c r="J2019" s="9" t="str">
        <f>+'Info ELECTRONORTE'!N1987</f>
        <v>PPC24</v>
      </c>
      <c r="K2019" s="9" t="str">
        <f>+IF(B2019="MOD INV_2018","Según corresponda",VLOOKUP(J2019,SICODI!$G$3:$K$2404,2,FALSE))</f>
        <v>POSTE DE CONCRETO ARMADO DE 15/400/150/375</v>
      </c>
      <c r="L2019" s="142">
        <f t="shared" si="79"/>
        <v>0.52</v>
      </c>
    </row>
    <row r="2020" spans="1:12" x14ac:dyDescent="0.25">
      <c r="A2020" s="53">
        <f>+'Info ELECTRONORTE'!A1988</f>
        <v>1984</v>
      </c>
      <c r="B2020" s="26" t="str">
        <f t="shared" si="80"/>
        <v>SICODI</v>
      </c>
      <c r="C2020" s="9" t="str">
        <f>+'Info ELECTRONORTE'!B1988</f>
        <v>LAMBAYEQUE</v>
      </c>
      <c r="D2020" s="9" t="str">
        <f>+'Info ELECTRONORTE'!C1988</f>
        <v>CHICLAYO - LAMBAYEQUE</v>
      </c>
      <c r="E2020" s="9" t="str">
        <f>+'Info ELECTRONORTE'!D1988</f>
        <v>LAMBAYEQUE</v>
      </c>
      <c r="F2020" s="9" t="str">
        <f>+'Info ELECTRONORTE'!I1988</f>
        <v>Media Tension</v>
      </c>
      <c r="G2020" s="9">
        <f>+'Info ELECTRONORTE'!K1988</f>
        <v>13</v>
      </c>
      <c r="H2020" s="9" t="str">
        <f>+'Info ELECTRONORTE'!L1988</f>
        <v>Postes</v>
      </c>
      <c r="I2020" s="9" t="str">
        <f>+'Info ELECTRONORTE'!M1988</f>
        <v>Concreto</v>
      </c>
      <c r="J2020" s="9" t="str">
        <f>+'Info ELECTRONORTE'!N1988</f>
        <v>PPC19</v>
      </c>
      <c r="K2020" s="9" t="str">
        <f>+IF(B2020="MOD INV_2018","Según corresponda",VLOOKUP(J2020,SICODI!$G$3:$K$2404,2,FALSE))</f>
        <v>POSTE DE CONCRETO ARMADO DE 13/300/150/345</v>
      </c>
      <c r="L2020" s="142">
        <f t="shared" si="79"/>
        <v>0.52</v>
      </c>
    </row>
    <row r="2021" spans="1:12" x14ac:dyDescent="0.25">
      <c r="A2021" s="53">
        <f>+'Info ELECTRONORTE'!A1989</f>
        <v>1985</v>
      </c>
      <c r="B2021" s="26" t="str">
        <f t="shared" si="80"/>
        <v>SICODI</v>
      </c>
      <c r="C2021" s="9" t="str">
        <f>+'Info ELECTRONORTE'!B1989</f>
        <v>LAMBAYEQUE</v>
      </c>
      <c r="D2021" s="9" t="str">
        <f>+'Info ELECTRONORTE'!C1989</f>
        <v>CHICLAYO - LAMBAYEQUE</v>
      </c>
      <c r="E2021" s="9" t="str">
        <f>+'Info ELECTRONORTE'!D1989</f>
        <v>LAMBAYEQUE</v>
      </c>
      <c r="F2021" s="9" t="str">
        <f>+'Info ELECTRONORTE'!I1989</f>
        <v>Baja Tension</v>
      </c>
      <c r="G2021" s="9">
        <f>+'Info ELECTRONORTE'!K1989</f>
        <v>9</v>
      </c>
      <c r="H2021" s="9" t="str">
        <f>+'Info ELECTRONORTE'!L1989</f>
        <v>Postes</v>
      </c>
      <c r="I2021" s="9" t="str">
        <f>+'Info ELECTRONORTE'!M1989</f>
        <v>Concreto</v>
      </c>
      <c r="J2021" s="9" t="str">
        <f>+'Info ELECTRONORTE'!N1989</f>
        <v>PPC09</v>
      </c>
      <c r="K2021" s="9" t="str">
        <f>+IF(B2021="MOD INV_2018","Según corresponda",VLOOKUP(J2021,SICODI!$G$3:$K$2404,2,FALSE))</f>
        <v>POSTE DE CONCRETO ARMADO DE  9/300/120/255</v>
      </c>
      <c r="L2021" s="142">
        <f t="shared" ref="L2021:L2084" si="81">+IF(K2021="Según corresponda","Según corresponda",VLOOKUP(K2021,$O$37:$P$49,2,FALSE))</f>
        <v>0.17</v>
      </c>
    </row>
    <row r="2022" spans="1:12" x14ac:dyDescent="0.25">
      <c r="A2022" s="53">
        <f>+'Info ELECTRONORTE'!A1990</f>
        <v>1986</v>
      </c>
      <c r="B2022" s="26" t="str">
        <f t="shared" ref="B2022:B2085" si="82">+IF(ISERROR(INDEX($B$8:$B$31,MATCH(J2022,$J$8:$J$31,0)))=TRUE,"MOD INV_2018",INDEX($B$8:$B$31,MATCH(J2022,$J$8:$J$31,0)))</f>
        <v>SICODI</v>
      </c>
      <c r="C2022" s="9" t="str">
        <f>+'Info ELECTRONORTE'!B1990</f>
        <v>LAMBAYEQUE</v>
      </c>
      <c r="D2022" s="9" t="str">
        <f>+'Info ELECTRONORTE'!C1990</f>
        <v>CHICLAYO - LAMBAYEQUE</v>
      </c>
      <c r="E2022" s="9" t="str">
        <f>+'Info ELECTRONORTE'!D1990</f>
        <v>LAMBAYEQUE</v>
      </c>
      <c r="F2022" s="9" t="str">
        <f>+'Info ELECTRONORTE'!I1990</f>
        <v>Baja Tension</v>
      </c>
      <c r="G2022" s="9">
        <f>+'Info ELECTRONORTE'!K1990</f>
        <v>9</v>
      </c>
      <c r="H2022" s="9" t="str">
        <f>+'Info ELECTRONORTE'!L1990</f>
        <v>Postes</v>
      </c>
      <c r="I2022" s="9" t="str">
        <f>+'Info ELECTRONORTE'!M1990</f>
        <v>Concreto</v>
      </c>
      <c r="J2022" s="9" t="str">
        <f>+'Info ELECTRONORTE'!N1990</f>
        <v>PPC09</v>
      </c>
      <c r="K2022" s="9" t="str">
        <f>+IF(B2022="MOD INV_2018","Según corresponda",VLOOKUP(J2022,SICODI!$G$3:$K$2404,2,FALSE))</f>
        <v>POSTE DE CONCRETO ARMADO DE  9/300/120/255</v>
      </c>
      <c r="L2022" s="142">
        <f t="shared" si="81"/>
        <v>0.17</v>
      </c>
    </row>
    <row r="2023" spans="1:12" x14ac:dyDescent="0.25">
      <c r="A2023" s="53">
        <f>+'Info ELECTRONORTE'!A1991</f>
        <v>1987</v>
      </c>
      <c r="B2023" s="26" t="str">
        <f t="shared" si="82"/>
        <v>SICODI</v>
      </c>
      <c r="C2023" s="9" t="str">
        <f>+'Info ELECTRONORTE'!B1991</f>
        <v>LAMBAYEQUE</v>
      </c>
      <c r="D2023" s="9" t="str">
        <f>+'Info ELECTRONORTE'!C1991</f>
        <v>CHICLAYO - LAMBAYEQUE</v>
      </c>
      <c r="E2023" s="9" t="str">
        <f>+'Info ELECTRONORTE'!D1991</f>
        <v>LAMBAYEQUE</v>
      </c>
      <c r="F2023" s="9" t="str">
        <f>+'Info ELECTRONORTE'!I1991</f>
        <v>Baja Tension</v>
      </c>
      <c r="G2023" s="9">
        <f>+'Info ELECTRONORTE'!K1991</f>
        <v>9</v>
      </c>
      <c r="H2023" s="9" t="str">
        <f>+'Info ELECTRONORTE'!L1991</f>
        <v>Postes</v>
      </c>
      <c r="I2023" s="9" t="str">
        <f>+'Info ELECTRONORTE'!M1991</f>
        <v>Concreto</v>
      </c>
      <c r="J2023" s="9" t="str">
        <f>+'Info ELECTRONORTE'!N1991</f>
        <v>PPC09</v>
      </c>
      <c r="K2023" s="9" t="str">
        <f>+IF(B2023="MOD INV_2018","Según corresponda",VLOOKUP(J2023,SICODI!$G$3:$K$2404,2,FALSE))</f>
        <v>POSTE DE CONCRETO ARMADO DE  9/300/120/255</v>
      </c>
      <c r="L2023" s="142">
        <f t="shared" si="81"/>
        <v>0.17</v>
      </c>
    </row>
    <row r="2024" spans="1:12" x14ac:dyDescent="0.25">
      <c r="A2024" s="53">
        <f>+'Info ELECTRONORTE'!A1992</f>
        <v>1988</v>
      </c>
      <c r="B2024" s="26" t="str">
        <f t="shared" si="82"/>
        <v>SICODI</v>
      </c>
      <c r="C2024" s="9" t="str">
        <f>+'Info ELECTRONORTE'!B1992</f>
        <v>LAMBAYEQUE</v>
      </c>
      <c r="D2024" s="9" t="str">
        <f>+'Info ELECTRONORTE'!C1992</f>
        <v>CHICLAYO - LAMBAYEQUE</v>
      </c>
      <c r="E2024" s="9" t="str">
        <f>+'Info ELECTRONORTE'!D1992</f>
        <v>LAMBAYEQUE</v>
      </c>
      <c r="F2024" s="9" t="str">
        <f>+'Info ELECTRONORTE'!I1992</f>
        <v>Baja Tension</v>
      </c>
      <c r="G2024" s="9">
        <f>+'Info ELECTRONORTE'!K1992</f>
        <v>9</v>
      </c>
      <c r="H2024" s="9" t="str">
        <f>+'Info ELECTRONORTE'!L1992</f>
        <v>Postes</v>
      </c>
      <c r="I2024" s="9" t="str">
        <f>+'Info ELECTRONORTE'!M1992</f>
        <v>Concreto</v>
      </c>
      <c r="J2024" s="9" t="str">
        <f>+'Info ELECTRONORTE'!N1992</f>
        <v>PPC09</v>
      </c>
      <c r="K2024" s="9" t="str">
        <f>+IF(B2024="MOD INV_2018","Según corresponda",VLOOKUP(J2024,SICODI!$G$3:$K$2404,2,FALSE))</f>
        <v>POSTE DE CONCRETO ARMADO DE  9/300/120/255</v>
      </c>
      <c r="L2024" s="142">
        <f t="shared" si="81"/>
        <v>0.17</v>
      </c>
    </row>
    <row r="2025" spans="1:12" x14ac:dyDescent="0.25">
      <c r="A2025" s="53">
        <f>+'Info ELECTRONORTE'!A1993</f>
        <v>1989</v>
      </c>
      <c r="B2025" s="26" t="str">
        <f t="shared" si="82"/>
        <v>SICODI</v>
      </c>
      <c r="C2025" s="9" t="str">
        <f>+'Info ELECTRONORTE'!B1993</f>
        <v>LAMBAYEQUE</v>
      </c>
      <c r="D2025" s="9" t="str">
        <f>+'Info ELECTRONORTE'!C1993</f>
        <v>CHICLAYO - LAMBAYEQUE</v>
      </c>
      <c r="E2025" s="9" t="str">
        <f>+'Info ELECTRONORTE'!D1993</f>
        <v>LAMBAYEQUE</v>
      </c>
      <c r="F2025" s="9" t="str">
        <f>+'Info ELECTRONORTE'!I1993</f>
        <v>Media Tension</v>
      </c>
      <c r="G2025" s="9">
        <f>+'Info ELECTRONORTE'!K1993</f>
        <v>13</v>
      </c>
      <c r="H2025" s="9" t="str">
        <f>+'Info ELECTRONORTE'!L1993</f>
        <v>Postes</v>
      </c>
      <c r="I2025" s="9" t="str">
        <f>+'Info ELECTRONORTE'!M1993</f>
        <v>Concreto</v>
      </c>
      <c r="J2025" s="9" t="str">
        <f>+'Info ELECTRONORTE'!N1993</f>
        <v>PPC19</v>
      </c>
      <c r="K2025" s="9" t="str">
        <f>+IF(B2025="MOD INV_2018","Según corresponda",VLOOKUP(J2025,SICODI!$G$3:$K$2404,2,FALSE))</f>
        <v>POSTE DE CONCRETO ARMADO DE 13/300/150/345</v>
      </c>
      <c r="L2025" s="142">
        <f t="shared" si="81"/>
        <v>0.52</v>
      </c>
    </row>
    <row r="2026" spans="1:12" x14ac:dyDescent="0.25">
      <c r="A2026" s="53">
        <f>+'Info ELECTRONORTE'!A1994</f>
        <v>1990</v>
      </c>
      <c r="B2026" s="26" t="str">
        <f t="shared" si="82"/>
        <v>SICODI</v>
      </c>
      <c r="C2026" s="9" t="str">
        <f>+'Info ELECTRONORTE'!B1994</f>
        <v>LAMBAYEQUE</v>
      </c>
      <c r="D2026" s="9" t="str">
        <f>+'Info ELECTRONORTE'!C1994</f>
        <v>CHICLAYO - LAMBAYEQUE</v>
      </c>
      <c r="E2026" s="9" t="str">
        <f>+'Info ELECTRONORTE'!D1994</f>
        <v>LAMBAYEQUE</v>
      </c>
      <c r="F2026" s="9" t="str">
        <f>+'Info ELECTRONORTE'!I1994</f>
        <v>Media Tension</v>
      </c>
      <c r="G2026" s="9">
        <f>+'Info ELECTRONORTE'!K1994</f>
        <v>13</v>
      </c>
      <c r="H2026" s="9" t="str">
        <f>+'Info ELECTRONORTE'!L1994</f>
        <v>Postes</v>
      </c>
      <c r="I2026" s="9" t="str">
        <f>+'Info ELECTRONORTE'!M1994</f>
        <v>Concreto</v>
      </c>
      <c r="J2026" s="9" t="str">
        <f>+'Info ELECTRONORTE'!N1994</f>
        <v>PPC19</v>
      </c>
      <c r="K2026" s="9" t="str">
        <f>+IF(B2026="MOD INV_2018","Según corresponda",VLOOKUP(J2026,SICODI!$G$3:$K$2404,2,FALSE))</f>
        <v>POSTE DE CONCRETO ARMADO DE 13/300/150/345</v>
      </c>
      <c r="L2026" s="142">
        <f t="shared" si="81"/>
        <v>0.52</v>
      </c>
    </row>
    <row r="2027" spans="1:12" x14ac:dyDescent="0.25">
      <c r="A2027" s="53">
        <f>+'Info ELECTRONORTE'!A1995</f>
        <v>1991</v>
      </c>
      <c r="B2027" s="26" t="str">
        <f t="shared" si="82"/>
        <v>SICODI</v>
      </c>
      <c r="C2027" s="9" t="str">
        <f>+'Info ELECTRONORTE'!B1995</f>
        <v>LAMBAYEQUE</v>
      </c>
      <c r="D2027" s="9" t="str">
        <f>+'Info ELECTRONORTE'!C1995</f>
        <v>CHICLAYO - LAMBAYEQUE</v>
      </c>
      <c r="E2027" s="9" t="str">
        <f>+'Info ELECTRONORTE'!D1995</f>
        <v>LAMBAYEQUE</v>
      </c>
      <c r="F2027" s="9" t="str">
        <f>+'Info ELECTRONORTE'!I1995</f>
        <v>Media Tension</v>
      </c>
      <c r="G2027" s="9">
        <f>+'Info ELECTRONORTE'!K1995</f>
        <v>13</v>
      </c>
      <c r="H2027" s="9" t="str">
        <f>+'Info ELECTRONORTE'!L1995</f>
        <v>Postes</v>
      </c>
      <c r="I2027" s="9" t="str">
        <f>+'Info ELECTRONORTE'!M1995</f>
        <v>Concreto</v>
      </c>
      <c r="J2027" s="9" t="str">
        <f>+'Info ELECTRONORTE'!N1995</f>
        <v>PPC19</v>
      </c>
      <c r="K2027" s="9" t="str">
        <f>+IF(B2027="MOD INV_2018","Según corresponda",VLOOKUP(J2027,SICODI!$G$3:$K$2404,2,FALSE))</f>
        <v>POSTE DE CONCRETO ARMADO DE 13/300/150/345</v>
      </c>
      <c r="L2027" s="142">
        <f t="shared" si="81"/>
        <v>0.52</v>
      </c>
    </row>
    <row r="2028" spans="1:12" x14ac:dyDescent="0.25">
      <c r="A2028" s="53">
        <f>+'Info ELECTRONORTE'!A1996</f>
        <v>1992</v>
      </c>
      <c r="B2028" s="26" t="str">
        <f t="shared" si="82"/>
        <v>SICODI</v>
      </c>
      <c r="C2028" s="9" t="str">
        <f>+'Info ELECTRONORTE'!B1996</f>
        <v>LAMBAYEQUE</v>
      </c>
      <c r="D2028" s="9" t="str">
        <f>+'Info ELECTRONORTE'!C1996</f>
        <v>CHICLAYO - LAMBAYEQUE</v>
      </c>
      <c r="E2028" s="9" t="str">
        <f>+'Info ELECTRONORTE'!D1996</f>
        <v>LAMBAYEQUE</v>
      </c>
      <c r="F2028" s="9" t="str">
        <f>+'Info ELECTRONORTE'!I1996</f>
        <v>Media Tension</v>
      </c>
      <c r="G2028" s="9">
        <f>+'Info ELECTRONORTE'!K1996</f>
        <v>13</v>
      </c>
      <c r="H2028" s="9" t="str">
        <f>+'Info ELECTRONORTE'!L1996</f>
        <v>Postes</v>
      </c>
      <c r="I2028" s="9" t="str">
        <f>+'Info ELECTRONORTE'!M1996</f>
        <v>Concreto</v>
      </c>
      <c r="J2028" s="9" t="str">
        <f>+'Info ELECTRONORTE'!N1996</f>
        <v>PPC19</v>
      </c>
      <c r="K2028" s="9" t="str">
        <f>+IF(B2028="MOD INV_2018","Según corresponda",VLOOKUP(J2028,SICODI!$G$3:$K$2404,2,FALSE))</f>
        <v>POSTE DE CONCRETO ARMADO DE 13/300/150/345</v>
      </c>
      <c r="L2028" s="142">
        <f t="shared" si="81"/>
        <v>0.52</v>
      </c>
    </row>
    <row r="2029" spans="1:12" x14ac:dyDescent="0.25">
      <c r="A2029" s="53">
        <f>+'Info ELECTRONORTE'!A1997</f>
        <v>1993</v>
      </c>
      <c r="B2029" s="26" t="str">
        <f t="shared" si="82"/>
        <v>SICODI</v>
      </c>
      <c r="C2029" s="9" t="str">
        <f>+'Info ELECTRONORTE'!B1997</f>
        <v>LAMBAYEQUE</v>
      </c>
      <c r="D2029" s="9" t="str">
        <f>+'Info ELECTRONORTE'!C1997</f>
        <v>CHICLAYO - LAMBAYEQUE</v>
      </c>
      <c r="E2029" s="9" t="str">
        <f>+'Info ELECTRONORTE'!D1997</f>
        <v>LAMBAYEQUE</v>
      </c>
      <c r="F2029" s="9" t="str">
        <f>+'Info ELECTRONORTE'!I1997</f>
        <v>Media Tension</v>
      </c>
      <c r="G2029" s="9">
        <f>+'Info ELECTRONORTE'!K1997</f>
        <v>13</v>
      </c>
      <c r="H2029" s="9" t="str">
        <f>+'Info ELECTRONORTE'!L1997</f>
        <v>Postes</v>
      </c>
      <c r="I2029" s="9" t="str">
        <f>+'Info ELECTRONORTE'!M1997</f>
        <v>Concreto</v>
      </c>
      <c r="J2029" s="9" t="str">
        <f>+'Info ELECTRONORTE'!N1997</f>
        <v>PPC19</v>
      </c>
      <c r="K2029" s="9" t="str">
        <f>+IF(B2029="MOD INV_2018","Según corresponda",VLOOKUP(J2029,SICODI!$G$3:$K$2404,2,FALSE))</f>
        <v>POSTE DE CONCRETO ARMADO DE 13/300/150/345</v>
      </c>
      <c r="L2029" s="142">
        <f t="shared" si="81"/>
        <v>0.52</v>
      </c>
    </row>
    <row r="2030" spans="1:12" x14ac:dyDescent="0.25">
      <c r="A2030" s="53">
        <f>+'Info ELECTRONORTE'!A1998</f>
        <v>1994</v>
      </c>
      <c r="B2030" s="26" t="str">
        <f t="shared" si="82"/>
        <v>SICODI</v>
      </c>
      <c r="C2030" s="9" t="str">
        <f>+'Info ELECTRONORTE'!B1998</f>
        <v>LAMBAYEQUE</v>
      </c>
      <c r="D2030" s="9" t="str">
        <f>+'Info ELECTRONORTE'!C1998</f>
        <v>CHICLAYO - LAMBAYEQUE</v>
      </c>
      <c r="E2030" s="9" t="str">
        <f>+'Info ELECTRONORTE'!D1998</f>
        <v>LAMBAYEQUE</v>
      </c>
      <c r="F2030" s="9" t="str">
        <f>+'Info ELECTRONORTE'!I1998</f>
        <v>Media Tension</v>
      </c>
      <c r="G2030" s="9">
        <f>+'Info ELECTRONORTE'!K1998</f>
        <v>13</v>
      </c>
      <c r="H2030" s="9" t="str">
        <f>+'Info ELECTRONORTE'!L1998</f>
        <v>Postes</v>
      </c>
      <c r="I2030" s="9" t="str">
        <f>+'Info ELECTRONORTE'!M1998</f>
        <v>Concreto</v>
      </c>
      <c r="J2030" s="9" t="str">
        <f>+'Info ELECTRONORTE'!N1998</f>
        <v>PPC19</v>
      </c>
      <c r="K2030" s="9" t="str">
        <f>+IF(B2030="MOD INV_2018","Según corresponda",VLOOKUP(J2030,SICODI!$G$3:$K$2404,2,FALSE))</f>
        <v>POSTE DE CONCRETO ARMADO DE 13/300/150/345</v>
      </c>
      <c r="L2030" s="142">
        <f t="shared" si="81"/>
        <v>0.52</v>
      </c>
    </row>
    <row r="2031" spans="1:12" x14ac:dyDescent="0.25">
      <c r="A2031" s="53">
        <f>+'Info ELECTRONORTE'!A1999</f>
        <v>1995</v>
      </c>
      <c r="B2031" s="26" t="str">
        <f t="shared" si="82"/>
        <v>SICODI</v>
      </c>
      <c r="C2031" s="9" t="str">
        <f>+'Info ELECTRONORTE'!B1999</f>
        <v>LAMBAYEQUE</v>
      </c>
      <c r="D2031" s="9" t="str">
        <f>+'Info ELECTRONORTE'!C1999</f>
        <v>CHICLAYO - LAMBAYEQUE</v>
      </c>
      <c r="E2031" s="9" t="str">
        <f>+'Info ELECTRONORTE'!D1999</f>
        <v>LAMBAYEQUE</v>
      </c>
      <c r="F2031" s="9" t="str">
        <f>+'Info ELECTRONORTE'!I1999</f>
        <v>Media Tension</v>
      </c>
      <c r="G2031" s="9">
        <f>+'Info ELECTRONORTE'!K1999</f>
        <v>13</v>
      </c>
      <c r="H2031" s="9" t="str">
        <f>+'Info ELECTRONORTE'!L1999</f>
        <v>Postes</v>
      </c>
      <c r="I2031" s="9" t="str">
        <f>+'Info ELECTRONORTE'!M1999</f>
        <v>Concreto</v>
      </c>
      <c r="J2031" s="9" t="str">
        <f>+'Info ELECTRONORTE'!N1999</f>
        <v>PPC19</v>
      </c>
      <c r="K2031" s="9" t="str">
        <f>+IF(B2031="MOD INV_2018","Según corresponda",VLOOKUP(J2031,SICODI!$G$3:$K$2404,2,FALSE))</f>
        <v>POSTE DE CONCRETO ARMADO DE 13/300/150/345</v>
      </c>
      <c r="L2031" s="142">
        <f t="shared" si="81"/>
        <v>0.52</v>
      </c>
    </row>
    <row r="2032" spans="1:12" x14ac:dyDescent="0.25">
      <c r="A2032" s="53">
        <f>+'Info ELECTRONORTE'!A2000</f>
        <v>1996</v>
      </c>
      <c r="B2032" s="26" t="str">
        <f t="shared" si="82"/>
        <v>SICODI</v>
      </c>
      <c r="C2032" s="9" t="str">
        <f>+'Info ELECTRONORTE'!B2000</f>
        <v>LAMBAYEQUE</v>
      </c>
      <c r="D2032" s="9" t="str">
        <f>+'Info ELECTRONORTE'!C2000</f>
        <v>CHICLAYO - LAMBAYEQUE</v>
      </c>
      <c r="E2032" s="9" t="str">
        <f>+'Info ELECTRONORTE'!D2000</f>
        <v>LAMBAYEQUE</v>
      </c>
      <c r="F2032" s="9" t="str">
        <f>+'Info ELECTRONORTE'!I2000</f>
        <v>Media Tension</v>
      </c>
      <c r="G2032" s="9">
        <f>+'Info ELECTRONORTE'!K2000</f>
        <v>13</v>
      </c>
      <c r="H2032" s="9" t="str">
        <f>+'Info ELECTRONORTE'!L2000</f>
        <v>Postes</v>
      </c>
      <c r="I2032" s="9" t="str">
        <f>+'Info ELECTRONORTE'!M2000</f>
        <v>Concreto</v>
      </c>
      <c r="J2032" s="9" t="str">
        <f>+'Info ELECTRONORTE'!N2000</f>
        <v>PPC19</v>
      </c>
      <c r="K2032" s="9" t="str">
        <f>+IF(B2032="MOD INV_2018","Según corresponda",VLOOKUP(J2032,SICODI!$G$3:$K$2404,2,FALSE))</f>
        <v>POSTE DE CONCRETO ARMADO DE 13/300/150/345</v>
      </c>
      <c r="L2032" s="142">
        <f t="shared" si="81"/>
        <v>0.52</v>
      </c>
    </row>
    <row r="2033" spans="1:12" x14ac:dyDescent="0.25">
      <c r="A2033" s="53">
        <f>+'Info ELECTRONORTE'!A2001</f>
        <v>1997</v>
      </c>
      <c r="B2033" s="26" t="str">
        <f t="shared" si="82"/>
        <v>SICODI</v>
      </c>
      <c r="C2033" s="9" t="str">
        <f>+'Info ELECTRONORTE'!B2001</f>
        <v>LAMBAYEQUE</v>
      </c>
      <c r="D2033" s="9" t="str">
        <f>+'Info ELECTRONORTE'!C2001</f>
        <v>CHICLAYO - LAMBAYEQUE</v>
      </c>
      <c r="E2033" s="9" t="str">
        <f>+'Info ELECTRONORTE'!D2001</f>
        <v>LAMBAYEQUE</v>
      </c>
      <c r="F2033" s="9" t="str">
        <f>+'Info ELECTRONORTE'!I2001</f>
        <v>Media Tension</v>
      </c>
      <c r="G2033" s="9">
        <f>+'Info ELECTRONORTE'!K2001</f>
        <v>13</v>
      </c>
      <c r="H2033" s="9" t="str">
        <f>+'Info ELECTRONORTE'!L2001</f>
        <v>Postes</v>
      </c>
      <c r="I2033" s="9" t="str">
        <f>+'Info ELECTRONORTE'!M2001</f>
        <v>Concreto</v>
      </c>
      <c r="J2033" s="9" t="str">
        <f>+'Info ELECTRONORTE'!N2001</f>
        <v>PPC19</v>
      </c>
      <c r="K2033" s="9" t="str">
        <f>+IF(B2033="MOD INV_2018","Según corresponda",VLOOKUP(J2033,SICODI!$G$3:$K$2404,2,FALSE))</f>
        <v>POSTE DE CONCRETO ARMADO DE 13/300/150/345</v>
      </c>
      <c r="L2033" s="142">
        <f t="shared" si="81"/>
        <v>0.52</v>
      </c>
    </row>
    <row r="2034" spans="1:12" x14ac:dyDescent="0.25">
      <c r="A2034" s="53">
        <f>+'Info ELECTRONORTE'!A2002</f>
        <v>1998</v>
      </c>
      <c r="B2034" s="26" t="str">
        <f t="shared" si="82"/>
        <v>SICODI</v>
      </c>
      <c r="C2034" s="9" t="str">
        <f>+'Info ELECTRONORTE'!B2002</f>
        <v>LAMBAYEQUE</v>
      </c>
      <c r="D2034" s="9" t="str">
        <f>+'Info ELECTRONORTE'!C2002</f>
        <v>CHICLAYO - LAMBAYEQUE</v>
      </c>
      <c r="E2034" s="9" t="str">
        <f>+'Info ELECTRONORTE'!D2002</f>
        <v>LAMBAYEQUE</v>
      </c>
      <c r="F2034" s="9" t="str">
        <f>+'Info ELECTRONORTE'!I2002</f>
        <v>Media Tension</v>
      </c>
      <c r="G2034" s="9">
        <f>+'Info ELECTRONORTE'!K2002</f>
        <v>13</v>
      </c>
      <c r="H2034" s="9" t="str">
        <f>+'Info ELECTRONORTE'!L2002</f>
        <v>Postes</v>
      </c>
      <c r="I2034" s="9" t="str">
        <f>+'Info ELECTRONORTE'!M2002</f>
        <v>Concreto</v>
      </c>
      <c r="J2034" s="9" t="str">
        <f>+'Info ELECTRONORTE'!N2002</f>
        <v>PPC19</v>
      </c>
      <c r="K2034" s="9" t="str">
        <f>+IF(B2034="MOD INV_2018","Según corresponda",VLOOKUP(J2034,SICODI!$G$3:$K$2404,2,FALSE))</f>
        <v>POSTE DE CONCRETO ARMADO DE 13/300/150/345</v>
      </c>
      <c r="L2034" s="142">
        <f t="shared" si="81"/>
        <v>0.52</v>
      </c>
    </row>
    <row r="2035" spans="1:12" x14ac:dyDescent="0.25">
      <c r="A2035" s="53">
        <f>+'Info ELECTRONORTE'!A2003</f>
        <v>1999</v>
      </c>
      <c r="B2035" s="26" t="str">
        <f t="shared" si="82"/>
        <v>SICODI</v>
      </c>
      <c r="C2035" s="9" t="str">
        <f>+'Info ELECTRONORTE'!B2003</f>
        <v>LAMBAYEQUE</v>
      </c>
      <c r="D2035" s="9" t="str">
        <f>+'Info ELECTRONORTE'!C2003</f>
        <v>CHICLAYO - LAMBAYEQUE</v>
      </c>
      <c r="E2035" s="9" t="str">
        <f>+'Info ELECTRONORTE'!D2003</f>
        <v>LAMBAYEQUE</v>
      </c>
      <c r="F2035" s="9" t="str">
        <f>+'Info ELECTRONORTE'!I2003</f>
        <v>Media Tension</v>
      </c>
      <c r="G2035" s="9">
        <f>+'Info ELECTRONORTE'!K2003</f>
        <v>13</v>
      </c>
      <c r="H2035" s="9" t="str">
        <f>+'Info ELECTRONORTE'!L2003</f>
        <v>Postes</v>
      </c>
      <c r="I2035" s="9" t="str">
        <f>+'Info ELECTRONORTE'!M2003</f>
        <v>Concreto</v>
      </c>
      <c r="J2035" s="9" t="str">
        <f>+'Info ELECTRONORTE'!N2003</f>
        <v>PPC19</v>
      </c>
      <c r="K2035" s="9" t="str">
        <f>+IF(B2035="MOD INV_2018","Según corresponda",VLOOKUP(J2035,SICODI!$G$3:$K$2404,2,FALSE))</f>
        <v>POSTE DE CONCRETO ARMADO DE 13/300/150/345</v>
      </c>
      <c r="L2035" s="142">
        <f t="shared" si="81"/>
        <v>0.52</v>
      </c>
    </row>
    <row r="2036" spans="1:12" x14ac:dyDescent="0.25">
      <c r="A2036" s="53">
        <f>+'Info ELECTRONORTE'!A2004</f>
        <v>2000</v>
      </c>
      <c r="B2036" s="26" t="str">
        <f t="shared" si="82"/>
        <v>SICODI</v>
      </c>
      <c r="C2036" s="9" t="str">
        <f>+'Info ELECTRONORTE'!B2004</f>
        <v>LAMBAYEQUE</v>
      </c>
      <c r="D2036" s="9" t="str">
        <f>+'Info ELECTRONORTE'!C2004</f>
        <v>CHICLAYO - LAMBAYEQUE</v>
      </c>
      <c r="E2036" s="9" t="str">
        <f>+'Info ELECTRONORTE'!D2004</f>
        <v>LAMBAYEQUE</v>
      </c>
      <c r="F2036" s="9" t="str">
        <f>+'Info ELECTRONORTE'!I2004</f>
        <v>Media Tension</v>
      </c>
      <c r="G2036" s="9">
        <f>+'Info ELECTRONORTE'!K2004</f>
        <v>13</v>
      </c>
      <c r="H2036" s="9" t="str">
        <f>+'Info ELECTRONORTE'!L2004</f>
        <v>Postes</v>
      </c>
      <c r="I2036" s="9" t="str">
        <f>+'Info ELECTRONORTE'!M2004</f>
        <v>Concreto</v>
      </c>
      <c r="J2036" s="9" t="str">
        <f>+'Info ELECTRONORTE'!N2004</f>
        <v>PPC19</v>
      </c>
      <c r="K2036" s="9" t="str">
        <f>+IF(B2036="MOD INV_2018","Según corresponda",VLOOKUP(J2036,SICODI!$G$3:$K$2404,2,FALSE))</f>
        <v>POSTE DE CONCRETO ARMADO DE 13/300/150/345</v>
      </c>
      <c r="L2036" s="142">
        <f t="shared" si="81"/>
        <v>0.52</v>
      </c>
    </row>
    <row r="2037" spans="1:12" x14ac:dyDescent="0.25">
      <c r="A2037" s="53">
        <f>+'Info ELECTRONORTE'!A2005</f>
        <v>2001</v>
      </c>
      <c r="B2037" s="26" t="str">
        <f t="shared" si="82"/>
        <v>SICODI</v>
      </c>
      <c r="C2037" s="9" t="str">
        <f>+'Info ELECTRONORTE'!B2005</f>
        <v>LAMBAYEQUE</v>
      </c>
      <c r="D2037" s="9" t="str">
        <f>+'Info ELECTRONORTE'!C2005</f>
        <v>CHICLAYO - LAMBAYEQUE</v>
      </c>
      <c r="E2037" s="9" t="str">
        <f>+'Info ELECTRONORTE'!D2005</f>
        <v>LAMBAYEQUE</v>
      </c>
      <c r="F2037" s="9" t="str">
        <f>+'Info ELECTRONORTE'!I2005</f>
        <v>Media Tension</v>
      </c>
      <c r="G2037" s="9">
        <f>+'Info ELECTRONORTE'!K2005</f>
        <v>13</v>
      </c>
      <c r="H2037" s="9" t="str">
        <f>+'Info ELECTRONORTE'!L2005</f>
        <v>Postes</v>
      </c>
      <c r="I2037" s="9" t="str">
        <f>+'Info ELECTRONORTE'!M2005</f>
        <v>Concreto</v>
      </c>
      <c r="J2037" s="9" t="str">
        <f>+'Info ELECTRONORTE'!N2005</f>
        <v>PPC19</v>
      </c>
      <c r="K2037" s="9" t="str">
        <f>+IF(B2037="MOD INV_2018","Según corresponda",VLOOKUP(J2037,SICODI!$G$3:$K$2404,2,FALSE))</f>
        <v>POSTE DE CONCRETO ARMADO DE 13/300/150/345</v>
      </c>
      <c r="L2037" s="142">
        <f t="shared" si="81"/>
        <v>0.52</v>
      </c>
    </row>
    <row r="2038" spans="1:12" x14ac:dyDescent="0.25">
      <c r="A2038" s="53">
        <f>+'Info ELECTRONORTE'!A2006</f>
        <v>2002</v>
      </c>
      <c r="B2038" s="26" t="str">
        <f t="shared" si="82"/>
        <v>SICODI</v>
      </c>
      <c r="C2038" s="9" t="str">
        <f>+'Info ELECTRONORTE'!B2006</f>
        <v>LAMBAYEQUE</v>
      </c>
      <c r="D2038" s="9" t="str">
        <f>+'Info ELECTRONORTE'!C2006</f>
        <v>CHICLAYO - LAMBAYEQUE</v>
      </c>
      <c r="E2038" s="9" t="str">
        <f>+'Info ELECTRONORTE'!D2006</f>
        <v>LAMBAYEQUE</v>
      </c>
      <c r="F2038" s="9" t="str">
        <f>+'Info ELECTRONORTE'!I2006</f>
        <v>Media Tension</v>
      </c>
      <c r="G2038" s="9">
        <f>+'Info ELECTRONORTE'!K2006</f>
        <v>13</v>
      </c>
      <c r="H2038" s="9" t="str">
        <f>+'Info ELECTRONORTE'!L2006</f>
        <v>Postes</v>
      </c>
      <c r="I2038" s="9" t="str">
        <f>+'Info ELECTRONORTE'!M2006</f>
        <v>Concreto</v>
      </c>
      <c r="J2038" s="9" t="str">
        <f>+'Info ELECTRONORTE'!N2006</f>
        <v>PPC19</v>
      </c>
      <c r="K2038" s="9" t="str">
        <f>+IF(B2038="MOD INV_2018","Según corresponda",VLOOKUP(J2038,SICODI!$G$3:$K$2404,2,FALSE))</f>
        <v>POSTE DE CONCRETO ARMADO DE 13/300/150/345</v>
      </c>
      <c r="L2038" s="142">
        <f t="shared" si="81"/>
        <v>0.52</v>
      </c>
    </row>
    <row r="2039" spans="1:12" x14ac:dyDescent="0.25">
      <c r="A2039" s="53">
        <f>+'Info ELECTRONORTE'!A2007</f>
        <v>2003</v>
      </c>
      <c r="B2039" s="26" t="str">
        <f t="shared" si="82"/>
        <v>SICODI</v>
      </c>
      <c r="C2039" s="9" t="str">
        <f>+'Info ELECTRONORTE'!B2007</f>
        <v>LAMBAYEQUE</v>
      </c>
      <c r="D2039" s="9" t="str">
        <f>+'Info ELECTRONORTE'!C2007</f>
        <v>CHICLAYO - LAMBAYEQUE</v>
      </c>
      <c r="E2039" s="9" t="str">
        <f>+'Info ELECTRONORTE'!D2007</f>
        <v>LAMBAYEQUE</v>
      </c>
      <c r="F2039" s="9" t="str">
        <f>+'Info ELECTRONORTE'!I2007</f>
        <v>Media Tension</v>
      </c>
      <c r="G2039" s="9">
        <f>+'Info ELECTRONORTE'!K2007</f>
        <v>13</v>
      </c>
      <c r="H2039" s="9" t="str">
        <f>+'Info ELECTRONORTE'!L2007</f>
        <v>Postes</v>
      </c>
      <c r="I2039" s="9" t="str">
        <f>+'Info ELECTRONORTE'!M2007</f>
        <v>Concreto</v>
      </c>
      <c r="J2039" s="9" t="str">
        <f>+'Info ELECTRONORTE'!N2007</f>
        <v>PPC19</v>
      </c>
      <c r="K2039" s="9" t="str">
        <f>+IF(B2039="MOD INV_2018","Según corresponda",VLOOKUP(J2039,SICODI!$G$3:$K$2404,2,FALSE))</f>
        <v>POSTE DE CONCRETO ARMADO DE 13/300/150/345</v>
      </c>
      <c r="L2039" s="142">
        <f t="shared" si="81"/>
        <v>0.52</v>
      </c>
    </row>
    <row r="2040" spans="1:12" x14ac:dyDescent="0.25">
      <c r="A2040" s="53">
        <f>+'Info ELECTRONORTE'!A2008</f>
        <v>2004</v>
      </c>
      <c r="B2040" s="26" t="str">
        <f t="shared" si="82"/>
        <v>SICODI</v>
      </c>
      <c r="C2040" s="9" t="str">
        <f>+'Info ELECTRONORTE'!B2008</f>
        <v>LAMBAYEQUE</v>
      </c>
      <c r="D2040" s="9" t="str">
        <f>+'Info ELECTRONORTE'!C2008</f>
        <v>CHICLAYO - LAMBAYEQUE</v>
      </c>
      <c r="E2040" s="9" t="str">
        <f>+'Info ELECTRONORTE'!D2008</f>
        <v>LAMBAYEQUE</v>
      </c>
      <c r="F2040" s="9" t="str">
        <f>+'Info ELECTRONORTE'!I2008</f>
        <v>Media Tension</v>
      </c>
      <c r="G2040" s="9">
        <f>+'Info ELECTRONORTE'!K2008</f>
        <v>13</v>
      </c>
      <c r="H2040" s="9" t="str">
        <f>+'Info ELECTRONORTE'!L2008</f>
        <v>Postes</v>
      </c>
      <c r="I2040" s="9" t="str">
        <f>+'Info ELECTRONORTE'!M2008</f>
        <v>Concreto</v>
      </c>
      <c r="J2040" s="9" t="str">
        <f>+'Info ELECTRONORTE'!N2008</f>
        <v>PPC19</v>
      </c>
      <c r="K2040" s="9" t="str">
        <f>+IF(B2040="MOD INV_2018","Según corresponda",VLOOKUP(J2040,SICODI!$G$3:$K$2404,2,FALSE))</f>
        <v>POSTE DE CONCRETO ARMADO DE 13/300/150/345</v>
      </c>
      <c r="L2040" s="142">
        <f t="shared" si="81"/>
        <v>0.52</v>
      </c>
    </row>
    <row r="2041" spans="1:12" x14ac:dyDescent="0.25">
      <c r="A2041" s="53">
        <f>+'Info ELECTRONORTE'!A2009</f>
        <v>2005</v>
      </c>
      <c r="B2041" s="26" t="str">
        <f t="shared" si="82"/>
        <v>SICODI</v>
      </c>
      <c r="C2041" s="9" t="str">
        <f>+'Info ELECTRONORTE'!B2009</f>
        <v>LAMBAYEQUE</v>
      </c>
      <c r="D2041" s="9" t="str">
        <f>+'Info ELECTRONORTE'!C2009</f>
        <v>CHICLAYO - LAMBAYEQUE</v>
      </c>
      <c r="E2041" s="9" t="str">
        <f>+'Info ELECTRONORTE'!D2009</f>
        <v>LAMBAYEQUE</v>
      </c>
      <c r="F2041" s="9" t="str">
        <f>+'Info ELECTRONORTE'!I2009</f>
        <v>Media Tension</v>
      </c>
      <c r="G2041" s="9">
        <f>+'Info ELECTRONORTE'!K2009</f>
        <v>13</v>
      </c>
      <c r="H2041" s="9" t="str">
        <f>+'Info ELECTRONORTE'!L2009</f>
        <v>Postes</v>
      </c>
      <c r="I2041" s="9" t="str">
        <f>+'Info ELECTRONORTE'!M2009</f>
        <v>Concreto</v>
      </c>
      <c r="J2041" s="9" t="str">
        <f>+'Info ELECTRONORTE'!N2009</f>
        <v>PPC19</v>
      </c>
      <c r="K2041" s="9" t="str">
        <f>+IF(B2041="MOD INV_2018","Según corresponda",VLOOKUP(J2041,SICODI!$G$3:$K$2404,2,FALSE))</f>
        <v>POSTE DE CONCRETO ARMADO DE 13/300/150/345</v>
      </c>
      <c r="L2041" s="142">
        <f t="shared" si="81"/>
        <v>0.52</v>
      </c>
    </row>
    <row r="2042" spans="1:12" x14ac:dyDescent="0.25">
      <c r="A2042" s="53">
        <f>+'Info ELECTRONORTE'!A2010</f>
        <v>2006</v>
      </c>
      <c r="B2042" s="26" t="str">
        <f t="shared" si="82"/>
        <v>SICODI</v>
      </c>
      <c r="C2042" s="9" t="str">
        <f>+'Info ELECTRONORTE'!B2010</f>
        <v>LAMBAYEQUE</v>
      </c>
      <c r="D2042" s="9" t="str">
        <f>+'Info ELECTRONORTE'!C2010</f>
        <v>CHICLAYO - LAMBAYEQUE</v>
      </c>
      <c r="E2042" s="9" t="str">
        <f>+'Info ELECTRONORTE'!D2010</f>
        <v>LAMBAYEQUE</v>
      </c>
      <c r="F2042" s="9" t="str">
        <f>+'Info ELECTRONORTE'!I2010</f>
        <v>Media Tension</v>
      </c>
      <c r="G2042" s="9">
        <f>+'Info ELECTRONORTE'!K2010</f>
        <v>13</v>
      </c>
      <c r="H2042" s="9" t="str">
        <f>+'Info ELECTRONORTE'!L2010</f>
        <v>Postes</v>
      </c>
      <c r="I2042" s="9" t="str">
        <f>+'Info ELECTRONORTE'!M2010</f>
        <v>Concreto</v>
      </c>
      <c r="J2042" s="9" t="str">
        <f>+'Info ELECTRONORTE'!N2010</f>
        <v>PPC19</v>
      </c>
      <c r="K2042" s="9" t="str">
        <f>+IF(B2042="MOD INV_2018","Según corresponda",VLOOKUP(J2042,SICODI!$G$3:$K$2404,2,FALSE))</f>
        <v>POSTE DE CONCRETO ARMADO DE 13/300/150/345</v>
      </c>
      <c r="L2042" s="142">
        <f t="shared" si="81"/>
        <v>0.52</v>
      </c>
    </row>
    <row r="2043" spans="1:12" x14ac:dyDescent="0.25">
      <c r="A2043" s="53">
        <f>+'Info ELECTRONORTE'!A2011</f>
        <v>2007</v>
      </c>
      <c r="B2043" s="26" t="str">
        <f t="shared" si="82"/>
        <v>SICODI</v>
      </c>
      <c r="C2043" s="9" t="str">
        <f>+'Info ELECTRONORTE'!B2011</f>
        <v>LAMBAYEQUE</v>
      </c>
      <c r="D2043" s="9" t="str">
        <f>+'Info ELECTRONORTE'!C2011</f>
        <v>CHICLAYO - LAMBAYEQUE</v>
      </c>
      <c r="E2043" s="9" t="str">
        <f>+'Info ELECTRONORTE'!D2011</f>
        <v>LAMBAYEQUE</v>
      </c>
      <c r="F2043" s="9" t="str">
        <f>+'Info ELECTRONORTE'!I2011</f>
        <v>Media Tension</v>
      </c>
      <c r="G2043" s="9">
        <f>+'Info ELECTRONORTE'!K2011</f>
        <v>13</v>
      </c>
      <c r="H2043" s="9" t="str">
        <f>+'Info ELECTRONORTE'!L2011</f>
        <v>Postes</v>
      </c>
      <c r="I2043" s="9" t="str">
        <f>+'Info ELECTRONORTE'!M2011</f>
        <v>Concreto</v>
      </c>
      <c r="J2043" s="9" t="str">
        <f>+'Info ELECTRONORTE'!N2011</f>
        <v>PPC19</v>
      </c>
      <c r="K2043" s="9" t="str">
        <f>+IF(B2043="MOD INV_2018","Según corresponda",VLOOKUP(J2043,SICODI!$G$3:$K$2404,2,FALSE))</f>
        <v>POSTE DE CONCRETO ARMADO DE 13/300/150/345</v>
      </c>
      <c r="L2043" s="142">
        <f t="shared" si="81"/>
        <v>0.52</v>
      </c>
    </row>
    <row r="2044" spans="1:12" x14ac:dyDescent="0.25">
      <c r="A2044" s="53">
        <f>+'Info ELECTRONORTE'!A2012</f>
        <v>2008</v>
      </c>
      <c r="B2044" s="26" t="str">
        <f t="shared" si="82"/>
        <v>SICODI</v>
      </c>
      <c r="C2044" s="9" t="str">
        <f>+'Info ELECTRONORTE'!B2012</f>
        <v>LAMBAYEQUE</v>
      </c>
      <c r="D2044" s="9" t="str">
        <f>+'Info ELECTRONORTE'!C2012</f>
        <v>CHICLAYO - LAMBAYEQUE</v>
      </c>
      <c r="E2044" s="9" t="str">
        <f>+'Info ELECTRONORTE'!D2012</f>
        <v>LAMBAYEQUE</v>
      </c>
      <c r="F2044" s="9" t="str">
        <f>+'Info ELECTRONORTE'!I2012</f>
        <v>Media Tension</v>
      </c>
      <c r="G2044" s="9">
        <f>+'Info ELECTRONORTE'!K2012</f>
        <v>13</v>
      </c>
      <c r="H2044" s="9" t="str">
        <f>+'Info ELECTRONORTE'!L2012</f>
        <v>Postes</v>
      </c>
      <c r="I2044" s="9" t="str">
        <f>+'Info ELECTRONORTE'!M2012</f>
        <v>Concreto</v>
      </c>
      <c r="J2044" s="9" t="str">
        <f>+'Info ELECTRONORTE'!N2012</f>
        <v>PPC19</v>
      </c>
      <c r="K2044" s="9" t="str">
        <f>+IF(B2044="MOD INV_2018","Según corresponda",VLOOKUP(J2044,SICODI!$G$3:$K$2404,2,FALSE))</f>
        <v>POSTE DE CONCRETO ARMADO DE 13/300/150/345</v>
      </c>
      <c r="L2044" s="142">
        <f t="shared" si="81"/>
        <v>0.52</v>
      </c>
    </row>
    <row r="2045" spans="1:12" x14ac:dyDescent="0.25">
      <c r="A2045" s="53">
        <f>+'Info ELECTRONORTE'!A2013</f>
        <v>2009</v>
      </c>
      <c r="B2045" s="26" t="str">
        <f t="shared" si="82"/>
        <v>SICODI</v>
      </c>
      <c r="C2045" s="9" t="str">
        <f>+'Info ELECTRONORTE'!B2013</f>
        <v>LAMBAYEQUE</v>
      </c>
      <c r="D2045" s="9" t="str">
        <f>+'Info ELECTRONORTE'!C2013</f>
        <v>CHICLAYO - LAMBAYEQUE</v>
      </c>
      <c r="E2045" s="9" t="str">
        <f>+'Info ELECTRONORTE'!D2013</f>
        <v>LAMBAYEQUE</v>
      </c>
      <c r="F2045" s="9" t="str">
        <f>+'Info ELECTRONORTE'!I2013</f>
        <v>Media Tension</v>
      </c>
      <c r="G2045" s="9">
        <f>+'Info ELECTRONORTE'!K2013</f>
        <v>13</v>
      </c>
      <c r="H2045" s="9" t="str">
        <f>+'Info ELECTRONORTE'!L2013</f>
        <v>Postes</v>
      </c>
      <c r="I2045" s="9" t="str">
        <f>+'Info ELECTRONORTE'!M2013</f>
        <v>Concreto</v>
      </c>
      <c r="J2045" s="9" t="str">
        <f>+'Info ELECTRONORTE'!N2013</f>
        <v>PPC19</v>
      </c>
      <c r="K2045" s="9" t="str">
        <f>+IF(B2045="MOD INV_2018","Según corresponda",VLOOKUP(J2045,SICODI!$G$3:$K$2404,2,FALSE))</f>
        <v>POSTE DE CONCRETO ARMADO DE 13/300/150/345</v>
      </c>
      <c r="L2045" s="142">
        <f t="shared" si="81"/>
        <v>0.52</v>
      </c>
    </row>
    <row r="2046" spans="1:12" x14ac:dyDescent="0.25">
      <c r="A2046" s="53">
        <f>+'Info ELECTRONORTE'!A2014</f>
        <v>2010</v>
      </c>
      <c r="B2046" s="26" t="str">
        <f t="shared" si="82"/>
        <v>SICODI</v>
      </c>
      <c r="C2046" s="9" t="str">
        <f>+'Info ELECTRONORTE'!B2014</f>
        <v>LAMBAYEQUE</v>
      </c>
      <c r="D2046" s="9" t="str">
        <f>+'Info ELECTRONORTE'!C2014</f>
        <v>CHICLAYO - LAMBAYEQUE</v>
      </c>
      <c r="E2046" s="9" t="str">
        <f>+'Info ELECTRONORTE'!D2014</f>
        <v>LAMBAYEQUE</v>
      </c>
      <c r="F2046" s="9" t="str">
        <f>+'Info ELECTRONORTE'!I2014</f>
        <v>Media Tension</v>
      </c>
      <c r="G2046" s="9">
        <f>+'Info ELECTRONORTE'!K2014</f>
        <v>13</v>
      </c>
      <c r="H2046" s="9" t="str">
        <f>+'Info ELECTRONORTE'!L2014</f>
        <v>Postes</v>
      </c>
      <c r="I2046" s="9" t="str">
        <f>+'Info ELECTRONORTE'!M2014</f>
        <v>Concreto</v>
      </c>
      <c r="J2046" s="9" t="str">
        <f>+'Info ELECTRONORTE'!N2014</f>
        <v>PPC19</v>
      </c>
      <c r="K2046" s="9" t="str">
        <f>+IF(B2046="MOD INV_2018","Según corresponda",VLOOKUP(J2046,SICODI!$G$3:$K$2404,2,FALSE))</f>
        <v>POSTE DE CONCRETO ARMADO DE 13/300/150/345</v>
      </c>
      <c r="L2046" s="142">
        <f t="shared" si="81"/>
        <v>0.52</v>
      </c>
    </row>
    <row r="2047" spans="1:12" x14ac:dyDescent="0.25">
      <c r="A2047" s="53">
        <f>+'Info ELECTRONORTE'!A2015</f>
        <v>2011</v>
      </c>
      <c r="B2047" s="26" t="str">
        <f t="shared" si="82"/>
        <v>SICODI</v>
      </c>
      <c r="C2047" s="9" t="str">
        <f>+'Info ELECTRONORTE'!B2015</f>
        <v>LAMBAYEQUE</v>
      </c>
      <c r="D2047" s="9" t="str">
        <f>+'Info ELECTRONORTE'!C2015</f>
        <v>CHICLAYO - LAMBAYEQUE</v>
      </c>
      <c r="E2047" s="9" t="str">
        <f>+'Info ELECTRONORTE'!D2015</f>
        <v>LAMBAYEQUE</v>
      </c>
      <c r="F2047" s="9" t="str">
        <f>+'Info ELECTRONORTE'!I2015</f>
        <v>Media Tension</v>
      </c>
      <c r="G2047" s="9">
        <f>+'Info ELECTRONORTE'!K2015</f>
        <v>13</v>
      </c>
      <c r="H2047" s="9" t="str">
        <f>+'Info ELECTRONORTE'!L2015</f>
        <v>Postes</v>
      </c>
      <c r="I2047" s="9" t="str">
        <f>+'Info ELECTRONORTE'!M2015</f>
        <v>Concreto</v>
      </c>
      <c r="J2047" s="9" t="str">
        <f>+'Info ELECTRONORTE'!N2015</f>
        <v>PPC19</v>
      </c>
      <c r="K2047" s="9" t="str">
        <f>+IF(B2047="MOD INV_2018","Según corresponda",VLOOKUP(J2047,SICODI!$G$3:$K$2404,2,FALSE))</f>
        <v>POSTE DE CONCRETO ARMADO DE 13/300/150/345</v>
      </c>
      <c r="L2047" s="142">
        <f t="shared" si="81"/>
        <v>0.52</v>
      </c>
    </row>
    <row r="2048" spans="1:12" x14ac:dyDescent="0.25">
      <c r="A2048" s="53">
        <f>+'Info ELECTRONORTE'!A2016</f>
        <v>2012</v>
      </c>
      <c r="B2048" s="26" t="str">
        <f t="shared" si="82"/>
        <v>SICODI</v>
      </c>
      <c r="C2048" s="9" t="str">
        <f>+'Info ELECTRONORTE'!B2016</f>
        <v>LAMBAYEQUE</v>
      </c>
      <c r="D2048" s="9" t="str">
        <f>+'Info ELECTRONORTE'!C2016</f>
        <v>CHICLAYO - LAMBAYEQUE</v>
      </c>
      <c r="E2048" s="9" t="str">
        <f>+'Info ELECTRONORTE'!D2016</f>
        <v>LAMBAYEQUE</v>
      </c>
      <c r="F2048" s="9" t="str">
        <f>+'Info ELECTRONORTE'!I2016</f>
        <v>Media Tension</v>
      </c>
      <c r="G2048" s="9">
        <f>+'Info ELECTRONORTE'!K2016</f>
        <v>13</v>
      </c>
      <c r="H2048" s="9" t="str">
        <f>+'Info ELECTRONORTE'!L2016</f>
        <v>Postes</v>
      </c>
      <c r="I2048" s="9" t="str">
        <f>+'Info ELECTRONORTE'!M2016</f>
        <v>Concreto</v>
      </c>
      <c r="J2048" s="9" t="str">
        <f>+'Info ELECTRONORTE'!N2016</f>
        <v>PPC19</v>
      </c>
      <c r="K2048" s="9" t="str">
        <f>+IF(B2048="MOD INV_2018","Según corresponda",VLOOKUP(J2048,SICODI!$G$3:$K$2404,2,FALSE))</f>
        <v>POSTE DE CONCRETO ARMADO DE 13/300/150/345</v>
      </c>
      <c r="L2048" s="142">
        <f t="shared" si="81"/>
        <v>0.52</v>
      </c>
    </row>
    <row r="2049" spans="1:12" x14ac:dyDescent="0.25">
      <c r="A2049" s="53">
        <f>+'Info ELECTRONORTE'!A2017</f>
        <v>2013</v>
      </c>
      <c r="B2049" s="26" t="str">
        <f t="shared" si="82"/>
        <v>SICODI</v>
      </c>
      <c r="C2049" s="9" t="str">
        <f>+'Info ELECTRONORTE'!B2017</f>
        <v>LAMBAYEQUE</v>
      </c>
      <c r="D2049" s="9" t="str">
        <f>+'Info ELECTRONORTE'!C2017</f>
        <v>CHICLAYO - LAMBAYEQUE</v>
      </c>
      <c r="E2049" s="9" t="str">
        <f>+'Info ELECTRONORTE'!D2017</f>
        <v>LAMBAYEQUE</v>
      </c>
      <c r="F2049" s="9" t="str">
        <f>+'Info ELECTRONORTE'!I2017</f>
        <v>Media Tension</v>
      </c>
      <c r="G2049" s="9">
        <f>+'Info ELECTRONORTE'!K2017</f>
        <v>13</v>
      </c>
      <c r="H2049" s="9" t="str">
        <f>+'Info ELECTRONORTE'!L2017</f>
        <v>Postes</v>
      </c>
      <c r="I2049" s="9" t="str">
        <f>+'Info ELECTRONORTE'!M2017</f>
        <v>Concreto</v>
      </c>
      <c r="J2049" s="9" t="str">
        <f>+'Info ELECTRONORTE'!N2017</f>
        <v>PPC19</v>
      </c>
      <c r="K2049" s="9" t="str">
        <f>+IF(B2049="MOD INV_2018","Según corresponda",VLOOKUP(J2049,SICODI!$G$3:$K$2404,2,FALSE))</f>
        <v>POSTE DE CONCRETO ARMADO DE 13/300/150/345</v>
      </c>
      <c r="L2049" s="142">
        <f t="shared" si="81"/>
        <v>0.52</v>
      </c>
    </row>
    <row r="2050" spans="1:12" x14ac:dyDescent="0.25">
      <c r="A2050" s="53">
        <f>+'Info ELECTRONORTE'!A2018</f>
        <v>2014</v>
      </c>
      <c r="B2050" s="26" t="str">
        <f t="shared" si="82"/>
        <v>SICODI</v>
      </c>
      <c r="C2050" s="9" t="str">
        <f>+'Info ELECTRONORTE'!B2018</f>
        <v>LAMBAYEQUE</v>
      </c>
      <c r="D2050" s="9" t="str">
        <f>+'Info ELECTRONORTE'!C2018</f>
        <v>CHICLAYO - LAMBAYEQUE</v>
      </c>
      <c r="E2050" s="9" t="str">
        <f>+'Info ELECTRONORTE'!D2018</f>
        <v>LAMBAYEQUE</v>
      </c>
      <c r="F2050" s="9" t="str">
        <f>+'Info ELECTRONORTE'!I2018</f>
        <v>Media Tension</v>
      </c>
      <c r="G2050" s="9">
        <f>+'Info ELECTRONORTE'!K2018</f>
        <v>13</v>
      </c>
      <c r="H2050" s="9" t="str">
        <f>+'Info ELECTRONORTE'!L2018</f>
        <v>Postes</v>
      </c>
      <c r="I2050" s="9" t="str">
        <f>+'Info ELECTRONORTE'!M2018</f>
        <v>Concreto</v>
      </c>
      <c r="J2050" s="9" t="str">
        <f>+'Info ELECTRONORTE'!N2018</f>
        <v>PPC19</v>
      </c>
      <c r="K2050" s="9" t="str">
        <f>+IF(B2050="MOD INV_2018","Según corresponda",VLOOKUP(J2050,SICODI!$G$3:$K$2404,2,FALSE))</f>
        <v>POSTE DE CONCRETO ARMADO DE 13/300/150/345</v>
      </c>
      <c r="L2050" s="142">
        <f t="shared" si="81"/>
        <v>0.52</v>
      </c>
    </row>
    <row r="2051" spans="1:12" x14ac:dyDescent="0.25">
      <c r="A2051" s="53">
        <f>+'Info ELECTRONORTE'!A2019</f>
        <v>2015</v>
      </c>
      <c r="B2051" s="26" t="str">
        <f t="shared" si="82"/>
        <v>SICODI</v>
      </c>
      <c r="C2051" s="9" t="str">
        <f>+'Info ELECTRONORTE'!B2019</f>
        <v>LAMBAYEQUE</v>
      </c>
      <c r="D2051" s="9" t="str">
        <f>+'Info ELECTRONORTE'!C2019</f>
        <v>CHICLAYO - LAMBAYEQUE</v>
      </c>
      <c r="E2051" s="9" t="str">
        <f>+'Info ELECTRONORTE'!D2019</f>
        <v>LAMBAYEQUE</v>
      </c>
      <c r="F2051" s="9" t="str">
        <f>+'Info ELECTRONORTE'!I2019</f>
        <v>Media Tension</v>
      </c>
      <c r="G2051" s="9">
        <f>+'Info ELECTRONORTE'!K2019</f>
        <v>13</v>
      </c>
      <c r="H2051" s="9" t="str">
        <f>+'Info ELECTRONORTE'!L2019</f>
        <v>Postes</v>
      </c>
      <c r="I2051" s="9" t="str">
        <f>+'Info ELECTRONORTE'!M2019</f>
        <v>Concreto</v>
      </c>
      <c r="J2051" s="9" t="str">
        <f>+'Info ELECTRONORTE'!N2019</f>
        <v>PPC19</v>
      </c>
      <c r="K2051" s="9" t="str">
        <f>+IF(B2051="MOD INV_2018","Según corresponda",VLOOKUP(J2051,SICODI!$G$3:$K$2404,2,FALSE))</f>
        <v>POSTE DE CONCRETO ARMADO DE 13/300/150/345</v>
      </c>
      <c r="L2051" s="142">
        <f t="shared" si="81"/>
        <v>0.52</v>
      </c>
    </row>
    <row r="2052" spans="1:12" x14ac:dyDescent="0.25">
      <c r="A2052" s="53">
        <f>+'Info ELECTRONORTE'!A2020</f>
        <v>2016</v>
      </c>
      <c r="B2052" s="26" t="str">
        <f t="shared" si="82"/>
        <v>SICODI</v>
      </c>
      <c r="C2052" s="9" t="str">
        <f>+'Info ELECTRONORTE'!B2020</f>
        <v>LAMBAYEQUE</v>
      </c>
      <c r="D2052" s="9" t="str">
        <f>+'Info ELECTRONORTE'!C2020</f>
        <v>CHICLAYO - LAMBAYEQUE</v>
      </c>
      <c r="E2052" s="9" t="str">
        <f>+'Info ELECTRONORTE'!D2020</f>
        <v>LAMBAYEQUE</v>
      </c>
      <c r="F2052" s="9" t="str">
        <f>+'Info ELECTRONORTE'!I2020</f>
        <v>Media Tension</v>
      </c>
      <c r="G2052" s="9">
        <f>+'Info ELECTRONORTE'!K2020</f>
        <v>13</v>
      </c>
      <c r="H2052" s="9" t="str">
        <f>+'Info ELECTRONORTE'!L2020</f>
        <v>Postes</v>
      </c>
      <c r="I2052" s="9" t="str">
        <f>+'Info ELECTRONORTE'!M2020</f>
        <v>Concreto</v>
      </c>
      <c r="J2052" s="9" t="str">
        <f>+'Info ELECTRONORTE'!N2020</f>
        <v>PPC19</v>
      </c>
      <c r="K2052" s="9" t="str">
        <f>+IF(B2052="MOD INV_2018","Según corresponda",VLOOKUP(J2052,SICODI!$G$3:$K$2404,2,FALSE))</f>
        <v>POSTE DE CONCRETO ARMADO DE 13/300/150/345</v>
      </c>
      <c r="L2052" s="142">
        <f t="shared" si="81"/>
        <v>0.52</v>
      </c>
    </row>
    <row r="2053" spans="1:12" x14ac:dyDescent="0.25">
      <c r="A2053" s="53">
        <f>+'Info ELECTRONORTE'!A2021</f>
        <v>2017</v>
      </c>
      <c r="B2053" s="26" t="str">
        <f t="shared" si="82"/>
        <v>SICODI</v>
      </c>
      <c r="C2053" s="9" t="str">
        <f>+'Info ELECTRONORTE'!B2021</f>
        <v>LAMBAYEQUE</v>
      </c>
      <c r="D2053" s="9" t="str">
        <f>+'Info ELECTRONORTE'!C2021</f>
        <v>CHICLAYO - LAMBAYEQUE</v>
      </c>
      <c r="E2053" s="9" t="str">
        <f>+'Info ELECTRONORTE'!D2021</f>
        <v>LAMBAYEQUE</v>
      </c>
      <c r="F2053" s="9" t="str">
        <f>+'Info ELECTRONORTE'!I2021</f>
        <v>Media Tension</v>
      </c>
      <c r="G2053" s="9">
        <f>+'Info ELECTRONORTE'!K2021</f>
        <v>13</v>
      </c>
      <c r="H2053" s="9" t="str">
        <f>+'Info ELECTRONORTE'!L2021</f>
        <v>Postes</v>
      </c>
      <c r="I2053" s="9" t="str">
        <f>+'Info ELECTRONORTE'!M2021</f>
        <v>Concreto</v>
      </c>
      <c r="J2053" s="9" t="str">
        <f>+'Info ELECTRONORTE'!N2021</f>
        <v>PPC19</v>
      </c>
      <c r="K2053" s="9" t="str">
        <f>+IF(B2053="MOD INV_2018","Según corresponda",VLOOKUP(J2053,SICODI!$G$3:$K$2404,2,FALSE))</f>
        <v>POSTE DE CONCRETO ARMADO DE 13/300/150/345</v>
      </c>
      <c r="L2053" s="142">
        <f t="shared" si="81"/>
        <v>0.52</v>
      </c>
    </row>
    <row r="2054" spans="1:12" x14ac:dyDescent="0.25">
      <c r="A2054" s="53">
        <f>+'Info ELECTRONORTE'!A2022</f>
        <v>2018</v>
      </c>
      <c r="B2054" s="26" t="str">
        <f t="shared" si="82"/>
        <v>SICODI</v>
      </c>
      <c r="C2054" s="9" t="str">
        <f>+'Info ELECTRONORTE'!B2022</f>
        <v>LAMBAYEQUE</v>
      </c>
      <c r="D2054" s="9" t="str">
        <f>+'Info ELECTRONORTE'!C2022</f>
        <v>CHICLAYO - LAMBAYEQUE</v>
      </c>
      <c r="E2054" s="9" t="str">
        <f>+'Info ELECTRONORTE'!D2022</f>
        <v>LAMBAYEQUE</v>
      </c>
      <c r="F2054" s="9" t="str">
        <f>+'Info ELECTRONORTE'!I2022</f>
        <v>Media Tension</v>
      </c>
      <c r="G2054" s="9">
        <f>+'Info ELECTRONORTE'!K2022</f>
        <v>13</v>
      </c>
      <c r="H2054" s="9" t="str">
        <f>+'Info ELECTRONORTE'!L2022</f>
        <v>Postes</v>
      </c>
      <c r="I2054" s="9" t="str">
        <f>+'Info ELECTRONORTE'!M2022</f>
        <v>Concreto</v>
      </c>
      <c r="J2054" s="9" t="str">
        <f>+'Info ELECTRONORTE'!N2022</f>
        <v>PPC19</v>
      </c>
      <c r="K2054" s="9" t="str">
        <f>+IF(B2054="MOD INV_2018","Según corresponda",VLOOKUP(J2054,SICODI!$G$3:$K$2404,2,FALSE))</f>
        <v>POSTE DE CONCRETO ARMADO DE 13/300/150/345</v>
      </c>
      <c r="L2054" s="142">
        <f t="shared" si="81"/>
        <v>0.52</v>
      </c>
    </row>
    <row r="2055" spans="1:12" x14ac:dyDescent="0.25">
      <c r="A2055" s="53">
        <f>+'Info ELECTRONORTE'!A2023</f>
        <v>2019</v>
      </c>
      <c r="B2055" s="26" t="str">
        <f t="shared" si="82"/>
        <v>SICODI</v>
      </c>
      <c r="C2055" s="9" t="str">
        <f>+'Info ELECTRONORTE'!B2023</f>
        <v>LAMBAYEQUE</v>
      </c>
      <c r="D2055" s="9" t="str">
        <f>+'Info ELECTRONORTE'!C2023</f>
        <v>CHICLAYO - LAMBAYEQUE</v>
      </c>
      <c r="E2055" s="9" t="str">
        <f>+'Info ELECTRONORTE'!D2023</f>
        <v>LAMBAYEQUE</v>
      </c>
      <c r="F2055" s="9" t="str">
        <f>+'Info ELECTRONORTE'!I2023</f>
        <v>Media Tension</v>
      </c>
      <c r="G2055" s="9">
        <f>+'Info ELECTRONORTE'!K2023</f>
        <v>13</v>
      </c>
      <c r="H2055" s="9" t="str">
        <f>+'Info ELECTRONORTE'!L2023</f>
        <v>Postes</v>
      </c>
      <c r="I2055" s="9" t="str">
        <f>+'Info ELECTRONORTE'!M2023</f>
        <v>Concreto</v>
      </c>
      <c r="J2055" s="9" t="str">
        <f>+'Info ELECTRONORTE'!N2023</f>
        <v>PPC19</v>
      </c>
      <c r="K2055" s="9" t="str">
        <f>+IF(B2055="MOD INV_2018","Según corresponda",VLOOKUP(J2055,SICODI!$G$3:$K$2404,2,FALSE))</f>
        <v>POSTE DE CONCRETO ARMADO DE 13/300/150/345</v>
      </c>
      <c r="L2055" s="142">
        <f t="shared" si="81"/>
        <v>0.52</v>
      </c>
    </row>
    <row r="2056" spans="1:12" x14ac:dyDescent="0.25">
      <c r="A2056" s="53">
        <f>+'Info ELECTRONORTE'!A2024</f>
        <v>2020</v>
      </c>
      <c r="B2056" s="26" t="str">
        <f t="shared" si="82"/>
        <v>SICODI</v>
      </c>
      <c r="C2056" s="9" t="str">
        <f>+'Info ELECTRONORTE'!B2024</f>
        <v>LAMBAYEQUE</v>
      </c>
      <c r="D2056" s="9" t="str">
        <f>+'Info ELECTRONORTE'!C2024</f>
        <v>CHICLAYO - LAMBAYEQUE</v>
      </c>
      <c r="E2056" s="9" t="str">
        <f>+'Info ELECTRONORTE'!D2024</f>
        <v>LAMBAYEQUE</v>
      </c>
      <c r="F2056" s="9" t="str">
        <f>+'Info ELECTRONORTE'!I2024</f>
        <v>Media Tension</v>
      </c>
      <c r="G2056" s="9">
        <f>+'Info ELECTRONORTE'!K2024</f>
        <v>13</v>
      </c>
      <c r="H2056" s="9" t="str">
        <f>+'Info ELECTRONORTE'!L2024</f>
        <v>Postes</v>
      </c>
      <c r="I2056" s="9" t="str">
        <f>+'Info ELECTRONORTE'!M2024</f>
        <v>Concreto</v>
      </c>
      <c r="J2056" s="9" t="str">
        <f>+'Info ELECTRONORTE'!N2024</f>
        <v>PPC19</v>
      </c>
      <c r="K2056" s="9" t="str">
        <f>+IF(B2056="MOD INV_2018","Según corresponda",VLOOKUP(J2056,SICODI!$G$3:$K$2404,2,FALSE))</f>
        <v>POSTE DE CONCRETO ARMADO DE 13/300/150/345</v>
      </c>
      <c r="L2056" s="142">
        <f t="shared" si="81"/>
        <v>0.52</v>
      </c>
    </row>
    <row r="2057" spans="1:12" x14ac:dyDescent="0.25">
      <c r="A2057" s="53">
        <f>+'Info ELECTRONORTE'!A2025</f>
        <v>2021</v>
      </c>
      <c r="B2057" s="26" t="str">
        <f t="shared" si="82"/>
        <v>SICODI</v>
      </c>
      <c r="C2057" s="9" t="str">
        <f>+'Info ELECTRONORTE'!B2025</f>
        <v>LAMBAYEQUE</v>
      </c>
      <c r="D2057" s="9" t="str">
        <f>+'Info ELECTRONORTE'!C2025</f>
        <v>CHICLAYO - LAMBAYEQUE</v>
      </c>
      <c r="E2057" s="9" t="str">
        <f>+'Info ELECTRONORTE'!D2025</f>
        <v>LAMBAYEQUE</v>
      </c>
      <c r="F2057" s="9" t="str">
        <f>+'Info ELECTRONORTE'!I2025</f>
        <v>Media Tension</v>
      </c>
      <c r="G2057" s="9">
        <f>+'Info ELECTRONORTE'!K2025</f>
        <v>13</v>
      </c>
      <c r="H2057" s="9" t="str">
        <f>+'Info ELECTRONORTE'!L2025</f>
        <v>Postes</v>
      </c>
      <c r="I2057" s="9" t="str">
        <f>+'Info ELECTRONORTE'!M2025</f>
        <v>Concreto</v>
      </c>
      <c r="J2057" s="9" t="str">
        <f>+'Info ELECTRONORTE'!N2025</f>
        <v>PPC19</v>
      </c>
      <c r="K2057" s="9" t="str">
        <f>+IF(B2057="MOD INV_2018","Según corresponda",VLOOKUP(J2057,SICODI!$G$3:$K$2404,2,FALSE))</f>
        <v>POSTE DE CONCRETO ARMADO DE 13/300/150/345</v>
      </c>
      <c r="L2057" s="142">
        <f t="shared" si="81"/>
        <v>0.52</v>
      </c>
    </row>
    <row r="2058" spans="1:12" x14ac:dyDescent="0.25">
      <c r="A2058" s="53">
        <f>+'Info ELECTRONORTE'!A2026</f>
        <v>2022</v>
      </c>
      <c r="B2058" s="26" t="str">
        <f t="shared" si="82"/>
        <v>SICODI</v>
      </c>
      <c r="C2058" s="9" t="str">
        <f>+'Info ELECTRONORTE'!B2026</f>
        <v>LAMBAYEQUE</v>
      </c>
      <c r="D2058" s="9" t="str">
        <f>+'Info ELECTRONORTE'!C2026</f>
        <v>CHICLAYO - LAMBAYEQUE</v>
      </c>
      <c r="E2058" s="9" t="str">
        <f>+'Info ELECTRONORTE'!D2026</f>
        <v>LAMBAYEQUE</v>
      </c>
      <c r="F2058" s="9" t="str">
        <f>+'Info ELECTRONORTE'!I2026</f>
        <v>Media Tension</v>
      </c>
      <c r="G2058" s="9">
        <f>+'Info ELECTRONORTE'!K2026</f>
        <v>13</v>
      </c>
      <c r="H2058" s="9" t="str">
        <f>+'Info ELECTRONORTE'!L2026</f>
        <v>Postes</v>
      </c>
      <c r="I2058" s="9" t="str">
        <f>+'Info ELECTRONORTE'!M2026</f>
        <v>Concreto</v>
      </c>
      <c r="J2058" s="9" t="str">
        <f>+'Info ELECTRONORTE'!N2026</f>
        <v>PPC19</v>
      </c>
      <c r="K2058" s="9" t="str">
        <f>+IF(B2058="MOD INV_2018","Según corresponda",VLOOKUP(J2058,SICODI!$G$3:$K$2404,2,FALSE))</f>
        <v>POSTE DE CONCRETO ARMADO DE 13/300/150/345</v>
      </c>
      <c r="L2058" s="142">
        <f t="shared" si="81"/>
        <v>0.52</v>
      </c>
    </row>
    <row r="2059" spans="1:12" x14ac:dyDescent="0.25">
      <c r="A2059" s="53">
        <f>+'Info ELECTRONORTE'!A2027</f>
        <v>2023</v>
      </c>
      <c r="B2059" s="26" t="str">
        <f t="shared" si="82"/>
        <v>SICODI</v>
      </c>
      <c r="C2059" s="9" t="str">
        <f>+'Info ELECTRONORTE'!B2027</f>
        <v>LAMBAYEQUE</v>
      </c>
      <c r="D2059" s="9" t="str">
        <f>+'Info ELECTRONORTE'!C2027</f>
        <v>CHICLAYO - LAMBAYEQUE</v>
      </c>
      <c r="E2059" s="9" t="str">
        <f>+'Info ELECTRONORTE'!D2027</f>
        <v>LAMBAYEQUE</v>
      </c>
      <c r="F2059" s="9" t="str">
        <f>+'Info ELECTRONORTE'!I2027</f>
        <v>Media Tension</v>
      </c>
      <c r="G2059" s="9">
        <f>+'Info ELECTRONORTE'!K2027</f>
        <v>13</v>
      </c>
      <c r="H2059" s="9" t="str">
        <f>+'Info ELECTRONORTE'!L2027</f>
        <v>Postes</v>
      </c>
      <c r="I2059" s="9" t="str">
        <f>+'Info ELECTRONORTE'!M2027</f>
        <v>Concreto</v>
      </c>
      <c r="J2059" s="9" t="str">
        <f>+'Info ELECTRONORTE'!N2027</f>
        <v>PPC19</v>
      </c>
      <c r="K2059" s="9" t="str">
        <f>+IF(B2059="MOD INV_2018","Según corresponda",VLOOKUP(J2059,SICODI!$G$3:$K$2404,2,FALSE))</f>
        <v>POSTE DE CONCRETO ARMADO DE 13/300/150/345</v>
      </c>
      <c r="L2059" s="142">
        <f t="shared" si="81"/>
        <v>0.52</v>
      </c>
    </row>
    <row r="2060" spans="1:12" x14ac:dyDescent="0.25">
      <c r="A2060" s="53">
        <f>+'Info ELECTRONORTE'!A2028</f>
        <v>2024</v>
      </c>
      <c r="B2060" s="26" t="str">
        <f t="shared" si="82"/>
        <v>SICODI</v>
      </c>
      <c r="C2060" s="9" t="str">
        <f>+'Info ELECTRONORTE'!B2028</f>
        <v>LAMBAYEQUE</v>
      </c>
      <c r="D2060" s="9" t="str">
        <f>+'Info ELECTRONORTE'!C2028</f>
        <v>CHICLAYO - LAMBAYEQUE</v>
      </c>
      <c r="E2060" s="9" t="str">
        <f>+'Info ELECTRONORTE'!D2028</f>
        <v>LAMBAYEQUE</v>
      </c>
      <c r="F2060" s="9" t="str">
        <f>+'Info ELECTRONORTE'!I2028</f>
        <v>Media Tension</v>
      </c>
      <c r="G2060" s="9">
        <f>+'Info ELECTRONORTE'!K2028</f>
        <v>13</v>
      </c>
      <c r="H2060" s="9" t="str">
        <f>+'Info ELECTRONORTE'!L2028</f>
        <v>Postes</v>
      </c>
      <c r="I2060" s="9" t="str">
        <f>+'Info ELECTRONORTE'!M2028</f>
        <v>Concreto</v>
      </c>
      <c r="J2060" s="9" t="str">
        <f>+'Info ELECTRONORTE'!N2028</f>
        <v>PPC19</v>
      </c>
      <c r="K2060" s="9" t="str">
        <f>+IF(B2060="MOD INV_2018","Según corresponda",VLOOKUP(J2060,SICODI!$G$3:$K$2404,2,FALSE))</f>
        <v>POSTE DE CONCRETO ARMADO DE 13/300/150/345</v>
      </c>
      <c r="L2060" s="142">
        <f t="shared" si="81"/>
        <v>0.52</v>
      </c>
    </row>
    <row r="2061" spans="1:12" x14ac:dyDescent="0.25">
      <c r="A2061" s="53">
        <f>+'Info ELECTRONORTE'!A2029</f>
        <v>2025</v>
      </c>
      <c r="B2061" s="26" t="str">
        <f t="shared" si="82"/>
        <v>SICODI</v>
      </c>
      <c r="C2061" s="9" t="str">
        <f>+'Info ELECTRONORTE'!B2029</f>
        <v>LAMBAYEQUE</v>
      </c>
      <c r="D2061" s="9" t="str">
        <f>+'Info ELECTRONORTE'!C2029</f>
        <v>CHICLAYO - LAMBAYEQUE</v>
      </c>
      <c r="E2061" s="9" t="str">
        <f>+'Info ELECTRONORTE'!D2029</f>
        <v>LAMBAYEQUE</v>
      </c>
      <c r="F2061" s="9" t="str">
        <f>+'Info ELECTRONORTE'!I2029</f>
        <v>Media Tension</v>
      </c>
      <c r="G2061" s="9">
        <f>+'Info ELECTRONORTE'!K2029</f>
        <v>13</v>
      </c>
      <c r="H2061" s="9" t="str">
        <f>+'Info ELECTRONORTE'!L2029</f>
        <v>Postes</v>
      </c>
      <c r="I2061" s="9" t="str">
        <f>+'Info ELECTRONORTE'!M2029</f>
        <v>Concreto</v>
      </c>
      <c r="J2061" s="9" t="str">
        <f>+'Info ELECTRONORTE'!N2029</f>
        <v>PPC19</v>
      </c>
      <c r="K2061" s="9" t="str">
        <f>+IF(B2061="MOD INV_2018","Según corresponda",VLOOKUP(J2061,SICODI!$G$3:$K$2404,2,FALSE))</f>
        <v>POSTE DE CONCRETO ARMADO DE 13/300/150/345</v>
      </c>
      <c r="L2061" s="142">
        <f t="shared" si="81"/>
        <v>0.52</v>
      </c>
    </row>
    <row r="2062" spans="1:12" x14ac:dyDescent="0.25">
      <c r="A2062" s="53">
        <f>+'Info ELECTRONORTE'!A2030</f>
        <v>2026</v>
      </c>
      <c r="B2062" s="26" t="str">
        <f t="shared" si="82"/>
        <v>SICODI</v>
      </c>
      <c r="C2062" s="9" t="str">
        <f>+'Info ELECTRONORTE'!B2030</f>
        <v>LAMBAYEQUE</v>
      </c>
      <c r="D2062" s="9" t="str">
        <f>+'Info ELECTRONORTE'!C2030</f>
        <v>CHICLAYO - LAMBAYEQUE</v>
      </c>
      <c r="E2062" s="9" t="str">
        <f>+'Info ELECTRONORTE'!D2030</f>
        <v>LAMBAYEQUE</v>
      </c>
      <c r="F2062" s="9" t="str">
        <f>+'Info ELECTRONORTE'!I2030</f>
        <v>Media Tension</v>
      </c>
      <c r="G2062" s="9">
        <f>+'Info ELECTRONORTE'!K2030</f>
        <v>13</v>
      </c>
      <c r="H2062" s="9" t="str">
        <f>+'Info ELECTRONORTE'!L2030</f>
        <v>Postes</v>
      </c>
      <c r="I2062" s="9" t="str">
        <f>+'Info ELECTRONORTE'!M2030</f>
        <v>Concreto</v>
      </c>
      <c r="J2062" s="9" t="str">
        <f>+'Info ELECTRONORTE'!N2030</f>
        <v>PPC19</v>
      </c>
      <c r="K2062" s="9" t="str">
        <f>+IF(B2062="MOD INV_2018","Según corresponda",VLOOKUP(J2062,SICODI!$G$3:$K$2404,2,FALSE))</f>
        <v>POSTE DE CONCRETO ARMADO DE 13/300/150/345</v>
      </c>
      <c r="L2062" s="142">
        <f t="shared" si="81"/>
        <v>0.52</v>
      </c>
    </row>
    <row r="2063" spans="1:12" x14ac:dyDescent="0.25">
      <c r="A2063" s="53">
        <f>+'Info ELECTRONORTE'!A2031</f>
        <v>2027</v>
      </c>
      <c r="B2063" s="26" t="str">
        <f t="shared" si="82"/>
        <v>SICODI</v>
      </c>
      <c r="C2063" s="9" t="str">
        <f>+'Info ELECTRONORTE'!B2031</f>
        <v>LAMBAYEQUE</v>
      </c>
      <c r="D2063" s="9" t="str">
        <f>+'Info ELECTRONORTE'!C2031</f>
        <v>CHICLAYO - LAMBAYEQUE</v>
      </c>
      <c r="E2063" s="9" t="str">
        <f>+'Info ELECTRONORTE'!D2031</f>
        <v>LAMBAYEQUE</v>
      </c>
      <c r="F2063" s="9" t="str">
        <f>+'Info ELECTRONORTE'!I2031</f>
        <v>Media Tension</v>
      </c>
      <c r="G2063" s="9">
        <f>+'Info ELECTRONORTE'!K2031</f>
        <v>13</v>
      </c>
      <c r="H2063" s="9" t="str">
        <f>+'Info ELECTRONORTE'!L2031</f>
        <v>Postes</v>
      </c>
      <c r="I2063" s="9" t="str">
        <f>+'Info ELECTRONORTE'!M2031</f>
        <v>Concreto</v>
      </c>
      <c r="J2063" s="9" t="str">
        <f>+'Info ELECTRONORTE'!N2031</f>
        <v>PPC19</v>
      </c>
      <c r="K2063" s="9" t="str">
        <f>+IF(B2063="MOD INV_2018","Según corresponda",VLOOKUP(J2063,SICODI!$G$3:$K$2404,2,FALSE))</f>
        <v>POSTE DE CONCRETO ARMADO DE 13/300/150/345</v>
      </c>
      <c r="L2063" s="142">
        <f t="shared" si="81"/>
        <v>0.52</v>
      </c>
    </row>
    <row r="2064" spans="1:12" x14ac:dyDescent="0.25">
      <c r="A2064" s="53">
        <f>+'Info ELECTRONORTE'!A2032</f>
        <v>2028</v>
      </c>
      <c r="B2064" s="26" t="str">
        <f t="shared" si="82"/>
        <v>SICODI</v>
      </c>
      <c r="C2064" s="9" t="str">
        <f>+'Info ELECTRONORTE'!B2032</f>
        <v>LAMBAYEQUE</v>
      </c>
      <c r="D2064" s="9" t="str">
        <f>+'Info ELECTRONORTE'!C2032</f>
        <v>CHICLAYO - LAMBAYEQUE</v>
      </c>
      <c r="E2064" s="9" t="str">
        <f>+'Info ELECTRONORTE'!D2032</f>
        <v>LAMBAYEQUE</v>
      </c>
      <c r="F2064" s="9" t="str">
        <f>+'Info ELECTRONORTE'!I2032</f>
        <v>Media Tension</v>
      </c>
      <c r="G2064" s="9">
        <f>+'Info ELECTRONORTE'!K2032</f>
        <v>13</v>
      </c>
      <c r="H2064" s="9" t="str">
        <f>+'Info ELECTRONORTE'!L2032</f>
        <v>Postes</v>
      </c>
      <c r="I2064" s="9" t="str">
        <f>+'Info ELECTRONORTE'!M2032</f>
        <v>Concreto</v>
      </c>
      <c r="J2064" s="9" t="str">
        <f>+'Info ELECTRONORTE'!N2032</f>
        <v>PPC19</v>
      </c>
      <c r="K2064" s="9" t="str">
        <f>+IF(B2064="MOD INV_2018","Según corresponda",VLOOKUP(J2064,SICODI!$G$3:$K$2404,2,FALSE))</f>
        <v>POSTE DE CONCRETO ARMADO DE 13/300/150/345</v>
      </c>
      <c r="L2064" s="142">
        <f t="shared" si="81"/>
        <v>0.52</v>
      </c>
    </row>
    <row r="2065" spans="1:12" x14ac:dyDescent="0.25">
      <c r="A2065" s="53">
        <f>+'Info ELECTRONORTE'!A2033</f>
        <v>2029</v>
      </c>
      <c r="B2065" s="26" t="str">
        <f t="shared" si="82"/>
        <v>SICODI</v>
      </c>
      <c r="C2065" s="9" t="str">
        <f>+'Info ELECTRONORTE'!B2033</f>
        <v>LAMBAYEQUE</v>
      </c>
      <c r="D2065" s="9" t="str">
        <f>+'Info ELECTRONORTE'!C2033</f>
        <v>CHICLAYO - LAMBAYEQUE</v>
      </c>
      <c r="E2065" s="9" t="str">
        <f>+'Info ELECTRONORTE'!D2033</f>
        <v>LAMBAYEQUE</v>
      </c>
      <c r="F2065" s="9" t="str">
        <f>+'Info ELECTRONORTE'!I2033</f>
        <v>Media Tension</v>
      </c>
      <c r="G2065" s="9">
        <f>+'Info ELECTRONORTE'!K2033</f>
        <v>13</v>
      </c>
      <c r="H2065" s="9" t="str">
        <f>+'Info ELECTRONORTE'!L2033</f>
        <v>Postes</v>
      </c>
      <c r="I2065" s="9" t="str">
        <f>+'Info ELECTRONORTE'!M2033</f>
        <v>Concreto</v>
      </c>
      <c r="J2065" s="9" t="str">
        <f>+'Info ELECTRONORTE'!N2033</f>
        <v>PPC19</v>
      </c>
      <c r="K2065" s="9" t="str">
        <f>+IF(B2065="MOD INV_2018","Según corresponda",VLOOKUP(J2065,SICODI!$G$3:$K$2404,2,FALSE))</f>
        <v>POSTE DE CONCRETO ARMADO DE 13/300/150/345</v>
      </c>
      <c r="L2065" s="142">
        <f t="shared" si="81"/>
        <v>0.52</v>
      </c>
    </row>
    <row r="2066" spans="1:12" x14ac:dyDescent="0.25">
      <c r="A2066" s="53">
        <f>+'Info ELECTRONORTE'!A2034</f>
        <v>2030</v>
      </c>
      <c r="B2066" s="26" t="str">
        <f t="shared" si="82"/>
        <v>SICODI</v>
      </c>
      <c r="C2066" s="9" t="str">
        <f>+'Info ELECTRONORTE'!B2034</f>
        <v>CAJAMARCA</v>
      </c>
      <c r="D2066" s="9" t="str">
        <f>+'Info ELECTRONORTE'!C2034</f>
        <v>SANTA CRUZ DE SHUCCHUBAMBA - CUMBIL</v>
      </c>
      <c r="E2066" s="9" t="str">
        <f>+'Info ELECTRONORTE'!D2034</f>
        <v>CHOTA</v>
      </c>
      <c r="F2066" s="9" t="str">
        <f>+'Info ELECTRONORTE'!I2034</f>
        <v>Media Tension</v>
      </c>
      <c r="G2066" s="9">
        <f>+'Info ELECTRONORTE'!K2034</f>
        <v>12</v>
      </c>
      <c r="H2066" s="9" t="str">
        <f>+'Info ELECTRONORTE'!L2034</f>
        <v>Postes</v>
      </c>
      <c r="I2066" s="9" t="str">
        <f>+'Info ELECTRONORTE'!M2034</f>
        <v>Concreto</v>
      </c>
      <c r="J2066" s="9" t="str">
        <f>+'Info ELECTRONORTE'!N2034</f>
        <v>PPC16</v>
      </c>
      <c r="K2066" s="9" t="str">
        <f>+IF(B2066="MOD INV_2018","Según corresponda",VLOOKUP(J2066,SICODI!$G$3:$K$2404,2,FALSE))</f>
        <v>POSTE DE CONCRETO ARMADO DE 12/300/150/330</v>
      </c>
      <c r="L2066" s="142">
        <f t="shared" si="81"/>
        <v>0.52</v>
      </c>
    </row>
    <row r="2067" spans="1:12" x14ac:dyDescent="0.25">
      <c r="A2067" s="53">
        <f>+'Info ELECTRONORTE'!A2035</f>
        <v>2031</v>
      </c>
      <c r="B2067" s="26" t="str">
        <f t="shared" si="82"/>
        <v>SICODI</v>
      </c>
      <c r="C2067" s="9" t="str">
        <f>+'Info ELECTRONORTE'!B2035</f>
        <v>CAJAMARCA</v>
      </c>
      <c r="D2067" s="9" t="str">
        <f>+'Info ELECTRONORTE'!C2035</f>
        <v>SANTA CRUZ DE SHUCCHUBAMBA - CUMBIL</v>
      </c>
      <c r="E2067" s="9" t="str">
        <f>+'Info ELECTRONORTE'!D2035</f>
        <v>CHOTA</v>
      </c>
      <c r="F2067" s="9" t="str">
        <f>+'Info ELECTRONORTE'!I2035</f>
        <v>Media Tension</v>
      </c>
      <c r="G2067" s="9">
        <f>+'Info ELECTRONORTE'!K2035</f>
        <v>12</v>
      </c>
      <c r="H2067" s="9" t="str">
        <f>+'Info ELECTRONORTE'!L2035</f>
        <v>Postes</v>
      </c>
      <c r="I2067" s="9" t="str">
        <f>+'Info ELECTRONORTE'!M2035</f>
        <v>Concreto</v>
      </c>
      <c r="J2067" s="9" t="str">
        <f>+'Info ELECTRONORTE'!N2035</f>
        <v>PPC16</v>
      </c>
      <c r="K2067" s="9" t="str">
        <f>+IF(B2067="MOD INV_2018","Según corresponda",VLOOKUP(J2067,SICODI!$G$3:$K$2404,2,FALSE))</f>
        <v>POSTE DE CONCRETO ARMADO DE 12/300/150/330</v>
      </c>
      <c r="L2067" s="142">
        <f t="shared" si="81"/>
        <v>0.52</v>
      </c>
    </row>
    <row r="2068" spans="1:12" x14ac:dyDescent="0.25">
      <c r="A2068" s="53">
        <f>+'Info ELECTRONORTE'!A2036</f>
        <v>2032</v>
      </c>
      <c r="B2068" s="26" t="str">
        <f t="shared" si="82"/>
        <v>SICODI</v>
      </c>
      <c r="C2068" s="9" t="str">
        <f>+'Info ELECTRONORTE'!B2036</f>
        <v>CAJAMARCA</v>
      </c>
      <c r="D2068" s="9" t="str">
        <f>+'Info ELECTRONORTE'!C2036</f>
        <v>SANTA CRUZ DE SHUCCHUBAMBA - CUMBIL</v>
      </c>
      <c r="E2068" s="9" t="str">
        <f>+'Info ELECTRONORTE'!D2036</f>
        <v>CHOTA</v>
      </c>
      <c r="F2068" s="9" t="str">
        <f>+'Info ELECTRONORTE'!I2036</f>
        <v>Media Tension</v>
      </c>
      <c r="G2068" s="9">
        <f>+'Info ELECTRONORTE'!K2036</f>
        <v>12</v>
      </c>
      <c r="H2068" s="9" t="str">
        <f>+'Info ELECTRONORTE'!L2036</f>
        <v>Postes</v>
      </c>
      <c r="I2068" s="9" t="str">
        <f>+'Info ELECTRONORTE'!M2036</f>
        <v>Concreto</v>
      </c>
      <c r="J2068" s="9" t="str">
        <f>+'Info ELECTRONORTE'!N2036</f>
        <v>PPC16</v>
      </c>
      <c r="K2068" s="9" t="str">
        <f>+IF(B2068="MOD INV_2018","Según corresponda",VLOOKUP(J2068,SICODI!$G$3:$K$2404,2,FALSE))</f>
        <v>POSTE DE CONCRETO ARMADO DE 12/300/150/330</v>
      </c>
      <c r="L2068" s="142">
        <f t="shared" si="81"/>
        <v>0.52</v>
      </c>
    </row>
    <row r="2069" spans="1:12" x14ac:dyDescent="0.25">
      <c r="A2069" s="53">
        <f>+'Info ELECTRONORTE'!A2037</f>
        <v>2033</v>
      </c>
      <c r="B2069" s="26" t="str">
        <f t="shared" si="82"/>
        <v>SICODI</v>
      </c>
      <c r="C2069" s="9" t="str">
        <f>+'Info ELECTRONORTE'!B2037</f>
        <v>CAJAMARCA</v>
      </c>
      <c r="D2069" s="9" t="str">
        <f>+'Info ELECTRONORTE'!C2037</f>
        <v>SANTA CRUZ DE SHUCCHUBAMBA - CUMBIL</v>
      </c>
      <c r="E2069" s="9" t="str">
        <f>+'Info ELECTRONORTE'!D2037</f>
        <v>CHOTA</v>
      </c>
      <c r="F2069" s="9" t="str">
        <f>+'Info ELECTRONORTE'!I2037</f>
        <v>Media Tension</v>
      </c>
      <c r="G2069" s="9">
        <f>+'Info ELECTRONORTE'!K2037</f>
        <v>12</v>
      </c>
      <c r="H2069" s="9" t="str">
        <f>+'Info ELECTRONORTE'!L2037</f>
        <v>Postes</v>
      </c>
      <c r="I2069" s="9" t="str">
        <f>+'Info ELECTRONORTE'!M2037</f>
        <v>Concreto</v>
      </c>
      <c r="J2069" s="9" t="str">
        <f>+'Info ELECTRONORTE'!N2037</f>
        <v>PPC16</v>
      </c>
      <c r="K2069" s="9" t="str">
        <f>+IF(B2069="MOD INV_2018","Según corresponda",VLOOKUP(J2069,SICODI!$G$3:$K$2404,2,FALSE))</f>
        <v>POSTE DE CONCRETO ARMADO DE 12/300/150/330</v>
      </c>
      <c r="L2069" s="142">
        <f t="shared" si="81"/>
        <v>0.52</v>
      </c>
    </row>
    <row r="2070" spans="1:12" x14ac:dyDescent="0.25">
      <c r="A2070" s="53">
        <f>+'Info ELECTRONORTE'!A2038</f>
        <v>2034</v>
      </c>
      <c r="B2070" s="26" t="str">
        <f t="shared" si="82"/>
        <v>SICODI</v>
      </c>
      <c r="C2070" s="9" t="str">
        <f>+'Info ELECTRONORTE'!B2038</f>
        <v>CAJAMARCA</v>
      </c>
      <c r="D2070" s="9" t="str">
        <f>+'Info ELECTRONORTE'!C2038</f>
        <v>SANTA CRUZ DE SHUCCHUBAMBA - CUMBIL</v>
      </c>
      <c r="E2070" s="9" t="str">
        <f>+'Info ELECTRONORTE'!D2038</f>
        <v>CHOTA</v>
      </c>
      <c r="F2070" s="9" t="str">
        <f>+'Info ELECTRONORTE'!I2038</f>
        <v>Media Tension</v>
      </c>
      <c r="G2070" s="9">
        <f>+'Info ELECTRONORTE'!K2038</f>
        <v>12</v>
      </c>
      <c r="H2070" s="9" t="str">
        <f>+'Info ELECTRONORTE'!L2038</f>
        <v>Postes</v>
      </c>
      <c r="I2070" s="9" t="str">
        <f>+'Info ELECTRONORTE'!M2038</f>
        <v>Concreto</v>
      </c>
      <c r="J2070" s="9" t="str">
        <f>+'Info ELECTRONORTE'!N2038</f>
        <v>PPC16</v>
      </c>
      <c r="K2070" s="9" t="str">
        <f>+IF(B2070="MOD INV_2018","Según corresponda",VLOOKUP(J2070,SICODI!$G$3:$K$2404,2,FALSE))</f>
        <v>POSTE DE CONCRETO ARMADO DE 12/300/150/330</v>
      </c>
      <c r="L2070" s="142">
        <f t="shared" si="81"/>
        <v>0.52</v>
      </c>
    </row>
    <row r="2071" spans="1:12" x14ac:dyDescent="0.25">
      <c r="A2071" s="53">
        <f>+'Info ELECTRONORTE'!A2039</f>
        <v>2035</v>
      </c>
      <c r="B2071" s="26" t="str">
        <f t="shared" si="82"/>
        <v>SICODI</v>
      </c>
      <c r="C2071" s="9" t="str">
        <f>+'Info ELECTRONORTE'!B2039</f>
        <v>CAJAMARCA</v>
      </c>
      <c r="D2071" s="9" t="str">
        <f>+'Info ELECTRONORTE'!C2039</f>
        <v>SANTA CRUZ DE SHUCCHUBAMBA - CUMBIL</v>
      </c>
      <c r="E2071" s="9" t="str">
        <f>+'Info ELECTRONORTE'!D2039</f>
        <v>CHOTA</v>
      </c>
      <c r="F2071" s="9" t="str">
        <f>+'Info ELECTRONORTE'!I2039</f>
        <v>Media Tension</v>
      </c>
      <c r="G2071" s="9">
        <f>+'Info ELECTRONORTE'!K2039</f>
        <v>12</v>
      </c>
      <c r="H2071" s="9" t="str">
        <f>+'Info ELECTRONORTE'!L2039</f>
        <v>Postes</v>
      </c>
      <c r="I2071" s="9" t="str">
        <f>+'Info ELECTRONORTE'!M2039</f>
        <v>Concreto</v>
      </c>
      <c r="J2071" s="9" t="str">
        <f>+'Info ELECTRONORTE'!N2039</f>
        <v>PPC16</v>
      </c>
      <c r="K2071" s="9" t="str">
        <f>+IF(B2071="MOD INV_2018","Según corresponda",VLOOKUP(J2071,SICODI!$G$3:$K$2404,2,FALSE))</f>
        <v>POSTE DE CONCRETO ARMADO DE 12/300/150/330</v>
      </c>
      <c r="L2071" s="142">
        <f t="shared" si="81"/>
        <v>0.52</v>
      </c>
    </row>
    <row r="2072" spans="1:12" x14ac:dyDescent="0.25">
      <c r="A2072" s="53">
        <f>+'Info ELECTRONORTE'!A2040</f>
        <v>2036</v>
      </c>
      <c r="B2072" s="26" t="str">
        <f t="shared" si="82"/>
        <v>SICODI</v>
      </c>
      <c r="C2072" s="9" t="str">
        <f>+'Info ELECTRONORTE'!B2040</f>
        <v>CAJAMARCA</v>
      </c>
      <c r="D2072" s="9" t="str">
        <f>+'Info ELECTRONORTE'!C2040</f>
        <v>SANTA CRUZ DE SHUCCHUBAMBA - CUMBIL</v>
      </c>
      <c r="E2072" s="9" t="str">
        <f>+'Info ELECTRONORTE'!D2040</f>
        <v>CHOTA</v>
      </c>
      <c r="F2072" s="9" t="str">
        <f>+'Info ELECTRONORTE'!I2040</f>
        <v>Media Tension</v>
      </c>
      <c r="G2072" s="9">
        <f>+'Info ELECTRONORTE'!K2040</f>
        <v>12</v>
      </c>
      <c r="H2072" s="9" t="str">
        <f>+'Info ELECTRONORTE'!L2040</f>
        <v>Postes</v>
      </c>
      <c r="I2072" s="9" t="str">
        <f>+'Info ELECTRONORTE'!M2040</f>
        <v>Concreto</v>
      </c>
      <c r="J2072" s="9" t="str">
        <f>+'Info ELECTRONORTE'!N2040</f>
        <v>PPC16</v>
      </c>
      <c r="K2072" s="9" t="str">
        <f>+IF(B2072="MOD INV_2018","Según corresponda",VLOOKUP(J2072,SICODI!$G$3:$K$2404,2,FALSE))</f>
        <v>POSTE DE CONCRETO ARMADO DE 12/300/150/330</v>
      </c>
      <c r="L2072" s="142">
        <f t="shared" si="81"/>
        <v>0.52</v>
      </c>
    </row>
    <row r="2073" spans="1:12" x14ac:dyDescent="0.25">
      <c r="A2073" s="53">
        <f>+'Info ELECTRONORTE'!A2041</f>
        <v>2037</v>
      </c>
      <c r="B2073" s="26" t="str">
        <f t="shared" si="82"/>
        <v>SICODI</v>
      </c>
      <c r="C2073" s="9" t="str">
        <f>+'Info ELECTRONORTE'!B2041</f>
        <v>CAJAMARCA</v>
      </c>
      <c r="D2073" s="9" t="str">
        <f>+'Info ELECTRONORTE'!C2041</f>
        <v>SANTA CRUZ DE SHUCCHUBAMBA - CUMBIL</v>
      </c>
      <c r="E2073" s="9" t="str">
        <f>+'Info ELECTRONORTE'!D2041</f>
        <v>CHOTA</v>
      </c>
      <c r="F2073" s="9" t="str">
        <f>+'Info ELECTRONORTE'!I2041</f>
        <v>Media Tension</v>
      </c>
      <c r="G2073" s="9">
        <f>+'Info ELECTRONORTE'!K2041</f>
        <v>12</v>
      </c>
      <c r="H2073" s="9" t="str">
        <f>+'Info ELECTRONORTE'!L2041</f>
        <v>Postes</v>
      </c>
      <c r="I2073" s="9" t="str">
        <f>+'Info ELECTRONORTE'!M2041</f>
        <v>Concreto</v>
      </c>
      <c r="J2073" s="9" t="str">
        <f>+'Info ELECTRONORTE'!N2041</f>
        <v>PPC16</v>
      </c>
      <c r="K2073" s="9" t="str">
        <f>+IF(B2073="MOD INV_2018","Según corresponda",VLOOKUP(J2073,SICODI!$G$3:$K$2404,2,FALSE))</f>
        <v>POSTE DE CONCRETO ARMADO DE 12/300/150/330</v>
      </c>
      <c r="L2073" s="142">
        <f t="shared" si="81"/>
        <v>0.52</v>
      </c>
    </row>
    <row r="2074" spans="1:12" x14ac:dyDescent="0.25">
      <c r="A2074" s="53">
        <f>+'Info ELECTRONORTE'!A2042</f>
        <v>2038</v>
      </c>
      <c r="B2074" s="26" t="str">
        <f t="shared" si="82"/>
        <v>SICODI</v>
      </c>
      <c r="C2074" s="9" t="str">
        <f>+'Info ELECTRONORTE'!B2042</f>
        <v>CAJAMARCA</v>
      </c>
      <c r="D2074" s="9" t="str">
        <f>+'Info ELECTRONORTE'!C2042</f>
        <v>SANTA CRUZ DE SHUCCHUBAMBA - CUMBIL</v>
      </c>
      <c r="E2074" s="9" t="str">
        <f>+'Info ELECTRONORTE'!D2042</f>
        <v>CHOTA</v>
      </c>
      <c r="F2074" s="9" t="str">
        <f>+'Info ELECTRONORTE'!I2042</f>
        <v>Media Tension</v>
      </c>
      <c r="G2074" s="9">
        <f>+'Info ELECTRONORTE'!K2042</f>
        <v>12</v>
      </c>
      <c r="H2074" s="9" t="str">
        <f>+'Info ELECTRONORTE'!L2042</f>
        <v>Postes</v>
      </c>
      <c r="I2074" s="9" t="str">
        <f>+'Info ELECTRONORTE'!M2042</f>
        <v>Concreto</v>
      </c>
      <c r="J2074" s="9" t="str">
        <f>+'Info ELECTRONORTE'!N2042</f>
        <v>PPC16</v>
      </c>
      <c r="K2074" s="9" t="str">
        <f>+IF(B2074="MOD INV_2018","Según corresponda",VLOOKUP(J2074,SICODI!$G$3:$K$2404,2,FALSE))</f>
        <v>POSTE DE CONCRETO ARMADO DE 12/300/150/330</v>
      </c>
      <c r="L2074" s="142">
        <f t="shared" si="81"/>
        <v>0.52</v>
      </c>
    </row>
    <row r="2075" spans="1:12" x14ac:dyDescent="0.25">
      <c r="A2075" s="53">
        <f>+'Info ELECTRONORTE'!A2043</f>
        <v>2039</v>
      </c>
      <c r="B2075" s="26" t="str">
        <f t="shared" si="82"/>
        <v>SICODI</v>
      </c>
      <c r="C2075" s="9" t="str">
        <f>+'Info ELECTRONORTE'!B2043</f>
        <v>CAJAMARCA</v>
      </c>
      <c r="D2075" s="9" t="str">
        <f>+'Info ELECTRONORTE'!C2043</f>
        <v>SANTA CRUZ DE SHUCCHUBAMBA - CUMBIL</v>
      </c>
      <c r="E2075" s="9" t="str">
        <f>+'Info ELECTRONORTE'!D2043</f>
        <v>CHOTA</v>
      </c>
      <c r="F2075" s="9" t="str">
        <f>+'Info ELECTRONORTE'!I2043</f>
        <v>Media Tension</v>
      </c>
      <c r="G2075" s="9">
        <f>+'Info ELECTRONORTE'!K2043</f>
        <v>12</v>
      </c>
      <c r="H2075" s="9" t="str">
        <f>+'Info ELECTRONORTE'!L2043</f>
        <v>Postes</v>
      </c>
      <c r="I2075" s="9" t="str">
        <f>+'Info ELECTRONORTE'!M2043</f>
        <v>Concreto</v>
      </c>
      <c r="J2075" s="9" t="str">
        <f>+'Info ELECTRONORTE'!N2043</f>
        <v>PPC16</v>
      </c>
      <c r="K2075" s="9" t="str">
        <f>+IF(B2075="MOD INV_2018","Según corresponda",VLOOKUP(J2075,SICODI!$G$3:$K$2404,2,FALSE))</f>
        <v>POSTE DE CONCRETO ARMADO DE 12/300/150/330</v>
      </c>
      <c r="L2075" s="142">
        <f t="shared" si="81"/>
        <v>0.52</v>
      </c>
    </row>
    <row r="2076" spans="1:12" x14ac:dyDescent="0.25">
      <c r="A2076" s="53">
        <f>+'Info ELECTRONORTE'!A2044</f>
        <v>2040</v>
      </c>
      <c r="B2076" s="26" t="str">
        <f t="shared" si="82"/>
        <v>SICODI</v>
      </c>
      <c r="C2076" s="9" t="str">
        <f>+'Info ELECTRONORTE'!B2044</f>
        <v>CAJAMARCA</v>
      </c>
      <c r="D2076" s="9" t="str">
        <f>+'Info ELECTRONORTE'!C2044</f>
        <v>SANTA CRUZ DE SHUCCHUBAMBA - CUMBIL</v>
      </c>
      <c r="E2076" s="9" t="str">
        <f>+'Info ELECTRONORTE'!D2044</f>
        <v>CHOTA</v>
      </c>
      <c r="F2076" s="9" t="str">
        <f>+'Info ELECTRONORTE'!I2044</f>
        <v>Media Tension</v>
      </c>
      <c r="G2076" s="9">
        <f>+'Info ELECTRONORTE'!K2044</f>
        <v>12</v>
      </c>
      <c r="H2076" s="9" t="str">
        <f>+'Info ELECTRONORTE'!L2044</f>
        <v>Postes</v>
      </c>
      <c r="I2076" s="9" t="str">
        <f>+'Info ELECTRONORTE'!M2044</f>
        <v>Concreto</v>
      </c>
      <c r="J2076" s="9" t="str">
        <f>+'Info ELECTRONORTE'!N2044</f>
        <v>PPC16</v>
      </c>
      <c r="K2076" s="9" t="str">
        <f>+IF(B2076="MOD INV_2018","Según corresponda",VLOOKUP(J2076,SICODI!$G$3:$K$2404,2,FALSE))</f>
        <v>POSTE DE CONCRETO ARMADO DE 12/300/150/330</v>
      </c>
      <c r="L2076" s="142">
        <f t="shared" si="81"/>
        <v>0.52</v>
      </c>
    </row>
    <row r="2077" spans="1:12" x14ac:dyDescent="0.25">
      <c r="A2077" s="53">
        <f>+'Info ELECTRONORTE'!A2045</f>
        <v>2041</v>
      </c>
      <c r="B2077" s="26" t="str">
        <f t="shared" si="82"/>
        <v>SICODI</v>
      </c>
      <c r="C2077" s="9" t="str">
        <f>+'Info ELECTRONORTE'!B2045</f>
        <v>CAJAMARCA</v>
      </c>
      <c r="D2077" s="9" t="str">
        <f>+'Info ELECTRONORTE'!C2045</f>
        <v>SANTA CRUZ DE SHUCCHUBAMBA - CUMBIL</v>
      </c>
      <c r="E2077" s="9" t="str">
        <f>+'Info ELECTRONORTE'!D2045</f>
        <v>CHOTA</v>
      </c>
      <c r="F2077" s="9" t="str">
        <f>+'Info ELECTRONORTE'!I2045</f>
        <v>Media Tension</v>
      </c>
      <c r="G2077" s="9">
        <f>+'Info ELECTRONORTE'!K2045</f>
        <v>12</v>
      </c>
      <c r="H2077" s="9" t="str">
        <f>+'Info ELECTRONORTE'!L2045</f>
        <v>Postes</v>
      </c>
      <c r="I2077" s="9" t="str">
        <f>+'Info ELECTRONORTE'!M2045</f>
        <v>Concreto</v>
      </c>
      <c r="J2077" s="9" t="str">
        <f>+'Info ELECTRONORTE'!N2045</f>
        <v>PPC16</v>
      </c>
      <c r="K2077" s="9" t="str">
        <f>+IF(B2077="MOD INV_2018","Según corresponda",VLOOKUP(J2077,SICODI!$G$3:$K$2404,2,FALSE))</f>
        <v>POSTE DE CONCRETO ARMADO DE 12/300/150/330</v>
      </c>
      <c r="L2077" s="142">
        <f t="shared" si="81"/>
        <v>0.52</v>
      </c>
    </row>
    <row r="2078" spans="1:12" x14ac:dyDescent="0.25">
      <c r="A2078" s="53">
        <f>+'Info ELECTRONORTE'!A2046</f>
        <v>2042</v>
      </c>
      <c r="B2078" s="26" t="str">
        <f t="shared" si="82"/>
        <v>SICODI</v>
      </c>
      <c r="C2078" s="9" t="str">
        <f>+'Info ELECTRONORTE'!B2046</f>
        <v>CAJAMARCA</v>
      </c>
      <c r="D2078" s="9" t="str">
        <f>+'Info ELECTRONORTE'!C2046</f>
        <v>SANTA CRUZ DE SHUCCHUBAMBA - CUMBIL</v>
      </c>
      <c r="E2078" s="9" t="str">
        <f>+'Info ELECTRONORTE'!D2046</f>
        <v>CHOTA</v>
      </c>
      <c r="F2078" s="9" t="str">
        <f>+'Info ELECTRONORTE'!I2046</f>
        <v>Media Tension</v>
      </c>
      <c r="G2078" s="9">
        <f>+'Info ELECTRONORTE'!K2046</f>
        <v>12</v>
      </c>
      <c r="H2078" s="9" t="str">
        <f>+'Info ELECTRONORTE'!L2046</f>
        <v>Postes</v>
      </c>
      <c r="I2078" s="9" t="str">
        <f>+'Info ELECTRONORTE'!M2046</f>
        <v>Concreto</v>
      </c>
      <c r="J2078" s="9" t="str">
        <f>+'Info ELECTRONORTE'!N2046</f>
        <v>PPC16</v>
      </c>
      <c r="K2078" s="9" t="str">
        <f>+IF(B2078="MOD INV_2018","Según corresponda",VLOOKUP(J2078,SICODI!$G$3:$K$2404,2,FALSE))</f>
        <v>POSTE DE CONCRETO ARMADO DE 12/300/150/330</v>
      </c>
      <c r="L2078" s="142">
        <f t="shared" si="81"/>
        <v>0.52</v>
      </c>
    </row>
    <row r="2079" spans="1:12" x14ac:dyDescent="0.25">
      <c r="A2079" s="53">
        <f>+'Info ELECTRONORTE'!A2047</f>
        <v>2043</v>
      </c>
      <c r="B2079" s="26" t="str">
        <f t="shared" si="82"/>
        <v>SICODI</v>
      </c>
      <c r="C2079" s="9" t="str">
        <f>+'Info ELECTRONORTE'!B2047</f>
        <v>CAJAMARCA</v>
      </c>
      <c r="D2079" s="9" t="str">
        <f>+'Info ELECTRONORTE'!C2047</f>
        <v>SANTA CRUZ DE SHUCCHUBAMBA - CUMBIL</v>
      </c>
      <c r="E2079" s="9" t="str">
        <f>+'Info ELECTRONORTE'!D2047</f>
        <v>CHOTA</v>
      </c>
      <c r="F2079" s="9" t="str">
        <f>+'Info ELECTRONORTE'!I2047</f>
        <v>Media Tension</v>
      </c>
      <c r="G2079" s="9">
        <f>+'Info ELECTRONORTE'!K2047</f>
        <v>12</v>
      </c>
      <c r="H2079" s="9" t="str">
        <f>+'Info ELECTRONORTE'!L2047</f>
        <v>Postes</v>
      </c>
      <c r="I2079" s="9" t="str">
        <f>+'Info ELECTRONORTE'!M2047</f>
        <v>Concreto</v>
      </c>
      <c r="J2079" s="9" t="str">
        <f>+'Info ELECTRONORTE'!N2047</f>
        <v>PPC16</v>
      </c>
      <c r="K2079" s="9" t="str">
        <f>+IF(B2079="MOD INV_2018","Según corresponda",VLOOKUP(J2079,SICODI!$G$3:$K$2404,2,FALSE))</f>
        <v>POSTE DE CONCRETO ARMADO DE 12/300/150/330</v>
      </c>
      <c r="L2079" s="142">
        <f t="shared" si="81"/>
        <v>0.52</v>
      </c>
    </row>
    <row r="2080" spans="1:12" x14ac:dyDescent="0.25">
      <c r="A2080" s="53">
        <f>+'Info ELECTRONORTE'!A2048</f>
        <v>2044</v>
      </c>
      <c r="B2080" s="26" t="str">
        <f t="shared" si="82"/>
        <v>SICODI</v>
      </c>
      <c r="C2080" s="9" t="str">
        <f>+'Info ELECTRONORTE'!B2048</f>
        <v>CAJAMARCA</v>
      </c>
      <c r="D2080" s="9" t="str">
        <f>+'Info ELECTRONORTE'!C2048</f>
        <v>SANTA CRUZ DE SHUCCHUBAMBA - CUMBIL</v>
      </c>
      <c r="E2080" s="9" t="str">
        <f>+'Info ELECTRONORTE'!D2048</f>
        <v>CHOTA</v>
      </c>
      <c r="F2080" s="9" t="str">
        <f>+'Info ELECTRONORTE'!I2048</f>
        <v>Baja Tension</v>
      </c>
      <c r="G2080" s="9">
        <f>+'Info ELECTRONORTE'!K2048</f>
        <v>9</v>
      </c>
      <c r="H2080" s="9" t="str">
        <f>+'Info ELECTRONORTE'!L2048</f>
        <v>Postes</v>
      </c>
      <c r="I2080" s="9" t="str">
        <f>+'Info ELECTRONORTE'!M2048</f>
        <v>Concreto</v>
      </c>
      <c r="J2080" s="9" t="str">
        <f>+'Info ELECTRONORTE'!N2048</f>
        <v>PPC09</v>
      </c>
      <c r="K2080" s="9" t="str">
        <f>+IF(B2080="MOD INV_2018","Según corresponda",VLOOKUP(J2080,SICODI!$G$3:$K$2404,2,FALSE))</f>
        <v>POSTE DE CONCRETO ARMADO DE  9/300/120/255</v>
      </c>
      <c r="L2080" s="142">
        <f t="shared" si="81"/>
        <v>0.17</v>
      </c>
    </row>
    <row r="2081" spans="1:12" x14ac:dyDescent="0.25">
      <c r="A2081" s="53">
        <f>+'Info ELECTRONORTE'!A2049</f>
        <v>2045</v>
      </c>
      <c r="B2081" s="26" t="str">
        <f t="shared" si="82"/>
        <v>SICODI</v>
      </c>
      <c r="C2081" s="9" t="str">
        <f>+'Info ELECTRONORTE'!B2049</f>
        <v>CAJAMARCA</v>
      </c>
      <c r="D2081" s="9" t="str">
        <f>+'Info ELECTRONORTE'!C2049</f>
        <v>SANTA CRUZ DE SHUCCHUBAMBA - CUMBIL</v>
      </c>
      <c r="E2081" s="9" t="str">
        <f>+'Info ELECTRONORTE'!D2049</f>
        <v>CHOTA</v>
      </c>
      <c r="F2081" s="9" t="str">
        <f>+'Info ELECTRONORTE'!I2049</f>
        <v>Media Tension</v>
      </c>
      <c r="G2081" s="9">
        <f>+'Info ELECTRONORTE'!K2049</f>
        <v>12</v>
      </c>
      <c r="H2081" s="9" t="str">
        <f>+'Info ELECTRONORTE'!L2049</f>
        <v>Postes</v>
      </c>
      <c r="I2081" s="9" t="str">
        <f>+'Info ELECTRONORTE'!M2049</f>
        <v>Concreto</v>
      </c>
      <c r="J2081" s="9" t="str">
        <f>+'Info ELECTRONORTE'!N2049</f>
        <v>PPC16</v>
      </c>
      <c r="K2081" s="9" t="str">
        <f>+IF(B2081="MOD INV_2018","Según corresponda",VLOOKUP(J2081,SICODI!$G$3:$K$2404,2,FALSE))</f>
        <v>POSTE DE CONCRETO ARMADO DE 12/300/150/330</v>
      </c>
      <c r="L2081" s="142">
        <f t="shared" si="81"/>
        <v>0.52</v>
      </c>
    </row>
    <row r="2082" spans="1:12" x14ac:dyDescent="0.25">
      <c r="A2082" s="53">
        <f>+'Info ELECTRONORTE'!A2050</f>
        <v>2046</v>
      </c>
      <c r="B2082" s="26" t="str">
        <f t="shared" si="82"/>
        <v>SICODI</v>
      </c>
      <c r="C2082" s="9" t="str">
        <f>+'Info ELECTRONORTE'!B2050</f>
        <v>CAJAMARCA</v>
      </c>
      <c r="D2082" s="9" t="str">
        <f>+'Info ELECTRONORTE'!C2050</f>
        <v>SANTA CRUZ DE SHUCCHUBAMBA - CUMBIL</v>
      </c>
      <c r="E2082" s="9" t="str">
        <f>+'Info ELECTRONORTE'!D2050</f>
        <v>CHOTA</v>
      </c>
      <c r="F2082" s="9" t="str">
        <f>+'Info ELECTRONORTE'!I2050</f>
        <v>Media Tension</v>
      </c>
      <c r="G2082" s="9">
        <f>+'Info ELECTRONORTE'!K2050</f>
        <v>12</v>
      </c>
      <c r="H2082" s="9" t="str">
        <f>+'Info ELECTRONORTE'!L2050</f>
        <v>Postes</v>
      </c>
      <c r="I2082" s="9" t="str">
        <f>+'Info ELECTRONORTE'!M2050</f>
        <v>Concreto</v>
      </c>
      <c r="J2082" s="9" t="str">
        <f>+'Info ELECTRONORTE'!N2050</f>
        <v>PPC16</v>
      </c>
      <c r="K2082" s="9" t="str">
        <f>+IF(B2082="MOD INV_2018","Según corresponda",VLOOKUP(J2082,SICODI!$G$3:$K$2404,2,FALSE))</f>
        <v>POSTE DE CONCRETO ARMADO DE 12/300/150/330</v>
      </c>
      <c r="L2082" s="142">
        <f t="shared" si="81"/>
        <v>0.52</v>
      </c>
    </row>
    <row r="2083" spans="1:12" x14ac:dyDescent="0.25">
      <c r="A2083" s="53">
        <f>+'Info ELECTRONORTE'!A2051</f>
        <v>2047</v>
      </c>
      <c r="B2083" s="26" t="str">
        <f t="shared" si="82"/>
        <v>SICODI</v>
      </c>
      <c r="C2083" s="9" t="str">
        <f>+'Info ELECTRONORTE'!B2051</f>
        <v>CAJAMARCA</v>
      </c>
      <c r="D2083" s="9" t="str">
        <f>+'Info ELECTRONORTE'!C2051</f>
        <v>SANTA CRUZ DE SHUCCHUBAMBA - CUMBIL</v>
      </c>
      <c r="E2083" s="9" t="str">
        <f>+'Info ELECTRONORTE'!D2051</f>
        <v>CHOTA</v>
      </c>
      <c r="F2083" s="9" t="str">
        <f>+'Info ELECTRONORTE'!I2051</f>
        <v>Media Tension</v>
      </c>
      <c r="G2083" s="9">
        <f>+'Info ELECTRONORTE'!K2051</f>
        <v>12</v>
      </c>
      <c r="H2083" s="9" t="str">
        <f>+'Info ELECTRONORTE'!L2051</f>
        <v>Postes</v>
      </c>
      <c r="I2083" s="9" t="str">
        <f>+'Info ELECTRONORTE'!M2051</f>
        <v>Concreto</v>
      </c>
      <c r="J2083" s="9" t="str">
        <f>+'Info ELECTRONORTE'!N2051</f>
        <v>PPC16</v>
      </c>
      <c r="K2083" s="9" t="str">
        <f>+IF(B2083="MOD INV_2018","Según corresponda",VLOOKUP(J2083,SICODI!$G$3:$K$2404,2,FALSE))</f>
        <v>POSTE DE CONCRETO ARMADO DE 12/300/150/330</v>
      </c>
      <c r="L2083" s="142">
        <f t="shared" si="81"/>
        <v>0.52</v>
      </c>
    </row>
    <row r="2084" spans="1:12" x14ac:dyDescent="0.25">
      <c r="A2084" s="53">
        <f>+'Info ELECTRONORTE'!A2052</f>
        <v>2048</v>
      </c>
      <c r="B2084" s="26" t="str">
        <f t="shared" si="82"/>
        <v>SICODI</v>
      </c>
      <c r="C2084" s="9" t="str">
        <f>+'Info ELECTRONORTE'!B2052</f>
        <v>CAJAMARCA</v>
      </c>
      <c r="D2084" s="9" t="str">
        <f>+'Info ELECTRONORTE'!C2052</f>
        <v>SANTA CRUZ DE SHUCCHUBAMBA - CUMBIL</v>
      </c>
      <c r="E2084" s="9" t="str">
        <f>+'Info ELECTRONORTE'!D2052</f>
        <v>CHOTA</v>
      </c>
      <c r="F2084" s="9" t="str">
        <f>+'Info ELECTRONORTE'!I2052</f>
        <v>Media Tension</v>
      </c>
      <c r="G2084" s="9">
        <f>+'Info ELECTRONORTE'!K2052</f>
        <v>12</v>
      </c>
      <c r="H2084" s="9" t="str">
        <f>+'Info ELECTRONORTE'!L2052</f>
        <v>Postes</v>
      </c>
      <c r="I2084" s="9" t="str">
        <f>+'Info ELECTRONORTE'!M2052</f>
        <v>Concreto</v>
      </c>
      <c r="J2084" s="9" t="str">
        <f>+'Info ELECTRONORTE'!N2052</f>
        <v>PPC16</v>
      </c>
      <c r="K2084" s="9" t="str">
        <f>+IF(B2084="MOD INV_2018","Según corresponda",VLOOKUP(J2084,SICODI!$G$3:$K$2404,2,FALSE))</f>
        <v>POSTE DE CONCRETO ARMADO DE 12/300/150/330</v>
      </c>
      <c r="L2084" s="142">
        <f t="shared" si="81"/>
        <v>0.52</v>
      </c>
    </row>
    <row r="2085" spans="1:12" x14ac:dyDescent="0.25">
      <c r="A2085" s="53">
        <f>+'Info ELECTRONORTE'!A2053</f>
        <v>2049</v>
      </c>
      <c r="B2085" s="26" t="str">
        <f t="shared" si="82"/>
        <v>SICODI</v>
      </c>
      <c r="C2085" s="9" t="str">
        <f>+'Info ELECTRONORTE'!B2053</f>
        <v>CAJAMARCA</v>
      </c>
      <c r="D2085" s="9" t="str">
        <f>+'Info ELECTRONORTE'!C2053</f>
        <v>SANTA CRUZ DE SHUCCHUBAMBA - CUMBIL</v>
      </c>
      <c r="E2085" s="9" t="str">
        <f>+'Info ELECTRONORTE'!D2053</f>
        <v>CHOTA</v>
      </c>
      <c r="F2085" s="9" t="str">
        <f>+'Info ELECTRONORTE'!I2053</f>
        <v>Media Tension</v>
      </c>
      <c r="G2085" s="9">
        <f>+'Info ELECTRONORTE'!K2053</f>
        <v>12</v>
      </c>
      <c r="H2085" s="9" t="str">
        <f>+'Info ELECTRONORTE'!L2053</f>
        <v>Postes</v>
      </c>
      <c r="I2085" s="9" t="str">
        <f>+'Info ELECTRONORTE'!M2053</f>
        <v>Concreto</v>
      </c>
      <c r="J2085" s="9" t="str">
        <f>+'Info ELECTRONORTE'!N2053</f>
        <v>PPC16</v>
      </c>
      <c r="K2085" s="9" t="str">
        <f>+IF(B2085="MOD INV_2018","Según corresponda",VLOOKUP(J2085,SICODI!$G$3:$K$2404,2,FALSE))</f>
        <v>POSTE DE CONCRETO ARMADO DE 12/300/150/330</v>
      </c>
      <c r="L2085" s="142">
        <f t="shared" ref="L2085:L2148" si="83">+IF(K2085="Según corresponda","Según corresponda",VLOOKUP(K2085,$O$37:$P$49,2,FALSE))</f>
        <v>0.52</v>
      </c>
    </row>
    <row r="2086" spans="1:12" x14ac:dyDescent="0.25">
      <c r="A2086" s="53">
        <f>+'Info ELECTRONORTE'!A2054</f>
        <v>2050</v>
      </c>
      <c r="B2086" s="26" t="str">
        <f t="shared" ref="B2086:B2149" si="84">+IF(ISERROR(INDEX($B$8:$B$31,MATCH(J2086,$J$8:$J$31,0)))=TRUE,"MOD INV_2018",INDEX($B$8:$B$31,MATCH(J2086,$J$8:$J$31,0)))</f>
        <v>SICODI</v>
      </c>
      <c r="C2086" s="9" t="str">
        <f>+'Info ELECTRONORTE'!B2054</f>
        <v>CAJAMARCA</v>
      </c>
      <c r="D2086" s="9" t="str">
        <f>+'Info ELECTRONORTE'!C2054</f>
        <v>SANTA CRUZ DE SHUCCHUBAMBA - CUMBIL</v>
      </c>
      <c r="E2086" s="9" t="str">
        <f>+'Info ELECTRONORTE'!D2054</f>
        <v>CHOTA</v>
      </c>
      <c r="F2086" s="9" t="str">
        <f>+'Info ELECTRONORTE'!I2054</f>
        <v>Media Tension</v>
      </c>
      <c r="G2086" s="9">
        <f>+'Info ELECTRONORTE'!K2054</f>
        <v>12</v>
      </c>
      <c r="H2086" s="9" t="str">
        <f>+'Info ELECTRONORTE'!L2054</f>
        <v>Postes</v>
      </c>
      <c r="I2086" s="9" t="str">
        <f>+'Info ELECTRONORTE'!M2054</f>
        <v>Concreto</v>
      </c>
      <c r="J2086" s="9" t="str">
        <f>+'Info ELECTRONORTE'!N2054</f>
        <v>PPC16</v>
      </c>
      <c r="K2086" s="9" t="str">
        <f>+IF(B2086="MOD INV_2018","Según corresponda",VLOOKUP(J2086,SICODI!$G$3:$K$2404,2,FALSE))</f>
        <v>POSTE DE CONCRETO ARMADO DE 12/300/150/330</v>
      </c>
      <c r="L2086" s="142">
        <f t="shared" si="83"/>
        <v>0.52</v>
      </c>
    </row>
    <row r="2087" spans="1:12" x14ac:dyDescent="0.25">
      <c r="A2087" s="53">
        <f>+'Info ELECTRONORTE'!A2055</f>
        <v>2051</v>
      </c>
      <c r="B2087" s="26" t="str">
        <f t="shared" si="84"/>
        <v>SICODI</v>
      </c>
      <c r="C2087" s="9" t="str">
        <f>+'Info ELECTRONORTE'!B2055</f>
        <v>CAJAMARCA</v>
      </c>
      <c r="D2087" s="9" t="str">
        <f>+'Info ELECTRONORTE'!C2055</f>
        <v>SANTA CRUZ DE SHUCCHUBAMBA - CUMBIL</v>
      </c>
      <c r="E2087" s="9" t="str">
        <f>+'Info ELECTRONORTE'!D2055</f>
        <v>CHOTA</v>
      </c>
      <c r="F2087" s="9" t="str">
        <f>+'Info ELECTRONORTE'!I2055</f>
        <v>Media Tension</v>
      </c>
      <c r="G2087" s="9">
        <f>+'Info ELECTRONORTE'!K2055</f>
        <v>12</v>
      </c>
      <c r="H2087" s="9" t="str">
        <f>+'Info ELECTRONORTE'!L2055</f>
        <v>Postes</v>
      </c>
      <c r="I2087" s="9" t="str">
        <f>+'Info ELECTRONORTE'!M2055</f>
        <v>Concreto</v>
      </c>
      <c r="J2087" s="9" t="str">
        <f>+'Info ELECTRONORTE'!N2055</f>
        <v>PPC16</v>
      </c>
      <c r="K2087" s="9" t="str">
        <f>+IF(B2087="MOD INV_2018","Según corresponda",VLOOKUP(J2087,SICODI!$G$3:$K$2404,2,FALSE))</f>
        <v>POSTE DE CONCRETO ARMADO DE 12/300/150/330</v>
      </c>
      <c r="L2087" s="142">
        <f t="shared" si="83"/>
        <v>0.52</v>
      </c>
    </row>
    <row r="2088" spans="1:12" x14ac:dyDescent="0.25">
      <c r="A2088" s="53">
        <f>+'Info ELECTRONORTE'!A2056</f>
        <v>2052</v>
      </c>
      <c r="B2088" s="26" t="str">
        <f t="shared" si="84"/>
        <v>SICODI</v>
      </c>
      <c r="C2088" s="9" t="str">
        <f>+'Info ELECTRONORTE'!B2056</f>
        <v>CAJAMARCA</v>
      </c>
      <c r="D2088" s="9" t="str">
        <f>+'Info ELECTRONORTE'!C2056</f>
        <v>SANTA CRUZ DE SHUCCHUBAMBA - CUMBIL</v>
      </c>
      <c r="E2088" s="9" t="str">
        <f>+'Info ELECTRONORTE'!D2056</f>
        <v>CHOTA</v>
      </c>
      <c r="F2088" s="9" t="str">
        <f>+'Info ELECTRONORTE'!I2056</f>
        <v>Baja Tension</v>
      </c>
      <c r="G2088" s="9">
        <f>+'Info ELECTRONORTE'!K2056</f>
        <v>8</v>
      </c>
      <c r="H2088" s="9" t="str">
        <f>+'Info ELECTRONORTE'!L2056</f>
        <v>Postes</v>
      </c>
      <c r="I2088" s="9" t="str">
        <f>+'Info ELECTRONORTE'!M2056</f>
        <v>Concreto</v>
      </c>
      <c r="J2088" s="9" t="str">
        <f>+'Info ELECTRONORTE'!N2056</f>
        <v>PPC06</v>
      </c>
      <c r="K2088" s="9" t="str">
        <f>+IF(B2088="MOD INV_2018","Según corresponda",VLOOKUP(J2088,SICODI!$G$3:$K$2404,2,FALSE))</f>
        <v>POSTE DE CONCRETO ARMADO DE  8/300/120/240</v>
      </c>
      <c r="L2088" s="142">
        <f t="shared" si="83"/>
        <v>0.17</v>
      </c>
    </row>
    <row r="2089" spans="1:12" x14ac:dyDescent="0.25">
      <c r="A2089" s="53">
        <f>+'Info ELECTRONORTE'!A2057</f>
        <v>2053</v>
      </c>
      <c r="B2089" s="26" t="str">
        <f t="shared" si="84"/>
        <v>SICODI</v>
      </c>
      <c r="C2089" s="9" t="str">
        <f>+'Info ELECTRONORTE'!B2057</f>
        <v>CAJAMARCA</v>
      </c>
      <c r="D2089" s="9" t="str">
        <f>+'Info ELECTRONORTE'!C2057</f>
        <v>SANTA CRUZ DE SHUCCHUBAMBA - CUMBIL</v>
      </c>
      <c r="E2089" s="9" t="str">
        <f>+'Info ELECTRONORTE'!D2057</f>
        <v>CHOTA</v>
      </c>
      <c r="F2089" s="9" t="str">
        <f>+'Info ELECTRONORTE'!I2057</f>
        <v>Baja Tension</v>
      </c>
      <c r="G2089" s="9">
        <f>+'Info ELECTRONORTE'!K2057</f>
        <v>8</v>
      </c>
      <c r="H2089" s="9" t="str">
        <f>+'Info ELECTRONORTE'!L2057</f>
        <v>Postes</v>
      </c>
      <c r="I2089" s="9" t="str">
        <f>+'Info ELECTRONORTE'!M2057</f>
        <v>Concreto</v>
      </c>
      <c r="J2089" s="9" t="str">
        <f>+'Info ELECTRONORTE'!N2057</f>
        <v>PPC06</v>
      </c>
      <c r="K2089" s="9" t="str">
        <f>+IF(B2089="MOD INV_2018","Según corresponda",VLOOKUP(J2089,SICODI!$G$3:$K$2404,2,FALSE))</f>
        <v>POSTE DE CONCRETO ARMADO DE  8/300/120/240</v>
      </c>
      <c r="L2089" s="142">
        <f t="shared" si="83"/>
        <v>0.17</v>
      </c>
    </row>
    <row r="2090" spans="1:12" x14ac:dyDescent="0.25">
      <c r="A2090" s="53">
        <f>+'Info ELECTRONORTE'!A2058</f>
        <v>2054</v>
      </c>
      <c r="B2090" s="26" t="str">
        <f t="shared" si="84"/>
        <v>SICODI</v>
      </c>
      <c r="C2090" s="9" t="str">
        <f>+'Info ELECTRONORTE'!B2058</f>
        <v>CAJAMARCA</v>
      </c>
      <c r="D2090" s="9" t="str">
        <f>+'Info ELECTRONORTE'!C2058</f>
        <v>SANTA CRUZ DE SHUCCHUBAMBA - CUMBIL</v>
      </c>
      <c r="E2090" s="9" t="str">
        <f>+'Info ELECTRONORTE'!D2058</f>
        <v>CHOTA</v>
      </c>
      <c r="F2090" s="9" t="str">
        <f>+'Info ELECTRONORTE'!I2058</f>
        <v>Baja Tension</v>
      </c>
      <c r="G2090" s="9">
        <f>+'Info ELECTRONORTE'!K2058</f>
        <v>8</v>
      </c>
      <c r="H2090" s="9" t="str">
        <f>+'Info ELECTRONORTE'!L2058</f>
        <v>Postes</v>
      </c>
      <c r="I2090" s="9" t="str">
        <f>+'Info ELECTRONORTE'!M2058</f>
        <v>Concreto</v>
      </c>
      <c r="J2090" s="9" t="str">
        <f>+'Info ELECTRONORTE'!N2058</f>
        <v>PPC06</v>
      </c>
      <c r="K2090" s="9" t="str">
        <f>+IF(B2090="MOD INV_2018","Según corresponda",VLOOKUP(J2090,SICODI!$G$3:$K$2404,2,FALSE))</f>
        <v>POSTE DE CONCRETO ARMADO DE  8/300/120/240</v>
      </c>
      <c r="L2090" s="142">
        <f t="shared" si="83"/>
        <v>0.17</v>
      </c>
    </row>
    <row r="2091" spans="1:12" x14ac:dyDescent="0.25">
      <c r="A2091" s="53">
        <f>+'Info ELECTRONORTE'!A2059</f>
        <v>2055</v>
      </c>
      <c r="B2091" s="26" t="str">
        <f t="shared" si="84"/>
        <v>SICODI</v>
      </c>
      <c r="C2091" s="9" t="str">
        <f>+'Info ELECTRONORTE'!B2059</f>
        <v>CAJAMARCA</v>
      </c>
      <c r="D2091" s="9" t="str">
        <f>+'Info ELECTRONORTE'!C2059</f>
        <v>SANTA CRUZ DE SHUCCHUBAMBA - CUMBIL</v>
      </c>
      <c r="E2091" s="9" t="str">
        <f>+'Info ELECTRONORTE'!D2059</f>
        <v>CHOTA</v>
      </c>
      <c r="F2091" s="9" t="str">
        <f>+'Info ELECTRONORTE'!I2059</f>
        <v>Baja Tension</v>
      </c>
      <c r="G2091" s="9">
        <f>+'Info ELECTRONORTE'!K2059</f>
        <v>8</v>
      </c>
      <c r="H2091" s="9" t="str">
        <f>+'Info ELECTRONORTE'!L2059</f>
        <v>Postes</v>
      </c>
      <c r="I2091" s="9" t="str">
        <f>+'Info ELECTRONORTE'!M2059</f>
        <v>Concreto</v>
      </c>
      <c r="J2091" s="9" t="str">
        <f>+'Info ELECTRONORTE'!N2059</f>
        <v>PPC06</v>
      </c>
      <c r="K2091" s="9" t="str">
        <f>+IF(B2091="MOD INV_2018","Según corresponda",VLOOKUP(J2091,SICODI!$G$3:$K$2404,2,FALSE))</f>
        <v>POSTE DE CONCRETO ARMADO DE  8/300/120/240</v>
      </c>
      <c r="L2091" s="142">
        <f t="shared" si="83"/>
        <v>0.17</v>
      </c>
    </row>
    <row r="2092" spans="1:12" x14ac:dyDescent="0.25">
      <c r="A2092" s="53">
        <f>+'Info ELECTRONORTE'!A2060</f>
        <v>2056</v>
      </c>
      <c r="B2092" s="26" t="str">
        <f t="shared" si="84"/>
        <v>SICODI</v>
      </c>
      <c r="C2092" s="9" t="str">
        <f>+'Info ELECTRONORTE'!B2060</f>
        <v>CAJAMARCA</v>
      </c>
      <c r="D2092" s="9" t="str">
        <f>+'Info ELECTRONORTE'!C2060</f>
        <v>SANTA CRUZ DE SHUCCHUBAMBA - CUMBIL</v>
      </c>
      <c r="E2092" s="9" t="str">
        <f>+'Info ELECTRONORTE'!D2060</f>
        <v>CHOTA</v>
      </c>
      <c r="F2092" s="9" t="str">
        <f>+'Info ELECTRONORTE'!I2060</f>
        <v>Baja Tension</v>
      </c>
      <c r="G2092" s="9">
        <f>+'Info ELECTRONORTE'!K2060</f>
        <v>8</v>
      </c>
      <c r="H2092" s="9" t="str">
        <f>+'Info ELECTRONORTE'!L2060</f>
        <v>Postes</v>
      </c>
      <c r="I2092" s="9" t="str">
        <f>+'Info ELECTRONORTE'!M2060</f>
        <v>Concreto</v>
      </c>
      <c r="J2092" s="9" t="str">
        <f>+'Info ELECTRONORTE'!N2060</f>
        <v>PPC06</v>
      </c>
      <c r="K2092" s="9" t="str">
        <f>+IF(B2092="MOD INV_2018","Según corresponda",VLOOKUP(J2092,SICODI!$G$3:$K$2404,2,FALSE))</f>
        <v>POSTE DE CONCRETO ARMADO DE  8/300/120/240</v>
      </c>
      <c r="L2092" s="142">
        <f t="shared" si="83"/>
        <v>0.17</v>
      </c>
    </row>
    <row r="2093" spans="1:12" x14ac:dyDescent="0.25">
      <c r="A2093" s="53">
        <f>+'Info ELECTRONORTE'!A2061</f>
        <v>2057</v>
      </c>
      <c r="B2093" s="26" t="str">
        <f t="shared" si="84"/>
        <v>SICODI</v>
      </c>
      <c r="C2093" s="9" t="str">
        <f>+'Info ELECTRONORTE'!B2061</f>
        <v>CAJAMARCA</v>
      </c>
      <c r="D2093" s="9" t="str">
        <f>+'Info ELECTRONORTE'!C2061</f>
        <v>SANTA CRUZ DE SHUCCHUBAMBA - CUMBIL</v>
      </c>
      <c r="E2093" s="9" t="str">
        <f>+'Info ELECTRONORTE'!D2061</f>
        <v>CHOTA</v>
      </c>
      <c r="F2093" s="9" t="str">
        <f>+'Info ELECTRONORTE'!I2061</f>
        <v>Baja Tension</v>
      </c>
      <c r="G2093" s="9">
        <f>+'Info ELECTRONORTE'!K2061</f>
        <v>8</v>
      </c>
      <c r="H2093" s="9" t="str">
        <f>+'Info ELECTRONORTE'!L2061</f>
        <v>Postes</v>
      </c>
      <c r="I2093" s="9" t="str">
        <f>+'Info ELECTRONORTE'!M2061</f>
        <v>Concreto</v>
      </c>
      <c r="J2093" s="9" t="str">
        <f>+'Info ELECTRONORTE'!N2061</f>
        <v>PPC06</v>
      </c>
      <c r="K2093" s="9" t="str">
        <f>+IF(B2093="MOD INV_2018","Según corresponda",VLOOKUP(J2093,SICODI!$G$3:$K$2404,2,FALSE))</f>
        <v>POSTE DE CONCRETO ARMADO DE  8/300/120/240</v>
      </c>
      <c r="L2093" s="142">
        <f t="shared" si="83"/>
        <v>0.17</v>
      </c>
    </row>
    <row r="2094" spans="1:12" x14ac:dyDescent="0.25">
      <c r="A2094" s="53">
        <f>+'Info ELECTRONORTE'!A2062</f>
        <v>2058</v>
      </c>
      <c r="B2094" s="26" t="str">
        <f t="shared" si="84"/>
        <v>SICODI</v>
      </c>
      <c r="C2094" s="9" t="str">
        <f>+'Info ELECTRONORTE'!B2062</f>
        <v>CAJAMARCA</v>
      </c>
      <c r="D2094" s="9" t="str">
        <f>+'Info ELECTRONORTE'!C2062</f>
        <v>SANTA CRUZ DE SHUCCHUBAMBA - CUMBIL</v>
      </c>
      <c r="E2094" s="9" t="str">
        <f>+'Info ELECTRONORTE'!D2062</f>
        <v>CHOTA</v>
      </c>
      <c r="F2094" s="9" t="str">
        <f>+'Info ELECTRONORTE'!I2062</f>
        <v>Baja Tension</v>
      </c>
      <c r="G2094" s="9">
        <f>+'Info ELECTRONORTE'!K2062</f>
        <v>8</v>
      </c>
      <c r="H2094" s="9" t="str">
        <f>+'Info ELECTRONORTE'!L2062</f>
        <v>Postes</v>
      </c>
      <c r="I2094" s="9" t="str">
        <f>+'Info ELECTRONORTE'!M2062</f>
        <v>Concreto</v>
      </c>
      <c r="J2094" s="9" t="str">
        <f>+'Info ELECTRONORTE'!N2062</f>
        <v>PPC06</v>
      </c>
      <c r="K2094" s="9" t="str">
        <f>+IF(B2094="MOD INV_2018","Según corresponda",VLOOKUP(J2094,SICODI!$G$3:$K$2404,2,FALSE))</f>
        <v>POSTE DE CONCRETO ARMADO DE  8/300/120/240</v>
      </c>
      <c r="L2094" s="142">
        <f t="shared" si="83"/>
        <v>0.17</v>
      </c>
    </row>
    <row r="2095" spans="1:12" x14ac:dyDescent="0.25">
      <c r="A2095" s="53">
        <f>+'Info ELECTRONORTE'!A2063</f>
        <v>2059</v>
      </c>
      <c r="B2095" s="26" t="str">
        <f t="shared" si="84"/>
        <v>SICODI</v>
      </c>
      <c r="C2095" s="9" t="str">
        <f>+'Info ELECTRONORTE'!B2063</f>
        <v>CAJAMARCA</v>
      </c>
      <c r="D2095" s="9" t="str">
        <f>+'Info ELECTRONORTE'!C2063</f>
        <v>SANTA CRUZ DE SHUCCHUBAMBA - CUMBIL</v>
      </c>
      <c r="E2095" s="9" t="str">
        <f>+'Info ELECTRONORTE'!D2063</f>
        <v>CHOTA</v>
      </c>
      <c r="F2095" s="9" t="str">
        <f>+'Info ELECTRONORTE'!I2063</f>
        <v>Baja Tension</v>
      </c>
      <c r="G2095" s="9">
        <f>+'Info ELECTRONORTE'!K2063</f>
        <v>8</v>
      </c>
      <c r="H2095" s="9" t="str">
        <f>+'Info ELECTRONORTE'!L2063</f>
        <v>Postes</v>
      </c>
      <c r="I2095" s="9" t="str">
        <f>+'Info ELECTRONORTE'!M2063</f>
        <v>Concreto</v>
      </c>
      <c r="J2095" s="9" t="str">
        <f>+'Info ELECTRONORTE'!N2063</f>
        <v>PPC06</v>
      </c>
      <c r="K2095" s="9" t="str">
        <f>+IF(B2095="MOD INV_2018","Según corresponda",VLOOKUP(J2095,SICODI!$G$3:$K$2404,2,FALSE))</f>
        <v>POSTE DE CONCRETO ARMADO DE  8/300/120/240</v>
      </c>
      <c r="L2095" s="142">
        <f t="shared" si="83"/>
        <v>0.17</v>
      </c>
    </row>
    <row r="2096" spans="1:12" x14ac:dyDescent="0.25">
      <c r="A2096" s="53">
        <f>+'Info ELECTRONORTE'!A2064</f>
        <v>2060</v>
      </c>
      <c r="B2096" s="26" t="str">
        <f t="shared" si="84"/>
        <v>SICODI</v>
      </c>
      <c r="C2096" s="9" t="str">
        <f>+'Info ELECTRONORTE'!B2064</f>
        <v>CAJAMARCA</v>
      </c>
      <c r="D2096" s="9" t="str">
        <f>+'Info ELECTRONORTE'!C2064</f>
        <v>SANTA CRUZ DE SHUCCHUBAMBA - CUMBIL</v>
      </c>
      <c r="E2096" s="9" t="str">
        <f>+'Info ELECTRONORTE'!D2064</f>
        <v>CHOTA</v>
      </c>
      <c r="F2096" s="9" t="str">
        <f>+'Info ELECTRONORTE'!I2064</f>
        <v>Media Tension</v>
      </c>
      <c r="G2096" s="9">
        <f>+'Info ELECTRONORTE'!K2064</f>
        <v>12</v>
      </c>
      <c r="H2096" s="9" t="str">
        <f>+'Info ELECTRONORTE'!L2064</f>
        <v>Postes</v>
      </c>
      <c r="I2096" s="9" t="str">
        <f>+'Info ELECTRONORTE'!M2064</f>
        <v>Concreto</v>
      </c>
      <c r="J2096" s="9" t="str">
        <f>+'Info ELECTRONORTE'!N2064</f>
        <v>PPC16</v>
      </c>
      <c r="K2096" s="9" t="str">
        <f>+IF(B2096="MOD INV_2018","Según corresponda",VLOOKUP(J2096,SICODI!$G$3:$K$2404,2,FALSE))</f>
        <v>POSTE DE CONCRETO ARMADO DE 12/300/150/330</v>
      </c>
      <c r="L2096" s="142">
        <f t="shared" si="83"/>
        <v>0.52</v>
      </c>
    </row>
    <row r="2097" spans="1:12" x14ac:dyDescent="0.25">
      <c r="A2097" s="53">
        <f>+'Info ELECTRONORTE'!A2065</f>
        <v>2061</v>
      </c>
      <c r="B2097" s="26" t="str">
        <f t="shared" si="84"/>
        <v>SICODI</v>
      </c>
      <c r="C2097" s="9" t="str">
        <f>+'Info ELECTRONORTE'!B2065</f>
        <v>CAJAMARCA</v>
      </c>
      <c r="D2097" s="9" t="str">
        <f>+'Info ELECTRONORTE'!C2065</f>
        <v>SANTA CRUZ DE SHUCCHUBAMBA - CUMBIL</v>
      </c>
      <c r="E2097" s="9" t="str">
        <f>+'Info ELECTRONORTE'!D2065</f>
        <v>CHOTA</v>
      </c>
      <c r="F2097" s="9" t="str">
        <f>+'Info ELECTRONORTE'!I2065</f>
        <v>Baja Tension</v>
      </c>
      <c r="G2097" s="9">
        <f>+'Info ELECTRONORTE'!K2065</f>
        <v>9</v>
      </c>
      <c r="H2097" s="9" t="str">
        <f>+'Info ELECTRONORTE'!L2065</f>
        <v>Postes</v>
      </c>
      <c r="I2097" s="9" t="str">
        <f>+'Info ELECTRONORTE'!M2065</f>
        <v>Concreto</v>
      </c>
      <c r="J2097" s="9" t="str">
        <f>+'Info ELECTRONORTE'!N2065</f>
        <v>PPC09</v>
      </c>
      <c r="K2097" s="9" t="str">
        <f>+IF(B2097="MOD INV_2018","Según corresponda",VLOOKUP(J2097,SICODI!$G$3:$K$2404,2,FALSE))</f>
        <v>POSTE DE CONCRETO ARMADO DE  9/300/120/255</v>
      </c>
      <c r="L2097" s="142">
        <f t="shared" si="83"/>
        <v>0.17</v>
      </c>
    </row>
    <row r="2098" spans="1:12" x14ac:dyDescent="0.25">
      <c r="A2098" s="53">
        <f>+'Info ELECTRONORTE'!A2066</f>
        <v>2062</v>
      </c>
      <c r="B2098" s="26" t="str">
        <f t="shared" si="84"/>
        <v>SICODI</v>
      </c>
      <c r="C2098" s="9" t="str">
        <f>+'Info ELECTRONORTE'!B2066</f>
        <v>CAJAMARCA</v>
      </c>
      <c r="D2098" s="9" t="str">
        <f>+'Info ELECTRONORTE'!C2066</f>
        <v>SANTA CRUZ DE SHUCCHUBAMBA - CUMBIL</v>
      </c>
      <c r="E2098" s="9" t="str">
        <f>+'Info ELECTRONORTE'!D2066</f>
        <v>CHOTA</v>
      </c>
      <c r="F2098" s="9" t="str">
        <f>+'Info ELECTRONORTE'!I2066</f>
        <v>Media Tension</v>
      </c>
      <c r="G2098" s="9">
        <f>+'Info ELECTRONORTE'!K2066</f>
        <v>12</v>
      </c>
      <c r="H2098" s="9" t="str">
        <f>+'Info ELECTRONORTE'!L2066</f>
        <v>Postes</v>
      </c>
      <c r="I2098" s="9" t="str">
        <f>+'Info ELECTRONORTE'!M2066</f>
        <v>Concreto</v>
      </c>
      <c r="J2098" s="9" t="str">
        <f>+'Info ELECTRONORTE'!N2066</f>
        <v>PPC16</v>
      </c>
      <c r="K2098" s="9" t="str">
        <f>+IF(B2098="MOD INV_2018","Según corresponda",VLOOKUP(J2098,SICODI!$G$3:$K$2404,2,FALSE))</f>
        <v>POSTE DE CONCRETO ARMADO DE 12/300/150/330</v>
      </c>
      <c r="L2098" s="142">
        <f t="shared" si="83"/>
        <v>0.52</v>
      </c>
    </row>
    <row r="2099" spans="1:12" x14ac:dyDescent="0.25">
      <c r="A2099" s="53">
        <f>+'Info ELECTRONORTE'!A2067</f>
        <v>2063</v>
      </c>
      <c r="B2099" s="26" t="str">
        <f t="shared" si="84"/>
        <v>SICODI</v>
      </c>
      <c r="C2099" s="9" t="str">
        <f>+'Info ELECTRONORTE'!B2067</f>
        <v>CAJAMARCA</v>
      </c>
      <c r="D2099" s="9" t="str">
        <f>+'Info ELECTRONORTE'!C2067</f>
        <v>SANTA CRUZ DE SHUCCHUBAMBA - CUMBIL</v>
      </c>
      <c r="E2099" s="9" t="str">
        <f>+'Info ELECTRONORTE'!D2067</f>
        <v>CHOTA</v>
      </c>
      <c r="F2099" s="9" t="str">
        <f>+'Info ELECTRONORTE'!I2067</f>
        <v>Baja Tension</v>
      </c>
      <c r="G2099" s="9">
        <f>+'Info ELECTRONORTE'!K2067</f>
        <v>9</v>
      </c>
      <c r="H2099" s="9" t="str">
        <f>+'Info ELECTRONORTE'!L2067</f>
        <v>Postes</v>
      </c>
      <c r="I2099" s="9" t="str">
        <f>+'Info ELECTRONORTE'!M2067</f>
        <v>Concreto</v>
      </c>
      <c r="J2099" s="9" t="str">
        <f>+'Info ELECTRONORTE'!N2067</f>
        <v>PPC09</v>
      </c>
      <c r="K2099" s="9" t="str">
        <f>+IF(B2099="MOD INV_2018","Según corresponda",VLOOKUP(J2099,SICODI!$G$3:$K$2404,2,FALSE))</f>
        <v>POSTE DE CONCRETO ARMADO DE  9/300/120/255</v>
      </c>
      <c r="L2099" s="142">
        <f t="shared" si="83"/>
        <v>0.17</v>
      </c>
    </row>
    <row r="2100" spans="1:12" x14ac:dyDescent="0.25">
      <c r="A2100" s="53">
        <f>+'Info ELECTRONORTE'!A2068</f>
        <v>2064</v>
      </c>
      <c r="B2100" s="26" t="str">
        <f t="shared" si="84"/>
        <v>SICODI</v>
      </c>
      <c r="C2100" s="9" t="str">
        <f>+'Info ELECTRONORTE'!B2068</f>
        <v>CAJAMARCA</v>
      </c>
      <c r="D2100" s="9" t="str">
        <f>+'Info ELECTRONORTE'!C2068</f>
        <v>SANTA CRUZ DE SHUCCHUBAMBA - CUMBIL</v>
      </c>
      <c r="E2100" s="9" t="str">
        <f>+'Info ELECTRONORTE'!D2068</f>
        <v>CHOTA</v>
      </c>
      <c r="F2100" s="9" t="str">
        <f>+'Info ELECTRONORTE'!I2068</f>
        <v>Media Tension</v>
      </c>
      <c r="G2100" s="9">
        <f>+'Info ELECTRONORTE'!K2068</f>
        <v>12</v>
      </c>
      <c r="H2100" s="9" t="str">
        <f>+'Info ELECTRONORTE'!L2068</f>
        <v>Postes</v>
      </c>
      <c r="I2100" s="9" t="str">
        <f>+'Info ELECTRONORTE'!M2068</f>
        <v>Concreto</v>
      </c>
      <c r="J2100" s="9" t="str">
        <f>+'Info ELECTRONORTE'!N2068</f>
        <v>PPC16</v>
      </c>
      <c r="K2100" s="9" t="str">
        <f>+IF(B2100="MOD INV_2018","Según corresponda",VLOOKUP(J2100,SICODI!$G$3:$K$2404,2,FALSE))</f>
        <v>POSTE DE CONCRETO ARMADO DE 12/300/150/330</v>
      </c>
      <c r="L2100" s="142">
        <f t="shared" si="83"/>
        <v>0.52</v>
      </c>
    </row>
    <row r="2101" spans="1:12" x14ac:dyDescent="0.25">
      <c r="A2101" s="53">
        <f>+'Info ELECTRONORTE'!A2069</f>
        <v>2065</v>
      </c>
      <c r="B2101" s="26" t="str">
        <f t="shared" si="84"/>
        <v>SICODI</v>
      </c>
      <c r="C2101" s="9" t="str">
        <f>+'Info ELECTRONORTE'!B2069</f>
        <v>CAJAMARCA</v>
      </c>
      <c r="D2101" s="9" t="str">
        <f>+'Info ELECTRONORTE'!C2069</f>
        <v>SANTA CRUZ DE SHUCCHUBAMBA - CUMBIL</v>
      </c>
      <c r="E2101" s="9" t="str">
        <f>+'Info ELECTRONORTE'!D2069</f>
        <v>CHOTA</v>
      </c>
      <c r="F2101" s="9" t="str">
        <f>+'Info ELECTRONORTE'!I2069</f>
        <v>Baja Tension</v>
      </c>
      <c r="G2101" s="9">
        <f>+'Info ELECTRONORTE'!K2069</f>
        <v>9</v>
      </c>
      <c r="H2101" s="9" t="str">
        <f>+'Info ELECTRONORTE'!L2069</f>
        <v>Postes</v>
      </c>
      <c r="I2101" s="9" t="str">
        <f>+'Info ELECTRONORTE'!M2069</f>
        <v>Concreto</v>
      </c>
      <c r="J2101" s="9" t="str">
        <f>+'Info ELECTRONORTE'!N2069</f>
        <v>PPC09</v>
      </c>
      <c r="K2101" s="9" t="str">
        <f>+IF(B2101="MOD INV_2018","Según corresponda",VLOOKUP(J2101,SICODI!$G$3:$K$2404,2,FALSE))</f>
        <v>POSTE DE CONCRETO ARMADO DE  9/300/120/255</v>
      </c>
      <c r="L2101" s="142">
        <f t="shared" si="83"/>
        <v>0.17</v>
      </c>
    </row>
    <row r="2102" spans="1:12" x14ac:dyDescent="0.25">
      <c r="A2102" s="53">
        <f>+'Info ELECTRONORTE'!A2070</f>
        <v>2066</v>
      </c>
      <c r="B2102" s="26" t="str">
        <f t="shared" si="84"/>
        <v>SICODI</v>
      </c>
      <c r="C2102" s="9" t="str">
        <f>+'Info ELECTRONORTE'!B2070</f>
        <v>CAJAMARCA</v>
      </c>
      <c r="D2102" s="9" t="str">
        <f>+'Info ELECTRONORTE'!C2070</f>
        <v>SANTA CRUZ DE SHUCCHUBAMBA - CUMBIL</v>
      </c>
      <c r="E2102" s="9" t="str">
        <f>+'Info ELECTRONORTE'!D2070</f>
        <v>CHOTA</v>
      </c>
      <c r="F2102" s="9" t="str">
        <f>+'Info ELECTRONORTE'!I2070</f>
        <v>Media Tension</v>
      </c>
      <c r="G2102" s="9">
        <f>+'Info ELECTRONORTE'!K2070</f>
        <v>12</v>
      </c>
      <c r="H2102" s="9" t="str">
        <f>+'Info ELECTRONORTE'!L2070</f>
        <v>Postes</v>
      </c>
      <c r="I2102" s="9" t="str">
        <f>+'Info ELECTRONORTE'!M2070</f>
        <v>Concreto</v>
      </c>
      <c r="J2102" s="9" t="str">
        <f>+'Info ELECTRONORTE'!N2070</f>
        <v>PPC16</v>
      </c>
      <c r="K2102" s="9" t="str">
        <f>+IF(B2102="MOD INV_2018","Según corresponda",VLOOKUP(J2102,SICODI!$G$3:$K$2404,2,FALSE))</f>
        <v>POSTE DE CONCRETO ARMADO DE 12/300/150/330</v>
      </c>
      <c r="L2102" s="142">
        <f t="shared" si="83"/>
        <v>0.52</v>
      </c>
    </row>
    <row r="2103" spans="1:12" x14ac:dyDescent="0.25">
      <c r="A2103" s="53">
        <f>+'Info ELECTRONORTE'!A2071</f>
        <v>2067</v>
      </c>
      <c r="B2103" s="26" t="str">
        <f t="shared" si="84"/>
        <v>SICODI</v>
      </c>
      <c r="C2103" s="9" t="str">
        <f>+'Info ELECTRONORTE'!B2071</f>
        <v>CAJAMARCA</v>
      </c>
      <c r="D2103" s="9" t="str">
        <f>+'Info ELECTRONORTE'!C2071</f>
        <v>SANTA CRUZ DE SHUCCHUBAMBA - CUMBIL</v>
      </c>
      <c r="E2103" s="9" t="str">
        <f>+'Info ELECTRONORTE'!D2071</f>
        <v>CHOTA</v>
      </c>
      <c r="F2103" s="9" t="str">
        <f>+'Info ELECTRONORTE'!I2071</f>
        <v>Baja Tension</v>
      </c>
      <c r="G2103" s="9">
        <f>+'Info ELECTRONORTE'!K2071</f>
        <v>9</v>
      </c>
      <c r="H2103" s="9" t="str">
        <f>+'Info ELECTRONORTE'!L2071</f>
        <v>Postes</v>
      </c>
      <c r="I2103" s="9" t="str">
        <f>+'Info ELECTRONORTE'!M2071</f>
        <v>Concreto</v>
      </c>
      <c r="J2103" s="9" t="str">
        <f>+'Info ELECTRONORTE'!N2071</f>
        <v>PPC09</v>
      </c>
      <c r="K2103" s="9" t="str">
        <f>+IF(B2103="MOD INV_2018","Según corresponda",VLOOKUP(J2103,SICODI!$G$3:$K$2404,2,FALSE))</f>
        <v>POSTE DE CONCRETO ARMADO DE  9/300/120/255</v>
      </c>
      <c r="L2103" s="142">
        <f t="shared" si="83"/>
        <v>0.17</v>
      </c>
    </row>
    <row r="2104" spans="1:12" x14ac:dyDescent="0.25">
      <c r="A2104" s="53">
        <f>+'Info ELECTRONORTE'!A2072</f>
        <v>2068</v>
      </c>
      <c r="B2104" s="26" t="str">
        <f t="shared" si="84"/>
        <v>SICODI</v>
      </c>
      <c r="C2104" s="9" t="str">
        <f>+'Info ELECTRONORTE'!B2072</f>
        <v>CAJAMARCA</v>
      </c>
      <c r="D2104" s="9" t="str">
        <f>+'Info ELECTRONORTE'!C2072</f>
        <v>SANTA CRUZ DE SHUCCHUBAMBA - CUMBIL</v>
      </c>
      <c r="E2104" s="9" t="str">
        <f>+'Info ELECTRONORTE'!D2072</f>
        <v>CHOTA</v>
      </c>
      <c r="F2104" s="9" t="str">
        <f>+'Info ELECTRONORTE'!I2072</f>
        <v>Media Tension</v>
      </c>
      <c r="G2104" s="9">
        <f>+'Info ELECTRONORTE'!K2072</f>
        <v>12</v>
      </c>
      <c r="H2104" s="9" t="str">
        <f>+'Info ELECTRONORTE'!L2072</f>
        <v>Postes</v>
      </c>
      <c r="I2104" s="9" t="str">
        <f>+'Info ELECTRONORTE'!M2072</f>
        <v>Concreto</v>
      </c>
      <c r="J2104" s="9" t="str">
        <f>+'Info ELECTRONORTE'!N2072</f>
        <v>PPC16</v>
      </c>
      <c r="K2104" s="9" t="str">
        <f>+IF(B2104="MOD INV_2018","Según corresponda",VLOOKUP(J2104,SICODI!$G$3:$K$2404,2,FALSE))</f>
        <v>POSTE DE CONCRETO ARMADO DE 12/300/150/330</v>
      </c>
      <c r="L2104" s="142">
        <f t="shared" si="83"/>
        <v>0.52</v>
      </c>
    </row>
    <row r="2105" spans="1:12" x14ac:dyDescent="0.25">
      <c r="A2105" s="53">
        <f>+'Info ELECTRONORTE'!A2073</f>
        <v>2069</v>
      </c>
      <c r="B2105" s="26" t="str">
        <f t="shared" si="84"/>
        <v>SICODI</v>
      </c>
      <c r="C2105" s="9" t="str">
        <f>+'Info ELECTRONORTE'!B2073</f>
        <v>CAJAMARCA</v>
      </c>
      <c r="D2105" s="9" t="str">
        <f>+'Info ELECTRONORTE'!C2073</f>
        <v>SANTA CRUZ DE SHUCCHUBAMBA - CUMBIL</v>
      </c>
      <c r="E2105" s="9" t="str">
        <f>+'Info ELECTRONORTE'!D2073</f>
        <v>CHOTA</v>
      </c>
      <c r="F2105" s="9" t="str">
        <f>+'Info ELECTRONORTE'!I2073</f>
        <v>Media Tension</v>
      </c>
      <c r="G2105" s="9">
        <f>+'Info ELECTRONORTE'!K2073</f>
        <v>13</v>
      </c>
      <c r="H2105" s="9" t="str">
        <f>+'Info ELECTRONORTE'!L2073</f>
        <v>Postes</v>
      </c>
      <c r="I2105" s="9" t="str">
        <f>+'Info ELECTRONORTE'!M2073</f>
        <v>Concreto</v>
      </c>
      <c r="J2105" s="9" t="str">
        <f>+'Info ELECTRONORTE'!N2073</f>
        <v>PPC19</v>
      </c>
      <c r="K2105" s="9" t="str">
        <f>+IF(B2105="MOD INV_2018","Según corresponda",VLOOKUP(J2105,SICODI!$G$3:$K$2404,2,FALSE))</f>
        <v>POSTE DE CONCRETO ARMADO DE 13/300/150/345</v>
      </c>
      <c r="L2105" s="142">
        <f t="shared" si="83"/>
        <v>0.52</v>
      </c>
    </row>
    <row r="2106" spans="1:12" x14ac:dyDescent="0.25">
      <c r="A2106" s="53">
        <f>+'Info ELECTRONORTE'!A2074</f>
        <v>2070</v>
      </c>
      <c r="B2106" s="26" t="str">
        <f t="shared" si="84"/>
        <v>SICODI</v>
      </c>
      <c r="C2106" s="9" t="str">
        <f>+'Info ELECTRONORTE'!B2074</f>
        <v>CAJAMARCA</v>
      </c>
      <c r="D2106" s="9" t="str">
        <f>+'Info ELECTRONORTE'!C2074</f>
        <v>SANTA CRUZ DE SHUCCHUBAMBA - CUMBIL</v>
      </c>
      <c r="E2106" s="9" t="str">
        <f>+'Info ELECTRONORTE'!D2074</f>
        <v>CHOTA</v>
      </c>
      <c r="F2106" s="9" t="str">
        <f>+'Info ELECTRONORTE'!I2074</f>
        <v>Baja Tension</v>
      </c>
      <c r="G2106" s="9">
        <f>+'Info ELECTRONORTE'!K2074</f>
        <v>9</v>
      </c>
      <c r="H2106" s="9" t="str">
        <f>+'Info ELECTRONORTE'!L2074</f>
        <v>Postes</v>
      </c>
      <c r="I2106" s="9" t="str">
        <f>+'Info ELECTRONORTE'!M2074</f>
        <v>Concreto</v>
      </c>
      <c r="J2106" s="9" t="str">
        <f>+'Info ELECTRONORTE'!N2074</f>
        <v>PPC09</v>
      </c>
      <c r="K2106" s="9" t="str">
        <f>+IF(B2106="MOD INV_2018","Según corresponda",VLOOKUP(J2106,SICODI!$G$3:$K$2404,2,FALSE))</f>
        <v>POSTE DE CONCRETO ARMADO DE  9/300/120/255</v>
      </c>
      <c r="L2106" s="142">
        <f t="shared" si="83"/>
        <v>0.17</v>
      </c>
    </row>
    <row r="2107" spans="1:12" x14ac:dyDescent="0.25">
      <c r="A2107" s="53">
        <f>+'Info ELECTRONORTE'!A2075</f>
        <v>2071</v>
      </c>
      <c r="B2107" s="26" t="str">
        <f t="shared" si="84"/>
        <v>SICODI</v>
      </c>
      <c r="C2107" s="9" t="str">
        <f>+'Info ELECTRONORTE'!B2075</f>
        <v>CAJAMARCA</v>
      </c>
      <c r="D2107" s="9" t="str">
        <f>+'Info ELECTRONORTE'!C2075</f>
        <v>SANTA CRUZ DE SHUCCHUBAMBA - CUMBIL</v>
      </c>
      <c r="E2107" s="9" t="str">
        <f>+'Info ELECTRONORTE'!D2075</f>
        <v>CHOTA</v>
      </c>
      <c r="F2107" s="9" t="str">
        <f>+'Info ELECTRONORTE'!I2075</f>
        <v>Media Tension</v>
      </c>
      <c r="G2107" s="9">
        <f>+'Info ELECTRONORTE'!K2075</f>
        <v>13</v>
      </c>
      <c r="H2107" s="9" t="str">
        <f>+'Info ELECTRONORTE'!L2075</f>
        <v>Postes</v>
      </c>
      <c r="I2107" s="9" t="str">
        <f>+'Info ELECTRONORTE'!M2075</f>
        <v>Concreto</v>
      </c>
      <c r="J2107" s="9" t="str">
        <f>+'Info ELECTRONORTE'!N2075</f>
        <v>PPC19</v>
      </c>
      <c r="K2107" s="9" t="str">
        <f>+IF(B2107="MOD INV_2018","Según corresponda",VLOOKUP(J2107,SICODI!$G$3:$K$2404,2,FALSE))</f>
        <v>POSTE DE CONCRETO ARMADO DE 13/300/150/345</v>
      </c>
      <c r="L2107" s="142">
        <f t="shared" si="83"/>
        <v>0.52</v>
      </c>
    </row>
    <row r="2108" spans="1:12" x14ac:dyDescent="0.25">
      <c r="A2108" s="53">
        <f>+'Info ELECTRONORTE'!A2076</f>
        <v>2072</v>
      </c>
      <c r="B2108" s="26" t="str">
        <f t="shared" si="84"/>
        <v>SICODI</v>
      </c>
      <c r="C2108" s="9" t="str">
        <f>+'Info ELECTRONORTE'!B2076</f>
        <v>CAJAMARCA</v>
      </c>
      <c r="D2108" s="9" t="str">
        <f>+'Info ELECTRONORTE'!C2076</f>
        <v>SANTA CRUZ DE SHUCCHUBAMBA - CUMBIL</v>
      </c>
      <c r="E2108" s="9" t="str">
        <f>+'Info ELECTRONORTE'!D2076</f>
        <v>CHOTA</v>
      </c>
      <c r="F2108" s="9" t="str">
        <f>+'Info ELECTRONORTE'!I2076</f>
        <v>Baja Tension</v>
      </c>
      <c r="G2108" s="9">
        <f>+'Info ELECTRONORTE'!K2076</f>
        <v>9</v>
      </c>
      <c r="H2108" s="9" t="str">
        <f>+'Info ELECTRONORTE'!L2076</f>
        <v>Postes</v>
      </c>
      <c r="I2108" s="9" t="str">
        <f>+'Info ELECTRONORTE'!M2076</f>
        <v>Concreto</v>
      </c>
      <c r="J2108" s="9" t="str">
        <f>+'Info ELECTRONORTE'!N2076</f>
        <v>PPC09</v>
      </c>
      <c r="K2108" s="9" t="str">
        <f>+IF(B2108="MOD INV_2018","Según corresponda",VLOOKUP(J2108,SICODI!$G$3:$K$2404,2,FALSE))</f>
        <v>POSTE DE CONCRETO ARMADO DE  9/300/120/255</v>
      </c>
      <c r="L2108" s="142">
        <f t="shared" si="83"/>
        <v>0.17</v>
      </c>
    </row>
    <row r="2109" spans="1:12" x14ac:dyDescent="0.25">
      <c r="A2109" s="53">
        <f>+'Info ELECTRONORTE'!A2077</f>
        <v>2073</v>
      </c>
      <c r="B2109" s="26" t="str">
        <f t="shared" si="84"/>
        <v>SICODI</v>
      </c>
      <c r="C2109" s="9" t="str">
        <f>+'Info ELECTRONORTE'!B2077</f>
        <v>CAJAMARCA</v>
      </c>
      <c r="D2109" s="9" t="str">
        <f>+'Info ELECTRONORTE'!C2077</f>
        <v>SANTA CRUZ DE SHUCCHUBAMBA - CUMBIL</v>
      </c>
      <c r="E2109" s="9" t="str">
        <f>+'Info ELECTRONORTE'!D2077</f>
        <v>CHOTA</v>
      </c>
      <c r="F2109" s="9" t="str">
        <f>+'Info ELECTRONORTE'!I2077</f>
        <v>Media Tension</v>
      </c>
      <c r="G2109" s="9">
        <f>+'Info ELECTRONORTE'!K2077</f>
        <v>13</v>
      </c>
      <c r="H2109" s="9" t="str">
        <f>+'Info ELECTRONORTE'!L2077</f>
        <v>Postes</v>
      </c>
      <c r="I2109" s="9" t="str">
        <f>+'Info ELECTRONORTE'!M2077</f>
        <v>Concreto</v>
      </c>
      <c r="J2109" s="9" t="str">
        <f>+'Info ELECTRONORTE'!N2077</f>
        <v>PPC19</v>
      </c>
      <c r="K2109" s="9" t="str">
        <f>+IF(B2109="MOD INV_2018","Según corresponda",VLOOKUP(J2109,SICODI!$G$3:$K$2404,2,FALSE))</f>
        <v>POSTE DE CONCRETO ARMADO DE 13/300/150/345</v>
      </c>
      <c r="L2109" s="142">
        <f t="shared" si="83"/>
        <v>0.52</v>
      </c>
    </row>
    <row r="2110" spans="1:12" x14ac:dyDescent="0.25">
      <c r="A2110" s="53">
        <f>+'Info ELECTRONORTE'!A2078</f>
        <v>2074</v>
      </c>
      <c r="B2110" s="26" t="str">
        <f t="shared" si="84"/>
        <v>SICODI</v>
      </c>
      <c r="C2110" s="9" t="str">
        <f>+'Info ELECTRONORTE'!B2078</f>
        <v>CAJAMARCA</v>
      </c>
      <c r="D2110" s="9" t="str">
        <f>+'Info ELECTRONORTE'!C2078</f>
        <v>SANTA CRUZ DE SHUCCHUBAMBA - CUMBIL</v>
      </c>
      <c r="E2110" s="9" t="str">
        <f>+'Info ELECTRONORTE'!D2078</f>
        <v>CHOTA</v>
      </c>
      <c r="F2110" s="9" t="str">
        <f>+'Info ELECTRONORTE'!I2078</f>
        <v>Baja Tension</v>
      </c>
      <c r="G2110" s="9">
        <f>+'Info ELECTRONORTE'!K2078</f>
        <v>9</v>
      </c>
      <c r="H2110" s="9" t="str">
        <f>+'Info ELECTRONORTE'!L2078</f>
        <v>Postes</v>
      </c>
      <c r="I2110" s="9" t="str">
        <f>+'Info ELECTRONORTE'!M2078</f>
        <v>Concreto</v>
      </c>
      <c r="J2110" s="9" t="str">
        <f>+'Info ELECTRONORTE'!N2078</f>
        <v>PPC09</v>
      </c>
      <c r="K2110" s="9" t="str">
        <f>+IF(B2110="MOD INV_2018","Según corresponda",VLOOKUP(J2110,SICODI!$G$3:$K$2404,2,FALSE))</f>
        <v>POSTE DE CONCRETO ARMADO DE  9/300/120/255</v>
      </c>
      <c r="L2110" s="142">
        <f t="shared" si="83"/>
        <v>0.17</v>
      </c>
    </row>
    <row r="2111" spans="1:12" x14ac:dyDescent="0.25">
      <c r="A2111" s="53">
        <f>+'Info ELECTRONORTE'!A2079</f>
        <v>2075</v>
      </c>
      <c r="B2111" s="26" t="str">
        <f t="shared" si="84"/>
        <v>SICODI</v>
      </c>
      <c r="C2111" s="9" t="str">
        <f>+'Info ELECTRONORTE'!B2079</f>
        <v>CAJAMARCA</v>
      </c>
      <c r="D2111" s="9" t="str">
        <f>+'Info ELECTRONORTE'!C2079</f>
        <v>SANTA CRUZ DE SHUCCHUBAMBA - CUMBIL</v>
      </c>
      <c r="E2111" s="9" t="str">
        <f>+'Info ELECTRONORTE'!D2079</f>
        <v>CHOTA</v>
      </c>
      <c r="F2111" s="9" t="str">
        <f>+'Info ELECTRONORTE'!I2079</f>
        <v>Media Tension</v>
      </c>
      <c r="G2111" s="9">
        <f>+'Info ELECTRONORTE'!K2079</f>
        <v>13</v>
      </c>
      <c r="H2111" s="9" t="str">
        <f>+'Info ELECTRONORTE'!L2079</f>
        <v>Postes</v>
      </c>
      <c r="I2111" s="9" t="str">
        <f>+'Info ELECTRONORTE'!M2079</f>
        <v>Concreto</v>
      </c>
      <c r="J2111" s="9" t="str">
        <f>+'Info ELECTRONORTE'!N2079</f>
        <v>PPC19</v>
      </c>
      <c r="K2111" s="9" t="str">
        <f>+IF(B2111="MOD INV_2018","Según corresponda",VLOOKUP(J2111,SICODI!$G$3:$K$2404,2,FALSE))</f>
        <v>POSTE DE CONCRETO ARMADO DE 13/300/150/345</v>
      </c>
      <c r="L2111" s="142">
        <f t="shared" si="83"/>
        <v>0.52</v>
      </c>
    </row>
    <row r="2112" spans="1:12" x14ac:dyDescent="0.25">
      <c r="A2112" s="53">
        <f>+'Info ELECTRONORTE'!A2080</f>
        <v>2076</v>
      </c>
      <c r="B2112" s="26" t="str">
        <f t="shared" si="84"/>
        <v>SICODI</v>
      </c>
      <c r="C2112" s="9" t="str">
        <f>+'Info ELECTRONORTE'!B2080</f>
        <v>CAJAMARCA</v>
      </c>
      <c r="D2112" s="9" t="str">
        <f>+'Info ELECTRONORTE'!C2080</f>
        <v>SANTA CRUZ DE SHUCCHUBAMBA - CUMBIL</v>
      </c>
      <c r="E2112" s="9" t="str">
        <f>+'Info ELECTRONORTE'!D2080</f>
        <v>CHOTA</v>
      </c>
      <c r="F2112" s="9" t="str">
        <f>+'Info ELECTRONORTE'!I2080</f>
        <v>Baja Tension</v>
      </c>
      <c r="G2112" s="9">
        <f>+'Info ELECTRONORTE'!K2080</f>
        <v>9</v>
      </c>
      <c r="H2112" s="9" t="str">
        <f>+'Info ELECTRONORTE'!L2080</f>
        <v>Postes</v>
      </c>
      <c r="I2112" s="9" t="str">
        <f>+'Info ELECTRONORTE'!M2080</f>
        <v>Concreto</v>
      </c>
      <c r="J2112" s="9" t="str">
        <f>+'Info ELECTRONORTE'!N2080</f>
        <v>PPC09</v>
      </c>
      <c r="K2112" s="9" t="str">
        <f>+IF(B2112="MOD INV_2018","Según corresponda",VLOOKUP(J2112,SICODI!$G$3:$K$2404,2,FALSE))</f>
        <v>POSTE DE CONCRETO ARMADO DE  9/300/120/255</v>
      </c>
      <c r="L2112" s="142">
        <f t="shared" si="83"/>
        <v>0.17</v>
      </c>
    </row>
    <row r="2113" spans="1:12" x14ac:dyDescent="0.25">
      <c r="A2113" s="53">
        <f>+'Info ELECTRONORTE'!A2081</f>
        <v>2077</v>
      </c>
      <c r="B2113" s="26" t="str">
        <f t="shared" si="84"/>
        <v>SICODI</v>
      </c>
      <c r="C2113" s="9" t="str">
        <f>+'Info ELECTRONORTE'!B2081</f>
        <v>CAJAMARCA</v>
      </c>
      <c r="D2113" s="9" t="str">
        <f>+'Info ELECTRONORTE'!C2081</f>
        <v>SANTA CRUZ DE SHUCCHUBAMBA - CUMBIL</v>
      </c>
      <c r="E2113" s="9" t="str">
        <f>+'Info ELECTRONORTE'!D2081</f>
        <v>CHOTA</v>
      </c>
      <c r="F2113" s="9" t="str">
        <f>+'Info ELECTRONORTE'!I2081</f>
        <v>Media Tension</v>
      </c>
      <c r="G2113" s="9">
        <f>+'Info ELECTRONORTE'!K2081</f>
        <v>13</v>
      </c>
      <c r="H2113" s="9" t="str">
        <f>+'Info ELECTRONORTE'!L2081</f>
        <v>Postes</v>
      </c>
      <c r="I2113" s="9" t="str">
        <f>+'Info ELECTRONORTE'!M2081</f>
        <v>Concreto</v>
      </c>
      <c r="J2113" s="9" t="str">
        <f>+'Info ELECTRONORTE'!N2081</f>
        <v>PPC19</v>
      </c>
      <c r="K2113" s="9" t="str">
        <f>+IF(B2113="MOD INV_2018","Según corresponda",VLOOKUP(J2113,SICODI!$G$3:$K$2404,2,FALSE))</f>
        <v>POSTE DE CONCRETO ARMADO DE 13/300/150/345</v>
      </c>
      <c r="L2113" s="142">
        <f t="shared" si="83"/>
        <v>0.52</v>
      </c>
    </row>
    <row r="2114" spans="1:12" x14ac:dyDescent="0.25">
      <c r="A2114" s="53">
        <f>+'Info ELECTRONORTE'!A2082</f>
        <v>2078</v>
      </c>
      <c r="B2114" s="26" t="str">
        <f t="shared" si="84"/>
        <v>SICODI</v>
      </c>
      <c r="C2114" s="9" t="str">
        <f>+'Info ELECTRONORTE'!B2082</f>
        <v>CAJAMARCA</v>
      </c>
      <c r="D2114" s="9" t="str">
        <f>+'Info ELECTRONORTE'!C2082</f>
        <v>SANTA CRUZ DE SHUCCHUBAMBA - CUMBIL</v>
      </c>
      <c r="E2114" s="9" t="str">
        <f>+'Info ELECTRONORTE'!D2082</f>
        <v>CHOTA</v>
      </c>
      <c r="F2114" s="9" t="str">
        <f>+'Info ELECTRONORTE'!I2082</f>
        <v>Baja Tension</v>
      </c>
      <c r="G2114" s="9">
        <f>+'Info ELECTRONORTE'!K2082</f>
        <v>8</v>
      </c>
      <c r="H2114" s="9" t="str">
        <f>+'Info ELECTRONORTE'!L2082</f>
        <v>Postes</v>
      </c>
      <c r="I2114" s="9" t="str">
        <f>+'Info ELECTRONORTE'!M2082</f>
        <v>Concreto</v>
      </c>
      <c r="J2114" s="9" t="str">
        <f>+'Info ELECTRONORTE'!N2082</f>
        <v>PPC06</v>
      </c>
      <c r="K2114" s="9" t="str">
        <f>+IF(B2114="MOD INV_2018","Según corresponda",VLOOKUP(J2114,SICODI!$G$3:$K$2404,2,FALSE))</f>
        <v>POSTE DE CONCRETO ARMADO DE  8/300/120/240</v>
      </c>
      <c r="L2114" s="142">
        <f t="shared" si="83"/>
        <v>0.17</v>
      </c>
    </row>
    <row r="2115" spans="1:12" x14ac:dyDescent="0.25">
      <c r="A2115" s="53">
        <f>+'Info ELECTRONORTE'!A2083</f>
        <v>2079</v>
      </c>
      <c r="B2115" s="26" t="str">
        <f t="shared" si="84"/>
        <v>SICODI</v>
      </c>
      <c r="C2115" s="9" t="str">
        <f>+'Info ELECTRONORTE'!B2083</f>
        <v>CAJAMARCA</v>
      </c>
      <c r="D2115" s="9" t="str">
        <f>+'Info ELECTRONORTE'!C2083</f>
        <v>SANTA CRUZ DE SHUCCHUBAMBA - CUMBIL</v>
      </c>
      <c r="E2115" s="9" t="str">
        <f>+'Info ELECTRONORTE'!D2083</f>
        <v>CHOTA</v>
      </c>
      <c r="F2115" s="9" t="str">
        <f>+'Info ELECTRONORTE'!I2083</f>
        <v>Media Tension</v>
      </c>
      <c r="G2115" s="9">
        <f>+'Info ELECTRONORTE'!K2083</f>
        <v>13</v>
      </c>
      <c r="H2115" s="9" t="str">
        <f>+'Info ELECTRONORTE'!L2083</f>
        <v>Postes</v>
      </c>
      <c r="I2115" s="9" t="str">
        <f>+'Info ELECTRONORTE'!M2083</f>
        <v>Concreto</v>
      </c>
      <c r="J2115" s="9" t="str">
        <f>+'Info ELECTRONORTE'!N2083</f>
        <v>PPC19</v>
      </c>
      <c r="K2115" s="9" t="str">
        <f>+IF(B2115="MOD INV_2018","Según corresponda",VLOOKUP(J2115,SICODI!$G$3:$K$2404,2,FALSE))</f>
        <v>POSTE DE CONCRETO ARMADO DE 13/300/150/345</v>
      </c>
      <c r="L2115" s="142">
        <f t="shared" si="83"/>
        <v>0.52</v>
      </c>
    </row>
    <row r="2116" spans="1:12" x14ac:dyDescent="0.25">
      <c r="A2116" s="53">
        <f>+'Info ELECTRONORTE'!A2084</f>
        <v>2080</v>
      </c>
      <c r="B2116" s="26" t="str">
        <f t="shared" si="84"/>
        <v>SICODI</v>
      </c>
      <c r="C2116" s="9" t="str">
        <f>+'Info ELECTRONORTE'!B2084</f>
        <v>CAJAMARCA</v>
      </c>
      <c r="D2116" s="9" t="str">
        <f>+'Info ELECTRONORTE'!C2084</f>
        <v>SANTA CRUZ DE SHUCCHUBAMBA - CUMBIL</v>
      </c>
      <c r="E2116" s="9" t="str">
        <f>+'Info ELECTRONORTE'!D2084</f>
        <v>CHOTA</v>
      </c>
      <c r="F2116" s="9" t="str">
        <f>+'Info ELECTRONORTE'!I2084</f>
        <v>Baja Tension</v>
      </c>
      <c r="G2116" s="9">
        <f>+'Info ELECTRONORTE'!K2084</f>
        <v>8</v>
      </c>
      <c r="H2116" s="9" t="str">
        <f>+'Info ELECTRONORTE'!L2084</f>
        <v>Postes</v>
      </c>
      <c r="I2116" s="9" t="str">
        <f>+'Info ELECTRONORTE'!M2084</f>
        <v>Concreto</v>
      </c>
      <c r="J2116" s="9" t="str">
        <f>+'Info ELECTRONORTE'!N2084</f>
        <v>PPC06</v>
      </c>
      <c r="K2116" s="9" t="str">
        <f>+IF(B2116="MOD INV_2018","Según corresponda",VLOOKUP(J2116,SICODI!$G$3:$K$2404,2,FALSE))</f>
        <v>POSTE DE CONCRETO ARMADO DE  8/300/120/240</v>
      </c>
      <c r="L2116" s="142">
        <f t="shared" si="83"/>
        <v>0.17</v>
      </c>
    </row>
    <row r="2117" spans="1:12" x14ac:dyDescent="0.25">
      <c r="A2117" s="53">
        <f>+'Info ELECTRONORTE'!A2085</f>
        <v>2081</v>
      </c>
      <c r="B2117" s="26" t="str">
        <f t="shared" si="84"/>
        <v>SICODI</v>
      </c>
      <c r="C2117" s="9" t="str">
        <f>+'Info ELECTRONORTE'!B2085</f>
        <v>CAJAMARCA</v>
      </c>
      <c r="D2117" s="9" t="str">
        <f>+'Info ELECTRONORTE'!C2085</f>
        <v>SANTA CRUZ DE SHUCCHUBAMBA - CUMBIL</v>
      </c>
      <c r="E2117" s="9" t="str">
        <f>+'Info ELECTRONORTE'!D2085</f>
        <v>CHOTA</v>
      </c>
      <c r="F2117" s="9" t="str">
        <f>+'Info ELECTRONORTE'!I2085</f>
        <v>Media Tension</v>
      </c>
      <c r="G2117" s="9">
        <f>+'Info ELECTRONORTE'!K2085</f>
        <v>13</v>
      </c>
      <c r="H2117" s="9" t="str">
        <f>+'Info ELECTRONORTE'!L2085</f>
        <v>Postes</v>
      </c>
      <c r="I2117" s="9" t="str">
        <f>+'Info ELECTRONORTE'!M2085</f>
        <v>Concreto</v>
      </c>
      <c r="J2117" s="9" t="str">
        <f>+'Info ELECTRONORTE'!N2085</f>
        <v>PPC19</v>
      </c>
      <c r="K2117" s="9" t="str">
        <f>+IF(B2117="MOD INV_2018","Según corresponda",VLOOKUP(J2117,SICODI!$G$3:$K$2404,2,FALSE))</f>
        <v>POSTE DE CONCRETO ARMADO DE 13/300/150/345</v>
      </c>
      <c r="L2117" s="142">
        <f t="shared" si="83"/>
        <v>0.52</v>
      </c>
    </row>
    <row r="2118" spans="1:12" x14ac:dyDescent="0.25">
      <c r="A2118" s="53">
        <f>+'Info ELECTRONORTE'!A2086</f>
        <v>2082</v>
      </c>
      <c r="B2118" s="26" t="str">
        <f t="shared" si="84"/>
        <v>SICODI</v>
      </c>
      <c r="C2118" s="9" t="str">
        <f>+'Info ELECTRONORTE'!B2086</f>
        <v>CAJAMARCA</v>
      </c>
      <c r="D2118" s="9" t="str">
        <f>+'Info ELECTRONORTE'!C2086</f>
        <v>SANTA CRUZ DE SHUCCHUBAMBA - CUMBIL</v>
      </c>
      <c r="E2118" s="9" t="str">
        <f>+'Info ELECTRONORTE'!D2086</f>
        <v>CHOTA</v>
      </c>
      <c r="F2118" s="9" t="str">
        <f>+'Info ELECTRONORTE'!I2086</f>
        <v>Baja Tension</v>
      </c>
      <c r="G2118" s="9">
        <f>+'Info ELECTRONORTE'!K2086</f>
        <v>9</v>
      </c>
      <c r="H2118" s="9" t="str">
        <f>+'Info ELECTRONORTE'!L2086</f>
        <v>Postes</v>
      </c>
      <c r="I2118" s="9" t="str">
        <f>+'Info ELECTRONORTE'!M2086</f>
        <v>Concreto</v>
      </c>
      <c r="J2118" s="9" t="str">
        <f>+'Info ELECTRONORTE'!N2086</f>
        <v>PPC09</v>
      </c>
      <c r="K2118" s="9" t="str">
        <f>+IF(B2118="MOD INV_2018","Según corresponda",VLOOKUP(J2118,SICODI!$G$3:$K$2404,2,FALSE))</f>
        <v>POSTE DE CONCRETO ARMADO DE  9/300/120/255</v>
      </c>
      <c r="L2118" s="142">
        <f t="shared" si="83"/>
        <v>0.17</v>
      </c>
    </row>
    <row r="2119" spans="1:12" x14ac:dyDescent="0.25">
      <c r="A2119" s="53">
        <f>+'Info ELECTRONORTE'!A2087</f>
        <v>2083</v>
      </c>
      <c r="B2119" s="26" t="str">
        <f t="shared" si="84"/>
        <v>SICODI</v>
      </c>
      <c r="C2119" s="9" t="str">
        <f>+'Info ELECTRONORTE'!B2087</f>
        <v>CAJAMARCA</v>
      </c>
      <c r="D2119" s="9" t="str">
        <f>+'Info ELECTRONORTE'!C2087</f>
        <v>SANTA CRUZ DE SHUCCHUBAMBA - CUMBIL</v>
      </c>
      <c r="E2119" s="9" t="str">
        <f>+'Info ELECTRONORTE'!D2087</f>
        <v>CHOTA</v>
      </c>
      <c r="F2119" s="9" t="str">
        <f>+'Info ELECTRONORTE'!I2087</f>
        <v>Media Tension</v>
      </c>
      <c r="G2119" s="9">
        <f>+'Info ELECTRONORTE'!K2087</f>
        <v>13</v>
      </c>
      <c r="H2119" s="9" t="str">
        <f>+'Info ELECTRONORTE'!L2087</f>
        <v>Postes</v>
      </c>
      <c r="I2119" s="9" t="str">
        <f>+'Info ELECTRONORTE'!M2087</f>
        <v>Concreto</v>
      </c>
      <c r="J2119" s="9" t="str">
        <f>+'Info ELECTRONORTE'!N2087</f>
        <v>PPC19</v>
      </c>
      <c r="K2119" s="9" t="str">
        <f>+IF(B2119="MOD INV_2018","Según corresponda",VLOOKUP(J2119,SICODI!$G$3:$K$2404,2,FALSE))</f>
        <v>POSTE DE CONCRETO ARMADO DE 13/300/150/345</v>
      </c>
      <c r="L2119" s="142">
        <f t="shared" si="83"/>
        <v>0.52</v>
      </c>
    </row>
    <row r="2120" spans="1:12" x14ac:dyDescent="0.25">
      <c r="A2120" s="53">
        <f>+'Info ELECTRONORTE'!A2088</f>
        <v>2084</v>
      </c>
      <c r="B2120" s="26" t="str">
        <f t="shared" si="84"/>
        <v>SICODI</v>
      </c>
      <c r="C2120" s="9" t="str">
        <f>+'Info ELECTRONORTE'!B2088</f>
        <v>CAJAMARCA</v>
      </c>
      <c r="D2120" s="9" t="str">
        <f>+'Info ELECTRONORTE'!C2088</f>
        <v>SANTA CRUZ DE SHUCCHUBAMBA - CUMBIL</v>
      </c>
      <c r="E2120" s="9" t="str">
        <f>+'Info ELECTRONORTE'!D2088</f>
        <v>CHOTA</v>
      </c>
      <c r="F2120" s="9" t="str">
        <f>+'Info ELECTRONORTE'!I2088</f>
        <v>Baja Tension</v>
      </c>
      <c r="G2120" s="9">
        <f>+'Info ELECTRONORTE'!K2088</f>
        <v>9</v>
      </c>
      <c r="H2120" s="9" t="str">
        <f>+'Info ELECTRONORTE'!L2088</f>
        <v>Postes</v>
      </c>
      <c r="I2120" s="9" t="str">
        <f>+'Info ELECTRONORTE'!M2088</f>
        <v>Concreto</v>
      </c>
      <c r="J2120" s="9" t="str">
        <f>+'Info ELECTRONORTE'!N2088</f>
        <v>PPC09</v>
      </c>
      <c r="K2120" s="9" t="str">
        <f>+IF(B2120="MOD INV_2018","Según corresponda",VLOOKUP(J2120,SICODI!$G$3:$K$2404,2,FALSE))</f>
        <v>POSTE DE CONCRETO ARMADO DE  9/300/120/255</v>
      </c>
      <c r="L2120" s="142">
        <f t="shared" si="83"/>
        <v>0.17</v>
      </c>
    </row>
    <row r="2121" spans="1:12" x14ac:dyDescent="0.25">
      <c r="A2121" s="53">
        <f>+'Info ELECTRONORTE'!A2089</f>
        <v>2085</v>
      </c>
      <c r="B2121" s="26" t="str">
        <f t="shared" si="84"/>
        <v>SICODI</v>
      </c>
      <c r="C2121" s="9" t="str">
        <f>+'Info ELECTRONORTE'!B2089</f>
        <v>CAJAMARCA</v>
      </c>
      <c r="D2121" s="9" t="str">
        <f>+'Info ELECTRONORTE'!C2089</f>
        <v>SANTA CRUZ DE SHUCCHUBAMBA - CUMBIL</v>
      </c>
      <c r="E2121" s="9" t="str">
        <f>+'Info ELECTRONORTE'!D2089</f>
        <v>CHOTA</v>
      </c>
      <c r="F2121" s="9" t="str">
        <f>+'Info ELECTRONORTE'!I2089</f>
        <v>Media Tension</v>
      </c>
      <c r="G2121" s="9">
        <f>+'Info ELECTRONORTE'!K2089</f>
        <v>13</v>
      </c>
      <c r="H2121" s="9" t="str">
        <f>+'Info ELECTRONORTE'!L2089</f>
        <v>Postes</v>
      </c>
      <c r="I2121" s="9" t="str">
        <f>+'Info ELECTRONORTE'!M2089</f>
        <v>Concreto</v>
      </c>
      <c r="J2121" s="9" t="str">
        <f>+'Info ELECTRONORTE'!N2089</f>
        <v>PPC19</v>
      </c>
      <c r="K2121" s="9" t="str">
        <f>+IF(B2121="MOD INV_2018","Según corresponda",VLOOKUP(J2121,SICODI!$G$3:$K$2404,2,FALSE))</f>
        <v>POSTE DE CONCRETO ARMADO DE 13/300/150/345</v>
      </c>
      <c r="L2121" s="142">
        <f t="shared" si="83"/>
        <v>0.52</v>
      </c>
    </row>
    <row r="2122" spans="1:12" x14ac:dyDescent="0.25">
      <c r="A2122" s="53">
        <f>+'Info ELECTRONORTE'!A2090</f>
        <v>2086</v>
      </c>
      <c r="B2122" s="26" t="str">
        <f t="shared" si="84"/>
        <v>SICODI</v>
      </c>
      <c r="C2122" s="9" t="str">
        <f>+'Info ELECTRONORTE'!B2090</f>
        <v>CAJAMARCA</v>
      </c>
      <c r="D2122" s="9" t="str">
        <f>+'Info ELECTRONORTE'!C2090</f>
        <v>SANTA CRUZ DE SHUCCHUBAMBA - CUMBIL</v>
      </c>
      <c r="E2122" s="9" t="str">
        <f>+'Info ELECTRONORTE'!D2090</f>
        <v>CHOTA</v>
      </c>
      <c r="F2122" s="9" t="str">
        <f>+'Info ELECTRONORTE'!I2090</f>
        <v>Baja Tension</v>
      </c>
      <c r="G2122" s="9">
        <f>+'Info ELECTRONORTE'!K2090</f>
        <v>8</v>
      </c>
      <c r="H2122" s="9" t="str">
        <f>+'Info ELECTRONORTE'!L2090</f>
        <v>Postes</v>
      </c>
      <c r="I2122" s="9" t="str">
        <f>+'Info ELECTRONORTE'!M2090</f>
        <v>Concreto</v>
      </c>
      <c r="J2122" s="9" t="str">
        <f>+'Info ELECTRONORTE'!N2090</f>
        <v>PPC06</v>
      </c>
      <c r="K2122" s="9" t="str">
        <f>+IF(B2122="MOD INV_2018","Según corresponda",VLOOKUP(J2122,SICODI!$G$3:$K$2404,2,FALSE))</f>
        <v>POSTE DE CONCRETO ARMADO DE  8/300/120/240</v>
      </c>
      <c r="L2122" s="142">
        <f t="shared" si="83"/>
        <v>0.17</v>
      </c>
    </row>
    <row r="2123" spans="1:12" x14ac:dyDescent="0.25">
      <c r="A2123" s="53">
        <f>+'Info ELECTRONORTE'!A2091</f>
        <v>2087</v>
      </c>
      <c r="B2123" s="26" t="str">
        <f t="shared" si="84"/>
        <v>SICODI</v>
      </c>
      <c r="C2123" s="9" t="str">
        <f>+'Info ELECTRONORTE'!B2091</f>
        <v>CAJAMARCA</v>
      </c>
      <c r="D2123" s="9" t="str">
        <f>+'Info ELECTRONORTE'!C2091</f>
        <v>SANTA CRUZ DE SHUCCHUBAMBA - CUMBIL</v>
      </c>
      <c r="E2123" s="9" t="str">
        <f>+'Info ELECTRONORTE'!D2091</f>
        <v>CHOTA</v>
      </c>
      <c r="F2123" s="9" t="str">
        <f>+'Info ELECTRONORTE'!I2091</f>
        <v>Media Tension</v>
      </c>
      <c r="G2123" s="9">
        <f>+'Info ELECTRONORTE'!K2091</f>
        <v>13</v>
      </c>
      <c r="H2123" s="9" t="str">
        <f>+'Info ELECTRONORTE'!L2091</f>
        <v>Postes</v>
      </c>
      <c r="I2123" s="9" t="str">
        <f>+'Info ELECTRONORTE'!M2091</f>
        <v>Concreto</v>
      </c>
      <c r="J2123" s="9" t="str">
        <f>+'Info ELECTRONORTE'!N2091</f>
        <v>PPC19</v>
      </c>
      <c r="K2123" s="9" t="str">
        <f>+IF(B2123="MOD INV_2018","Según corresponda",VLOOKUP(J2123,SICODI!$G$3:$K$2404,2,FALSE))</f>
        <v>POSTE DE CONCRETO ARMADO DE 13/300/150/345</v>
      </c>
      <c r="L2123" s="142">
        <f t="shared" si="83"/>
        <v>0.52</v>
      </c>
    </row>
    <row r="2124" spans="1:12" x14ac:dyDescent="0.25">
      <c r="A2124" s="53">
        <f>+'Info ELECTRONORTE'!A2092</f>
        <v>2088</v>
      </c>
      <c r="B2124" s="26" t="str">
        <f t="shared" si="84"/>
        <v>SICODI</v>
      </c>
      <c r="C2124" s="9" t="str">
        <f>+'Info ELECTRONORTE'!B2092</f>
        <v>CAJAMARCA</v>
      </c>
      <c r="D2124" s="9" t="str">
        <f>+'Info ELECTRONORTE'!C2092</f>
        <v>SANTA CRUZ DE SHUCCHUBAMBA - CUMBIL</v>
      </c>
      <c r="E2124" s="9" t="str">
        <f>+'Info ELECTRONORTE'!D2092</f>
        <v>CHOTA</v>
      </c>
      <c r="F2124" s="9" t="str">
        <f>+'Info ELECTRONORTE'!I2092</f>
        <v>Baja Tension</v>
      </c>
      <c r="G2124" s="9">
        <f>+'Info ELECTRONORTE'!K2092</f>
        <v>8</v>
      </c>
      <c r="H2124" s="9" t="str">
        <f>+'Info ELECTRONORTE'!L2092</f>
        <v>Postes</v>
      </c>
      <c r="I2124" s="9" t="str">
        <f>+'Info ELECTRONORTE'!M2092</f>
        <v>Concreto</v>
      </c>
      <c r="J2124" s="9" t="str">
        <f>+'Info ELECTRONORTE'!N2092</f>
        <v>PPC06</v>
      </c>
      <c r="K2124" s="9" t="str">
        <f>+IF(B2124="MOD INV_2018","Según corresponda",VLOOKUP(J2124,SICODI!$G$3:$K$2404,2,FALSE))</f>
        <v>POSTE DE CONCRETO ARMADO DE  8/300/120/240</v>
      </c>
      <c r="L2124" s="142">
        <f t="shared" si="83"/>
        <v>0.17</v>
      </c>
    </row>
    <row r="2125" spans="1:12" x14ac:dyDescent="0.25">
      <c r="A2125" s="53">
        <f>+'Info ELECTRONORTE'!A2093</f>
        <v>2089</v>
      </c>
      <c r="B2125" s="26" t="str">
        <f t="shared" si="84"/>
        <v>SICODI</v>
      </c>
      <c r="C2125" s="9" t="str">
        <f>+'Info ELECTRONORTE'!B2093</f>
        <v>CAJAMARCA</v>
      </c>
      <c r="D2125" s="9" t="str">
        <f>+'Info ELECTRONORTE'!C2093</f>
        <v>SANTA CRUZ DE SHUCCHUBAMBA - CUMBIL</v>
      </c>
      <c r="E2125" s="9" t="str">
        <f>+'Info ELECTRONORTE'!D2093</f>
        <v>CHOTA</v>
      </c>
      <c r="F2125" s="9" t="str">
        <f>+'Info ELECTRONORTE'!I2093</f>
        <v>Media Tension</v>
      </c>
      <c r="G2125" s="9">
        <f>+'Info ELECTRONORTE'!K2093</f>
        <v>13</v>
      </c>
      <c r="H2125" s="9" t="str">
        <f>+'Info ELECTRONORTE'!L2093</f>
        <v>Postes</v>
      </c>
      <c r="I2125" s="9" t="str">
        <f>+'Info ELECTRONORTE'!M2093</f>
        <v>Concreto</v>
      </c>
      <c r="J2125" s="9" t="str">
        <f>+'Info ELECTRONORTE'!N2093</f>
        <v>PPC19</v>
      </c>
      <c r="K2125" s="9" t="str">
        <f>+IF(B2125="MOD INV_2018","Según corresponda",VLOOKUP(J2125,SICODI!$G$3:$K$2404,2,FALSE))</f>
        <v>POSTE DE CONCRETO ARMADO DE 13/300/150/345</v>
      </c>
      <c r="L2125" s="142">
        <f t="shared" si="83"/>
        <v>0.52</v>
      </c>
    </row>
    <row r="2126" spans="1:12" x14ac:dyDescent="0.25">
      <c r="A2126" s="53">
        <f>+'Info ELECTRONORTE'!A2094</f>
        <v>2090</v>
      </c>
      <c r="B2126" s="26" t="str">
        <f t="shared" si="84"/>
        <v>SICODI</v>
      </c>
      <c r="C2126" s="9" t="str">
        <f>+'Info ELECTRONORTE'!B2094</f>
        <v>CAJAMARCA</v>
      </c>
      <c r="D2126" s="9" t="str">
        <f>+'Info ELECTRONORTE'!C2094</f>
        <v>SANTA CRUZ DE SHUCCHUBAMBA - CUMBIL</v>
      </c>
      <c r="E2126" s="9" t="str">
        <f>+'Info ELECTRONORTE'!D2094</f>
        <v>CHOTA</v>
      </c>
      <c r="F2126" s="9" t="str">
        <f>+'Info ELECTRONORTE'!I2094</f>
        <v>Baja Tension</v>
      </c>
      <c r="G2126" s="9">
        <f>+'Info ELECTRONORTE'!K2094</f>
        <v>8</v>
      </c>
      <c r="H2126" s="9" t="str">
        <f>+'Info ELECTRONORTE'!L2094</f>
        <v>Postes</v>
      </c>
      <c r="I2126" s="9" t="str">
        <f>+'Info ELECTRONORTE'!M2094</f>
        <v>Concreto</v>
      </c>
      <c r="J2126" s="9" t="str">
        <f>+'Info ELECTRONORTE'!N2094</f>
        <v>PPC06</v>
      </c>
      <c r="K2126" s="9" t="str">
        <f>+IF(B2126="MOD INV_2018","Según corresponda",VLOOKUP(J2126,SICODI!$G$3:$K$2404,2,FALSE))</f>
        <v>POSTE DE CONCRETO ARMADO DE  8/300/120/240</v>
      </c>
      <c r="L2126" s="142">
        <f t="shared" si="83"/>
        <v>0.17</v>
      </c>
    </row>
    <row r="2127" spans="1:12" x14ac:dyDescent="0.25">
      <c r="A2127" s="53">
        <f>+'Info ELECTRONORTE'!A2095</f>
        <v>2091</v>
      </c>
      <c r="B2127" s="26" t="str">
        <f t="shared" si="84"/>
        <v>SICODI</v>
      </c>
      <c r="C2127" s="9" t="str">
        <f>+'Info ELECTRONORTE'!B2095</f>
        <v>CAJAMARCA</v>
      </c>
      <c r="D2127" s="9" t="str">
        <f>+'Info ELECTRONORTE'!C2095</f>
        <v>SANTA CRUZ DE SHUCCHUBAMBA - CUMBIL</v>
      </c>
      <c r="E2127" s="9" t="str">
        <f>+'Info ELECTRONORTE'!D2095</f>
        <v>CHOTA</v>
      </c>
      <c r="F2127" s="9" t="str">
        <f>+'Info ELECTRONORTE'!I2095</f>
        <v>Media Tension</v>
      </c>
      <c r="G2127" s="9">
        <f>+'Info ELECTRONORTE'!K2095</f>
        <v>13</v>
      </c>
      <c r="H2127" s="9" t="str">
        <f>+'Info ELECTRONORTE'!L2095</f>
        <v>Postes</v>
      </c>
      <c r="I2127" s="9" t="str">
        <f>+'Info ELECTRONORTE'!M2095</f>
        <v>Concreto</v>
      </c>
      <c r="J2127" s="9" t="str">
        <f>+'Info ELECTRONORTE'!N2095</f>
        <v>PPC19</v>
      </c>
      <c r="K2127" s="9" t="str">
        <f>+IF(B2127="MOD INV_2018","Según corresponda",VLOOKUP(J2127,SICODI!$G$3:$K$2404,2,FALSE))</f>
        <v>POSTE DE CONCRETO ARMADO DE 13/300/150/345</v>
      </c>
      <c r="L2127" s="142">
        <f t="shared" si="83"/>
        <v>0.52</v>
      </c>
    </row>
    <row r="2128" spans="1:12" x14ac:dyDescent="0.25">
      <c r="A2128" s="53">
        <f>+'Info ELECTRONORTE'!A2096</f>
        <v>2092</v>
      </c>
      <c r="B2128" s="26" t="str">
        <f t="shared" si="84"/>
        <v>SICODI</v>
      </c>
      <c r="C2128" s="9" t="str">
        <f>+'Info ELECTRONORTE'!B2096</f>
        <v>CAJAMARCA</v>
      </c>
      <c r="D2128" s="9" t="str">
        <f>+'Info ELECTRONORTE'!C2096</f>
        <v>SANTA CRUZ DE SHUCCHUBAMBA - CUMBIL</v>
      </c>
      <c r="E2128" s="9" t="str">
        <f>+'Info ELECTRONORTE'!D2096</f>
        <v>CHOTA</v>
      </c>
      <c r="F2128" s="9" t="str">
        <f>+'Info ELECTRONORTE'!I2096</f>
        <v>Baja Tension</v>
      </c>
      <c r="G2128" s="9">
        <f>+'Info ELECTRONORTE'!K2096</f>
        <v>8</v>
      </c>
      <c r="H2128" s="9" t="str">
        <f>+'Info ELECTRONORTE'!L2096</f>
        <v>Postes</v>
      </c>
      <c r="I2128" s="9" t="str">
        <f>+'Info ELECTRONORTE'!M2096</f>
        <v>Concreto</v>
      </c>
      <c r="J2128" s="9" t="str">
        <f>+'Info ELECTRONORTE'!N2096</f>
        <v>PPC06</v>
      </c>
      <c r="K2128" s="9" t="str">
        <f>+IF(B2128="MOD INV_2018","Según corresponda",VLOOKUP(J2128,SICODI!$G$3:$K$2404,2,FALSE))</f>
        <v>POSTE DE CONCRETO ARMADO DE  8/300/120/240</v>
      </c>
      <c r="L2128" s="142">
        <f t="shared" si="83"/>
        <v>0.17</v>
      </c>
    </row>
    <row r="2129" spans="1:12" x14ac:dyDescent="0.25">
      <c r="A2129" s="53">
        <f>+'Info ELECTRONORTE'!A2097</f>
        <v>2093</v>
      </c>
      <c r="B2129" s="26" t="str">
        <f t="shared" si="84"/>
        <v>SICODI</v>
      </c>
      <c r="C2129" s="9" t="str">
        <f>+'Info ELECTRONORTE'!B2097</f>
        <v>CAJAMARCA</v>
      </c>
      <c r="D2129" s="9" t="str">
        <f>+'Info ELECTRONORTE'!C2097</f>
        <v>SANTA CRUZ DE SHUCCHUBAMBA - CUMBIL</v>
      </c>
      <c r="E2129" s="9" t="str">
        <f>+'Info ELECTRONORTE'!D2097</f>
        <v>CHOTA</v>
      </c>
      <c r="F2129" s="9" t="str">
        <f>+'Info ELECTRONORTE'!I2097</f>
        <v>Media Tension</v>
      </c>
      <c r="G2129" s="9">
        <f>+'Info ELECTRONORTE'!K2097</f>
        <v>13</v>
      </c>
      <c r="H2129" s="9" t="str">
        <f>+'Info ELECTRONORTE'!L2097</f>
        <v>Postes</v>
      </c>
      <c r="I2129" s="9" t="str">
        <f>+'Info ELECTRONORTE'!M2097</f>
        <v>Concreto</v>
      </c>
      <c r="J2129" s="9" t="str">
        <f>+'Info ELECTRONORTE'!N2097</f>
        <v>PPC19</v>
      </c>
      <c r="K2129" s="9" t="str">
        <f>+IF(B2129="MOD INV_2018","Según corresponda",VLOOKUP(J2129,SICODI!$G$3:$K$2404,2,FALSE))</f>
        <v>POSTE DE CONCRETO ARMADO DE 13/300/150/345</v>
      </c>
      <c r="L2129" s="142">
        <f t="shared" si="83"/>
        <v>0.52</v>
      </c>
    </row>
    <row r="2130" spans="1:12" x14ac:dyDescent="0.25">
      <c r="A2130" s="53">
        <f>+'Info ELECTRONORTE'!A2098</f>
        <v>2094</v>
      </c>
      <c r="B2130" s="26" t="str">
        <f t="shared" si="84"/>
        <v>SICODI</v>
      </c>
      <c r="C2130" s="9" t="str">
        <f>+'Info ELECTRONORTE'!B2098</f>
        <v>CAJAMARCA</v>
      </c>
      <c r="D2130" s="9" t="str">
        <f>+'Info ELECTRONORTE'!C2098</f>
        <v>SANTA CRUZ DE SHUCCHUBAMBA - CUMBIL</v>
      </c>
      <c r="E2130" s="9" t="str">
        <f>+'Info ELECTRONORTE'!D2098</f>
        <v>CHOTA</v>
      </c>
      <c r="F2130" s="9" t="str">
        <f>+'Info ELECTRONORTE'!I2098</f>
        <v>Media Tension</v>
      </c>
      <c r="G2130" s="9">
        <f>+'Info ELECTRONORTE'!K2098</f>
        <v>13</v>
      </c>
      <c r="H2130" s="9" t="str">
        <f>+'Info ELECTRONORTE'!L2098</f>
        <v>Postes</v>
      </c>
      <c r="I2130" s="9" t="str">
        <f>+'Info ELECTRONORTE'!M2098</f>
        <v>Concreto</v>
      </c>
      <c r="J2130" s="9" t="str">
        <f>+'Info ELECTRONORTE'!N2098</f>
        <v>PPC19</v>
      </c>
      <c r="K2130" s="9" t="str">
        <f>+IF(B2130="MOD INV_2018","Según corresponda",VLOOKUP(J2130,SICODI!$G$3:$K$2404,2,FALSE))</f>
        <v>POSTE DE CONCRETO ARMADO DE 13/300/150/345</v>
      </c>
      <c r="L2130" s="142">
        <f t="shared" si="83"/>
        <v>0.52</v>
      </c>
    </row>
    <row r="2131" spans="1:12" x14ac:dyDescent="0.25">
      <c r="A2131" s="53">
        <f>+'Info ELECTRONORTE'!A2099</f>
        <v>2095</v>
      </c>
      <c r="B2131" s="26" t="str">
        <f t="shared" si="84"/>
        <v>SICODI</v>
      </c>
      <c r="C2131" s="9" t="str">
        <f>+'Info ELECTRONORTE'!B2099</f>
        <v>CAJAMARCA</v>
      </c>
      <c r="D2131" s="9" t="str">
        <f>+'Info ELECTRONORTE'!C2099</f>
        <v>SANTA CRUZ DE SHUCCHUBAMBA - CUMBIL</v>
      </c>
      <c r="E2131" s="9" t="str">
        <f>+'Info ELECTRONORTE'!D2099</f>
        <v>CHOTA</v>
      </c>
      <c r="F2131" s="9" t="str">
        <f>+'Info ELECTRONORTE'!I2099</f>
        <v>Baja Tension</v>
      </c>
      <c r="G2131" s="9">
        <f>+'Info ELECTRONORTE'!K2099</f>
        <v>8</v>
      </c>
      <c r="H2131" s="9" t="str">
        <f>+'Info ELECTRONORTE'!L2099</f>
        <v>Postes</v>
      </c>
      <c r="I2131" s="9" t="str">
        <f>+'Info ELECTRONORTE'!M2099</f>
        <v>Concreto</v>
      </c>
      <c r="J2131" s="9" t="str">
        <f>+'Info ELECTRONORTE'!N2099</f>
        <v>PPC06</v>
      </c>
      <c r="K2131" s="9" t="str">
        <f>+IF(B2131="MOD INV_2018","Según corresponda",VLOOKUP(J2131,SICODI!$G$3:$K$2404,2,FALSE))</f>
        <v>POSTE DE CONCRETO ARMADO DE  8/300/120/240</v>
      </c>
      <c r="L2131" s="142">
        <f t="shared" si="83"/>
        <v>0.17</v>
      </c>
    </row>
    <row r="2132" spans="1:12" x14ac:dyDescent="0.25">
      <c r="A2132" s="53">
        <f>+'Info ELECTRONORTE'!A2100</f>
        <v>2096</v>
      </c>
      <c r="B2132" s="26" t="str">
        <f t="shared" si="84"/>
        <v>SICODI</v>
      </c>
      <c r="C2132" s="9" t="str">
        <f>+'Info ELECTRONORTE'!B2100</f>
        <v>CAJAMARCA</v>
      </c>
      <c r="D2132" s="9" t="str">
        <f>+'Info ELECTRONORTE'!C2100</f>
        <v>SANTA CRUZ DE SHUCCHUBAMBA - CUMBIL</v>
      </c>
      <c r="E2132" s="9" t="str">
        <f>+'Info ELECTRONORTE'!D2100</f>
        <v>CHOTA</v>
      </c>
      <c r="F2132" s="9" t="str">
        <f>+'Info ELECTRONORTE'!I2100</f>
        <v>Baja Tension</v>
      </c>
      <c r="G2132" s="9">
        <f>+'Info ELECTRONORTE'!K2100</f>
        <v>8</v>
      </c>
      <c r="H2132" s="9" t="str">
        <f>+'Info ELECTRONORTE'!L2100</f>
        <v>Postes</v>
      </c>
      <c r="I2132" s="9" t="str">
        <f>+'Info ELECTRONORTE'!M2100</f>
        <v>Concreto</v>
      </c>
      <c r="J2132" s="9" t="str">
        <f>+'Info ELECTRONORTE'!N2100</f>
        <v>PPC06</v>
      </c>
      <c r="K2132" s="9" t="str">
        <f>+IF(B2132="MOD INV_2018","Según corresponda",VLOOKUP(J2132,SICODI!$G$3:$K$2404,2,FALSE))</f>
        <v>POSTE DE CONCRETO ARMADO DE  8/300/120/240</v>
      </c>
      <c r="L2132" s="142">
        <f t="shared" si="83"/>
        <v>0.17</v>
      </c>
    </row>
    <row r="2133" spans="1:12" x14ac:dyDescent="0.25">
      <c r="A2133" s="53">
        <f>+'Info ELECTRONORTE'!A2101</f>
        <v>2097</v>
      </c>
      <c r="B2133" s="26" t="str">
        <f t="shared" si="84"/>
        <v>SICODI</v>
      </c>
      <c r="C2133" s="9" t="str">
        <f>+'Info ELECTRONORTE'!B2101</f>
        <v>CAJAMARCA</v>
      </c>
      <c r="D2133" s="9" t="str">
        <f>+'Info ELECTRONORTE'!C2101</f>
        <v>SANTA CRUZ DE SHUCCHUBAMBA - CUMBIL</v>
      </c>
      <c r="E2133" s="9" t="str">
        <f>+'Info ELECTRONORTE'!D2101</f>
        <v>CHOTA</v>
      </c>
      <c r="F2133" s="9" t="str">
        <f>+'Info ELECTRONORTE'!I2101</f>
        <v>Media Tension</v>
      </c>
      <c r="G2133" s="9">
        <f>+'Info ELECTRONORTE'!K2101</f>
        <v>13</v>
      </c>
      <c r="H2133" s="9" t="str">
        <f>+'Info ELECTRONORTE'!L2101</f>
        <v>Postes</v>
      </c>
      <c r="I2133" s="9" t="str">
        <f>+'Info ELECTRONORTE'!M2101</f>
        <v>Concreto</v>
      </c>
      <c r="J2133" s="9" t="str">
        <f>+'Info ELECTRONORTE'!N2101</f>
        <v>PPC19</v>
      </c>
      <c r="K2133" s="9" t="str">
        <f>+IF(B2133="MOD INV_2018","Según corresponda",VLOOKUP(J2133,SICODI!$G$3:$K$2404,2,FALSE))</f>
        <v>POSTE DE CONCRETO ARMADO DE 13/300/150/345</v>
      </c>
      <c r="L2133" s="142">
        <f t="shared" si="83"/>
        <v>0.52</v>
      </c>
    </row>
    <row r="2134" spans="1:12" x14ac:dyDescent="0.25">
      <c r="A2134" s="53">
        <f>+'Info ELECTRONORTE'!A2102</f>
        <v>2098</v>
      </c>
      <c r="B2134" s="26" t="str">
        <f t="shared" si="84"/>
        <v>SICODI</v>
      </c>
      <c r="C2134" s="9" t="str">
        <f>+'Info ELECTRONORTE'!B2102</f>
        <v>CAJAMARCA</v>
      </c>
      <c r="D2134" s="9" t="str">
        <f>+'Info ELECTRONORTE'!C2102</f>
        <v>SANTA CRUZ DE SHUCCHUBAMBA - CUMBIL</v>
      </c>
      <c r="E2134" s="9" t="str">
        <f>+'Info ELECTRONORTE'!D2102</f>
        <v>CHOTA</v>
      </c>
      <c r="F2134" s="9" t="str">
        <f>+'Info ELECTRONORTE'!I2102</f>
        <v>Media Tension</v>
      </c>
      <c r="G2134" s="9">
        <f>+'Info ELECTRONORTE'!K2102</f>
        <v>13</v>
      </c>
      <c r="H2134" s="9" t="str">
        <f>+'Info ELECTRONORTE'!L2102</f>
        <v>Postes</v>
      </c>
      <c r="I2134" s="9" t="str">
        <f>+'Info ELECTRONORTE'!M2102</f>
        <v>Concreto</v>
      </c>
      <c r="J2134" s="9" t="str">
        <f>+'Info ELECTRONORTE'!N2102</f>
        <v>PPC19</v>
      </c>
      <c r="K2134" s="9" t="str">
        <f>+IF(B2134="MOD INV_2018","Según corresponda",VLOOKUP(J2134,SICODI!$G$3:$K$2404,2,FALSE))</f>
        <v>POSTE DE CONCRETO ARMADO DE 13/300/150/345</v>
      </c>
      <c r="L2134" s="142">
        <f t="shared" si="83"/>
        <v>0.52</v>
      </c>
    </row>
    <row r="2135" spans="1:12" x14ac:dyDescent="0.25">
      <c r="A2135" s="53">
        <f>+'Info ELECTRONORTE'!A2103</f>
        <v>2099</v>
      </c>
      <c r="B2135" s="26" t="str">
        <f t="shared" si="84"/>
        <v>SICODI</v>
      </c>
      <c r="C2135" s="9" t="str">
        <f>+'Info ELECTRONORTE'!B2103</f>
        <v>CAJAMARCA</v>
      </c>
      <c r="D2135" s="9" t="str">
        <f>+'Info ELECTRONORTE'!C2103</f>
        <v>SANTA CRUZ DE SHUCCHUBAMBA - CUMBIL</v>
      </c>
      <c r="E2135" s="9" t="str">
        <f>+'Info ELECTRONORTE'!D2103</f>
        <v>CHOTA</v>
      </c>
      <c r="F2135" s="9" t="str">
        <f>+'Info ELECTRONORTE'!I2103</f>
        <v>Baja Tension</v>
      </c>
      <c r="G2135" s="9">
        <f>+'Info ELECTRONORTE'!K2103</f>
        <v>11</v>
      </c>
      <c r="H2135" s="9" t="str">
        <f>+'Info ELECTRONORTE'!L2103</f>
        <v>Postes</v>
      </c>
      <c r="I2135" s="9" t="str">
        <f>+'Info ELECTRONORTE'!M2103</f>
        <v>Concreto</v>
      </c>
      <c r="J2135" s="9" t="str">
        <f>+'Info ELECTRONORTE'!N2103</f>
        <v>PPC12</v>
      </c>
      <c r="K2135" s="9" t="str">
        <f>+IF(B2135="MOD INV_2018","Según corresponda",VLOOKUP(J2135,SICODI!$G$3:$K$2404,2,FALSE))</f>
        <v>POSTE DE CONCRETO ARMADO DE 11/300/120/285</v>
      </c>
      <c r="L2135" s="142">
        <f t="shared" si="83"/>
        <v>0.17</v>
      </c>
    </row>
    <row r="2136" spans="1:12" x14ac:dyDescent="0.25">
      <c r="A2136" s="53">
        <f>+'Info ELECTRONORTE'!A2104</f>
        <v>2100</v>
      </c>
      <c r="B2136" s="26" t="str">
        <f t="shared" si="84"/>
        <v>SICODI</v>
      </c>
      <c r="C2136" s="9" t="str">
        <f>+'Info ELECTRONORTE'!B2104</f>
        <v>CAJAMARCA</v>
      </c>
      <c r="D2136" s="9" t="str">
        <f>+'Info ELECTRONORTE'!C2104</f>
        <v>SANTA CRUZ DE SHUCCHUBAMBA - CUMBIL</v>
      </c>
      <c r="E2136" s="9" t="str">
        <f>+'Info ELECTRONORTE'!D2104</f>
        <v>CHOTA</v>
      </c>
      <c r="F2136" s="9" t="str">
        <f>+'Info ELECTRONORTE'!I2104</f>
        <v>Baja Tension</v>
      </c>
      <c r="G2136" s="9">
        <f>+'Info ELECTRONORTE'!K2104</f>
        <v>11</v>
      </c>
      <c r="H2136" s="9" t="str">
        <f>+'Info ELECTRONORTE'!L2104</f>
        <v>Postes</v>
      </c>
      <c r="I2136" s="9" t="str">
        <f>+'Info ELECTRONORTE'!M2104</f>
        <v>Concreto</v>
      </c>
      <c r="J2136" s="9" t="str">
        <f>+'Info ELECTRONORTE'!N2104</f>
        <v>PPC12</v>
      </c>
      <c r="K2136" s="9" t="str">
        <f>+IF(B2136="MOD INV_2018","Según corresponda",VLOOKUP(J2136,SICODI!$G$3:$K$2404,2,FALSE))</f>
        <v>POSTE DE CONCRETO ARMADO DE 11/300/120/285</v>
      </c>
      <c r="L2136" s="142">
        <f t="shared" si="83"/>
        <v>0.17</v>
      </c>
    </row>
    <row r="2137" spans="1:12" x14ac:dyDescent="0.25">
      <c r="A2137" s="53">
        <f>+'Info ELECTRONORTE'!A2105</f>
        <v>2101</v>
      </c>
      <c r="B2137" s="26" t="str">
        <f t="shared" si="84"/>
        <v>SICODI</v>
      </c>
      <c r="C2137" s="9" t="str">
        <f>+'Info ELECTRONORTE'!B2105</f>
        <v>CAJAMARCA</v>
      </c>
      <c r="D2137" s="9" t="str">
        <f>+'Info ELECTRONORTE'!C2105</f>
        <v>SANTA CRUZ DE SHUCCHUBAMBA - CUMBIL</v>
      </c>
      <c r="E2137" s="9" t="str">
        <f>+'Info ELECTRONORTE'!D2105</f>
        <v>CHOTA</v>
      </c>
      <c r="F2137" s="9" t="str">
        <f>+'Info ELECTRONORTE'!I2105</f>
        <v>Baja Tension</v>
      </c>
      <c r="G2137" s="9">
        <f>+'Info ELECTRONORTE'!K2105</f>
        <v>11</v>
      </c>
      <c r="H2137" s="9" t="str">
        <f>+'Info ELECTRONORTE'!L2105</f>
        <v>Postes</v>
      </c>
      <c r="I2137" s="9" t="str">
        <f>+'Info ELECTRONORTE'!M2105</f>
        <v>Concreto</v>
      </c>
      <c r="J2137" s="9" t="str">
        <f>+'Info ELECTRONORTE'!N2105</f>
        <v>PPC12</v>
      </c>
      <c r="K2137" s="9" t="str">
        <f>+IF(B2137="MOD INV_2018","Según corresponda",VLOOKUP(J2137,SICODI!$G$3:$K$2404,2,FALSE))</f>
        <v>POSTE DE CONCRETO ARMADO DE 11/300/120/285</v>
      </c>
      <c r="L2137" s="142">
        <f t="shared" si="83"/>
        <v>0.17</v>
      </c>
    </row>
    <row r="2138" spans="1:12" x14ac:dyDescent="0.25">
      <c r="A2138" s="53">
        <f>+'Info ELECTRONORTE'!A2106</f>
        <v>2102</v>
      </c>
      <c r="B2138" s="26" t="str">
        <f t="shared" si="84"/>
        <v>SICODI</v>
      </c>
      <c r="C2138" s="9" t="str">
        <f>+'Info ELECTRONORTE'!B2106</f>
        <v>CAJAMARCA</v>
      </c>
      <c r="D2138" s="9" t="str">
        <f>+'Info ELECTRONORTE'!C2106</f>
        <v>SANTA CRUZ DE SHUCCHUBAMBA - CUMBIL</v>
      </c>
      <c r="E2138" s="9" t="str">
        <f>+'Info ELECTRONORTE'!D2106</f>
        <v>CHOTA</v>
      </c>
      <c r="F2138" s="9" t="str">
        <f>+'Info ELECTRONORTE'!I2106</f>
        <v>Baja Tension</v>
      </c>
      <c r="G2138" s="9">
        <f>+'Info ELECTRONORTE'!K2106</f>
        <v>11</v>
      </c>
      <c r="H2138" s="9" t="str">
        <f>+'Info ELECTRONORTE'!L2106</f>
        <v>Postes</v>
      </c>
      <c r="I2138" s="9" t="str">
        <f>+'Info ELECTRONORTE'!M2106</f>
        <v>Concreto</v>
      </c>
      <c r="J2138" s="9" t="str">
        <f>+'Info ELECTRONORTE'!N2106</f>
        <v>PPC12</v>
      </c>
      <c r="K2138" s="9" t="str">
        <f>+IF(B2138="MOD INV_2018","Según corresponda",VLOOKUP(J2138,SICODI!$G$3:$K$2404,2,FALSE))</f>
        <v>POSTE DE CONCRETO ARMADO DE 11/300/120/285</v>
      </c>
      <c r="L2138" s="142">
        <f t="shared" si="83"/>
        <v>0.17</v>
      </c>
    </row>
    <row r="2139" spans="1:12" x14ac:dyDescent="0.25">
      <c r="A2139" s="53">
        <f>+'Info ELECTRONORTE'!A2107</f>
        <v>2103</v>
      </c>
      <c r="B2139" s="26" t="str">
        <f t="shared" si="84"/>
        <v>SICODI</v>
      </c>
      <c r="C2139" s="9" t="str">
        <f>+'Info ELECTRONORTE'!B2107</f>
        <v>CAJAMARCA</v>
      </c>
      <c r="D2139" s="9" t="str">
        <f>+'Info ELECTRONORTE'!C2107</f>
        <v>SANTA CRUZ DE SHUCCHUBAMBA - CUMBIL</v>
      </c>
      <c r="E2139" s="9" t="str">
        <f>+'Info ELECTRONORTE'!D2107</f>
        <v>CHOTA</v>
      </c>
      <c r="F2139" s="9" t="str">
        <f>+'Info ELECTRONORTE'!I2107</f>
        <v>Media Tension</v>
      </c>
      <c r="G2139" s="9">
        <f>+'Info ELECTRONORTE'!K2107</f>
        <v>12</v>
      </c>
      <c r="H2139" s="9" t="str">
        <f>+'Info ELECTRONORTE'!L2107</f>
        <v>Postes</v>
      </c>
      <c r="I2139" s="9" t="str">
        <f>+'Info ELECTRONORTE'!M2107</f>
        <v>Madera</v>
      </c>
      <c r="J2139" s="9" t="str">
        <f>+'Info ELECTRONORTE'!N2107</f>
        <v>PPM20</v>
      </c>
      <c r="K2139" s="9" t="str">
        <f>+IF(B2139="MOD INV_2018","Según corresponda",VLOOKUP(J2139,SICODI!$G$3:$K$2404,2,FALSE))</f>
        <v>POSTE DE MADERA TRATADA DE 12 mts. CL.5</v>
      </c>
      <c r="L2139" s="142">
        <f t="shared" si="83"/>
        <v>0.46</v>
      </c>
    </row>
    <row r="2140" spans="1:12" x14ac:dyDescent="0.25">
      <c r="A2140" s="53">
        <f>+'Info ELECTRONORTE'!A2108</f>
        <v>2104</v>
      </c>
      <c r="B2140" s="26" t="str">
        <f t="shared" si="84"/>
        <v>SICODI</v>
      </c>
      <c r="C2140" s="9" t="str">
        <f>+'Info ELECTRONORTE'!B2108</f>
        <v>CAJAMARCA</v>
      </c>
      <c r="D2140" s="9" t="str">
        <f>+'Info ELECTRONORTE'!C2108</f>
        <v>SANTA CRUZ DE SHUCCHUBAMBA - CUMBIL</v>
      </c>
      <c r="E2140" s="9" t="str">
        <f>+'Info ELECTRONORTE'!D2108</f>
        <v>CHOTA</v>
      </c>
      <c r="F2140" s="9" t="str">
        <f>+'Info ELECTRONORTE'!I2108</f>
        <v>Media Tension</v>
      </c>
      <c r="G2140" s="9">
        <f>+'Info ELECTRONORTE'!K2108</f>
        <v>12</v>
      </c>
      <c r="H2140" s="9" t="str">
        <f>+'Info ELECTRONORTE'!L2108</f>
        <v>Postes</v>
      </c>
      <c r="I2140" s="9" t="str">
        <f>+'Info ELECTRONORTE'!M2108</f>
        <v>Madera</v>
      </c>
      <c r="J2140" s="9" t="str">
        <f>+'Info ELECTRONORTE'!N2108</f>
        <v>PPM20</v>
      </c>
      <c r="K2140" s="9" t="str">
        <f>+IF(B2140="MOD INV_2018","Según corresponda",VLOOKUP(J2140,SICODI!$G$3:$K$2404,2,FALSE))</f>
        <v>POSTE DE MADERA TRATADA DE 12 mts. CL.5</v>
      </c>
      <c r="L2140" s="142">
        <f t="shared" si="83"/>
        <v>0.46</v>
      </c>
    </row>
    <row r="2141" spans="1:12" x14ac:dyDescent="0.25">
      <c r="A2141" s="53">
        <f>+'Info ELECTRONORTE'!A2109</f>
        <v>2105</v>
      </c>
      <c r="B2141" s="26" t="str">
        <f t="shared" si="84"/>
        <v>SICODI</v>
      </c>
      <c r="C2141" s="9" t="str">
        <f>+'Info ELECTRONORTE'!B2109</f>
        <v>CAJAMARCA</v>
      </c>
      <c r="D2141" s="9" t="str">
        <f>+'Info ELECTRONORTE'!C2109</f>
        <v>SANTA CRUZ DE SHUCCHUBAMBA - CUMBIL</v>
      </c>
      <c r="E2141" s="9" t="str">
        <f>+'Info ELECTRONORTE'!D2109</f>
        <v>CHOTA</v>
      </c>
      <c r="F2141" s="9" t="str">
        <f>+'Info ELECTRONORTE'!I2109</f>
        <v>Media Tension</v>
      </c>
      <c r="G2141" s="9">
        <f>+'Info ELECTRONORTE'!K2109</f>
        <v>12</v>
      </c>
      <c r="H2141" s="9" t="str">
        <f>+'Info ELECTRONORTE'!L2109</f>
        <v>Postes</v>
      </c>
      <c r="I2141" s="9" t="str">
        <f>+'Info ELECTRONORTE'!M2109</f>
        <v>Madera</v>
      </c>
      <c r="J2141" s="9" t="str">
        <f>+'Info ELECTRONORTE'!N2109</f>
        <v>PPM20</v>
      </c>
      <c r="K2141" s="9" t="str">
        <f>+IF(B2141="MOD INV_2018","Según corresponda",VLOOKUP(J2141,SICODI!$G$3:$K$2404,2,FALSE))</f>
        <v>POSTE DE MADERA TRATADA DE 12 mts. CL.5</v>
      </c>
      <c r="L2141" s="142">
        <f t="shared" si="83"/>
        <v>0.46</v>
      </c>
    </row>
    <row r="2142" spans="1:12" x14ac:dyDescent="0.25">
      <c r="A2142" s="53">
        <f>+'Info ELECTRONORTE'!A2110</f>
        <v>2106</v>
      </c>
      <c r="B2142" s="26" t="str">
        <f t="shared" si="84"/>
        <v>SICODI</v>
      </c>
      <c r="C2142" s="9" t="str">
        <f>+'Info ELECTRONORTE'!B2110</f>
        <v>CAJAMARCA</v>
      </c>
      <c r="D2142" s="9" t="str">
        <f>+'Info ELECTRONORTE'!C2110</f>
        <v>SANTA CRUZ DE SHUCCHUBAMBA - CUMBIL</v>
      </c>
      <c r="E2142" s="9" t="str">
        <f>+'Info ELECTRONORTE'!D2110</f>
        <v>CHOTA</v>
      </c>
      <c r="F2142" s="9" t="str">
        <f>+'Info ELECTRONORTE'!I2110</f>
        <v>Media Tension</v>
      </c>
      <c r="G2142" s="9">
        <f>+'Info ELECTRONORTE'!K2110</f>
        <v>12</v>
      </c>
      <c r="H2142" s="9" t="str">
        <f>+'Info ELECTRONORTE'!L2110</f>
        <v>Postes</v>
      </c>
      <c r="I2142" s="9" t="str">
        <f>+'Info ELECTRONORTE'!M2110</f>
        <v>Madera</v>
      </c>
      <c r="J2142" s="9" t="str">
        <f>+'Info ELECTRONORTE'!N2110</f>
        <v>PPM20</v>
      </c>
      <c r="K2142" s="9" t="str">
        <f>+IF(B2142="MOD INV_2018","Según corresponda",VLOOKUP(J2142,SICODI!$G$3:$K$2404,2,FALSE))</f>
        <v>POSTE DE MADERA TRATADA DE 12 mts. CL.5</v>
      </c>
      <c r="L2142" s="142">
        <f t="shared" si="83"/>
        <v>0.46</v>
      </c>
    </row>
    <row r="2143" spans="1:12" x14ac:dyDescent="0.25">
      <c r="A2143" s="53">
        <f>+'Info ELECTRONORTE'!A2111</f>
        <v>2107</v>
      </c>
      <c r="B2143" s="26" t="str">
        <f t="shared" si="84"/>
        <v>SICODI</v>
      </c>
      <c r="C2143" s="9" t="str">
        <f>+'Info ELECTRONORTE'!B2111</f>
        <v>CAJAMARCA</v>
      </c>
      <c r="D2143" s="9" t="str">
        <f>+'Info ELECTRONORTE'!C2111</f>
        <v>SANTA CRUZ DE SHUCCHUBAMBA - CUMBIL</v>
      </c>
      <c r="E2143" s="9" t="str">
        <f>+'Info ELECTRONORTE'!D2111</f>
        <v>CHOTA</v>
      </c>
      <c r="F2143" s="9" t="str">
        <f>+'Info ELECTRONORTE'!I2111</f>
        <v>Media Tension</v>
      </c>
      <c r="G2143" s="9">
        <f>+'Info ELECTRONORTE'!K2111</f>
        <v>12</v>
      </c>
      <c r="H2143" s="9" t="str">
        <f>+'Info ELECTRONORTE'!L2111</f>
        <v>Postes</v>
      </c>
      <c r="I2143" s="9" t="str">
        <f>+'Info ELECTRONORTE'!M2111</f>
        <v>Madera</v>
      </c>
      <c r="J2143" s="9" t="str">
        <f>+'Info ELECTRONORTE'!N2111</f>
        <v>PPM20</v>
      </c>
      <c r="K2143" s="9" t="str">
        <f>+IF(B2143="MOD INV_2018","Según corresponda",VLOOKUP(J2143,SICODI!$G$3:$K$2404,2,FALSE))</f>
        <v>POSTE DE MADERA TRATADA DE 12 mts. CL.5</v>
      </c>
      <c r="L2143" s="142">
        <f t="shared" si="83"/>
        <v>0.46</v>
      </c>
    </row>
    <row r="2144" spans="1:12" x14ac:dyDescent="0.25">
      <c r="A2144" s="53">
        <f>+'Info ELECTRONORTE'!A2112</f>
        <v>2108</v>
      </c>
      <c r="B2144" s="26" t="str">
        <f t="shared" si="84"/>
        <v>SICODI</v>
      </c>
      <c r="C2144" s="9" t="str">
        <f>+'Info ELECTRONORTE'!B2112</f>
        <v>CAJAMARCA</v>
      </c>
      <c r="D2144" s="9" t="str">
        <f>+'Info ELECTRONORTE'!C2112</f>
        <v>SANTA CRUZ DE SHUCCHUBAMBA - CUMBIL</v>
      </c>
      <c r="E2144" s="9" t="str">
        <f>+'Info ELECTRONORTE'!D2112</f>
        <v>CHOTA</v>
      </c>
      <c r="F2144" s="9" t="str">
        <f>+'Info ELECTRONORTE'!I2112</f>
        <v>Media Tension</v>
      </c>
      <c r="G2144" s="9">
        <f>+'Info ELECTRONORTE'!K2112</f>
        <v>12</v>
      </c>
      <c r="H2144" s="9" t="str">
        <f>+'Info ELECTRONORTE'!L2112</f>
        <v>Postes</v>
      </c>
      <c r="I2144" s="9" t="str">
        <f>+'Info ELECTRONORTE'!M2112</f>
        <v>Madera</v>
      </c>
      <c r="J2144" s="9" t="str">
        <f>+'Info ELECTRONORTE'!N2112</f>
        <v>PPM20</v>
      </c>
      <c r="K2144" s="9" t="str">
        <f>+IF(B2144="MOD INV_2018","Según corresponda",VLOOKUP(J2144,SICODI!$G$3:$K$2404,2,FALSE))</f>
        <v>POSTE DE MADERA TRATADA DE 12 mts. CL.5</v>
      </c>
      <c r="L2144" s="142">
        <f t="shared" si="83"/>
        <v>0.46</v>
      </c>
    </row>
    <row r="2145" spans="1:12" x14ac:dyDescent="0.25">
      <c r="A2145" s="53">
        <f>+'Info ELECTRONORTE'!A2113</f>
        <v>2109</v>
      </c>
      <c r="B2145" s="26" t="str">
        <f t="shared" si="84"/>
        <v>SICODI</v>
      </c>
      <c r="C2145" s="9" t="str">
        <f>+'Info ELECTRONORTE'!B2113</f>
        <v>CAJAMARCA</v>
      </c>
      <c r="D2145" s="9" t="str">
        <f>+'Info ELECTRONORTE'!C2113</f>
        <v>SANTA CRUZ DE SHUCCHUBAMBA - CUMBIL</v>
      </c>
      <c r="E2145" s="9" t="str">
        <f>+'Info ELECTRONORTE'!D2113</f>
        <v>CHOTA</v>
      </c>
      <c r="F2145" s="9" t="str">
        <f>+'Info ELECTRONORTE'!I2113</f>
        <v>Media Tension</v>
      </c>
      <c r="G2145" s="9">
        <f>+'Info ELECTRONORTE'!K2113</f>
        <v>12</v>
      </c>
      <c r="H2145" s="9" t="str">
        <f>+'Info ELECTRONORTE'!L2113</f>
        <v>Postes</v>
      </c>
      <c r="I2145" s="9" t="str">
        <f>+'Info ELECTRONORTE'!M2113</f>
        <v>Madera</v>
      </c>
      <c r="J2145" s="9" t="str">
        <f>+'Info ELECTRONORTE'!N2113</f>
        <v>PPM20</v>
      </c>
      <c r="K2145" s="9" t="str">
        <f>+IF(B2145="MOD INV_2018","Según corresponda",VLOOKUP(J2145,SICODI!$G$3:$K$2404,2,FALSE))</f>
        <v>POSTE DE MADERA TRATADA DE 12 mts. CL.5</v>
      </c>
      <c r="L2145" s="142">
        <f t="shared" si="83"/>
        <v>0.46</v>
      </c>
    </row>
    <row r="2146" spans="1:12" x14ac:dyDescent="0.25">
      <c r="A2146" s="53">
        <f>+'Info ELECTRONORTE'!A2114</f>
        <v>2110</v>
      </c>
      <c r="B2146" s="26" t="str">
        <f t="shared" si="84"/>
        <v>SICODI</v>
      </c>
      <c r="C2146" s="9" t="str">
        <f>+'Info ELECTRONORTE'!B2114</f>
        <v>CAJAMARCA</v>
      </c>
      <c r="D2146" s="9" t="str">
        <f>+'Info ELECTRONORTE'!C2114</f>
        <v>SANTA CRUZ DE SHUCCHUBAMBA - CUMBIL</v>
      </c>
      <c r="E2146" s="9" t="str">
        <f>+'Info ELECTRONORTE'!D2114</f>
        <v>CHOTA</v>
      </c>
      <c r="F2146" s="9" t="str">
        <f>+'Info ELECTRONORTE'!I2114</f>
        <v>Media Tension</v>
      </c>
      <c r="G2146" s="9">
        <f>+'Info ELECTRONORTE'!K2114</f>
        <v>12</v>
      </c>
      <c r="H2146" s="9" t="str">
        <f>+'Info ELECTRONORTE'!L2114</f>
        <v>Postes</v>
      </c>
      <c r="I2146" s="9" t="str">
        <f>+'Info ELECTRONORTE'!M2114</f>
        <v>Madera</v>
      </c>
      <c r="J2146" s="9" t="str">
        <f>+'Info ELECTRONORTE'!N2114</f>
        <v>PPM20</v>
      </c>
      <c r="K2146" s="9" t="str">
        <f>+IF(B2146="MOD INV_2018","Según corresponda",VLOOKUP(J2146,SICODI!$G$3:$K$2404,2,FALSE))</f>
        <v>POSTE DE MADERA TRATADA DE 12 mts. CL.5</v>
      </c>
      <c r="L2146" s="142">
        <f t="shared" si="83"/>
        <v>0.46</v>
      </c>
    </row>
    <row r="2147" spans="1:12" x14ac:dyDescent="0.25">
      <c r="A2147" s="53">
        <f>+'Info ELECTRONORTE'!A2115</f>
        <v>2111</v>
      </c>
      <c r="B2147" s="26" t="str">
        <f t="shared" si="84"/>
        <v>SICODI</v>
      </c>
      <c r="C2147" s="9" t="str">
        <f>+'Info ELECTRONORTE'!B2115</f>
        <v>CAJAMARCA</v>
      </c>
      <c r="D2147" s="9" t="str">
        <f>+'Info ELECTRONORTE'!C2115</f>
        <v>SANTA CRUZ DE SHUCCHUBAMBA - CUMBIL</v>
      </c>
      <c r="E2147" s="9" t="str">
        <f>+'Info ELECTRONORTE'!D2115</f>
        <v>CHOTA</v>
      </c>
      <c r="F2147" s="9" t="str">
        <f>+'Info ELECTRONORTE'!I2115</f>
        <v>Media Tension</v>
      </c>
      <c r="G2147" s="9">
        <f>+'Info ELECTRONORTE'!K2115</f>
        <v>12</v>
      </c>
      <c r="H2147" s="9" t="str">
        <f>+'Info ELECTRONORTE'!L2115</f>
        <v>Postes</v>
      </c>
      <c r="I2147" s="9" t="str">
        <f>+'Info ELECTRONORTE'!M2115</f>
        <v>Madera</v>
      </c>
      <c r="J2147" s="9" t="str">
        <f>+'Info ELECTRONORTE'!N2115</f>
        <v>PPM20</v>
      </c>
      <c r="K2147" s="9" t="str">
        <f>+IF(B2147="MOD INV_2018","Según corresponda",VLOOKUP(J2147,SICODI!$G$3:$K$2404,2,FALSE))</f>
        <v>POSTE DE MADERA TRATADA DE 12 mts. CL.5</v>
      </c>
      <c r="L2147" s="142">
        <f t="shared" si="83"/>
        <v>0.46</v>
      </c>
    </row>
    <row r="2148" spans="1:12" x14ac:dyDescent="0.25">
      <c r="A2148" s="53">
        <f>+'Info ELECTRONORTE'!A2116</f>
        <v>2112</v>
      </c>
      <c r="B2148" s="26" t="str">
        <f t="shared" si="84"/>
        <v>SICODI</v>
      </c>
      <c r="C2148" s="9" t="str">
        <f>+'Info ELECTRONORTE'!B2116</f>
        <v>CAJAMARCA</v>
      </c>
      <c r="D2148" s="9" t="str">
        <f>+'Info ELECTRONORTE'!C2116</f>
        <v>SANTA CRUZ DE SHUCCHUBAMBA - CUMBIL</v>
      </c>
      <c r="E2148" s="9" t="str">
        <f>+'Info ELECTRONORTE'!D2116</f>
        <v>CHOTA</v>
      </c>
      <c r="F2148" s="9" t="str">
        <f>+'Info ELECTRONORTE'!I2116</f>
        <v>Media Tension</v>
      </c>
      <c r="G2148" s="9">
        <f>+'Info ELECTRONORTE'!K2116</f>
        <v>12</v>
      </c>
      <c r="H2148" s="9" t="str">
        <f>+'Info ELECTRONORTE'!L2116</f>
        <v>Postes</v>
      </c>
      <c r="I2148" s="9" t="str">
        <f>+'Info ELECTRONORTE'!M2116</f>
        <v>Madera</v>
      </c>
      <c r="J2148" s="9" t="str">
        <f>+'Info ELECTRONORTE'!N2116</f>
        <v>PPM20</v>
      </c>
      <c r="K2148" s="9" t="str">
        <f>+IF(B2148="MOD INV_2018","Según corresponda",VLOOKUP(J2148,SICODI!$G$3:$K$2404,2,FALSE))</f>
        <v>POSTE DE MADERA TRATADA DE 12 mts. CL.5</v>
      </c>
      <c r="L2148" s="142">
        <f t="shared" si="83"/>
        <v>0.46</v>
      </c>
    </row>
    <row r="2149" spans="1:12" x14ac:dyDescent="0.25">
      <c r="A2149" s="53">
        <f>+'Info ELECTRONORTE'!A2117</f>
        <v>2113</v>
      </c>
      <c r="B2149" s="26" t="str">
        <f t="shared" si="84"/>
        <v>SICODI</v>
      </c>
      <c r="C2149" s="9" t="str">
        <f>+'Info ELECTRONORTE'!B2117</f>
        <v>CAJAMARCA</v>
      </c>
      <c r="D2149" s="9" t="str">
        <f>+'Info ELECTRONORTE'!C2117</f>
        <v>SANTA CRUZ DE SHUCCHUBAMBA - CUMBIL</v>
      </c>
      <c r="E2149" s="9" t="str">
        <f>+'Info ELECTRONORTE'!D2117</f>
        <v>CHOTA</v>
      </c>
      <c r="F2149" s="9" t="str">
        <f>+'Info ELECTRONORTE'!I2117</f>
        <v>Media Tension</v>
      </c>
      <c r="G2149" s="9">
        <f>+'Info ELECTRONORTE'!K2117</f>
        <v>12</v>
      </c>
      <c r="H2149" s="9" t="str">
        <f>+'Info ELECTRONORTE'!L2117</f>
        <v>Postes</v>
      </c>
      <c r="I2149" s="9" t="str">
        <f>+'Info ELECTRONORTE'!M2117</f>
        <v>Madera</v>
      </c>
      <c r="J2149" s="9" t="str">
        <f>+'Info ELECTRONORTE'!N2117</f>
        <v>PPM20</v>
      </c>
      <c r="K2149" s="9" t="str">
        <f>+IF(B2149="MOD INV_2018","Según corresponda",VLOOKUP(J2149,SICODI!$G$3:$K$2404,2,FALSE))</f>
        <v>POSTE DE MADERA TRATADA DE 12 mts. CL.5</v>
      </c>
      <c r="L2149" s="142">
        <f t="shared" ref="L2149:L2212" si="85">+IF(K2149="Según corresponda","Según corresponda",VLOOKUP(K2149,$O$37:$P$49,2,FALSE))</f>
        <v>0.46</v>
      </c>
    </row>
    <row r="2150" spans="1:12" x14ac:dyDescent="0.25">
      <c r="A2150" s="53">
        <f>+'Info ELECTRONORTE'!A2118</f>
        <v>2114</v>
      </c>
      <c r="B2150" s="26" t="str">
        <f t="shared" ref="B2150:B2213" si="86">+IF(ISERROR(INDEX($B$8:$B$31,MATCH(J2150,$J$8:$J$31,0)))=TRUE,"MOD INV_2018",INDEX($B$8:$B$31,MATCH(J2150,$J$8:$J$31,0)))</f>
        <v>SICODI</v>
      </c>
      <c r="C2150" s="9" t="str">
        <f>+'Info ELECTRONORTE'!B2118</f>
        <v>CAJAMARCA</v>
      </c>
      <c r="D2150" s="9" t="str">
        <f>+'Info ELECTRONORTE'!C2118</f>
        <v>SANTA CRUZ DE SHUCCHUBAMBA - CUMBIL</v>
      </c>
      <c r="E2150" s="9" t="str">
        <f>+'Info ELECTRONORTE'!D2118</f>
        <v>CHOTA</v>
      </c>
      <c r="F2150" s="9" t="str">
        <f>+'Info ELECTRONORTE'!I2118</f>
        <v>Media Tension</v>
      </c>
      <c r="G2150" s="9">
        <f>+'Info ELECTRONORTE'!K2118</f>
        <v>12</v>
      </c>
      <c r="H2150" s="9" t="str">
        <f>+'Info ELECTRONORTE'!L2118</f>
        <v>Postes</v>
      </c>
      <c r="I2150" s="9" t="str">
        <f>+'Info ELECTRONORTE'!M2118</f>
        <v>Madera</v>
      </c>
      <c r="J2150" s="9" t="str">
        <f>+'Info ELECTRONORTE'!N2118</f>
        <v>PPM20</v>
      </c>
      <c r="K2150" s="9" t="str">
        <f>+IF(B2150="MOD INV_2018","Según corresponda",VLOOKUP(J2150,SICODI!$G$3:$K$2404,2,FALSE))</f>
        <v>POSTE DE MADERA TRATADA DE 12 mts. CL.5</v>
      </c>
      <c r="L2150" s="142">
        <f t="shared" si="85"/>
        <v>0.46</v>
      </c>
    </row>
    <row r="2151" spans="1:12" x14ac:dyDescent="0.25">
      <c r="A2151" s="53">
        <f>+'Info ELECTRONORTE'!A2119</f>
        <v>2115</v>
      </c>
      <c r="B2151" s="26" t="str">
        <f t="shared" si="86"/>
        <v>SICODI</v>
      </c>
      <c r="C2151" s="9" t="str">
        <f>+'Info ELECTRONORTE'!B2119</f>
        <v>CAJAMARCA</v>
      </c>
      <c r="D2151" s="9" t="str">
        <f>+'Info ELECTRONORTE'!C2119</f>
        <v>SANTA CRUZ DE SHUCCHUBAMBA - CUMBIL</v>
      </c>
      <c r="E2151" s="9" t="str">
        <f>+'Info ELECTRONORTE'!D2119</f>
        <v>CHOTA</v>
      </c>
      <c r="F2151" s="9" t="str">
        <f>+'Info ELECTRONORTE'!I2119</f>
        <v>Media Tension</v>
      </c>
      <c r="G2151" s="9">
        <f>+'Info ELECTRONORTE'!K2119</f>
        <v>12</v>
      </c>
      <c r="H2151" s="9" t="str">
        <f>+'Info ELECTRONORTE'!L2119</f>
        <v>Postes</v>
      </c>
      <c r="I2151" s="9" t="str">
        <f>+'Info ELECTRONORTE'!M2119</f>
        <v>Madera</v>
      </c>
      <c r="J2151" s="9" t="str">
        <f>+'Info ELECTRONORTE'!N2119</f>
        <v>PPM20</v>
      </c>
      <c r="K2151" s="9" t="str">
        <f>+IF(B2151="MOD INV_2018","Según corresponda",VLOOKUP(J2151,SICODI!$G$3:$K$2404,2,FALSE))</f>
        <v>POSTE DE MADERA TRATADA DE 12 mts. CL.5</v>
      </c>
      <c r="L2151" s="142">
        <f t="shared" si="85"/>
        <v>0.46</v>
      </c>
    </row>
    <row r="2152" spans="1:12" x14ac:dyDescent="0.25">
      <c r="A2152" s="53">
        <f>+'Info ELECTRONORTE'!A2120</f>
        <v>2116</v>
      </c>
      <c r="B2152" s="26" t="str">
        <f t="shared" si="86"/>
        <v>SICODI</v>
      </c>
      <c r="C2152" s="9" t="str">
        <f>+'Info ELECTRONORTE'!B2120</f>
        <v>CAJAMARCA</v>
      </c>
      <c r="D2152" s="9" t="str">
        <f>+'Info ELECTRONORTE'!C2120</f>
        <v>SANTA CRUZ DE SHUCCHUBAMBA - CUMBIL</v>
      </c>
      <c r="E2152" s="9" t="str">
        <f>+'Info ELECTRONORTE'!D2120</f>
        <v>CHOTA</v>
      </c>
      <c r="F2152" s="9" t="str">
        <f>+'Info ELECTRONORTE'!I2120</f>
        <v>Media Tension</v>
      </c>
      <c r="G2152" s="9">
        <f>+'Info ELECTRONORTE'!K2120</f>
        <v>12</v>
      </c>
      <c r="H2152" s="9" t="str">
        <f>+'Info ELECTRONORTE'!L2120</f>
        <v>Postes</v>
      </c>
      <c r="I2152" s="9" t="str">
        <f>+'Info ELECTRONORTE'!M2120</f>
        <v>Madera</v>
      </c>
      <c r="J2152" s="9" t="str">
        <f>+'Info ELECTRONORTE'!N2120</f>
        <v>PPM20</v>
      </c>
      <c r="K2152" s="9" t="str">
        <f>+IF(B2152="MOD INV_2018","Según corresponda",VLOOKUP(J2152,SICODI!$G$3:$K$2404,2,FALSE))</f>
        <v>POSTE DE MADERA TRATADA DE 12 mts. CL.5</v>
      </c>
      <c r="L2152" s="142">
        <f t="shared" si="85"/>
        <v>0.46</v>
      </c>
    </row>
    <row r="2153" spans="1:12" x14ac:dyDescent="0.25">
      <c r="A2153" s="53">
        <f>+'Info ELECTRONORTE'!A2121</f>
        <v>2117</v>
      </c>
      <c r="B2153" s="26" t="str">
        <f t="shared" si="86"/>
        <v>SICODI</v>
      </c>
      <c r="C2153" s="9" t="str">
        <f>+'Info ELECTRONORTE'!B2121</f>
        <v>CAJAMARCA</v>
      </c>
      <c r="D2153" s="9" t="str">
        <f>+'Info ELECTRONORTE'!C2121</f>
        <v>SANTA CRUZ DE SHUCCHUBAMBA - CUMBIL</v>
      </c>
      <c r="E2153" s="9" t="str">
        <f>+'Info ELECTRONORTE'!D2121</f>
        <v>CHOTA</v>
      </c>
      <c r="F2153" s="9" t="str">
        <f>+'Info ELECTRONORTE'!I2121</f>
        <v>Media Tension</v>
      </c>
      <c r="G2153" s="9">
        <f>+'Info ELECTRONORTE'!K2121</f>
        <v>12</v>
      </c>
      <c r="H2153" s="9" t="str">
        <f>+'Info ELECTRONORTE'!L2121</f>
        <v>Postes</v>
      </c>
      <c r="I2153" s="9" t="str">
        <f>+'Info ELECTRONORTE'!M2121</f>
        <v>Madera</v>
      </c>
      <c r="J2153" s="9" t="str">
        <f>+'Info ELECTRONORTE'!N2121</f>
        <v>PPM20</v>
      </c>
      <c r="K2153" s="9" t="str">
        <f>+IF(B2153="MOD INV_2018","Según corresponda",VLOOKUP(J2153,SICODI!$G$3:$K$2404,2,FALSE))</f>
        <v>POSTE DE MADERA TRATADA DE 12 mts. CL.5</v>
      </c>
      <c r="L2153" s="142">
        <f t="shared" si="85"/>
        <v>0.46</v>
      </c>
    </row>
    <row r="2154" spans="1:12" x14ac:dyDescent="0.25">
      <c r="A2154" s="53">
        <f>+'Info ELECTRONORTE'!A2122</f>
        <v>2118</v>
      </c>
      <c r="B2154" s="26" t="str">
        <f t="shared" si="86"/>
        <v>SICODI</v>
      </c>
      <c r="C2154" s="9" t="str">
        <f>+'Info ELECTRONORTE'!B2122</f>
        <v>CAJAMARCA</v>
      </c>
      <c r="D2154" s="9" t="str">
        <f>+'Info ELECTRONORTE'!C2122</f>
        <v>SANTA CRUZ DE SHUCCHUBAMBA - CUMBIL</v>
      </c>
      <c r="E2154" s="9" t="str">
        <f>+'Info ELECTRONORTE'!D2122</f>
        <v>CHOTA</v>
      </c>
      <c r="F2154" s="9" t="str">
        <f>+'Info ELECTRONORTE'!I2122</f>
        <v>Media Tension</v>
      </c>
      <c r="G2154" s="9">
        <f>+'Info ELECTRONORTE'!K2122</f>
        <v>12</v>
      </c>
      <c r="H2154" s="9" t="str">
        <f>+'Info ELECTRONORTE'!L2122</f>
        <v>Postes</v>
      </c>
      <c r="I2154" s="9" t="str">
        <f>+'Info ELECTRONORTE'!M2122</f>
        <v>Madera</v>
      </c>
      <c r="J2154" s="9" t="str">
        <f>+'Info ELECTRONORTE'!N2122</f>
        <v>PPM20</v>
      </c>
      <c r="K2154" s="9" t="str">
        <f>+IF(B2154="MOD INV_2018","Según corresponda",VLOOKUP(J2154,SICODI!$G$3:$K$2404,2,FALSE))</f>
        <v>POSTE DE MADERA TRATADA DE 12 mts. CL.5</v>
      </c>
      <c r="L2154" s="142">
        <f t="shared" si="85"/>
        <v>0.46</v>
      </c>
    </row>
    <row r="2155" spans="1:12" x14ac:dyDescent="0.25">
      <c r="A2155" s="53">
        <f>+'Info ELECTRONORTE'!A2123</f>
        <v>2119</v>
      </c>
      <c r="B2155" s="26" t="str">
        <f t="shared" si="86"/>
        <v>SICODI</v>
      </c>
      <c r="C2155" s="9" t="str">
        <f>+'Info ELECTRONORTE'!B2123</f>
        <v>CAJAMARCA</v>
      </c>
      <c r="D2155" s="9" t="str">
        <f>+'Info ELECTRONORTE'!C2123</f>
        <v>SANTA CRUZ DE SHUCCHUBAMBA - CUMBIL</v>
      </c>
      <c r="E2155" s="9" t="str">
        <f>+'Info ELECTRONORTE'!D2123</f>
        <v>CHOTA</v>
      </c>
      <c r="F2155" s="9" t="str">
        <f>+'Info ELECTRONORTE'!I2123</f>
        <v>Media Tension</v>
      </c>
      <c r="G2155" s="9">
        <f>+'Info ELECTRONORTE'!K2123</f>
        <v>12</v>
      </c>
      <c r="H2155" s="9" t="str">
        <f>+'Info ELECTRONORTE'!L2123</f>
        <v>Postes</v>
      </c>
      <c r="I2155" s="9" t="str">
        <f>+'Info ELECTRONORTE'!M2123</f>
        <v>Madera</v>
      </c>
      <c r="J2155" s="9" t="str">
        <f>+'Info ELECTRONORTE'!N2123</f>
        <v>PPM20</v>
      </c>
      <c r="K2155" s="9" t="str">
        <f>+IF(B2155="MOD INV_2018","Según corresponda",VLOOKUP(J2155,SICODI!$G$3:$K$2404,2,FALSE))</f>
        <v>POSTE DE MADERA TRATADA DE 12 mts. CL.5</v>
      </c>
      <c r="L2155" s="142">
        <f t="shared" si="85"/>
        <v>0.46</v>
      </c>
    </row>
    <row r="2156" spans="1:12" x14ac:dyDescent="0.25">
      <c r="A2156" s="53">
        <f>+'Info ELECTRONORTE'!A2124</f>
        <v>2120</v>
      </c>
      <c r="B2156" s="26" t="str">
        <f t="shared" si="86"/>
        <v>SICODI</v>
      </c>
      <c r="C2156" s="9" t="str">
        <f>+'Info ELECTRONORTE'!B2124</f>
        <v>CAJAMARCA</v>
      </c>
      <c r="D2156" s="9" t="str">
        <f>+'Info ELECTRONORTE'!C2124</f>
        <v>SANTA CRUZ DE SHUCCHUBAMBA - CUMBIL</v>
      </c>
      <c r="E2156" s="9" t="str">
        <f>+'Info ELECTRONORTE'!D2124</f>
        <v>CHOTA</v>
      </c>
      <c r="F2156" s="9" t="str">
        <f>+'Info ELECTRONORTE'!I2124</f>
        <v>Media Tension</v>
      </c>
      <c r="G2156" s="9">
        <f>+'Info ELECTRONORTE'!K2124</f>
        <v>12</v>
      </c>
      <c r="H2156" s="9" t="str">
        <f>+'Info ELECTRONORTE'!L2124</f>
        <v>Postes</v>
      </c>
      <c r="I2156" s="9" t="str">
        <f>+'Info ELECTRONORTE'!M2124</f>
        <v>Madera</v>
      </c>
      <c r="J2156" s="9" t="str">
        <f>+'Info ELECTRONORTE'!N2124</f>
        <v>PPM20</v>
      </c>
      <c r="K2156" s="9" t="str">
        <f>+IF(B2156="MOD INV_2018","Según corresponda",VLOOKUP(J2156,SICODI!$G$3:$K$2404,2,FALSE))</f>
        <v>POSTE DE MADERA TRATADA DE 12 mts. CL.5</v>
      </c>
      <c r="L2156" s="142">
        <f t="shared" si="85"/>
        <v>0.46</v>
      </c>
    </row>
    <row r="2157" spans="1:12" x14ac:dyDescent="0.25">
      <c r="A2157" s="53">
        <f>+'Info ELECTRONORTE'!A2125</f>
        <v>2121</v>
      </c>
      <c r="B2157" s="26" t="str">
        <f t="shared" si="86"/>
        <v>SICODI</v>
      </c>
      <c r="C2157" s="9" t="str">
        <f>+'Info ELECTRONORTE'!B2125</f>
        <v>CAJAMARCA</v>
      </c>
      <c r="D2157" s="9" t="str">
        <f>+'Info ELECTRONORTE'!C2125</f>
        <v>SANTA CRUZ DE SHUCCHUBAMBA - CUMBIL</v>
      </c>
      <c r="E2157" s="9" t="str">
        <f>+'Info ELECTRONORTE'!D2125</f>
        <v>CHOTA</v>
      </c>
      <c r="F2157" s="9" t="str">
        <f>+'Info ELECTRONORTE'!I2125</f>
        <v>Media Tension</v>
      </c>
      <c r="G2157" s="9">
        <f>+'Info ELECTRONORTE'!K2125</f>
        <v>12</v>
      </c>
      <c r="H2157" s="9" t="str">
        <f>+'Info ELECTRONORTE'!L2125</f>
        <v>Postes</v>
      </c>
      <c r="I2157" s="9" t="str">
        <f>+'Info ELECTRONORTE'!M2125</f>
        <v>Madera</v>
      </c>
      <c r="J2157" s="9" t="str">
        <f>+'Info ELECTRONORTE'!N2125</f>
        <v>PPM20</v>
      </c>
      <c r="K2157" s="9" t="str">
        <f>+IF(B2157="MOD INV_2018","Según corresponda",VLOOKUP(J2157,SICODI!$G$3:$K$2404,2,FALSE))</f>
        <v>POSTE DE MADERA TRATADA DE 12 mts. CL.5</v>
      </c>
      <c r="L2157" s="142">
        <f t="shared" si="85"/>
        <v>0.46</v>
      </c>
    </row>
    <row r="2158" spans="1:12" x14ac:dyDescent="0.25">
      <c r="A2158" s="53">
        <f>+'Info ELECTRONORTE'!A2126</f>
        <v>2122</v>
      </c>
      <c r="B2158" s="26" t="str">
        <f t="shared" si="86"/>
        <v>SICODI</v>
      </c>
      <c r="C2158" s="9" t="str">
        <f>+'Info ELECTRONORTE'!B2126</f>
        <v>CAJAMARCA</v>
      </c>
      <c r="D2158" s="9" t="str">
        <f>+'Info ELECTRONORTE'!C2126</f>
        <v>SANTA CRUZ DE SHUCCHUBAMBA - CUMBIL</v>
      </c>
      <c r="E2158" s="9" t="str">
        <f>+'Info ELECTRONORTE'!D2126</f>
        <v>CHOTA</v>
      </c>
      <c r="F2158" s="9" t="str">
        <f>+'Info ELECTRONORTE'!I2126</f>
        <v>Media Tension</v>
      </c>
      <c r="G2158" s="9">
        <f>+'Info ELECTRONORTE'!K2126</f>
        <v>12</v>
      </c>
      <c r="H2158" s="9" t="str">
        <f>+'Info ELECTRONORTE'!L2126</f>
        <v>Postes</v>
      </c>
      <c r="I2158" s="9" t="str">
        <f>+'Info ELECTRONORTE'!M2126</f>
        <v>Madera</v>
      </c>
      <c r="J2158" s="9" t="str">
        <f>+'Info ELECTRONORTE'!N2126</f>
        <v>PPM20</v>
      </c>
      <c r="K2158" s="9" t="str">
        <f>+IF(B2158="MOD INV_2018","Según corresponda",VLOOKUP(J2158,SICODI!$G$3:$K$2404,2,FALSE))</f>
        <v>POSTE DE MADERA TRATADA DE 12 mts. CL.5</v>
      </c>
      <c r="L2158" s="142">
        <f t="shared" si="85"/>
        <v>0.46</v>
      </c>
    </row>
    <row r="2159" spans="1:12" x14ac:dyDescent="0.25">
      <c r="A2159" s="53">
        <f>+'Info ELECTRONORTE'!A2127</f>
        <v>2123</v>
      </c>
      <c r="B2159" s="26" t="str">
        <f t="shared" si="86"/>
        <v>SICODI</v>
      </c>
      <c r="C2159" s="9" t="str">
        <f>+'Info ELECTRONORTE'!B2127</f>
        <v>CAJAMARCA</v>
      </c>
      <c r="D2159" s="9" t="str">
        <f>+'Info ELECTRONORTE'!C2127</f>
        <v>SANTA CRUZ DE SHUCCHUBAMBA - CUMBIL</v>
      </c>
      <c r="E2159" s="9" t="str">
        <f>+'Info ELECTRONORTE'!D2127</f>
        <v>CHOTA</v>
      </c>
      <c r="F2159" s="9" t="str">
        <f>+'Info ELECTRONORTE'!I2127</f>
        <v>Media Tension</v>
      </c>
      <c r="G2159" s="9">
        <f>+'Info ELECTRONORTE'!K2127</f>
        <v>12</v>
      </c>
      <c r="H2159" s="9" t="str">
        <f>+'Info ELECTRONORTE'!L2127</f>
        <v>Postes</v>
      </c>
      <c r="I2159" s="9" t="str">
        <f>+'Info ELECTRONORTE'!M2127</f>
        <v>Madera</v>
      </c>
      <c r="J2159" s="9" t="str">
        <f>+'Info ELECTRONORTE'!N2127</f>
        <v>PPM20</v>
      </c>
      <c r="K2159" s="9" t="str">
        <f>+IF(B2159="MOD INV_2018","Según corresponda",VLOOKUP(J2159,SICODI!$G$3:$K$2404,2,FALSE))</f>
        <v>POSTE DE MADERA TRATADA DE 12 mts. CL.5</v>
      </c>
      <c r="L2159" s="142">
        <f t="shared" si="85"/>
        <v>0.46</v>
      </c>
    </row>
    <row r="2160" spans="1:12" x14ac:dyDescent="0.25">
      <c r="A2160" s="53">
        <f>+'Info ELECTRONORTE'!A2128</f>
        <v>2124</v>
      </c>
      <c r="B2160" s="26" t="str">
        <f t="shared" si="86"/>
        <v>SICODI</v>
      </c>
      <c r="C2160" s="9" t="str">
        <f>+'Info ELECTRONORTE'!B2128</f>
        <v>CAJAMARCA</v>
      </c>
      <c r="D2160" s="9" t="str">
        <f>+'Info ELECTRONORTE'!C2128</f>
        <v>SANTA CRUZ DE SHUCCHUBAMBA - CUMBIL</v>
      </c>
      <c r="E2160" s="9" t="str">
        <f>+'Info ELECTRONORTE'!D2128</f>
        <v>CHOTA</v>
      </c>
      <c r="F2160" s="9" t="str">
        <f>+'Info ELECTRONORTE'!I2128</f>
        <v>Media Tension</v>
      </c>
      <c r="G2160" s="9">
        <f>+'Info ELECTRONORTE'!K2128</f>
        <v>12</v>
      </c>
      <c r="H2160" s="9" t="str">
        <f>+'Info ELECTRONORTE'!L2128</f>
        <v>Postes</v>
      </c>
      <c r="I2160" s="9" t="str">
        <f>+'Info ELECTRONORTE'!M2128</f>
        <v>Madera</v>
      </c>
      <c r="J2160" s="9" t="str">
        <f>+'Info ELECTRONORTE'!N2128</f>
        <v>PPM20</v>
      </c>
      <c r="K2160" s="9" t="str">
        <f>+IF(B2160="MOD INV_2018","Según corresponda",VLOOKUP(J2160,SICODI!$G$3:$K$2404,2,FALSE))</f>
        <v>POSTE DE MADERA TRATADA DE 12 mts. CL.5</v>
      </c>
      <c r="L2160" s="142">
        <f t="shared" si="85"/>
        <v>0.46</v>
      </c>
    </row>
    <row r="2161" spans="1:12" x14ac:dyDescent="0.25">
      <c r="A2161" s="53">
        <f>+'Info ELECTRONORTE'!A2129</f>
        <v>2125</v>
      </c>
      <c r="B2161" s="26" t="str">
        <f t="shared" si="86"/>
        <v>SICODI</v>
      </c>
      <c r="C2161" s="9" t="str">
        <f>+'Info ELECTRONORTE'!B2129</f>
        <v>CAJAMARCA</v>
      </c>
      <c r="D2161" s="9" t="str">
        <f>+'Info ELECTRONORTE'!C2129</f>
        <v>SANTA CRUZ DE SHUCCHUBAMBA - CUMBIL</v>
      </c>
      <c r="E2161" s="9" t="str">
        <f>+'Info ELECTRONORTE'!D2129</f>
        <v>CHOTA</v>
      </c>
      <c r="F2161" s="9" t="str">
        <f>+'Info ELECTRONORTE'!I2129</f>
        <v>Media Tension</v>
      </c>
      <c r="G2161" s="9">
        <f>+'Info ELECTRONORTE'!K2129</f>
        <v>12</v>
      </c>
      <c r="H2161" s="9" t="str">
        <f>+'Info ELECTRONORTE'!L2129</f>
        <v>Postes</v>
      </c>
      <c r="I2161" s="9" t="str">
        <f>+'Info ELECTRONORTE'!M2129</f>
        <v>Madera</v>
      </c>
      <c r="J2161" s="9" t="str">
        <f>+'Info ELECTRONORTE'!N2129</f>
        <v>PPM20</v>
      </c>
      <c r="K2161" s="9" t="str">
        <f>+IF(B2161="MOD INV_2018","Según corresponda",VLOOKUP(J2161,SICODI!$G$3:$K$2404,2,FALSE))</f>
        <v>POSTE DE MADERA TRATADA DE 12 mts. CL.5</v>
      </c>
      <c r="L2161" s="142">
        <f t="shared" si="85"/>
        <v>0.46</v>
      </c>
    </row>
    <row r="2162" spans="1:12" x14ac:dyDescent="0.25">
      <c r="A2162" s="53">
        <f>+'Info ELECTRONORTE'!A2130</f>
        <v>2126</v>
      </c>
      <c r="B2162" s="26" t="str">
        <f t="shared" si="86"/>
        <v>SICODI</v>
      </c>
      <c r="C2162" s="9" t="str">
        <f>+'Info ELECTRONORTE'!B2130</f>
        <v>CAJAMARCA</v>
      </c>
      <c r="D2162" s="9" t="str">
        <f>+'Info ELECTRONORTE'!C2130</f>
        <v>SANTA CRUZ DE SHUCCHUBAMBA - CUMBIL</v>
      </c>
      <c r="E2162" s="9" t="str">
        <f>+'Info ELECTRONORTE'!D2130</f>
        <v>CHOTA</v>
      </c>
      <c r="F2162" s="9" t="str">
        <f>+'Info ELECTRONORTE'!I2130</f>
        <v>Media Tension</v>
      </c>
      <c r="G2162" s="9">
        <f>+'Info ELECTRONORTE'!K2130</f>
        <v>12</v>
      </c>
      <c r="H2162" s="9" t="str">
        <f>+'Info ELECTRONORTE'!L2130</f>
        <v>Postes</v>
      </c>
      <c r="I2162" s="9" t="str">
        <f>+'Info ELECTRONORTE'!M2130</f>
        <v>Madera</v>
      </c>
      <c r="J2162" s="9" t="str">
        <f>+'Info ELECTRONORTE'!N2130</f>
        <v>PPM20</v>
      </c>
      <c r="K2162" s="9" t="str">
        <f>+IF(B2162="MOD INV_2018","Según corresponda",VLOOKUP(J2162,SICODI!$G$3:$K$2404,2,FALSE))</f>
        <v>POSTE DE MADERA TRATADA DE 12 mts. CL.5</v>
      </c>
      <c r="L2162" s="142">
        <f t="shared" si="85"/>
        <v>0.46</v>
      </c>
    </row>
    <row r="2163" spans="1:12" x14ac:dyDescent="0.25">
      <c r="A2163" s="53">
        <f>+'Info ELECTRONORTE'!A2131</f>
        <v>2127</v>
      </c>
      <c r="B2163" s="26" t="str">
        <f t="shared" si="86"/>
        <v>SICODI</v>
      </c>
      <c r="C2163" s="9" t="str">
        <f>+'Info ELECTRONORTE'!B2131</f>
        <v>CAJAMARCA</v>
      </c>
      <c r="D2163" s="9" t="str">
        <f>+'Info ELECTRONORTE'!C2131</f>
        <v>SANTA CRUZ DE SHUCCHUBAMBA - CUMBIL</v>
      </c>
      <c r="E2163" s="9" t="str">
        <f>+'Info ELECTRONORTE'!D2131</f>
        <v>CHOTA</v>
      </c>
      <c r="F2163" s="9" t="str">
        <f>+'Info ELECTRONORTE'!I2131</f>
        <v>Media Tension</v>
      </c>
      <c r="G2163" s="9">
        <f>+'Info ELECTRONORTE'!K2131</f>
        <v>12</v>
      </c>
      <c r="H2163" s="9" t="str">
        <f>+'Info ELECTRONORTE'!L2131</f>
        <v>Postes</v>
      </c>
      <c r="I2163" s="9" t="str">
        <f>+'Info ELECTRONORTE'!M2131</f>
        <v>Madera</v>
      </c>
      <c r="J2163" s="9" t="str">
        <f>+'Info ELECTRONORTE'!N2131</f>
        <v>PPM20</v>
      </c>
      <c r="K2163" s="9" t="str">
        <f>+IF(B2163="MOD INV_2018","Según corresponda",VLOOKUP(J2163,SICODI!$G$3:$K$2404,2,FALSE))</f>
        <v>POSTE DE MADERA TRATADA DE 12 mts. CL.5</v>
      </c>
      <c r="L2163" s="142">
        <f t="shared" si="85"/>
        <v>0.46</v>
      </c>
    </row>
    <row r="2164" spans="1:12" x14ac:dyDescent="0.25">
      <c r="A2164" s="53">
        <f>+'Info ELECTRONORTE'!A2132</f>
        <v>2128</v>
      </c>
      <c r="B2164" s="26" t="str">
        <f t="shared" si="86"/>
        <v>SICODI</v>
      </c>
      <c r="C2164" s="9" t="str">
        <f>+'Info ELECTRONORTE'!B2132</f>
        <v>CAJAMARCA</v>
      </c>
      <c r="D2164" s="9" t="str">
        <f>+'Info ELECTRONORTE'!C2132</f>
        <v>SANTA CRUZ DE SHUCCHUBAMBA - CUMBIL</v>
      </c>
      <c r="E2164" s="9" t="str">
        <f>+'Info ELECTRONORTE'!D2132</f>
        <v>CHOTA</v>
      </c>
      <c r="F2164" s="9" t="str">
        <f>+'Info ELECTRONORTE'!I2132</f>
        <v>Media Tension</v>
      </c>
      <c r="G2164" s="9">
        <f>+'Info ELECTRONORTE'!K2132</f>
        <v>12</v>
      </c>
      <c r="H2164" s="9" t="str">
        <f>+'Info ELECTRONORTE'!L2132</f>
        <v>Postes</v>
      </c>
      <c r="I2164" s="9" t="str">
        <f>+'Info ELECTRONORTE'!M2132</f>
        <v>Madera</v>
      </c>
      <c r="J2164" s="9" t="str">
        <f>+'Info ELECTRONORTE'!N2132</f>
        <v>PPM20</v>
      </c>
      <c r="K2164" s="9" t="str">
        <f>+IF(B2164="MOD INV_2018","Según corresponda",VLOOKUP(J2164,SICODI!$G$3:$K$2404,2,FALSE))</f>
        <v>POSTE DE MADERA TRATADA DE 12 mts. CL.5</v>
      </c>
      <c r="L2164" s="142">
        <f t="shared" si="85"/>
        <v>0.46</v>
      </c>
    </row>
    <row r="2165" spans="1:12" x14ac:dyDescent="0.25">
      <c r="A2165" s="53">
        <f>+'Info ELECTRONORTE'!A2133</f>
        <v>2129</v>
      </c>
      <c r="B2165" s="26" t="str">
        <f t="shared" si="86"/>
        <v>SICODI</v>
      </c>
      <c r="C2165" s="9" t="str">
        <f>+'Info ELECTRONORTE'!B2133</f>
        <v>CAJAMARCA</v>
      </c>
      <c r="D2165" s="9" t="str">
        <f>+'Info ELECTRONORTE'!C2133</f>
        <v>SANTA CRUZ DE SHUCCHUBAMBA - CUMBIL</v>
      </c>
      <c r="E2165" s="9" t="str">
        <f>+'Info ELECTRONORTE'!D2133</f>
        <v>CHOTA</v>
      </c>
      <c r="F2165" s="9" t="str">
        <f>+'Info ELECTRONORTE'!I2133</f>
        <v>Media Tension</v>
      </c>
      <c r="G2165" s="9">
        <f>+'Info ELECTRONORTE'!K2133</f>
        <v>12</v>
      </c>
      <c r="H2165" s="9" t="str">
        <f>+'Info ELECTRONORTE'!L2133</f>
        <v>Postes</v>
      </c>
      <c r="I2165" s="9" t="str">
        <f>+'Info ELECTRONORTE'!M2133</f>
        <v>Madera</v>
      </c>
      <c r="J2165" s="9" t="str">
        <f>+'Info ELECTRONORTE'!N2133</f>
        <v>PPM20</v>
      </c>
      <c r="K2165" s="9" t="str">
        <f>+IF(B2165="MOD INV_2018","Según corresponda",VLOOKUP(J2165,SICODI!$G$3:$K$2404,2,FALSE))</f>
        <v>POSTE DE MADERA TRATADA DE 12 mts. CL.5</v>
      </c>
      <c r="L2165" s="142">
        <f t="shared" si="85"/>
        <v>0.46</v>
      </c>
    </row>
    <row r="2166" spans="1:12" x14ac:dyDescent="0.25">
      <c r="A2166" s="53">
        <f>+'Info ELECTRONORTE'!A2134</f>
        <v>2130</v>
      </c>
      <c r="B2166" s="26" t="str">
        <f t="shared" si="86"/>
        <v>SICODI</v>
      </c>
      <c r="C2166" s="9" t="str">
        <f>+'Info ELECTRONORTE'!B2134</f>
        <v>CAJAMARCA</v>
      </c>
      <c r="D2166" s="9" t="str">
        <f>+'Info ELECTRONORTE'!C2134</f>
        <v>SANTA CRUZ DE SHUCCHUBAMBA - CUMBIL</v>
      </c>
      <c r="E2166" s="9" t="str">
        <f>+'Info ELECTRONORTE'!D2134</f>
        <v>CHOTA</v>
      </c>
      <c r="F2166" s="9" t="str">
        <f>+'Info ELECTRONORTE'!I2134</f>
        <v>Media Tension</v>
      </c>
      <c r="G2166" s="9">
        <f>+'Info ELECTRONORTE'!K2134</f>
        <v>13</v>
      </c>
      <c r="H2166" s="9" t="str">
        <f>+'Info ELECTRONORTE'!L2134</f>
        <v>Postes</v>
      </c>
      <c r="I2166" s="9" t="str">
        <f>+'Info ELECTRONORTE'!M2134</f>
        <v>Madera</v>
      </c>
      <c r="J2166" s="9" t="str">
        <f>+'Info ELECTRONORTE'!N2134</f>
        <v>PPM24</v>
      </c>
      <c r="K2166" s="9" t="str">
        <f>+IF(B2166="MOD INV_2018","Según corresponda",VLOOKUP(J2166,SICODI!$G$3:$K$2404,2,FALSE))</f>
        <v>POSTE DE MADERA TRATADA DE 13 mts. CL.5</v>
      </c>
      <c r="L2166" s="142">
        <f t="shared" si="85"/>
        <v>0.46</v>
      </c>
    </row>
    <row r="2167" spans="1:12" x14ac:dyDescent="0.25">
      <c r="A2167" s="53">
        <f>+'Info ELECTRONORTE'!A2135</f>
        <v>2131</v>
      </c>
      <c r="B2167" s="26" t="str">
        <f t="shared" si="86"/>
        <v>SICODI</v>
      </c>
      <c r="C2167" s="9" t="str">
        <f>+'Info ELECTRONORTE'!B2135</f>
        <v>CAJAMARCA</v>
      </c>
      <c r="D2167" s="9" t="str">
        <f>+'Info ELECTRONORTE'!C2135</f>
        <v>SANTA CRUZ DE SHUCCHUBAMBA - CUMBIL</v>
      </c>
      <c r="E2167" s="9" t="str">
        <f>+'Info ELECTRONORTE'!D2135</f>
        <v>CHOTA</v>
      </c>
      <c r="F2167" s="9" t="str">
        <f>+'Info ELECTRONORTE'!I2135</f>
        <v>Media Tension</v>
      </c>
      <c r="G2167" s="9">
        <f>+'Info ELECTRONORTE'!K2135</f>
        <v>12</v>
      </c>
      <c r="H2167" s="9" t="str">
        <f>+'Info ELECTRONORTE'!L2135</f>
        <v>Postes</v>
      </c>
      <c r="I2167" s="9" t="str">
        <f>+'Info ELECTRONORTE'!M2135</f>
        <v>Madera</v>
      </c>
      <c r="J2167" s="9" t="str">
        <f>+'Info ELECTRONORTE'!N2135</f>
        <v>PPM20</v>
      </c>
      <c r="K2167" s="9" t="str">
        <f>+IF(B2167="MOD INV_2018","Según corresponda",VLOOKUP(J2167,SICODI!$G$3:$K$2404,2,FALSE))</f>
        <v>POSTE DE MADERA TRATADA DE 12 mts. CL.5</v>
      </c>
      <c r="L2167" s="142">
        <f t="shared" si="85"/>
        <v>0.46</v>
      </c>
    </row>
    <row r="2168" spans="1:12" x14ac:dyDescent="0.25">
      <c r="A2168" s="53">
        <f>+'Info ELECTRONORTE'!A2136</f>
        <v>2132</v>
      </c>
      <c r="B2168" s="26" t="str">
        <f t="shared" si="86"/>
        <v>SICODI</v>
      </c>
      <c r="C2168" s="9" t="str">
        <f>+'Info ELECTRONORTE'!B2136</f>
        <v>CAJAMARCA</v>
      </c>
      <c r="D2168" s="9" t="str">
        <f>+'Info ELECTRONORTE'!C2136</f>
        <v>SANTA CRUZ DE SHUCCHUBAMBA - CUMBIL</v>
      </c>
      <c r="E2168" s="9" t="str">
        <f>+'Info ELECTRONORTE'!D2136</f>
        <v>CHOTA</v>
      </c>
      <c r="F2168" s="9" t="str">
        <f>+'Info ELECTRONORTE'!I2136</f>
        <v>Media Tension</v>
      </c>
      <c r="G2168" s="9">
        <f>+'Info ELECTRONORTE'!K2136</f>
        <v>13</v>
      </c>
      <c r="H2168" s="9" t="str">
        <f>+'Info ELECTRONORTE'!L2136</f>
        <v>Postes</v>
      </c>
      <c r="I2168" s="9" t="str">
        <f>+'Info ELECTRONORTE'!M2136</f>
        <v>Madera</v>
      </c>
      <c r="J2168" s="9" t="str">
        <f>+'Info ELECTRONORTE'!N2136</f>
        <v>PPM24</v>
      </c>
      <c r="K2168" s="9" t="str">
        <f>+IF(B2168="MOD INV_2018","Según corresponda",VLOOKUP(J2168,SICODI!$G$3:$K$2404,2,FALSE))</f>
        <v>POSTE DE MADERA TRATADA DE 13 mts. CL.5</v>
      </c>
      <c r="L2168" s="142">
        <f t="shared" si="85"/>
        <v>0.46</v>
      </c>
    </row>
    <row r="2169" spans="1:12" x14ac:dyDescent="0.25">
      <c r="A2169" s="53">
        <f>+'Info ELECTRONORTE'!A2137</f>
        <v>2133</v>
      </c>
      <c r="B2169" s="26" t="str">
        <f t="shared" si="86"/>
        <v>SICODI</v>
      </c>
      <c r="C2169" s="9" t="str">
        <f>+'Info ELECTRONORTE'!B2137</f>
        <v>CAJAMARCA</v>
      </c>
      <c r="D2169" s="9" t="str">
        <f>+'Info ELECTRONORTE'!C2137</f>
        <v>SANTA CRUZ DE SHUCCHUBAMBA - CUMBIL</v>
      </c>
      <c r="E2169" s="9" t="str">
        <f>+'Info ELECTRONORTE'!D2137</f>
        <v>CHOTA</v>
      </c>
      <c r="F2169" s="9" t="str">
        <f>+'Info ELECTRONORTE'!I2137</f>
        <v>Media Tension</v>
      </c>
      <c r="G2169" s="9">
        <f>+'Info ELECTRONORTE'!K2137</f>
        <v>13</v>
      </c>
      <c r="H2169" s="9" t="str">
        <f>+'Info ELECTRONORTE'!L2137</f>
        <v>Postes</v>
      </c>
      <c r="I2169" s="9" t="str">
        <f>+'Info ELECTRONORTE'!M2137</f>
        <v>Madera</v>
      </c>
      <c r="J2169" s="9" t="str">
        <f>+'Info ELECTRONORTE'!N2137</f>
        <v>PPM24</v>
      </c>
      <c r="K2169" s="9" t="str">
        <f>+IF(B2169="MOD INV_2018","Según corresponda",VLOOKUP(J2169,SICODI!$G$3:$K$2404,2,FALSE))</f>
        <v>POSTE DE MADERA TRATADA DE 13 mts. CL.5</v>
      </c>
      <c r="L2169" s="142">
        <f t="shared" si="85"/>
        <v>0.46</v>
      </c>
    </row>
    <row r="2170" spans="1:12" x14ac:dyDescent="0.25">
      <c r="A2170" s="53">
        <f>+'Info ELECTRONORTE'!A2138</f>
        <v>2134</v>
      </c>
      <c r="B2170" s="26" t="str">
        <f t="shared" si="86"/>
        <v>SICODI</v>
      </c>
      <c r="C2170" s="9" t="str">
        <f>+'Info ELECTRONORTE'!B2138</f>
        <v>CAJAMARCA</v>
      </c>
      <c r="D2170" s="9" t="str">
        <f>+'Info ELECTRONORTE'!C2138</f>
        <v>SANTA CRUZ DE SHUCCHUBAMBA - CUMBIL</v>
      </c>
      <c r="E2170" s="9" t="str">
        <f>+'Info ELECTRONORTE'!D2138</f>
        <v>CHOTA</v>
      </c>
      <c r="F2170" s="9" t="str">
        <f>+'Info ELECTRONORTE'!I2138</f>
        <v>Media Tension</v>
      </c>
      <c r="G2170" s="9">
        <f>+'Info ELECTRONORTE'!K2138</f>
        <v>13</v>
      </c>
      <c r="H2170" s="9" t="str">
        <f>+'Info ELECTRONORTE'!L2138</f>
        <v>Postes</v>
      </c>
      <c r="I2170" s="9" t="str">
        <f>+'Info ELECTRONORTE'!M2138</f>
        <v>Madera</v>
      </c>
      <c r="J2170" s="9" t="str">
        <f>+'Info ELECTRONORTE'!N2138</f>
        <v>PPM24</v>
      </c>
      <c r="K2170" s="9" t="str">
        <f>+IF(B2170="MOD INV_2018","Según corresponda",VLOOKUP(J2170,SICODI!$G$3:$K$2404,2,FALSE))</f>
        <v>POSTE DE MADERA TRATADA DE 13 mts. CL.5</v>
      </c>
      <c r="L2170" s="142">
        <f t="shared" si="85"/>
        <v>0.46</v>
      </c>
    </row>
    <row r="2171" spans="1:12" x14ac:dyDescent="0.25">
      <c r="A2171" s="53">
        <f>+'Info ELECTRONORTE'!A2139</f>
        <v>2135</v>
      </c>
      <c r="B2171" s="26" t="str">
        <f t="shared" si="86"/>
        <v>SICODI</v>
      </c>
      <c r="C2171" s="9" t="str">
        <f>+'Info ELECTRONORTE'!B2139</f>
        <v>CAJAMARCA</v>
      </c>
      <c r="D2171" s="9" t="str">
        <f>+'Info ELECTRONORTE'!C2139</f>
        <v>SANTA CRUZ DE SHUCCHUBAMBA - CUMBIL</v>
      </c>
      <c r="E2171" s="9" t="str">
        <f>+'Info ELECTRONORTE'!D2139</f>
        <v>CHOTA</v>
      </c>
      <c r="F2171" s="9" t="str">
        <f>+'Info ELECTRONORTE'!I2139</f>
        <v>Media Tension</v>
      </c>
      <c r="G2171" s="9">
        <f>+'Info ELECTRONORTE'!K2139</f>
        <v>13</v>
      </c>
      <c r="H2171" s="9" t="str">
        <f>+'Info ELECTRONORTE'!L2139</f>
        <v>Postes</v>
      </c>
      <c r="I2171" s="9" t="str">
        <f>+'Info ELECTRONORTE'!M2139</f>
        <v>Madera</v>
      </c>
      <c r="J2171" s="9" t="str">
        <f>+'Info ELECTRONORTE'!N2139</f>
        <v>PPM24</v>
      </c>
      <c r="K2171" s="9" t="str">
        <f>+IF(B2171="MOD INV_2018","Según corresponda",VLOOKUP(J2171,SICODI!$G$3:$K$2404,2,FALSE))</f>
        <v>POSTE DE MADERA TRATADA DE 13 mts. CL.5</v>
      </c>
      <c r="L2171" s="142">
        <f t="shared" si="85"/>
        <v>0.46</v>
      </c>
    </row>
    <row r="2172" spans="1:12" x14ac:dyDescent="0.25">
      <c r="A2172" s="53">
        <f>+'Info ELECTRONORTE'!A2140</f>
        <v>2136</v>
      </c>
      <c r="B2172" s="26" t="str">
        <f t="shared" si="86"/>
        <v>SICODI</v>
      </c>
      <c r="C2172" s="9" t="str">
        <f>+'Info ELECTRONORTE'!B2140</f>
        <v>CAJAMARCA</v>
      </c>
      <c r="D2172" s="9" t="str">
        <f>+'Info ELECTRONORTE'!C2140</f>
        <v>SANTA CRUZ DE SHUCCHUBAMBA - CUMBIL</v>
      </c>
      <c r="E2172" s="9" t="str">
        <f>+'Info ELECTRONORTE'!D2140</f>
        <v>CHOTA</v>
      </c>
      <c r="F2172" s="9" t="str">
        <f>+'Info ELECTRONORTE'!I2140</f>
        <v>Media Tension</v>
      </c>
      <c r="G2172" s="9">
        <f>+'Info ELECTRONORTE'!K2140</f>
        <v>13</v>
      </c>
      <c r="H2172" s="9" t="str">
        <f>+'Info ELECTRONORTE'!L2140</f>
        <v>Postes</v>
      </c>
      <c r="I2172" s="9" t="str">
        <f>+'Info ELECTRONORTE'!M2140</f>
        <v>Madera</v>
      </c>
      <c r="J2172" s="9" t="str">
        <f>+'Info ELECTRONORTE'!N2140</f>
        <v>PPM24</v>
      </c>
      <c r="K2172" s="9" t="str">
        <f>+IF(B2172="MOD INV_2018","Según corresponda",VLOOKUP(J2172,SICODI!$G$3:$K$2404,2,FALSE))</f>
        <v>POSTE DE MADERA TRATADA DE 13 mts. CL.5</v>
      </c>
      <c r="L2172" s="142">
        <f t="shared" si="85"/>
        <v>0.46</v>
      </c>
    </row>
    <row r="2173" spans="1:12" x14ac:dyDescent="0.25">
      <c r="A2173" s="53">
        <f>+'Info ELECTRONORTE'!A2141</f>
        <v>2137</v>
      </c>
      <c r="B2173" s="26" t="str">
        <f t="shared" si="86"/>
        <v>SICODI</v>
      </c>
      <c r="C2173" s="9" t="str">
        <f>+'Info ELECTRONORTE'!B2141</f>
        <v>CAJAMARCA</v>
      </c>
      <c r="D2173" s="9" t="str">
        <f>+'Info ELECTRONORTE'!C2141</f>
        <v>SANTA CRUZ DE SHUCCHUBAMBA - CUMBIL</v>
      </c>
      <c r="E2173" s="9" t="str">
        <f>+'Info ELECTRONORTE'!D2141</f>
        <v>CHOTA</v>
      </c>
      <c r="F2173" s="9" t="str">
        <f>+'Info ELECTRONORTE'!I2141</f>
        <v>Media Tension</v>
      </c>
      <c r="G2173" s="9">
        <f>+'Info ELECTRONORTE'!K2141</f>
        <v>13</v>
      </c>
      <c r="H2173" s="9" t="str">
        <f>+'Info ELECTRONORTE'!L2141</f>
        <v>Postes</v>
      </c>
      <c r="I2173" s="9" t="str">
        <f>+'Info ELECTRONORTE'!M2141</f>
        <v>Madera</v>
      </c>
      <c r="J2173" s="9" t="str">
        <f>+'Info ELECTRONORTE'!N2141</f>
        <v>PPM24</v>
      </c>
      <c r="K2173" s="9" t="str">
        <f>+IF(B2173="MOD INV_2018","Según corresponda",VLOOKUP(J2173,SICODI!$G$3:$K$2404,2,FALSE))</f>
        <v>POSTE DE MADERA TRATADA DE 13 mts. CL.5</v>
      </c>
      <c r="L2173" s="142">
        <f t="shared" si="85"/>
        <v>0.46</v>
      </c>
    </row>
    <row r="2174" spans="1:12" x14ac:dyDescent="0.25">
      <c r="A2174" s="53">
        <f>+'Info ELECTRONORTE'!A2142</f>
        <v>2138</v>
      </c>
      <c r="B2174" s="26" t="str">
        <f t="shared" si="86"/>
        <v>SICODI</v>
      </c>
      <c r="C2174" s="9" t="str">
        <f>+'Info ELECTRONORTE'!B2142</f>
        <v>CAJAMARCA</v>
      </c>
      <c r="D2174" s="9" t="str">
        <f>+'Info ELECTRONORTE'!C2142</f>
        <v>SANTA CRUZ DE SHUCCHUBAMBA - CUMBIL</v>
      </c>
      <c r="E2174" s="9" t="str">
        <f>+'Info ELECTRONORTE'!D2142</f>
        <v>CHOTA</v>
      </c>
      <c r="F2174" s="9" t="str">
        <f>+'Info ELECTRONORTE'!I2142</f>
        <v>Media Tension</v>
      </c>
      <c r="G2174" s="9">
        <f>+'Info ELECTRONORTE'!K2142</f>
        <v>13</v>
      </c>
      <c r="H2174" s="9" t="str">
        <f>+'Info ELECTRONORTE'!L2142</f>
        <v>Postes</v>
      </c>
      <c r="I2174" s="9" t="str">
        <f>+'Info ELECTRONORTE'!M2142</f>
        <v>Madera</v>
      </c>
      <c r="J2174" s="9" t="str">
        <f>+'Info ELECTRONORTE'!N2142</f>
        <v>PPM24</v>
      </c>
      <c r="K2174" s="9" t="str">
        <f>+IF(B2174="MOD INV_2018","Según corresponda",VLOOKUP(J2174,SICODI!$G$3:$K$2404,2,FALSE))</f>
        <v>POSTE DE MADERA TRATADA DE 13 mts. CL.5</v>
      </c>
      <c r="L2174" s="142">
        <f t="shared" si="85"/>
        <v>0.46</v>
      </c>
    </row>
    <row r="2175" spans="1:12" x14ac:dyDescent="0.25">
      <c r="A2175" s="53">
        <f>+'Info ELECTRONORTE'!A2143</f>
        <v>2139</v>
      </c>
      <c r="B2175" s="26" t="str">
        <f t="shared" si="86"/>
        <v>SICODI</v>
      </c>
      <c r="C2175" s="9" t="str">
        <f>+'Info ELECTRONORTE'!B2143</f>
        <v>CAJAMARCA</v>
      </c>
      <c r="D2175" s="9" t="str">
        <f>+'Info ELECTRONORTE'!C2143</f>
        <v>SANTA CRUZ DE SHUCCHUBAMBA - CUMBIL</v>
      </c>
      <c r="E2175" s="9" t="str">
        <f>+'Info ELECTRONORTE'!D2143</f>
        <v>CHOTA</v>
      </c>
      <c r="F2175" s="9" t="str">
        <f>+'Info ELECTRONORTE'!I2143</f>
        <v>Media Tension</v>
      </c>
      <c r="G2175" s="9">
        <f>+'Info ELECTRONORTE'!K2143</f>
        <v>13</v>
      </c>
      <c r="H2175" s="9" t="str">
        <f>+'Info ELECTRONORTE'!L2143</f>
        <v>Postes</v>
      </c>
      <c r="I2175" s="9" t="str">
        <f>+'Info ELECTRONORTE'!M2143</f>
        <v>Madera</v>
      </c>
      <c r="J2175" s="9" t="str">
        <f>+'Info ELECTRONORTE'!N2143</f>
        <v>PPM24</v>
      </c>
      <c r="K2175" s="9" t="str">
        <f>+IF(B2175="MOD INV_2018","Según corresponda",VLOOKUP(J2175,SICODI!$G$3:$K$2404,2,FALSE))</f>
        <v>POSTE DE MADERA TRATADA DE 13 mts. CL.5</v>
      </c>
      <c r="L2175" s="142">
        <f t="shared" si="85"/>
        <v>0.46</v>
      </c>
    </row>
    <row r="2176" spans="1:12" x14ac:dyDescent="0.25">
      <c r="A2176" s="53">
        <f>+'Info ELECTRONORTE'!A2144</f>
        <v>2140</v>
      </c>
      <c r="B2176" s="26" t="str">
        <f t="shared" si="86"/>
        <v>SICODI</v>
      </c>
      <c r="C2176" s="9" t="str">
        <f>+'Info ELECTRONORTE'!B2144</f>
        <v>CAJAMARCA</v>
      </c>
      <c r="D2176" s="9" t="str">
        <f>+'Info ELECTRONORTE'!C2144</f>
        <v>SANTA CRUZ DE SHUCCHUBAMBA - CUMBIL</v>
      </c>
      <c r="E2176" s="9" t="str">
        <f>+'Info ELECTRONORTE'!D2144</f>
        <v>CHOTA</v>
      </c>
      <c r="F2176" s="9" t="str">
        <f>+'Info ELECTRONORTE'!I2144</f>
        <v>Media Tension</v>
      </c>
      <c r="G2176" s="9">
        <f>+'Info ELECTRONORTE'!K2144</f>
        <v>13</v>
      </c>
      <c r="H2176" s="9" t="str">
        <f>+'Info ELECTRONORTE'!L2144</f>
        <v>Postes</v>
      </c>
      <c r="I2176" s="9" t="str">
        <f>+'Info ELECTRONORTE'!M2144</f>
        <v>Madera</v>
      </c>
      <c r="J2176" s="9" t="str">
        <f>+'Info ELECTRONORTE'!N2144</f>
        <v>PPM24</v>
      </c>
      <c r="K2176" s="9" t="str">
        <f>+IF(B2176="MOD INV_2018","Según corresponda",VLOOKUP(J2176,SICODI!$G$3:$K$2404,2,FALSE))</f>
        <v>POSTE DE MADERA TRATADA DE 13 mts. CL.5</v>
      </c>
      <c r="L2176" s="142">
        <f t="shared" si="85"/>
        <v>0.46</v>
      </c>
    </row>
    <row r="2177" spans="1:12" x14ac:dyDescent="0.25">
      <c r="A2177" s="53">
        <f>+'Info ELECTRONORTE'!A2145</f>
        <v>2141</v>
      </c>
      <c r="B2177" s="26" t="str">
        <f t="shared" si="86"/>
        <v>SICODI</v>
      </c>
      <c r="C2177" s="9" t="str">
        <f>+'Info ELECTRONORTE'!B2145</f>
        <v>CAJAMARCA</v>
      </c>
      <c r="D2177" s="9" t="str">
        <f>+'Info ELECTRONORTE'!C2145</f>
        <v>SANTA CRUZ DE SHUCCHUBAMBA - CUMBIL</v>
      </c>
      <c r="E2177" s="9" t="str">
        <f>+'Info ELECTRONORTE'!D2145</f>
        <v>CHOTA</v>
      </c>
      <c r="F2177" s="9" t="str">
        <f>+'Info ELECTRONORTE'!I2145</f>
        <v>Media Tension</v>
      </c>
      <c r="G2177" s="9">
        <f>+'Info ELECTRONORTE'!K2145</f>
        <v>13</v>
      </c>
      <c r="H2177" s="9" t="str">
        <f>+'Info ELECTRONORTE'!L2145</f>
        <v>Postes</v>
      </c>
      <c r="I2177" s="9" t="str">
        <f>+'Info ELECTRONORTE'!M2145</f>
        <v>Madera</v>
      </c>
      <c r="J2177" s="9" t="str">
        <f>+'Info ELECTRONORTE'!N2145</f>
        <v>PPM24</v>
      </c>
      <c r="K2177" s="9" t="str">
        <f>+IF(B2177="MOD INV_2018","Según corresponda",VLOOKUP(J2177,SICODI!$G$3:$K$2404,2,FALSE))</f>
        <v>POSTE DE MADERA TRATADA DE 13 mts. CL.5</v>
      </c>
      <c r="L2177" s="142">
        <f t="shared" si="85"/>
        <v>0.46</v>
      </c>
    </row>
    <row r="2178" spans="1:12" x14ac:dyDescent="0.25">
      <c r="A2178" s="53">
        <f>+'Info ELECTRONORTE'!A2146</f>
        <v>2142</v>
      </c>
      <c r="B2178" s="26" t="str">
        <f t="shared" si="86"/>
        <v>SICODI</v>
      </c>
      <c r="C2178" s="9" t="str">
        <f>+'Info ELECTRONORTE'!B2146</f>
        <v>CAJAMARCA</v>
      </c>
      <c r="D2178" s="9" t="str">
        <f>+'Info ELECTRONORTE'!C2146</f>
        <v>SANTA CRUZ DE SHUCCHUBAMBA - CUMBIL</v>
      </c>
      <c r="E2178" s="9" t="str">
        <f>+'Info ELECTRONORTE'!D2146</f>
        <v>CHOTA</v>
      </c>
      <c r="F2178" s="9" t="str">
        <f>+'Info ELECTRONORTE'!I2146</f>
        <v>Media Tension</v>
      </c>
      <c r="G2178" s="9">
        <f>+'Info ELECTRONORTE'!K2146</f>
        <v>13</v>
      </c>
      <c r="H2178" s="9" t="str">
        <f>+'Info ELECTRONORTE'!L2146</f>
        <v>Postes</v>
      </c>
      <c r="I2178" s="9" t="str">
        <f>+'Info ELECTRONORTE'!M2146</f>
        <v>Madera</v>
      </c>
      <c r="J2178" s="9" t="str">
        <f>+'Info ELECTRONORTE'!N2146</f>
        <v>PPM24</v>
      </c>
      <c r="K2178" s="9" t="str">
        <f>+IF(B2178="MOD INV_2018","Según corresponda",VLOOKUP(J2178,SICODI!$G$3:$K$2404,2,FALSE))</f>
        <v>POSTE DE MADERA TRATADA DE 13 mts. CL.5</v>
      </c>
      <c r="L2178" s="142">
        <f t="shared" si="85"/>
        <v>0.46</v>
      </c>
    </row>
    <row r="2179" spans="1:12" x14ac:dyDescent="0.25">
      <c r="A2179" s="53">
        <f>+'Info ELECTRONORTE'!A2147</f>
        <v>2143</v>
      </c>
      <c r="B2179" s="26" t="str">
        <f t="shared" si="86"/>
        <v>SICODI</v>
      </c>
      <c r="C2179" s="9" t="str">
        <f>+'Info ELECTRONORTE'!B2147</f>
        <v>CAJAMARCA</v>
      </c>
      <c r="D2179" s="9" t="str">
        <f>+'Info ELECTRONORTE'!C2147</f>
        <v>SANTA CRUZ DE SHUCCHUBAMBA - CUMBIL</v>
      </c>
      <c r="E2179" s="9" t="str">
        <f>+'Info ELECTRONORTE'!D2147</f>
        <v>CHOTA</v>
      </c>
      <c r="F2179" s="9" t="str">
        <f>+'Info ELECTRONORTE'!I2147</f>
        <v>Media Tension</v>
      </c>
      <c r="G2179" s="9">
        <f>+'Info ELECTRONORTE'!K2147</f>
        <v>13</v>
      </c>
      <c r="H2179" s="9" t="str">
        <f>+'Info ELECTRONORTE'!L2147</f>
        <v>Postes</v>
      </c>
      <c r="I2179" s="9" t="str">
        <f>+'Info ELECTRONORTE'!M2147</f>
        <v>Madera</v>
      </c>
      <c r="J2179" s="9" t="str">
        <f>+'Info ELECTRONORTE'!N2147</f>
        <v>PPM24</v>
      </c>
      <c r="K2179" s="9" t="str">
        <f>+IF(B2179="MOD INV_2018","Según corresponda",VLOOKUP(J2179,SICODI!$G$3:$K$2404,2,FALSE))</f>
        <v>POSTE DE MADERA TRATADA DE 13 mts. CL.5</v>
      </c>
      <c r="L2179" s="142">
        <f t="shared" si="85"/>
        <v>0.46</v>
      </c>
    </row>
    <row r="2180" spans="1:12" x14ac:dyDescent="0.25">
      <c r="A2180" s="53">
        <f>+'Info ELECTRONORTE'!A2148</f>
        <v>2144</v>
      </c>
      <c r="B2180" s="26" t="str">
        <f t="shared" si="86"/>
        <v>SICODI</v>
      </c>
      <c r="C2180" s="9" t="str">
        <f>+'Info ELECTRONORTE'!B2148</f>
        <v>CAJAMARCA</v>
      </c>
      <c r="D2180" s="9" t="str">
        <f>+'Info ELECTRONORTE'!C2148</f>
        <v>SANTA CRUZ DE SHUCCHUBAMBA - CUMBIL</v>
      </c>
      <c r="E2180" s="9" t="str">
        <f>+'Info ELECTRONORTE'!D2148</f>
        <v>CHOTA</v>
      </c>
      <c r="F2180" s="9" t="str">
        <f>+'Info ELECTRONORTE'!I2148</f>
        <v>Media Tension</v>
      </c>
      <c r="G2180" s="9">
        <f>+'Info ELECTRONORTE'!K2148</f>
        <v>13</v>
      </c>
      <c r="H2180" s="9" t="str">
        <f>+'Info ELECTRONORTE'!L2148</f>
        <v>Postes</v>
      </c>
      <c r="I2180" s="9" t="str">
        <f>+'Info ELECTRONORTE'!M2148</f>
        <v>Madera</v>
      </c>
      <c r="J2180" s="9" t="str">
        <f>+'Info ELECTRONORTE'!N2148</f>
        <v>PPM24</v>
      </c>
      <c r="K2180" s="9" t="str">
        <f>+IF(B2180="MOD INV_2018","Según corresponda",VLOOKUP(J2180,SICODI!$G$3:$K$2404,2,FALSE))</f>
        <v>POSTE DE MADERA TRATADA DE 13 mts. CL.5</v>
      </c>
      <c r="L2180" s="142">
        <f t="shared" si="85"/>
        <v>0.46</v>
      </c>
    </row>
    <row r="2181" spans="1:12" x14ac:dyDescent="0.25">
      <c r="A2181" s="53">
        <f>+'Info ELECTRONORTE'!A2149</f>
        <v>2145</v>
      </c>
      <c r="B2181" s="26" t="str">
        <f t="shared" si="86"/>
        <v>SICODI</v>
      </c>
      <c r="C2181" s="9" t="str">
        <f>+'Info ELECTRONORTE'!B2149</f>
        <v>CAJAMARCA</v>
      </c>
      <c r="D2181" s="9" t="str">
        <f>+'Info ELECTRONORTE'!C2149</f>
        <v>SANTA CRUZ DE SHUCCHUBAMBA - CUMBIL</v>
      </c>
      <c r="E2181" s="9" t="str">
        <f>+'Info ELECTRONORTE'!D2149</f>
        <v>CHOTA</v>
      </c>
      <c r="F2181" s="9" t="str">
        <f>+'Info ELECTRONORTE'!I2149</f>
        <v>Media Tension</v>
      </c>
      <c r="G2181" s="9">
        <f>+'Info ELECTRONORTE'!K2149</f>
        <v>13</v>
      </c>
      <c r="H2181" s="9" t="str">
        <f>+'Info ELECTRONORTE'!L2149</f>
        <v>Postes</v>
      </c>
      <c r="I2181" s="9" t="str">
        <f>+'Info ELECTRONORTE'!M2149</f>
        <v>Madera</v>
      </c>
      <c r="J2181" s="9" t="str">
        <f>+'Info ELECTRONORTE'!N2149</f>
        <v>PPM24</v>
      </c>
      <c r="K2181" s="9" t="str">
        <f>+IF(B2181="MOD INV_2018","Según corresponda",VLOOKUP(J2181,SICODI!$G$3:$K$2404,2,FALSE))</f>
        <v>POSTE DE MADERA TRATADA DE 13 mts. CL.5</v>
      </c>
      <c r="L2181" s="142">
        <f t="shared" si="85"/>
        <v>0.46</v>
      </c>
    </row>
    <row r="2182" spans="1:12" x14ac:dyDescent="0.25">
      <c r="A2182" s="53">
        <f>+'Info ELECTRONORTE'!A2150</f>
        <v>2146</v>
      </c>
      <c r="B2182" s="26" t="str">
        <f t="shared" si="86"/>
        <v>SICODI</v>
      </c>
      <c r="C2182" s="9" t="str">
        <f>+'Info ELECTRONORTE'!B2150</f>
        <v>CAJAMARCA</v>
      </c>
      <c r="D2182" s="9" t="str">
        <f>+'Info ELECTRONORTE'!C2150</f>
        <v>SANTA CRUZ DE SHUCCHUBAMBA - CUMBIL</v>
      </c>
      <c r="E2182" s="9" t="str">
        <f>+'Info ELECTRONORTE'!D2150</f>
        <v>CHOTA</v>
      </c>
      <c r="F2182" s="9" t="str">
        <f>+'Info ELECTRONORTE'!I2150</f>
        <v>Media Tension</v>
      </c>
      <c r="G2182" s="9">
        <f>+'Info ELECTRONORTE'!K2150</f>
        <v>13</v>
      </c>
      <c r="H2182" s="9" t="str">
        <f>+'Info ELECTRONORTE'!L2150</f>
        <v>Postes</v>
      </c>
      <c r="I2182" s="9" t="str">
        <f>+'Info ELECTRONORTE'!M2150</f>
        <v>Madera</v>
      </c>
      <c r="J2182" s="9" t="str">
        <f>+'Info ELECTRONORTE'!N2150</f>
        <v>PPM24</v>
      </c>
      <c r="K2182" s="9" t="str">
        <f>+IF(B2182="MOD INV_2018","Según corresponda",VLOOKUP(J2182,SICODI!$G$3:$K$2404,2,FALSE))</f>
        <v>POSTE DE MADERA TRATADA DE 13 mts. CL.5</v>
      </c>
      <c r="L2182" s="142">
        <f t="shared" si="85"/>
        <v>0.46</v>
      </c>
    </row>
    <row r="2183" spans="1:12" x14ac:dyDescent="0.25">
      <c r="A2183" s="53">
        <f>+'Info ELECTRONORTE'!A2151</f>
        <v>2147</v>
      </c>
      <c r="B2183" s="26" t="str">
        <f t="shared" si="86"/>
        <v>SICODI</v>
      </c>
      <c r="C2183" s="9" t="str">
        <f>+'Info ELECTRONORTE'!B2151</f>
        <v>CAJAMARCA</v>
      </c>
      <c r="D2183" s="9" t="str">
        <f>+'Info ELECTRONORTE'!C2151</f>
        <v>SANTA CRUZ DE SHUCCHUBAMBA - CUMBIL</v>
      </c>
      <c r="E2183" s="9" t="str">
        <f>+'Info ELECTRONORTE'!D2151</f>
        <v>CHOTA</v>
      </c>
      <c r="F2183" s="9" t="str">
        <f>+'Info ELECTRONORTE'!I2151</f>
        <v>Media Tension</v>
      </c>
      <c r="G2183" s="9">
        <f>+'Info ELECTRONORTE'!K2151</f>
        <v>13</v>
      </c>
      <c r="H2183" s="9" t="str">
        <f>+'Info ELECTRONORTE'!L2151</f>
        <v>Postes</v>
      </c>
      <c r="I2183" s="9" t="str">
        <f>+'Info ELECTRONORTE'!M2151</f>
        <v>Madera</v>
      </c>
      <c r="J2183" s="9" t="str">
        <f>+'Info ELECTRONORTE'!N2151</f>
        <v>PPM24</v>
      </c>
      <c r="K2183" s="9" t="str">
        <f>+IF(B2183="MOD INV_2018","Según corresponda",VLOOKUP(J2183,SICODI!$G$3:$K$2404,2,FALSE))</f>
        <v>POSTE DE MADERA TRATADA DE 13 mts. CL.5</v>
      </c>
      <c r="L2183" s="142">
        <f t="shared" si="85"/>
        <v>0.46</v>
      </c>
    </row>
    <row r="2184" spans="1:12" x14ac:dyDescent="0.25">
      <c r="A2184" s="53">
        <f>+'Info ELECTRONORTE'!A2152</f>
        <v>2148</v>
      </c>
      <c r="B2184" s="26" t="str">
        <f t="shared" si="86"/>
        <v>SICODI</v>
      </c>
      <c r="C2184" s="9" t="str">
        <f>+'Info ELECTRONORTE'!B2152</f>
        <v>CAJAMARCA</v>
      </c>
      <c r="D2184" s="9" t="str">
        <f>+'Info ELECTRONORTE'!C2152</f>
        <v>SANTA CRUZ DE SHUCCHUBAMBA - CUMBIL</v>
      </c>
      <c r="E2184" s="9" t="str">
        <f>+'Info ELECTRONORTE'!D2152</f>
        <v>CHOTA</v>
      </c>
      <c r="F2184" s="9" t="str">
        <f>+'Info ELECTRONORTE'!I2152</f>
        <v>Media Tension</v>
      </c>
      <c r="G2184" s="9">
        <f>+'Info ELECTRONORTE'!K2152</f>
        <v>13</v>
      </c>
      <c r="H2184" s="9" t="str">
        <f>+'Info ELECTRONORTE'!L2152</f>
        <v>Postes</v>
      </c>
      <c r="I2184" s="9" t="str">
        <f>+'Info ELECTRONORTE'!M2152</f>
        <v>Madera</v>
      </c>
      <c r="J2184" s="9" t="str">
        <f>+'Info ELECTRONORTE'!N2152</f>
        <v>PPM24</v>
      </c>
      <c r="K2184" s="9" t="str">
        <f>+IF(B2184="MOD INV_2018","Según corresponda",VLOOKUP(J2184,SICODI!$G$3:$K$2404,2,FALSE))</f>
        <v>POSTE DE MADERA TRATADA DE 13 mts. CL.5</v>
      </c>
      <c r="L2184" s="142">
        <f t="shared" si="85"/>
        <v>0.46</v>
      </c>
    </row>
    <row r="2185" spans="1:12" x14ac:dyDescent="0.25">
      <c r="A2185" s="53">
        <f>+'Info ELECTRONORTE'!A2153</f>
        <v>2149</v>
      </c>
      <c r="B2185" s="26" t="str">
        <f t="shared" si="86"/>
        <v>SICODI</v>
      </c>
      <c r="C2185" s="9" t="str">
        <f>+'Info ELECTRONORTE'!B2153</f>
        <v>CAJAMARCA</v>
      </c>
      <c r="D2185" s="9" t="str">
        <f>+'Info ELECTRONORTE'!C2153</f>
        <v>SANTA CRUZ DE SHUCCHUBAMBA - CUMBIL</v>
      </c>
      <c r="E2185" s="9" t="str">
        <f>+'Info ELECTRONORTE'!D2153</f>
        <v>CHOTA</v>
      </c>
      <c r="F2185" s="9" t="str">
        <f>+'Info ELECTRONORTE'!I2153</f>
        <v>Media Tension</v>
      </c>
      <c r="G2185" s="9">
        <f>+'Info ELECTRONORTE'!K2153</f>
        <v>13</v>
      </c>
      <c r="H2185" s="9" t="str">
        <f>+'Info ELECTRONORTE'!L2153</f>
        <v>Postes</v>
      </c>
      <c r="I2185" s="9" t="str">
        <f>+'Info ELECTRONORTE'!M2153</f>
        <v>Madera</v>
      </c>
      <c r="J2185" s="9" t="str">
        <f>+'Info ELECTRONORTE'!N2153</f>
        <v>PPM24</v>
      </c>
      <c r="K2185" s="9" t="str">
        <f>+IF(B2185="MOD INV_2018","Según corresponda",VLOOKUP(J2185,SICODI!$G$3:$K$2404,2,FALSE))</f>
        <v>POSTE DE MADERA TRATADA DE 13 mts. CL.5</v>
      </c>
      <c r="L2185" s="142">
        <f t="shared" si="85"/>
        <v>0.46</v>
      </c>
    </row>
    <row r="2186" spans="1:12" x14ac:dyDescent="0.25">
      <c r="A2186" s="53">
        <f>+'Info ELECTRONORTE'!A2154</f>
        <v>2150</v>
      </c>
      <c r="B2186" s="26" t="str">
        <f t="shared" si="86"/>
        <v>SICODI</v>
      </c>
      <c r="C2186" s="9" t="str">
        <f>+'Info ELECTRONORTE'!B2154</f>
        <v>CAJAMARCA</v>
      </c>
      <c r="D2186" s="9" t="str">
        <f>+'Info ELECTRONORTE'!C2154</f>
        <v>SANTA CRUZ DE SHUCCHUBAMBA - CUMBIL</v>
      </c>
      <c r="E2186" s="9" t="str">
        <f>+'Info ELECTRONORTE'!D2154</f>
        <v>CHOTA</v>
      </c>
      <c r="F2186" s="9" t="str">
        <f>+'Info ELECTRONORTE'!I2154</f>
        <v>Media Tension</v>
      </c>
      <c r="G2186" s="9">
        <f>+'Info ELECTRONORTE'!K2154</f>
        <v>13</v>
      </c>
      <c r="H2186" s="9" t="str">
        <f>+'Info ELECTRONORTE'!L2154</f>
        <v>Postes</v>
      </c>
      <c r="I2186" s="9" t="str">
        <f>+'Info ELECTRONORTE'!M2154</f>
        <v>Madera</v>
      </c>
      <c r="J2186" s="9" t="str">
        <f>+'Info ELECTRONORTE'!N2154</f>
        <v>PPM24</v>
      </c>
      <c r="K2186" s="9" t="str">
        <f>+IF(B2186="MOD INV_2018","Según corresponda",VLOOKUP(J2186,SICODI!$G$3:$K$2404,2,FALSE))</f>
        <v>POSTE DE MADERA TRATADA DE 13 mts. CL.5</v>
      </c>
      <c r="L2186" s="142">
        <f t="shared" si="85"/>
        <v>0.46</v>
      </c>
    </row>
    <row r="2187" spans="1:12" x14ac:dyDescent="0.25">
      <c r="A2187" s="53">
        <f>+'Info ELECTRONORTE'!A2155</f>
        <v>2151</v>
      </c>
      <c r="B2187" s="26" t="str">
        <f t="shared" si="86"/>
        <v>SICODI</v>
      </c>
      <c r="C2187" s="9" t="str">
        <f>+'Info ELECTRONORTE'!B2155</f>
        <v>CAJAMARCA</v>
      </c>
      <c r="D2187" s="9" t="str">
        <f>+'Info ELECTRONORTE'!C2155</f>
        <v>SANTA CRUZ DE SHUCCHUBAMBA - CUMBIL</v>
      </c>
      <c r="E2187" s="9" t="str">
        <f>+'Info ELECTRONORTE'!D2155</f>
        <v>CHOTA</v>
      </c>
      <c r="F2187" s="9" t="str">
        <f>+'Info ELECTRONORTE'!I2155</f>
        <v>Media Tension</v>
      </c>
      <c r="G2187" s="9">
        <f>+'Info ELECTRONORTE'!K2155</f>
        <v>13</v>
      </c>
      <c r="H2187" s="9" t="str">
        <f>+'Info ELECTRONORTE'!L2155</f>
        <v>Postes</v>
      </c>
      <c r="I2187" s="9" t="str">
        <f>+'Info ELECTRONORTE'!M2155</f>
        <v>Madera</v>
      </c>
      <c r="J2187" s="9" t="str">
        <f>+'Info ELECTRONORTE'!N2155</f>
        <v>PPM24</v>
      </c>
      <c r="K2187" s="9" t="str">
        <f>+IF(B2187="MOD INV_2018","Según corresponda",VLOOKUP(J2187,SICODI!$G$3:$K$2404,2,FALSE))</f>
        <v>POSTE DE MADERA TRATADA DE 13 mts. CL.5</v>
      </c>
      <c r="L2187" s="142">
        <f t="shared" si="85"/>
        <v>0.46</v>
      </c>
    </row>
    <row r="2188" spans="1:12" x14ac:dyDescent="0.25">
      <c r="A2188" s="53">
        <f>+'Info ELECTRONORTE'!A2156</f>
        <v>2152</v>
      </c>
      <c r="B2188" s="26" t="str">
        <f t="shared" si="86"/>
        <v>SICODI</v>
      </c>
      <c r="C2188" s="9" t="str">
        <f>+'Info ELECTRONORTE'!B2156</f>
        <v>CAJAMARCA</v>
      </c>
      <c r="D2188" s="9" t="str">
        <f>+'Info ELECTRONORTE'!C2156</f>
        <v>SANTA CRUZ DE SHUCCHUBAMBA - CUMBIL</v>
      </c>
      <c r="E2188" s="9" t="str">
        <f>+'Info ELECTRONORTE'!D2156</f>
        <v>CHOTA</v>
      </c>
      <c r="F2188" s="9" t="str">
        <f>+'Info ELECTRONORTE'!I2156</f>
        <v>Media Tension</v>
      </c>
      <c r="G2188" s="9">
        <f>+'Info ELECTRONORTE'!K2156</f>
        <v>13</v>
      </c>
      <c r="H2188" s="9" t="str">
        <f>+'Info ELECTRONORTE'!L2156</f>
        <v>Postes</v>
      </c>
      <c r="I2188" s="9" t="str">
        <f>+'Info ELECTRONORTE'!M2156</f>
        <v>Madera</v>
      </c>
      <c r="J2188" s="9" t="str">
        <f>+'Info ELECTRONORTE'!N2156</f>
        <v>PPM24</v>
      </c>
      <c r="K2188" s="9" t="str">
        <f>+IF(B2188="MOD INV_2018","Según corresponda",VLOOKUP(J2188,SICODI!$G$3:$K$2404,2,FALSE))</f>
        <v>POSTE DE MADERA TRATADA DE 13 mts. CL.5</v>
      </c>
      <c r="L2188" s="142">
        <f t="shared" si="85"/>
        <v>0.46</v>
      </c>
    </row>
    <row r="2189" spans="1:12" x14ac:dyDescent="0.25">
      <c r="A2189" s="53">
        <f>+'Info ELECTRONORTE'!A2157</f>
        <v>2153</v>
      </c>
      <c r="B2189" s="26" t="str">
        <f t="shared" si="86"/>
        <v>SICODI</v>
      </c>
      <c r="C2189" s="9" t="str">
        <f>+'Info ELECTRONORTE'!B2157</f>
        <v>CAJAMARCA</v>
      </c>
      <c r="D2189" s="9" t="str">
        <f>+'Info ELECTRONORTE'!C2157</f>
        <v>SANTA CRUZ DE SHUCCHUBAMBA - CUMBIL</v>
      </c>
      <c r="E2189" s="9" t="str">
        <f>+'Info ELECTRONORTE'!D2157</f>
        <v>CHOTA</v>
      </c>
      <c r="F2189" s="9" t="str">
        <f>+'Info ELECTRONORTE'!I2157</f>
        <v>Media Tension</v>
      </c>
      <c r="G2189" s="9">
        <f>+'Info ELECTRONORTE'!K2157</f>
        <v>13</v>
      </c>
      <c r="H2189" s="9" t="str">
        <f>+'Info ELECTRONORTE'!L2157</f>
        <v>Postes</v>
      </c>
      <c r="I2189" s="9" t="str">
        <f>+'Info ELECTRONORTE'!M2157</f>
        <v>Madera</v>
      </c>
      <c r="J2189" s="9" t="str">
        <f>+'Info ELECTRONORTE'!N2157</f>
        <v>PPM24</v>
      </c>
      <c r="K2189" s="9" t="str">
        <f>+IF(B2189="MOD INV_2018","Según corresponda",VLOOKUP(J2189,SICODI!$G$3:$K$2404,2,FALSE))</f>
        <v>POSTE DE MADERA TRATADA DE 13 mts. CL.5</v>
      </c>
      <c r="L2189" s="142">
        <f t="shared" si="85"/>
        <v>0.46</v>
      </c>
    </row>
    <row r="2190" spans="1:12" x14ac:dyDescent="0.25">
      <c r="A2190" s="53">
        <f>+'Info ELECTRONORTE'!A2158</f>
        <v>2154</v>
      </c>
      <c r="B2190" s="26" t="str">
        <f t="shared" si="86"/>
        <v>SICODI</v>
      </c>
      <c r="C2190" s="9" t="str">
        <f>+'Info ELECTRONORTE'!B2158</f>
        <v>CAJAMARCA</v>
      </c>
      <c r="D2190" s="9" t="str">
        <f>+'Info ELECTRONORTE'!C2158</f>
        <v>SANTA CRUZ DE SHUCCHUBAMBA - CUMBIL</v>
      </c>
      <c r="E2190" s="9" t="str">
        <f>+'Info ELECTRONORTE'!D2158</f>
        <v>CHOTA</v>
      </c>
      <c r="F2190" s="9" t="str">
        <f>+'Info ELECTRONORTE'!I2158</f>
        <v>Media Tension</v>
      </c>
      <c r="G2190" s="9">
        <f>+'Info ELECTRONORTE'!K2158</f>
        <v>12</v>
      </c>
      <c r="H2190" s="9" t="str">
        <f>+'Info ELECTRONORTE'!L2158</f>
        <v>Postes</v>
      </c>
      <c r="I2190" s="9" t="str">
        <f>+'Info ELECTRONORTE'!M2158</f>
        <v>Madera</v>
      </c>
      <c r="J2190" s="9" t="str">
        <f>+'Info ELECTRONORTE'!N2158</f>
        <v>PPM20</v>
      </c>
      <c r="K2190" s="9" t="str">
        <f>+IF(B2190="MOD INV_2018","Según corresponda",VLOOKUP(J2190,SICODI!$G$3:$K$2404,2,FALSE))</f>
        <v>POSTE DE MADERA TRATADA DE 12 mts. CL.5</v>
      </c>
      <c r="L2190" s="142">
        <f t="shared" si="85"/>
        <v>0.46</v>
      </c>
    </row>
    <row r="2191" spans="1:12" x14ac:dyDescent="0.25">
      <c r="A2191" s="53">
        <f>+'Info ELECTRONORTE'!A2159</f>
        <v>2155</v>
      </c>
      <c r="B2191" s="26" t="str">
        <f t="shared" si="86"/>
        <v>SICODI</v>
      </c>
      <c r="C2191" s="9" t="str">
        <f>+'Info ELECTRONORTE'!B2159</f>
        <v>CAJAMARCA</v>
      </c>
      <c r="D2191" s="9" t="str">
        <f>+'Info ELECTRONORTE'!C2159</f>
        <v>SANTA CRUZ DE SHUCCHUBAMBA - CUMBIL</v>
      </c>
      <c r="E2191" s="9" t="str">
        <f>+'Info ELECTRONORTE'!D2159</f>
        <v>CHOTA</v>
      </c>
      <c r="F2191" s="9" t="str">
        <f>+'Info ELECTRONORTE'!I2159</f>
        <v>Media Tension</v>
      </c>
      <c r="G2191" s="9">
        <f>+'Info ELECTRONORTE'!K2159</f>
        <v>13</v>
      </c>
      <c r="H2191" s="9" t="str">
        <f>+'Info ELECTRONORTE'!L2159</f>
        <v>Postes</v>
      </c>
      <c r="I2191" s="9" t="str">
        <f>+'Info ELECTRONORTE'!M2159</f>
        <v>Madera</v>
      </c>
      <c r="J2191" s="9" t="str">
        <f>+'Info ELECTRONORTE'!N2159</f>
        <v>PPM24</v>
      </c>
      <c r="K2191" s="9" t="str">
        <f>+IF(B2191="MOD INV_2018","Según corresponda",VLOOKUP(J2191,SICODI!$G$3:$K$2404,2,FALSE))</f>
        <v>POSTE DE MADERA TRATADA DE 13 mts. CL.5</v>
      </c>
      <c r="L2191" s="142">
        <f t="shared" si="85"/>
        <v>0.46</v>
      </c>
    </row>
    <row r="2192" spans="1:12" x14ac:dyDescent="0.25">
      <c r="A2192" s="53">
        <f>+'Info ELECTRONORTE'!A2160</f>
        <v>2156</v>
      </c>
      <c r="B2192" s="26" t="str">
        <f t="shared" si="86"/>
        <v>SICODI</v>
      </c>
      <c r="C2192" s="9" t="str">
        <f>+'Info ELECTRONORTE'!B2160</f>
        <v>CAJAMARCA</v>
      </c>
      <c r="D2192" s="9" t="str">
        <f>+'Info ELECTRONORTE'!C2160</f>
        <v>SANTA CRUZ DE SHUCCHUBAMBA - CUMBIL</v>
      </c>
      <c r="E2192" s="9" t="str">
        <f>+'Info ELECTRONORTE'!D2160</f>
        <v>CHOTA</v>
      </c>
      <c r="F2192" s="9" t="str">
        <f>+'Info ELECTRONORTE'!I2160</f>
        <v>Media Tension</v>
      </c>
      <c r="G2192" s="9">
        <f>+'Info ELECTRONORTE'!K2160</f>
        <v>12</v>
      </c>
      <c r="H2192" s="9" t="str">
        <f>+'Info ELECTRONORTE'!L2160</f>
        <v>Postes</v>
      </c>
      <c r="I2192" s="9" t="str">
        <f>+'Info ELECTRONORTE'!M2160</f>
        <v>Madera</v>
      </c>
      <c r="J2192" s="9" t="str">
        <f>+'Info ELECTRONORTE'!N2160</f>
        <v>PPM20</v>
      </c>
      <c r="K2192" s="9" t="str">
        <f>+IF(B2192="MOD INV_2018","Según corresponda",VLOOKUP(J2192,SICODI!$G$3:$K$2404,2,FALSE))</f>
        <v>POSTE DE MADERA TRATADA DE 12 mts. CL.5</v>
      </c>
      <c r="L2192" s="142">
        <f t="shared" si="85"/>
        <v>0.46</v>
      </c>
    </row>
    <row r="2193" spans="1:12" x14ac:dyDescent="0.25">
      <c r="A2193" s="53">
        <f>+'Info ELECTRONORTE'!A2161</f>
        <v>2157</v>
      </c>
      <c r="B2193" s="26" t="str">
        <f t="shared" si="86"/>
        <v>SICODI</v>
      </c>
      <c r="C2193" s="9" t="str">
        <f>+'Info ELECTRONORTE'!B2161</f>
        <v>CAJAMARCA</v>
      </c>
      <c r="D2193" s="9" t="str">
        <f>+'Info ELECTRONORTE'!C2161</f>
        <v>SANTA CRUZ DE SHUCCHUBAMBA - CUMBIL</v>
      </c>
      <c r="E2193" s="9" t="str">
        <f>+'Info ELECTRONORTE'!D2161</f>
        <v>CHOTA</v>
      </c>
      <c r="F2193" s="9" t="str">
        <f>+'Info ELECTRONORTE'!I2161</f>
        <v>Media Tension</v>
      </c>
      <c r="G2193" s="9">
        <f>+'Info ELECTRONORTE'!K2161</f>
        <v>13</v>
      </c>
      <c r="H2193" s="9" t="str">
        <f>+'Info ELECTRONORTE'!L2161</f>
        <v>Postes</v>
      </c>
      <c r="I2193" s="9" t="str">
        <f>+'Info ELECTRONORTE'!M2161</f>
        <v>Madera</v>
      </c>
      <c r="J2193" s="9" t="str">
        <f>+'Info ELECTRONORTE'!N2161</f>
        <v>PPM24</v>
      </c>
      <c r="K2193" s="9" t="str">
        <f>+IF(B2193="MOD INV_2018","Según corresponda",VLOOKUP(J2193,SICODI!$G$3:$K$2404,2,FALSE))</f>
        <v>POSTE DE MADERA TRATADA DE 13 mts. CL.5</v>
      </c>
      <c r="L2193" s="142">
        <f t="shared" si="85"/>
        <v>0.46</v>
      </c>
    </row>
    <row r="2194" spans="1:12" x14ac:dyDescent="0.25">
      <c r="A2194" s="53">
        <f>+'Info ELECTRONORTE'!A2162</f>
        <v>2158</v>
      </c>
      <c r="B2194" s="26" t="str">
        <f t="shared" si="86"/>
        <v>SICODI</v>
      </c>
      <c r="C2194" s="9" t="str">
        <f>+'Info ELECTRONORTE'!B2162</f>
        <v>CAJAMARCA</v>
      </c>
      <c r="D2194" s="9" t="str">
        <f>+'Info ELECTRONORTE'!C2162</f>
        <v>SANTA CRUZ DE SHUCCHUBAMBA - CUMBIL</v>
      </c>
      <c r="E2194" s="9" t="str">
        <f>+'Info ELECTRONORTE'!D2162</f>
        <v>CHOTA</v>
      </c>
      <c r="F2194" s="9" t="str">
        <f>+'Info ELECTRONORTE'!I2162</f>
        <v>Media Tension</v>
      </c>
      <c r="G2194" s="9">
        <f>+'Info ELECTRONORTE'!K2162</f>
        <v>12</v>
      </c>
      <c r="H2194" s="9" t="str">
        <f>+'Info ELECTRONORTE'!L2162</f>
        <v>Postes</v>
      </c>
      <c r="I2194" s="9" t="str">
        <f>+'Info ELECTRONORTE'!M2162</f>
        <v>Madera</v>
      </c>
      <c r="J2194" s="9" t="str">
        <f>+'Info ELECTRONORTE'!N2162</f>
        <v>PPM20</v>
      </c>
      <c r="K2194" s="9" t="str">
        <f>+IF(B2194="MOD INV_2018","Según corresponda",VLOOKUP(J2194,SICODI!$G$3:$K$2404,2,FALSE))</f>
        <v>POSTE DE MADERA TRATADA DE 12 mts. CL.5</v>
      </c>
      <c r="L2194" s="142">
        <f t="shared" si="85"/>
        <v>0.46</v>
      </c>
    </row>
    <row r="2195" spans="1:12" x14ac:dyDescent="0.25">
      <c r="A2195" s="53">
        <f>+'Info ELECTRONORTE'!A2163</f>
        <v>2159</v>
      </c>
      <c r="B2195" s="26" t="str">
        <f t="shared" si="86"/>
        <v>SICODI</v>
      </c>
      <c r="C2195" s="9" t="str">
        <f>+'Info ELECTRONORTE'!B2163</f>
        <v>CAJAMARCA</v>
      </c>
      <c r="D2195" s="9" t="str">
        <f>+'Info ELECTRONORTE'!C2163</f>
        <v>SANTA CRUZ DE SHUCCHUBAMBA - CUMBIL</v>
      </c>
      <c r="E2195" s="9" t="str">
        <f>+'Info ELECTRONORTE'!D2163</f>
        <v>CHOTA</v>
      </c>
      <c r="F2195" s="9" t="str">
        <f>+'Info ELECTRONORTE'!I2163</f>
        <v>Media Tension</v>
      </c>
      <c r="G2195" s="9">
        <f>+'Info ELECTRONORTE'!K2163</f>
        <v>13</v>
      </c>
      <c r="H2195" s="9" t="str">
        <f>+'Info ELECTRONORTE'!L2163</f>
        <v>Postes</v>
      </c>
      <c r="I2195" s="9" t="str">
        <f>+'Info ELECTRONORTE'!M2163</f>
        <v>Madera</v>
      </c>
      <c r="J2195" s="9" t="str">
        <f>+'Info ELECTRONORTE'!N2163</f>
        <v>PPM24</v>
      </c>
      <c r="K2195" s="9" t="str">
        <f>+IF(B2195="MOD INV_2018","Según corresponda",VLOOKUP(J2195,SICODI!$G$3:$K$2404,2,FALSE))</f>
        <v>POSTE DE MADERA TRATADA DE 13 mts. CL.5</v>
      </c>
      <c r="L2195" s="142">
        <f t="shared" si="85"/>
        <v>0.46</v>
      </c>
    </row>
    <row r="2196" spans="1:12" x14ac:dyDescent="0.25">
      <c r="A2196" s="53">
        <f>+'Info ELECTRONORTE'!A2164</f>
        <v>2160</v>
      </c>
      <c r="B2196" s="26" t="str">
        <f t="shared" si="86"/>
        <v>SICODI</v>
      </c>
      <c r="C2196" s="9" t="str">
        <f>+'Info ELECTRONORTE'!B2164</f>
        <v>CAJAMARCA</v>
      </c>
      <c r="D2196" s="9" t="str">
        <f>+'Info ELECTRONORTE'!C2164</f>
        <v>SANTA CRUZ DE SHUCCHUBAMBA - CUMBIL</v>
      </c>
      <c r="E2196" s="9" t="str">
        <f>+'Info ELECTRONORTE'!D2164</f>
        <v>CHOTA</v>
      </c>
      <c r="F2196" s="9" t="str">
        <f>+'Info ELECTRONORTE'!I2164</f>
        <v>Media Tension</v>
      </c>
      <c r="G2196" s="9">
        <f>+'Info ELECTRONORTE'!K2164</f>
        <v>12</v>
      </c>
      <c r="H2196" s="9" t="str">
        <f>+'Info ELECTRONORTE'!L2164</f>
        <v>Postes</v>
      </c>
      <c r="I2196" s="9" t="str">
        <f>+'Info ELECTRONORTE'!M2164</f>
        <v>Madera</v>
      </c>
      <c r="J2196" s="9" t="str">
        <f>+'Info ELECTRONORTE'!N2164</f>
        <v>PPM20</v>
      </c>
      <c r="K2196" s="9" t="str">
        <f>+IF(B2196="MOD INV_2018","Según corresponda",VLOOKUP(J2196,SICODI!$G$3:$K$2404,2,FALSE))</f>
        <v>POSTE DE MADERA TRATADA DE 12 mts. CL.5</v>
      </c>
      <c r="L2196" s="142">
        <f t="shared" si="85"/>
        <v>0.46</v>
      </c>
    </row>
    <row r="2197" spans="1:12" x14ac:dyDescent="0.25">
      <c r="A2197" s="53">
        <f>+'Info ELECTRONORTE'!A2165</f>
        <v>2161</v>
      </c>
      <c r="B2197" s="26" t="str">
        <f t="shared" si="86"/>
        <v>SICODI</v>
      </c>
      <c r="C2197" s="9" t="str">
        <f>+'Info ELECTRONORTE'!B2165</f>
        <v>CAJAMARCA</v>
      </c>
      <c r="D2197" s="9" t="str">
        <f>+'Info ELECTRONORTE'!C2165</f>
        <v>SANTA CRUZ DE SHUCCHUBAMBA - CUMBIL</v>
      </c>
      <c r="E2197" s="9" t="str">
        <f>+'Info ELECTRONORTE'!D2165</f>
        <v>CHOTA</v>
      </c>
      <c r="F2197" s="9" t="str">
        <f>+'Info ELECTRONORTE'!I2165</f>
        <v>Media Tension</v>
      </c>
      <c r="G2197" s="9">
        <f>+'Info ELECTRONORTE'!K2165</f>
        <v>12</v>
      </c>
      <c r="H2197" s="9" t="str">
        <f>+'Info ELECTRONORTE'!L2165</f>
        <v>Postes</v>
      </c>
      <c r="I2197" s="9" t="str">
        <f>+'Info ELECTRONORTE'!M2165</f>
        <v>Madera</v>
      </c>
      <c r="J2197" s="9" t="str">
        <f>+'Info ELECTRONORTE'!N2165</f>
        <v>PPM20</v>
      </c>
      <c r="K2197" s="9" t="str">
        <f>+IF(B2197="MOD INV_2018","Según corresponda",VLOOKUP(J2197,SICODI!$G$3:$K$2404,2,FALSE))</f>
        <v>POSTE DE MADERA TRATADA DE 12 mts. CL.5</v>
      </c>
      <c r="L2197" s="142">
        <f t="shared" si="85"/>
        <v>0.46</v>
      </c>
    </row>
    <row r="2198" spans="1:12" x14ac:dyDescent="0.25">
      <c r="A2198" s="53">
        <f>+'Info ELECTRONORTE'!A2166</f>
        <v>2162</v>
      </c>
      <c r="B2198" s="26" t="str">
        <f t="shared" si="86"/>
        <v>SICODI</v>
      </c>
      <c r="C2198" s="9" t="str">
        <f>+'Info ELECTRONORTE'!B2166</f>
        <v>CAJAMARCA</v>
      </c>
      <c r="D2198" s="9" t="str">
        <f>+'Info ELECTRONORTE'!C2166</f>
        <v>SANTA CRUZ DE SHUCCHUBAMBA - CUMBIL</v>
      </c>
      <c r="E2198" s="9" t="str">
        <f>+'Info ELECTRONORTE'!D2166</f>
        <v>CHOTA</v>
      </c>
      <c r="F2198" s="9" t="str">
        <f>+'Info ELECTRONORTE'!I2166</f>
        <v>Media Tension</v>
      </c>
      <c r="G2198" s="9">
        <f>+'Info ELECTRONORTE'!K2166</f>
        <v>13</v>
      </c>
      <c r="H2198" s="9" t="str">
        <f>+'Info ELECTRONORTE'!L2166</f>
        <v>Postes</v>
      </c>
      <c r="I2198" s="9" t="str">
        <f>+'Info ELECTRONORTE'!M2166</f>
        <v>Madera</v>
      </c>
      <c r="J2198" s="9" t="str">
        <f>+'Info ELECTRONORTE'!N2166</f>
        <v>PPM24</v>
      </c>
      <c r="K2198" s="9" t="str">
        <f>+IF(B2198="MOD INV_2018","Según corresponda",VLOOKUP(J2198,SICODI!$G$3:$K$2404,2,FALSE))</f>
        <v>POSTE DE MADERA TRATADA DE 13 mts. CL.5</v>
      </c>
      <c r="L2198" s="142">
        <f t="shared" si="85"/>
        <v>0.46</v>
      </c>
    </row>
    <row r="2199" spans="1:12" x14ac:dyDescent="0.25">
      <c r="A2199" s="53">
        <f>+'Info ELECTRONORTE'!A2167</f>
        <v>2163</v>
      </c>
      <c r="B2199" s="26" t="str">
        <f t="shared" si="86"/>
        <v>SICODI</v>
      </c>
      <c r="C2199" s="9" t="str">
        <f>+'Info ELECTRONORTE'!B2167</f>
        <v>CAJAMARCA</v>
      </c>
      <c r="D2199" s="9" t="str">
        <f>+'Info ELECTRONORTE'!C2167</f>
        <v>SANTA CRUZ DE SHUCCHUBAMBA - CUMBIL</v>
      </c>
      <c r="E2199" s="9" t="str">
        <f>+'Info ELECTRONORTE'!D2167</f>
        <v>CHOTA</v>
      </c>
      <c r="F2199" s="9" t="str">
        <f>+'Info ELECTRONORTE'!I2167</f>
        <v>Media Tension</v>
      </c>
      <c r="G2199" s="9">
        <f>+'Info ELECTRONORTE'!K2167</f>
        <v>13</v>
      </c>
      <c r="H2199" s="9" t="str">
        <f>+'Info ELECTRONORTE'!L2167</f>
        <v>Postes</v>
      </c>
      <c r="I2199" s="9" t="str">
        <f>+'Info ELECTRONORTE'!M2167</f>
        <v>Madera</v>
      </c>
      <c r="J2199" s="9" t="str">
        <f>+'Info ELECTRONORTE'!N2167</f>
        <v>PPM24</v>
      </c>
      <c r="K2199" s="9" t="str">
        <f>+IF(B2199="MOD INV_2018","Según corresponda",VLOOKUP(J2199,SICODI!$G$3:$K$2404,2,FALSE))</f>
        <v>POSTE DE MADERA TRATADA DE 13 mts. CL.5</v>
      </c>
      <c r="L2199" s="142">
        <f t="shared" si="85"/>
        <v>0.46</v>
      </c>
    </row>
    <row r="2200" spans="1:12" x14ac:dyDescent="0.25">
      <c r="A2200" s="53">
        <f>+'Info ELECTRONORTE'!A2168</f>
        <v>2164</v>
      </c>
      <c r="B2200" s="26" t="str">
        <f t="shared" si="86"/>
        <v>SICODI</v>
      </c>
      <c r="C2200" s="9" t="str">
        <f>+'Info ELECTRONORTE'!B2168</f>
        <v>CAJAMARCA</v>
      </c>
      <c r="D2200" s="9" t="str">
        <f>+'Info ELECTRONORTE'!C2168</f>
        <v>SANTA CRUZ DE SHUCCHUBAMBA - CUMBIL</v>
      </c>
      <c r="E2200" s="9" t="str">
        <f>+'Info ELECTRONORTE'!D2168</f>
        <v>CHOTA</v>
      </c>
      <c r="F2200" s="9" t="str">
        <f>+'Info ELECTRONORTE'!I2168</f>
        <v>Media Tension</v>
      </c>
      <c r="G2200" s="9">
        <f>+'Info ELECTRONORTE'!K2168</f>
        <v>13</v>
      </c>
      <c r="H2200" s="9" t="str">
        <f>+'Info ELECTRONORTE'!L2168</f>
        <v>Postes</v>
      </c>
      <c r="I2200" s="9" t="str">
        <f>+'Info ELECTRONORTE'!M2168</f>
        <v>Madera</v>
      </c>
      <c r="J2200" s="9" t="str">
        <f>+'Info ELECTRONORTE'!N2168</f>
        <v>PPM24</v>
      </c>
      <c r="K2200" s="9" t="str">
        <f>+IF(B2200="MOD INV_2018","Según corresponda",VLOOKUP(J2200,SICODI!$G$3:$K$2404,2,FALSE))</f>
        <v>POSTE DE MADERA TRATADA DE 13 mts. CL.5</v>
      </c>
      <c r="L2200" s="142">
        <f t="shared" si="85"/>
        <v>0.46</v>
      </c>
    </row>
    <row r="2201" spans="1:12" x14ac:dyDescent="0.25">
      <c r="A2201" s="53">
        <f>+'Info ELECTRONORTE'!A2169</f>
        <v>2165</v>
      </c>
      <c r="B2201" s="26" t="str">
        <f t="shared" si="86"/>
        <v>SICODI</v>
      </c>
      <c r="C2201" s="9" t="str">
        <f>+'Info ELECTRONORTE'!B2169</f>
        <v>CAJAMARCA</v>
      </c>
      <c r="D2201" s="9" t="str">
        <f>+'Info ELECTRONORTE'!C2169</f>
        <v>SANTA CRUZ DE SHUCCHUBAMBA - CUMBIL</v>
      </c>
      <c r="E2201" s="9" t="str">
        <f>+'Info ELECTRONORTE'!D2169</f>
        <v>CHOTA</v>
      </c>
      <c r="F2201" s="9" t="str">
        <f>+'Info ELECTRONORTE'!I2169</f>
        <v>Media Tension</v>
      </c>
      <c r="G2201" s="9">
        <f>+'Info ELECTRONORTE'!K2169</f>
        <v>12</v>
      </c>
      <c r="H2201" s="9" t="str">
        <f>+'Info ELECTRONORTE'!L2169</f>
        <v>Postes</v>
      </c>
      <c r="I2201" s="9" t="str">
        <f>+'Info ELECTRONORTE'!M2169</f>
        <v>Madera</v>
      </c>
      <c r="J2201" s="9" t="str">
        <f>+'Info ELECTRONORTE'!N2169</f>
        <v>PPM20</v>
      </c>
      <c r="K2201" s="9" t="str">
        <f>+IF(B2201="MOD INV_2018","Según corresponda",VLOOKUP(J2201,SICODI!$G$3:$K$2404,2,FALSE))</f>
        <v>POSTE DE MADERA TRATADA DE 12 mts. CL.5</v>
      </c>
      <c r="L2201" s="142">
        <f t="shared" si="85"/>
        <v>0.46</v>
      </c>
    </row>
    <row r="2202" spans="1:12" x14ac:dyDescent="0.25">
      <c r="A2202" s="53">
        <f>+'Info ELECTRONORTE'!A2170</f>
        <v>2166</v>
      </c>
      <c r="B2202" s="26" t="str">
        <f t="shared" si="86"/>
        <v>SICODI</v>
      </c>
      <c r="C2202" s="9" t="str">
        <f>+'Info ELECTRONORTE'!B2170</f>
        <v>CAJAMARCA</v>
      </c>
      <c r="D2202" s="9" t="str">
        <f>+'Info ELECTRONORTE'!C2170</f>
        <v>SANTA CRUZ DE SHUCCHUBAMBA - CUMBIL</v>
      </c>
      <c r="E2202" s="9" t="str">
        <f>+'Info ELECTRONORTE'!D2170</f>
        <v>CHOTA</v>
      </c>
      <c r="F2202" s="9" t="str">
        <f>+'Info ELECTRONORTE'!I2170</f>
        <v>Media Tension</v>
      </c>
      <c r="G2202" s="9">
        <f>+'Info ELECTRONORTE'!K2170</f>
        <v>12</v>
      </c>
      <c r="H2202" s="9" t="str">
        <f>+'Info ELECTRONORTE'!L2170</f>
        <v>Postes</v>
      </c>
      <c r="I2202" s="9" t="str">
        <f>+'Info ELECTRONORTE'!M2170</f>
        <v>Madera</v>
      </c>
      <c r="J2202" s="9" t="str">
        <f>+'Info ELECTRONORTE'!N2170</f>
        <v>PPM20</v>
      </c>
      <c r="K2202" s="9" t="str">
        <f>+IF(B2202="MOD INV_2018","Según corresponda",VLOOKUP(J2202,SICODI!$G$3:$K$2404,2,FALSE))</f>
        <v>POSTE DE MADERA TRATADA DE 12 mts. CL.5</v>
      </c>
      <c r="L2202" s="142">
        <f t="shared" si="85"/>
        <v>0.46</v>
      </c>
    </row>
    <row r="2203" spans="1:12" x14ac:dyDescent="0.25">
      <c r="A2203" s="53">
        <f>+'Info ELECTRONORTE'!A2171</f>
        <v>2167</v>
      </c>
      <c r="B2203" s="26" t="str">
        <f t="shared" si="86"/>
        <v>SICODI</v>
      </c>
      <c r="C2203" s="9" t="str">
        <f>+'Info ELECTRONORTE'!B2171</f>
        <v>CAJAMARCA</v>
      </c>
      <c r="D2203" s="9" t="str">
        <f>+'Info ELECTRONORTE'!C2171</f>
        <v>SANTA CRUZ DE SHUCCHUBAMBA - CUMBIL</v>
      </c>
      <c r="E2203" s="9" t="str">
        <f>+'Info ELECTRONORTE'!D2171</f>
        <v>CHOTA</v>
      </c>
      <c r="F2203" s="9" t="str">
        <f>+'Info ELECTRONORTE'!I2171</f>
        <v>Media Tension</v>
      </c>
      <c r="G2203" s="9">
        <f>+'Info ELECTRONORTE'!K2171</f>
        <v>13</v>
      </c>
      <c r="H2203" s="9" t="str">
        <f>+'Info ELECTRONORTE'!L2171</f>
        <v>Postes</v>
      </c>
      <c r="I2203" s="9" t="str">
        <f>+'Info ELECTRONORTE'!M2171</f>
        <v>Madera</v>
      </c>
      <c r="J2203" s="9" t="str">
        <f>+'Info ELECTRONORTE'!N2171</f>
        <v>PPM24</v>
      </c>
      <c r="K2203" s="9" t="str">
        <f>+IF(B2203="MOD INV_2018","Según corresponda",VLOOKUP(J2203,SICODI!$G$3:$K$2404,2,FALSE))</f>
        <v>POSTE DE MADERA TRATADA DE 13 mts. CL.5</v>
      </c>
      <c r="L2203" s="142">
        <f t="shared" si="85"/>
        <v>0.46</v>
      </c>
    </row>
    <row r="2204" spans="1:12" x14ac:dyDescent="0.25">
      <c r="A2204" s="53">
        <f>+'Info ELECTRONORTE'!A2172</f>
        <v>2168</v>
      </c>
      <c r="B2204" s="26" t="str">
        <f t="shared" si="86"/>
        <v>SICODI</v>
      </c>
      <c r="C2204" s="9" t="str">
        <f>+'Info ELECTRONORTE'!B2172</f>
        <v>CAJAMARCA</v>
      </c>
      <c r="D2204" s="9" t="str">
        <f>+'Info ELECTRONORTE'!C2172</f>
        <v>SANTA CRUZ DE SHUCCHUBAMBA - CUMBIL</v>
      </c>
      <c r="E2204" s="9" t="str">
        <f>+'Info ELECTRONORTE'!D2172</f>
        <v>CHOTA</v>
      </c>
      <c r="F2204" s="9" t="str">
        <f>+'Info ELECTRONORTE'!I2172</f>
        <v>Media Tension</v>
      </c>
      <c r="G2204" s="9">
        <f>+'Info ELECTRONORTE'!K2172</f>
        <v>12</v>
      </c>
      <c r="H2204" s="9" t="str">
        <f>+'Info ELECTRONORTE'!L2172</f>
        <v>Postes</v>
      </c>
      <c r="I2204" s="9" t="str">
        <f>+'Info ELECTRONORTE'!M2172</f>
        <v>Madera</v>
      </c>
      <c r="J2204" s="9" t="str">
        <f>+'Info ELECTRONORTE'!N2172</f>
        <v>PPM20</v>
      </c>
      <c r="K2204" s="9" t="str">
        <f>+IF(B2204="MOD INV_2018","Según corresponda",VLOOKUP(J2204,SICODI!$G$3:$K$2404,2,FALSE))</f>
        <v>POSTE DE MADERA TRATADA DE 12 mts. CL.5</v>
      </c>
      <c r="L2204" s="142">
        <f t="shared" si="85"/>
        <v>0.46</v>
      </c>
    </row>
    <row r="2205" spans="1:12" x14ac:dyDescent="0.25">
      <c r="A2205" s="53">
        <f>+'Info ELECTRONORTE'!A2173</f>
        <v>2169</v>
      </c>
      <c r="B2205" s="26" t="str">
        <f t="shared" si="86"/>
        <v>SICODI</v>
      </c>
      <c r="C2205" s="9" t="str">
        <f>+'Info ELECTRONORTE'!B2173</f>
        <v>CAJAMARCA</v>
      </c>
      <c r="D2205" s="9" t="str">
        <f>+'Info ELECTRONORTE'!C2173</f>
        <v>SANTA CRUZ DE SHUCCHUBAMBA - CUMBIL</v>
      </c>
      <c r="E2205" s="9" t="str">
        <f>+'Info ELECTRONORTE'!D2173</f>
        <v>CHOTA</v>
      </c>
      <c r="F2205" s="9" t="str">
        <f>+'Info ELECTRONORTE'!I2173</f>
        <v>Media Tension</v>
      </c>
      <c r="G2205" s="9">
        <f>+'Info ELECTRONORTE'!K2173</f>
        <v>13</v>
      </c>
      <c r="H2205" s="9" t="str">
        <f>+'Info ELECTRONORTE'!L2173</f>
        <v>Postes</v>
      </c>
      <c r="I2205" s="9" t="str">
        <f>+'Info ELECTRONORTE'!M2173</f>
        <v>Madera</v>
      </c>
      <c r="J2205" s="9" t="str">
        <f>+'Info ELECTRONORTE'!N2173</f>
        <v>PPM24</v>
      </c>
      <c r="K2205" s="9" t="str">
        <f>+IF(B2205="MOD INV_2018","Según corresponda",VLOOKUP(J2205,SICODI!$G$3:$K$2404,2,FALSE))</f>
        <v>POSTE DE MADERA TRATADA DE 13 mts. CL.5</v>
      </c>
      <c r="L2205" s="142">
        <f t="shared" si="85"/>
        <v>0.46</v>
      </c>
    </row>
    <row r="2206" spans="1:12" x14ac:dyDescent="0.25">
      <c r="A2206" s="53">
        <f>+'Info ELECTRONORTE'!A2174</f>
        <v>2170</v>
      </c>
      <c r="B2206" s="26" t="str">
        <f t="shared" si="86"/>
        <v>SICODI</v>
      </c>
      <c r="C2206" s="9" t="str">
        <f>+'Info ELECTRONORTE'!B2174</f>
        <v>CAJAMARCA</v>
      </c>
      <c r="D2206" s="9" t="str">
        <f>+'Info ELECTRONORTE'!C2174</f>
        <v>SANTA CRUZ DE SHUCCHUBAMBA - CUMBIL</v>
      </c>
      <c r="E2206" s="9" t="str">
        <f>+'Info ELECTRONORTE'!D2174</f>
        <v>CHOTA</v>
      </c>
      <c r="F2206" s="9" t="str">
        <f>+'Info ELECTRONORTE'!I2174</f>
        <v>Media Tension</v>
      </c>
      <c r="G2206" s="9">
        <f>+'Info ELECTRONORTE'!K2174</f>
        <v>13</v>
      </c>
      <c r="H2206" s="9" t="str">
        <f>+'Info ELECTRONORTE'!L2174</f>
        <v>Postes</v>
      </c>
      <c r="I2206" s="9" t="str">
        <f>+'Info ELECTRONORTE'!M2174</f>
        <v>Madera</v>
      </c>
      <c r="J2206" s="9" t="str">
        <f>+'Info ELECTRONORTE'!N2174</f>
        <v>PPM24</v>
      </c>
      <c r="K2206" s="9" t="str">
        <f>+IF(B2206="MOD INV_2018","Según corresponda",VLOOKUP(J2206,SICODI!$G$3:$K$2404,2,FALSE))</f>
        <v>POSTE DE MADERA TRATADA DE 13 mts. CL.5</v>
      </c>
      <c r="L2206" s="142">
        <f t="shared" si="85"/>
        <v>0.46</v>
      </c>
    </row>
    <row r="2207" spans="1:12" x14ac:dyDescent="0.25">
      <c r="A2207" s="53">
        <f>+'Info ELECTRONORTE'!A2175</f>
        <v>2171</v>
      </c>
      <c r="B2207" s="26" t="str">
        <f t="shared" si="86"/>
        <v>SICODI</v>
      </c>
      <c r="C2207" s="9" t="str">
        <f>+'Info ELECTRONORTE'!B2175</f>
        <v>CAJAMARCA</v>
      </c>
      <c r="D2207" s="9" t="str">
        <f>+'Info ELECTRONORTE'!C2175</f>
        <v>SANTA CRUZ DE SHUCCHUBAMBA - CUMBIL</v>
      </c>
      <c r="E2207" s="9" t="str">
        <f>+'Info ELECTRONORTE'!D2175</f>
        <v>CHOTA</v>
      </c>
      <c r="F2207" s="9" t="str">
        <f>+'Info ELECTRONORTE'!I2175</f>
        <v>Media Tension</v>
      </c>
      <c r="G2207" s="9">
        <f>+'Info ELECTRONORTE'!K2175</f>
        <v>12</v>
      </c>
      <c r="H2207" s="9" t="str">
        <f>+'Info ELECTRONORTE'!L2175</f>
        <v>Postes</v>
      </c>
      <c r="I2207" s="9" t="str">
        <f>+'Info ELECTRONORTE'!M2175</f>
        <v>Madera</v>
      </c>
      <c r="J2207" s="9" t="str">
        <f>+'Info ELECTRONORTE'!N2175</f>
        <v>PPM20</v>
      </c>
      <c r="K2207" s="9" t="str">
        <f>+IF(B2207="MOD INV_2018","Según corresponda",VLOOKUP(J2207,SICODI!$G$3:$K$2404,2,FALSE))</f>
        <v>POSTE DE MADERA TRATADA DE 12 mts. CL.5</v>
      </c>
      <c r="L2207" s="142">
        <f t="shared" si="85"/>
        <v>0.46</v>
      </c>
    </row>
    <row r="2208" spans="1:12" x14ac:dyDescent="0.25">
      <c r="A2208" s="53">
        <f>+'Info ELECTRONORTE'!A2176</f>
        <v>2172</v>
      </c>
      <c r="B2208" s="26" t="str">
        <f t="shared" si="86"/>
        <v>SICODI</v>
      </c>
      <c r="C2208" s="9" t="str">
        <f>+'Info ELECTRONORTE'!B2176</f>
        <v>CAJAMARCA</v>
      </c>
      <c r="D2208" s="9" t="str">
        <f>+'Info ELECTRONORTE'!C2176</f>
        <v>SANTA CRUZ DE SHUCCHUBAMBA - CUMBIL</v>
      </c>
      <c r="E2208" s="9" t="str">
        <f>+'Info ELECTRONORTE'!D2176</f>
        <v>CHOTA</v>
      </c>
      <c r="F2208" s="9" t="str">
        <f>+'Info ELECTRONORTE'!I2176</f>
        <v>Media Tension</v>
      </c>
      <c r="G2208" s="9">
        <f>+'Info ELECTRONORTE'!K2176</f>
        <v>12</v>
      </c>
      <c r="H2208" s="9" t="str">
        <f>+'Info ELECTRONORTE'!L2176</f>
        <v>Postes</v>
      </c>
      <c r="I2208" s="9" t="str">
        <f>+'Info ELECTRONORTE'!M2176</f>
        <v>Madera</v>
      </c>
      <c r="J2208" s="9" t="str">
        <f>+'Info ELECTRONORTE'!N2176</f>
        <v>PPM20</v>
      </c>
      <c r="K2208" s="9" t="str">
        <f>+IF(B2208="MOD INV_2018","Según corresponda",VLOOKUP(J2208,SICODI!$G$3:$K$2404,2,FALSE))</f>
        <v>POSTE DE MADERA TRATADA DE 12 mts. CL.5</v>
      </c>
      <c r="L2208" s="142">
        <f t="shared" si="85"/>
        <v>0.46</v>
      </c>
    </row>
    <row r="2209" spans="1:12" x14ac:dyDescent="0.25">
      <c r="A2209" s="53">
        <f>+'Info ELECTRONORTE'!A2177</f>
        <v>2173</v>
      </c>
      <c r="B2209" s="26" t="str">
        <f t="shared" si="86"/>
        <v>SICODI</v>
      </c>
      <c r="C2209" s="9" t="str">
        <f>+'Info ELECTRONORTE'!B2177</f>
        <v>CAJAMARCA</v>
      </c>
      <c r="D2209" s="9" t="str">
        <f>+'Info ELECTRONORTE'!C2177</f>
        <v>SANTA CRUZ DE SHUCCHUBAMBA - CUMBIL</v>
      </c>
      <c r="E2209" s="9" t="str">
        <f>+'Info ELECTRONORTE'!D2177</f>
        <v>CHOTA</v>
      </c>
      <c r="F2209" s="9" t="str">
        <f>+'Info ELECTRONORTE'!I2177</f>
        <v>Media Tension</v>
      </c>
      <c r="G2209" s="9">
        <f>+'Info ELECTRONORTE'!K2177</f>
        <v>13</v>
      </c>
      <c r="H2209" s="9" t="str">
        <f>+'Info ELECTRONORTE'!L2177</f>
        <v>Postes</v>
      </c>
      <c r="I2209" s="9" t="str">
        <f>+'Info ELECTRONORTE'!M2177</f>
        <v>Madera</v>
      </c>
      <c r="J2209" s="9" t="str">
        <f>+'Info ELECTRONORTE'!N2177</f>
        <v>PPM24</v>
      </c>
      <c r="K2209" s="9" t="str">
        <f>+IF(B2209="MOD INV_2018","Según corresponda",VLOOKUP(J2209,SICODI!$G$3:$K$2404,2,FALSE))</f>
        <v>POSTE DE MADERA TRATADA DE 13 mts. CL.5</v>
      </c>
      <c r="L2209" s="142">
        <f t="shared" si="85"/>
        <v>0.46</v>
      </c>
    </row>
    <row r="2210" spans="1:12" x14ac:dyDescent="0.25">
      <c r="A2210" s="53">
        <f>+'Info ELECTRONORTE'!A2178</f>
        <v>2174</v>
      </c>
      <c r="B2210" s="26" t="str">
        <f t="shared" si="86"/>
        <v>SICODI</v>
      </c>
      <c r="C2210" s="9" t="str">
        <f>+'Info ELECTRONORTE'!B2178</f>
        <v>CAJAMARCA</v>
      </c>
      <c r="D2210" s="9" t="str">
        <f>+'Info ELECTRONORTE'!C2178</f>
        <v>SANTA CRUZ DE SHUCCHUBAMBA - CUMBIL</v>
      </c>
      <c r="E2210" s="9" t="str">
        <f>+'Info ELECTRONORTE'!D2178</f>
        <v>CHOTA</v>
      </c>
      <c r="F2210" s="9" t="str">
        <f>+'Info ELECTRONORTE'!I2178</f>
        <v>Media Tension</v>
      </c>
      <c r="G2210" s="9">
        <f>+'Info ELECTRONORTE'!K2178</f>
        <v>12</v>
      </c>
      <c r="H2210" s="9" t="str">
        <f>+'Info ELECTRONORTE'!L2178</f>
        <v>Postes</v>
      </c>
      <c r="I2210" s="9" t="str">
        <f>+'Info ELECTRONORTE'!M2178</f>
        <v>Madera</v>
      </c>
      <c r="J2210" s="9" t="str">
        <f>+'Info ELECTRONORTE'!N2178</f>
        <v>PPM20</v>
      </c>
      <c r="K2210" s="9" t="str">
        <f>+IF(B2210="MOD INV_2018","Según corresponda",VLOOKUP(J2210,SICODI!$G$3:$K$2404,2,FALSE))</f>
        <v>POSTE DE MADERA TRATADA DE 12 mts. CL.5</v>
      </c>
      <c r="L2210" s="142">
        <f t="shared" si="85"/>
        <v>0.46</v>
      </c>
    </row>
    <row r="2211" spans="1:12" x14ac:dyDescent="0.25">
      <c r="A2211" s="53">
        <f>+'Info ELECTRONORTE'!A2179</f>
        <v>2175</v>
      </c>
      <c r="B2211" s="26" t="str">
        <f t="shared" si="86"/>
        <v>SICODI</v>
      </c>
      <c r="C2211" s="9" t="str">
        <f>+'Info ELECTRONORTE'!B2179</f>
        <v>CAJAMARCA</v>
      </c>
      <c r="D2211" s="9" t="str">
        <f>+'Info ELECTRONORTE'!C2179</f>
        <v>SANTA CRUZ DE SHUCCHUBAMBA - CUMBIL</v>
      </c>
      <c r="E2211" s="9" t="str">
        <f>+'Info ELECTRONORTE'!D2179</f>
        <v>CHOTA</v>
      </c>
      <c r="F2211" s="9" t="str">
        <f>+'Info ELECTRONORTE'!I2179</f>
        <v>Media Tension</v>
      </c>
      <c r="G2211" s="9">
        <f>+'Info ELECTRONORTE'!K2179</f>
        <v>12</v>
      </c>
      <c r="H2211" s="9" t="str">
        <f>+'Info ELECTRONORTE'!L2179</f>
        <v>Postes</v>
      </c>
      <c r="I2211" s="9" t="str">
        <f>+'Info ELECTRONORTE'!M2179</f>
        <v>Madera</v>
      </c>
      <c r="J2211" s="9" t="str">
        <f>+'Info ELECTRONORTE'!N2179</f>
        <v>PPM20</v>
      </c>
      <c r="K2211" s="9" t="str">
        <f>+IF(B2211="MOD INV_2018","Según corresponda",VLOOKUP(J2211,SICODI!$G$3:$K$2404,2,FALSE))</f>
        <v>POSTE DE MADERA TRATADA DE 12 mts. CL.5</v>
      </c>
      <c r="L2211" s="142">
        <f t="shared" si="85"/>
        <v>0.46</v>
      </c>
    </row>
    <row r="2212" spans="1:12" x14ac:dyDescent="0.25">
      <c r="A2212" s="53">
        <f>+'Info ELECTRONORTE'!A2180</f>
        <v>2176</v>
      </c>
      <c r="B2212" s="26" t="str">
        <f t="shared" si="86"/>
        <v>SICODI</v>
      </c>
      <c r="C2212" s="9" t="str">
        <f>+'Info ELECTRONORTE'!B2180</f>
        <v>CAJAMARCA</v>
      </c>
      <c r="D2212" s="9" t="str">
        <f>+'Info ELECTRONORTE'!C2180</f>
        <v>SANTA CRUZ DE SHUCCHUBAMBA - CUMBIL</v>
      </c>
      <c r="E2212" s="9" t="str">
        <f>+'Info ELECTRONORTE'!D2180</f>
        <v>CHOTA</v>
      </c>
      <c r="F2212" s="9" t="str">
        <f>+'Info ELECTRONORTE'!I2180</f>
        <v>Media Tension</v>
      </c>
      <c r="G2212" s="9">
        <f>+'Info ELECTRONORTE'!K2180</f>
        <v>12</v>
      </c>
      <c r="H2212" s="9" t="str">
        <f>+'Info ELECTRONORTE'!L2180</f>
        <v>Postes</v>
      </c>
      <c r="I2212" s="9" t="str">
        <f>+'Info ELECTRONORTE'!M2180</f>
        <v>Madera</v>
      </c>
      <c r="J2212" s="9" t="str">
        <f>+'Info ELECTRONORTE'!N2180</f>
        <v>PPM20</v>
      </c>
      <c r="K2212" s="9" t="str">
        <f>+IF(B2212="MOD INV_2018","Según corresponda",VLOOKUP(J2212,SICODI!$G$3:$K$2404,2,FALSE))</f>
        <v>POSTE DE MADERA TRATADA DE 12 mts. CL.5</v>
      </c>
      <c r="L2212" s="142">
        <f t="shared" si="85"/>
        <v>0.46</v>
      </c>
    </row>
    <row r="2213" spans="1:12" x14ac:dyDescent="0.25">
      <c r="A2213" s="53">
        <f>+'Info ELECTRONORTE'!A2181</f>
        <v>2177</v>
      </c>
      <c r="B2213" s="26" t="str">
        <f t="shared" si="86"/>
        <v>SICODI</v>
      </c>
      <c r="C2213" s="9" t="str">
        <f>+'Info ELECTRONORTE'!B2181</f>
        <v>CAJAMARCA</v>
      </c>
      <c r="D2213" s="9" t="str">
        <f>+'Info ELECTRONORTE'!C2181</f>
        <v>SANTA CRUZ DE SHUCCHUBAMBA - CUMBIL</v>
      </c>
      <c r="E2213" s="9" t="str">
        <f>+'Info ELECTRONORTE'!D2181</f>
        <v>CHOTA</v>
      </c>
      <c r="F2213" s="9" t="str">
        <f>+'Info ELECTRONORTE'!I2181</f>
        <v>Media Tension</v>
      </c>
      <c r="G2213" s="9">
        <f>+'Info ELECTRONORTE'!K2181</f>
        <v>13</v>
      </c>
      <c r="H2213" s="9" t="str">
        <f>+'Info ELECTRONORTE'!L2181</f>
        <v>Postes</v>
      </c>
      <c r="I2213" s="9" t="str">
        <f>+'Info ELECTRONORTE'!M2181</f>
        <v>Madera</v>
      </c>
      <c r="J2213" s="9" t="str">
        <f>+'Info ELECTRONORTE'!N2181</f>
        <v>PPM24</v>
      </c>
      <c r="K2213" s="9" t="str">
        <f>+IF(B2213="MOD INV_2018","Según corresponda",VLOOKUP(J2213,SICODI!$G$3:$K$2404,2,FALSE))</f>
        <v>POSTE DE MADERA TRATADA DE 13 mts. CL.5</v>
      </c>
      <c r="L2213" s="142">
        <f t="shared" ref="L2213:L2276" si="87">+IF(K2213="Según corresponda","Según corresponda",VLOOKUP(K2213,$O$37:$P$49,2,FALSE))</f>
        <v>0.46</v>
      </c>
    </row>
    <row r="2214" spans="1:12" x14ac:dyDescent="0.25">
      <c r="A2214" s="53">
        <f>+'Info ELECTRONORTE'!A2182</f>
        <v>2178</v>
      </c>
      <c r="B2214" s="26" t="str">
        <f t="shared" ref="B2214:B2277" si="88">+IF(ISERROR(INDEX($B$8:$B$31,MATCH(J2214,$J$8:$J$31,0)))=TRUE,"MOD INV_2018",INDEX($B$8:$B$31,MATCH(J2214,$J$8:$J$31,0)))</f>
        <v>SICODI</v>
      </c>
      <c r="C2214" s="9" t="str">
        <f>+'Info ELECTRONORTE'!B2182</f>
        <v>CAJAMARCA</v>
      </c>
      <c r="D2214" s="9" t="str">
        <f>+'Info ELECTRONORTE'!C2182</f>
        <v>SANTA CRUZ DE SHUCCHUBAMBA - CUMBIL</v>
      </c>
      <c r="E2214" s="9" t="str">
        <f>+'Info ELECTRONORTE'!D2182</f>
        <v>CHOTA</v>
      </c>
      <c r="F2214" s="9" t="str">
        <f>+'Info ELECTRONORTE'!I2182</f>
        <v>Media Tension</v>
      </c>
      <c r="G2214" s="9">
        <f>+'Info ELECTRONORTE'!K2182</f>
        <v>12</v>
      </c>
      <c r="H2214" s="9" t="str">
        <f>+'Info ELECTRONORTE'!L2182</f>
        <v>Postes</v>
      </c>
      <c r="I2214" s="9" t="str">
        <f>+'Info ELECTRONORTE'!M2182</f>
        <v>Madera</v>
      </c>
      <c r="J2214" s="9" t="str">
        <f>+'Info ELECTRONORTE'!N2182</f>
        <v>PPM20</v>
      </c>
      <c r="K2214" s="9" t="str">
        <f>+IF(B2214="MOD INV_2018","Según corresponda",VLOOKUP(J2214,SICODI!$G$3:$K$2404,2,FALSE))</f>
        <v>POSTE DE MADERA TRATADA DE 12 mts. CL.5</v>
      </c>
      <c r="L2214" s="142">
        <f t="shared" si="87"/>
        <v>0.46</v>
      </c>
    </row>
    <row r="2215" spans="1:12" x14ac:dyDescent="0.25">
      <c r="A2215" s="53">
        <f>+'Info ELECTRONORTE'!A2183</f>
        <v>2179</v>
      </c>
      <c r="B2215" s="26" t="str">
        <f t="shared" si="88"/>
        <v>SICODI</v>
      </c>
      <c r="C2215" s="9" t="str">
        <f>+'Info ELECTRONORTE'!B2183</f>
        <v>CAJAMARCA</v>
      </c>
      <c r="D2215" s="9" t="str">
        <f>+'Info ELECTRONORTE'!C2183</f>
        <v>SANTA CRUZ DE SHUCCHUBAMBA - CUMBIL</v>
      </c>
      <c r="E2215" s="9" t="str">
        <f>+'Info ELECTRONORTE'!D2183</f>
        <v>CHOTA</v>
      </c>
      <c r="F2215" s="9" t="str">
        <f>+'Info ELECTRONORTE'!I2183</f>
        <v>Media Tension</v>
      </c>
      <c r="G2215" s="9">
        <f>+'Info ELECTRONORTE'!K2183</f>
        <v>12</v>
      </c>
      <c r="H2215" s="9" t="str">
        <f>+'Info ELECTRONORTE'!L2183</f>
        <v>Postes</v>
      </c>
      <c r="I2215" s="9" t="str">
        <f>+'Info ELECTRONORTE'!M2183</f>
        <v>Madera</v>
      </c>
      <c r="J2215" s="9" t="str">
        <f>+'Info ELECTRONORTE'!N2183</f>
        <v>PPM20</v>
      </c>
      <c r="K2215" s="9" t="str">
        <f>+IF(B2215="MOD INV_2018","Según corresponda",VLOOKUP(J2215,SICODI!$G$3:$K$2404,2,FALSE))</f>
        <v>POSTE DE MADERA TRATADA DE 12 mts. CL.5</v>
      </c>
      <c r="L2215" s="142">
        <f t="shared" si="87"/>
        <v>0.46</v>
      </c>
    </row>
    <row r="2216" spans="1:12" x14ac:dyDescent="0.25">
      <c r="A2216" s="53">
        <f>+'Info ELECTRONORTE'!A2184</f>
        <v>2180</v>
      </c>
      <c r="B2216" s="26" t="str">
        <f t="shared" si="88"/>
        <v>SICODI</v>
      </c>
      <c r="C2216" s="9" t="str">
        <f>+'Info ELECTRONORTE'!B2184</f>
        <v>CAJAMARCA</v>
      </c>
      <c r="D2216" s="9" t="str">
        <f>+'Info ELECTRONORTE'!C2184</f>
        <v>SANTA CRUZ DE SHUCCHUBAMBA - CUMBIL</v>
      </c>
      <c r="E2216" s="9" t="str">
        <f>+'Info ELECTRONORTE'!D2184</f>
        <v>CHOTA</v>
      </c>
      <c r="F2216" s="9" t="str">
        <f>+'Info ELECTRONORTE'!I2184</f>
        <v>Media Tension</v>
      </c>
      <c r="G2216" s="9">
        <f>+'Info ELECTRONORTE'!K2184</f>
        <v>13</v>
      </c>
      <c r="H2216" s="9" t="str">
        <f>+'Info ELECTRONORTE'!L2184</f>
        <v>Postes</v>
      </c>
      <c r="I2216" s="9" t="str">
        <f>+'Info ELECTRONORTE'!M2184</f>
        <v>Madera</v>
      </c>
      <c r="J2216" s="9" t="str">
        <f>+'Info ELECTRONORTE'!N2184</f>
        <v>PPM24</v>
      </c>
      <c r="K2216" s="9" t="str">
        <f>+IF(B2216="MOD INV_2018","Según corresponda",VLOOKUP(J2216,SICODI!$G$3:$K$2404,2,FALSE))</f>
        <v>POSTE DE MADERA TRATADA DE 13 mts. CL.5</v>
      </c>
      <c r="L2216" s="142">
        <f t="shared" si="87"/>
        <v>0.46</v>
      </c>
    </row>
    <row r="2217" spans="1:12" x14ac:dyDescent="0.25">
      <c r="A2217" s="53">
        <f>+'Info ELECTRONORTE'!A2185</f>
        <v>2181</v>
      </c>
      <c r="B2217" s="26" t="str">
        <f t="shared" si="88"/>
        <v>SICODI</v>
      </c>
      <c r="C2217" s="9" t="str">
        <f>+'Info ELECTRONORTE'!B2185</f>
        <v>CAJAMARCA</v>
      </c>
      <c r="D2217" s="9" t="str">
        <f>+'Info ELECTRONORTE'!C2185</f>
        <v>SANTA CRUZ DE SHUCCHUBAMBA - CUMBIL</v>
      </c>
      <c r="E2217" s="9" t="str">
        <f>+'Info ELECTRONORTE'!D2185</f>
        <v>CHOTA</v>
      </c>
      <c r="F2217" s="9" t="str">
        <f>+'Info ELECTRONORTE'!I2185</f>
        <v>Media Tension</v>
      </c>
      <c r="G2217" s="9">
        <f>+'Info ELECTRONORTE'!K2185</f>
        <v>12</v>
      </c>
      <c r="H2217" s="9" t="str">
        <f>+'Info ELECTRONORTE'!L2185</f>
        <v>Postes</v>
      </c>
      <c r="I2217" s="9" t="str">
        <f>+'Info ELECTRONORTE'!M2185</f>
        <v>Madera</v>
      </c>
      <c r="J2217" s="9" t="str">
        <f>+'Info ELECTRONORTE'!N2185</f>
        <v>PPM20</v>
      </c>
      <c r="K2217" s="9" t="str">
        <f>+IF(B2217="MOD INV_2018","Según corresponda",VLOOKUP(J2217,SICODI!$G$3:$K$2404,2,FALSE))</f>
        <v>POSTE DE MADERA TRATADA DE 12 mts. CL.5</v>
      </c>
      <c r="L2217" s="142">
        <f t="shared" si="87"/>
        <v>0.46</v>
      </c>
    </row>
    <row r="2218" spans="1:12" x14ac:dyDescent="0.25">
      <c r="A2218" s="53">
        <f>+'Info ELECTRONORTE'!A2186</f>
        <v>2182</v>
      </c>
      <c r="B2218" s="26" t="str">
        <f t="shared" si="88"/>
        <v>SICODI</v>
      </c>
      <c r="C2218" s="9" t="str">
        <f>+'Info ELECTRONORTE'!B2186</f>
        <v>CAJAMARCA</v>
      </c>
      <c r="D2218" s="9" t="str">
        <f>+'Info ELECTRONORTE'!C2186</f>
        <v>SANTA CRUZ DE SHUCCHUBAMBA - CUMBIL</v>
      </c>
      <c r="E2218" s="9" t="str">
        <f>+'Info ELECTRONORTE'!D2186</f>
        <v>CHOTA</v>
      </c>
      <c r="F2218" s="9" t="str">
        <f>+'Info ELECTRONORTE'!I2186</f>
        <v>Media Tension</v>
      </c>
      <c r="G2218" s="9">
        <f>+'Info ELECTRONORTE'!K2186</f>
        <v>12</v>
      </c>
      <c r="H2218" s="9" t="str">
        <f>+'Info ELECTRONORTE'!L2186</f>
        <v>Postes</v>
      </c>
      <c r="I2218" s="9" t="str">
        <f>+'Info ELECTRONORTE'!M2186</f>
        <v>Madera</v>
      </c>
      <c r="J2218" s="9" t="str">
        <f>+'Info ELECTRONORTE'!N2186</f>
        <v>PPM20</v>
      </c>
      <c r="K2218" s="9" t="str">
        <f>+IF(B2218="MOD INV_2018","Según corresponda",VLOOKUP(J2218,SICODI!$G$3:$K$2404,2,FALSE))</f>
        <v>POSTE DE MADERA TRATADA DE 12 mts. CL.5</v>
      </c>
      <c r="L2218" s="142">
        <f t="shared" si="87"/>
        <v>0.46</v>
      </c>
    </row>
    <row r="2219" spans="1:12" x14ac:dyDescent="0.25">
      <c r="A2219" s="53">
        <f>+'Info ELECTRONORTE'!A2187</f>
        <v>2183</v>
      </c>
      <c r="B2219" s="26" t="str">
        <f t="shared" si="88"/>
        <v>SICODI</v>
      </c>
      <c r="C2219" s="9" t="str">
        <f>+'Info ELECTRONORTE'!B2187</f>
        <v>CAJAMARCA</v>
      </c>
      <c r="D2219" s="9" t="str">
        <f>+'Info ELECTRONORTE'!C2187</f>
        <v>SANTA CRUZ DE SHUCCHUBAMBA - CUMBIL</v>
      </c>
      <c r="E2219" s="9" t="str">
        <f>+'Info ELECTRONORTE'!D2187</f>
        <v>CHOTA</v>
      </c>
      <c r="F2219" s="9" t="str">
        <f>+'Info ELECTRONORTE'!I2187</f>
        <v>Media Tension</v>
      </c>
      <c r="G2219" s="9">
        <f>+'Info ELECTRONORTE'!K2187</f>
        <v>13</v>
      </c>
      <c r="H2219" s="9" t="str">
        <f>+'Info ELECTRONORTE'!L2187</f>
        <v>Postes</v>
      </c>
      <c r="I2219" s="9" t="str">
        <f>+'Info ELECTRONORTE'!M2187</f>
        <v>Madera</v>
      </c>
      <c r="J2219" s="9" t="str">
        <f>+'Info ELECTRONORTE'!N2187</f>
        <v>PPM24</v>
      </c>
      <c r="K2219" s="9" t="str">
        <f>+IF(B2219="MOD INV_2018","Según corresponda",VLOOKUP(J2219,SICODI!$G$3:$K$2404,2,FALSE))</f>
        <v>POSTE DE MADERA TRATADA DE 13 mts. CL.5</v>
      </c>
      <c r="L2219" s="142">
        <f t="shared" si="87"/>
        <v>0.46</v>
      </c>
    </row>
    <row r="2220" spans="1:12" x14ac:dyDescent="0.25">
      <c r="A2220" s="53">
        <f>+'Info ELECTRONORTE'!A2188</f>
        <v>2184</v>
      </c>
      <c r="B2220" s="26" t="str">
        <f t="shared" si="88"/>
        <v>SICODI</v>
      </c>
      <c r="C2220" s="9" t="str">
        <f>+'Info ELECTRONORTE'!B2188</f>
        <v>CAJAMARCA</v>
      </c>
      <c r="D2220" s="9" t="str">
        <f>+'Info ELECTRONORTE'!C2188</f>
        <v>SANTA CRUZ DE SHUCCHUBAMBA - CUMBIL</v>
      </c>
      <c r="E2220" s="9" t="str">
        <f>+'Info ELECTRONORTE'!D2188</f>
        <v>CHOTA</v>
      </c>
      <c r="F2220" s="9" t="str">
        <f>+'Info ELECTRONORTE'!I2188</f>
        <v>Media Tension</v>
      </c>
      <c r="G2220" s="9">
        <f>+'Info ELECTRONORTE'!K2188</f>
        <v>12</v>
      </c>
      <c r="H2220" s="9" t="str">
        <f>+'Info ELECTRONORTE'!L2188</f>
        <v>Postes</v>
      </c>
      <c r="I2220" s="9" t="str">
        <f>+'Info ELECTRONORTE'!M2188</f>
        <v>Madera</v>
      </c>
      <c r="J2220" s="9" t="str">
        <f>+'Info ELECTRONORTE'!N2188</f>
        <v>PPM20</v>
      </c>
      <c r="K2220" s="9" t="str">
        <f>+IF(B2220="MOD INV_2018","Según corresponda",VLOOKUP(J2220,SICODI!$G$3:$K$2404,2,FALSE))</f>
        <v>POSTE DE MADERA TRATADA DE 12 mts. CL.5</v>
      </c>
      <c r="L2220" s="142">
        <f t="shared" si="87"/>
        <v>0.46</v>
      </c>
    </row>
    <row r="2221" spans="1:12" x14ac:dyDescent="0.25">
      <c r="A2221" s="53">
        <f>+'Info ELECTRONORTE'!A2189</f>
        <v>2185</v>
      </c>
      <c r="B2221" s="26" t="str">
        <f t="shared" si="88"/>
        <v>SICODI</v>
      </c>
      <c r="C2221" s="9" t="str">
        <f>+'Info ELECTRONORTE'!B2189</f>
        <v>CAJAMARCA</v>
      </c>
      <c r="D2221" s="9" t="str">
        <f>+'Info ELECTRONORTE'!C2189</f>
        <v>SANTA CRUZ DE SHUCCHUBAMBA - CUMBIL</v>
      </c>
      <c r="E2221" s="9" t="str">
        <f>+'Info ELECTRONORTE'!D2189</f>
        <v>CHOTA</v>
      </c>
      <c r="F2221" s="9" t="str">
        <f>+'Info ELECTRONORTE'!I2189</f>
        <v>Media Tension</v>
      </c>
      <c r="G2221" s="9">
        <f>+'Info ELECTRONORTE'!K2189</f>
        <v>12</v>
      </c>
      <c r="H2221" s="9" t="str">
        <f>+'Info ELECTRONORTE'!L2189</f>
        <v>Postes</v>
      </c>
      <c r="I2221" s="9" t="str">
        <f>+'Info ELECTRONORTE'!M2189</f>
        <v>Madera</v>
      </c>
      <c r="J2221" s="9" t="str">
        <f>+'Info ELECTRONORTE'!N2189</f>
        <v>PPM20</v>
      </c>
      <c r="K2221" s="9" t="str">
        <f>+IF(B2221="MOD INV_2018","Según corresponda",VLOOKUP(J2221,SICODI!$G$3:$K$2404,2,FALSE))</f>
        <v>POSTE DE MADERA TRATADA DE 12 mts. CL.5</v>
      </c>
      <c r="L2221" s="142">
        <f t="shared" si="87"/>
        <v>0.46</v>
      </c>
    </row>
    <row r="2222" spans="1:12" x14ac:dyDescent="0.25">
      <c r="A2222" s="53">
        <f>+'Info ELECTRONORTE'!A2190</f>
        <v>2186</v>
      </c>
      <c r="B2222" s="26" t="str">
        <f t="shared" si="88"/>
        <v>SICODI</v>
      </c>
      <c r="C2222" s="9" t="str">
        <f>+'Info ELECTRONORTE'!B2190</f>
        <v>CAJAMARCA</v>
      </c>
      <c r="D2222" s="9" t="str">
        <f>+'Info ELECTRONORTE'!C2190</f>
        <v>SANTA CRUZ DE SHUCCHUBAMBA - CUMBIL</v>
      </c>
      <c r="E2222" s="9" t="str">
        <f>+'Info ELECTRONORTE'!D2190</f>
        <v>CHOTA</v>
      </c>
      <c r="F2222" s="9" t="str">
        <f>+'Info ELECTRONORTE'!I2190</f>
        <v>Media Tension</v>
      </c>
      <c r="G2222" s="9">
        <f>+'Info ELECTRONORTE'!K2190</f>
        <v>13</v>
      </c>
      <c r="H2222" s="9" t="str">
        <f>+'Info ELECTRONORTE'!L2190</f>
        <v>Postes</v>
      </c>
      <c r="I2222" s="9" t="str">
        <f>+'Info ELECTRONORTE'!M2190</f>
        <v>Madera</v>
      </c>
      <c r="J2222" s="9" t="str">
        <f>+'Info ELECTRONORTE'!N2190</f>
        <v>PPM24</v>
      </c>
      <c r="K2222" s="9" t="str">
        <f>+IF(B2222="MOD INV_2018","Según corresponda",VLOOKUP(J2222,SICODI!$G$3:$K$2404,2,FALSE))</f>
        <v>POSTE DE MADERA TRATADA DE 13 mts. CL.5</v>
      </c>
      <c r="L2222" s="142">
        <f t="shared" si="87"/>
        <v>0.46</v>
      </c>
    </row>
    <row r="2223" spans="1:12" x14ac:dyDescent="0.25">
      <c r="A2223" s="53">
        <f>+'Info ELECTRONORTE'!A2191</f>
        <v>2187</v>
      </c>
      <c r="B2223" s="26" t="str">
        <f t="shared" si="88"/>
        <v>SICODI</v>
      </c>
      <c r="C2223" s="9" t="str">
        <f>+'Info ELECTRONORTE'!B2191</f>
        <v>CAJAMARCA</v>
      </c>
      <c r="D2223" s="9" t="str">
        <f>+'Info ELECTRONORTE'!C2191</f>
        <v>SANTA CRUZ DE SHUCCHUBAMBA - CUMBIL</v>
      </c>
      <c r="E2223" s="9" t="str">
        <f>+'Info ELECTRONORTE'!D2191</f>
        <v>CHOTA</v>
      </c>
      <c r="F2223" s="9" t="str">
        <f>+'Info ELECTRONORTE'!I2191</f>
        <v>Media Tension</v>
      </c>
      <c r="G2223" s="9">
        <f>+'Info ELECTRONORTE'!K2191</f>
        <v>12</v>
      </c>
      <c r="H2223" s="9" t="str">
        <f>+'Info ELECTRONORTE'!L2191</f>
        <v>Postes</v>
      </c>
      <c r="I2223" s="9" t="str">
        <f>+'Info ELECTRONORTE'!M2191</f>
        <v>Madera</v>
      </c>
      <c r="J2223" s="9" t="str">
        <f>+'Info ELECTRONORTE'!N2191</f>
        <v>PPM20</v>
      </c>
      <c r="K2223" s="9" t="str">
        <f>+IF(B2223="MOD INV_2018","Según corresponda",VLOOKUP(J2223,SICODI!$G$3:$K$2404,2,FALSE))</f>
        <v>POSTE DE MADERA TRATADA DE 12 mts. CL.5</v>
      </c>
      <c r="L2223" s="142">
        <f t="shared" si="87"/>
        <v>0.46</v>
      </c>
    </row>
    <row r="2224" spans="1:12" x14ac:dyDescent="0.25">
      <c r="A2224" s="53">
        <f>+'Info ELECTRONORTE'!A2192</f>
        <v>2188</v>
      </c>
      <c r="B2224" s="26" t="str">
        <f t="shared" si="88"/>
        <v>SICODI</v>
      </c>
      <c r="C2224" s="9" t="str">
        <f>+'Info ELECTRONORTE'!B2192</f>
        <v>CAJAMARCA</v>
      </c>
      <c r="D2224" s="9" t="str">
        <f>+'Info ELECTRONORTE'!C2192</f>
        <v>SANTA CRUZ DE SHUCCHUBAMBA - CUMBIL</v>
      </c>
      <c r="E2224" s="9" t="str">
        <f>+'Info ELECTRONORTE'!D2192</f>
        <v>CHOTA</v>
      </c>
      <c r="F2224" s="9" t="str">
        <f>+'Info ELECTRONORTE'!I2192</f>
        <v>Media Tension</v>
      </c>
      <c r="G2224" s="9">
        <f>+'Info ELECTRONORTE'!K2192</f>
        <v>12</v>
      </c>
      <c r="H2224" s="9" t="str">
        <f>+'Info ELECTRONORTE'!L2192</f>
        <v>Postes</v>
      </c>
      <c r="I2224" s="9" t="str">
        <f>+'Info ELECTRONORTE'!M2192</f>
        <v>Madera</v>
      </c>
      <c r="J2224" s="9" t="str">
        <f>+'Info ELECTRONORTE'!N2192</f>
        <v>PPM20</v>
      </c>
      <c r="K2224" s="9" t="str">
        <f>+IF(B2224="MOD INV_2018","Según corresponda",VLOOKUP(J2224,SICODI!$G$3:$K$2404,2,FALSE))</f>
        <v>POSTE DE MADERA TRATADA DE 12 mts. CL.5</v>
      </c>
      <c r="L2224" s="142">
        <f t="shared" si="87"/>
        <v>0.46</v>
      </c>
    </row>
    <row r="2225" spans="1:12" x14ac:dyDescent="0.25">
      <c r="A2225" s="53">
        <f>+'Info ELECTRONORTE'!A2193</f>
        <v>2189</v>
      </c>
      <c r="B2225" s="26" t="str">
        <f t="shared" si="88"/>
        <v>SICODI</v>
      </c>
      <c r="C2225" s="9" t="str">
        <f>+'Info ELECTRONORTE'!B2193</f>
        <v>CAJAMARCA</v>
      </c>
      <c r="D2225" s="9" t="str">
        <f>+'Info ELECTRONORTE'!C2193</f>
        <v>SANTA CRUZ DE SHUCCHUBAMBA - CUMBIL</v>
      </c>
      <c r="E2225" s="9" t="str">
        <f>+'Info ELECTRONORTE'!D2193</f>
        <v>CHOTA</v>
      </c>
      <c r="F2225" s="9" t="str">
        <f>+'Info ELECTRONORTE'!I2193</f>
        <v>Media Tension</v>
      </c>
      <c r="G2225" s="9">
        <f>+'Info ELECTRONORTE'!K2193</f>
        <v>13</v>
      </c>
      <c r="H2225" s="9" t="str">
        <f>+'Info ELECTRONORTE'!L2193</f>
        <v>Postes</v>
      </c>
      <c r="I2225" s="9" t="str">
        <f>+'Info ELECTRONORTE'!M2193</f>
        <v>Madera</v>
      </c>
      <c r="J2225" s="9" t="str">
        <f>+'Info ELECTRONORTE'!N2193</f>
        <v>PPM24</v>
      </c>
      <c r="K2225" s="9" t="str">
        <f>+IF(B2225="MOD INV_2018","Según corresponda",VLOOKUP(J2225,SICODI!$G$3:$K$2404,2,FALSE))</f>
        <v>POSTE DE MADERA TRATADA DE 13 mts. CL.5</v>
      </c>
      <c r="L2225" s="142">
        <f t="shared" si="87"/>
        <v>0.46</v>
      </c>
    </row>
    <row r="2226" spans="1:12" x14ac:dyDescent="0.25">
      <c r="A2226" s="53">
        <f>+'Info ELECTRONORTE'!A2194</f>
        <v>2190</v>
      </c>
      <c r="B2226" s="26" t="str">
        <f t="shared" si="88"/>
        <v>SICODI</v>
      </c>
      <c r="C2226" s="9" t="str">
        <f>+'Info ELECTRONORTE'!B2194</f>
        <v>CAJAMARCA</v>
      </c>
      <c r="D2226" s="9" t="str">
        <f>+'Info ELECTRONORTE'!C2194</f>
        <v>SANTA CRUZ DE SHUCCHUBAMBA - CUMBIL</v>
      </c>
      <c r="E2226" s="9" t="str">
        <f>+'Info ELECTRONORTE'!D2194</f>
        <v>CHOTA</v>
      </c>
      <c r="F2226" s="9" t="str">
        <f>+'Info ELECTRONORTE'!I2194</f>
        <v>Media Tension</v>
      </c>
      <c r="G2226" s="9">
        <f>+'Info ELECTRONORTE'!K2194</f>
        <v>13</v>
      </c>
      <c r="H2226" s="9" t="str">
        <f>+'Info ELECTRONORTE'!L2194</f>
        <v>Postes</v>
      </c>
      <c r="I2226" s="9" t="str">
        <f>+'Info ELECTRONORTE'!M2194</f>
        <v>Madera</v>
      </c>
      <c r="J2226" s="9" t="str">
        <f>+'Info ELECTRONORTE'!N2194</f>
        <v>PPM24</v>
      </c>
      <c r="K2226" s="9" t="str">
        <f>+IF(B2226="MOD INV_2018","Según corresponda",VLOOKUP(J2226,SICODI!$G$3:$K$2404,2,FALSE))</f>
        <v>POSTE DE MADERA TRATADA DE 13 mts. CL.5</v>
      </c>
      <c r="L2226" s="142">
        <f t="shared" si="87"/>
        <v>0.46</v>
      </c>
    </row>
    <row r="2227" spans="1:12" x14ac:dyDescent="0.25">
      <c r="A2227" s="53">
        <f>+'Info ELECTRONORTE'!A2195</f>
        <v>2191</v>
      </c>
      <c r="B2227" s="26" t="str">
        <f t="shared" si="88"/>
        <v>SICODI</v>
      </c>
      <c r="C2227" s="9" t="str">
        <f>+'Info ELECTRONORTE'!B2195</f>
        <v>CAJAMARCA</v>
      </c>
      <c r="D2227" s="9" t="str">
        <f>+'Info ELECTRONORTE'!C2195</f>
        <v>SANTA CRUZ DE SHUCCHUBAMBA - CUMBIL</v>
      </c>
      <c r="E2227" s="9" t="str">
        <f>+'Info ELECTRONORTE'!D2195</f>
        <v>CHOTA</v>
      </c>
      <c r="F2227" s="9" t="str">
        <f>+'Info ELECTRONORTE'!I2195</f>
        <v>Media Tension</v>
      </c>
      <c r="G2227" s="9">
        <f>+'Info ELECTRONORTE'!K2195</f>
        <v>13</v>
      </c>
      <c r="H2227" s="9" t="str">
        <f>+'Info ELECTRONORTE'!L2195</f>
        <v>Postes</v>
      </c>
      <c r="I2227" s="9" t="str">
        <f>+'Info ELECTRONORTE'!M2195</f>
        <v>Madera</v>
      </c>
      <c r="J2227" s="9" t="str">
        <f>+'Info ELECTRONORTE'!N2195</f>
        <v>PPM24</v>
      </c>
      <c r="K2227" s="9" t="str">
        <f>+IF(B2227="MOD INV_2018","Según corresponda",VLOOKUP(J2227,SICODI!$G$3:$K$2404,2,FALSE))</f>
        <v>POSTE DE MADERA TRATADA DE 13 mts. CL.5</v>
      </c>
      <c r="L2227" s="142">
        <f t="shared" si="87"/>
        <v>0.46</v>
      </c>
    </row>
    <row r="2228" spans="1:12" x14ac:dyDescent="0.25">
      <c r="A2228" s="53">
        <f>+'Info ELECTRONORTE'!A2196</f>
        <v>2192</v>
      </c>
      <c r="B2228" s="26" t="str">
        <f t="shared" si="88"/>
        <v>SICODI</v>
      </c>
      <c r="C2228" s="9" t="str">
        <f>+'Info ELECTRONORTE'!B2196</f>
        <v>CAJAMARCA</v>
      </c>
      <c r="D2228" s="9" t="str">
        <f>+'Info ELECTRONORTE'!C2196</f>
        <v>SANTA CRUZ DE SHUCCHUBAMBA - CUMBIL</v>
      </c>
      <c r="E2228" s="9" t="str">
        <f>+'Info ELECTRONORTE'!D2196</f>
        <v>CHOTA</v>
      </c>
      <c r="F2228" s="9" t="str">
        <f>+'Info ELECTRONORTE'!I2196</f>
        <v>Media Tension</v>
      </c>
      <c r="G2228" s="9">
        <f>+'Info ELECTRONORTE'!K2196</f>
        <v>13</v>
      </c>
      <c r="H2228" s="9" t="str">
        <f>+'Info ELECTRONORTE'!L2196</f>
        <v>Postes</v>
      </c>
      <c r="I2228" s="9" t="str">
        <f>+'Info ELECTRONORTE'!M2196</f>
        <v>Madera</v>
      </c>
      <c r="J2228" s="9" t="str">
        <f>+'Info ELECTRONORTE'!N2196</f>
        <v>PPM24</v>
      </c>
      <c r="K2228" s="9" t="str">
        <f>+IF(B2228="MOD INV_2018","Según corresponda",VLOOKUP(J2228,SICODI!$G$3:$K$2404,2,FALSE))</f>
        <v>POSTE DE MADERA TRATADA DE 13 mts. CL.5</v>
      </c>
      <c r="L2228" s="142">
        <f t="shared" si="87"/>
        <v>0.46</v>
      </c>
    </row>
    <row r="2229" spans="1:12" x14ac:dyDescent="0.25">
      <c r="A2229" s="53">
        <f>+'Info ELECTRONORTE'!A2197</f>
        <v>2193</v>
      </c>
      <c r="B2229" s="26" t="str">
        <f t="shared" si="88"/>
        <v>SICODI</v>
      </c>
      <c r="C2229" s="9" t="str">
        <f>+'Info ELECTRONORTE'!B2197</f>
        <v>CAJAMARCA</v>
      </c>
      <c r="D2229" s="9" t="str">
        <f>+'Info ELECTRONORTE'!C2197</f>
        <v>SANTA CRUZ DE SHUCCHUBAMBA - CUMBIL</v>
      </c>
      <c r="E2229" s="9" t="str">
        <f>+'Info ELECTRONORTE'!D2197</f>
        <v>CHOTA</v>
      </c>
      <c r="F2229" s="9" t="str">
        <f>+'Info ELECTRONORTE'!I2197</f>
        <v>Media Tension</v>
      </c>
      <c r="G2229" s="9">
        <f>+'Info ELECTRONORTE'!K2197</f>
        <v>13</v>
      </c>
      <c r="H2229" s="9" t="str">
        <f>+'Info ELECTRONORTE'!L2197</f>
        <v>Postes</v>
      </c>
      <c r="I2229" s="9" t="str">
        <f>+'Info ELECTRONORTE'!M2197</f>
        <v>Madera</v>
      </c>
      <c r="J2229" s="9" t="str">
        <f>+'Info ELECTRONORTE'!N2197</f>
        <v>PPM24</v>
      </c>
      <c r="K2229" s="9" t="str">
        <f>+IF(B2229="MOD INV_2018","Según corresponda",VLOOKUP(J2229,SICODI!$G$3:$K$2404,2,FALSE))</f>
        <v>POSTE DE MADERA TRATADA DE 13 mts. CL.5</v>
      </c>
      <c r="L2229" s="142">
        <f t="shared" si="87"/>
        <v>0.46</v>
      </c>
    </row>
    <row r="2230" spans="1:12" x14ac:dyDescent="0.25">
      <c r="A2230" s="53">
        <f>+'Info ELECTRONORTE'!A2198</f>
        <v>2194</v>
      </c>
      <c r="B2230" s="26" t="str">
        <f t="shared" si="88"/>
        <v>SICODI</v>
      </c>
      <c r="C2230" s="9" t="str">
        <f>+'Info ELECTRONORTE'!B2198</f>
        <v>CAJAMARCA</v>
      </c>
      <c r="D2230" s="9" t="str">
        <f>+'Info ELECTRONORTE'!C2198</f>
        <v>SANTA CRUZ DE SHUCCHUBAMBA - CUMBIL</v>
      </c>
      <c r="E2230" s="9" t="str">
        <f>+'Info ELECTRONORTE'!D2198</f>
        <v>CHOTA</v>
      </c>
      <c r="F2230" s="9" t="str">
        <f>+'Info ELECTRONORTE'!I2198</f>
        <v>Media Tension</v>
      </c>
      <c r="G2230" s="9">
        <f>+'Info ELECTRONORTE'!K2198</f>
        <v>13</v>
      </c>
      <c r="H2230" s="9" t="str">
        <f>+'Info ELECTRONORTE'!L2198</f>
        <v>Postes</v>
      </c>
      <c r="I2230" s="9" t="str">
        <f>+'Info ELECTRONORTE'!M2198</f>
        <v>Madera</v>
      </c>
      <c r="J2230" s="9" t="str">
        <f>+'Info ELECTRONORTE'!N2198</f>
        <v>PPM24</v>
      </c>
      <c r="K2230" s="9" t="str">
        <f>+IF(B2230="MOD INV_2018","Según corresponda",VLOOKUP(J2230,SICODI!$G$3:$K$2404,2,FALSE))</f>
        <v>POSTE DE MADERA TRATADA DE 13 mts. CL.5</v>
      </c>
      <c r="L2230" s="142">
        <f t="shared" si="87"/>
        <v>0.46</v>
      </c>
    </row>
    <row r="2231" spans="1:12" x14ac:dyDescent="0.25">
      <c r="A2231" s="53">
        <f>+'Info ELECTRONORTE'!A2199</f>
        <v>2195</v>
      </c>
      <c r="B2231" s="26" t="str">
        <f t="shared" si="88"/>
        <v>SICODI</v>
      </c>
      <c r="C2231" s="9" t="str">
        <f>+'Info ELECTRONORTE'!B2199</f>
        <v>CAJAMARCA</v>
      </c>
      <c r="D2231" s="9" t="str">
        <f>+'Info ELECTRONORTE'!C2199</f>
        <v>SANTA CRUZ DE SHUCCHUBAMBA - CUMBIL</v>
      </c>
      <c r="E2231" s="9" t="str">
        <f>+'Info ELECTRONORTE'!D2199</f>
        <v>CHOTA</v>
      </c>
      <c r="F2231" s="9" t="str">
        <f>+'Info ELECTRONORTE'!I2199</f>
        <v>Media Tension</v>
      </c>
      <c r="G2231" s="9">
        <f>+'Info ELECTRONORTE'!K2199</f>
        <v>13</v>
      </c>
      <c r="H2231" s="9" t="str">
        <f>+'Info ELECTRONORTE'!L2199</f>
        <v>Postes</v>
      </c>
      <c r="I2231" s="9" t="str">
        <f>+'Info ELECTRONORTE'!M2199</f>
        <v>Madera</v>
      </c>
      <c r="J2231" s="9" t="str">
        <f>+'Info ELECTRONORTE'!N2199</f>
        <v>PPM24</v>
      </c>
      <c r="K2231" s="9" t="str">
        <f>+IF(B2231="MOD INV_2018","Según corresponda",VLOOKUP(J2231,SICODI!$G$3:$K$2404,2,FALSE))</f>
        <v>POSTE DE MADERA TRATADA DE 13 mts. CL.5</v>
      </c>
      <c r="L2231" s="142">
        <f t="shared" si="87"/>
        <v>0.46</v>
      </c>
    </row>
    <row r="2232" spans="1:12" x14ac:dyDescent="0.25">
      <c r="A2232" s="53">
        <f>+'Info ELECTRONORTE'!A2200</f>
        <v>2196</v>
      </c>
      <c r="B2232" s="26" t="str">
        <f t="shared" si="88"/>
        <v>SICODI</v>
      </c>
      <c r="C2232" s="9" t="str">
        <f>+'Info ELECTRONORTE'!B2200</f>
        <v>CAJAMARCA</v>
      </c>
      <c r="D2232" s="9" t="str">
        <f>+'Info ELECTRONORTE'!C2200</f>
        <v>SANTA CRUZ DE SHUCCHUBAMBA - CUMBIL</v>
      </c>
      <c r="E2232" s="9" t="str">
        <f>+'Info ELECTRONORTE'!D2200</f>
        <v>CHOTA</v>
      </c>
      <c r="F2232" s="9" t="str">
        <f>+'Info ELECTRONORTE'!I2200</f>
        <v>Media Tension</v>
      </c>
      <c r="G2232" s="9">
        <f>+'Info ELECTRONORTE'!K2200</f>
        <v>13</v>
      </c>
      <c r="H2232" s="9" t="str">
        <f>+'Info ELECTRONORTE'!L2200</f>
        <v>Postes</v>
      </c>
      <c r="I2232" s="9" t="str">
        <f>+'Info ELECTRONORTE'!M2200</f>
        <v>Madera</v>
      </c>
      <c r="J2232" s="9" t="str">
        <f>+'Info ELECTRONORTE'!N2200</f>
        <v>PPM24</v>
      </c>
      <c r="K2232" s="9" t="str">
        <f>+IF(B2232="MOD INV_2018","Según corresponda",VLOOKUP(J2232,SICODI!$G$3:$K$2404,2,FALSE))</f>
        <v>POSTE DE MADERA TRATADA DE 13 mts. CL.5</v>
      </c>
      <c r="L2232" s="142">
        <f t="shared" si="87"/>
        <v>0.46</v>
      </c>
    </row>
    <row r="2233" spans="1:12" x14ac:dyDescent="0.25">
      <c r="A2233" s="53">
        <f>+'Info ELECTRONORTE'!A2201</f>
        <v>2197</v>
      </c>
      <c r="B2233" s="26" t="str">
        <f t="shared" si="88"/>
        <v>SICODI</v>
      </c>
      <c r="C2233" s="9" t="str">
        <f>+'Info ELECTRONORTE'!B2201</f>
        <v>CAJAMARCA</v>
      </c>
      <c r="D2233" s="9" t="str">
        <f>+'Info ELECTRONORTE'!C2201</f>
        <v>SANTA CRUZ DE SHUCCHUBAMBA - CUMBIL</v>
      </c>
      <c r="E2233" s="9" t="str">
        <f>+'Info ELECTRONORTE'!D2201</f>
        <v>CHOTA</v>
      </c>
      <c r="F2233" s="9" t="str">
        <f>+'Info ELECTRONORTE'!I2201</f>
        <v>Media Tension</v>
      </c>
      <c r="G2233" s="9">
        <f>+'Info ELECTRONORTE'!K2201</f>
        <v>13</v>
      </c>
      <c r="H2233" s="9" t="str">
        <f>+'Info ELECTRONORTE'!L2201</f>
        <v>Postes</v>
      </c>
      <c r="I2233" s="9" t="str">
        <f>+'Info ELECTRONORTE'!M2201</f>
        <v>Madera</v>
      </c>
      <c r="J2233" s="9" t="str">
        <f>+'Info ELECTRONORTE'!N2201</f>
        <v>PPM24</v>
      </c>
      <c r="K2233" s="9" t="str">
        <f>+IF(B2233="MOD INV_2018","Según corresponda",VLOOKUP(J2233,SICODI!$G$3:$K$2404,2,FALSE))</f>
        <v>POSTE DE MADERA TRATADA DE 13 mts. CL.5</v>
      </c>
      <c r="L2233" s="142">
        <f t="shared" si="87"/>
        <v>0.46</v>
      </c>
    </row>
    <row r="2234" spans="1:12" x14ac:dyDescent="0.25">
      <c r="A2234" s="53">
        <f>+'Info ELECTRONORTE'!A2202</f>
        <v>2198</v>
      </c>
      <c r="B2234" s="26" t="str">
        <f t="shared" si="88"/>
        <v>SICODI</v>
      </c>
      <c r="C2234" s="9" t="str">
        <f>+'Info ELECTRONORTE'!B2202</f>
        <v>CAJAMARCA</v>
      </c>
      <c r="D2234" s="9" t="str">
        <f>+'Info ELECTRONORTE'!C2202</f>
        <v>SANTA CRUZ DE SHUCCHUBAMBA - CUMBIL</v>
      </c>
      <c r="E2234" s="9" t="str">
        <f>+'Info ELECTRONORTE'!D2202</f>
        <v>CHOTA</v>
      </c>
      <c r="F2234" s="9" t="str">
        <f>+'Info ELECTRONORTE'!I2202</f>
        <v>Media Tension</v>
      </c>
      <c r="G2234" s="9">
        <f>+'Info ELECTRONORTE'!K2202</f>
        <v>13</v>
      </c>
      <c r="H2234" s="9" t="str">
        <f>+'Info ELECTRONORTE'!L2202</f>
        <v>Postes</v>
      </c>
      <c r="I2234" s="9" t="str">
        <f>+'Info ELECTRONORTE'!M2202</f>
        <v>Madera</v>
      </c>
      <c r="J2234" s="9" t="str">
        <f>+'Info ELECTRONORTE'!N2202</f>
        <v>PPM24</v>
      </c>
      <c r="K2234" s="9" t="str">
        <f>+IF(B2234="MOD INV_2018","Según corresponda",VLOOKUP(J2234,SICODI!$G$3:$K$2404,2,FALSE))</f>
        <v>POSTE DE MADERA TRATADA DE 13 mts. CL.5</v>
      </c>
      <c r="L2234" s="142">
        <f t="shared" si="87"/>
        <v>0.46</v>
      </c>
    </row>
    <row r="2235" spans="1:12" x14ac:dyDescent="0.25">
      <c r="A2235" s="53">
        <f>+'Info ELECTRONORTE'!A2203</f>
        <v>2199</v>
      </c>
      <c r="B2235" s="26" t="str">
        <f t="shared" si="88"/>
        <v>SICODI</v>
      </c>
      <c r="C2235" s="9" t="str">
        <f>+'Info ELECTRONORTE'!B2203</f>
        <v>CAJAMARCA</v>
      </c>
      <c r="D2235" s="9" t="str">
        <f>+'Info ELECTRONORTE'!C2203</f>
        <v>SANTA CRUZ DE SHUCCHUBAMBA - CUMBIL</v>
      </c>
      <c r="E2235" s="9" t="str">
        <f>+'Info ELECTRONORTE'!D2203</f>
        <v>CHOTA</v>
      </c>
      <c r="F2235" s="9" t="str">
        <f>+'Info ELECTRONORTE'!I2203</f>
        <v>Media Tension</v>
      </c>
      <c r="G2235" s="9">
        <f>+'Info ELECTRONORTE'!K2203</f>
        <v>13</v>
      </c>
      <c r="H2235" s="9" t="str">
        <f>+'Info ELECTRONORTE'!L2203</f>
        <v>Postes</v>
      </c>
      <c r="I2235" s="9" t="str">
        <f>+'Info ELECTRONORTE'!M2203</f>
        <v>Madera</v>
      </c>
      <c r="J2235" s="9" t="str">
        <f>+'Info ELECTRONORTE'!N2203</f>
        <v>PPM24</v>
      </c>
      <c r="K2235" s="9" t="str">
        <f>+IF(B2235="MOD INV_2018","Según corresponda",VLOOKUP(J2235,SICODI!$G$3:$K$2404,2,FALSE))</f>
        <v>POSTE DE MADERA TRATADA DE 13 mts. CL.5</v>
      </c>
      <c r="L2235" s="142">
        <f t="shared" si="87"/>
        <v>0.46</v>
      </c>
    </row>
    <row r="2236" spans="1:12" x14ac:dyDescent="0.25">
      <c r="A2236" s="53">
        <f>+'Info ELECTRONORTE'!A2204</f>
        <v>2200</v>
      </c>
      <c r="B2236" s="26" t="str">
        <f t="shared" si="88"/>
        <v>SICODI</v>
      </c>
      <c r="C2236" s="9" t="str">
        <f>+'Info ELECTRONORTE'!B2204</f>
        <v>CAJAMARCA</v>
      </c>
      <c r="D2236" s="9" t="str">
        <f>+'Info ELECTRONORTE'!C2204</f>
        <v>SANTA CRUZ DE SHUCCHUBAMBA - CUMBIL</v>
      </c>
      <c r="E2236" s="9" t="str">
        <f>+'Info ELECTRONORTE'!D2204</f>
        <v>CHOTA</v>
      </c>
      <c r="F2236" s="9" t="str">
        <f>+'Info ELECTRONORTE'!I2204</f>
        <v>Media Tension</v>
      </c>
      <c r="G2236" s="9">
        <f>+'Info ELECTRONORTE'!K2204</f>
        <v>12</v>
      </c>
      <c r="H2236" s="9" t="str">
        <f>+'Info ELECTRONORTE'!L2204</f>
        <v>Postes</v>
      </c>
      <c r="I2236" s="9" t="str">
        <f>+'Info ELECTRONORTE'!M2204</f>
        <v>Concreto</v>
      </c>
      <c r="J2236" s="9" t="str">
        <f>+'Info ELECTRONORTE'!N2204</f>
        <v>PPC16</v>
      </c>
      <c r="K2236" s="9" t="str">
        <f>+IF(B2236="MOD INV_2018","Según corresponda",VLOOKUP(J2236,SICODI!$G$3:$K$2404,2,FALSE))</f>
        <v>POSTE DE CONCRETO ARMADO DE 12/300/150/330</v>
      </c>
      <c r="L2236" s="142">
        <f t="shared" si="87"/>
        <v>0.52</v>
      </c>
    </row>
    <row r="2237" spans="1:12" x14ac:dyDescent="0.25">
      <c r="A2237" s="53">
        <f>+'Info ELECTRONORTE'!A2205</f>
        <v>2201</v>
      </c>
      <c r="B2237" s="26" t="str">
        <f t="shared" si="88"/>
        <v>SICODI</v>
      </c>
      <c r="C2237" s="9" t="str">
        <f>+'Info ELECTRONORTE'!B2205</f>
        <v>CAJAMARCA</v>
      </c>
      <c r="D2237" s="9" t="str">
        <f>+'Info ELECTRONORTE'!C2205</f>
        <v>SANTA CRUZ DE SHUCCHUBAMBA - CUMBIL</v>
      </c>
      <c r="E2237" s="9" t="str">
        <f>+'Info ELECTRONORTE'!D2205</f>
        <v>CHOTA</v>
      </c>
      <c r="F2237" s="9" t="str">
        <f>+'Info ELECTRONORTE'!I2205</f>
        <v>Media Tension</v>
      </c>
      <c r="G2237" s="9">
        <f>+'Info ELECTRONORTE'!K2205</f>
        <v>12</v>
      </c>
      <c r="H2237" s="9" t="str">
        <f>+'Info ELECTRONORTE'!L2205</f>
        <v>Postes</v>
      </c>
      <c r="I2237" s="9" t="str">
        <f>+'Info ELECTRONORTE'!M2205</f>
        <v>Concreto</v>
      </c>
      <c r="J2237" s="9" t="str">
        <f>+'Info ELECTRONORTE'!N2205</f>
        <v>PPC16</v>
      </c>
      <c r="K2237" s="9" t="str">
        <f>+IF(B2237="MOD INV_2018","Según corresponda",VLOOKUP(J2237,SICODI!$G$3:$K$2404,2,FALSE))</f>
        <v>POSTE DE CONCRETO ARMADO DE 12/300/150/330</v>
      </c>
      <c r="L2237" s="142">
        <f t="shared" si="87"/>
        <v>0.52</v>
      </c>
    </row>
    <row r="2238" spans="1:12" x14ac:dyDescent="0.25">
      <c r="A2238" s="53">
        <f>+'Info ELECTRONORTE'!A2206</f>
        <v>2202</v>
      </c>
      <c r="B2238" s="26" t="str">
        <f t="shared" si="88"/>
        <v>SICODI</v>
      </c>
      <c r="C2238" s="9" t="str">
        <f>+'Info ELECTRONORTE'!B2206</f>
        <v>CAJAMARCA</v>
      </c>
      <c r="D2238" s="9" t="str">
        <f>+'Info ELECTRONORTE'!C2206</f>
        <v>SANTA CRUZ DE SHUCCHUBAMBA - CUMBIL</v>
      </c>
      <c r="E2238" s="9" t="str">
        <f>+'Info ELECTRONORTE'!D2206</f>
        <v>CHOTA</v>
      </c>
      <c r="F2238" s="9" t="str">
        <f>+'Info ELECTRONORTE'!I2206</f>
        <v>Media Tension</v>
      </c>
      <c r="G2238" s="9">
        <f>+'Info ELECTRONORTE'!K2206</f>
        <v>12</v>
      </c>
      <c r="H2238" s="9" t="str">
        <f>+'Info ELECTRONORTE'!L2206</f>
        <v>Postes</v>
      </c>
      <c r="I2238" s="9" t="str">
        <f>+'Info ELECTRONORTE'!M2206</f>
        <v>Concreto</v>
      </c>
      <c r="J2238" s="9" t="str">
        <f>+'Info ELECTRONORTE'!N2206</f>
        <v>PPC16</v>
      </c>
      <c r="K2238" s="9" t="str">
        <f>+IF(B2238="MOD INV_2018","Según corresponda",VLOOKUP(J2238,SICODI!$G$3:$K$2404,2,FALSE))</f>
        <v>POSTE DE CONCRETO ARMADO DE 12/300/150/330</v>
      </c>
      <c r="L2238" s="142">
        <f t="shared" si="87"/>
        <v>0.52</v>
      </c>
    </row>
    <row r="2239" spans="1:12" x14ac:dyDescent="0.25">
      <c r="A2239" s="53">
        <f>+'Info ELECTRONORTE'!A2207</f>
        <v>2203</v>
      </c>
      <c r="B2239" s="26" t="str">
        <f t="shared" si="88"/>
        <v>SICODI</v>
      </c>
      <c r="C2239" s="9" t="str">
        <f>+'Info ELECTRONORTE'!B2207</f>
        <v>CAJAMARCA</v>
      </c>
      <c r="D2239" s="9" t="str">
        <f>+'Info ELECTRONORTE'!C2207</f>
        <v>SANTA CRUZ DE SHUCCHUBAMBA - CUMBIL</v>
      </c>
      <c r="E2239" s="9" t="str">
        <f>+'Info ELECTRONORTE'!D2207</f>
        <v>CHOTA</v>
      </c>
      <c r="F2239" s="9" t="str">
        <f>+'Info ELECTRONORTE'!I2207</f>
        <v>Baja Tension</v>
      </c>
      <c r="G2239" s="9">
        <f>+'Info ELECTRONORTE'!K2207</f>
        <v>8</v>
      </c>
      <c r="H2239" s="9" t="str">
        <f>+'Info ELECTRONORTE'!L2207</f>
        <v>Postes</v>
      </c>
      <c r="I2239" s="9" t="str">
        <f>+'Info ELECTRONORTE'!M2207</f>
        <v>Concreto</v>
      </c>
      <c r="J2239" s="9" t="str">
        <f>+'Info ELECTRONORTE'!N2207</f>
        <v>PPC06</v>
      </c>
      <c r="K2239" s="9" t="str">
        <f>+IF(B2239="MOD INV_2018","Según corresponda",VLOOKUP(J2239,SICODI!$G$3:$K$2404,2,FALSE))</f>
        <v>POSTE DE CONCRETO ARMADO DE  8/300/120/240</v>
      </c>
      <c r="L2239" s="142">
        <f t="shared" si="87"/>
        <v>0.17</v>
      </c>
    </row>
    <row r="2240" spans="1:12" x14ac:dyDescent="0.25">
      <c r="A2240" s="53">
        <f>+'Info ELECTRONORTE'!A2208</f>
        <v>2204</v>
      </c>
      <c r="B2240" s="26" t="str">
        <f t="shared" si="88"/>
        <v>SICODI</v>
      </c>
      <c r="C2240" s="9" t="str">
        <f>+'Info ELECTRONORTE'!B2208</f>
        <v>CAJAMARCA</v>
      </c>
      <c r="D2240" s="9" t="str">
        <f>+'Info ELECTRONORTE'!C2208</f>
        <v>SANTA CRUZ DE SHUCCHUBAMBA - CUMBIL</v>
      </c>
      <c r="E2240" s="9" t="str">
        <f>+'Info ELECTRONORTE'!D2208</f>
        <v>CHOTA</v>
      </c>
      <c r="F2240" s="9" t="str">
        <f>+'Info ELECTRONORTE'!I2208</f>
        <v>Media Tension</v>
      </c>
      <c r="G2240" s="9">
        <f>+'Info ELECTRONORTE'!K2208</f>
        <v>13</v>
      </c>
      <c r="H2240" s="9" t="str">
        <f>+'Info ELECTRONORTE'!L2208</f>
        <v>Postes</v>
      </c>
      <c r="I2240" s="9" t="str">
        <f>+'Info ELECTRONORTE'!M2208</f>
        <v>Madera</v>
      </c>
      <c r="J2240" s="9" t="str">
        <f>+'Info ELECTRONORTE'!N2208</f>
        <v>PPM24</v>
      </c>
      <c r="K2240" s="9" t="str">
        <f>+IF(B2240="MOD INV_2018","Según corresponda",VLOOKUP(J2240,SICODI!$G$3:$K$2404,2,FALSE))</f>
        <v>POSTE DE MADERA TRATADA DE 13 mts. CL.5</v>
      </c>
      <c r="L2240" s="142">
        <f t="shared" si="87"/>
        <v>0.46</v>
      </c>
    </row>
    <row r="2241" spans="1:12" x14ac:dyDescent="0.25">
      <c r="A2241" s="53">
        <f>+'Info ELECTRONORTE'!A2209</f>
        <v>2205</v>
      </c>
      <c r="B2241" s="26" t="str">
        <f t="shared" si="88"/>
        <v>SICODI</v>
      </c>
      <c r="C2241" s="9" t="str">
        <f>+'Info ELECTRONORTE'!B2209</f>
        <v>CAJAMARCA</v>
      </c>
      <c r="D2241" s="9" t="str">
        <f>+'Info ELECTRONORTE'!C2209</f>
        <v>SANTA CRUZ DE SHUCCHUBAMBA - CUMBIL</v>
      </c>
      <c r="E2241" s="9" t="str">
        <f>+'Info ELECTRONORTE'!D2209</f>
        <v>CHOTA</v>
      </c>
      <c r="F2241" s="9" t="str">
        <f>+'Info ELECTRONORTE'!I2209</f>
        <v>Baja Tension</v>
      </c>
      <c r="G2241" s="9">
        <f>+'Info ELECTRONORTE'!K2209</f>
        <v>8</v>
      </c>
      <c r="H2241" s="9" t="str">
        <f>+'Info ELECTRONORTE'!L2209</f>
        <v>Postes</v>
      </c>
      <c r="I2241" s="9" t="str">
        <f>+'Info ELECTRONORTE'!M2209</f>
        <v>Concreto</v>
      </c>
      <c r="J2241" s="9" t="str">
        <f>+'Info ELECTRONORTE'!N2209</f>
        <v>PPC06</v>
      </c>
      <c r="K2241" s="9" t="str">
        <f>+IF(B2241="MOD INV_2018","Según corresponda",VLOOKUP(J2241,SICODI!$G$3:$K$2404,2,FALSE))</f>
        <v>POSTE DE CONCRETO ARMADO DE  8/300/120/240</v>
      </c>
      <c r="L2241" s="142">
        <f t="shared" si="87"/>
        <v>0.17</v>
      </c>
    </row>
    <row r="2242" spans="1:12" x14ac:dyDescent="0.25">
      <c r="A2242" s="53">
        <f>+'Info ELECTRONORTE'!A2210</f>
        <v>2206</v>
      </c>
      <c r="B2242" s="26" t="str">
        <f t="shared" si="88"/>
        <v>SICODI</v>
      </c>
      <c r="C2242" s="9" t="str">
        <f>+'Info ELECTRONORTE'!B2210</f>
        <v>CAJAMARCA</v>
      </c>
      <c r="D2242" s="9" t="str">
        <f>+'Info ELECTRONORTE'!C2210</f>
        <v>SANTA CRUZ DE SHUCCHUBAMBA - CUMBIL</v>
      </c>
      <c r="E2242" s="9" t="str">
        <f>+'Info ELECTRONORTE'!D2210</f>
        <v>CHOTA</v>
      </c>
      <c r="F2242" s="9" t="str">
        <f>+'Info ELECTRONORTE'!I2210</f>
        <v>Baja Tension</v>
      </c>
      <c r="G2242" s="9">
        <f>+'Info ELECTRONORTE'!K2210</f>
        <v>8</v>
      </c>
      <c r="H2242" s="9" t="str">
        <f>+'Info ELECTRONORTE'!L2210</f>
        <v>Postes</v>
      </c>
      <c r="I2242" s="9" t="str">
        <f>+'Info ELECTRONORTE'!M2210</f>
        <v>Concreto</v>
      </c>
      <c r="J2242" s="9" t="str">
        <f>+'Info ELECTRONORTE'!N2210</f>
        <v>PPC06</v>
      </c>
      <c r="K2242" s="9" t="str">
        <f>+IF(B2242="MOD INV_2018","Según corresponda",VLOOKUP(J2242,SICODI!$G$3:$K$2404,2,FALSE))</f>
        <v>POSTE DE CONCRETO ARMADO DE  8/300/120/240</v>
      </c>
      <c r="L2242" s="142">
        <f t="shared" si="87"/>
        <v>0.17</v>
      </c>
    </row>
    <row r="2243" spans="1:12" x14ac:dyDescent="0.25">
      <c r="A2243" s="53">
        <f>+'Info ELECTRONORTE'!A2211</f>
        <v>2207</v>
      </c>
      <c r="B2243" s="26" t="str">
        <f t="shared" si="88"/>
        <v>SICODI</v>
      </c>
      <c r="C2243" s="9" t="str">
        <f>+'Info ELECTRONORTE'!B2211</f>
        <v>CAJAMARCA</v>
      </c>
      <c r="D2243" s="9" t="str">
        <f>+'Info ELECTRONORTE'!C2211</f>
        <v>SANTA CRUZ DE SHUCCHUBAMBA - CUMBIL</v>
      </c>
      <c r="E2243" s="9" t="str">
        <f>+'Info ELECTRONORTE'!D2211</f>
        <v>CHOTA</v>
      </c>
      <c r="F2243" s="9" t="str">
        <f>+'Info ELECTRONORTE'!I2211</f>
        <v>Baja Tension</v>
      </c>
      <c r="G2243" s="9">
        <f>+'Info ELECTRONORTE'!K2211</f>
        <v>8</v>
      </c>
      <c r="H2243" s="9" t="str">
        <f>+'Info ELECTRONORTE'!L2211</f>
        <v>Postes</v>
      </c>
      <c r="I2243" s="9" t="str">
        <f>+'Info ELECTRONORTE'!M2211</f>
        <v>Concreto</v>
      </c>
      <c r="J2243" s="9" t="str">
        <f>+'Info ELECTRONORTE'!N2211</f>
        <v>PPC06</v>
      </c>
      <c r="K2243" s="9" t="str">
        <f>+IF(B2243="MOD INV_2018","Según corresponda",VLOOKUP(J2243,SICODI!$G$3:$K$2404,2,FALSE))</f>
        <v>POSTE DE CONCRETO ARMADO DE  8/300/120/240</v>
      </c>
      <c r="L2243" s="142">
        <f t="shared" si="87"/>
        <v>0.17</v>
      </c>
    </row>
    <row r="2244" spans="1:12" x14ac:dyDescent="0.25">
      <c r="A2244" s="53">
        <f>+'Info ELECTRONORTE'!A2212</f>
        <v>2208</v>
      </c>
      <c r="B2244" s="26" t="str">
        <f t="shared" si="88"/>
        <v>SICODI</v>
      </c>
      <c r="C2244" s="9" t="str">
        <f>+'Info ELECTRONORTE'!B2212</f>
        <v>CAJAMARCA</v>
      </c>
      <c r="D2244" s="9" t="str">
        <f>+'Info ELECTRONORTE'!C2212</f>
        <v>SANTA CRUZ DE SHUCCHUBAMBA - CUMBIL</v>
      </c>
      <c r="E2244" s="9" t="str">
        <f>+'Info ELECTRONORTE'!D2212</f>
        <v>CHOTA</v>
      </c>
      <c r="F2244" s="9" t="str">
        <f>+'Info ELECTRONORTE'!I2212</f>
        <v>Media Tension</v>
      </c>
      <c r="G2244" s="9">
        <f>+'Info ELECTRONORTE'!K2212</f>
        <v>12</v>
      </c>
      <c r="H2244" s="9" t="str">
        <f>+'Info ELECTRONORTE'!L2212</f>
        <v>Postes</v>
      </c>
      <c r="I2244" s="9" t="str">
        <f>+'Info ELECTRONORTE'!M2212</f>
        <v>Concreto</v>
      </c>
      <c r="J2244" s="9" t="str">
        <f>+'Info ELECTRONORTE'!N2212</f>
        <v>PPC16</v>
      </c>
      <c r="K2244" s="9" t="str">
        <f>+IF(B2244="MOD INV_2018","Según corresponda",VLOOKUP(J2244,SICODI!$G$3:$K$2404,2,FALSE))</f>
        <v>POSTE DE CONCRETO ARMADO DE 12/300/150/330</v>
      </c>
      <c r="L2244" s="142">
        <f t="shared" si="87"/>
        <v>0.52</v>
      </c>
    </row>
    <row r="2245" spans="1:12" x14ac:dyDescent="0.25">
      <c r="A2245" s="53">
        <f>+'Info ELECTRONORTE'!A2213</f>
        <v>2209</v>
      </c>
      <c r="B2245" s="26" t="str">
        <f t="shared" si="88"/>
        <v>SICODI</v>
      </c>
      <c r="C2245" s="9" t="str">
        <f>+'Info ELECTRONORTE'!B2213</f>
        <v>CAJAMARCA</v>
      </c>
      <c r="D2245" s="9" t="str">
        <f>+'Info ELECTRONORTE'!C2213</f>
        <v>SANTA CRUZ DE SUCCHABAMBA - POTREROS</v>
      </c>
      <c r="E2245" s="9" t="str">
        <f>+'Info ELECTRONORTE'!D2213</f>
        <v>CHOTA</v>
      </c>
      <c r="F2245" s="9" t="str">
        <f>+'Info ELECTRONORTE'!I2213</f>
        <v>Baja Tension</v>
      </c>
      <c r="G2245" s="9">
        <f>+'Info ELECTRONORTE'!K2213</f>
        <v>8</v>
      </c>
      <c r="H2245" s="9" t="str">
        <f>+'Info ELECTRONORTE'!L2213</f>
        <v>Postes</v>
      </c>
      <c r="I2245" s="9" t="str">
        <f>+'Info ELECTRONORTE'!M2213</f>
        <v>Concreto</v>
      </c>
      <c r="J2245" s="9" t="str">
        <f>+'Info ELECTRONORTE'!N2213</f>
        <v>PPC06</v>
      </c>
      <c r="K2245" s="9" t="str">
        <f>+IF(B2245="MOD INV_2018","Según corresponda",VLOOKUP(J2245,SICODI!$G$3:$K$2404,2,FALSE))</f>
        <v>POSTE DE CONCRETO ARMADO DE  8/300/120/240</v>
      </c>
      <c r="L2245" s="142">
        <f t="shared" si="87"/>
        <v>0.17</v>
      </c>
    </row>
    <row r="2246" spans="1:12" x14ac:dyDescent="0.25">
      <c r="A2246" s="53">
        <f>+'Info ELECTRONORTE'!A2214</f>
        <v>2210</v>
      </c>
      <c r="B2246" s="26" t="str">
        <f t="shared" si="88"/>
        <v>SICODI</v>
      </c>
      <c r="C2246" s="9" t="str">
        <f>+'Info ELECTRONORTE'!B2214</f>
        <v>CAJAMARCA</v>
      </c>
      <c r="D2246" s="9" t="str">
        <f>+'Info ELECTRONORTE'!C2214</f>
        <v>SANTA CRUZ DE SUCCHABAMBA - POTREROS</v>
      </c>
      <c r="E2246" s="9" t="str">
        <f>+'Info ELECTRONORTE'!D2214</f>
        <v>CHOTA</v>
      </c>
      <c r="F2246" s="9" t="str">
        <f>+'Info ELECTRONORTE'!I2214</f>
        <v>Baja Tension</v>
      </c>
      <c r="G2246" s="9">
        <f>+'Info ELECTRONORTE'!K2214</f>
        <v>8</v>
      </c>
      <c r="H2246" s="9" t="str">
        <f>+'Info ELECTRONORTE'!L2214</f>
        <v>Postes</v>
      </c>
      <c r="I2246" s="9" t="str">
        <f>+'Info ELECTRONORTE'!M2214</f>
        <v>Concreto</v>
      </c>
      <c r="J2246" s="9" t="str">
        <f>+'Info ELECTRONORTE'!N2214</f>
        <v>PPC06</v>
      </c>
      <c r="K2246" s="9" t="str">
        <f>+IF(B2246="MOD INV_2018","Según corresponda",VLOOKUP(J2246,SICODI!$G$3:$K$2404,2,FALSE))</f>
        <v>POSTE DE CONCRETO ARMADO DE  8/300/120/240</v>
      </c>
      <c r="L2246" s="142">
        <f t="shared" si="87"/>
        <v>0.17</v>
      </c>
    </row>
    <row r="2247" spans="1:12" x14ac:dyDescent="0.25">
      <c r="A2247" s="53">
        <f>+'Info ELECTRONORTE'!A2215</f>
        <v>2211</v>
      </c>
      <c r="B2247" s="26" t="str">
        <f t="shared" si="88"/>
        <v>SICODI</v>
      </c>
      <c r="C2247" s="9" t="str">
        <f>+'Info ELECTRONORTE'!B2215</f>
        <v>CAJAMARCA</v>
      </c>
      <c r="D2247" s="9" t="str">
        <f>+'Info ELECTRONORTE'!C2215</f>
        <v>SANTA CRUZ DE SUCCHABAMBA - POTREROS</v>
      </c>
      <c r="E2247" s="9" t="str">
        <f>+'Info ELECTRONORTE'!D2215</f>
        <v>CHOTA</v>
      </c>
      <c r="F2247" s="9" t="str">
        <f>+'Info ELECTRONORTE'!I2215</f>
        <v>Baja Tension</v>
      </c>
      <c r="G2247" s="9">
        <f>+'Info ELECTRONORTE'!K2215</f>
        <v>8</v>
      </c>
      <c r="H2247" s="9" t="str">
        <f>+'Info ELECTRONORTE'!L2215</f>
        <v>Postes</v>
      </c>
      <c r="I2247" s="9" t="str">
        <f>+'Info ELECTRONORTE'!M2215</f>
        <v>Concreto</v>
      </c>
      <c r="J2247" s="9" t="str">
        <f>+'Info ELECTRONORTE'!N2215</f>
        <v>PPC06</v>
      </c>
      <c r="K2247" s="9" t="str">
        <f>+IF(B2247="MOD INV_2018","Según corresponda",VLOOKUP(J2247,SICODI!$G$3:$K$2404,2,FALSE))</f>
        <v>POSTE DE CONCRETO ARMADO DE  8/300/120/240</v>
      </c>
      <c r="L2247" s="142">
        <f t="shared" si="87"/>
        <v>0.17</v>
      </c>
    </row>
    <row r="2248" spans="1:12" x14ac:dyDescent="0.25">
      <c r="A2248" s="53">
        <f>+'Info ELECTRONORTE'!A2216</f>
        <v>2212</v>
      </c>
      <c r="B2248" s="26" t="str">
        <f t="shared" si="88"/>
        <v>SICODI</v>
      </c>
      <c r="C2248" s="9" t="str">
        <f>+'Info ELECTRONORTE'!B2216</f>
        <v>CAJAMARCA</v>
      </c>
      <c r="D2248" s="9" t="str">
        <f>+'Info ELECTRONORTE'!C2216</f>
        <v>SANTA CRUZ DE SUCCHABAMBA - POTREROS</v>
      </c>
      <c r="E2248" s="9" t="str">
        <f>+'Info ELECTRONORTE'!D2216</f>
        <v>CHOTA</v>
      </c>
      <c r="F2248" s="9" t="str">
        <f>+'Info ELECTRONORTE'!I2216</f>
        <v>Baja Tension</v>
      </c>
      <c r="G2248" s="9">
        <f>+'Info ELECTRONORTE'!K2216</f>
        <v>8</v>
      </c>
      <c r="H2248" s="9" t="str">
        <f>+'Info ELECTRONORTE'!L2216</f>
        <v>Postes</v>
      </c>
      <c r="I2248" s="9" t="str">
        <f>+'Info ELECTRONORTE'!M2216</f>
        <v>Concreto</v>
      </c>
      <c r="J2248" s="9" t="str">
        <f>+'Info ELECTRONORTE'!N2216</f>
        <v>PPC06</v>
      </c>
      <c r="K2248" s="9" t="str">
        <f>+IF(B2248="MOD INV_2018","Según corresponda",VLOOKUP(J2248,SICODI!$G$3:$K$2404,2,FALSE))</f>
        <v>POSTE DE CONCRETO ARMADO DE  8/300/120/240</v>
      </c>
      <c r="L2248" s="142">
        <f t="shared" si="87"/>
        <v>0.17</v>
      </c>
    </row>
    <row r="2249" spans="1:12" x14ac:dyDescent="0.25">
      <c r="A2249" s="53">
        <f>+'Info ELECTRONORTE'!A2217</f>
        <v>2213</v>
      </c>
      <c r="B2249" s="26" t="str">
        <f t="shared" si="88"/>
        <v>SICODI</v>
      </c>
      <c r="C2249" s="9" t="str">
        <f>+'Info ELECTRONORTE'!B2217</f>
        <v>CAJAMARCA</v>
      </c>
      <c r="D2249" s="9" t="str">
        <f>+'Info ELECTRONORTE'!C2217</f>
        <v>SANTA CRUZ DE SUCCHABAMBA - POTREROS</v>
      </c>
      <c r="E2249" s="9" t="str">
        <f>+'Info ELECTRONORTE'!D2217</f>
        <v>CHOTA</v>
      </c>
      <c r="F2249" s="9" t="str">
        <f>+'Info ELECTRONORTE'!I2217</f>
        <v>Baja Tension</v>
      </c>
      <c r="G2249" s="9">
        <f>+'Info ELECTRONORTE'!K2217</f>
        <v>8</v>
      </c>
      <c r="H2249" s="9" t="str">
        <f>+'Info ELECTRONORTE'!L2217</f>
        <v>Postes</v>
      </c>
      <c r="I2249" s="9" t="str">
        <f>+'Info ELECTRONORTE'!M2217</f>
        <v>Concreto</v>
      </c>
      <c r="J2249" s="9" t="str">
        <f>+'Info ELECTRONORTE'!N2217</f>
        <v>PPC06</v>
      </c>
      <c r="K2249" s="9" t="str">
        <f>+IF(B2249="MOD INV_2018","Según corresponda",VLOOKUP(J2249,SICODI!$G$3:$K$2404,2,FALSE))</f>
        <v>POSTE DE CONCRETO ARMADO DE  8/300/120/240</v>
      </c>
      <c r="L2249" s="142">
        <f t="shared" si="87"/>
        <v>0.17</v>
      </c>
    </row>
    <row r="2250" spans="1:12" x14ac:dyDescent="0.25">
      <c r="A2250" s="53">
        <f>+'Info ELECTRONORTE'!A2218</f>
        <v>2214</v>
      </c>
      <c r="B2250" s="26" t="str">
        <f t="shared" si="88"/>
        <v>SICODI</v>
      </c>
      <c r="C2250" s="9" t="str">
        <f>+'Info ELECTRONORTE'!B2218</f>
        <v>CAJAMARCA</v>
      </c>
      <c r="D2250" s="9" t="str">
        <f>+'Info ELECTRONORTE'!C2218</f>
        <v>SANTA CRUZ DE SUCCHABAMBA - POTREROS</v>
      </c>
      <c r="E2250" s="9" t="str">
        <f>+'Info ELECTRONORTE'!D2218</f>
        <v>CHOTA</v>
      </c>
      <c r="F2250" s="9" t="str">
        <f>+'Info ELECTRONORTE'!I2218</f>
        <v>Baja Tension</v>
      </c>
      <c r="G2250" s="9">
        <f>+'Info ELECTRONORTE'!K2218</f>
        <v>8</v>
      </c>
      <c r="H2250" s="9" t="str">
        <f>+'Info ELECTRONORTE'!L2218</f>
        <v>Postes</v>
      </c>
      <c r="I2250" s="9" t="str">
        <f>+'Info ELECTRONORTE'!M2218</f>
        <v>Concreto</v>
      </c>
      <c r="J2250" s="9" t="str">
        <f>+'Info ELECTRONORTE'!N2218</f>
        <v>PPC06</v>
      </c>
      <c r="K2250" s="9" t="str">
        <f>+IF(B2250="MOD INV_2018","Según corresponda",VLOOKUP(J2250,SICODI!$G$3:$K$2404,2,FALSE))</f>
        <v>POSTE DE CONCRETO ARMADO DE  8/300/120/240</v>
      </c>
      <c r="L2250" s="142">
        <f t="shared" si="87"/>
        <v>0.17</v>
      </c>
    </row>
    <row r="2251" spans="1:12" x14ac:dyDescent="0.25">
      <c r="A2251" s="53">
        <f>+'Info ELECTRONORTE'!A2219</f>
        <v>2215</v>
      </c>
      <c r="B2251" s="26" t="str">
        <f t="shared" si="88"/>
        <v>SICODI</v>
      </c>
      <c r="C2251" s="9" t="str">
        <f>+'Info ELECTRONORTE'!B2219</f>
        <v>CAJAMARCA</v>
      </c>
      <c r="D2251" s="9" t="str">
        <f>+'Info ELECTRONORTE'!C2219</f>
        <v>SANTA CRUZ DE SUCCHABAMBA - POTREROS</v>
      </c>
      <c r="E2251" s="9" t="str">
        <f>+'Info ELECTRONORTE'!D2219</f>
        <v>CHOTA</v>
      </c>
      <c r="F2251" s="9" t="str">
        <f>+'Info ELECTRONORTE'!I2219</f>
        <v>Baja Tension</v>
      </c>
      <c r="G2251" s="9">
        <f>+'Info ELECTRONORTE'!K2219</f>
        <v>8</v>
      </c>
      <c r="H2251" s="9" t="str">
        <f>+'Info ELECTRONORTE'!L2219</f>
        <v>Postes</v>
      </c>
      <c r="I2251" s="9" t="str">
        <f>+'Info ELECTRONORTE'!M2219</f>
        <v>Concreto</v>
      </c>
      <c r="J2251" s="9" t="str">
        <f>+'Info ELECTRONORTE'!N2219</f>
        <v>PPC06</v>
      </c>
      <c r="K2251" s="9" t="str">
        <f>+IF(B2251="MOD INV_2018","Según corresponda",VLOOKUP(J2251,SICODI!$G$3:$K$2404,2,FALSE))</f>
        <v>POSTE DE CONCRETO ARMADO DE  8/300/120/240</v>
      </c>
      <c r="L2251" s="142">
        <f t="shared" si="87"/>
        <v>0.17</v>
      </c>
    </row>
    <row r="2252" spans="1:12" x14ac:dyDescent="0.25">
      <c r="A2252" s="53">
        <f>+'Info ELECTRONORTE'!A2220</f>
        <v>2216</v>
      </c>
      <c r="B2252" s="26" t="str">
        <f t="shared" si="88"/>
        <v>SICODI</v>
      </c>
      <c r="C2252" s="9" t="str">
        <f>+'Info ELECTRONORTE'!B2220</f>
        <v>CAJAMARCA</v>
      </c>
      <c r="D2252" s="9" t="str">
        <f>+'Info ELECTRONORTE'!C2220</f>
        <v>SANTA CRUZ DE SUCCHABAMBA - POTREROS</v>
      </c>
      <c r="E2252" s="9" t="str">
        <f>+'Info ELECTRONORTE'!D2220</f>
        <v>CHOTA</v>
      </c>
      <c r="F2252" s="9" t="str">
        <f>+'Info ELECTRONORTE'!I2220</f>
        <v>Baja Tension</v>
      </c>
      <c r="G2252" s="9">
        <f>+'Info ELECTRONORTE'!K2220</f>
        <v>8</v>
      </c>
      <c r="H2252" s="9" t="str">
        <f>+'Info ELECTRONORTE'!L2220</f>
        <v>Postes</v>
      </c>
      <c r="I2252" s="9" t="str">
        <f>+'Info ELECTRONORTE'!M2220</f>
        <v>Concreto</v>
      </c>
      <c r="J2252" s="9" t="str">
        <f>+'Info ELECTRONORTE'!N2220</f>
        <v>PPC06</v>
      </c>
      <c r="K2252" s="9" t="str">
        <f>+IF(B2252="MOD INV_2018","Según corresponda",VLOOKUP(J2252,SICODI!$G$3:$K$2404,2,FALSE))</f>
        <v>POSTE DE CONCRETO ARMADO DE  8/300/120/240</v>
      </c>
      <c r="L2252" s="142">
        <f t="shared" si="87"/>
        <v>0.17</v>
      </c>
    </row>
    <row r="2253" spans="1:12" x14ac:dyDescent="0.25">
      <c r="A2253" s="53">
        <f>+'Info ELECTRONORTE'!A2221</f>
        <v>2217</v>
      </c>
      <c r="B2253" s="26" t="str">
        <f t="shared" si="88"/>
        <v>SICODI</v>
      </c>
      <c r="C2253" s="9" t="str">
        <f>+'Info ELECTRONORTE'!B2221</f>
        <v>CAJAMARCA</v>
      </c>
      <c r="D2253" s="9" t="str">
        <f>+'Info ELECTRONORTE'!C2221</f>
        <v>SANTA CRUZ DE SUCCHABAMBA - POTREROS</v>
      </c>
      <c r="E2253" s="9" t="str">
        <f>+'Info ELECTRONORTE'!D2221</f>
        <v>CHOTA</v>
      </c>
      <c r="F2253" s="9" t="str">
        <f>+'Info ELECTRONORTE'!I2221</f>
        <v>Media Tension</v>
      </c>
      <c r="G2253" s="9">
        <f>+'Info ELECTRONORTE'!K2221</f>
        <v>12</v>
      </c>
      <c r="H2253" s="9" t="str">
        <f>+'Info ELECTRONORTE'!L2221</f>
        <v>Postes</v>
      </c>
      <c r="I2253" s="9" t="str">
        <f>+'Info ELECTRONORTE'!M2221</f>
        <v>Concreto</v>
      </c>
      <c r="J2253" s="9" t="str">
        <f>+'Info ELECTRONORTE'!N2221</f>
        <v>PPC16</v>
      </c>
      <c r="K2253" s="9" t="str">
        <f>+IF(B2253="MOD INV_2018","Según corresponda",VLOOKUP(J2253,SICODI!$G$3:$K$2404,2,FALSE))</f>
        <v>POSTE DE CONCRETO ARMADO DE 12/300/150/330</v>
      </c>
      <c r="L2253" s="142">
        <f t="shared" si="87"/>
        <v>0.52</v>
      </c>
    </row>
    <row r="2254" spans="1:12" x14ac:dyDescent="0.25">
      <c r="A2254" s="53">
        <f>+'Info ELECTRONORTE'!A2222</f>
        <v>2218</v>
      </c>
      <c r="B2254" s="26" t="str">
        <f t="shared" si="88"/>
        <v>SICODI</v>
      </c>
      <c r="C2254" s="9" t="str">
        <f>+'Info ELECTRONORTE'!B2222</f>
        <v>CAJAMARCA</v>
      </c>
      <c r="D2254" s="9" t="str">
        <f>+'Info ELECTRONORTE'!C2222</f>
        <v>SANTA CRUZ DE SUCCHABAMBA - POTREROS</v>
      </c>
      <c r="E2254" s="9" t="str">
        <f>+'Info ELECTRONORTE'!D2222</f>
        <v>CHOTA</v>
      </c>
      <c r="F2254" s="9" t="str">
        <f>+'Info ELECTRONORTE'!I2222</f>
        <v>Media Tension</v>
      </c>
      <c r="G2254" s="9">
        <f>+'Info ELECTRONORTE'!K2222</f>
        <v>13</v>
      </c>
      <c r="H2254" s="9" t="str">
        <f>+'Info ELECTRONORTE'!L2222</f>
        <v>Postes</v>
      </c>
      <c r="I2254" s="9" t="str">
        <f>+'Info ELECTRONORTE'!M2222</f>
        <v>Concreto</v>
      </c>
      <c r="J2254" s="9" t="str">
        <f>+'Info ELECTRONORTE'!N2222</f>
        <v>PPC19</v>
      </c>
      <c r="K2254" s="9" t="str">
        <f>+IF(B2254="MOD INV_2018","Según corresponda",VLOOKUP(J2254,SICODI!$G$3:$K$2404,2,FALSE))</f>
        <v>POSTE DE CONCRETO ARMADO DE 13/300/150/345</v>
      </c>
      <c r="L2254" s="142">
        <f t="shared" si="87"/>
        <v>0.52</v>
      </c>
    </row>
    <row r="2255" spans="1:12" x14ac:dyDescent="0.25">
      <c r="A2255" s="53">
        <f>+'Info ELECTRONORTE'!A2223</f>
        <v>2219</v>
      </c>
      <c r="B2255" s="26" t="str">
        <f t="shared" si="88"/>
        <v>SICODI</v>
      </c>
      <c r="C2255" s="9" t="str">
        <f>+'Info ELECTRONORTE'!B2223</f>
        <v>CAJAMARCA</v>
      </c>
      <c r="D2255" s="9" t="str">
        <f>+'Info ELECTRONORTE'!C2223</f>
        <v>SANTA CRUZ DE SUCCHABAMBA - POTREROS</v>
      </c>
      <c r="E2255" s="9" t="str">
        <f>+'Info ELECTRONORTE'!D2223</f>
        <v>CHOTA</v>
      </c>
      <c r="F2255" s="9" t="str">
        <f>+'Info ELECTRONORTE'!I2223</f>
        <v>Media Tension</v>
      </c>
      <c r="G2255" s="9">
        <f>+'Info ELECTRONORTE'!K2223</f>
        <v>13</v>
      </c>
      <c r="H2255" s="9" t="str">
        <f>+'Info ELECTRONORTE'!L2223</f>
        <v>Postes</v>
      </c>
      <c r="I2255" s="9" t="str">
        <f>+'Info ELECTRONORTE'!M2223</f>
        <v>Concreto</v>
      </c>
      <c r="J2255" s="9" t="str">
        <f>+'Info ELECTRONORTE'!N2223</f>
        <v>PPC19</v>
      </c>
      <c r="K2255" s="9" t="str">
        <f>+IF(B2255="MOD INV_2018","Según corresponda",VLOOKUP(J2255,SICODI!$G$3:$K$2404,2,FALSE))</f>
        <v>POSTE DE CONCRETO ARMADO DE 13/300/150/345</v>
      </c>
      <c r="L2255" s="142">
        <f t="shared" si="87"/>
        <v>0.52</v>
      </c>
    </row>
    <row r="2256" spans="1:12" x14ac:dyDescent="0.25">
      <c r="A2256" s="53">
        <f>+'Info ELECTRONORTE'!A2224</f>
        <v>2220</v>
      </c>
      <c r="B2256" s="26" t="str">
        <f t="shared" si="88"/>
        <v>SICODI</v>
      </c>
      <c r="C2256" s="9" t="str">
        <f>+'Info ELECTRONORTE'!B2224</f>
        <v>CAJAMARCA</v>
      </c>
      <c r="D2256" s="9" t="str">
        <f>+'Info ELECTRONORTE'!C2224</f>
        <v>SANTA CRUZ DE SUCCHABAMBA - POTREROS</v>
      </c>
      <c r="E2256" s="9" t="str">
        <f>+'Info ELECTRONORTE'!D2224</f>
        <v>CHOTA</v>
      </c>
      <c r="F2256" s="9" t="str">
        <f>+'Info ELECTRONORTE'!I2224</f>
        <v>Media Tension</v>
      </c>
      <c r="G2256" s="9">
        <f>+'Info ELECTRONORTE'!K2224</f>
        <v>13</v>
      </c>
      <c r="H2256" s="9" t="str">
        <f>+'Info ELECTRONORTE'!L2224</f>
        <v>Postes</v>
      </c>
      <c r="I2256" s="9" t="str">
        <f>+'Info ELECTRONORTE'!M2224</f>
        <v>Concreto</v>
      </c>
      <c r="J2256" s="9" t="str">
        <f>+'Info ELECTRONORTE'!N2224</f>
        <v>PPC19</v>
      </c>
      <c r="K2256" s="9" t="str">
        <f>+IF(B2256="MOD INV_2018","Según corresponda",VLOOKUP(J2256,SICODI!$G$3:$K$2404,2,FALSE))</f>
        <v>POSTE DE CONCRETO ARMADO DE 13/300/150/345</v>
      </c>
      <c r="L2256" s="142">
        <f t="shared" si="87"/>
        <v>0.52</v>
      </c>
    </row>
    <row r="2257" spans="1:12" x14ac:dyDescent="0.25">
      <c r="A2257" s="53">
        <f>+'Info ELECTRONORTE'!A2225</f>
        <v>2221</v>
      </c>
      <c r="B2257" s="26" t="str">
        <f t="shared" si="88"/>
        <v>SICODI</v>
      </c>
      <c r="C2257" s="9" t="str">
        <f>+'Info ELECTRONORTE'!B2225</f>
        <v>CAJAMARCA</v>
      </c>
      <c r="D2257" s="9" t="str">
        <f>+'Info ELECTRONORTE'!C2225</f>
        <v>SANTA CRUZ DE SUCCHABAMBA - POTREROS</v>
      </c>
      <c r="E2257" s="9" t="str">
        <f>+'Info ELECTRONORTE'!D2225</f>
        <v>CHOTA</v>
      </c>
      <c r="F2257" s="9" t="str">
        <f>+'Info ELECTRONORTE'!I2225</f>
        <v>Media Tension</v>
      </c>
      <c r="G2257" s="9">
        <f>+'Info ELECTRONORTE'!K2225</f>
        <v>13</v>
      </c>
      <c r="H2257" s="9" t="str">
        <f>+'Info ELECTRONORTE'!L2225</f>
        <v>Postes</v>
      </c>
      <c r="I2257" s="9" t="str">
        <f>+'Info ELECTRONORTE'!M2225</f>
        <v>Concreto</v>
      </c>
      <c r="J2257" s="9" t="str">
        <f>+'Info ELECTRONORTE'!N2225</f>
        <v>PPC19</v>
      </c>
      <c r="K2257" s="9" t="str">
        <f>+IF(B2257="MOD INV_2018","Según corresponda",VLOOKUP(J2257,SICODI!$G$3:$K$2404,2,FALSE))</f>
        <v>POSTE DE CONCRETO ARMADO DE 13/300/150/345</v>
      </c>
      <c r="L2257" s="142">
        <f t="shared" si="87"/>
        <v>0.52</v>
      </c>
    </row>
    <row r="2258" spans="1:12" x14ac:dyDescent="0.25">
      <c r="A2258" s="53">
        <f>+'Info ELECTRONORTE'!A2226</f>
        <v>2222</v>
      </c>
      <c r="B2258" s="26" t="str">
        <f t="shared" si="88"/>
        <v>SICODI</v>
      </c>
      <c r="C2258" s="9" t="str">
        <f>+'Info ELECTRONORTE'!B2226</f>
        <v>CAJAMARCA</v>
      </c>
      <c r="D2258" s="9" t="str">
        <f>+'Info ELECTRONORTE'!C2226</f>
        <v>SANTA CRUZ DE SUCCHABAMBA - POTREROS</v>
      </c>
      <c r="E2258" s="9" t="str">
        <f>+'Info ELECTRONORTE'!D2226</f>
        <v>CHOTA</v>
      </c>
      <c r="F2258" s="9" t="str">
        <f>+'Info ELECTRONORTE'!I2226</f>
        <v>Media Tension</v>
      </c>
      <c r="G2258" s="9">
        <f>+'Info ELECTRONORTE'!K2226</f>
        <v>13</v>
      </c>
      <c r="H2258" s="9" t="str">
        <f>+'Info ELECTRONORTE'!L2226</f>
        <v>Postes</v>
      </c>
      <c r="I2258" s="9" t="str">
        <f>+'Info ELECTRONORTE'!M2226</f>
        <v>Concreto</v>
      </c>
      <c r="J2258" s="9" t="str">
        <f>+'Info ELECTRONORTE'!N2226</f>
        <v>PPC19</v>
      </c>
      <c r="K2258" s="9" t="str">
        <f>+IF(B2258="MOD INV_2018","Según corresponda",VLOOKUP(J2258,SICODI!$G$3:$K$2404,2,FALSE))</f>
        <v>POSTE DE CONCRETO ARMADO DE 13/300/150/345</v>
      </c>
      <c r="L2258" s="142">
        <f t="shared" si="87"/>
        <v>0.52</v>
      </c>
    </row>
    <row r="2259" spans="1:12" x14ac:dyDescent="0.25">
      <c r="A2259" s="53">
        <f>+'Info ELECTRONORTE'!A2227</f>
        <v>2223</v>
      </c>
      <c r="B2259" s="26" t="str">
        <f t="shared" si="88"/>
        <v>SICODI</v>
      </c>
      <c r="C2259" s="9" t="str">
        <f>+'Info ELECTRONORTE'!B2227</f>
        <v>CAJAMARCA</v>
      </c>
      <c r="D2259" s="9" t="str">
        <f>+'Info ELECTRONORTE'!C2227</f>
        <v>SANTA CRUZ DE SUCCHABAMBA - POTREROS</v>
      </c>
      <c r="E2259" s="9" t="str">
        <f>+'Info ELECTRONORTE'!D2227</f>
        <v>CHOTA</v>
      </c>
      <c r="F2259" s="9" t="str">
        <f>+'Info ELECTRONORTE'!I2227</f>
        <v>Media Tension</v>
      </c>
      <c r="G2259" s="9">
        <f>+'Info ELECTRONORTE'!K2227</f>
        <v>13</v>
      </c>
      <c r="H2259" s="9" t="str">
        <f>+'Info ELECTRONORTE'!L2227</f>
        <v>Postes</v>
      </c>
      <c r="I2259" s="9" t="str">
        <f>+'Info ELECTRONORTE'!M2227</f>
        <v>Concreto</v>
      </c>
      <c r="J2259" s="9" t="str">
        <f>+'Info ELECTRONORTE'!N2227</f>
        <v>PPC19</v>
      </c>
      <c r="K2259" s="9" t="str">
        <f>+IF(B2259="MOD INV_2018","Según corresponda",VLOOKUP(J2259,SICODI!$G$3:$K$2404,2,FALSE))</f>
        <v>POSTE DE CONCRETO ARMADO DE 13/300/150/345</v>
      </c>
      <c r="L2259" s="142">
        <f t="shared" si="87"/>
        <v>0.52</v>
      </c>
    </row>
    <row r="2260" spans="1:12" x14ac:dyDescent="0.25">
      <c r="A2260" s="53">
        <f>+'Info ELECTRONORTE'!A2228</f>
        <v>2224</v>
      </c>
      <c r="B2260" s="26" t="str">
        <f t="shared" si="88"/>
        <v>SICODI</v>
      </c>
      <c r="C2260" s="9" t="str">
        <f>+'Info ELECTRONORTE'!B2228</f>
        <v>CAJAMARCA</v>
      </c>
      <c r="D2260" s="9" t="str">
        <f>+'Info ELECTRONORTE'!C2228</f>
        <v>SANTA CRUZ DE SUCCHABAMBA - POTREROS</v>
      </c>
      <c r="E2260" s="9" t="str">
        <f>+'Info ELECTRONORTE'!D2228</f>
        <v>CHOTA</v>
      </c>
      <c r="F2260" s="9" t="str">
        <f>+'Info ELECTRONORTE'!I2228</f>
        <v>Media Tension</v>
      </c>
      <c r="G2260" s="9">
        <f>+'Info ELECTRONORTE'!K2228</f>
        <v>13</v>
      </c>
      <c r="H2260" s="9" t="str">
        <f>+'Info ELECTRONORTE'!L2228</f>
        <v>Postes</v>
      </c>
      <c r="I2260" s="9" t="str">
        <f>+'Info ELECTRONORTE'!M2228</f>
        <v>Concreto</v>
      </c>
      <c r="J2260" s="9" t="str">
        <f>+'Info ELECTRONORTE'!N2228</f>
        <v>PPC19</v>
      </c>
      <c r="K2260" s="9" t="str">
        <f>+IF(B2260="MOD INV_2018","Según corresponda",VLOOKUP(J2260,SICODI!$G$3:$K$2404,2,FALSE))</f>
        <v>POSTE DE CONCRETO ARMADO DE 13/300/150/345</v>
      </c>
      <c r="L2260" s="142">
        <f t="shared" si="87"/>
        <v>0.52</v>
      </c>
    </row>
    <row r="2261" spans="1:12" x14ac:dyDescent="0.25">
      <c r="A2261" s="53">
        <f>+'Info ELECTRONORTE'!A2229</f>
        <v>2225</v>
      </c>
      <c r="B2261" s="26" t="str">
        <f t="shared" si="88"/>
        <v>SICODI</v>
      </c>
      <c r="C2261" s="9" t="str">
        <f>+'Info ELECTRONORTE'!B2229</f>
        <v>CAJAMARCA</v>
      </c>
      <c r="D2261" s="9" t="str">
        <f>+'Info ELECTRONORTE'!C2229</f>
        <v>SANTA CRUZ DE SUCCHABAMBA - POTREROS</v>
      </c>
      <c r="E2261" s="9" t="str">
        <f>+'Info ELECTRONORTE'!D2229</f>
        <v>CHOTA</v>
      </c>
      <c r="F2261" s="9" t="str">
        <f>+'Info ELECTRONORTE'!I2229</f>
        <v>Media Tension</v>
      </c>
      <c r="G2261" s="9">
        <f>+'Info ELECTRONORTE'!K2229</f>
        <v>13</v>
      </c>
      <c r="H2261" s="9" t="str">
        <f>+'Info ELECTRONORTE'!L2229</f>
        <v>Postes</v>
      </c>
      <c r="I2261" s="9" t="str">
        <f>+'Info ELECTRONORTE'!M2229</f>
        <v>Concreto</v>
      </c>
      <c r="J2261" s="9" t="str">
        <f>+'Info ELECTRONORTE'!N2229</f>
        <v>PPC19</v>
      </c>
      <c r="K2261" s="9" t="str">
        <f>+IF(B2261="MOD INV_2018","Según corresponda",VLOOKUP(J2261,SICODI!$G$3:$K$2404,2,FALSE))</f>
        <v>POSTE DE CONCRETO ARMADO DE 13/300/150/345</v>
      </c>
      <c r="L2261" s="142">
        <f t="shared" si="87"/>
        <v>0.52</v>
      </c>
    </row>
    <row r="2262" spans="1:12" x14ac:dyDescent="0.25">
      <c r="A2262" s="53">
        <f>+'Info ELECTRONORTE'!A2230</f>
        <v>2226</v>
      </c>
      <c r="B2262" s="26" t="str">
        <f t="shared" si="88"/>
        <v>SICODI</v>
      </c>
      <c r="C2262" s="9" t="str">
        <f>+'Info ELECTRONORTE'!B2230</f>
        <v>CAJAMARCA</v>
      </c>
      <c r="D2262" s="9" t="str">
        <f>+'Info ELECTRONORTE'!C2230</f>
        <v>SANTA CRUZ DE SUCCHABAMBA - POTREROS</v>
      </c>
      <c r="E2262" s="9" t="str">
        <f>+'Info ELECTRONORTE'!D2230</f>
        <v>CHOTA</v>
      </c>
      <c r="F2262" s="9" t="str">
        <f>+'Info ELECTRONORTE'!I2230</f>
        <v>Media Tension</v>
      </c>
      <c r="G2262" s="9">
        <f>+'Info ELECTRONORTE'!K2230</f>
        <v>12</v>
      </c>
      <c r="H2262" s="9" t="str">
        <f>+'Info ELECTRONORTE'!L2230</f>
        <v>Postes</v>
      </c>
      <c r="I2262" s="9" t="str">
        <f>+'Info ELECTRONORTE'!M2230</f>
        <v>Concreto</v>
      </c>
      <c r="J2262" s="9" t="str">
        <f>+'Info ELECTRONORTE'!N2230</f>
        <v>PPC16</v>
      </c>
      <c r="K2262" s="9" t="str">
        <f>+IF(B2262="MOD INV_2018","Según corresponda",VLOOKUP(J2262,SICODI!$G$3:$K$2404,2,FALSE))</f>
        <v>POSTE DE CONCRETO ARMADO DE 12/300/150/330</v>
      </c>
      <c r="L2262" s="142">
        <f t="shared" si="87"/>
        <v>0.52</v>
      </c>
    </row>
    <row r="2263" spans="1:12" x14ac:dyDescent="0.25">
      <c r="A2263" s="53">
        <f>+'Info ELECTRONORTE'!A2231</f>
        <v>2227</v>
      </c>
      <c r="B2263" s="26" t="str">
        <f t="shared" si="88"/>
        <v>SICODI</v>
      </c>
      <c r="C2263" s="9" t="str">
        <f>+'Info ELECTRONORTE'!B2231</f>
        <v>CAJAMARCA</v>
      </c>
      <c r="D2263" s="9" t="str">
        <f>+'Info ELECTRONORTE'!C2231</f>
        <v>SANTA CRUZ DE SUCCHABAMBA - POTREROS</v>
      </c>
      <c r="E2263" s="9" t="str">
        <f>+'Info ELECTRONORTE'!D2231</f>
        <v>CHOTA</v>
      </c>
      <c r="F2263" s="9" t="str">
        <f>+'Info ELECTRONORTE'!I2231</f>
        <v>Media Tension</v>
      </c>
      <c r="G2263" s="9">
        <f>+'Info ELECTRONORTE'!K2231</f>
        <v>12</v>
      </c>
      <c r="H2263" s="9" t="str">
        <f>+'Info ELECTRONORTE'!L2231</f>
        <v>Postes</v>
      </c>
      <c r="I2263" s="9" t="str">
        <f>+'Info ELECTRONORTE'!M2231</f>
        <v>Concreto</v>
      </c>
      <c r="J2263" s="9" t="str">
        <f>+'Info ELECTRONORTE'!N2231</f>
        <v>PPC16</v>
      </c>
      <c r="K2263" s="9" t="str">
        <f>+IF(B2263="MOD INV_2018","Según corresponda",VLOOKUP(J2263,SICODI!$G$3:$K$2404,2,FALSE))</f>
        <v>POSTE DE CONCRETO ARMADO DE 12/300/150/330</v>
      </c>
      <c r="L2263" s="142">
        <f t="shared" si="87"/>
        <v>0.52</v>
      </c>
    </row>
    <row r="2264" spans="1:12" x14ac:dyDescent="0.25">
      <c r="A2264" s="53">
        <f>+'Info ELECTRONORTE'!A2232</f>
        <v>2228</v>
      </c>
      <c r="B2264" s="26" t="str">
        <f t="shared" si="88"/>
        <v>SICODI</v>
      </c>
      <c r="C2264" s="9" t="str">
        <f>+'Info ELECTRONORTE'!B2232</f>
        <v>CAJAMARCA</v>
      </c>
      <c r="D2264" s="9" t="str">
        <f>+'Info ELECTRONORTE'!C2232</f>
        <v>SANTA CRUZ DE SUCCHABAMBA - POTREROS</v>
      </c>
      <c r="E2264" s="9" t="str">
        <f>+'Info ELECTRONORTE'!D2232</f>
        <v>CHOTA</v>
      </c>
      <c r="F2264" s="9" t="str">
        <f>+'Info ELECTRONORTE'!I2232</f>
        <v>Baja Tension</v>
      </c>
      <c r="G2264" s="9">
        <f>+'Info ELECTRONORTE'!K2232</f>
        <v>11</v>
      </c>
      <c r="H2264" s="9" t="str">
        <f>+'Info ELECTRONORTE'!L2232</f>
        <v>Postes</v>
      </c>
      <c r="I2264" s="9" t="str">
        <f>+'Info ELECTRONORTE'!M2232</f>
        <v>Concreto</v>
      </c>
      <c r="J2264" s="9" t="str">
        <f>+'Info ELECTRONORTE'!N2232</f>
        <v>PPC12</v>
      </c>
      <c r="K2264" s="9" t="str">
        <f>+IF(B2264="MOD INV_2018","Según corresponda",VLOOKUP(J2264,SICODI!$G$3:$K$2404,2,FALSE))</f>
        <v>POSTE DE CONCRETO ARMADO DE 11/300/120/285</v>
      </c>
      <c r="L2264" s="142">
        <f t="shared" si="87"/>
        <v>0.17</v>
      </c>
    </row>
    <row r="2265" spans="1:12" x14ac:dyDescent="0.25">
      <c r="A2265" s="53">
        <f>+'Info ELECTRONORTE'!A2233</f>
        <v>2229</v>
      </c>
      <c r="B2265" s="26" t="str">
        <f t="shared" si="88"/>
        <v>SICODI</v>
      </c>
      <c r="C2265" s="9" t="str">
        <f>+'Info ELECTRONORTE'!B2233</f>
        <v>CAJAMARCA</v>
      </c>
      <c r="D2265" s="9" t="str">
        <f>+'Info ELECTRONORTE'!C2233</f>
        <v>SANTA CRUZ DE SUCCHABAMBA - POTREROS</v>
      </c>
      <c r="E2265" s="9" t="str">
        <f>+'Info ELECTRONORTE'!D2233</f>
        <v>CHOTA</v>
      </c>
      <c r="F2265" s="9" t="str">
        <f>+'Info ELECTRONORTE'!I2233</f>
        <v>Media Tension</v>
      </c>
      <c r="G2265" s="9">
        <f>+'Info ELECTRONORTE'!K2233</f>
        <v>12</v>
      </c>
      <c r="H2265" s="9" t="str">
        <f>+'Info ELECTRONORTE'!L2233</f>
        <v>Postes</v>
      </c>
      <c r="I2265" s="9" t="str">
        <f>+'Info ELECTRONORTE'!M2233</f>
        <v>Concreto</v>
      </c>
      <c r="J2265" s="9" t="str">
        <f>+'Info ELECTRONORTE'!N2233</f>
        <v>PPC16</v>
      </c>
      <c r="K2265" s="9" t="str">
        <f>+IF(B2265="MOD INV_2018","Según corresponda",VLOOKUP(J2265,SICODI!$G$3:$K$2404,2,FALSE))</f>
        <v>POSTE DE CONCRETO ARMADO DE 12/300/150/330</v>
      </c>
      <c r="L2265" s="142">
        <f t="shared" si="87"/>
        <v>0.52</v>
      </c>
    </row>
    <row r="2266" spans="1:12" x14ac:dyDescent="0.25">
      <c r="A2266" s="53">
        <f>+'Info ELECTRONORTE'!A2234</f>
        <v>2230</v>
      </c>
      <c r="B2266" s="26" t="str">
        <f t="shared" si="88"/>
        <v>SICODI</v>
      </c>
      <c r="C2266" s="9" t="str">
        <f>+'Info ELECTRONORTE'!B2234</f>
        <v>CAJAMARCA</v>
      </c>
      <c r="D2266" s="9" t="str">
        <f>+'Info ELECTRONORTE'!C2234</f>
        <v>SANTA CRUZ DE SUCCHABAMBA - POTREROS</v>
      </c>
      <c r="E2266" s="9" t="str">
        <f>+'Info ELECTRONORTE'!D2234</f>
        <v>CHOTA</v>
      </c>
      <c r="F2266" s="9" t="str">
        <f>+'Info ELECTRONORTE'!I2234</f>
        <v>Media Tension</v>
      </c>
      <c r="G2266" s="9">
        <f>+'Info ELECTRONORTE'!K2234</f>
        <v>12</v>
      </c>
      <c r="H2266" s="9" t="str">
        <f>+'Info ELECTRONORTE'!L2234</f>
        <v>Postes</v>
      </c>
      <c r="I2266" s="9" t="str">
        <f>+'Info ELECTRONORTE'!M2234</f>
        <v>Concreto</v>
      </c>
      <c r="J2266" s="9" t="str">
        <f>+'Info ELECTRONORTE'!N2234</f>
        <v>PPC16</v>
      </c>
      <c r="K2266" s="9" t="str">
        <f>+IF(B2266="MOD INV_2018","Según corresponda",VLOOKUP(J2266,SICODI!$G$3:$K$2404,2,FALSE))</f>
        <v>POSTE DE CONCRETO ARMADO DE 12/300/150/330</v>
      </c>
      <c r="L2266" s="142">
        <f t="shared" si="87"/>
        <v>0.52</v>
      </c>
    </row>
    <row r="2267" spans="1:12" x14ac:dyDescent="0.25">
      <c r="A2267" s="53">
        <f>+'Info ELECTRONORTE'!A2235</f>
        <v>2231</v>
      </c>
      <c r="B2267" s="26" t="str">
        <f t="shared" si="88"/>
        <v>SICODI</v>
      </c>
      <c r="C2267" s="9" t="str">
        <f>+'Info ELECTRONORTE'!B2235</f>
        <v>CAJAMARCA</v>
      </c>
      <c r="D2267" s="9" t="str">
        <f>+'Info ELECTRONORTE'!C2235</f>
        <v>SANTA CRUZ DE SUCCHABAMBA - POTREROS</v>
      </c>
      <c r="E2267" s="9" t="str">
        <f>+'Info ELECTRONORTE'!D2235</f>
        <v>CHOTA</v>
      </c>
      <c r="F2267" s="9" t="str">
        <f>+'Info ELECTRONORTE'!I2235</f>
        <v>Media Tension</v>
      </c>
      <c r="G2267" s="9">
        <f>+'Info ELECTRONORTE'!K2235</f>
        <v>12</v>
      </c>
      <c r="H2267" s="9" t="str">
        <f>+'Info ELECTRONORTE'!L2235</f>
        <v>Postes</v>
      </c>
      <c r="I2267" s="9" t="str">
        <f>+'Info ELECTRONORTE'!M2235</f>
        <v>Madera</v>
      </c>
      <c r="J2267" s="9" t="str">
        <f>+'Info ELECTRONORTE'!N2235</f>
        <v>PPM20</v>
      </c>
      <c r="K2267" s="9" t="str">
        <f>+IF(B2267="MOD INV_2018","Según corresponda",VLOOKUP(J2267,SICODI!$G$3:$K$2404,2,FALSE))</f>
        <v>POSTE DE MADERA TRATADA DE 12 mts. CL.5</v>
      </c>
      <c r="L2267" s="142">
        <f t="shared" si="87"/>
        <v>0.46</v>
      </c>
    </row>
    <row r="2268" spans="1:12" x14ac:dyDescent="0.25">
      <c r="A2268" s="53">
        <f>+'Info ELECTRONORTE'!A2236</f>
        <v>2232</v>
      </c>
      <c r="B2268" s="26" t="str">
        <f t="shared" si="88"/>
        <v>SICODI</v>
      </c>
      <c r="C2268" s="9" t="str">
        <f>+'Info ELECTRONORTE'!B2236</f>
        <v>CAJAMARCA</v>
      </c>
      <c r="D2268" s="9" t="str">
        <f>+'Info ELECTRONORTE'!C2236</f>
        <v>SANTA CRUZ DE SUCCHABAMBA - POTREROS</v>
      </c>
      <c r="E2268" s="9" t="str">
        <f>+'Info ELECTRONORTE'!D2236</f>
        <v>CHOTA</v>
      </c>
      <c r="F2268" s="9" t="str">
        <f>+'Info ELECTRONORTE'!I2236</f>
        <v>Baja Tension</v>
      </c>
      <c r="G2268" s="9">
        <f>+'Info ELECTRONORTE'!K2236</f>
        <v>11</v>
      </c>
      <c r="H2268" s="9" t="str">
        <f>+'Info ELECTRONORTE'!L2236</f>
        <v>Postes</v>
      </c>
      <c r="I2268" s="9" t="str">
        <f>+'Info ELECTRONORTE'!M2236</f>
        <v>Madera</v>
      </c>
      <c r="J2268" s="9" t="str">
        <f>+'Info ELECTRONORTE'!N2236</f>
        <v>PPM16</v>
      </c>
      <c r="K2268" s="9" t="str">
        <f>+IF(B2268="MOD INV_2018","Según corresponda",VLOOKUP(J2268,SICODI!$G$3:$K$2404,2,FALSE))</f>
        <v>POSTE DE MADERA TRATADA DE 11 mts. CL.5</v>
      </c>
      <c r="L2268" s="142">
        <f t="shared" si="87"/>
        <v>0.14000000000000001</v>
      </c>
    </row>
    <row r="2269" spans="1:12" x14ac:dyDescent="0.25">
      <c r="A2269" s="53">
        <f>+'Info ELECTRONORTE'!A2237</f>
        <v>2233</v>
      </c>
      <c r="B2269" s="26" t="str">
        <f t="shared" si="88"/>
        <v>SICODI</v>
      </c>
      <c r="C2269" s="9" t="str">
        <f>+'Info ELECTRONORTE'!B2237</f>
        <v>CAJAMARCA</v>
      </c>
      <c r="D2269" s="9" t="str">
        <f>+'Info ELECTRONORTE'!C2237</f>
        <v>SANTA CRUZ DE SUCCHABAMBA - POTREROS</v>
      </c>
      <c r="E2269" s="9" t="str">
        <f>+'Info ELECTRONORTE'!D2237</f>
        <v>CHOTA</v>
      </c>
      <c r="F2269" s="9" t="str">
        <f>+'Info ELECTRONORTE'!I2237</f>
        <v>Media Tension</v>
      </c>
      <c r="G2269" s="9">
        <f>+'Info ELECTRONORTE'!K2237</f>
        <v>12</v>
      </c>
      <c r="H2269" s="9" t="str">
        <f>+'Info ELECTRONORTE'!L2237</f>
        <v>Postes</v>
      </c>
      <c r="I2269" s="9" t="str">
        <f>+'Info ELECTRONORTE'!M2237</f>
        <v>Madera</v>
      </c>
      <c r="J2269" s="9" t="str">
        <f>+'Info ELECTRONORTE'!N2237</f>
        <v>PPM20</v>
      </c>
      <c r="K2269" s="9" t="str">
        <f>+IF(B2269="MOD INV_2018","Según corresponda",VLOOKUP(J2269,SICODI!$G$3:$K$2404,2,FALSE))</f>
        <v>POSTE DE MADERA TRATADA DE 12 mts. CL.5</v>
      </c>
      <c r="L2269" s="142">
        <f t="shared" si="87"/>
        <v>0.46</v>
      </c>
    </row>
    <row r="2270" spans="1:12" x14ac:dyDescent="0.25">
      <c r="A2270" s="53">
        <f>+'Info ELECTRONORTE'!A2238</f>
        <v>2234</v>
      </c>
      <c r="B2270" s="26" t="str">
        <f t="shared" si="88"/>
        <v>SICODI</v>
      </c>
      <c r="C2270" s="9" t="str">
        <f>+'Info ELECTRONORTE'!B2238</f>
        <v>CAJAMARCA</v>
      </c>
      <c r="D2270" s="9" t="str">
        <f>+'Info ELECTRONORTE'!C2238</f>
        <v>SANTA CRUZ DE SUCCHABAMBA - POTREROS</v>
      </c>
      <c r="E2270" s="9" t="str">
        <f>+'Info ELECTRONORTE'!D2238</f>
        <v>CHOTA</v>
      </c>
      <c r="F2270" s="9" t="str">
        <f>+'Info ELECTRONORTE'!I2238</f>
        <v>Baja Tension</v>
      </c>
      <c r="G2270" s="9">
        <f>+'Info ELECTRONORTE'!K2238</f>
        <v>11</v>
      </c>
      <c r="H2270" s="9" t="str">
        <f>+'Info ELECTRONORTE'!L2238</f>
        <v>Postes</v>
      </c>
      <c r="I2270" s="9" t="str">
        <f>+'Info ELECTRONORTE'!M2238</f>
        <v>Madera</v>
      </c>
      <c r="J2270" s="9" t="str">
        <f>+'Info ELECTRONORTE'!N2238</f>
        <v>PPM16</v>
      </c>
      <c r="K2270" s="9" t="str">
        <f>+IF(B2270="MOD INV_2018","Según corresponda",VLOOKUP(J2270,SICODI!$G$3:$K$2404,2,FALSE))</f>
        <v>POSTE DE MADERA TRATADA DE 11 mts. CL.5</v>
      </c>
      <c r="L2270" s="142">
        <f t="shared" si="87"/>
        <v>0.14000000000000001</v>
      </c>
    </row>
    <row r="2271" spans="1:12" x14ac:dyDescent="0.25">
      <c r="A2271" s="53">
        <f>+'Info ELECTRONORTE'!A2239</f>
        <v>2235</v>
      </c>
      <c r="B2271" s="26" t="str">
        <f t="shared" si="88"/>
        <v>SICODI</v>
      </c>
      <c r="C2271" s="9" t="str">
        <f>+'Info ELECTRONORTE'!B2239</f>
        <v>CAJAMARCA</v>
      </c>
      <c r="D2271" s="9" t="str">
        <f>+'Info ELECTRONORTE'!C2239</f>
        <v>SANTA CRUZ DE SUCCHABAMBA - POTREROS</v>
      </c>
      <c r="E2271" s="9" t="str">
        <f>+'Info ELECTRONORTE'!D2239</f>
        <v>CHOTA</v>
      </c>
      <c r="F2271" s="9" t="str">
        <f>+'Info ELECTRONORTE'!I2239</f>
        <v>Media Tension</v>
      </c>
      <c r="G2271" s="9">
        <f>+'Info ELECTRONORTE'!K2239</f>
        <v>12</v>
      </c>
      <c r="H2271" s="9" t="str">
        <f>+'Info ELECTRONORTE'!L2239</f>
        <v>Postes</v>
      </c>
      <c r="I2271" s="9" t="str">
        <f>+'Info ELECTRONORTE'!M2239</f>
        <v>Madera</v>
      </c>
      <c r="J2271" s="9" t="str">
        <f>+'Info ELECTRONORTE'!N2239</f>
        <v>PPM20</v>
      </c>
      <c r="K2271" s="9" t="str">
        <f>+IF(B2271="MOD INV_2018","Según corresponda",VLOOKUP(J2271,SICODI!$G$3:$K$2404,2,FALSE))</f>
        <v>POSTE DE MADERA TRATADA DE 12 mts. CL.5</v>
      </c>
      <c r="L2271" s="142">
        <f t="shared" si="87"/>
        <v>0.46</v>
      </c>
    </row>
    <row r="2272" spans="1:12" x14ac:dyDescent="0.25">
      <c r="A2272" s="53">
        <f>+'Info ELECTRONORTE'!A2240</f>
        <v>2236</v>
      </c>
      <c r="B2272" s="26" t="str">
        <f t="shared" si="88"/>
        <v>SICODI</v>
      </c>
      <c r="C2272" s="9" t="str">
        <f>+'Info ELECTRONORTE'!B2240</f>
        <v>CAJAMARCA</v>
      </c>
      <c r="D2272" s="9" t="str">
        <f>+'Info ELECTRONORTE'!C2240</f>
        <v>SANTA CRUZ DE SUCCHABAMBA - POTREROS</v>
      </c>
      <c r="E2272" s="9" t="str">
        <f>+'Info ELECTRONORTE'!D2240</f>
        <v>CHOTA</v>
      </c>
      <c r="F2272" s="9" t="str">
        <f>+'Info ELECTRONORTE'!I2240</f>
        <v>Baja Tension</v>
      </c>
      <c r="G2272" s="9">
        <f>+'Info ELECTRONORTE'!K2240</f>
        <v>11</v>
      </c>
      <c r="H2272" s="9" t="str">
        <f>+'Info ELECTRONORTE'!L2240</f>
        <v>Postes</v>
      </c>
      <c r="I2272" s="9" t="str">
        <f>+'Info ELECTRONORTE'!M2240</f>
        <v>Concreto</v>
      </c>
      <c r="J2272" s="9" t="str">
        <f>+'Info ELECTRONORTE'!N2240</f>
        <v>PPC12</v>
      </c>
      <c r="K2272" s="9" t="str">
        <f>+IF(B2272="MOD INV_2018","Según corresponda",VLOOKUP(J2272,SICODI!$G$3:$K$2404,2,FALSE))</f>
        <v>POSTE DE CONCRETO ARMADO DE 11/300/120/285</v>
      </c>
      <c r="L2272" s="142">
        <f t="shared" si="87"/>
        <v>0.17</v>
      </c>
    </row>
    <row r="2273" spans="1:12" x14ac:dyDescent="0.25">
      <c r="A2273" s="53">
        <f>+'Info ELECTRONORTE'!A2241</f>
        <v>2237</v>
      </c>
      <c r="B2273" s="26" t="str">
        <f t="shared" si="88"/>
        <v>SICODI</v>
      </c>
      <c r="C2273" s="9" t="str">
        <f>+'Info ELECTRONORTE'!B2241</f>
        <v>CAJAMARCA</v>
      </c>
      <c r="D2273" s="9" t="str">
        <f>+'Info ELECTRONORTE'!C2241</f>
        <v>SANTA CRUZ DE SUCCHABAMBA - POTREROS</v>
      </c>
      <c r="E2273" s="9" t="str">
        <f>+'Info ELECTRONORTE'!D2241</f>
        <v>CHOTA</v>
      </c>
      <c r="F2273" s="9" t="str">
        <f>+'Info ELECTRONORTE'!I2241</f>
        <v>Media Tension</v>
      </c>
      <c r="G2273" s="9">
        <f>+'Info ELECTRONORTE'!K2241</f>
        <v>12</v>
      </c>
      <c r="H2273" s="9" t="str">
        <f>+'Info ELECTRONORTE'!L2241</f>
        <v>Postes</v>
      </c>
      <c r="I2273" s="9" t="str">
        <f>+'Info ELECTRONORTE'!M2241</f>
        <v>Concreto</v>
      </c>
      <c r="J2273" s="9" t="str">
        <f>+'Info ELECTRONORTE'!N2241</f>
        <v>PPC16</v>
      </c>
      <c r="K2273" s="9" t="str">
        <f>+IF(B2273="MOD INV_2018","Según corresponda",VLOOKUP(J2273,SICODI!$G$3:$K$2404,2,FALSE))</f>
        <v>POSTE DE CONCRETO ARMADO DE 12/300/150/330</v>
      </c>
      <c r="L2273" s="142">
        <f t="shared" si="87"/>
        <v>0.52</v>
      </c>
    </row>
    <row r="2274" spans="1:12" x14ac:dyDescent="0.25">
      <c r="A2274" s="53">
        <f>+'Info ELECTRONORTE'!A2242</f>
        <v>2238</v>
      </c>
      <c r="B2274" s="26" t="str">
        <f t="shared" si="88"/>
        <v>SICODI</v>
      </c>
      <c r="C2274" s="9" t="str">
        <f>+'Info ELECTRONORTE'!B2242</f>
        <v>CAJAMARCA</v>
      </c>
      <c r="D2274" s="9" t="str">
        <f>+'Info ELECTRONORTE'!C2242</f>
        <v>SANTA CRUZ DE SUCCHABAMBA - POTREROS</v>
      </c>
      <c r="E2274" s="9" t="str">
        <f>+'Info ELECTRONORTE'!D2242</f>
        <v>CHOTA</v>
      </c>
      <c r="F2274" s="9" t="str">
        <f>+'Info ELECTRONORTE'!I2242</f>
        <v>Baja Tension</v>
      </c>
      <c r="G2274" s="9">
        <f>+'Info ELECTRONORTE'!K2242</f>
        <v>11</v>
      </c>
      <c r="H2274" s="9" t="str">
        <f>+'Info ELECTRONORTE'!L2242</f>
        <v>Postes</v>
      </c>
      <c r="I2274" s="9" t="str">
        <f>+'Info ELECTRONORTE'!M2242</f>
        <v>Concreto</v>
      </c>
      <c r="J2274" s="9" t="str">
        <f>+'Info ELECTRONORTE'!N2242</f>
        <v>PPC12</v>
      </c>
      <c r="K2274" s="9" t="str">
        <f>+IF(B2274="MOD INV_2018","Según corresponda",VLOOKUP(J2274,SICODI!$G$3:$K$2404,2,FALSE))</f>
        <v>POSTE DE CONCRETO ARMADO DE 11/300/120/285</v>
      </c>
      <c r="L2274" s="142">
        <f t="shared" si="87"/>
        <v>0.17</v>
      </c>
    </row>
    <row r="2275" spans="1:12" x14ac:dyDescent="0.25">
      <c r="A2275" s="53">
        <f>+'Info ELECTRONORTE'!A2243</f>
        <v>2239</v>
      </c>
      <c r="B2275" s="26" t="str">
        <f t="shared" si="88"/>
        <v>SICODI</v>
      </c>
      <c r="C2275" s="9" t="str">
        <f>+'Info ELECTRONORTE'!B2243</f>
        <v>CAJAMARCA</v>
      </c>
      <c r="D2275" s="9" t="str">
        <f>+'Info ELECTRONORTE'!C2243</f>
        <v>SANTA CRUZ DE SUCCHABAMBA - POTREROS</v>
      </c>
      <c r="E2275" s="9" t="str">
        <f>+'Info ELECTRONORTE'!D2243</f>
        <v>CHOTA</v>
      </c>
      <c r="F2275" s="9" t="str">
        <f>+'Info ELECTRONORTE'!I2243</f>
        <v>Media Tension</v>
      </c>
      <c r="G2275" s="9">
        <f>+'Info ELECTRONORTE'!K2243</f>
        <v>12</v>
      </c>
      <c r="H2275" s="9" t="str">
        <f>+'Info ELECTRONORTE'!L2243</f>
        <v>Postes</v>
      </c>
      <c r="I2275" s="9" t="str">
        <f>+'Info ELECTRONORTE'!M2243</f>
        <v>Concreto</v>
      </c>
      <c r="J2275" s="9" t="str">
        <f>+'Info ELECTRONORTE'!N2243</f>
        <v>PPC16</v>
      </c>
      <c r="K2275" s="9" t="str">
        <f>+IF(B2275="MOD INV_2018","Según corresponda",VLOOKUP(J2275,SICODI!$G$3:$K$2404,2,FALSE))</f>
        <v>POSTE DE CONCRETO ARMADO DE 12/300/150/330</v>
      </c>
      <c r="L2275" s="142">
        <f t="shared" si="87"/>
        <v>0.52</v>
      </c>
    </row>
    <row r="2276" spans="1:12" x14ac:dyDescent="0.25">
      <c r="A2276" s="53">
        <f>+'Info ELECTRONORTE'!A2244</f>
        <v>2240</v>
      </c>
      <c r="B2276" s="26" t="str">
        <f t="shared" si="88"/>
        <v>SICODI</v>
      </c>
      <c r="C2276" s="9" t="str">
        <f>+'Info ELECTRONORTE'!B2244</f>
        <v>CAJAMARCA</v>
      </c>
      <c r="D2276" s="9" t="str">
        <f>+'Info ELECTRONORTE'!C2244</f>
        <v>SANTA CRUZ DE SUCCHABAMBA - POTREROS</v>
      </c>
      <c r="E2276" s="9" t="str">
        <f>+'Info ELECTRONORTE'!D2244</f>
        <v>CHOTA</v>
      </c>
      <c r="F2276" s="9" t="str">
        <f>+'Info ELECTRONORTE'!I2244</f>
        <v>Media Tension</v>
      </c>
      <c r="G2276" s="9">
        <f>+'Info ELECTRONORTE'!K2244</f>
        <v>12</v>
      </c>
      <c r="H2276" s="9" t="str">
        <f>+'Info ELECTRONORTE'!L2244</f>
        <v>Postes</v>
      </c>
      <c r="I2276" s="9" t="str">
        <f>+'Info ELECTRONORTE'!M2244</f>
        <v>Concreto</v>
      </c>
      <c r="J2276" s="9" t="str">
        <f>+'Info ELECTRONORTE'!N2244</f>
        <v>PPC16</v>
      </c>
      <c r="K2276" s="9" t="str">
        <f>+IF(B2276="MOD INV_2018","Según corresponda",VLOOKUP(J2276,SICODI!$G$3:$K$2404,2,FALSE))</f>
        <v>POSTE DE CONCRETO ARMADO DE 12/300/150/330</v>
      </c>
      <c r="L2276" s="142">
        <f t="shared" si="87"/>
        <v>0.52</v>
      </c>
    </row>
    <row r="2277" spans="1:12" x14ac:dyDescent="0.25">
      <c r="A2277" s="53">
        <f>+'Info ELECTRONORTE'!A2245</f>
        <v>2241</v>
      </c>
      <c r="B2277" s="26" t="str">
        <f t="shared" si="88"/>
        <v>SICODI</v>
      </c>
      <c r="C2277" s="9" t="str">
        <f>+'Info ELECTRONORTE'!B2245</f>
        <v>CAJAMARCA</v>
      </c>
      <c r="D2277" s="9" t="str">
        <f>+'Info ELECTRONORTE'!C2245</f>
        <v>SANTA CRUZ DE SUCCHABAMBA - POTREROS</v>
      </c>
      <c r="E2277" s="9" t="str">
        <f>+'Info ELECTRONORTE'!D2245</f>
        <v>CHOTA</v>
      </c>
      <c r="F2277" s="9" t="str">
        <f>+'Info ELECTRONORTE'!I2245</f>
        <v>Media Tension</v>
      </c>
      <c r="G2277" s="9">
        <f>+'Info ELECTRONORTE'!K2245</f>
        <v>12</v>
      </c>
      <c r="H2277" s="9" t="str">
        <f>+'Info ELECTRONORTE'!L2245</f>
        <v>Postes</v>
      </c>
      <c r="I2277" s="9" t="str">
        <f>+'Info ELECTRONORTE'!M2245</f>
        <v>Concreto</v>
      </c>
      <c r="J2277" s="9" t="str">
        <f>+'Info ELECTRONORTE'!N2245</f>
        <v>PPC16</v>
      </c>
      <c r="K2277" s="9" t="str">
        <f>+IF(B2277="MOD INV_2018","Según corresponda",VLOOKUP(J2277,SICODI!$G$3:$K$2404,2,FALSE))</f>
        <v>POSTE DE CONCRETO ARMADO DE 12/300/150/330</v>
      </c>
      <c r="L2277" s="142">
        <f t="shared" ref="L2277:L2340" si="89">+IF(K2277="Según corresponda","Según corresponda",VLOOKUP(K2277,$O$37:$P$49,2,FALSE))</f>
        <v>0.52</v>
      </c>
    </row>
    <row r="2278" spans="1:12" x14ac:dyDescent="0.25">
      <c r="A2278" s="53">
        <f>+'Info ELECTRONORTE'!A2246</f>
        <v>2242</v>
      </c>
      <c r="B2278" s="26" t="str">
        <f t="shared" ref="B2278:B2341" si="90">+IF(ISERROR(INDEX($B$8:$B$31,MATCH(J2278,$J$8:$J$31,0)))=TRUE,"MOD INV_2018",INDEX($B$8:$B$31,MATCH(J2278,$J$8:$J$31,0)))</f>
        <v>SICODI</v>
      </c>
      <c r="C2278" s="9" t="str">
        <f>+'Info ELECTRONORTE'!B2246</f>
        <v>CAJAMARCA</v>
      </c>
      <c r="D2278" s="9" t="str">
        <f>+'Info ELECTRONORTE'!C2246</f>
        <v>SANTA CRUZ DE SUCCHABAMBA - POTREROS</v>
      </c>
      <c r="E2278" s="9" t="str">
        <f>+'Info ELECTRONORTE'!D2246</f>
        <v>CHOTA</v>
      </c>
      <c r="F2278" s="9" t="str">
        <f>+'Info ELECTRONORTE'!I2246</f>
        <v>Media Tension</v>
      </c>
      <c r="G2278" s="9">
        <f>+'Info ELECTRONORTE'!K2246</f>
        <v>12</v>
      </c>
      <c r="H2278" s="9" t="str">
        <f>+'Info ELECTRONORTE'!L2246</f>
        <v>Postes</v>
      </c>
      <c r="I2278" s="9" t="str">
        <f>+'Info ELECTRONORTE'!M2246</f>
        <v>Madera</v>
      </c>
      <c r="J2278" s="9" t="str">
        <f>+'Info ELECTRONORTE'!N2246</f>
        <v>PPM20</v>
      </c>
      <c r="K2278" s="9" t="str">
        <f>+IF(B2278="MOD INV_2018","Según corresponda",VLOOKUP(J2278,SICODI!$G$3:$K$2404,2,FALSE))</f>
        <v>POSTE DE MADERA TRATADA DE 12 mts. CL.5</v>
      </c>
      <c r="L2278" s="142">
        <f t="shared" si="89"/>
        <v>0.46</v>
      </c>
    </row>
    <row r="2279" spans="1:12" x14ac:dyDescent="0.25">
      <c r="A2279" s="53">
        <f>+'Info ELECTRONORTE'!A2247</f>
        <v>2243</v>
      </c>
      <c r="B2279" s="26" t="str">
        <f t="shared" si="90"/>
        <v>SICODI</v>
      </c>
      <c r="C2279" s="9" t="str">
        <f>+'Info ELECTRONORTE'!B2247</f>
        <v>CAJAMARCA</v>
      </c>
      <c r="D2279" s="9" t="str">
        <f>+'Info ELECTRONORTE'!C2247</f>
        <v>SANTA CRUZ DE SUCCHABAMBA - POTREROS</v>
      </c>
      <c r="E2279" s="9" t="str">
        <f>+'Info ELECTRONORTE'!D2247</f>
        <v>CHOTA</v>
      </c>
      <c r="F2279" s="9" t="str">
        <f>+'Info ELECTRONORTE'!I2247</f>
        <v>Media Tension</v>
      </c>
      <c r="G2279" s="9">
        <f>+'Info ELECTRONORTE'!K2247</f>
        <v>12</v>
      </c>
      <c r="H2279" s="9" t="str">
        <f>+'Info ELECTRONORTE'!L2247</f>
        <v>Postes</v>
      </c>
      <c r="I2279" s="9" t="str">
        <f>+'Info ELECTRONORTE'!M2247</f>
        <v>Madera</v>
      </c>
      <c r="J2279" s="9" t="str">
        <f>+'Info ELECTRONORTE'!N2247</f>
        <v>PPM20</v>
      </c>
      <c r="K2279" s="9" t="str">
        <f>+IF(B2279="MOD INV_2018","Según corresponda",VLOOKUP(J2279,SICODI!$G$3:$K$2404,2,FALSE))</f>
        <v>POSTE DE MADERA TRATADA DE 12 mts. CL.5</v>
      </c>
      <c r="L2279" s="142">
        <f t="shared" si="89"/>
        <v>0.46</v>
      </c>
    </row>
    <row r="2280" spans="1:12" x14ac:dyDescent="0.25">
      <c r="A2280" s="53">
        <f>+'Info ELECTRONORTE'!A2248</f>
        <v>2244</v>
      </c>
      <c r="B2280" s="26" t="str">
        <f t="shared" si="90"/>
        <v>SICODI</v>
      </c>
      <c r="C2280" s="9" t="str">
        <f>+'Info ELECTRONORTE'!B2248</f>
        <v>CAJAMARCA</v>
      </c>
      <c r="D2280" s="9" t="str">
        <f>+'Info ELECTRONORTE'!C2248</f>
        <v>SANTA CRUZ DE SUCCHABAMBA - POTREROS</v>
      </c>
      <c r="E2280" s="9" t="str">
        <f>+'Info ELECTRONORTE'!D2248</f>
        <v>CHOTA</v>
      </c>
      <c r="F2280" s="9" t="str">
        <f>+'Info ELECTRONORTE'!I2248</f>
        <v>Media Tension</v>
      </c>
      <c r="G2280" s="9">
        <f>+'Info ELECTRONORTE'!K2248</f>
        <v>12</v>
      </c>
      <c r="H2280" s="9" t="str">
        <f>+'Info ELECTRONORTE'!L2248</f>
        <v>Postes</v>
      </c>
      <c r="I2280" s="9" t="str">
        <f>+'Info ELECTRONORTE'!M2248</f>
        <v>Madera</v>
      </c>
      <c r="J2280" s="9" t="str">
        <f>+'Info ELECTRONORTE'!N2248</f>
        <v>PPM20</v>
      </c>
      <c r="K2280" s="9" t="str">
        <f>+IF(B2280="MOD INV_2018","Según corresponda",VLOOKUP(J2280,SICODI!$G$3:$K$2404,2,FALSE))</f>
        <v>POSTE DE MADERA TRATADA DE 12 mts. CL.5</v>
      </c>
      <c r="L2280" s="142">
        <f t="shared" si="89"/>
        <v>0.46</v>
      </c>
    </row>
    <row r="2281" spans="1:12" x14ac:dyDescent="0.25">
      <c r="A2281" s="53">
        <f>+'Info ELECTRONORTE'!A2249</f>
        <v>2245</v>
      </c>
      <c r="B2281" s="26" t="str">
        <f t="shared" si="90"/>
        <v>SICODI</v>
      </c>
      <c r="C2281" s="9" t="str">
        <f>+'Info ELECTRONORTE'!B2249</f>
        <v>CAJAMARCA</v>
      </c>
      <c r="D2281" s="9" t="str">
        <f>+'Info ELECTRONORTE'!C2249</f>
        <v>SANTA CRUZ DE SUCCHABAMBA - POTREROS</v>
      </c>
      <c r="E2281" s="9" t="str">
        <f>+'Info ELECTRONORTE'!D2249</f>
        <v>CHOTA</v>
      </c>
      <c r="F2281" s="9" t="str">
        <f>+'Info ELECTRONORTE'!I2249</f>
        <v>Baja Tension</v>
      </c>
      <c r="G2281" s="9">
        <f>+'Info ELECTRONORTE'!K2249</f>
        <v>11</v>
      </c>
      <c r="H2281" s="9" t="str">
        <f>+'Info ELECTRONORTE'!L2249</f>
        <v>Postes</v>
      </c>
      <c r="I2281" s="9" t="str">
        <f>+'Info ELECTRONORTE'!M2249</f>
        <v>Concreto</v>
      </c>
      <c r="J2281" s="9" t="str">
        <f>+'Info ELECTRONORTE'!N2249</f>
        <v>PPC12</v>
      </c>
      <c r="K2281" s="9" t="str">
        <f>+IF(B2281="MOD INV_2018","Según corresponda",VLOOKUP(J2281,SICODI!$G$3:$K$2404,2,FALSE))</f>
        <v>POSTE DE CONCRETO ARMADO DE 11/300/120/285</v>
      </c>
      <c r="L2281" s="142">
        <f t="shared" si="89"/>
        <v>0.17</v>
      </c>
    </row>
    <row r="2282" spans="1:12" x14ac:dyDescent="0.25">
      <c r="A2282" s="53">
        <f>+'Info ELECTRONORTE'!A2250</f>
        <v>2246</v>
      </c>
      <c r="B2282" s="26" t="str">
        <f t="shared" si="90"/>
        <v>SICODI</v>
      </c>
      <c r="C2282" s="9" t="str">
        <f>+'Info ELECTRONORTE'!B2250</f>
        <v>CAJAMARCA</v>
      </c>
      <c r="D2282" s="9" t="str">
        <f>+'Info ELECTRONORTE'!C2250</f>
        <v>SANTA CRUZ DE SUCCHABAMBA - POTREROS</v>
      </c>
      <c r="E2282" s="9" t="str">
        <f>+'Info ELECTRONORTE'!D2250</f>
        <v>CHOTA</v>
      </c>
      <c r="F2282" s="9" t="str">
        <f>+'Info ELECTRONORTE'!I2250</f>
        <v>Baja Tension</v>
      </c>
      <c r="G2282" s="9">
        <f>+'Info ELECTRONORTE'!K2250</f>
        <v>11</v>
      </c>
      <c r="H2282" s="9" t="str">
        <f>+'Info ELECTRONORTE'!L2250</f>
        <v>Postes</v>
      </c>
      <c r="I2282" s="9" t="str">
        <f>+'Info ELECTRONORTE'!M2250</f>
        <v>Concreto</v>
      </c>
      <c r="J2282" s="9" t="str">
        <f>+'Info ELECTRONORTE'!N2250</f>
        <v>PPC12</v>
      </c>
      <c r="K2282" s="9" t="str">
        <f>+IF(B2282="MOD INV_2018","Según corresponda",VLOOKUP(J2282,SICODI!$G$3:$K$2404,2,FALSE))</f>
        <v>POSTE DE CONCRETO ARMADO DE 11/300/120/285</v>
      </c>
      <c r="L2282" s="142">
        <f t="shared" si="89"/>
        <v>0.17</v>
      </c>
    </row>
    <row r="2283" spans="1:12" x14ac:dyDescent="0.25">
      <c r="A2283" s="53">
        <f>+'Info ELECTRONORTE'!A2251</f>
        <v>2247</v>
      </c>
      <c r="B2283" s="26" t="str">
        <f t="shared" si="90"/>
        <v>SICODI</v>
      </c>
      <c r="C2283" s="9" t="str">
        <f>+'Info ELECTRONORTE'!B2251</f>
        <v>CAJAMARCA</v>
      </c>
      <c r="D2283" s="9" t="str">
        <f>+'Info ELECTRONORTE'!C2251</f>
        <v>SANTA CRUZ DE SUCCHABAMBA - POTREROS</v>
      </c>
      <c r="E2283" s="9" t="str">
        <f>+'Info ELECTRONORTE'!D2251</f>
        <v>CHOTA</v>
      </c>
      <c r="F2283" s="9" t="str">
        <f>+'Info ELECTRONORTE'!I2251</f>
        <v>Baja Tension</v>
      </c>
      <c r="G2283" s="9">
        <f>+'Info ELECTRONORTE'!K2251</f>
        <v>11</v>
      </c>
      <c r="H2283" s="9" t="str">
        <f>+'Info ELECTRONORTE'!L2251</f>
        <v>Postes</v>
      </c>
      <c r="I2283" s="9" t="str">
        <f>+'Info ELECTRONORTE'!M2251</f>
        <v>Concreto</v>
      </c>
      <c r="J2283" s="9" t="str">
        <f>+'Info ELECTRONORTE'!N2251</f>
        <v>PPC12</v>
      </c>
      <c r="K2283" s="9" t="str">
        <f>+IF(B2283="MOD INV_2018","Según corresponda",VLOOKUP(J2283,SICODI!$G$3:$K$2404,2,FALSE))</f>
        <v>POSTE DE CONCRETO ARMADO DE 11/300/120/285</v>
      </c>
      <c r="L2283" s="142">
        <f t="shared" si="89"/>
        <v>0.17</v>
      </c>
    </row>
    <row r="2284" spans="1:12" x14ac:dyDescent="0.25">
      <c r="A2284" s="53">
        <f>+'Info ELECTRONORTE'!A2252</f>
        <v>2248</v>
      </c>
      <c r="B2284" s="26" t="str">
        <f t="shared" si="90"/>
        <v>SICODI</v>
      </c>
      <c r="C2284" s="9" t="str">
        <f>+'Info ELECTRONORTE'!B2252</f>
        <v>CAJAMARCA</v>
      </c>
      <c r="D2284" s="9" t="str">
        <f>+'Info ELECTRONORTE'!C2252</f>
        <v>SANTA CRUZ DE SUCCHABAMBA - POTREROS</v>
      </c>
      <c r="E2284" s="9" t="str">
        <f>+'Info ELECTRONORTE'!D2252</f>
        <v>CHOTA</v>
      </c>
      <c r="F2284" s="9" t="str">
        <f>+'Info ELECTRONORTE'!I2252</f>
        <v>Media Tension</v>
      </c>
      <c r="G2284" s="9">
        <f>+'Info ELECTRONORTE'!K2252</f>
        <v>12</v>
      </c>
      <c r="H2284" s="9" t="str">
        <f>+'Info ELECTRONORTE'!L2252</f>
        <v>Postes</v>
      </c>
      <c r="I2284" s="9" t="str">
        <f>+'Info ELECTRONORTE'!M2252</f>
        <v>Concreto</v>
      </c>
      <c r="J2284" s="9" t="str">
        <f>+'Info ELECTRONORTE'!N2252</f>
        <v>PPC16</v>
      </c>
      <c r="K2284" s="9" t="str">
        <f>+IF(B2284="MOD INV_2018","Según corresponda",VLOOKUP(J2284,SICODI!$G$3:$K$2404,2,FALSE))</f>
        <v>POSTE DE CONCRETO ARMADO DE 12/300/150/330</v>
      </c>
      <c r="L2284" s="142">
        <f t="shared" si="89"/>
        <v>0.52</v>
      </c>
    </row>
    <row r="2285" spans="1:12" x14ac:dyDescent="0.25">
      <c r="A2285" s="53">
        <f>+'Info ELECTRONORTE'!A2253</f>
        <v>2249</v>
      </c>
      <c r="B2285" s="26" t="str">
        <f t="shared" si="90"/>
        <v>SICODI</v>
      </c>
      <c r="C2285" s="9" t="str">
        <f>+'Info ELECTRONORTE'!B2253</f>
        <v>CAJAMARCA</v>
      </c>
      <c r="D2285" s="9" t="str">
        <f>+'Info ELECTRONORTE'!C2253</f>
        <v>SANTA CRUZ DE SUCCHABAMBA - POTREROS</v>
      </c>
      <c r="E2285" s="9" t="str">
        <f>+'Info ELECTRONORTE'!D2253</f>
        <v>CHOTA</v>
      </c>
      <c r="F2285" s="9" t="str">
        <f>+'Info ELECTRONORTE'!I2253</f>
        <v>Baja Tension</v>
      </c>
      <c r="G2285" s="9">
        <f>+'Info ELECTRONORTE'!K2253</f>
        <v>11</v>
      </c>
      <c r="H2285" s="9" t="str">
        <f>+'Info ELECTRONORTE'!L2253</f>
        <v>Postes</v>
      </c>
      <c r="I2285" s="9" t="str">
        <f>+'Info ELECTRONORTE'!M2253</f>
        <v>Concreto</v>
      </c>
      <c r="J2285" s="9" t="str">
        <f>+'Info ELECTRONORTE'!N2253</f>
        <v>PPC12</v>
      </c>
      <c r="K2285" s="9" t="str">
        <f>+IF(B2285="MOD INV_2018","Según corresponda",VLOOKUP(J2285,SICODI!$G$3:$K$2404,2,FALSE))</f>
        <v>POSTE DE CONCRETO ARMADO DE 11/300/120/285</v>
      </c>
      <c r="L2285" s="142">
        <f t="shared" si="89"/>
        <v>0.17</v>
      </c>
    </row>
    <row r="2286" spans="1:12" x14ac:dyDescent="0.25">
      <c r="A2286" s="53">
        <f>+'Info ELECTRONORTE'!A2254</f>
        <v>2250</v>
      </c>
      <c r="B2286" s="26" t="str">
        <f t="shared" si="90"/>
        <v>SICODI</v>
      </c>
      <c r="C2286" s="9" t="str">
        <f>+'Info ELECTRONORTE'!B2254</f>
        <v>CAJAMARCA</v>
      </c>
      <c r="D2286" s="9" t="str">
        <f>+'Info ELECTRONORTE'!C2254</f>
        <v>SANTA CRUZ DE SUCCHABAMBA - POTREROS</v>
      </c>
      <c r="E2286" s="9" t="str">
        <f>+'Info ELECTRONORTE'!D2254</f>
        <v>CHOTA</v>
      </c>
      <c r="F2286" s="9" t="str">
        <f>+'Info ELECTRONORTE'!I2254</f>
        <v>Media Tension</v>
      </c>
      <c r="G2286" s="9">
        <f>+'Info ELECTRONORTE'!K2254</f>
        <v>12</v>
      </c>
      <c r="H2286" s="9" t="str">
        <f>+'Info ELECTRONORTE'!L2254</f>
        <v>Postes</v>
      </c>
      <c r="I2286" s="9" t="str">
        <f>+'Info ELECTRONORTE'!M2254</f>
        <v>Concreto</v>
      </c>
      <c r="J2286" s="9" t="str">
        <f>+'Info ELECTRONORTE'!N2254</f>
        <v>PPC16</v>
      </c>
      <c r="K2286" s="9" t="str">
        <f>+IF(B2286="MOD INV_2018","Según corresponda",VLOOKUP(J2286,SICODI!$G$3:$K$2404,2,FALSE))</f>
        <v>POSTE DE CONCRETO ARMADO DE 12/300/150/330</v>
      </c>
      <c r="L2286" s="142">
        <f t="shared" si="89"/>
        <v>0.52</v>
      </c>
    </row>
    <row r="2287" spans="1:12" x14ac:dyDescent="0.25">
      <c r="A2287" s="53">
        <f>+'Info ELECTRONORTE'!A2255</f>
        <v>2251</v>
      </c>
      <c r="B2287" s="26" t="str">
        <f t="shared" si="90"/>
        <v>SICODI</v>
      </c>
      <c r="C2287" s="9" t="str">
        <f>+'Info ELECTRONORTE'!B2255</f>
        <v>CAJAMARCA</v>
      </c>
      <c r="D2287" s="9" t="str">
        <f>+'Info ELECTRONORTE'!C2255</f>
        <v>SANTA CRUZ DE SUCCHABAMBA - POTREROS</v>
      </c>
      <c r="E2287" s="9" t="str">
        <f>+'Info ELECTRONORTE'!D2255</f>
        <v>CHOTA</v>
      </c>
      <c r="F2287" s="9" t="str">
        <f>+'Info ELECTRONORTE'!I2255</f>
        <v>Media Tension</v>
      </c>
      <c r="G2287" s="9">
        <f>+'Info ELECTRONORTE'!K2255</f>
        <v>12</v>
      </c>
      <c r="H2287" s="9" t="str">
        <f>+'Info ELECTRONORTE'!L2255</f>
        <v>Postes</v>
      </c>
      <c r="I2287" s="9" t="str">
        <f>+'Info ELECTRONORTE'!M2255</f>
        <v>Concreto</v>
      </c>
      <c r="J2287" s="9" t="str">
        <f>+'Info ELECTRONORTE'!N2255</f>
        <v>PPC16</v>
      </c>
      <c r="K2287" s="9" t="str">
        <f>+IF(B2287="MOD INV_2018","Según corresponda",VLOOKUP(J2287,SICODI!$G$3:$K$2404,2,FALSE))</f>
        <v>POSTE DE CONCRETO ARMADO DE 12/300/150/330</v>
      </c>
      <c r="L2287" s="142">
        <f t="shared" si="89"/>
        <v>0.52</v>
      </c>
    </row>
    <row r="2288" spans="1:12" x14ac:dyDescent="0.25">
      <c r="A2288" s="53">
        <f>+'Info ELECTRONORTE'!A2256</f>
        <v>2252</v>
      </c>
      <c r="B2288" s="26" t="str">
        <f t="shared" si="90"/>
        <v>SICODI</v>
      </c>
      <c r="C2288" s="9" t="str">
        <f>+'Info ELECTRONORTE'!B2256</f>
        <v>CAJAMARCA</v>
      </c>
      <c r="D2288" s="9" t="str">
        <f>+'Info ELECTRONORTE'!C2256</f>
        <v>SANTA CRUZ DE SUCCHABAMBA - POTREROS</v>
      </c>
      <c r="E2288" s="9" t="str">
        <f>+'Info ELECTRONORTE'!D2256</f>
        <v>CHOTA</v>
      </c>
      <c r="F2288" s="9" t="str">
        <f>+'Info ELECTRONORTE'!I2256</f>
        <v>Media Tension</v>
      </c>
      <c r="G2288" s="9">
        <f>+'Info ELECTRONORTE'!K2256</f>
        <v>12</v>
      </c>
      <c r="H2288" s="9" t="str">
        <f>+'Info ELECTRONORTE'!L2256</f>
        <v>Postes</v>
      </c>
      <c r="I2288" s="9" t="str">
        <f>+'Info ELECTRONORTE'!M2256</f>
        <v>Concreto</v>
      </c>
      <c r="J2288" s="9" t="str">
        <f>+'Info ELECTRONORTE'!N2256</f>
        <v>PPC16</v>
      </c>
      <c r="K2288" s="9" t="str">
        <f>+IF(B2288="MOD INV_2018","Según corresponda",VLOOKUP(J2288,SICODI!$G$3:$K$2404,2,FALSE))</f>
        <v>POSTE DE CONCRETO ARMADO DE 12/300/150/330</v>
      </c>
      <c r="L2288" s="142">
        <f t="shared" si="89"/>
        <v>0.52</v>
      </c>
    </row>
    <row r="2289" spans="1:12" x14ac:dyDescent="0.25">
      <c r="A2289" s="53">
        <f>+'Info ELECTRONORTE'!A2257</f>
        <v>2253</v>
      </c>
      <c r="B2289" s="26" t="str">
        <f t="shared" si="90"/>
        <v>SICODI</v>
      </c>
      <c r="C2289" s="9" t="str">
        <f>+'Info ELECTRONORTE'!B2257</f>
        <v>CAJAMARCA</v>
      </c>
      <c r="D2289" s="9" t="str">
        <f>+'Info ELECTRONORTE'!C2257</f>
        <v>SANTA CRUZ DE SUCCHABAMBA - POTREROS</v>
      </c>
      <c r="E2289" s="9" t="str">
        <f>+'Info ELECTRONORTE'!D2257</f>
        <v>CHOTA</v>
      </c>
      <c r="F2289" s="9" t="str">
        <f>+'Info ELECTRONORTE'!I2257</f>
        <v>Media Tension</v>
      </c>
      <c r="G2289" s="9">
        <f>+'Info ELECTRONORTE'!K2257</f>
        <v>12</v>
      </c>
      <c r="H2289" s="9" t="str">
        <f>+'Info ELECTRONORTE'!L2257</f>
        <v>Postes</v>
      </c>
      <c r="I2289" s="9" t="str">
        <f>+'Info ELECTRONORTE'!M2257</f>
        <v>Concreto</v>
      </c>
      <c r="J2289" s="9" t="str">
        <f>+'Info ELECTRONORTE'!N2257</f>
        <v>PPC16</v>
      </c>
      <c r="K2289" s="9" t="str">
        <f>+IF(B2289="MOD INV_2018","Según corresponda",VLOOKUP(J2289,SICODI!$G$3:$K$2404,2,FALSE))</f>
        <v>POSTE DE CONCRETO ARMADO DE 12/300/150/330</v>
      </c>
      <c r="L2289" s="142">
        <f t="shared" si="89"/>
        <v>0.52</v>
      </c>
    </row>
    <row r="2290" spans="1:12" x14ac:dyDescent="0.25">
      <c r="A2290" s="53">
        <f>+'Info ELECTRONORTE'!A2258</f>
        <v>2254</v>
      </c>
      <c r="B2290" s="26" t="str">
        <f t="shared" si="90"/>
        <v>SICODI</v>
      </c>
      <c r="C2290" s="9" t="str">
        <f>+'Info ELECTRONORTE'!B2258</f>
        <v>CAJAMARCA</v>
      </c>
      <c r="D2290" s="9" t="str">
        <f>+'Info ELECTRONORTE'!C2258</f>
        <v>SANTA CRUZ DE SUCCHABAMBA - POTREROS</v>
      </c>
      <c r="E2290" s="9" t="str">
        <f>+'Info ELECTRONORTE'!D2258</f>
        <v>CHOTA</v>
      </c>
      <c r="F2290" s="9" t="str">
        <f>+'Info ELECTRONORTE'!I2258</f>
        <v>Baja Tension</v>
      </c>
      <c r="G2290" s="9">
        <f>+'Info ELECTRONORTE'!K2258</f>
        <v>11</v>
      </c>
      <c r="H2290" s="9" t="str">
        <f>+'Info ELECTRONORTE'!L2258</f>
        <v>Postes</v>
      </c>
      <c r="I2290" s="9" t="str">
        <f>+'Info ELECTRONORTE'!M2258</f>
        <v>Concreto</v>
      </c>
      <c r="J2290" s="9" t="str">
        <f>+'Info ELECTRONORTE'!N2258</f>
        <v>PPC12</v>
      </c>
      <c r="K2290" s="9" t="str">
        <f>+IF(B2290="MOD INV_2018","Según corresponda",VLOOKUP(J2290,SICODI!$G$3:$K$2404,2,FALSE))</f>
        <v>POSTE DE CONCRETO ARMADO DE 11/300/120/285</v>
      </c>
      <c r="L2290" s="142">
        <f t="shared" si="89"/>
        <v>0.17</v>
      </c>
    </row>
    <row r="2291" spans="1:12" x14ac:dyDescent="0.25">
      <c r="A2291" s="53">
        <f>+'Info ELECTRONORTE'!A2259</f>
        <v>2255</v>
      </c>
      <c r="B2291" s="26" t="str">
        <f t="shared" si="90"/>
        <v>SICODI</v>
      </c>
      <c r="C2291" s="9" t="str">
        <f>+'Info ELECTRONORTE'!B2259</f>
        <v>CAJAMARCA</v>
      </c>
      <c r="D2291" s="9" t="str">
        <f>+'Info ELECTRONORTE'!C2259</f>
        <v>SANTA CRUZ DE SUCCHABAMBA - POTREROS</v>
      </c>
      <c r="E2291" s="9" t="str">
        <f>+'Info ELECTRONORTE'!D2259</f>
        <v>CHOTA</v>
      </c>
      <c r="F2291" s="9" t="str">
        <f>+'Info ELECTRONORTE'!I2259</f>
        <v>Media Tension</v>
      </c>
      <c r="G2291" s="9">
        <f>+'Info ELECTRONORTE'!K2259</f>
        <v>12</v>
      </c>
      <c r="H2291" s="9" t="str">
        <f>+'Info ELECTRONORTE'!L2259</f>
        <v>Postes</v>
      </c>
      <c r="I2291" s="9" t="str">
        <f>+'Info ELECTRONORTE'!M2259</f>
        <v>Concreto</v>
      </c>
      <c r="J2291" s="9" t="str">
        <f>+'Info ELECTRONORTE'!N2259</f>
        <v>PPC16</v>
      </c>
      <c r="K2291" s="9" t="str">
        <f>+IF(B2291="MOD INV_2018","Según corresponda",VLOOKUP(J2291,SICODI!$G$3:$K$2404,2,FALSE))</f>
        <v>POSTE DE CONCRETO ARMADO DE 12/300/150/330</v>
      </c>
      <c r="L2291" s="142">
        <f t="shared" si="89"/>
        <v>0.52</v>
      </c>
    </row>
    <row r="2292" spans="1:12" x14ac:dyDescent="0.25">
      <c r="A2292" s="53">
        <f>+'Info ELECTRONORTE'!A2260</f>
        <v>2256</v>
      </c>
      <c r="B2292" s="26" t="str">
        <f t="shared" si="90"/>
        <v>SICODI</v>
      </c>
      <c r="C2292" s="9" t="str">
        <f>+'Info ELECTRONORTE'!B2260</f>
        <v>CAJAMARCA</v>
      </c>
      <c r="D2292" s="9" t="str">
        <f>+'Info ELECTRONORTE'!C2260</f>
        <v>SANTA CRUZ DE SUCCHABAMBA - POTREROS</v>
      </c>
      <c r="E2292" s="9" t="str">
        <f>+'Info ELECTRONORTE'!D2260</f>
        <v>CHOTA</v>
      </c>
      <c r="F2292" s="9" t="str">
        <f>+'Info ELECTRONORTE'!I2260</f>
        <v>Media Tension</v>
      </c>
      <c r="G2292" s="9">
        <f>+'Info ELECTRONORTE'!K2260</f>
        <v>12</v>
      </c>
      <c r="H2292" s="9" t="str">
        <f>+'Info ELECTRONORTE'!L2260</f>
        <v>Postes</v>
      </c>
      <c r="I2292" s="9" t="str">
        <f>+'Info ELECTRONORTE'!M2260</f>
        <v>Concreto</v>
      </c>
      <c r="J2292" s="9" t="str">
        <f>+'Info ELECTRONORTE'!N2260</f>
        <v>PPC16</v>
      </c>
      <c r="K2292" s="9" t="str">
        <f>+IF(B2292="MOD INV_2018","Según corresponda",VLOOKUP(J2292,SICODI!$G$3:$K$2404,2,FALSE))</f>
        <v>POSTE DE CONCRETO ARMADO DE 12/300/150/330</v>
      </c>
      <c r="L2292" s="142">
        <f t="shared" si="89"/>
        <v>0.52</v>
      </c>
    </row>
    <row r="2293" spans="1:12" x14ac:dyDescent="0.25">
      <c r="A2293" s="53">
        <f>+'Info ELECTRONORTE'!A2261</f>
        <v>2257</v>
      </c>
      <c r="B2293" s="26" t="str">
        <f t="shared" si="90"/>
        <v>SICODI</v>
      </c>
      <c r="C2293" s="9" t="str">
        <f>+'Info ELECTRONORTE'!B2261</f>
        <v>CAJAMARCA</v>
      </c>
      <c r="D2293" s="9" t="str">
        <f>+'Info ELECTRONORTE'!C2261</f>
        <v>SANTA CRUZ DE SUCCHABAMBA - POTREROS</v>
      </c>
      <c r="E2293" s="9" t="str">
        <f>+'Info ELECTRONORTE'!D2261</f>
        <v>CHOTA</v>
      </c>
      <c r="F2293" s="9" t="str">
        <f>+'Info ELECTRONORTE'!I2261</f>
        <v>Media Tension</v>
      </c>
      <c r="G2293" s="9">
        <f>+'Info ELECTRONORTE'!K2261</f>
        <v>12</v>
      </c>
      <c r="H2293" s="9" t="str">
        <f>+'Info ELECTRONORTE'!L2261</f>
        <v>Postes</v>
      </c>
      <c r="I2293" s="9" t="str">
        <f>+'Info ELECTRONORTE'!M2261</f>
        <v>Concreto</v>
      </c>
      <c r="J2293" s="9" t="str">
        <f>+'Info ELECTRONORTE'!N2261</f>
        <v>PPC16</v>
      </c>
      <c r="K2293" s="9" t="str">
        <f>+IF(B2293="MOD INV_2018","Según corresponda",VLOOKUP(J2293,SICODI!$G$3:$K$2404,2,FALSE))</f>
        <v>POSTE DE CONCRETO ARMADO DE 12/300/150/330</v>
      </c>
      <c r="L2293" s="142">
        <f t="shared" si="89"/>
        <v>0.52</v>
      </c>
    </row>
    <row r="2294" spans="1:12" x14ac:dyDescent="0.25">
      <c r="A2294" s="53">
        <f>+'Info ELECTRONORTE'!A2262</f>
        <v>2258</v>
      </c>
      <c r="B2294" s="26" t="str">
        <f t="shared" si="90"/>
        <v>SICODI</v>
      </c>
      <c r="C2294" s="9" t="str">
        <f>+'Info ELECTRONORTE'!B2262</f>
        <v>CAJAMARCA</v>
      </c>
      <c r="D2294" s="9" t="str">
        <f>+'Info ELECTRONORTE'!C2262</f>
        <v>SANTA CRUZ DE SUCCHABAMBA - POTREROS</v>
      </c>
      <c r="E2294" s="9" t="str">
        <f>+'Info ELECTRONORTE'!D2262</f>
        <v>CHOTA</v>
      </c>
      <c r="F2294" s="9" t="str">
        <f>+'Info ELECTRONORTE'!I2262</f>
        <v>Media Tension</v>
      </c>
      <c r="G2294" s="9">
        <f>+'Info ELECTRONORTE'!K2262</f>
        <v>12</v>
      </c>
      <c r="H2294" s="9" t="str">
        <f>+'Info ELECTRONORTE'!L2262</f>
        <v>Postes</v>
      </c>
      <c r="I2294" s="9" t="str">
        <f>+'Info ELECTRONORTE'!M2262</f>
        <v>Concreto</v>
      </c>
      <c r="J2294" s="9" t="str">
        <f>+'Info ELECTRONORTE'!N2262</f>
        <v>PPC16</v>
      </c>
      <c r="K2294" s="9" t="str">
        <f>+IF(B2294="MOD INV_2018","Según corresponda",VLOOKUP(J2294,SICODI!$G$3:$K$2404,2,FALSE))</f>
        <v>POSTE DE CONCRETO ARMADO DE 12/300/150/330</v>
      </c>
      <c r="L2294" s="142">
        <f t="shared" si="89"/>
        <v>0.52</v>
      </c>
    </row>
    <row r="2295" spans="1:12" x14ac:dyDescent="0.25">
      <c r="A2295" s="53">
        <f>+'Info ELECTRONORTE'!A2263</f>
        <v>2259</v>
      </c>
      <c r="B2295" s="26" t="str">
        <f t="shared" si="90"/>
        <v>SICODI</v>
      </c>
      <c r="C2295" s="9" t="str">
        <f>+'Info ELECTRONORTE'!B2263</f>
        <v>CAJAMARCA</v>
      </c>
      <c r="D2295" s="9" t="str">
        <f>+'Info ELECTRONORTE'!C2263</f>
        <v>SANTA CRUZ DE SUCCHABAMBA - POTREROS</v>
      </c>
      <c r="E2295" s="9" t="str">
        <f>+'Info ELECTRONORTE'!D2263</f>
        <v>CHOTA</v>
      </c>
      <c r="F2295" s="9" t="str">
        <f>+'Info ELECTRONORTE'!I2263</f>
        <v>Media Tension</v>
      </c>
      <c r="G2295" s="9">
        <f>+'Info ELECTRONORTE'!K2263</f>
        <v>12</v>
      </c>
      <c r="H2295" s="9" t="str">
        <f>+'Info ELECTRONORTE'!L2263</f>
        <v>Postes</v>
      </c>
      <c r="I2295" s="9" t="str">
        <f>+'Info ELECTRONORTE'!M2263</f>
        <v>Concreto</v>
      </c>
      <c r="J2295" s="9" t="str">
        <f>+'Info ELECTRONORTE'!N2263</f>
        <v>PPC16</v>
      </c>
      <c r="K2295" s="9" t="str">
        <f>+IF(B2295="MOD INV_2018","Según corresponda",VLOOKUP(J2295,SICODI!$G$3:$K$2404,2,FALSE))</f>
        <v>POSTE DE CONCRETO ARMADO DE 12/300/150/330</v>
      </c>
      <c r="L2295" s="142">
        <f t="shared" si="89"/>
        <v>0.52</v>
      </c>
    </row>
    <row r="2296" spans="1:12" x14ac:dyDescent="0.25">
      <c r="A2296" s="53">
        <f>+'Info ELECTRONORTE'!A2264</f>
        <v>2260</v>
      </c>
      <c r="B2296" s="26" t="str">
        <f t="shared" si="90"/>
        <v>SICODI</v>
      </c>
      <c r="C2296" s="9" t="str">
        <f>+'Info ELECTRONORTE'!B2264</f>
        <v>CAJAMARCA</v>
      </c>
      <c r="D2296" s="9" t="str">
        <f>+'Info ELECTRONORTE'!C2264</f>
        <v>SANTA CRUZ DE SUCCHABAMBA - POTREROS</v>
      </c>
      <c r="E2296" s="9" t="str">
        <f>+'Info ELECTRONORTE'!D2264</f>
        <v>CHOTA</v>
      </c>
      <c r="F2296" s="9" t="str">
        <f>+'Info ELECTRONORTE'!I2264</f>
        <v>Media Tension</v>
      </c>
      <c r="G2296" s="9">
        <f>+'Info ELECTRONORTE'!K2264</f>
        <v>12</v>
      </c>
      <c r="H2296" s="9" t="str">
        <f>+'Info ELECTRONORTE'!L2264</f>
        <v>Postes</v>
      </c>
      <c r="I2296" s="9" t="str">
        <f>+'Info ELECTRONORTE'!M2264</f>
        <v>Concreto</v>
      </c>
      <c r="J2296" s="9" t="str">
        <f>+'Info ELECTRONORTE'!N2264</f>
        <v>PPC16</v>
      </c>
      <c r="K2296" s="9" t="str">
        <f>+IF(B2296="MOD INV_2018","Según corresponda",VLOOKUP(J2296,SICODI!$G$3:$K$2404,2,FALSE))</f>
        <v>POSTE DE CONCRETO ARMADO DE 12/300/150/330</v>
      </c>
      <c r="L2296" s="142">
        <f t="shared" si="89"/>
        <v>0.52</v>
      </c>
    </row>
    <row r="2297" spans="1:12" x14ac:dyDescent="0.25">
      <c r="A2297" s="53">
        <f>+'Info ELECTRONORTE'!A2265</f>
        <v>2261</v>
      </c>
      <c r="B2297" s="26" t="str">
        <f t="shared" si="90"/>
        <v>SICODI</v>
      </c>
      <c r="C2297" s="9" t="str">
        <f>+'Info ELECTRONORTE'!B2265</f>
        <v>CAJAMARCA</v>
      </c>
      <c r="D2297" s="9" t="str">
        <f>+'Info ELECTRONORTE'!C2265</f>
        <v>SANTA CRUZ DE SUCCHABAMBA - POTREROS</v>
      </c>
      <c r="E2297" s="9" t="str">
        <f>+'Info ELECTRONORTE'!D2265</f>
        <v>CHOTA</v>
      </c>
      <c r="F2297" s="9" t="str">
        <f>+'Info ELECTRONORTE'!I2265</f>
        <v>Media Tension</v>
      </c>
      <c r="G2297" s="9">
        <f>+'Info ELECTRONORTE'!K2265</f>
        <v>13</v>
      </c>
      <c r="H2297" s="9" t="str">
        <f>+'Info ELECTRONORTE'!L2265</f>
        <v>Postes</v>
      </c>
      <c r="I2297" s="9" t="str">
        <f>+'Info ELECTRONORTE'!M2265</f>
        <v>Concreto</v>
      </c>
      <c r="J2297" s="9" t="str">
        <f>+'Info ELECTRONORTE'!N2265</f>
        <v>PPC19</v>
      </c>
      <c r="K2297" s="9" t="str">
        <f>+IF(B2297="MOD INV_2018","Según corresponda",VLOOKUP(J2297,SICODI!$G$3:$K$2404,2,FALSE))</f>
        <v>POSTE DE CONCRETO ARMADO DE 13/300/150/345</v>
      </c>
      <c r="L2297" s="142">
        <f t="shared" si="89"/>
        <v>0.52</v>
      </c>
    </row>
    <row r="2298" spans="1:12" x14ac:dyDescent="0.25">
      <c r="A2298" s="53">
        <f>+'Info ELECTRONORTE'!A2266</f>
        <v>2262</v>
      </c>
      <c r="B2298" s="26" t="str">
        <f t="shared" si="90"/>
        <v>SICODI</v>
      </c>
      <c r="C2298" s="9" t="str">
        <f>+'Info ELECTRONORTE'!B2266</f>
        <v>CAJAMARCA</v>
      </c>
      <c r="D2298" s="9" t="str">
        <f>+'Info ELECTRONORTE'!C2266</f>
        <v>SANTA CRUZ DE SUCCHABAMBA - POTREROS</v>
      </c>
      <c r="E2298" s="9" t="str">
        <f>+'Info ELECTRONORTE'!D2266</f>
        <v>CHOTA</v>
      </c>
      <c r="F2298" s="9" t="str">
        <f>+'Info ELECTRONORTE'!I2266</f>
        <v>Media Tension</v>
      </c>
      <c r="G2298" s="9">
        <f>+'Info ELECTRONORTE'!K2266</f>
        <v>12</v>
      </c>
      <c r="H2298" s="9" t="str">
        <f>+'Info ELECTRONORTE'!L2266</f>
        <v>Postes</v>
      </c>
      <c r="I2298" s="9" t="str">
        <f>+'Info ELECTRONORTE'!M2266</f>
        <v>Concreto</v>
      </c>
      <c r="J2298" s="9" t="str">
        <f>+'Info ELECTRONORTE'!N2266</f>
        <v>PPC16</v>
      </c>
      <c r="K2298" s="9" t="str">
        <f>+IF(B2298="MOD INV_2018","Según corresponda",VLOOKUP(J2298,SICODI!$G$3:$K$2404,2,FALSE))</f>
        <v>POSTE DE CONCRETO ARMADO DE 12/300/150/330</v>
      </c>
      <c r="L2298" s="142">
        <f t="shared" si="89"/>
        <v>0.52</v>
      </c>
    </row>
    <row r="2299" spans="1:12" x14ac:dyDescent="0.25">
      <c r="A2299" s="53">
        <f>+'Info ELECTRONORTE'!A2267</f>
        <v>2263</v>
      </c>
      <c r="B2299" s="26" t="str">
        <f t="shared" si="90"/>
        <v>SICODI</v>
      </c>
      <c r="C2299" s="9" t="str">
        <f>+'Info ELECTRONORTE'!B2267</f>
        <v>CAJAMARCA</v>
      </c>
      <c r="D2299" s="9" t="str">
        <f>+'Info ELECTRONORTE'!C2267</f>
        <v>SANTA CRUZ DE SUCCHABAMBA - POTREROS</v>
      </c>
      <c r="E2299" s="9" t="str">
        <f>+'Info ELECTRONORTE'!D2267</f>
        <v>CHOTA</v>
      </c>
      <c r="F2299" s="9" t="str">
        <f>+'Info ELECTRONORTE'!I2267</f>
        <v>Media Tension</v>
      </c>
      <c r="G2299" s="9">
        <f>+'Info ELECTRONORTE'!K2267</f>
        <v>12</v>
      </c>
      <c r="H2299" s="9" t="str">
        <f>+'Info ELECTRONORTE'!L2267</f>
        <v>Postes</v>
      </c>
      <c r="I2299" s="9" t="str">
        <f>+'Info ELECTRONORTE'!M2267</f>
        <v>Concreto</v>
      </c>
      <c r="J2299" s="9" t="str">
        <f>+'Info ELECTRONORTE'!N2267</f>
        <v>PPC16</v>
      </c>
      <c r="K2299" s="9" t="str">
        <f>+IF(B2299="MOD INV_2018","Según corresponda",VLOOKUP(J2299,SICODI!$G$3:$K$2404,2,FALSE))</f>
        <v>POSTE DE CONCRETO ARMADO DE 12/300/150/330</v>
      </c>
      <c r="L2299" s="142">
        <f t="shared" si="89"/>
        <v>0.52</v>
      </c>
    </row>
    <row r="2300" spans="1:12" x14ac:dyDescent="0.25">
      <c r="A2300" s="53">
        <f>+'Info ELECTRONORTE'!A2268</f>
        <v>2264</v>
      </c>
      <c r="B2300" s="26" t="str">
        <f t="shared" si="90"/>
        <v>SICODI</v>
      </c>
      <c r="C2300" s="9" t="str">
        <f>+'Info ELECTRONORTE'!B2268</f>
        <v>CAJAMARCA</v>
      </c>
      <c r="D2300" s="9" t="str">
        <f>+'Info ELECTRONORTE'!C2268</f>
        <v>SANTA CRUZ DE SUCCHABAMBA - POTREROS</v>
      </c>
      <c r="E2300" s="9" t="str">
        <f>+'Info ELECTRONORTE'!D2268</f>
        <v>CHOTA</v>
      </c>
      <c r="F2300" s="9" t="str">
        <f>+'Info ELECTRONORTE'!I2268</f>
        <v>Media Tension</v>
      </c>
      <c r="G2300" s="9">
        <f>+'Info ELECTRONORTE'!K2268</f>
        <v>12</v>
      </c>
      <c r="H2300" s="9" t="str">
        <f>+'Info ELECTRONORTE'!L2268</f>
        <v>Postes</v>
      </c>
      <c r="I2300" s="9" t="str">
        <f>+'Info ELECTRONORTE'!M2268</f>
        <v>Concreto</v>
      </c>
      <c r="J2300" s="9" t="str">
        <f>+'Info ELECTRONORTE'!N2268</f>
        <v>PPC16</v>
      </c>
      <c r="K2300" s="9" t="str">
        <f>+IF(B2300="MOD INV_2018","Según corresponda",VLOOKUP(J2300,SICODI!$G$3:$K$2404,2,FALSE))</f>
        <v>POSTE DE CONCRETO ARMADO DE 12/300/150/330</v>
      </c>
      <c r="L2300" s="142">
        <f t="shared" si="89"/>
        <v>0.52</v>
      </c>
    </row>
    <row r="2301" spans="1:12" x14ac:dyDescent="0.25">
      <c r="A2301" s="53">
        <f>+'Info ELECTRONORTE'!A2269</f>
        <v>2265</v>
      </c>
      <c r="B2301" s="26" t="str">
        <f t="shared" si="90"/>
        <v>SICODI</v>
      </c>
      <c r="C2301" s="9" t="str">
        <f>+'Info ELECTRONORTE'!B2269</f>
        <v>CAJAMARCA</v>
      </c>
      <c r="D2301" s="9" t="str">
        <f>+'Info ELECTRONORTE'!C2269</f>
        <v>SANTA CRUZ DE SUCCHABAMBA - POTREROS</v>
      </c>
      <c r="E2301" s="9" t="str">
        <f>+'Info ELECTRONORTE'!D2269</f>
        <v>CHOTA</v>
      </c>
      <c r="F2301" s="9" t="str">
        <f>+'Info ELECTRONORTE'!I2269</f>
        <v>Baja Tension</v>
      </c>
      <c r="G2301" s="9">
        <f>+'Info ELECTRONORTE'!K2269</f>
        <v>11</v>
      </c>
      <c r="H2301" s="9" t="str">
        <f>+'Info ELECTRONORTE'!L2269</f>
        <v>Postes</v>
      </c>
      <c r="I2301" s="9" t="str">
        <f>+'Info ELECTRONORTE'!M2269</f>
        <v>Concreto</v>
      </c>
      <c r="J2301" s="9" t="str">
        <f>+'Info ELECTRONORTE'!N2269</f>
        <v>PPC12</v>
      </c>
      <c r="K2301" s="9" t="str">
        <f>+IF(B2301="MOD INV_2018","Según corresponda",VLOOKUP(J2301,SICODI!$G$3:$K$2404,2,FALSE))</f>
        <v>POSTE DE CONCRETO ARMADO DE 11/300/120/285</v>
      </c>
      <c r="L2301" s="142">
        <f t="shared" si="89"/>
        <v>0.17</v>
      </c>
    </row>
    <row r="2302" spans="1:12" x14ac:dyDescent="0.25">
      <c r="A2302" s="53">
        <f>+'Info ELECTRONORTE'!A2270</f>
        <v>2266</v>
      </c>
      <c r="B2302" s="26" t="str">
        <f t="shared" si="90"/>
        <v>SICODI</v>
      </c>
      <c r="C2302" s="9" t="str">
        <f>+'Info ELECTRONORTE'!B2270</f>
        <v>CAJAMARCA</v>
      </c>
      <c r="D2302" s="9" t="str">
        <f>+'Info ELECTRONORTE'!C2270</f>
        <v>SANTA CRUZ DE SUCCHABAMBA - POTREROS</v>
      </c>
      <c r="E2302" s="9" t="str">
        <f>+'Info ELECTRONORTE'!D2270</f>
        <v>CHOTA</v>
      </c>
      <c r="F2302" s="9" t="str">
        <f>+'Info ELECTRONORTE'!I2270</f>
        <v>Baja Tension</v>
      </c>
      <c r="G2302" s="9">
        <f>+'Info ELECTRONORTE'!K2270</f>
        <v>11</v>
      </c>
      <c r="H2302" s="9" t="str">
        <f>+'Info ELECTRONORTE'!L2270</f>
        <v>Postes</v>
      </c>
      <c r="I2302" s="9" t="str">
        <f>+'Info ELECTRONORTE'!M2270</f>
        <v>Concreto</v>
      </c>
      <c r="J2302" s="9" t="str">
        <f>+'Info ELECTRONORTE'!N2270</f>
        <v>PPC12</v>
      </c>
      <c r="K2302" s="9" t="str">
        <f>+IF(B2302="MOD INV_2018","Según corresponda",VLOOKUP(J2302,SICODI!$G$3:$K$2404,2,FALSE))</f>
        <v>POSTE DE CONCRETO ARMADO DE 11/300/120/285</v>
      </c>
      <c r="L2302" s="142">
        <f t="shared" si="89"/>
        <v>0.17</v>
      </c>
    </row>
    <row r="2303" spans="1:12" x14ac:dyDescent="0.25">
      <c r="A2303" s="53">
        <f>+'Info ELECTRONORTE'!A2271</f>
        <v>2267</v>
      </c>
      <c r="B2303" s="26" t="str">
        <f t="shared" si="90"/>
        <v>SICODI</v>
      </c>
      <c r="C2303" s="9" t="str">
        <f>+'Info ELECTRONORTE'!B2271</f>
        <v>CAJAMARCA</v>
      </c>
      <c r="D2303" s="9" t="str">
        <f>+'Info ELECTRONORTE'!C2271</f>
        <v>SANTA CRUZ DE SUCCHABAMBA - POTREROS</v>
      </c>
      <c r="E2303" s="9" t="str">
        <f>+'Info ELECTRONORTE'!D2271</f>
        <v>CHOTA</v>
      </c>
      <c r="F2303" s="9" t="str">
        <f>+'Info ELECTRONORTE'!I2271</f>
        <v>Baja Tension</v>
      </c>
      <c r="G2303" s="9">
        <f>+'Info ELECTRONORTE'!K2271</f>
        <v>11</v>
      </c>
      <c r="H2303" s="9" t="str">
        <f>+'Info ELECTRONORTE'!L2271</f>
        <v>Postes</v>
      </c>
      <c r="I2303" s="9" t="str">
        <f>+'Info ELECTRONORTE'!M2271</f>
        <v>Concreto</v>
      </c>
      <c r="J2303" s="9" t="str">
        <f>+'Info ELECTRONORTE'!N2271</f>
        <v>PPC12</v>
      </c>
      <c r="K2303" s="9" t="str">
        <f>+IF(B2303="MOD INV_2018","Según corresponda",VLOOKUP(J2303,SICODI!$G$3:$K$2404,2,FALSE))</f>
        <v>POSTE DE CONCRETO ARMADO DE 11/300/120/285</v>
      </c>
      <c r="L2303" s="142">
        <f t="shared" si="89"/>
        <v>0.17</v>
      </c>
    </row>
    <row r="2304" spans="1:12" x14ac:dyDescent="0.25">
      <c r="A2304" s="53">
        <f>+'Info ELECTRONORTE'!A2272</f>
        <v>2268</v>
      </c>
      <c r="B2304" s="26" t="str">
        <f t="shared" si="90"/>
        <v>SICODI</v>
      </c>
      <c r="C2304" s="9" t="str">
        <f>+'Info ELECTRONORTE'!B2272</f>
        <v>CAJAMARCA</v>
      </c>
      <c r="D2304" s="9" t="str">
        <f>+'Info ELECTRONORTE'!C2272</f>
        <v>SANTA CRUZ DE SUCCHABAMBA - POTREROS</v>
      </c>
      <c r="E2304" s="9" t="str">
        <f>+'Info ELECTRONORTE'!D2272</f>
        <v>CHOTA</v>
      </c>
      <c r="F2304" s="9" t="str">
        <f>+'Info ELECTRONORTE'!I2272</f>
        <v>Baja Tension</v>
      </c>
      <c r="G2304" s="9">
        <f>+'Info ELECTRONORTE'!K2272</f>
        <v>11</v>
      </c>
      <c r="H2304" s="9" t="str">
        <f>+'Info ELECTRONORTE'!L2272</f>
        <v>Postes</v>
      </c>
      <c r="I2304" s="9" t="str">
        <f>+'Info ELECTRONORTE'!M2272</f>
        <v>Concreto</v>
      </c>
      <c r="J2304" s="9" t="str">
        <f>+'Info ELECTRONORTE'!N2272</f>
        <v>PPC12</v>
      </c>
      <c r="K2304" s="9" t="str">
        <f>+IF(B2304="MOD INV_2018","Según corresponda",VLOOKUP(J2304,SICODI!$G$3:$K$2404,2,FALSE))</f>
        <v>POSTE DE CONCRETO ARMADO DE 11/300/120/285</v>
      </c>
      <c r="L2304" s="142">
        <f t="shared" si="89"/>
        <v>0.17</v>
      </c>
    </row>
    <row r="2305" spans="1:12" x14ac:dyDescent="0.25">
      <c r="A2305" s="53">
        <f>+'Info ELECTRONORTE'!A2273</f>
        <v>2269</v>
      </c>
      <c r="B2305" s="26" t="str">
        <f t="shared" si="90"/>
        <v>SICODI</v>
      </c>
      <c r="C2305" s="9" t="str">
        <f>+'Info ELECTRONORTE'!B2273</f>
        <v>CAJAMARCA</v>
      </c>
      <c r="D2305" s="9" t="str">
        <f>+'Info ELECTRONORTE'!C2273</f>
        <v>SANTA CRUZ DE SUCCHABAMBA - POTREROS</v>
      </c>
      <c r="E2305" s="9" t="str">
        <f>+'Info ELECTRONORTE'!D2273</f>
        <v>CHOTA</v>
      </c>
      <c r="F2305" s="9" t="str">
        <f>+'Info ELECTRONORTE'!I2273</f>
        <v>Baja Tension</v>
      </c>
      <c r="G2305" s="9">
        <f>+'Info ELECTRONORTE'!K2273</f>
        <v>11</v>
      </c>
      <c r="H2305" s="9" t="str">
        <f>+'Info ELECTRONORTE'!L2273</f>
        <v>Postes</v>
      </c>
      <c r="I2305" s="9" t="str">
        <f>+'Info ELECTRONORTE'!M2273</f>
        <v>Concreto</v>
      </c>
      <c r="J2305" s="9" t="str">
        <f>+'Info ELECTRONORTE'!N2273</f>
        <v>PPC12</v>
      </c>
      <c r="K2305" s="9" t="str">
        <f>+IF(B2305="MOD INV_2018","Según corresponda",VLOOKUP(J2305,SICODI!$G$3:$K$2404,2,FALSE))</f>
        <v>POSTE DE CONCRETO ARMADO DE 11/300/120/285</v>
      </c>
      <c r="L2305" s="142">
        <f t="shared" si="89"/>
        <v>0.17</v>
      </c>
    </row>
    <row r="2306" spans="1:12" x14ac:dyDescent="0.25">
      <c r="A2306" s="53">
        <f>+'Info ELECTRONORTE'!A2274</f>
        <v>2270</v>
      </c>
      <c r="B2306" s="26" t="str">
        <f t="shared" si="90"/>
        <v>SICODI</v>
      </c>
      <c r="C2306" s="9" t="str">
        <f>+'Info ELECTRONORTE'!B2274</f>
        <v>CAJAMARCA</v>
      </c>
      <c r="D2306" s="9" t="str">
        <f>+'Info ELECTRONORTE'!C2274</f>
        <v>SANTA CRUZ DE SUCCHABAMBA - POTREROS</v>
      </c>
      <c r="E2306" s="9" t="str">
        <f>+'Info ELECTRONORTE'!D2274</f>
        <v>CHOTA</v>
      </c>
      <c r="F2306" s="9" t="str">
        <f>+'Info ELECTRONORTE'!I2274</f>
        <v>Baja Tension</v>
      </c>
      <c r="G2306" s="9">
        <f>+'Info ELECTRONORTE'!K2274</f>
        <v>11</v>
      </c>
      <c r="H2306" s="9" t="str">
        <f>+'Info ELECTRONORTE'!L2274</f>
        <v>Postes</v>
      </c>
      <c r="I2306" s="9" t="str">
        <f>+'Info ELECTRONORTE'!M2274</f>
        <v>Concreto</v>
      </c>
      <c r="J2306" s="9" t="str">
        <f>+'Info ELECTRONORTE'!N2274</f>
        <v>PPC12</v>
      </c>
      <c r="K2306" s="9" t="str">
        <f>+IF(B2306="MOD INV_2018","Según corresponda",VLOOKUP(J2306,SICODI!$G$3:$K$2404,2,FALSE))</f>
        <v>POSTE DE CONCRETO ARMADO DE 11/300/120/285</v>
      </c>
      <c r="L2306" s="142">
        <f t="shared" si="89"/>
        <v>0.17</v>
      </c>
    </row>
    <row r="2307" spans="1:12" x14ac:dyDescent="0.25">
      <c r="A2307" s="53">
        <f>+'Info ELECTRONORTE'!A2275</f>
        <v>2271</v>
      </c>
      <c r="B2307" s="26" t="str">
        <f t="shared" si="90"/>
        <v>SICODI</v>
      </c>
      <c r="C2307" s="9" t="str">
        <f>+'Info ELECTRONORTE'!B2275</f>
        <v>CAJAMARCA</v>
      </c>
      <c r="D2307" s="9" t="str">
        <f>+'Info ELECTRONORTE'!C2275</f>
        <v>SANTA CRUZ DE SUCCHABAMBA - POTREROS</v>
      </c>
      <c r="E2307" s="9" t="str">
        <f>+'Info ELECTRONORTE'!D2275</f>
        <v>CHOTA</v>
      </c>
      <c r="F2307" s="9" t="str">
        <f>+'Info ELECTRONORTE'!I2275</f>
        <v>Baja Tension</v>
      </c>
      <c r="G2307" s="9">
        <f>+'Info ELECTRONORTE'!K2275</f>
        <v>8</v>
      </c>
      <c r="H2307" s="9" t="str">
        <f>+'Info ELECTRONORTE'!L2275</f>
        <v>Postes</v>
      </c>
      <c r="I2307" s="9" t="str">
        <f>+'Info ELECTRONORTE'!M2275</f>
        <v>Concreto</v>
      </c>
      <c r="J2307" s="9" t="str">
        <f>+'Info ELECTRONORTE'!N2275</f>
        <v>PPC06</v>
      </c>
      <c r="K2307" s="9" t="str">
        <f>+IF(B2307="MOD INV_2018","Según corresponda",VLOOKUP(J2307,SICODI!$G$3:$K$2404,2,FALSE))</f>
        <v>POSTE DE CONCRETO ARMADO DE  8/300/120/240</v>
      </c>
      <c r="L2307" s="142">
        <f t="shared" si="89"/>
        <v>0.17</v>
      </c>
    </row>
    <row r="2308" spans="1:12" x14ac:dyDescent="0.25">
      <c r="A2308" s="53">
        <f>+'Info ELECTRONORTE'!A2276</f>
        <v>2272</v>
      </c>
      <c r="B2308" s="26" t="str">
        <f t="shared" si="90"/>
        <v>SICODI</v>
      </c>
      <c r="C2308" s="9" t="str">
        <f>+'Info ELECTRONORTE'!B2276</f>
        <v>CAJAMARCA</v>
      </c>
      <c r="D2308" s="9" t="str">
        <f>+'Info ELECTRONORTE'!C2276</f>
        <v>BAMBAMARCA - CHOTA</v>
      </c>
      <c r="E2308" s="9" t="str">
        <f>+'Info ELECTRONORTE'!D2276</f>
        <v>HUALGAYOC</v>
      </c>
      <c r="F2308" s="9" t="str">
        <f>+'Info ELECTRONORTE'!I2276</f>
        <v>Media Tension</v>
      </c>
      <c r="G2308" s="9">
        <f>+'Info ELECTRONORTE'!K2276</f>
        <v>12</v>
      </c>
      <c r="H2308" s="9" t="str">
        <f>+'Info ELECTRONORTE'!L2276</f>
        <v>Postes</v>
      </c>
      <c r="I2308" s="9" t="str">
        <f>+'Info ELECTRONORTE'!M2276</f>
        <v>Concreto</v>
      </c>
      <c r="J2308" s="9" t="str">
        <f>+'Info ELECTRONORTE'!N2276</f>
        <v>PPC16</v>
      </c>
      <c r="K2308" s="9" t="str">
        <f>+IF(B2308="MOD INV_2018","Según corresponda",VLOOKUP(J2308,SICODI!$G$3:$K$2404,2,FALSE))</f>
        <v>POSTE DE CONCRETO ARMADO DE 12/300/150/330</v>
      </c>
      <c r="L2308" s="142">
        <f t="shared" si="89"/>
        <v>0.52</v>
      </c>
    </row>
    <row r="2309" spans="1:12" x14ac:dyDescent="0.25">
      <c r="A2309" s="53">
        <f>+'Info ELECTRONORTE'!A2277</f>
        <v>2273</v>
      </c>
      <c r="B2309" s="26" t="str">
        <f t="shared" si="90"/>
        <v>SICODI</v>
      </c>
      <c r="C2309" s="9" t="str">
        <f>+'Info ELECTRONORTE'!B2277</f>
        <v>CAJAMARCA</v>
      </c>
      <c r="D2309" s="9" t="str">
        <f>+'Info ELECTRONORTE'!C2277</f>
        <v>BAMBAMARCA - CHOTA</v>
      </c>
      <c r="E2309" s="9" t="str">
        <f>+'Info ELECTRONORTE'!D2277</f>
        <v>HUALGAYOC</v>
      </c>
      <c r="F2309" s="9" t="str">
        <f>+'Info ELECTRONORTE'!I2277</f>
        <v>Baja Tension</v>
      </c>
      <c r="G2309" s="9">
        <f>+'Info ELECTRONORTE'!K2277</f>
        <v>9</v>
      </c>
      <c r="H2309" s="9" t="str">
        <f>+'Info ELECTRONORTE'!L2277</f>
        <v>Postes</v>
      </c>
      <c r="I2309" s="9" t="str">
        <f>+'Info ELECTRONORTE'!M2277</f>
        <v>Concreto</v>
      </c>
      <c r="J2309" s="9" t="str">
        <f>+'Info ELECTRONORTE'!N2277</f>
        <v>PPC09</v>
      </c>
      <c r="K2309" s="9" t="str">
        <f>+IF(B2309="MOD INV_2018","Según corresponda",VLOOKUP(J2309,SICODI!$G$3:$K$2404,2,FALSE))</f>
        <v>POSTE DE CONCRETO ARMADO DE  9/300/120/255</v>
      </c>
      <c r="L2309" s="142">
        <f t="shared" si="89"/>
        <v>0.17</v>
      </c>
    </row>
    <row r="2310" spans="1:12" x14ac:dyDescent="0.25">
      <c r="A2310" s="53">
        <f>+'Info ELECTRONORTE'!A2278</f>
        <v>2274</v>
      </c>
      <c r="B2310" s="26" t="str">
        <f t="shared" si="90"/>
        <v>SICODI</v>
      </c>
      <c r="C2310" s="9" t="str">
        <f>+'Info ELECTRONORTE'!B2278</f>
        <v>CAJAMARCA</v>
      </c>
      <c r="D2310" s="9" t="str">
        <f>+'Info ELECTRONORTE'!C2278</f>
        <v>BAMBAMARCA - CHOTA</v>
      </c>
      <c r="E2310" s="9" t="str">
        <f>+'Info ELECTRONORTE'!D2278</f>
        <v>HUALGAYOC</v>
      </c>
      <c r="F2310" s="9" t="str">
        <f>+'Info ELECTRONORTE'!I2278</f>
        <v>Baja Tension</v>
      </c>
      <c r="G2310" s="9">
        <f>+'Info ELECTRONORTE'!K2278</f>
        <v>9</v>
      </c>
      <c r="H2310" s="9" t="str">
        <f>+'Info ELECTRONORTE'!L2278</f>
        <v>Postes</v>
      </c>
      <c r="I2310" s="9" t="str">
        <f>+'Info ELECTRONORTE'!M2278</f>
        <v>Concreto</v>
      </c>
      <c r="J2310" s="9" t="str">
        <f>+'Info ELECTRONORTE'!N2278</f>
        <v>PPC09</v>
      </c>
      <c r="K2310" s="9" t="str">
        <f>+IF(B2310="MOD INV_2018","Según corresponda",VLOOKUP(J2310,SICODI!$G$3:$K$2404,2,FALSE))</f>
        <v>POSTE DE CONCRETO ARMADO DE  9/300/120/255</v>
      </c>
      <c r="L2310" s="142">
        <f t="shared" si="89"/>
        <v>0.17</v>
      </c>
    </row>
    <row r="2311" spans="1:12" x14ac:dyDescent="0.25">
      <c r="A2311" s="53">
        <f>+'Info ELECTRONORTE'!A2279</f>
        <v>2275</v>
      </c>
      <c r="B2311" s="26" t="str">
        <f t="shared" si="90"/>
        <v>SICODI</v>
      </c>
      <c r="C2311" s="9" t="str">
        <f>+'Info ELECTRONORTE'!B2279</f>
        <v>CAJAMARCA</v>
      </c>
      <c r="D2311" s="9" t="str">
        <f>+'Info ELECTRONORTE'!C2279</f>
        <v>BAMBAMARCA - CHOTA</v>
      </c>
      <c r="E2311" s="9" t="str">
        <f>+'Info ELECTRONORTE'!D2279</f>
        <v>HUALGAYOC</v>
      </c>
      <c r="F2311" s="9" t="str">
        <f>+'Info ELECTRONORTE'!I2279</f>
        <v>Media Tension</v>
      </c>
      <c r="G2311" s="9">
        <f>+'Info ELECTRONORTE'!K2279</f>
        <v>12</v>
      </c>
      <c r="H2311" s="9" t="str">
        <f>+'Info ELECTRONORTE'!L2279</f>
        <v>Postes</v>
      </c>
      <c r="I2311" s="9" t="str">
        <f>+'Info ELECTRONORTE'!M2279</f>
        <v>Concreto</v>
      </c>
      <c r="J2311" s="9" t="str">
        <f>+'Info ELECTRONORTE'!N2279</f>
        <v>PPC16</v>
      </c>
      <c r="K2311" s="9" t="str">
        <f>+IF(B2311="MOD INV_2018","Según corresponda",VLOOKUP(J2311,SICODI!$G$3:$K$2404,2,FALSE))</f>
        <v>POSTE DE CONCRETO ARMADO DE 12/300/150/330</v>
      </c>
      <c r="L2311" s="142">
        <f t="shared" si="89"/>
        <v>0.52</v>
      </c>
    </row>
    <row r="2312" spans="1:12" x14ac:dyDescent="0.25">
      <c r="A2312" s="53">
        <f>+'Info ELECTRONORTE'!A2280</f>
        <v>2276</v>
      </c>
      <c r="B2312" s="26" t="str">
        <f t="shared" si="90"/>
        <v>SICODI</v>
      </c>
      <c r="C2312" s="9" t="str">
        <f>+'Info ELECTRONORTE'!B2280</f>
        <v>CAJAMARCA</v>
      </c>
      <c r="D2312" s="9" t="str">
        <f>+'Info ELECTRONORTE'!C2280</f>
        <v>BAMBAMARCA - CHOTA</v>
      </c>
      <c r="E2312" s="9" t="str">
        <f>+'Info ELECTRONORTE'!D2280</f>
        <v>HUALGAYOC</v>
      </c>
      <c r="F2312" s="9" t="str">
        <f>+'Info ELECTRONORTE'!I2280</f>
        <v>Media Tension</v>
      </c>
      <c r="G2312" s="9">
        <f>+'Info ELECTRONORTE'!K2280</f>
        <v>12</v>
      </c>
      <c r="H2312" s="9" t="str">
        <f>+'Info ELECTRONORTE'!L2280</f>
        <v>Postes</v>
      </c>
      <c r="I2312" s="9" t="str">
        <f>+'Info ELECTRONORTE'!M2280</f>
        <v>Concreto</v>
      </c>
      <c r="J2312" s="9" t="str">
        <f>+'Info ELECTRONORTE'!N2280</f>
        <v>PPC16</v>
      </c>
      <c r="K2312" s="9" t="str">
        <f>+IF(B2312="MOD INV_2018","Según corresponda",VLOOKUP(J2312,SICODI!$G$3:$K$2404,2,FALSE))</f>
        <v>POSTE DE CONCRETO ARMADO DE 12/300/150/330</v>
      </c>
      <c r="L2312" s="142">
        <f t="shared" si="89"/>
        <v>0.52</v>
      </c>
    </row>
    <row r="2313" spans="1:12" x14ac:dyDescent="0.25">
      <c r="A2313" s="53">
        <f>+'Info ELECTRONORTE'!A2281</f>
        <v>2277</v>
      </c>
      <c r="B2313" s="26" t="str">
        <f t="shared" si="90"/>
        <v>SICODI</v>
      </c>
      <c r="C2313" s="9" t="str">
        <f>+'Info ELECTRONORTE'!B2281</f>
        <v>CAJAMARCA</v>
      </c>
      <c r="D2313" s="9" t="str">
        <f>+'Info ELECTRONORTE'!C2281</f>
        <v>BAMBAMARCA - CHOTA</v>
      </c>
      <c r="E2313" s="9" t="str">
        <f>+'Info ELECTRONORTE'!D2281</f>
        <v>HUALGAYOC</v>
      </c>
      <c r="F2313" s="9" t="str">
        <f>+'Info ELECTRONORTE'!I2281</f>
        <v>Media Tension</v>
      </c>
      <c r="G2313" s="9">
        <f>+'Info ELECTRONORTE'!K2281</f>
        <v>12</v>
      </c>
      <c r="H2313" s="9" t="str">
        <f>+'Info ELECTRONORTE'!L2281</f>
        <v>Postes</v>
      </c>
      <c r="I2313" s="9" t="str">
        <f>+'Info ELECTRONORTE'!M2281</f>
        <v>Concreto</v>
      </c>
      <c r="J2313" s="9" t="str">
        <f>+'Info ELECTRONORTE'!N2281</f>
        <v>PPC16</v>
      </c>
      <c r="K2313" s="9" t="str">
        <f>+IF(B2313="MOD INV_2018","Según corresponda",VLOOKUP(J2313,SICODI!$G$3:$K$2404,2,FALSE))</f>
        <v>POSTE DE CONCRETO ARMADO DE 12/300/150/330</v>
      </c>
      <c r="L2313" s="142">
        <f t="shared" si="89"/>
        <v>0.52</v>
      </c>
    </row>
    <row r="2314" spans="1:12" x14ac:dyDescent="0.25">
      <c r="A2314" s="53">
        <f>+'Info ELECTRONORTE'!A2282</f>
        <v>2278</v>
      </c>
      <c r="B2314" s="26" t="str">
        <f t="shared" si="90"/>
        <v>SICODI</v>
      </c>
      <c r="C2314" s="9" t="str">
        <f>+'Info ELECTRONORTE'!B2282</f>
        <v>CAJAMARCA</v>
      </c>
      <c r="D2314" s="9" t="str">
        <f>+'Info ELECTRONORTE'!C2282</f>
        <v>BAMBAMARCA - CHOTA</v>
      </c>
      <c r="E2314" s="9" t="str">
        <f>+'Info ELECTRONORTE'!D2282</f>
        <v>HUALGAYOC</v>
      </c>
      <c r="F2314" s="9" t="str">
        <f>+'Info ELECTRONORTE'!I2282</f>
        <v>Baja Tension</v>
      </c>
      <c r="G2314" s="9">
        <f>+'Info ELECTRONORTE'!K2282</f>
        <v>9</v>
      </c>
      <c r="H2314" s="9" t="str">
        <f>+'Info ELECTRONORTE'!L2282</f>
        <v>Postes</v>
      </c>
      <c r="I2314" s="9" t="str">
        <f>+'Info ELECTRONORTE'!M2282</f>
        <v>Concreto</v>
      </c>
      <c r="J2314" s="9" t="str">
        <f>+'Info ELECTRONORTE'!N2282</f>
        <v>PPC09</v>
      </c>
      <c r="K2314" s="9" t="str">
        <f>+IF(B2314="MOD INV_2018","Según corresponda",VLOOKUP(J2314,SICODI!$G$3:$K$2404,2,FALSE))</f>
        <v>POSTE DE CONCRETO ARMADO DE  9/300/120/255</v>
      </c>
      <c r="L2314" s="142">
        <f t="shared" si="89"/>
        <v>0.17</v>
      </c>
    </row>
    <row r="2315" spans="1:12" x14ac:dyDescent="0.25">
      <c r="A2315" s="53">
        <f>+'Info ELECTRONORTE'!A2283</f>
        <v>2279</v>
      </c>
      <c r="B2315" s="26" t="str">
        <f t="shared" si="90"/>
        <v>SICODI</v>
      </c>
      <c r="C2315" s="9" t="str">
        <f>+'Info ELECTRONORTE'!B2283</f>
        <v>CAJAMARCA</v>
      </c>
      <c r="D2315" s="9" t="str">
        <f>+'Info ELECTRONORTE'!C2283</f>
        <v>BAMBAMARCA - CHOTA</v>
      </c>
      <c r="E2315" s="9" t="str">
        <f>+'Info ELECTRONORTE'!D2283</f>
        <v>HUALGAYOC</v>
      </c>
      <c r="F2315" s="9" t="str">
        <f>+'Info ELECTRONORTE'!I2283</f>
        <v>Media Tension</v>
      </c>
      <c r="G2315" s="9">
        <f>+'Info ELECTRONORTE'!K2283</f>
        <v>12</v>
      </c>
      <c r="H2315" s="9" t="str">
        <f>+'Info ELECTRONORTE'!L2283</f>
        <v>Postes</v>
      </c>
      <c r="I2315" s="9" t="str">
        <f>+'Info ELECTRONORTE'!M2283</f>
        <v>Concreto</v>
      </c>
      <c r="J2315" s="9" t="str">
        <f>+'Info ELECTRONORTE'!N2283</f>
        <v>PPC16</v>
      </c>
      <c r="K2315" s="9" t="str">
        <f>+IF(B2315="MOD INV_2018","Según corresponda",VLOOKUP(J2315,SICODI!$G$3:$K$2404,2,FALSE))</f>
        <v>POSTE DE CONCRETO ARMADO DE 12/300/150/330</v>
      </c>
      <c r="L2315" s="142">
        <f t="shared" si="89"/>
        <v>0.52</v>
      </c>
    </row>
    <row r="2316" spans="1:12" x14ac:dyDescent="0.25">
      <c r="A2316" s="53">
        <f>+'Info ELECTRONORTE'!A2284</f>
        <v>2280</v>
      </c>
      <c r="B2316" s="26" t="str">
        <f t="shared" si="90"/>
        <v>SICODI</v>
      </c>
      <c r="C2316" s="9" t="str">
        <f>+'Info ELECTRONORTE'!B2284</f>
        <v>CAJAMARCA</v>
      </c>
      <c r="D2316" s="9" t="str">
        <f>+'Info ELECTRONORTE'!C2284</f>
        <v>BAMBAMARCA - CHOTA</v>
      </c>
      <c r="E2316" s="9" t="str">
        <f>+'Info ELECTRONORTE'!D2284</f>
        <v>HUALGAYOC</v>
      </c>
      <c r="F2316" s="9" t="str">
        <f>+'Info ELECTRONORTE'!I2284</f>
        <v>Media Tension</v>
      </c>
      <c r="G2316" s="9">
        <f>+'Info ELECTRONORTE'!K2284</f>
        <v>12</v>
      </c>
      <c r="H2316" s="9" t="str">
        <f>+'Info ELECTRONORTE'!L2284</f>
        <v>Postes</v>
      </c>
      <c r="I2316" s="9" t="str">
        <f>+'Info ELECTRONORTE'!M2284</f>
        <v>Concreto</v>
      </c>
      <c r="J2316" s="9" t="str">
        <f>+'Info ELECTRONORTE'!N2284</f>
        <v>PPC16</v>
      </c>
      <c r="K2316" s="9" t="str">
        <f>+IF(B2316="MOD INV_2018","Según corresponda",VLOOKUP(J2316,SICODI!$G$3:$K$2404,2,FALSE))</f>
        <v>POSTE DE CONCRETO ARMADO DE 12/300/150/330</v>
      </c>
      <c r="L2316" s="142">
        <f t="shared" si="89"/>
        <v>0.52</v>
      </c>
    </row>
    <row r="2317" spans="1:12" x14ac:dyDescent="0.25">
      <c r="A2317" s="53">
        <f>+'Info ELECTRONORTE'!A2285</f>
        <v>2281</v>
      </c>
      <c r="B2317" s="26" t="str">
        <f t="shared" si="90"/>
        <v>SICODI</v>
      </c>
      <c r="C2317" s="9" t="str">
        <f>+'Info ELECTRONORTE'!B2285</f>
        <v>CAJAMARCA</v>
      </c>
      <c r="D2317" s="9" t="str">
        <f>+'Info ELECTRONORTE'!C2285</f>
        <v>BAMBAMARCA - CHOTA</v>
      </c>
      <c r="E2317" s="9" t="str">
        <f>+'Info ELECTRONORTE'!D2285</f>
        <v>HUALGAYOC</v>
      </c>
      <c r="F2317" s="9" t="str">
        <f>+'Info ELECTRONORTE'!I2285</f>
        <v>Media Tension</v>
      </c>
      <c r="G2317" s="9">
        <f>+'Info ELECTRONORTE'!K2285</f>
        <v>12</v>
      </c>
      <c r="H2317" s="9" t="str">
        <f>+'Info ELECTRONORTE'!L2285</f>
        <v>Postes</v>
      </c>
      <c r="I2317" s="9" t="str">
        <f>+'Info ELECTRONORTE'!M2285</f>
        <v>Concreto</v>
      </c>
      <c r="J2317" s="9" t="str">
        <f>+'Info ELECTRONORTE'!N2285</f>
        <v>PPC16</v>
      </c>
      <c r="K2317" s="9" t="str">
        <f>+IF(B2317="MOD INV_2018","Según corresponda",VLOOKUP(J2317,SICODI!$G$3:$K$2404,2,FALSE))</f>
        <v>POSTE DE CONCRETO ARMADO DE 12/300/150/330</v>
      </c>
      <c r="L2317" s="142">
        <f t="shared" si="89"/>
        <v>0.52</v>
      </c>
    </row>
    <row r="2318" spans="1:12" x14ac:dyDescent="0.25">
      <c r="A2318" s="53">
        <f>+'Info ELECTRONORTE'!A2286</f>
        <v>2282</v>
      </c>
      <c r="B2318" s="26" t="str">
        <f t="shared" si="90"/>
        <v>SICODI</v>
      </c>
      <c r="C2318" s="9" t="str">
        <f>+'Info ELECTRONORTE'!B2286</f>
        <v>CAJAMARCA</v>
      </c>
      <c r="D2318" s="9" t="str">
        <f>+'Info ELECTRONORTE'!C2286</f>
        <v>BAMBAMARCA - CHOTA</v>
      </c>
      <c r="E2318" s="9" t="str">
        <f>+'Info ELECTRONORTE'!D2286</f>
        <v>HUALGAYOC</v>
      </c>
      <c r="F2318" s="9" t="str">
        <f>+'Info ELECTRONORTE'!I2286</f>
        <v>Media Tension</v>
      </c>
      <c r="G2318" s="9">
        <f>+'Info ELECTRONORTE'!K2286</f>
        <v>12</v>
      </c>
      <c r="H2318" s="9" t="str">
        <f>+'Info ELECTRONORTE'!L2286</f>
        <v>Postes</v>
      </c>
      <c r="I2318" s="9" t="str">
        <f>+'Info ELECTRONORTE'!M2286</f>
        <v>Concreto</v>
      </c>
      <c r="J2318" s="9" t="str">
        <f>+'Info ELECTRONORTE'!N2286</f>
        <v>PPC16</v>
      </c>
      <c r="K2318" s="9" t="str">
        <f>+IF(B2318="MOD INV_2018","Según corresponda",VLOOKUP(J2318,SICODI!$G$3:$K$2404,2,FALSE))</f>
        <v>POSTE DE CONCRETO ARMADO DE 12/300/150/330</v>
      </c>
      <c r="L2318" s="142">
        <f t="shared" si="89"/>
        <v>0.52</v>
      </c>
    </row>
    <row r="2319" spans="1:12" x14ac:dyDescent="0.25">
      <c r="A2319" s="53">
        <f>+'Info ELECTRONORTE'!A2287</f>
        <v>2283</v>
      </c>
      <c r="B2319" s="26" t="str">
        <f t="shared" si="90"/>
        <v>SICODI</v>
      </c>
      <c r="C2319" s="9" t="str">
        <f>+'Info ELECTRONORTE'!B2287</f>
        <v>CAJAMARCA</v>
      </c>
      <c r="D2319" s="9" t="str">
        <f>+'Info ELECTRONORTE'!C2287</f>
        <v>BAMBAMARCA - CHOTA</v>
      </c>
      <c r="E2319" s="9" t="str">
        <f>+'Info ELECTRONORTE'!D2287</f>
        <v>HUALGAYOC</v>
      </c>
      <c r="F2319" s="9" t="str">
        <f>+'Info ELECTRONORTE'!I2287</f>
        <v>Media Tension</v>
      </c>
      <c r="G2319" s="9">
        <f>+'Info ELECTRONORTE'!K2287</f>
        <v>12</v>
      </c>
      <c r="H2319" s="9" t="str">
        <f>+'Info ELECTRONORTE'!L2287</f>
        <v>Postes</v>
      </c>
      <c r="I2319" s="9" t="str">
        <f>+'Info ELECTRONORTE'!M2287</f>
        <v>Concreto</v>
      </c>
      <c r="J2319" s="9" t="str">
        <f>+'Info ELECTRONORTE'!N2287</f>
        <v>PPC16</v>
      </c>
      <c r="K2319" s="9" t="str">
        <f>+IF(B2319="MOD INV_2018","Según corresponda",VLOOKUP(J2319,SICODI!$G$3:$K$2404,2,FALSE))</f>
        <v>POSTE DE CONCRETO ARMADO DE 12/300/150/330</v>
      </c>
      <c r="L2319" s="142">
        <f t="shared" si="89"/>
        <v>0.52</v>
      </c>
    </row>
    <row r="2320" spans="1:12" x14ac:dyDescent="0.25">
      <c r="A2320" s="53">
        <f>+'Info ELECTRONORTE'!A2288</f>
        <v>2284</v>
      </c>
      <c r="B2320" s="26" t="str">
        <f t="shared" si="90"/>
        <v>SICODI</v>
      </c>
      <c r="C2320" s="9" t="str">
        <f>+'Info ELECTRONORTE'!B2288</f>
        <v>CAJAMARCA</v>
      </c>
      <c r="D2320" s="9" t="str">
        <f>+'Info ELECTRONORTE'!C2288</f>
        <v>BAMBAMARCA - CHOTA</v>
      </c>
      <c r="E2320" s="9" t="str">
        <f>+'Info ELECTRONORTE'!D2288</f>
        <v>HUALGAYOC</v>
      </c>
      <c r="F2320" s="9" t="str">
        <f>+'Info ELECTRONORTE'!I2288</f>
        <v>Baja Tension</v>
      </c>
      <c r="G2320" s="9">
        <f>+'Info ELECTRONORTE'!K2288</f>
        <v>9</v>
      </c>
      <c r="H2320" s="9" t="str">
        <f>+'Info ELECTRONORTE'!L2288</f>
        <v>Postes</v>
      </c>
      <c r="I2320" s="9" t="str">
        <f>+'Info ELECTRONORTE'!M2288</f>
        <v>Concreto</v>
      </c>
      <c r="J2320" s="9" t="str">
        <f>+'Info ELECTRONORTE'!N2288</f>
        <v>PPC09</v>
      </c>
      <c r="K2320" s="9" t="str">
        <f>+IF(B2320="MOD INV_2018","Según corresponda",VLOOKUP(J2320,SICODI!$G$3:$K$2404,2,FALSE))</f>
        <v>POSTE DE CONCRETO ARMADO DE  9/300/120/255</v>
      </c>
      <c r="L2320" s="142">
        <f t="shared" si="89"/>
        <v>0.17</v>
      </c>
    </row>
    <row r="2321" spans="1:12" x14ac:dyDescent="0.25">
      <c r="A2321" s="53">
        <f>+'Info ELECTRONORTE'!A2289</f>
        <v>2285</v>
      </c>
      <c r="B2321" s="26" t="str">
        <f t="shared" si="90"/>
        <v>SICODI</v>
      </c>
      <c r="C2321" s="9" t="str">
        <f>+'Info ELECTRONORTE'!B2289</f>
        <v>CAJAMARCA</v>
      </c>
      <c r="D2321" s="9" t="str">
        <f>+'Info ELECTRONORTE'!C2289</f>
        <v>BAMBAMARCA - CHOTA</v>
      </c>
      <c r="E2321" s="9" t="str">
        <f>+'Info ELECTRONORTE'!D2289</f>
        <v>HUALGAYOC</v>
      </c>
      <c r="F2321" s="9" t="str">
        <f>+'Info ELECTRONORTE'!I2289</f>
        <v>Media Tension</v>
      </c>
      <c r="G2321" s="9">
        <f>+'Info ELECTRONORTE'!K2289</f>
        <v>12</v>
      </c>
      <c r="H2321" s="9" t="str">
        <f>+'Info ELECTRONORTE'!L2289</f>
        <v>Postes</v>
      </c>
      <c r="I2321" s="9" t="str">
        <f>+'Info ELECTRONORTE'!M2289</f>
        <v>Concreto</v>
      </c>
      <c r="J2321" s="9" t="str">
        <f>+'Info ELECTRONORTE'!N2289</f>
        <v>PPC16</v>
      </c>
      <c r="K2321" s="9" t="str">
        <f>+IF(B2321="MOD INV_2018","Según corresponda",VLOOKUP(J2321,SICODI!$G$3:$K$2404,2,FALSE))</f>
        <v>POSTE DE CONCRETO ARMADO DE 12/300/150/330</v>
      </c>
      <c r="L2321" s="142">
        <f t="shared" si="89"/>
        <v>0.52</v>
      </c>
    </row>
    <row r="2322" spans="1:12" x14ac:dyDescent="0.25">
      <c r="A2322" s="53">
        <f>+'Info ELECTRONORTE'!A2290</f>
        <v>2286</v>
      </c>
      <c r="B2322" s="26" t="str">
        <f t="shared" si="90"/>
        <v>SICODI</v>
      </c>
      <c r="C2322" s="9" t="str">
        <f>+'Info ELECTRONORTE'!B2290</f>
        <v>CAJAMARCA</v>
      </c>
      <c r="D2322" s="9" t="str">
        <f>+'Info ELECTRONORTE'!C2290</f>
        <v>BAMBAMARCA - CHOTA</v>
      </c>
      <c r="E2322" s="9" t="str">
        <f>+'Info ELECTRONORTE'!D2290</f>
        <v>HUALGAYOC</v>
      </c>
      <c r="F2322" s="9" t="str">
        <f>+'Info ELECTRONORTE'!I2290</f>
        <v>Media Tension</v>
      </c>
      <c r="G2322" s="9">
        <f>+'Info ELECTRONORTE'!K2290</f>
        <v>12</v>
      </c>
      <c r="H2322" s="9" t="str">
        <f>+'Info ELECTRONORTE'!L2290</f>
        <v>Postes</v>
      </c>
      <c r="I2322" s="9" t="str">
        <f>+'Info ELECTRONORTE'!M2290</f>
        <v>Concreto</v>
      </c>
      <c r="J2322" s="9" t="str">
        <f>+'Info ELECTRONORTE'!N2290</f>
        <v>PPC16</v>
      </c>
      <c r="K2322" s="9" t="str">
        <f>+IF(B2322="MOD INV_2018","Según corresponda",VLOOKUP(J2322,SICODI!$G$3:$K$2404,2,FALSE))</f>
        <v>POSTE DE CONCRETO ARMADO DE 12/300/150/330</v>
      </c>
      <c r="L2322" s="142">
        <f t="shared" si="89"/>
        <v>0.52</v>
      </c>
    </row>
    <row r="2323" spans="1:12" x14ac:dyDescent="0.25">
      <c r="A2323" s="53">
        <f>+'Info ELECTRONORTE'!A2291</f>
        <v>2287</v>
      </c>
      <c r="B2323" s="26" t="str">
        <f t="shared" si="90"/>
        <v>SICODI</v>
      </c>
      <c r="C2323" s="9" t="str">
        <f>+'Info ELECTRONORTE'!B2291</f>
        <v>CAJAMARCA</v>
      </c>
      <c r="D2323" s="9" t="str">
        <f>+'Info ELECTRONORTE'!C2291</f>
        <v>BAMBAMARCA - CHOTA</v>
      </c>
      <c r="E2323" s="9" t="str">
        <f>+'Info ELECTRONORTE'!D2291</f>
        <v>HUALGAYOC</v>
      </c>
      <c r="F2323" s="9" t="str">
        <f>+'Info ELECTRONORTE'!I2291</f>
        <v>Baja Tension</v>
      </c>
      <c r="G2323" s="9">
        <f>+'Info ELECTRONORTE'!K2291</f>
        <v>9</v>
      </c>
      <c r="H2323" s="9" t="str">
        <f>+'Info ELECTRONORTE'!L2291</f>
        <v>Postes</v>
      </c>
      <c r="I2323" s="9" t="str">
        <f>+'Info ELECTRONORTE'!M2291</f>
        <v>Concreto</v>
      </c>
      <c r="J2323" s="9" t="str">
        <f>+'Info ELECTRONORTE'!N2291</f>
        <v>PPC09</v>
      </c>
      <c r="K2323" s="9" t="str">
        <f>+IF(B2323="MOD INV_2018","Según corresponda",VLOOKUP(J2323,SICODI!$G$3:$K$2404,2,FALSE))</f>
        <v>POSTE DE CONCRETO ARMADO DE  9/300/120/255</v>
      </c>
      <c r="L2323" s="142">
        <f t="shared" si="89"/>
        <v>0.17</v>
      </c>
    </row>
    <row r="2324" spans="1:12" x14ac:dyDescent="0.25">
      <c r="A2324" s="53">
        <f>+'Info ELECTRONORTE'!A2292</f>
        <v>2288</v>
      </c>
      <c r="B2324" s="26" t="str">
        <f t="shared" si="90"/>
        <v>SICODI</v>
      </c>
      <c r="C2324" s="9" t="str">
        <f>+'Info ELECTRONORTE'!B2292</f>
        <v>CAJAMARCA</v>
      </c>
      <c r="D2324" s="9" t="str">
        <f>+'Info ELECTRONORTE'!C2292</f>
        <v>BAMBAMARCA - CHOTA</v>
      </c>
      <c r="E2324" s="9" t="str">
        <f>+'Info ELECTRONORTE'!D2292</f>
        <v>HUALGAYOC</v>
      </c>
      <c r="F2324" s="9" t="str">
        <f>+'Info ELECTRONORTE'!I2292</f>
        <v>Media Tension</v>
      </c>
      <c r="G2324" s="9">
        <f>+'Info ELECTRONORTE'!K2292</f>
        <v>12</v>
      </c>
      <c r="H2324" s="9" t="str">
        <f>+'Info ELECTRONORTE'!L2292</f>
        <v>Postes</v>
      </c>
      <c r="I2324" s="9" t="str">
        <f>+'Info ELECTRONORTE'!M2292</f>
        <v>Concreto</v>
      </c>
      <c r="J2324" s="9" t="str">
        <f>+'Info ELECTRONORTE'!N2292</f>
        <v>PPC16</v>
      </c>
      <c r="K2324" s="9" t="str">
        <f>+IF(B2324="MOD INV_2018","Según corresponda",VLOOKUP(J2324,SICODI!$G$3:$K$2404,2,FALSE))</f>
        <v>POSTE DE CONCRETO ARMADO DE 12/300/150/330</v>
      </c>
      <c r="L2324" s="142">
        <f t="shared" si="89"/>
        <v>0.52</v>
      </c>
    </row>
    <row r="2325" spans="1:12" x14ac:dyDescent="0.25">
      <c r="A2325" s="53">
        <f>+'Info ELECTRONORTE'!A2293</f>
        <v>2289</v>
      </c>
      <c r="B2325" s="26" t="str">
        <f t="shared" si="90"/>
        <v>SICODI</v>
      </c>
      <c r="C2325" s="9" t="str">
        <f>+'Info ELECTRONORTE'!B2293</f>
        <v>CAJAMARCA</v>
      </c>
      <c r="D2325" s="9" t="str">
        <f>+'Info ELECTRONORTE'!C2293</f>
        <v>BAMBAMARCA - CHOTA</v>
      </c>
      <c r="E2325" s="9" t="str">
        <f>+'Info ELECTRONORTE'!D2293</f>
        <v>HUALGAYOC</v>
      </c>
      <c r="F2325" s="9" t="str">
        <f>+'Info ELECTRONORTE'!I2293</f>
        <v>Media Tension</v>
      </c>
      <c r="G2325" s="9">
        <f>+'Info ELECTRONORTE'!K2293</f>
        <v>12</v>
      </c>
      <c r="H2325" s="9" t="str">
        <f>+'Info ELECTRONORTE'!L2293</f>
        <v>Postes</v>
      </c>
      <c r="I2325" s="9" t="str">
        <f>+'Info ELECTRONORTE'!M2293</f>
        <v>Concreto</v>
      </c>
      <c r="J2325" s="9" t="str">
        <f>+'Info ELECTRONORTE'!N2293</f>
        <v>PPC16</v>
      </c>
      <c r="K2325" s="9" t="str">
        <f>+IF(B2325="MOD INV_2018","Según corresponda",VLOOKUP(J2325,SICODI!$G$3:$K$2404,2,FALSE))</f>
        <v>POSTE DE CONCRETO ARMADO DE 12/300/150/330</v>
      </c>
      <c r="L2325" s="142">
        <f t="shared" si="89"/>
        <v>0.52</v>
      </c>
    </row>
    <row r="2326" spans="1:12" x14ac:dyDescent="0.25">
      <c r="A2326" s="53">
        <f>+'Info ELECTRONORTE'!A2294</f>
        <v>2290</v>
      </c>
      <c r="B2326" s="26" t="str">
        <f t="shared" si="90"/>
        <v>SICODI</v>
      </c>
      <c r="C2326" s="9" t="str">
        <f>+'Info ELECTRONORTE'!B2294</f>
        <v>CAJAMARCA</v>
      </c>
      <c r="D2326" s="9" t="str">
        <f>+'Info ELECTRONORTE'!C2294</f>
        <v>BAMBAMARCA - CHOTA</v>
      </c>
      <c r="E2326" s="9" t="str">
        <f>+'Info ELECTRONORTE'!D2294</f>
        <v>HUALGAYOC</v>
      </c>
      <c r="F2326" s="9" t="str">
        <f>+'Info ELECTRONORTE'!I2294</f>
        <v>Media Tension</v>
      </c>
      <c r="G2326" s="9">
        <f>+'Info ELECTRONORTE'!K2294</f>
        <v>12</v>
      </c>
      <c r="H2326" s="9" t="str">
        <f>+'Info ELECTRONORTE'!L2294</f>
        <v>Postes</v>
      </c>
      <c r="I2326" s="9" t="str">
        <f>+'Info ELECTRONORTE'!M2294</f>
        <v>Concreto</v>
      </c>
      <c r="J2326" s="9" t="str">
        <f>+'Info ELECTRONORTE'!N2294</f>
        <v>PPC16</v>
      </c>
      <c r="K2326" s="9" t="str">
        <f>+IF(B2326="MOD INV_2018","Según corresponda",VLOOKUP(J2326,SICODI!$G$3:$K$2404,2,FALSE))</f>
        <v>POSTE DE CONCRETO ARMADO DE 12/300/150/330</v>
      </c>
      <c r="L2326" s="142">
        <f t="shared" si="89"/>
        <v>0.52</v>
      </c>
    </row>
    <row r="2327" spans="1:12" x14ac:dyDescent="0.25">
      <c r="A2327" s="53">
        <f>+'Info ELECTRONORTE'!A2295</f>
        <v>2291</v>
      </c>
      <c r="B2327" s="26" t="str">
        <f t="shared" si="90"/>
        <v>SICODI</v>
      </c>
      <c r="C2327" s="9" t="str">
        <f>+'Info ELECTRONORTE'!B2295</f>
        <v>CAJAMARCA</v>
      </c>
      <c r="D2327" s="9" t="str">
        <f>+'Info ELECTRONORTE'!C2295</f>
        <v>BAMBAMARCA - CHOTA</v>
      </c>
      <c r="E2327" s="9" t="str">
        <f>+'Info ELECTRONORTE'!D2295</f>
        <v>HUALGAYOC</v>
      </c>
      <c r="F2327" s="9" t="str">
        <f>+'Info ELECTRONORTE'!I2295</f>
        <v>Media Tension</v>
      </c>
      <c r="G2327" s="9">
        <f>+'Info ELECTRONORTE'!K2295</f>
        <v>12</v>
      </c>
      <c r="H2327" s="9" t="str">
        <f>+'Info ELECTRONORTE'!L2295</f>
        <v>Postes</v>
      </c>
      <c r="I2327" s="9" t="str">
        <f>+'Info ELECTRONORTE'!M2295</f>
        <v>Concreto</v>
      </c>
      <c r="J2327" s="9" t="str">
        <f>+'Info ELECTRONORTE'!N2295</f>
        <v>PPC16</v>
      </c>
      <c r="K2327" s="9" t="str">
        <f>+IF(B2327="MOD INV_2018","Según corresponda",VLOOKUP(J2327,SICODI!$G$3:$K$2404,2,FALSE))</f>
        <v>POSTE DE CONCRETO ARMADO DE 12/300/150/330</v>
      </c>
      <c r="L2327" s="142">
        <f t="shared" si="89"/>
        <v>0.52</v>
      </c>
    </row>
    <row r="2328" spans="1:12" x14ac:dyDescent="0.25">
      <c r="A2328" s="53">
        <f>+'Info ELECTRONORTE'!A2296</f>
        <v>2292</v>
      </c>
      <c r="B2328" s="26" t="str">
        <f t="shared" si="90"/>
        <v>SICODI</v>
      </c>
      <c r="C2328" s="9" t="str">
        <f>+'Info ELECTRONORTE'!B2296</f>
        <v>CAJAMARCA</v>
      </c>
      <c r="D2328" s="9" t="str">
        <f>+'Info ELECTRONORTE'!C2296</f>
        <v>BAMBAMARCA - CHOTA</v>
      </c>
      <c r="E2328" s="9" t="str">
        <f>+'Info ELECTRONORTE'!D2296</f>
        <v>HUALGAYOC</v>
      </c>
      <c r="F2328" s="9" t="str">
        <f>+'Info ELECTRONORTE'!I2296</f>
        <v>Media Tension</v>
      </c>
      <c r="G2328" s="9">
        <f>+'Info ELECTRONORTE'!K2296</f>
        <v>12</v>
      </c>
      <c r="H2328" s="9" t="str">
        <f>+'Info ELECTRONORTE'!L2296</f>
        <v>Postes</v>
      </c>
      <c r="I2328" s="9" t="str">
        <f>+'Info ELECTRONORTE'!M2296</f>
        <v>Concreto</v>
      </c>
      <c r="J2328" s="9" t="str">
        <f>+'Info ELECTRONORTE'!N2296</f>
        <v>PPC16</v>
      </c>
      <c r="K2328" s="9" t="str">
        <f>+IF(B2328="MOD INV_2018","Según corresponda",VLOOKUP(J2328,SICODI!$G$3:$K$2404,2,FALSE))</f>
        <v>POSTE DE CONCRETO ARMADO DE 12/300/150/330</v>
      </c>
      <c r="L2328" s="142">
        <f t="shared" si="89"/>
        <v>0.52</v>
      </c>
    </row>
    <row r="2329" spans="1:12" x14ac:dyDescent="0.25">
      <c r="A2329" s="53">
        <f>+'Info ELECTRONORTE'!A2297</f>
        <v>2293</v>
      </c>
      <c r="B2329" s="26" t="str">
        <f t="shared" si="90"/>
        <v>SICODI</v>
      </c>
      <c r="C2329" s="9" t="str">
        <f>+'Info ELECTRONORTE'!B2297</f>
        <v>CAJAMARCA</v>
      </c>
      <c r="D2329" s="9" t="str">
        <f>+'Info ELECTRONORTE'!C2297</f>
        <v>BAMBAMARCA - CHOTA</v>
      </c>
      <c r="E2329" s="9" t="str">
        <f>+'Info ELECTRONORTE'!D2297</f>
        <v>HUALGAYOC</v>
      </c>
      <c r="F2329" s="9" t="str">
        <f>+'Info ELECTRONORTE'!I2297</f>
        <v>Media Tension</v>
      </c>
      <c r="G2329" s="9">
        <f>+'Info ELECTRONORTE'!K2297</f>
        <v>12</v>
      </c>
      <c r="H2329" s="9" t="str">
        <f>+'Info ELECTRONORTE'!L2297</f>
        <v>Postes</v>
      </c>
      <c r="I2329" s="9" t="str">
        <f>+'Info ELECTRONORTE'!M2297</f>
        <v>Concreto</v>
      </c>
      <c r="J2329" s="9" t="str">
        <f>+'Info ELECTRONORTE'!N2297</f>
        <v>PPC16</v>
      </c>
      <c r="K2329" s="9" t="str">
        <f>+IF(B2329="MOD INV_2018","Según corresponda",VLOOKUP(J2329,SICODI!$G$3:$K$2404,2,FALSE))</f>
        <v>POSTE DE CONCRETO ARMADO DE 12/300/150/330</v>
      </c>
      <c r="L2329" s="142">
        <f t="shared" si="89"/>
        <v>0.52</v>
      </c>
    </row>
    <row r="2330" spans="1:12" x14ac:dyDescent="0.25">
      <c r="A2330" s="53">
        <f>+'Info ELECTRONORTE'!A2298</f>
        <v>2294</v>
      </c>
      <c r="B2330" s="26" t="str">
        <f t="shared" si="90"/>
        <v>SICODI</v>
      </c>
      <c r="C2330" s="9" t="str">
        <f>+'Info ELECTRONORTE'!B2298</f>
        <v>CAJAMARCA</v>
      </c>
      <c r="D2330" s="9" t="str">
        <f>+'Info ELECTRONORTE'!C2298</f>
        <v>BAMBAMARCA - CHOTA</v>
      </c>
      <c r="E2330" s="9" t="str">
        <f>+'Info ELECTRONORTE'!D2298</f>
        <v>HUALGAYOC</v>
      </c>
      <c r="F2330" s="9" t="str">
        <f>+'Info ELECTRONORTE'!I2298</f>
        <v>Baja Tension</v>
      </c>
      <c r="G2330" s="9">
        <f>+'Info ELECTRONORTE'!K2298</f>
        <v>9</v>
      </c>
      <c r="H2330" s="9" t="str">
        <f>+'Info ELECTRONORTE'!L2298</f>
        <v>Postes</v>
      </c>
      <c r="I2330" s="9" t="str">
        <f>+'Info ELECTRONORTE'!M2298</f>
        <v>Concreto</v>
      </c>
      <c r="J2330" s="9" t="str">
        <f>+'Info ELECTRONORTE'!N2298</f>
        <v>PPC09</v>
      </c>
      <c r="K2330" s="9" t="str">
        <f>+IF(B2330="MOD INV_2018","Según corresponda",VLOOKUP(J2330,SICODI!$G$3:$K$2404,2,FALSE))</f>
        <v>POSTE DE CONCRETO ARMADO DE  9/300/120/255</v>
      </c>
      <c r="L2330" s="142">
        <f t="shared" si="89"/>
        <v>0.17</v>
      </c>
    </row>
    <row r="2331" spans="1:12" x14ac:dyDescent="0.25">
      <c r="A2331" s="53">
        <f>+'Info ELECTRONORTE'!A2299</f>
        <v>2295</v>
      </c>
      <c r="B2331" s="26" t="str">
        <f t="shared" si="90"/>
        <v>SICODI</v>
      </c>
      <c r="C2331" s="9" t="str">
        <f>+'Info ELECTRONORTE'!B2299</f>
        <v>CAJAMARCA</v>
      </c>
      <c r="D2331" s="9" t="str">
        <f>+'Info ELECTRONORTE'!C2299</f>
        <v>BAMBAMARCA - CHOTA</v>
      </c>
      <c r="E2331" s="9" t="str">
        <f>+'Info ELECTRONORTE'!D2299</f>
        <v>HUALGAYOC</v>
      </c>
      <c r="F2331" s="9" t="str">
        <f>+'Info ELECTRONORTE'!I2299</f>
        <v>Baja Tension</v>
      </c>
      <c r="G2331" s="9">
        <f>+'Info ELECTRONORTE'!K2299</f>
        <v>9</v>
      </c>
      <c r="H2331" s="9" t="str">
        <f>+'Info ELECTRONORTE'!L2299</f>
        <v>Postes</v>
      </c>
      <c r="I2331" s="9" t="str">
        <f>+'Info ELECTRONORTE'!M2299</f>
        <v>Concreto</v>
      </c>
      <c r="J2331" s="9" t="str">
        <f>+'Info ELECTRONORTE'!N2299</f>
        <v>PPC09</v>
      </c>
      <c r="K2331" s="9" t="str">
        <f>+IF(B2331="MOD INV_2018","Según corresponda",VLOOKUP(J2331,SICODI!$G$3:$K$2404,2,FALSE))</f>
        <v>POSTE DE CONCRETO ARMADO DE  9/300/120/255</v>
      </c>
      <c r="L2331" s="142">
        <f t="shared" si="89"/>
        <v>0.17</v>
      </c>
    </row>
    <row r="2332" spans="1:12" x14ac:dyDescent="0.25">
      <c r="A2332" s="53">
        <f>+'Info ELECTRONORTE'!A2300</f>
        <v>2296</v>
      </c>
      <c r="B2332" s="26" t="str">
        <f t="shared" si="90"/>
        <v>SICODI</v>
      </c>
      <c r="C2332" s="9" t="str">
        <f>+'Info ELECTRONORTE'!B2300</f>
        <v>CAJAMARCA</v>
      </c>
      <c r="D2332" s="9" t="str">
        <f>+'Info ELECTRONORTE'!C2300</f>
        <v>BAMBAMARCA - CHOTA</v>
      </c>
      <c r="E2332" s="9" t="str">
        <f>+'Info ELECTRONORTE'!D2300</f>
        <v>HUALGAYOC</v>
      </c>
      <c r="F2332" s="9" t="str">
        <f>+'Info ELECTRONORTE'!I2300</f>
        <v>Media Tension</v>
      </c>
      <c r="G2332" s="9">
        <f>+'Info ELECTRONORTE'!K2300</f>
        <v>12</v>
      </c>
      <c r="H2332" s="9" t="str">
        <f>+'Info ELECTRONORTE'!L2300</f>
        <v>Postes</v>
      </c>
      <c r="I2332" s="9" t="str">
        <f>+'Info ELECTRONORTE'!M2300</f>
        <v>Concreto</v>
      </c>
      <c r="J2332" s="9" t="str">
        <f>+'Info ELECTRONORTE'!N2300</f>
        <v>PPC16</v>
      </c>
      <c r="K2332" s="9" t="str">
        <f>+IF(B2332="MOD INV_2018","Según corresponda",VLOOKUP(J2332,SICODI!$G$3:$K$2404,2,FALSE))</f>
        <v>POSTE DE CONCRETO ARMADO DE 12/300/150/330</v>
      </c>
      <c r="L2332" s="142">
        <f t="shared" si="89"/>
        <v>0.52</v>
      </c>
    </row>
    <row r="2333" spans="1:12" x14ac:dyDescent="0.25">
      <c r="A2333" s="53">
        <f>+'Info ELECTRONORTE'!A2301</f>
        <v>2297</v>
      </c>
      <c r="B2333" s="26" t="str">
        <f t="shared" si="90"/>
        <v>SICODI</v>
      </c>
      <c r="C2333" s="9" t="str">
        <f>+'Info ELECTRONORTE'!B2301</f>
        <v>CAJAMARCA</v>
      </c>
      <c r="D2333" s="9" t="str">
        <f>+'Info ELECTRONORTE'!C2301</f>
        <v>BAMBAMARCA - CHOTA</v>
      </c>
      <c r="E2333" s="9" t="str">
        <f>+'Info ELECTRONORTE'!D2301</f>
        <v>HUALGAYOC</v>
      </c>
      <c r="F2333" s="9" t="str">
        <f>+'Info ELECTRONORTE'!I2301</f>
        <v>Media Tension</v>
      </c>
      <c r="G2333" s="9">
        <f>+'Info ELECTRONORTE'!K2301</f>
        <v>12</v>
      </c>
      <c r="H2333" s="9" t="str">
        <f>+'Info ELECTRONORTE'!L2301</f>
        <v>Postes</v>
      </c>
      <c r="I2333" s="9" t="str">
        <f>+'Info ELECTRONORTE'!M2301</f>
        <v>Concreto</v>
      </c>
      <c r="J2333" s="9" t="str">
        <f>+'Info ELECTRONORTE'!N2301</f>
        <v>PPC16</v>
      </c>
      <c r="K2333" s="9" t="str">
        <f>+IF(B2333="MOD INV_2018","Según corresponda",VLOOKUP(J2333,SICODI!$G$3:$K$2404,2,FALSE))</f>
        <v>POSTE DE CONCRETO ARMADO DE 12/300/150/330</v>
      </c>
      <c r="L2333" s="142">
        <f t="shared" si="89"/>
        <v>0.52</v>
      </c>
    </row>
    <row r="2334" spans="1:12" x14ac:dyDescent="0.25">
      <c r="A2334" s="53">
        <f>+'Info ELECTRONORTE'!A2302</f>
        <v>2298</v>
      </c>
      <c r="B2334" s="26" t="str">
        <f t="shared" si="90"/>
        <v>SICODI</v>
      </c>
      <c r="C2334" s="9" t="str">
        <f>+'Info ELECTRONORTE'!B2302</f>
        <v>CAJAMARCA</v>
      </c>
      <c r="D2334" s="9" t="str">
        <f>+'Info ELECTRONORTE'!C2302</f>
        <v>BAMBAMARCA - CHOTA</v>
      </c>
      <c r="E2334" s="9" t="str">
        <f>+'Info ELECTRONORTE'!D2302</f>
        <v>HUALGAYOC</v>
      </c>
      <c r="F2334" s="9" t="str">
        <f>+'Info ELECTRONORTE'!I2302</f>
        <v>Media Tension</v>
      </c>
      <c r="G2334" s="9">
        <f>+'Info ELECTRONORTE'!K2302</f>
        <v>12</v>
      </c>
      <c r="H2334" s="9" t="str">
        <f>+'Info ELECTRONORTE'!L2302</f>
        <v>Postes</v>
      </c>
      <c r="I2334" s="9" t="str">
        <f>+'Info ELECTRONORTE'!M2302</f>
        <v>Concreto</v>
      </c>
      <c r="J2334" s="9" t="str">
        <f>+'Info ELECTRONORTE'!N2302</f>
        <v>PPC16</v>
      </c>
      <c r="K2334" s="9" t="str">
        <f>+IF(B2334="MOD INV_2018","Según corresponda",VLOOKUP(J2334,SICODI!$G$3:$K$2404,2,FALSE))</f>
        <v>POSTE DE CONCRETO ARMADO DE 12/300/150/330</v>
      </c>
      <c r="L2334" s="142">
        <f t="shared" si="89"/>
        <v>0.52</v>
      </c>
    </row>
    <row r="2335" spans="1:12" x14ac:dyDescent="0.25">
      <c r="A2335" s="53">
        <f>+'Info ELECTRONORTE'!A2303</f>
        <v>2299</v>
      </c>
      <c r="B2335" s="26" t="str">
        <f t="shared" si="90"/>
        <v>SICODI</v>
      </c>
      <c r="C2335" s="9" t="str">
        <f>+'Info ELECTRONORTE'!B2303</f>
        <v>CAJAMARCA</v>
      </c>
      <c r="D2335" s="9" t="str">
        <f>+'Info ELECTRONORTE'!C2303</f>
        <v>BAMBAMARCA - CHOTA</v>
      </c>
      <c r="E2335" s="9" t="str">
        <f>+'Info ELECTRONORTE'!D2303</f>
        <v>HUALGAYOC</v>
      </c>
      <c r="F2335" s="9" t="str">
        <f>+'Info ELECTRONORTE'!I2303</f>
        <v>Baja Tension</v>
      </c>
      <c r="G2335" s="9">
        <f>+'Info ELECTRONORTE'!K2303</f>
        <v>9</v>
      </c>
      <c r="H2335" s="9" t="str">
        <f>+'Info ELECTRONORTE'!L2303</f>
        <v>Postes</v>
      </c>
      <c r="I2335" s="9" t="str">
        <f>+'Info ELECTRONORTE'!M2303</f>
        <v>Concreto</v>
      </c>
      <c r="J2335" s="9" t="str">
        <f>+'Info ELECTRONORTE'!N2303</f>
        <v>PPC09</v>
      </c>
      <c r="K2335" s="9" t="str">
        <f>+IF(B2335="MOD INV_2018","Según corresponda",VLOOKUP(J2335,SICODI!$G$3:$K$2404,2,FALSE))</f>
        <v>POSTE DE CONCRETO ARMADO DE  9/300/120/255</v>
      </c>
      <c r="L2335" s="142">
        <f t="shared" si="89"/>
        <v>0.17</v>
      </c>
    </row>
    <row r="2336" spans="1:12" x14ac:dyDescent="0.25">
      <c r="A2336" s="53">
        <f>+'Info ELECTRONORTE'!A2304</f>
        <v>2300</v>
      </c>
      <c r="B2336" s="26" t="str">
        <f t="shared" si="90"/>
        <v>SICODI</v>
      </c>
      <c r="C2336" s="9" t="str">
        <f>+'Info ELECTRONORTE'!B2304</f>
        <v>CAJAMARCA</v>
      </c>
      <c r="D2336" s="9" t="str">
        <f>+'Info ELECTRONORTE'!C2304</f>
        <v>BAMBAMARCA - CHOTA</v>
      </c>
      <c r="E2336" s="9" t="str">
        <f>+'Info ELECTRONORTE'!D2304</f>
        <v>HUALGAYOC</v>
      </c>
      <c r="F2336" s="9" t="str">
        <f>+'Info ELECTRONORTE'!I2304</f>
        <v>Baja Tension</v>
      </c>
      <c r="G2336" s="9">
        <f>+'Info ELECTRONORTE'!K2304</f>
        <v>9</v>
      </c>
      <c r="H2336" s="9" t="str">
        <f>+'Info ELECTRONORTE'!L2304</f>
        <v>Postes</v>
      </c>
      <c r="I2336" s="9" t="str">
        <f>+'Info ELECTRONORTE'!M2304</f>
        <v>Concreto</v>
      </c>
      <c r="J2336" s="9" t="str">
        <f>+'Info ELECTRONORTE'!N2304</f>
        <v>PPC09</v>
      </c>
      <c r="K2336" s="9" t="str">
        <f>+IF(B2336="MOD INV_2018","Según corresponda",VLOOKUP(J2336,SICODI!$G$3:$K$2404,2,FALSE))</f>
        <v>POSTE DE CONCRETO ARMADO DE  9/300/120/255</v>
      </c>
      <c r="L2336" s="142">
        <f t="shared" si="89"/>
        <v>0.17</v>
      </c>
    </row>
    <row r="2337" spans="1:12" x14ac:dyDescent="0.25">
      <c r="A2337" s="53">
        <f>+'Info ELECTRONORTE'!A2305</f>
        <v>2301</v>
      </c>
      <c r="B2337" s="26" t="str">
        <f t="shared" si="90"/>
        <v>SICODI</v>
      </c>
      <c r="C2337" s="9" t="str">
        <f>+'Info ELECTRONORTE'!B2305</f>
        <v>CAJAMARCA</v>
      </c>
      <c r="D2337" s="9" t="str">
        <f>+'Info ELECTRONORTE'!C2305</f>
        <v>BAMBAMARCA - CHOTA</v>
      </c>
      <c r="E2337" s="9" t="str">
        <f>+'Info ELECTRONORTE'!D2305</f>
        <v>HUALGAYOC</v>
      </c>
      <c r="F2337" s="9" t="str">
        <f>+'Info ELECTRONORTE'!I2305</f>
        <v>Baja Tension</v>
      </c>
      <c r="G2337" s="9">
        <f>+'Info ELECTRONORTE'!K2305</f>
        <v>9</v>
      </c>
      <c r="H2337" s="9" t="str">
        <f>+'Info ELECTRONORTE'!L2305</f>
        <v>Postes</v>
      </c>
      <c r="I2337" s="9" t="str">
        <f>+'Info ELECTRONORTE'!M2305</f>
        <v>Concreto</v>
      </c>
      <c r="J2337" s="9" t="str">
        <f>+'Info ELECTRONORTE'!N2305</f>
        <v>PPC09</v>
      </c>
      <c r="K2337" s="9" t="str">
        <f>+IF(B2337="MOD INV_2018","Según corresponda",VLOOKUP(J2337,SICODI!$G$3:$K$2404,2,FALSE))</f>
        <v>POSTE DE CONCRETO ARMADO DE  9/300/120/255</v>
      </c>
      <c r="L2337" s="142">
        <f t="shared" si="89"/>
        <v>0.17</v>
      </c>
    </row>
    <row r="2338" spans="1:12" x14ac:dyDescent="0.25">
      <c r="A2338" s="53">
        <f>+'Info ELECTRONORTE'!A2306</f>
        <v>2302</v>
      </c>
      <c r="B2338" s="26" t="str">
        <f t="shared" si="90"/>
        <v>SICODI</v>
      </c>
      <c r="C2338" s="9" t="str">
        <f>+'Info ELECTRONORTE'!B2306</f>
        <v>CAJAMARCA</v>
      </c>
      <c r="D2338" s="9" t="str">
        <f>+'Info ELECTRONORTE'!C2306</f>
        <v>BAMBAMARCA - CHOTA</v>
      </c>
      <c r="E2338" s="9" t="str">
        <f>+'Info ELECTRONORTE'!D2306</f>
        <v>HUALGAYOC</v>
      </c>
      <c r="F2338" s="9" t="str">
        <f>+'Info ELECTRONORTE'!I2306</f>
        <v>Baja Tension</v>
      </c>
      <c r="G2338" s="9">
        <f>+'Info ELECTRONORTE'!K2306</f>
        <v>9</v>
      </c>
      <c r="H2338" s="9" t="str">
        <f>+'Info ELECTRONORTE'!L2306</f>
        <v>Postes</v>
      </c>
      <c r="I2338" s="9" t="str">
        <f>+'Info ELECTRONORTE'!M2306</f>
        <v>Concreto</v>
      </c>
      <c r="J2338" s="9" t="str">
        <f>+'Info ELECTRONORTE'!N2306</f>
        <v>PPC09</v>
      </c>
      <c r="K2338" s="9" t="str">
        <f>+IF(B2338="MOD INV_2018","Según corresponda",VLOOKUP(J2338,SICODI!$G$3:$K$2404,2,FALSE))</f>
        <v>POSTE DE CONCRETO ARMADO DE  9/300/120/255</v>
      </c>
      <c r="L2338" s="142">
        <f t="shared" si="89"/>
        <v>0.17</v>
      </c>
    </row>
    <row r="2339" spans="1:12" x14ac:dyDescent="0.25">
      <c r="A2339" s="53">
        <f>+'Info ELECTRONORTE'!A2307</f>
        <v>2303</v>
      </c>
      <c r="B2339" s="26" t="str">
        <f t="shared" si="90"/>
        <v>SICODI</v>
      </c>
      <c r="C2339" s="9" t="str">
        <f>+'Info ELECTRONORTE'!B2307</f>
        <v>CAJAMARCA</v>
      </c>
      <c r="D2339" s="9" t="str">
        <f>+'Info ELECTRONORTE'!C2307</f>
        <v>BAMBAMARCA - CHOTA</v>
      </c>
      <c r="E2339" s="9" t="str">
        <f>+'Info ELECTRONORTE'!D2307</f>
        <v>HUALGAYOC</v>
      </c>
      <c r="F2339" s="9" t="str">
        <f>+'Info ELECTRONORTE'!I2307</f>
        <v>Baja Tension</v>
      </c>
      <c r="G2339" s="9">
        <f>+'Info ELECTRONORTE'!K2307</f>
        <v>9</v>
      </c>
      <c r="H2339" s="9" t="str">
        <f>+'Info ELECTRONORTE'!L2307</f>
        <v>Postes</v>
      </c>
      <c r="I2339" s="9" t="str">
        <f>+'Info ELECTRONORTE'!M2307</f>
        <v>Concreto</v>
      </c>
      <c r="J2339" s="9" t="str">
        <f>+'Info ELECTRONORTE'!N2307</f>
        <v>PPC09</v>
      </c>
      <c r="K2339" s="9" t="str">
        <f>+IF(B2339="MOD INV_2018","Según corresponda",VLOOKUP(J2339,SICODI!$G$3:$K$2404,2,FALSE))</f>
        <v>POSTE DE CONCRETO ARMADO DE  9/300/120/255</v>
      </c>
      <c r="L2339" s="142">
        <f t="shared" si="89"/>
        <v>0.17</v>
      </c>
    </row>
    <row r="2340" spans="1:12" x14ac:dyDescent="0.25">
      <c r="A2340" s="53">
        <f>+'Info ELECTRONORTE'!A2308</f>
        <v>2304</v>
      </c>
      <c r="B2340" s="26" t="str">
        <f t="shared" si="90"/>
        <v>SICODI</v>
      </c>
      <c r="C2340" s="9" t="str">
        <f>+'Info ELECTRONORTE'!B2308</f>
        <v>CAJAMARCA</v>
      </c>
      <c r="D2340" s="9" t="str">
        <f>+'Info ELECTRONORTE'!C2308</f>
        <v>BAMBAMARCA - CHOTA</v>
      </c>
      <c r="E2340" s="9" t="str">
        <f>+'Info ELECTRONORTE'!D2308</f>
        <v>HUALGAYOC</v>
      </c>
      <c r="F2340" s="9" t="str">
        <f>+'Info ELECTRONORTE'!I2308</f>
        <v>Baja Tension</v>
      </c>
      <c r="G2340" s="9">
        <f>+'Info ELECTRONORTE'!K2308</f>
        <v>9</v>
      </c>
      <c r="H2340" s="9" t="str">
        <f>+'Info ELECTRONORTE'!L2308</f>
        <v>Postes</v>
      </c>
      <c r="I2340" s="9" t="str">
        <f>+'Info ELECTRONORTE'!M2308</f>
        <v>Concreto</v>
      </c>
      <c r="J2340" s="9" t="str">
        <f>+'Info ELECTRONORTE'!N2308</f>
        <v>PPC09</v>
      </c>
      <c r="K2340" s="9" t="str">
        <f>+IF(B2340="MOD INV_2018","Según corresponda",VLOOKUP(J2340,SICODI!$G$3:$K$2404,2,FALSE))</f>
        <v>POSTE DE CONCRETO ARMADO DE  9/300/120/255</v>
      </c>
      <c r="L2340" s="142">
        <f t="shared" si="89"/>
        <v>0.17</v>
      </c>
    </row>
    <row r="2341" spans="1:12" x14ac:dyDescent="0.25">
      <c r="A2341" s="53">
        <f>+'Info ELECTRONORTE'!A2309</f>
        <v>2305</v>
      </c>
      <c r="B2341" s="26" t="str">
        <f t="shared" si="90"/>
        <v>SICODI</v>
      </c>
      <c r="C2341" s="9" t="str">
        <f>+'Info ELECTRONORTE'!B2309</f>
        <v>CAJAMARCA</v>
      </c>
      <c r="D2341" s="9" t="str">
        <f>+'Info ELECTRONORTE'!C2309</f>
        <v>BAMBAMARCA - CHOTA</v>
      </c>
      <c r="E2341" s="9" t="str">
        <f>+'Info ELECTRONORTE'!D2309</f>
        <v>HUALGAYOC</v>
      </c>
      <c r="F2341" s="9" t="str">
        <f>+'Info ELECTRONORTE'!I2309</f>
        <v>Baja Tension</v>
      </c>
      <c r="G2341" s="9">
        <f>+'Info ELECTRONORTE'!K2309</f>
        <v>9</v>
      </c>
      <c r="H2341" s="9" t="str">
        <f>+'Info ELECTRONORTE'!L2309</f>
        <v>Postes</v>
      </c>
      <c r="I2341" s="9" t="str">
        <f>+'Info ELECTRONORTE'!M2309</f>
        <v>Concreto</v>
      </c>
      <c r="J2341" s="9" t="str">
        <f>+'Info ELECTRONORTE'!N2309</f>
        <v>PPC09</v>
      </c>
      <c r="K2341" s="9" t="str">
        <f>+IF(B2341="MOD INV_2018","Según corresponda",VLOOKUP(J2341,SICODI!$G$3:$K$2404,2,FALSE))</f>
        <v>POSTE DE CONCRETO ARMADO DE  9/300/120/255</v>
      </c>
      <c r="L2341" s="142">
        <f t="shared" ref="L2341:L2404" si="91">+IF(K2341="Según corresponda","Según corresponda",VLOOKUP(K2341,$O$37:$P$49,2,FALSE))</f>
        <v>0.17</v>
      </c>
    </row>
    <row r="2342" spans="1:12" x14ac:dyDescent="0.25">
      <c r="A2342" s="53">
        <f>+'Info ELECTRONORTE'!A2310</f>
        <v>2306</v>
      </c>
      <c r="B2342" s="26" t="str">
        <f t="shared" ref="B2342:B2405" si="92">+IF(ISERROR(INDEX($B$8:$B$31,MATCH(J2342,$J$8:$J$31,0)))=TRUE,"MOD INV_2018",INDEX($B$8:$B$31,MATCH(J2342,$J$8:$J$31,0)))</f>
        <v>SICODI</v>
      </c>
      <c r="C2342" s="9" t="str">
        <f>+'Info ELECTRONORTE'!B2310</f>
        <v>CAJAMARCA</v>
      </c>
      <c r="D2342" s="9" t="str">
        <f>+'Info ELECTRONORTE'!C2310</f>
        <v>BAMBAMARCA - CHOTA</v>
      </c>
      <c r="E2342" s="9" t="str">
        <f>+'Info ELECTRONORTE'!D2310</f>
        <v>HUALGAYOC</v>
      </c>
      <c r="F2342" s="9" t="str">
        <f>+'Info ELECTRONORTE'!I2310</f>
        <v>Baja Tension</v>
      </c>
      <c r="G2342" s="9">
        <f>+'Info ELECTRONORTE'!K2310</f>
        <v>9</v>
      </c>
      <c r="H2342" s="9" t="str">
        <f>+'Info ELECTRONORTE'!L2310</f>
        <v>Postes</v>
      </c>
      <c r="I2342" s="9" t="str">
        <f>+'Info ELECTRONORTE'!M2310</f>
        <v>Concreto</v>
      </c>
      <c r="J2342" s="9" t="str">
        <f>+'Info ELECTRONORTE'!N2310</f>
        <v>PPC09</v>
      </c>
      <c r="K2342" s="9" t="str">
        <f>+IF(B2342="MOD INV_2018","Según corresponda",VLOOKUP(J2342,SICODI!$G$3:$K$2404,2,FALSE))</f>
        <v>POSTE DE CONCRETO ARMADO DE  9/300/120/255</v>
      </c>
      <c r="L2342" s="142">
        <f t="shared" si="91"/>
        <v>0.17</v>
      </c>
    </row>
    <row r="2343" spans="1:12" x14ac:dyDescent="0.25">
      <c r="A2343" s="53">
        <f>+'Info ELECTRONORTE'!A2311</f>
        <v>2307</v>
      </c>
      <c r="B2343" s="26" t="str">
        <f t="shared" si="92"/>
        <v>SICODI</v>
      </c>
      <c r="C2343" s="9" t="str">
        <f>+'Info ELECTRONORTE'!B2311</f>
        <v>CAJAMARCA</v>
      </c>
      <c r="D2343" s="9" t="str">
        <f>+'Info ELECTRONORTE'!C2311</f>
        <v>BAMBAMARCA - CHOTA</v>
      </c>
      <c r="E2343" s="9" t="str">
        <f>+'Info ELECTRONORTE'!D2311</f>
        <v>HUALGAYOC</v>
      </c>
      <c r="F2343" s="9" t="str">
        <f>+'Info ELECTRONORTE'!I2311</f>
        <v>Baja Tension</v>
      </c>
      <c r="G2343" s="9">
        <f>+'Info ELECTRONORTE'!K2311</f>
        <v>9</v>
      </c>
      <c r="H2343" s="9" t="str">
        <f>+'Info ELECTRONORTE'!L2311</f>
        <v>Postes</v>
      </c>
      <c r="I2343" s="9" t="str">
        <f>+'Info ELECTRONORTE'!M2311</f>
        <v>Concreto</v>
      </c>
      <c r="J2343" s="9" t="str">
        <f>+'Info ELECTRONORTE'!N2311</f>
        <v>PPC09</v>
      </c>
      <c r="K2343" s="9" t="str">
        <f>+IF(B2343="MOD INV_2018","Según corresponda",VLOOKUP(J2343,SICODI!$G$3:$K$2404,2,FALSE))</f>
        <v>POSTE DE CONCRETO ARMADO DE  9/300/120/255</v>
      </c>
      <c r="L2343" s="142">
        <f t="shared" si="91"/>
        <v>0.17</v>
      </c>
    </row>
    <row r="2344" spans="1:12" x14ac:dyDescent="0.25">
      <c r="A2344" s="53">
        <f>+'Info ELECTRONORTE'!A2312</f>
        <v>2308</v>
      </c>
      <c r="B2344" s="26" t="str">
        <f t="shared" si="92"/>
        <v>SICODI</v>
      </c>
      <c r="C2344" s="9" t="str">
        <f>+'Info ELECTRONORTE'!B2312</f>
        <v>CAJAMARCA</v>
      </c>
      <c r="D2344" s="9" t="str">
        <f>+'Info ELECTRONORTE'!C2312</f>
        <v>BAMBAMARCA - CHOTA</v>
      </c>
      <c r="E2344" s="9" t="str">
        <f>+'Info ELECTRONORTE'!D2312</f>
        <v>HUALGAYOC</v>
      </c>
      <c r="F2344" s="9" t="str">
        <f>+'Info ELECTRONORTE'!I2312</f>
        <v>Baja Tension</v>
      </c>
      <c r="G2344" s="9">
        <f>+'Info ELECTRONORTE'!K2312</f>
        <v>9</v>
      </c>
      <c r="H2344" s="9" t="str">
        <f>+'Info ELECTRONORTE'!L2312</f>
        <v>Postes</v>
      </c>
      <c r="I2344" s="9" t="str">
        <f>+'Info ELECTRONORTE'!M2312</f>
        <v>Concreto</v>
      </c>
      <c r="J2344" s="9" t="str">
        <f>+'Info ELECTRONORTE'!N2312</f>
        <v>PPC09</v>
      </c>
      <c r="K2344" s="9" t="str">
        <f>+IF(B2344="MOD INV_2018","Según corresponda",VLOOKUP(J2344,SICODI!$G$3:$K$2404,2,FALSE))</f>
        <v>POSTE DE CONCRETO ARMADO DE  9/300/120/255</v>
      </c>
      <c r="L2344" s="142">
        <f t="shared" si="91"/>
        <v>0.17</v>
      </c>
    </row>
    <row r="2345" spans="1:12" x14ac:dyDescent="0.25">
      <c r="A2345" s="53">
        <f>+'Info ELECTRONORTE'!A2313</f>
        <v>2309</v>
      </c>
      <c r="B2345" s="26" t="str">
        <f t="shared" si="92"/>
        <v>SICODI</v>
      </c>
      <c r="C2345" s="9" t="str">
        <f>+'Info ELECTRONORTE'!B2313</f>
        <v>CAJAMARCA</v>
      </c>
      <c r="D2345" s="9" t="str">
        <f>+'Info ELECTRONORTE'!C2313</f>
        <v>BAMBAMARCA - CHOTA</v>
      </c>
      <c r="E2345" s="9" t="str">
        <f>+'Info ELECTRONORTE'!D2313</f>
        <v>HUALGAYOC</v>
      </c>
      <c r="F2345" s="9" t="str">
        <f>+'Info ELECTRONORTE'!I2313</f>
        <v>Baja Tension</v>
      </c>
      <c r="G2345" s="9">
        <f>+'Info ELECTRONORTE'!K2313</f>
        <v>9</v>
      </c>
      <c r="H2345" s="9" t="str">
        <f>+'Info ELECTRONORTE'!L2313</f>
        <v>Postes</v>
      </c>
      <c r="I2345" s="9" t="str">
        <f>+'Info ELECTRONORTE'!M2313</f>
        <v>Concreto</v>
      </c>
      <c r="J2345" s="9" t="str">
        <f>+'Info ELECTRONORTE'!N2313</f>
        <v>PPC09</v>
      </c>
      <c r="K2345" s="9" t="str">
        <f>+IF(B2345="MOD INV_2018","Según corresponda",VLOOKUP(J2345,SICODI!$G$3:$K$2404,2,FALSE))</f>
        <v>POSTE DE CONCRETO ARMADO DE  9/300/120/255</v>
      </c>
      <c r="L2345" s="142">
        <f t="shared" si="91"/>
        <v>0.17</v>
      </c>
    </row>
    <row r="2346" spans="1:12" x14ac:dyDescent="0.25">
      <c r="A2346" s="53">
        <f>+'Info ELECTRONORTE'!A2314</f>
        <v>2310</v>
      </c>
      <c r="B2346" s="26" t="str">
        <f t="shared" si="92"/>
        <v>SICODI</v>
      </c>
      <c r="C2346" s="9" t="str">
        <f>+'Info ELECTRONORTE'!B2314</f>
        <v>CAJAMARCA</v>
      </c>
      <c r="D2346" s="9" t="str">
        <f>+'Info ELECTRONORTE'!C2314</f>
        <v>BAMBAMARCA - CHOTA</v>
      </c>
      <c r="E2346" s="9" t="str">
        <f>+'Info ELECTRONORTE'!D2314</f>
        <v>HUALGAYOC</v>
      </c>
      <c r="F2346" s="9" t="str">
        <f>+'Info ELECTRONORTE'!I2314</f>
        <v>Media Tension</v>
      </c>
      <c r="G2346" s="9">
        <f>+'Info ELECTRONORTE'!K2314</f>
        <v>12</v>
      </c>
      <c r="H2346" s="9" t="str">
        <f>+'Info ELECTRONORTE'!L2314</f>
        <v>Postes</v>
      </c>
      <c r="I2346" s="9" t="str">
        <f>+'Info ELECTRONORTE'!M2314</f>
        <v>Concreto</v>
      </c>
      <c r="J2346" s="9" t="str">
        <f>+'Info ELECTRONORTE'!N2314</f>
        <v>PPC16</v>
      </c>
      <c r="K2346" s="9" t="str">
        <f>+IF(B2346="MOD INV_2018","Según corresponda",VLOOKUP(J2346,SICODI!$G$3:$K$2404,2,FALSE))</f>
        <v>POSTE DE CONCRETO ARMADO DE 12/300/150/330</v>
      </c>
      <c r="L2346" s="142">
        <f t="shared" si="91"/>
        <v>0.52</v>
      </c>
    </row>
    <row r="2347" spans="1:12" x14ac:dyDescent="0.25">
      <c r="A2347" s="53">
        <f>+'Info ELECTRONORTE'!A2315</f>
        <v>2311</v>
      </c>
      <c r="B2347" s="26" t="str">
        <f t="shared" si="92"/>
        <v>SICODI</v>
      </c>
      <c r="C2347" s="9" t="str">
        <f>+'Info ELECTRONORTE'!B2315</f>
        <v>CAJAMARCA</v>
      </c>
      <c r="D2347" s="9" t="str">
        <f>+'Info ELECTRONORTE'!C2315</f>
        <v>BAMBAMARCA - CHOTA</v>
      </c>
      <c r="E2347" s="9" t="str">
        <f>+'Info ELECTRONORTE'!D2315</f>
        <v>HUALGAYOC</v>
      </c>
      <c r="F2347" s="9" t="str">
        <f>+'Info ELECTRONORTE'!I2315</f>
        <v>Baja Tension</v>
      </c>
      <c r="G2347" s="9">
        <f>+'Info ELECTRONORTE'!K2315</f>
        <v>9</v>
      </c>
      <c r="H2347" s="9" t="str">
        <f>+'Info ELECTRONORTE'!L2315</f>
        <v>Postes</v>
      </c>
      <c r="I2347" s="9" t="str">
        <f>+'Info ELECTRONORTE'!M2315</f>
        <v>Concreto</v>
      </c>
      <c r="J2347" s="9" t="str">
        <f>+'Info ELECTRONORTE'!N2315</f>
        <v>PPC09</v>
      </c>
      <c r="K2347" s="9" t="str">
        <f>+IF(B2347="MOD INV_2018","Según corresponda",VLOOKUP(J2347,SICODI!$G$3:$K$2404,2,FALSE))</f>
        <v>POSTE DE CONCRETO ARMADO DE  9/300/120/255</v>
      </c>
      <c r="L2347" s="142">
        <f t="shared" si="91"/>
        <v>0.17</v>
      </c>
    </row>
    <row r="2348" spans="1:12" x14ac:dyDescent="0.25">
      <c r="A2348" s="53">
        <f>+'Info ELECTRONORTE'!A2316</f>
        <v>2312</v>
      </c>
      <c r="B2348" s="26" t="str">
        <f t="shared" si="92"/>
        <v>SICODI</v>
      </c>
      <c r="C2348" s="9" t="str">
        <f>+'Info ELECTRONORTE'!B2316</f>
        <v>CAJAMARCA</v>
      </c>
      <c r="D2348" s="9" t="str">
        <f>+'Info ELECTRONORTE'!C2316</f>
        <v>BAMBAMARCA - CHOTA</v>
      </c>
      <c r="E2348" s="9" t="str">
        <f>+'Info ELECTRONORTE'!D2316</f>
        <v>HUALGAYOC</v>
      </c>
      <c r="F2348" s="9" t="str">
        <f>+'Info ELECTRONORTE'!I2316</f>
        <v>Media Tension</v>
      </c>
      <c r="G2348" s="9">
        <f>+'Info ELECTRONORTE'!K2316</f>
        <v>12</v>
      </c>
      <c r="H2348" s="9" t="str">
        <f>+'Info ELECTRONORTE'!L2316</f>
        <v>Postes</v>
      </c>
      <c r="I2348" s="9" t="str">
        <f>+'Info ELECTRONORTE'!M2316</f>
        <v>Madera</v>
      </c>
      <c r="J2348" s="9" t="str">
        <f>+'Info ELECTRONORTE'!N2316</f>
        <v>PPM20</v>
      </c>
      <c r="K2348" s="9" t="str">
        <f>+IF(B2348="MOD INV_2018","Según corresponda",VLOOKUP(J2348,SICODI!$G$3:$K$2404,2,FALSE))</f>
        <v>POSTE DE MADERA TRATADA DE 12 mts. CL.5</v>
      </c>
      <c r="L2348" s="142">
        <f t="shared" si="91"/>
        <v>0.46</v>
      </c>
    </row>
    <row r="2349" spans="1:12" x14ac:dyDescent="0.25">
      <c r="A2349" s="53">
        <f>+'Info ELECTRONORTE'!A2317</f>
        <v>2313</v>
      </c>
      <c r="B2349" s="26" t="str">
        <f t="shared" si="92"/>
        <v>SICODI</v>
      </c>
      <c r="C2349" s="9" t="str">
        <f>+'Info ELECTRONORTE'!B2317</f>
        <v>CAJAMARCA</v>
      </c>
      <c r="D2349" s="9" t="str">
        <f>+'Info ELECTRONORTE'!C2317</f>
        <v>BAMBAMARCA - CHOTA</v>
      </c>
      <c r="E2349" s="9" t="str">
        <f>+'Info ELECTRONORTE'!D2317</f>
        <v>HUALGAYOC</v>
      </c>
      <c r="F2349" s="9" t="str">
        <f>+'Info ELECTRONORTE'!I2317</f>
        <v>Media Tension</v>
      </c>
      <c r="G2349" s="9">
        <f>+'Info ELECTRONORTE'!K2317</f>
        <v>12</v>
      </c>
      <c r="H2349" s="9" t="str">
        <f>+'Info ELECTRONORTE'!L2317</f>
        <v>Postes</v>
      </c>
      <c r="I2349" s="9" t="str">
        <f>+'Info ELECTRONORTE'!M2317</f>
        <v>Madera</v>
      </c>
      <c r="J2349" s="9" t="str">
        <f>+'Info ELECTRONORTE'!N2317</f>
        <v>PPM20</v>
      </c>
      <c r="K2349" s="9" t="str">
        <f>+IF(B2349="MOD INV_2018","Según corresponda",VLOOKUP(J2349,SICODI!$G$3:$K$2404,2,FALSE))</f>
        <v>POSTE DE MADERA TRATADA DE 12 mts. CL.5</v>
      </c>
      <c r="L2349" s="142">
        <f t="shared" si="91"/>
        <v>0.46</v>
      </c>
    </row>
    <row r="2350" spans="1:12" x14ac:dyDescent="0.25">
      <c r="A2350" s="53">
        <f>+'Info ELECTRONORTE'!A2318</f>
        <v>2314</v>
      </c>
      <c r="B2350" s="26" t="str">
        <f t="shared" si="92"/>
        <v>SICODI</v>
      </c>
      <c r="C2350" s="9" t="str">
        <f>+'Info ELECTRONORTE'!B2318</f>
        <v>CAJAMARCA</v>
      </c>
      <c r="D2350" s="9" t="str">
        <f>+'Info ELECTRONORTE'!C2318</f>
        <v>BAMBAMARCA - CHOTA</v>
      </c>
      <c r="E2350" s="9" t="str">
        <f>+'Info ELECTRONORTE'!D2318</f>
        <v>HUALGAYOC</v>
      </c>
      <c r="F2350" s="9" t="str">
        <f>+'Info ELECTRONORTE'!I2318</f>
        <v>Media Tension</v>
      </c>
      <c r="G2350" s="9">
        <f>+'Info ELECTRONORTE'!K2318</f>
        <v>12</v>
      </c>
      <c r="H2350" s="9" t="str">
        <f>+'Info ELECTRONORTE'!L2318</f>
        <v>Postes</v>
      </c>
      <c r="I2350" s="9" t="str">
        <f>+'Info ELECTRONORTE'!M2318</f>
        <v>Madera</v>
      </c>
      <c r="J2350" s="9" t="str">
        <f>+'Info ELECTRONORTE'!N2318</f>
        <v>PPM20</v>
      </c>
      <c r="K2350" s="9" t="str">
        <f>+IF(B2350="MOD INV_2018","Según corresponda",VLOOKUP(J2350,SICODI!$G$3:$K$2404,2,FALSE))</f>
        <v>POSTE DE MADERA TRATADA DE 12 mts. CL.5</v>
      </c>
      <c r="L2350" s="142">
        <f t="shared" si="91"/>
        <v>0.46</v>
      </c>
    </row>
    <row r="2351" spans="1:12" x14ac:dyDescent="0.25">
      <c r="A2351" s="53">
        <f>+'Info ELECTRONORTE'!A2319</f>
        <v>2315</v>
      </c>
      <c r="B2351" s="26" t="str">
        <f t="shared" si="92"/>
        <v>SICODI</v>
      </c>
      <c r="C2351" s="9" t="str">
        <f>+'Info ELECTRONORTE'!B2319</f>
        <v>CAJAMARCA</v>
      </c>
      <c r="D2351" s="9" t="str">
        <f>+'Info ELECTRONORTE'!C2319</f>
        <v>BAMBAMARCA - CHOTA</v>
      </c>
      <c r="E2351" s="9" t="str">
        <f>+'Info ELECTRONORTE'!D2319</f>
        <v>HUALGAYOC</v>
      </c>
      <c r="F2351" s="9" t="str">
        <f>+'Info ELECTRONORTE'!I2319</f>
        <v>Media Tension</v>
      </c>
      <c r="G2351" s="9">
        <f>+'Info ELECTRONORTE'!K2319</f>
        <v>12</v>
      </c>
      <c r="H2351" s="9" t="str">
        <f>+'Info ELECTRONORTE'!L2319</f>
        <v>Postes</v>
      </c>
      <c r="I2351" s="9" t="str">
        <f>+'Info ELECTRONORTE'!M2319</f>
        <v>Madera</v>
      </c>
      <c r="J2351" s="9" t="str">
        <f>+'Info ELECTRONORTE'!N2319</f>
        <v>PPM20</v>
      </c>
      <c r="K2351" s="9" t="str">
        <f>+IF(B2351="MOD INV_2018","Según corresponda",VLOOKUP(J2351,SICODI!$G$3:$K$2404,2,FALSE))</f>
        <v>POSTE DE MADERA TRATADA DE 12 mts. CL.5</v>
      </c>
      <c r="L2351" s="142">
        <f t="shared" si="91"/>
        <v>0.46</v>
      </c>
    </row>
    <row r="2352" spans="1:12" x14ac:dyDescent="0.25">
      <c r="A2352" s="53">
        <f>+'Info ELECTRONORTE'!A2320</f>
        <v>2316</v>
      </c>
      <c r="B2352" s="26" t="str">
        <f t="shared" si="92"/>
        <v>SICODI</v>
      </c>
      <c r="C2352" s="9" t="str">
        <f>+'Info ELECTRONORTE'!B2320</f>
        <v>CAJAMARCA</v>
      </c>
      <c r="D2352" s="9" t="str">
        <f>+'Info ELECTRONORTE'!C2320</f>
        <v>BAMBAMARCA - CHOTA</v>
      </c>
      <c r="E2352" s="9" t="str">
        <f>+'Info ELECTRONORTE'!D2320</f>
        <v>HUALGAYOC</v>
      </c>
      <c r="F2352" s="9" t="str">
        <f>+'Info ELECTRONORTE'!I2320</f>
        <v>Media Tension</v>
      </c>
      <c r="G2352" s="9">
        <f>+'Info ELECTRONORTE'!K2320</f>
        <v>12</v>
      </c>
      <c r="H2352" s="9" t="str">
        <f>+'Info ELECTRONORTE'!L2320</f>
        <v>Postes</v>
      </c>
      <c r="I2352" s="9" t="str">
        <f>+'Info ELECTRONORTE'!M2320</f>
        <v>Madera</v>
      </c>
      <c r="J2352" s="9" t="str">
        <f>+'Info ELECTRONORTE'!N2320</f>
        <v>PPM20</v>
      </c>
      <c r="K2352" s="9" t="str">
        <f>+IF(B2352="MOD INV_2018","Según corresponda",VLOOKUP(J2352,SICODI!$G$3:$K$2404,2,FALSE))</f>
        <v>POSTE DE MADERA TRATADA DE 12 mts. CL.5</v>
      </c>
      <c r="L2352" s="142">
        <f t="shared" si="91"/>
        <v>0.46</v>
      </c>
    </row>
    <row r="2353" spans="1:12" x14ac:dyDescent="0.25">
      <c r="A2353" s="53">
        <f>+'Info ELECTRONORTE'!A2321</f>
        <v>2317</v>
      </c>
      <c r="B2353" s="26" t="str">
        <f t="shared" si="92"/>
        <v>SICODI</v>
      </c>
      <c r="C2353" s="9" t="str">
        <f>+'Info ELECTRONORTE'!B2321</f>
        <v>CAJAMARCA</v>
      </c>
      <c r="D2353" s="9" t="str">
        <f>+'Info ELECTRONORTE'!C2321</f>
        <v>BAMBAMARCA - CHOTA</v>
      </c>
      <c r="E2353" s="9" t="str">
        <f>+'Info ELECTRONORTE'!D2321</f>
        <v>HUALGAYOC</v>
      </c>
      <c r="F2353" s="9" t="str">
        <f>+'Info ELECTRONORTE'!I2321</f>
        <v>Media Tension</v>
      </c>
      <c r="G2353" s="9">
        <f>+'Info ELECTRONORTE'!K2321</f>
        <v>12</v>
      </c>
      <c r="H2353" s="9" t="str">
        <f>+'Info ELECTRONORTE'!L2321</f>
        <v>Postes</v>
      </c>
      <c r="I2353" s="9" t="str">
        <f>+'Info ELECTRONORTE'!M2321</f>
        <v>Madera</v>
      </c>
      <c r="J2353" s="9" t="str">
        <f>+'Info ELECTRONORTE'!N2321</f>
        <v>PPM20</v>
      </c>
      <c r="K2353" s="9" t="str">
        <f>+IF(B2353="MOD INV_2018","Según corresponda",VLOOKUP(J2353,SICODI!$G$3:$K$2404,2,FALSE))</f>
        <v>POSTE DE MADERA TRATADA DE 12 mts. CL.5</v>
      </c>
      <c r="L2353" s="142">
        <f t="shared" si="91"/>
        <v>0.46</v>
      </c>
    </row>
    <row r="2354" spans="1:12" x14ac:dyDescent="0.25">
      <c r="A2354" s="53">
        <f>+'Info ELECTRONORTE'!A2322</f>
        <v>2318</v>
      </c>
      <c r="B2354" s="26" t="str">
        <f t="shared" si="92"/>
        <v>SICODI</v>
      </c>
      <c r="C2354" s="9" t="str">
        <f>+'Info ELECTRONORTE'!B2322</f>
        <v>CAJAMARCA</v>
      </c>
      <c r="D2354" s="9" t="str">
        <f>+'Info ELECTRONORTE'!C2322</f>
        <v>BAMBAMARCA - CHOTA</v>
      </c>
      <c r="E2354" s="9" t="str">
        <f>+'Info ELECTRONORTE'!D2322</f>
        <v>HUALGAYOC</v>
      </c>
      <c r="F2354" s="9" t="str">
        <f>+'Info ELECTRONORTE'!I2322</f>
        <v>Media Tension</v>
      </c>
      <c r="G2354" s="9">
        <f>+'Info ELECTRONORTE'!K2322</f>
        <v>12</v>
      </c>
      <c r="H2354" s="9" t="str">
        <f>+'Info ELECTRONORTE'!L2322</f>
        <v>Postes</v>
      </c>
      <c r="I2354" s="9" t="str">
        <f>+'Info ELECTRONORTE'!M2322</f>
        <v>Madera</v>
      </c>
      <c r="J2354" s="9" t="str">
        <f>+'Info ELECTRONORTE'!N2322</f>
        <v>PPM20</v>
      </c>
      <c r="K2354" s="9" t="str">
        <f>+IF(B2354="MOD INV_2018","Según corresponda",VLOOKUP(J2354,SICODI!$G$3:$K$2404,2,FALSE))</f>
        <v>POSTE DE MADERA TRATADA DE 12 mts. CL.5</v>
      </c>
      <c r="L2354" s="142">
        <f t="shared" si="91"/>
        <v>0.46</v>
      </c>
    </row>
    <row r="2355" spans="1:12" x14ac:dyDescent="0.25">
      <c r="A2355" s="53">
        <f>+'Info ELECTRONORTE'!A2323</f>
        <v>2319</v>
      </c>
      <c r="B2355" s="26" t="str">
        <f t="shared" si="92"/>
        <v>SICODI</v>
      </c>
      <c r="C2355" s="9" t="str">
        <f>+'Info ELECTRONORTE'!B2323</f>
        <v>CAJAMARCA</v>
      </c>
      <c r="D2355" s="9" t="str">
        <f>+'Info ELECTRONORTE'!C2323</f>
        <v>BAMBAMARCA - CHOTA</v>
      </c>
      <c r="E2355" s="9" t="str">
        <f>+'Info ELECTRONORTE'!D2323</f>
        <v>HUALGAYOC</v>
      </c>
      <c r="F2355" s="9" t="str">
        <f>+'Info ELECTRONORTE'!I2323</f>
        <v>Media Tension</v>
      </c>
      <c r="G2355" s="9">
        <f>+'Info ELECTRONORTE'!K2323</f>
        <v>12</v>
      </c>
      <c r="H2355" s="9" t="str">
        <f>+'Info ELECTRONORTE'!L2323</f>
        <v>Postes</v>
      </c>
      <c r="I2355" s="9" t="str">
        <f>+'Info ELECTRONORTE'!M2323</f>
        <v>Madera</v>
      </c>
      <c r="J2355" s="9" t="str">
        <f>+'Info ELECTRONORTE'!N2323</f>
        <v>PPM20</v>
      </c>
      <c r="K2355" s="9" t="str">
        <f>+IF(B2355="MOD INV_2018","Según corresponda",VLOOKUP(J2355,SICODI!$G$3:$K$2404,2,FALSE))</f>
        <v>POSTE DE MADERA TRATADA DE 12 mts. CL.5</v>
      </c>
      <c r="L2355" s="142">
        <f t="shared" si="91"/>
        <v>0.46</v>
      </c>
    </row>
    <row r="2356" spans="1:12" x14ac:dyDescent="0.25">
      <c r="A2356" s="53">
        <f>+'Info ELECTRONORTE'!A2324</f>
        <v>2320</v>
      </c>
      <c r="B2356" s="26" t="str">
        <f t="shared" si="92"/>
        <v>SICODI</v>
      </c>
      <c r="C2356" s="9" t="str">
        <f>+'Info ELECTRONORTE'!B2324</f>
        <v>CAJAMARCA</v>
      </c>
      <c r="D2356" s="9" t="str">
        <f>+'Info ELECTRONORTE'!C2324</f>
        <v>BAMBAMARCA - CHOTA</v>
      </c>
      <c r="E2356" s="9" t="str">
        <f>+'Info ELECTRONORTE'!D2324</f>
        <v>HUALGAYOC</v>
      </c>
      <c r="F2356" s="9" t="str">
        <f>+'Info ELECTRONORTE'!I2324</f>
        <v>Media Tension</v>
      </c>
      <c r="G2356" s="9">
        <f>+'Info ELECTRONORTE'!K2324</f>
        <v>12</v>
      </c>
      <c r="H2356" s="9" t="str">
        <f>+'Info ELECTRONORTE'!L2324</f>
        <v>Postes</v>
      </c>
      <c r="I2356" s="9" t="str">
        <f>+'Info ELECTRONORTE'!M2324</f>
        <v>Madera</v>
      </c>
      <c r="J2356" s="9" t="str">
        <f>+'Info ELECTRONORTE'!N2324</f>
        <v>PPM20</v>
      </c>
      <c r="K2356" s="9" t="str">
        <f>+IF(B2356="MOD INV_2018","Según corresponda",VLOOKUP(J2356,SICODI!$G$3:$K$2404,2,FALSE))</f>
        <v>POSTE DE MADERA TRATADA DE 12 mts. CL.5</v>
      </c>
      <c r="L2356" s="142">
        <f t="shared" si="91"/>
        <v>0.46</v>
      </c>
    </row>
    <row r="2357" spans="1:12" x14ac:dyDescent="0.25">
      <c r="A2357" s="53">
        <f>+'Info ELECTRONORTE'!A2325</f>
        <v>2321</v>
      </c>
      <c r="B2357" s="26" t="str">
        <f t="shared" si="92"/>
        <v>SICODI</v>
      </c>
      <c r="C2357" s="9" t="str">
        <f>+'Info ELECTRONORTE'!B2325</f>
        <v>CAJAMARCA</v>
      </c>
      <c r="D2357" s="9" t="str">
        <f>+'Info ELECTRONORTE'!C2325</f>
        <v>BAMBAMARCA - CHOTA</v>
      </c>
      <c r="E2357" s="9" t="str">
        <f>+'Info ELECTRONORTE'!D2325</f>
        <v>HUALGAYOC</v>
      </c>
      <c r="F2357" s="9" t="str">
        <f>+'Info ELECTRONORTE'!I2325</f>
        <v>Media Tension</v>
      </c>
      <c r="G2357" s="9">
        <f>+'Info ELECTRONORTE'!K2325</f>
        <v>12</v>
      </c>
      <c r="H2357" s="9" t="str">
        <f>+'Info ELECTRONORTE'!L2325</f>
        <v>Postes</v>
      </c>
      <c r="I2357" s="9" t="str">
        <f>+'Info ELECTRONORTE'!M2325</f>
        <v>Madera</v>
      </c>
      <c r="J2357" s="9" t="str">
        <f>+'Info ELECTRONORTE'!N2325</f>
        <v>PPM20</v>
      </c>
      <c r="K2357" s="9" t="str">
        <f>+IF(B2357="MOD INV_2018","Según corresponda",VLOOKUP(J2357,SICODI!$G$3:$K$2404,2,FALSE))</f>
        <v>POSTE DE MADERA TRATADA DE 12 mts. CL.5</v>
      </c>
      <c r="L2357" s="142">
        <f t="shared" si="91"/>
        <v>0.46</v>
      </c>
    </row>
    <row r="2358" spans="1:12" x14ac:dyDescent="0.25">
      <c r="A2358" s="53">
        <f>+'Info ELECTRONORTE'!A2326</f>
        <v>2322</v>
      </c>
      <c r="B2358" s="26" t="str">
        <f t="shared" si="92"/>
        <v>SICODI</v>
      </c>
      <c r="C2358" s="9" t="str">
        <f>+'Info ELECTRONORTE'!B2326</f>
        <v>CAJAMARCA</v>
      </c>
      <c r="D2358" s="9" t="str">
        <f>+'Info ELECTRONORTE'!C2326</f>
        <v>BAMBAMARCA - CHOTA</v>
      </c>
      <c r="E2358" s="9" t="str">
        <f>+'Info ELECTRONORTE'!D2326</f>
        <v>HUALGAYOC</v>
      </c>
      <c r="F2358" s="9" t="str">
        <f>+'Info ELECTRONORTE'!I2326</f>
        <v>Media Tension</v>
      </c>
      <c r="G2358" s="9">
        <f>+'Info ELECTRONORTE'!K2326</f>
        <v>12</v>
      </c>
      <c r="H2358" s="9" t="str">
        <f>+'Info ELECTRONORTE'!L2326</f>
        <v>Postes</v>
      </c>
      <c r="I2358" s="9" t="str">
        <f>+'Info ELECTRONORTE'!M2326</f>
        <v>Madera</v>
      </c>
      <c r="J2358" s="9" t="str">
        <f>+'Info ELECTRONORTE'!N2326</f>
        <v>PPM20</v>
      </c>
      <c r="K2358" s="9" t="str">
        <f>+IF(B2358="MOD INV_2018","Según corresponda",VLOOKUP(J2358,SICODI!$G$3:$K$2404,2,FALSE))</f>
        <v>POSTE DE MADERA TRATADA DE 12 mts. CL.5</v>
      </c>
      <c r="L2358" s="142">
        <f t="shared" si="91"/>
        <v>0.46</v>
      </c>
    </row>
    <row r="2359" spans="1:12" x14ac:dyDescent="0.25">
      <c r="A2359" s="53">
        <f>+'Info ELECTRONORTE'!A2327</f>
        <v>2323</v>
      </c>
      <c r="B2359" s="26" t="str">
        <f t="shared" si="92"/>
        <v>SICODI</v>
      </c>
      <c r="C2359" s="9" t="str">
        <f>+'Info ELECTRONORTE'!B2327</f>
        <v>CAJAMARCA</v>
      </c>
      <c r="D2359" s="9" t="str">
        <f>+'Info ELECTRONORTE'!C2327</f>
        <v>BAMBAMARCA - CHOTA</v>
      </c>
      <c r="E2359" s="9" t="str">
        <f>+'Info ELECTRONORTE'!D2327</f>
        <v>HUALGAYOC</v>
      </c>
      <c r="F2359" s="9" t="str">
        <f>+'Info ELECTRONORTE'!I2327</f>
        <v>Media Tension</v>
      </c>
      <c r="G2359" s="9">
        <f>+'Info ELECTRONORTE'!K2327</f>
        <v>12</v>
      </c>
      <c r="H2359" s="9" t="str">
        <f>+'Info ELECTRONORTE'!L2327</f>
        <v>Postes</v>
      </c>
      <c r="I2359" s="9" t="str">
        <f>+'Info ELECTRONORTE'!M2327</f>
        <v>Concreto</v>
      </c>
      <c r="J2359" s="9" t="str">
        <f>+'Info ELECTRONORTE'!N2327</f>
        <v>PPC16</v>
      </c>
      <c r="K2359" s="9" t="str">
        <f>+IF(B2359="MOD INV_2018","Según corresponda",VLOOKUP(J2359,SICODI!$G$3:$K$2404,2,FALSE))</f>
        <v>POSTE DE CONCRETO ARMADO DE 12/300/150/330</v>
      </c>
      <c r="L2359" s="142">
        <f t="shared" si="91"/>
        <v>0.52</v>
      </c>
    </row>
    <row r="2360" spans="1:12" x14ac:dyDescent="0.25">
      <c r="A2360" s="53">
        <f>+'Info ELECTRONORTE'!A2328</f>
        <v>2324</v>
      </c>
      <c r="B2360" s="26" t="str">
        <f t="shared" si="92"/>
        <v>SICODI</v>
      </c>
      <c r="C2360" s="9" t="str">
        <f>+'Info ELECTRONORTE'!B2328</f>
        <v>CAJAMARCA</v>
      </c>
      <c r="D2360" s="9" t="str">
        <f>+'Info ELECTRONORTE'!C2328</f>
        <v>BAMBAMARCA - CHOTA</v>
      </c>
      <c r="E2360" s="9" t="str">
        <f>+'Info ELECTRONORTE'!D2328</f>
        <v>HUALGAYOC</v>
      </c>
      <c r="F2360" s="9" t="str">
        <f>+'Info ELECTRONORTE'!I2328</f>
        <v>Media Tension</v>
      </c>
      <c r="G2360" s="9">
        <f>+'Info ELECTRONORTE'!K2328</f>
        <v>12</v>
      </c>
      <c r="H2360" s="9" t="str">
        <f>+'Info ELECTRONORTE'!L2328</f>
        <v>Postes</v>
      </c>
      <c r="I2360" s="9" t="str">
        <f>+'Info ELECTRONORTE'!M2328</f>
        <v>Concreto</v>
      </c>
      <c r="J2360" s="9" t="str">
        <f>+'Info ELECTRONORTE'!N2328</f>
        <v>PPC16</v>
      </c>
      <c r="K2360" s="9" t="str">
        <f>+IF(B2360="MOD INV_2018","Según corresponda",VLOOKUP(J2360,SICODI!$G$3:$K$2404,2,FALSE))</f>
        <v>POSTE DE CONCRETO ARMADO DE 12/300/150/330</v>
      </c>
      <c r="L2360" s="142">
        <f t="shared" si="91"/>
        <v>0.52</v>
      </c>
    </row>
    <row r="2361" spans="1:12" x14ac:dyDescent="0.25">
      <c r="A2361" s="53">
        <f>+'Info ELECTRONORTE'!A2329</f>
        <v>2325</v>
      </c>
      <c r="B2361" s="26" t="str">
        <f t="shared" si="92"/>
        <v>SICODI</v>
      </c>
      <c r="C2361" s="9" t="str">
        <f>+'Info ELECTRONORTE'!B2329</f>
        <v>CAJAMARCA</v>
      </c>
      <c r="D2361" s="9" t="str">
        <f>+'Info ELECTRONORTE'!C2329</f>
        <v>BAMBAMARCA - CHOTA</v>
      </c>
      <c r="E2361" s="9" t="str">
        <f>+'Info ELECTRONORTE'!D2329</f>
        <v>HUALGAYOC</v>
      </c>
      <c r="F2361" s="9" t="str">
        <f>+'Info ELECTRONORTE'!I2329</f>
        <v>Media Tension</v>
      </c>
      <c r="G2361" s="9">
        <f>+'Info ELECTRONORTE'!K2329</f>
        <v>12</v>
      </c>
      <c r="H2361" s="9" t="str">
        <f>+'Info ELECTRONORTE'!L2329</f>
        <v>Postes</v>
      </c>
      <c r="I2361" s="9" t="str">
        <f>+'Info ELECTRONORTE'!M2329</f>
        <v>Madera</v>
      </c>
      <c r="J2361" s="9" t="str">
        <f>+'Info ELECTRONORTE'!N2329</f>
        <v>PPM20</v>
      </c>
      <c r="K2361" s="9" t="str">
        <f>+IF(B2361="MOD INV_2018","Según corresponda",VLOOKUP(J2361,SICODI!$G$3:$K$2404,2,FALSE))</f>
        <v>POSTE DE MADERA TRATADA DE 12 mts. CL.5</v>
      </c>
      <c r="L2361" s="142">
        <f t="shared" si="91"/>
        <v>0.46</v>
      </c>
    </row>
    <row r="2362" spans="1:12" x14ac:dyDescent="0.25">
      <c r="A2362" s="53">
        <f>+'Info ELECTRONORTE'!A2330</f>
        <v>2326</v>
      </c>
      <c r="B2362" s="26" t="str">
        <f t="shared" si="92"/>
        <v>SICODI</v>
      </c>
      <c r="C2362" s="9" t="str">
        <f>+'Info ELECTRONORTE'!B2330</f>
        <v>CAJAMARCA</v>
      </c>
      <c r="D2362" s="9" t="str">
        <f>+'Info ELECTRONORTE'!C2330</f>
        <v>BAMBAMARCA - CHOTA</v>
      </c>
      <c r="E2362" s="9" t="str">
        <f>+'Info ELECTRONORTE'!D2330</f>
        <v>HUALGAYOC</v>
      </c>
      <c r="F2362" s="9" t="str">
        <f>+'Info ELECTRONORTE'!I2330</f>
        <v>Media Tension</v>
      </c>
      <c r="G2362" s="9">
        <f>+'Info ELECTRONORTE'!K2330</f>
        <v>12</v>
      </c>
      <c r="H2362" s="9" t="str">
        <f>+'Info ELECTRONORTE'!L2330</f>
        <v>Postes</v>
      </c>
      <c r="I2362" s="9" t="str">
        <f>+'Info ELECTRONORTE'!M2330</f>
        <v>Madera</v>
      </c>
      <c r="J2362" s="9" t="str">
        <f>+'Info ELECTRONORTE'!N2330</f>
        <v>PPM20</v>
      </c>
      <c r="K2362" s="9" t="str">
        <f>+IF(B2362="MOD INV_2018","Según corresponda",VLOOKUP(J2362,SICODI!$G$3:$K$2404,2,FALSE))</f>
        <v>POSTE DE MADERA TRATADA DE 12 mts. CL.5</v>
      </c>
      <c r="L2362" s="142">
        <f t="shared" si="91"/>
        <v>0.46</v>
      </c>
    </row>
    <row r="2363" spans="1:12" x14ac:dyDescent="0.25">
      <c r="A2363" s="53">
        <f>+'Info ELECTRONORTE'!A2331</f>
        <v>2327</v>
      </c>
      <c r="B2363" s="26" t="str">
        <f t="shared" si="92"/>
        <v>SICODI</v>
      </c>
      <c r="C2363" s="9" t="str">
        <f>+'Info ELECTRONORTE'!B2331</f>
        <v>CAJAMARCA</v>
      </c>
      <c r="D2363" s="9" t="str">
        <f>+'Info ELECTRONORTE'!C2331</f>
        <v>BAMBAMARCA - CHOTA</v>
      </c>
      <c r="E2363" s="9" t="str">
        <f>+'Info ELECTRONORTE'!D2331</f>
        <v>HUALGAYOC</v>
      </c>
      <c r="F2363" s="9" t="str">
        <f>+'Info ELECTRONORTE'!I2331</f>
        <v>Media Tension</v>
      </c>
      <c r="G2363" s="9">
        <f>+'Info ELECTRONORTE'!K2331</f>
        <v>12</v>
      </c>
      <c r="H2363" s="9" t="str">
        <f>+'Info ELECTRONORTE'!L2331</f>
        <v>Postes</v>
      </c>
      <c r="I2363" s="9" t="str">
        <f>+'Info ELECTRONORTE'!M2331</f>
        <v>Madera</v>
      </c>
      <c r="J2363" s="9" t="str">
        <f>+'Info ELECTRONORTE'!N2331</f>
        <v>PPM20</v>
      </c>
      <c r="K2363" s="9" t="str">
        <f>+IF(B2363="MOD INV_2018","Según corresponda",VLOOKUP(J2363,SICODI!$G$3:$K$2404,2,FALSE))</f>
        <v>POSTE DE MADERA TRATADA DE 12 mts. CL.5</v>
      </c>
      <c r="L2363" s="142">
        <f t="shared" si="91"/>
        <v>0.46</v>
      </c>
    </row>
    <row r="2364" spans="1:12" x14ac:dyDescent="0.25">
      <c r="A2364" s="53">
        <f>+'Info ELECTRONORTE'!A2332</f>
        <v>2328</v>
      </c>
      <c r="B2364" s="26" t="str">
        <f t="shared" si="92"/>
        <v>SICODI</v>
      </c>
      <c r="C2364" s="9" t="str">
        <f>+'Info ELECTRONORTE'!B2332</f>
        <v>CAJAMARCA</v>
      </c>
      <c r="D2364" s="9" t="str">
        <f>+'Info ELECTRONORTE'!C2332</f>
        <v>BAMBAMARCA - CHOTA</v>
      </c>
      <c r="E2364" s="9" t="str">
        <f>+'Info ELECTRONORTE'!D2332</f>
        <v>HUALGAYOC</v>
      </c>
      <c r="F2364" s="9" t="str">
        <f>+'Info ELECTRONORTE'!I2332</f>
        <v>Media Tension</v>
      </c>
      <c r="G2364" s="9">
        <f>+'Info ELECTRONORTE'!K2332</f>
        <v>12</v>
      </c>
      <c r="H2364" s="9" t="str">
        <f>+'Info ELECTRONORTE'!L2332</f>
        <v>Postes</v>
      </c>
      <c r="I2364" s="9" t="str">
        <f>+'Info ELECTRONORTE'!M2332</f>
        <v>Madera</v>
      </c>
      <c r="J2364" s="9" t="str">
        <f>+'Info ELECTRONORTE'!N2332</f>
        <v>PPM20</v>
      </c>
      <c r="K2364" s="9" t="str">
        <f>+IF(B2364="MOD INV_2018","Según corresponda",VLOOKUP(J2364,SICODI!$G$3:$K$2404,2,FALSE))</f>
        <v>POSTE DE MADERA TRATADA DE 12 mts. CL.5</v>
      </c>
      <c r="L2364" s="142">
        <f t="shared" si="91"/>
        <v>0.46</v>
      </c>
    </row>
    <row r="2365" spans="1:12" x14ac:dyDescent="0.25">
      <c r="A2365" s="53">
        <f>+'Info ELECTRONORTE'!A2333</f>
        <v>2329</v>
      </c>
      <c r="B2365" s="26" t="str">
        <f t="shared" si="92"/>
        <v>SICODI</v>
      </c>
      <c r="C2365" s="9" t="str">
        <f>+'Info ELECTRONORTE'!B2333</f>
        <v>CAJAMARCA</v>
      </c>
      <c r="D2365" s="9" t="str">
        <f>+'Info ELECTRONORTE'!C2333</f>
        <v>BAMBAMARCA - CHOTA</v>
      </c>
      <c r="E2365" s="9" t="str">
        <f>+'Info ELECTRONORTE'!D2333</f>
        <v>HUALGAYOC</v>
      </c>
      <c r="F2365" s="9" t="str">
        <f>+'Info ELECTRONORTE'!I2333</f>
        <v>Media Tension</v>
      </c>
      <c r="G2365" s="9">
        <f>+'Info ELECTRONORTE'!K2333</f>
        <v>12</v>
      </c>
      <c r="H2365" s="9" t="str">
        <f>+'Info ELECTRONORTE'!L2333</f>
        <v>Postes</v>
      </c>
      <c r="I2365" s="9" t="str">
        <f>+'Info ELECTRONORTE'!M2333</f>
        <v>Madera</v>
      </c>
      <c r="J2365" s="9" t="str">
        <f>+'Info ELECTRONORTE'!N2333</f>
        <v>PPM20</v>
      </c>
      <c r="K2365" s="9" t="str">
        <f>+IF(B2365="MOD INV_2018","Según corresponda",VLOOKUP(J2365,SICODI!$G$3:$K$2404,2,FALSE))</f>
        <v>POSTE DE MADERA TRATADA DE 12 mts. CL.5</v>
      </c>
      <c r="L2365" s="142">
        <f t="shared" si="91"/>
        <v>0.46</v>
      </c>
    </row>
    <row r="2366" spans="1:12" x14ac:dyDescent="0.25">
      <c r="A2366" s="53">
        <f>+'Info ELECTRONORTE'!A2334</f>
        <v>2330</v>
      </c>
      <c r="B2366" s="26" t="str">
        <f t="shared" si="92"/>
        <v>SICODI</v>
      </c>
      <c r="C2366" s="9" t="str">
        <f>+'Info ELECTRONORTE'!B2334</f>
        <v>CAJAMARCA</v>
      </c>
      <c r="D2366" s="9" t="str">
        <f>+'Info ELECTRONORTE'!C2334</f>
        <v>BAMBAMARCA - CHOTA</v>
      </c>
      <c r="E2366" s="9" t="str">
        <f>+'Info ELECTRONORTE'!D2334</f>
        <v>HUALGAYOC</v>
      </c>
      <c r="F2366" s="9" t="str">
        <f>+'Info ELECTRONORTE'!I2334</f>
        <v>Media Tension</v>
      </c>
      <c r="G2366" s="9">
        <f>+'Info ELECTRONORTE'!K2334</f>
        <v>12</v>
      </c>
      <c r="H2366" s="9" t="str">
        <f>+'Info ELECTRONORTE'!L2334</f>
        <v>Postes</v>
      </c>
      <c r="I2366" s="9" t="str">
        <f>+'Info ELECTRONORTE'!M2334</f>
        <v>Madera</v>
      </c>
      <c r="J2366" s="9" t="str">
        <f>+'Info ELECTRONORTE'!N2334</f>
        <v>PPM20</v>
      </c>
      <c r="K2366" s="9" t="str">
        <f>+IF(B2366="MOD INV_2018","Según corresponda",VLOOKUP(J2366,SICODI!$G$3:$K$2404,2,FALSE))</f>
        <v>POSTE DE MADERA TRATADA DE 12 mts. CL.5</v>
      </c>
      <c r="L2366" s="142">
        <f t="shared" si="91"/>
        <v>0.46</v>
      </c>
    </row>
    <row r="2367" spans="1:12" x14ac:dyDescent="0.25">
      <c r="A2367" s="53">
        <f>+'Info ELECTRONORTE'!A2335</f>
        <v>2331</v>
      </c>
      <c r="B2367" s="26" t="str">
        <f t="shared" si="92"/>
        <v>SICODI</v>
      </c>
      <c r="C2367" s="9" t="str">
        <f>+'Info ELECTRONORTE'!B2335</f>
        <v>CAJAMARCA</v>
      </c>
      <c r="D2367" s="9" t="str">
        <f>+'Info ELECTRONORTE'!C2335</f>
        <v>BAMBAMARCA - CHOTA</v>
      </c>
      <c r="E2367" s="9" t="str">
        <f>+'Info ELECTRONORTE'!D2335</f>
        <v>HUALGAYOC</v>
      </c>
      <c r="F2367" s="9" t="str">
        <f>+'Info ELECTRONORTE'!I2335</f>
        <v>Media Tension</v>
      </c>
      <c r="G2367" s="9">
        <f>+'Info ELECTRONORTE'!K2335</f>
        <v>12</v>
      </c>
      <c r="H2367" s="9" t="str">
        <f>+'Info ELECTRONORTE'!L2335</f>
        <v>Postes</v>
      </c>
      <c r="I2367" s="9" t="str">
        <f>+'Info ELECTRONORTE'!M2335</f>
        <v>Madera</v>
      </c>
      <c r="J2367" s="9" t="str">
        <f>+'Info ELECTRONORTE'!N2335</f>
        <v>PPM20</v>
      </c>
      <c r="K2367" s="9" t="str">
        <f>+IF(B2367="MOD INV_2018","Según corresponda",VLOOKUP(J2367,SICODI!$G$3:$K$2404,2,FALSE))</f>
        <v>POSTE DE MADERA TRATADA DE 12 mts. CL.5</v>
      </c>
      <c r="L2367" s="142">
        <f t="shared" si="91"/>
        <v>0.46</v>
      </c>
    </row>
    <row r="2368" spans="1:12" x14ac:dyDescent="0.25">
      <c r="A2368" s="53">
        <f>+'Info ELECTRONORTE'!A2336</f>
        <v>2332</v>
      </c>
      <c r="B2368" s="26" t="str">
        <f t="shared" si="92"/>
        <v>SICODI</v>
      </c>
      <c r="C2368" s="9" t="str">
        <f>+'Info ELECTRONORTE'!B2336</f>
        <v>CAJAMARCA</v>
      </c>
      <c r="D2368" s="9" t="str">
        <f>+'Info ELECTRONORTE'!C2336</f>
        <v>BAMBAMARCA - CHOTA</v>
      </c>
      <c r="E2368" s="9" t="str">
        <f>+'Info ELECTRONORTE'!D2336</f>
        <v>HUALGAYOC</v>
      </c>
      <c r="F2368" s="9" t="str">
        <f>+'Info ELECTRONORTE'!I2336</f>
        <v>Media Tension</v>
      </c>
      <c r="G2368" s="9">
        <f>+'Info ELECTRONORTE'!K2336</f>
        <v>12</v>
      </c>
      <c r="H2368" s="9" t="str">
        <f>+'Info ELECTRONORTE'!L2336</f>
        <v>Postes</v>
      </c>
      <c r="I2368" s="9" t="str">
        <f>+'Info ELECTRONORTE'!M2336</f>
        <v>Madera</v>
      </c>
      <c r="J2368" s="9" t="str">
        <f>+'Info ELECTRONORTE'!N2336</f>
        <v>PPM20</v>
      </c>
      <c r="K2368" s="9" t="str">
        <f>+IF(B2368="MOD INV_2018","Según corresponda",VLOOKUP(J2368,SICODI!$G$3:$K$2404,2,FALSE))</f>
        <v>POSTE DE MADERA TRATADA DE 12 mts. CL.5</v>
      </c>
      <c r="L2368" s="142">
        <f t="shared" si="91"/>
        <v>0.46</v>
      </c>
    </row>
    <row r="2369" spans="1:12" x14ac:dyDescent="0.25">
      <c r="A2369" s="53">
        <f>+'Info ELECTRONORTE'!A2337</f>
        <v>2333</v>
      </c>
      <c r="B2369" s="26" t="str">
        <f t="shared" si="92"/>
        <v>SICODI</v>
      </c>
      <c r="C2369" s="9" t="str">
        <f>+'Info ELECTRONORTE'!B2337</f>
        <v>CAJAMARCA</v>
      </c>
      <c r="D2369" s="9" t="str">
        <f>+'Info ELECTRONORTE'!C2337</f>
        <v>BAMBAMARCA - CHOTA</v>
      </c>
      <c r="E2369" s="9" t="str">
        <f>+'Info ELECTRONORTE'!D2337</f>
        <v>HUALGAYOC</v>
      </c>
      <c r="F2369" s="9" t="str">
        <f>+'Info ELECTRONORTE'!I2337</f>
        <v>Media Tension</v>
      </c>
      <c r="G2369" s="9">
        <f>+'Info ELECTRONORTE'!K2337</f>
        <v>12</v>
      </c>
      <c r="H2369" s="9" t="str">
        <f>+'Info ELECTRONORTE'!L2337</f>
        <v>Postes</v>
      </c>
      <c r="I2369" s="9" t="str">
        <f>+'Info ELECTRONORTE'!M2337</f>
        <v>Madera</v>
      </c>
      <c r="J2369" s="9" t="str">
        <f>+'Info ELECTRONORTE'!N2337</f>
        <v>PPM20</v>
      </c>
      <c r="K2369" s="9" t="str">
        <f>+IF(B2369="MOD INV_2018","Según corresponda",VLOOKUP(J2369,SICODI!$G$3:$K$2404,2,FALSE))</f>
        <v>POSTE DE MADERA TRATADA DE 12 mts. CL.5</v>
      </c>
      <c r="L2369" s="142">
        <f t="shared" si="91"/>
        <v>0.46</v>
      </c>
    </row>
    <row r="2370" spans="1:12" x14ac:dyDescent="0.25">
      <c r="A2370" s="53">
        <f>+'Info ELECTRONORTE'!A2338</f>
        <v>2334</v>
      </c>
      <c r="B2370" s="26" t="str">
        <f t="shared" si="92"/>
        <v>SICODI</v>
      </c>
      <c r="C2370" s="9" t="str">
        <f>+'Info ELECTRONORTE'!B2338</f>
        <v>CAJAMARCA</v>
      </c>
      <c r="D2370" s="9" t="str">
        <f>+'Info ELECTRONORTE'!C2338</f>
        <v>BAMBAMARCA - CHOTA</v>
      </c>
      <c r="E2370" s="9" t="str">
        <f>+'Info ELECTRONORTE'!D2338</f>
        <v>HUALGAYOC</v>
      </c>
      <c r="F2370" s="9" t="str">
        <f>+'Info ELECTRONORTE'!I2338</f>
        <v>Media Tension</v>
      </c>
      <c r="G2370" s="9">
        <f>+'Info ELECTRONORTE'!K2338</f>
        <v>12</v>
      </c>
      <c r="H2370" s="9" t="str">
        <f>+'Info ELECTRONORTE'!L2338</f>
        <v>Postes</v>
      </c>
      <c r="I2370" s="9" t="str">
        <f>+'Info ELECTRONORTE'!M2338</f>
        <v>Concreto</v>
      </c>
      <c r="J2370" s="9" t="str">
        <f>+'Info ELECTRONORTE'!N2338</f>
        <v>PPC16</v>
      </c>
      <c r="K2370" s="9" t="str">
        <f>+IF(B2370="MOD INV_2018","Según corresponda",VLOOKUP(J2370,SICODI!$G$3:$K$2404,2,FALSE))</f>
        <v>POSTE DE CONCRETO ARMADO DE 12/300/150/330</v>
      </c>
      <c r="L2370" s="142">
        <f t="shared" si="91"/>
        <v>0.52</v>
      </c>
    </row>
    <row r="2371" spans="1:12" x14ac:dyDescent="0.25">
      <c r="A2371" s="53">
        <f>+'Info ELECTRONORTE'!A2339</f>
        <v>2335</v>
      </c>
      <c r="B2371" s="26" t="str">
        <f t="shared" si="92"/>
        <v>SICODI</v>
      </c>
      <c r="C2371" s="9" t="str">
        <f>+'Info ELECTRONORTE'!B2339</f>
        <v>CAJAMARCA</v>
      </c>
      <c r="D2371" s="9" t="str">
        <f>+'Info ELECTRONORTE'!C2339</f>
        <v>BAMBAMARCA - CHOTA</v>
      </c>
      <c r="E2371" s="9" t="str">
        <f>+'Info ELECTRONORTE'!D2339</f>
        <v>HUALGAYOC</v>
      </c>
      <c r="F2371" s="9" t="str">
        <f>+'Info ELECTRONORTE'!I2339</f>
        <v>Media Tension</v>
      </c>
      <c r="G2371" s="9">
        <f>+'Info ELECTRONORTE'!K2339</f>
        <v>12</v>
      </c>
      <c r="H2371" s="9" t="str">
        <f>+'Info ELECTRONORTE'!L2339</f>
        <v>Postes</v>
      </c>
      <c r="I2371" s="9" t="str">
        <f>+'Info ELECTRONORTE'!M2339</f>
        <v>Madera</v>
      </c>
      <c r="J2371" s="9" t="str">
        <f>+'Info ELECTRONORTE'!N2339</f>
        <v>PPM20</v>
      </c>
      <c r="K2371" s="9" t="str">
        <f>+IF(B2371="MOD INV_2018","Según corresponda",VLOOKUP(J2371,SICODI!$G$3:$K$2404,2,FALSE))</f>
        <v>POSTE DE MADERA TRATADA DE 12 mts. CL.5</v>
      </c>
      <c r="L2371" s="142">
        <f t="shared" si="91"/>
        <v>0.46</v>
      </c>
    </row>
    <row r="2372" spans="1:12" x14ac:dyDescent="0.25">
      <c r="A2372" s="53">
        <f>+'Info ELECTRONORTE'!A2340</f>
        <v>2336</v>
      </c>
      <c r="B2372" s="26" t="str">
        <f t="shared" si="92"/>
        <v>SICODI</v>
      </c>
      <c r="C2372" s="9" t="str">
        <f>+'Info ELECTRONORTE'!B2340</f>
        <v>CAJAMARCA</v>
      </c>
      <c r="D2372" s="9" t="str">
        <f>+'Info ELECTRONORTE'!C2340</f>
        <v>BAMBAMARCA - CHOTA</v>
      </c>
      <c r="E2372" s="9" t="str">
        <f>+'Info ELECTRONORTE'!D2340</f>
        <v>HUALGAYOC</v>
      </c>
      <c r="F2372" s="9" t="str">
        <f>+'Info ELECTRONORTE'!I2340</f>
        <v>Media Tension</v>
      </c>
      <c r="G2372" s="9">
        <f>+'Info ELECTRONORTE'!K2340</f>
        <v>12</v>
      </c>
      <c r="H2372" s="9" t="str">
        <f>+'Info ELECTRONORTE'!L2340</f>
        <v>Postes</v>
      </c>
      <c r="I2372" s="9" t="str">
        <f>+'Info ELECTRONORTE'!M2340</f>
        <v>Madera</v>
      </c>
      <c r="J2372" s="9" t="str">
        <f>+'Info ELECTRONORTE'!N2340</f>
        <v>PPM20</v>
      </c>
      <c r="K2372" s="9" t="str">
        <f>+IF(B2372="MOD INV_2018","Según corresponda",VLOOKUP(J2372,SICODI!$G$3:$K$2404,2,FALSE))</f>
        <v>POSTE DE MADERA TRATADA DE 12 mts. CL.5</v>
      </c>
      <c r="L2372" s="142">
        <f t="shared" si="91"/>
        <v>0.46</v>
      </c>
    </row>
    <row r="2373" spans="1:12" x14ac:dyDescent="0.25">
      <c r="A2373" s="53">
        <f>+'Info ELECTRONORTE'!A2341</f>
        <v>2337</v>
      </c>
      <c r="B2373" s="26" t="str">
        <f t="shared" si="92"/>
        <v>SICODI</v>
      </c>
      <c r="C2373" s="9" t="str">
        <f>+'Info ELECTRONORTE'!B2341</f>
        <v>CAJAMARCA</v>
      </c>
      <c r="D2373" s="9" t="str">
        <f>+'Info ELECTRONORTE'!C2341</f>
        <v>BAMBAMARCA - CHOTA</v>
      </c>
      <c r="E2373" s="9" t="str">
        <f>+'Info ELECTRONORTE'!D2341</f>
        <v>HUALGAYOC</v>
      </c>
      <c r="F2373" s="9" t="str">
        <f>+'Info ELECTRONORTE'!I2341</f>
        <v>Media Tension</v>
      </c>
      <c r="G2373" s="9">
        <f>+'Info ELECTRONORTE'!K2341</f>
        <v>12</v>
      </c>
      <c r="H2373" s="9" t="str">
        <f>+'Info ELECTRONORTE'!L2341</f>
        <v>Postes</v>
      </c>
      <c r="I2373" s="9" t="str">
        <f>+'Info ELECTRONORTE'!M2341</f>
        <v>Madera</v>
      </c>
      <c r="J2373" s="9" t="str">
        <f>+'Info ELECTRONORTE'!N2341</f>
        <v>PPM20</v>
      </c>
      <c r="K2373" s="9" t="str">
        <f>+IF(B2373="MOD INV_2018","Según corresponda",VLOOKUP(J2373,SICODI!$G$3:$K$2404,2,FALSE))</f>
        <v>POSTE DE MADERA TRATADA DE 12 mts. CL.5</v>
      </c>
      <c r="L2373" s="142">
        <f t="shared" si="91"/>
        <v>0.46</v>
      </c>
    </row>
    <row r="2374" spans="1:12" x14ac:dyDescent="0.25">
      <c r="A2374" s="53">
        <f>+'Info ELECTRONORTE'!A2342</f>
        <v>2338</v>
      </c>
      <c r="B2374" s="26" t="str">
        <f t="shared" si="92"/>
        <v>SICODI</v>
      </c>
      <c r="C2374" s="9" t="str">
        <f>+'Info ELECTRONORTE'!B2342</f>
        <v>CAJAMARCA</v>
      </c>
      <c r="D2374" s="9" t="str">
        <f>+'Info ELECTRONORTE'!C2342</f>
        <v>BAMBAMARCA - CHOTA</v>
      </c>
      <c r="E2374" s="9" t="str">
        <f>+'Info ELECTRONORTE'!D2342</f>
        <v>HUALGAYOC</v>
      </c>
      <c r="F2374" s="9" t="str">
        <f>+'Info ELECTRONORTE'!I2342</f>
        <v>Media Tension</v>
      </c>
      <c r="G2374" s="9">
        <f>+'Info ELECTRONORTE'!K2342</f>
        <v>12</v>
      </c>
      <c r="H2374" s="9" t="str">
        <f>+'Info ELECTRONORTE'!L2342</f>
        <v>Postes</v>
      </c>
      <c r="I2374" s="9" t="str">
        <f>+'Info ELECTRONORTE'!M2342</f>
        <v>Madera</v>
      </c>
      <c r="J2374" s="9" t="str">
        <f>+'Info ELECTRONORTE'!N2342</f>
        <v>PPM20</v>
      </c>
      <c r="K2374" s="9" t="str">
        <f>+IF(B2374="MOD INV_2018","Según corresponda",VLOOKUP(J2374,SICODI!$G$3:$K$2404,2,FALSE))</f>
        <v>POSTE DE MADERA TRATADA DE 12 mts. CL.5</v>
      </c>
      <c r="L2374" s="142">
        <f t="shared" si="91"/>
        <v>0.46</v>
      </c>
    </row>
    <row r="2375" spans="1:12" x14ac:dyDescent="0.25">
      <c r="A2375" s="53">
        <f>+'Info ELECTRONORTE'!A2343</f>
        <v>2339</v>
      </c>
      <c r="B2375" s="26" t="str">
        <f t="shared" si="92"/>
        <v>SICODI</v>
      </c>
      <c r="C2375" s="9" t="str">
        <f>+'Info ELECTRONORTE'!B2343</f>
        <v>CAJAMARCA</v>
      </c>
      <c r="D2375" s="9" t="str">
        <f>+'Info ELECTRONORTE'!C2343</f>
        <v>BAMBAMARCA - CHOTA</v>
      </c>
      <c r="E2375" s="9" t="str">
        <f>+'Info ELECTRONORTE'!D2343</f>
        <v>HUALGAYOC</v>
      </c>
      <c r="F2375" s="9" t="str">
        <f>+'Info ELECTRONORTE'!I2343</f>
        <v>Media Tension</v>
      </c>
      <c r="G2375" s="9">
        <f>+'Info ELECTRONORTE'!K2343</f>
        <v>12</v>
      </c>
      <c r="H2375" s="9" t="str">
        <f>+'Info ELECTRONORTE'!L2343</f>
        <v>Postes</v>
      </c>
      <c r="I2375" s="9" t="str">
        <f>+'Info ELECTRONORTE'!M2343</f>
        <v>Madera</v>
      </c>
      <c r="J2375" s="9" t="str">
        <f>+'Info ELECTRONORTE'!N2343</f>
        <v>PPM20</v>
      </c>
      <c r="K2375" s="9" t="str">
        <f>+IF(B2375="MOD INV_2018","Según corresponda",VLOOKUP(J2375,SICODI!$G$3:$K$2404,2,FALSE))</f>
        <v>POSTE DE MADERA TRATADA DE 12 mts. CL.5</v>
      </c>
      <c r="L2375" s="142">
        <f t="shared" si="91"/>
        <v>0.46</v>
      </c>
    </row>
    <row r="2376" spans="1:12" x14ac:dyDescent="0.25">
      <c r="A2376" s="53">
        <f>+'Info ELECTRONORTE'!A2344</f>
        <v>2340</v>
      </c>
      <c r="B2376" s="26" t="str">
        <f t="shared" si="92"/>
        <v>SICODI</v>
      </c>
      <c r="C2376" s="9" t="str">
        <f>+'Info ELECTRONORTE'!B2344</f>
        <v>CAJAMARCA</v>
      </c>
      <c r="D2376" s="9" t="str">
        <f>+'Info ELECTRONORTE'!C2344</f>
        <v>BAMBAMARCA - CHOTA</v>
      </c>
      <c r="E2376" s="9" t="str">
        <f>+'Info ELECTRONORTE'!D2344</f>
        <v>HUALGAYOC</v>
      </c>
      <c r="F2376" s="9" t="str">
        <f>+'Info ELECTRONORTE'!I2344</f>
        <v>Media Tension</v>
      </c>
      <c r="G2376" s="9">
        <f>+'Info ELECTRONORTE'!K2344</f>
        <v>12</v>
      </c>
      <c r="H2376" s="9" t="str">
        <f>+'Info ELECTRONORTE'!L2344</f>
        <v>Postes</v>
      </c>
      <c r="I2376" s="9" t="str">
        <f>+'Info ELECTRONORTE'!M2344</f>
        <v>Madera</v>
      </c>
      <c r="J2376" s="9" t="str">
        <f>+'Info ELECTRONORTE'!N2344</f>
        <v>PPM20</v>
      </c>
      <c r="K2376" s="9" t="str">
        <f>+IF(B2376="MOD INV_2018","Según corresponda",VLOOKUP(J2376,SICODI!$G$3:$K$2404,2,FALSE))</f>
        <v>POSTE DE MADERA TRATADA DE 12 mts. CL.5</v>
      </c>
      <c r="L2376" s="142">
        <f t="shared" si="91"/>
        <v>0.46</v>
      </c>
    </row>
    <row r="2377" spans="1:12" x14ac:dyDescent="0.25">
      <c r="A2377" s="53">
        <f>+'Info ELECTRONORTE'!A2345</f>
        <v>2341</v>
      </c>
      <c r="B2377" s="26" t="str">
        <f t="shared" si="92"/>
        <v>SICODI</v>
      </c>
      <c r="C2377" s="9" t="str">
        <f>+'Info ELECTRONORTE'!B2345</f>
        <v>CAJAMARCA</v>
      </c>
      <c r="D2377" s="9" t="str">
        <f>+'Info ELECTRONORTE'!C2345</f>
        <v>BAMBAMARCA - CHOTA</v>
      </c>
      <c r="E2377" s="9" t="str">
        <f>+'Info ELECTRONORTE'!D2345</f>
        <v>HUALGAYOC</v>
      </c>
      <c r="F2377" s="9" t="str">
        <f>+'Info ELECTRONORTE'!I2345</f>
        <v>Media Tension</v>
      </c>
      <c r="G2377" s="9">
        <f>+'Info ELECTRONORTE'!K2345</f>
        <v>12</v>
      </c>
      <c r="H2377" s="9" t="str">
        <f>+'Info ELECTRONORTE'!L2345</f>
        <v>Postes</v>
      </c>
      <c r="I2377" s="9" t="str">
        <f>+'Info ELECTRONORTE'!M2345</f>
        <v>Madera</v>
      </c>
      <c r="J2377" s="9" t="str">
        <f>+'Info ELECTRONORTE'!N2345</f>
        <v>PPM20</v>
      </c>
      <c r="K2377" s="9" t="str">
        <f>+IF(B2377="MOD INV_2018","Según corresponda",VLOOKUP(J2377,SICODI!$G$3:$K$2404,2,FALSE))</f>
        <v>POSTE DE MADERA TRATADA DE 12 mts. CL.5</v>
      </c>
      <c r="L2377" s="142">
        <f t="shared" si="91"/>
        <v>0.46</v>
      </c>
    </row>
    <row r="2378" spans="1:12" x14ac:dyDescent="0.25">
      <c r="A2378" s="53">
        <f>+'Info ELECTRONORTE'!A2346</f>
        <v>2342</v>
      </c>
      <c r="B2378" s="26" t="str">
        <f t="shared" si="92"/>
        <v>SICODI</v>
      </c>
      <c r="C2378" s="9" t="str">
        <f>+'Info ELECTRONORTE'!B2346</f>
        <v>CAJAMARCA</v>
      </c>
      <c r="D2378" s="9" t="str">
        <f>+'Info ELECTRONORTE'!C2346</f>
        <v>BAMBAMARCA - CHOTA</v>
      </c>
      <c r="E2378" s="9" t="str">
        <f>+'Info ELECTRONORTE'!D2346</f>
        <v>HUALGAYOC</v>
      </c>
      <c r="F2378" s="9" t="str">
        <f>+'Info ELECTRONORTE'!I2346</f>
        <v>Media Tension</v>
      </c>
      <c r="G2378" s="9">
        <f>+'Info ELECTRONORTE'!K2346</f>
        <v>12</v>
      </c>
      <c r="H2378" s="9" t="str">
        <f>+'Info ELECTRONORTE'!L2346</f>
        <v>Postes</v>
      </c>
      <c r="I2378" s="9" t="str">
        <f>+'Info ELECTRONORTE'!M2346</f>
        <v>Madera</v>
      </c>
      <c r="J2378" s="9" t="str">
        <f>+'Info ELECTRONORTE'!N2346</f>
        <v>PPM20</v>
      </c>
      <c r="K2378" s="9" t="str">
        <f>+IF(B2378="MOD INV_2018","Según corresponda",VLOOKUP(J2378,SICODI!$G$3:$K$2404,2,FALSE))</f>
        <v>POSTE DE MADERA TRATADA DE 12 mts. CL.5</v>
      </c>
      <c r="L2378" s="142">
        <f t="shared" si="91"/>
        <v>0.46</v>
      </c>
    </row>
    <row r="2379" spans="1:12" x14ac:dyDescent="0.25">
      <c r="A2379" s="53">
        <f>+'Info ELECTRONORTE'!A2347</f>
        <v>2343</v>
      </c>
      <c r="B2379" s="26" t="str">
        <f t="shared" si="92"/>
        <v>SICODI</v>
      </c>
      <c r="C2379" s="9" t="str">
        <f>+'Info ELECTRONORTE'!B2347</f>
        <v>CAJAMARCA</v>
      </c>
      <c r="D2379" s="9" t="str">
        <f>+'Info ELECTRONORTE'!C2347</f>
        <v>BAMBAMARCA - CHOTA</v>
      </c>
      <c r="E2379" s="9" t="str">
        <f>+'Info ELECTRONORTE'!D2347</f>
        <v>HUALGAYOC</v>
      </c>
      <c r="F2379" s="9" t="str">
        <f>+'Info ELECTRONORTE'!I2347</f>
        <v>Media Tension</v>
      </c>
      <c r="G2379" s="9">
        <f>+'Info ELECTRONORTE'!K2347</f>
        <v>12</v>
      </c>
      <c r="H2379" s="9" t="str">
        <f>+'Info ELECTRONORTE'!L2347</f>
        <v>Postes</v>
      </c>
      <c r="I2379" s="9" t="str">
        <f>+'Info ELECTRONORTE'!M2347</f>
        <v>Madera</v>
      </c>
      <c r="J2379" s="9" t="str">
        <f>+'Info ELECTRONORTE'!N2347</f>
        <v>PPM20</v>
      </c>
      <c r="K2379" s="9" t="str">
        <f>+IF(B2379="MOD INV_2018","Según corresponda",VLOOKUP(J2379,SICODI!$G$3:$K$2404,2,FALSE))</f>
        <v>POSTE DE MADERA TRATADA DE 12 mts. CL.5</v>
      </c>
      <c r="L2379" s="142">
        <f t="shared" si="91"/>
        <v>0.46</v>
      </c>
    </row>
    <row r="2380" spans="1:12" x14ac:dyDescent="0.25">
      <c r="A2380" s="53">
        <f>+'Info ELECTRONORTE'!A2348</f>
        <v>2344</v>
      </c>
      <c r="B2380" s="26" t="str">
        <f t="shared" si="92"/>
        <v>SICODI</v>
      </c>
      <c r="C2380" s="9" t="str">
        <f>+'Info ELECTRONORTE'!B2348</f>
        <v>CAJAMARCA</v>
      </c>
      <c r="D2380" s="9" t="str">
        <f>+'Info ELECTRONORTE'!C2348</f>
        <v>BAMBAMARCA - CHOTA</v>
      </c>
      <c r="E2380" s="9" t="str">
        <f>+'Info ELECTRONORTE'!D2348</f>
        <v>HUALGAYOC</v>
      </c>
      <c r="F2380" s="9" t="str">
        <f>+'Info ELECTRONORTE'!I2348</f>
        <v>Media Tension</v>
      </c>
      <c r="G2380" s="9">
        <f>+'Info ELECTRONORTE'!K2348</f>
        <v>12</v>
      </c>
      <c r="H2380" s="9" t="str">
        <f>+'Info ELECTRONORTE'!L2348</f>
        <v>Postes</v>
      </c>
      <c r="I2380" s="9" t="str">
        <f>+'Info ELECTRONORTE'!M2348</f>
        <v>Madera</v>
      </c>
      <c r="J2380" s="9" t="str">
        <f>+'Info ELECTRONORTE'!N2348</f>
        <v>PPM20</v>
      </c>
      <c r="K2380" s="9" t="str">
        <f>+IF(B2380="MOD INV_2018","Según corresponda",VLOOKUP(J2380,SICODI!$G$3:$K$2404,2,FALSE))</f>
        <v>POSTE DE MADERA TRATADA DE 12 mts. CL.5</v>
      </c>
      <c r="L2380" s="142">
        <f t="shared" si="91"/>
        <v>0.46</v>
      </c>
    </row>
    <row r="2381" spans="1:12" x14ac:dyDescent="0.25">
      <c r="A2381" s="53">
        <f>+'Info ELECTRONORTE'!A2349</f>
        <v>2345</v>
      </c>
      <c r="B2381" s="26" t="str">
        <f t="shared" si="92"/>
        <v>SICODI</v>
      </c>
      <c r="C2381" s="9" t="str">
        <f>+'Info ELECTRONORTE'!B2349</f>
        <v>CAJAMARCA</v>
      </c>
      <c r="D2381" s="9" t="str">
        <f>+'Info ELECTRONORTE'!C2349</f>
        <v>BAMBAMARCA - CHOTA</v>
      </c>
      <c r="E2381" s="9" t="str">
        <f>+'Info ELECTRONORTE'!D2349</f>
        <v>HUALGAYOC</v>
      </c>
      <c r="F2381" s="9" t="str">
        <f>+'Info ELECTRONORTE'!I2349</f>
        <v>Media Tension</v>
      </c>
      <c r="G2381" s="9">
        <f>+'Info ELECTRONORTE'!K2349</f>
        <v>12</v>
      </c>
      <c r="H2381" s="9" t="str">
        <f>+'Info ELECTRONORTE'!L2349</f>
        <v>Postes</v>
      </c>
      <c r="I2381" s="9" t="str">
        <f>+'Info ELECTRONORTE'!M2349</f>
        <v>Madera</v>
      </c>
      <c r="J2381" s="9" t="str">
        <f>+'Info ELECTRONORTE'!N2349</f>
        <v>PPM20</v>
      </c>
      <c r="K2381" s="9" t="str">
        <f>+IF(B2381="MOD INV_2018","Según corresponda",VLOOKUP(J2381,SICODI!$G$3:$K$2404,2,FALSE))</f>
        <v>POSTE DE MADERA TRATADA DE 12 mts. CL.5</v>
      </c>
      <c r="L2381" s="142">
        <f t="shared" si="91"/>
        <v>0.46</v>
      </c>
    </row>
    <row r="2382" spans="1:12" x14ac:dyDescent="0.25">
      <c r="A2382" s="53">
        <f>+'Info ELECTRONORTE'!A2350</f>
        <v>2346</v>
      </c>
      <c r="B2382" s="26" t="str">
        <f t="shared" si="92"/>
        <v>SICODI</v>
      </c>
      <c r="C2382" s="9" t="str">
        <f>+'Info ELECTRONORTE'!B2350</f>
        <v>CAJAMARCA</v>
      </c>
      <c r="D2382" s="9" t="str">
        <f>+'Info ELECTRONORTE'!C2350</f>
        <v>BAMBAMARCA - CHOTA</v>
      </c>
      <c r="E2382" s="9" t="str">
        <f>+'Info ELECTRONORTE'!D2350</f>
        <v>HUALGAYOC</v>
      </c>
      <c r="F2382" s="9" t="str">
        <f>+'Info ELECTRONORTE'!I2350</f>
        <v>Media Tension</v>
      </c>
      <c r="G2382" s="9">
        <f>+'Info ELECTRONORTE'!K2350</f>
        <v>12</v>
      </c>
      <c r="H2382" s="9" t="str">
        <f>+'Info ELECTRONORTE'!L2350</f>
        <v>Postes</v>
      </c>
      <c r="I2382" s="9" t="str">
        <f>+'Info ELECTRONORTE'!M2350</f>
        <v>Madera</v>
      </c>
      <c r="J2382" s="9" t="str">
        <f>+'Info ELECTRONORTE'!N2350</f>
        <v>PPM20</v>
      </c>
      <c r="K2382" s="9" t="str">
        <f>+IF(B2382="MOD INV_2018","Según corresponda",VLOOKUP(J2382,SICODI!$G$3:$K$2404,2,FALSE))</f>
        <v>POSTE DE MADERA TRATADA DE 12 mts. CL.5</v>
      </c>
      <c r="L2382" s="142">
        <f t="shared" si="91"/>
        <v>0.46</v>
      </c>
    </row>
    <row r="2383" spans="1:12" x14ac:dyDescent="0.25">
      <c r="A2383" s="53">
        <f>+'Info ELECTRONORTE'!A2351</f>
        <v>2347</v>
      </c>
      <c r="B2383" s="26" t="str">
        <f t="shared" si="92"/>
        <v>SICODI</v>
      </c>
      <c r="C2383" s="9" t="str">
        <f>+'Info ELECTRONORTE'!B2351</f>
        <v>CAJAMARCA</v>
      </c>
      <c r="D2383" s="9" t="str">
        <f>+'Info ELECTRONORTE'!C2351</f>
        <v>BAMBAMARCA - CHOTA</v>
      </c>
      <c r="E2383" s="9" t="str">
        <f>+'Info ELECTRONORTE'!D2351</f>
        <v>HUALGAYOC</v>
      </c>
      <c r="F2383" s="9" t="str">
        <f>+'Info ELECTRONORTE'!I2351</f>
        <v>Media Tension</v>
      </c>
      <c r="G2383" s="9">
        <f>+'Info ELECTRONORTE'!K2351</f>
        <v>12</v>
      </c>
      <c r="H2383" s="9" t="str">
        <f>+'Info ELECTRONORTE'!L2351</f>
        <v>Postes</v>
      </c>
      <c r="I2383" s="9" t="str">
        <f>+'Info ELECTRONORTE'!M2351</f>
        <v>Madera</v>
      </c>
      <c r="J2383" s="9" t="str">
        <f>+'Info ELECTRONORTE'!N2351</f>
        <v>PPM20</v>
      </c>
      <c r="K2383" s="9" t="str">
        <f>+IF(B2383="MOD INV_2018","Según corresponda",VLOOKUP(J2383,SICODI!$G$3:$K$2404,2,FALSE))</f>
        <v>POSTE DE MADERA TRATADA DE 12 mts. CL.5</v>
      </c>
      <c r="L2383" s="142">
        <f t="shared" si="91"/>
        <v>0.46</v>
      </c>
    </row>
    <row r="2384" spans="1:12" x14ac:dyDescent="0.25">
      <c r="A2384" s="53">
        <f>+'Info ELECTRONORTE'!A2352</f>
        <v>2348</v>
      </c>
      <c r="B2384" s="26" t="str">
        <f t="shared" si="92"/>
        <v>SICODI</v>
      </c>
      <c r="C2384" s="9" t="str">
        <f>+'Info ELECTRONORTE'!B2352</f>
        <v>CAJAMARCA</v>
      </c>
      <c r="D2384" s="9" t="str">
        <f>+'Info ELECTRONORTE'!C2352</f>
        <v>BAMBAMARCA - CHOTA</v>
      </c>
      <c r="E2384" s="9" t="str">
        <f>+'Info ELECTRONORTE'!D2352</f>
        <v>HUALGAYOC</v>
      </c>
      <c r="F2384" s="9" t="str">
        <f>+'Info ELECTRONORTE'!I2352</f>
        <v>Media Tension</v>
      </c>
      <c r="G2384" s="9">
        <f>+'Info ELECTRONORTE'!K2352</f>
        <v>12</v>
      </c>
      <c r="H2384" s="9" t="str">
        <f>+'Info ELECTRONORTE'!L2352</f>
        <v>Postes</v>
      </c>
      <c r="I2384" s="9" t="str">
        <f>+'Info ELECTRONORTE'!M2352</f>
        <v>Madera</v>
      </c>
      <c r="J2384" s="9" t="str">
        <f>+'Info ELECTRONORTE'!N2352</f>
        <v>PPM20</v>
      </c>
      <c r="K2384" s="9" t="str">
        <f>+IF(B2384="MOD INV_2018","Según corresponda",VLOOKUP(J2384,SICODI!$G$3:$K$2404,2,FALSE))</f>
        <v>POSTE DE MADERA TRATADA DE 12 mts. CL.5</v>
      </c>
      <c r="L2384" s="142">
        <f t="shared" si="91"/>
        <v>0.46</v>
      </c>
    </row>
    <row r="2385" spans="1:12" x14ac:dyDescent="0.25">
      <c r="A2385" s="53">
        <f>+'Info ELECTRONORTE'!A2353</f>
        <v>2349</v>
      </c>
      <c r="B2385" s="26" t="str">
        <f t="shared" si="92"/>
        <v>SICODI</v>
      </c>
      <c r="C2385" s="9" t="str">
        <f>+'Info ELECTRONORTE'!B2353</f>
        <v>CAJAMARCA</v>
      </c>
      <c r="D2385" s="9" t="str">
        <f>+'Info ELECTRONORTE'!C2353</f>
        <v>BAMBAMARCA - CHOTA</v>
      </c>
      <c r="E2385" s="9" t="str">
        <f>+'Info ELECTRONORTE'!D2353</f>
        <v>HUALGAYOC</v>
      </c>
      <c r="F2385" s="9" t="str">
        <f>+'Info ELECTRONORTE'!I2353</f>
        <v>Media Tension</v>
      </c>
      <c r="G2385" s="9">
        <f>+'Info ELECTRONORTE'!K2353</f>
        <v>12</v>
      </c>
      <c r="H2385" s="9" t="str">
        <f>+'Info ELECTRONORTE'!L2353</f>
        <v>Postes</v>
      </c>
      <c r="I2385" s="9" t="str">
        <f>+'Info ELECTRONORTE'!M2353</f>
        <v>Madera</v>
      </c>
      <c r="J2385" s="9" t="str">
        <f>+'Info ELECTRONORTE'!N2353</f>
        <v>PPM20</v>
      </c>
      <c r="K2385" s="9" t="str">
        <f>+IF(B2385="MOD INV_2018","Según corresponda",VLOOKUP(J2385,SICODI!$G$3:$K$2404,2,FALSE))</f>
        <v>POSTE DE MADERA TRATADA DE 12 mts. CL.5</v>
      </c>
      <c r="L2385" s="142">
        <f t="shared" si="91"/>
        <v>0.46</v>
      </c>
    </row>
    <row r="2386" spans="1:12" x14ac:dyDescent="0.25">
      <c r="A2386" s="53">
        <f>+'Info ELECTRONORTE'!A2354</f>
        <v>2350</v>
      </c>
      <c r="B2386" s="26" t="str">
        <f t="shared" si="92"/>
        <v>SICODI</v>
      </c>
      <c r="C2386" s="9" t="str">
        <f>+'Info ELECTRONORTE'!B2354</f>
        <v>CAJAMARCA</v>
      </c>
      <c r="D2386" s="9" t="str">
        <f>+'Info ELECTRONORTE'!C2354</f>
        <v>BAMBAMARCA - CHOTA</v>
      </c>
      <c r="E2386" s="9" t="str">
        <f>+'Info ELECTRONORTE'!D2354</f>
        <v>HUALGAYOC</v>
      </c>
      <c r="F2386" s="9" t="str">
        <f>+'Info ELECTRONORTE'!I2354</f>
        <v>Media Tension</v>
      </c>
      <c r="G2386" s="9">
        <f>+'Info ELECTRONORTE'!K2354</f>
        <v>12</v>
      </c>
      <c r="H2386" s="9" t="str">
        <f>+'Info ELECTRONORTE'!L2354</f>
        <v>Postes</v>
      </c>
      <c r="I2386" s="9" t="str">
        <f>+'Info ELECTRONORTE'!M2354</f>
        <v>Madera</v>
      </c>
      <c r="J2386" s="9" t="str">
        <f>+'Info ELECTRONORTE'!N2354</f>
        <v>PPM20</v>
      </c>
      <c r="K2386" s="9" t="str">
        <f>+IF(B2386="MOD INV_2018","Según corresponda",VLOOKUP(J2386,SICODI!$G$3:$K$2404,2,FALSE))</f>
        <v>POSTE DE MADERA TRATADA DE 12 mts. CL.5</v>
      </c>
      <c r="L2386" s="142">
        <f t="shared" si="91"/>
        <v>0.46</v>
      </c>
    </row>
    <row r="2387" spans="1:12" x14ac:dyDescent="0.25">
      <c r="A2387" s="53">
        <f>+'Info ELECTRONORTE'!A2355</f>
        <v>2351</v>
      </c>
      <c r="B2387" s="26" t="str">
        <f t="shared" si="92"/>
        <v>SICODI</v>
      </c>
      <c r="C2387" s="9" t="str">
        <f>+'Info ELECTRONORTE'!B2355</f>
        <v>CAJAMARCA</v>
      </c>
      <c r="D2387" s="9" t="str">
        <f>+'Info ELECTRONORTE'!C2355</f>
        <v>BAMBAMARCA - CHOTA</v>
      </c>
      <c r="E2387" s="9" t="str">
        <f>+'Info ELECTRONORTE'!D2355</f>
        <v>HUALGAYOC</v>
      </c>
      <c r="F2387" s="9" t="str">
        <f>+'Info ELECTRONORTE'!I2355</f>
        <v>Media Tension</v>
      </c>
      <c r="G2387" s="9">
        <f>+'Info ELECTRONORTE'!K2355</f>
        <v>12</v>
      </c>
      <c r="H2387" s="9" t="str">
        <f>+'Info ELECTRONORTE'!L2355</f>
        <v>Postes</v>
      </c>
      <c r="I2387" s="9" t="str">
        <f>+'Info ELECTRONORTE'!M2355</f>
        <v>Madera</v>
      </c>
      <c r="J2387" s="9" t="str">
        <f>+'Info ELECTRONORTE'!N2355</f>
        <v>PPM20</v>
      </c>
      <c r="K2387" s="9" t="str">
        <f>+IF(B2387="MOD INV_2018","Según corresponda",VLOOKUP(J2387,SICODI!$G$3:$K$2404,2,FALSE))</f>
        <v>POSTE DE MADERA TRATADA DE 12 mts. CL.5</v>
      </c>
      <c r="L2387" s="142">
        <f t="shared" si="91"/>
        <v>0.46</v>
      </c>
    </row>
    <row r="2388" spans="1:12" x14ac:dyDescent="0.25">
      <c r="A2388" s="53">
        <f>+'Info ELECTRONORTE'!A2356</f>
        <v>2352</v>
      </c>
      <c r="B2388" s="26" t="str">
        <f t="shared" si="92"/>
        <v>SICODI</v>
      </c>
      <c r="C2388" s="9" t="str">
        <f>+'Info ELECTRONORTE'!B2356</f>
        <v>CAJAMARCA</v>
      </c>
      <c r="D2388" s="9" t="str">
        <f>+'Info ELECTRONORTE'!C2356</f>
        <v>BAMBAMARCA - CHOTA</v>
      </c>
      <c r="E2388" s="9" t="str">
        <f>+'Info ELECTRONORTE'!D2356</f>
        <v>HUALGAYOC</v>
      </c>
      <c r="F2388" s="9" t="str">
        <f>+'Info ELECTRONORTE'!I2356</f>
        <v>Media Tension</v>
      </c>
      <c r="G2388" s="9">
        <f>+'Info ELECTRONORTE'!K2356</f>
        <v>12</v>
      </c>
      <c r="H2388" s="9" t="str">
        <f>+'Info ELECTRONORTE'!L2356</f>
        <v>Postes</v>
      </c>
      <c r="I2388" s="9" t="str">
        <f>+'Info ELECTRONORTE'!M2356</f>
        <v>Madera</v>
      </c>
      <c r="J2388" s="9" t="str">
        <f>+'Info ELECTRONORTE'!N2356</f>
        <v>PPM20</v>
      </c>
      <c r="K2388" s="9" t="str">
        <f>+IF(B2388="MOD INV_2018","Según corresponda",VLOOKUP(J2388,SICODI!$G$3:$K$2404,2,FALSE))</f>
        <v>POSTE DE MADERA TRATADA DE 12 mts. CL.5</v>
      </c>
      <c r="L2388" s="142">
        <f t="shared" si="91"/>
        <v>0.46</v>
      </c>
    </row>
    <row r="2389" spans="1:12" x14ac:dyDescent="0.25">
      <c r="A2389" s="53">
        <f>+'Info ELECTRONORTE'!A2357</f>
        <v>2353</v>
      </c>
      <c r="B2389" s="26" t="str">
        <f t="shared" si="92"/>
        <v>SICODI</v>
      </c>
      <c r="C2389" s="9" t="str">
        <f>+'Info ELECTRONORTE'!B2357</f>
        <v>CAJAMARCA</v>
      </c>
      <c r="D2389" s="9" t="str">
        <f>+'Info ELECTRONORTE'!C2357</f>
        <v>BAMBAMARCA - CHOTA</v>
      </c>
      <c r="E2389" s="9" t="str">
        <f>+'Info ELECTRONORTE'!D2357</f>
        <v>HUALGAYOC</v>
      </c>
      <c r="F2389" s="9" t="str">
        <f>+'Info ELECTRONORTE'!I2357</f>
        <v>Media Tension</v>
      </c>
      <c r="G2389" s="9">
        <f>+'Info ELECTRONORTE'!K2357</f>
        <v>12</v>
      </c>
      <c r="H2389" s="9" t="str">
        <f>+'Info ELECTRONORTE'!L2357</f>
        <v>Postes</v>
      </c>
      <c r="I2389" s="9" t="str">
        <f>+'Info ELECTRONORTE'!M2357</f>
        <v>Madera</v>
      </c>
      <c r="J2389" s="9" t="str">
        <f>+'Info ELECTRONORTE'!N2357</f>
        <v>PPM20</v>
      </c>
      <c r="K2389" s="9" t="str">
        <f>+IF(B2389="MOD INV_2018","Según corresponda",VLOOKUP(J2389,SICODI!$G$3:$K$2404,2,FALSE))</f>
        <v>POSTE DE MADERA TRATADA DE 12 mts. CL.5</v>
      </c>
      <c r="L2389" s="142">
        <f t="shared" si="91"/>
        <v>0.46</v>
      </c>
    </row>
    <row r="2390" spans="1:12" x14ac:dyDescent="0.25">
      <c r="A2390" s="53">
        <f>+'Info ELECTRONORTE'!A2358</f>
        <v>2354</v>
      </c>
      <c r="B2390" s="26" t="str">
        <f t="shared" si="92"/>
        <v>SICODI</v>
      </c>
      <c r="C2390" s="9" t="str">
        <f>+'Info ELECTRONORTE'!B2358</f>
        <v>CAJAMARCA</v>
      </c>
      <c r="D2390" s="9" t="str">
        <f>+'Info ELECTRONORTE'!C2358</f>
        <v>BAMBAMARCA - CHOTA</v>
      </c>
      <c r="E2390" s="9" t="str">
        <f>+'Info ELECTRONORTE'!D2358</f>
        <v>HUALGAYOC</v>
      </c>
      <c r="F2390" s="9" t="str">
        <f>+'Info ELECTRONORTE'!I2358</f>
        <v>Media Tension</v>
      </c>
      <c r="G2390" s="9">
        <f>+'Info ELECTRONORTE'!K2358</f>
        <v>12</v>
      </c>
      <c r="H2390" s="9" t="str">
        <f>+'Info ELECTRONORTE'!L2358</f>
        <v>Postes</v>
      </c>
      <c r="I2390" s="9" t="str">
        <f>+'Info ELECTRONORTE'!M2358</f>
        <v>Madera</v>
      </c>
      <c r="J2390" s="9" t="str">
        <f>+'Info ELECTRONORTE'!N2358</f>
        <v>PPM20</v>
      </c>
      <c r="K2390" s="9" t="str">
        <f>+IF(B2390="MOD INV_2018","Según corresponda",VLOOKUP(J2390,SICODI!$G$3:$K$2404,2,FALSE))</f>
        <v>POSTE DE MADERA TRATADA DE 12 mts. CL.5</v>
      </c>
      <c r="L2390" s="142">
        <f t="shared" si="91"/>
        <v>0.46</v>
      </c>
    </row>
    <row r="2391" spans="1:12" x14ac:dyDescent="0.25">
      <c r="A2391" s="53">
        <f>+'Info ELECTRONORTE'!A2359</f>
        <v>2355</v>
      </c>
      <c r="B2391" s="26" t="str">
        <f t="shared" si="92"/>
        <v>SICODI</v>
      </c>
      <c r="C2391" s="9" t="str">
        <f>+'Info ELECTRONORTE'!B2359</f>
        <v>CAJAMARCA</v>
      </c>
      <c r="D2391" s="9" t="str">
        <f>+'Info ELECTRONORTE'!C2359</f>
        <v>BAMBAMARCA - CHOTA</v>
      </c>
      <c r="E2391" s="9" t="str">
        <f>+'Info ELECTRONORTE'!D2359</f>
        <v>HUALGAYOC</v>
      </c>
      <c r="F2391" s="9" t="str">
        <f>+'Info ELECTRONORTE'!I2359</f>
        <v>Media Tension</v>
      </c>
      <c r="G2391" s="9">
        <f>+'Info ELECTRONORTE'!K2359</f>
        <v>12</v>
      </c>
      <c r="H2391" s="9" t="str">
        <f>+'Info ELECTRONORTE'!L2359</f>
        <v>Postes</v>
      </c>
      <c r="I2391" s="9" t="str">
        <f>+'Info ELECTRONORTE'!M2359</f>
        <v>Madera</v>
      </c>
      <c r="J2391" s="9" t="str">
        <f>+'Info ELECTRONORTE'!N2359</f>
        <v>PPM20</v>
      </c>
      <c r="K2391" s="9" t="str">
        <f>+IF(B2391="MOD INV_2018","Según corresponda",VLOOKUP(J2391,SICODI!$G$3:$K$2404,2,FALSE))</f>
        <v>POSTE DE MADERA TRATADA DE 12 mts. CL.5</v>
      </c>
      <c r="L2391" s="142">
        <f t="shared" si="91"/>
        <v>0.46</v>
      </c>
    </row>
    <row r="2392" spans="1:12" x14ac:dyDescent="0.25">
      <c r="A2392" s="53">
        <f>+'Info ELECTRONORTE'!A2360</f>
        <v>2356</v>
      </c>
      <c r="B2392" s="26" t="str">
        <f t="shared" si="92"/>
        <v>SICODI</v>
      </c>
      <c r="C2392" s="9" t="str">
        <f>+'Info ELECTRONORTE'!B2360</f>
        <v>CAJAMARCA</v>
      </c>
      <c r="D2392" s="9" t="str">
        <f>+'Info ELECTRONORTE'!C2360</f>
        <v>BAMBAMARCA - CHOTA</v>
      </c>
      <c r="E2392" s="9" t="str">
        <f>+'Info ELECTRONORTE'!D2360</f>
        <v>HUALGAYOC</v>
      </c>
      <c r="F2392" s="9" t="str">
        <f>+'Info ELECTRONORTE'!I2360</f>
        <v>Media Tension</v>
      </c>
      <c r="G2392" s="9">
        <f>+'Info ELECTRONORTE'!K2360</f>
        <v>12</v>
      </c>
      <c r="H2392" s="9" t="str">
        <f>+'Info ELECTRONORTE'!L2360</f>
        <v>Postes</v>
      </c>
      <c r="I2392" s="9" t="str">
        <f>+'Info ELECTRONORTE'!M2360</f>
        <v>Madera</v>
      </c>
      <c r="J2392" s="9" t="str">
        <f>+'Info ELECTRONORTE'!N2360</f>
        <v>PPM20</v>
      </c>
      <c r="K2392" s="9" t="str">
        <f>+IF(B2392="MOD INV_2018","Según corresponda",VLOOKUP(J2392,SICODI!$G$3:$K$2404,2,FALSE))</f>
        <v>POSTE DE MADERA TRATADA DE 12 mts. CL.5</v>
      </c>
      <c r="L2392" s="142">
        <f t="shared" si="91"/>
        <v>0.46</v>
      </c>
    </row>
    <row r="2393" spans="1:12" x14ac:dyDescent="0.25">
      <c r="A2393" s="53">
        <f>+'Info ELECTRONORTE'!A2361</f>
        <v>2357</v>
      </c>
      <c r="B2393" s="26" t="str">
        <f t="shared" si="92"/>
        <v>SICODI</v>
      </c>
      <c r="C2393" s="9" t="str">
        <f>+'Info ELECTRONORTE'!B2361</f>
        <v>CAJAMARCA</v>
      </c>
      <c r="D2393" s="9" t="str">
        <f>+'Info ELECTRONORTE'!C2361</f>
        <v>BAMBAMARCA - CHOTA</v>
      </c>
      <c r="E2393" s="9" t="str">
        <f>+'Info ELECTRONORTE'!D2361</f>
        <v>HUALGAYOC</v>
      </c>
      <c r="F2393" s="9" t="str">
        <f>+'Info ELECTRONORTE'!I2361</f>
        <v>Media Tension</v>
      </c>
      <c r="G2393" s="9">
        <f>+'Info ELECTRONORTE'!K2361</f>
        <v>12</v>
      </c>
      <c r="H2393" s="9" t="str">
        <f>+'Info ELECTRONORTE'!L2361</f>
        <v>Postes</v>
      </c>
      <c r="I2393" s="9" t="str">
        <f>+'Info ELECTRONORTE'!M2361</f>
        <v>Madera</v>
      </c>
      <c r="J2393" s="9" t="str">
        <f>+'Info ELECTRONORTE'!N2361</f>
        <v>PPM20</v>
      </c>
      <c r="K2393" s="9" t="str">
        <f>+IF(B2393="MOD INV_2018","Según corresponda",VLOOKUP(J2393,SICODI!$G$3:$K$2404,2,FALSE))</f>
        <v>POSTE DE MADERA TRATADA DE 12 mts. CL.5</v>
      </c>
      <c r="L2393" s="142">
        <f t="shared" si="91"/>
        <v>0.46</v>
      </c>
    </row>
    <row r="2394" spans="1:12" x14ac:dyDescent="0.25">
      <c r="A2394" s="53">
        <f>+'Info ELECTRONORTE'!A2362</f>
        <v>2358</v>
      </c>
      <c r="B2394" s="26" t="str">
        <f t="shared" si="92"/>
        <v>SICODI</v>
      </c>
      <c r="C2394" s="9" t="str">
        <f>+'Info ELECTRONORTE'!B2362</f>
        <v>CAJAMARCA</v>
      </c>
      <c r="D2394" s="9" t="str">
        <f>+'Info ELECTRONORTE'!C2362</f>
        <v>BAMBAMARCA - CHOTA</v>
      </c>
      <c r="E2394" s="9" t="str">
        <f>+'Info ELECTRONORTE'!D2362</f>
        <v>HUALGAYOC</v>
      </c>
      <c r="F2394" s="9" t="str">
        <f>+'Info ELECTRONORTE'!I2362</f>
        <v>Media Tension</v>
      </c>
      <c r="G2394" s="9">
        <f>+'Info ELECTRONORTE'!K2362</f>
        <v>13</v>
      </c>
      <c r="H2394" s="9" t="str">
        <f>+'Info ELECTRONORTE'!L2362</f>
        <v>Postes</v>
      </c>
      <c r="I2394" s="9" t="str">
        <f>+'Info ELECTRONORTE'!M2362</f>
        <v>Madera</v>
      </c>
      <c r="J2394" s="9" t="str">
        <f>+'Info ELECTRONORTE'!N2362</f>
        <v>PPM24</v>
      </c>
      <c r="K2394" s="9" t="str">
        <f>+IF(B2394="MOD INV_2018","Según corresponda",VLOOKUP(J2394,SICODI!$G$3:$K$2404,2,FALSE))</f>
        <v>POSTE DE MADERA TRATADA DE 13 mts. CL.5</v>
      </c>
      <c r="L2394" s="142">
        <f t="shared" si="91"/>
        <v>0.46</v>
      </c>
    </row>
    <row r="2395" spans="1:12" x14ac:dyDescent="0.25">
      <c r="A2395" s="53">
        <f>+'Info ELECTRONORTE'!A2363</f>
        <v>2359</v>
      </c>
      <c r="B2395" s="26" t="str">
        <f t="shared" si="92"/>
        <v>SICODI</v>
      </c>
      <c r="C2395" s="9" t="str">
        <f>+'Info ELECTRONORTE'!B2363</f>
        <v>CAJAMARCA</v>
      </c>
      <c r="D2395" s="9" t="str">
        <f>+'Info ELECTRONORTE'!C2363</f>
        <v>BAMBAMARCA - CHOTA</v>
      </c>
      <c r="E2395" s="9" t="str">
        <f>+'Info ELECTRONORTE'!D2363</f>
        <v>HUALGAYOC</v>
      </c>
      <c r="F2395" s="9" t="str">
        <f>+'Info ELECTRONORTE'!I2363</f>
        <v>Media Tension</v>
      </c>
      <c r="G2395" s="9">
        <f>+'Info ELECTRONORTE'!K2363</f>
        <v>12</v>
      </c>
      <c r="H2395" s="9" t="str">
        <f>+'Info ELECTRONORTE'!L2363</f>
        <v>Postes</v>
      </c>
      <c r="I2395" s="9" t="str">
        <f>+'Info ELECTRONORTE'!M2363</f>
        <v>Madera</v>
      </c>
      <c r="J2395" s="9" t="str">
        <f>+'Info ELECTRONORTE'!N2363</f>
        <v>PPM20</v>
      </c>
      <c r="K2395" s="9" t="str">
        <f>+IF(B2395="MOD INV_2018","Según corresponda",VLOOKUP(J2395,SICODI!$G$3:$K$2404,2,FALSE))</f>
        <v>POSTE DE MADERA TRATADA DE 12 mts. CL.5</v>
      </c>
      <c r="L2395" s="142">
        <f t="shared" si="91"/>
        <v>0.46</v>
      </c>
    </row>
    <row r="2396" spans="1:12" x14ac:dyDescent="0.25">
      <c r="A2396" s="53">
        <f>+'Info ELECTRONORTE'!A2364</f>
        <v>2360</v>
      </c>
      <c r="B2396" s="26" t="str">
        <f t="shared" si="92"/>
        <v>SICODI</v>
      </c>
      <c r="C2396" s="9" t="str">
        <f>+'Info ELECTRONORTE'!B2364</f>
        <v>CAJAMARCA</v>
      </c>
      <c r="D2396" s="9" t="str">
        <f>+'Info ELECTRONORTE'!C2364</f>
        <v>BAMBAMARCA - CHOTA</v>
      </c>
      <c r="E2396" s="9" t="str">
        <f>+'Info ELECTRONORTE'!D2364</f>
        <v>HUALGAYOC</v>
      </c>
      <c r="F2396" s="9" t="str">
        <f>+'Info ELECTRONORTE'!I2364</f>
        <v>Media Tension</v>
      </c>
      <c r="G2396" s="9">
        <f>+'Info ELECTRONORTE'!K2364</f>
        <v>12</v>
      </c>
      <c r="H2396" s="9" t="str">
        <f>+'Info ELECTRONORTE'!L2364</f>
        <v>Postes</v>
      </c>
      <c r="I2396" s="9" t="str">
        <f>+'Info ELECTRONORTE'!M2364</f>
        <v>Madera</v>
      </c>
      <c r="J2396" s="9" t="str">
        <f>+'Info ELECTRONORTE'!N2364</f>
        <v>PPM20</v>
      </c>
      <c r="K2396" s="9" t="str">
        <f>+IF(B2396="MOD INV_2018","Según corresponda",VLOOKUP(J2396,SICODI!$G$3:$K$2404,2,FALSE))</f>
        <v>POSTE DE MADERA TRATADA DE 12 mts. CL.5</v>
      </c>
      <c r="L2396" s="142">
        <f t="shared" si="91"/>
        <v>0.46</v>
      </c>
    </row>
    <row r="2397" spans="1:12" x14ac:dyDescent="0.25">
      <c r="A2397" s="53">
        <f>+'Info ELECTRONORTE'!A2365</f>
        <v>2361</v>
      </c>
      <c r="B2397" s="26" t="str">
        <f t="shared" si="92"/>
        <v>SICODI</v>
      </c>
      <c r="C2397" s="9" t="str">
        <f>+'Info ELECTRONORTE'!B2365</f>
        <v>CAJAMARCA</v>
      </c>
      <c r="D2397" s="9" t="str">
        <f>+'Info ELECTRONORTE'!C2365</f>
        <v>BAMBAMARCA - CHOTA</v>
      </c>
      <c r="E2397" s="9" t="str">
        <f>+'Info ELECTRONORTE'!D2365</f>
        <v>HUALGAYOC</v>
      </c>
      <c r="F2397" s="9" t="str">
        <f>+'Info ELECTRONORTE'!I2365</f>
        <v>Media Tension</v>
      </c>
      <c r="G2397" s="9">
        <f>+'Info ELECTRONORTE'!K2365</f>
        <v>12</v>
      </c>
      <c r="H2397" s="9" t="str">
        <f>+'Info ELECTRONORTE'!L2365</f>
        <v>Postes</v>
      </c>
      <c r="I2397" s="9" t="str">
        <f>+'Info ELECTRONORTE'!M2365</f>
        <v>Concreto</v>
      </c>
      <c r="J2397" s="9" t="str">
        <f>+'Info ELECTRONORTE'!N2365</f>
        <v>PPC16</v>
      </c>
      <c r="K2397" s="9" t="str">
        <f>+IF(B2397="MOD INV_2018","Según corresponda",VLOOKUP(J2397,SICODI!$G$3:$K$2404,2,FALSE))</f>
        <v>POSTE DE CONCRETO ARMADO DE 12/300/150/330</v>
      </c>
      <c r="L2397" s="142">
        <f t="shared" si="91"/>
        <v>0.52</v>
      </c>
    </row>
    <row r="2398" spans="1:12" x14ac:dyDescent="0.25">
      <c r="A2398" s="53">
        <f>+'Info ELECTRONORTE'!A2366</f>
        <v>2362</v>
      </c>
      <c r="B2398" s="26" t="str">
        <f t="shared" si="92"/>
        <v>SICODI</v>
      </c>
      <c r="C2398" s="9" t="str">
        <f>+'Info ELECTRONORTE'!B2366</f>
        <v>CAJAMARCA</v>
      </c>
      <c r="D2398" s="9" t="str">
        <f>+'Info ELECTRONORTE'!C2366</f>
        <v>BAMBAMARCA - CHOTA</v>
      </c>
      <c r="E2398" s="9" t="str">
        <f>+'Info ELECTRONORTE'!D2366</f>
        <v>HUALGAYOC</v>
      </c>
      <c r="F2398" s="9" t="str">
        <f>+'Info ELECTRONORTE'!I2366</f>
        <v>Baja Tension</v>
      </c>
      <c r="G2398" s="9">
        <f>+'Info ELECTRONORTE'!K2366</f>
        <v>9</v>
      </c>
      <c r="H2398" s="9" t="str">
        <f>+'Info ELECTRONORTE'!L2366</f>
        <v>Postes</v>
      </c>
      <c r="I2398" s="9" t="str">
        <f>+'Info ELECTRONORTE'!M2366</f>
        <v>Concreto</v>
      </c>
      <c r="J2398" s="9" t="str">
        <f>+'Info ELECTRONORTE'!N2366</f>
        <v>PPC09</v>
      </c>
      <c r="K2398" s="9" t="str">
        <f>+IF(B2398="MOD INV_2018","Según corresponda",VLOOKUP(J2398,SICODI!$G$3:$K$2404,2,FALSE))</f>
        <v>POSTE DE CONCRETO ARMADO DE  9/300/120/255</v>
      </c>
      <c r="L2398" s="142">
        <f t="shared" si="91"/>
        <v>0.17</v>
      </c>
    </row>
    <row r="2399" spans="1:12" x14ac:dyDescent="0.25">
      <c r="A2399" s="53">
        <f>+'Info ELECTRONORTE'!A2367</f>
        <v>2363</v>
      </c>
      <c r="B2399" s="26" t="str">
        <f t="shared" si="92"/>
        <v>SICODI</v>
      </c>
      <c r="C2399" s="9" t="str">
        <f>+'Info ELECTRONORTE'!B2367</f>
        <v>CAJAMARCA</v>
      </c>
      <c r="D2399" s="9" t="str">
        <f>+'Info ELECTRONORTE'!C2367</f>
        <v>BAMBAMARCA - CHOTA</v>
      </c>
      <c r="E2399" s="9" t="str">
        <f>+'Info ELECTRONORTE'!D2367</f>
        <v>HUALGAYOC</v>
      </c>
      <c r="F2399" s="9" t="str">
        <f>+'Info ELECTRONORTE'!I2367</f>
        <v>Baja Tension</v>
      </c>
      <c r="G2399" s="9">
        <f>+'Info ELECTRONORTE'!K2367</f>
        <v>9</v>
      </c>
      <c r="H2399" s="9" t="str">
        <f>+'Info ELECTRONORTE'!L2367</f>
        <v>Postes</v>
      </c>
      <c r="I2399" s="9" t="str">
        <f>+'Info ELECTRONORTE'!M2367</f>
        <v>Concreto</v>
      </c>
      <c r="J2399" s="9" t="str">
        <f>+'Info ELECTRONORTE'!N2367</f>
        <v>PPC09</v>
      </c>
      <c r="K2399" s="9" t="str">
        <f>+IF(B2399="MOD INV_2018","Según corresponda",VLOOKUP(J2399,SICODI!$G$3:$K$2404,2,FALSE))</f>
        <v>POSTE DE CONCRETO ARMADO DE  9/300/120/255</v>
      </c>
      <c r="L2399" s="142">
        <f t="shared" si="91"/>
        <v>0.17</v>
      </c>
    </row>
    <row r="2400" spans="1:12" x14ac:dyDescent="0.25">
      <c r="A2400" s="53">
        <f>+'Info ELECTRONORTE'!A2368</f>
        <v>2364</v>
      </c>
      <c r="B2400" s="26" t="str">
        <f t="shared" si="92"/>
        <v>SICODI</v>
      </c>
      <c r="C2400" s="9" t="str">
        <f>+'Info ELECTRONORTE'!B2368</f>
        <v>CAJAMARCA</v>
      </c>
      <c r="D2400" s="9" t="str">
        <f>+'Info ELECTRONORTE'!C2368</f>
        <v>BAMBAMARCA - CHOTA</v>
      </c>
      <c r="E2400" s="9" t="str">
        <f>+'Info ELECTRONORTE'!D2368</f>
        <v>HUALGAYOC</v>
      </c>
      <c r="F2400" s="9" t="str">
        <f>+'Info ELECTRONORTE'!I2368</f>
        <v>Baja Tension</v>
      </c>
      <c r="G2400" s="9">
        <f>+'Info ELECTRONORTE'!K2368</f>
        <v>9</v>
      </c>
      <c r="H2400" s="9" t="str">
        <f>+'Info ELECTRONORTE'!L2368</f>
        <v>Postes</v>
      </c>
      <c r="I2400" s="9" t="str">
        <f>+'Info ELECTRONORTE'!M2368</f>
        <v>Concreto</v>
      </c>
      <c r="J2400" s="9" t="str">
        <f>+'Info ELECTRONORTE'!N2368</f>
        <v>PPC09</v>
      </c>
      <c r="K2400" s="9" t="str">
        <f>+IF(B2400="MOD INV_2018","Según corresponda",VLOOKUP(J2400,SICODI!$G$3:$K$2404,2,FALSE))</f>
        <v>POSTE DE CONCRETO ARMADO DE  9/300/120/255</v>
      </c>
      <c r="L2400" s="142">
        <f t="shared" si="91"/>
        <v>0.17</v>
      </c>
    </row>
    <row r="2401" spans="1:12" x14ac:dyDescent="0.25">
      <c r="A2401" s="53">
        <f>+'Info ELECTRONORTE'!A2369</f>
        <v>2365</v>
      </c>
      <c r="B2401" s="26" t="str">
        <f t="shared" si="92"/>
        <v>SICODI</v>
      </c>
      <c r="C2401" s="9" t="str">
        <f>+'Info ELECTRONORTE'!B2369</f>
        <v>CAJAMARCA</v>
      </c>
      <c r="D2401" s="9" t="str">
        <f>+'Info ELECTRONORTE'!C2369</f>
        <v>BAMBAMARCA - CHOTA</v>
      </c>
      <c r="E2401" s="9" t="str">
        <f>+'Info ELECTRONORTE'!D2369</f>
        <v>HUALGAYOC</v>
      </c>
      <c r="F2401" s="9" t="str">
        <f>+'Info ELECTRONORTE'!I2369</f>
        <v>Baja Tension</v>
      </c>
      <c r="G2401" s="9">
        <f>+'Info ELECTRONORTE'!K2369</f>
        <v>9</v>
      </c>
      <c r="H2401" s="9" t="str">
        <f>+'Info ELECTRONORTE'!L2369</f>
        <v>Postes</v>
      </c>
      <c r="I2401" s="9" t="str">
        <f>+'Info ELECTRONORTE'!M2369</f>
        <v>Concreto</v>
      </c>
      <c r="J2401" s="9" t="str">
        <f>+'Info ELECTRONORTE'!N2369</f>
        <v>PPC09</v>
      </c>
      <c r="K2401" s="9" t="str">
        <f>+IF(B2401="MOD INV_2018","Según corresponda",VLOOKUP(J2401,SICODI!$G$3:$K$2404,2,FALSE))</f>
        <v>POSTE DE CONCRETO ARMADO DE  9/300/120/255</v>
      </c>
      <c r="L2401" s="142">
        <f t="shared" si="91"/>
        <v>0.17</v>
      </c>
    </row>
    <row r="2402" spans="1:12" x14ac:dyDescent="0.25">
      <c r="A2402" s="53">
        <f>+'Info ELECTRONORTE'!A2370</f>
        <v>2366</v>
      </c>
      <c r="B2402" s="26" t="str">
        <f t="shared" si="92"/>
        <v>SICODI</v>
      </c>
      <c r="C2402" s="9" t="str">
        <f>+'Info ELECTRONORTE'!B2370</f>
        <v>CAJAMARCA</v>
      </c>
      <c r="D2402" s="9" t="str">
        <f>+'Info ELECTRONORTE'!C2370</f>
        <v>BAMBAMARCA - CHOTA</v>
      </c>
      <c r="E2402" s="9" t="str">
        <f>+'Info ELECTRONORTE'!D2370</f>
        <v>HUALGAYOC</v>
      </c>
      <c r="F2402" s="9" t="str">
        <f>+'Info ELECTRONORTE'!I2370</f>
        <v>Baja Tension</v>
      </c>
      <c r="G2402" s="9">
        <f>+'Info ELECTRONORTE'!K2370</f>
        <v>9</v>
      </c>
      <c r="H2402" s="9" t="str">
        <f>+'Info ELECTRONORTE'!L2370</f>
        <v>Postes</v>
      </c>
      <c r="I2402" s="9" t="str">
        <f>+'Info ELECTRONORTE'!M2370</f>
        <v>Concreto</v>
      </c>
      <c r="J2402" s="9" t="str">
        <f>+'Info ELECTRONORTE'!N2370</f>
        <v>PPC09</v>
      </c>
      <c r="K2402" s="9" t="str">
        <f>+IF(B2402="MOD INV_2018","Según corresponda",VLOOKUP(J2402,SICODI!$G$3:$K$2404,2,FALSE))</f>
        <v>POSTE DE CONCRETO ARMADO DE  9/300/120/255</v>
      </c>
      <c r="L2402" s="142">
        <f t="shared" si="91"/>
        <v>0.17</v>
      </c>
    </row>
    <row r="2403" spans="1:12" x14ac:dyDescent="0.25">
      <c r="A2403" s="53">
        <f>+'Info ELECTRONORTE'!A2371</f>
        <v>2367</v>
      </c>
      <c r="B2403" s="26" t="str">
        <f t="shared" si="92"/>
        <v>SICODI</v>
      </c>
      <c r="C2403" s="9" t="str">
        <f>+'Info ELECTRONORTE'!B2371</f>
        <v>CAJAMARCA</v>
      </c>
      <c r="D2403" s="9" t="str">
        <f>+'Info ELECTRONORTE'!C2371</f>
        <v>BAMBAMARCA - CHOTA</v>
      </c>
      <c r="E2403" s="9" t="str">
        <f>+'Info ELECTRONORTE'!D2371</f>
        <v>HUALGAYOC</v>
      </c>
      <c r="F2403" s="9" t="str">
        <f>+'Info ELECTRONORTE'!I2371</f>
        <v>Baja Tension</v>
      </c>
      <c r="G2403" s="9">
        <f>+'Info ELECTRONORTE'!K2371</f>
        <v>9</v>
      </c>
      <c r="H2403" s="9" t="str">
        <f>+'Info ELECTRONORTE'!L2371</f>
        <v>Postes</v>
      </c>
      <c r="I2403" s="9" t="str">
        <f>+'Info ELECTRONORTE'!M2371</f>
        <v>Concreto</v>
      </c>
      <c r="J2403" s="9" t="str">
        <f>+'Info ELECTRONORTE'!N2371</f>
        <v>PPC09</v>
      </c>
      <c r="K2403" s="9" t="str">
        <f>+IF(B2403="MOD INV_2018","Según corresponda",VLOOKUP(J2403,SICODI!$G$3:$K$2404,2,FALSE))</f>
        <v>POSTE DE CONCRETO ARMADO DE  9/300/120/255</v>
      </c>
      <c r="L2403" s="142">
        <f t="shared" si="91"/>
        <v>0.17</v>
      </c>
    </row>
    <row r="2404" spans="1:12" x14ac:dyDescent="0.25">
      <c r="A2404" s="53">
        <f>+'Info ELECTRONORTE'!A2372</f>
        <v>2368</v>
      </c>
      <c r="B2404" s="26" t="str">
        <f t="shared" si="92"/>
        <v>SICODI</v>
      </c>
      <c r="C2404" s="9" t="str">
        <f>+'Info ELECTRONORTE'!B2372</f>
        <v>CAJAMARCA</v>
      </c>
      <c r="D2404" s="9" t="str">
        <f>+'Info ELECTRONORTE'!C2372</f>
        <v>BAMBAMARCA - CHOTA</v>
      </c>
      <c r="E2404" s="9" t="str">
        <f>+'Info ELECTRONORTE'!D2372</f>
        <v>HUALGAYOC</v>
      </c>
      <c r="F2404" s="9" t="str">
        <f>+'Info ELECTRONORTE'!I2372</f>
        <v>Baja Tension</v>
      </c>
      <c r="G2404" s="9">
        <f>+'Info ELECTRONORTE'!K2372</f>
        <v>9</v>
      </c>
      <c r="H2404" s="9" t="str">
        <f>+'Info ELECTRONORTE'!L2372</f>
        <v>Postes</v>
      </c>
      <c r="I2404" s="9" t="str">
        <f>+'Info ELECTRONORTE'!M2372</f>
        <v>Concreto</v>
      </c>
      <c r="J2404" s="9" t="str">
        <f>+'Info ELECTRONORTE'!N2372</f>
        <v>PPC09</v>
      </c>
      <c r="K2404" s="9" t="str">
        <f>+IF(B2404="MOD INV_2018","Según corresponda",VLOOKUP(J2404,SICODI!$G$3:$K$2404,2,FALSE))</f>
        <v>POSTE DE CONCRETO ARMADO DE  9/300/120/255</v>
      </c>
      <c r="L2404" s="142">
        <f t="shared" si="91"/>
        <v>0.17</v>
      </c>
    </row>
    <row r="2405" spans="1:12" x14ac:dyDescent="0.25">
      <c r="A2405" s="53">
        <f>+'Info ELECTRONORTE'!A2373</f>
        <v>2369</v>
      </c>
      <c r="B2405" s="26" t="str">
        <f t="shared" si="92"/>
        <v>SICODI</v>
      </c>
      <c r="C2405" s="9" t="str">
        <f>+'Info ELECTRONORTE'!B2373</f>
        <v>CAJAMARCA</v>
      </c>
      <c r="D2405" s="9" t="str">
        <f>+'Info ELECTRONORTE'!C2373</f>
        <v>BAMBAMARCA - CHOTA</v>
      </c>
      <c r="E2405" s="9" t="str">
        <f>+'Info ELECTRONORTE'!D2373</f>
        <v>HUALGAYOC</v>
      </c>
      <c r="F2405" s="9" t="str">
        <f>+'Info ELECTRONORTE'!I2373</f>
        <v>Baja Tension</v>
      </c>
      <c r="G2405" s="9">
        <f>+'Info ELECTRONORTE'!K2373</f>
        <v>9</v>
      </c>
      <c r="H2405" s="9" t="str">
        <f>+'Info ELECTRONORTE'!L2373</f>
        <v>Postes</v>
      </c>
      <c r="I2405" s="9" t="str">
        <f>+'Info ELECTRONORTE'!M2373</f>
        <v>Concreto</v>
      </c>
      <c r="J2405" s="9" t="str">
        <f>+'Info ELECTRONORTE'!N2373</f>
        <v>PPC09</v>
      </c>
      <c r="K2405" s="9" t="str">
        <f>+IF(B2405="MOD INV_2018","Según corresponda",VLOOKUP(J2405,SICODI!$G$3:$K$2404,2,FALSE))</f>
        <v>POSTE DE CONCRETO ARMADO DE  9/300/120/255</v>
      </c>
      <c r="L2405" s="142">
        <f t="shared" ref="L2405:L2468" si="93">+IF(K2405="Según corresponda","Según corresponda",VLOOKUP(K2405,$O$37:$P$49,2,FALSE))</f>
        <v>0.17</v>
      </c>
    </row>
    <row r="2406" spans="1:12" x14ac:dyDescent="0.25">
      <c r="A2406" s="53">
        <f>+'Info ELECTRONORTE'!A2374</f>
        <v>2370</v>
      </c>
      <c r="B2406" s="26" t="str">
        <f t="shared" ref="B2406:B2469" si="94">+IF(ISERROR(INDEX($B$8:$B$31,MATCH(J2406,$J$8:$J$31,0)))=TRUE,"MOD INV_2018",INDEX($B$8:$B$31,MATCH(J2406,$J$8:$J$31,0)))</f>
        <v>SICODI</v>
      </c>
      <c r="C2406" s="9" t="str">
        <f>+'Info ELECTRONORTE'!B2374</f>
        <v>CAJAMARCA</v>
      </c>
      <c r="D2406" s="9" t="str">
        <f>+'Info ELECTRONORTE'!C2374</f>
        <v>BAMBAMARCA - CHOTA</v>
      </c>
      <c r="E2406" s="9" t="str">
        <f>+'Info ELECTRONORTE'!D2374</f>
        <v>HUALGAYOC</v>
      </c>
      <c r="F2406" s="9" t="str">
        <f>+'Info ELECTRONORTE'!I2374</f>
        <v>Baja Tension</v>
      </c>
      <c r="G2406" s="9">
        <f>+'Info ELECTRONORTE'!K2374</f>
        <v>9</v>
      </c>
      <c r="H2406" s="9" t="str">
        <f>+'Info ELECTRONORTE'!L2374</f>
        <v>Postes</v>
      </c>
      <c r="I2406" s="9" t="str">
        <f>+'Info ELECTRONORTE'!M2374</f>
        <v>Concreto</v>
      </c>
      <c r="J2406" s="9" t="str">
        <f>+'Info ELECTRONORTE'!N2374</f>
        <v>PPC09</v>
      </c>
      <c r="K2406" s="9" t="str">
        <f>+IF(B2406="MOD INV_2018","Según corresponda",VLOOKUP(J2406,SICODI!$G$3:$K$2404,2,FALSE))</f>
        <v>POSTE DE CONCRETO ARMADO DE  9/300/120/255</v>
      </c>
      <c r="L2406" s="142">
        <f t="shared" si="93"/>
        <v>0.17</v>
      </c>
    </row>
    <row r="2407" spans="1:12" x14ac:dyDescent="0.25">
      <c r="A2407" s="53">
        <f>+'Info ELECTRONORTE'!A2375</f>
        <v>2371</v>
      </c>
      <c r="B2407" s="26" t="str">
        <f t="shared" si="94"/>
        <v>SICODI</v>
      </c>
      <c r="C2407" s="9" t="str">
        <f>+'Info ELECTRONORTE'!B2375</f>
        <v>CAJAMARCA</v>
      </c>
      <c r="D2407" s="9" t="str">
        <f>+'Info ELECTRONORTE'!C2375</f>
        <v>BAMBAMARCA - CHOTA</v>
      </c>
      <c r="E2407" s="9" t="str">
        <f>+'Info ELECTRONORTE'!D2375</f>
        <v>HUALGAYOC</v>
      </c>
      <c r="F2407" s="9" t="str">
        <f>+'Info ELECTRONORTE'!I2375</f>
        <v>Baja Tension</v>
      </c>
      <c r="G2407" s="9">
        <f>+'Info ELECTRONORTE'!K2375</f>
        <v>9</v>
      </c>
      <c r="H2407" s="9" t="str">
        <f>+'Info ELECTRONORTE'!L2375</f>
        <v>Postes</v>
      </c>
      <c r="I2407" s="9" t="str">
        <f>+'Info ELECTRONORTE'!M2375</f>
        <v>Concreto</v>
      </c>
      <c r="J2407" s="9" t="str">
        <f>+'Info ELECTRONORTE'!N2375</f>
        <v>PPC09</v>
      </c>
      <c r="K2407" s="9" t="str">
        <f>+IF(B2407="MOD INV_2018","Según corresponda",VLOOKUP(J2407,SICODI!$G$3:$K$2404,2,FALSE))</f>
        <v>POSTE DE CONCRETO ARMADO DE  9/300/120/255</v>
      </c>
      <c r="L2407" s="142">
        <f t="shared" si="93"/>
        <v>0.17</v>
      </c>
    </row>
    <row r="2408" spans="1:12" x14ac:dyDescent="0.25">
      <c r="A2408" s="53">
        <f>+'Info ELECTRONORTE'!A2376</f>
        <v>2372</v>
      </c>
      <c r="B2408" s="26" t="str">
        <f t="shared" si="94"/>
        <v>SICODI</v>
      </c>
      <c r="C2408" s="9" t="str">
        <f>+'Info ELECTRONORTE'!B2376</f>
        <v>CAJAMARCA</v>
      </c>
      <c r="D2408" s="9" t="str">
        <f>+'Info ELECTRONORTE'!C2376</f>
        <v>BAMBAMARCA - CHOTA</v>
      </c>
      <c r="E2408" s="9" t="str">
        <f>+'Info ELECTRONORTE'!D2376</f>
        <v>HUALGAYOC</v>
      </c>
      <c r="F2408" s="9" t="str">
        <f>+'Info ELECTRONORTE'!I2376</f>
        <v>Baja Tension</v>
      </c>
      <c r="G2408" s="9">
        <f>+'Info ELECTRONORTE'!K2376</f>
        <v>9</v>
      </c>
      <c r="H2408" s="9" t="str">
        <f>+'Info ELECTRONORTE'!L2376</f>
        <v>Postes</v>
      </c>
      <c r="I2408" s="9" t="str">
        <f>+'Info ELECTRONORTE'!M2376</f>
        <v>Concreto</v>
      </c>
      <c r="J2408" s="9" t="str">
        <f>+'Info ELECTRONORTE'!N2376</f>
        <v>PPC09</v>
      </c>
      <c r="K2408" s="9" t="str">
        <f>+IF(B2408="MOD INV_2018","Según corresponda",VLOOKUP(J2408,SICODI!$G$3:$K$2404,2,FALSE))</f>
        <v>POSTE DE CONCRETO ARMADO DE  9/300/120/255</v>
      </c>
      <c r="L2408" s="142">
        <f t="shared" si="93"/>
        <v>0.17</v>
      </c>
    </row>
    <row r="2409" spans="1:12" x14ac:dyDescent="0.25">
      <c r="A2409" s="53">
        <f>+'Info ELECTRONORTE'!A2377</f>
        <v>2373</v>
      </c>
      <c r="B2409" s="26" t="str">
        <f t="shared" si="94"/>
        <v>SICODI</v>
      </c>
      <c r="C2409" s="9" t="str">
        <f>+'Info ELECTRONORTE'!B2377</f>
        <v>CAJAMARCA</v>
      </c>
      <c r="D2409" s="9" t="str">
        <f>+'Info ELECTRONORTE'!C2377</f>
        <v>BAMBAMARCA - CHOTA</v>
      </c>
      <c r="E2409" s="9" t="str">
        <f>+'Info ELECTRONORTE'!D2377</f>
        <v>HUALGAYOC</v>
      </c>
      <c r="F2409" s="9" t="str">
        <f>+'Info ELECTRONORTE'!I2377</f>
        <v>Media Tension</v>
      </c>
      <c r="G2409" s="9">
        <f>+'Info ELECTRONORTE'!K2377</f>
        <v>12</v>
      </c>
      <c r="H2409" s="9" t="str">
        <f>+'Info ELECTRONORTE'!L2377</f>
        <v>Postes</v>
      </c>
      <c r="I2409" s="9" t="str">
        <f>+'Info ELECTRONORTE'!M2377</f>
        <v>Concreto</v>
      </c>
      <c r="J2409" s="9" t="str">
        <f>+'Info ELECTRONORTE'!N2377</f>
        <v>PPC16</v>
      </c>
      <c r="K2409" s="9" t="str">
        <f>+IF(B2409="MOD INV_2018","Según corresponda",VLOOKUP(J2409,SICODI!$G$3:$K$2404,2,FALSE))</f>
        <v>POSTE DE CONCRETO ARMADO DE 12/300/150/330</v>
      </c>
      <c r="L2409" s="142">
        <f t="shared" si="93"/>
        <v>0.52</v>
      </c>
    </row>
    <row r="2410" spans="1:12" x14ac:dyDescent="0.25">
      <c r="A2410" s="53">
        <f>+'Info ELECTRONORTE'!A2378</f>
        <v>2374</v>
      </c>
      <c r="B2410" s="26" t="str">
        <f t="shared" si="94"/>
        <v>SICODI</v>
      </c>
      <c r="C2410" s="9" t="str">
        <f>+'Info ELECTRONORTE'!B2378</f>
        <v>CAJAMARCA</v>
      </c>
      <c r="D2410" s="9" t="str">
        <f>+'Info ELECTRONORTE'!C2378</f>
        <v>BAMBAMARCA - CHOTA</v>
      </c>
      <c r="E2410" s="9" t="str">
        <f>+'Info ELECTRONORTE'!D2378</f>
        <v>HUALGAYOC</v>
      </c>
      <c r="F2410" s="9" t="str">
        <f>+'Info ELECTRONORTE'!I2378</f>
        <v>Media Tension</v>
      </c>
      <c r="G2410" s="9">
        <f>+'Info ELECTRONORTE'!K2378</f>
        <v>12</v>
      </c>
      <c r="H2410" s="9" t="str">
        <f>+'Info ELECTRONORTE'!L2378</f>
        <v>Postes</v>
      </c>
      <c r="I2410" s="9" t="str">
        <f>+'Info ELECTRONORTE'!M2378</f>
        <v>Madera</v>
      </c>
      <c r="J2410" s="9" t="str">
        <f>+'Info ELECTRONORTE'!N2378</f>
        <v>PPM20</v>
      </c>
      <c r="K2410" s="9" t="str">
        <f>+IF(B2410="MOD INV_2018","Según corresponda",VLOOKUP(J2410,SICODI!$G$3:$K$2404,2,FALSE))</f>
        <v>POSTE DE MADERA TRATADA DE 12 mts. CL.5</v>
      </c>
      <c r="L2410" s="142">
        <f t="shared" si="93"/>
        <v>0.46</v>
      </c>
    </row>
    <row r="2411" spans="1:12" x14ac:dyDescent="0.25">
      <c r="A2411" s="53">
        <f>+'Info ELECTRONORTE'!A2379</f>
        <v>2375</v>
      </c>
      <c r="B2411" s="26" t="str">
        <f t="shared" si="94"/>
        <v>SICODI</v>
      </c>
      <c r="C2411" s="9" t="str">
        <f>+'Info ELECTRONORTE'!B2379</f>
        <v>CAJAMARCA</v>
      </c>
      <c r="D2411" s="9" t="str">
        <f>+'Info ELECTRONORTE'!C2379</f>
        <v>BAMBAMARCA - CHOTA</v>
      </c>
      <c r="E2411" s="9" t="str">
        <f>+'Info ELECTRONORTE'!D2379</f>
        <v>HUALGAYOC</v>
      </c>
      <c r="F2411" s="9" t="str">
        <f>+'Info ELECTRONORTE'!I2379</f>
        <v>Media Tension</v>
      </c>
      <c r="G2411" s="9">
        <f>+'Info ELECTRONORTE'!K2379</f>
        <v>12</v>
      </c>
      <c r="H2411" s="9" t="str">
        <f>+'Info ELECTRONORTE'!L2379</f>
        <v>Postes</v>
      </c>
      <c r="I2411" s="9" t="str">
        <f>+'Info ELECTRONORTE'!M2379</f>
        <v>Madera</v>
      </c>
      <c r="J2411" s="9" t="str">
        <f>+'Info ELECTRONORTE'!N2379</f>
        <v>PPM20</v>
      </c>
      <c r="K2411" s="9" t="str">
        <f>+IF(B2411="MOD INV_2018","Según corresponda",VLOOKUP(J2411,SICODI!$G$3:$K$2404,2,FALSE))</f>
        <v>POSTE DE MADERA TRATADA DE 12 mts. CL.5</v>
      </c>
      <c r="L2411" s="142">
        <f t="shared" si="93"/>
        <v>0.46</v>
      </c>
    </row>
    <row r="2412" spans="1:12" x14ac:dyDescent="0.25">
      <c r="A2412" s="53">
        <f>+'Info ELECTRONORTE'!A2380</f>
        <v>2376</v>
      </c>
      <c r="B2412" s="26" t="str">
        <f t="shared" si="94"/>
        <v>SICODI</v>
      </c>
      <c r="C2412" s="9" t="str">
        <f>+'Info ELECTRONORTE'!B2380</f>
        <v>CAJAMARCA</v>
      </c>
      <c r="D2412" s="9" t="str">
        <f>+'Info ELECTRONORTE'!C2380</f>
        <v>BAMBAMARCA - CHOTA</v>
      </c>
      <c r="E2412" s="9" t="str">
        <f>+'Info ELECTRONORTE'!D2380</f>
        <v>HUALGAYOC</v>
      </c>
      <c r="F2412" s="9" t="str">
        <f>+'Info ELECTRONORTE'!I2380</f>
        <v>Media Tension</v>
      </c>
      <c r="G2412" s="9">
        <f>+'Info ELECTRONORTE'!K2380</f>
        <v>12</v>
      </c>
      <c r="H2412" s="9" t="str">
        <f>+'Info ELECTRONORTE'!L2380</f>
        <v>Postes</v>
      </c>
      <c r="I2412" s="9" t="str">
        <f>+'Info ELECTRONORTE'!M2380</f>
        <v>Madera</v>
      </c>
      <c r="J2412" s="9" t="str">
        <f>+'Info ELECTRONORTE'!N2380</f>
        <v>PPM20</v>
      </c>
      <c r="K2412" s="9" t="str">
        <f>+IF(B2412="MOD INV_2018","Según corresponda",VLOOKUP(J2412,SICODI!$G$3:$K$2404,2,FALSE))</f>
        <v>POSTE DE MADERA TRATADA DE 12 mts. CL.5</v>
      </c>
      <c r="L2412" s="142">
        <f t="shared" si="93"/>
        <v>0.46</v>
      </c>
    </row>
    <row r="2413" spans="1:12" x14ac:dyDescent="0.25">
      <c r="A2413" s="53">
        <f>+'Info ELECTRONORTE'!A2381</f>
        <v>2377</v>
      </c>
      <c r="B2413" s="26" t="str">
        <f t="shared" si="94"/>
        <v>SICODI</v>
      </c>
      <c r="C2413" s="9" t="str">
        <f>+'Info ELECTRONORTE'!B2381</f>
        <v>CAJAMARCA</v>
      </c>
      <c r="D2413" s="9" t="str">
        <f>+'Info ELECTRONORTE'!C2381</f>
        <v>BAMBAMARCA - CHOTA</v>
      </c>
      <c r="E2413" s="9" t="str">
        <f>+'Info ELECTRONORTE'!D2381</f>
        <v>HUALGAYOC</v>
      </c>
      <c r="F2413" s="9" t="str">
        <f>+'Info ELECTRONORTE'!I2381</f>
        <v>Media Tension</v>
      </c>
      <c r="G2413" s="9">
        <f>+'Info ELECTRONORTE'!K2381</f>
        <v>12</v>
      </c>
      <c r="H2413" s="9" t="str">
        <f>+'Info ELECTRONORTE'!L2381</f>
        <v>Postes</v>
      </c>
      <c r="I2413" s="9" t="str">
        <f>+'Info ELECTRONORTE'!M2381</f>
        <v>Madera</v>
      </c>
      <c r="J2413" s="9" t="str">
        <f>+'Info ELECTRONORTE'!N2381</f>
        <v>PPM20</v>
      </c>
      <c r="K2413" s="9" t="str">
        <f>+IF(B2413="MOD INV_2018","Según corresponda",VLOOKUP(J2413,SICODI!$G$3:$K$2404,2,FALSE))</f>
        <v>POSTE DE MADERA TRATADA DE 12 mts. CL.5</v>
      </c>
      <c r="L2413" s="142">
        <f t="shared" si="93"/>
        <v>0.46</v>
      </c>
    </row>
    <row r="2414" spans="1:12" x14ac:dyDescent="0.25">
      <c r="A2414" s="53">
        <f>+'Info ELECTRONORTE'!A2382</f>
        <v>2378</v>
      </c>
      <c r="B2414" s="26" t="str">
        <f t="shared" si="94"/>
        <v>SICODI</v>
      </c>
      <c r="C2414" s="9" t="str">
        <f>+'Info ELECTRONORTE'!B2382</f>
        <v>CAJAMARCA</v>
      </c>
      <c r="D2414" s="9" t="str">
        <f>+'Info ELECTRONORTE'!C2382</f>
        <v>BAMBAMARCA - CHOTA</v>
      </c>
      <c r="E2414" s="9" t="str">
        <f>+'Info ELECTRONORTE'!D2382</f>
        <v>HUALGAYOC</v>
      </c>
      <c r="F2414" s="9" t="str">
        <f>+'Info ELECTRONORTE'!I2382</f>
        <v>Media Tension</v>
      </c>
      <c r="G2414" s="9">
        <f>+'Info ELECTRONORTE'!K2382</f>
        <v>12</v>
      </c>
      <c r="H2414" s="9" t="str">
        <f>+'Info ELECTRONORTE'!L2382</f>
        <v>Postes</v>
      </c>
      <c r="I2414" s="9" t="str">
        <f>+'Info ELECTRONORTE'!M2382</f>
        <v>Madera</v>
      </c>
      <c r="J2414" s="9" t="str">
        <f>+'Info ELECTRONORTE'!N2382</f>
        <v>PPM20</v>
      </c>
      <c r="K2414" s="9" t="str">
        <f>+IF(B2414="MOD INV_2018","Según corresponda",VLOOKUP(J2414,SICODI!$G$3:$K$2404,2,FALSE))</f>
        <v>POSTE DE MADERA TRATADA DE 12 mts. CL.5</v>
      </c>
      <c r="L2414" s="142">
        <f t="shared" si="93"/>
        <v>0.46</v>
      </c>
    </row>
    <row r="2415" spans="1:12" x14ac:dyDescent="0.25">
      <c r="A2415" s="53">
        <f>+'Info ELECTRONORTE'!A2383</f>
        <v>2379</v>
      </c>
      <c r="B2415" s="26" t="str">
        <f t="shared" si="94"/>
        <v>SICODI</v>
      </c>
      <c r="C2415" s="9" t="str">
        <f>+'Info ELECTRONORTE'!B2383</f>
        <v>CAJAMARCA</v>
      </c>
      <c r="D2415" s="9" t="str">
        <f>+'Info ELECTRONORTE'!C2383</f>
        <v>BAMBAMARCA - CHOTA</v>
      </c>
      <c r="E2415" s="9" t="str">
        <f>+'Info ELECTRONORTE'!D2383</f>
        <v>HUALGAYOC</v>
      </c>
      <c r="F2415" s="9" t="str">
        <f>+'Info ELECTRONORTE'!I2383</f>
        <v>Media Tension</v>
      </c>
      <c r="G2415" s="9">
        <f>+'Info ELECTRONORTE'!K2383</f>
        <v>12</v>
      </c>
      <c r="H2415" s="9" t="str">
        <f>+'Info ELECTRONORTE'!L2383</f>
        <v>Postes</v>
      </c>
      <c r="I2415" s="9" t="str">
        <f>+'Info ELECTRONORTE'!M2383</f>
        <v>Madera</v>
      </c>
      <c r="J2415" s="9" t="str">
        <f>+'Info ELECTRONORTE'!N2383</f>
        <v>PPM20</v>
      </c>
      <c r="K2415" s="9" t="str">
        <f>+IF(B2415="MOD INV_2018","Según corresponda",VLOOKUP(J2415,SICODI!$G$3:$K$2404,2,FALSE))</f>
        <v>POSTE DE MADERA TRATADA DE 12 mts. CL.5</v>
      </c>
      <c r="L2415" s="142">
        <f t="shared" si="93"/>
        <v>0.46</v>
      </c>
    </row>
    <row r="2416" spans="1:12" x14ac:dyDescent="0.25">
      <c r="A2416" s="53">
        <f>+'Info ELECTRONORTE'!A2384</f>
        <v>2380</v>
      </c>
      <c r="B2416" s="26" t="str">
        <f t="shared" si="94"/>
        <v>SICODI</v>
      </c>
      <c r="C2416" s="9" t="str">
        <f>+'Info ELECTRONORTE'!B2384</f>
        <v>CAJAMARCA</v>
      </c>
      <c r="D2416" s="9" t="str">
        <f>+'Info ELECTRONORTE'!C2384</f>
        <v>BAMBAMARCA - CHOTA</v>
      </c>
      <c r="E2416" s="9" t="str">
        <f>+'Info ELECTRONORTE'!D2384</f>
        <v>HUALGAYOC</v>
      </c>
      <c r="F2416" s="9" t="str">
        <f>+'Info ELECTRONORTE'!I2384</f>
        <v>Media Tension</v>
      </c>
      <c r="G2416" s="9">
        <f>+'Info ELECTRONORTE'!K2384</f>
        <v>12</v>
      </c>
      <c r="H2416" s="9" t="str">
        <f>+'Info ELECTRONORTE'!L2384</f>
        <v>Postes</v>
      </c>
      <c r="I2416" s="9" t="str">
        <f>+'Info ELECTRONORTE'!M2384</f>
        <v>Madera</v>
      </c>
      <c r="J2416" s="9" t="str">
        <f>+'Info ELECTRONORTE'!N2384</f>
        <v>PPM20</v>
      </c>
      <c r="K2416" s="9" t="str">
        <f>+IF(B2416="MOD INV_2018","Según corresponda",VLOOKUP(J2416,SICODI!$G$3:$K$2404,2,FALSE))</f>
        <v>POSTE DE MADERA TRATADA DE 12 mts. CL.5</v>
      </c>
      <c r="L2416" s="142">
        <f t="shared" si="93"/>
        <v>0.46</v>
      </c>
    </row>
    <row r="2417" spans="1:12" x14ac:dyDescent="0.25">
      <c r="A2417" s="53">
        <f>+'Info ELECTRONORTE'!A2385</f>
        <v>2381</v>
      </c>
      <c r="B2417" s="26" t="str">
        <f t="shared" si="94"/>
        <v>SICODI</v>
      </c>
      <c r="C2417" s="9" t="str">
        <f>+'Info ELECTRONORTE'!B2385</f>
        <v>CAJAMARCA</v>
      </c>
      <c r="D2417" s="9" t="str">
        <f>+'Info ELECTRONORTE'!C2385</f>
        <v>BAMBAMARCA - CHOTA</v>
      </c>
      <c r="E2417" s="9" t="str">
        <f>+'Info ELECTRONORTE'!D2385</f>
        <v>HUALGAYOC</v>
      </c>
      <c r="F2417" s="9" t="str">
        <f>+'Info ELECTRONORTE'!I2385</f>
        <v>Media Tension</v>
      </c>
      <c r="G2417" s="9">
        <f>+'Info ELECTRONORTE'!K2385</f>
        <v>12</v>
      </c>
      <c r="H2417" s="9" t="str">
        <f>+'Info ELECTRONORTE'!L2385</f>
        <v>Postes</v>
      </c>
      <c r="I2417" s="9" t="str">
        <f>+'Info ELECTRONORTE'!M2385</f>
        <v>Madera</v>
      </c>
      <c r="J2417" s="9" t="str">
        <f>+'Info ELECTRONORTE'!N2385</f>
        <v>PPM20</v>
      </c>
      <c r="K2417" s="9" t="str">
        <f>+IF(B2417="MOD INV_2018","Según corresponda",VLOOKUP(J2417,SICODI!$G$3:$K$2404,2,FALSE))</f>
        <v>POSTE DE MADERA TRATADA DE 12 mts. CL.5</v>
      </c>
      <c r="L2417" s="142">
        <f t="shared" si="93"/>
        <v>0.46</v>
      </c>
    </row>
    <row r="2418" spans="1:12" x14ac:dyDescent="0.25">
      <c r="A2418" s="53">
        <f>+'Info ELECTRONORTE'!A2386</f>
        <v>2382</v>
      </c>
      <c r="B2418" s="26" t="str">
        <f t="shared" si="94"/>
        <v>SICODI</v>
      </c>
      <c r="C2418" s="9" t="str">
        <f>+'Info ELECTRONORTE'!B2386</f>
        <v>CAJAMARCA</v>
      </c>
      <c r="D2418" s="9" t="str">
        <f>+'Info ELECTRONORTE'!C2386</f>
        <v>BAMBAMARCA - CHOTA</v>
      </c>
      <c r="E2418" s="9" t="str">
        <f>+'Info ELECTRONORTE'!D2386</f>
        <v>HUALGAYOC</v>
      </c>
      <c r="F2418" s="9" t="str">
        <f>+'Info ELECTRONORTE'!I2386</f>
        <v>Media Tension</v>
      </c>
      <c r="G2418" s="9">
        <f>+'Info ELECTRONORTE'!K2386</f>
        <v>13</v>
      </c>
      <c r="H2418" s="9" t="str">
        <f>+'Info ELECTRONORTE'!L2386</f>
        <v>Postes</v>
      </c>
      <c r="I2418" s="9" t="str">
        <f>+'Info ELECTRONORTE'!M2386</f>
        <v>Concreto</v>
      </c>
      <c r="J2418" s="9" t="str">
        <f>+'Info ELECTRONORTE'!N2386</f>
        <v>PPC19</v>
      </c>
      <c r="K2418" s="9" t="str">
        <f>+IF(B2418="MOD INV_2018","Según corresponda",VLOOKUP(J2418,SICODI!$G$3:$K$2404,2,FALSE))</f>
        <v>POSTE DE CONCRETO ARMADO DE 13/300/150/345</v>
      </c>
      <c r="L2418" s="142">
        <f t="shared" si="93"/>
        <v>0.52</v>
      </c>
    </row>
    <row r="2419" spans="1:12" x14ac:dyDescent="0.25">
      <c r="A2419" s="53">
        <f>+'Info ELECTRONORTE'!A2387</f>
        <v>2383</v>
      </c>
      <c r="B2419" s="26" t="str">
        <f t="shared" si="94"/>
        <v>SICODI</v>
      </c>
      <c r="C2419" s="9" t="str">
        <f>+'Info ELECTRONORTE'!B2387</f>
        <v>CAJAMARCA</v>
      </c>
      <c r="D2419" s="9" t="str">
        <f>+'Info ELECTRONORTE'!C2387</f>
        <v>BAMBAMARCA - CHOTA</v>
      </c>
      <c r="E2419" s="9" t="str">
        <f>+'Info ELECTRONORTE'!D2387</f>
        <v>HUALGAYOC</v>
      </c>
      <c r="F2419" s="9" t="str">
        <f>+'Info ELECTRONORTE'!I2387</f>
        <v>Media Tension</v>
      </c>
      <c r="G2419" s="9">
        <f>+'Info ELECTRONORTE'!K2387</f>
        <v>12</v>
      </c>
      <c r="H2419" s="9" t="str">
        <f>+'Info ELECTRONORTE'!L2387</f>
        <v>Postes</v>
      </c>
      <c r="I2419" s="9" t="str">
        <f>+'Info ELECTRONORTE'!M2387</f>
        <v>Concreto</v>
      </c>
      <c r="J2419" s="9" t="str">
        <f>+'Info ELECTRONORTE'!N2387</f>
        <v>PPC16</v>
      </c>
      <c r="K2419" s="9" t="str">
        <f>+IF(B2419="MOD INV_2018","Según corresponda",VLOOKUP(J2419,SICODI!$G$3:$K$2404,2,FALSE))</f>
        <v>POSTE DE CONCRETO ARMADO DE 12/300/150/330</v>
      </c>
      <c r="L2419" s="142">
        <f t="shared" si="93"/>
        <v>0.52</v>
      </c>
    </row>
    <row r="2420" spans="1:12" x14ac:dyDescent="0.25">
      <c r="A2420" s="53">
        <f>+'Info ELECTRONORTE'!A2388</f>
        <v>2384</v>
      </c>
      <c r="B2420" s="26" t="str">
        <f t="shared" si="94"/>
        <v>SICODI</v>
      </c>
      <c r="C2420" s="9" t="str">
        <f>+'Info ELECTRONORTE'!B2388</f>
        <v>CAJAMARCA</v>
      </c>
      <c r="D2420" s="9" t="str">
        <f>+'Info ELECTRONORTE'!C2388</f>
        <v>BAMBAMARCA - CHOTA</v>
      </c>
      <c r="E2420" s="9" t="str">
        <f>+'Info ELECTRONORTE'!D2388</f>
        <v>HUALGAYOC</v>
      </c>
      <c r="F2420" s="9" t="str">
        <f>+'Info ELECTRONORTE'!I2388</f>
        <v>Media Tension</v>
      </c>
      <c r="G2420" s="9">
        <f>+'Info ELECTRONORTE'!K2388</f>
        <v>12</v>
      </c>
      <c r="H2420" s="9" t="str">
        <f>+'Info ELECTRONORTE'!L2388</f>
        <v>Postes</v>
      </c>
      <c r="I2420" s="9" t="str">
        <f>+'Info ELECTRONORTE'!M2388</f>
        <v>Madera</v>
      </c>
      <c r="J2420" s="9" t="str">
        <f>+'Info ELECTRONORTE'!N2388</f>
        <v>PPM20</v>
      </c>
      <c r="K2420" s="9" t="str">
        <f>+IF(B2420="MOD INV_2018","Según corresponda",VLOOKUP(J2420,SICODI!$G$3:$K$2404,2,FALSE))</f>
        <v>POSTE DE MADERA TRATADA DE 12 mts. CL.5</v>
      </c>
      <c r="L2420" s="142">
        <f t="shared" si="93"/>
        <v>0.46</v>
      </c>
    </row>
    <row r="2421" spans="1:12" x14ac:dyDescent="0.25">
      <c r="A2421" s="53">
        <f>+'Info ELECTRONORTE'!A2389</f>
        <v>2385</v>
      </c>
      <c r="B2421" s="26" t="str">
        <f t="shared" si="94"/>
        <v>SICODI</v>
      </c>
      <c r="C2421" s="9" t="str">
        <f>+'Info ELECTRONORTE'!B2389</f>
        <v>CAJAMARCA</v>
      </c>
      <c r="D2421" s="9" t="str">
        <f>+'Info ELECTRONORTE'!C2389</f>
        <v>BAMBAMARCA - CHOTA</v>
      </c>
      <c r="E2421" s="9" t="str">
        <f>+'Info ELECTRONORTE'!D2389</f>
        <v>HUALGAYOC</v>
      </c>
      <c r="F2421" s="9" t="str">
        <f>+'Info ELECTRONORTE'!I2389</f>
        <v>Media Tension</v>
      </c>
      <c r="G2421" s="9">
        <f>+'Info ELECTRONORTE'!K2389</f>
        <v>12</v>
      </c>
      <c r="H2421" s="9" t="str">
        <f>+'Info ELECTRONORTE'!L2389</f>
        <v>Postes</v>
      </c>
      <c r="I2421" s="9" t="str">
        <f>+'Info ELECTRONORTE'!M2389</f>
        <v>Concreto</v>
      </c>
      <c r="J2421" s="9" t="str">
        <f>+'Info ELECTRONORTE'!N2389</f>
        <v>PPC16</v>
      </c>
      <c r="K2421" s="9" t="str">
        <f>+IF(B2421="MOD INV_2018","Según corresponda",VLOOKUP(J2421,SICODI!$G$3:$K$2404,2,FALSE))</f>
        <v>POSTE DE CONCRETO ARMADO DE 12/300/150/330</v>
      </c>
      <c r="L2421" s="142">
        <f t="shared" si="93"/>
        <v>0.52</v>
      </c>
    </row>
    <row r="2422" spans="1:12" x14ac:dyDescent="0.25">
      <c r="A2422" s="53">
        <f>+'Info ELECTRONORTE'!A2390</f>
        <v>2386</v>
      </c>
      <c r="B2422" s="26" t="str">
        <f t="shared" si="94"/>
        <v>SICODI</v>
      </c>
      <c r="C2422" s="9" t="str">
        <f>+'Info ELECTRONORTE'!B2390</f>
        <v>CAJAMARCA</v>
      </c>
      <c r="D2422" s="9" t="str">
        <f>+'Info ELECTRONORTE'!C2390</f>
        <v>BAMBAMARCA - CHOTA</v>
      </c>
      <c r="E2422" s="9" t="str">
        <f>+'Info ELECTRONORTE'!D2390</f>
        <v>HUALGAYOC</v>
      </c>
      <c r="F2422" s="9" t="str">
        <f>+'Info ELECTRONORTE'!I2390</f>
        <v>Media Tension</v>
      </c>
      <c r="G2422" s="9">
        <f>+'Info ELECTRONORTE'!K2390</f>
        <v>12</v>
      </c>
      <c r="H2422" s="9" t="str">
        <f>+'Info ELECTRONORTE'!L2390</f>
        <v>Postes</v>
      </c>
      <c r="I2422" s="9" t="str">
        <f>+'Info ELECTRONORTE'!M2390</f>
        <v>Madera</v>
      </c>
      <c r="J2422" s="9" t="str">
        <f>+'Info ELECTRONORTE'!N2390</f>
        <v>PPM20</v>
      </c>
      <c r="K2422" s="9" t="str">
        <f>+IF(B2422="MOD INV_2018","Según corresponda",VLOOKUP(J2422,SICODI!$G$3:$K$2404,2,FALSE))</f>
        <v>POSTE DE MADERA TRATADA DE 12 mts. CL.5</v>
      </c>
      <c r="L2422" s="142">
        <f t="shared" si="93"/>
        <v>0.46</v>
      </c>
    </row>
    <row r="2423" spans="1:12" x14ac:dyDescent="0.25">
      <c r="A2423" s="53">
        <f>+'Info ELECTRONORTE'!A2391</f>
        <v>2387</v>
      </c>
      <c r="B2423" s="26" t="str">
        <f t="shared" si="94"/>
        <v>SICODI</v>
      </c>
      <c r="C2423" s="9" t="str">
        <f>+'Info ELECTRONORTE'!B2391</f>
        <v>CAJAMARCA</v>
      </c>
      <c r="D2423" s="9" t="str">
        <f>+'Info ELECTRONORTE'!C2391</f>
        <v>BAMBAMARCA - CHOTA</v>
      </c>
      <c r="E2423" s="9" t="str">
        <f>+'Info ELECTRONORTE'!D2391</f>
        <v>HUALGAYOC</v>
      </c>
      <c r="F2423" s="9" t="str">
        <f>+'Info ELECTRONORTE'!I2391</f>
        <v>Media Tension</v>
      </c>
      <c r="G2423" s="9">
        <f>+'Info ELECTRONORTE'!K2391</f>
        <v>12</v>
      </c>
      <c r="H2423" s="9" t="str">
        <f>+'Info ELECTRONORTE'!L2391</f>
        <v>Postes</v>
      </c>
      <c r="I2423" s="9" t="str">
        <f>+'Info ELECTRONORTE'!M2391</f>
        <v>Madera</v>
      </c>
      <c r="J2423" s="9" t="str">
        <f>+'Info ELECTRONORTE'!N2391</f>
        <v>PPM20</v>
      </c>
      <c r="K2423" s="9" t="str">
        <f>+IF(B2423="MOD INV_2018","Según corresponda",VLOOKUP(J2423,SICODI!$G$3:$K$2404,2,FALSE))</f>
        <v>POSTE DE MADERA TRATADA DE 12 mts. CL.5</v>
      </c>
      <c r="L2423" s="142">
        <f t="shared" si="93"/>
        <v>0.46</v>
      </c>
    </row>
    <row r="2424" spans="1:12" x14ac:dyDescent="0.25">
      <c r="A2424" s="53">
        <f>+'Info ELECTRONORTE'!A2392</f>
        <v>2388</v>
      </c>
      <c r="B2424" s="26" t="str">
        <f t="shared" si="94"/>
        <v>SICODI</v>
      </c>
      <c r="C2424" s="9" t="str">
        <f>+'Info ELECTRONORTE'!B2392</f>
        <v>CAJAMARCA</v>
      </c>
      <c r="D2424" s="9" t="str">
        <f>+'Info ELECTRONORTE'!C2392</f>
        <v>BAMBAMARCA - CHOTA</v>
      </c>
      <c r="E2424" s="9" t="str">
        <f>+'Info ELECTRONORTE'!D2392</f>
        <v>HUALGAYOC</v>
      </c>
      <c r="F2424" s="9" t="str">
        <f>+'Info ELECTRONORTE'!I2392</f>
        <v>Media Tension</v>
      </c>
      <c r="G2424" s="9">
        <f>+'Info ELECTRONORTE'!K2392</f>
        <v>12</v>
      </c>
      <c r="H2424" s="9" t="str">
        <f>+'Info ELECTRONORTE'!L2392</f>
        <v>Postes</v>
      </c>
      <c r="I2424" s="9" t="str">
        <f>+'Info ELECTRONORTE'!M2392</f>
        <v>Madera</v>
      </c>
      <c r="J2424" s="9" t="str">
        <f>+'Info ELECTRONORTE'!N2392</f>
        <v>PPM20</v>
      </c>
      <c r="K2424" s="9" t="str">
        <f>+IF(B2424="MOD INV_2018","Según corresponda",VLOOKUP(J2424,SICODI!$G$3:$K$2404,2,FALSE))</f>
        <v>POSTE DE MADERA TRATADA DE 12 mts. CL.5</v>
      </c>
      <c r="L2424" s="142">
        <f t="shared" si="93"/>
        <v>0.46</v>
      </c>
    </row>
    <row r="2425" spans="1:12" x14ac:dyDescent="0.25">
      <c r="A2425" s="53">
        <f>+'Info ELECTRONORTE'!A2393</f>
        <v>2389</v>
      </c>
      <c r="B2425" s="26" t="str">
        <f t="shared" si="94"/>
        <v>SICODI</v>
      </c>
      <c r="C2425" s="9" t="str">
        <f>+'Info ELECTRONORTE'!B2393</f>
        <v>CAJAMARCA</v>
      </c>
      <c r="D2425" s="9" t="str">
        <f>+'Info ELECTRONORTE'!C2393</f>
        <v>BAMBAMARCA - CHOTA</v>
      </c>
      <c r="E2425" s="9" t="str">
        <f>+'Info ELECTRONORTE'!D2393</f>
        <v>HUALGAYOC</v>
      </c>
      <c r="F2425" s="9" t="str">
        <f>+'Info ELECTRONORTE'!I2393</f>
        <v>Media Tension</v>
      </c>
      <c r="G2425" s="9">
        <f>+'Info ELECTRONORTE'!K2393</f>
        <v>12</v>
      </c>
      <c r="H2425" s="9" t="str">
        <f>+'Info ELECTRONORTE'!L2393</f>
        <v>Postes</v>
      </c>
      <c r="I2425" s="9" t="str">
        <f>+'Info ELECTRONORTE'!M2393</f>
        <v>Madera</v>
      </c>
      <c r="J2425" s="9" t="str">
        <f>+'Info ELECTRONORTE'!N2393</f>
        <v>PPM20</v>
      </c>
      <c r="K2425" s="9" t="str">
        <f>+IF(B2425="MOD INV_2018","Según corresponda",VLOOKUP(J2425,SICODI!$G$3:$K$2404,2,FALSE))</f>
        <v>POSTE DE MADERA TRATADA DE 12 mts. CL.5</v>
      </c>
      <c r="L2425" s="142">
        <f t="shared" si="93"/>
        <v>0.46</v>
      </c>
    </row>
    <row r="2426" spans="1:12" x14ac:dyDescent="0.25">
      <c r="A2426" s="53">
        <f>+'Info ELECTRONORTE'!A2394</f>
        <v>2390</v>
      </c>
      <c r="B2426" s="26" t="str">
        <f t="shared" si="94"/>
        <v>SICODI</v>
      </c>
      <c r="C2426" s="9" t="str">
        <f>+'Info ELECTRONORTE'!B2394</f>
        <v>CAJAMARCA</v>
      </c>
      <c r="D2426" s="9" t="str">
        <f>+'Info ELECTRONORTE'!C2394</f>
        <v>BAMBAMARCA - CHOTA</v>
      </c>
      <c r="E2426" s="9" t="str">
        <f>+'Info ELECTRONORTE'!D2394</f>
        <v>HUALGAYOC</v>
      </c>
      <c r="F2426" s="9" t="str">
        <f>+'Info ELECTRONORTE'!I2394</f>
        <v>Media Tension</v>
      </c>
      <c r="G2426" s="9">
        <f>+'Info ELECTRONORTE'!K2394</f>
        <v>12</v>
      </c>
      <c r="H2426" s="9" t="str">
        <f>+'Info ELECTRONORTE'!L2394</f>
        <v>Postes</v>
      </c>
      <c r="I2426" s="9" t="str">
        <f>+'Info ELECTRONORTE'!M2394</f>
        <v>Madera</v>
      </c>
      <c r="J2426" s="9" t="str">
        <f>+'Info ELECTRONORTE'!N2394</f>
        <v>PPM20</v>
      </c>
      <c r="K2426" s="9" t="str">
        <f>+IF(B2426="MOD INV_2018","Según corresponda",VLOOKUP(J2426,SICODI!$G$3:$K$2404,2,FALSE))</f>
        <v>POSTE DE MADERA TRATADA DE 12 mts. CL.5</v>
      </c>
      <c r="L2426" s="142">
        <f t="shared" si="93"/>
        <v>0.46</v>
      </c>
    </row>
    <row r="2427" spans="1:12" x14ac:dyDescent="0.25">
      <c r="A2427" s="53">
        <f>+'Info ELECTRONORTE'!A2395</f>
        <v>2391</v>
      </c>
      <c r="B2427" s="26" t="str">
        <f t="shared" si="94"/>
        <v>SICODI</v>
      </c>
      <c r="C2427" s="9" t="str">
        <f>+'Info ELECTRONORTE'!B2395</f>
        <v>CAJAMARCA</v>
      </c>
      <c r="D2427" s="9" t="str">
        <f>+'Info ELECTRONORTE'!C2395</f>
        <v>BAMBAMARCA - CHOTA</v>
      </c>
      <c r="E2427" s="9" t="str">
        <f>+'Info ELECTRONORTE'!D2395</f>
        <v>HUALGAYOC</v>
      </c>
      <c r="F2427" s="9" t="str">
        <f>+'Info ELECTRONORTE'!I2395</f>
        <v>Media Tension</v>
      </c>
      <c r="G2427" s="9">
        <f>+'Info ELECTRONORTE'!K2395</f>
        <v>12</v>
      </c>
      <c r="H2427" s="9" t="str">
        <f>+'Info ELECTRONORTE'!L2395</f>
        <v>Postes</v>
      </c>
      <c r="I2427" s="9" t="str">
        <f>+'Info ELECTRONORTE'!M2395</f>
        <v>Concreto</v>
      </c>
      <c r="J2427" s="9" t="str">
        <f>+'Info ELECTRONORTE'!N2395</f>
        <v>PPC16</v>
      </c>
      <c r="K2427" s="9" t="str">
        <f>+IF(B2427="MOD INV_2018","Según corresponda",VLOOKUP(J2427,SICODI!$G$3:$K$2404,2,FALSE))</f>
        <v>POSTE DE CONCRETO ARMADO DE 12/300/150/330</v>
      </c>
      <c r="L2427" s="142">
        <f t="shared" si="93"/>
        <v>0.52</v>
      </c>
    </row>
    <row r="2428" spans="1:12" x14ac:dyDescent="0.25">
      <c r="A2428" s="53">
        <f>+'Info ELECTRONORTE'!A2396</f>
        <v>2392</v>
      </c>
      <c r="B2428" s="26" t="str">
        <f t="shared" si="94"/>
        <v>SICODI</v>
      </c>
      <c r="C2428" s="9" t="str">
        <f>+'Info ELECTRONORTE'!B2396</f>
        <v>CAJAMARCA</v>
      </c>
      <c r="D2428" s="9" t="str">
        <f>+'Info ELECTRONORTE'!C2396</f>
        <v>BAMBAMARCA - CHOTA</v>
      </c>
      <c r="E2428" s="9" t="str">
        <f>+'Info ELECTRONORTE'!D2396</f>
        <v>HUALGAYOC</v>
      </c>
      <c r="F2428" s="9" t="str">
        <f>+'Info ELECTRONORTE'!I2396</f>
        <v>Media Tension</v>
      </c>
      <c r="G2428" s="9">
        <f>+'Info ELECTRONORTE'!K2396</f>
        <v>12</v>
      </c>
      <c r="H2428" s="9" t="str">
        <f>+'Info ELECTRONORTE'!L2396</f>
        <v>Postes</v>
      </c>
      <c r="I2428" s="9" t="str">
        <f>+'Info ELECTRONORTE'!M2396</f>
        <v>Madera</v>
      </c>
      <c r="J2428" s="9" t="str">
        <f>+'Info ELECTRONORTE'!N2396</f>
        <v>PPM20</v>
      </c>
      <c r="K2428" s="9" t="str">
        <f>+IF(B2428="MOD INV_2018","Según corresponda",VLOOKUP(J2428,SICODI!$G$3:$K$2404,2,FALSE))</f>
        <v>POSTE DE MADERA TRATADA DE 12 mts. CL.5</v>
      </c>
      <c r="L2428" s="142">
        <f t="shared" si="93"/>
        <v>0.46</v>
      </c>
    </row>
    <row r="2429" spans="1:12" x14ac:dyDescent="0.25">
      <c r="A2429" s="53">
        <f>+'Info ELECTRONORTE'!A2397</f>
        <v>2393</v>
      </c>
      <c r="B2429" s="26" t="str">
        <f t="shared" si="94"/>
        <v>SICODI</v>
      </c>
      <c r="C2429" s="9" t="str">
        <f>+'Info ELECTRONORTE'!B2397</f>
        <v>CAJAMARCA</v>
      </c>
      <c r="D2429" s="9" t="str">
        <f>+'Info ELECTRONORTE'!C2397</f>
        <v>BAMBAMARCA - CHOTA</v>
      </c>
      <c r="E2429" s="9" t="str">
        <f>+'Info ELECTRONORTE'!D2397</f>
        <v>HUALGAYOC</v>
      </c>
      <c r="F2429" s="9" t="str">
        <f>+'Info ELECTRONORTE'!I2397</f>
        <v>Media Tension</v>
      </c>
      <c r="G2429" s="9">
        <f>+'Info ELECTRONORTE'!K2397</f>
        <v>12</v>
      </c>
      <c r="H2429" s="9" t="str">
        <f>+'Info ELECTRONORTE'!L2397</f>
        <v>Postes</v>
      </c>
      <c r="I2429" s="9" t="str">
        <f>+'Info ELECTRONORTE'!M2397</f>
        <v>Madera</v>
      </c>
      <c r="J2429" s="9" t="str">
        <f>+'Info ELECTRONORTE'!N2397</f>
        <v>PPM20</v>
      </c>
      <c r="K2429" s="9" t="str">
        <f>+IF(B2429="MOD INV_2018","Según corresponda",VLOOKUP(J2429,SICODI!$G$3:$K$2404,2,FALSE))</f>
        <v>POSTE DE MADERA TRATADA DE 12 mts. CL.5</v>
      </c>
      <c r="L2429" s="142">
        <f t="shared" si="93"/>
        <v>0.46</v>
      </c>
    </row>
    <row r="2430" spans="1:12" x14ac:dyDescent="0.25">
      <c r="A2430" s="53">
        <f>+'Info ELECTRONORTE'!A2398</f>
        <v>2394</v>
      </c>
      <c r="B2430" s="26" t="str">
        <f t="shared" si="94"/>
        <v>SICODI</v>
      </c>
      <c r="C2430" s="9" t="str">
        <f>+'Info ELECTRONORTE'!B2398</f>
        <v>CAJAMARCA</v>
      </c>
      <c r="D2430" s="9" t="str">
        <f>+'Info ELECTRONORTE'!C2398</f>
        <v>BAMBAMARCA - CHOTA</v>
      </c>
      <c r="E2430" s="9" t="str">
        <f>+'Info ELECTRONORTE'!D2398</f>
        <v>HUALGAYOC</v>
      </c>
      <c r="F2430" s="9" t="str">
        <f>+'Info ELECTRONORTE'!I2398</f>
        <v>Media Tension</v>
      </c>
      <c r="G2430" s="9">
        <f>+'Info ELECTRONORTE'!K2398</f>
        <v>12</v>
      </c>
      <c r="H2430" s="9" t="str">
        <f>+'Info ELECTRONORTE'!L2398</f>
        <v>Postes</v>
      </c>
      <c r="I2430" s="9" t="str">
        <f>+'Info ELECTRONORTE'!M2398</f>
        <v>Madera</v>
      </c>
      <c r="J2430" s="9" t="str">
        <f>+'Info ELECTRONORTE'!N2398</f>
        <v>PPM20</v>
      </c>
      <c r="K2430" s="9" t="str">
        <f>+IF(B2430="MOD INV_2018","Según corresponda",VLOOKUP(J2430,SICODI!$G$3:$K$2404,2,FALSE))</f>
        <v>POSTE DE MADERA TRATADA DE 12 mts. CL.5</v>
      </c>
      <c r="L2430" s="142">
        <f t="shared" si="93"/>
        <v>0.46</v>
      </c>
    </row>
    <row r="2431" spans="1:12" x14ac:dyDescent="0.25">
      <c r="A2431" s="53">
        <f>+'Info ELECTRONORTE'!A2399</f>
        <v>2395</v>
      </c>
      <c r="B2431" s="26" t="str">
        <f t="shared" si="94"/>
        <v>SICODI</v>
      </c>
      <c r="C2431" s="9" t="str">
        <f>+'Info ELECTRONORTE'!B2399</f>
        <v>CAJAMARCA</v>
      </c>
      <c r="D2431" s="9" t="str">
        <f>+'Info ELECTRONORTE'!C2399</f>
        <v>BAMBAMARCA - CHOTA</v>
      </c>
      <c r="E2431" s="9" t="str">
        <f>+'Info ELECTRONORTE'!D2399</f>
        <v>HUALGAYOC</v>
      </c>
      <c r="F2431" s="9" t="str">
        <f>+'Info ELECTRONORTE'!I2399</f>
        <v>Media Tension</v>
      </c>
      <c r="G2431" s="9">
        <f>+'Info ELECTRONORTE'!K2399</f>
        <v>12</v>
      </c>
      <c r="H2431" s="9" t="str">
        <f>+'Info ELECTRONORTE'!L2399</f>
        <v>Postes</v>
      </c>
      <c r="I2431" s="9" t="str">
        <f>+'Info ELECTRONORTE'!M2399</f>
        <v>Madera</v>
      </c>
      <c r="J2431" s="9" t="str">
        <f>+'Info ELECTRONORTE'!N2399</f>
        <v>PPM20</v>
      </c>
      <c r="K2431" s="9" t="str">
        <f>+IF(B2431="MOD INV_2018","Según corresponda",VLOOKUP(J2431,SICODI!$G$3:$K$2404,2,FALSE))</f>
        <v>POSTE DE MADERA TRATADA DE 12 mts. CL.5</v>
      </c>
      <c r="L2431" s="142">
        <f t="shared" si="93"/>
        <v>0.46</v>
      </c>
    </row>
    <row r="2432" spans="1:12" x14ac:dyDescent="0.25">
      <c r="A2432" s="53">
        <f>+'Info ELECTRONORTE'!A2400</f>
        <v>2396</v>
      </c>
      <c r="B2432" s="26" t="str">
        <f t="shared" si="94"/>
        <v>SICODI</v>
      </c>
      <c r="C2432" s="9" t="str">
        <f>+'Info ELECTRONORTE'!B2400</f>
        <v>CAJAMARCA</v>
      </c>
      <c r="D2432" s="9" t="str">
        <f>+'Info ELECTRONORTE'!C2400</f>
        <v>BAMBAMARCA - CHOTA</v>
      </c>
      <c r="E2432" s="9" t="str">
        <f>+'Info ELECTRONORTE'!D2400</f>
        <v>HUALGAYOC</v>
      </c>
      <c r="F2432" s="9" t="str">
        <f>+'Info ELECTRONORTE'!I2400</f>
        <v>Media Tension</v>
      </c>
      <c r="G2432" s="9">
        <f>+'Info ELECTRONORTE'!K2400</f>
        <v>12</v>
      </c>
      <c r="H2432" s="9" t="str">
        <f>+'Info ELECTRONORTE'!L2400</f>
        <v>Postes</v>
      </c>
      <c r="I2432" s="9" t="str">
        <f>+'Info ELECTRONORTE'!M2400</f>
        <v>Madera</v>
      </c>
      <c r="J2432" s="9" t="str">
        <f>+'Info ELECTRONORTE'!N2400</f>
        <v>PPM20</v>
      </c>
      <c r="K2432" s="9" t="str">
        <f>+IF(B2432="MOD INV_2018","Según corresponda",VLOOKUP(J2432,SICODI!$G$3:$K$2404,2,FALSE))</f>
        <v>POSTE DE MADERA TRATADA DE 12 mts. CL.5</v>
      </c>
      <c r="L2432" s="142">
        <f t="shared" si="93"/>
        <v>0.46</v>
      </c>
    </row>
    <row r="2433" spans="1:12" x14ac:dyDescent="0.25">
      <c r="A2433" s="53">
        <f>+'Info ELECTRONORTE'!A2401</f>
        <v>2397</v>
      </c>
      <c r="B2433" s="26" t="str">
        <f t="shared" si="94"/>
        <v>SICODI</v>
      </c>
      <c r="C2433" s="9" t="str">
        <f>+'Info ELECTRONORTE'!B2401</f>
        <v>CAJAMARCA</v>
      </c>
      <c r="D2433" s="9" t="str">
        <f>+'Info ELECTRONORTE'!C2401</f>
        <v>BAMBAMARCA - CHOTA</v>
      </c>
      <c r="E2433" s="9" t="str">
        <f>+'Info ELECTRONORTE'!D2401</f>
        <v>HUALGAYOC</v>
      </c>
      <c r="F2433" s="9" t="str">
        <f>+'Info ELECTRONORTE'!I2401</f>
        <v>Media Tension</v>
      </c>
      <c r="G2433" s="9">
        <f>+'Info ELECTRONORTE'!K2401</f>
        <v>12</v>
      </c>
      <c r="H2433" s="9" t="str">
        <f>+'Info ELECTRONORTE'!L2401</f>
        <v>Postes</v>
      </c>
      <c r="I2433" s="9" t="str">
        <f>+'Info ELECTRONORTE'!M2401</f>
        <v>Madera</v>
      </c>
      <c r="J2433" s="9" t="str">
        <f>+'Info ELECTRONORTE'!N2401</f>
        <v>PPM20</v>
      </c>
      <c r="K2433" s="9" t="str">
        <f>+IF(B2433="MOD INV_2018","Según corresponda",VLOOKUP(J2433,SICODI!$G$3:$K$2404,2,FALSE))</f>
        <v>POSTE DE MADERA TRATADA DE 12 mts. CL.5</v>
      </c>
      <c r="L2433" s="142">
        <f t="shared" si="93"/>
        <v>0.46</v>
      </c>
    </row>
    <row r="2434" spans="1:12" x14ac:dyDescent="0.25">
      <c r="A2434" s="53">
        <f>+'Info ELECTRONORTE'!A2402</f>
        <v>2398</v>
      </c>
      <c r="B2434" s="26" t="str">
        <f t="shared" si="94"/>
        <v>SICODI</v>
      </c>
      <c r="C2434" s="9" t="str">
        <f>+'Info ELECTRONORTE'!B2402</f>
        <v>CAJAMARCA</v>
      </c>
      <c r="D2434" s="9" t="str">
        <f>+'Info ELECTRONORTE'!C2402</f>
        <v>BAMBAMARCA - CHOTA</v>
      </c>
      <c r="E2434" s="9" t="str">
        <f>+'Info ELECTRONORTE'!D2402</f>
        <v>HUALGAYOC</v>
      </c>
      <c r="F2434" s="9" t="str">
        <f>+'Info ELECTRONORTE'!I2402</f>
        <v>Media Tension</v>
      </c>
      <c r="G2434" s="9">
        <f>+'Info ELECTRONORTE'!K2402</f>
        <v>12</v>
      </c>
      <c r="H2434" s="9" t="str">
        <f>+'Info ELECTRONORTE'!L2402</f>
        <v>Postes</v>
      </c>
      <c r="I2434" s="9" t="str">
        <f>+'Info ELECTRONORTE'!M2402</f>
        <v>Madera</v>
      </c>
      <c r="J2434" s="9" t="str">
        <f>+'Info ELECTRONORTE'!N2402</f>
        <v>PPM20</v>
      </c>
      <c r="K2434" s="9" t="str">
        <f>+IF(B2434="MOD INV_2018","Según corresponda",VLOOKUP(J2434,SICODI!$G$3:$K$2404,2,FALSE))</f>
        <v>POSTE DE MADERA TRATADA DE 12 mts. CL.5</v>
      </c>
      <c r="L2434" s="142">
        <f t="shared" si="93"/>
        <v>0.46</v>
      </c>
    </row>
    <row r="2435" spans="1:12" x14ac:dyDescent="0.25">
      <c r="A2435" s="53">
        <f>+'Info ELECTRONORTE'!A2403</f>
        <v>2399</v>
      </c>
      <c r="B2435" s="26" t="str">
        <f t="shared" si="94"/>
        <v>SICODI</v>
      </c>
      <c r="C2435" s="9" t="str">
        <f>+'Info ELECTRONORTE'!B2403</f>
        <v>CAJAMARCA</v>
      </c>
      <c r="D2435" s="9" t="str">
        <f>+'Info ELECTRONORTE'!C2403</f>
        <v>BAMBAMARCA - CHOTA</v>
      </c>
      <c r="E2435" s="9" t="str">
        <f>+'Info ELECTRONORTE'!D2403</f>
        <v>HUALGAYOC</v>
      </c>
      <c r="F2435" s="9" t="str">
        <f>+'Info ELECTRONORTE'!I2403</f>
        <v>Media Tension</v>
      </c>
      <c r="G2435" s="9">
        <f>+'Info ELECTRONORTE'!K2403</f>
        <v>12</v>
      </c>
      <c r="H2435" s="9" t="str">
        <f>+'Info ELECTRONORTE'!L2403</f>
        <v>Postes</v>
      </c>
      <c r="I2435" s="9" t="str">
        <f>+'Info ELECTRONORTE'!M2403</f>
        <v>Madera</v>
      </c>
      <c r="J2435" s="9" t="str">
        <f>+'Info ELECTRONORTE'!N2403</f>
        <v>PPM20</v>
      </c>
      <c r="K2435" s="9" t="str">
        <f>+IF(B2435="MOD INV_2018","Según corresponda",VLOOKUP(J2435,SICODI!$G$3:$K$2404,2,FALSE))</f>
        <v>POSTE DE MADERA TRATADA DE 12 mts. CL.5</v>
      </c>
      <c r="L2435" s="142">
        <f t="shared" si="93"/>
        <v>0.46</v>
      </c>
    </row>
    <row r="2436" spans="1:12" x14ac:dyDescent="0.25">
      <c r="A2436" s="53">
        <f>+'Info ELECTRONORTE'!A2404</f>
        <v>2400</v>
      </c>
      <c r="B2436" s="26" t="str">
        <f t="shared" si="94"/>
        <v>SICODI</v>
      </c>
      <c r="C2436" s="9" t="str">
        <f>+'Info ELECTRONORTE'!B2404</f>
        <v>CAJAMARCA</v>
      </c>
      <c r="D2436" s="9" t="str">
        <f>+'Info ELECTRONORTE'!C2404</f>
        <v>BAMBAMARCA - CHOTA</v>
      </c>
      <c r="E2436" s="9" t="str">
        <f>+'Info ELECTRONORTE'!D2404</f>
        <v>HUALGAYOC</v>
      </c>
      <c r="F2436" s="9" t="str">
        <f>+'Info ELECTRONORTE'!I2404</f>
        <v>Media Tension</v>
      </c>
      <c r="G2436" s="9">
        <f>+'Info ELECTRONORTE'!K2404</f>
        <v>12</v>
      </c>
      <c r="H2436" s="9" t="str">
        <f>+'Info ELECTRONORTE'!L2404</f>
        <v>Postes</v>
      </c>
      <c r="I2436" s="9" t="str">
        <f>+'Info ELECTRONORTE'!M2404</f>
        <v>Madera</v>
      </c>
      <c r="J2436" s="9" t="str">
        <f>+'Info ELECTRONORTE'!N2404</f>
        <v>PPM20</v>
      </c>
      <c r="K2436" s="9" t="str">
        <f>+IF(B2436="MOD INV_2018","Según corresponda",VLOOKUP(J2436,SICODI!$G$3:$K$2404,2,FALSE))</f>
        <v>POSTE DE MADERA TRATADA DE 12 mts. CL.5</v>
      </c>
      <c r="L2436" s="142">
        <f t="shared" si="93"/>
        <v>0.46</v>
      </c>
    </row>
    <row r="2437" spans="1:12" x14ac:dyDescent="0.25">
      <c r="A2437" s="53">
        <f>+'Info ELECTRONORTE'!A2405</f>
        <v>2401</v>
      </c>
      <c r="B2437" s="26" t="str">
        <f t="shared" si="94"/>
        <v>SICODI</v>
      </c>
      <c r="C2437" s="9" t="str">
        <f>+'Info ELECTRONORTE'!B2405</f>
        <v>CAJAMARCA</v>
      </c>
      <c r="D2437" s="9" t="str">
        <f>+'Info ELECTRONORTE'!C2405</f>
        <v>BAMBAMARCA - CHOTA</v>
      </c>
      <c r="E2437" s="9" t="str">
        <f>+'Info ELECTRONORTE'!D2405</f>
        <v>HUALGAYOC</v>
      </c>
      <c r="F2437" s="9" t="str">
        <f>+'Info ELECTRONORTE'!I2405</f>
        <v>Media Tension</v>
      </c>
      <c r="G2437" s="9">
        <f>+'Info ELECTRONORTE'!K2405</f>
        <v>12</v>
      </c>
      <c r="H2437" s="9" t="str">
        <f>+'Info ELECTRONORTE'!L2405</f>
        <v>Postes</v>
      </c>
      <c r="I2437" s="9" t="str">
        <f>+'Info ELECTRONORTE'!M2405</f>
        <v>Madera</v>
      </c>
      <c r="J2437" s="9" t="str">
        <f>+'Info ELECTRONORTE'!N2405</f>
        <v>PPM20</v>
      </c>
      <c r="K2437" s="9" t="str">
        <f>+IF(B2437="MOD INV_2018","Según corresponda",VLOOKUP(J2437,SICODI!$G$3:$K$2404,2,FALSE))</f>
        <v>POSTE DE MADERA TRATADA DE 12 mts. CL.5</v>
      </c>
      <c r="L2437" s="142">
        <f t="shared" si="93"/>
        <v>0.46</v>
      </c>
    </row>
    <row r="2438" spans="1:12" x14ac:dyDescent="0.25">
      <c r="A2438" s="53">
        <f>+'Info ELECTRONORTE'!A2406</f>
        <v>2402</v>
      </c>
      <c r="B2438" s="26" t="str">
        <f t="shared" si="94"/>
        <v>SICODI</v>
      </c>
      <c r="C2438" s="9" t="str">
        <f>+'Info ELECTRONORTE'!B2406</f>
        <v>CAJAMARCA</v>
      </c>
      <c r="D2438" s="9" t="str">
        <f>+'Info ELECTRONORTE'!C2406</f>
        <v>BAMBAMARCA - CHOTA</v>
      </c>
      <c r="E2438" s="9" t="str">
        <f>+'Info ELECTRONORTE'!D2406</f>
        <v>HUALGAYOC</v>
      </c>
      <c r="F2438" s="9" t="str">
        <f>+'Info ELECTRONORTE'!I2406</f>
        <v>Media Tension</v>
      </c>
      <c r="G2438" s="9">
        <f>+'Info ELECTRONORTE'!K2406</f>
        <v>12</v>
      </c>
      <c r="H2438" s="9" t="str">
        <f>+'Info ELECTRONORTE'!L2406</f>
        <v>Postes</v>
      </c>
      <c r="I2438" s="9" t="str">
        <f>+'Info ELECTRONORTE'!M2406</f>
        <v>Madera</v>
      </c>
      <c r="J2438" s="9" t="str">
        <f>+'Info ELECTRONORTE'!N2406</f>
        <v>PPM20</v>
      </c>
      <c r="K2438" s="9" t="str">
        <f>+IF(B2438="MOD INV_2018","Según corresponda",VLOOKUP(J2438,SICODI!$G$3:$K$2404,2,FALSE))</f>
        <v>POSTE DE MADERA TRATADA DE 12 mts. CL.5</v>
      </c>
      <c r="L2438" s="142">
        <f t="shared" si="93"/>
        <v>0.46</v>
      </c>
    </row>
    <row r="2439" spans="1:12" x14ac:dyDescent="0.25">
      <c r="A2439" s="53">
        <f>+'Info ELECTRONORTE'!A2407</f>
        <v>2403</v>
      </c>
      <c r="B2439" s="26" t="str">
        <f t="shared" si="94"/>
        <v>SICODI</v>
      </c>
      <c r="C2439" s="9" t="str">
        <f>+'Info ELECTRONORTE'!B2407</f>
        <v>CAJAMARCA</v>
      </c>
      <c r="D2439" s="9" t="str">
        <f>+'Info ELECTRONORTE'!C2407</f>
        <v>BAMBAMARCA - CHOTA</v>
      </c>
      <c r="E2439" s="9" t="str">
        <f>+'Info ELECTRONORTE'!D2407</f>
        <v>HUALGAYOC</v>
      </c>
      <c r="F2439" s="9" t="str">
        <f>+'Info ELECTRONORTE'!I2407</f>
        <v>Media Tension</v>
      </c>
      <c r="G2439" s="9">
        <f>+'Info ELECTRONORTE'!K2407</f>
        <v>12</v>
      </c>
      <c r="H2439" s="9" t="str">
        <f>+'Info ELECTRONORTE'!L2407</f>
        <v>Postes</v>
      </c>
      <c r="I2439" s="9" t="str">
        <f>+'Info ELECTRONORTE'!M2407</f>
        <v>Madera</v>
      </c>
      <c r="J2439" s="9" t="str">
        <f>+'Info ELECTRONORTE'!N2407</f>
        <v>PPM20</v>
      </c>
      <c r="K2439" s="9" t="str">
        <f>+IF(B2439="MOD INV_2018","Según corresponda",VLOOKUP(J2439,SICODI!$G$3:$K$2404,2,FALSE))</f>
        <v>POSTE DE MADERA TRATADA DE 12 mts. CL.5</v>
      </c>
      <c r="L2439" s="142">
        <f t="shared" si="93"/>
        <v>0.46</v>
      </c>
    </row>
    <row r="2440" spans="1:12" x14ac:dyDescent="0.25">
      <c r="A2440" s="53">
        <f>+'Info ELECTRONORTE'!A2408</f>
        <v>2404</v>
      </c>
      <c r="B2440" s="26" t="str">
        <f t="shared" si="94"/>
        <v>SICODI</v>
      </c>
      <c r="C2440" s="9" t="str">
        <f>+'Info ELECTRONORTE'!B2408</f>
        <v>CAJAMARCA</v>
      </c>
      <c r="D2440" s="9" t="str">
        <f>+'Info ELECTRONORTE'!C2408</f>
        <v>BAMBAMARCA - CHOTA</v>
      </c>
      <c r="E2440" s="9" t="str">
        <f>+'Info ELECTRONORTE'!D2408</f>
        <v>HUALGAYOC</v>
      </c>
      <c r="F2440" s="9" t="str">
        <f>+'Info ELECTRONORTE'!I2408</f>
        <v>Media Tension</v>
      </c>
      <c r="G2440" s="9">
        <f>+'Info ELECTRONORTE'!K2408</f>
        <v>12</v>
      </c>
      <c r="H2440" s="9" t="str">
        <f>+'Info ELECTRONORTE'!L2408</f>
        <v>Postes</v>
      </c>
      <c r="I2440" s="9" t="str">
        <f>+'Info ELECTRONORTE'!M2408</f>
        <v>Madera</v>
      </c>
      <c r="J2440" s="9" t="str">
        <f>+'Info ELECTRONORTE'!N2408</f>
        <v>PPM20</v>
      </c>
      <c r="K2440" s="9" t="str">
        <f>+IF(B2440="MOD INV_2018","Según corresponda",VLOOKUP(J2440,SICODI!$G$3:$K$2404,2,FALSE))</f>
        <v>POSTE DE MADERA TRATADA DE 12 mts. CL.5</v>
      </c>
      <c r="L2440" s="142">
        <f t="shared" si="93"/>
        <v>0.46</v>
      </c>
    </row>
    <row r="2441" spans="1:12" x14ac:dyDescent="0.25">
      <c r="A2441" s="53">
        <f>+'Info ELECTRONORTE'!A2409</f>
        <v>2405</v>
      </c>
      <c r="B2441" s="26" t="str">
        <f t="shared" si="94"/>
        <v>SICODI</v>
      </c>
      <c r="C2441" s="9" t="str">
        <f>+'Info ELECTRONORTE'!B2409</f>
        <v>CAJAMARCA</v>
      </c>
      <c r="D2441" s="9" t="str">
        <f>+'Info ELECTRONORTE'!C2409</f>
        <v>BAMBAMARCA - CHOTA</v>
      </c>
      <c r="E2441" s="9" t="str">
        <f>+'Info ELECTRONORTE'!D2409</f>
        <v>HUALGAYOC</v>
      </c>
      <c r="F2441" s="9" t="str">
        <f>+'Info ELECTRONORTE'!I2409</f>
        <v>Media Tension</v>
      </c>
      <c r="G2441" s="9">
        <f>+'Info ELECTRONORTE'!K2409</f>
        <v>12</v>
      </c>
      <c r="H2441" s="9" t="str">
        <f>+'Info ELECTRONORTE'!L2409</f>
        <v>Postes</v>
      </c>
      <c r="I2441" s="9" t="str">
        <f>+'Info ELECTRONORTE'!M2409</f>
        <v>Madera</v>
      </c>
      <c r="J2441" s="9" t="str">
        <f>+'Info ELECTRONORTE'!N2409</f>
        <v>PPM20</v>
      </c>
      <c r="K2441" s="9" t="str">
        <f>+IF(B2441="MOD INV_2018","Según corresponda",VLOOKUP(J2441,SICODI!$G$3:$K$2404,2,FALSE))</f>
        <v>POSTE DE MADERA TRATADA DE 12 mts. CL.5</v>
      </c>
      <c r="L2441" s="142">
        <f t="shared" si="93"/>
        <v>0.46</v>
      </c>
    </row>
    <row r="2442" spans="1:12" x14ac:dyDescent="0.25">
      <c r="A2442" s="53">
        <f>+'Info ELECTRONORTE'!A2410</f>
        <v>2406</v>
      </c>
      <c r="B2442" s="26" t="str">
        <f t="shared" si="94"/>
        <v>SICODI</v>
      </c>
      <c r="C2442" s="9" t="str">
        <f>+'Info ELECTRONORTE'!B2410</f>
        <v>CAJAMARCA</v>
      </c>
      <c r="D2442" s="9" t="str">
        <f>+'Info ELECTRONORTE'!C2410</f>
        <v>BAMBAMARCA - CHOTA</v>
      </c>
      <c r="E2442" s="9" t="str">
        <f>+'Info ELECTRONORTE'!D2410</f>
        <v>HUALGAYOC</v>
      </c>
      <c r="F2442" s="9" t="str">
        <f>+'Info ELECTRONORTE'!I2410</f>
        <v>Media Tension</v>
      </c>
      <c r="G2442" s="9">
        <f>+'Info ELECTRONORTE'!K2410</f>
        <v>12</v>
      </c>
      <c r="H2442" s="9" t="str">
        <f>+'Info ELECTRONORTE'!L2410</f>
        <v>Postes</v>
      </c>
      <c r="I2442" s="9" t="str">
        <f>+'Info ELECTRONORTE'!M2410</f>
        <v>Madera</v>
      </c>
      <c r="J2442" s="9" t="str">
        <f>+'Info ELECTRONORTE'!N2410</f>
        <v>PPM20</v>
      </c>
      <c r="K2442" s="9" t="str">
        <f>+IF(B2442="MOD INV_2018","Según corresponda",VLOOKUP(J2442,SICODI!$G$3:$K$2404,2,FALSE))</f>
        <v>POSTE DE MADERA TRATADA DE 12 mts. CL.5</v>
      </c>
      <c r="L2442" s="142">
        <f t="shared" si="93"/>
        <v>0.46</v>
      </c>
    </row>
    <row r="2443" spans="1:12" x14ac:dyDescent="0.25">
      <c r="A2443" s="53">
        <f>+'Info ELECTRONORTE'!A2411</f>
        <v>2407</v>
      </c>
      <c r="B2443" s="26" t="str">
        <f t="shared" si="94"/>
        <v>SICODI</v>
      </c>
      <c r="C2443" s="9" t="str">
        <f>+'Info ELECTRONORTE'!B2411</f>
        <v>CAJAMARCA</v>
      </c>
      <c r="D2443" s="9" t="str">
        <f>+'Info ELECTRONORTE'!C2411</f>
        <v>BAMBAMARCA - CHOTA</v>
      </c>
      <c r="E2443" s="9" t="str">
        <f>+'Info ELECTRONORTE'!D2411</f>
        <v>HUALGAYOC</v>
      </c>
      <c r="F2443" s="9" t="str">
        <f>+'Info ELECTRONORTE'!I2411</f>
        <v>Media Tension</v>
      </c>
      <c r="G2443" s="9">
        <f>+'Info ELECTRONORTE'!K2411</f>
        <v>12</v>
      </c>
      <c r="H2443" s="9" t="str">
        <f>+'Info ELECTRONORTE'!L2411</f>
        <v>Postes</v>
      </c>
      <c r="I2443" s="9" t="str">
        <f>+'Info ELECTRONORTE'!M2411</f>
        <v>Madera</v>
      </c>
      <c r="J2443" s="9" t="str">
        <f>+'Info ELECTRONORTE'!N2411</f>
        <v>PPM20</v>
      </c>
      <c r="K2443" s="9" t="str">
        <f>+IF(B2443="MOD INV_2018","Según corresponda",VLOOKUP(J2443,SICODI!$G$3:$K$2404,2,FALSE))</f>
        <v>POSTE DE MADERA TRATADA DE 12 mts. CL.5</v>
      </c>
      <c r="L2443" s="142">
        <f t="shared" si="93"/>
        <v>0.46</v>
      </c>
    </row>
    <row r="2444" spans="1:12" x14ac:dyDescent="0.25">
      <c r="A2444" s="53">
        <f>+'Info ELECTRONORTE'!A2412</f>
        <v>2408</v>
      </c>
      <c r="B2444" s="26" t="str">
        <f t="shared" si="94"/>
        <v>SICODI</v>
      </c>
      <c r="C2444" s="9" t="str">
        <f>+'Info ELECTRONORTE'!B2412</f>
        <v>CAJAMARCA</v>
      </c>
      <c r="D2444" s="9" t="str">
        <f>+'Info ELECTRONORTE'!C2412</f>
        <v>BAMBAMARCA - CHOTA</v>
      </c>
      <c r="E2444" s="9" t="str">
        <f>+'Info ELECTRONORTE'!D2412</f>
        <v>HUALGAYOC</v>
      </c>
      <c r="F2444" s="9" t="str">
        <f>+'Info ELECTRONORTE'!I2412</f>
        <v>Media Tension</v>
      </c>
      <c r="G2444" s="9">
        <f>+'Info ELECTRONORTE'!K2412</f>
        <v>12</v>
      </c>
      <c r="H2444" s="9" t="str">
        <f>+'Info ELECTRONORTE'!L2412</f>
        <v>Postes</v>
      </c>
      <c r="I2444" s="9" t="str">
        <f>+'Info ELECTRONORTE'!M2412</f>
        <v>Madera</v>
      </c>
      <c r="J2444" s="9" t="str">
        <f>+'Info ELECTRONORTE'!N2412</f>
        <v>PPM20</v>
      </c>
      <c r="K2444" s="9" t="str">
        <f>+IF(B2444="MOD INV_2018","Según corresponda",VLOOKUP(J2444,SICODI!$G$3:$K$2404,2,FALSE))</f>
        <v>POSTE DE MADERA TRATADA DE 12 mts. CL.5</v>
      </c>
      <c r="L2444" s="142">
        <f t="shared" si="93"/>
        <v>0.46</v>
      </c>
    </row>
    <row r="2445" spans="1:12" x14ac:dyDescent="0.25">
      <c r="A2445" s="53">
        <f>+'Info ELECTRONORTE'!A2413</f>
        <v>2409</v>
      </c>
      <c r="B2445" s="26" t="str">
        <f t="shared" si="94"/>
        <v>SICODI</v>
      </c>
      <c r="C2445" s="9" t="str">
        <f>+'Info ELECTRONORTE'!B2413</f>
        <v>CAJAMARCA</v>
      </c>
      <c r="D2445" s="9" t="str">
        <f>+'Info ELECTRONORTE'!C2413</f>
        <v>BAMBAMARCA - CHOTA</v>
      </c>
      <c r="E2445" s="9" t="str">
        <f>+'Info ELECTRONORTE'!D2413</f>
        <v>HUALGAYOC</v>
      </c>
      <c r="F2445" s="9" t="str">
        <f>+'Info ELECTRONORTE'!I2413</f>
        <v>Media Tension</v>
      </c>
      <c r="G2445" s="9">
        <f>+'Info ELECTRONORTE'!K2413</f>
        <v>12</v>
      </c>
      <c r="H2445" s="9" t="str">
        <f>+'Info ELECTRONORTE'!L2413</f>
        <v>Postes</v>
      </c>
      <c r="I2445" s="9" t="str">
        <f>+'Info ELECTRONORTE'!M2413</f>
        <v>Madera</v>
      </c>
      <c r="J2445" s="9" t="str">
        <f>+'Info ELECTRONORTE'!N2413</f>
        <v>PPM20</v>
      </c>
      <c r="K2445" s="9" t="str">
        <f>+IF(B2445="MOD INV_2018","Según corresponda",VLOOKUP(J2445,SICODI!$G$3:$K$2404,2,FALSE))</f>
        <v>POSTE DE MADERA TRATADA DE 12 mts. CL.5</v>
      </c>
      <c r="L2445" s="142">
        <f t="shared" si="93"/>
        <v>0.46</v>
      </c>
    </row>
    <row r="2446" spans="1:12" x14ac:dyDescent="0.25">
      <c r="A2446" s="53">
        <f>+'Info ELECTRONORTE'!A2414</f>
        <v>2410</v>
      </c>
      <c r="B2446" s="26" t="str">
        <f t="shared" si="94"/>
        <v>SICODI</v>
      </c>
      <c r="C2446" s="9" t="str">
        <f>+'Info ELECTRONORTE'!B2414</f>
        <v>CAJAMARCA</v>
      </c>
      <c r="D2446" s="9" t="str">
        <f>+'Info ELECTRONORTE'!C2414</f>
        <v>BAMBAMARCA - CHOTA</v>
      </c>
      <c r="E2446" s="9" t="str">
        <f>+'Info ELECTRONORTE'!D2414</f>
        <v>HUALGAYOC</v>
      </c>
      <c r="F2446" s="9" t="str">
        <f>+'Info ELECTRONORTE'!I2414</f>
        <v>Media Tension</v>
      </c>
      <c r="G2446" s="9">
        <f>+'Info ELECTRONORTE'!K2414</f>
        <v>12</v>
      </c>
      <c r="H2446" s="9" t="str">
        <f>+'Info ELECTRONORTE'!L2414</f>
        <v>Postes</v>
      </c>
      <c r="I2446" s="9" t="str">
        <f>+'Info ELECTRONORTE'!M2414</f>
        <v>Concreto</v>
      </c>
      <c r="J2446" s="9" t="str">
        <f>+'Info ELECTRONORTE'!N2414</f>
        <v>PPC16</v>
      </c>
      <c r="K2446" s="9" t="str">
        <f>+IF(B2446="MOD INV_2018","Según corresponda",VLOOKUP(J2446,SICODI!$G$3:$K$2404,2,FALSE))</f>
        <v>POSTE DE CONCRETO ARMADO DE 12/300/150/330</v>
      </c>
      <c r="L2446" s="142">
        <f t="shared" si="93"/>
        <v>0.52</v>
      </c>
    </row>
    <row r="2447" spans="1:12" x14ac:dyDescent="0.25">
      <c r="A2447" s="53">
        <f>+'Info ELECTRONORTE'!A2415</f>
        <v>2411</v>
      </c>
      <c r="B2447" s="26" t="str">
        <f t="shared" si="94"/>
        <v>SICODI</v>
      </c>
      <c r="C2447" s="9" t="str">
        <f>+'Info ELECTRONORTE'!B2415</f>
        <v>CAJAMARCA</v>
      </c>
      <c r="D2447" s="9" t="str">
        <f>+'Info ELECTRONORTE'!C2415</f>
        <v>BAMBAMARCA - CHOTA</v>
      </c>
      <c r="E2447" s="9" t="str">
        <f>+'Info ELECTRONORTE'!D2415</f>
        <v>HUALGAYOC</v>
      </c>
      <c r="F2447" s="9" t="str">
        <f>+'Info ELECTRONORTE'!I2415</f>
        <v>Media Tension</v>
      </c>
      <c r="G2447" s="9">
        <f>+'Info ELECTRONORTE'!K2415</f>
        <v>12</v>
      </c>
      <c r="H2447" s="9" t="str">
        <f>+'Info ELECTRONORTE'!L2415</f>
        <v>Postes</v>
      </c>
      <c r="I2447" s="9" t="str">
        <f>+'Info ELECTRONORTE'!M2415</f>
        <v>Madera</v>
      </c>
      <c r="J2447" s="9" t="str">
        <f>+'Info ELECTRONORTE'!N2415</f>
        <v>PPM20</v>
      </c>
      <c r="K2447" s="9" t="str">
        <f>+IF(B2447="MOD INV_2018","Según corresponda",VLOOKUP(J2447,SICODI!$G$3:$K$2404,2,FALSE))</f>
        <v>POSTE DE MADERA TRATADA DE 12 mts. CL.5</v>
      </c>
      <c r="L2447" s="142">
        <f t="shared" si="93"/>
        <v>0.46</v>
      </c>
    </row>
    <row r="2448" spans="1:12" x14ac:dyDescent="0.25">
      <c r="A2448" s="53">
        <f>+'Info ELECTRONORTE'!A2416</f>
        <v>2412</v>
      </c>
      <c r="B2448" s="26" t="str">
        <f t="shared" si="94"/>
        <v>SICODI</v>
      </c>
      <c r="C2448" s="9" t="str">
        <f>+'Info ELECTRONORTE'!B2416</f>
        <v>CAJAMARCA</v>
      </c>
      <c r="D2448" s="9" t="str">
        <f>+'Info ELECTRONORTE'!C2416</f>
        <v>BAMBAMARCA - CHOTA</v>
      </c>
      <c r="E2448" s="9" t="str">
        <f>+'Info ELECTRONORTE'!D2416</f>
        <v>HUALGAYOC</v>
      </c>
      <c r="F2448" s="9" t="str">
        <f>+'Info ELECTRONORTE'!I2416</f>
        <v>Media Tension</v>
      </c>
      <c r="G2448" s="9">
        <f>+'Info ELECTRONORTE'!K2416</f>
        <v>12</v>
      </c>
      <c r="H2448" s="9" t="str">
        <f>+'Info ELECTRONORTE'!L2416</f>
        <v>Postes</v>
      </c>
      <c r="I2448" s="9" t="str">
        <f>+'Info ELECTRONORTE'!M2416</f>
        <v>Madera</v>
      </c>
      <c r="J2448" s="9" t="str">
        <f>+'Info ELECTRONORTE'!N2416</f>
        <v>PPM20</v>
      </c>
      <c r="K2448" s="9" t="str">
        <f>+IF(B2448="MOD INV_2018","Según corresponda",VLOOKUP(J2448,SICODI!$G$3:$K$2404,2,FALSE))</f>
        <v>POSTE DE MADERA TRATADA DE 12 mts. CL.5</v>
      </c>
      <c r="L2448" s="142">
        <f t="shared" si="93"/>
        <v>0.46</v>
      </c>
    </row>
    <row r="2449" spans="1:12" x14ac:dyDescent="0.25">
      <c r="A2449" s="53">
        <f>+'Info ELECTRONORTE'!A2417</f>
        <v>2413</v>
      </c>
      <c r="B2449" s="26" t="str">
        <f t="shared" si="94"/>
        <v>SICODI</v>
      </c>
      <c r="C2449" s="9" t="str">
        <f>+'Info ELECTRONORTE'!B2417</f>
        <v>CAJAMARCA</v>
      </c>
      <c r="D2449" s="9" t="str">
        <f>+'Info ELECTRONORTE'!C2417</f>
        <v>BAMBAMARCA - CHOTA</v>
      </c>
      <c r="E2449" s="9" t="str">
        <f>+'Info ELECTRONORTE'!D2417</f>
        <v>HUALGAYOC</v>
      </c>
      <c r="F2449" s="9" t="str">
        <f>+'Info ELECTRONORTE'!I2417</f>
        <v>Media Tension</v>
      </c>
      <c r="G2449" s="9">
        <f>+'Info ELECTRONORTE'!K2417</f>
        <v>12</v>
      </c>
      <c r="H2449" s="9" t="str">
        <f>+'Info ELECTRONORTE'!L2417</f>
        <v>Postes</v>
      </c>
      <c r="I2449" s="9" t="str">
        <f>+'Info ELECTRONORTE'!M2417</f>
        <v>Madera</v>
      </c>
      <c r="J2449" s="9" t="str">
        <f>+'Info ELECTRONORTE'!N2417</f>
        <v>PPM20</v>
      </c>
      <c r="K2449" s="9" t="str">
        <f>+IF(B2449="MOD INV_2018","Según corresponda",VLOOKUP(J2449,SICODI!$G$3:$K$2404,2,FALSE))</f>
        <v>POSTE DE MADERA TRATADA DE 12 mts. CL.5</v>
      </c>
      <c r="L2449" s="142">
        <f t="shared" si="93"/>
        <v>0.46</v>
      </c>
    </row>
    <row r="2450" spans="1:12" x14ac:dyDescent="0.25">
      <c r="A2450" s="53">
        <f>+'Info ELECTRONORTE'!A2418</f>
        <v>2414</v>
      </c>
      <c r="B2450" s="26" t="str">
        <f t="shared" si="94"/>
        <v>SICODI</v>
      </c>
      <c r="C2450" s="9" t="str">
        <f>+'Info ELECTRONORTE'!B2418</f>
        <v>CAJAMARCA</v>
      </c>
      <c r="D2450" s="9" t="str">
        <f>+'Info ELECTRONORTE'!C2418</f>
        <v>BAMBAMARCA - CHOTA</v>
      </c>
      <c r="E2450" s="9" t="str">
        <f>+'Info ELECTRONORTE'!D2418</f>
        <v>HUALGAYOC</v>
      </c>
      <c r="F2450" s="9" t="str">
        <f>+'Info ELECTRONORTE'!I2418</f>
        <v>Media Tension</v>
      </c>
      <c r="G2450" s="9">
        <f>+'Info ELECTRONORTE'!K2418</f>
        <v>12</v>
      </c>
      <c r="H2450" s="9" t="str">
        <f>+'Info ELECTRONORTE'!L2418</f>
        <v>Postes</v>
      </c>
      <c r="I2450" s="9" t="str">
        <f>+'Info ELECTRONORTE'!M2418</f>
        <v>Madera</v>
      </c>
      <c r="J2450" s="9" t="str">
        <f>+'Info ELECTRONORTE'!N2418</f>
        <v>PPM20</v>
      </c>
      <c r="K2450" s="9" t="str">
        <f>+IF(B2450="MOD INV_2018","Según corresponda",VLOOKUP(J2450,SICODI!$G$3:$K$2404,2,FALSE))</f>
        <v>POSTE DE MADERA TRATADA DE 12 mts. CL.5</v>
      </c>
      <c r="L2450" s="142">
        <f t="shared" si="93"/>
        <v>0.46</v>
      </c>
    </row>
    <row r="2451" spans="1:12" x14ac:dyDescent="0.25">
      <c r="A2451" s="53">
        <f>+'Info ELECTRONORTE'!A2419</f>
        <v>2415</v>
      </c>
      <c r="B2451" s="26" t="str">
        <f t="shared" si="94"/>
        <v>SICODI</v>
      </c>
      <c r="C2451" s="9" t="str">
        <f>+'Info ELECTRONORTE'!B2419</f>
        <v>CAJAMARCA</v>
      </c>
      <c r="D2451" s="9" t="str">
        <f>+'Info ELECTRONORTE'!C2419</f>
        <v>BAMBAMARCA - CHOTA</v>
      </c>
      <c r="E2451" s="9" t="str">
        <f>+'Info ELECTRONORTE'!D2419</f>
        <v>HUALGAYOC</v>
      </c>
      <c r="F2451" s="9" t="str">
        <f>+'Info ELECTRONORTE'!I2419</f>
        <v>Media Tension</v>
      </c>
      <c r="G2451" s="9">
        <f>+'Info ELECTRONORTE'!K2419</f>
        <v>13</v>
      </c>
      <c r="H2451" s="9" t="str">
        <f>+'Info ELECTRONORTE'!L2419</f>
        <v>Postes</v>
      </c>
      <c r="I2451" s="9" t="str">
        <f>+'Info ELECTRONORTE'!M2419</f>
        <v>Concreto</v>
      </c>
      <c r="J2451" s="9" t="str">
        <f>+'Info ELECTRONORTE'!N2419</f>
        <v>PPC19</v>
      </c>
      <c r="K2451" s="9" t="str">
        <f>+IF(B2451="MOD INV_2018","Según corresponda",VLOOKUP(J2451,SICODI!$G$3:$K$2404,2,FALSE))</f>
        <v>POSTE DE CONCRETO ARMADO DE 13/300/150/345</v>
      </c>
      <c r="L2451" s="142">
        <f t="shared" si="93"/>
        <v>0.52</v>
      </c>
    </row>
    <row r="2452" spans="1:12" x14ac:dyDescent="0.25">
      <c r="A2452" s="53">
        <f>+'Info ELECTRONORTE'!A2420</f>
        <v>2416</v>
      </c>
      <c r="B2452" s="26" t="str">
        <f t="shared" si="94"/>
        <v>SICODI</v>
      </c>
      <c r="C2452" s="9" t="str">
        <f>+'Info ELECTRONORTE'!B2420</f>
        <v>CAJAMARCA</v>
      </c>
      <c r="D2452" s="9" t="str">
        <f>+'Info ELECTRONORTE'!C2420</f>
        <v>BAMBAMARCA - CHOTA</v>
      </c>
      <c r="E2452" s="9" t="str">
        <f>+'Info ELECTRONORTE'!D2420</f>
        <v>HUALGAYOC</v>
      </c>
      <c r="F2452" s="9" t="str">
        <f>+'Info ELECTRONORTE'!I2420</f>
        <v>Media Tension</v>
      </c>
      <c r="G2452" s="9">
        <f>+'Info ELECTRONORTE'!K2420</f>
        <v>12</v>
      </c>
      <c r="H2452" s="9" t="str">
        <f>+'Info ELECTRONORTE'!L2420</f>
        <v>Postes</v>
      </c>
      <c r="I2452" s="9" t="str">
        <f>+'Info ELECTRONORTE'!M2420</f>
        <v>Concreto</v>
      </c>
      <c r="J2452" s="9" t="str">
        <f>+'Info ELECTRONORTE'!N2420</f>
        <v>PPC16</v>
      </c>
      <c r="K2452" s="9" t="str">
        <f>+IF(B2452="MOD INV_2018","Según corresponda",VLOOKUP(J2452,SICODI!$G$3:$K$2404,2,FALSE))</f>
        <v>POSTE DE CONCRETO ARMADO DE 12/300/150/330</v>
      </c>
      <c r="L2452" s="142">
        <f t="shared" si="93"/>
        <v>0.52</v>
      </c>
    </row>
    <row r="2453" spans="1:12" x14ac:dyDescent="0.25">
      <c r="A2453" s="53">
        <f>+'Info ELECTRONORTE'!A2421</f>
        <v>2417</v>
      </c>
      <c r="B2453" s="26" t="str">
        <f t="shared" si="94"/>
        <v>SICODI</v>
      </c>
      <c r="C2453" s="9" t="str">
        <f>+'Info ELECTRONORTE'!B2421</f>
        <v>CAJAMARCA</v>
      </c>
      <c r="D2453" s="9" t="str">
        <f>+'Info ELECTRONORTE'!C2421</f>
        <v>BAMBAMARCA - CHOTA</v>
      </c>
      <c r="E2453" s="9" t="str">
        <f>+'Info ELECTRONORTE'!D2421</f>
        <v>HUALGAYOC</v>
      </c>
      <c r="F2453" s="9" t="str">
        <f>+'Info ELECTRONORTE'!I2421</f>
        <v>Media Tension</v>
      </c>
      <c r="G2453" s="9">
        <f>+'Info ELECTRONORTE'!K2421</f>
        <v>12</v>
      </c>
      <c r="H2453" s="9" t="str">
        <f>+'Info ELECTRONORTE'!L2421</f>
        <v>Postes</v>
      </c>
      <c r="I2453" s="9" t="str">
        <f>+'Info ELECTRONORTE'!M2421</f>
        <v>Madera</v>
      </c>
      <c r="J2453" s="9" t="str">
        <f>+'Info ELECTRONORTE'!N2421</f>
        <v>PPM20</v>
      </c>
      <c r="K2453" s="9" t="str">
        <f>+IF(B2453="MOD INV_2018","Según corresponda",VLOOKUP(J2453,SICODI!$G$3:$K$2404,2,FALSE))</f>
        <v>POSTE DE MADERA TRATADA DE 12 mts. CL.5</v>
      </c>
      <c r="L2453" s="142">
        <f t="shared" si="93"/>
        <v>0.46</v>
      </c>
    </row>
    <row r="2454" spans="1:12" x14ac:dyDescent="0.25">
      <c r="A2454" s="53">
        <f>+'Info ELECTRONORTE'!A2422</f>
        <v>2418</v>
      </c>
      <c r="B2454" s="26" t="str">
        <f t="shared" si="94"/>
        <v>SICODI</v>
      </c>
      <c r="C2454" s="9" t="str">
        <f>+'Info ELECTRONORTE'!B2422</f>
        <v>CAJAMARCA</v>
      </c>
      <c r="D2454" s="9" t="str">
        <f>+'Info ELECTRONORTE'!C2422</f>
        <v>BAMBAMARCA - CHOTA</v>
      </c>
      <c r="E2454" s="9" t="str">
        <f>+'Info ELECTRONORTE'!D2422</f>
        <v>HUALGAYOC</v>
      </c>
      <c r="F2454" s="9" t="str">
        <f>+'Info ELECTRONORTE'!I2422</f>
        <v>Media Tension</v>
      </c>
      <c r="G2454" s="9">
        <f>+'Info ELECTRONORTE'!K2422</f>
        <v>12</v>
      </c>
      <c r="H2454" s="9" t="str">
        <f>+'Info ELECTRONORTE'!L2422</f>
        <v>Postes</v>
      </c>
      <c r="I2454" s="9" t="str">
        <f>+'Info ELECTRONORTE'!M2422</f>
        <v>Madera</v>
      </c>
      <c r="J2454" s="9" t="str">
        <f>+'Info ELECTRONORTE'!N2422</f>
        <v>PPM20</v>
      </c>
      <c r="K2454" s="9" t="str">
        <f>+IF(B2454="MOD INV_2018","Según corresponda",VLOOKUP(J2454,SICODI!$G$3:$K$2404,2,FALSE))</f>
        <v>POSTE DE MADERA TRATADA DE 12 mts. CL.5</v>
      </c>
      <c r="L2454" s="142">
        <f t="shared" si="93"/>
        <v>0.46</v>
      </c>
    </row>
    <row r="2455" spans="1:12" x14ac:dyDescent="0.25">
      <c r="A2455" s="53">
        <f>+'Info ELECTRONORTE'!A2423</f>
        <v>2419</v>
      </c>
      <c r="B2455" s="26" t="str">
        <f t="shared" si="94"/>
        <v>SICODI</v>
      </c>
      <c r="C2455" s="9" t="str">
        <f>+'Info ELECTRONORTE'!B2423</f>
        <v>CAJAMARCA</v>
      </c>
      <c r="D2455" s="9" t="str">
        <f>+'Info ELECTRONORTE'!C2423</f>
        <v>BAMBAMARCA - CHOTA</v>
      </c>
      <c r="E2455" s="9" t="str">
        <f>+'Info ELECTRONORTE'!D2423</f>
        <v>HUALGAYOC</v>
      </c>
      <c r="F2455" s="9" t="str">
        <f>+'Info ELECTRONORTE'!I2423</f>
        <v>Media Tension</v>
      </c>
      <c r="G2455" s="9">
        <f>+'Info ELECTRONORTE'!K2423</f>
        <v>12</v>
      </c>
      <c r="H2455" s="9" t="str">
        <f>+'Info ELECTRONORTE'!L2423</f>
        <v>Postes</v>
      </c>
      <c r="I2455" s="9" t="str">
        <f>+'Info ELECTRONORTE'!M2423</f>
        <v>Concreto</v>
      </c>
      <c r="J2455" s="9" t="str">
        <f>+'Info ELECTRONORTE'!N2423</f>
        <v>PPC16</v>
      </c>
      <c r="K2455" s="9" t="str">
        <f>+IF(B2455="MOD INV_2018","Según corresponda",VLOOKUP(J2455,SICODI!$G$3:$K$2404,2,FALSE))</f>
        <v>POSTE DE CONCRETO ARMADO DE 12/300/150/330</v>
      </c>
      <c r="L2455" s="142">
        <f t="shared" si="93"/>
        <v>0.52</v>
      </c>
    </row>
    <row r="2456" spans="1:12" x14ac:dyDescent="0.25">
      <c r="A2456" s="53">
        <f>+'Info ELECTRONORTE'!A2424</f>
        <v>2420</v>
      </c>
      <c r="B2456" s="26" t="str">
        <f t="shared" si="94"/>
        <v>SICODI</v>
      </c>
      <c r="C2456" s="9" t="str">
        <f>+'Info ELECTRONORTE'!B2424</f>
        <v>CAJAMARCA</v>
      </c>
      <c r="D2456" s="9" t="str">
        <f>+'Info ELECTRONORTE'!C2424</f>
        <v>BAMBAMARCA - CHOTA</v>
      </c>
      <c r="E2456" s="9" t="str">
        <f>+'Info ELECTRONORTE'!D2424</f>
        <v>HUALGAYOC</v>
      </c>
      <c r="F2456" s="9" t="str">
        <f>+'Info ELECTRONORTE'!I2424</f>
        <v>Media Tension</v>
      </c>
      <c r="G2456" s="9">
        <f>+'Info ELECTRONORTE'!K2424</f>
        <v>12</v>
      </c>
      <c r="H2456" s="9" t="str">
        <f>+'Info ELECTRONORTE'!L2424</f>
        <v>Postes</v>
      </c>
      <c r="I2456" s="9" t="str">
        <f>+'Info ELECTRONORTE'!M2424</f>
        <v>Madera</v>
      </c>
      <c r="J2456" s="9" t="str">
        <f>+'Info ELECTRONORTE'!N2424</f>
        <v>PPM20</v>
      </c>
      <c r="K2456" s="9" t="str">
        <f>+IF(B2456="MOD INV_2018","Según corresponda",VLOOKUP(J2456,SICODI!$G$3:$K$2404,2,FALSE))</f>
        <v>POSTE DE MADERA TRATADA DE 12 mts. CL.5</v>
      </c>
      <c r="L2456" s="142">
        <f t="shared" si="93"/>
        <v>0.46</v>
      </c>
    </row>
    <row r="2457" spans="1:12" x14ac:dyDescent="0.25">
      <c r="A2457" s="53">
        <f>+'Info ELECTRONORTE'!A2425</f>
        <v>2421</v>
      </c>
      <c r="B2457" s="26" t="str">
        <f t="shared" si="94"/>
        <v>SICODI</v>
      </c>
      <c r="C2457" s="9" t="str">
        <f>+'Info ELECTRONORTE'!B2425</f>
        <v>CAJAMARCA</v>
      </c>
      <c r="D2457" s="9" t="str">
        <f>+'Info ELECTRONORTE'!C2425</f>
        <v>BAMBAMARCA - CHOTA</v>
      </c>
      <c r="E2457" s="9" t="str">
        <f>+'Info ELECTRONORTE'!D2425</f>
        <v>HUALGAYOC</v>
      </c>
      <c r="F2457" s="9" t="str">
        <f>+'Info ELECTRONORTE'!I2425</f>
        <v>Media Tension</v>
      </c>
      <c r="G2457" s="9">
        <f>+'Info ELECTRONORTE'!K2425</f>
        <v>12</v>
      </c>
      <c r="H2457" s="9" t="str">
        <f>+'Info ELECTRONORTE'!L2425</f>
        <v>Postes</v>
      </c>
      <c r="I2457" s="9" t="str">
        <f>+'Info ELECTRONORTE'!M2425</f>
        <v>Madera</v>
      </c>
      <c r="J2457" s="9" t="str">
        <f>+'Info ELECTRONORTE'!N2425</f>
        <v>PPM20</v>
      </c>
      <c r="K2457" s="9" t="str">
        <f>+IF(B2457="MOD INV_2018","Según corresponda",VLOOKUP(J2457,SICODI!$G$3:$K$2404,2,FALSE))</f>
        <v>POSTE DE MADERA TRATADA DE 12 mts. CL.5</v>
      </c>
      <c r="L2457" s="142">
        <f t="shared" si="93"/>
        <v>0.46</v>
      </c>
    </row>
    <row r="2458" spans="1:12" x14ac:dyDescent="0.25">
      <c r="A2458" s="53">
        <f>+'Info ELECTRONORTE'!A2426</f>
        <v>2422</v>
      </c>
      <c r="B2458" s="26" t="str">
        <f t="shared" si="94"/>
        <v>SICODI</v>
      </c>
      <c r="C2458" s="9" t="str">
        <f>+'Info ELECTRONORTE'!B2426</f>
        <v>CAJAMARCA</v>
      </c>
      <c r="D2458" s="9" t="str">
        <f>+'Info ELECTRONORTE'!C2426</f>
        <v>BAMBAMARCA - CHOTA</v>
      </c>
      <c r="E2458" s="9" t="str">
        <f>+'Info ELECTRONORTE'!D2426</f>
        <v>HUALGAYOC</v>
      </c>
      <c r="F2458" s="9" t="str">
        <f>+'Info ELECTRONORTE'!I2426</f>
        <v>Media Tension</v>
      </c>
      <c r="G2458" s="9">
        <f>+'Info ELECTRONORTE'!K2426</f>
        <v>12</v>
      </c>
      <c r="H2458" s="9" t="str">
        <f>+'Info ELECTRONORTE'!L2426</f>
        <v>Postes</v>
      </c>
      <c r="I2458" s="9" t="str">
        <f>+'Info ELECTRONORTE'!M2426</f>
        <v>Madera</v>
      </c>
      <c r="J2458" s="9" t="str">
        <f>+'Info ELECTRONORTE'!N2426</f>
        <v>PPM20</v>
      </c>
      <c r="K2458" s="9" t="str">
        <f>+IF(B2458="MOD INV_2018","Según corresponda",VLOOKUP(J2458,SICODI!$G$3:$K$2404,2,FALSE))</f>
        <v>POSTE DE MADERA TRATADA DE 12 mts. CL.5</v>
      </c>
      <c r="L2458" s="142">
        <f t="shared" si="93"/>
        <v>0.46</v>
      </c>
    </row>
    <row r="2459" spans="1:12" x14ac:dyDescent="0.25">
      <c r="A2459" s="53">
        <f>+'Info ELECTRONORTE'!A2427</f>
        <v>2423</v>
      </c>
      <c r="B2459" s="26" t="str">
        <f t="shared" si="94"/>
        <v>SICODI</v>
      </c>
      <c r="C2459" s="9" t="str">
        <f>+'Info ELECTRONORTE'!B2427</f>
        <v>CAJAMARCA</v>
      </c>
      <c r="D2459" s="9" t="str">
        <f>+'Info ELECTRONORTE'!C2427</f>
        <v>BAMBAMARCA - CHOTA</v>
      </c>
      <c r="E2459" s="9" t="str">
        <f>+'Info ELECTRONORTE'!D2427</f>
        <v>HUALGAYOC</v>
      </c>
      <c r="F2459" s="9" t="str">
        <f>+'Info ELECTRONORTE'!I2427</f>
        <v>Media Tension</v>
      </c>
      <c r="G2459" s="9">
        <f>+'Info ELECTRONORTE'!K2427</f>
        <v>12</v>
      </c>
      <c r="H2459" s="9" t="str">
        <f>+'Info ELECTRONORTE'!L2427</f>
        <v>Postes</v>
      </c>
      <c r="I2459" s="9" t="str">
        <f>+'Info ELECTRONORTE'!M2427</f>
        <v>Madera</v>
      </c>
      <c r="J2459" s="9" t="str">
        <f>+'Info ELECTRONORTE'!N2427</f>
        <v>PPM20</v>
      </c>
      <c r="K2459" s="9" t="str">
        <f>+IF(B2459="MOD INV_2018","Según corresponda",VLOOKUP(J2459,SICODI!$G$3:$K$2404,2,FALSE))</f>
        <v>POSTE DE MADERA TRATADA DE 12 mts. CL.5</v>
      </c>
      <c r="L2459" s="142">
        <f t="shared" si="93"/>
        <v>0.46</v>
      </c>
    </row>
    <row r="2460" spans="1:12" x14ac:dyDescent="0.25">
      <c r="A2460" s="53">
        <f>+'Info ELECTRONORTE'!A2428</f>
        <v>2424</v>
      </c>
      <c r="B2460" s="26" t="str">
        <f t="shared" si="94"/>
        <v>SICODI</v>
      </c>
      <c r="C2460" s="9" t="str">
        <f>+'Info ELECTRONORTE'!B2428</f>
        <v>CAJAMARCA</v>
      </c>
      <c r="D2460" s="9" t="str">
        <f>+'Info ELECTRONORTE'!C2428</f>
        <v>BAMBAMARCA - CHOTA</v>
      </c>
      <c r="E2460" s="9" t="str">
        <f>+'Info ELECTRONORTE'!D2428</f>
        <v>HUALGAYOC</v>
      </c>
      <c r="F2460" s="9" t="str">
        <f>+'Info ELECTRONORTE'!I2428</f>
        <v>Media Tension</v>
      </c>
      <c r="G2460" s="9">
        <f>+'Info ELECTRONORTE'!K2428</f>
        <v>12</v>
      </c>
      <c r="H2460" s="9" t="str">
        <f>+'Info ELECTRONORTE'!L2428</f>
        <v>Postes</v>
      </c>
      <c r="I2460" s="9" t="str">
        <f>+'Info ELECTRONORTE'!M2428</f>
        <v>Madera</v>
      </c>
      <c r="J2460" s="9" t="str">
        <f>+'Info ELECTRONORTE'!N2428</f>
        <v>PPM20</v>
      </c>
      <c r="K2460" s="9" t="str">
        <f>+IF(B2460="MOD INV_2018","Según corresponda",VLOOKUP(J2460,SICODI!$G$3:$K$2404,2,FALSE))</f>
        <v>POSTE DE MADERA TRATADA DE 12 mts. CL.5</v>
      </c>
      <c r="L2460" s="142">
        <f t="shared" si="93"/>
        <v>0.46</v>
      </c>
    </row>
    <row r="2461" spans="1:12" x14ac:dyDescent="0.25">
      <c r="A2461" s="53">
        <f>+'Info ELECTRONORTE'!A2429</f>
        <v>2425</v>
      </c>
      <c r="B2461" s="26" t="str">
        <f t="shared" si="94"/>
        <v>SICODI</v>
      </c>
      <c r="C2461" s="9" t="str">
        <f>+'Info ELECTRONORTE'!B2429</f>
        <v>CAJAMARCA</v>
      </c>
      <c r="D2461" s="9" t="str">
        <f>+'Info ELECTRONORTE'!C2429</f>
        <v>BAMBAMARCA - CHOTA</v>
      </c>
      <c r="E2461" s="9" t="str">
        <f>+'Info ELECTRONORTE'!D2429</f>
        <v>HUALGAYOC</v>
      </c>
      <c r="F2461" s="9" t="str">
        <f>+'Info ELECTRONORTE'!I2429</f>
        <v>Media Tension</v>
      </c>
      <c r="G2461" s="9">
        <f>+'Info ELECTRONORTE'!K2429</f>
        <v>12</v>
      </c>
      <c r="H2461" s="9" t="str">
        <f>+'Info ELECTRONORTE'!L2429</f>
        <v>Postes</v>
      </c>
      <c r="I2461" s="9" t="str">
        <f>+'Info ELECTRONORTE'!M2429</f>
        <v>Madera</v>
      </c>
      <c r="J2461" s="9" t="str">
        <f>+'Info ELECTRONORTE'!N2429</f>
        <v>PPM20</v>
      </c>
      <c r="K2461" s="9" t="str">
        <f>+IF(B2461="MOD INV_2018","Según corresponda",VLOOKUP(J2461,SICODI!$G$3:$K$2404,2,FALSE))</f>
        <v>POSTE DE MADERA TRATADA DE 12 mts. CL.5</v>
      </c>
      <c r="L2461" s="142">
        <f t="shared" si="93"/>
        <v>0.46</v>
      </c>
    </row>
    <row r="2462" spans="1:12" x14ac:dyDescent="0.25">
      <c r="A2462" s="53">
        <f>+'Info ELECTRONORTE'!A2430</f>
        <v>2426</v>
      </c>
      <c r="B2462" s="26" t="str">
        <f t="shared" si="94"/>
        <v>SICODI</v>
      </c>
      <c r="C2462" s="9" t="str">
        <f>+'Info ELECTRONORTE'!B2430</f>
        <v>CAJAMARCA</v>
      </c>
      <c r="D2462" s="9" t="str">
        <f>+'Info ELECTRONORTE'!C2430</f>
        <v>BAMBAMARCA - CHOTA</v>
      </c>
      <c r="E2462" s="9" t="str">
        <f>+'Info ELECTRONORTE'!D2430</f>
        <v>HUALGAYOC</v>
      </c>
      <c r="F2462" s="9" t="str">
        <f>+'Info ELECTRONORTE'!I2430</f>
        <v>Media Tension</v>
      </c>
      <c r="G2462" s="9">
        <f>+'Info ELECTRONORTE'!K2430</f>
        <v>12</v>
      </c>
      <c r="H2462" s="9" t="str">
        <f>+'Info ELECTRONORTE'!L2430</f>
        <v>Postes</v>
      </c>
      <c r="I2462" s="9" t="str">
        <f>+'Info ELECTRONORTE'!M2430</f>
        <v>Madera</v>
      </c>
      <c r="J2462" s="9" t="str">
        <f>+'Info ELECTRONORTE'!N2430</f>
        <v>PPM20</v>
      </c>
      <c r="K2462" s="9" t="str">
        <f>+IF(B2462="MOD INV_2018","Según corresponda",VLOOKUP(J2462,SICODI!$G$3:$K$2404,2,FALSE))</f>
        <v>POSTE DE MADERA TRATADA DE 12 mts. CL.5</v>
      </c>
      <c r="L2462" s="142">
        <f t="shared" si="93"/>
        <v>0.46</v>
      </c>
    </row>
    <row r="2463" spans="1:12" x14ac:dyDescent="0.25">
      <c r="A2463" s="53">
        <f>+'Info ELECTRONORTE'!A2431</f>
        <v>2427</v>
      </c>
      <c r="B2463" s="26" t="str">
        <f t="shared" si="94"/>
        <v>SICODI</v>
      </c>
      <c r="C2463" s="9" t="str">
        <f>+'Info ELECTRONORTE'!B2431</f>
        <v>CAJAMARCA</v>
      </c>
      <c r="D2463" s="9" t="str">
        <f>+'Info ELECTRONORTE'!C2431</f>
        <v>BAMBAMARCA - CHOTA</v>
      </c>
      <c r="E2463" s="9" t="str">
        <f>+'Info ELECTRONORTE'!D2431</f>
        <v>HUALGAYOC</v>
      </c>
      <c r="F2463" s="9" t="str">
        <f>+'Info ELECTRONORTE'!I2431</f>
        <v>Media Tension</v>
      </c>
      <c r="G2463" s="9">
        <f>+'Info ELECTRONORTE'!K2431</f>
        <v>12</v>
      </c>
      <c r="H2463" s="9" t="str">
        <f>+'Info ELECTRONORTE'!L2431</f>
        <v>Postes</v>
      </c>
      <c r="I2463" s="9" t="str">
        <f>+'Info ELECTRONORTE'!M2431</f>
        <v>Concreto</v>
      </c>
      <c r="J2463" s="9" t="str">
        <f>+'Info ELECTRONORTE'!N2431</f>
        <v>PPC16</v>
      </c>
      <c r="K2463" s="9" t="str">
        <f>+IF(B2463="MOD INV_2018","Según corresponda",VLOOKUP(J2463,SICODI!$G$3:$K$2404,2,FALSE))</f>
        <v>POSTE DE CONCRETO ARMADO DE 12/300/150/330</v>
      </c>
      <c r="L2463" s="142">
        <f t="shared" si="93"/>
        <v>0.52</v>
      </c>
    </row>
    <row r="2464" spans="1:12" x14ac:dyDescent="0.25">
      <c r="A2464" s="53">
        <f>+'Info ELECTRONORTE'!A2432</f>
        <v>2428</v>
      </c>
      <c r="B2464" s="26" t="str">
        <f t="shared" si="94"/>
        <v>SICODI</v>
      </c>
      <c r="C2464" s="9" t="str">
        <f>+'Info ELECTRONORTE'!B2432</f>
        <v>CAJAMARCA</v>
      </c>
      <c r="D2464" s="9" t="str">
        <f>+'Info ELECTRONORTE'!C2432</f>
        <v>BAMBAMARCA - CHOTA</v>
      </c>
      <c r="E2464" s="9" t="str">
        <f>+'Info ELECTRONORTE'!D2432</f>
        <v>HUALGAYOC</v>
      </c>
      <c r="F2464" s="9" t="str">
        <f>+'Info ELECTRONORTE'!I2432</f>
        <v>Media Tension</v>
      </c>
      <c r="G2464" s="9">
        <f>+'Info ELECTRONORTE'!K2432</f>
        <v>12</v>
      </c>
      <c r="H2464" s="9" t="str">
        <f>+'Info ELECTRONORTE'!L2432</f>
        <v>Postes</v>
      </c>
      <c r="I2464" s="9" t="str">
        <f>+'Info ELECTRONORTE'!M2432</f>
        <v>Madera</v>
      </c>
      <c r="J2464" s="9" t="str">
        <f>+'Info ELECTRONORTE'!N2432</f>
        <v>PPM20</v>
      </c>
      <c r="K2464" s="9" t="str">
        <f>+IF(B2464="MOD INV_2018","Según corresponda",VLOOKUP(J2464,SICODI!$G$3:$K$2404,2,FALSE))</f>
        <v>POSTE DE MADERA TRATADA DE 12 mts. CL.5</v>
      </c>
      <c r="L2464" s="142">
        <f t="shared" si="93"/>
        <v>0.46</v>
      </c>
    </row>
    <row r="2465" spans="1:12" x14ac:dyDescent="0.25">
      <c r="A2465" s="53">
        <f>+'Info ELECTRONORTE'!A2433</f>
        <v>2429</v>
      </c>
      <c r="B2465" s="26" t="str">
        <f t="shared" si="94"/>
        <v>SICODI</v>
      </c>
      <c r="C2465" s="9" t="str">
        <f>+'Info ELECTRONORTE'!B2433</f>
        <v>CAJAMARCA</v>
      </c>
      <c r="D2465" s="9" t="str">
        <f>+'Info ELECTRONORTE'!C2433</f>
        <v>BAMBAMARCA - CHOTA</v>
      </c>
      <c r="E2465" s="9" t="str">
        <f>+'Info ELECTRONORTE'!D2433</f>
        <v>HUALGAYOC</v>
      </c>
      <c r="F2465" s="9" t="str">
        <f>+'Info ELECTRONORTE'!I2433</f>
        <v>Media Tension</v>
      </c>
      <c r="G2465" s="9">
        <f>+'Info ELECTRONORTE'!K2433</f>
        <v>12</v>
      </c>
      <c r="H2465" s="9" t="str">
        <f>+'Info ELECTRONORTE'!L2433</f>
        <v>Postes</v>
      </c>
      <c r="I2465" s="9" t="str">
        <f>+'Info ELECTRONORTE'!M2433</f>
        <v>Madera</v>
      </c>
      <c r="J2465" s="9" t="str">
        <f>+'Info ELECTRONORTE'!N2433</f>
        <v>PPM20</v>
      </c>
      <c r="K2465" s="9" t="str">
        <f>+IF(B2465="MOD INV_2018","Según corresponda",VLOOKUP(J2465,SICODI!$G$3:$K$2404,2,FALSE))</f>
        <v>POSTE DE MADERA TRATADA DE 12 mts. CL.5</v>
      </c>
      <c r="L2465" s="142">
        <f t="shared" si="93"/>
        <v>0.46</v>
      </c>
    </row>
    <row r="2466" spans="1:12" x14ac:dyDescent="0.25">
      <c r="A2466" s="53">
        <f>+'Info ELECTRONORTE'!A2434</f>
        <v>2430</v>
      </c>
      <c r="B2466" s="26" t="str">
        <f t="shared" si="94"/>
        <v>SICODI</v>
      </c>
      <c r="C2466" s="9" t="str">
        <f>+'Info ELECTRONORTE'!B2434</f>
        <v>CAJAMARCA</v>
      </c>
      <c r="D2466" s="9" t="str">
        <f>+'Info ELECTRONORTE'!C2434</f>
        <v>BAMBAMARCA - CHOTA</v>
      </c>
      <c r="E2466" s="9" t="str">
        <f>+'Info ELECTRONORTE'!D2434</f>
        <v>HUALGAYOC</v>
      </c>
      <c r="F2466" s="9" t="str">
        <f>+'Info ELECTRONORTE'!I2434</f>
        <v>Media Tension</v>
      </c>
      <c r="G2466" s="9">
        <f>+'Info ELECTRONORTE'!K2434</f>
        <v>12</v>
      </c>
      <c r="H2466" s="9" t="str">
        <f>+'Info ELECTRONORTE'!L2434</f>
        <v>Postes</v>
      </c>
      <c r="I2466" s="9" t="str">
        <f>+'Info ELECTRONORTE'!M2434</f>
        <v>Madera</v>
      </c>
      <c r="J2466" s="9" t="str">
        <f>+'Info ELECTRONORTE'!N2434</f>
        <v>PPM20</v>
      </c>
      <c r="K2466" s="9" t="str">
        <f>+IF(B2466="MOD INV_2018","Según corresponda",VLOOKUP(J2466,SICODI!$G$3:$K$2404,2,FALSE))</f>
        <v>POSTE DE MADERA TRATADA DE 12 mts. CL.5</v>
      </c>
      <c r="L2466" s="142">
        <f t="shared" si="93"/>
        <v>0.46</v>
      </c>
    </row>
    <row r="2467" spans="1:12" x14ac:dyDescent="0.25">
      <c r="A2467" s="53">
        <f>+'Info ELECTRONORTE'!A2435</f>
        <v>2431</v>
      </c>
      <c r="B2467" s="26" t="str">
        <f t="shared" si="94"/>
        <v>SICODI</v>
      </c>
      <c r="C2467" s="9" t="str">
        <f>+'Info ELECTRONORTE'!B2435</f>
        <v>CAJAMARCA</v>
      </c>
      <c r="D2467" s="9" t="str">
        <f>+'Info ELECTRONORTE'!C2435</f>
        <v>BAMBAMARCA - CHOTA</v>
      </c>
      <c r="E2467" s="9" t="str">
        <f>+'Info ELECTRONORTE'!D2435</f>
        <v>HUALGAYOC</v>
      </c>
      <c r="F2467" s="9" t="str">
        <f>+'Info ELECTRONORTE'!I2435</f>
        <v>Media Tension</v>
      </c>
      <c r="G2467" s="9">
        <f>+'Info ELECTRONORTE'!K2435</f>
        <v>12</v>
      </c>
      <c r="H2467" s="9" t="str">
        <f>+'Info ELECTRONORTE'!L2435</f>
        <v>Postes</v>
      </c>
      <c r="I2467" s="9" t="str">
        <f>+'Info ELECTRONORTE'!M2435</f>
        <v>Madera</v>
      </c>
      <c r="J2467" s="9" t="str">
        <f>+'Info ELECTRONORTE'!N2435</f>
        <v>PPM20</v>
      </c>
      <c r="K2467" s="9" t="str">
        <f>+IF(B2467="MOD INV_2018","Según corresponda",VLOOKUP(J2467,SICODI!$G$3:$K$2404,2,FALSE))</f>
        <v>POSTE DE MADERA TRATADA DE 12 mts. CL.5</v>
      </c>
      <c r="L2467" s="142">
        <f t="shared" si="93"/>
        <v>0.46</v>
      </c>
    </row>
    <row r="2468" spans="1:12" x14ac:dyDescent="0.25">
      <c r="A2468" s="53">
        <f>+'Info ELECTRONORTE'!A2436</f>
        <v>2432</v>
      </c>
      <c r="B2468" s="26" t="str">
        <f t="shared" si="94"/>
        <v>SICODI</v>
      </c>
      <c r="C2468" s="9" t="str">
        <f>+'Info ELECTRONORTE'!B2436</f>
        <v>CAJAMARCA</v>
      </c>
      <c r="D2468" s="9" t="str">
        <f>+'Info ELECTRONORTE'!C2436</f>
        <v>BAMBAMARCA - CHOTA</v>
      </c>
      <c r="E2468" s="9" t="str">
        <f>+'Info ELECTRONORTE'!D2436</f>
        <v>HUALGAYOC</v>
      </c>
      <c r="F2468" s="9" t="str">
        <f>+'Info ELECTRONORTE'!I2436</f>
        <v>Media Tension</v>
      </c>
      <c r="G2468" s="9">
        <f>+'Info ELECTRONORTE'!K2436</f>
        <v>12</v>
      </c>
      <c r="H2468" s="9" t="str">
        <f>+'Info ELECTRONORTE'!L2436</f>
        <v>Postes</v>
      </c>
      <c r="I2468" s="9" t="str">
        <f>+'Info ELECTRONORTE'!M2436</f>
        <v>Madera</v>
      </c>
      <c r="J2468" s="9" t="str">
        <f>+'Info ELECTRONORTE'!N2436</f>
        <v>PPM20</v>
      </c>
      <c r="K2468" s="9" t="str">
        <f>+IF(B2468="MOD INV_2018","Según corresponda",VLOOKUP(J2468,SICODI!$G$3:$K$2404,2,FALSE))</f>
        <v>POSTE DE MADERA TRATADA DE 12 mts. CL.5</v>
      </c>
      <c r="L2468" s="142">
        <f t="shared" si="93"/>
        <v>0.46</v>
      </c>
    </row>
    <row r="2469" spans="1:12" x14ac:dyDescent="0.25">
      <c r="A2469" s="53">
        <f>+'Info ELECTRONORTE'!A2437</f>
        <v>2433</v>
      </c>
      <c r="B2469" s="26" t="str">
        <f t="shared" si="94"/>
        <v>SICODI</v>
      </c>
      <c r="C2469" s="9" t="str">
        <f>+'Info ELECTRONORTE'!B2437</f>
        <v>CAJAMARCA</v>
      </c>
      <c r="D2469" s="9" t="str">
        <f>+'Info ELECTRONORTE'!C2437</f>
        <v>BAMBAMARCA - CHOTA</v>
      </c>
      <c r="E2469" s="9" t="str">
        <f>+'Info ELECTRONORTE'!D2437</f>
        <v>HUALGAYOC</v>
      </c>
      <c r="F2469" s="9" t="str">
        <f>+'Info ELECTRONORTE'!I2437</f>
        <v>Media Tension</v>
      </c>
      <c r="G2469" s="9">
        <f>+'Info ELECTRONORTE'!K2437</f>
        <v>12</v>
      </c>
      <c r="H2469" s="9" t="str">
        <f>+'Info ELECTRONORTE'!L2437</f>
        <v>Postes</v>
      </c>
      <c r="I2469" s="9" t="str">
        <f>+'Info ELECTRONORTE'!M2437</f>
        <v>Concreto</v>
      </c>
      <c r="J2469" s="9" t="str">
        <f>+'Info ELECTRONORTE'!N2437</f>
        <v>PPC16</v>
      </c>
      <c r="K2469" s="9" t="str">
        <f>+IF(B2469="MOD INV_2018","Según corresponda",VLOOKUP(J2469,SICODI!$G$3:$K$2404,2,FALSE))</f>
        <v>POSTE DE CONCRETO ARMADO DE 12/300/150/330</v>
      </c>
      <c r="L2469" s="142">
        <f t="shared" ref="L2469:L2532" si="95">+IF(K2469="Según corresponda","Según corresponda",VLOOKUP(K2469,$O$37:$P$49,2,FALSE))</f>
        <v>0.52</v>
      </c>
    </row>
    <row r="2470" spans="1:12" x14ac:dyDescent="0.25">
      <c r="A2470" s="53">
        <f>+'Info ELECTRONORTE'!A2438</f>
        <v>2434</v>
      </c>
      <c r="B2470" s="26" t="str">
        <f t="shared" ref="B2470:B2533" si="96">+IF(ISERROR(INDEX($B$8:$B$31,MATCH(J2470,$J$8:$J$31,0)))=TRUE,"MOD INV_2018",INDEX($B$8:$B$31,MATCH(J2470,$J$8:$J$31,0)))</f>
        <v>SICODI</v>
      </c>
      <c r="C2470" s="9" t="str">
        <f>+'Info ELECTRONORTE'!B2438</f>
        <v>CAJAMARCA</v>
      </c>
      <c r="D2470" s="9" t="str">
        <f>+'Info ELECTRONORTE'!C2438</f>
        <v>BAMBAMARCA - CHOTA</v>
      </c>
      <c r="E2470" s="9" t="str">
        <f>+'Info ELECTRONORTE'!D2438</f>
        <v>HUALGAYOC</v>
      </c>
      <c r="F2470" s="9" t="str">
        <f>+'Info ELECTRONORTE'!I2438</f>
        <v>Media Tension</v>
      </c>
      <c r="G2470" s="9">
        <f>+'Info ELECTRONORTE'!K2438</f>
        <v>12</v>
      </c>
      <c r="H2470" s="9" t="str">
        <f>+'Info ELECTRONORTE'!L2438</f>
        <v>Postes</v>
      </c>
      <c r="I2470" s="9" t="str">
        <f>+'Info ELECTRONORTE'!M2438</f>
        <v>Concreto</v>
      </c>
      <c r="J2470" s="9" t="str">
        <f>+'Info ELECTRONORTE'!N2438</f>
        <v>PPC16</v>
      </c>
      <c r="K2470" s="9" t="str">
        <f>+IF(B2470="MOD INV_2018","Según corresponda",VLOOKUP(J2470,SICODI!$G$3:$K$2404,2,FALSE))</f>
        <v>POSTE DE CONCRETO ARMADO DE 12/300/150/330</v>
      </c>
      <c r="L2470" s="142">
        <f t="shared" si="95"/>
        <v>0.52</v>
      </c>
    </row>
    <row r="2471" spans="1:12" x14ac:dyDescent="0.25">
      <c r="A2471" s="53">
        <f>+'Info ELECTRONORTE'!A2439</f>
        <v>2435</v>
      </c>
      <c r="B2471" s="26" t="str">
        <f t="shared" si="96"/>
        <v>SICODI</v>
      </c>
      <c r="C2471" s="9" t="str">
        <f>+'Info ELECTRONORTE'!B2439</f>
        <v>CAJAMARCA</v>
      </c>
      <c r="D2471" s="9" t="str">
        <f>+'Info ELECTRONORTE'!C2439</f>
        <v>BAMBAMARCA - CHOTA</v>
      </c>
      <c r="E2471" s="9" t="str">
        <f>+'Info ELECTRONORTE'!D2439</f>
        <v>HUALGAYOC</v>
      </c>
      <c r="F2471" s="9" t="str">
        <f>+'Info ELECTRONORTE'!I2439</f>
        <v>Baja Tension</v>
      </c>
      <c r="G2471" s="9">
        <f>+'Info ELECTRONORTE'!K2439</f>
        <v>9</v>
      </c>
      <c r="H2471" s="9" t="str">
        <f>+'Info ELECTRONORTE'!L2439</f>
        <v>Postes</v>
      </c>
      <c r="I2471" s="9" t="str">
        <f>+'Info ELECTRONORTE'!M2439</f>
        <v>Concreto</v>
      </c>
      <c r="J2471" s="9" t="str">
        <f>+'Info ELECTRONORTE'!N2439</f>
        <v>PPC09</v>
      </c>
      <c r="K2471" s="9" t="str">
        <f>+IF(B2471="MOD INV_2018","Según corresponda",VLOOKUP(J2471,SICODI!$G$3:$K$2404,2,FALSE))</f>
        <v>POSTE DE CONCRETO ARMADO DE  9/300/120/255</v>
      </c>
      <c r="L2471" s="142">
        <f t="shared" si="95"/>
        <v>0.17</v>
      </c>
    </row>
    <row r="2472" spans="1:12" x14ac:dyDescent="0.25">
      <c r="A2472" s="53">
        <f>+'Info ELECTRONORTE'!A2440</f>
        <v>2436</v>
      </c>
      <c r="B2472" s="26" t="str">
        <f t="shared" si="96"/>
        <v>SICODI</v>
      </c>
      <c r="C2472" s="9" t="str">
        <f>+'Info ELECTRONORTE'!B2440</f>
        <v>CAJAMARCA</v>
      </c>
      <c r="D2472" s="9" t="str">
        <f>+'Info ELECTRONORTE'!C2440</f>
        <v>BAMBAMARCA - CHOTA</v>
      </c>
      <c r="E2472" s="9" t="str">
        <f>+'Info ELECTRONORTE'!D2440</f>
        <v>HUALGAYOC</v>
      </c>
      <c r="F2472" s="9" t="str">
        <f>+'Info ELECTRONORTE'!I2440</f>
        <v>Baja Tension</v>
      </c>
      <c r="G2472" s="9">
        <f>+'Info ELECTRONORTE'!K2440</f>
        <v>9</v>
      </c>
      <c r="H2472" s="9" t="str">
        <f>+'Info ELECTRONORTE'!L2440</f>
        <v>Postes</v>
      </c>
      <c r="I2472" s="9" t="str">
        <f>+'Info ELECTRONORTE'!M2440</f>
        <v>Concreto</v>
      </c>
      <c r="J2472" s="9" t="str">
        <f>+'Info ELECTRONORTE'!N2440</f>
        <v>PPC09</v>
      </c>
      <c r="K2472" s="9" t="str">
        <f>+IF(B2472="MOD INV_2018","Según corresponda",VLOOKUP(J2472,SICODI!$G$3:$K$2404,2,FALSE))</f>
        <v>POSTE DE CONCRETO ARMADO DE  9/300/120/255</v>
      </c>
      <c r="L2472" s="142">
        <f t="shared" si="95"/>
        <v>0.17</v>
      </c>
    </row>
    <row r="2473" spans="1:12" x14ac:dyDescent="0.25">
      <c r="A2473" s="53">
        <f>+'Info ELECTRONORTE'!A2441</f>
        <v>2437</v>
      </c>
      <c r="B2473" s="26" t="str">
        <f t="shared" si="96"/>
        <v>SICODI</v>
      </c>
      <c r="C2473" s="9" t="str">
        <f>+'Info ELECTRONORTE'!B2441</f>
        <v>CAJAMARCA</v>
      </c>
      <c r="D2473" s="9" t="str">
        <f>+'Info ELECTRONORTE'!C2441</f>
        <v>BAMBAMARCA - CHOTA</v>
      </c>
      <c r="E2473" s="9" t="str">
        <f>+'Info ELECTRONORTE'!D2441</f>
        <v>HUALGAYOC</v>
      </c>
      <c r="F2473" s="9" t="str">
        <f>+'Info ELECTRONORTE'!I2441</f>
        <v>Media Tension</v>
      </c>
      <c r="G2473" s="9">
        <f>+'Info ELECTRONORTE'!K2441</f>
        <v>13</v>
      </c>
      <c r="H2473" s="9" t="str">
        <f>+'Info ELECTRONORTE'!L2441</f>
        <v>Postes</v>
      </c>
      <c r="I2473" s="9" t="str">
        <f>+'Info ELECTRONORTE'!M2441</f>
        <v>Concreto</v>
      </c>
      <c r="J2473" s="9" t="str">
        <f>+'Info ELECTRONORTE'!N2441</f>
        <v>PPC19</v>
      </c>
      <c r="K2473" s="9" t="str">
        <f>+IF(B2473="MOD INV_2018","Según corresponda",VLOOKUP(J2473,SICODI!$G$3:$K$2404,2,FALSE))</f>
        <v>POSTE DE CONCRETO ARMADO DE 13/300/150/345</v>
      </c>
      <c r="L2473" s="142">
        <f t="shared" si="95"/>
        <v>0.52</v>
      </c>
    </row>
    <row r="2474" spans="1:12" x14ac:dyDescent="0.25">
      <c r="A2474" s="53">
        <f>+'Info ELECTRONORTE'!A2442</f>
        <v>2438</v>
      </c>
      <c r="B2474" s="26" t="str">
        <f t="shared" si="96"/>
        <v>SICODI</v>
      </c>
      <c r="C2474" s="9" t="str">
        <f>+'Info ELECTRONORTE'!B2442</f>
        <v>CAJAMARCA</v>
      </c>
      <c r="D2474" s="9" t="str">
        <f>+'Info ELECTRONORTE'!C2442</f>
        <v>BAMBAMARCA - CHOTA</v>
      </c>
      <c r="E2474" s="9" t="str">
        <f>+'Info ELECTRONORTE'!D2442</f>
        <v>HUALGAYOC</v>
      </c>
      <c r="F2474" s="9" t="str">
        <f>+'Info ELECTRONORTE'!I2442</f>
        <v>Media Tension</v>
      </c>
      <c r="G2474" s="9">
        <f>+'Info ELECTRONORTE'!K2442</f>
        <v>13</v>
      </c>
      <c r="H2474" s="9" t="str">
        <f>+'Info ELECTRONORTE'!L2442</f>
        <v>Postes</v>
      </c>
      <c r="I2474" s="9" t="str">
        <f>+'Info ELECTRONORTE'!M2442</f>
        <v>Concreto</v>
      </c>
      <c r="J2474" s="9" t="str">
        <f>+'Info ELECTRONORTE'!N2442</f>
        <v>PPC19</v>
      </c>
      <c r="K2474" s="9" t="str">
        <f>+IF(B2474="MOD INV_2018","Según corresponda",VLOOKUP(J2474,SICODI!$G$3:$K$2404,2,FALSE))</f>
        <v>POSTE DE CONCRETO ARMADO DE 13/300/150/345</v>
      </c>
      <c r="L2474" s="142">
        <f t="shared" si="95"/>
        <v>0.52</v>
      </c>
    </row>
    <row r="2475" spans="1:12" x14ac:dyDescent="0.25">
      <c r="A2475" s="53">
        <f>+'Info ELECTRONORTE'!A2443</f>
        <v>2439</v>
      </c>
      <c r="B2475" s="26" t="str">
        <f t="shared" si="96"/>
        <v>SICODI</v>
      </c>
      <c r="C2475" s="9" t="str">
        <f>+'Info ELECTRONORTE'!B2443</f>
        <v>CAJAMARCA</v>
      </c>
      <c r="D2475" s="9" t="str">
        <f>+'Info ELECTRONORTE'!C2443</f>
        <v>BAMBAMARCA - CHOTA</v>
      </c>
      <c r="E2475" s="9" t="str">
        <f>+'Info ELECTRONORTE'!D2443</f>
        <v>HUALGAYOC</v>
      </c>
      <c r="F2475" s="9" t="str">
        <f>+'Info ELECTRONORTE'!I2443</f>
        <v>Media Tension</v>
      </c>
      <c r="G2475" s="9">
        <f>+'Info ELECTRONORTE'!K2443</f>
        <v>12</v>
      </c>
      <c r="H2475" s="9" t="str">
        <f>+'Info ELECTRONORTE'!L2443</f>
        <v>Postes</v>
      </c>
      <c r="I2475" s="9" t="str">
        <f>+'Info ELECTRONORTE'!M2443</f>
        <v>Concreto</v>
      </c>
      <c r="J2475" s="9" t="str">
        <f>+'Info ELECTRONORTE'!N2443</f>
        <v>PPC16</v>
      </c>
      <c r="K2475" s="9" t="str">
        <f>+IF(B2475="MOD INV_2018","Según corresponda",VLOOKUP(J2475,SICODI!$G$3:$K$2404,2,FALSE))</f>
        <v>POSTE DE CONCRETO ARMADO DE 12/300/150/330</v>
      </c>
      <c r="L2475" s="142">
        <f t="shared" si="95"/>
        <v>0.52</v>
      </c>
    </row>
    <row r="2476" spans="1:12" x14ac:dyDescent="0.25">
      <c r="A2476" s="53">
        <f>+'Info ELECTRONORTE'!A2444</f>
        <v>2440</v>
      </c>
      <c r="B2476" s="26" t="str">
        <f t="shared" si="96"/>
        <v>SICODI</v>
      </c>
      <c r="C2476" s="9" t="str">
        <f>+'Info ELECTRONORTE'!B2444</f>
        <v>CAJAMARCA</v>
      </c>
      <c r="D2476" s="9" t="str">
        <f>+'Info ELECTRONORTE'!C2444</f>
        <v>BAMBAMARCA - CHOTA</v>
      </c>
      <c r="E2476" s="9" t="str">
        <f>+'Info ELECTRONORTE'!D2444</f>
        <v>HUALGAYOC</v>
      </c>
      <c r="F2476" s="9" t="str">
        <f>+'Info ELECTRONORTE'!I2444</f>
        <v>Media Tension</v>
      </c>
      <c r="G2476" s="9">
        <f>+'Info ELECTRONORTE'!K2444</f>
        <v>13</v>
      </c>
      <c r="H2476" s="9" t="str">
        <f>+'Info ELECTRONORTE'!L2444</f>
        <v>Postes</v>
      </c>
      <c r="I2476" s="9" t="str">
        <f>+'Info ELECTRONORTE'!M2444</f>
        <v>Concreto</v>
      </c>
      <c r="J2476" s="9" t="str">
        <f>+'Info ELECTRONORTE'!N2444</f>
        <v>PPC19</v>
      </c>
      <c r="K2476" s="9" t="str">
        <f>+IF(B2476="MOD INV_2018","Según corresponda",VLOOKUP(J2476,SICODI!$G$3:$K$2404,2,FALSE))</f>
        <v>POSTE DE CONCRETO ARMADO DE 13/300/150/345</v>
      </c>
      <c r="L2476" s="142">
        <f t="shared" si="95"/>
        <v>0.52</v>
      </c>
    </row>
    <row r="2477" spans="1:12" x14ac:dyDescent="0.25">
      <c r="A2477" s="53">
        <f>+'Info ELECTRONORTE'!A2445</f>
        <v>2441</v>
      </c>
      <c r="B2477" s="26" t="str">
        <f t="shared" si="96"/>
        <v>SICODI</v>
      </c>
      <c r="C2477" s="9" t="str">
        <f>+'Info ELECTRONORTE'!B2445</f>
        <v>CAJAMARCA</v>
      </c>
      <c r="D2477" s="9" t="str">
        <f>+'Info ELECTRONORTE'!C2445</f>
        <v>BAMBAMARCA - CHOTA</v>
      </c>
      <c r="E2477" s="9" t="str">
        <f>+'Info ELECTRONORTE'!D2445</f>
        <v>HUALGAYOC</v>
      </c>
      <c r="F2477" s="9" t="str">
        <f>+'Info ELECTRONORTE'!I2445</f>
        <v>Media Tension</v>
      </c>
      <c r="G2477" s="9">
        <f>+'Info ELECTRONORTE'!K2445</f>
        <v>13</v>
      </c>
      <c r="H2477" s="9" t="str">
        <f>+'Info ELECTRONORTE'!L2445</f>
        <v>Postes</v>
      </c>
      <c r="I2477" s="9" t="str">
        <f>+'Info ELECTRONORTE'!M2445</f>
        <v>Concreto</v>
      </c>
      <c r="J2477" s="9" t="str">
        <f>+'Info ELECTRONORTE'!N2445</f>
        <v>PPC19</v>
      </c>
      <c r="K2477" s="9" t="str">
        <f>+IF(B2477="MOD INV_2018","Según corresponda",VLOOKUP(J2477,SICODI!$G$3:$K$2404,2,FALSE))</f>
        <v>POSTE DE CONCRETO ARMADO DE 13/300/150/345</v>
      </c>
      <c r="L2477" s="142">
        <f t="shared" si="95"/>
        <v>0.52</v>
      </c>
    </row>
    <row r="2478" spans="1:12" x14ac:dyDescent="0.25">
      <c r="A2478" s="53">
        <f>+'Info ELECTRONORTE'!A2446</f>
        <v>2442</v>
      </c>
      <c r="B2478" s="26" t="str">
        <f t="shared" si="96"/>
        <v>SICODI</v>
      </c>
      <c r="C2478" s="9" t="str">
        <f>+'Info ELECTRONORTE'!B2446</f>
        <v>CAJAMARCA</v>
      </c>
      <c r="D2478" s="9" t="str">
        <f>+'Info ELECTRONORTE'!C2446</f>
        <v>BAMBAMARCA - CHOTA</v>
      </c>
      <c r="E2478" s="9" t="str">
        <f>+'Info ELECTRONORTE'!D2446</f>
        <v>HUALGAYOC</v>
      </c>
      <c r="F2478" s="9" t="str">
        <f>+'Info ELECTRONORTE'!I2446</f>
        <v>Media Tension</v>
      </c>
      <c r="G2478" s="9">
        <f>+'Info ELECTRONORTE'!K2446</f>
        <v>13</v>
      </c>
      <c r="H2478" s="9" t="str">
        <f>+'Info ELECTRONORTE'!L2446</f>
        <v>Postes</v>
      </c>
      <c r="I2478" s="9" t="str">
        <f>+'Info ELECTRONORTE'!M2446</f>
        <v>Concreto</v>
      </c>
      <c r="J2478" s="9" t="str">
        <f>+'Info ELECTRONORTE'!N2446</f>
        <v>PPC19</v>
      </c>
      <c r="K2478" s="9" t="str">
        <f>+IF(B2478="MOD INV_2018","Según corresponda",VLOOKUP(J2478,SICODI!$G$3:$K$2404,2,FALSE))</f>
        <v>POSTE DE CONCRETO ARMADO DE 13/300/150/345</v>
      </c>
      <c r="L2478" s="142">
        <f t="shared" si="95"/>
        <v>0.52</v>
      </c>
    </row>
    <row r="2479" spans="1:12" x14ac:dyDescent="0.25">
      <c r="A2479" s="53">
        <f>+'Info ELECTRONORTE'!A2447</f>
        <v>2443</v>
      </c>
      <c r="B2479" s="26" t="str">
        <f t="shared" si="96"/>
        <v>SICODI</v>
      </c>
      <c r="C2479" s="9" t="str">
        <f>+'Info ELECTRONORTE'!B2447</f>
        <v>CAJAMARCA</v>
      </c>
      <c r="D2479" s="9" t="str">
        <f>+'Info ELECTRONORTE'!C2447</f>
        <v>BAMBAMARCA - CHOTA</v>
      </c>
      <c r="E2479" s="9" t="str">
        <f>+'Info ELECTRONORTE'!D2447</f>
        <v>HUALGAYOC</v>
      </c>
      <c r="F2479" s="9" t="str">
        <f>+'Info ELECTRONORTE'!I2447</f>
        <v>Media Tension</v>
      </c>
      <c r="G2479" s="9">
        <f>+'Info ELECTRONORTE'!K2447</f>
        <v>12</v>
      </c>
      <c r="H2479" s="9" t="str">
        <f>+'Info ELECTRONORTE'!L2447</f>
        <v>Postes</v>
      </c>
      <c r="I2479" s="9" t="str">
        <f>+'Info ELECTRONORTE'!M2447</f>
        <v>Concreto</v>
      </c>
      <c r="J2479" s="9" t="str">
        <f>+'Info ELECTRONORTE'!N2447</f>
        <v>PPC16</v>
      </c>
      <c r="K2479" s="9" t="str">
        <f>+IF(B2479="MOD INV_2018","Según corresponda",VLOOKUP(J2479,SICODI!$G$3:$K$2404,2,FALSE))</f>
        <v>POSTE DE CONCRETO ARMADO DE 12/300/150/330</v>
      </c>
      <c r="L2479" s="142">
        <f t="shared" si="95"/>
        <v>0.52</v>
      </c>
    </row>
    <row r="2480" spans="1:12" x14ac:dyDescent="0.25">
      <c r="A2480" s="53">
        <f>+'Info ELECTRONORTE'!A2448</f>
        <v>2444</v>
      </c>
      <c r="B2480" s="26" t="str">
        <f t="shared" si="96"/>
        <v>SICODI</v>
      </c>
      <c r="C2480" s="9" t="str">
        <f>+'Info ELECTRONORTE'!B2448</f>
        <v>CAJAMARCA</v>
      </c>
      <c r="D2480" s="9" t="str">
        <f>+'Info ELECTRONORTE'!C2448</f>
        <v>BAMBAMARCA - CHOTA</v>
      </c>
      <c r="E2480" s="9" t="str">
        <f>+'Info ELECTRONORTE'!D2448</f>
        <v>HUALGAYOC</v>
      </c>
      <c r="F2480" s="9" t="str">
        <f>+'Info ELECTRONORTE'!I2448</f>
        <v>Media Tension</v>
      </c>
      <c r="G2480" s="9">
        <f>+'Info ELECTRONORTE'!K2448</f>
        <v>13</v>
      </c>
      <c r="H2480" s="9" t="str">
        <f>+'Info ELECTRONORTE'!L2448</f>
        <v>Postes</v>
      </c>
      <c r="I2480" s="9" t="str">
        <f>+'Info ELECTRONORTE'!M2448</f>
        <v>Concreto</v>
      </c>
      <c r="J2480" s="9" t="str">
        <f>+'Info ELECTRONORTE'!N2448</f>
        <v>PPC19</v>
      </c>
      <c r="K2480" s="9" t="str">
        <f>+IF(B2480="MOD INV_2018","Según corresponda",VLOOKUP(J2480,SICODI!$G$3:$K$2404,2,FALSE))</f>
        <v>POSTE DE CONCRETO ARMADO DE 13/300/150/345</v>
      </c>
      <c r="L2480" s="142">
        <f t="shared" si="95"/>
        <v>0.52</v>
      </c>
    </row>
    <row r="2481" spans="1:12" x14ac:dyDescent="0.25">
      <c r="A2481" s="53">
        <f>+'Info ELECTRONORTE'!A2449</f>
        <v>2445</v>
      </c>
      <c r="B2481" s="26" t="str">
        <f t="shared" si="96"/>
        <v>SICODI</v>
      </c>
      <c r="C2481" s="9" t="str">
        <f>+'Info ELECTRONORTE'!B2449</f>
        <v>CAJAMARCA</v>
      </c>
      <c r="D2481" s="9" t="str">
        <f>+'Info ELECTRONORTE'!C2449</f>
        <v>BAMBAMARCA - CHOTA</v>
      </c>
      <c r="E2481" s="9" t="str">
        <f>+'Info ELECTRONORTE'!D2449</f>
        <v>HUALGAYOC</v>
      </c>
      <c r="F2481" s="9" t="str">
        <f>+'Info ELECTRONORTE'!I2449</f>
        <v>Baja Tension</v>
      </c>
      <c r="G2481" s="9">
        <f>+'Info ELECTRONORTE'!K2449</f>
        <v>9</v>
      </c>
      <c r="H2481" s="9" t="str">
        <f>+'Info ELECTRONORTE'!L2449</f>
        <v>Postes</v>
      </c>
      <c r="I2481" s="9" t="str">
        <f>+'Info ELECTRONORTE'!M2449</f>
        <v>Concreto</v>
      </c>
      <c r="J2481" s="9" t="str">
        <f>+'Info ELECTRONORTE'!N2449</f>
        <v>PPC09</v>
      </c>
      <c r="K2481" s="9" t="str">
        <f>+IF(B2481="MOD INV_2018","Según corresponda",VLOOKUP(J2481,SICODI!$G$3:$K$2404,2,FALSE))</f>
        <v>POSTE DE CONCRETO ARMADO DE  9/300/120/255</v>
      </c>
      <c r="L2481" s="142">
        <f t="shared" si="95"/>
        <v>0.17</v>
      </c>
    </row>
    <row r="2482" spans="1:12" x14ac:dyDescent="0.25">
      <c r="A2482" s="53">
        <f>+'Info ELECTRONORTE'!A2450</f>
        <v>2446</v>
      </c>
      <c r="B2482" s="26" t="str">
        <f t="shared" si="96"/>
        <v>SICODI</v>
      </c>
      <c r="C2482" s="9" t="str">
        <f>+'Info ELECTRONORTE'!B2450</f>
        <v>CAJAMARCA</v>
      </c>
      <c r="D2482" s="9" t="str">
        <f>+'Info ELECTRONORTE'!C2450</f>
        <v>BAMBAMARCA - CHOTA</v>
      </c>
      <c r="E2482" s="9" t="str">
        <f>+'Info ELECTRONORTE'!D2450</f>
        <v>HUALGAYOC</v>
      </c>
      <c r="F2482" s="9" t="str">
        <f>+'Info ELECTRONORTE'!I2450</f>
        <v>Baja Tension</v>
      </c>
      <c r="G2482" s="9">
        <f>+'Info ELECTRONORTE'!K2450</f>
        <v>9</v>
      </c>
      <c r="H2482" s="9" t="str">
        <f>+'Info ELECTRONORTE'!L2450</f>
        <v>Postes</v>
      </c>
      <c r="I2482" s="9" t="str">
        <f>+'Info ELECTRONORTE'!M2450</f>
        <v>Concreto</v>
      </c>
      <c r="J2482" s="9" t="str">
        <f>+'Info ELECTRONORTE'!N2450</f>
        <v>PPC09</v>
      </c>
      <c r="K2482" s="9" t="str">
        <f>+IF(B2482="MOD INV_2018","Según corresponda",VLOOKUP(J2482,SICODI!$G$3:$K$2404,2,FALSE))</f>
        <v>POSTE DE CONCRETO ARMADO DE  9/300/120/255</v>
      </c>
      <c r="L2482" s="142">
        <f t="shared" si="95"/>
        <v>0.17</v>
      </c>
    </row>
    <row r="2483" spans="1:12" x14ac:dyDescent="0.25">
      <c r="A2483" s="53">
        <f>+'Info ELECTRONORTE'!A2451</f>
        <v>2447</v>
      </c>
      <c r="B2483" s="26" t="str">
        <f t="shared" si="96"/>
        <v>SICODI</v>
      </c>
      <c r="C2483" s="9" t="str">
        <f>+'Info ELECTRONORTE'!B2451</f>
        <v>CAJAMARCA</v>
      </c>
      <c r="D2483" s="9" t="str">
        <f>+'Info ELECTRONORTE'!C2451</f>
        <v>BAMBAMARCA - CHOTA</v>
      </c>
      <c r="E2483" s="9" t="str">
        <f>+'Info ELECTRONORTE'!D2451</f>
        <v>HUALGAYOC</v>
      </c>
      <c r="F2483" s="9" t="str">
        <f>+'Info ELECTRONORTE'!I2451</f>
        <v>Media Tension</v>
      </c>
      <c r="G2483" s="9">
        <f>+'Info ELECTRONORTE'!K2451</f>
        <v>12</v>
      </c>
      <c r="H2483" s="9" t="str">
        <f>+'Info ELECTRONORTE'!L2451</f>
        <v>Postes</v>
      </c>
      <c r="I2483" s="9" t="str">
        <f>+'Info ELECTRONORTE'!M2451</f>
        <v>Concreto</v>
      </c>
      <c r="J2483" s="9" t="str">
        <f>+'Info ELECTRONORTE'!N2451</f>
        <v>PPC16</v>
      </c>
      <c r="K2483" s="9" t="str">
        <f>+IF(B2483="MOD INV_2018","Según corresponda",VLOOKUP(J2483,SICODI!$G$3:$K$2404,2,FALSE))</f>
        <v>POSTE DE CONCRETO ARMADO DE 12/300/150/330</v>
      </c>
      <c r="L2483" s="142">
        <f t="shared" si="95"/>
        <v>0.52</v>
      </c>
    </row>
    <row r="2484" spans="1:12" x14ac:dyDescent="0.25">
      <c r="A2484" s="53">
        <f>+'Info ELECTRONORTE'!A2452</f>
        <v>2448</v>
      </c>
      <c r="B2484" s="26" t="str">
        <f t="shared" si="96"/>
        <v>SICODI</v>
      </c>
      <c r="C2484" s="9" t="str">
        <f>+'Info ELECTRONORTE'!B2452</f>
        <v>CAJAMARCA</v>
      </c>
      <c r="D2484" s="9" t="str">
        <f>+'Info ELECTRONORTE'!C2452</f>
        <v>BAMBAMARCA - CHOTA</v>
      </c>
      <c r="E2484" s="9" t="str">
        <f>+'Info ELECTRONORTE'!D2452</f>
        <v>HUALGAYOC</v>
      </c>
      <c r="F2484" s="9" t="str">
        <f>+'Info ELECTRONORTE'!I2452</f>
        <v>Media Tension</v>
      </c>
      <c r="G2484" s="9">
        <f>+'Info ELECTRONORTE'!K2452</f>
        <v>12</v>
      </c>
      <c r="H2484" s="9" t="str">
        <f>+'Info ELECTRONORTE'!L2452</f>
        <v>Postes</v>
      </c>
      <c r="I2484" s="9" t="str">
        <f>+'Info ELECTRONORTE'!M2452</f>
        <v>Concreto</v>
      </c>
      <c r="J2484" s="9" t="str">
        <f>+'Info ELECTRONORTE'!N2452</f>
        <v>PPC16</v>
      </c>
      <c r="K2484" s="9" t="str">
        <f>+IF(B2484="MOD INV_2018","Según corresponda",VLOOKUP(J2484,SICODI!$G$3:$K$2404,2,FALSE))</f>
        <v>POSTE DE CONCRETO ARMADO DE 12/300/150/330</v>
      </c>
      <c r="L2484" s="142">
        <f t="shared" si="95"/>
        <v>0.52</v>
      </c>
    </row>
    <row r="2485" spans="1:12" x14ac:dyDescent="0.25">
      <c r="A2485" s="53">
        <f>+'Info ELECTRONORTE'!A2453</f>
        <v>2449</v>
      </c>
      <c r="B2485" s="26" t="str">
        <f t="shared" si="96"/>
        <v>SICODI</v>
      </c>
      <c r="C2485" s="9" t="str">
        <f>+'Info ELECTRONORTE'!B2453</f>
        <v>CAJAMARCA</v>
      </c>
      <c r="D2485" s="9" t="str">
        <f>+'Info ELECTRONORTE'!C2453</f>
        <v>BAMBAMARCA - CHOTA</v>
      </c>
      <c r="E2485" s="9" t="str">
        <f>+'Info ELECTRONORTE'!D2453</f>
        <v>HUALGAYOC</v>
      </c>
      <c r="F2485" s="9" t="str">
        <f>+'Info ELECTRONORTE'!I2453</f>
        <v>Baja Tension</v>
      </c>
      <c r="G2485" s="9">
        <f>+'Info ELECTRONORTE'!K2453</f>
        <v>9</v>
      </c>
      <c r="H2485" s="9" t="str">
        <f>+'Info ELECTRONORTE'!L2453</f>
        <v>Postes</v>
      </c>
      <c r="I2485" s="9" t="str">
        <f>+'Info ELECTRONORTE'!M2453</f>
        <v>Concreto</v>
      </c>
      <c r="J2485" s="9" t="str">
        <f>+'Info ELECTRONORTE'!N2453</f>
        <v>PPC09</v>
      </c>
      <c r="K2485" s="9" t="str">
        <f>+IF(B2485="MOD INV_2018","Según corresponda",VLOOKUP(J2485,SICODI!$G$3:$K$2404,2,FALSE))</f>
        <v>POSTE DE CONCRETO ARMADO DE  9/300/120/255</v>
      </c>
      <c r="L2485" s="142">
        <f t="shared" si="95"/>
        <v>0.17</v>
      </c>
    </row>
    <row r="2486" spans="1:12" x14ac:dyDescent="0.25">
      <c r="A2486" s="53">
        <f>+'Info ELECTRONORTE'!A2454</f>
        <v>2450</v>
      </c>
      <c r="B2486" s="26" t="str">
        <f t="shared" si="96"/>
        <v>SICODI</v>
      </c>
      <c r="C2486" s="9" t="str">
        <f>+'Info ELECTRONORTE'!B2454</f>
        <v>CAJAMARCA</v>
      </c>
      <c r="D2486" s="9" t="str">
        <f>+'Info ELECTRONORTE'!C2454</f>
        <v>BAMBAMARCA - CHOTA</v>
      </c>
      <c r="E2486" s="9" t="str">
        <f>+'Info ELECTRONORTE'!D2454</f>
        <v>HUALGAYOC</v>
      </c>
      <c r="F2486" s="9" t="str">
        <f>+'Info ELECTRONORTE'!I2454</f>
        <v>Media Tension</v>
      </c>
      <c r="G2486" s="9">
        <f>+'Info ELECTRONORTE'!K2454</f>
        <v>13</v>
      </c>
      <c r="H2486" s="9" t="str">
        <f>+'Info ELECTRONORTE'!L2454</f>
        <v>Postes</v>
      </c>
      <c r="I2486" s="9" t="str">
        <f>+'Info ELECTRONORTE'!M2454</f>
        <v>Concreto</v>
      </c>
      <c r="J2486" s="9" t="str">
        <f>+'Info ELECTRONORTE'!N2454</f>
        <v>PPC19</v>
      </c>
      <c r="K2486" s="9" t="str">
        <f>+IF(B2486="MOD INV_2018","Según corresponda",VLOOKUP(J2486,SICODI!$G$3:$K$2404,2,FALSE))</f>
        <v>POSTE DE CONCRETO ARMADO DE 13/300/150/345</v>
      </c>
      <c r="L2486" s="142">
        <f t="shared" si="95"/>
        <v>0.52</v>
      </c>
    </row>
    <row r="2487" spans="1:12" x14ac:dyDescent="0.25">
      <c r="A2487" s="53">
        <f>+'Info ELECTRONORTE'!A2455</f>
        <v>2451</v>
      </c>
      <c r="B2487" s="26" t="str">
        <f t="shared" si="96"/>
        <v>SICODI</v>
      </c>
      <c r="C2487" s="9" t="str">
        <f>+'Info ELECTRONORTE'!B2455</f>
        <v>CAJAMARCA</v>
      </c>
      <c r="D2487" s="9" t="str">
        <f>+'Info ELECTRONORTE'!C2455</f>
        <v>BAMBAMARCA - CHOTA</v>
      </c>
      <c r="E2487" s="9" t="str">
        <f>+'Info ELECTRONORTE'!D2455</f>
        <v>HUALGAYOC</v>
      </c>
      <c r="F2487" s="9" t="str">
        <f>+'Info ELECTRONORTE'!I2455</f>
        <v>Media Tension</v>
      </c>
      <c r="G2487" s="9">
        <f>+'Info ELECTRONORTE'!K2455</f>
        <v>12</v>
      </c>
      <c r="H2487" s="9" t="str">
        <f>+'Info ELECTRONORTE'!L2455</f>
        <v>Postes</v>
      </c>
      <c r="I2487" s="9" t="str">
        <f>+'Info ELECTRONORTE'!M2455</f>
        <v>Concreto</v>
      </c>
      <c r="J2487" s="9" t="str">
        <f>+'Info ELECTRONORTE'!N2455</f>
        <v>PPC16</v>
      </c>
      <c r="K2487" s="9" t="str">
        <f>+IF(B2487="MOD INV_2018","Según corresponda",VLOOKUP(J2487,SICODI!$G$3:$K$2404,2,FALSE))</f>
        <v>POSTE DE CONCRETO ARMADO DE 12/300/150/330</v>
      </c>
      <c r="L2487" s="142">
        <f t="shared" si="95"/>
        <v>0.52</v>
      </c>
    </row>
    <row r="2488" spans="1:12" x14ac:dyDescent="0.25">
      <c r="A2488" s="53">
        <f>+'Info ELECTRONORTE'!A2456</f>
        <v>2452</v>
      </c>
      <c r="B2488" s="26" t="str">
        <f t="shared" si="96"/>
        <v>SICODI</v>
      </c>
      <c r="C2488" s="9" t="str">
        <f>+'Info ELECTRONORTE'!B2456</f>
        <v>CAJAMARCA</v>
      </c>
      <c r="D2488" s="9" t="str">
        <f>+'Info ELECTRONORTE'!C2456</f>
        <v>BAMBAMARCA - CHOTA</v>
      </c>
      <c r="E2488" s="9" t="str">
        <f>+'Info ELECTRONORTE'!D2456</f>
        <v>HUALGAYOC</v>
      </c>
      <c r="F2488" s="9" t="str">
        <f>+'Info ELECTRONORTE'!I2456</f>
        <v>Media Tension</v>
      </c>
      <c r="G2488" s="9">
        <f>+'Info ELECTRONORTE'!K2456</f>
        <v>12</v>
      </c>
      <c r="H2488" s="9" t="str">
        <f>+'Info ELECTRONORTE'!L2456</f>
        <v>Postes</v>
      </c>
      <c r="I2488" s="9" t="str">
        <f>+'Info ELECTRONORTE'!M2456</f>
        <v>Concreto</v>
      </c>
      <c r="J2488" s="9" t="str">
        <f>+'Info ELECTRONORTE'!N2456</f>
        <v>PPC16</v>
      </c>
      <c r="K2488" s="9" t="str">
        <f>+IF(B2488="MOD INV_2018","Según corresponda",VLOOKUP(J2488,SICODI!$G$3:$K$2404,2,FALSE))</f>
        <v>POSTE DE CONCRETO ARMADO DE 12/300/150/330</v>
      </c>
      <c r="L2488" s="142">
        <f t="shared" si="95"/>
        <v>0.52</v>
      </c>
    </row>
    <row r="2489" spans="1:12" x14ac:dyDescent="0.25">
      <c r="A2489" s="53">
        <f>+'Info ELECTRONORTE'!A2457</f>
        <v>2453</v>
      </c>
      <c r="B2489" s="26" t="str">
        <f t="shared" si="96"/>
        <v>SICODI</v>
      </c>
      <c r="C2489" s="9" t="str">
        <f>+'Info ELECTRONORTE'!B2457</f>
        <v>CAJAMARCA</v>
      </c>
      <c r="D2489" s="9" t="str">
        <f>+'Info ELECTRONORTE'!C2457</f>
        <v>BAMBAMARCA - CHOTA</v>
      </c>
      <c r="E2489" s="9" t="str">
        <f>+'Info ELECTRONORTE'!D2457</f>
        <v>HUALGAYOC</v>
      </c>
      <c r="F2489" s="9" t="str">
        <f>+'Info ELECTRONORTE'!I2457</f>
        <v>Baja Tension</v>
      </c>
      <c r="G2489" s="9">
        <f>+'Info ELECTRONORTE'!K2457</f>
        <v>9</v>
      </c>
      <c r="H2489" s="9" t="str">
        <f>+'Info ELECTRONORTE'!L2457</f>
        <v>Postes</v>
      </c>
      <c r="I2489" s="9" t="str">
        <f>+'Info ELECTRONORTE'!M2457</f>
        <v>Concreto</v>
      </c>
      <c r="J2489" s="9" t="str">
        <f>+'Info ELECTRONORTE'!N2457</f>
        <v>PPC09</v>
      </c>
      <c r="K2489" s="9" t="str">
        <f>+IF(B2489="MOD INV_2018","Según corresponda",VLOOKUP(J2489,SICODI!$G$3:$K$2404,2,FALSE))</f>
        <v>POSTE DE CONCRETO ARMADO DE  9/300/120/255</v>
      </c>
      <c r="L2489" s="142">
        <f t="shared" si="95"/>
        <v>0.17</v>
      </c>
    </row>
    <row r="2490" spans="1:12" x14ac:dyDescent="0.25">
      <c r="A2490" s="53">
        <f>+'Info ELECTRONORTE'!A2458</f>
        <v>2454</v>
      </c>
      <c r="B2490" s="26" t="str">
        <f t="shared" si="96"/>
        <v>SICODI</v>
      </c>
      <c r="C2490" s="9" t="str">
        <f>+'Info ELECTRONORTE'!B2458</f>
        <v>CAJAMARCA</v>
      </c>
      <c r="D2490" s="9" t="str">
        <f>+'Info ELECTRONORTE'!C2458</f>
        <v>BAMBAMARCA - CHOTA</v>
      </c>
      <c r="E2490" s="9" t="str">
        <f>+'Info ELECTRONORTE'!D2458</f>
        <v>HUALGAYOC</v>
      </c>
      <c r="F2490" s="9" t="str">
        <f>+'Info ELECTRONORTE'!I2458</f>
        <v>Baja Tension</v>
      </c>
      <c r="G2490" s="9">
        <f>+'Info ELECTRONORTE'!K2458</f>
        <v>9</v>
      </c>
      <c r="H2490" s="9" t="str">
        <f>+'Info ELECTRONORTE'!L2458</f>
        <v>Postes</v>
      </c>
      <c r="I2490" s="9" t="str">
        <f>+'Info ELECTRONORTE'!M2458</f>
        <v>Concreto</v>
      </c>
      <c r="J2490" s="9" t="str">
        <f>+'Info ELECTRONORTE'!N2458</f>
        <v>PPC09</v>
      </c>
      <c r="K2490" s="9" t="str">
        <f>+IF(B2490="MOD INV_2018","Según corresponda",VLOOKUP(J2490,SICODI!$G$3:$K$2404,2,FALSE))</f>
        <v>POSTE DE CONCRETO ARMADO DE  9/300/120/255</v>
      </c>
      <c r="L2490" s="142">
        <f t="shared" si="95"/>
        <v>0.17</v>
      </c>
    </row>
    <row r="2491" spans="1:12" x14ac:dyDescent="0.25">
      <c r="A2491" s="53">
        <f>+'Info ELECTRONORTE'!A2459</f>
        <v>2455</v>
      </c>
      <c r="B2491" s="26" t="str">
        <f t="shared" si="96"/>
        <v>SICODI</v>
      </c>
      <c r="C2491" s="9" t="str">
        <f>+'Info ELECTRONORTE'!B2459</f>
        <v>CAJAMARCA</v>
      </c>
      <c r="D2491" s="9" t="str">
        <f>+'Info ELECTRONORTE'!C2459</f>
        <v>CAJAMARCA - ED HUALGAYOC</v>
      </c>
      <c r="E2491" s="9" t="str">
        <f>+'Info ELECTRONORTE'!D2459</f>
        <v>HUALGAYOC</v>
      </c>
      <c r="F2491" s="9" t="str">
        <f>+'Info ELECTRONORTE'!I2459</f>
        <v>Baja Tension</v>
      </c>
      <c r="G2491" s="9">
        <f>+'Info ELECTRONORTE'!K2459</f>
        <v>11</v>
      </c>
      <c r="H2491" s="9" t="str">
        <f>+'Info ELECTRONORTE'!L2459</f>
        <v>Postes</v>
      </c>
      <c r="I2491" s="9" t="str">
        <f>+'Info ELECTRONORTE'!M2459</f>
        <v>Concreto</v>
      </c>
      <c r="J2491" s="9" t="str">
        <f>+'Info ELECTRONORTE'!N2459</f>
        <v>PPC12</v>
      </c>
      <c r="K2491" s="9" t="str">
        <f>+IF(B2491="MOD INV_2018","Según corresponda",VLOOKUP(J2491,SICODI!$G$3:$K$2404,2,FALSE))</f>
        <v>POSTE DE CONCRETO ARMADO DE 11/300/120/285</v>
      </c>
      <c r="L2491" s="142">
        <f t="shared" si="95"/>
        <v>0.17</v>
      </c>
    </row>
    <row r="2492" spans="1:12" x14ac:dyDescent="0.25">
      <c r="A2492" s="53">
        <f>+'Info ELECTRONORTE'!A2460</f>
        <v>2456</v>
      </c>
      <c r="B2492" s="26" t="str">
        <f t="shared" si="96"/>
        <v>SICODI</v>
      </c>
      <c r="C2492" s="9" t="str">
        <f>+'Info ELECTRONORTE'!B2460</f>
        <v>CAJAMARCA</v>
      </c>
      <c r="D2492" s="9" t="str">
        <f>+'Info ELECTRONORTE'!C2460</f>
        <v>CAJAMARCA - ED HUALGAYOC</v>
      </c>
      <c r="E2492" s="9" t="str">
        <f>+'Info ELECTRONORTE'!D2460</f>
        <v>HUALGAYOC</v>
      </c>
      <c r="F2492" s="9" t="str">
        <f>+'Info ELECTRONORTE'!I2460</f>
        <v>Baja Tension</v>
      </c>
      <c r="G2492" s="9">
        <f>+'Info ELECTRONORTE'!K2460</f>
        <v>11</v>
      </c>
      <c r="H2492" s="9" t="str">
        <f>+'Info ELECTRONORTE'!L2460</f>
        <v>Postes</v>
      </c>
      <c r="I2492" s="9" t="str">
        <f>+'Info ELECTRONORTE'!M2460</f>
        <v>Concreto</v>
      </c>
      <c r="J2492" s="9" t="str">
        <f>+'Info ELECTRONORTE'!N2460</f>
        <v>PPC12</v>
      </c>
      <c r="K2492" s="9" t="str">
        <f>+IF(B2492="MOD INV_2018","Según corresponda",VLOOKUP(J2492,SICODI!$G$3:$K$2404,2,FALSE))</f>
        <v>POSTE DE CONCRETO ARMADO DE 11/300/120/285</v>
      </c>
      <c r="L2492" s="142">
        <f t="shared" si="95"/>
        <v>0.17</v>
      </c>
    </row>
    <row r="2493" spans="1:12" x14ac:dyDescent="0.25">
      <c r="A2493" s="53">
        <f>+'Info ELECTRONORTE'!A2461</f>
        <v>2457</v>
      </c>
      <c r="B2493" s="26" t="str">
        <f t="shared" si="96"/>
        <v>SICODI</v>
      </c>
      <c r="C2493" s="9" t="str">
        <f>+'Info ELECTRONORTE'!B2461</f>
        <v>CAJAMARCA</v>
      </c>
      <c r="D2493" s="9" t="str">
        <f>+'Info ELECTRONORTE'!C2461</f>
        <v>CAJAMARCA - ED HUALGAYOC</v>
      </c>
      <c r="E2493" s="9" t="str">
        <f>+'Info ELECTRONORTE'!D2461</f>
        <v>HUALGAYOC</v>
      </c>
      <c r="F2493" s="9" t="str">
        <f>+'Info ELECTRONORTE'!I2461</f>
        <v>Baja Tension</v>
      </c>
      <c r="G2493" s="9">
        <f>+'Info ELECTRONORTE'!K2461</f>
        <v>11</v>
      </c>
      <c r="H2493" s="9" t="str">
        <f>+'Info ELECTRONORTE'!L2461</f>
        <v>Postes</v>
      </c>
      <c r="I2493" s="9" t="str">
        <f>+'Info ELECTRONORTE'!M2461</f>
        <v>Concreto</v>
      </c>
      <c r="J2493" s="9" t="str">
        <f>+'Info ELECTRONORTE'!N2461</f>
        <v>PPC12</v>
      </c>
      <c r="K2493" s="9" t="str">
        <f>+IF(B2493="MOD INV_2018","Según corresponda",VLOOKUP(J2493,SICODI!$G$3:$K$2404,2,FALSE))</f>
        <v>POSTE DE CONCRETO ARMADO DE 11/300/120/285</v>
      </c>
      <c r="L2493" s="142">
        <f t="shared" si="95"/>
        <v>0.17</v>
      </c>
    </row>
    <row r="2494" spans="1:12" x14ac:dyDescent="0.25">
      <c r="A2494" s="53">
        <f>+'Info ELECTRONORTE'!A2462</f>
        <v>2458</v>
      </c>
      <c r="B2494" s="26" t="str">
        <f t="shared" si="96"/>
        <v>SICODI</v>
      </c>
      <c r="C2494" s="9" t="str">
        <f>+'Info ELECTRONORTE'!B2462</f>
        <v>CAJAMARCA</v>
      </c>
      <c r="D2494" s="9" t="str">
        <f>+'Info ELECTRONORTE'!C2462</f>
        <v>CAJAMARCA - ED HUALGAYOC</v>
      </c>
      <c r="E2494" s="9" t="str">
        <f>+'Info ELECTRONORTE'!D2462</f>
        <v>HUALGAYOC</v>
      </c>
      <c r="F2494" s="9" t="str">
        <f>+'Info ELECTRONORTE'!I2462</f>
        <v>Baja Tension</v>
      </c>
      <c r="G2494" s="9">
        <f>+'Info ELECTRONORTE'!K2462</f>
        <v>8</v>
      </c>
      <c r="H2494" s="9" t="str">
        <f>+'Info ELECTRONORTE'!L2462</f>
        <v>Postes</v>
      </c>
      <c r="I2494" s="9" t="str">
        <f>+'Info ELECTRONORTE'!M2462</f>
        <v>Concreto</v>
      </c>
      <c r="J2494" s="9" t="str">
        <f>+'Info ELECTRONORTE'!N2462</f>
        <v>PPC06</v>
      </c>
      <c r="K2494" s="9" t="str">
        <f>+IF(B2494="MOD INV_2018","Según corresponda",VLOOKUP(J2494,SICODI!$G$3:$K$2404,2,FALSE))</f>
        <v>POSTE DE CONCRETO ARMADO DE  8/300/120/240</v>
      </c>
      <c r="L2494" s="142">
        <f t="shared" si="95"/>
        <v>0.17</v>
      </c>
    </row>
    <row r="2495" spans="1:12" x14ac:dyDescent="0.25">
      <c r="A2495" s="53">
        <f>+'Info ELECTRONORTE'!A2463</f>
        <v>2459</v>
      </c>
      <c r="B2495" s="26" t="str">
        <f t="shared" si="96"/>
        <v>SICODI</v>
      </c>
      <c r="C2495" s="9" t="str">
        <f>+'Info ELECTRONORTE'!B2463</f>
        <v>CAJAMARCA</v>
      </c>
      <c r="D2495" s="9" t="str">
        <f>+'Info ELECTRONORTE'!C2463</f>
        <v>CAJAMARCA - ED HUALGAYOC</v>
      </c>
      <c r="E2495" s="9" t="str">
        <f>+'Info ELECTRONORTE'!D2463</f>
        <v>HUALGAYOC</v>
      </c>
      <c r="F2495" s="9" t="str">
        <f>+'Info ELECTRONORTE'!I2463</f>
        <v>Baja Tension</v>
      </c>
      <c r="G2495" s="9">
        <f>+'Info ELECTRONORTE'!K2463</f>
        <v>11</v>
      </c>
      <c r="H2495" s="9" t="str">
        <f>+'Info ELECTRONORTE'!L2463</f>
        <v>Postes</v>
      </c>
      <c r="I2495" s="9" t="str">
        <f>+'Info ELECTRONORTE'!M2463</f>
        <v>Concreto</v>
      </c>
      <c r="J2495" s="9" t="str">
        <f>+'Info ELECTRONORTE'!N2463</f>
        <v>PPC12</v>
      </c>
      <c r="K2495" s="9" t="str">
        <f>+IF(B2495="MOD INV_2018","Según corresponda",VLOOKUP(J2495,SICODI!$G$3:$K$2404,2,FALSE))</f>
        <v>POSTE DE CONCRETO ARMADO DE 11/300/120/285</v>
      </c>
      <c r="L2495" s="142">
        <f t="shared" si="95"/>
        <v>0.17</v>
      </c>
    </row>
    <row r="2496" spans="1:12" x14ac:dyDescent="0.25">
      <c r="A2496" s="53">
        <f>+'Info ELECTRONORTE'!A2464</f>
        <v>2460</v>
      </c>
      <c r="B2496" s="26" t="str">
        <f t="shared" si="96"/>
        <v>SICODI</v>
      </c>
      <c r="C2496" s="9" t="str">
        <f>+'Info ELECTRONORTE'!B2464</f>
        <v>CAJAMARCA</v>
      </c>
      <c r="D2496" s="9" t="str">
        <f>+'Info ELECTRONORTE'!C2464</f>
        <v>CAJAMARCA - ED HUALGAYOC</v>
      </c>
      <c r="E2496" s="9" t="str">
        <f>+'Info ELECTRONORTE'!D2464</f>
        <v>HUALGAYOC</v>
      </c>
      <c r="F2496" s="9" t="str">
        <f>+'Info ELECTRONORTE'!I2464</f>
        <v>Baja Tension</v>
      </c>
      <c r="G2496" s="9">
        <f>+'Info ELECTRONORTE'!K2464</f>
        <v>11</v>
      </c>
      <c r="H2496" s="9" t="str">
        <f>+'Info ELECTRONORTE'!L2464</f>
        <v>Postes</v>
      </c>
      <c r="I2496" s="9" t="str">
        <f>+'Info ELECTRONORTE'!M2464</f>
        <v>Concreto</v>
      </c>
      <c r="J2496" s="9" t="str">
        <f>+'Info ELECTRONORTE'!N2464</f>
        <v>PPC12</v>
      </c>
      <c r="K2496" s="9" t="str">
        <f>+IF(B2496="MOD INV_2018","Según corresponda",VLOOKUP(J2496,SICODI!$G$3:$K$2404,2,FALSE))</f>
        <v>POSTE DE CONCRETO ARMADO DE 11/300/120/285</v>
      </c>
      <c r="L2496" s="142">
        <f t="shared" si="95"/>
        <v>0.17</v>
      </c>
    </row>
    <row r="2497" spans="1:12" x14ac:dyDescent="0.25">
      <c r="A2497" s="53">
        <f>+'Info ELECTRONORTE'!A2465</f>
        <v>2461</v>
      </c>
      <c r="B2497" s="26" t="str">
        <f t="shared" si="96"/>
        <v>SICODI</v>
      </c>
      <c r="C2497" s="9" t="str">
        <f>+'Info ELECTRONORTE'!B2465</f>
        <v>CAJAMARCA</v>
      </c>
      <c r="D2497" s="9" t="str">
        <f>+'Info ELECTRONORTE'!C2465</f>
        <v>CAJAMARCA - ED HUALGAYOC</v>
      </c>
      <c r="E2497" s="9" t="str">
        <f>+'Info ELECTRONORTE'!D2465</f>
        <v>HUALGAYOC</v>
      </c>
      <c r="F2497" s="9" t="str">
        <f>+'Info ELECTRONORTE'!I2465</f>
        <v>Baja Tension</v>
      </c>
      <c r="G2497" s="9">
        <f>+'Info ELECTRONORTE'!K2465</f>
        <v>11</v>
      </c>
      <c r="H2497" s="9" t="str">
        <f>+'Info ELECTRONORTE'!L2465</f>
        <v>Postes</v>
      </c>
      <c r="I2497" s="9" t="str">
        <f>+'Info ELECTRONORTE'!M2465</f>
        <v>Concreto</v>
      </c>
      <c r="J2497" s="9" t="str">
        <f>+'Info ELECTRONORTE'!N2465</f>
        <v>PPC12</v>
      </c>
      <c r="K2497" s="9" t="str">
        <f>+IF(B2497="MOD INV_2018","Según corresponda",VLOOKUP(J2497,SICODI!$G$3:$K$2404,2,FALSE))</f>
        <v>POSTE DE CONCRETO ARMADO DE 11/300/120/285</v>
      </c>
      <c r="L2497" s="142">
        <f t="shared" si="95"/>
        <v>0.17</v>
      </c>
    </row>
    <row r="2498" spans="1:12" x14ac:dyDescent="0.25">
      <c r="A2498" s="53">
        <f>+'Info ELECTRONORTE'!A2466</f>
        <v>2462</v>
      </c>
      <c r="B2498" s="26" t="str">
        <f t="shared" si="96"/>
        <v>SICODI</v>
      </c>
      <c r="C2498" s="9" t="str">
        <f>+'Info ELECTRONORTE'!B2466</f>
        <v>CAJAMARCA</v>
      </c>
      <c r="D2498" s="9" t="str">
        <f>+'Info ELECTRONORTE'!C2466</f>
        <v>CAJAMARCA - ED HUALGAYOC</v>
      </c>
      <c r="E2498" s="9" t="str">
        <f>+'Info ELECTRONORTE'!D2466</f>
        <v>HUALGAYOC</v>
      </c>
      <c r="F2498" s="9" t="str">
        <f>+'Info ELECTRONORTE'!I2466</f>
        <v>Baja Tension</v>
      </c>
      <c r="G2498" s="9">
        <f>+'Info ELECTRONORTE'!K2466</f>
        <v>11</v>
      </c>
      <c r="H2498" s="9" t="str">
        <f>+'Info ELECTRONORTE'!L2466</f>
        <v>Postes</v>
      </c>
      <c r="I2498" s="9" t="str">
        <f>+'Info ELECTRONORTE'!M2466</f>
        <v>Concreto</v>
      </c>
      <c r="J2498" s="9" t="str">
        <f>+'Info ELECTRONORTE'!N2466</f>
        <v>PPC12</v>
      </c>
      <c r="K2498" s="9" t="str">
        <f>+IF(B2498="MOD INV_2018","Según corresponda",VLOOKUP(J2498,SICODI!$G$3:$K$2404,2,FALSE))</f>
        <v>POSTE DE CONCRETO ARMADO DE 11/300/120/285</v>
      </c>
      <c r="L2498" s="142">
        <f t="shared" si="95"/>
        <v>0.17</v>
      </c>
    </row>
    <row r="2499" spans="1:12" x14ac:dyDescent="0.25">
      <c r="A2499" s="53">
        <f>+'Info ELECTRONORTE'!A2467</f>
        <v>2463</v>
      </c>
      <c r="B2499" s="26" t="str">
        <f t="shared" si="96"/>
        <v>SICODI</v>
      </c>
      <c r="C2499" s="9" t="str">
        <f>+'Info ELECTRONORTE'!B2467</f>
        <v>CAJAMARCA</v>
      </c>
      <c r="D2499" s="9" t="str">
        <f>+'Info ELECTRONORTE'!C2467</f>
        <v>CAJAMARCA - ED HUALGAYOC</v>
      </c>
      <c r="E2499" s="9" t="str">
        <f>+'Info ELECTRONORTE'!D2467</f>
        <v>HUALGAYOC</v>
      </c>
      <c r="F2499" s="9" t="str">
        <f>+'Info ELECTRONORTE'!I2467</f>
        <v>Media Tension</v>
      </c>
      <c r="G2499" s="9">
        <f>+'Info ELECTRONORTE'!K2467</f>
        <v>12</v>
      </c>
      <c r="H2499" s="9" t="str">
        <f>+'Info ELECTRONORTE'!L2467</f>
        <v>Postes</v>
      </c>
      <c r="I2499" s="9" t="str">
        <f>+'Info ELECTRONORTE'!M2467</f>
        <v>Concreto</v>
      </c>
      <c r="J2499" s="9" t="str">
        <f>+'Info ELECTRONORTE'!N2467</f>
        <v>PPC16</v>
      </c>
      <c r="K2499" s="9" t="str">
        <f>+IF(B2499="MOD INV_2018","Según corresponda",VLOOKUP(J2499,SICODI!$G$3:$K$2404,2,FALSE))</f>
        <v>POSTE DE CONCRETO ARMADO DE 12/300/150/330</v>
      </c>
      <c r="L2499" s="142">
        <f t="shared" si="95"/>
        <v>0.52</v>
      </c>
    </row>
    <row r="2500" spans="1:12" x14ac:dyDescent="0.25">
      <c r="A2500" s="53">
        <f>+'Info ELECTRONORTE'!A2468</f>
        <v>2464</v>
      </c>
      <c r="B2500" s="26" t="str">
        <f t="shared" si="96"/>
        <v>SICODI</v>
      </c>
      <c r="C2500" s="9" t="str">
        <f>+'Info ELECTRONORTE'!B2468</f>
        <v>CAJAMARCA</v>
      </c>
      <c r="D2500" s="9" t="str">
        <f>+'Info ELECTRONORTE'!C2468</f>
        <v>CAJAMARCA - ED HUALGAYOC</v>
      </c>
      <c r="E2500" s="9" t="str">
        <f>+'Info ELECTRONORTE'!D2468</f>
        <v>HUALGAYOC</v>
      </c>
      <c r="F2500" s="9" t="str">
        <f>+'Info ELECTRONORTE'!I2468</f>
        <v>Baja Tension</v>
      </c>
      <c r="G2500" s="9">
        <f>+'Info ELECTRONORTE'!K2468</f>
        <v>11</v>
      </c>
      <c r="H2500" s="9" t="str">
        <f>+'Info ELECTRONORTE'!L2468</f>
        <v>Postes</v>
      </c>
      <c r="I2500" s="9" t="str">
        <f>+'Info ELECTRONORTE'!M2468</f>
        <v>Concreto</v>
      </c>
      <c r="J2500" s="9" t="str">
        <f>+'Info ELECTRONORTE'!N2468</f>
        <v>PPC12</v>
      </c>
      <c r="K2500" s="9" t="str">
        <f>+IF(B2500="MOD INV_2018","Según corresponda",VLOOKUP(J2500,SICODI!$G$3:$K$2404,2,FALSE))</f>
        <v>POSTE DE CONCRETO ARMADO DE 11/300/120/285</v>
      </c>
      <c r="L2500" s="142">
        <f t="shared" si="95"/>
        <v>0.17</v>
      </c>
    </row>
    <row r="2501" spans="1:12" x14ac:dyDescent="0.25">
      <c r="A2501" s="53">
        <f>+'Info ELECTRONORTE'!A2469</f>
        <v>2465</v>
      </c>
      <c r="B2501" s="26" t="str">
        <f t="shared" si="96"/>
        <v>SICODI</v>
      </c>
      <c r="C2501" s="9" t="str">
        <f>+'Info ELECTRONORTE'!B2469</f>
        <v>CAJAMARCA</v>
      </c>
      <c r="D2501" s="9" t="str">
        <f>+'Info ELECTRONORTE'!C2469</f>
        <v>CAJAMARCA - ED HUALGAYOC</v>
      </c>
      <c r="E2501" s="9" t="str">
        <f>+'Info ELECTRONORTE'!D2469</f>
        <v>HUALGAYOC</v>
      </c>
      <c r="F2501" s="9" t="str">
        <f>+'Info ELECTRONORTE'!I2469</f>
        <v>Baja Tension</v>
      </c>
      <c r="G2501" s="9">
        <f>+'Info ELECTRONORTE'!K2469</f>
        <v>11</v>
      </c>
      <c r="H2501" s="9" t="str">
        <f>+'Info ELECTRONORTE'!L2469</f>
        <v>Postes</v>
      </c>
      <c r="I2501" s="9" t="str">
        <f>+'Info ELECTRONORTE'!M2469</f>
        <v>Concreto</v>
      </c>
      <c r="J2501" s="9" t="str">
        <f>+'Info ELECTRONORTE'!N2469</f>
        <v>PPC12</v>
      </c>
      <c r="K2501" s="9" t="str">
        <f>+IF(B2501="MOD INV_2018","Según corresponda",VLOOKUP(J2501,SICODI!$G$3:$K$2404,2,FALSE))</f>
        <v>POSTE DE CONCRETO ARMADO DE 11/300/120/285</v>
      </c>
      <c r="L2501" s="142">
        <f t="shared" si="95"/>
        <v>0.17</v>
      </c>
    </row>
    <row r="2502" spans="1:12" x14ac:dyDescent="0.25">
      <c r="A2502" s="53">
        <f>+'Info ELECTRONORTE'!A2470</f>
        <v>2466</v>
      </c>
      <c r="B2502" s="26" t="str">
        <f t="shared" si="96"/>
        <v>SICODI</v>
      </c>
      <c r="C2502" s="9" t="str">
        <f>+'Info ELECTRONORTE'!B2470</f>
        <v>CAJAMARCA</v>
      </c>
      <c r="D2502" s="9" t="str">
        <f>+'Info ELECTRONORTE'!C2470</f>
        <v>CAJAMARCA - ED HUALGAYOC</v>
      </c>
      <c r="E2502" s="9" t="str">
        <f>+'Info ELECTRONORTE'!D2470</f>
        <v>HUALGAYOC</v>
      </c>
      <c r="F2502" s="9" t="str">
        <f>+'Info ELECTRONORTE'!I2470</f>
        <v>Media Tension</v>
      </c>
      <c r="G2502" s="9">
        <f>+'Info ELECTRONORTE'!K2470</f>
        <v>12</v>
      </c>
      <c r="H2502" s="9" t="str">
        <f>+'Info ELECTRONORTE'!L2470</f>
        <v>Postes</v>
      </c>
      <c r="I2502" s="9" t="str">
        <f>+'Info ELECTRONORTE'!M2470</f>
        <v>Concreto</v>
      </c>
      <c r="J2502" s="9" t="str">
        <f>+'Info ELECTRONORTE'!N2470</f>
        <v>PPC16</v>
      </c>
      <c r="K2502" s="9" t="str">
        <f>+IF(B2502="MOD INV_2018","Según corresponda",VLOOKUP(J2502,SICODI!$G$3:$K$2404,2,FALSE))</f>
        <v>POSTE DE CONCRETO ARMADO DE 12/300/150/330</v>
      </c>
      <c r="L2502" s="142">
        <f t="shared" si="95"/>
        <v>0.52</v>
      </c>
    </row>
    <row r="2503" spans="1:12" x14ac:dyDescent="0.25">
      <c r="A2503" s="53">
        <f>+'Info ELECTRONORTE'!A2471</f>
        <v>2467</v>
      </c>
      <c r="B2503" s="26" t="str">
        <f t="shared" si="96"/>
        <v>SICODI</v>
      </c>
      <c r="C2503" s="9" t="str">
        <f>+'Info ELECTRONORTE'!B2471</f>
        <v>CAJAMARCA</v>
      </c>
      <c r="D2503" s="9" t="str">
        <f>+'Info ELECTRONORTE'!C2471</f>
        <v>CAJAMARCA - ED HUALGAYOC</v>
      </c>
      <c r="E2503" s="9" t="str">
        <f>+'Info ELECTRONORTE'!D2471</f>
        <v>HUALGAYOC</v>
      </c>
      <c r="F2503" s="9" t="str">
        <f>+'Info ELECTRONORTE'!I2471</f>
        <v>Baja Tension</v>
      </c>
      <c r="G2503" s="9">
        <f>+'Info ELECTRONORTE'!K2471</f>
        <v>11</v>
      </c>
      <c r="H2503" s="9" t="str">
        <f>+'Info ELECTRONORTE'!L2471</f>
        <v>Postes</v>
      </c>
      <c r="I2503" s="9" t="str">
        <f>+'Info ELECTRONORTE'!M2471</f>
        <v>Concreto</v>
      </c>
      <c r="J2503" s="9" t="str">
        <f>+'Info ELECTRONORTE'!N2471</f>
        <v>PPC12</v>
      </c>
      <c r="K2503" s="9" t="str">
        <f>+IF(B2503="MOD INV_2018","Según corresponda",VLOOKUP(J2503,SICODI!$G$3:$K$2404,2,FALSE))</f>
        <v>POSTE DE CONCRETO ARMADO DE 11/300/120/285</v>
      </c>
      <c r="L2503" s="142">
        <f t="shared" si="95"/>
        <v>0.17</v>
      </c>
    </row>
    <row r="2504" spans="1:12" x14ac:dyDescent="0.25">
      <c r="A2504" s="53">
        <f>+'Info ELECTRONORTE'!A2472</f>
        <v>2468</v>
      </c>
      <c r="B2504" s="26" t="str">
        <f t="shared" si="96"/>
        <v>SICODI</v>
      </c>
      <c r="C2504" s="9" t="str">
        <f>+'Info ELECTRONORTE'!B2472</f>
        <v>CAJAMARCA</v>
      </c>
      <c r="D2504" s="9" t="str">
        <f>+'Info ELECTRONORTE'!C2472</f>
        <v>CAJAMARCA - ED HUALGAYOC</v>
      </c>
      <c r="E2504" s="9" t="str">
        <f>+'Info ELECTRONORTE'!D2472</f>
        <v>HUALGAYOC</v>
      </c>
      <c r="F2504" s="9" t="str">
        <f>+'Info ELECTRONORTE'!I2472</f>
        <v>Baja Tension</v>
      </c>
      <c r="G2504" s="9">
        <f>+'Info ELECTRONORTE'!K2472</f>
        <v>11</v>
      </c>
      <c r="H2504" s="9" t="str">
        <f>+'Info ELECTRONORTE'!L2472</f>
        <v>Postes</v>
      </c>
      <c r="I2504" s="9" t="str">
        <f>+'Info ELECTRONORTE'!M2472</f>
        <v>Concreto</v>
      </c>
      <c r="J2504" s="9" t="str">
        <f>+'Info ELECTRONORTE'!N2472</f>
        <v>PPC12</v>
      </c>
      <c r="K2504" s="9" t="str">
        <f>+IF(B2504="MOD INV_2018","Según corresponda",VLOOKUP(J2504,SICODI!$G$3:$K$2404,2,FALSE))</f>
        <v>POSTE DE CONCRETO ARMADO DE 11/300/120/285</v>
      </c>
      <c r="L2504" s="142">
        <f t="shared" si="95"/>
        <v>0.17</v>
      </c>
    </row>
    <row r="2505" spans="1:12" x14ac:dyDescent="0.25">
      <c r="A2505" s="53">
        <f>+'Info ELECTRONORTE'!A2473</f>
        <v>2469</v>
      </c>
      <c r="B2505" s="26" t="str">
        <f t="shared" si="96"/>
        <v>SICODI</v>
      </c>
      <c r="C2505" s="9" t="str">
        <f>+'Info ELECTRONORTE'!B2473</f>
        <v>CAJAMARCA</v>
      </c>
      <c r="D2505" s="9" t="str">
        <f>+'Info ELECTRONORTE'!C2473</f>
        <v>CAJAMARCA - ED HUALGAYOC</v>
      </c>
      <c r="E2505" s="9" t="str">
        <f>+'Info ELECTRONORTE'!D2473</f>
        <v>HUALGAYOC</v>
      </c>
      <c r="F2505" s="9" t="str">
        <f>+'Info ELECTRONORTE'!I2473</f>
        <v>Baja Tension</v>
      </c>
      <c r="G2505" s="9">
        <f>+'Info ELECTRONORTE'!K2473</f>
        <v>11</v>
      </c>
      <c r="H2505" s="9" t="str">
        <f>+'Info ELECTRONORTE'!L2473</f>
        <v>Postes</v>
      </c>
      <c r="I2505" s="9" t="str">
        <f>+'Info ELECTRONORTE'!M2473</f>
        <v>Concreto</v>
      </c>
      <c r="J2505" s="9" t="str">
        <f>+'Info ELECTRONORTE'!N2473</f>
        <v>PPC12</v>
      </c>
      <c r="K2505" s="9" t="str">
        <f>+IF(B2505="MOD INV_2018","Según corresponda",VLOOKUP(J2505,SICODI!$G$3:$K$2404,2,FALSE))</f>
        <v>POSTE DE CONCRETO ARMADO DE 11/300/120/285</v>
      </c>
      <c r="L2505" s="142">
        <f t="shared" si="95"/>
        <v>0.17</v>
      </c>
    </row>
    <row r="2506" spans="1:12" x14ac:dyDescent="0.25">
      <c r="A2506" s="53">
        <f>+'Info ELECTRONORTE'!A2474</f>
        <v>2470</v>
      </c>
      <c r="B2506" s="26" t="str">
        <f t="shared" si="96"/>
        <v>SICODI</v>
      </c>
      <c r="C2506" s="9" t="str">
        <f>+'Info ELECTRONORTE'!B2474</f>
        <v>CAJAMARCA</v>
      </c>
      <c r="D2506" s="9" t="str">
        <f>+'Info ELECTRONORTE'!C2474</f>
        <v>CAJAMARCA - ED HUALGAYOC</v>
      </c>
      <c r="E2506" s="9" t="str">
        <f>+'Info ELECTRONORTE'!D2474</f>
        <v>HUALGAYOC</v>
      </c>
      <c r="F2506" s="9" t="str">
        <f>+'Info ELECTRONORTE'!I2474</f>
        <v>Baja Tension</v>
      </c>
      <c r="G2506" s="9">
        <f>+'Info ELECTRONORTE'!K2474</f>
        <v>11</v>
      </c>
      <c r="H2506" s="9" t="str">
        <f>+'Info ELECTRONORTE'!L2474</f>
        <v>Postes</v>
      </c>
      <c r="I2506" s="9" t="str">
        <f>+'Info ELECTRONORTE'!M2474</f>
        <v>Concreto</v>
      </c>
      <c r="J2506" s="9" t="str">
        <f>+'Info ELECTRONORTE'!N2474</f>
        <v>PPC12</v>
      </c>
      <c r="K2506" s="9" t="str">
        <f>+IF(B2506="MOD INV_2018","Según corresponda",VLOOKUP(J2506,SICODI!$G$3:$K$2404,2,FALSE))</f>
        <v>POSTE DE CONCRETO ARMADO DE 11/300/120/285</v>
      </c>
      <c r="L2506" s="142">
        <f t="shared" si="95"/>
        <v>0.17</v>
      </c>
    </row>
    <row r="2507" spans="1:12" x14ac:dyDescent="0.25">
      <c r="A2507" s="53">
        <f>+'Info ELECTRONORTE'!A2475</f>
        <v>2471</v>
      </c>
      <c r="B2507" s="26" t="str">
        <f t="shared" si="96"/>
        <v>SICODI</v>
      </c>
      <c r="C2507" s="9" t="str">
        <f>+'Info ELECTRONORTE'!B2475</f>
        <v>CAJAMARCA</v>
      </c>
      <c r="D2507" s="9" t="str">
        <f>+'Info ELECTRONORTE'!C2475</f>
        <v>CAJAMARCA - ED HUALGAYOC</v>
      </c>
      <c r="E2507" s="9" t="str">
        <f>+'Info ELECTRONORTE'!D2475</f>
        <v>HUALGAYOC</v>
      </c>
      <c r="F2507" s="9" t="str">
        <f>+'Info ELECTRONORTE'!I2475</f>
        <v>Baja Tension</v>
      </c>
      <c r="G2507" s="9">
        <f>+'Info ELECTRONORTE'!K2475</f>
        <v>11</v>
      </c>
      <c r="H2507" s="9" t="str">
        <f>+'Info ELECTRONORTE'!L2475</f>
        <v>Postes</v>
      </c>
      <c r="I2507" s="9" t="str">
        <f>+'Info ELECTRONORTE'!M2475</f>
        <v>Concreto</v>
      </c>
      <c r="J2507" s="9" t="str">
        <f>+'Info ELECTRONORTE'!N2475</f>
        <v>PPC12</v>
      </c>
      <c r="K2507" s="9" t="str">
        <f>+IF(B2507="MOD INV_2018","Según corresponda",VLOOKUP(J2507,SICODI!$G$3:$K$2404,2,FALSE))</f>
        <v>POSTE DE CONCRETO ARMADO DE 11/300/120/285</v>
      </c>
      <c r="L2507" s="142">
        <f t="shared" si="95"/>
        <v>0.17</v>
      </c>
    </row>
    <row r="2508" spans="1:12" x14ac:dyDescent="0.25">
      <c r="A2508" s="53">
        <f>+'Info ELECTRONORTE'!A2476</f>
        <v>2472</v>
      </c>
      <c r="B2508" s="26" t="str">
        <f t="shared" si="96"/>
        <v>SICODI</v>
      </c>
      <c r="C2508" s="9" t="str">
        <f>+'Info ELECTRONORTE'!B2476</f>
        <v>CAJAMARCA</v>
      </c>
      <c r="D2508" s="9" t="str">
        <f>+'Info ELECTRONORTE'!C2476</f>
        <v>CAJAMARCA - ED HUALGAYOC</v>
      </c>
      <c r="E2508" s="9" t="str">
        <f>+'Info ELECTRONORTE'!D2476</f>
        <v>HUALGAYOC</v>
      </c>
      <c r="F2508" s="9" t="str">
        <f>+'Info ELECTRONORTE'!I2476</f>
        <v>Baja Tension</v>
      </c>
      <c r="G2508" s="9">
        <f>+'Info ELECTRONORTE'!K2476</f>
        <v>11</v>
      </c>
      <c r="H2508" s="9" t="str">
        <f>+'Info ELECTRONORTE'!L2476</f>
        <v>Postes</v>
      </c>
      <c r="I2508" s="9" t="str">
        <f>+'Info ELECTRONORTE'!M2476</f>
        <v>Concreto</v>
      </c>
      <c r="J2508" s="9" t="str">
        <f>+'Info ELECTRONORTE'!N2476</f>
        <v>PPC12</v>
      </c>
      <c r="K2508" s="9" t="str">
        <f>+IF(B2508="MOD INV_2018","Según corresponda",VLOOKUP(J2508,SICODI!$G$3:$K$2404,2,FALSE))</f>
        <v>POSTE DE CONCRETO ARMADO DE 11/300/120/285</v>
      </c>
      <c r="L2508" s="142">
        <f t="shared" si="95"/>
        <v>0.17</v>
      </c>
    </row>
    <row r="2509" spans="1:12" x14ac:dyDescent="0.25">
      <c r="A2509" s="53">
        <f>+'Info ELECTRONORTE'!A2477</f>
        <v>2473</v>
      </c>
      <c r="B2509" s="26" t="str">
        <f t="shared" si="96"/>
        <v>SICODI</v>
      </c>
      <c r="C2509" s="9" t="str">
        <f>+'Info ELECTRONORTE'!B2477</f>
        <v>CAJAMARCA</v>
      </c>
      <c r="D2509" s="9" t="str">
        <f>+'Info ELECTRONORTE'!C2477</f>
        <v>CAJAMARCA - ED HUALGAYOC</v>
      </c>
      <c r="E2509" s="9" t="str">
        <f>+'Info ELECTRONORTE'!D2477</f>
        <v>HUALGAYOC</v>
      </c>
      <c r="F2509" s="9" t="str">
        <f>+'Info ELECTRONORTE'!I2477</f>
        <v>Media Tension</v>
      </c>
      <c r="G2509" s="9">
        <f>+'Info ELECTRONORTE'!K2477</f>
        <v>12</v>
      </c>
      <c r="H2509" s="9" t="str">
        <f>+'Info ELECTRONORTE'!L2477</f>
        <v>Postes</v>
      </c>
      <c r="I2509" s="9" t="str">
        <f>+'Info ELECTRONORTE'!M2477</f>
        <v>Concreto</v>
      </c>
      <c r="J2509" s="9" t="str">
        <f>+'Info ELECTRONORTE'!N2477</f>
        <v>PPC16</v>
      </c>
      <c r="K2509" s="9" t="str">
        <f>+IF(B2509="MOD INV_2018","Según corresponda",VLOOKUP(J2509,SICODI!$G$3:$K$2404,2,FALSE))</f>
        <v>POSTE DE CONCRETO ARMADO DE 12/300/150/330</v>
      </c>
      <c r="L2509" s="142">
        <f t="shared" si="95"/>
        <v>0.52</v>
      </c>
    </row>
    <row r="2510" spans="1:12" x14ac:dyDescent="0.25">
      <c r="A2510" s="53">
        <f>+'Info ELECTRONORTE'!A2478</f>
        <v>2474</v>
      </c>
      <c r="B2510" s="26" t="str">
        <f t="shared" si="96"/>
        <v>SICODI</v>
      </c>
      <c r="C2510" s="9" t="str">
        <f>+'Info ELECTRONORTE'!B2478</f>
        <v>CAJAMARCA</v>
      </c>
      <c r="D2510" s="9" t="str">
        <f>+'Info ELECTRONORTE'!C2478</f>
        <v>CAJAMARCA - ED HUALGAYOC</v>
      </c>
      <c r="E2510" s="9" t="str">
        <f>+'Info ELECTRONORTE'!D2478</f>
        <v>HUALGAYOC</v>
      </c>
      <c r="F2510" s="9" t="str">
        <f>+'Info ELECTRONORTE'!I2478</f>
        <v>Baja Tension</v>
      </c>
      <c r="G2510" s="9">
        <f>+'Info ELECTRONORTE'!K2478</f>
        <v>11</v>
      </c>
      <c r="H2510" s="9" t="str">
        <f>+'Info ELECTRONORTE'!L2478</f>
        <v>Postes</v>
      </c>
      <c r="I2510" s="9" t="str">
        <f>+'Info ELECTRONORTE'!M2478</f>
        <v>Concreto</v>
      </c>
      <c r="J2510" s="9" t="str">
        <f>+'Info ELECTRONORTE'!N2478</f>
        <v>PPC12</v>
      </c>
      <c r="K2510" s="9" t="str">
        <f>+IF(B2510="MOD INV_2018","Según corresponda",VLOOKUP(J2510,SICODI!$G$3:$K$2404,2,FALSE))</f>
        <v>POSTE DE CONCRETO ARMADO DE 11/300/120/285</v>
      </c>
      <c r="L2510" s="142">
        <f t="shared" si="95"/>
        <v>0.17</v>
      </c>
    </row>
    <row r="2511" spans="1:12" x14ac:dyDescent="0.25">
      <c r="A2511" s="53">
        <f>+'Info ELECTRONORTE'!A2479</f>
        <v>2475</v>
      </c>
      <c r="B2511" s="26" t="str">
        <f t="shared" si="96"/>
        <v>SICODI</v>
      </c>
      <c r="C2511" s="9" t="str">
        <f>+'Info ELECTRONORTE'!B2479</f>
        <v>CAJAMARCA</v>
      </c>
      <c r="D2511" s="9" t="str">
        <f>+'Info ELECTRONORTE'!C2479</f>
        <v>CAJAMARCA - ED HUALGAYOC</v>
      </c>
      <c r="E2511" s="9" t="str">
        <f>+'Info ELECTRONORTE'!D2479</f>
        <v>HUALGAYOC</v>
      </c>
      <c r="F2511" s="9" t="str">
        <f>+'Info ELECTRONORTE'!I2479</f>
        <v>Baja Tension</v>
      </c>
      <c r="G2511" s="9">
        <f>+'Info ELECTRONORTE'!K2479</f>
        <v>11</v>
      </c>
      <c r="H2511" s="9" t="str">
        <f>+'Info ELECTRONORTE'!L2479</f>
        <v>Postes</v>
      </c>
      <c r="I2511" s="9" t="str">
        <f>+'Info ELECTRONORTE'!M2479</f>
        <v>Concreto</v>
      </c>
      <c r="J2511" s="9" t="str">
        <f>+'Info ELECTRONORTE'!N2479</f>
        <v>PPC12</v>
      </c>
      <c r="K2511" s="9" t="str">
        <f>+IF(B2511="MOD INV_2018","Según corresponda",VLOOKUP(J2511,SICODI!$G$3:$K$2404,2,FALSE))</f>
        <v>POSTE DE CONCRETO ARMADO DE 11/300/120/285</v>
      </c>
      <c r="L2511" s="142">
        <f t="shared" si="95"/>
        <v>0.17</v>
      </c>
    </row>
    <row r="2512" spans="1:12" x14ac:dyDescent="0.25">
      <c r="A2512" s="53">
        <f>+'Info ELECTRONORTE'!A2480</f>
        <v>2476</v>
      </c>
      <c r="B2512" s="26" t="str">
        <f t="shared" si="96"/>
        <v>SICODI</v>
      </c>
      <c r="C2512" s="9" t="str">
        <f>+'Info ELECTRONORTE'!B2480</f>
        <v>CAJAMARCA</v>
      </c>
      <c r="D2512" s="9" t="str">
        <f>+'Info ELECTRONORTE'!C2480</f>
        <v>CAJAMARCA - ED HUALGAYOC</v>
      </c>
      <c r="E2512" s="9" t="str">
        <f>+'Info ELECTRONORTE'!D2480</f>
        <v>HUALGAYOC</v>
      </c>
      <c r="F2512" s="9" t="str">
        <f>+'Info ELECTRONORTE'!I2480</f>
        <v>Baja Tension</v>
      </c>
      <c r="G2512" s="9">
        <f>+'Info ELECTRONORTE'!K2480</f>
        <v>11</v>
      </c>
      <c r="H2512" s="9" t="str">
        <f>+'Info ELECTRONORTE'!L2480</f>
        <v>Postes</v>
      </c>
      <c r="I2512" s="9" t="str">
        <f>+'Info ELECTRONORTE'!M2480</f>
        <v>Concreto</v>
      </c>
      <c r="J2512" s="9" t="str">
        <f>+'Info ELECTRONORTE'!N2480</f>
        <v>PPC12</v>
      </c>
      <c r="K2512" s="9" t="str">
        <f>+IF(B2512="MOD INV_2018","Según corresponda",VLOOKUP(J2512,SICODI!$G$3:$K$2404,2,FALSE))</f>
        <v>POSTE DE CONCRETO ARMADO DE 11/300/120/285</v>
      </c>
      <c r="L2512" s="142">
        <f t="shared" si="95"/>
        <v>0.17</v>
      </c>
    </row>
    <row r="2513" spans="1:12" x14ac:dyDescent="0.25">
      <c r="A2513" s="53">
        <f>+'Info ELECTRONORTE'!A2481</f>
        <v>2477</v>
      </c>
      <c r="B2513" s="26" t="str">
        <f t="shared" si="96"/>
        <v>SICODI</v>
      </c>
      <c r="C2513" s="9" t="str">
        <f>+'Info ELECTRONORTE'!B2481</f>
        <v>CAJAMARCA</v>
      </c>
      <c r="D2513" s="9" t="str">
        <f>+'Info ELECTRONORTE'!C2481</f>
        <v>CAJAMARCA - ED HUALGAYOC</v>
      </c>
      <c r="E2513" s="9" t="str">
        <f>+'Info ELECTRONORTE'!D2481</f>
        <v>HUALGAYOC</v>
      </c>
      <c r="F2513" s="9" t="str">
        <f>+'Info ELECTRONORTE'!I2481</f>
        <v>Baja Tension</v>
      </c>
      <c r="G2513" s="9">
        <f>+'Info ELECTRONORTE'!K2481</f>
        <v>11</v>
      </c>
      <c r="H2513" s="9" t="str">
        <f>+'Info ELECTRONORTE'!L2481</f>
        <v>Postes</v>
      </c>
      <c r="I2513" s="9" t="str">
        <f>+'Info ELECTRONORTE'!M2481</f>
        <v>Concreto</v>
      </c>
      <c r="J2513" s="9" t="str">
        <f>+'Info ELECTRONORTE'!N2481</f>
        <v>PPC12</v>
      </c>
      <c r="K2513" s="9" t="str">
        <f>+IF(B2513="MOD INV_2018","Según corresponda",VLOOKUP(J2513,SICODI!$G$3:$K$2404,2,FALSE))</f>
        <v>POSTE DE CONCRETO ARMADO DE 11/300/120/285</v>
      </c>
      <c r="L2513" s="142">
        <f t="shared" si="95"/>
        <v>0.17</v>
      </c>
    </row>
    <row r="2514" spans="1:12" x14ac:dyDescent="0.25">
      <c r="A2514" s="53">
        <f>+'Info ELECTRONORTE'!A2482</f>
        <v>2478</v>
      </c>
      <c r="B2514" s="26" t="str">
        <f t="shared" si="96"/>
        <v>SICODI</v>
      </c>
      <c r="C2514" s="9" t="str">
        <f>+'Info ELECTRONORTE'!B2482</f>
        <v>CAJAMARCA</v>
      </c>
      <c r="D2514" s="9" t="str">
        <f>+'Info ELECTRONORTE'!C2482</f>
        <v>CAJAMARCA - ED HUALGAYOC</v>
      </c>
      <c r="E2514" s="9" t="str">
        <f>+'Info ELECTRONORTE'!D2482</f>
        <v>HUALGAYOC</v>
      </c>
      <c r="F2514" s="9" t="str">
        <f>+'Info ELECTRONORTE'!I2482</f>
        <v>Baja Tension</v>
      </c>
      <c r="G2514" s="9">
        <f>+'Info ELECTRONORTE'!K2482</f>
        <v>11</v>
      </c>
      <c r="H2514" s="9" t="str">
        <f>+'Info ELECTRONORTE'!L2482</f>
        <v>Postes</v>
      </c>
      <c r="I2514" s="9" t="str">
        <f>+'Info ELECTRONORTE'!M2482</f>
        <v>Concreto</v>
      </c>
      <c r="J2514" s="9" t="str">
        <f>+'Info ELECTRONORTE'!N2482</f>
        <v>PPC12</v>
      </c>
      <c r="K2514" s="9" t="str">
        <f>+IF(B2514="MOD INV_2018","Según corresponda",VLOOKUP(J2514,SICODI!$G$3:$K$2404,2,FALSE))</f>
        <v>POSTE DE CONCRETO ARMADO DE 11/300/120/285</v>
      </c>
      <c r="L2514" s="142">
        <f t="shared" si="95"/>
        <v>0.17</v>
      </c>
    </row>
    <row r="2515" spans="1:12" x14ac:dyDescent="0.25">
      <c r="A2515" s="53">
        <f>+'Info ELECTRONORTE'!A2483</f>
        <v>2479</v>
      </c>
      <c r="B2515" s="26" t="str">
        <f t="shared" si="96"/>
        <v>SICODI</v>
      </c>
      <c r="C2515" s="9" t="str">
        <f>+'Info ELECTRONORTE'!B2483</f>
        <v>CAJAMARCA</v>
      </c>
      <c r="D2515" s="9" t="str">
        <f>+'Info ELECTRONORTE'!C2483</f>
        <v>CAJAMARCA - ED HUALGAYOC</v>
      </c>
      <c r="E2515" s="9" t="str">
        <f>+'Info ELECTRONORTE'!D2483</f>
        <v>HUALGAYOC</v>
      </c>
      <c r="F2515" s="9" t="str">
        <f>+'Info ELECTRONORTE'!I2483</f>
        <v>Media Tension</v>
      </c>
      <c r="G2515" s="9">
        <f>+'Info ELECTRONORTE'!K2483</f>
        <v>12</v>
      </c>
      <c r="H2515" s="9" t="str">
        <f>+'Info ELECTRONORTE'!L2483</f>
        <v>Postes</v>
      </c>
      <c r="I2515" s="9" t="str">
        <f>+'Info ELECTRONORTE'!M2483</f>
        <v>Concreto</v>
      </c>
      <c r="J2515" s="9" t="str">
        <f>+'Info ELECTRONORTE'!N2483</f>
        <v>PPC16</v>
      </c>
      <c r="K2515" s="9" t="str">
        <f>+IF(B2515="MOD INV_2018","Según corresponda",VLOOKUP(J2515,SICODI!$G$3:$K$2404,2,FALSE))</f>
        <v>POSTE DE CONCRETO ARMADO DE 12/300/150/330</v>
      </c>
      <c r="L2515" s="142">
        <f t="shared" si="95"/>
        <v>0.52</v>
      </c>
    </row>
    <row r="2516" spans="1:12" x14ac:dyDescent="0.25">
      <c r="A2516" s="53">
        <f>+'Info ELECTRONORTE'!A2484</f>
        <v>2480</v>
      </c>
      <c r="B2516" s="26" t="str">
        <f t="shared" si="96"/>
        <v>SICODI</v>
      </c>
      <c r="C2516" s="9" t="str">
        <f>+'Info ELECTRONORTE'!B2484</f>
        <v>CAJAMARCA</v>
      </c>
      <c r="D2516" s="9" t="str">
        <f>+'Info ELECTRONORTE'!C2484</f>
        <v>CAJAMARCA - ED HUALGAYOC</v>
      </c>
      <c r="E2516" s="9" t="str">
        <f>+'Info ELECTRONORTE'!D2484</f>
        <v>HUALGAYOC</v>
      </c>
      <c r="F2516" s="9" t="str">
        <f>+'Info ELECTRONORTE'!I2484</f>
        <v>Media Tension</v>
      </c>
      <c r="G2516" s="9">
        <f>+'Info ELECTRONORTE'!K2484</f>
        <v>12</v>
      </c>
      <c r="H2516" s="9" t="str">
        <f>+'Info ELECTRONORTE'!L2484</f>
        <v>Postes</v>
      </c>
      <c r="I2516" s="9" t="str">
        <f>+'Info ELECTRONORTE'!M2484</f>
        <v>Concreto</v>
      </c>
      <c r="J2516" s="9" t="str">
        <f>+'Info ELECTRONORTE'!N2484</f>
        <v>PPC16</v>
      </c>
      <c r="K2516" s="9" t="str">
        <f>+IF(B2516="MOD INV_2018","Según corresponda",VLOOKUP(J2516,SICODI!$G$3:$K$2404,2,FALSE))</f>
        <v>POSTE DE CONCRETO ARMADO DE 12/300/150/330</v>
      </c>
      <c r="L2516" s="142">
        <f t="shared" si="95"/>
        <v>0.52</v>
      </c>
    </row>
    <row r="2517" spans="1:12" x14ac:dyDescent="0.25">
      <c r="A2517" s="53">
        <f>+'Info ELECTRONORTE'!A2485</f>
        <v>2481</v>
      </c>
      <c r="B2517" s="26" t="str">
        <f t="shared" si="96"/>
        <v>SICODI</v>
      </c>
      <c r="C2517" s="9" t="str">
        <f>+'Info ELECTRONORTE'!B2485</f>
        <v>CAJAMARCA</v>
      </c>
      <c r="D2517" s="9" t="str">
        <f>+'Info ELECTRONORTE'!C2485</f>
        <v>CAJAMARCA - ED HUALGAYOC</v>
      </c>
      <c r="E2517" s="9" t="str">
        <f>+'Info ELECTRONORTE'!D2485</f>
        <v>HUALGAYOC</v>
      </c>
      <c r="F2517" s="9" t="str">
        <f>+'Info ELECTRONORTE'!I2485</f>
        <v>Baja Tension</v>
      </c>
      <c r="G2517" s="9">
        <f>+'Info ELECTRONORTE'!K2485</f>
        <v>11</v>
      </c>
      <c r="H2517" s="9" t="str">
        <f>+'Info ELECTRONORTE'!L2485</f>
        <v>Postes</v>
      </c>
      <c r="I2517" s="9" t="str">
        <f>+'Info ELECTRONORTE'!M2485</f>
        <v>Concreto</v>
      </c>
      <c r="J2517" s="9" t="str">
        <f>+'Info ELECTRONORTE'!N2485</f>
        <v>PPC12</v>
      </c>
      <c r="K2517" s="9" t="str">
        <f>+IF(B2517="MOD INV_2018","Según corresponda",VLOOKUP(J2517,SICODI!$G$3:$K$2404,2,FALSE))</f>
        <v>POSTE DE CONCRETO ARMADO DE 11/300/120/285</v>
      </c>
      <c r="L2517" s="142">
        <f t="shared" si="95"/>
        <v>0.17</v>
      </c>
    </row>
    <row r="2518" spans="1:12" x14ac:dyDescent="0.25">
      <c r="A2518" s="53">
        <f>+'Info ELECTRONORTE'!A2486</f>
        <v>2482</v>
      </c>
      <c r="B2518" s="26" t="str">
        <f t="shared" si="96"/>
        <v>SICODI</v>
      </c>
      <c r="C2518" s="9" t="str">
        <f>+'Info ELECTRONORTE'!B2486</f>
        <v>CAJAMARCA</v>
      </c>
      <c r="D2518" s="9" t="str">
        <f>+'Info ELECTRONORTE'!C2486</f>
        <v>CAJAMARCA - ED HUALGAYOC</v>
      </c>
      <c r="E2518" s="9" t="str">
        <f>+'Info ELECTRONORTE'!D2486</f>
        <v>HUALGAYOC</v>
      </c>
      <c r="F2518" s="9" t="str">
        <f>+'Info ELECTRONORTE'!I2486</f>
        <v>Baja Tension</v>
      </c>
      <c r="G2518" s="9">
        <f>+'Info ELECTRONORTE'!K2486</f>
        <v>11</v>
      </c>
      <c r="H2518" s="9" t="str">
        <f>+'Info ELECTRONORTE'!L2486</f>
        <v>Postes</v>
      </c>
      <c r="I2518" s="9" t="str">
        <f>+'Info ELECTRONORTE'!M2486</f>
        <v>Concreto</v>
      </c>
      <c r="J2518" s="9" t="str">
        <f>+'Info ELECTRONORTE'!N2486</f>
        <v>PPC12</v>
      </c>
      <c r="K2518" s="9" t="str">
        <f>+IF(B2518="MOD INV_2018","Según corresponda",VLOOKUP(J2518,SICODI!$G$3:$K$2404,2,FALSE))</f>
        <v>POSTE DE CONCRETO ARMADO DE 11/300/120/285</v>
      </c>
      <c r="L2518" s="142">
        <f t="shared" si="95"/>
        <v>0.17</v>
      </c>
    </row>
    <row r="2519" spans="1:12" x14ac:dyDescent="0.25">
      <c r="A2519" s="53">
        <f>+'Info ELECTRONORTE'!A2487</f>
        <v>2483</v>
      </c>
      <c r="B2519" s="26" t="str">
        <f t="shared" si="96"/>
        <v>SICODI</v>
      </c>
      <c r="C2519" s="9" t="str">
        <f>+'Info ELECTRONORTE'!B2487</f>
        <v>CAJAMARCA</v>
      </c>
      <c r="D2519" s="9" t="str">
        <f>+'Info ELECTRONORTE'!C2487</f>
        <v>CAJAMARCA - ED HUALGAYOC</v>
      </c>
      <c r="E2519" s="9" t="str">
        <f>+'Info ELECTRONORTE'!D2487</f>
        <v>HUALGAYOC</v>
      </c>
      <c r="F2519" s="9" t="str">
        <f>+'Info ELECTRONORTE'!I2487</f>
        <v>Media Tension</v>
      </c>
      <c r="G2519" s="9">
        <f>+'Info ELECTRONORTE'!K2487</f>
        <v>12</v>
      </c>
      <c r="H2519" s="9" t="str">
        <f>+'Info ELECTRONORTE'!L2487</f>
        <v>Postes</v>
      </c>
      <c r="I2519" s="9" t="str">
        <f>+'Info ELECTRONORTE'!M2487</f>
        <v>Concreto</v>
      </c>
      <c r="J2519" s="9" t="str">
        <f>+'Info ELECTRONORTE'!N2487</f>
        <v>PPC16</v>
      </c>
      <c r="K2519" s="9" t="str">
        <f>+IF(B2519="MOD INV_2018","Según corresponda",VLOOKUP(J2519,SICODI!$G$3:$K$2404,2,FALSE))</f>
        <v>POSTE DE CONCRETO ARMADO DE 12/300/150/330</v>
      </c>
      <c r="L2519" s="142">
        <f t="shared" si="95"/>
        <v>0.52</v>
      </c>
    </row>
    <row r="2520" spans="1:12" x14ac:dyDescent="0.25">
      <c r="A2520" s="53">
        <f>+'Info ELECTRONORTE'!A2488</f>
        <v>2484</v>
      </c>
      <c r="B2520" s="26" t="str">
        <f t="shared" si="96"/>
        <v>SICODI</v>
      </c>
      <c r="C2520" s="9" t="str">
        <f>+'Info ELECTRONORTE'!B2488</f>
        <v>CAJAMARCA</v>
      </c>
      <c r="D2520" s="9" t="str">
        <f>+'Info ELECTRONORTE'!C2488</f>
        <v>CAJAMARCA - ED HUALGAYOC</v>
      </c>
      <c r="E2520" s="9" t="str">
        <f>+'Info ELECTRONORTE'!D2488</f>
        <v>HUALGAYOC</v>
      </c>
      <c r="F2520" s="9" t="str">
        <f>+'Info ELECTRONORTE'!I2488</f>
        <v>Baja Tension</v>
      </c>
      <c r="G2520" s="9">
        <f>+'Info ELECTRONORTE'!K2488</f>
        <v>11</v>
      </c>
      <c r="H2520" s="9" t="str">
        <f>+'Info ELECTRONORTE'!L2488</f>
        <v>Postes</v>
      </c>
      <c r="I2520" s="9" t="str">
        <f>+'Info ELECTRONORTE'!M2488</f>
        <v>Concreto</v>
      </c>
      <c r="J2520" s="9" t="str">
        <f>+'Info ELECTRONORTE'!N2488</f>
        <v>PPC12</v>
      </c>
      <c r="K2520" s="9" t="str">
        <f>+IF(B2520="MOD INV_2018","Según corresponda",VLOOKUP(J2520,SICODI!$G$3:$K$2404,2,FALSE))</f>
        <v>POSTE DE CONCRETO ARMADO DE 11/300/120/285</v>
      </c>
      <c r="L2520" s="142">
        <f t="shared" si="95"/>
        <v>0.17</v>
      </c>
    </row>
    <row r="2521" spans="1:12" x14ac:dyDescent="0.25">
      <c r="A2521" s="53">
        <f>+'Info ELECTRONORTE'!A2489</f>
        <v>2485</v>
      </c>
      <c r="B2521" s="26" t="str">
        <f t="shared" si="96"/>
        <v>SICODI</v>
      </c>
      <c r="C2521" s="9" t="str">
        <f>+'Info ELECTRONORTE'!B2489</f>
        <v>CAJAMARCA</v>
      </c>
      <c r="D2521" s="9" t="str">
        <f>+'Info ELECTRONORTE'!C2489</f>
        <v>CAJAMARCA - ED HUALGAYOC</v>
      </c>
      <c r="E2521" s="9" t="str">
        <f>+'Info ELECTRONORTE'!D2489</f>
        <v>HUALGAYOC</v>
      </c>
      <c r="F2521" s="9" t="str">
        <f>+'Info ELECTRONORTE'!I2489</f>
        <v>Media Tension</v>
      </c>
      <c r="G2521" s="9">
        <f>+'Info ELECTRONORTE'!K2489</f>
        <v>12</v>
      </c>
      <c r="H2521" s="9" t="str">
        <f>+'Info ELECTRONORTE'!L2489</f>
        <v>Postes</v>
      </c>
      <c r="I2521" s="9" t="str">
        <f>+'Info ELECTRONORTE'!M2489</f>
        <v>Concreto</v>
      </c>
      <c r="J2521" s="9" t="str">
        <f>+'Info ELECTRONORTE'!N2489</f>
        <v>PPC16</v>
      </c>
      <c r="K2521" s="9" t="str">
        <f>+IF(B2521="MOD INV_2018","Según corresponda",VLOOKUP(J2521,SICODI!$G$3:$K$2404,2,FALSE))</f>
        <v>POSTE DE CONCRETO ARMADO DE 12/300/150/330</v>
      </c>
      <c r="L2521" s="142">
        <f t="shared" si="95"/>
        <v>0.52</v>
      </c>
    </row>
    <row r="2522" spans="1:12" x14ac:dyDescent="0.25">
      <c r="A2522" s="53">
        <f>+'Info ELECTRONORTE'!A2490</f>
        <v>2486</v>
      </c>
      <c r="B2522" s="26" t="str">
        <f t="shared" si="96"/>
        <v>SICODI</v>
      </c>
      <c r="C2522" s="9" t="str">
        <f>+'Info ELECTRONORTE'!B2490</f>
        <v>CAJAMARCA</v>
      </c>
      <c r="D2522" s="9" t="str">
        <f>+'Info ELECTRONORTE'!C2490</f>
        <v>CAJAMARCA - ED HUALGAYOC</v>
      </c>
      <c r="E2522" s="9" t="str">
        <f>+'Info ELECTRONORTE'!D2490</f>
        <v>HUALGAYOC</v>
      </c>
      <c r="F2522" s="9" t="str">
        <f>+'Info ELECTRONORTE'!I2490</f>
        <v>Baja Tension</v>
      </c>
      <c r="G2522" s="9">
        <f>+'Info ELECTRONORTE'!K2490</f>
        <v>11</v>
      </c>
      <c r="H2522" s="9" t="str">
        <f>+'Info ELECTRONORTE'!L2490</f>
        <v>Postes</v>
      </c>
      <c r="I2522" s="9" t="str">
        <f>+'Info ELECTRONORTE'!M2490</f>
        <v>Concreto</v>
      </c>
      <c r="J2522" s="9" t="str">
        <f>+'Info ELECTRONORTE'!N2490</f>
        <v>PPC12</v>
      </c>
      <c r="K2522" s="9" t="str">
        <f>+IF(B2522="MOD INV_2018","Según corresponda",VLOOKUP(J2522,SICODI!$G$3:$K$2404,2,FALSE))</f>
        <v>POSTE DE CONCRETO ARMADO DE 11/300/120/285</v>
      </c>
      <c r="L2522" s="142">
        <f t="shared" si="95"/>
        <v>0.17</v>
      </c>
    </row>
    <row r="2523" spans="1:12" x14ac:dyDescent="0.25">
      <c r="A2523" s="53">
        <f>+'Info ELECTRONORTE'!A2491</f>
        <v>2487</v>
      </c>
      <c r="B2523" s="26" t="str">
        <f t="shared" si="96"/>
        <v>SICODI</v>
      </c>
      <c r="C2523" s="9" t="str">
        <f>+'Info ELECTRONORTE'!B2491</f>
        <v>CAJAMARCA</v>
      </c>
      <c r="D2523" s="9" t="str">
        <f>+'Info ELECTRONORTE'!C2491</f>
        <v>CAJAMARCA - ED HUALGAYOC</v>
      </c>
      <c r="E2523" s="9" t="str">
        <f>+'Info ELECTRONORTE'!D2491</f>
        <v>HUALGAYOC</v>
      </c>
      <c r="F2523" s="9" t="str">
        <f>+'Info ELECTRONORTE'!I2491</f>
        <v>Media Tension</v>
      </c>
      <c r="G2523" s="9">
        <f>+'Info ELECTRONORTE'!K2491</f>
        <v>12</v>
      </c>
      <c r="H2523" s="9" t="str">
        <f>+'Info ELECTRONORTE'!L2491</f>
        <v>Postes</v>
      </c>
      <c r="I2523" s="9" t="str">
        <f>+'Info ELECTRONORTE'!M2491</f>
        <v>Concreto</v>
      </c>
      <c r="J2523" s="9" t="str">
        <f>+'Info ELECTRONORTE'!N2491</f>
        <v>PPC16</v>
      </c>
      <c r="K2523" s="9" t="str">
        <f>+IF(B2523="MOD INV_2018","Según corresponda",VLOOKUP(J2523,SICODI!$G$3:$K$2404,2,FALSE))</f>
        <v>POSTE DE CONCRETO ARMADO DE 12/300/150/330</v>
      </c>
      <c r="L2523" s="142">
        <f t="shared" si="95"/>
        <v>0.52</v>
      </c>
    </row>
    <row r="2524" spans="1:12" x14ac:dyDescent="0.25">
      <c r="A2524" s="53">
        <f>+'Info ELECTRONORTE'!A2492</f>
        <v>2488</v>
      </c>
      <c r="B2524" s="26" t="str">
        <f t="shared" si="96"/>
        <v>SICODI</v>
      </c>
      <c r="C2524" s="9" t="str">
        <f>+'Info ELECTRONORTE'!B2492</f>
        <v>CAJAMARCA</v>
      </c>
      <c r="D2524" s="9" t="str">
        <f>+'Info ELECTRONORTE'!C2492</f>
        <v>CAJAMARCA - ED HUALGAYOC</v>
      </c>
      <c r="E2524" s="9" t="str">
        <f>+'Info ELECTRONORTE'!D2492</f>
        <v>HUALGAYOC</v>
      </c>
      <c r="F2524" s="9" t="str">
        <f>+'Info ELECTRONORTE'!I2492</f>
        <v>Baja Tension</v>
      </c>
      <c r="G2524" s="9">
        <f>+'Info ELECTRONORTE'!K2492</f>
        <v>11</v>
      </c>
      <c r="H2524" s="9" t="str">
        <f>+'Info ELECTRONORTE'!L2492</f>
        <v>Postes</v>
      </c>
      <c r="I2524" s="9" t="str">
        <f>+'Info ELECTRONORTE'!M2492</f>
        <v>Concreto</v>
      </c>
      <c r="J2524" s="9" t="str">
        <f>+'Info ELECTRONORTE'!N2492</f>
        <v>PPC12</v>
      </c>
      <c r="K2524" s="9" t="str">
        <f>+IF(B2524="MOD INV_2018","Según corresponda",VLOOKUP(J2524,SICODI!$G$3:$K$2404,2,FALSE))</f>
        <v>POSTE DE CONCRETO ARMADO DE 11/300/120/285</v>
      </c>
      <c r="L2524" s="142">
        <f t="shared" si="95"/>
        <v>0.17</v>
      </c>
    </row>
    <row r="2525" spans="1:12" x14ac:dyDescent="0.25">
      <c r="A2525" s="53">
        <f>+'Info ELECTRONORTE'!A2493</f>
        <v>2489</v>
      </c>
      <c r="B2525" s="26" t="str">
        <f t="shared" si="96"/>
        <v>SICODI</v>
      </c>
      <c r="C2525" s="9" t="str">
        <f>+'Info ELECTRONORTE'!B2493</f>
        <v>CAJAMARCA</v>
      </c>
      <c r="D2525" s="9" t="str">
        <f>+'Info ELECTRONORTE'!C2493</f>
        <v>CAJAMARCA - ED HUALGAYOC</v>
      </c>
      <c r="E2525" s="9" t="str">
        <f>+'Info ELECTRONORTE'!D2493</f>
        <v>HUALGAYOC</v>
      </c>
      <c r="F2525" s="9" t="str">
        <f>+'Info ELECTRONORTE'!I2493</f>
        <v>Media Tension</v>
      </c>
      <c r="G2525" s="9">
        <f>+'Info ELECTRONORTE'!K2493</f>
        <v>12</v>
      </c>
      <c r="H2525" s="9" t="str">
        <f>+'Info ELECTRONORTE'!L2493</f>
        <v>Postes</v>
      </c>
      <c r="I2525" s="9" t="str">
        <f>+'Info ELECTRONORTE'!M2493</f>
        <v>Concreto</v>
      </c>
      <c r="J2525" s="9" t="str">
        <f>+'Info ELECTRONORTE'!N2493</f>
        <v>PPC16</v>
      </c>
      <c r="K2525" s="9" t="str">
        <f>+IF(B2525="MOD INV_2018","Según corresponda",VLOOKUP(J2525,SICODI!$G$3:$K$2404,2,FALSE))</f>
        <v>POSTE DE CONCRETO ARMADO DE 12/300/150/330</v>
      </c>
      <c r="L2525" s="142">
        <f t="shared" si="95"/>
        <v>0.52</v>
      </c>
    </row>
    <row r="2526" spans="1:12" x14ac:dyDescent="0.25">
      <c r="A2526" s="53">
        <f>+'Info ELECTRONORTE'!A2494</f>
        <v>2490</v>
      </c>
      <c r="B2526" s="26" t="str">
        <f t="shared" si="96"/>
        <v>SICODI</v>
      </c>
      <c r="C2526" s="9" t="str">
        <f>+'Info ELECTRONORTE'!B2494</f>
        <v>CAJAMARCA</v>
      </c>
      <c r="D2526" s="9" t="str">
        <f>+'Info ELECTRONORTE'!C2494</f>
        <v>CAJAMARCA - ED HUALGAYOC</v>
      </c>
      <c r="E2526" s="9" t="str">
        <f>+'Info ELECTRONORTE'!D2494</f>
        <v>HUALGAYOC</v>
      </c>
      <c r="F2526" s="9" t="str">
        <f>+'Info ELECTRONORTE'!I2494</f>
        <v>Baja Tension</v>
      </c>
      <c r="G2526" s="9">
        <f>+'Info ELECTRONORTE'!K2494</f>
        <v>11</v>
      </c>
      <c r="H2526" s="9" t="str">
        <f>+'Info ELECTRONORTE'!L2494</f>
        <v>Postes</v>
      </c>
      <c r="I2526" s="9" t="str">
        <f>+'Info ELECTRONORTE'!M2494</f>
        <v>Concreto</v>
      </c>
      <c r="J2526" s="9" t="str">
        <f>+'Info ELECTRONORTE'!N2494</f>
        <v>PPC12</v>
      </c>
      <c r="K2526" s="9" t="str">
        <f>+IF(B2526="MOD INV_2018","Según corresponda",VLOOKUP(J2526,SICODI!$G$3:$K$2404,2,FALSE))</f>
        <v>POSTE DE CONCRETO ARMADO DE 11/300/120/285</v>
      </c>
      <c r="L2526" s="142">
        <f t="shared" si="95"/>
        <v>0.17</v>
      </c>
    </row>
    <row r="2527" spans="1:12" x14ac:dyDescent="0.25">
      <c r="A2527" s="53">
        <f>+'Info ELECTRONORTE'!A2495</f>
        <v>2491</v>
      </c>
      <c r="B2527" s="26" t="str">
        <f t="shared" si="96"/>
        <v>SICODI</v>
      </c>
      <c r="C2527" s="9" t="str">
        <f>+'Info ELECTRONORTE'!B2495</f>
        <v>CAJAMARCA</v>
      </c>
      <c r="D2527" s="9" t="str">
        <f>+'Info ELECTRONORTE'!C2495</f>
        <v>CAJAMARCA - ED HUALGAYOC</v>
      </c>
      <c r="E2527" s="9" t="str">
        <f>+'Info ELECTRONORTE'!D2495</f>
        <v>HUALGAYOC</v>
      </c>
      <c r="F2527" s="9" t="str">
        <f>+'Info ELECTRONORTE'!I2495</f>
        <v>Media Tension</v>
      </c>
      <c r="G2527" s="9">
        <f>+'Info ELECTRONORTE'!K2495</f>
        <v>12</v>
      </c>
      <c r="H2527" s="9" t="str">
        <f>+'Info ELECTRONORTE'!L2495</f>
        <v>Postes</v>
      </c>
      <c r="I2527" s="9" t="str">
        <f>+'Info ELECTRONORTE'!M2495</f>
        <v>Concreto</v>
      </c>
      <c r="J2527" s="9" t="str">
        <f>+'Info ELECTRONORTE'!N2495</f>
        <v>PPC16</v>
      </c>
      <c r="K2527" s="9" t="str">
        <f>+IF(B2527="MOD INV_2018","Según corresponda",VLOOKUP(J2527,SICODI!$G$3:$K$2404,2,FALSE))</f>
        <v>POSTE DE CONCRETO ARMADO DE 12/300/150/330</v>
      </c>
      <c r="L2527" s="142">
        <f t="shared" si="95"/>
        <v>0.52</v>
      </c>
    </row>
    <row r="2528" spans="1:12" x14ac:dyDescent="0.25">
      <c r="A2528" s="53">
        <f>+'Info ELECTRONORTE'!A2496</f>
        <v>2492</v>
      </c>
      <c r="B2528" s="26" t="str">
        <f t="shared" si="96"/>
        <v>SICODI</v>
      </c>
      <c r="C2528" s="9" t="str">
        <f>+'Info ELECTRONORTE'!B2496</f>
        <v>CAJAMARCA</v>
      </c>
      <c r="D2528" s="9" t="str">
        <f>+'Info ELECTRONORTE'!C2496</f>
        <v>CAJAMARCA - ED HUALGAYOC</v>
      </c>
      <c r="E2528" s="9" t="str">
        <f>+'Info ELECTRONORTE'!D2496</f>
        <v>HUALGAYOC</v>
      </c>
      <c r="F2528" s="9" t="str">
        <f>+'Info ELECTRONORTE'!I2496</f>
        <v>Media Tension</v>
      </c>
      <c r="G2528" s="9">
        <f>+'Info ELECTRONORTE'!K2496</f>
        <v>12</v>
      </c>
      <c r="H2528" s="9" t="str">
        <f>+'Info ELECTRONORTE'!L2496</f>
        <v>Postes</v>
      </c>
      <c r="I2528" s="9" t="str">
        <f>+'Info ELECTRONORTE'!M2496</f>
        <v>Concreto</v>
      </c>
      <c r="J2528" s="9" t="str">
        <f>+'Info ELECTRONORTE'!N2496</f>
        <v>PPC16</v>
      </c>
      <c r="K2528" s="9" t="str">
        <f>+IF(B2528="MOD INV_2018","Según corresponda",VLOOKUP(J2528,SICODI!$G$3:$K$2404,2,FALSE))</f>
        <v>POSTE DE CONCRETO ARMADO DE 12/300/150/330</v>
      </c>
      <c r="L2528" s="142">
        <f t="shared" si="95"/>
        <v>0.52</v>
      </c>
    </row>
    <row r="2529" spans="1:12" x14ac:dyDescent="0.25">
      <c r="A2529" s="53">
        <f>+'Info ELECTRONORTE'!A2497</f>
        <v>2493</v>
      </c>
      <c r="B2529" s="26" t="str">
        <f t="shared" si="96"/>
        <v>SICODI</v>
      </c>
      <c r="C2529" s="9" t="str">
        <f>+'Info ELECTRONORTE'!B2497</f>
        <v>CAJAMARCA</v>
      </c>
      <c r="D2529" s="9" t="str">
        <f>+'Info ELECTRONORTE'!C2497</f>
        <v>CAJAMARCA - ED HUALGAYOC</v>
      </c>
      <c r="E2529" s="9" t="str">
        <f>+'Info ELECTRONORTE'!D2497</f>
        <v>HUALGAYOC</v>
      </c>
      <c r="F2529" s="9" t="str">
        <f>+'Info ELECTRONORTE'!I2497</f>
        <v>Baja Tension</v>
      </c>
      <c r="G2529" s="9">
        <f>+'Info ELECTRONORTE'!K2497</f>
        <v>11</v>
      </c>
      <c r="H2529" s="9" t="str">
        <f>+'Info ELECTRONORTE'!L2497</f>
        <v>Postes</v>
      </c>
      <c r="I2529" s="9" t="str">
        <f>+'Info ELECTRONORTE'!M2497</f>
        <v>Concreto</v>
      </c>
      <c r="J2529" s="9" t="str">
        <f>+'Info ELECTRONORTE'!N2497</f>
        <v>PPC12</v>
      </c>
      <c r="K2529" s="9" t="str">
        <f>+IF(B2529="MOD INV_2018","Según corresponda",VLOOKUP(J2529,SICODI!$G$3:$K$2404,2,FALSE))</f>
        <v>POSTE DE CONCRETO ARMADO DE 11/300/120/285</v>
      </c>
      <c r="L2529" s="142">
        <f t="shared" si="95"/>
        <v>0.17</v>
      </c>
    </row>
    <row r="2530" spans="1:12" x14ac:dyDescent="0.25">
      <c r="A2530" s="53">
        <f>+'Info ELECTRONORTE'!A2498</f>
        <v>2494</v>
      </c>
      <c r="B2530" s="26" t="str">
        <f t="shared" si="96"/>
        <v>SICODI</v>
      </c>
      <c r="C2530" s="9" t="str">
        <f>+'Info ELECTRONORTE'!B2498</f>
        <v>CAJAMARCA</v>
      </c>
      <c r="D2530" s="9" t="str">
        <f>+'Info ELECTRONORTE'!C2498</f>
        <v>CAJAMARCA - ED HUALGAYOC</v>
      </c>
      <c r="E2530" s="9" t="str">
        <f>+'Info ELECTRONORTE'!D2498</f>
        <v>HUALGAYOC</v>
      </c>
      <c r="F2530" s="9" t="str">
        <f>+'Info ELECTRONORTE'!I2498</f>
        <v>Media Tension</v>
      </c>
      <c r="G2530" s="9">
        <f>+'Info ELECTRONORTE'!K2498</f>
        <v>12</v>
      </c>
      <c r="H2530" s="9" t="str">
        <f>+'Info ELECTRONORTE'!L2498</f>
        <v>Postes</v>
      </c>
      <c r="I2530" s="9" t="str">
        <f>+'Info ELECTRONORTE'!M2498</f>
        <v>Concreto</v>
      </c>
      <c r="J2530" s="9" t="str">
        <f>+'Info ELECTRONORTE'!N2498</f>
        <v>PPC16</v>
      </c>
      <c r="K2530" s="9" t="str">
        <f>+IF(B2530="MOD INV_2018","Según corresponda",VLOOKUP(J2530,SICODI!$G$3:$K$2404,2,FALSE))</f>
        <v>POSTE DE CONCRETO ARMADO DE 12/300/150/330</v>
      </c>
      <c r="L2530" s="142">
        <f t="shared" si="95"/>
        <v>0.52</v>
      </c>
    </row>
    <row r="2531" spans="1:12" x14ac:dyDescent="0.25">
      <c r="A2531" s="53">
        <f>+'Info ELECTRONORTE'!A2499</f>
        <v>2495</v>
      </c>
      <c r="B2531" s="26" t="str">
        <f t="shared" si="96"/>
        <v>SICODI</v>
      </c>
      <c r="C2531" s="9" t="str">
        <f>+'Info ELECTRONORTE'!B2499</f>
        <v>CAJAMARCA</v>
      </c>
      <c r="D2531" s="9" t="str">
        <f>+'Info ELECTRONORTE'!C2499</f>
        <v>CAJAMARCA - ED HUALGAYOC</v>
      </c>
      <c r="E2531" s="9" t="str">
        <f>+'Info ELECTRONORTE'!D2499</f>
        <v>HUALGAYOC</v>
      </c>
      <c r="F2531" s="9" t="str">
        <f>+'Info ELECTRONORTE'!I2499</f>
        <v>Baja Tension</v>
      </c>
      <c r="G2531" s="9">
        <f>+'Info ELECTRONORTE'!K2499</f>
        <v>11</v>
      </c>
      <c r="H2531" s="9" t="str">
        <f>+'Info ELECTRONORTE'!L2499</f>
        <v>Postes</v>
      </c>
      <c r="I2531" s="9" t="str">
        <f>+'Info ELECTRONORTE'!M2499</f>
        <v>Concreto</v>
      </c>
      <c r="J2531" s="9" t="str">
        <f>+'Info ELECTRONORTE'!N2499</f>
        <v>PPC12</v>
      </c>
      <c r="K2531" s="9" t="str">
        <f>+IF(B2531="MOD INV_2018","Según corresponda",VLOOKUP(J2531,SICODI!$G$3:$K$2404,2,FALSE))</f>
        <v>POSTE DE CONCRETO ARMADO DE 11/300/120/285</v>
      </c>
      <c r="L2531" s="142">
        <f t="shared" si="95"/>
        <v>0.17</v>
      </c>
    </row>
    <row r="2532" spans="1:12" x14ac:dyDescent="0.25">
      <c r="A2532" s="53">
        <f>+'Info ELECTRONORTE'!A2500</f>
        <v>2496</v>
      </c>
      <c r="B2532" s="26" t="str">
        <f t="shared" si="96"/>
        <v>SICODI</v>
      </c>
      <c r="C2532" s="9" t="str">
        <f>+'Info ELECTRONORTE'!B2500</f>
        <v>CAJAMARCA</v>
      </c>
      <c r="D2532" s="9" t="str">
        <f>+'Info ELECTRONORTE'!C2500</f>
        <v>CAJAMARCA - ED HUALGAYOC</v>
      </c>
      <c r="E2532" s="9" t="str">
        <f>+'Info ELECTRONORTE'!D2500</f>
        <v>HUALGAYOC</v>
      </c>
      <c r="F2532" s="9" t="str">
        <f>+'Info ELECTRONORTE'!I2500</f>
        <v>Media Tension</v>
      </c>
      <c r="G2532" s="9">
        <f>+'Info ELECTRONORTE'!K2500</f>
        <v>12</v>
      </c>
      <c r="H2532" s="9" t="str">
        <f>+'Info ELECTRONORTE'!L2500</f>
        <v>Postes</v>
      </c>
      <c r="I2532" s="9" t="str">
        <f>+'Info ELECTRONORTE'!M2500</f>
        <v>Concreto</v>
      </c>
      <c r="J2532" s="9" t="str">
        <f>+'Info ELECTRONORTE'!N2500</f>
        <v>PPC16</v>
      </c>
      <c r="K2532" s="9" t="str">
        <f>+IF(B2532="MOD INV_2018","Según corresponda",VLOOKUP(J2532,SICODI!$G$3:$K$2404,2,FALSE))</f>
        <v>POSTE DE CONCRETO ARMADO DE 12/300/150/330</v>
      </c>
      <c r="L2532" s="142">
        <f t="shared" si="95"/>
        <v>0.52</v>
      </c>
    </row>
    <row r="2533" spans="1:12" x14ac:dyDescent="0.25">
      <c r="A2533" s="53">
        <f>+'Info ELECTRONORTE'!A2501</f>
        <v>2497</v>
      </c>
      <c r="B2533" s="26" t="str">
        <f t="shared" si="96"/>
        <v>SICODI</v>
      </c>
      <c r="C2533" s="9" t="str">
        <f>+'Info ELECTRONORTE'!B2501</f>
        <v>CAJAMARCA</v>
      </c>
      <c r="D2533" s="9" t="str">
        <f>+'Info ELECTRONORTE'!C2501</f>
        <v>CAJAMARCA - ED HUALGAYOC</v>
      </c>
      <c r="E2533" s="9" t="str">
        <f>+'Info ELECTRONORTE'!D2501</f>
        <v>HUALGAYOC</v>
      </c>
      <c r="F2533" s="9" t="str">
        <f>+'Info ELECTRONORTE'!I2501</f>
        <v>Baja Tension</v>
      </c>
      <c r="G2533" s="9">
        <f>+'Info ELECTRONORTE'!K2501</f>
        <v>11</v>
      </c>
      <c r="H2533" s="9" t="str">
        <f>+'Info ELECTRONORTE'!L2501</f>
        <v>Postes</v>
      </c>
      <c r="I2533" s="9" t="str">
        <f>+'Info ELECTRONORTE'!M2501</f>
        <v>Concreto</v>
      </c>
      <c r="J2533" s="9" t="str">
        <f>+'Info ELECTRONORTE'!N2501</f>
        <v>PPC12</v>
      </c>
      <c r="K2533" s="9" t="str">
        <f>+IF(B2533="MOD INV_2018","Según corresponda",VLOOKUP(J2533,SICODI!$G$3:$K$2404,2,FALSE))</f>
        <v>POSTE DE CONCRETO ARMADO DE 11/300/120/285</v>
      </c>
      <c r="L2533" s="142">
        <f t="shared" ref="L2533:L2596" si="97">+IF(K2533="Según corresponda","Según corresponda",VLOOKUP(K2533,$O$37:$P$49,2,FALSE))</f>
        <v>0.17</v>
      </c>
    </row>
    <row r="2534" spans="1:12" x14ac:dyDescent="0.25">
      <c r="A2534" s="53">
        <f>+'Info ELECTRONORTE'!A2502</f>
        <v>2498</v>
      </c>
      <c r="B2534" s="26" t="str">
        <f t="shared" ref="B2534:B2597" si="98">+IF(ISERROR(INDEX($B$8:$B$31,MATCH(J2534,$J$8:$J$31,0)))=TRUE,"MOD INV_2018",INDEX($B$8:$B$31,MATCH(J2534,$J$8:$J$31,0)))</f>
        <v>SICODI</v>
      </c>
      <c r="C2534" s="9" t="str">
        <f>+'Info ELECTRONORTE'!B2502</f>
        <v>CAJAMARCA</v>
      </c>
      <c r="D2534" s="9" t="str">
        <f>+'Info ELECTRONORTE'!C2502</f>
        <v>CAJAMARCA - ED HUALGAYOC</v>
      </c>
      <c r="E2534" s="9" t="str">
        <f>+'Info ELECTRONORTE'!D2502</f>
        <v>HUALGAYOC</v>
      </c>
      <c r="F2534" s="9" t="str">
        <f>+'Info ELECTRONORTE'!I2502</f>
        <v>Media Tension</v>
      </c>
      <c r="G2534" s="9">
        <f>+'Info ELECTRONORTE'!K2502</f>
        <v>12</v>
      </c>
      <c r="H2534" s="9" t="str">
        <f>+'Info ELECTRONORTE'!L2502</f>
        <v>Postes</v>
      </c>
      <c r="I2534" s="9" t="str">
        <f>+'Info ELECTRONORTE'!M2502</f>
        <v>Concreto</v>
      </c>
      <c r="J2534" s="9" t="str">
        <f>+'Info ELECTRONORTE'!N2502</f>
        <v>PPC16</v>
      </c>
      <c r="K2534" s="9" t="str">
        <f>+IF(B2534="MOD INV_2018","Según corresponda",VLOOKUP(J2534,SICODI!$G$3:$K$2404,2,FALSE))</f>
        <v>POSTE DE CONCRETO ARMADO DE 12/300/150/330</v>
      </c>
      <c r="L2534" s="142">
        <f t="shared" si="97"/>
        <v>0.52</v>
      </c>
    </row>
    <row r="2535" spans="1:12" x14ac:dyDescent="0.25">
      <c r="A2535" s="53">
        <f>+'Info ELECTRONORTE'!A2503</f>
        <v>2499</v>
      </c>
      <c r="B2535" s="26" t="str">
        <f t="shared" si="98"/>
        <v>SICODI</v>
      </c>
      <c r="C2535" s="9" t="str">
        <f>+'Info ELECTRONORTE'!B2503</f>
        <v>CAJAMARCA</v>
      </c>
      <c r="D2535" s="9" t="str">
        <f>+'Info ELECTRONORTE'!C2503</f>
        <v>CAJAMARCA - ED HUALGAYOC</v>
      </c>
      <c r="E2535" s="9" t="str">
        <f>+'Info ELECTRONORTE'!D2503</f>
        <v>HUALGAYOC</v>
      </c>
      <c r="F2535" s="9" t="str">
        <f>+'Info ELECTRONORTE'!I2503</f>
        <v>Baja Tension</v>
      </c>
      <c r="G2535" s="9">
        <f>+'Info ELECTRONORTE'!K2503</f>
        <v>11</v>
      </c>
      <c r="H2535" s="9" t="str">
        <f>+'Info ELECTRONORTE'!L2503</f>
        <v>Postes</v>
      </c>
      <c r="I2535" s="9" t="str">
        <f>+'Info ELECTRONORTE'!M2503</f>
        <v>Concreto</v>
      </c>
      <c r="J2535" s="9" t="str">
        <f>+'Info ELECTRONORTE'!N2503</f>
        <v>PPC12</v>
      </c>
      <c r="K2535" s="9" t="str">
        <f>+IF(B2535="MOD INV_2018","Según corresponda",VLOOKUP(J2535,SICODI!$G$3:$K$2404,2,FALSE))</f>
        <v>POSTE DE CONCRETO ARMADO DE 11/300/120/285</v>
      </c>
      <c r="L2535" s="142">
        <f t="shared" si="97"/>
        <v>0.17</v>
      </c>
    </row>
    <row r="2536" spans="1:12" x14ac:dyDescent="0.25">
      <c r="A2536" s="53">
        <f>+'Info ELECTRONORTE'!A2504</f>
        <v>2500</v>
      </c>
      <c r="B2536" s="26" t="str">
        <f t="shared" si="98"/>
        <v>SICODI</v>
      </c>
      <c r="C2536" s="9" t="str">
        <f>+'Info ELECTRONORTE'!B2504</f>
        <v>CAJAMARCA</v>
      </c>
      <c r="D2536" s="9" t="str">
        <f>+'Info ELECTRONORTE'!C2504</f>
        <v>CAJAMARCA - ED HUALGAYOC</v>
      </c>
      <c r="E2536" s="9" t="str">
        <f>+'Info ELECTRONORTE'!D2504</f>
        <v>HUALGAYOC</v>
      </c>
      <c r="F2536" s="9" t="str">
        <f>+'Info ELECTRONORTE'!I2504</f>
        <v>Media Tension</v>
      </c>
      <c r="G2536" s="9">
        <f>+'Info ELECTRONORTE'!K2504</f>
        <v>12</v>
      </c>
      <c r="H2536" s="9" t="str">
        <f>+'Info ELECTRONORTE'!L2504</f>
        <v>Postes</v>
      </c>
      <c r="I2536" s="9" t="str">
        <f>+'Info ELECTRONORTE'!M2504</f>
        <v>Concreto</v>
      </c>
      <c r="J2536" s="9" t="str">
        <f>+'Info ELECTRONORTE'!N2504</f>
        <v>PPC16</v>
      </c>
      <c r="K2536" s="9" t="str">
        <f>+IF(B2536="MOD INV_2018","Según corresponda",VLOOKUP(J2536,SICODI!$G$3:$K$2404,2,FALSE))</f>
        <v>POSTE DE CONCRETO ARMADO DE 12/300/150/330</v>
      </c>
      <c r="L2536" s="142">
        <f t="shared" si="97"/>
        <v>0.52</v>
      </c>
    </row>
    <row r="2537" spans="1:12" x14ac:dyDescent="0.25">
      <c r="A2537" s="53">
        <f>+'Info ELECTRONORTE'!A2505</f>
        <v>2501</v>
      </c>
      <c r="B2537" s="26" t="str">
        <f t="shared" si="98"/>
        <v>SICODI</v>
      </c>
      <c r="C2537" s="9" t="str">
        <f>+'Info ELECTRONORTE'!B2505</f>
        <v>CAJAMARCA</v>
      </c>
      <c r="D2537" s="9" t="str">
        <f>+'Info ELECTRONORTE'!C2505</f>
        <v>CAJAMARCA - ED HUALGAYOC</v>
      </c>
      <c r="E2537" s="9" t="str">
        <f>+'Info ELECTRONORTE'!D2505</f>
        <v>HUALGAYOC</v>
      </c>
      <c r="F2537" s="9" t="str">
        <f>+'Info ELECTRONORTE'!I2505</f>
        <v>Baja Tension</v>
      </c>
      <c r="G2537" s="9">
        <f>+'Info ELECTRONORTE'!K2505</f>
        <v>11</v>
      </c>
      <c r="H2537" s="9" t="str">
        <f>+'Info ELECTRONORTE'!L2505</f>
        <v>Postes</v>
      </c>
      <c r="I2537" s="9" t="str">
        <f>+'Info ELECTRONORTE'!M2505</f>
        <v>Concreto</v>
      </c>
      <c r="J2537" s="9" t="str">
        <f>+'Info ELECTRONORTE'!N2505</f>
        <v>PPC12</v>
      </c>
      <c r="K2537" s="9" t="str">
        <f>+IF(B2537="MOD INV_2018","Según corresponda",VLOOKUP(J2537,SICODI!$G$3:$K$2404,2,FALSE))</f>
        <v>POSTE DE CONCRETO ARMADO DE 11/300/120/285</v>
      </c>
      <c r="L2537" s="142">
        <f t="shared" si="97"/>
        <v>0.17</v>
      </c>
    </row>
    <row r="2538" spans="1:12" x14ac:dyDescent="0.25">
      <c r="A2538" s="53">
        <f>+'Info ELECTRONORTE'!A2506</f>
        <v>2502</v>
      </c>
      <c r="B2538" s="26" t="str">
        <f t="shared" si="98"/>
        <v>SICODI</v>
      </c>
      <c r="C2538" s="9" t="str">
        <f>+'Info ELECTRONORTE'!B2506</f>
        <v>CAJAMARCA</v>
      </c>
      <c r="D2538" s="9" t="str">
        <f>+'Info ELECTRONORTE'!C2506</f>
        <v>CAJAMARCA - ED HUALGAYOC</v>
      </c>
      <c r="E2538" s="9" t="str">
        <f>+'Info ELECTRONORTE'!D2506</f>
        <v>HUALGAYOC</v>
      </c>
      <c r="F2538" s="9" t="str">
        <f>+'Info ELECTRONORTE'!I2506</f>
        <v>Media Tension</v>
      </c>
      <c r="G2538" s="9">
        <f>+'Info ELECTRONORTE'!K2506</f>
        <v>12</v>
      </c>
      <c r="H2538" s="9" t="str">
        <f>+'Info ELECTRONORTE'!L2506</f>
        <v>Postes</v>
      </c>
      <c r="I2538" s="9" t="str">
        <f>+'Info ELECTRONORTE'!M2506</f>
        <v>Concreto</v>
      </c>
      <c r="J2538" s="9" t="str">
        <f>+'Info ELECTRONORTE'!N2506</f>
        <v>PPC16</v>
      </c>
      <c r="K2538" s="9" t="str">
        <f>+IF(B2538="MOD INV_2018","Según corresponda",VLOOKUP(J2538,SICODI!$G$3:$K$2404,2,FALSE))</f>
        <v>POSTE DE CONCRETO ARMADO DE 12/300/150/330</v>
      </c>
      <c r="L2538" s="142">
        <f t="shared" si="97"/>
        <v>0.52</v>
      </c>
    </row>
    <row r="2539" spans="1:12" x14ac:dyDescent="0.25">
      <c r="A2539" s="53">
        <f>+'Info ELECTRONORTE'!A2507</f>
        <v>2503</v>
      </c>
      <c r="B2539" s="26" t="str">
        <f t="shared" si="98"/>
        <v>SICODI</v>
      </c>
      <c r="C2539" s="9" t="str">
        <f>+'Info ELECTRONORTE'!B2507</f>
        <v>CAJAMARCA</v>
      </c>
      <c r="D2539" s="9" t="str">
        <f>+'Info ELECTRONORTE'!C2507</f>
        <v>CAJAMARCA - ED HUALGAYOC</v>
      </c>
      <c r="E2539" s="9" t="str">
        <f>+'Info ELECTRONORTE'!D2507</f>
        <v>HUALGAYOC</v>
      </c>
      <c r="F2539" s="9" t="str">
        <f>+'Info ELECTRONORTE'!I2507</f>
        <v>Media Tension</v>
      </c>
      <c r="G2539" s="9">
        <f>+'Info ELECTRONORTE'!K2507</f>
        <v>12</v>
      </c>
      <c r="H2539" s="9" t="str">
        <f>+'Info ELECTRONORTE'!L2507</f>
        <v>Postes</v>
      </c>
      <c r="I2539" s="9" t="str">
        <f>+'Info ELECTRONORTE'!M2507</f>
        <v>Concreto</v>
      </c>
      <c r="J2539" s="9" t="str">
        <f>+'Info ELECTRONORTE'!N2507</f>
        <v>PPC16</v>
      </c>
      <c r="K2539" s="9" t="str">
        <f>+IF(B2539="MOD INV_2018","Según corresponda",VLOOKUP(J2539,SICODI!$G$3:$K$2404,2,FALSE))</f>
        <v>POSTE DE CONCRETO ARMADO DE 12/300/150/330</v>
      </c>
      <c r="L2539" s="142">
        <f t="shared" si="97"/>
        <v>0.52</v>
      </c>
    </row>
    <row r="2540" spans="1:12" x14ac:dyDescent="0.25">
      <c r="A2540" s="53">
        <f>+'Info ELECTRONORTE'!A2508</f>
        <v>2504</v>
      </c>
      <c r="B2540" s="26" t="str">
        <f t="shared" si="98"/>
        <v>SICODI</v>
      </c>
      <c r="C2540" s="9" t="str">
        <f>+'Info ELECTRONORTE'!B2508</f>
        <v>CAJAMARCA</v>
      </c>
      <c r="D2540" s="9" t="str">
        <f>+'Info ELECTRONORTE'!C2508</f>
        <v>CAJAMARCA - ED HUALGAYOC</v>
      </c>
      <c r="E2540" s="9" t="str">
        <f>+'Info ELECTRONORTE'!D2508</f>
        <v>HUALGAYOC</v>
      </c>
      <c r="F2540" s="9" t="str">
        <f>+'Info ELECTRONORTE'!I2508</f>
        <v>Media Tension</v>
      </c>
      <c r="G2540" s="9">
        <f>+'Info ELECTRONORTE'!K2508</f>
        <v>12</v>
      </c>
      <c r="H2540" s="9" t="str">
        <f>+'Info ELECTRONORTE'!L2508</f>
        <v>Postes</v>
      </c>
      <c r="I2540" s="9" t="str">
        <f>+'Info ELECTRONORTE'!M2508</f>
        <v>Concreto</v>
      </c>
      <c r="J2540" s="9" t="str">
        <f>+'Info ELECTRONORTE'!N2508</f>
        <v>PPC16</v>
      </c>
      <c r="K2540" s="9" t="str">
        <f>+IF(B2540="MOD INV_2018","Según corresponda",VLOOKUP(J2540,SICODI!$G$3:$K$2404,2,FALSE))</f>
        <v>POSTE DE CONCRETO ARMADO DE 12/300/150/330</v>
      </c>
      <c r="L2540" s="142">
        <f t="shared" si="97"/>
        <v>0.52</v>
      </c>
    </row>
    <row r="2541" spans="1:12" x14ac:dyDescent="0.25">
      <c r="A2541" s="53">
        <f>+'Info ELECTRONORTE'!A2509</f>
        <v>2505</v>
      </c>
      <c r="B2541" s="26" t="str">
        <f t="shared" si="98"/>
        <v>SICODI</v>
      </c>
      <c r="C2541" s="9" t="str">
        <f>+'Info ELECTRONORTE'!B2509</f>
        <v>CAJAMARCA</v>
      </c>
      <c r="D2541" s="9" t="str">
        <f>+'Info ELECTRONORTE'!C2509</f>
        <v>CAJAMARCA - ED HUALGAYOC</v>
      </c>
      <c r="E2541" s="9" t="str">
        <f>+'Info ELECTRONORTE'!D2509</f>
        <v>HUALGAYOC</v>
      </c>
      <c r="F2541" s="9" t="str">
        <f>+'Info ELECTRONORTE'!I2509</f>
        <v>Media Tension</v>
      </c>
      <c r="G2541" s="9">
        <f>+'Info ELECTRONORTE'!K2509</f>
        <v>12</v>
      </c>
      <c r="H2541" s="9" t="str">
        <f>+'Info ELECTRONORTE'!L2509</f>
        <v>Postes</v>
      </c>
      <c r="I2541" s="9" t="str">
        <f>+'Info ELECTRONORTE'!M2509</f>
        <v>Madera</v>
      </c>
      <c r="J2541" s="9" t="str">
        <f>+'Info ELECTRONORTE'!N2509</f>
        <v>PPM20</v>
      </c>
      <c r="K2541" s="9" t="str">
        <f>+IF(B2541="MOD INV_2018","Según corresponda",VLOOKUP(J2541,SICODI!$G$3:$K$2404,2,FALSE))</f>
        <v>POSTE DE MADERA TRATADA DE 12 mts. CL.5</v>
      </c>
      <c r="L2541" s="142">
        <f t="shared" si="97"/>
        <v>0.46</v>
      </c>
    </row>
    <row r="2542" spans="1:12" x14ac:dyDescent="0.25">
      <c r="A2542" s="53">
        <f>+'Info ELECTRONORTE'!A2510</f>
        <v>2506</v>
      </c>
      <c r="B2542" s="26" t="str">
        <f t="shared" si="98"/>
        <v>SICODI</v>
      </c>
      <c r="C2542" s="9" t="str">
        <f>+'Info ELECTRONORTE'!B2510</f>
        <v>CAJAMARCA</v>
      </c>
      <c r="D2542" s="9" t="str">
        <f>+'Info ELECTRONORTE'!C2510</f>
        <v>CAJAMARCA - ED HUALGAYOC</v>
      </c>
      <c r="E2542" s="9" t="str">
        <f>+'Info ELECTRONORTE'!D2510</f>
        <v>HUALGAYOC</v>
      </c>
      <c r="F2542" s="9" t="str">
        <f>+'Info ELECTRONORTE'!I2510</f>
        <v>Media Tension</v>
      </c>
      <c r="G2542" s="9">
        <f>+'Info ELECTRONORTE'!K2510</f>
        <v>12</v>
      </c>
      <c r="H2542" s="9" t="str">
        <f>+'Info ELECTRONORTE'!L2510</f>
        <v>Postes</v>
      </c>
      <c r="I2542" s="9" t="str">
        <f>+'Info ELECTRONORTE'!M2510</f>
        <v>Concreto</v>
      </c>
      <c r="J2542" s="9" t="str">
        <f>+'Info ELECTRONORTE'!N2510</f>
        <v>PPC16</v>
      </c>
      <c r="K2542" s="9" t="str">
        <f>+IF(B2542="MOD INV_2018","Según corresponda",VLOOKUP(J2542,SICODI!$G$3:$K$2404,2,FALSE))</f>
        <v>POSTE DE CONCRETO ARMADO DE 12/300/150/330</v>
      </c>
      <c r="L2542" s="142">
        <f t="shared" si="97"/>
        <v>0.52</v>
      </c>
    </row>
    <row r="2543" spans="1:12" x14ac:dyDescent="0.25">
      <c r="A2543" s="53">
        <f>+'Info ELECTRONORTE'!A2511</f>
        <v>2507</v>
      </c>
      <c r="B2543" s="26" t="str">
        <f t="shared" si="98"/>
        <v>SICODI</v>
      </c>
      <c r="C2543" s="9" t="str">
        <f>+'Info ELECTRONORTE'!B2511</f>
        <v>CAJAMARCA</v>
      </c>
      <c r="D2543" s="9" t="str">
        <f>+'Info ELECTRONORTE'!C2511</f>
        <v>CAJAMARCA - ED HUALGAYOC</v>
      </c>
      <c r="E2543" s="9" t="str">
        <f>+'Info ELECTRONORTE'!D2511</f>
        <v>HUALGAYOC</v>
      </c>
      <c r="F2543" s="9" t="str">
        <f>+'Info ELECTRONORTE'!I2511</f>
        <v>Baja Tension</v>
      </c>
      <c r="G2543" s="9">
        <f>+'Info ELECTRONORTE'!K2511</f>
        <v>11</v>
      </c>
      <c r="H2543" s="9" t="str">
        <f>+'Info ELECTRONORTE'!L2511</f>
        <v>Postes</v>
      </c>
      <c r="I2543" s="9" t="str">
        <f>+'Info ELECTRONORTE'!M2511</f>
        <v>Concreto</v>
      </c>
      <c r="J2543" s="9" t="str">
        <f>+'Info ELECTRONORTE'!N2511</f>
        <v>PPC12</v>
      </c>
      <c r="K2543" s="9" t="str">
        <f>+IF(B2543="MOD INV_2018","Según corresponda",VLOOKUP(J2543,SICODI!$G$3:$K$2404,2,FALSE))</f>
        <v>POSTE DE CONCRETO ARMADO DE 11/300/120/285</v>
      </c>
      <c r="L2543" s="142">
        <f t="shared" si="97"/>
        <v>0.17</v>
      </c>
    </row>
    <row r="2544" spans="1:12" x14ac:dyDescent="0.25">
      <c r="A2544" s="53">
        <f>+'Info ELECTRONORTE'!A2512</f>
        <v>2508</v>
      </c>
      <c r="B2544" s="26" t="str">
        <f t="shared" si="98"/>
        <v>SICODI</v>
      </c>
      <c r="C2544" s="9" t="str">
        <f>+'Info ELECTRONORTE'!B2512</f>
        <v>CAJAMARCA</v>
      </c>
      <c r="D2544" s="9" t="str">
        <f>+'Info ELECTRONORTE'!C2512</f>
        <v>CAJAMARCA - ED HUALGAYOC</v>
      </c>
      <c r="E2544" s="9" t="str">
        <f>+'Info ELECTRONORTE'!D2512</f>
        <v>HUALGAYOC</v>
      </c>
      <c r="F2544" s="9" t="str">
        <f>+'Info ELECTRONORTE'!I2512</f>
        <v>Media Tension</v>
      </c>
      <c r="G2544" s="9">
        <f>+'Info ELECTRONORTE'!K2512</f>
        <v>12</v>
      </c>
      <c r="H2544" s="9" t="str">
        <f>+'Info ELECTRONORTE'!L2512</f>
        <v>Postes</v>
      </c>
      <c r="I2544" s="9" t="str">
        <f>+'Info ELECTRONORTE'!M2512</f>
        <v>Concreto</v>
      </c>
      <c r="J2544" s="9" t="str">
        <f>+'Info ELECTRONORTE'!N2512</f>
        <v>PPC16</v>
      </c>
      <c r="K2544" s="9" t="str">
        <f>+IF(B2544="MOD INV_2018","Según corresponda",VLOOKUP(J2544,SICODI!$G$3:$K$2404,2,FALSE))</f>
        <v>POSTE DE CONCRETO ARMADO DE 12/300/150/330</v>
      </c>
      <c r="L2544" s="142">
        <f t="shared" si="97"/>
        <v>0.52</v>
      </c>
    </row>
    <row r="2545" spans="1:12" x14ac:dyDescent="0.25">
      <c r="A2545" s="53">
        <f>+'Info ELECTRONORTE'!A2513</f>
        <v>2509</v>
      </c>
      <c r="B2545" s="26" t="str">
        <f t="shared" si="98"/>
        <v>SICODI</v>
      </c>
      <c r="C2545" s="9" t="str">
        <f>+'Info ELECTRONORTE'!B2513</f>
        <v>CAJAMARCA</v>
      </c>
      <c r="D2545" s="9" t="str">
        <f>+'Info ELECTRONORTE'!C2513</f>
        <v>CAJAMARCA - ED HUALGAYOC</v>
      </c>
      <c r="E2545" s="9" t="str">
        <f>+'Info ELECTRONORTE'!D2513</f>
        <v>HUALGAYOC</v>
      </c>
      <c r="F2545" s="9" t="str">
        <f>+'Info ELECTRONORTE'!I2513</f>
        <v>Media Tension</v>
      </c>
      <c r="G2545" s="9">
        <f>+'Info ELECTRONORTE'!K2513</f>
        <v>12</v>
      </c>
      <c r="H2545" s="9" t="str">
        <f>+'Info ELECTRONORTE'!L2513</f>
        <v>Postes</v>
      </c>
      <c r="I2545" s="9" t="str">
        <f>+'Info ELECTRONORTE'!M2513</f>
        <v>Madera</v>
      </c>
      <c r="J2545" s="9" t="str">
        <f>+'Info ELECTRONORTE'!N2513</f>
        <v>PPM20</v>
      </c>
      <c r="K2545" s="9" t="str">
        <f>+IF(B2545="MOD INV_2018","Según corresponda",VLOOKUP(J2545,SICODI!$G$3:$K$2404,2,FALSE))</f>
        <v>POSTE DE MADERA TRATADA DE 12 mts. CL.5</v>
      </c>
      <c r="L2545" s="142">
        <f t="shared" si="97"/>
        <v>0.46</v>
      </c>
    </row>
    <row r="2546" spans="1:12" x14ac:dyDescent="0.25">
      <c r="A2546" s="53">
        <f>+'Info ELECTRONORTE'!A2514</f>
        <v>2510</v>
      </c>
      <c r="B2546" s="26" t="str">
        <f t="shared" si="98"/>
        <v>SICODI</v>
      </c>
      <c r="C2546" s="9" t="str">
        <f>+'Info ELECTRONORTE'!B2514</f>
        <v>CAJAMARCA</v>
      </c>
      <c r="D2546" s="9" t="str">
        <f>+'Info ELECTRONORTE'!C2514</f>
        <v>CAJAMARCA - ED HUALGAYOC</v>
      </c>
      <c r="E2546" s="9" t="str">
        <f>+'Info ELECTRONORTE'!D2514</f>
        <v>HUALGAYOC</v>
      </c>
      <c r="F2546" s="9" t="str">
        <f>+'Info ELECTRONORTE'!I2514</f>
        <v>Media Tension</v>
      </c>
      <c r="G2546" s="9">
        <f>+'Info ELECTRONORTE'!K2514</f>
        <v>12</v>
      </c>
      <c r="H2546" s="9" t="str">
        <f>+'Info ELECTRONORTE'!L2514</f>
        <v>Postes</v>
      </c>
      <c r="I2546" s="9" t="str">
        <f>+'Info ELECTRONORTE'!M2514</f>
        <v>Concreto</v>
      </c>
      <c r="J2546" s="9" t="str">
        <f>+'Info ELECTRONORTE'!N2514</f>
        <v>PPC16</v>
      </c>
      <c r="K2546" s="9" t="str">
        <f>+IF(B2546="MOD INV_2018","Según corresponda",VLOOKUP(J2546,SICODI!$G$3:$K$2404,2,FALSE))</f>
        <v>POSTE DE CONCRETO ARMADO DE 12/300/150/330</v>
      </c>
      <c r="L2546" s="142">
        <f t="shared" si="97"/>
        <v>0.52</v>
      </c>
    </row>
    <row r="2547" spans="1:12" x14ac:dyDescent="0.25">
      <c r="A2547" s="53">
        <f>+'Info ELECTRONORTE'!A2515</f>
        <v>2511</v>
      </c>
      <c r="B2547" s="26" t="str">
        <f t="shared" si="98"/>
        <v>SICODI</v>
      </c>
      <c r="C2547" s="9" t="str">
        <f>+'Info ELECTRONORTE'!B2515</f>
        <v>CAJAMARCA</v>
      </c>
      <c r="D2547" s="9" t="str">
        <f>+'Info ELECTRONORTE'!C2515</f>
        <v>CAJAMARCA - ED HUALGAYOC</v>
      </c>
      <c r="E2547" s="9" t="str">
        <f>+'Info ELECTRONORTE'!D2515</f>
        <v>HUALGAYOC</v>
      </c>
      <c r="F2547" s="9" t="str">
        <f>+'Info ELECTRONORTE'!I2515</f>
        <v>Baja Tension</v>
      </c>
      <c r="G2547" s="9">
        <f>+'Info ELECTRONORTE'!K2515</f>
        <v>11</v>
      </c>
      <c r="H2547" s="9" t="str">
        <f>+'Info ELECTRONORTE'!L2515</f>
        <v>Postes</v>
      </c>
      <c r="I2547" s="9" t="str">
        <f>+'Info ELECTRONORTE'!M2515</f>
        <v>Concreto</v>
      </c>
      <c r="J2547" s="9" t="str">
        <f>+'Info ELECTRONORTE'!N2515</f>
        <v>PPC12</v>
      </c>
      <c r="K2547" s="9" t="str">
        <f>+IF(B2547="MOD INV_2018","Según corresponda",VLOOKUP(J2547,SICODI!$G$3:$K$2404,2,FALSE))</f>
        <v>POSTE DE CONCRETO ARMADO DE 11/300/120/285</v>
      </c>
      <c r="L2547" s="142">
        <f t="shared" si="97"/>
        <v>0.17</v>
      </c>
    </row>
    <row r="2548" spans="1:12" x14ac:dyDescent="0.25">
      <c r="A2548" s="53">
        <f>+'Info ELECTRONORTE'!A2516</f>
        <v>2512</v>
      </c>
      <c r="B2548" s="26" t="str">
        <f t="shared" si="98"/>
        <v>SICODI</v>
      </c>
      <c r="C2548" s="9" t="str">
        <f>+'Info ELECTRONORTE'!B2516</f>
        <v>CAJAMARCA</v>
      </c>
      <c r="D2548" s="9" t="str">
        <f>+'Info ELECTRONORTE'!C2516</f>
        <v>CAJAMARCA - ED HUALGAYOC</v>
      </c>
      <c r="E2548" s="9" t="str">
        <f>+'Info ELECTRONORTE'!D2516</f>
        <v>HUALGAYOC</v>
      </c>
      <c r="F2548" s="9" t="str">
        <f>+'Info ELECTRONORTE'!I2516</f>
        <v>Media Tension</v>
      </c>
      <c r="G2548" s="9">
        <f>+'Info ELECTRONORTE'!K2516</f>
        <v>12</v>
      </c>
      <c r="H2548" s="9" t="str">
        <f>+'Info ELECTRONORTE'!L2516</f>
        <v>Postes</v>
      </c>
      <c r="I2548" s="9" t="str">
        <f>+'Info ELECTRONORTE'!M2516</f>
        <v>Concreto</v>
      </c>
      <c r="J2548" s="9" t="str">
        <f>+'Info ELECTRONORTE'!N2516</f>
        <v>PPC16</v>
      </c>
      <c r="K2548" s="9" t="str">
        <f>+IF(B2548="MOD INV_2018","Según corresponda",VLOOKUP(J2548,SICODI!$G$3:$K$2404,2,FALSE))</f>
        <v>POSTE DE CONCRETO ARMADO DE 12/300/150/330</v>
      </c>
      <c r="L2548" s="142">
        <f t="shared" si="97"/>
        <v>0.52</v>
      </c>
    </row>
    <row r="2549" spans="1:12" x14ac:dyDescent="0.25">
      <c r="A2549" s="53">
        <f>+'Info ELECTRONORTE'!A2517</f>
        <v>2513</v>
      </c>
      <c r="B2549" s="26" t="str">
        <f t="shared" si="98"/>
        <v>SICODI</v>
      </c>
      <c r="C2549" s="9" t="str">
        <f>+'Info ELECTRONORTE'!B2517</f>
        <v>CAJAMARCA</v>
      </c>
      <c r="D2549" s="9" t="str">
        <f>+'Info ELECTRONORTE'!C2517</f>
        <v>CAJAMARCA - ED HUALGAYOC</v>
      </c>
      <c r="E2549" s="9" t="str">
        <f>+'Info ELECTRONORTE'!D2517</f>
        <v>HUALGAYOC</v>
      </c>
      <c r="F2549" s="9" t="str">
        <f>+'Info ELECTRONORTE'!I2517</f>
        <v>Baja Tension</v>
      </c>
      <c r="G2549" s="9">
        <f>+'Info ELECTRONORTE'!K2517</f>
        <v>11</v>
      </c>
      <c r="H2549" s="9" t="str">
        <f>+'Info ELECTRONORTE'!L2517</f>
        <v>Postes</v>
      </c>
      <c r="I2549" s="9" t="str">
        <f>+'Info ELECTRONORTE'!M2517</f>
        <v>Concreto</v>
      </c>
      <c r="J2549" s="9" t="str">
        <f>+'Info ELECTRONORTE'!N2517</f>
        <v>PPC12</v>
      </c>
      <c r="K2549" s="9" t="str">
        <f>+IF(B2549="MOD INV_2018","Según corresponda",VLOOKUP(J2549,SICODI!$G$3:$K$2404,2,FALSE))</f>
        <v>POSTE DE CONCRETO ARMADO DE 11/300/120/285</v>
      </c>
      <c r="L2549" s="142">
        <f t="shared" si="97"/>
        <v>0.17</v>
      </c>
    </row>
    <row r="2550" spans="1:12" x14ac:dyDescent="0.25">
      <c r="A2550" s="53">
        <f>+'Info ELECTRONORTE'!A2518</f>
        <v>2514</v>
      </c>
      <c r="B2550" s="26" t="str">
        <f t="shared" si="98"/>
        <v>SICODI</v>
      </c>
      <c r="C2550" s="9" t="str">
        <f>+'Info ELECTRONORTE'!B2518</f>
        <v>CAJAMARCA</v>
      </c>
      <c r="D2550" s="9" t="str">
        <f>+'Info ELECTRONORTE'!C2518</f>
        <v>CAJAMARCA - ED HUALGAYOC</v>
      </c>
      <c r="E2550" s="9" t="str">
        <f>+'Info ELECTRONORTE'!D2518</f>
        <v>HUALGAYOC</v>
      </c>
      <c r="F2550" s="9" t="str">
        <f>+'Info ELECTRONORTE'!I2518</f>
        <v>Baja Tension</v>
      </c>
      <c r="G2550" s="9">
        <f>+'Info ELECTRONORTE'!K2518</f>
        <v>11</v>
      </c>
      <c r="H2550" s="9" t="str">
        <f>+'Info ELECTRONORTE'!L2518</f>
        <v>Postes</v>
      </c>
      <c r="I2550" s="9" t="str">
        <f>+'Info ELECTRONORTE'!M2518</f>
        <v>Concreto</v>
      </c>
      <c r="J2550" s="9" t="str">
        <f>+'Info ELECTRONORTE'!N2518</f>
        <v>PPC12</v>
      </c>
      <c r="K2550" s="9" t="str">
        <f>+IF(B2550="MOD INV_2018","Según corresponda",VLOOKUP(J2550,SICODI!$G$3:$K$2404,2,FALSE))</f>
        <v>POSTE DE CONCRETO ARMADO DE 11/300/120/285</v>
      </c>
      <c r="L2550" s="142">
        <f t="shared" si="97"/>
        <v>0.17</v>
      </c>
    </row>
    <row r="2551" spans="1:12" x14ac:dyDescent="0.25">
      <c r="A2551" s="53">
        <f>+'Info ELECTRONORTE'!A2519</f>
        <v>2515</v>
      </c>
      <c r="B2551" s="26" t="str">
        <f t="shared" si="98"/>
        <v>SICODI</v>
      </c>
      <c r="C2551" s="9" t="str">
        <f>+'Info ELECTRONORTE'!B2519</f>
        <v>CAJAMARCA</v>
      </c>
      <c r="D2551" s="9" t="str">
        <f>+'Info ELECTRONORTE'!C2519</f>
        <v>CAJAMARCA - ED HUALGAYOC</v>
      </c>
      <c r="E2551" s="9" t="str">
        <f>+'Info ELECTRONORTE'!D2519</f>
        <v>HUALGAYOC</v>
      </c>
      <c r="F2551" s="9" t="str">
        <f>+'Info ELECTRONORTE'!I2519</f>
        <v>Baja Tension</v>
      </c>
      <c r="G2551" s="9">
        <f>+'Info ELECTRONORTE'!K2519</f>
        <v>11</v>
      </c>
      <c r="H2551" s="9" t="str">
        <f>+'Info ELECTRONORTE'!L2519</f>
        <v>Postes</v>
      </c>
      <c r="I2551" s="9" t="str">
        <f>+'Info ELECTRONORTE'!M2519</f>
        <v>Concreto</v>
      </c>
      <c r="J2551" s="9" t="str">
        <f>+'Info ELECTRONORTE'!N2519</f>
        <v>PPC12</v>
      </c>
      <c r="K2551" s="9" t="str">
        <f>+IF(B2551="MOD INV_2018","Según corresponda",VLOOKUP(J2551,SICODI!$G$3:$K$2404,2,FALSE))</f>
        <v>POSTE DE CONCRETO ARMADO DE 11/300/120/285</v>
      </c>
      <c r="L2551" s="142">
        <f t="shared" si="97"/>
        <v>0.17</v>
      </c>
    </row>
    <row r="2552" spans="1:12" x14ac:dyDescent="0.25">
      <c r="A2552" s="53">
        <f>+'Info ELECTRONORTE'!A2520</f>
        <v>2516</v>
      </c>
      <c r="B2552" s="26" t="str">
        <f t="shared" si="98"/>
        <v>SICODI</v>
      </c>
      <c r="C2552" s="9" t="str">
        <f>+'Info ELECTRONORTE'!B2520</f>
        <v>CAJAMARCA</v>
      </c>
      <c r="D2552" s="9" t="str">
        <f>+'Info ELECTRONORTE'!C2520</f>
        <v>CAJAMARCA - ED HUALGAYOC</v>
      </c>
      <c r="E2552" s="9" t="str">
        <f>+'Info ELECTRONORTE'!D2520</f>
        <v>HUALGAYOC</v>
      </c>
      <c r="F2552" s="9" t="str">
        <f>+'Info ELECTRONORTE'!I2520</f>
        <v>Baja Tension</v>
      </c>
      <c r="G2552" s="9">
        <f>+'Info ELECTRONORTE'!K2520</f>
        <v>11</v>
      </c>
      <c r="H2552" s="9" t="str">
        <f>+'Info ELECTRONORTE'!L2520</f>
        <v>Postes</v>
      </c>
      <c r="I2552" s="9" t="str">
        <f>+'Info ELECTRONORTE'!M2520</f>
        <v>Concreto</v>
      </c>
      <c r="J2552" s="9" t="str">
        <f>+'Info ELECTRONORTE'!N2520</f>
        <v>PPC12</v>
      </c>
      <c r="K2552" s="9" t="str">
        <f>+IF(B2552="MOD INV_2018","Según corresponda",VLOOKUP(J2552,SICODI!$G$3:$K$2404,2,FALSE))</f>
        <v>POSTE DE CONCRETO ARMADO DE 11/300/120/285</v>
      </c>
      <c r="L2552" s="142">
        <f t="shared" si="97"/>
        <v>0.17</v>
      </c>
    </row>
    <row r="2553" spans="1:12" x14ac:dyDescent="0.25">
      <c r="A2553" s="53">
        <f>+'Info ELECTRONORTE'!A2521</f>
        <v>2517</v>
      </c>
      <c r="B2553" s="26" t="str">
        <f t="shared" si="98"/>
        <v>SICODI</v>
      </c>
      <c r="C2553" s="9" t="str">
        <f>+'Info ELECTRONORTE'!B2521</f>
        <v>CAJAMARCA</v>
      </c>
      <c r="D2553" s="9" t="str">
        <f>+'Info ELECTRONORTE'!C2521</f>
        <v>CAJAMARCA - ED HUALGAYOC</v>
      </c>
      <c r="E2553" s="9" t="str">
        <f>+'Info ELECTRONORTE'!D2521</f>
        <v>HUALGAYOC</v>
      </c>
      <c r="F2553" s="9" t="str">
        <f>+'Info ELECTRONORTE'!I2521</f>
        <v>Media Tension</v>
      </c>
      <c r="G2553" s="9">
        <f>+'Info ELECTRONORTE'!K2521</f>
        <v>12</v>
      </c>
      <c r="H2553" s="9" t="str">
        <f>+'Info ELECTRONORTE'!L2521</f>
        <v>Postes</v>
      </c>
      <c r="I2553" s="9" t="str">
        <f>+'Info ELECTRONORTE'!M2521</f>
        <v>Concreto</v>
      </c>
      <c r="J2553" s="9" t="str">
        <f>+'Info ELECTRONORTE'!N2521</f>
        <v>PPC16</v>
      </c>
      <c r="K2553" s="9" t="str">
        <f>+IF(B2553="MOD INV_2018","Según corresponda",VLOOKUP(J2553,SICODI!$G$3:$K$2404,2,FALSE))</f>
        <v>POSTE DE CONCRETO ARMADO DE 12/300/150/330</v>
      </c>
      <c r="L2553" s="142">
        <f t="shared" si="97"/>
        <v>0.52</v>
      </c>
    </row>
    <row r="2554" spans="1:12" x14ac:dyDescent="0.25">
      <c r="A2554" s="53">
        <f>+'Info ELECTRONORTE'!A2522</f>
        <v>2518</v>
      </c>
      <c r="B2554" s="26" t="str">
        <f t="shared" si="98"/>
        <v>SICODI</v>
      </c>
      <c r="C2554" s="9" t="str">
        <f>+'Info ELECTRONORTE'!B2522</f>
        <v>CAJAMARCA</v>
      </c>
      <c r="D2554" s="9" t="str">
        <f>+'Info ELECTRONORTE'!C2522</f>
        <v>CAJAMARCA - ED HUALGAYOC</v>
      </c>
      <c r="E2554" s="9" t="str">
        <f>+'Info ELECTRONORTE'!D2522</f>
        <v>HUALGAYOC</v>
      </c>
      <c r="F2554" s="9" t="str">
        <f>+'Info ELECTRONORTE'!I2522</f>
        <v>Baja Tension</v>
      </c>
      <c r="G2554" s="9">
        <f>+'Info ELECTRONORTE'!K2522</f>
        <v>11</v>
      </c>
      <c r="H2554" s="9" t="str">
        <f>+'Info ELECTRONORTE'!L2522</f>
        <v>Postes</v>
      </c>
      <c r="I2554" s="9" t="str">
        <f>+'Info ELECTRONORTE'!M2522</f>
        <v>Concreto</v>
      </c>
      <c r="J2554" s="9" t="str">
        <f>+'Info ELECTRONORTE'!N2522</f>
        <v>PPC12</v>
      </c>
      <c r="K2554" s="9" t="str">
        <f>+IF(B2554="MOD INV_2018","Según corresponda",VLOOKUP(J2554,SICODI!$G$3:$K$2404,2,FALSE))</f>
        <v>POSTE DE CONCRETO ARMADO DE 11/300/120/285</v>
      </c>
      <c r="L2554" s="142">
        <f t="shared" si="97"/>
        <v>0.17</v>
      </c>
    </row>
    <row r="2555" spans="1:12" x14ac:dyDescent="0.25">
      <c r="A2555" s="53">
        <f>+'Info ELECTRONORTE'!A2523</f>
        <v>2519</v>
      </c>
      <c r="B2555" s="26" t="str">
        <f t="shared" si="98"/>
        <v>SICODI</v>
      </c>
      <c r="C2555" s="9" t="str">
        <f>+'Info ELECTRONORTE'!B2523</f>
        <v>CAJAMARCA</v>
      </c>
      <c r="D2555" s="9" t="str">
        <f>+'Info ELECTRONORTE'!C2523</f>
        <v>CAJAMARCA - ED HUALGAYOC</v>
      </c>
      <c r="E2555" s="9" t="str">
        <f>+'Info ELECTRONORTE'!D2523</f>
        <v>HUALGAYOC</v>
      </c>
      <c r="F2555" s="9" t="str">
        <f>+'Info ELECTRONORTE'!I2523</f>
        <v>Media Tension</v>
      </c>
      <c r="G2555" s="9">
        <f>+'Info ELECTRONORTE'!K2523</f>
        <v>12</v>
      </c>
      <c r="H2555" s="9" t="str">
        <f>+'Info ELECTRONORTE'!L2523</f>
        <v>Postes</v>
      </c>
      <c r="I2555" s="9" t="str">
        <f>+'Info ELECTRONORTE'!M2523</f>
        <v>Concreto</v>
      </c>
      <c r="J2555" s="9" t="str">
        <f>+'Info ELECTRONORTE'!N2523</f>
        <v>PPC16</v>
      </c>
      <c r="K2555" s="9" t="str">
        <f>+IF(B2555="MOD INV_2018","Según corresponda",VLOOKUP(J2555,SICODI!$G$3:$K$2404,2,FALSE))</f>
        <v>POSTE DE CONCRETO ARMADO DE 12/300/150/330</v>
      </c>
      <c r="L2555" s="142">
        <f t="shared" si="97"/>
        <v>0.52</v>
      </c>
    </row>
    <row r="2556" spans="1:12" x14ac:dyDescent="0.25">
      <c r="A2556" s="53">
        <f>+'Info ELECTRONORTE'!A2524</f>
        <v>2520</v>
      </c>
      <c r="B2556" s="26" t="str">
        <f t="shared" si="98"/>
        <v>SICODI</v>
      </c>
      <c r="C2556" s="9" t="str">
        <f>+'Info ELECTRONORTE'!B2524</f>
        <v>CAJAMARCA</v>
      </c>
      <c r="D2556" s="9" t="str">
        <f>+'Info ELECTRONORTE'!C2524</f>
        <v>CAJAMARCA - ED HUALGAYOC</v>
      </c>
      <c r="E2556" s="9" t="str">
        <f>+'Info ELECTRONORTE'!D2524</f>
        <v>HUALGAYOC</v>
      </c>
      <c r="F2556" s="9" t="str">
        <f>+'Info ELECTRONORTE'!I2524</f>
        <v>Baja Tension</v>
      </c>
      <c r="G2556" s="9">
        <f>+'Info ELECTRONORTE'!K2524</f>
        <v>11</v>
      </c>
      <c r="H2556" s="9" t="str">
        <f>+'Info ELECTRONORTE'!L2524</f>
        <v>Postes</v>
      </c>
      <c r="I2556" s="9" t="str">
        <f>+'Info ELECTRONORTE'!M2524</f>
        <v>Concreto</v>
      </c>
      <c r="J2556" s="9" t="str">
        <f>+'Info ELECTRONORTE'!N2524</f>
        <v>PPC12</v>
      </c>
      <c r="K2556" s="9" t="str">
        <f>+IF(B2556="MOD INV_2018","Según corresponda",VLOOKUP(J2556,SICODI!$G$3:$K$2404,2,FALSE))</f>
        <v>POSTE DE CONCRETO ARMADO DE 11/300/120/285</v>
      </c>
      <c r="L2556" s="142">
        <f t="shared" si="97"/>
        <v>0.17</v>
      </c>
    </row>
    <row r="2557" spans="1:12" x14ac:dyDescent="0.25">
      <c r="A2557" s="53">
        <f>+'Info ELECTRONORTE'!A2525</f>
        <v>2521</v>
      </c>
      <c r="B2557" s="26" t="str">
        <f t="shared" si="98"/>
        <v>SICODI</v>
      </c>
      <c r="C2557" s="9" t="str">
        <f>+'Info ELECTRONORTE'!B2525</f>
        <v>CAJAMARCA</v>
      </c>
      <c r="D2557" s="9" t="str">
        <f>+'Info ELECTRONORTE'!C2525</f>
        <v>CAJAMARCA - ED HUALGAYOC</v>
      </c>
      <c r="E2557" s="9" t="str">
        <f>+'Info ELECTRONORTE'!D2525</f>
        <v>HUALGAYOC</v>
      </c>
      <c r="F2557" s="9" t="str">
        <f>+'Info ELECTRONORTE'!I2525</f>
        <v>Baja Tension</v>
      </c>
      <c r="G2557" s="9">
        <f>+'Info ELECTRONORTE'!K2525</f>
        <v>11</v>
      </c>
      <c r="H2557" s="9" t="str">
        <f>+'Info ELECTRONORTE'!L2525</f>
        <v>Postes</v>
      </c>
      <c r="I2557" s="9" t="str">
        <f>+'Info ELECTRONORTE'!M2525</f>
        <v>Concreto</v>
      </c>
      <c r="J2557" s="9" t="str">
        <f>+'Info ELECTRONORTE'!N2525</f>
        <v>PPC12</v>
      </c>
      <c r="K2557" s="9" t="str">
        <f>+IF(B2557="MOD INV_2018","Según corresponda",VLOOKUP(J2557,SICODI!$G$3:$K$2404,2,FALSE))</f>
        <v>POSTE DE CONCRETO ARMADO DE 11/300/120/285</v>
      </c>
      <c r="L2557" s="142">
        <f t="shared" si="97"/>
        <v>0.17</v>
      </c>
    </row>
    <row r="2558" spans="1:12" x14ac:dyDescent="0.25">
      <c r="A2558" s="53">
        <f>+'Info ELECTRONORTE'!A2526</f>
        <v>2522</v>
      </c>
      <c r="B2558" s="26" t="str">
        <f t="shared" si="98"/>
        <v>SICODI</v>
      </c>
      <c r="C2558" s="9" t="str">
        <f>+'Info ELECTRONORTE'!B2526</f>
        <v>CAJAMARCA</v>
      </c>
      <c r="D2558" s="9" t="str">
        <f>+'Info ELECTRONORTE'!C2526</f>
        <v>CAJAMARCA - ED HUALGAYOC</v>
      </c>
      <c r="E2558" s="9" t="str">
        <f>+'Info ELECTRONORTE'!D2526</f>
        <v>HUALGAYOC</v>
      </c>
      <c r="F2558" s="9" t="str">
        <f>+'Info ELECTRONORTE'!I2526</f>
        <v>Baja Tension</v>
      </c>
      <c r="G2558" s="9">
        <f>+'Info ELECTRONORTE'!K2526</f>
        <v>11</v>
      </c>
      <c r="H2558" s="9" t="str">
        <f>+'Info ELECTRONORTE'!L2526</f>
        <v>Postes</v>
      </c>
      <c r="I2558" s="9" t="str">
        <f>+'Info ELECTRONORTE'!M2526</f>
        <v>Concreto</v>
      </c>
      <c r="J2558" s="9" t="str">
        <f>+'Info ELECTRONORTE'!N2526</f>
        <v>PPC12</v>
      </c>
      <c r="K2558" s="9" t="str">
        <f>+IF(B2558="MOD INV_2018","Según corresponda",VLOOKUP(J2558,SICODI!$G$3:$K$2404,2,FALSE))</f>
        <v>POSTE DE CONCRETO ARMADO DE 11/300/120/285</v>
      </c>
      <c r="L2558" s="142">
        <f t="shared" si="97"/>
        <v>0.17</v>
      </c>
    </row>
    <row r="2559" spans="1:12" x14ac:dyDescent="0.25">
      <c r="A2559" s="53">
        <f>+'Info ELECTRONORTE'!A2527</f>
        <v>2523</v>
      </c>
      <c r="B2559" s="26" t="str">
        <f t="shared" si="98"/>
        <v>SICODI</v>
      </c>
      <c r="C2559" s="9" t="str">
        <f>+'Info ELECTRONORTE'!B2527</f>
        <v>CAJAMARCA</v>
      </c>
      <c r="D2559" s="9" t="str">
        <f>+'Info ELECTRONORTE'!C2527</f>
        <v>CAJAMARCA - ED HUALGAYOC</v>
      </c>
      <c r="E2559" s="9" t="str">
        <f>+'Info ELECTRONORTE'!D2527</f>
        <v>HUALGAYOC</v>
      </c>
      <c r="F2559" s="9" t="str">
        <f>+'Info ELECTRONORTE'!I2527</f>
        <v>Media Tension</v>
      </c>
      <c r="G2559" s="9">
        <f>+'Info ELECTRONORTE'!K2527</f>
        <v>12</v>
      </c>
      <c r="H2559" s="9" t="str">
        <f>+'Info ELECTRONORTE'!L2527</f>
        <v>Postes</v>
      </c>
      <c r="I2559" s="9" t="str">
        <f>+'Info ELECTRONORTE'!M2527</f>
        <v>Concreto</v>
      </c>
      <c r="J2559" s="9" t="str">
        <f>+'Info ELECTRONORTE'!N2527</f>
        <v>PPC16</v>
      </c>
      <c r="K2559" s="9" t="str">
        <f>+IF(B2559="MOD INV_2018","Según corresponda",VLOOKUP(J2559,SICODI!$G$3:$K$2404,2,FALSE))</f>
        <v>POSTE DE CONCRETO ARMADO DE 12/300/150/330</v>
      </c>
      <c r="L2559" s="142">
        <f t="shared" si="97"/>
        <v>0.52</v>
      </c>
    </row>
    <row r="2560" spans="1:12" x14ac:dyDescent="0.25">
      <c r="A2560" s="53">
        <f>+'Info ELECTRONORTE'!A2528</f>
        <v>2524</v>
      </c>
      <c r="B2560" s="26" t="str">
        <f t="shared" si="98"/>
        <v>SICODI</v>
      </c>
      <c r="C2560" s="9" t="str">
        <f>+'Info ELECTRONORTE'!B2528</f>
        <v>CAJAMARCA</v>
      </c>
      <c r="D2560" s="9" t="str">
        <f>+'Info ELECTRONORTE'!C2528</f>
        <v>CAJAMARCA - ED HUALGAYOC</v>
      </c>
      <c r="E2560" s="9" t="str">
        <f>+'Info ELECTRONORTE'!D2528</f>
        <v>HUALGAYOC</v>
      </c>
      <c r="F2560" s="9" t="str">
        <f>+'Info ELECTRONORTE'!I2528</f>
        <v>Baja Tension</v>
      </c>
      <c r="G2560" s="9">
        <f>+'Info ELECTRONORTE'!K2528</f>
        <v>11</v>
      </c>
      <c r="H2560" s="9" t="str">
        <f>+'Info ELECTRONORTE'!L2528</f>
        <v>Postes</v>
      </c>
      <c r="I2560" s="9" t="str">
        <f>+'Info ELECTRONORTE'!M2528</f>
        <v>Concreto</v>
      </c>
      <c r="J2560" s="9" t="str">
        <f>+'Info ELECTRONORTE'!N2528</f>
        <v>PPC12</v>
      </c>
      <c r="K2560" s="9" t="str">
        <f>+IF(B2560="MOD INV_2018","Según corresponda",VLOOKUP(J2560,SICODI!$G$3:$K$2404,2,FALSE))</f>
        <v>POSTE DE CONCRETO ARMADO DE 11/300/120/285</v>
      </c>
      <c r="L2560" s="142">
        <f t="shared" si="97"/>
        <v>0.17</v>
      </c>
    </row>
    <row r="2561" spans="1:12" x14ac:dyDescent="0.25">
      <c r="A2561" s="53">
        <f>+'Info ELECTRONORTE'!A2529</f>
        <v>2525</v>
      </c>
      <c r="B2561" s="26" t="str">
        <f t="shared" si="98"/>
        <v>SICODI</v>
      </c>
      <c r="C2561" s="9" t="str">
        <f>+'Info ELECTRONORTE'!B2529</f>
        <v>CAJAMARCA</v>
      </c>
      <c r="D2561" s="9" t="str">
        <f>+'Info ELECTRONORTE'!C2529</f>
        <v>CAJAMARCA - ED HUALGAYOC</v>
      </c>
      <c r="E2561" s="9" t="str">
        <f>+'Info ELECTRONORTE'!D2529</f>
        <v>HUALGAYOC</v>
      </c>
      <c r="F2561" s="9" t="str">
        <f>+'Info ELECTRONORTE'!I2529</f>
        <v>Media Tension</v>
      </c>
      <c r="G2561" s="9">
        <f>+'Info ELECTRONORTE'!K2529</f>
        <v>12</v>
      </c>
      <c r="H2561" s="9" t="str">
        <f>+'Info ELECTRONORTE'!L2529</f>
        <v>Postes</v>
      </c>
      <c r="I2561" s="9" t="str">
        <f>+'Info ELECTRONORTE'!M2529</f>
        <v>Concreto</v>
      </c>
      <c r="J2561" s="9" t="str">
        <f>+'Info ELECTRONORTE'!N2529</f>
        <v>PPC16</v>
      </c>
      <c r="K2561" s="9" t="str">
        <f>+IF(B2561="MOD INV_2018","Según corresponda",VLOOKUP(J2561,SICODI!$G$3:$K$2404,2,FALSE))</f>
        <v>POSTE DE CONCRETO ARMADO DE 12/300/150/330</v>
      </c>
      <c r="L2561" s="142">
        <f t="shared" si="97"/>
        <v>0.52</v>
      </c>
    </row>
    <row r="2562" spans="1:12" x14ac:dyDescent="0.25">
      <c r="A2562" s="53">
        <f>+'Info ELECTRONORTE'!A2530</f>
        <v>2526</v>
      </c>
      <c r="B2562" s="26" t="str">
        <f t="shared" si="98"/>
        <v>SICODI</v>
      </c>
      <c r="C2562" s="9" t="str">
        <f>+'Info ELECTRONORTE'!B2530</f>
        <v>CAJAMARCA</v>
      </c>
      <c r="D2562" s="9" t="str">
        <f>+'Info ELECTRONORTE'!C2530</f>
        <v>CAJAMARCA - ED HUALGAYOC</v>
      </c>
      <c r="E2562" s="9" t="str">
        <f>+'Info ELECTRONORTE'!D2530</f>
        <v>HUALGAYOC</v>
      </c>
      <c r="F2562" s="9" t="str">
        <f>+'Info ELECTRONORTE'!I2530</f>
        <v>Media Tension</v>
      </c>
      <c r="G2562" s="9">
        <f>+'Info ELECTRONORTE'!K2530</f>
        <v>12</v>
      </c>
      <c r="H2562" s="9" t="str">
        <f>+'Info ELECTRONORTE'!L2530</f>
        <v>Postes</v>
      </c>
      <c r="I2562" s="9" t="str">
        <f>+'Info ELECTRONORTE'!M2530</f>
        <v>Concreto</v>
      </c>
      <c r="J2562" s="9" t="str">
        <f>+'Info ELECTRONORTE'!N2530</f>
        <v>PPC16</v>
      </c>
      <c r="K2562" s="9" t="str">
        <f>+IF(B2562="MOD INV_2018","Según corresponda",VLOOKUP(J2562,SICODI!$G$3:$K$2404,2,FALSE))</f>
        <v>POSTE DE CONCRETO ARMADO DE 12/300/150/330</v>
      </c>
      <c r="L2562" s="142">
        <f t="shared" si="97"/>
        <v>0.52</v>
      </c>
    </row>
    <row r="2563" spans="1:12" x14ac:dyDescent="0.25">
      <c r="A2563" s="53">
        <f>+'Info ELECTRONORTE'!A2531</f>
        <v>2527</v>
      </c>
      <c r="B2563" s="26" t="str">
        <f t="shared" si="98"/>
        <v>SICODI</v>
      </c>
      <c r="C2563" s="9" t="str">
        <f>+'Info ELECTRONORTE'!B2531</f>
        <v>CAJAMARCA</v>
      </c>
      <c r="D2563" s="9" t="str">
        <f>+'Info ELECTRONORTE'!C2531</f>
        <v>CAJAMARCA - ED HUALGAYOC</v>
      </c>
      <c r="E2563" s="9" t="str">
        <f>+'Info ELECTRONORTE'!D2531</f>
        <v>HUALGAYOC</v>
      </c>
      <c r="F2563" s="9" t="str">
        <f>+'Info ELECTRONORTE'!I2531</f>
        <v>Media Tension</v>
      </c>
      <c r="G2563" s="9">
        <f>+'Info ELECTRONORTE'!K2531</f>
        <v>12</v>
      </c>
      <c r="H2563" s="9" t="str">
        <f>+'Info ELECTRONORTE'!L2531</f>
        <v>Postes</v>
      </c>
      <c r="I2563" s="9" t="str">
        <f>+'Info ELECTRONORTE'!M2531</f>
        <v>Concreto</v>
      </c>
      <c r="J2563" s="9" t="str">
        <f>+'Info ELECTRONORTE'!N2531</f>
        <v>PPC16</v>
      </c>
      <c r="K2563" s="9" t="str">
        <f>+IF(B2563="MOD INV_2018","Según corresponda",VLOOKUP(J2563,SICODI!$G$3:$K$2404,2,FALSE))</f>
        <v>POSTE DE CONCRETO ARMADO DE 12/300/150/330</v>
      </c>
      <c r="L2563" s="142">
        <f t="shared" si="97"/>
        <v>0.52</v>
      </c>
    </row>
    <row r="2564" spans="1:12" x14ac:dyDescent="0.25">
      <c r="A2564" s="53">
        <f>+'Info ELECTRONORTE'!A2532</f>
        <v>2528</v>
      </c>
      <c r="B2564" s="26" t="str">
        <f t="shared" si="98"/>
        <v>SICODI</v>
      </c>
      <c r="C2564" s="9" t="str">
        <f>+'Info ELECTRONORTE'!B2532</f>
        <v>CAJAMARCA</v>
      </c>
      <c r="D2564" s="9" t="str">
        <f>+'Info ELECTRONORTE'!C2532</f>
        <v>CAJAMARCA - ED HUALGAYOC</v>
      </c>
      <c r="E2564" s="9" t="str">
        <f>+'Info ELECTRONORTE'!D2532</f>
        <v>HUALGAYOC</v>
      </c>
      <c r="F2564" s="9" t="str">
        <f>+'Info ELECTRONORTE'!I2532</f>
        <v>Media Tension</v>
      </c>
      <c r="G2564" s="9">
        <f>+'Info ELECTRONORTE'!K2532</f>
        <v>13</v>
      </c>
      <c r="H2564" s="9" t="str">
        <f>+'Info ELECTRONORTE'!L2532</f>
        <v>Postes</v>
      </c>
      <c r="I2564" s="9" t="str">
        <f>+'Info ELECTRONORTE'!M2532</f>
        <v>Concreto</v>
      </c>
      <c r="J2564" s="9" t="str">
        <f>+'Info ELECTRONORTE'!N2532</f>
        <v>PPC19</v>
      </c>
      <c r="K2564" s="9" t="str">
        <f>+IF(B2564="MOD INV_2018","Según corresponda",VLOOKUP(J2564,SICODI!$G$3:$K$2404,2,FALSE))</f>
        <v>POSTE DE CONCRETO ARMADO DE 13/300/150/345</v>
      </c>
      <c r="L2564" s="142">
        <f t="shared" si="97"/>
        <v>0.52</v>
      </c>
    </row>
    <row r="2565" spans="1:12" x14ac:dyDescent="0.25">
      <c r="A2565" s="53">
        <f>+'Info ELECTRONORTE'!A2533</f>
        <v>2529</v>
      </c>
      <c r="B2565" s="26" t="str">
        <f t="shared" si="98"/>
        <v>SICODI</v>
      </c>
      <c r="C2565" s="9" t="str">
        <f>+'Info ELECTRONORTE'!B2533</f>
        <v>CAJAMARCA</v>
      </c>
      <c r="D2565" s="9" t="str">
        <f>+'Info ELECTRONORTE'!C2533</f>
        <v>CAJAMARCA - ED HUALGAYOC</v>
      </c>
      <c r="E2565" s="9" t="str">
        <f>+'Info ELECTRONORTE'!D2533</f>
        <v>HUALGAYOC</v>
      </c>
      <c r="F2565" s="9" t="str">
        <f>+'Info ELECTRONORTE'!I2533</f>
        <v>Media Tension</v>
      </c>
      <c r="G2565" s="9">
        <f>+'Info ELECTRONORTE'!K2533</f>
        <v>13</v>
      </c>
      <c r="H2565" s="9" t="str">
        <f>+'Info ELECTRONORTE'!L2533</f>
        <v>Postes</v>
      </c>
      <c r="I2565" s="9" t="str">
        <f>+'Info ELECTRONORTE'!M2533</f>
        <v>Concreto</v>
      </c>
      <c r="J2565" s="9" t="str">
        <f>+'Info ELECTRONORTE'!N2533</f>
        <v>PPC19</v>
      </c>
      <c r="K2565" s="9" t="str">
        <f>+IF(B2565="MOD INV_2018","Según corresponda",VLOOKUP(J2565,SICODI!$G$3:$K$2404,2,FALSE))</f>
        <v>POSTE DE CONCRETO ARMADO DE 13/300/150/345</v>
      </c>
      <c r="L2565" s="142">
        <f t="shared" si="97"/>
        <v>0.52</v>
      </c>
    </row>
    <row r="2566" spans="1:12" x14ac:dyDescent="0.25">
      <c r="A2566" s="53">
        <f>+'Info ELECTRONORTE'!A2534</f>
        <v>2530</v>
      </c>
      <c r="B2566" s="26" t="str">
        <f t="shared" si="98"/>
        <v>SICODI</v>
      </c>
      <c r="C2566" s="9" t="str">
        <f>+'Info ELECTRONORTE'!B2534</f>
        <v>CAJAMARCA</v>
      </c>
      <c r="D2566" s="9" t="str">
        <f>+'Info ELECTRONORTE'!C2534</f>
        <v>CAJAMARCA - ED HUALGAYOC</v>
      </c>
      <c r="E2566" s="9" t="str">
        <f>+'Info ELECTRONORTE'!D2534</f>
        <v>HUALGAYOC</v>
      </c>
      <c r="F2566" s="9" t="str">
        <f>+'Info ELECTRONORTE'!I2534</f>
        <v>Media Tension</v>
      </c>
      <c r="G2566" s="9">
        <f>+'Info ELECTRONORTE'!K2534</f>
        <v>13</v>
      </c>
      <c r="H2566" s="9" t="str">
        <f>+'Info ELECTRONORTE'!L2534</f>
        <v>Postes</v>
      </c>
      <c r="I2566" s="9" t="str">
        <f>+'Info ELECTRONORTE'!M2534</f>
        <v>Concreto</v>
      </c>
      <c r="J2566" s="9" t="str">
        <f>+'Info ELECTRONORTE'!N2534</f>
        <v>PPC19</v>
      </c>
      <c r="K2566" s="9" t="str">
        <f>+IF(B2566="MOD INV_2018","Según corresponda",VLOOKUP(J2566,SICODI!$G$3:$K$2404,2,FALSE))</f>
        <v>POSTE DE CONCRETO ARMADO DE 13/300/150/345</v>
      </c>
      <c r="L2566" s="142">
        <f t="shared" si="97"/>
        <v>0.52</v>
      </c>
    </row>
    <row r="2567" spans="1:12" x14ac:dyDescent="0.25">
      <c r="A2567" s="53">
        <f>+'Info ELECTRONORTE'!A2535</f>
        <v>2531</v>
      </c>
      <c r="B2567" s="26" t="str">
        <f t="shared" si="98"/>
        <v>SICODI</v>
      </c>
      <c r="C2567" s="9" t="str">
        <f>+'Info ELECTRONORTE'!B2535</f>
        <v>CAJAMARCA</v>
      </c>
      <c r="D2567" s="9" t="str">
        <f>+'Info ELECTRONORTE'!C2535</f>
        <v>CAJAMARCA - ED HUALGAYOC</v>
      </c>
      <c r="E2567" s="9" t="str">
        <f>+'Info ELECTRONORTE'!D2535</f>
        <v>HUALGAYOC</v>
      </c>
      <c r="F2567" s="9" t="str">
        <f>+'Info ELECTRONORTE'!I2535</f>
        <v>Media Tension</v>
      </c>
      <c r="G2567" s="9">
        <f>+'Info ELECTRONORTE'!K2535</f>
        <v>13</v>
      </c>
      <c r="H2567" s="9" t="str">
        <f>+'Info ELECTRONORTE'!L2535</f>
        <v>Postes</v>
      </c>
      <c r="I2567" s="9" t="str">
        <f>+'Info ELECTRONORTE'!M2535</f>
        <v>Concreto</v>
      </c>
      <c r="J2567" s="9" t="str">
        <f>+'Info ELECTRONORTE'!N2535</f>
        <v>PPC19</v>
      </c>
      <c r="K2567" s="9" t="str">
        <f>+IF(B2567="MOD INV_2018","Según corresponda",VLOOKUP(J2567,SICODI!$G$3:$K$2404,2,FALSE))</f>
        <v>POSTE DE CONCRETO ARMADO DE 13/300/150/345</v>
      </c>
      <c r="L2567" s="142">
        <f t="shared" si="97"/>
        <v>0.52</v>
      </c>
    </row>
    <row r="2568" spans="1:12" x14ac:dyDescent="0.25">
      <c r="A2568" s="53">
        <f>+'Info ELECTRONORTE'!A2536</f>
        <v>2532</v>
      </c>
      <c r="B2568" s="26" t="str">
        <f t="shared" si="98"/>
        <v>SICODI</v>
      </c>
      <c r="C2568" s="9" t="str">
        <f>+'Info ELECTRONORTE'!B2536</f>
        <v>CAJAMARCA</v>
      </c>
      <c r="D2568" s="9" t="str">
        <f>+'Info ELECTRONORTE'!C2536</f>
        <v>CAJAMARCA - ED HUALGAYOC</v>
      </c>
      <c r="E2568" s="9" t="str">
        <f>+'Info ELECTRONORTE'!D2536</f>
        <v>HUALGAYOC</v>
      </c>
      <c r="F2568" s="9" t="str">
        <f>+'Info ELECTRONORTE'!I2536</f>
        <v>Media Tension</v>
      </c>
      <c r="G2568" s="9">
        <f>+'Info ELECTRONORTE'!K2536</f>
        <v>13</v>
      </c>
      <c r="H2568" s="9" t="str">
        <f>+'Info ELECTRONORTE'!L2536</f>
        <v>Postes</v>
      </c>
      <c r="I2568" s="9" t="str">
        <f>+'Info ELECTRONORTE'!M2536</f>
        <v>Concreto</v>
      </c>
      <c r="J2568" s="9" t="str">
        <f>+'Info ELECTRONORTE'!N2536</f>
        <v>PPC19</v>
      </c>
      <c r="K2568" s="9" t="str">
        <f>+IF(B2568="MOD INV_2018","Según corresponda",VLOOKUP(J2568,SICODI!$G$3:$K$2404,2,FALSE))</f>
        <v>POSTE DE CONCRETO ARMADO DE 13/300/150/345</v>
      </c>
      <c r="L2568" s="142">
        <f t="shared" si="97"/>
        <v>0.52</v>
      </c>
    </row>
    <row r="2569" spans="1:12" x14ac:dyDescent="0.25">
      <c r="A2569" s="53">
        <f>+'Info ELECTRONORTE'!A2537</f>
        <v>2533</v>
      </c>
      <c r="B2569" s="26" t="str">
        <f t="shared" si="98"/>
        <v>SICODI</v>
      </c>
      <c r="C2569" s="9" t="str">
        <f>+'Info ELECTRONORTE'!B2537</f>
        <v>CAJAMARCA</v>
      </c>
      <c r="D2569" s="9" t="str">
        <f>+'Info ELECTRONORTE'!C2537</f>
        <v>CAJAMARCA - ED HUALGAYOC</v>
      </c>
      <c r="E2569" s="9" t="str">
        <f>+'Info ELECTRONORTE'!D2537</f>
        <v>HUALGAYOC</v>
      </c>
      <c r="F2569" s="9" t="str">
        <f>+'Info ELECTRONORTE'!I2537</f>
        <v>Media Tension</v>
      </c>
      <c r="G2569" s="9">
        <f>+'Info ELECTRONORTE'!K2537</f>
        <v>13</v>
      </c>
      <c r="H2569" s="9" t="str">
        <f>+'Info ELECTRONORTE'!L2537</f>
        <v>Postes</v>
      </c>
      <c r="I2569" s="9" t="str">
        <f>+'Info ELECTRONORTE'!M2537</f>
        <v>Concreto</v>
      </c>
      <c r="J2569" s="9" t="str">
        <f>+'Info ELECTRONORTE'!N2537</f>
        <v>PPC19</v>
      </c>
      <c r="K2569" s="9" t="str">
        <f>+IF(B2569="MOD INV_2018","Según corresponda",VLOOKUP(J2569,SICODI!$G$3:$K$2404,2,FALSE))</f>
        <v>POSTE DE CONCRETO ARMADO DE 13/300/150/345</v>
      </c>
      <c r="L2569" s="142">
        <f t="shared" si="97"/>
        <v>0.52</v>
      </c>
    </row>
    <row r="2570" spans="1:12" x14ac:dyDescent="0.25">
      <c r="A2570" s="53">
        <f>+'Info ELECTRONORTE'!A2538</f>
        <v>2534</v>
      </c>
      <c r="B2570" s="26" t="str">
        <f t="shared" si="98"/>
        <v>SICODI</v>
      </c>
      <c r="C2570" s="9" t="str">
        <f>+'Info ELECTRONORTE'!B2538</f>
        <v>CAJAMARCA</v>
      </c>
      <c r="D2570" s="9" t="str">
        <f>+'Info ELECTRONORTE'!C2538</f>
        <v>CAJAMARCA - ED HUALGAYOC</v>
      </c>
      <c r="E2570" s="9" t="str">
        <f>+'Info ELECTRONORTE'!D2538</f>
        <v>HUALGAYOC</v>
      </c>
      <c r="F2570" s="9" t="str">
        <f>+'Info ELECTRONORTE'!I2538</f>
        <v>Media Tension</v>
      </c>
      <c r="G2570" s="9">
        <f>+'Info ELECTRONORTE'!K2538</f>
        <v>13</v>
      </c>
      <c r="H2570" s="9" t="str">
        <f>+'Info ELECTRONORTE'!L2538</f>
        <v>Postes</v>
      </c>
      <c r="I2570" s="9" t="str">
        <f>+'Info ELECTRONORTE'!M2538</f>
        <v>Concreto</v>
      </c>
      <c r="J2570" s="9" t="str">
        <f>+'Info ELECTRONORTE'!N2538</f>
        <v>PPC19</v>
      </c>
      <c r="K2570" s="9" t="str">
        <f>+IF(B2570="MOD INV_2018","Según corresponda",VLOOKUP(J2570,SICODI!$G$3:$K$2404,2,FALSE))</f>
        <v>POSTE DE CONCRETO ARMADO DE 13/300/150/345</v>
      </c>
      <c r="L2570" s="142">
        <f t="shared" si="97"/>
        <v>0.52</v>
      </c>
    </row>
    <row r="2571" spans="1:12" x14ac:dyDescent="0.25">
      <c r="A2571" s="53">
        <f>+'Info ELECTRONORTE'!A2539</f>
        <v>2535</v>
      </c>
      <c r="B2571" s="26" t="str">
        <f t="shared" si="98"/>
        <v>SICODI</v>
      </c>
      <c r="C2571" s="9" t="str">
        <f>+'Info ELECTRONORTE'!B2539</f>
        <v>CAJAMARCA</v>
      </c>
      <c r="D2571" s="9" t="str">
        <f>+'Info ELECTRONORTE'!C2539</f>
        <v>CAJAMARCA - ED HUALGAYOC</v>
      </c>
      <c r="E2571" s="9" t="str">
        <f>+'Info ELECTRONORTE'!D2539</f>
        <v>HUALGAYOC</v>
      </c>
      <c r="F2571" s="9" t="str">
        <f>+'Info ELECTRONORTE'!I2539</f>
        <v>Media Tension</v>
      </c>
      <c r="G2571" s="9">
        <f>+'Info ELECTRONORTE'!K2539</f>
        <v>13</v>
      </c>
      <c r="H2571" s="9" t="str">
        <f>+'Info ELECTRONORTE'!L2539</f>
        <v>Postes</v>
      </c>
      <c r="I2571" s="9" t="str">
        <f>+'Info ELECTRONORTE'!M2539</f>
        <v>Concreto</v>
      </c>
      <c r="J2571" s="9" t="str">
        <f>+'Info ELECTRONORTE'!N2539</f>
        <v>PPC19</v>
      </c>
      <c r="K2571" s="9" t="str">
        <f>+IF(B2571="MOD INV_2018","Según corresponda",VLOOKUP(J2571,SICODI!$G$3:$K$2404,2,FALSE))</f>
        <v>POSTE DE CONCRETO ARMADO DE 13/300/150/345</v>
      </c>
      <c r="L2571" s="142">
        <f t="shared" si="97"/>
        <v>0.52</v>
      </c>
    </row>
    <row r="2572" spans="1:12" x14ac:dyDescent="0.25">
      <c r="A2572" s="53">
        <f>+'Info ELECTRONORTE'!A2540</f>
        <v>2536</v>
      </c>
      <c r="B2572" s="26" t="str">
        <f t="shared" si="98"/>
        <v>SICODI</v>
      </c>
      <c r="C2572" s="9" t="str">
        <f>+'Info ELECTRONORTE'!B2540</f>
        <v>CAJAMARCA</v>
      </c>
      <c r="D2572" s="9" t="str">
        <f>+'Info ELECTRONORTE'!C2540</f>
        <v>CAJAMARCA - ED HUALGAYOC</v>
      </c>
      <c r="E2572" s="9" t="str">
        <f>+'Info ELECTRONORTE'!D2540</f>
        <v>HUALGAYOC</v>
      </c>
      <c r="F2572" s="9" t="str">
        <f>+'Info ELECTRONORTE'!I2540</f>
        <v>Media Tension</v>
      </c>
      <c r="G2572" s="9">
        <f>+'Info ELECTRONORTE'!K2540</f>
        <v>13</v>
      </c>
      <c r="H2572" s="9" t="str">
        <f>+'Info ELECTRONORTE'!L2540</f>
        <v>Postes</v>
      </c>
      <c r="I2572" s="9" t="str">
        <f>+'Info ELECTRONORTE'!M2540</f>
        <v>Concreto</v>
      </c>
      <c r="J2572" s="9" t="str">
        <f>+'Info ELECTRONORTE'!N2540</f>
        <v>PPC19</v>
      </c>
      <c r="K2572" s="9" t="str">
        <f>+IF(B2572="MOD INV_2018","Según corresponda",VLOOKUP(J2572,SICODI!$G$3:$K$2404,2,FALSE))</f>
        <v>POSTE DE CONCRETO ARMADO DE 13/300/150/345</v>
      </c>
      <c r="L2572" s="142">
        <f t="shared" si="97"/>
        <v>0.52</v>
      </c>
    </row>
    <row r="2573" spans="1:12" x14ac:dyDescent="0.25">
      <c r="A2573" s="53">
        <f>+'Info ELECTRONORTE'!A2541</f>
        <v>2537</v>
      </c>
      <c r="B2573" s="26" t="str">
        <f t="shared" si="98"/>
        <v>SICODI</v>
      </c>
      <c r="C2573" s="9" t="str">
        <f>+'Info ELECTRONORTE'!B2541</f>
        <v>CAJAMARCA</v>
      </c>
      <c r="D2573" s="9" t="str">
        <f>+'Info ELECTRONORTE'!C2541</f>
        <v>CAJAMARCA - ED HUALGAYOC</v>
      </c>
      <c r="E2573" s="9" t="str">
        <f>+'Info ELECTRONORTE'!D2541</f>
        <v>HUALGAYOC</v>
      </c>
      <c r="F2573" s="9" t="str">
        <f>+'Info ELECTRONORTE'!I2541</f>
        <v>Media Tension</v>
      </c>
      <c r="G2573" s="9">
        <f>+'Info ELECTRONORTE'!K2541</f>
        <v>13</v>
      </c>
      <c r="H2573" s="9" t="str">
        <f>+'Info ELECTRONORTE'!L2541</f>
        <v>Postes</v>
      </c>
      <c r="I2573" s="9" t="str">
        <f>+'Info ELECTRONORTE'!M2541</f>
        <v>Concreto</v>
      </c>
      <c r="J2573" s="9" t="str">
        <f>+'Info ELECTRONORTE'!N2541</f>
        <v>PPC19</v>
      </c>
      <c r="K2573" s="9" t="str">
        <f>+IF(B2573="MOD INV_2018","Según corresponda",VLOOKUP(J2573,SICODI!$G$3:$K$2404,2,FALSE))</f>
        <v>POSTE DE CONCRETO ARMADO DE 13/300/150/345</v>
      </c>
      <c r="L2573" s="142">
        <f t="shared" si="97"/>
        <v>0.52</v>
      </c>
    </row>
    <row r="2574" spans="1:12" x14ac:dyDescent="0.25">
      <c r="A2574" s="53">
        <f>+'Info ELECTRONORTE'!A2542</f>
        <v>2538</v>
      </c>
      <c r="B2574" s="26" t="str">
        <f t="shared" si="98"/>
        <v>SICODI</v>
      </c>
      <c r="C2574" s="9" t="str">
        <f>+'Info ELECTRONORTE'!B2542</f>
        <v>CAJAMARCA</v>
      </c>
      <c r="D2574" s="9" t="str">
        <f>+'Info ELECTRONORTE'!C2542</f>
        <v>CAJAMARCA - ED HUALGAYOC</v>
      </c>
      <c r="E2574" s="9" t="str">
        <f>+'Info ELECTRONORTE'!D2542</f>
        <v>HUALGAYOC</v>
      </c>
      <c r="F2574" s="9" t="str">
        <f>+'Info ELECTRONORTE'!I2542</f>
        <v>Media Tension</v>
      </c>
      <c r="G2574" s="9">
        <f>+'Info ELECTRONORTE'!K2542</f>
        <v>13</v>
      </c>
      <c r="H2574" s="9" t="str">
        <f>+'Info ELECTRONORTE'!L2542</f>
        <v>Postes</v>
      </c>
      <c r="I2574" s="9" t="str">
        <f>+'Info ELECTRONORTE'!M2542</f>
        <v>Concreto</v>
      </c>
      <c r="J2574" s="9" t="str">
        <f>+'Info ELECTRONORTE'!N2542</f>
        <v>PPC19</v>
      </c>
      <c r="K2574" s="9" t="str">
        <f>+IF(B2574="MOD INV_2018","Según corresponda",VLOOKUP(J2574,SICODI!$G$3:$K$2404,2,FALSE))</f>
        <v>POSTE DE CONCRETO ARMADO DE 13/300/150/345</v>
      </c>
      <c r="L2574" s="142">
        <f t="shared" si="97"/>
        <v>0.52</v>
      </c>
    </row>
    <row r="2575" spans="1:12" x14ac:dyDescent="0.25">
      <c r="A2575" s="53">
        <f>+'Info ELECTRONORTE'!A2543</f>
        <v>2539</v>
      </c>
      <c r="B2575" s="26" t="str">
        <f t="shared" si="98"/>
        <v>SICODI</v>
      </c>
      <c r="C2575" s="9" t="str">
        <f>+'Info ELECTRONORTE'!B2543</f>
        <v>CAJAMARCA</v>
      </c>
      <c r="D2575" s="9" t="str">
        <f>+'Info ELECTRONORTE'!C2543</f>
        <v>CAJAMARCA - ED HUALGAYOC</v>
      </c>
      <c r="E2575" s="9" t="str">
        <f>+'Info ELECTRONORTE'!D2543</f>
        <v>HUALGAYOC</v>
      </c>
      <c r="F2575" s="9" t="str">
        <f>+'Info ELECTRONORTE'!I2543</f>
        <v>Media Tension</v>
      </c>
      <c r="G2575" s="9">
        <f>+'Info ELECTRONORTE'!K2543</f>
        <v>13</v>
      </c>
      <c r="H2575" s="9" t="str">
        <f>+'Info ELECTRONORTE'!L2543</f>
        <v>Postes</v>
      </c>
      <c r="I2575" s="9" t="str">
        <f>+'Info ELECTRONORTE'!M2543</f>
        <v>Concreto</v>
      </c>
      <c r="J2575" s="9" t="str">
        <f>+'Info ELECTRONORTE'!N2543</f>
        <v>PPC19</v>
      </c>
      <c r="K2575" s="9" t="str">
        <f>+IF(B2575="MOD INV_2018","Según corresponda",VLOOKUP(J2575,SICODI!$G$3:$K$2404,2,FALSE))</f>
        <v>POSTE DE CONCRETO ARMADO DE 13/300/150/345</v>
      </c>
      <c r="L2575" s="142">
        <f t="shared" si="97"/>
        <v>0.52</v>
      </c>
    </row>
    <row r="2576" spans="1:12" x14ac:dyDescent="0.25">
      <c r="A2576" s="53">
        <f>+'Info ELECTRONORTE'!A2544</f>
        <v>2540</v>
      </c>
      <c r="B2576" s="26" t="str">
        <f t="shared" si="98"/>
        <v>SICODI</v>
      </c>
      <c r="C2576" s="9" t="str">
        <f>+'Info ELECTRONORTE'!B2544</f>
        <v>CAJAMARCA</v>
      </c>
      <c r="D2576" s="9" t="str">
        <f>+'Info ELECTRONORTE'!C2544</f>
        <v>CAJAMARCA - ED HUALGAYOC</v>
      </c>
      <c r="E2576" s="9" t="str">
        <f>+'Info ELECTRONORTE'!D2544</f>
        <v>HUALGAYOC</v>
      </c>
      <c r="F2576" s="9" t="str">
        <f>+'Info ELECTRONORTE'!I2544</f>
        <v>Media Tension</v>
      </c>
      <c r="G2576" s="9">
        <f>+'Info ELECTRONORTE'!K2544</f>
        <v>13</v>
      </c>
      <c r="H2576" s="9" t="str">
        <f>+'Info ELECTRONORTE'!L2544</f>
        <v>Postes</v>
      </c>
      <c r="I2576" s="9" t="str">
        <f>+'Info ELECTRONORTE'!M2544</f>
        <v>Concreto</v>
      </c>
      <c r="J2576" s="9" t="str">
        <f>+'Info ELECTRONORTE'!N2544</f>
        <v>PPC19</v>
      </c>
      <c r="K2576" s="9" t="str">
        <f>+IF(B2576="MOD INV_2018","Según corresponda",VLOOKUP(J2576,SICODI!$G$3:$K$2404,2,FALSE))</f>
        <v>POSTE DE CONCRETO ARMADO DE 13/300/150/345</v>
      </c>
      <c r="L2576" s="142">
        <f t="shared" si="97"/>
        <v>0.52</v>
      </c>
    </row>
    <row r="2577" spans="1:12" x14ac:dyDescent="0.25">
      <c r="A2577" s="53">
        <f>+'Info ELECTRONORTE'!A2545</f>
        <v>2541</v>
      </c>
      <c r="B2577" s="26" t="str">
        <f t="shared" si="98"/>
        <v>SICODI</v>
      </c>
      <c r="C2577" s="9" t="str">
        <f>+'Info ELECTRONORTE'!B2545</f>
        <v>CAJAMARCA</v>
      </c>
      <c r="D2577" s="9" t="str">
        <f>+'Info ELECTRONORTE'!C2545</f>
        <v>CAJAMARCA - ED HUALGAYOC</v>
      </c>
      <c r="E2577" s="9" t="str">
        <f>+'Info ELECTRONORTE'!D2545</f>
        <v>HUALGAYOC</v>
      </c>
      <c r="F2577" s="9" t="str">
        <f>+'Info ELECTRONORTE'!I2545</f>
        <v>Baja Tension</v>
      </c>
      <c r="G2577" s="9">
        <f>+'Info ELECTRONORTE'!K2545</f>
        <v>11</v>
      </c>
      <c r="H2577" s="9" t="str">
        <f>+'Info ELECTRONORTE'!L2545</f>
        <v>Postes</v>
      </c>
      <c r="I2577" s="9" t="str">
        <f>+'Info ELECTRONORTE'!M2545</f>
        <v>Concreto</v>
      </c>
      <c r="J2577" s="9" t="str">
        <f>+'Info ELECTRONORTE'!N2545</f>
        <v>PPC12</v>
      </c>
      <c r="K2577" s="9" t="str">
        <f>+IF(B2577="MOD INV_2018","Según corresponda",VLOOKUP(J2577,SICODI!$G$3:$K$2404,2,FALSE))</f>
        <v>POSTE DE CONCRETO ARMADO DE 11/300/120/285</v>
      </c>
      <c r="L2577" s="142">
        <f t="shared" si="97"/>
        <v>0.17</v>
      </c>
    </row>
    <row r="2578" spans="1:12" x14ac:dyDescent="0.25">
      <c r="A2578" s="53">
        <f>+'Info ELECTRONORTE'!A2546</f>
        <v>2542</v>
      </c>
      <c r="B2578" s="26" t="str">
        <f t="shared" si="98"/>
        <v>SICODI</v>
      </c>
      <c r="C2578" s="9" t="str">
        <f>+'Info ELECTRONORTE'!B2546</f>
        <v>CAJAMARCA</v>
      </c>
      <c r="D2578" s="9" t="str">
        <f>+'Info ELECTRONORTE'!C2546</f>
        <v>CAJAMARCA - ED HUALGAYOC</v>
      </c>
      <c r="E2578" s="9" t="str">
        <f>+'Info ELECTRONORTE'!D2546</f>
        <v>HUALGAYOC</v>
      </c>
      <c r="F2578" s="9" t="str">
        <f>+'Info ELECTRONORTE'!I2546</f>
        <v>Baja Tension</v>
      </c>
      <c r="G2578" s="9">
        <f>+'Info ELECTRONORTE'!K2546</f>
        <v>11</v>
      </c>
      <c r="H2578" s="9" t="str">
        <f>+'Info ELECTRONORTE'!L2546</f>
        <v>Postes</v>
      </c>
      <c r="I2578" s="9" t="str">
        <f>+'Info ELECTRONORTE'!M2546</f>
        <v>Concreto</v>
      </c>
      <c r="J2578" s="9" t="str">
        <f>+'Info ELECTRONORTE'!N2546</f>
        <v>PPC12</v>
      </c>
      <c r="K2578" s="9" t="str">
        <f>+IF(B2578="MOD INV_2018","Según corresponda",VLOOKUP(J2578,SICODI!$G$3:$K$2404,2,FALSE))</f>
        <v>POSTE DE CONCRETO ARMADO DE 11/300/120/285</v>
      </c>
      <c r="L2578" s="142">
        <f t="shared" si="97"/>
        <v>0.17</v>
      </c>
    </row>
    <row r="2579" spans="1:12" x14ac:dyDescent="0.25">
      <c r="A2579" s="53">
        <f>+'Info ELECTRONORTE'!A2547</f>
        <v>2543</v>
      </c>
      <c r="B2579" s="26" t="str">
        <f t="shared" si="98"/>
        <v>SICODI</v>
      </c>
      <c r="C2579" s="9" t="str">
        <f>+'Info ELECTRONORTE'!B2547</f>
        <v>CAJAMARCA</v>
      </c>
      <c r="D2579" s="9" t="str">
        <f>+'Info ELECTRONORTE'!C2547</f>
        <v>CAJAMARCA - ED HUALGAYOC</v>
      </c>
      <c r="E2579" s="9" t="str">
        <f>+'Info ELECTRONORTE'!D2547</f>
        <v>HUALGAYOC</v>
      </c>
      <c r="F2579" s="9" t="str">
        <f>+'Info ELECTRONORTE'!I2547</f>
        <v>Baja Tension</v>
      </c>
      <c r="G2579" s="9">
        <f>+'Info ELECTRONORTE'!K2547</f>
        <v>11</v>
      </c>
      <c r="H2579" s="9" t="str">
        <f>+'Info ELECTRONORTE'!L2547</f>
        <v>Postes</v>
      </c>
      <c r="I2579" s="9" t="str">
        <f>+'Info ELECTRONORTE'!M2547</f>
        <v>Concreto</v>
      </c>
      <c r="J2579" s="9" t="str">
        <f>+'Info ELECTRONORTE'!N2547</f>
        <v>PPC12</v>
      </c>
      <c r="K2579" s="9" t="str">
        <f>+IF(B2579="MOD INV_2018","Según corresponda",VLOOKUP(J2579,SICODI!$G$3:$K$2404,2,FALSE))</f>
        <v>POSTE DE CONCRETO ARMADO DE 11/300/120/285</v>
      </c>
      <c r="L2579" s="142">
        <f t="shared" si="97"/>
        <v>0.17</v>
      </c>
    </row>
    <row r="2580" spans="1:12" x14ac:dyDescent="0.25">
      <c r="A2580" s="53">
        <f>+'Info ELECTRONORTE'!A2548</f>
        <v>2544</v>
      </c>
      <c r="B2580" s="26" t="str">
        <f t="shared" si="98"/>
        <v>SICODI</v>
      </c>
      <c r="C2580" s="9" t="str">
        <f>+'Info ELECTRONORTE'!B2548</f>
        <v>CAJAMARCA</v>
      </c>
      <c r="D2580" s="9" t="str">
        <f>+'Info ELECTRONORTE'!C2548</f>
        <v>CAJAMARCA - ED HUALGAYOC</v>
      </c>
      <c r="E2580" s="9" t="str">
        <f>+'Info ELECTRONORTE'!D2548</f>
        <v>HUALGAYOC</v>
      </c>
      <c r="F2580" s="9" t="str">
        <f>+'Info ELECTRONORTE'!I2548</f>
        <v>Baja Tension</v>
      </c>
      <c r="G2580" s="9">
        <f>+'Info ELECTRONORTE'!K2548</f>
        <v>11</v>
      </c>
      <c r="H2580" s="9" t="str">
        <f>+'Info ELECTRONORTE'!L2548</f>
        <v>Postes</v>
      </c>
      <c r="I2580" s="9" t="str">
        <f>+'Info ELECTRONORTE'!M2548</f>
        <v>Concreto</v>
      </c>
      <c r="J2580" s="9" t="str">
        <f>+'Info ELECTRONORTE'!N2548</f>
        <v>PPC12</v>
      </c>
      <c r="K2580" s="9" t="str">
        <f>+IF(B2580="MOD INV_2018","Según corresponda",VLOOKUP(J2580,SICODI!$G$3:$K$2404,2,FALSE))</f>
        <v>POSTE DE CONCRETO ARMADO DE 11/300/120/285</v>
      </c>
      <c r="L2580" s="142">
        <f t="shared" si="97"/>
        <v>0.17</v>
      </c>
    </row>
    <row r="2581" spans="1:12" x14ac:dyDescent="0.25">
      <c r="A2581" s="53">
        <f>+'Info ELECTRONORTE'!A2549</f>
        <v>2545</v>
      </c>
      <c r="B2581" s="26" t="str">
        <f t="shared" si="98"/>
        <v>SICODI</v>
      </c>
      <c r="C2581" s="9" t="str">
        <f>+'Info ELECTRONORTE'!B2549</f>
        <v>CAJAMARCA</v>
      </c>
      <c r="D2581" s="9" t="str">
        <f>+'Info ELECTRONORTE'!C2549</f>
        <v>CAJAMARCA - ED HUALGAYOC</v>
      </c>
      <c r="E2581" s="9" t="str">
        <f>+'Info ELECTRONORTE'!D2549</f>
        <v>HUALGAYOC</v>
      </c>
      <c r="F2581" s="9" t="str">
        <f>+'Info ELECTRONORTE'!I2549</f>
        <v>Baja Tension</v>
      </c>
      <c r="G2581" s="9">
        <f>+'Info ELECTRONORTE'!K2549</f>
        <v>11</v>
      </c>
      <c r="H2581" s="9" t="str">
        <f>+'Info ELECTRONORTE'!L2549</f>
        <v>Postes</v>
      </c>
      <c r="I2581" s="9" t="str">
        <f>+'Info ELECTRONORTE'!M2549</f>
        <v>Concreto</v>
      </c>
      <c r="J2581" s="9" t="str">
        <f>+'Info ELECTRONORTE'!N2549</f>
        <v>PPC12</v>
      </c>
      <c r="K2581" s="9" t="str">
        <f>+IF(B2581="MOD INV_2018","Según corresponda",VLOOKUP(J2581,SICODI!$G$3:$K$2404,2,FALSE))</f>
        <v>POSTE DE CONCRETO ARMADO DE 11/300/120/285</v>
      </c>
      <c r="L2581" s="142">
        <f t="shared" si="97"/>
        <v>0.17</v>
      </c>
    </row>
    <row r="2582" spans="1:12" x14ac:dyDescent="0.25">
      <c r="A2582" s="53">
        <f>+'Info ELECTRONORTE'!A2550</f>
        <v>2546</v>
      </c>
      <c r="B2582" s="26" t="str">
        <f t="shared" si="98"/>
        <v>SICODI</v>
      </c>
      <c r="C2582" s="9" t="str">
        <f>+'Info ELECTRONORTE'!B2550</f>
        <v>CAJAMARCA</v>
      </c>
      <c r="D2582" s="9" t="str">
        <f>+'Info ELECTRONORTE'!C2550</f>
        <v>CAJAMARCA - ED HUALGAYOC</v>
      </c>
      <c r="E2582" s="9" t="str">
        <f>+'Info ELECTRONORTE'!D2550</f>
        <v>HUALGAYOC</v>
      </c>
      <c r="F2582" s="9" t="str">
        <f>+'Info ELECTRONORTE'!I2550</f>
        <v>Baja Tension</v>
      </c>
      <c r="G2582" s="9">
        <f>+'Info ELECTRONORTE'!K2550</f>
        <v>11</v>
      </c>
      <c r="H2582" s="9" t="str">
        <f>+'Info ELECTRONORTE'!L2550</f>
        <v>Postes</v>
      </c>
      <c r="I2582" s="9" t="str">
        <f>+'Info ELECTRONORTE'!M2550</f>
        <v>Concreto</v>
      </c>
      <c r="J2582" s="9" t="str">
        <f>+'Info ELECTRONORTE'!N2550</f>
        <v>PPC12</v>
      </c>
      <c r="K2582" s="9" t="str">
        <f>+IF(B2582="MOD INV_2018","Según corresponda",VLOOKUP(J2582,SICODI!$G$3:$K$2404,2,FALSE))</f>
        <v>POSTE DE CONCRETO ARMADO DE 11/300/120/285</v>
      </c>
      <c r="L2582" s="142">
        <f t="shared" si="97"/>
        <v>0.17</v>
      </c>
    </row>
    <row r="2583" spans="1:12" x14ac:dyDescent="0.25">
      <c r="A2583" s="53">
        <f>+'Info ELECTRONORTE'!A2551</f>
        <v>2547</v>
      </c>
      <c r="B2583" s="26" t="str">
        <f t="shared" si="98"/>
        <v>SICODI</v>
      </c>
      <c r="C2583" s="9" t="str">
        <f>+'Info ELECTRONORTE'!B2551</f>
        <v>CAJAMARCA</v>
      </c>
      <c r="D2583" s="9" t="str">
        <f>+'Info ELECTRONORTE'!C2551</f>
        <v>CAJAMARCA - ED HUALGAYOC</v>
      </c>
      <c r="E2583" s="9" t="str">
        <f>+'Info ELECTRONORTE'!D2551</f>
        <v>HUALGAYOC</v>
      </c>
      <c r="F2583" s="9" t="str">
        <f>+'Info ELECTRONORTE'!I2551</f>
        <v>Baja Tension</v>
      </c>
      <c r="G2583" s="9">
        <f>+'Info ELECTRONORTE'!K2551</f>
        <v>11</v>
      </c>
      <c r="H2583" s="9" t="str">
        <f>+'Info ELECTRONORTE'!L2551</f>
        <v>Postes</v>
      </c>
      <c r="I2583" s="9" t="str">
        <f>+'Info ELECTRONORTE'!M2551</f>
        <v>Concreto</v>
      </c>
      <c r="J2583" s="9" t="str">
        <f>+'Info ELECTRONORTE'!N2551</f>
        <v>PPC12</v>
      </c>
      <c r="K2583" s="9" t="str">
        <f>+IF(B2583="MOD INV_2018","Según corresponda",VLOOKUP(J2583,SICODI!$G$3:$K$2404,2,FALSE))</f>
        <v>POSTE DE CONCRETO ARMADO DE 11/300/120/285</v>
      </c>
      <c r="L2583" s="142">
        <f t="shared" si="97"/>
        <v>0.17</v>
      </c>
    </row>
    <row r="2584" spans="1:12" x14ac:dyDescent="0.25">
      <c r="A2584" s="53">
        <f>+'Info ELECTRONORTE'!A2552</f>
        <v>2548</v>
      </c>
      <c r="B2584" s="26" t="str">
        <f t="shared" si="98"/>
        <v>SICODI</v>
      </c>
      <c r="C2584" s="9" t="str">
        <f>+'Info ELECTRONORTE'!B2552</f>
        <v>CAJAMARCA</v>
      </c>
      <c r="D2584" s="9" t="str">
        <f>+'Info ELECTRONORTE'!C2552</f>
        <v>CAJAMARCA - ED HUALGAYOC</v>
      </c>
      <c r="E2584" s="9" t="str">
        <f>+'Info ELECTRONORTE'!D2552</f>
        <v>HUALGAYOC</v>
      </c>
      <c r="F2584" s="9" t="str">
        <f>+'Info ELECTRONORTE'!I2552</f>
        <v>Baja Tension</v>
      </c>
      <c r="G2584" s="9">
        <f>+'Info ELECTRONORTE'!K2552</f>
        <v>11</v>
      </c>
      <c r="H2584" s="9" t="str">
        <f>+'Info ELECTRONORTE'!L2552</f>
        <v>Postes</v>
      </c>
      <c r="I2584" s="9" t="str">
        <f>+'Info ELECTRONORTE'!M2552</f>
        <v>Concreto</v>
      </c>
      <c r="J2584" s="9" t="str">
        <f>+'Info ELECTRONORTE'!N2552</f>
        <v>PPC12</v>
      </c>
      <c r="K2584" s="9" t="str">
        <f>+IF(B2584="MOD INV_2018","Según corresponda",VLOOKUP(J2584,SICODI!$G$3:$K$2404,2,FALSE))</f>
        <v>POSTE DE CONCRETO ARMADO DE 11/300/120/285</v>
      </c>
      <c r="L2584" s="142">
        <f t="shared" si="97"/>
        <v>0.17</v>
      </c>
    </row>
    <row r="2585" spans="1:12" x14ac:dyDescent="0.25">
      <c r="A2585" s="53">
        <f>+'Info ELECTRONORTE'!A2553</f>
        <v>2549</v>
      </c>
      <c r="B2585" s="26" t="str">
        <f t="shared" si="98"/>
        <v>SICODI</v>
      </c>
      <c r="C2585" s="9" t="str">
        <f>+'Info ELECTRONORTE'!B2553</f>
        <v>CAJAMARCA</v>
      </c>
      <c r="D2585" s="9" t="str">
        <f>+'Info ELECTRONORTE'!C2553</f>
        <v>CAJAMARCA - ED HUALGAYOC</v>
      </c>
      <c r="E2585" s="9" t="str">
        <f>+'Info ELECTRONORTE'!D2553</f>
        <v>HUALGAYOC</v>
      </c>
      <c r="F2585" s="9" t="str">
        <f>+'Info ELECTRONORTE'!I2553</f>
        <v>Baja Tension</v>
      </c>
      <c r="G2585" s="9">
        <f>+'Info ELECTRONORTE'!K2553</f>
        <v>11</v>
      </c>
      <c r="H2585" s="9" t="str">
        <f>+'Info ELECTRONORTE'!L2553</f>
        <v>Postes</v>
      </c>
      <c r="I2585" s="9" t="str">
        <f>+'Info ELECTRONORTE'!M2553</f>
        <v>Concreto</v>
      </c>
      <c r="J2585" s="9" t="str">
        <f>+'Info ELECTRONORTE'!N2553</f>
        <v>PPC12</v>
      </c>
      <c r="K2585" s="9" t="str">
        <f>+IF(B2585="MOD INV_2018","Según corresponda",VLOOKUP(J2585,SICODI!$G$3:$K$2404,2,FALSE))</f>
        <v>POSTE DE CONCRETO ARMADO DE 11/300/120/285</v>
      </c>
      <c r="L2585" s="142">
        <f t="shared" si="97"/>
        <v>0.17</v>
      </c>
    </row>
    <row r="2586" spans="1:12" x14ac:dyDescent="0.25">
      <c r="A2586" s="53">
        <f>+'Info ELECTRONORTE'!A2554</f>
        <v>2550</v>
      </c>
      <c r="B2586" s="26" t="str">
        <f t="shared" si="98"/>
        <v>SICODI</v>
      </c>
      <c r="C2586" s="9" t="str">
        <f>+'Info ELECTRONORTE'!B2554</f>
        <v>CAJAMARCA</v>
      </c>
      <c r="D2586" s="9" t="str">
        <f>+'Info ELECTRONORTE'!C2554</f>
        <v>CAJAMARCA - ED HUALGAYOC</v>
      </c>
      <c r="E2586" s="9" t="str">
        <f>+'Info ELECTRONORTE'!D2554</f>
        <v>HUALGAYOC</v>
      </c>
      <c r="F2586" s="9" t="str">
        <f>+'Info ELECTRONORTE'!I2554</f>
        <v>Baja Tension</v>
      </c>
      <c r="G2586" s="9">
        <f>+'Info ELECTRONORTE'!K2554</f>
        <v>11</v>
      </c>
      <c r="H2586" s="9" t="str">
        <f>+'Info ELECTRONORTE'!L2554</f>
        <v>Postes</v>
      </c>
      <c r="I2586" s="9" t="str">
        <f>+'Info ELECTRONORTE'!M2554</f>
        <v>Concreto</v>
      </c>
      <c r="J2586" s="9" t="str">
        <f>+'Info ELECTRONORTE'!N2554</f>
        <v>PPC12</v>
      </c>
      <c r="K2586" s="9" t="str">
        <f>+IF(B2586="MOD INV_2018","Según corresponda",VLOOKUP(J2586,SICODI!$G$3:$K$2404,2,FALSE))</f>
        <v>POSTE DE CONCRETO ARMADO DE 11/300/120/285</v>
      </c>
      <c r="L2586" s="142">
        <f t="shared" si="97"/>
        <v>0.17</v>
      </c>
    </row>
    <row r="2587" spans="1:12" x14ac:dyDescent="0.25">
      <c r="A2587" s="53">
        <f>+'Info ELECTRONORTE'!A2555</f>
        <v>2551</v>
      </c>
      <c r="B2587" s="26" t="str">
        <f t="shared" si="98"/>
        <v>SICODI</v>
      </c>
      <c r="C2587" s="9" t="str">
        <f>+'Info ELECTRONORTE'!B2555</f>
        <v>CAJAMARCA</v>
      </c>
      <c r="D2587" s="9" t="str">
        <f>+'Info ELECTRONORTE'!C2555</f>
        <v>CAJAMARCA - ED HUALGAYOC</v>
      </c>
      <c r="E2587" s="9" t="str">
        <f>+'Info ELECTRONORTE'!D2555</f>
        <v>HUALGAYOC</v>
      </c>
      <c r="F2587" s="9" t="str">
        <f>+'Info ELECTRONORTE'!I2555</f>
        <v>Baja Tension</v>
      </c>
      <c r="G2587" s="9">
        <f>+'Info ELECTRONORTE'!K2555</f>
        <v>11</v>
      </c>
      <c r="H2587" s="9" t="str">
        <f>+'Info ELECTRONORTE'!L2555</f>
        <v>Postes</v>
      </c>
      <c r="I2587" s="9" t="str">
        <f>+'Info ELECTRONORTE'!M2555</f>
        <v>Concreto</v>
      </c>
      <c r="J2587" s="9" t="str">
        <f>+'Info ELECTRONORTE'!N2555</f>
        <v>PPC12</v>
      </c>
      <c r="K2587" s="9" t="str">
        <f>+IF(B2587="MOD INV_2018","Según corresponda",VLOOKUP(J2587,SICODI!$G$3:$K$2404,2,FALSE))</f>
        <v>POSTE DE CONCRETO ARMADO DE 11/300/120/285</v>
      </c>
      <c r="L2587" s="142">
        <f t="shared" si="97"/>
        <v>0.17</v>
      </c>
    </row>
    <row r="2588" spans="1:12" x14ac:dyDescent="0.25">
      <c r="A2588" s="53">
        <f>+'Info ELECTRONORTE'!A2556</f>
        <v>2552</v>
      </c>
      <c r="B2588" s="26" t="str">
        <f t="shared" si="98"/>
        <v>SICODI</v>
      </c>
      <c r="C2588" s="9" t="str">
        <f>+'Info ELECTRONORTE'!B2556</f>
        <v>CAJAMARCA</v>
      </c>
      <c r="D2588" s="9" t="str">
        <f>+'Info ELECTRONORTE'!C2556</f>
        <v>CAJAMARCA - ED HUALGAYOC</v>
      </c>
      <c r="E2588" s="9" t="str">
        <f>+'Info ELECTRONORTE'!D2556</f>
        <v>HUALGAYOC</v>
      </c>
      <c r="F2588" s="9" t="str">
        <f>+'Info ELECTRONORTE'!I2556</f>
        <v>Baja Tension</v>
      </c>
      <c r="G2588" s="9">
        <f>+'Info ELECTRONORTE'!K2556</f>
        <v>11</v>
      </c>
      <c r="H2588" s="9" t="str">
        <f>+'Info ELECTRONORTE'!L2556</f>
        <v>Postes</v>
      </c>
      <c r="I2588" s="9" t="str">
        <f>+'Info ELECTRONORTE'!M2556</f>
        <v>Concreto</v>
      </c>
      <c r="J2588" s="9" t="str">
        <f>+'Info ELECTRONORTE'!N2556</f>
        <v>PPC12</v>
      </c>
      <c r="K2588" s="9" t="str">
        <f>+IF(B2588="MOD INV_2018","Según corresponda",VLOOKUP(J2588,SICODI!$G$3:$K$2404,2,FALSE))</f>
        <v>POSTE DE CONCRETO ARMADO DE 11/300/120/285</v>
      </c>
      <c r="L2588" s="142">
        <f t="shared" si="97"/>
        <v>0.17</v>
      </c>
    </row>
    <row r="2589" spans="1:12" x14ac:dyDescent="0.25">
      <c r="A2589" s="53">
        <f>+'Info ELECTRONORTE'!A2557</f>
        <v>2553</v>
      </c>
      <c r="B2589" s="26" t="str">
        <f t="shared" si="98"/>
        <v>SICODI</v>
      </c>
      <c r="C2589" s="9" t="str">
        <f>+'Info ELECTRONORTE'!B2557</f>
        <v>CAJAMARCA</v>
      </c>
      <c r="D2589" s="9" t="str">
        <f>+'Info ELECTRONORTE'!C2557</f>
        <v>CAJAMARCA - ED HUALGAYOC</v>
      </c>
      <c r="E2589" s="9" t="str">
        <f>+'Info ELECTRONORTE'!D2557</f>
        <v>HUALGAYOC</v>
      </c>
      <c r="F2589" s="9" t="str">
        <f>+'Info ELECTRONORTE'!I2557</f>
        <v>Baja Tension</v>
      </c>
      <c r="G2589" s="9">
        <f>+'Info ELECTRONORTE'!K2557</f>
        <v>11</v>
      </c>
      <c r="H2589" s="9" t="str">
        <f>+'Info ELECTRONORTE'!L2557</f>
        <v>Postes</v>
      </c>
      <c r="I2589" s="9" t="str">
        <f>+'Info ELECTRONORTE'!M2557</f>
        <v>Concreto</v>
      </c>
      <c r="J2589" s="9" t="str">
        <f>+'Info ELECTRONORTE'!N2557</f>
        <v>PPC12</v>
      </c>
      <c r="K2589" s="9" t="str">
        <f>+IF(B2589="MOD INV_2018","Según corresponda",VLOOKUP(J2589,SICODI!$G$3:$K$2404,2,FALSE))</f>
        <v>POSTE DE CONCRETO ARMADO DE 11/300/120/285</v>
      </c>
      <c r="L2589" s="142">
        <f t="shared" si="97"/>
        <v>0.17</v>
      </c>
    </row>
    <row r="2590" spans="1:12" x14ac:dyDescent="0.25">
      <c r="A2590" s="53">
        <f>+'Info ELECTRONORTE'!A2558</f>
        <v>2554</v>
      </c>
      <c r="B2590" s="26" t="str">
        <f t="shared" si="98"/>
        <v>SICODI</v>
      </c>
      <c r="C2590" s="9" t="str">
        <f>+'Info ELECTRONORTE'!B2558</f>
        <v>CAJAMARCA</v>
      </c>
      <c r="D2590" s="9" t="str">
        <f>+'Info ELECTRONORTE'!C2558</f>
        <v>CAJAMARCA - ED HUALGAYOC</v>
      </c>
      <c r="E2590" s="9" t="str">
        <f>+'Info ELECTRONORTE'!D2558</f>
        <v>HUALGAYOC</v>
      </c>
      <c r="F2590" s="9" t="str">
        <f>+'Info ELECTRONORTE'!I2558</f>
        <v>Baja Tension</v>
      </c>
      <c r="G2590" s="9">
        <f>+'Info ELECTRONORTE'!K2558</f>
        <v>11</v>
      </c>
      <c r="H2590" s="9" t="str">
        <f>+'Info ELECTRONORTE'!L2558</f>
        <v>Postes</v>
      </c>
      <c r="I2590" s="9" t="str">
        <f>+'Info ELECTRONORTE'!M2558</f>
        <v>Concreto</v>
      </c>
      <c r="J2590" s="9" t="str">
        <f>+'Info ELECTRONORTE'!N2558</f>
        <v>PPC12</v>
      </c>
      <c r="K2590" s="9" t="str">
        <f>+IF(B2590="MOD INV_2018","Según corresponda",VLOOKUP(J2590,SICODI!$G$3:$K$2404,2,FALSE))</f>
        <v>POSTE DE CONCRETO ARMADO DE 11/300/120/285</v>
      </c>
      <c r="L2590" s="142">
        <f t="shared" si="97"/>
        <v>0.17</v>
      </c>
    </row>
    <row r="2591" spans="1:12" x14ac:dyDescent="0.25">
      <c r="A2591" s="53">
        <f>+'Info ELECTRONORTE'!A2559</f>
        <v>2555</v>
      </c>
      <c r="B2591" s="26" t="str">
        <f t="shared" si="98"/>
        <v>SICODI</v>
      </c>
      <c r="C2591" s="9" t="str">
        <f>+'Info ELECTRONORTE'!B2559</f>
        <v>CAJAMARCA</v>
      </c>
      <c r="D2591" s="9" t="str">
        <f>+'Info ELECTRONORTE'!C2559</f>
        <v>CAJAMARCA - ED HUALGAYOC</v>
      </c>
      <c r="E2591" s="9" t="str">
        <f>+'Info ELECTRONORTE'!D2559</f>
        <v>HUALGAYOC</v>
      </c>
      <c r="F2591" s="9" t="str">
        <f>+'Info ELECTRONORTE'!I2559</f>
        <v>Baja Tension</v>
      </c>
      <c r="G2591" s="9">
        <f>+'Info ELECTRONORTE'!K2559</f>
        <v>11</v>
      </c>
      <c r="H2591" s="9" t="str">
        <f>+'Info ELECTRONORTE'!L2559</f>
        <v>Postes</v>
      </c>
      <c r="I2591" s="9" t="str">
        <f>+'Info ELECTRONORTE'!M2559</f>
        <v>Concreto</v>
      </c>
      <c r="J2591" s="9" t="str">
        <f>+'Info ELECTRONORTE'!N2559</f>
        <v>PPC12</v>
      </c>
      <c r="K2591" s="9" t="str">
        <f>+IF(B2591="MOD INV_2018","Según corresponda",VLOOKUP(J2591,SICODI!$G$3:$K$2404,2,FALSE))</f>
        <v>POSTE DE CONCRETO ARMADO DE 11/300/120/285</v>
      </c>
      <c r="L2591" s="142">
        <f t="shared" si="97"/>
        <v>0.17</v>
      </c>
    </row>
    <row r="2592" spans="1:12" x14ac:dyDescent="0.25">
      <c r="A2592" s="53">
        <f>+'Info ELECTRONORTE'!A2560</f>
        <v>2556</v>
      </c>
      <c r="B2592" s="26" t="str">
        <f t="shared" si="98"/>
        <v>SICODI</v>
      </c>
      <c r="C2592" s="9" t="str">
        <f>+'Info ELECTRONORTE'!B2560</f>
        <v>CAJAMARCA</v>
      </c>
      <c r="D2592" s="9" t="str">
        <f>+'Info ELECTRONORTE'!C2560</f>
        <v>CAJAMARCA - ED HUALGAYOC</v>
      </c>
      <c r="E2592" s="9" t="str">
        <f>+'Info ELECTRONORTE'!D2560</f>
        <v>HUALGAYOC</v>
      </c>
      <c r="F2592" s="9" t="str">
        <f>+'Info ELECTRONORTE'!I2560</f>
        <v>Baja Tension</v>
      </c>
      <c r="G2592" s="9">
        <f>+'Info ELECTRONORTE'!K2560</f>
        <v>11</v>
      </c>
      <c r="H2592" s="9" t="str">
        <f>+'Info ELECTRONORTE'!L2560</f>
        <v>Postes</v>
      </c>
      <c r="I2592" s="9" t="str">
        <f>+'Info ELECTRONORTE'!M2560</f>
        <v>Concreto</v>
      </c>
      <c r="J2592" s="9" t="str">
        <f>+'Info ELECTRONORTE'!N2560</f>
        <v>PPC12</v>
      </c>
      <c r="K2592" s="9" t="str">
        <f>+IF(B2592="MOD INV_2018","Según corresponda",VLOOKUP(J2592,SICODI!$G$3:$K$2404,2,FALSE))</f>
        <v>POSTE DE CONCRETO ARMADO DE 11/300/120/285</v>
      </c>
      <c r="L2592" s="142">
        <f t="shared" si="97"/>
        <v>0.17</v>
      </c>
    </row>
    <row r="2593" spans="1:12" x14ac:dyDescent="0.25">
      <c r="A2593" s="53">
        <f>+'Info ELECTRONORTE'!A2561</f>
        <v>2557</v>
      </c>
      <c r="B2593" s="26" t="str">
        <f t="shared" si="98"/>
        <v>SICODI</v>
      </c>
      <c r="C2593" s="9" t="str">
        <f>+'Info ELECTRONORTE'!B2561</f>
        <v>CAJAMARCA</v>
      </c>
      <c r="D2593" s="9" t="str">
        <f>+'Info ELECTRONORTE'!C2561</f>
        <v>CAJAMARCA - ED HUALGAYOC</v>
      </c>
      <c r="E2593" s="9" t="str">
        <f>+'Info ELECTRONORTE'!D2561</f>
        <v>HUALGAYOC</v>
      </c>
      <c r="F2593" s="9" t="str">
        <f>+'Info ELECTRONORTE'!I2561</f>
        <v>Baja Tension</v>
      </c>
      <c r="G2593" s="9">
        <f>+'Info ELECTRONORTE'!K2561</f>
        <v>11</v>
      </c>
      <c r="H2593" s="9" t="str">
        <f>+'Info ELECTRONORTE'!L2561</f>
        <v>Postes</v>
      </c>
      <c r="I2593" s="9" t="str">
        <f>+'Info ELECTRONORTE'!M2561</f>
        <v>Concreto</v>
      </c>
      <c r="J2593" s="9" t="str">
        <f>+'Info ELECTRONORTE'!N2561</f>
        <v>PPC12</v>
      </c>
      <c r="K2593" s="9" t="str">
        <f>+IF(B2593="MOD INV_2018","Según corresponda",VLOOKUP(J2593,SICODI!$G$3:$K$2404,2,FALSE))</f>
        <v>POSTE DE CONCRETO ARMADO DE 11/300/120/285</v>
      </c>
      <c r="L2593" s="142">
        <f t="shared" si="97"/>
        <v>0.17</v>
      </c>
    </row>
    <row r="2594" spans="1:12" x14ac:dyDescent="0.25">
      <c r="A2594" s="53">
        <f>+'Info ELECTRONORTE'!A2562</f>
        <v>2558</v>
      </c>
      <c r="B2594" s="26" t="str">
        <f t="shared" si="98"/>
        <v>SICODI</v>
      </c>
      <c r="C2594" s="9" t="str">
        <f>+'Info ELECTRONORTE'!B2562</f>
        <v>CAJAMARCA</v>
      </c>
      <c r="D2594" s="9" t="str">
        <f>+'Info ELECTRONORTE'!C2562</f>
        <v>CAJAMARCA - ED HUALGAYOC</v>
      </c>
      <c r="E2594" s="9" t="str">
        <f>+'Info ELECTRONORTE'!D2562</f>
        <v>HUALGAYOC</v>
      </c>
      <c r="F2594" s="9" t="str">
        <f>+'Info ELECTRONORTE'!I2562</f>
        <v>Baja Tension</v>
      </c>
      <c r="G2594" s="9">
        <f>+'Info ELECTRONORTE'!K2562</f>
        <v>11</v>
      </c>
      <c r="H2594" s="9" t="str">
        <f>+'Info ELECTRONORTE'!L2562</f>
        <v>Postes</v>
      </c>
      <c r="I2594" s="9" t="str">
        <f>+'Info ELECTRONORTE'!M2562</f>
        <v>Concreto</v>
      </c>
      <c r="J2594" s="9" t="str">
        <f>+'Info ELECTRONORTE'!N2562</f>
        <v>PPC12</v>
      </c>
      <c r="K2594" s="9" t="str">
        <f>+IF(B2594="MOD INV_2018","Según corresponda",VLOOKUP(J2594,SICODI!$G$3:$K$2404,2,FALSE))</f>
        <v>POSTE DE CONCRETO ARMADO DE 11/300/120/285</v>
      </c>
      <c r="L2594" s="142">
        <f t="shared" si="97"/>
        <v>0.17</v>
      </c>
    </row>
    <row r="2595" spans="1:12" x14ac:dyDescent="0.25">
      <c r="A2595" s="53">
        <f>+'Info ELECTRONORTE'!A2563</f>
        <v>2559</v>
      </c>
      <c r="B2595" s="26" t="str">
        <f t="shared" si="98"/>
        <v>SICODI</v>
      </c>
      <c r="C2595" s="9" t="str">
        <f>+'Info ELECTRONORTE'!B2563</f>
        <v>CAJAMARCA</v>
      </c>
      <c r="D2595" s="9" t="str">
        <f>+'Info ELECTRONORTE'!C2563</f>
        <v>CAJAMARCA - ED HUALGAYOC</v>
      </c>
      <c r="E2595" s="9" t="str">
        <f>+'Info ELECTRONORTE'!D2563</f>
        <v>HUALGAYOC</v>
      </c>
      <c r="F2595" s="9" t="str">
        <f>+'Info ELECTRONORTE'!I2563</f>
        <v>Media Tension</v>
      </c>
      <c r="G2595" s="9">
        <f>+'Info ELECTRONORTE'!K2563</f>
        <v>12</v>
      </c>
      <c r="H2595" s="9" t="str">
        <f>+'Info ELECTRONORTE'!L2563</f>
        <v>Postes</v>
      </c>
      <c r="I2595" s="9" t="str">
        <f>+'Info ELECTRONORTE'!M2563</f>
        <v>Concreto</v>
      </c>
      <c r="J2595" s="9" t="str">
        <f>+'Info ELECTRONORTE'!N2563</f>
        <v>PPC16</v>
      </c>
      <c r="K2595" s="9" t="str">
        <f>+IF(B2595="MOD INV_2018","Según corresponda",VLOOKUP(J2595,SICODI!$G$3:$K$2404,2,FALSE))</f>
        <v>POSTE DE CONCRETO ARMADO DE 12/300/150/330</v>
      </c>
      <c r="L2595" s="142">
        <f t="shared" si="97"/>
        <v>0.52</v>
      </c>
    </row>
    <row r="2596" spans="1:12" x14ac:dyDescent="0.25">
      <c r="A2596" s="53">
        <f>+'Info ELECTRONORTE'!A2564</f>
        <v>2560</v>
      </c>
      <c r="B2596" s="26" t="str">
        <f t="shared" si="98"/>
        <v>SICODI</v>
      </c>
      <c r="C2596" s="9" t="str">
        <f>+'Info ELECTRONORTE'!B2564</f>
        <v>CAJAMARCA</v>
      </c>
      <c r="D2596" s="9" t="str">
        <f>+'Info ELECTRONORTE'!C2564</f>
        <v>CHOTA - SANTA CRUZ DE SUCCHABAMBA</v>
      </c>
      <c r="E2596" s="9" t="str">
        <f>+'Info ELECTRONORTE'!D2564</f>
        <v>CHOTA</v>
      </c>
      <c r="F2596" s="9" t="str">
        <f>+'Info ELECTRONORTE'!I2564</f>
        <v>Baja Tension</v>
      </c>
      <c r="G2596" s="9">
        <f>+'Info ELECTRONORTE'!K2564</f>
        <v>8</v>
      </c>
      <c r="H2596" s="9" t="str">
        <f>+'Info ELECTRONORTE'!L2564</f>
        <v>Postes</v>
      </c>
      <c r="I2596" s="9" t="str">
        <f>+'Info ELECTRONORTE'!M2564</f>
        <v>Concreto</v>
      </c>
      <c r="J2596" s="9" t="str">
        <f>+'Info ELECTRONORTE'!N2564</f>
        <v>PPC06</v>
      </c>
      <c r="K2596" s="9" t="str">
        <f>+IF(B2596="MOD INV_2018","Según corresponda",VLOOKUP(J2596,SICODI!$G$3:$K$2404,2,FALSE))</f>
        <v>POSTE DE CONCRETO ARMADO DE  8/300/120/240</v>
      </c>
      <c r="L2596" s="142">
        <f t="shared" si="97"/>
        <v>0.17</v>
      </c>
    </row>
    <row r="2597" spans="1:12" x14ac:dyDescent="0.25">
      <c r="A2597" s="53">
        <f>+'Info ELECTRONORTE'!A2565</f>
        <v>2561</v>
      </c>
      <c r="B2597" s="26" t="str">
        <f t="shared" si="98"/>
        <v>SICODI</v>
      </c>
      <c r="C2597" s="9" t="str">
        <f>+'Info ELECTRONORTE'!B2565</f>
        <v>CAJAMARCA</v>
      </c>
      <c r="D2597" s="9" t="str">
        <f>+'Info ELECTRONORTE'!C2565</f>
        <v>CHOTA - SANTA CRUZ DE SUCCHABAMBA</v>
      </c>
      <c r="E2597" s="9" t="str">
        <f>+'Info ELECTRONORTE'!D2565</f>
        <v>CHOTA</v>
      </c>
      <c r="F2597" s="9" t="str">
        <f>+'Info ELECTRONORTE'!I2565</f>
        <v>Baja Tension</v>
      </c>
      <c r="G2597" s="9">
        <f>+'Info ELECTRONORTE'!K2565</f>
        <v>8</v>
      </c>
      <c r="H2597" s="9" t="str">
        <f>+'Info ELECTRONORTE'!L2565</f>
        <v>Postes</v>
      </c>
      <c r="I2597" s="9" t="str">
        <f>+'Info ELECTRONORTE'!M2565</f>
        <v>Concreto</v>
      </c>
      <c r="J2597" s="9" t="str">
        <f>+'Info ELECTRONORTE'!N2565</f>
        <v>PPC06</v>
      </c>
      <c r="K2597" s="9" t="str">
        <f>+IF(B2597="MOD INV_2018","Según corresponda",VLOOKUP(J2597,SICODI!$G$3:$K$2404,2,FALSE))</f>
        <v>POSTE DE CONCRETO ARMADO DE  8/300/120/240</v>
      </c>
      <c r="L2597" s="142">
        <f t="shared" ref="L2597:L2660" si="99">+IF(K2597="Según corresponda","Según corresponda",VLOOKUP(K2597,$O$37:$P$49,2,FALSE))</f>
        <v>0.17</v>
      </c>
    </row>
    <row r="2598" spans="1:12" x14ac:dyDescent="0.25">
      <c r="A2598" s="53">
        <f>+'Info ELECTRONORTE'!A2566</f>
        <v>2562</v>
      </c>
      <c r="B2598" s="26" t="str">
        <f t="shared" ref="B2598:B2661" si="100">+IF(ISERROR(INDEX($B$8:$B$31,MATCH(J2598,$J$8:$J$31,0)))=TRUE,"MOD INV_2018",INDEX($B$8:$B$31,MATCH(J2598,$J$8:$J$31,0)))</f>
        <v>SICODI</v>
      </c>
      <c r="C2598" s="9" t="str">
        <f>+'Info ELECTRONORTE'!B2566</f>
        <v>CAJAMARCA</v>
      </c>
      <c r="D2598" s="9" t="str">
        <f>+'Info ELECTRONORTE'!C2566</f>
        <v>CHOTA - SANTA CRUZ DE SUCCHABAMBA</v>
      </c>
      <c r="E2598" s="9" t="str">
        <f>+'Info ELECTRONORTE'!D2566</f>
        <v>CHOTA</v>
      </c>
      <c r="F2598" s="9" t="str">
        <f>+'Info ELECTRONORTE'!I2566</f>
        <v>Baja Tension</v>
      </c>
      <c r="G2598" s="9">
        <f>+'Info ELECTRONORTE'!K2566</f>
        <v>8</v>
      </c>
      <c r="H2598" s="9" t="str">
        <f>+'Info ELECTRONORTE'!L2566</f>
        <v>Postes</v>
      </c>
      <c r="I2598" s="9" t="str">
        <f>+'Info ELECTRONORTE'!M2566</f>
        <v>Concreto</v>
      </c>
      <c r="J2598" s="9" t="str">
        <f>+'Info ELECTRONORTE'!N2566</f>
        <v>PPC06</v>
      </c>
      <c r="K2598" s="9" t="str">
        <f>+IF(B2598="MOD INV_2018","Según corresponda",VLOOKUP(J2598,SICODI!$G$3:$K$2404,2,FALSE))</f>
        <v>POSTE DE CONCRETO ARMADO DE  8/300/120/240</v>
      </c>
      <c r="L2598" s="142">
        <f t="shared" si="99"/>
        <v>0.17</v>
      </c>
    </row>
    <row r="2599" spans="1:12" x14ac:dyDescent="0.25">
      <c r="A2599" s="53">
        <f>+'Info ELECTRONORTE'!A2567</f>
        <v>2563</v>
      </c>
      <c r="B2599" s="26" t="str">
        <f t="shared" si="100"/>
        <v>SICODI</v>
      </c>
      <c r="C2599" s="9" t="str">
        <f>+'Info ELECTRONORTE'!B2567</f>
        <v>CAJAMARCA</v>
      </c>
      <c r="D2599" s="9" t="str">
        <f>+'Info ELECTRONORTE'!C2567</f>
        <v>CHOTA - SANTA CRUZ DE SUCCHABAMBA</v>
      </c>
      <c r="E2599" s="9" t="str">
        <f>+'Info ELECTRONORTE'!D2567</f>
        <v>CHOTA</v>
      </c>
      <c r="F2599" s="9" t="str">
        <f>+'Info ELECTRONORTE'!I2567</f>
        <v>Baja Tension</v>
      </c>
      <c r="G2599" s="9">
        <f>+'Info ELECTRONORTE'!K2567</f>
        <v>8</v>
      </c>
      <c r="H2599" s="9" t="str">
        <f>+'Info ELECTRONORTE'!L2567</f>
        <v>Postes</v>
      </c>
      <c r="I2599" s="9" t="str">
        <f>+'Info ELECTRONORTE'!M2567</f>
        <v>Concreto</v>
      </c>
      <c r="J2599" s="9" t="str">
        <f>+'Info ELECTRONORTE'!N2567</f>
        <v>PPC06</v>
      </c>
      <c r="K2599" s="9" t="str">
        <f>+IF(B2599="MOD INV_2018","Según corresponda",VLOOKUP(J2599,SICODI!$G$3:$K$2404,2,FALSE))</f>
        <v>POSTE DE CONCRETO ARMADO DE  8/300/120/240</v>
      </c>
      <c r="L2599" s="142">
        <f t="shared" si="99"/>
        <v>0.17</v>
      </c>
    </row>
    <row r="2600" spans="1:12" x14ac:dyDescent="0.25">
      <c r="A2600" s="53">
        <f>+'Info ELECTRONORTE'!A2568</f>
        <v>2564</v>
      </c>
      <c r="B2600" s="26" t="str">
        <f t="shared" si="100"/>
        <v>SICODI</v>
      </c>
      <c r="C2600" s="9" t="str">
        <f>+'Info ELECTRONORTE'!B2568</f>
        <v>CAJAMARCA</v>
      </c>
      <c r="D2600" s="9" t="str">
        <f>+'Info ELECTRONORTE'!C2568</f>
        <v>CHOTA - SANTA CRUZ DE SUCCHABAMBA</v>
      </c>
      <c r="E2600" s="9" t="str">
        <f>+'Info ELECTRONORTE'!D2568</f>
        <v>CHOTA</v>
      </c>
      <c r="F2600" s="9" t="str">
        <f>+'Info ELECTRONORTE'!I2568</f>
        <v>Baja Tension</v>
      </c>
      <c r="G2600" s="9">
        <f>+'Info ELECTRONORTE'!K2568</f>
        <v>8</v>
      </c>
      <c r="H2600" s="9" t="str">
        <f>+'Info ELECTRONORTE'!L2568</f>
        <v>Postes</v>
      </c>
      <c r="I2600" s="9" t="str">
        <f>+'Info ELECTRONORTE'!M2568</f>
        <v>Concreto</v>
      </c>
      <c r="J2600" s="9" t="str">
        <f>+'Info ELECTRONORTE'!N2568</f>
        <v>PPC06</v>
      </c>
      <c r="K2600" s="9" t="str">
        <f>+IF(B2600="MOD INV_2018","Según corresponda",VLOOKUP(J2600,SICODI!$G$3:$K$2404,2,FALSE))</f>
        <v>POSTE DE CONCRETO ARMADO DE  8/300/120/240</v>
      </c>
      <c r="L2600" s="142">
        <f t="shared" si="99"/>
        <v>0.17</v>
      </c>
    </row>
    <row r="2601" spans="1:12" x14ac:dyDescent="0.25">
      <c r="A2601" s="53">
        <f>+'Info ELECTRONORTE'!A2569</f>
        <v>2565</v>
      </c>
      <c r="B2601" s="26" t="str">
        <f t="shared" si="100"/>
        <v>SICODI</v>
      </c>
      <c r="C2601" s="9" t="str">
        <f>+'Info ELECTRONORTE'!B2569</f>
        <v>CAJAMARCA</v>
      </c>
      <c r="D2601" s="9" t="str">
        <f>+'Info ELECTRONORTE'!C2569</f>
        <v>CHOTA - SANTA CRUZ DE SUCCHABAMBA</v>
      </c>
      <c r="E2601" s="9" t="str">
        <f>+'Info ELECTRONORTE'!D2569</f>
        <v>CHOTA</v>
      </c>
      <c r="F2601" s="9" t="str">
        <f>+'Info ELECTRONORTE'!I2569</f>
        <v>Baja Tension</v>
      </c>
      <c r="G2601" s="9">
        <f>+'Info ELECTRONORTE'!K2569</f>
        <v>8</v>
      </c>
      <c r="H2601" s="9" t="str">
        <f>+'Info ELECTRONORTE'!L2569</f>
        <v>Postes</v>
      </c>
      <c r="I2601" s="9" t="str">
        <f>+'Info ELECTRONORTE'!M2569</f>
        <v>Concreto</v>
      </c>
      <c r="J2601" s="9" t="str">
        <f>+'Info ELECTRONORTE'!N2569</f>
        <v>PPC06</v>
      </c>
      <c r="K2601" s="9" t="str">
        <f>+IF(B2601="MOD INV_2018","Según corresponda",VLOOKUP(J2601,SICODI!$G$3:$K$2404,2,FALSE))</f>
        <v>POSTE DE CONCRETO ARMADO DE  8/300/120/240</v>
      </c>
      <c r="L2601" s="142">
        <f t="shared" si="99"/>
        <v>0.17</v>
      </c>
    </row>
    <row r="2602" spans="1:12" x14ac:dyDescent="0.25">
      <c r="A2602" s="53">
        <f>+'Info ELECTRONORTE'!A2570</f>
        <v>2566</v>
      </c>
      <c r="B2602" s="26" t="str">
        <f t="shared" si="100"/>
        <v>SICODI</v>
      </c>
      <c r="C2602" s="9" t="str">
        <f>+'Info ELECTRONORTE'!B2570</f>
        <v>CAJAMARCA</v>
      </c>
      <c r="D2602" s="9" t="str">
        <f>+'Info ELECTRONORTE'!C2570</f>
        <v>CHOTA - SANTA CRUZ DE SUCCHABAMBA</v>
      </c>
      <c r="E2602" s="9" t="str">
        <f>+'Info ELECTRONORTE'!D2570</f>
        <v>CHOTA</v>
      </c>
      <c r="F2602" s="9" t="str">
        <f>+'Info ELECTRONORTE'!I2570</f>
        <v>Baja Tension</v>
      </c>
      <c r="G2602" s="9">
        <f>+'Info ELECTRONORTE'!K2570</f>
        <v>8</v>
      </c>
      <c r="H2602" s="9" t="str">
        <f>+'Info ELECTRONORTE'!L2570</f>
        <v>Postes</v>
      </c>
      <c r="I2602" s="9" t="str">
        <f>+'Info ELECTRONORTE'!M2570</f>
        <v>Concreto</v>
      </c>
      <c r="J2602" s="9" t="str">
        <f>+'Info ELECTRONORTE'!N2570</f>
        <v>PPC06</v>
      </c>
      <c r="K2602" s="9" t="str">
        <f>+IF(B2602="MOD INV_2018","Según corresponda",VLOOKUP(J2602,SICODI!$G$3:$K$2404,2,FALSE))</f>
        <v>POSTE DE CONCRETO ARMADO DE  8/300/120/240</v>
      </c>
      <c r="L2602" s="142">
        <f t="shared" si="99"/>
        <v>0.17</v>
      </c>
    </row>
    <row r="2603" spans="1:12" x14ac:dyDescent="0.25">
      <c r="A2603" s="53">
        <f>+'Info ELECTRONORTE'!A2571</f>
        <v>2567</v>
      </c>
      <c r="B2603" s="26" t="str">
        <f t="shared" si="100"/>
        <v>SICODI</v>
      </c>
      <c r="C2603" s="9" t="str">
        <f>+'Info ELECTRONORTE'!B2571</f>
        <v>CAJAMARCA</v>
      </c>
      <c r="D2603" s="9" t="str">
        <f>+'Info ELECTRONORTE'!C2571</f>
        <v>CHOTA - SANTA CRUZ DE SUCCHABAMBA</v>
      </c>
      <c r="E2603" s="9" t="str">
        <f>+'Info ELECTRONORTE'!D2571</f>
        <v>CHOTA</v>
      </c>
      <c r="F2603" s="9" t="str">
        <f>+'Info ELECTRONORTE'!I2571</f>
        <v>Baja Tension</v>
      </c>
      <c r="G2603" s="9">
        <f>+'Info ELECTRONORTE'!K2571</f>
        <v>8</v>
      </c>
      <c r="H2603" s="9" t="str">
        <f>+'Info ELECTRONORTE'!L2571</f>
        <v>Postes</v>
      </c>
      <c r="I2603" s="9" t="str">
        <f>+'Info ELECTRONORTE'!M2571</f>
        <v>Concreto</v>
      </c>
      <c r="J2603" s="9" t="str">
        <f>+'Info ELECTRONORTE'!N2571</f>
        <v>PPC06</v>
      </c>
      <c r="K2603" s="9" t="str">
        <f>+IF(B2603="MOD INV_2018","Según corresponda",VLOOKUP(J2603,SICODI!$G$3:$K$2404,2,FALSE))</f>
        <v>POSTE DE CONCRETO ARMADO DE  8/300/120/240</v>
      </c>
      <c r="L2603" s="142">
        <f t="shared" si="99"/>
        <v>0.17</v>
      </c>
    </row>
    <row r="2604" spans="1:12" x14ac:dyDescent="0.25">
      <c r="A2604" s="53">
        <f>+'Info ELECTRONORTE'!A2572</f>
        <v>2568</v>
      </c>
      <c r="B2604" s="26" t="str">
        <f t="shared" si="100"/>
        <v>SICODI</v>
      </c>
      <c r="C2604" s="9" t="str">
        <f>+'Info ELECTRONORTE'!B2572</f>
        <v>CAJAMARCA</v>
      </c>
      <c r="D2604" s="9" t="str">
        <f>+'Info ELECTRONORTE'!C2572</f>
        <v>CHOTA - SANTA CRUZ DE SUCCHABAMBA</v>
      </c>
      <c r="E2604" s="9" t="str">
        <f>+'Info ELECTRONORTE'!D2572</f>
        <v>CHOTA</v>
      </c>
      <c r="F2604" s="9" t="str">
        <f>+'Info ELECTRONORTE'!I2572</f>
        <v>Baja Tension</v>
      </c>
      <c r="G2604" s="9">
        <f>+'Info ELECTRONORTE'!K2572</f>
        <v>8</v>
      </c>
      <c r="H2604" s="9" t="str">
        <f>+'Info ELECTRONORTE'!L2572</f>
        <v>Postes</v>
      </c>
      <c r="I2604" s="9" t="str">
        <f>+'Info ELECTRONORTE'!M2572</f>
        <v>Concreto</v>
      </c>
      <c r="J2604" s="9" t="str">
        <f>+'Info ELECTRONORTE'!N2572</f>
        <v>PPC06</v>
      </c>
      <c r="K2604" s="9" t="str">
        <f>+IF(B2604="MOD INV_2018","Según corresponda",VLOOKUP(J2604,SICODI!$G$3:$K$2404,2,FALSE))</f>
        <v>POSTE DE CONCRETO ARMADO DE  8/300/120/240</v>
      </c>
      <c r="L2604" s="142">
        <f t="shared" si="99"/>
        <v>0.17</v>
      </c>
    </row>
    <row r="2605" spans="1:12" x14ac:dyDescent="0.25">
      <c r="A2605" s="53">
        <f>+'Info ELECTRONORTE'!A2573</f>
        <v>2569</v>
      </c>
      <c r="B2605" s="26" t="str">
        <f t="shared" si="100"/>
        <v>SICODI</v>
      </c>
      <c r="C2605" s="9" t="str">
        <f>+'Info ELECTRONORTE'!B2573</f>
        <v>CAJAMARCA</v>
      </c>
      <c r="D2605" s="9" t="str">
        <f>+'Info ELECTRONORTE'!C2573</f>
        <v>CHOTA - SANTA CRUZ DE SUCCHABAMBA</v>
      </c>
      <c r="E2605" s="9" t="str">
        <f>+'Info ELECTRONORTE'!D2573</f>
        <v>CHOTA</v>
      </c>
      <c r="F2605" s="9" t="str">
        <f>+'Info ELECTRONORTE'!I2573</f>
        <v>Baja Tension</v>
      </c>
      <c r="G2605" s="9">
        <f>+'Info ELECTRONORTE'!K2573</f>
        <v>8</v>
      </c>
      <c r="H2605" s="9" t="str">
        <f>+'Info ELECTRONORTE'!L2573</f>
        <v>Postes</v>
      </c>
      <c r="I2605" s="9" t="str">
        <f>+'Info ELECTRONORTE'!M2573</f>
        <v>Concreto</v>
      </c>
      <c r="J2605" s="9" t="str">
        <f>+'Info ELECTRONORTE'!N2573</f>
        <v>PPC06</v>
      </c>
      <c r="K2605" s="9" t="str">
        <f>+IF(B2605="MOD INV_2018","Según corresponda",VLOOKUP(J2605,SICODI!$G$3:$K$2404,2,FALSE))</f>
        <v>POSTE DE CONCRETO ARMADO DE  8/300/120/240</v>
      </c>
      <c r="L2605" s="142">
        <f t="shared" si="99"/>
        <v>0.17</v>
      </c>
    </row>
    <row r="2606" spans="1:12" x14ac:dyDescent="0.25">
      <c r="A2606" s="53">
        <f>+'Info ELECTRONORTE'!A2574</f>
        <v>2570</v>
      </c>
      <c r="B2606" s="26" t="str">
        <f t="shared" si="100"/>
        <v>SICODI</v>
      </c>
      <c r="C2606" s="9" t="str">
        <f>+'Info ELECTRONORTE'!B2574</f>
        <v>CAJAMARCA</v>
      </c>
      <c r="D2606" s="9" t="str">
        <f>+'Info ELECTRONORTE'!C2574</f>
        <v>CHOTA - SANTA CRUZ DE SUCCHABAMBA</v>
      </c>
      <c r="E2606" s="9" t="str">
        <f>+'Info ELECTRONORTE'!D2574</f>
        <v>CHOTA</v>
      </c>
      <c r="F2606" s="9" t="str">
        <f>+'Info ELECTRONORTE'!I2574</f>
        <v>Baja Tension</v>
      </c>
      <c r="G2606" s="9">
        <f>+'Info ELECTRONORTE'!K2574</f>
        <v>8</v>
      </c>
      <c r="H2606" s="9" t="str">
        <f>+'Info ELECTRONORTE'!L2574</f>
        <v>Postes</v>
      </c>
      <c r="I2606" s="9" t="str">
        <f>+'Info ELECTRONORTE'!M2574</f>
        <v>Concreto</v>
      </c>
      <c r="J2606" s="9" t="str">
        <f>+'Info ELECTRONORTE'!N2574</f>
        <v>PPC06</v>
      </c>
      <c r="K2606" s="9" t="str">
        <f>+IF(B2606="MOD INV_2018","Según corresponda",VLOOKUP(J2606,SICODI!$G$3:$K$2404,2,FALSE))</f>
        <v>POSTE DE CONCRETO ARMADO DE  8/300/120/240</v>
      </c>
      <c r="L2606" s="142">
        <f t="shared" si="99"/>
        <v>0.17</v>
      </c>
    </row>
    <row r="2607" spans="1:12" x14ac:dyDescent="0.25">
      <c r="A2607" s="53">
        <f>+'Info ELECTRONORTE'!A2575</f>
        <v>2571</v>
      </c>
      <c r="B2607" s="26" t="str">
        <f t="shared" si="100"/>
        <v>SICODI</v>
      </c>
      <c r="C2607" s="9" t="str">
        <f>+'Info ELECTRONORTE'!B2575</f>
        <v>CAJAMARCA</v>
      </c>
      <c r="D2607" s="9" t="str">
        <f>+'Info ELECTRONORTE'!C2575</f>
        <v>CHOTA - SANTA CRUZ DE SUCCHABAMBA</v>
      </c>
      <c r="E2607" s="9" t="str">
        <f>+'Info ELECTRONORTE'!D2575</f>
        <v>CHOTA</v>
      </c>
      <c r="F2607" s="9" t="str">
        <f>+'Info ELECTRONORTE'!I2575</f>
        <v>Baja Tension</v>
      </c>
      <c r="G2607" s="9">
        <f>+'Info ELECTRONORTE'!K2575</f>
        <v>8</v>
      </c>
      <c r="H2607" s="9" t="str">
        <f>+'Info ELECTRONORTE'!L2575</f>
        <v>Postes</v>
      </c>
      <c r="I2607" s="9" t="str">
        <f>+'Info ELECTRONORTE'!M2575</f>
        <v>Concreto</v>
      </c>
      <c r="J2607" s="9" t="str">
        <f>+'Info ELECTRONORTE'!N2575</f>
        <v>PPC06</v>
      </c>
      <c r="K2607" s="9" t="str">
        <f>+IF(B2607="MOD INV_2018","Según corresponda",VLOOKUP(J2607,SICODI!$G$3:$K$2404,2,FALSE))</f>
        <v>POSTE DE CONCRETO ARMADO DE  8/300/120/240</v>
      </c>
      <c r="L2607" s="142">
        <f t="shared" si="99"/>
        <v>0.17</v>
      </c>
    </row>
    <row r="2608" spans="1:12" x14ac:dyDescent="0.25">
      <c r="A2608" s="53">
        <f>+'Info ELECTRONORTE'!A2576</f>
        <v>2572</v>
      </c>
      <c r="B2608" s="26" t="str">
        <f t="shared" si="100"/>
        <v>SICODI</v>
      </c>
      <c r="C2608" s="9" t="str">
        <f>+'Info ELECTRONORTE'!B2576</f>
        <v>CAJAMARCA</v>
      </c>
      <c r="D2608" s="9" t="str">
        <f>+'Info ELECTRONORTE'!C2576</f>
        <v>CHOTA - SANTA CRUZ DE SUCCHABAMBA</v>
      </c>
      <c r="E2608" s="9" t="str">
        <f>+'Info ELECTRONORTE'!D2576</f>
        <v>CHOTA</v>
      </c>
      <c r="F2608" s="9" t="str">
        <f>+'Info ELECTRONORTE'!I2576</f>
        <v>Baja Tension</v>
      </c>
      <c r="G2608" s="9">
        <f>+'Info ELECTRONORTE'!K2576</f>
        <v>8</v>
      </c>
      <c r="H2608" s="9" t="str">
        <f>+'Info ELECTRONORTE'!L2576</f>
        <v>Postes</v>
      </c>
      <c r="I2608" s="9" t="str">
        <f>+'Info ELECTRONORTE'!M2576</f>
        <v>Concreto</v>
      </c>
      <c r="J2608" s="9" t="str">
        <f>+'Info ELECTRONORTE'!N2576</f>
        <v>PPC06</v>
      </c>
      <c r="K2608" s="9" t="str">
        <f>+IF(B2608="MOD INV_2018","Según corresponda",VLOOKUP(J2608,SICODI!$G$3:$K$2404,2,FALSE))</f>
        <v>POSTE DE CONCRETO ARMADO DE  8/300/120/240</v>
      </c>
      <c r="L2608" s="142">
        <f t="shared" si="99"/>
        <v>0.17</v>
      </c>
    </row>
    <row r="2609" spans="1:12" x14ac:dyDescent="0.25">
      <c r="A2609" s="53">
        <f>+'Info ELECTRONORTE'!A2577</f>
        <v>2573</v>
      </c>
      <c r="B2609" s="26" t="str">
        <f t="shared" si="100"/>
        <v>SICODI</v>
      </c>
      <c r="C2609" s="9" t="str">
        <f>+'Info ELECTRONORTE'!B2577</f>
        <v>CAJAMARCA</v>
      </c>
      <c r="D2609" s="9" t="str">
        <f>+'Info ELECTRONORTE'!C2577</f>
        <v>CHOTA - SANTA CRUZ DE SUCCHABAMBA</v>
      </c>
      <c r="E2609" s="9" t="str">
        <f>+'Info ELECTRONORTE'!D2577</f>
        <v>CHOTA</v>
      </c>
      <c r="F2609" s="9" t="str">
        <f>+'Info ELECTRONORTE'!I2577</f>
        <v>Baja Tension</v>
      </c>
      <c r="G2609" s="9">
        <f>+'Info ELECTRONORTE'!K2577</f>
        <v>8</v>
      </c>
      <c r="H2609" s="9" t="str">
        <f>+'Info ELECTRONORTE'!L2577</f>
        <v>Postes</v>
      </c>
      <c r="I2609" s="9" t="str">
        <f>+'Info ELECTRONORTE'!M2577</f>
        <v>Concreto</v>
      </c>
      <c r="J2609" s="9" t="str">
        <f>+'Info ELECTRONORTE'!N2577</f>
        <v>PPC06</v>
      </c>
      <c r="K2609" s="9" t="str">
        <f>+IF(B2609="MOD INV_2018","Según corresponda",VLOOKUP(J2609,SICODI!$G$3:$K$2404,2,FALSE))</f>
        <v>POSTE DE CONCRETO ARMADO DE  8/300/120/240</v>
      </c>
      <c r="L2609" s="142">
        <f t="shared" si="99"/>
        <v>0.17</v>
      </c>
    </row>
    <row r="2610" spans="1:12" x14ac:dyDescent="0.25">
      <c r="A2610" s="53">
        <f>+'Info ELECTRONORTE'!A2578</f>
        <v>2574</v>
      </c>
      <c r="B2610" s="26" t="str">
        <f t="shared" si="100"/>
        <v>SICODI</v>
      </c>
      <c r="C2610" s="9" t="str">
        <f>+'Info ELECTRONORTE'!B2578</f>
        <v>CAJAMARCA</v>
      </c>
      <c r="D2610" s="9" t="str">
        <f>+'Info ELECTRONORTE'!C2578</f>
        <v>CHOTA - SANTA CRUZ DE SUCCHABAMBA</v>
      </c>
      <c r="E2610" s="9" t="str">
        <f>+'Info ELECTRONORTE'!D2578</f>
        <v>CHOTA</v>
      </c>
      <c r="F2610" s="9" t="str">
        <f>+'Info ELECTRONORTE'!I2578</f>
        <v>Baja Tension</v>
      </c>
      <c r="G2610" s="9">
        <f>+'Info ELECTRONORTE'!K2578</f>
        <v>8</v>
      </c>
      <c r="H2610" s="9" t="str">
        <f>+'Info ELECTRONORTE'!L2578</f>
        <v>Postes</v>
      </c>
      <c r="I2610" s="9" t="str">
        <f>+'Info ELECTRONORTE'!M2578</f>
        <v>Concreto</v>
      </c>
      <c r="J2610" s="9" t="str">
        <f>+'Info ELECTRONORTE'!N2578</f>
        <v>PPC06</v>
      </c>
      <c r="K2610" s="9" t="str">
        <f>+IF(B2610="MOD INV_2018","Según corresponda",VLOOKUP(J2610,SICODI!$G$3:$K$2404,2,FALSE))</f>
        <v>POSTE DE CONCRETO ARMADO DE  8/300/120/240</v>
      </c>
      <c r="L2610" s="142">
        <f t="shared" si="99"/>
        <v>0.17</v>
      </c>
    </row>
    <row r="2611" spans="1:12" x14ac:dyDescent="0.25">
      <c r="A2611" s="53">
        <f>+'Info ELECTRONORTE'!A2579</f>
        <v>2575</v>
      </c>
      <c r="B2611" s="26" t="str">
        <f t="shared" si="100"/>
        <v>SICODI</v>
      </c>
      <c r="C2611" s="9" t="str">
        <f>+'Info ELECTRONORTE'!B2579</f>
        <v>CAJAMARCA</v>
      </c>
      <c r="D2611" s="9" t="str">
        <f>+'Info ELECTRONORTE'!C2579</f>
        <v>CHOTA - SANTA CRUZ DE SUCCHABAMBA</v>
      </c>
      <c r="E2611" s="9" t="str">
        <f>+'Info ELECTRONORTE'!D2579</f>
        <v>CHOTA</v>
      </c>
      <c r="F2611" s="9" t="str">
        <f>+'Info ELECTRONORTE'!I2579</f>
        <v>Baja Tension</v>
      </c>
      <c r="G2611" s="9">
        <f>+'Info ELECTRONORTE'!K2579</f>
        <v>8</v>
      </c>
      <c r="H2611" s="9" t="str">
        <f>+'Info ELECTRONORTE'!L2579</f>
        <v>Postes</v>
      </c>
      <c r="I2611" s="9" t="str">
        <f>+'Info ELECTRONORTE'!M2579</f>
        <v>Concreto</v>
      </c>
      <c r="J2611" s="9" t="str">
        <f>+'Info ELECTRONORTE'!N2579</f>
        <v>PPC06</v>
      </c>
      <c r="K2611" s="9" t="str">
        <f>+IF(B2611="MOD INV_2018","Según corresponda",VLOOKUP(J2611,SICODI!$G$3:$K$2404,2,FALSE))</f>
        <v>POSTE DE CONCRETO ARMADO DE  8/300/120/240</v>
      </c>
      <c r="L2611" s="142">
        <f t="shared" si="99"/>
        <v>0.17</v>
      </c>
    </row>
    <row r="2612" spans="1:12" x14ac:dyDescent="0.25">
      <c r="A2612" s="53">
        <f>+'Info ELECTRONORTE'!A2580</f>
        <v>2576</v>
      </c>
      <c r="B2612" s="26" t="str">
        <f t="shared" si="100"/>
        <v>SICODI</v>
      </c>
      <c r="C2612" s="9" t="str">
        <f>+'Info ELECTRONORTE'!B2580</f>
        <v>CAJAMARCA</v>
      </c>
      <c r="D2612" s="9" t="str">
        <f>+'Info ELECTRONORTE'!C2580</f>
        <v>CHOTA - SANTA CRUZ DE SUCCHABAMBA</v>
      </c>
      <c r="E2612" s="9" t="str">
        <f>+'Info ELECTRONORTE'!D2580</f>
        <v>CHOTA</v>
      </c>
      <c r="F2612" s="9" t="str">
        <f>+'Info ELECTRONORTE'!I2580</f>
        <v>Media Tension</v>
      </c>
      <c r="G2612" s="9">
        <f>+'Info ELECTRONORTE'!K2580</f>
        <v>12</v>
      </c>
      <c r="H2612" s="9" t="str">
        <f>+'Info ELECTRONORTE'!L2580</f>
        <v>Postes</v>
      </c>
      <c r="I2612" s="9" t="str">
        <f>+'Info ELECTRONORTE'!M2580</f>
        <v>Concreto</v>
      </c>
      <c r="J2612" s="9" t="str">
        <f>+'Info ELECTRONORTE'!N2580</f>
        <v>PPC16</v>
      </c>
      <c r="K2612" s="9" t="str">
        <f>+IF(B2612="MOD INV_2018","Según corresponda",VLOOKUP(J2612,SICODI!$G$3:$K$2404,2,FALSE))</f>
        <v>POSTE DE CONCRETO ARMADO DE 12/300/150/330</v>
      </c>
      <c r="L2612" s="142">
        <f t="shared" si="99"/>
        <v>0.52</v>
      </c>
    </row>
    <row r="2613" spans="1:12" x14ac:dyDescent="0.25">
      <c r="A2613" s="53">
        <f>+'Info ELECTRONORTE'!A2581</f>
        <v>2577</v>
      </c>
      <c r="B2613" s="26" t="str">
        <f t="shared" si="100"/>
        <v>SICODI</v>
      </c>
      <c r="C2613" s="9" t="str">
        <f>+'Info ELECTRONORTE'!B2581</f>
        <v>CAJAMARCA</v>
      </c>
      <c r="D2613" s="9" t="str">
        <f>+'Info ELECTRONORTE'!C2581</f>
        <v>CHOTA - SANTA CRUZ DE SUCCHABAMBA</v>
      </c>
      <c r="E2613" s="9" t="str">
        <f>+'Info ELECTRONORTE'!D2581</f>
        <v>CHOTA</v>
      </c>
      <c r="F2613" s="9" t="str">
        <f>+'Info ELECTRONORTE'!I2581</f>
        <v>Baja Tension</v>
      </c>
      <c r="G2613" s="9">
        <f>+'Info ELECTRONORTE'!K2581</f>
        <v>8</v>
      </c>
      <c r="H2613" s="9" t="str">
        <f>+'Info ELECTRONORTE'!L2581</f>
        <v>Postes</v>
      </c>
      <c r="I2613" s="9" t="str">
        <f>+'Info ELECTRONORTE'!M2581</f>
        <v>Concreto</v>
      </c>
      <c r="J2613" s="9" t="str">
        <f>+'Info ELECTRONORTE'!N2581</f>
        <v>PPC06</v>
      </c>
      <c r="K2613" s="9" t="str">
        <f>+IF(B2613="MOD INV_2018","Según corresponda",VLOOKUP(J2613,SICODI!$G$3:$K$2404,2,FALSE))</f>
        <v>POSTE DE CONCRETO ARMADO DE  8/300/120/240</v>
      </c>
      <c r="L2613" s="142">
        <f t="shared" si="99"/>
        <v>0.17</v>
      </c>
    </row>
    <row r="2614" spans="1:12" x14ac:dyDescent="0.25">
      <c r="A2614" s="53">
        <f>+'Info ELECTRONORTE'!A2582</f>
        <v>2578</v>
      </c>
      <c r="B2614" s="26" t="str">
        <f t="shared" si="100"/>
        <v>SICODI</v>
      </c>
      <c r="C2614" s="9" t="str">
        <f>+'Info ELECTRONORTE'!B2582</f>
        <v>CAJAMARCA</v>
      </c>
      <c r="D2614" s="9" t="str">
        <f>+'Info ELECTRONORTE'!C2582</f>
        <v>CHOTA - SANTA CRUZ DE SUCCHABAMBA</v>
      </c>
      <c r="E2614" s="9" t="str">
        <f>+'Info ELECTRONORTE'!D2582</f>
        <v>CHOTA</v>
      </c>
      <c r="F2614" s="9" t="str">
        <f>+'Info ELECTRONORTE'!I2582</f>
        <v>Media Tension</v>
      </c>
      <c r="G2614" s="9">
        <f>+'Info ELECTRONORTE'!K2582</f>
        <v>12</v>
      </c>
      <c r="H2614" s="9" t="str">
        <f>+'Info ELECTRONORTE'!L2582</f>
        <v>Postes</v>
      </c>
      <c r="I2614" s="9" t="str">
        <f>+'Info ELECTRONORTE'!M2582</f>
        <v>Concreto</v>
      </c>
      <c r="J2614" s="9" t="str">
        <f>+'Info ELECTRONORTE'!N2582</f>
        <v>PPC16</v>
      </c>
      <c r="K2614" s="9" t="str">
        <f>+IF(B2614="MOD INV_2018","Según corresponda",VLOOKUP(J2614,SICODI!$G$3:$K$2404,2,FALSE))</f>
        <v>POSTE DE CONCRETO ARMADO DE 12/300/150/330</v>
      </c>
      <c r="L2614" s="142">
        <f t="shared" si="99"/>
        <v>0.52</v>
      </c>
    </row>
    <row r="2615" spans="1:12" x14ac:dyDescent="0.25">
      <c r="A2615" s="53">
        <f>+'Info ELECTRONORTE'!A2583</f>
        <v>2579</v>
      </c>
      <c r="B2615" s="26" t="str">
        <f t="shared" si="100"/>
        <v>SICODI</v>
      </c>
      <c r="C2615" s="9" t="str">
        <f>+'Info ELECTRONORTE'!B2583</f>
        <v>CAJAMARCA</v>
      </c>
      <c r="D2615" s="9" t="str">
        <f>+'Info ELECTRONORTE'!C2583</f>
        <v>CHOTA - SANTA CRUZ DE SUCCHABAMBA</v>
      </c>
      <c r="E2615" s="9" t="str">
        <f>+'Info ELECTRONORTE'!D2583</f>
        <v>CHOTA</v>
      </c>
      <c r="F2615" s="9" t="str">
        <f>+'Info ELECTRONORTE'!I2583</f>
        <v>Media Tension</v>
      </c>
      <c r="G2615" s="9">
        <f>+'Info ELECTRONORTE'!K2583</f>
        <v>12</v>
      </c>
      <c r="H2615" s="9" t="str">
        <f>+'Info ELECTRONORTE'!L2583</f>
        <v>Postes</v>
      </c>
      <c r="I2615" s="9" t="str">
        <f>+'Info ELECTRONORTE'!M2583</f>
        <v>Concreto</v>
      </c>
      <c r="J2615" s="9" t="str">
        <f>+'Info ELECTRONORTE'!N2583</f>
        <v>PPC16</v>
      </c>
      <c r="K2615" s="9" t="str">
        <f>+IF(B2615="MOD INV_2018","Según corresponda",VLOOKUP(J2615,SICODI!$G$3:$K$2404,2,FALSE))</f>
        <v>POSTE DE CONCRETO ARMADO DE 12/300/150/330</v>
      </c>
      <c r="L2615" s="142">
        <f t="shared" si="99"/>
        <v>0.52</v>
      </c>
    </row>
    <row r="2616" spans="1:12" x14ac:dyDescent="0.25">
      <c r="A2616" s="53">
        <f>+'Info ELECTRONORTE'!A2584</f>
        <v>2580</v>
      </c>
      <c r="B2616" s="26" t="str">
        <f t="shared" si="100"/>
        <v>SICODI</v>
      </c>
      <c r="C2616" s="9" t="str">
        <f>+'Info ELECTRONORTE'!B2584</f>
        <v>CAJAMARCA</v>
      </c>
      <c r="D2616" s="9" t="str">
        <f>+'Info ELECTRONORTE'!C2584</f>
        <v>CHOTA - SANTA CRUZ DE SUCCHABAMBA</v>
      </c>
      <c r="E2616" s="9" t="str">
        <f>+'Info ELECTRONORTE'!D2584</f>
        <v>CHOTA</v>
      </c>
      <c r="F2616" s="9" t="str">
        <f>+'Info ELECTRONORTE'!I2584</f>
        <v>Media Tension</v>
      </c>
      <c r="G2616" s="9">
        <f>+'Info ELECTRONORTE'!K2584</f>
        <v>13</v>
      </c>
      <c r="H2616" s="9" t="str">
        <f>+'Info ELECTRONORTE'!L2584</f>
        <v>Postes</v>
      </c>
      <c r="I2616" s="9" t="str">
        <f>+'Info ELECTRONORTE'!M2584</f>
        <v>Concreto</v>
      </c>
      <c r="J2616" s="9" t="str">
        <f>+'Info ELECTRONORTE'!N2584</f>
        <v>PPC19</v>
      </c>
      <c r="K2616" s="9" t="str">
        <f>+IF(B2616="MOD INV_2018","Según corresponda",VLOOKUP(J2616,SICODI!$G$3:$K$2404,2,FALSE))</f>
        <v>POSTE DE CONCRETO ARMADO DE 13/300/150/345</v>
      </c>
      <c r="L2616" s="142">
        <f t="shared" si="99"/>
        <v>0.52</v>
      </c>
    </row>
    <row r="2617" spans="1:12" x14ac:dyDescent="0.25">
      <c r="A2617" s="53">
        <f>+'Info ELECTRONORTE'!A2585</f>
        <v>2581</v>
      </c>
      <c r="B2617" s="26" t="str">
        <f t="shared" si="100"/>
        <v>SICODI</v>
      </c>
      <c r="C2617" s="9" t="str">
        <f>+'Info ELECTRONORTE'!B2585</f>
        <v>CAJAMARCA</v>
      </c>
      <c r="D2617" s="9" t="str">
        <f>+'Info ELECTRONORTE'!C2585</f>
        <v>CHOTA - SANTA CRUZ DE SUCCHABAMBA</v>
      </c>
      <c r="E2617" s="9" t="str">
        <f>+'Info ELECTRONORTE'!D2585</f>
        <v>CHOTA</v>
      </c>
      <c r="F2617" s="9" t="str">
        <f>+'Info ELECTRONORTE'!I2585</f>
        <v>Media Tension</v>
      </c>
      <c r="G2617" s="9">
        <f>+'Info ELECTRONORTE'!K2585</f>
        <v>13</v>
      </c>
      <c r="H2617" s="9" t="str">
        <f>+'Info ELECTRONORTE'!L2585</f>
        <v>Postes</v>
      </c>
      <c r="I2617" s="9" t="str">
        <f>+'Info ELECTRONORTE'!M2585</f>
        <v>Concreto</v>
      </c>
      <c r="J2617" s="9" t="str">
        <f>+'Info ELECTRONORTE'!N2585</f>
        <v>PPC19</v>
      </c>
      <c r="K2617" s="9" t="str">
        <f>+IF(B2617="MOD INV_2018","Según corresponda",VLOOKUP(J2617,SICODI!$G$3:$K$2404,2,FALSE))</f>
        <v>POSTE DE CONCRETO ARMADO DE 13/300/150/345</v>
      </c>
      <c r="L2617" s="142">
        <f t="shared" si="99"/>
        <v>0.52</v>
      </c>
    </row>
    <row r="2618" spans="1:12" x14ac:dyDescent="0.25">
      <c r="A2618" s="53">
        <f>+'Info ELECTRONORTE'!A2586</f>
        <v>2582</v>
      </c>
      <c r="B2618" s="26" t="str">
        <f t="shared" si="100"/>
        <v>SICODI</v>
      </c>
      <c r="C2618" s="9" t="str">
        <f>+'Info ELECTRONORTE'!B2586</f>
        <v>CAJAMARCA</v>
      </c>
      <c r="D2618" s="9" t="str">
        <f>+'Info ELECTRONORTE'!C2586</f>
        <v>CHOTA - SANTA CRUZ DE SUCCHABAMBA</v>
      </c>
      <c r="E2618" s="9" t="str">
        <f>+'Info ELECTRONORTE'!D2586</f>
        <v>CHOTA</v>
      </c>
      <c r="F2618" s="9" t="str">
        <f>+'Info ELECTRONORTE'!I2586</f>
        <v>Media Tension</v>
      </c>
      <c r="G2618" s="9">
        <f>+'Info ELECTRONORTE'!K2586</f>
        <v>13</v>
      </c>
      <c r="H2618" s="9" t="str">
        <f>+'Info ELECTRONORTE'!L2586</f>
        <v>Postes</v>
      </c>
      <c r="I2618" s="9" t="str">
        <f>+'Info ELECTRONORTE'!M2586</f>
        <v>Concreto</v>
      </c>
      <c r="J2618" s="9" t="str">
        <f>+'Info ELECTRONORTE'!N2586</f>
        <v>PPC19</v>
      </c>
      <c r="K2618" s="9" t="str">
        <f>+IF(B2618="MOD INV_2018","Según corresponda",VLOOKUP(J2618,SICODI!$G$3:$K$2404,2,FALSE))</f>
        <v>POSTE DE CONCRETO ARMADO DE 13/300/150/345</v>
      </c>
      <c r="L2618" s="142">
        <f t="shared" si="99"/>
        <v>0.52</v>
      </c>
    </row>
    <row r="2619" spans="1:12" x14ac:dyDescent="0.25">
      <c r="A2619" s="53">
        <f>+'Info ELECTRONORTE'!A2587</f>
        <v>2583</v>
      </c>
      <c r="B2619" s="26" t="str">
        <f t="shared" si="100"/>
        <v>SICODI</v>
      </c>
      <c r="C2619" s="9" t="str">
        <f>+'Info ELECTRONORTE'!B2587</f>
        <v>CAJAMARCA</v>
      </c>
      <c r="D2619" s="9" t="str">
        <f>+'Info ELECTRONORTE'!C2587</f>
        <v>CHOTA - SANTA CRUZ DE SUCCHABAMBA</v>
      </c>
      <c r="E2619" s="9" t="str">
        <f>+'Info ELECTRONORTE'!D2587</f>
        <v>CHOTA</v>
      </c>
      <c r="F2619" s="9" t="str">
        <f>+'Info ELECTRONORTE'!I2587</f>
        <v>Media Tension</v>
      </c>
      <c r="G2619" s="9">
        <f>+'Info ELECTRONORTE'!K2587</f>
        <v>13</v>
      </c>
      <c r="H2619" s="9" t="str">
        <f>+'Info ELECTRONORTE'!L2587</f>
        <v>Postes</v>
      </c>
      <c r="I2619" s="9" t="str">
        <f>+'Info ELECTRONORTE'!M2587</f>
        <v>Concreto</v>
      </c>
      <c r="J2619" s="9" t="str">
        <f>+'Info ELECTRONORTE'!N2587</f>
        <v>PPC19</v>
      </c>
      <c r="K2619" s="9" t="str">
        <f>+IF(B2619="MOD INV_2018","Según corresponda",VLOOKUP(J2619,SICODI!$G$3:$K$2404,2,FALSE))</f>
        <v>POSTE DE CONCRETO ARMADO DE 13/300/150/345</v>
      </c>
      <c r="L2619" s="142">
        <f t="shared" si="99"/>
        <v>0.52</v>
      </c>
    </row>
    <row r="2620" spans="1:12" x14ac:dyDescent="0.25">
      <c r="A2620" s="53">
        <f>+'Info ELECTRONORTE'!A2588</f>
        <v>2584</v>
      </c>
      <c r="B2620" s="26" t="str">
        <f t="shared" si="100"/>
        <v>SICODI</v>
      </c>
      <c r="C2620" s="9" t="str">
        <f>+'Info ELECTRONORTE'!B2588</f>
        <v>CAJAMARCA</v>
      </c>
      <c r="D2620" s="9" t="str">
        <f>+'Info ELECTRONORTE'!C2588</f>
        <v>CHOTA - SANTA CRUZ DE SUCCHABAMBA</v>
      </c>
      <c r="E2620" s="9" t="str">
        <f>+'Info ELECTRONORTE'!D2588</f>
        <v>CHOTA</v>
      </c>
      <c r="F2620" s="9" t="str">
        <f>+'Info ELECTRONORTE'!I2588</f>
        <v>Media Tension</v>
      </c>
      <c r="G2620" s="9">
        <f>+'Info ELECTRONORTE'!K2588</f>
        <v>13</v>
      </c>
      <c r="H2620" s="9" t="str">
        <f>+'Info ELECTRONORTE'!L2588</f>
        <v>Postes</v>
      </c>
      <c r="I2620" s="9" t="str">
        <f>+'Info ELECTRONORTE'!M2588</f>
        <v>Concreto</v>
      </c>
      <c r="J2620" s="9" t="str">
        <f>+'Info ELECTRONORTE'!N2588</f>
        <v>PPC19</v>
      </c>
      <c r="K2620" s="9" t="str">
        <f>+IF(B2620="MOD INV_2018","Según corresponda",VLOOKUP(J2620,SICODI!$G$3:$K$2404,2,FALSE))</f>
        <v>POSTE DE CONCRETO ARMADO DE 13/300/150/345</v>
      </c>
      <c r="L2620" s="142">
        <f t="shared" si="99"/>
        <v>0.52</v>
      </c>
    </row>
    <row r="2621" spans="1:12" x14ac:dyDescent="0.25">
      <c r="A2621" s="53">
        <f>+'Info ELECTRONORTE'!A2589</f>
        <v>2585</v>
      </c>
      <c r="B2621" s="26" t="str">
        <f t="shared" si="100"/>
        <v>SICODI</v>
      </c>
      <c r="C2621" s="9" t="str">
        <f>+'Info ELECTRONORTE'!B2589</f>
        <v>CAJAMARCA</v>
      </c>
      <c r="D2621" s="9" t="str">
        <f>+'Info ELECTRONORTE'!C2589</f>
        <v>CHOTA - SANTA CRUZ DE SUCCHABAMBA</v>
      </c>
      <c r="E2621" s="9" t="str">
        <f>+'Info ELECTRONORTE'!D2589</f>
        <v>CHOTA</v>
      </c>
      <c r="F2621" s="9" t="str">
        <f>+'Info ELECTRONORTE'!I2589</f>
        <v>Media Tension</v>
      </c>
      <c r="G2621" s="9">
        <f>+'Info ELECTRONORTE'!K2589</f>
        <v>13</v>
      </c>
      <c r="H2621" s="9" t="str">
        <f>+'Info ELECTRONORTE'!L2589</f>
        <v>Postes</v>
      </c>
      <c r="I2621" s="9" t="str">
        <f>+'Info ELECTRONORTE'!M2589</f>
        <v>Concreto</v>
      </c>
      <c r="J2621" s="9" t="str">
        <f>+'Info ELECTRONORTE'!N2589</f>
        <v>PPC19</v>
      </c>
      <c r="K2621" s="9" t="str">
        <f>+IF(B2621="MOD INV_2018","Según corresponda",VLOOKUP(J2621,SICODI!$G$3:$K$2404,2,FALSE))</f>
        <v>POSTE DE CONCRETO ARMADO DE 13/300/150/345</v>
      </c>
      <c r="L2621" s="142">
        <f t="shared" si="99"/>
        <v>0.52</v>
      </c>
    </row>
    <row r="2622" spans="1:12" x14ac:dyDescent="0.25">
      <c r="A2622" s="53">
        <f>+'Info ELECTRONORTE'!A2590</f>
        <v>2586</v>
      </c>
      <c r="B2622" s="26" t="str">
        <f t="shared" si="100"/>
        <v>SICODI</v>
      </c>
      <c r="C2622" s="9" t="str">
        <f>+'Info ELECTRONORTE'!B2590</f>
        <v>CAJAMARCA</v>
      </c>
      <c r="D2622" s="9" t="str">
        <f>+'Info ELECTRONORTE'!C2590</f>
        <v>CHOTA - SANTA CRUZ DE SUCCHABAMBA</v>
      </c>
      <c r="E2622" s="9" t="str">
        <f>+'Info ELECTRONORTE'!D2590</f>
        <v>CHOTA</v>
      </c>
      <c r="F2622" s="9" t="str">
        <f>+'Info ELECTRONORTE'!I2590</f>
        <v>Media Tension</v>
      </c>
      <c r="G2622" s="9">
        <f>+'Info ELECTRONORTE'!K2590</f>
        <v>13</v>
      </c>
      <c r="H2622" s="9" t="str">
        <f>+'Info ELECTRONORTE'!L2590</f>
        <v>Postes</v>
      </c>
      <c r="I2622" s="9" t="str">
        <f>+'Info ELECTRONORTE'!M2590</f>
        <v>Concreto</v>
      </c>
      <c r="J2622" s="9" t="str">
        <f>+'Info ELECTRONORTE'!N2590</f>
        <v>PPC19</v>
      </c>
      <c r="K2622" s="9" t="str">
        <f>+IF(B2622="MOD INV_2018","Según corresponda",VLOOKUP(J2622,SICODI!$G$3:$K$2404,2,FALSE))</f>
        <v>POSTE DE CONCRETO ARMADO DE 13/300/150/345</v>
      </c>
      <c r="L2622" s="142">
        <f t="shared" si="99"/>
        <v>0.52</v>
      </c>
    </row>
    <row r="2623" spans="1:12" x14ac:dyDescent="0.25">
      <c r="A2623" s="53">
        <f>+'Info ELECTRONORTE'!A2591</f>
        <v>2587</v>
      </c>
      <c r="B2623" s="26" t="str">
        <f t="shared" si="100"/>
        <v>SICODI</v>
      </c>
      <c r="C2623" s="9" t="str">
        <f>+'Info ELECTRONORTE'!B2591</f>
        <v>CAJAMARCA</v>
      </c>
      <c r="D2623" s="9" t="str">
        <f>+'Info ELECTRONORTE'!C2591</f>
        <v>CHOTA - SANTA CRUZ DE SUCCHABAMBA</v>
      </c>
      <c r="E2623" s="9" t="str">
        <f>+'Info ELECTRONORTE'!D2591</f>
        <v>CHOTA</v>
      </c>
      <c r="F2623" s="9" t="str">
        <f>+'Info ELECTRONORTE'!I2591</f>
        <v>Media Tension</v>
      </c>
      <c r="G2623" s="9">
        <f>+'Info ELECTRONORTE'!K2591</f>
        <v>13</v>
      </c>
      <c r="H2623" s="9" t="str">
        <f>+'Info ELECTRONORTE'!L2591</f>
        <v>Postes</v>
      </c>
      <c r="I2623" s="9" t="str">
        <f>+'Info ELECTRONORTE'!M2591</f>
        <v>Concreto</v>
      </c>
      <c r="J2623" s="9" t="str">
        <f>+'Info ELECTRONORTE'!N2591</f>
        <v>PPC19</v>
      </c>
      <c r="K2623" s="9" t="str">
        <f>+IF(B2623="MOD INV_2018","Según corresponda",VLOOKUP(J2623,SICODI!$G$3:$K$2404,2,FALSE))</f>
        <v>POSTE DE CONCRETO ARMADO DE 13/300/150/345</v>
      </c>
      <c r="L2623" s="142">
        <f t="shared" si="99"/>
        <v>0.52</v>
      </c>
    </row>
    <row r="2624" spans="1:12" x14ac:dyDescent="0.25">
      <c r="A2624" s="53">
        <f>+'Info ELECTRONORTE'!A2592</f>
        <v>2588</v>
      </c>
      <c r="B2624" s="26" t="str">
        <f t="shared" si="100"/>
        <v>SICODI</v>
      </c>
      <c r="C2624" s="9" t="str">
        <f>+'Info ELECTRONORTE'!B2592</f>
        <v>CAJAMARCA</v>
      </c>
      <c r="D2624" s="9" t="str">
        <f>+'Info ELECTRONORTE'!C2592</f>
        <v>CHOTA - SANTA CRUZ DE SUCCHABAMBA</v>
      </c>
      <c r="E2624" s="9" t="str">
        <f>+'Info ELECTRONORTE'!D2592</f>
        <v>CHOTA</v>
      </c>
      <c r="F2624" s="9" t="str">
        <f>+'Info ELECTRONORTE'!I2592</f>
        <v>Media Tension</v>
      </c>
      <c r="G2624" s="9">
        <f>+'Info ELECTRONORTE'!K2592</f>
        <v>13</v>
      </c>
      <c r="H2624" s="9" t="str">
        <f>+'Info ELECTRONORTE'!L2592</f>
        <v>Postes</v>
      </c>
      <c r="I2624" s="9" t="str">
        <f>+'Info ELECTRONORTE'!M2592</f>
        <v>Concreto</v>
      </c>
      <c r="J2624" s="9" t="str">
        <f>+'Info ELECTRONORTE'!N2592</f>
        <v>PPC19</v>
      </c>
      <c r="K2624" s="9" t="str">
        <f>+IF(B2624="MOD INV_2018","Según corresponda",VLOOKUP(J2624,SICODI!$G$3:$K$2404,2,FALSE))</f>
        <v>POSTE DE CONCRETO ARMADO DE 13/300/150/345</v>
      </c>
      <c r="L2624" s="142">
        <f t="shared" si="99"/>
        <v>0.52</v>
      </c>
    </row>
    <row r="2625" spans="1:12" x14ac:dyDescent="0.25">
      <c r="A2625" s="53">
        <f>+'Info ELECTRONORTE'!A2593</f>
        <v>2589</v>
      </c>
      <c r="B2625" s="26" t="str">
        <f t="shared" si="100"/>
        <v>SICODI</v>
      </c>
      <c r="C2625" s="9" t="str">
        <f>+'Info ELECTRONORTE'!B2593</f>
        <v>CAJAMARCA</v>
      </c>
      <c r="D2625" s="9" t="str">
        <f>+'Info ELECTRONORTE'!C2593</f>
        <v>CHOTA - SANTA CRUZ DE SUCCHABAMBA</v>
      </c>
      <c r="E2625" s="9" t="str">
        <f>+'Info ELECTRONORTE'!D2593</f>
        <v>CHOTA</v>
      </c>
      <c r="F2625" s="9" t="str">
        <f>+'Info ELECTRONORTE'!I2593</f>
        <v>Media Tension</v>
      </c>
      <c r="G2625" s="9">
        <f>+'Info ELECTRONORTE'!K2593</f>
        <v>13</v>
      </c>
      <c r="H2625" s="9" t="str">
        <f>+'Info ELECTRONORTE'!L2593</f>
        <v>Postes</v>
      </c>
      <c r="I2625" s="9" t="str">
        <f>+'Info ELECTRONORTE'!M2593</f>
        <v>Concreto</v>
      </c>
      <c r="J2625" s="9" t="str">
        <f>+'Info ELECTRONORTE'!N2593</f>
        <v>PPC19</v>
      </c>
      <c r="K2625" s="9" t="str">
        <f>+IF(B2625="MOD INV_2018","Según corresponda",VLOOKUP(J2625,SICODI!$G$3:$K$2404,2,FALSE))</f>
        <v>POSTE DE CONCRETO ARMADO DE 13/300/150/345</v>
      </c>
      <c r="L2625" s="142">
        <f t="shared" si="99"/>
        <v>0.52</v>
      </c>
    </row>
    <row r="2626" spans="1:12" x14ac:dyDescent="0.25">
      <c r="A2626" s="53">
        <f>+'Info ELECTRONORTE'!A2594</f>
        <v>2590</v>
      </c>
      <c r="B2626" s="26" t="str">
        <f t="shared" si="100"/>
        <v>SICODI</v>
      </c>
      <c r="C2626" s="9" t="str">
        <f>+'Info ELECTRONORTE'!B2594</f>
        <v>CAJAMARCA</v>
      </c>
      <c r="D2626" s="9" t="str">
        <f>+'Info ELECTRONORTE'!C2594</f>
        <v>CHOTA - SANTA CRUZ DE SUCCHABAMBA</v>
      </c>
      <c r="E2626" s="9" t="str">
        <f>+'Info ELECTRONORTE'!D2594</f>
        <v>CHOTA</v>
      </c>
      <c r="F2626" s="9" t="str">
        <f>+'Info ELECTRONORTE'!I2594</f>
        <v>Media Tension</v>
      </c>
      <c r="G2626" s="9">
        <f>+'Info ELECTRONORTE'!K2594</f>
        <v>13</v>
      </c>
      <c r="H2626" s="9" t="str">
        <f>+'Info ELECTRONORTE'!L2594</f>
        <v>Postes</v>
      </c>
      <c r="I2626" s="9" t="str">
        <f>+'Info ELECTRONORTE'!M2594</f>
        <v>Concreto</v>
      </c>
      <c r="J2626" s="9" t="str">
        <f>+'Info ELECTRONORTE'!N2594</f>
        <v>PPC19</v>
      </c>
      <c r="K2626" s="9" t="str">
        <f>+IF(B2626="MOD INV_2018","Según corresponda",VLOOKUP(J2626,SICODI!$G$3:$K$2404,2,FALSE))</f>
        <v>POSTE DE CONCRETO ARMADO DE 13/300/150/345</v>
      </c>
      <c r="L2626" s="142">
        <f t="shared" si="99"/>
        <v>0.52</v>
      </c>
    </row>
    <row r="2627" spans="1:12" x14ac:dyDescent="0.25">
      <c r="A2627" s="53">
        <f>+'Info ELECTRONORTE'!A2595</f>
        <v>2591</v>
      </c>
      <c r="B2627" s="26" t="str">
        <f t="shared" si="100"/>
        <v>SICODI</v>
      </c>
      <c r="C2627" s="9" t="str">
        <f>+'Info ELECTRONORTE'!B2595</f>
        <v>CAJAMARCA</v>
      </c>
      <c r="D2627" s="9" t="str">
        <f>+'Info ELECTRONORTE'!C2595</f>
        <v>CHOTA - SANTA CRUZ DE SUCCHABAMBA</v>
      </c>
      <c r="E2627" s="9" t="str">
        <f>+'Info ELECTRONORTE'!D2595</f>
        <v>CHOTA</v>
      </c>
      <c r="F2627" s="9" t="str">
        <f>+'Info ELECTRONORTE'!I2595</f>
        <v>Media Tension</v>
      </c>
      <c r="G2627" s="9">
        <f>+'Info ELECTRONORTE'!K2595</f>
        <v>13</v>
      </c>
      <c r="H2627" s="9" t="str">
        <f>+'Info ELECTRONORTE'!L2595</f>
        <v>Postes</v>
      </c>
      <c r="I2627" s="9" t="str">
        <f>+'Info ELECTRONORTE'!M2595</f>
        <v>Concreto</v>
      </c>
      <c r="J2627" s="9" t="str">
        <f>+'Info ELECTRONORTE'!N2595</f>
        <v>PPC19</v>
      </c>
      <c r="K2627" s="9" t="str">
        <f>+IF(B2627="MOD INV_2018","Según corresponda",VLOOKUP(J2627,SICODI!$G$3:$K$2404,2,FALSE))</f>
        <v>POSTE DE CONCRETO ARMADO DE 13/300/150/345</v>
      </c>
      <c r="L2627" s="142">
        <f t="shared" si="99"/>
        <v>0.52</v>
      </c>
    </row>
    <row r="2628" spans="1:12" x14ac:dyDescent="0.25">
      <c r="A2628" s="53">
        <f>+'Info ELECTRONORTE'!A2596</f>
        <v>2592</v>
      </c>
      <c r="B2628" s="26" t="str">
        <f t="shared" si="100"/>
        <v>SICODI</v>
      </c>
      <c r="C2628" s="9" t="str">
        <f>+'Info ELECTRONORTE'!B2596</f>
        <v>CAJAMARCA</v>
      </c>
      <c r="D2628" s="9" t="str">
        <f>+'Info ELECTRONORTE'!C2596</f>
        <v>CHOTA - SANTA CRUZ DE SUCCHABAMBA</v>
      </c>
      <c r="E2628" s="9" t="str">
        <f>+'Info ELECTRONORTE'!D2596</f>
        <v>CHOTA</v>
      </c>
      <c r="F2628" s="9" t="str">
        <f>+'Info ELECTRONORTE'!I2596</f>
        <v>Media Tension</v>
      </c>
      <c r="G2628" s="9">
        <f>+'Info ELECTRONORTE'!K2596</f>
        <v>13</v>
      </c>
      <c r="H2628" s="9" t="str">
        <f>+'Info ELECTRONORTE'!L2596</f>
        <v>Postes</v>
      </c>
      <c r="I2628" s="9" t="str">
        <f>+'Info ELECTRONORTE'!M2596</f>
        <v>Concreto</v>
      </c>
      <c r="J2628" s="9" t="str">
        <f>+'Info ELECTRONORTE'!N2596</f>
        <v>PPC19</v>
      </c>
      <c r="K2628" s="9" t="str">
        <f>+IF(B2628="MOD INV_2018","Según corresponda",VLOOKUP(J2628,SICODI!$G$3:$K$2404,2,FALSE))</f>
        <v>POSTE DE CONCRETO ARMADO DE 13/300/150/345</v>
      </c>
      <c r="L2628" s="142">
        <f t="shared" si="99"/>
        <v>0.52</v>
      </c>
    </row>
    <row r="2629" spans="1:12" x14ac:dyDescent="0.25">
      <c r="A2629" s="53">
        <f>+'Info ELECTRONORTE'!A2597</f>
        <v>2593</v>
      </c>
      <c r="B2629" s="26" t="str">
        <f t="shared" si="100"/>
        <v>SICODI</v>
      </c>
      <c r="C2629" s="9" t="str">
        <f>+'Info ELECTRONORTE'!B2597</f>
        <v>CAJAMARCA</v>
      </c>
      <c r="D2629" s="9" t="str">
        <f>+'Info ELECTRONORTE'!C2597</f>
        <v>CHOTA - SANTA CRUZ DE SUCCHABAMBA</v>
      </c>
      <c r="E2629" s="9" t="str">
        <f>+'Info ELECTRONORTE'!D2597</f>
        <v>CHOTA</v>
      </c>
      <c r="F2629" s="9" t="str">
        <f>+'Info ELECTRONORTE'!I2597</f>
        <v>Media Tension</v>
      </c>
      <c r="G2629" s="9">
        <f>+'Info ELECTRONORTE'!K2597</f>
        <v>13</v>
      </c>
      <c r="H2629" s="9" t="str">
        <f>+'Info ELECTRONORTE'!L2597</f>
        <v>Postes</v>
      </c>
      <c r="I2629" s="9" t="str">
        <f>+'Info ELECTRONORTE'!M2597</f>
        <v>Concreto</v>
      </c>
      <c r="J2629" s="9" t="str">
        <f>+'Info ELECTRONORTE'!N2597</f>
        <v>PPC19</v>
      </c>
      <c r="K2629" s="9" t="str">
        <f>+IF(B2629="MOD INV_2018","Según corresponda",VLOOKUP(J2629,SICODI!$G$3:$K$2404,2,FALSE))</f>
        <v>POSTE DE CONCRETO ARMADO DE 13/300/150/345</v>
      </c>
      <c r="L2629" s="142">
        <f t="shared" si="99"/>
        <v>0.52</v>
      </c>
    </row>
    <row r="2630" spans="1:12" x14ac:dyDescent="0.25">
      <c r="A2630" s="53">
        <f>+'Info ELECTRONORTE'!A2598</f>
        <v>2594</v>
      </c>
      <c r="B2630" s="26" t="str">
        <f t="shared" si="100"/>
        <v>SICODI</v>
      </c>
      <c r="C2630" s="9" t="str">
        <f>+'Info ELECTRONORTE'!B2598</f>
        <v>CAJAMARCA</v>
      </c>
      <c r="D2630" s="9" t="str">
        <f>+'Info ELECTRONORTE'!C2598</f>
        <v>CHOTA - SANTA CRUZ DE SUCCHABAMBA</v>
      </c>
      <c r="E2630" s="9" t="str">
        <f>+'Info ELECTRONORTE'!D2598</f>
        <v>CHOTA</v>
      </c>
      <c r="F2630" s="9" t="str">
        <f>+'Info ELECTRONORTE'!I2598</f>
        <v>Media Tension</v>
      </c>
      <c r="G2630" s="9">
        <f>+'Info ELECTRONORTE'!K2598</f>
        <v>13</v>
      </c>
      <c r="H2630" s="9" t="str">
        <f>+'Info ELECTRONORTE'!L2598</f>
        <v>Postes</v>
      </c>
      <c r="I2630" s="9" t="str">
        <f>+'Info ELECTRONORTE'!M2598</f>
        <v>Concreto</v>
      </c>
      <c r="J2630" s="9" t="str">
        <f>+'Info ELECTRONORTE'!N2598</f>
        <v>PPC19</v>
      </c>
      <c r="K2630" s="9" t="str">
        <f>+IF(B2630="MOD INV_2018","Según corresponda",VLOOKUP(J2630,SICODI!$G$3:$K$2404,2,FALSE))</f>
        <v>POSTE DE CONCRETO ARMADO DE 13/300/150/345</v>
      </c>
      <c r="L2630" s="142">
        <f t="shared" si="99"/>
        <v>0.52</v>
      </c>
    </row>
    <row r="2631" spans="1:12" x14ac:dyDescent="0.25">
      <c r="A2631" s="53">
        <f>+'Info ELECTRONORTE'!A2599</f>
        <v>2595</v>
      </c>
      <c r="B2631" s="26" t="str">
        <f t="shared" si="100"/>
        <v>SICODI</v>
      </c>
      <c r="C2631" s="9" t="str">
        <f>+'Info ELECTRONORTE'!B2599</f>
        <v>CAJAMARCA</v>
      </c>
      <c r="D2631" s="9" t="str">
        <f>+'Info ELECTRONORTE'!C2599</f>
        <v>CHOTA - SANTA CRUZ DE SUCCHABAMBA</v>
      </c>
      <c r="E2631" s="9" t="str">
        <f>+'Info ELECTRONORTE'!D2599</f>
        <v>CHOTA</v>
      </c>
      <c r="F2631" s="9" t="str">
        <f>+'Info ELECTRONORTE'!I2599</f>
        <v>Media Tension</v>
      </c>
      <c r="G2631" s="9">
        <f>+'Info ELECTRONORTE'!K2599</f>
        <v>13</v>
      </c>
      <c r="H2631" s="9" t="str">
        <f>+'Info ELECTRONORTE'!L2599</f>
        <v>Postes</v>
      </c>
      <c r="I2631" s="9" t="str">
        <f>+'Info ELECTRONORTE'!M2599</f>
        <v>Concreto</v>
      </c>
      <c r="J2631" s="9" t="str">
        <f>+'Info ELECTRONORTE'!N2599</f>
        <v>PPC19</v>
      </c>
      <c r="K2631" s="9" t="str">
        <f>+IF(B2631="MOD INV_2018","Según corresponda",VLOOKUP(J2631,SICODI!$G$3:$K$2404,2,FALSE))</f>
        <v>POSTE DE CONCRETO ARMADO DE 13/300/150/345</v>
      </c>
      <c r="L2631" s="142">
        <f t="shared" si="99"/>
        <v>0.52</v>
      </c>
    </row>
    <row r="2632" spans="1:12" x14ac:dyDescent="0.25">
      <c r="A2632" s="53">
        <f>+'Info ELECTRONORTE'!A2600</f>
        <v>2596</v>
      </c>
      <c r="B2632" s="26" t="str">
        <f t="shared" si="100"/>
        <v>SICODI</v>
      </c>
      <c r="C2632" s="9" t="str">
        <f>+'Info ELECTRONORTE'!B2600</f>
        <v>CAJAMARCA</v>
      </c>
      <c r="D2632" s="9" t="str">
        <f>+'Info ELECTRONORTE'!C2600</f>
        <v>CHOTA - SANTA CRUZ DE SUCCHABAMBA</v>
      </c>
      <c r="E2632" s="9" t="str">
        <f>+'Info ELECTRONORTE'!D2600</f>
        <v>CHOTA</v>
      </c>
      <c r="F2632" s="9" t="str">
        <f>+'Info ELECTRONORTE'!I2600</f>
        <v>Media Tension</v>
      </c>
      <c r="G2632" s="9">
        <f>+'Info ELECTRONORTE'!K2600</f>
        <v>13</v>
      </c>
      <c r="H2632" s="9" t="str">
        <f>+'Info ELECTRONORTE'!L2600</f>
        <v>Postes</v>
      </c>
      <c r="I2632" s="9" t="str">
        <f>+'Info ELECTRONORTE'!M2600</f>
        <v>Concreto</v>
      </c>
      <c r="J2632" s="9" t="str">
        <f>+'Info ELECTRONORTE'!N2600</f>
        <v>PPC19</v>
      </c>
      <c r="K2632" s="9" t="str">
        <f>+IF(B2632="MOD INV_2018","Según corresponda",VLOOKUP(J2632,SICODI!$G$3:$K$2404,2,FALSE))</f>
        <v>POSTE DE CONCRETO ARMADO DE 13/300/150/345</v>
      </c>
      <c r="L2632" s="142">
        <f t="shared" si="99"/>
        <v>0.52</v>
      </c>
    </row>
    <row r="2633" spans="1:12" x14ac:dyDescent="0.25">
      <c r="A2633" s="53">
        <f>+'Info ELECTRONORTE'!A2601</f>
        <v>2597</v>
      </c>
      <c r="B2633" s="26" t="str">
        <f t="shared" si="100"/>
        <v>SICODI</v>
      </c>
      <c r="C2633" s="9" t="str">
        <f>+'Info ELECTRONORTE'!B2601</f>
        <v>CAJAMARCA</v>
      </c>
      <c r="D2633" s="9" t="str">
        <f>+'Info ELECTRONORTE'!C2601</f>
        <v>CHOTA - SANTA CRUZ DE SUCCHABAMBA</v>
      </c>
      <c r="E2633" s="9" t="str">
        <f>+'Info ELECTRONORTE'!D2601</f>
        <v>CHOTA</v>
      </c>
      <c r="F2633" s="9" t="str">
        <f>+'Info ELECTRONORTE'!I2601</f>
        <v>Media Tension</v>
      </c>
      <c r="G2633" s="9">
        <f>+'Info ELECTRONORTE'!K2601</f>
        <v>13</v>
      </c>
      <c r="H2633" s="9" t="str">
        <f>+'Info ELECTRONORTE'!L2601</f>
        <v>Postes</v>
      </c>
      <c r="I2633" s="9" t="str">
        <f>+'Info ELECTRONORTE'!M2601</f>
        <v>Concreto</v>
      </c>
      <c r="J2633" s="9" t="str">
        <f>+'Info ELECTRONORTE'!N2601</f>
        <v>PPC19</v>
      </c>
      <c r="K2633" s="9" t="str">
        <f>+IF(B2633="MOD INV_2018","Según corresponda",VLOOKUP(J2633,SICODI!$G$3:$K$2404,2,FALSE))</f>
        <v>POSTE DE CONCRETO ARMADO DE 13/300/150/345</v>
      </c>
      <c r="L2633" s="142">
        <f t="shared" si="99"/>
        <v>0.52</v>
      </c>
    </row>
    <row r="2634" spans="1:12" x14ac:dyDescent="0.25">
      <c r="A2634" s="53">
        <f>+'Info ELECTRONORTE'!A2602</f>
        <v>2598</v>
      </c>
      <c r="B2634" s="26" t="str">
        <f t="shared" si="100"/>
        <v>SICODI</v>
      </c>
      <c r="C2634" s="9" t="str">
        <f>+'Info ELECTRONORTE'!B2602</f>
        <v>CAJAMARCA</v>
      </c>
      <c r="D2634" s="9" t="str">
        <f>+'Info ELECTRONORTE'!C2602</f>
        <v>CHOTA - SANTA CRUZ DE SUCCHABAMBA</v>
      </c>
      <c r="E2634" s="9" t="str">
        <f>+'Info ELECTRONORTE'!D2602</f>
        <v>CHOTA</v>
      </c>
      <c r="F2634" s="9" t="str">
        <f>+'Info ELECTRONORTE'!I2602</f>
        <v>Media Tension</v>
      </c>
      <c r="G2634" s="9">
        <f>+'Info ELECTRONORTE'!K2602</f>
        <v>13</v>
      </c>
      <c r="H2634" s="9" t="str">
        <f>+'Info ELECTRONORTE'!L2602</f>
        <v>Postes</v>
      </c>
      <c r="I2634" s="9" t="str">
        <f>+'Info ELECTRONORTE'!M2602</f>
        <v>Concreto</v>
      </c>
      <c r="J2634" s="9" t="str">
        <f>+'Info ELECTRONORTE'!N2602</f>
        <v>PPC19</v>
      </c>
      <c r="K2634" s="9" t="str">
        <f>+IF(B2634="MOD INV_2018","Según corresponda",VLOOKUP(J2634,SICODI!$G$3:$K$2404,2,FALSE))</f>
        <v>POSTE DE CONCRETO ARMADO DE 13/300/150/345</v>
      </c>
      <c r="L2634" s="142">
        <f t="shared" si="99"/>
        <v>0.52</v>
      </c>
    </row>
    <row r="2635" spans="1:12" x14ac:dyDescent="0.25">
      <c r="A2635" s="53">
        <f>+'Info ELECTRONORTE'!A2603</f>
        <v>2599</v>
      </c>
      <c r="B2635" s="26" t="str">
        <f t="shared" si="100"/>
        <v>SICODI</v>
      </c>
      <c r="C2635" s="9" t="str">
        <f>+'Info ELECTRONORTE'!B2603</f>
        <v>CAJAMARCA</v>
      </c>
      <c r="D2635" s="9" t="str">
        <f>+'Info ELECTRONORTE'!C2603</f>
        <v>CHOTA - SANTA CRUZ DE SUCCHABAMBA</v>
      </c>
      <c r="E2635" s="9" t="str">
        <f>+'Info ELECTRONORTE'!D2603</f>
        <v>CHOTA</v>
      </c>
      <c r="F2635" s="9" t="str">
        <f>+'Info ELECTRONORTE'!I2603</f>
        <v>Media Tension</v>
      </c>
      <c r="G2635" s="9">
        <f>+'Info ELECTRONORTE'!K2603</f>
        <v>13</v>
      </c>
      <c r="H2635" s="9" t="str">
        <f>+'Info ELECTRONORTE'!L2603</f>
        <v>Postes</v>
      </c>
      <c r="I2635" s="9" t="str">
        <f>+'Info ELECTRONORTE'!M2603</f>
        <v>Concreto</v>
      </c>
      <c r="J2635" s="9" t="str">
        <f>+'Info ELECTRONORTE'!N2603</f>
        <v>PPC19</v>
      </c>
      <c r="K2635" s="9" t="str">
        <f>+IF(B2635="MOD INV_2018","Según corresponda",VLOOKUP(J2635,SICODI!$G$3:$K$2404,2,FALSE))</f>
        <v>POSTE DE CONCRETO ARMADO DE 13/300/150/345</v>
      </c>
      <c r="L2635" s="142">
        <f t="shared" si="99"/>
        <v>0.52</v>
      </c>
    </row>
    <row r="2636" spans="1:12" x14ac:dyDescent="0.25">
      <c r="A2636" s="53">
        <f>+'Info ELECTRONORTE'!A2604</f>
        <v>2600</v>
      </c>
      <c r="B2636" s="26" t="str">
        <f t="shared" si="100"/>
        <v>SICODI</v>
      </c>
      <c r="C2636" s="9" t="str">
        <f>+'Info ELECTRONORTE'!B2604</f>
        <v>CAJAMARCA</v>
      </c>
      <c r="D2636" s="9" t="str">
        <f>+'Info ELECTRONORTE'!C2604</f>
        <v>CHOTA - SANTA CRUZ DE SUCCHABAMBA</v>
      </c>
      <c r="E2636" s="9" t="str">
        <f>+'Info ELECTRONORTE'!D2604</f>
        <v>CHOTA</v>
      </c>
      <c r="F2636" s="9" t="str">
        <f>+'Info ELECTRONORTE'!I2604</f>
        <v>Media Tension</v>
      </c>
      <c r="G2636" s="9">
        <f>+'Info ELECTRONORTE'!K2604</f>
        <v>13</v>
      </c>
      <c r="H2636" s="9" t="str">
        <f>+'Info ELECTRONORTE'!L2604</f>
        <v>Postes</v>
      </c>
      <c r="I2636" s="9" t="str">
        <f>+'Info ELECTRONORTE'!M2604</f>
        <v>Concreto</v>
      </c>
      <c r="J2636" s="9" t="str">
        <f>+'Info ELECTRONORTE'!N2604</f>
        <v>PPC19</v>
      </c>
      <c r="K2636" s="9" t="str">
        <f>+IF(B2636="MOD INV_2018","Según corresponda",VLOOKUP(J2636,SICODI!$G$3:$K$2404,2,FALSE))</f>
        <v>POSTE DE CONCRETO ARMADO DE 13/300/150/345</v>
      </c>
      <c r="L2636" s="142">
        <f t="shared" si="99"/>
        <v>0.52</v>
      </c>
    </row>
    <row r="2637" spans="1:12" x14ac:dyDescent="0.25">
      <c r="A2637" s="53">
        <f>+'Info ELECTRONORTE'!A2605</f>
        <v>2601</v>
      </c>
      <c r="B2637" s="26" t="str">
        <f t="shared" si="100"/>
        <v>SICODI</v>
      </c>
      <c r="C2637" s="9" t="str">
        <f>+'Info ELECTRONORTE'!B2605</f>
        <v>CAJAMARCA</v>
      </c>
      <c r="D2637" s="9" t="str">
        <f>+'Info ELECTRONORTE'!C2605</f>
        <v>CHOTA - SANTA CRUZ DE SUCCHABAMBA</v>
      </c>
      <c r="E2637" s="9" t="str">
        <f>+'Info ELECTRONORTE'!D2605</f>
        <v>CHOTA</v>
      </c>
      <c r="F2637" s="9" t="str">
        <f>+'Info ELECTRONORTE'!I2605</f>
        <v>Media Tension</v>
      </c>
      <c r="G2637" s="9">
        <f>+'Info ELECTRONORTE'!K2605</f>
        <v>13</v>
      </c>
      <c r="H2637" s="9" t="str">
        <f>+'Info ELECTRONORTE'!L2605</f>
        <v>Postes</v>
      </c>
      <c r="I2637" s="9" t="str">
        <f>+'Info ELECTRONORTE'!M2605</f>
        <v>Concreto</v>
      </c>
      <c r="J2637" s="9" t="str">
        <f>+'Info ELECTRONORTE'!N2605</f>
        <v>PPC19</v>
      </c>
      <c r="K2637" s="9" t="str">
        <f>+IF(B2637="MOD INV_2018","Según corresponda",VLOOKUP(J2637,SICODI!$G$3:$K$2404,2,FALSE))</f>
        <v>POSTE DE CONCRETO ARMADO DE 13/300/150/345</v>
      </c>
      <c r="L2637" s="142">
        <f t="shared" si="99"/>
        <v>0.52</v>
      </c>
    </row>
    <row r="2638" spans="1:12" x14ac:dyDescent="0.25">
      <c r="A2638" s="53">
        <f>+'Info ELECTRONORTE'!A2606</f>
        <v>2602</v>
      </c>
      <c r="B2638" s="26" t="str">
        <f t="shared" si="100"/>
        <v>SICODI</v>
      </c>
      <c r="C2638" s="9" t="str">
        <f>+'Info ELECTRONORTE'!B2606</f>
        <v>CAJAMARCA</v>
      </c>
      <c r="D2638" s="9" t="str">
        <f>+'Info ELECTRONORTE'!C2606</f>
        <v>CHOTA - SANTA CRUZ DE SUCCHABAMBA</v>
      </c>
      <c r="E2638" s="9" t="str">
        <f>+'Info ELECTRONORTE'!D2606</f>
        <v>CHOTA</v>
      </c>
      <c r="F2638" s="9" t="str">
        <f>+'Info ELECTRONORTE'!I2606</f>
        <v>Media Tension</v>
      </c>
      <c r="G2638" s="9">
        <f>+'Info ELECTRONORTE'!K2606</f>
        <v>13</v>
      </c>
      <c r="H2638" s="9" t="str">
        <f>+'Info ELECTRONORTE'!L2606</f>
        <v>Postes</v>
      </c>
      <c r="I2638" s="9" t="str">
        <f>+'Info ELECTRONORTE'!M2606</f>
        <v>Concreto</v>
      </c>
      <c r="J2638" s="9" t="str">
        <f>+'Info ELECTRONORTE'!N2606</f>
        <v>PPC19</v>
      </c>
      <c r="K2638" s="9" t="str">
        <f>+IF(B2638="MOD INV_2018","Según corresponda",VLOOKUP(J2638,SICODI!$G$3:$K$2404,2,FALSE))</f>
        <v>POSTE DE CONCRETO ARMADO DE 13/300/150/345</v>
      </c>
      <c r="L2638" s="142">
        <f t="shared" si="99"/>
        <v>0.52</v>
      </c>
    </row>
    <row r="2639" spans="1:12" x14ac:dyDescent="0.25">
      <c r="A2639" s="53">
        <f>+'Info ELECTRONORTE'!A2607</f>
        <v>2603</v>
      </c>
      <c r="B2639" s="26" t="str">
        <f t="shared" si="100"/>
        <v>SICODI</v>
      </c>
      <c r="C2639" s="9" t="str">
        <f>+'Info ELECTRONORTE'!B2607</f>
        <v>CAJAMARCA</v>
      </c>
      <c r="D2639" s="9" t="str">
        <f>+'Info ELECTRONORTE'!C2607</f>
        <v>CHOTA - SANTA CRUZ DE SUCCHABAMBA</v>
      </c>
      <c r="E2639" s="9" t="str">
        <f>+'Info ELECTRONORTE'!D2607</f>
        <v>CHOTA</v>
      </c>
      <c r="F2639" s="9" t="str">
        <f>+'Info ELECTRONORTE'!I2607</f>
        <v>Media Tension</v>
      </c>
      <c r="G2639" s="9">
        <f>+'Info ELECTRONORTE'!K2607</f>
        <v>13</v>
      </c>
      <c r="H2639" s="9" t="str">
        <f>+'Info ELECTRONORTE'!L2607</f>
        <v>Postes</v>
      </c>
      <c r="I2639" s="9" t="str">
        <f>+'Info ELECTRONORTE'!M2607</f>
        <v>Concreto</v>
      </c>
      <c r="J2639" s="9" t="str">
        <f>+'Info ELECTRONORTE'!N2607</f>
        <v>PPC19</v>
      </c>
      <c r="K2639" s="9" t="str">
        <f>+IF(B2639="MOD INV_2018","Según corresponda",VLOOKUP(J2639,SICODI!$G$3:$K$2404,2,FALSE))</f>
        <v>POSTE DE CONCRETO ARMADO DE 13/300/150/345</v>
      </c>
      <c r="L2639" s="142">
        <f t="shared" si="99"/>
        <v>0.52</v>
      </c>
    </row>
    <row r="2640" spans="1:12" x14ac:dyDescent="0.25">
      <c r="A2640" s="53">
        <f>+'Info ELECTRONORTE'!A2608</f>
        <v>2604</v>
      </c>
      <c r="B2640" s="26" t="str">
        <f t="shared" si="100"/>
        <v>SICODI</v>
      </c>
      <c r="C2640" s="9" t="str">
        <f>+'Info ELECTRONORTE'!B2608</f>
        <v>CAJAMARCA</v>
      </c>
      <c r="D2640" s="9" t="str">
        <f>+'Info ELECTRONORTE'!C2608</f>
        <v>CHOTA - SANTA CRUZ DE SUCCHABAMBA</v>
      </c>
      <c r="E2640" s="9" t="str">
        <f>+'Info ELECTRONORTE'!D2608</f>
        <v>CHOTA</v>
      </c>
      <c r="F2640" s="9" t="str">
        <f>+'Info ELECTRONORTE'!I2608</f>
        <v>Media Tension</v>
      </c>
      <c r="G2640" s="9">
        <f>+'Info ELECTRONORTE'!K2608</f>
        <v>13</v>
      </c>
      <c r="H2640" s="9" t="str">
        <f>+'Info ELECTRONORTE'!L2608</f>
        <v>Postes</v>
      </c>
      <c r="I2640" s="9" t="str">
        <f>+'Info ELECTRONORTE'!M2608</f>
        <v>Concreto</v>
      </c>
      <c r="J2640" s="9" t="str">
        <f>+'Info ELECTRONORTE'!N2608</f>
        <v>PPC19</v>
      </c>
      <c r="K2640" s="9" t="str">
        <f>+IF(B2640="MOD INV_2018","Según corresponda",VLOOKUP(J2640,SICODI!$G$3:$K$2404,2,FALSE))</f>
        <v>POSTE DE CONCRETO ARMADO DE 13/300/150/345</v>
      </c>
      <c r="L2640" s="142">
        <f t="shared" si="99"/>
        <v>0.52</v>
      </c>
    </row>
    <row r="2641" spans="1:12" x14ac:dyDescent="0.25">
      <c r="A2641" s="53">
        <f>+'Info ELECTRONORTE'!A2609</f>
        <v>2605</v>
      </c>
      <c r="B2641" s="26" t="str">
        <f t="shared" si="100"/>
        <v>SICODI</v>
      </c>
      <c r="C2641" s="9" t="str">
        <f>+'Info ELECTRONORTE'!B2609</f>
        <v>CAJAMARCA</v>
      </c>
      <c r="D2641" s="9" t="str">
        <f>+'Info ELECTRONORTE'!C2609</f>
        <v>CHOTA - SANTA CRUZ DE SUCCHABAMBA</v>
      </c>
      <c r="E2641" s="9" t="str">
        <f>+'Info ELECTRONORTE'!D2609</f>
        <v>CHOTA</v>
      </c>
      <c r="F2641" s="9" t="str">
        <f>+'Info ELECTRONORTE'!I2609</f>
        <v>Media Tension</v>
      </c>
      <c r="G2641" s="9">
        <f>+'Info ELECTRONORTE'!K2609</f>
        <v>13</v>
      </c>
      <c r="H2641" s="9" t="str">
        <f>+'Info ELECTRONORTE'!L2609</f>
        <v>Postes</v>
      </c>
      <c r="I2641" s="9" t="str">
        <f>+'Info ELECTRONORTE'!M2609</f>
        <v>Concreto</v>
      </c>
      <c r="J2641" s="9" t="str">
        <f>+'Info ELECTRONORTE'!N2609</f>
        <v>PPC19</v>
      </c>
      <c r="K2641" s="9" t="str">
        <f>+IF(B2641="MOD INV_2018","Según corresponda",VLOOKUP(J2641,SICODI!$G$3:$K$2404,2,FALSE))</f>
        <v>POSTE DE CONCRETO ARMADO DE 13/300/150/345</v>
      </c>
      <c r="L2641" s="142">
        <f t="shared" si="99"/>
        <v>0.52</v>
      </c>
    </row>
    <row r="2642" spans="1:12" x14ac:dyDescent="0.25">
      <c r="A2642" s="53">
        <f>+'Info ELECTRONORTE'!A2610</f>
        <v>2606</v>
      </c>
      <c r="B2642" s="26" t="str">
        <f t="shared" si="100"/>
        <v>SICODI</v>
      </c>
      <c r="C2642" s="9" t="str">
        <f>+'Info ELECTRONORTE'!B2610</f>
        <v>CAJAMARCA</v>
      </c>
      <c r="D2642" s="9" t="str">
        <f>+'Info ELECTRONORTE'!C2610</f>
        <v>CHOTA - SANTA CRUZ DE SUCCHABAMBA</v>
      </c>
      <c r="E2642" s="9" t="str">
        <f>+'Info ELECTRONORTE'!D2610</f>
        <v>CHOTA</v>
      </c>
      <c r="F2642" s="9" t="str">
        <f>+'Info ELECTRONORTE'!I2610</f>
        <v>Media Tension</v>
      </c>
      <c r="G2642" s="9">
        <f>+'Info ELECTRONORTE'!K2610</f>
        <v>13</v>
      </c>
      <c r="H2642" s="9" t="str">
        <f>+'Info ELECTRONORTE'!L2610</f>
        <v>Postes</v>
      </c>
      <c r="I2642" s="9" t="str">
        <f>+'Info ELECTRONORTE'!M2610</f>
        <v>Concreto</v>
      </c>
      <c r="J2642" s="9" t="str">
        <f>+'Info ELECTRONORTE'!N2610</f>
        <v>PPC19</v>
      </c>
      <c r="K2642" s="9" t="str">
        <f>+IF(B2642="MOD INV_2018","Según corresponda",VLOOKUP(J2642,SICODI!$G$3:$K$2404,2,FALSE))</f>
        <v>POSTE DE CONCRETO ARMADO DE 13/300/150/345</v>
      </c>
      <c r="L2642" s="142">
        <f t="shared" si="99"/>
        <v>0.52</v>
      </c>
    </row>
    <row r="2643" spans="1:12" x14ac:dyDescent="0.25">
      <c r="A2643" s="53">
        <f>+'Info ELECTRONORTE'!A2611</f>
        <v>2607</v>
      </c>
      <c r="B2643" s="26" t="str">
        <f t="shared" si="100"/>
        <v>SICODI</v>
      </c>
      <c r="C2643" s="9" t="str">
        <f>+'Info ELECTRONORTE'!B2611</f>
        <v>CAJAMARCA</v>
      </c>
      <c r="D2643" s="9" t="str">
        <f>+'Info ELECTRONORTE'!C2611</f>
        <v>CHOTA - SANTA CRUZ DE SUCCHABAMBA</v>
      </c>
      <c r="E2643" s="9" t="str">
        <f>+'Info ELECTRONORTE'!D2611</f>
        <v>CHOTA</v>
      </c>
      <c r="F2643" s="9" t="str">
        <f>+'Info ELECTRONORTE'!I2611</f>
        <v>Media Tension</v>
      </c>
      <c r="G2643" s="9">
        <f>+'Info ELECTRONORTE'!K2611</f>
        <v>13</v>
      </c>
      <c r="H2643" s="9" t="str">
        <f>+'Info ELECTRONORTE'!L2611</f>
        <v>Postes</v>
      </c>
      <c r="I2643" s="9" t="str">
        <f>+'Info ELECTRONORTE'!M2611</f>
        <v>Concreto</v>
      </c>
      <c r="J2643" s="9" t="str">
        <f>+'Info ELECTRONORTE'!N2611</f>
        <v>PPC19</v>
      </c>
      <c r="K2643" s="9" t="str">
        <f>+IF(B2643="MOD INV_2018","Según corresponda",VLOOKUP(J2643,SICODI!$G$3:$K$2404,2,FALSE))</f>
        <v>POSTE DE CONCRETO ARMADO DE 13/300/150/345</v>
      </c>
      <c r="L2643" s="142">
        <f t="shared" si="99"/>
        <v>0.52</v>
      </c>
    </row>
    <row r="2644" spans="1:12" x14ac:dyDescent="0.25">
      <c r="A2644" s="53">
        <f>+'Info ELECTRONORTE'!A2612</f>
        <v>2608</v>
      </c>
      <c r="B2644" s="26" t="str">
        <f t="shared" si="100"/>
        <v>SICODI</v>
      </c>
      <c r="C2644" s="9" t="str">
        <f>+'Info ELECTRONORTE'!B2612</f>
        <v>CAJAMARCA</v>
      </c>
      <c r="D2644" s="9" t="str">
        <f>+'Info ELECTRONORTE'!C2612</f>
        <v>CHOTA - SANTA CRUZ DE SUCCHABAMBA</v>
      </c>
      <c r="E2644" s="9" t="str">
        <f>+'Info ELECTRONORTE'!D2612</f>
        <v>CHOTA</v>
      </c>
      <c r="F2644" s="9" t="str">
        <f>+'Info ELECTRONORTE'!I2612</f>
        <v>Media Tension</v>
      </c>
      <c r="G2644" s="9">
        <f>+'Info ELECTRONORTE'!K2612</f>
        <v>13</v>
      </c>
      <c r="H2644" s="9" t="str">
        <f>+'Info ELECTRONORTE'!L2612</f>
        <v>Postes</v>
      </c>
      <c r="I2644" s="9" t="str">
        <f>+'Info ELECTRONORTE'!M2612</f>
        <v>Concreto</v>
      </c>
      <c r="J2644" s="9" t="str">
        <f>+'Info ELECTRONORTE'!N2612</f>
        <v>PPC19</v>
      </c>
      <c r="K2644" s="9" t="str">
        <f>+IF(B2644="MOD INV_2018","Según corresponda",VLOOKUP(J2644,SICODI!$G$3:$K$2404,2,FALSE))</f>
        <v>POSTE DE CONCRETO ARMADO DE 13/300/150/345</v>
      </c>
      <c r="L2644" s="142">
        <f t="shared" si="99"/>
        <v>0.52</v>
      </c>
    </row>
    <row r="2645" spans="1:12" x14ac:dyDescent="0.25">
      <c r="A2645" s="53">
        <f>+'Info ELECTRONORTE'!A2613</f>
        <v>2609</v>
      </c>
      <c r="B2645" s="26" t="str">
        <f t="shared" si="100"/>
        <v>SICODI</v>
      </c>
      <c r="C2645" s="9" t="str">
        <f>+'Info ELECTRONORTE'!B2613</f>
        <v>CAJAMARCA</v>
      </c>
      <c r="D2645" s="9" t="str">
        <f>+'Info ELECTRONORTE'!C2613</f>
        <v>CHOTA - SANTA CRUZ DE SUCCHABAMBA</v>
      </c>
      <c r="E2645" s="9" t="str">
        <f>+'Info ELECTRONORTE'!D2613</f>
        <v>CHOTA</v>
      </c>
      <c r="F2645" s="9" t="str">
        <f>+'Info ELECTRONORTE'!I2613</f>
        <v>Media Tension</v>
      </c>
      <c r="G2645" s="9">
        <f>+'Info ELECTRONORTE'!K2613</f>
        <v>13</v>
      </c>
      <c r="H2645" s="9" t="str">
        <f>+'Info ELECTRONORTE'!L2613</f>
        <v>Postes</v>
      </c>
      <c r="I2645" s="9" t="str">
        <f>+'Info ELECTRONORTE'!M2613</f>
        <v>Concreto</v>
      </c>
      <c r="J2645" s="9" t="str">
        <f>+'Info ELECTRONORTE'!N2613</f>
        <v>PPC19</v>
      </c>
      <c r="K2645" s="9" t="str">
        <f>+IF(B2645="MOD INV_2018","Según corresponda",VLOOKUP(J2645,SICODI!$G$3:$K$2404,2,FALSE))</f>
        <v>POSTE DE CONCRETO ARMADO DE 13/300/150/345</v>
      </c>
      <c r="L2645" s="142">
        <f t="shared" si="99"/>
        <v>0.52</v>
      </c>
    </row>
    <row r="2646" spans="1:12" x14ac:dyDescent="0.25">
      <c r="A2646" s="53">
        <f>+'Info ELECTRONORTE'!A2614</f>
        <v>2610</v>
      </c>
      <c r="B2646" s="26" t="str">
        <f t="shared" si="100"/>
        <v>SICODI</v>
      </c>
      <c r="C2646" s="9" t="str">
        <f>+'Info ELECTRONORTE'!B2614</f>
        <v>CAJAMARCA</v>
      </c>
      <c r="D2646" s="9" t="str">
        <f>+'Info ELECTRONORTE'!C2614</f>
        <v>CHOTA - SANTA CRUZ DE SUCCHABAMBA</v>
      </c>
      <c r="E2646" s="9" t="str">
        <f>+'Info ELECTRONORTE'!D2614</f>
        <v>CHOTA</v>
      </c>
      <c r="F2646" s="9" t="str">
        <f>+'Info ELECTRONORTE'!I2614</f>
        <v>Media Tension</v>
      </c>
      <c r="G2646" s="9">
        <f>+'Info ELECTRONORTE'!K2614</f>
        <v>13</v>
      </c>
      <c r="H2646" s="9" t="str">
        <f>+'Info ELECTRONORTE'!L2614</f>
        <v>Postes</v>
      </c>
      <c r="I2646" s="9" t="str">
        <f>+'Info ELECTRONORTE'!M2614</f>
        <v>Concreto</v>
      </c>
      <c r="J2646" s="9" t="str">
        <f>+'Info ELECTRONORTE'!N2614</f>
        <v>PPC19</v>
      </c>
      <c r="K2646" s="9" t="str">
        <f>+IF(B2646="MOD INV_2018","Según corresponda",VLOOKUP(J2646,SICODI!$G$3:$K$2404,2,FALSE))</f>
        <v>POSTE DE CONCRETO ARMADO DE 13/300/150/345</v>
      </c>
      <c r="L2646" s="142">
        <f t="shared" si="99"/>
        <v>0.52</v>
      </c>
    </row>
    <row r="2647" spans="1:12" x14ac:dyDescent="0.25">
      <c r="A2647" s="53">
        <f>+'Info ELECTRONORTE'!A2615</f>
        <v>2611</v>
      </c>
      <c r="B2647" s="26" t="str">
        <f t="shared" si="100"/>
        <v>SICODI</v>
      </c>
      <c r="C2647" s="9" t="str">
        <f>+'Info ELECTRONORTE'!B2615</f>
        <v>CAJAMARCA</v>
      </c>
      <c r="D2647" s="9" t="str">
        <f>+'Info ELECTRONORTE'!C2615</f>
        <v>CHOTA - SANTA CRUZ DE SUCCHABAMBA</v>
      </c>
      <c r="E2647" s="9" t="str">
        <f>+'Info ELECTRONORTE'!D2615</f>
        <v>CHOTA</v>
      </c>
      <c r="F2647" s="9" t="str">
        <f>+'Info ELECTRONORTE'!I2615</f>
        <v>Media Tension</v>
      </c>
      <c r="G2647" s="9">
        <f>+'Info ELECTRONORTE'!K2615</f>
        <v>13</v>
      </c>
      <c r="H2647" s="9" t="str">
        <f>+'Info ELECTRONORTE'!L2615</f>
        <v>Postes</v>
      </c>
      <c r="I2647" s="9" t="str">
        <f>+'Info ELECTRONORTE'!M2615</f>
        <v>Concreto</v>
      </c>
      <c r="J2647" s="9" t="str">
        <f>+'Info ELECTRONORTE'!N2615</f>
        <v>PPC19</v>
      </c>
      <c r="K2647" s="9" t="str">
        <f>+IF(B2647="MOD INV_2018","Según corresponda",VLOOKUP(J2647,SICODI!$G$3:$K$2404,2,FALSE))</f>
        <v>POSTE DE CONCRETO ARMADO DE 13/300/150/345</v>
      </c>
      <c r="L2647" s="142">
        <f t="shared" si="99"/>
        <v>0.52</v>
      </c>
    </row>
    <row r="2648" spans="1:12" x14ac:dyDescent="0.25">
      <c r="A2648" s="53">
        <f>+'Info ELECTRONORTE'!A2616</f>
        <v>2612</v>
      </c>
      <c r="B2648" s="26" t="str">
        <f t="shared" si="100"/>
        <v>SICODI</v>
      </c>
      <c r="C2648" s="9" t="str">
        <f>+'Info ELECTRONORTE'!B2616</f>
        <v>CAJAMARCA</v>
      </c>
      <c r="D2648" s="9" t="str">
        <f>+'Info ELECTRONORTE'!C2616</f>
        <v>CHOTA - SANTA CRUZ DE SUCCHABAMBA</v>
      </c>
      <c r="E2648" s="9" t="str">
        <f>+'Info ELECTRONORTE'!D2616</f>
        <v>CHOTA</v>
      </c>
      <c r="F2648" s="9" t="str">
        <f>+'Info ELECTRONORTE'!I2616</f>
        <v>Media Tension</v>
      </c>
      <c r="G2648" s="9">
        <f>+'Info ELECTRONORTE'!K2616</f>
        <v>13</v>
      </c>
      <c r="H2648" s="9" t="str">
        <f>+'Info ELECTRONORTE'!L2616</f>
        <v>Postes</v>
      </c>
      <c r="I2648" s="9" t="str">
        <f>+'Info ELECTRONORTE'!M2616</f>
        <v>Concreto</v>
      </c>
      <c r="J2648" s="9" t="str">
        <f>+'Info ELECTRONORTE'!N2616</f>
        <v>PPC19</v>
      </c>
      <c r="K2648" s="9" t="str">
        <f>+IF(B2648="MOD INV_2018","Según corresponda",VLOOKUP(J2648,SICODI!$G$3:$K$2404,2,FALSE))</f>
        <v>POSTE DE CONCRETO ARMADO DE 13/300/150/345</v>
      </c>
      <c r="L2648" s="142">
        <f t="shared" si="99"/>
        <v>0.52</v>
      </c>
    </row>
    <row r="2649" spans="1:12" x14ac:dyDescent="0.25">
      <c r="A2649" s="53">
        <f>+'Info ELECTRONORTE'!A2617</f>
        <v>2613</v>
      </c>
      <c r="B2649" s="26" t="str">
        <f t="shared" si="100"/>
        <v>SICODI</v>
      </c>
      <c r="C2649" s="9" t="str">
        <f>+'Info ELECTRONORTE'!B2617</f>
        <v>CAJAMARCA</v>
      </c>
      <c r="D2649" s="9" t="str">
        <f>+'Info ELECTRONORTE'!C2617</f>
        <v>CHOTA - SANTA CRUZ DE SUCCHABAMBA</v>
      </c>
      <c r="E2649" s="9" t="str">
        <f>+'Info ELECTRONORTE'!D2617</f>
        <v>CHOTA</v>
      </c>
      <c r="F2649" s="9" t="str">
        <f>+'Info ELECTRONORTE'!I2617</f>
        <v>Media Tension</v>
      </c>
      <c r="G2649" s="9">
        <f>+'Info ELECTRONORTE'!K2617</f>
        <v>13</v>
      </c>
      <c r="H2649" s="9" t="str">
        <f>+'Info ELECTRONORTE'!L2617</f>
        <v>Postes</v>
      </c>
      <c r="I2649" s="9" t="str">
        <f>+'Info ELECTRONORTE'!M2617</f>
        <v>Concreto</v>
      </c>
      <c r="J2649" s="9" t="str">
        <f>+'Info ELECTRONORTE'!N2617</f>
        <v>PPC19</v>
      </c>
      <c r="K2649" s="9" t="str">
        <f>+IF(B2649="MOD INV_2018","Según corresponda",VLOOKUP(J2649,SICODI!$G$3:$K$2404,2,FALSE))</f>
        <v>POSTE DE CONCRETO ARMADO DE 13/300/150/345</v>
      </c>
      <c r="L2649" s="142">
        <f t="shared" si="99"/>
        <v>0.52</v>
      </c>
    </row>
    <row r="2650" spans="1:12" x14ac:dyDescent="0.25">
      <c r="A2650" s="53">
        <f>+'Info ELECTRONORTE'!A2618</f>
        <v>2614</v>
      </c>
      <c r="B2650" s="26" t="str">
        <f t="shared" si="100"/>
        <v>SICODI</v>
      </c>
      <c r="C2650" s="9" t="str">
        <f>+'Info ELECTRONORTE'!B2618</f>
        <v>CAJAMARCA</v>
      </c>
      <c r="D2650" s="9" t="str">
        <f>+'Info ELECTRONORTE'!C2618</f>
        <v>CHOTA - SANTA CRUZ DE SUCCHABAMBA</v>
      </c>
      <c r="E2650" s="9" t="str">
        <f>+'Info ELECTRONORTE'!D2618</f>
        <v>CHOTA</v>
      </c>
      <c r="F2650" s="9" t="str">
        <f>+'Info ELECTRONORTE'!I2618</f>
        <v>Media Tension</v>
      </c>
      <c r="G2650" s="9">
        <f>+'Info ELECTRONORTE'!K2618</f>
        <v>13</v>
      </c>
      <c r="H2650" s="9" t="str">
        <f>+'Info ELECTRONORTE'!L2618</f>
        <v>Postes</v>
      </c>
      <c r="I2650" s="9" t="str">
        <f>+'Info ELECTRONORTE'!M2618</f>
        <v>Concreto</v>
      </c>
      <c r="J2650" s="9" t="str">
        <f>+'Info ELECTRONORTE'!N2618</f>
        <v>PPC19</v>
      </c>
      <c r="K2650" s="9" t="str">
        <f>+IF(B2650="MOD INV_2018","Según corresponda",VLOOKUP(J2650,SICODI!$G$3:$K$2404,2,FALSE))</f>
        <v>POSTE DE CONCRETO ARMADO DE 13/300/150/345</v>
      </c>
      <c r="L2650" s="142">
        <f t="shared" si="99"/>
        <v>0.52</v>
      </c>
    </row>
    <row r="2651" spans="1:12" x14ac:dyDescent="0.25">
      <c r="A2651" s="53">
        <f>+'Info ELECTRONORTE'!A2619</f>
        <v>2615</v>
      </c>
      <c r="B2651" s="26" t="str">
        <f t="shared" si="100"/>
        <v>SICODI</v>
      </c>
      <c r="C2651" s="9" t="str">
        <f>+'Info ELECTRONORTE'!B2619</f>
        <v>CAJAMARCA</v>
      </c>
      <c r="D2651" s="9" t="str">
        <f>+'Info ELECTRONORTE'!C2619</f>
        <v>CHOTA - SANTA CRUZ DE SUCCHABAMBA</v>
      </c>
      <c r="E2651" s="9" t="str">
        <f>+'Info ELECTRONORTE'!D2619</f>
        <v>CHOTA</v>
      </c>
      <c r="F2651" s="9" t="str">
        <f>+'Info ELECTRONORTE'!I2619</f>
        <v>Media Tension</v>
      </c>
      <c r="G2651" s="9">
        <f>+'Info ELECTRONORTE'!K2619</f>
        <v>13</v>
      </c>
      <c r="H2651" s="9" t="str">
        <f>+'Info ELECTRONORTE'!L2619</f>
        <v>Postes</v>
      </c>
      <c r="I2651" s="9" t="str">
        <f>+'Info ELECTRONORTE'!M2619</f>
        <v>Concreto</v>
      </c>
      <c r="J2651" s="9" t="str">
        <f>+'Info ELECTRONORTE'!N2619</f>
        <v>PPC19</v>
      </c>
      <c r="K2651" s="9" t="str">
        <f>+IF(B2651="MOD INV_2018","Según corresponda",VLOOKUP(J2651,SICODI!$G$3:$K$2404,2,FALSE))</f>
        <v>POSTE DE CONCRETO ARMADO DE 13/300/150/345</v>
      </c>
      <c r="L2651" s="142">
        <f t="shared" si="99"/>
        <v>0.52</v>
      </c>
    </row>
    <row r="2652" spans="1:12" x14ac:dyDescent="0.25">
      <c r="A2652" s="53">
        <f>+'Info ELECTRONORTE'!A2620</f>
        <v>2616</v>
      </c>
      <c r="B2652" s="26" t="str">
        <f t="shared" si="100"/>
        <v>SICODI</v>
      </c>
      <c r="C2652" s="9" t="str">
        <f>+'Info ELECTRONORTE'!B2620</f>
        <v>CAJAMARCA</v>
      </c>
      <c r="D2652" s="9" t="str">
        <f>+'Info ELECTRONORTE'!C2620</f>
        <v>CHOTA - SANTA CRUZ DE SUCCHABAMBA</v>
      </c>
      <c r="E2652" s="9" t="str">
        <f>+'Info ELECTRONORTE'!D2620</f>
        <v>CHOTA</v>
      </c>
      <c r="F2652" s="9" t="str">
        <f>+'Info ELECTRONORTE'!I2620</f>
        <v>Media Tension</v>
      </c>
      <c r="G2652" s="9">
        <f>+'Info ELECTRONORTE'!K2620</f>
        <v>13</v>
      </c>
      <c r="H2652" s="9" t="str">
        <f>+'Info ELECTRONORTE'!L2620</f>
        <v>Postes</v>
      </c>
      <c r="I2652" s="9" t="str">
        <f>+'Info ELECTRONORTE'!M2620</f>
        <v>Concreto</v>
      </c>
      <c r="J2652" s="9" t="str">
        <f>+'Info ELECTRONORTE'!N2620</f>
        <v>PPC19</v>
      </c>
      <c r="K2652" s="9" t="str">
        <f>+IF(B2652="MOD INV_2018","Según corresponda",VLOOKUP(J2652,SICODI!$G$3:$K$2404,2,FALSE))</f>
        <v>POSTE DE CONCRETO ARMADO DE 13/300/150/345</v>
      </c>
      <c r="L2652" s="142">
        <f t="shared" si="99"/>
        <v>0.52</v>
      </c>
    </row>
    <row r="2653" spans="1:12" x14ac:dyDescent="0.25">
      <c r="A2653" s="53">
        <f>+'Info ELECTRONORTE'!A2621</f>
        <v>2617</v>
      </c>
      <c r="B2653" s="26" t="str">
        <f t="shared" si="100"/>
        <v>SICODI</v>
      </c>
      <c r="C2653" s="9" t="str">
        <f>+'Info ELECTRONORTE'!B2621</f>
        <v>CAJAMARCA</v>
      </c>
      <c r="D2653" s="9" t="str">
        <f>+'Info ELECTRONORTE'!C2621</f>
        <v>CHOTA - SANTA CRUZ DE SUCCHABAMBA</v>
      </c>
      <c r="E2653" s="9" t="str">
        <f>+'Info ELECTRONORTE'!D2621</f>
        <v>CHOTA</v>
      </c>
      <c r="F2653" s="9" t="str">
        <f>+'Info ELECTRONORTE'!I2621</f>
        <v>Media Tension</v>
      </c>
      <c r="G2653" s="9">
        <f>+'Info ELECTRONORTE'!K2621</f>
        <v>13</v>
      </c>
      <c r="H2653" s="9" t="str">
        <f>+'Info ELECTRONORTE'!L2621</f>
        <v>Postes</v>
      </c>
      <c r="I2653" s="9" t="str">
        <f>+'Info ELECTRONORTE'!M2621</f>
        <v>Concreto</v>
      </c>
      <c r="J2653" s="9" t="str">
        <f>+'Info ELECTRONORTE'!N2621</f>
        <v>PPC19</v>
      </c>
      <c r="K2653" s="9" t="str">
        <f>+IF(B2653="MOD INV_2018","Según corresponda",VLOOKUP(J2653,SICODI!$G$3:$K$2404,2,FALSE))</f>
        <v>POSTE DE CONCRETO ARMADO DE 13/300/150/345</v>
      </c>
      <c r="L2653" s="142">
        <f t="shared" si="99"/>
        <v>0.52</v>
      </c>
    </row>
    <row r="2654" spans="1:12" x14ac:dyDescent="0.25">
      <c r="A2654" s="53">
        <f>+'Info ELECTRONORTE'!A2622</f>
        <v>2618</v>
      </c>
      <c r="B2654" s="26" t="str">
        <f t="shared" si="100"/>
        <v>SICODI</v>
      </c>
      <c r="C2654" s="9" t="str">
        <f>+'Info ELECTRONORTE'!B2622</f>
        <v>CAJAMARCA</v>
      </c>
      <c r="D2654" s="9" t="str">
        <f>+'Info ELECTRONORTE'!C2622</f>
        <v>CHOTA - SANTA CRUZ DE SUCCHABAMBA</v>
      </c>
      <c r="E2654" s="9" t="str">
        <f>+'Info ELECTRONORTE'!D2622</f>
        <v>CHOTA</v>
      </c>
      <c r="F2654" s="9" t="str">
        <f>+'Info ELECTRONORTE'!I2622</f>
        <v>Media Tension</v>
      </c>
      <c r="G2654" s="9">
        <f>+'Info ELECTRONORTE'!K2622</f>
        <v>13</v>
      </c>
      <c r="H2654" s="9" t="str">
        <f>+'Info ELECTRONORTE'!L2622</f>
        <v>Postes</v>
      </c>
      <c r="I2654" s="9" t="str">
        <f>+'Info ELECTRONORTE'!M2622</f>
        <v>Concreto</v>
      </c>
      <c r="J2654" s="9" t="str">
        <f>+'Info ELECTRONORTE'!N2622</f>
        <v>PPC19</v>
      </c>
      <c r="K2654" s="9" t="str">
        <f>+IF(B2654="MOD INV_2018","Según corresponda",VLOOKUP(J2654,SICODI!$G$3:$K$2404,2,FALSE))</f>
        <v>POSTE DE CONCRETO ARMADO DE 13/300/150/345</v>
      </c>
      <c r="L2654" s="142">
        <f t="shared" si="99"/>
        <v>0.52</v>
      </c>
    </row>
    <row r="2655" spans="1:12" x14ac:dyDescent="0.25">
      <c r="A2655" s="53">
        <f>+'Info ELECTRONORTE'!A2623</f>
        <v>2619</v>
      </c>
      <c r="B2655" s="26" t="str">
        <f t="shared" si="100"/>
        <v>SICODI</v>
      </c>
      <c r="C2655" s="9" t="str">
        <f>+'Info ELECTRONORTE'!B2623</f>
        <v>CAJAMARCA</v>
      </c>
      <c r="D2655" s="9" t="str">
        <f>+'Info ELECTRONORTE'!C2623</f>
        <v>CHOTA - SANTA CRUZ DE SUCCHABAMBA</v>
      </c>
      <c r="E2655" s="9" t="str">
        <f>+'Info ELECTRONORTE'!D2623</f>
        <v>CHOTA</v>
      </c>
      <c r="F2655" s="9" t="str">
        <f>+'Info ELECTRONORTE'!I2623</f>
        <v>Media Tension</v>
      </c>
      <c r="G2655" s="9">
        <f>+'Info ELECTRONORTE'!K2623</f>
        <v>13</v>
      </c>
      <c r="H2655" s="9" t="str">
        <f>+'Info ELECTRONORTE'!L2623</f>
        <v>Postes</v>
      </c>
      <c r="I2655" s="9" t="str">
        <f>+'Info ELECTRONORTE'!M2623</f>
        <v>Concreto</v>
      </c>
      <c r="J2655" s="9" t="str">
        <f>+'Info ELECTRONORTE'!N2623</f>
        <v>PPC19</v>
      </c>
      <c r="K2655" s="9" t="str">
        <f>+IF(B2655="MOD INV_2018","Según corresponda",VLOOKUP(J2655,SICODI!$G$3:$K$2404,2,FALSE))</f>
        <v>POSTE DE CONCRETO ARMADO DE 13/300/150/345</v>
      </c>
      <c r="L2655" s="142">
        <f t="shared" si="99"/>
        <v>0.52</v>
      </c>
    </row>
    <row r="2656" spans="1:12" x14ac:dyDescent="0.25">
      <c r="A2656" s="53">
        <f>+'Info ELECTRONORTE'!A2624</f>
        <v>2620</v>
      </c>
      <c r="B2656" s="26" t="str">
        <f t="shared" si="100"/>
        <v>SICODI</v>
      </c>
      <c r="C2656" s="9" t="str">
        <f>+'Info ELECTRONORTE'!B2624</f>
        <v>CAJAMARCA</v>
      </c>
      <c r="D2656" s="9" t="str">
        <f>+'Info ELECTRONORTE'!C2624</f>
        <v>CHOTA - SANTA CRUZ DE SUCCHABAMBA</v>
      </c>
      <c r="E2656" s="9" t="str">
        <f>+'Info ELECTRONORTE'!D2624</f>
        <v>CHOTA</v>
      </c>
      <c r="F2656" s="9" t="str">
        <f>+'Info ELECTRONORTE'!I2624</f>
        <v>Media Tension</v>
      </c>
      <c r="G2656" s="9">
        <f>+'Info ELECTRONORTE'!K2624</f>
        <v>13</v>
      </c>
      <c r="H2656" s="9" t="str">
        <f>+'Info ELECTRONORTE'!L2624</f>
        <v>Postes</v>
      </c>
      <c r="I2656" s="9" t="str">
        <f>+'Info ELECTRONORTE'!M2624</f>
        <v>Concreto</v>
      </c>
      <c r="J2656" s="9" t="str">
        <f>+'Info ELECTRONORTE'!N2624</f>
        <v>PPC19</v>
      </c>
      <c r="K2656" s="9" t="str">
        <f>+IF(B2656="MOD INV_2018","Según corresponda",VLOOKUP(J2656,SICODI!$G$3:$K$2404,2,FALSE))</f>
        <v>POSTE DE CONCRETO ARMADO DE 13/300/150/345</v>
      </c>
      <c r="L2656" s="142">
        <f t="shared" si="99"/>
        <v>0.52</v>
      </c>
    </row>
    <row r="2657" spans="1:12" x14ac:dyDescent="0.25">
      <c r="A2657" s="53">
        <f>+'Info ELECTRONORTE'!A2625</f>
        <v>2621</v>
      </c>
      <c r="B2657" s="26" t="str">
        <f t="shared" si="100"/>
        <v>SICODI</v>
      </c>
      <c r="C2657" s="9" t="str">
        <f>+'Info ELECTRONORTE'!B2625</f>
        <v>CAJAMARCA</v>
      </c>
      <c r="D2657" s="9" t="str">
        <f>+'Info ELECTRONORTE'!C2625</f>
        <v>CHOTA - SANTA CRUZ DE SUCCHABAMBA</v>
      </c>
      <c r="E2657" s="9" t="str">
        <f>+'Info ELECTRONORTE'!D2625</f>
        <v>CHOTA</v>
      </c>
      <c r="F2657" s="9" t="str">
        <f>+'Info ELECTRONORTE'!I2625</f>
        <v>Media Tension</v>
      </c>
      <c r="G2657" s="9">
        <f>+'Info ELECTRONORTE'!K2625</f>
        <v>13</v>
      </c>
      <c r="H2657" s="9" t="str">
        <f>+'Info ELECTRONORTE'!L2625</f>
        <v>Postes</v>
      </c>
      <c r="I2657" s="9" t="str">
        <f>+'Info ELECTRONORTE'!M2625</f>
        <v>Concreto</v>
      </c>
      <c r="J2657" s="9" t="str">
        <f>+'Info ELECTRONORTE'!N2625</f>
        <v>PPC19</v>
      </c>
      <c r="K2657" s="9" t="str">
        <f>+IF(B2657="MOD INV_2018","Según corresponda",VLOOKUP(J2657,SICODI!$G$3:$K$2404,2,FALSE))</f>
        <v>POSTE DE CONCRETO ARMADO DE 13/300/150/345</v>
      </c>
      <c r="L2657" s="142">
        <f t="shared" si="99"/>
        <v>0.52</v>
      </c>
    </row>
    <row r="2658" spans="1:12" x14ac:dyDescent="0.25">
      <c r="A2658" s="53">
        <f>+'Info ELECTRONORTE'!A2626</f>
        <v>2622</v>
      </c>
      <c r="B2658" s="26" t="str">
        <f t="shared" si="100"/>
        <v>SICODI</v>
      </c>
      <c r="C2658" s="9" t="str">
        <f>+'Info ELECTRONORTE'!B2626</f>
        <v>CAJAMARCA</v>
      </c>
      <c r="D2658" s="9" t="str">
        <f>+'Info ELECTRONORTE'!C2626</f>
        <v>CHOTA - SANTA CRUZ DE SUCCHABAMBA</v>
      </c>
      <c r="E2658" s="9" t="str">
        <f>+'Info ELECTRONORTE'!D2626</f>
        <v>CHOTA</v>
      </c>
      <c r="F2658" s="9" t="str">
        <f>+'Info ELECTRONORTE'!I2626</f>
        <v>Media Tension</v>
      </c>
      <c r="G2658" s="9">
        <f>+'Info ELECTRONORTE'!K2626</f>
        <v>13</v>
      </c>
      <c r="H2658" s="9" t="str">
        <f>+'Info ELECTRONORTE'!L2626</f>
        <v>Postes</v>
      </c>
      <c r="I2658" s="9" t="str">
        <f>+'Info ELECTRONORTE'!M2626</f>
        <v>Concreto</v>
      </c>
      <c r="J2658" s="9" t="str">
        <f>+'Info ELECTRONORTE'!N2626</f>
        <v>PPC19</v>
      </c>
      <c r="K2658" s="9" t="str">
        <f>+IF(B2658="MOD INV_2018","Según corresponda",VLOOKUP(J2658,SICODI!$G$3:$K$2404,2,FALSE))</f>
        <v>POSTE DE CONCRETO ARMADO DE 13/300/150/345</v>
      </c>
      <c r="L2658" s="142">
        <f t="shared" si="99"/>
        <v>0.52</v>
      </c>
    </row>
    <row r="2659" spans="1:12" x14ac:dyDescent="0.25">
      <c r="A2659" s="53">
        <f>+'Info ELECTRONORTE'!A2627</f>
        <v>2623</v>
      </c>
      <c r="B2659" s="26" t="str">
        <f t="shared" si="100"/>
        <v>SICODI</v>
      </c>
      <c r="C2659" s="9" t="str">
        <f>+'Info ELECTRONORTE'!B2627</f>
        <v>CAJAMARCA</v>
      </c>
      <c r="D2659" s="9" t="str">
        <f>+'Info ELECTRONORTE'!C2627</f>
        <v>CHOTA - SANTA CRUZ DE SUCCHABAMBA</v>
      </c>
      <c r="E2659" s="9" t="str">
        <f>+'Info ELECTRONORTE'!D2627</f>
        <v>CHOTA</v>
      </c>
      <c r="F2659" s="9" t="str">
        <f>+'Info ELECTRONORTE'!I2627</f>
        <v>Media Tension</v>
      </c>
      <c r="G2659" s="9">
        <f>+'Info ELECTRONORTE'!K2627</f>
        <v>13</v>
      </c>
      <c r="H2659" s="9" t="str">
        <f>+'Info ELECTRONORTE'!L2627</f>
        <v>Postes</v>
      </c>
      <c r="I2659" s="9" t="str">
        <f>+'Info ELECTRONORTE'!M2627</f>
        <v>Concreto</v>
      </c>
      <c r="J2659" s="9" t="str">
        <f>+'Info ELECTRONORTE'!N2627</f>
        <v>PPC19</v>
      </c>
      <c r="K2659" s="9" t="str">
        <f>+IF(B2659="MOD INV_2018","Según corresponda",VLOOKUP(J2659,SICODI!$G$3:$K$2404,2,FALSE))</f>
        <v>POSTE DE CONCRETO ARMADO DE 13/300/150/345</v>
      </c>
      <c r="L2659" s="142">
        <f t="shared" si="99"/>
        <v>0.52</v>
      </c>
    </row>
    <row r="2660" spans="1:12" x14ac:dyDescent="0.25">
      <c r="A2660" s="53">
        <f>+'Info ELECTRONORTE'!A2628</f>
        <v>2624</v>
      </c>
      <c r="B2660" s="26" t="str">
        <f t="shared" si="100"/>
        <v>SICODI</v>
      </c>
      <c r="C2660" s="9" t="str">
        <f>+'Info ELECTRONORTE'!B2628</f>
        <v>CAJAMARCA</v>
      </c>
      <c r="D2660" s="9" t="str">
        <f>+'Info ELECTRONORTE'!C2628</f>
        <v>CHOTA - SANTA CRUZ DE SUCCHABAMBA</v>
      </c>
      <c r="E2660" s="9" t="str">
        <f>+'Info ELECTRONORTE'!D2628</f>
        <v>CHOTA</v>
      </c>
      <c r="F2660" s="9" t="str">
        <f>+'Info ELECTRONORTE'!I2628</f>
        <v>Media Tension</v>
      </c>
      <c r="G2660" s="9">
        <f>+'Info ELECTRONORTE'!K2628</f>
        <v>13</v>
      </c>
      <c r="H2660" s="9" t="str">
        <f>+'Info ELECTRONORTE'!L2628</f>
        <v>Postes</v>
      </c>
      <c r="I2660" s="9" t="str">
        <f>+'Info ELECTRONORTE'!M2628</f>
        <v>Concreto</v>
      </c>
      <c r="J2660" s="9" t="str">
        <f>+'Info ELECTRONORTE'!N2628</f>
        <v>PPC19</v>
      </c>
      <c r="K2660" s="9" t="str">
        <f>+IF(B2660="MOD INV_2018","Según corresponda",VLOOKUP(J2660,SICODI!$G$3:$K$2404,2,FALSE))</f>
        <v>POSTE DE CONCRETO ARMADO DE 13/300/150/345</v>
      </c>
      <c r="L2660" s="142">
        <f t="shared" si="99"/>
        <v>0.52</v>
      </c>
    </row>
    <row r="2661" spans="1:12" x14ac:dyDescent="0.25">
      <c r="A2661" s="53">
        <f>+'Info ELECTRONORTE'!A2629</f>
        <v>2625</v>
      </c>
      <c r="B2661" s="26" t="str">
        <f t="shared" si="100"/>
        <v>SICODI</v>
      </c>
      <c r="C2661" s="9" t="str">
        <f>+'Info ELECTRONORTE'!B2629</f>
        <v>CAJAMARCA</v>
      </c>
      <c r="D2661" s="9" t="str">
        <f>+'Info ELECTRONORTE'!C2629</f>
        <v>CHOTA - SANTA CRUZ DE SUCCHABAMBA</v>
      </c>
      <c r="E2661" s="9" t="str">
        <f>+'Info ELECTRONORTE'!D2629</f>
        <v>CHOTA</v>
      </c>
      <c r="F2661" s="9" t="str">
        <f>+'Info ELECTRONORTE'!I2629</f>
        <v>Media Tension</v>
      </c>
      <c r="G2661" s="9">
        <f>+'Info ELECTRONORTE'!K2629</f>
        <v>13</v>
      </c>
      <c r="H2661" s="9" t="str">
        <f>+'Info ELECTRONORTE'!L2629</f>
        <v>Postes</v>
      </c>
      <c r="I2661" s="9" t="str">
        <f>+'Info ELECTRONORTE'!M2629</f>
        <v>Concreto</v>
      </c>
      <c r="J2661" s="9" t="str">
        <f>+'Info ELECTRONORTE'!N2629</f>
        <v>PPC19</v>
      </c>
      <c r="K2661" s="9" t="str">
        <f>+IF(B2661="MOD INV_2018","Según corresponda",VLOOKUP(J2661,SICODI!$G$3:$K$2404,2,FALSE))</f>
        <v>POSTE DE CONCRETO ARMADO DE 13/300/150/345</v>
      </c>
      <c r="L2661" s="142">
        <f t="shared" ref="L2661:L2724" si="101">+IF(K2661="Según corresponda","Según corresponda",VLOOKUP(K2661,$O$37:$P$49,2,FALSE))</f>
        <v>0.52</v>
      </c>
    </row>
    <row r="2662" spans="1:12" x14ac:dyDescent="0.25">
      <c r="A2662" s="53">
        <f>+'Info ELECTRONORTE'!A2630</f>
        <v>2626</v>
      </c>
      <c r="B2662" s="26" t="str">
        <f t="shared" ref="B2662:B2725" si="102">+IF(ISERROR(INDEX($B$8:$B$31,MATCH(J2662,$J$8:$J$31,0)))=TRUE,"MOD INV_2018",INDEX($B$8:$B$31,MATCH(J2662,$J$8:$J$31,0)))</f>
        <v>SICODI</v>
      </c>
      <c r="C2662" s="9" t="str">
        <f>+'Info ELECTRONORTE'!B2630</f>
        <v>CAJAMARCA</v>
      </c>
      <c r="D2662" s="9" t="str">
        <f>+'Info ELECTRONORTE'!C2630</f>
        <v>CHOTA - SANTA CRUZ DE SUCCHABAMBA</v>
      </c>
      <c r="E2662" s="9" t="str">
        <f>+'Info ELECTRONORTE'!D2630</f>
        <v>CHOTA</v>
      </c>
      <c r="F2662" s="9" t="str">
        <f>+'Info ELECTRONORTE'!I2630</f>
        <v>Media Tension</v>
      </c>
      <c r="G2662" s="9">
        <f>+'Info ELECTRONORTE'!K2630</f>
        <v>13</v>
      </c>
      <c r="H2662" s="9" t="str">
        <f>+'Info ELECTRONORTE'!L2630</f>
        <v>Postes</v>
      </c>
      <c r="I2662" s="9" t="str">
        <f>+'Info ELECTRONORTE'!M2630</f>
        <v>Concreto</v>
      </c>
      <c r="J2662" s="9" t="str">
        <f>+'Info ELECTRONORTE'!N2630</f>
        <v>PPC19</v>
      </c>
      <c r="K2662" s="9" t="str">
        <f>+IF(B2662="MOD INV_2018","Según corresponda",VLOOKUP(J2662,SICODI!$G$3:$K$2404,2,FALSE))</f>
        <v>POSTE DE CONCRETO ARMADO DE 13/300/150/345</v>
      </c>
      <c r="L2662" s="142">
        <f t="shared" si="101"/>
        <v>0.52</v>
      </c>
    </row>
    <row r="2663" spans="1:12" x14ac:dyDescent="0.25">
      <c r="A2663" s="53">
        <f>+'Info ELECTRONORTE'!A2631</f>
        <v>2627</v>
      </c>
      <c r="B2663" s="26" t="str">
        <f t="shared" si="102"/>
        <v>SICODI</v>
      </c>
      <c r="C2663" s="9" t="str">
        <f>+'Info ELECTRONORTE'!B2631</f>
        <v>CAJAMARCA</v>
      </c>
      <c r="D2663" s="9" t="str">
        <f>+'Info ELECTRONORTE'!C2631</f>
        <v>CHOTA - SANTA CRUZ DE SUCCHABAMBA</v>
      </c>
      <c r="E2663" s="9" t="str">
        <f>+'Info ELECTRONORTE'!D2631</f>
        <v>CHOTA</v>
      </c>
      <c r="F2663" s="9" t="str">
        <f>+'Info ELECTRONORTE'!I2631</f>
        <v>Media Tension</v>
      </c>
      <c r="G2663" s="9">
        <f>+'Info ELECTRONORTE'!K2631</f>
        <v>13</v>
      </c>
      <c r="H2663" s="9" t="str">
        <f>+'Info ELECTRONORTE'!L2631</f>
        <v>Postes</v>
      </c>
      <c r="I2663" s="9" t="str">
        <f>+'Info ELECTRONORTE'!M2631</f>
        <v>Concreto</v>
      </c>
      <c r="J2663" s="9" t="str">
        <f>+'Info ELECTRONORTE'!N2631</f>
        <v>PPC19</v>
      </c>
      <c r="K2663" s="9" t="str">
        <f>+IF(B2663="MOD INV_2018","Según corresponda",VLOOKUP(J2663,SICODI!$G$3:$K$2404,2,FALSE))</f>
        <v>POSTE DE CONCRETO ARMADO DE 13/300/150/345</v>
      </c>
      <c r="L2663" s="142">
        <f t="shared" si="101"/>
        <v>0.52</v>
      </c>
    </row>
    <row r="2664" spans="1:12" x14ac:dyDescent="0.25">
      <c r="A2664" s="53">
        <f>+'Info ELECTRONORTE'!A2632</f>
        <v>2628</v>
      </c>
      <c r="B2664" s="26" t="str">
        <f t="shared" si="102"/>
        <v>SICODI</v>
      </c>
      <c r="C2664" s="9" t="str">
        <f>+'Info ELECTRONORTE'!B2632</f>
        <v>CAJAMARCA</v>
      </c>
      <c r="D2664" s="9" t="str">
        <f>+'Info ELECTRONORTE'!C2632</f>
        <v>CHOTA - SANTA CRUZ DE SUCCHABAMBA</v>
      </c>
      <c r="E2664" s="9" t="str">
        <f>+'Info ELECTRONORTE'!D2632</f>
        <v>CHOTA</v>
      </c>
      <c r="F2664" s="9" t="str">
        <f>+'Info ELECTRONORTE'!I2632</f>
        <v>Media Tension</v>
      </c>
      <c r="G2664" s="9">
        <f>+'Info ELECTRONORTE'!K2632</f>
        <v>13</v>
      </c>
      <c r="H2664" s="9" t="str">
        <f>+'Info ELECTRONORTE'!L2632</f>
        <v>Postes</v>
      </c>
      <c r="I2664" s="9" t="str">
        <f>+'Info ELECTRONORTE'!M2632</f>
        <v>Concreto</v>
      </c>
      <c r="J2664" s="9" t="str">
        <f>+'Info ELECTRONORTE'!N2632</f>
        <v>PPC19</v>
      </c>
      <c r="K2664" s="9" t="str">
        <f>+IF(B2664="MOD INV_2018","Según corresponda",VLOOKUP(J2664,SICODI!$G$3:$K$2404,2,FALSE))</f>
        <v>POSTE DE CONCRETO ARMADO DE 13/300/150/345</v>
      </c>
      <c r="L2664" s="142">
        <f t="shared" si="101"/>
        <v>0.52</v>
      </c>
    </row>
    <row r="2665" spans="1:12" x14ac:dyDescent="0.25">
      <c r="A2665" s="53">
        <f>+'Info ELECTRONORTE'!A2633</f>
        <v>2629</v>
      </c>
      <c r="B2665" s="26" t="str">
        <f t="shared" si="102"/>
        <v>SICODI</v>
      </c>
      <c r="C2665" s="9" t="str">
        <f>+'Info ELECTRONORTE'!B2633</f>
        <v>CAJAMARCA</v>
      </c>
      <c r="D2665" s="9" t="str">
        <f>+'Info ELECTRONORTE'!C2633</f>
        <v>CHOTA - SANTA CRUZ DE SUCCHABAMBA</v>
      </c>
      <c r="E2665" s="9" t="str">
        <f>+'Info ELECTRONORTE'!D2633</f>
        <v>CHOTA</v>
      </c>
      <c r="F2665" s="9" t="str">
        <f>+'Info ELECTRONORTE'!I2633</f>
        <v>Media Tension</v>
      </c>
      <c r="G2665" s="9">
        <f>+'Info ELECTRONORTE'!K2633</f>
        <v>13</v>
      </c>
      <c r="H2665" s="9" t="str">
        <f>+'Info ELECTRONORTE'!L2633</f>
        <v>Postes</v>
      </c>
      <c r="I2665" s="9" t="str">
        <f>+'Info ELECTRONORTE'!M2633</f>
        <v>Concreto</v>
      </c>
      <c r="J2665" s="9" t="str">
        <f>+'Info ELECTRONORTE'!N2633</f>
        <v>PPC19</v>
      </c>
      <c r="K2665" s="9" t="str">
        <f>+IF(B2665="MOD INV_2018","Según corresponda",VLOOKUP(J2665,SICODI!$G$3:$K$2404,2,FALSE))</f>
        <v>POSTE DE CONCRETO ARMADO DE 13/300/150/345</v>
      </c>
      <c r="L2665" s="142">
        <f t="shared" si="101"/>
        <v>0.52</v>
      </c>
    </row>
    <row r="2666" spans="1:12" x14ac:dyDescent="0.25">
      <c r="A2666" s="53">
        <f>+'Info ELECTRONORTE'!A2634</f>
        <v>2630</v>
      </c>
      <c r="B2666" s="26" t="str">
        <f t="shared" si="102"/>
        <v>SICODI</v>
      </c>
      <c r="C2666" s="9" t="str">
        <f>+'Info ELECTRONORTE'!B2634</f>
        <v>CAJAMARCA</v>
      </c>
      <c r="D2666" s="9" t="str">
        <f>+'Info ELECTRONORTE'!C2634</f>
        <v>CHOTA - SANTA CRUZ DE SUCCHABAMBA</v>
      </c>
      <c r="E2666" s="9" t="str">
        <f>+'Info ELECTRONORTE'!D2634</f>
        <v>CHOTA</v>
      </c>
      <c r="F2666" s="9" t="str">
        <f>+'Info ELECTRONORTE'!I2634</f>
        <v>Media Tension</v>
      </c>
      <c r="G2666" s="9">
        <f>+'Info ELECTRONORTE'!K2634</f>
        <v>13</v>
      </c>
      <c r="H2666" s="9" t="str">
        <f>+'Info ELECTRONORTE'!L2634</f>
        <v>Postes</v>
      </c>
      <c r="I2666" s="9" t="str">
        <f>+'Info ELECTRONORTE'!M2634</f>
        <v>Concreto</v>
      </c>
      <c r="J2666" s="9" t="str">
        <f>+'Info ELECTRONORTE'!N2634</f>
        <v>PPC19</v>
      </c>
      <c r="K2666" s="9" t="str">
        <f>+IF(B2666="MOD INV_2018","Según corresponda",VLOOKUP(J2666,SICODI!$G$3:$K$2404,2,FALSE))</f>
        <v>POSTE DE CONCRETO ARMADO DE 13/300/150/345</v>
      </c>
      <c r="L2666" s="142">
        <f t="shared" si="101"/>
        <v>0.52</v>
      </c>
    </row>
    <row r="2667" spans="1:12" x14ac:dyDescent="0.25">
      <c r="A2667" s="53">
        <f>+'Info ELECTRONORTE'!A2635</f>
        <v>2631</v>
      </c>
      <c r="B2667" s="26" t="str">
        <f t="shared" si="102"/>
        <v>SICODI</v>
      </c>
      <c r="C2667" s="9" t="str">
        <f>+'Info ELECTRONORTE'!B2635</f>
        <v>CAJAMARCA</v>
      </c>
      <c r="D2667" s="9" t="str">
        <f>+'Info ELECTRONORTE'!C2635</f>
        <v>CHOTA - SANTA CRUZ DE SUCCHABAMBA</v>
      </c>
      <c r="E2667" s="9" t="str">
        <f>+'Info ELECTRONORTE'!D2635</f>
        <v>CHOTA</v>
      </c>
      <c r="F2667" s="9" t="str">
        <f>+'Info ELECTRONORTE'!I2635</f>
        <v>Media Tension</v>
      </c>
      <c r="G2667" s="9">
        <f>+'Info ELECTRONORTE'!K2635</f>
        <v>13</v>
      </c>
      <c r="H2667" s="9" t="str">
        <f>+'Info ELECTRONORTE'!L2635</f>
        <v>Postes</v>
      </c>
      <c r="I2667" s="9" t="str">
        <f>+'Info ELECTRONORTE'!M2635</f>
        <v>Concreto</v>
      </c>
      <c r="J2667" s="9" t="str">
        <f>+'Info ELECTRONORTE'!N2635</f>
        <v>PPC19</v>
      </c>
      <c r="K2667" s="9" t="str">
        <f>+IF(B2667="MOD INV_2018","Según corresponda",VLOOKUP(J2667,SICODI!$G$3:$K$2404,2,FALSE))</f>
        <v>POSTE DE CONCRETO ARMADO DE 13/300/150/345</v>
      </c>
      <c r="L2667" s="142">
        <f t="shared" si="101"/>
        <v>0.52</v>
      </c>
    </row>
    <row r="2668" spans="1:12" x14ac:dyDescent="0.25">
      <c r="A2668" s="53">
        <f>+'Info ELECTRONORTE'!A2636</f>
        <v>2632</v>
      </c>
      <c r="B2668" s="26" t="str">
        <f t="shared" si="102"/>
        <v>SICODI</v>
      </c>
      <c r="C2668" s="9" t="str">
        <f>+'Info ELECTRONORTE'!B2636</f>
        <v>CAJAMARCA</v>
      </c>
      <c r="D2668" s="9" t="str">
        <f>+'Info ELECTRONORTE'!C2636</f>
        <v>CHOTA - SANTA CRUZ DE SUCCHABAMBA</v>
      </c>
      <c r="E2668" s="9" t="str">
        <f>+'Info ELECTRONORTE'!D2636</f>
        <v>CHOTA</v>
      </c>
      <c r="F2668" s="9" t="str">
        <f>+'Info ELECTRONORTE'!I2636</f>
        <v>Media Tension</v>
      </c>
      <c r="G2668" s="9">
        <f>+'Info ELECTRONORTE'!K2636</f>
        <v>13</v>
      </c>
      <c r="H2668" s="9" t="str">
        <f>+'Info ELECTRONORTE'!L2636</f>
        <v>Postes</v>
      </c>
      <c r="I2668" s="9" t="str">
        <f>+'Info ELECTRONORTE'!M2636</f>
        <v>Concreto</v>
      </c>
      <c r="J2668" s="9" t="str">
        <f>+'Info ELECTRONORTE'!N2636</f>
        <v>PPC19</v>
      </c>
      <c r="K2668" s="9" t="str">
        <f>+IF(B2668="MOD INV_2018","Según corresponda",VLOOKUP(J2668,SICODI!$G$3:$K$2404,2,FALSE))</f>
        <v>POSTE DE CONCRETO ARMADO DE 13/300/150/345</v>
      </c>
      <c r="L2668" s="142">
        <f t="shared" si="101"/>
        <v>0.52</v>
      </c>
    </row>
    <row r="2669" spans="1:12" x14ac:dyDescent="0.25">
      <c r="A2669" s="53">
        <f>+'Info ELECTRONORTE'!A2637</f>
        <v>2633</v>
      </c>
      <c r="B2669" s="26" t="str">
        <f t="shared" si="102"/>
        <v>SICODI</v>
      </c>
      <c r="C2669" s="9" t="str">
        <f>+'Info ELECTRONORTE'!B2637</f>
        <v>CAJAMARCA</v>
      </c>
      <c r="D2669" s="9" t="str">
        <f>+'Info ELECTRONORTE'!C2637</f>
        <v>CHOTA - SANTA CRUZ DE SUCCHABAMBA</v>
      </c>
      <c r="E2669" s="9" t="str">
        <f>+'Info ELECTRONORTE'!D2637</f>
        <v>CHOTA</v>
      </c>
      <c r="F2669" s="9" t="str">
        <f>+'Info ELECTRONORTE'!I2637</f>
        <v>Media Tension</v>
      </c>
      <c r="G2669" s="9">
        <f>+'Info ELECTRONORTE'!K2637</f>
        <v>13</v>
      </c>
      <c r="H2669" s="9" t="str">
        <f>+'Info ELECTRONORTE'!L2637</f>
        <v>Postes</v>
      </c>
      <c r="I2669" s="9" t="str">
        <f>+'Info ELECTRONORTE'!M2637</f>
        <v>Concreto</v>
      </c>
      <c r="J2669" s="9" t="str">
        <f>+'Info ELECTRONORTE'!N2637</f>
        <v>PPC19</v>
      </c>
      <c r="K2669" s="9" t="str">
        <f>+IF(B2669="MOD INV_2018","Según corresponda",VLOOKUP(J2669,SICODI!$G$3:$K$2404,2,FALSE))</f>
        <v>POSTE DE CONCRETO ARMADO DE 13/300/150/345</v>
      </c>
      <c r="L2669" s="142">
        <f t="shared" si="101"/>
        <v>0.52</v>
      </c>
    </row>
    <row r="2670" spans="1:12" x14ac:dyDescent="0.25">
      <c r="A2670" s="53">
        <f>+'Info ELECTRONORTE'!A2638</f>
        <v>2634</v>
      </c>
      <c r="B2670" s="26" t="str">
        <f t="shared" si="102"/>
        <v>SICODI</v>
      </c>
      <c r="C2670" s="9" t="str">
        <f>+'Info ELECTRONORTE'!B2638</f>
        <v>CAJAMARCA</v>
      </c>
      <c r="D2670" s="9" t="str">
        <f>+'Info ELECTRONORTE'!C2638</f>
        <v>CHOTA - SANTA CRUZ DE SUCCHABAMBA</v>
      </c>
      <c r="E2670" s="9" t="str">
        <f>+'Info ELECTRONORTE'!D2638</f>
        <v>CHOTA</v>
      </c>
      <c r="F2670" s="9" t="str">
        <f>+'Info ELECTRONORTE'!I2638</f>
        <v>Media Tension</v>
      </c>
      <c r="G2670" s="9">
        <f>+'Info ELECTRONORTE'!K2638</f>
        <v>13</v>
      </c>
      <c r="H2670" s="9" t="str">
        <f>+'Info ELECTRONORTE'!L2638</f>
        <v>Postes</v>
      </c>
      <c r="I2670" s="9" t="str">
        <f>+'Info ELECTRONORTE'!M2638</f>
        <v>Concreto</v>
      </c>
      <c r="J2670" s="9" t="str">
        <f>+'Info ELECTRONORTE'!N2638</f>
        <v>PPC19</v>
      </c>
      <c r="K2670" s="9" t="str">
        <f>+IF(B2670="MOD INV_2018","Según corresponda",VLOOKUP(J2670,SICODI!$G$3:$K$2404,2,FALSE))</f>
        <v>POSTE DE CONCRETO ARMADO DE 13/300/150/345</v>
      </c>
      <c r="L2670" s="142">
        <f t="shared" si="101"/>
        <v>0.52</v>
      </c>
    </row>
    <row r="2671" spans="1:12" x14ac:dyDescent="0.25">
      <c r="A2671" s="53">
        <f>+'Info ELECTRONORTE'!A2639</f>
        <v>2635</v>
      </c>
      <c r="B2671" s="26" t="str">
        <f t="shared" si="102"/>
        <v>SICODI</v>
      </c>
      <c r="C2671" s="9" t="str">
        <f>+'Info ELECTRONORTE'!B2639</f>
        <v>CAJAMARCA</v>
      </c>
      <c r="D2671" s="9" t="str">
        <f>+'Info ELECTRONORTE'!C2639</f>
        <v>CHOTA - SANTA CRUZ DE SUCCHABAMBA</v>
      </c>
      <c r="E2671" s="9" t="str">
        <f>+'Info ELECTRONORTE'!D2639</f>
        <v>CHOTA</v>
      </c>
      <c r="F2671" s="9" t="str">
        <f>+'Info ELECTRONORTE'!I2639</f>
        <v>Media Tension</v>
      </c>
      <c r="G2671" s="9">
        <f>+'Info ELECTRONORTE'!K2639</f>
        <v>13</v>
      </c>
      <c r="H2671" s="9" t="str">
        <f>+'Info ELECTRONORTE'!L2639</f>
        <v>Postes</v>
      </c>
      <c r="I2671" s="9" t="str">
        <f>+'Info ELECTRONORTE'!M2639</f>
        <v>Concreto</v>
      </c>
      <c r="J2671" s="9" t="str">
        <f>+'Info ELECTRONORTE'!N2639</f>
        <v>PPC19</v>
      </c>
      <c r="K2671" s="9" t="str">
        <f>+IF(B2671="MOD INV_2018","Según corresponda",VLOOKUP(J2671,SICODI!$G$3:$K$2404,2,FALSE))</f>
        <v>POSTE DE CONCRETO ARMADO DE 13/300/150/345</v>
      </c>
      <c r="L2671" s="142">
        <f t="shared" si="101"/>
        <v>0.52</v>
      </c>
    </row>
    <row r="2672" spans="1:12" x14ac:dyDescent="0.25">
      <c r="A2672" s="53">
        <f>+'Info ELECTRONORTE'!A2640</f>
        <v>2636</v>
      </c>
      <c r="B2672" s="26" t="str">
        <f t="shared" si="102"/>
        <v>SICODI</v>
      </c>
      <c r="C2672" s="9" t="str">
        <f>+'Info ELECTRONORTE'!B2640</f>
        <v>CAJAMARCA</v>
      </c>
      <c r="D2672" s="9" t="str">
        <f>+'Info ELECTRONORTE'!C2640</f>
        <v>CHOTA - SANTA CRUZ DE SUCCHABAMBA</v>
      </c>
      <c r="E2672" s="9" t="str">
        <f>+'Info ELECTRONORTE'!D2640</f>
        <v>CHOTA</v>
      </c>
      <c r="F2672" s="9" t="str">
        <f>+'Info ELECTRONORTE'!I2640</f>
        <v>Media Tension</v>
      </c>
      <c r="G2672" s="9">
        <f>+'Info ELECTRONORTE'!K2640</f>
        <v>13</v>
      </c>
      <c r="H2672" s="9" t="str">
        <f>+'Info ELECTRONORTE'!L2640</f>
        <v>Postes</v>
      </c>
      <c r="I2672" s="9" t="str">
        <f>+'Info ELECTRONORTE'!M2640</f>
        <v>Concreto</v>
      </c>
      <c r="J2672" s="9" t="str">
        <f>+'Info ELECTRONORTE'!N2640</f>
        <v>PPC19</v>
      </c>
      <c r="K2672" s="9" t="str">
        <f>+IF(B2672="MOD INV_2018","Según corresponda",VLOOKUP(J2672,SICODI!$G$3:$K$2404,2,FALSE))</f>
        <v>POSTE DE CONCRETO ARMADO DE 13/300/150/345</v>
      </c>
      <c r="L2672" s="142">
        <f t="shared" si="101"/>
        <v>0.52</v>
      </c>
    </row>
    <row r="2673" spans="1:12" x14ac:dyDescent="0.25">
      <c r="A2673" s="53">
        <f>+'Info ELECTRONORTE'!A2641</f>
        <v>2637</v>
      </c>
      <c r="B2673" s="26" t="str">
        <f t="shared" si="102"/>
        <v>SICODI</v>
      </c>
      <c r="C2673" s="9" t="str">
        <f>+'Info ELECTRONORTE'!B2641</f>
        <v>CAJAMARCA</v>
      </c>
      <c r="D2673" s="9" t="str">
        <f>+'Info ELECTRONORTE'!C2641</f>
        <v>CHOTA - SANTA CRUZ DE SUCCHABAMBA</v>
      </c>
      <c r="E2673" s="9" t="str">
        <f>+'Info ELECTRONORTE'!D2641</f>
        <v>CHOTA</v>
      </c>
      <c r="F2673" s="9" t="str">
        <f>+'Info ELECTRONORTE'!I2641</f>
        <v>Media Tension</v>
      </c>
      <c r="G2673" s="9">
        <f>+'Info ELECTRONORTE'!K2641</f>
        <v>13</v>
      </c>
      <c r="H2673" s="9" t="str">
        <f>+'Info ELECTRONORTE'!L2641</f>
        <v>Postes</v>
      </c>
      <c r="I2673" s="9" t="str">
        <f>+'Info ELECTRONORTE'!M2641</f>
        <v>Concreto</v>
      </c>
      <c r="J2673" s="9" t="str">
        <f>+'Info ELECTRONORTE'!N2641</f>
        <v>PPC19</v>
      </c>
      <c r="K2673" s="9" t="str">
        <f>+IF(B2673="MOD INV_2018","Según corresponda",VLOOKUP(J2673,SICODI!$G$3:$K$2404,2,FALSE))</f>
        <v>POSTE DE CONCRETO ARMADO DE 13/300/150/345</v>
      </c>
      <c r="L2673" s="142">
        <f t="shared" si="101"/>
        <v>0.52</v>
      </c>
    </row>
    <row r="2674" spans="1:12" x14ac:dyDescent="0.25">
      <c r="A2674" s="53">
        <f>+'Info ELECTRONORTE'!A2642</f>
        <v>2638</v>
      </c>
      <c r="B2674" s="26" t="str">
        <f t="shared" si="102"/>
        <v>SICODI</v>
      </c>
      <c r="C2674" s="9" t="str">
        <f>+'Info ELECTRONORTE'!B2642</f>
        <v>CAJAMARCA</v>
      </c>
      <c r="D2674" s="9" t="str">
        <f>+'Info ELECTRONORTE'!C2642</f>
        <v>CHOTA - SANTA CRUZ DE SUCCHABAMBA</v>
      </c>
      <c r="E2674" s="9" t="str">
        <f>+'Info ELECTRONORTE'!D2642</f>
        <v>CHOTA</v>
      </c>
      <c r="F2674" s="9" t="str">
        <f>+'Info ELECTRONORTE'!I2642</f>
        <v>Media Tension</v>
      </c>
      <c r="G2674" s="9">
        <f>+'Info ELECTRONORTE'!K2642</f>
        <v>13</v>
      </c>
      <c r="H2674" s="9" t="str">
        <f>+'Info ELECTRONORTE'!L2642</f>
        <v>Postes</v>
      </c>
      <c r="I2674" s="9" t="str">
        <f>+'Info ELECTRONORTE'!M2642</f>
        <v>Concreto</v>
      </c>
      <c r="J2674" s="9" t="str">
        <f>+'Info ELECTRONORTE'!N2642</f>
        <v>PPC19</v>
      </c>
      <c r="K2674" s="9" t="str">
        <f>+IF(B2674="MOD INV_2018","Según corresponda",VLOOKUP(J2674,SICODI!$G$3:$K$2404,2,FALSE))</f>
        <v>POSTE DE CONCRETO ARMADO DE 13/300/150/345</v>
      </c>
      <c r="L2674" s="142">
        <f t="shared" si="101"/>
        <v>0.52</v>
      </c>
    </row>
    <row r="2675" spans="1:12" x14ac:dyDescent="0.25">
      <c r="A2675" s="53">
        <f>+'Info ELECTRONORTE'!A2643</f>
        <v>2639</v>
      </c>
      <c r="B2675" s="26" t="str">
        <f t="shared" si="102"/>
        <v>SICODI</v>
      </c>
      <c r="C2675" s="9" t="str">
        <f>+'Info ELECTRONORTE'!B2643</f>
        <v>CAJAMARCA</v>
      </c>
      <c r="D2675" s="9" t="str">
        <f>+'Info ELECTRONORTE'!C2643</f>
        <v>CHOTA - SANTA CRUZ DE SUCCHABAMBA</v>
      </c>
      <c r="E2675" s="9" t="str">
        <f>+'Info ELECTRONORTE'!D2643</f>
        <v>CHOTA</v>
      </c>
      <c r="F2675" s="9" t="str">
        <f>+'Info ELECTRONORTE'!I2643</f>
        <v>Media Tension</v>
      </c>
      <c r="G2675" s="9">
        <f>+'Info ELECTRONORTE'!K2643</f>
        <v>13</v>
      </c>
      <c r="H2675" s="9" t="str">
        <f>+'Info ELECTRONORTE'!L2643</f>
        <v>Postes</v>
      </c>
      <c r="I2675" s="9" t="str">
        <f>+'Info ELECTRONORTE'!M2643</f>
        <v>Concreto</v>
      </c>
      <c r="J2675" s="9" t="str">
        <f>+'Info ELECTRONORTE'!N2643</f>
        <v>PPC19</v>
      </c>
      <c r="K2675" s="9" t="str">
        <f>+IF(B2675="MOD INV_2018","Según corresponda",VLOOKUP(J2675,SICODI!$G$3:$K$2404,2,FALSE))</f>
        <v>POSTE DE CONCRETO ARMADO DE 13/300/150/345</v>
      </c>
      <c r="L2675" s="142">
        <f t="shared" si="101"/>
        <v>0.52</v>
      </c>
    </row>
    <row r="2676" spans="1:12" x14ac:dyDescent="0.25">
      <c r="A2676" s="53">
        <f>+'Info ELECTRONORTE'!A2644</f>
        <v>2640</v>
      </c>
      <c r="B2676" s="26" t="str">
        <f t="shared" si="102"/>
        <v>SICODI</v>
      </c>
      <c r="C2676" s="9" t="str">
        <f>+'Info ELECTRONORTE'!B2644</f>
        <v>CAJAMARCA</v>
      </c>
      <c r="D2676" s="9" t="str">
        <f>+'Info ELECTRONORTE'!C2644</f>
        <v>CHOTA - SANTA CRUZ DE SUCCHABAMBA</v>
      </c>
      <c r="E2676" s="9" t="str">
        <f>+'Info ELECTRONORTE'!D2644</f>
        <v>CHOTA</v>
      </c>
      <c r="F2676" s="9" t="str">
        <f>+'Info ELECTRONORTE'!I2644</f>
        <v>Media Tension</v>
      </c>
      <c r="G2676" s="9">
        <f>+'Info ELECTRONORTE'!K2644</f>
        <v>13</v>
      </c>
      <c r="H2676" s="9" t="str">
        <f>+'Info ELECTRONORTE'!L2644</f>
        <v>Postes</v>
      </c>
      <c r="I2676" s="9" t="str">
        <f>+'Info ELECTRONORTE'!M2644</f>
        <v>Concreto</v>
      </c>
      <c r="J2676" s="9" t="str">
        <f>+'Info ELECTRONORTE'!N2644</f>
        <v>PPC19</v>
      </c>
      <c r="K2676" s="9" t="str">
        <f>+IF(B2676="MOD INV_2018","Según corresponda",VLOOKUP(J2676,SICODI!$G$3:$K$2404,2,FALSE))</f>
        <v>POSTE DE CONCRETO ARMADO DE 13/300/150/345</v>
      </c>
      <c r="L2676" s="142">
        <f t="shared" si="101"/>
        <v>0.52</v>
      </c>
    </row>
    <row r="2677" spans="1:12" x14ac:dyDescent="0.25">
      <c r="A2677" s="53">
        <f>+'Info ELECTRONORTE'!A2645</f>
        <v>2641</v>
      </c>
      <c r="B2677" s="26" t="str">
        <f t="shared" si="102"/>
        <v>SICODI</v>
      </c>
      <c r="C2677" s="9" t="str">
        <f>+'Info ELECTRONORTE'!B2645</f>
        <v>CAJAMARCA</v>
      </c>
      <c r="D2677" s="9" t="str">
        <f>+'Info ELECTRONORTE'!C2645</f>
        <v>CHOTA - SANTA CRUZ DE SUCCHABAMBA</v>
      </c>
      <c r="E2677" s="9" t="str">
        <f>+'Info ELECTRONORTE'!D2645</f>
        <v>CHOTA</v>
      </c>
      <c r="F2677" s="9" t="str">
        <f>+'Info ELECTRONORTE'!I2645</f>
        <v>Media Tension</v>
      </c>
      <c r="G2677" s="9">
        <f>+'Info ELECTRONORTE'!K2645</f>
        <v>14</v>
      </c>
      <c r="H2677" s="9" t="str">
        <f>+'Info ELECTRONORTE'!L2645</f>
        <v>Postes</v>
      </c>
      <c r="I2677" s="9" t="str">
        <f>+'Info ELECTRONORTE'!M2645</f>
        <v>Concreto</v>
      </c>
      <c r="J2677" s="9" t="str">
        <f>+'Info ELECTRONORTE'!N2645</f>
        <v>PPC20</v>
      </c>
      <c r="K2677" s="9" t="str">
        <f>+IF(B2677="MOD INV_2018","Según corresponda",VLOOKUP(J2677,SICODI!$G$3:$K$2404,2,FALSE))</f>
        <v>POSTE DE CONCRETO ARMADO DE 13/400/150/345</v>
      </c>
      <c r="L2677" s="142">
        <f t="shared" si="101"/>
        <v>0.52</v>
      </c>
    </row>
    <row r="2678" spans="1:12" x14ac:dyDescent="0.25">
      <c r="A2678" s="53">
        <f>+'Info ELECTRONORTE'!A2646</f>
        <v>2642</v>
      </c>
      <c r="B2678" s="26" t="str">
        <f t="shared" si="102"/>
        <v>SICODI</v>
      </c>
      <c r="C2678" s="9" t="str">
        <f>+'Info ELECTRONORTE'!B2646</f>
        <v>CAJAMARCA</v>
      </c>
      <c r="D2678" s="9" t="str">
        <f>+'Info ELECTRONORTE'!C2646</f>
        <v>CHOTA - SANTA CRUZ DE SUCCHABAMBA</v>
      </c>
      <c r="E2678" s="9" t="str">
        <f>+'Info ELECTRONORTE'!D2646</f>
        <v>CHOTA</v>
      </c>
      <c r="F2678" s="9" t="str">
        <f>+'Info ELECTRONORTE'!I2646</f>
        <v>Media Tension</v>
      </c>
      <c r="G2678" s="9">
        <f>+'Info ELECTRONORTE'!K2646</f>
        <v>14</v>
      </c>
      <c r="H2678" s="9" t="str">
        <f>+'Info ELECTRONORTE'!L2646</f>
        <v>Postes</v>
      </c>
      <c r="I2678" s="9" t="str">
        <f>+'Info ELECTRONORTE'!M2646</f>
        <v>Concreto</v>
      </c>
      <c r="J2678" s="9" t="str">
        <f>+'Info ELECTRONORTE'!N2646</f>
        <v>PPC20</v>
      </c>
      <c r="K2678" s="9" t="str">
        <f>+IF(B2678="MOD INV_2018","Según corresponda",VLOOKUP(J2678,SICODI!$G$3:$K$2404,2,FALSE))</f>
        <v>POSTE DE CONCRETO ARMADO DE 13/400/150/345</v>
      </c>
      <c r="L2678" s="142">
        <f t="shared" si="101"/>
        <v>0.52</v>
      </c>
    </row>
    <row r="2679" spans="1:12" x14ac:dyDescent="0.25">
      <c r="A2679" s="53">
        <f>+'Info ELECTRONORTE'!A2647</f>
        <v>2643</v>
      </c>
      <c r="B2679" s="26" t="str">
        <f t="shared" si="102"/>
        <v>SICODI</v>
      </c>
      <c r="C2679" s="9" t="str">
        <f>+'Info ELECTRONORTE'!B2647</f>
        <v>CAJAMARCA</v>
      </c>
      <c r="D2679" s="9" t="str">
        <f>+'Info ELECTRONORTE'!C2647</f>
        <v>CHOTA - SANTA CRUZ DE SUCCHABAMBA</v>
      </c>
      <c r="E2679" s="9" t="str">
        <f>+'Info ELECTRONORTE'!D2647</f>
        <v>CHOTA</v>
      </c>
      <c r="F2679" s="9" t="str">
        <f>+'Info ELECTRONORTE'!I2647</f>
        <v>Media Tension</v>
      </c>
      <c r="G2679" s="9">
        <f>+'Info ELECTRONORTE'!K2647</f>
        <v>13</v>
      </c>
      <c r="H2679" s="9" t="str">
        <f>+'Info ELECTRONORTE'!L2647</f>
        <v>Postes</v>
      </c>
      <c r="I2679" s="9" t="str">
        <f>+'Info ELECTRONORTE'!M2647</f>
        <v>Concreto</v>
      </c>
      <c r="J2679" s="9" t="str">
        <f>+'Info ELECTRONORTE'!N2647</f>
        <v>PPC19</v>
      </c>
      <c r="K2679" s="9" t="str">
        <f>+IF(B2679="MOD INV_2018","Según corresponda",VLOOKUP(J2679,SICODI!$G$3:$K$2404,2,FALSE))</f>
        <v>POSTE DE CONCRETO ARMADO DE 13/300/150/345</v>
      </c>
      <c r="L2679" s="142">
        <f t="shared" si="101"/>
        <v>0.52</v>
      </c>
    </row>
    <row r="2680" spans="1:12" x14ac:dyDescent="0.25">
      <c r="A2680" s="53">
        <f>+'Info ELECTRONORTE'!A2648</f>
        <v>2644</v>
      </c>
      <c r="B2680" s="26" t="str">
        <f t="shared" si="102"/>
        <v>SICODI</v>
      </c>
      <c r="C2680" s="9" t="str">
        <f>+'Info ELECTRONORTE'!B2648</f>
        <v>CAJAMARCA</v>
      </c>
      <c r="D2680" s="9" t="str">
        <f>+'Info ELECTRONORTE'!C2648</f>
        <v>CHOTA - SANTA CRUZ DE SUCCHABAMBA</v>
      </c>
      <c r="E2680" s="9" t="str">
        <f>+'Info ELECTRONORTE'!D2648</f>
        <v>CHOTA</v>
      </c>
      <c r="F2680" s="9" t="str">
        <f>+'Info ELECTRONORTE'!I2648</f>
        <v>Media Tension</v>
      </c>
      <c r="G2680" s="9">
        <f>+'Info ELECTRONORTE'!K2648</f>
        <v>13</v>
      </c>
      <c r="H2680" s="9" t="str">
        <f>+'Info ELECTRONORTE'!L2648</f>
        <v>Postes</v>
      </c>
      <c r="I2680" s="9" t="str">
        <f>+'Info ELECTRONORTE'!M2648</f>
        <v>Concreto</v>
      </c>
      <c r="J2680" s="9" t="str">
        <f>+'Info ELECTRONORTE'!N2648</f>
        <v>PPC19</v>
      </c>
      <c r="K2680" s="9" t="str">
        <f>+IF(B2680="MOD INV_2018","Según corresponda",VLOOKUP(J2680,SICODI!$G$3:$K$2404,2,FALSE))</f>
        <v>POSTE DE CONCRETO ARMADO DE 13/300/150/345</v>
      </c>
      <c r="L2680" s="142">
        <f t="shared" si="101"/>
        <v>0.52</v>
      </c>
    </row>
    <row r="2681" spans="1:12" x14ac:dyDescent="0.25">
      <c r="A2681" s="53">
        <f>+'Info ELECTRONORTE'!A2649</f>
        <v>2645</v>
      </c>
      <c r="B2681" s="26" t="str">
        <f t="shared" si="102"/>
        <v>SICODI</v>
      </c>
      <c r="C2681" s="9" t="str">
        <f>+'Info ELECTRONORTE'!B2649</f>
        <v>CAJAMARCA</v>
      </c>
      <c r="D2681" s="9" t="str">
        <f>+'Info ELECTRONORTE'!C2649</f>
        <v>CHOTA - SANTA CRUZ DE SUCCHABAMBA</v>
      </c>
      <c r="E2681" s="9" t="str">
        <f>+'Info ELECTRONORTE'!D2649</f>
        <v>CHOTA</v>
      </c>
      <c r="F2681" s="9" t="str">
        <f>+'Info ELECTRONORTE'!I2649</f>
        <v>Media Tension</v>
      </c>
      <c r="G2681" s="9">
        <f>+'Info ELECTRONORTE'!K2649</f>
        <v>13</v>
      </c>
      <c r="H2681" s="9" t="str">
        <f>+'Info ELECTRONORTE'!L2649</f>
        <v>Postes</v>
      </c>
      <c r="I2681" s="9" t="str">
        <f>+'Info ELECTRONORTE'!M2649</f>
        <v>Concreto</v>
      </c>
      <c r="J2681" s="9" t="str">
        <f>+'Info ELECTRONORTE'!N2649</f>
        <v>PPC19</v>
      </c>
      <c r="K2681" s="9" t="str">
        <f>+IF(B2681="MOD INV_2018","Según corresponda",VLOOKUP(J2681,SICODI!$G$3:$K$2404,2,FALSE))</f>
        <v>POSTE DE CONCRETO ARMADO DE 13/300/150/345</v>
      </c>
      <c r="L2681" s="142">
        <f t="shared" si="101"/>
        <v>0.52</v>
      </c>
    </row>
    <row r="2682" spans="1:12" x14ac:dyDescent="0.25">
      <c r="A2682" s="53">
        <f>+'Info ELECTRONORTE'!A2650</f>
        <v>2646</v>
      </c>
      <c r="B2682" s="26" t="str">
        <f t="shared" si="102"/>
        <v>SICODI</v>
      </c>
      <c r="C2682" s="9" t="str">
        <f>+'Info ELECTRONORTE'!B2650</f>
        <v>CAJAMARCA</v>
      </c>
      <c r="D2682" s="9" t="str">
        <f>+'Info ELECTRONORTE'!C2650</f>
        <v>CHOTA - SANTA CRUZ DE SUCCHABAMBA</v>
      </c>
      <c r="E2682" s="9" t="str">
        <f>+'Info ELECTRONORTE'!D2650</f>
        <v>CHOTA</v>
      </c>
      <c r="F2682" s="9" t="str">
        <f>+'Info ELECTRONORTE'!I2650</f>
        <v>Media Tension</v>
      </c>
      <c r="G2682" s="9">
        <f>+'Info ELECTRONORTE'!K2650</f>
        <v>13</v>
      </c>
      <c r="H2682" s="9" t="str">
        <f>+'Info ELECTRONORTE'!L2650</f>
        <v>Postes</v>
      </c>
      <c r="I2682" s="9" t="str">
        <f>+'Info ELECTRONORTE'!M2650</f>
        <v>Concreto</v>
      </c>
      <c r="J2682" s="9" t="str">
        <f>+'Info ELECTRONORTE'!N2650</f>
        <v>PPC19</v>
      </c>
      <c r="K2682" s="9" t="str">
        <f>+IF(B2682="MOD INV_2018","Según corresponda",VLOOKUP(J2682,SICODI!$G$3:$K$2404,2,FALSE))</f>
        <v>POSTE DE CONCRETO ARMADO DE 13/300/150/345</v>
      </c>
      <c r="L2682" s="142">
        <f t="shared" si="101"/>
        <v>0.52</v>
      </c>
    </row>
    <row r="2683" spans="1:12" x14ac:dyDescent="0.25">
      <c r="A2683" s="53">
        <f>+'Info ELECTRONORTE'!A2651</f>
        <v>2647</v>
      </c>
      <c r="B2683" s="26" t="str">
        <f t="shared" si="102"/>
        <v>SICODI</v>
      </c>
      <c r="C2683" s="9" t="str">
        <f>+'Info ELECTRONORTE'!B2651</f>
        <v>CAJAMARCA</v>
      </c>
      <c r="D2683" s="9" t="str">
        <f>+'Info ELECTRONORTE'!C2651</f>
        <v>CHOTA - SANTA CRUZ DE SUCCHABAMBA</v>
      </c>
      <c r="E2683" s="9" t="str">
        <f>+'Info ELECTRONORTE'!D2651</f>
        <v>CHOTA</v>
      </c>
      <c r="F2683" s="9" t="str">
        <f>+'Info ELECTRONORTE'!I2651</f>
        <v>Media Tension</v>
      </c>
      <c r="G2683" s="9">
        <f>+'Info ELECTRONORTE'!K2651</f>
        <v>13</v>
      </c>
      <c r="H2683" s="9" t="str">
        <f>+'Info ELECTRONORTE'!L2651</f>
        <v>Postes</v>
      </c>
      <c r="I2683" s="9" t="str">
        <f>+'Info ELECTRONORTE'!M2651</f>
        <v>Concreto</v>
      </c>
      <c r="J2683" s="9" t="str">
        <f>+'Info ELECTRONORTE'!N2651</f>
        <v>PPC19</v>
      </c>
      <c r="K2683" s="9" t="str">
        <f>+IF(B2683="MOD INV_2018","Según corresponda",VLOOKUP(J2683,SICODI!$G$3:$K$2404,2,FALSE))</f>
        <v>POSTE DE CONCRETO ARMADO DE 13/300/150/345</v>
      </c>
      <c r="L2683" s="142">
        <f t="shared" si="101"/>
        <v>0.52</v>
      </c>
    </row>
    <row r="2684" spans="1:12" x14ac:dyDescent="0.25">
      <c r="A2684" s="53">
        <f>+'Info ELECTRONORTE'!A2652</f>
        <v>2648</v>
      </c>
      <c r="B2684" s="26" t="str">
        <f t="shared" si="102"/>
        <v>SICODI</v>
      </c>
      <c r="C2684" s="9" t="str">
        <f>+'Info ELECTRONORTE'!B2652</f>
        <v>CAJAMARCA</v>
      </c>
      <c r="D2684" s="9" t="str">
        <f>+'Info ELECTRONORTE'!C2652</f>
        <v>CHOTA - SANTA CRUZ DE SUCCHABAMBA</v>
      </c>
      <c r="E2684" s="9" t="str">
        <f>+'Info ELECTRONORTE'!D2652</f>
        <v>CHOTA</v>
      </c>
      <c r="F2684" s="9" t="str">
        <f>+'Info ELECTRONORTE'!I2652</f>
        <v>Media Tension</v>
      </c>
      <c r="G2684" s="9">
        <f>+'Info ELECTRONORTE'!K2652</f>
        <v>13</v>
      </c>
      <c r="H2684" s="9" t="str">
        <f>+'Info ELECTRONORTE'!L2652</f>
        <v>Postes</v>
      </c>
      <c r="I2684" s="9" t="str">
        <f>+'Info ELECTRONORTE'!M2652</f>
        <v>Concreto</v>
      </c>
      <c r="J2684" s="9" t="str">
        <f>+'Info ELECTRONORTE'!N2652</f>
        <v>PPC19</v>
      </c>
      <c r="K2684" s="9" t="str">
        <f>+IF(B2684="MOD INV_2018","Según corresponda",VLOOKUP(J2684,SICODI!$G$3:$K$2404,2,FALSE))</f>
        <v>POSTE DE CONCRETO ARMADO DE 13/300/150/345</v>
      </c>
      <c r="L2684" s="142">
        <f t="shared" si="101"/>
        <v>0.52</v>
      </c>
    </row>
    <row r="2685" spans="1:12" x14ac:dyDescent="0.25">
      <c r="A2685" s="53">
        <f>+'Info ELECTRONORTE'!A2653</f>
        <v>2649</v>
      </c>
      <c r="B2685" s="26" t="str">
        <f t="shared" si="102"/>
        <v>SICODI</v>
      </c>
      <c r="C2685" s="9" t="str">
        <f>+'Info ELECTRONORTE'!B2653</f>
        <v>CAJAMARCA</v>
      </c>
      <c r="D2685" s="9" t="str">
        <f>+'Info ELECTRONORTE'!C2653</f>
        <v>CHOTA - SANTA CRUZ DE SUCCHABAMBA</v>
      </c>
      <c r="E2685" s="9" t="str">
        <f>+'Info ELECTRONORTE'!D2653</f>
        <v>CHOTA</v>
      </c>
      <c r="F2685" s="9" t="str">
        <f>+'Info ELECTRONORTE'!I2653</f>
        <v>Media Tension</v>
      </c>
      <c r="G2685" s="9">
        <f>+'Info ELECTRONORTE'!K2653</f>
        <v>13</v>
      </c>
      <c r="H2685" s="9" t="str">
        <f>+'Info ELECTRONORTE'!L2653</f>
        <v>Postes</v>
      </c>
      <c r="I2685" s="9" t="str">
        <f>+'Info ELECTRONORTE'!M2653</f>
        <v>Concreto</v>
      </c>
      <c r="J2685" s="9" t="str">
        <f>+'Info ELECTRONORTE'!N2653</f>
        <v>PPC19</v>
      </c>
      <c r="K2685" s="9" t="str">
        <f>+IF(B2685="MOD INV_2018","Según corresponda",VLOOKUP(J2685,SICODI!$G$3:$K$2404,2,FALSE))</f>
        <v>POSTE DE CONCRETO ARMADO DE 13/300/150/345</v>
      </c>
      <c r="L2685" s="142">
        <f t="shared" si="101"/>
        <v>0.52</v>
      </c>
    </row>
    <row r="2686" spans="1:12" x14ac:dyDescent="0.25">
      <c r="A2686" s="53">
        <f>+'Info ELECTRONORTE'!A2654</f>
        <v>2650</v>
      </c>
      <c r="B2686" s="26" t="str">
        <f t="shared" si="102"/>
        <v>SICODI</v>
      </c>
      <c r="C2686" s="9" t="str">
        <f>+'Info ELECTRONORTE'!B2654</f>
        <v>CAJAMARCA</v>
      </c>
      <c r="D2686" s="9" t="str">
        <f>+'Info ELECTRONORTE'!C2654</f>
        <v>CHOTA - SANTA CRUZ DE SUCCHABAMBA</v>
      </c>
      <c r="E2686" s="9" t="str">
        <f>+'Info ELECTRONORTE'!D2654</f>
        <v>CHOTA</v>
      </c>
      <c r="F2686" s="9" t="str">
        <f>+'Info ELECTRONORTE'!I2654</f>
        <v>Media Tension</v>
      </c>
      <c r="G2686" s="9">
        <f>+'Info ELECTRONORTE'!K2654</f>
        <v>13</v>
      </c>
      <c r="H2686" s="9" t="str">
        <f>+'Info ELECTRONORTE'!L2654</f>
        <v>Postes</v>
      </c>
      <c r="I2686" s="9" t="str">
        <f>+'Info ELECTRONORTE'!M2654</f>
        <v>Concreto</v>
      </c>
      <c r="J2686" s="9" t="str">
        <f>+'Info ELECTRONORTE'!N2654</f>
        <v>PPC19</v>
      </c>
      <c r="K2686" s="9" t="str">
        <f>+IF(B2686="MOD INV_2018","Según corresponda",VLOOKUP(J2686,SICODI!$G$3:$K$2404,2,FALSE))</f>
        <v>POSTE DE CONCRETO ARMADO DE 13/300/150/345</v>
      </c>
      <c r="L2686" s="142">
        <f t="shared" si="101"/>
        <v>0.52</v>
      </c>
    </row>
    <row r="2687" spans="1:12" x14ac:dyDescent="0.25">
      <c r="A2687" s="53">
        <f>+'Info ELECTRONORTE'!A2655</f>
        <v>2651</v>
      </c>
      <c r="B2687" s="26" t="str">
        <f t="shared" si="102"/>
        <v>SICODI</v>
      </c>
      <c r="C2687" s="9" t="str">
        <f>+'Info ELECTRONORTE'!B2655</f>
        <v>CAJAMARCA</v>
      </c>
      <c r="D2687" s="9" t="str">
        <f>+'Info ELECTRONORTE'!C2655</f>
        <v>CHOTA - SANTA CRUZ DE SUCCHABAMBA</v>
      </c>
      <c r="E2687" s="9" t="str">
        <f>+'Info ELECTRONORTE'!D2655</f>
        <v>CHOTA</v>
      </c>
      <c r="F2687" s="9" t="str">
        <f>+'Info ELECTRONORTE'!I2655</f>
        <v>Media Tension</v>
      </c>
      <c r="G2687" s="9">
        <f>+'Info ELECTRONORTE'!K2655</f>
        <v>13</v>
      </c>
      <c r="H2687" s="9" t="str">
        <f>+'Info ELECTRONORTE'!L2655</f>
        <v>Postes</v>
      </c>
      <c r="I2687" s="9" t="str">
        <f>+'Info ELECTRONORTE'!M2655</f>
        <v>Concreto</v>
      </c>
      <c r="J2687" s="9" t="str">
        <f>+'Info ELECTRONORTE'!N2655</f>
        <v>PPC19</v>
      </c>
      <c r="K2687" s="9" t="str">
        <f>+IF(B2687="MOD INV_2018","Según corresponda",VLOOKUP(J2687,SICODI!$G$3:$K$2404,2,FALSE))</f>
        <v>POSTE DE CONCRETO ARMADO DE 13/300/150/345</v>
      </c>
      <c r="L2687" s="142">
        <f t="shared" si="101"/>
        <v>0.52</v>
      </c>
    </row>
    <row r="2688" spans="1:12" x14ac:dyDescent="0.25">
      <c r="A2688" s="53">
        <f>+'Info ELECTRONORTE'!A2656</f>
        <v>2652</v>
      </c>
      <c r="B2688" s="26" t="str">
        <f t="shared" si="102"/>
        <v>SICODI</v>
      </c>
      <c r="C2688" s="9" t="str">
        <f>+'Info ELECTRONORTE'!B2656</f>
        <v>CAJAMARCA</v>
      </c>
      <c r="D2688" s="9" t="str">
        <f>+'Info ELECTRONORTE'!C2656</f>
        <v>CHOTA - SANTA CRUZ DE SUCCHABAMBA</v>
      </c>
      <c r="E2688" s="9" t="str">
        <f>+'Info ELECTRONORTE'!D2656</f>
        <v>CHOTA</v>
      </c>
      <c r="F2688" s="9" t="str">
        <f>+'Info ELECTRONORTE'!I2656</f>
        <v>Media Tension</v>
      </c>
      <c r="G2688" s="9">
        <f>+'Info ELECTRONORTE'!K2656</f>
        <v>13</v>
      </c>
      <c r="H2688" s="9" t="str">
        <f>+'Info ELECTRONORTE'!L2656</f>
        <v>Postes</v>
      </c>
      <c r="I2688" s="9" t="str">
        <f>+'Info ELECTRONORTE'!M2656</f>
        <v>Concreto</v>
      </c>
      <c r="J2688" s="9" t="str">
        <f>+'Info ELECTRONORTE'!N2656</f>
        <v>PPC19</v>
      </c>
      <c r="K2688" s="9" t="str">
        <f>+IF(B2688="MOD INV_2018","Según corresponda",VLOOKUP(J2688,SICODI!$G$3:$K$2404,2,FALSE))</f>
        <v>POSTE DE CONCRETO ARMADO DE 13/300/150/345</v>
      </c>
      <c r="L2688" s="142">
        <f t="shared" si="101"/>
        <v>0.52</v>
      </c>
    </row>
    <row r="2689" spans="1:12" x14ac:dyDescent="0.25">
      <c r="A2689" s="53">
        <f>+'Info ELECTRONORTE'!A2657</f>
        <v>2653</v>
      </c>
      <c r="B2689" s="26" t="str">
        <f t="shared" si="102"/>
        <v>SICODI</v>
      </c>
      <c r="C2689" s="9" t="str">
        <f>+'Info ELECTRONORTE'!B2657</f>
        <v>CAJAMARCA</v>
      </c>
      <c r="D2689" s="9" t="str">
        <f>+'Info ELECTRONORTE'!C2657</f>
        <v>CHOTA - SANTA CRUZ DE SUCCHABAMBA</v>
      </c>
      <c r="E2689" s="9" t="str">
        <f>+'Info ELECTRONORTE'!D2657</f>
        <v>CHOTA</v>
      </c>
      <c r="F2689" s="9" t="str">
        <f>+'Info ELECTRONORTE'!I2657</f>
        <v>Media Tension</v>
      </c>
      <c r="G2689" s="9">
        <f>+'Info ELECTRONORTE'!K2657</f>
        <v>13</v>
      </c>
      <c r="H2689" s="9" t="str">
        <f>+'Info ELECTRONORTE'!L2657</f>
        <v>Postes</v>
      </c>
      <c r="I2689" s="9" t="str">
        <f>+'Info ELECTRONORTE'!M2657</f>
        <v>Concreto</v>
      </c>
      <c r="J2689" s="9" t="str">
        <f>+'Info ELECTRONORTE'!N2657</f>
        <v>PPC19</v>
      </c>
      <c r="K2689" s="9" t="str">
        <f>+IF(B2689="MOD INV_2018","Según corresponda",VLOOKUP(J2689,SICODI!$G$3:$K$2404,2,FALSE))</f>
        <v>POSTE DE CONCRETO ARMADO DE 13/300/150/345</v>
      </c>
      <c r="L2689" s="142">
        <f t="shared" si="101"/>
        <v>0.52</v>
      </c>
    </row>
    <row r="2690" spans="1:12" x14ac:dyDescent="0.25">
      <c r="A2690" s="53">
        <f>+'Info ELECTRONORTE'!A2658</f>
        <v>2654</v>
      </c>
      <c r="B2690" s="26" t="str">
        <f t="shared" si="102"/>
        <v>SICODI</v>
      </c>
      <c r="C2690" s="9" t="str">
        <f>+'Info ELECTRONORTE'!B2658</f>
        <v>CAJAMARCA</v>
      </c>
      <c r="D2690" s="9" t="str">
        <f>+'Info ELECTRONORTE'!C2658</f>
        <v>CHOTA - SANTA CRUZ DE SUCCHABAMBA</v>
      </c>
      <c r="E2690" s="9" t="str">
        <f>+'Info ELECTRONORTE'!D2658</f>
        <v>CHOTA</v>
      </c>
      <c r="F2690" s="9" t="str">
        <f>+'Info ELECTRONORTE'!I2658</f>
        <v>Media Tension</v>
      </c>
      <c r="G2690" s="9">
        <f>+'Info ELECTRONORTE'!K2658</f>
        <v>13</v>
      </c>
      <c r="H2690" s="9" t="str">
        <f>+'Info ELECTRONORTE'!L2658</f>
        <v>Postes</v>
      </c>
      <c r="I2690" s="9" t="str">
        <f>+'Info ELECTRONORTE'!M2658</f>
        <v>Concreto</v>
      </c>
      <c r="J2690" s="9" t="str">
        <f>+'Info ELECTRONORTE'!N2658</f>
        <v>PPC19</v>
      </c>
      <c r="K2690" s="9" t="str">
        <f>+IF(B2690="MOD INV_2018","Según corresponda",VLOOKUP(J2690,SICODI!$G$3:$K$2404,2,FALSE))</f>
        <v>POSTE DE CONCRETO ARMADO DE 13/300/150/345</v>
      </c>
      <c r="L2690" s="142">
        <f t="shared" si="101"/>
        <v>0.52</v>
      </c>
    </row>
    <row r="2691" spans="1:12" x14ac:dyDescent="0.25">
      <c r="A2691" s="53">
        <f>+'Info ELECTRONORTE'!A2659</f>
        <v>2655</v>
      </c>
      <c r="B2691" s="26" t="str">
        <f t="shared" si="102"/>
        <v>SICODI</v>
      </c>
      <c r="C2691" s="9" t="str">
        <f>+'Info ELECTRONORTE'!B2659</f>
        <v>CAJAMARCA</v>
      </c>
      <c r="D2691" s="9" t="str">
        <f>+'Info ELECTRONORTE'!C2659</f>
        <v>CHOTA - SANTA CRUZ DE SUCCHABAMBA</v>
      </c>
      <c r="E2691" s="9" t="str">
        <f>+'Info ELECTRONORTE'!D2659</f>
        <v>CHOTA</v>
      </c>
      <c r="F2691" s="9" t="str">
        <f>+'Info ELECTRONORTE'!I2659</f>
        <v>Media Tension</v>
      </c>
      <c r="G2691" s="9">
        <f>+'Info ELECTRONORTE'!K2659</f>
        <v>13</v>
      </c>
      <c r="H2691" s="9" t="str">
        <f>+'Info ELECTRONORTE'!L2659</f>
        <v>Postes</v>
      </c>
      <c r="I2691" s="9" t="str">
        <f>+'Info ELECTRONORTE'!M2659</f>
        <v>Concreto</v>
      </c>
      <c r="J2691" s="9" t="str">
        <f>+'Info ELECTRONORTE'!N2659</f>
        <v>PPC19</v>
      </c>
      <c r="K2691" s="9" t="str">
        <f>+IF(B2691="MOD INV_2018","Según corresponda",VLOOKUP(J2691,SICODI!$G$3:$K$2404,2,FALSE))</f>
        <v>POSTE DE CONCRETO ARMADO DE 13/300/150/345</v>
      </c>
      <c r="L2691" s="142">
        <f t="shared" si="101"/>
        <v>0.52</v>
      </c>
    </row>
    <row r="2692" spans="1:12" x14ac:dyDescent="0.25">
      <c r="A2692" s="53">
        <f>+'Info ELECTRONORTE'!A2660</f>
        <v>2656</v>
      </c>
      <c r="B2692" s="26" t="str">
        <f t="shared" si="102"/>
        <v>SICODI</v>
      </c>
      <c r="C2692" s="9" t="str">
        <f>+'Info ELECTRONORTE'!B2660</f>
        <v>CAJAMARCA</v>
      </c>
      <c r="D2692" s="9" t="str">
        <f>+'Info ELECTRONORTE'!C2660</f>
        <v>CHOTA - SANTA CRUZ DE SUCCHABAMBA</v>
      </c>
      <c r="E2692" s="9" t="str">
        <f>+'Info ELECTRONORTE'!D2660</f>
        <v>CHOTA</v>
      </c>
      <c r="F2692" s="9" t="str">
        <f>+'Info ELECTRONORTE'!I2660</f>
        <v>Media Tension</v>
      </c>
      <c r="G2692" s="9">
        <f>+'Info ELECTRONORTE'!K2660</f>
        <v>13</v>
      </c>
      <c r="H2692" s="9" t="str">
        <f>+'Info ELECTRONORTE'!L2660</f>
        <v>Postes</v>
      </c>
      <c r="I2692" s="9" t="str">
        <f>+'Info ELECTRONORTE'!M2660</f>
        <v>Concreto</v>
      </c>
      <c r="J2692" s="9" t="str">
        <f>+'Info ELECTRONORTE'!N2660</f>
        <v>PPC19</v>
      </c>
      <c r="K2692" s="9" t="str">
        <f>+IF(B2692="MOD INV_2018","Según corresponda",VLOOKUP(J2692,SICODI!$G$3:$K$2404,2,FALSE))</f>
        <v>POSTE DE CONCRETO ARMADO DE 13/300/150/345</v>
      </c>
      <c r="L2692" s="142">
        <f t="shared" si="101"/>
        <v>0.52</v>
      </c>
    </row>
    <row r="2693" spans="1:12" x14ac:dyDescent="0.25">
      <c r="A2693" s="53">
        <f>+'Info ELECTRONORTE'!A2661</f>
        <v>2657</v>
      </c>
      <c r="B2693" s="26" t="str">
        <f t="shared" si="102"/>
        <v>SICODI</v>
      </c>
      <c r="C2693" s="9" t="str">
        <f>+'Info ELECTRONORTE'!B2661</f>
        <v>CAJAMARCA</v>
      </c>
      <c r="D2693" s="9" t="str">
        <f>+'Info ELECTRONORTE'!C2661</f>
        <v>CHOTA - SANTA CRUZ DE SUCCHABAMBA</v>
      </c>
      <c r="E2693" s="9" t="str">
        <f>+'Info ELECTRONORTE'!D2661</f>
        <v>CHOTA</v>
      </c>
      <c r="F2693" s="9" t="str">
        <f>+'Info ELECTRONORTE'!I2661</f>
        <v>Media Tension</v>
      </c>
      <c r="G2693" s="9">
        <f>+'Info ELECTRONORTE'!K2661</f>
        <v>13</v>
      </c>
      <c r="H2693" s="9" t="str">
        <f>+'Info ELECTRONORTE'!L2661</f>
        <v>Postes</v>
      </c>
      <c r="I2693" s="9" t="str">
        <f>+'Info ELECTRONORTE'!M2661</f>
        <v>Concreto</v>
      </c>
      <c r="J2693" s="9" t="str">
        <f>+'Info ELECTRONORTE'!N2661</f>
        <v>PPC19</v>
      </c>
      <c r="K2693" s="9" t="str">
        <f>+IF(B2693="MOD INV_2018","Según corresponda",VLOOKUP(J2693,SICODI!$G$3:$K$2404,2,FALSE))</f>
        <v>POSTE DE CONCRETO ARMADO DE 13/300/150/345</v>
      </c>
      <c r="L2693" s="142">
        <f t="shared" si="101"/>
        <v>0.52</v>
      </c>
    </row>
    <row r="2694" spans="1:12" x14ac:dyDescent="0.25">
      <c r="A2694" s="53">
        <f>+'Info ELECTRONORTE'!A2662</f>
        <v>2658</v>
      </c>
      <c r="B2694" s="26" t="str">
        <f t="shared" si="102"/>
        <v>SICODI</v>
      </c>
      <c r="C2694" s="9" t="str">
        <f>+'Info ELECTRONORTE'!B2662</f>
        <v>CAJAMARCA</v>
      </c>
      <c r="D2694" s="9" t="str">
        <f>+'Info ELECTRONORTE'!C2662</f>
        <v>CHOTA - SANTA CRUZ DE SUCCHABAMBA</v>
      </c>
      <c r="E2694" s="9" t="str">
        <f>+'Info ELECTRONORTE'!D2662</f>
        <v>CHOTA</v>
      </c>
      <c r="F2694" s="9" t="str">
        <f>+'Info ELECTRONORTE'!I2662</f>
        <v>Media Tension</v>
      </c>
      <c r="G2694" s="9">
        <f>+'Info ELECTRONORTE'!K2662</f>
        <v>13</v>
      </c>
      <c r="H2694" s="9" t="str">
        <f>+'Info ELECTRONORTE'!L2662</f>
        <v>Postes</v>
      </c>
      <c r="I2694" s="9" t="str">
        <f>+'Info ELECTRONORTE'!M2662</f>
        <v>Concreto</v>
      </c>
      <c r="J2694" s="9" t="str">
        <f>+'Info ELECTRONORTE'!N2662</f>
        <v>PPC19</v>
      </c>
      <c r="K2694" s="9" t="str">
        <f>+IF(B2694="MOD INV_2018","Según corresponda",VLOOKUP(J2694,SICODI!$G$3:$K$2404,2,FALSE))</f>
        <v>POSTE DE CONCRETO ARMADO DE 13/300/150/345</v>
      </c>
      <c r="L2694" s="142">
        <f t="shared" si="101"/>
        <v>0.52</v>
      </c>
    </row>
    <row r="2695" spans="1:12" x14ac:dyDescent="0.25">
      <c r="A2695" s="53">
        <f>+'Info ELECTRONORTE'!A2663</f>
        <v>2659</v>
      </c>
      <c r="B2695" s="26" t="str">
        <f t="shared" si="102"/>
        <v>SICODI</v>
      </c>
      <c r="C2695" s="9" t="str">
        <f>+'Info ELECTRONORTE'!B2663</f>
        <v>CAJAMARCA</v>
      </c>
      <c r="D2695" s="9" t="str">
        <f>+'Info ELECTRONORTE'!C2663</f>
        <v>CHOTA - SANTA CRUZ DE SUCCHABAMBA</v>
      </c>
      <c r="E2695" s="9" t="str">
        <f>+'Info ELECTRONORTE'!D2663</f>
        <v>CHOTA</v>
      </c>
      <c r="F2695" s="9" t="str">
        <f>+'Info ELECTRONORTE'!I2663</f>
        <v>Media Tension</v>
      </c>
      <c r="G2695" s="9">
        <f>+'Info ELECTRONORTE'!K2663</f>
        <v>13</v>
      </c>
      <c r="H2695" s="9" t="str">
        <f>+'Info ELECTRONORTE'!L2663</f>
        <v>Postes</v>
      </c>
      <c r="I2695" s="9" t="str">
        <f>+'Info ELECTRONORTE'!M2663</f>
        <v>Concreto</v>
      </c>
      <c r="J2695" s="9" t="str">
        <f>+'Info ELECTRONORTE'!N2663</f>
        <v>PPC19</v>
      </c>
      <c r="K2695" s="9" t="str">
        <f>+IF(B2695="MOD INV_2018","Según corresponda",VLOOKUP(J2695,SICODI!$G$3:$K$2404,2,FALSE))</f>
        <v>POSTE DE CONCRETO ARMADO DE 13/300/150/345</v>
      </c>
      <c r="L2695" s="142">
        <f t="shared" si="101"/>
        <v>0.52</v>
      </c>
    </row>
    <row r="2696" spans="1:12" x14ac:dyDescent="0.25">
      <c r="A2696" s="53">
        <f>+'Info ELECTRONORTE'!A2664</f>
        <v>2660</v>
      </c>
      <c r="B2696" s="26" t="str">
        <f t="shared" si="102"/>
        <v>SICODI</v>
      </c>
      <c r="C2696" s="9" t="str">
        <f>+'Info ELECTRONORTE'!B2664</f>
        <v>CAJAMARCA</v>
      </c>
      <c r="D2696" s="9" t="str">
        <f>+'Info ELECTRONORTE'!C2664</f>
        <v>CHOTA - SANTA CRUZ DE SUCCHABAMBA</v>
      </c>
      <c r="E2696" s="9" t="str">
        <f>+'Info ELECTRONORTE'!D2664</f>
        <v>CHOTA</v>
      </c>
      <c r="F2696" s="9" t="str">
        <f>+'Info ELECTRONORTE'!I2664</f>
        <v>Media Tension</v>
      </c>
      <c r="G2696" s="9">
        <f>+'Info ELECTRONORTE'!K2664</f>
        <v>13</v>
      </c>
      <c r="H2696" s="9" t="str">
        <f>+'Info ELECTRONORTE'!L2664</f>
        <v>Postes</v>
      </c>
      <c r="I2696" s="9" t="str">
        <f>+'Info ELECTRONORTE'!M2664</f>
        <v>Concreto</v>
      </c>
      <c r="J2696" s="9" t="str">
        <f>+'Info ELECTRONORTE'!N2664</f>
        <v>PPC19</v>
      </c>
      <c r="K2696" s="9" t="str">
        <f>+IF(B2696="MOD INV_2018","Según corresponda",VLOOKUP(J2696,SICODI!$G$3:$K$2404,2,FALSE))</f>
        <v>POSTE DE CONCRETO ARMADO DE 13/300/150/345</v>
      </c>
      <c r="L2696" s="142">
        <f t="shared" si="101"/>
        <v>0.52</v>
      </c>
    </row>
    <row r="2697" spans="1:12" x14ac:dyDescent="0.25">
      <c r="A2697" s="53">
        <f>+'Info ELECTRONORTE'!A2665</f>
        <v>2661</v>
      </c>
      <c r="B2697" s="26" t="str">
        <f t="shared" si="102"/>
        <v>SICODI</v>
      </c>
      <c r="C2697" s="9" t="str">
        <f>+'Info ELECTRONORTE'!B2665</f>
        <v>CAJAMARCA</v>
      </c>
      <c r="D2697" s="9" t="str">
        <f>+'Info ELECTRONORTE'!C2665</f>
        <v>CHOTA - SANTA CRUZ DE SUCCHABAMBA</v>
      </c>
      <c r="E2697" s="9" t="str">
        <f>+'Info ELECTRONORTE'!D2665</f>
        <v>CHOTA</v>
      </c>
      <c r="F2697" s="9" t="str">
        <f>+'Info ELECTRONORTE'!I2665</f>
        <v>Media Tension</v>
      </c>
      <c r="G2697" s="9">
        <f>+'Info ELECTRONORTE'!K2665</f>
        <v>13</v>
      </c>
      <c r="H2697" s="9" t="str">
        <f>+'Info ELECTRONORTE'!L2665</f>
        <v>Postes</v>
      </c>
      <c r="I2697" s="9" t="str">
        <f>+'Info ELECTRONORTE'!M2665</f>
        <v>Concreto</v>
      </c>
      <c r="J2697" s="9" t="str">
        <f>+'Info ELECTRONORTE'!N2665</f>
        <v>PPC19</v>
      </c>
      <c r="K2697" s="9" t="str">
        <f>+IF(B2697="MOD INV_2018","Según corresponda",VLOOKUP(J2697,SICODI!$G$3:$K$2404,2,FALSE))</f>
        <v>POSTE DE CONCRETO ARMADO DE 13/300/150/345</v>
      </c>
      <c r="L2697" s="142">
        <f t="shared" si="101"/>
        <v>0.52</v>
      </c>
    </row>
    <row r="2698" spans="1:12" x14ac:dyDescent="0.25">
      <c r="A2698" s="53">
        <f>+'Info ELECTRONORTE'!A2666</f>
        <v>2662</v>
      </c>
      <c r="B2698" s="26" t="str">
        <f t="shared" si="102"/>
        <v>SICODI</v>
      </c>
      <c r="C2698" s="9" t="str">
        <f>+'Info ELECTRONORTE'!B2666</f>
        <v>CAJAMARCA</v>
      </c>
      <c r="D2698" s="9" t="str">
        <f>+'Info ELECTRONORTE'!C2666</f>
        <v>CHOTA - SANTA CRUZ DE SUCCHABAMBA</v>
      </c>
      <c r="E2698" s="9" t="str">
        <f>+'Info ELECTRONORTE'!D2666</f>
        <v>CHOTA</v>
      </c>
      <c r="F2698" s="9" t="str">
        <f>+'Info ELECTRONORTE'!I2666</f>
        <v>Media Tension</v>
      </c>
      <c r="G2698" s="9">
        <f>+'Info ELECTRONORTE'!K2666</f>
        <v>13</v>
      </c>
      <c r="H2698" s="9" t="str">
        <f>+'Info ELECTRONORTE'!L2666</f>
        <v>Postes</v>
      </c>
      <c r="I2698" s="9" t="str">
        <f>+'Info ELECTRONORTE'!M2666</f>
        <v>Concreto</v>
      </c>
      <c r="J2698" s="9" t="str">
        <f>+'Info ELECTRONORTE'!N2666</f>
        <v>PPC19</v>
      </c>
      <c r="K2698" s="9" t="str">
        <f>+IF(B2698="MOD INV_2018","Según corresponda",VLOOKUP(J2698,SICODI!$G$3:$K$2404,2,FALSE))</f>
        <v>POSTE DE CONCRETO ARMADO DE 13/300/150/345</v>
      </c>
      <c r="L2698" s="142">
        <f t="shared" si="101"/>
        <v>0.52</v>
      </c>
    </row>
    <row r="2699" spans="1:12" x14ac:dyDescent="0.25">
      <c r="A2699" s="53">
        <f>+'Info ELECTRONORTE'!A2667</f>
        <v>2663</v>
      </c>
      <c r="B2699" s="26" t="str">
        <f t="shared" si="102"/>
        <v>SICODI</v>
      </c>
      <c r="C2699" s="9" t="str">
        <f>+'Info ELECTRONORTE'!B2667</f>
        <v>CAJAMARCA</v>
      </c>
      <c r="D2699" s="9" t="str">
        <f>+'Info ELECTRONORTE'!C2667</f>
        <v>CHOTA - SANTA CRUZ DE SUCCHABAMBA</v>
      </c>
      <c r="E2699" s="9" t="str">
        <f>+'Info ELECTRONORTE'!D2667</f>
        <v>CHOTA</v>
      </c>
      <c r="F2699" s="9" t="str">
        <f>+'Info ELECTRONORTE'!I2667</f>
        <v>Media Tension</v>
      </c>
      <c r="G2699" s="9">
        <f>+'Info ELECTRONORTE'!K2667</f>
        <v>13</v>
      </c>
      <c r="H2699" s="9" t="str">
        <f>+'Info ELECTRONORTE'!L2667</f>
        <v>Postes</v>
      </c>
      <c r="I2699" s="9" t="str">
        <f>+'Info ELECTRONORTE'!M2667</f>
        <v>Concreto</v>
      </c>
      <c r="J2699" s="9" t="str">
        <f>+'Info ELECTRONORTE'!N2667</f>
        <v>PPC19</v>
      </c>
      <c r="K2699" s="9" t="str">
        <f>+IF(B2699="MOD INV_2018","Según corresponda",VLOOKUP(J2699,SICODI!$G$3:$K$2404,2,FALSE))</f>
        <v>POSTE DE CONCRETO ARMADO DE 13/300/150/345</v>
      </c>
      <c r="L2699" s="142">
        <f t="shared" si="101"/>
        <v>0.52</v>
      </c>
    </row>
    <row r="2700" spans="1:12" x14ac:dyDescent="0.25">
      <c r="A2700" s="53">
        <f>+'Info ELECTRONORTE'!A2668</f>
        <v>2664</v>
      </c>
      <c r="B2700" s="26" t="str">
        <f t="shared" si="102"/>
        <v>SICODI</v>
      </c>
      <c r="C2700" s="9" t="str">
        <f>+'Info ELECTRONORTE'!B2668</f>
        <v>CAJAMARCA</v>
      </c>
      <c r="D2700" s="9" t="str">
        <f>+'Info ELECTRONORTE'!C2668</f>
        <v>CHOTA - SANTA CRUZ DE SUCCHABAMBA</v>
      </c>
      <c r="E2700" s="9" t="str">
        <f>+'Info ELECTRONORTE'!D2668</f>
        <v>CHOTA</v>
      </c>
      <c r="F2700" s="9" t="str">
        <f>+'Info ELECTRONORTE'!I2668</f>
        <v>Media Tension</v>
      </c>
      <c r="G2700" s="9">
        <f>+'Info ELECTRONORTE'!K2668</f>
        <v>13</v>
      </c>
      <c r="H2700" s="9" t="str">
        <f>+'Info ELECTRONORTE'!L2668</f>
        <v>Postes</v>
      </c>
      <c r="I2700" s="9" t="str">
        <f>+'Info ELECTRONORTE'!M2668</f>
        <v>Concreto</v>
      </c>
      <c r="J2700" s="9" t="str">
        <f>+'Info ELECTRONORTE'!N2668</f>
        <v>PPC19</v>
      </c>
      <c r="K2700" s="9" t="str">
        <f>+IF(B2700="MOD INV_2018","Según corresponda",VLOOKUP(J2700,SICODI!$G$3:$K$2404,2,FALSE))</f>
        <v>POSTE DE CONCRETO ARMADO DE 13/300/150/345</v>
      </c>
      <c r="L2700" s="142">
        <f t="shared" si="101"/>
        <v>0.52</v>
      </c>
    </row>
    <row r="2701" spans="1:12" x14ac:dyDescent="0.25">
      <c r="A2701" s="53">
        <f>+'Info ELECTRONORTE'!A2669</f>
        <v>2665</v>
      </c>
      <c r="B2701" s="26" t="str">
        <f t="shared" si="102"/>
        <v>SICODI</v>
      </c>
      <c r="C2701" s="9" t="str">
        <f>+'Info ELECTRONORTE'!B2669</f>
        <v>CAJAMARCA</v>
      </c>
      <c r="D2701" s="9" t="str">
        <f>+'Info ELECTRONORTE'!C2669</f>
        <v>CHOTA - SANTA CRUZ DE SUCCHABAMBA</v>
      </c>
      <c r="E2701" s="9" t="str">
        <f>+'Info ELECTRONORTE'!D2669</f>
        <v>CHOTA</v>
      </c>
      <c r="F2701" s="9" t="str">
        <f>+'Info ELECTRONORTE'!I2669</f>
        <v>Media Tension</v>
      </c>
      <c r="G2701" s="9">
        <f>+'Info ELECTRONORTE'!K2669</f>
        <v>13</v>
      </c>
      <c r="H2701" s="9" t="str">
        <f>+'Info ELECTRONORTE'!L2669</f>
        <v>Postes</v>
      </c>
      <c r="I2701" s="9" t="str">
        <f>+'Info ELECTRONORTE'!M2669</f>
        <v>Concreto</v>
      </c>
      <c r="J2701" s="9" t="str">
        <f>+'Info ELECTRONORTE'!N2669</f>
        <v>PPC19</v>
      </c>
      <c r="K2701" s="9" t="str">
        <f>+IF(B2701="MOD INV_2018","Según corresponda",VLOOKUP(J2701,SICODI!$G$3:$K$2404,2,FALSE))</f>
        <v>POSTE DE CONCRETO ARMADO DE 13/300/150/345</v>
      </c>
      <c r="L2701" s="142">
        <f t="shared" si="101"/>
        <v>0.52</v>
      </c>
    </row>
    <row r="2702" spans="1:12" x14ac:dyDescent="0.25">
      <c r="A2702" s="53">
        <f>+'Info ELECTRONORTE'!A2670</f>
        <v>2666</v>
      </c>
      <c r="B2702" s="26" t="str">
        <f t="shared" si="102"/>
        <v>SICODI</v>
      </c>
      <c r="C2702" s="9" t="str">
        <f>+'Info ELECTRONORTE'!B2670</f>
        <v>CAJAMARCA</v>
      </c>
      <c r="D2702" s="9" t="str">
        <f>+'Info ELECTRONORTE'!C2670</f>
        <v>CHOTA - SANTA CRUZ DE SUCCHABAMBA</v>
      </c>
      <c r="E2702" s="9" t="str">
        <f>+'Info ELECTRONORTE'!D2670</f>
        <v>CHOTA</v>
      </c>
      <c r="F2702" s="9" t="str">
        <f>+'Info ELECTRONORTE'!I2670</f>
        <v>Media Tension</v>
      </c>
      <c r="G2702" s="9">
        <f>+'Info ELECTRONORTE'!K2670</f>
        <v>13</v>
      </c>
      <c r="H2702" s="9" t="str">
        <f>+'Info ELECTRONORTE'!L2670</f>
        <v>Postes</v>
      </c>
      <c r="I2702" s="9" t="str">
        <f>+'Info ELECTRONORTE'!M2670</f>
        <v>Concreto</v>
      </c>
      <c r="J2702" s="9" t="str">
        <f>+'Info ELECTRONORTE'!N2670</f>
        <v>PPC19</v>
      </c>
      <c r="K2702" s="9" t="str">
        <f>+IF(B2702="MOD INV_2018","Según corresponda",VLOOKUP(J2702,SICODI!$G$3:$K$2404,2,FALSE))</f>
        <v>POSTE DE CONCRETO ARMADO DE 13/300/150/345</v>
      </c>
      <c r="L2702" s="142">
        <f t="shared" si="101"/>
        <v>0.52</v>
      </c>
    </row>
    <row r="2703" spans="1:12" x14ac:dyDescent="0.25">
      <c r="A2703" s="53">
        <f>+'Info ELECTRONORTE'!A2671</f>
        <v>2667</v>
      </c>
      <c r="B2703" s="26" t="str">
        <f t="shared" si="102"/>
        <v>SICODI</v>
      </c>
      <c r="C2703" s="9" t="str">
        <f>+'Info ELECTRONORTE'!B2671</f>
        <v>CAJAMARCA</v>
      </c>
      <c r="D2703" s="9" t="str">
        <f>+'Info ELECTRONORTE'!C2671</f>
        <v>CHOTA - SANTA CRUZ DE SUCCHABAMBA</v>
      </c>
      <c r="E2703" s="9" t="str">
        <f>+'Info ELECTRONORTE'!D2671</f>
        <v>CHOTA</v>
      </c>
      <c r="F2703" s="9" t="str">
        <f>+'Info ELECTRONORTE'!I2671</f>
        <v>Media Tension</v>
      </c>
      <c r="G2703" s="9">
        <f>+'Info ELECTRONORTE'!K2671</f>
        <v>13</v>
      </c>
      <c r="H2703" s="9" t="str">
        <f>+'Info ELECTRONORTE'!L2671</f>
        <v>Postes</v>
      </c>
      <c r="I2703" s="9" t="str">
        <f>+'Info ELECTRONORTE'!M2671</f>
        <v>Concreto</v>
      </c>
      <c r="J2703" s="9" t="str">
        <f>+'Info ELECTRONORTE'!N2671</f>
        <v>PPC19</v>
      </c>
      <c r="K2703" s="9" t="str">
        <f>+IF(B2703="MOD INV_2018","Según corresponda",VLOOKUP(J2703,SICODI!$G$3:$K$2404,2,FALSE))</f>
        <v>POSTE DE CONCRETO ARMADO DE 13/300/150/345</v>
      </c>
      <c r="L2703" s="142">
        <f t="shared" si="101"/>
        <v>0.52</v>
      </c>
    </row>
    <row r="2704" spans="1:12" x14ac:dyDescent="0.25">
      <c r="A2704" s="53">
        <f>+'Info ELECTRONORTE'!A2672</f>
        <v>2668</v>
      </c>
      <c r="B2704" s="26" t="str">
        <f t="shared" si="102"/>
        <v>SICODI</v>
      </c>
      <c r="C2704" s="9" t="str">
        <f>+'Info ELECTRONORTE'!B2672</f>
        <v>CAJAMARCA</v>
      </c>
      <c r="D2704" s="9" t="str">
        <f>+'Info ELECTRONORTE'!C2672</f>
        <v>CHOTA - SANTA CRUZ DE SUCCHABAMBA</v>
      </c>
      <c r="E2704" s="9" t="str">
        <f>+'Info ELECTRONORTE'!D2672</f>
        <v>CHOTA</v>
      </c>
      <c r="F2704" s="9" t="str">
        <f>+'Info ELECTRONORTE'!I2672</f>
        <v>Media Tension</v>
      </c>
      <c r="G2704" s="9">
        <f>+'Info ELECTRONORTE'!K2672</f>
        <v>13</v>
      </c>
      <c r="H2704" s="9" t="str">
        <f>+'Info ELECTRONORTE'!L2672</f>
        <v>Postes</v>
      </c>
      <c r="I2704" s="9" t="str">
        <f>+'Info ELECTRONORTE'!M2672</f>
        <v>Concreto</v>
      </c>
      <c r="J2704" s="9" t="str">
        <f>+'Info ELECTRONORTE'!N2672</f>
        <v>PPC19</v>
      </c>
      <c r="K2704" s="9" t="str">
        <f>+IF(B2704="MOD INV_2018","Según corresponda",VLOOKUP(J2704,SICODI!$G$3:$K$2404,2,FALSE))</f>
        <v>POSTE DE CONCRETO ARMADO DE 13/300/150/345</v>
      </c>
      <c r="L2704" s="142">
        <f t="shared" si="101"/>
        <v>0.52</v>
      </c>
    </row>
    <row r="2705" spans="1:12" x14ac:dyDescent="0.25">
      <c r="A2705" s="53">
        <f>+'Info ELECTRONORTE'!A2673</f>
        <v>2669</v>
      </c>
      <c r="B2705" s="26" t="str">
        <f t="shared" si="102"/>
        <v>SICODI</v>
      </c>
      <c r="C2705" s="9" t="str">
        <f>+'Info ELECTRONORTE'!B2673</f>
        <v>CAJAMARCA</v>
      </c>
      <c r="D2705" s="9" t="str">
        <f>+'Info ELECTRONORTE'!C2673</f>
        <v>CHOTA - SANTA CRUZ DE SUCCHABAMBA</v>
      </c>
      <c r="E2705" s="9" t="str">
        <f>+'Info ELECTRONORTE'!D2673</f>
        <v>CHOTA</v>
      </c>
      <c r="F2705" s="9" t="str">
        <f>+'Info ELECTRONORTE'!I2673</f>
        <v>Media Tension</v>
      </c>
      <c r="G2705" s="9">
        <f>+'Info ELECTRONORTE'!K2673</f>
        <v>13</v>
      </c>
      <c r="H2705" s="9" t="str">
        <f>+'Info ELECTRONORTE'!L2673</f>
        <v>Postes</v>
      </c>
      <c r="I2705" s="9" t="str">
        <f>+'Info ELECTRONORTE'!M2673</f>
        <v>Concreto</v>
      </c>
      <c r="J2705" s="9" t="str">
        <f>+'Info ELECTRONORTE'!N2673</f>
        <v>PPC19</v>
      </c>
      <c r="K2705" s="9" t="str">
        <f>+IF(B2705="MOD INV_2018","Según corresponda",VLOOKUP(J2705,SICODI!$G$3:$K$2404,2,FALSE))</f>
        <v>POSTE DE CONCRETO ARMADO DE 13/300/150/345</v>
      </c>
      <c r="L2705" s="142">
        <f t="shared" si="101"/>
        <v>0.52</v>
      </c>
    </row>
    <row r="2706" spans="1:12" x14ac:dyDescent="0.25">
      <c r="A2706" s="53">
        <f>+'Info ELECTRONORTE'!A2674</f>
        <v>2670</v>
      </c>
      <c r="B2706" s="26" t="str">
        <f t="shared" si="102"/>
        <v>SICODI</v>
      </c>
      <c r="C2706" s="9" t="str">
        <f>+'Info ELECTRONORTE'!B2674</f>
        <v>CAJAMARCA</v>
      </c>
      <c r="D2706" s="9" t="str">
        <f>+'Info ELECTRONORTE'!C2674</f>
        <v>CHOTA - SANTA CRUZ DE SUCCHABAMBA</v>
      </c>
      <c r="E2706" s="9" t="str">
        <f>+'Info ELECTRONORTE'!D2674</f>
        <v>CHOTA</v>
      </c>
      <c r="F2706" s="9" t="str">
        <f>+'Info ELECTRONORTE'!I2674</f>
        <v>Media Tension</v>
      </c>
      <c r="G2706" s="9">
        <f>+'Info ELECTRONORTE'!K2674</f>
        <v>13</v>
      </c>
      <c r="H2706" s="9" t="str">
        <f>+'Info ELECTRONORTE'!L2674</f>
        <v>Postes</v>
      </c>
      <c r="I2706" s="9" t="str">
        <f>+'Info ELECTRONORTE'!M2674</f>
        <v>Concreto</v>
      </c>
      <c r="J2706" s="9" t="str">
        <f>+'Info ELECTRONORTE'!N2674</f>
        <v>PPC19</v>
      </c>
      <c r="K2706" s="9" t="str">
        <f>+IF(B2706="MOD INV_2018","Según corresponda",VLOOKUP(J2706,SICODI!$G$3:$K$2404,2,FALSE))</f>
        <v>POSTE DE CONCRETO ARMADO DE 13/300/150/345</v>
      </c>
      <c r="L2706" s="142">
        <f t="shared" si="101"/>
        <v>0.52</v>
      </c>
    </row>
    <row r="2707" spans="1:12" x14ac:dyDescent="0.25">
      <c r="A2707" s="53">
        <f>+'Info ELECTRONORTE'!A2675</f>
        <v>2671</v>
      </c>
      <c r="B2707" s="26" t="str">
        <f t="shared" si="102"/>
        <v>SICODI</v>
      </c>
      <c r="C2707" s="9" t="str">
        <f>+'Info ELECTRONORTE'!B2675</f>
        <v>CAJAMARCA</v>
      </c>
      <c r="D2707" s="9" t="str">
        <f>+'Info ELECTRONORTE'!C2675</f>
        <v>CHOTA - SANTA CRUZ DE SUCCHABAMBA</v>
      </c>
      <c r="E2707" s="9" t="str">
        <f>+'Info ELECTRONORTE'!D2675</f>
        <v>CHOTA</v>
      </c>
      <c r="F2707" s="9" t="str">
        <f>+'Info ELECTRONORTE'!I2675</f>
        <v>Media Tension</v>
      </c>
      <c r="G2707" s="9">
        <f>+'Info ELECTRONORTE'!K2675</f>
        <v>13</v>
      </c>
      <c r="H2707" s="9" t="str">
        <f>+'Info ELECTRONORTE'!L2675</f>
        <v>Postes</v>
      </c>
      <c r="I2707" s="9" t="str">
        <f>+'Info ELECTRONORTE'!M2675</f>
        <v>Concreto</v>
      </c>
      <c r="J2707" s="9" t="str">
        <f>+'Info ELECTRONORTE'!N2675</f>
        <v>PPC19</v>
      </c>
      <c r="K2707" s="9" t="str">
        <f>+IF(B2707="MOD INV_2018","Según corresponda",VLOOKUP(J2707,SICODI!$G$3:$K$2404,2,FALSE))</f>
        <v>POSTE DE CONCRETO ARMADO DE 13/300/150/345</v>
      </c>
      <c r="L2707" s="142">
        <f t="shared" si="101"/>
        <v>0.52</v>
      </c>
    </row>
    <row r="2708" spans="1:12" x14ac:dyDescent="0.25">
      <c r="A2708" s="53">
        <f>+'Info ELECTRONORTE'!A2676</f>
        <v>2672</v>
      </c>
      <c r="B2708" s="26" t="str">
        <f t="shared" si="102"/>
        <v>SICODI</v>
      </c>
      <c r="C2708" s="9" t="str">
        <f>+'Info ELECTRONORTE'!B2676</f>
        <v>CAJAMARCA</v>
      </c>
      <c r="D2708" s="9" t="str">
        <f>+'Info ELECTRONORTE'!C2676</f>
        <v>CHOTA - SANTA CRUZ DE SUCCHABAMBA</v>
      </c>
      <c r="E2708" s="9" t="str">
        <f>+'Info ELECTRONORTE'!D2676</f>
        <v>CHOTA</v>
      </c>
      <c r="F2708" s="9" t="str">
        <f>+'Info ELECTRONORTE'!I2676</f>
        <v>Media Tension</v>
      </c>
      <c r="G2708" s="9">
        <f>+'Info ELECTRONORTE'!K2676</f>
        <v>13</v>
      </c>
      <c r="H2708" s="9" t="str">
        <f>+'Info ELECTRONORTE'!L2676</f>
        <v>Postes</v>
      </c>
      <c r="I2708" s="9" t="str">
        <f>+'Info ELECTRONORTE'!M2676</f>
        <v>Concreto</v>
      </c>
      <c r="J2708" s="9" t="str">
        <f>+'Info ELECTRONORTE'!N2676</f>
        <v>PPC19</v>
      </c>
      <c r="K2708" s="9" t="str">
        <f>+IF(B2708="MOD INV_2018","Según corresponda",VLOOKUP(J2708,SICODI!$G$3:$K$2404,2,FALSE))</f>
        <v>POSTE DE CONCRETO ARMADO DE 13/300/150/345</v>
      </c>
      <c r="L2708" s="142">
        <f t="shared" si="101"/>
        <v>0.52</v>
      </c>
    </row>
    <row r="2709" spans="1:12" x14ac:dyDescent="0.25">
      <c r="A2709" s="53">
        <f>+'Info ELECTRONORTE'!A2677</f>
        <v>2673</v>
      </c>
      <c r="B2709" s="26" t="str">
        <f t="shared" si="102"/>
        <v>SICODI</v>
      </c>
      <c r="C2709" s="9" t="str">
        <f>+'Info ELECTRONORTE'!B2677</f>
        <v>CAJAMARCA</v>
      </c>
      <c r="D2709" s="9" t="str">
        <f>+'Info ELECTRONORTE'!C2677</f>
        <v>CHOTA - SANTA CRUZ DE SUCCHABAMBA</v>
      </c>
      <c r="E2709" s="9" t="str">
        <f>+'Info ELECTRONORTE'!D2677</f>
        <v>CHOTA</v>
      </c>
      <c r="F2709" s="9" t="str">
        <f>+'Info ELECTRONORTE'!I2677</f>
        <v>Media Tension</v>
      </c>
      <c r="G2709" s="9">
        <f>+'Info ELECTRONORTE'!K2677</f>
        <v>13</v>
      </c>
      <c r="H2709" s="9" t="str">
        <f>+'Info ELECTRONORTE'!L2677</f>
        <v>Postes</v>
      </c>
      <c r="I2709" s="9" t="str">
        <f>+'Info ELECTRONORTE'!M2677</f>
        <v>Concreto</v>
      </c>
      <c r="J2709" s="9" t="str">
        <f>+'Info ELECTRONORTE'!N2677</f>
        <v>PPC19</v>
      </c>
      <c r="K2709" s="9" t="str">
        <f>+IF(B2709="MOD INV_2018","Según corresponda",VLOOKUP(J2709,SICODI!$G$3:$K$2404,2,FALSE))</f>
        <v>POSTE DE CONCRETO ARMADO DE 13/300/150/345</v>
      </c>
      <c r="L2709" s="142">
        <f t="shared" si="101"/>
        <v>0.52</v>
      </c>
    </row>
    <row r="2710" spans="1:12" x14ac:dyDescent="0.25">
      <c r="A2710" s="53">
        <f>+'Info ELECTRONORTE'!A2678</f>
        <v>2674</v>
      </c>
      <c r="B2710" s="26" t="str">
        <f t="shared" si="102"/>
        <v>SICODI</v>
      </c>
      <c r="C2710" s="9" t="str">
        <f>+'Info ELECTRONORTE'!B2678</f>
        <v>CAJAMARCA</v>
      </c>
      <c r="D2710" s="9" t="str">
        <f>+'Info ELECTRONORTE'!C2678</f>
        <v>CHOTA - SANTA CRUZ DE SUCCHABAMBA</v>
      </c>
      <c r="E2710" s="9" t="str">
        <f>+'Info ELECTRONORTE'!D2678</f>
        <v>CHOTA</v>
      </c>
      <c r="F2710" s="9" t="str">
        <f>+'Info ELECTRONORTE'!I2678</f>
        <v>Media Tension</v>
      </c>
      <c r="G2710" s="9">
        <f>+'Info ELECTRONORTE'!K2678</f>
        <v>13</v>
      </c>
      <c r="H2710" s="9" t="str">
        <f>+'Info ELECTRONORTE'!L2678</f>
        <v>Postes</v>
      </c>
      <c r="I2710" s="9" t="str">
        <f>+'Info ELECTRONORTE'!M2678</f>
        <v>Concreto</v>
      </c>
      <c r="J2710" s="9" t="str">
        <f>+'Info ELECTRONORTE'!N2678</f>
        <v>PPC19</v>
      </c>
      <c r="K2710" s="9" t="str">
        <f>+IF(B2710="MOD INV_2018","Según corresponda",VLOOKUP(J2710,SICODI!$G$3:$K$2404,2,FALSE))</f>
        <v>POSTE DE CONCRETO ARMADO DE 13/300/150/345</v>
      </c>
      <c r="L2710" s="142">
        <f t="shared" si="101"/>
        <v>0.52</v>
      </c>
    </row>
    <row r="2711" spans="1:12" x14ac:dyDescent="0.25">
      <c r="A2711" s="53">
        <f>+'Info ELECTRONORTE'!A2679</f>
        <v>2675</v>
      </c>
      <c r="B2711" s="26" t="str">
        <f t="shared" si="102"/>
        <v>SICODI</v>
      </c>
      <c r="C2711" s="9" t="str">
        <f>+'Info ELECTRONORTE'!B2679</f>
        <v>CAJAMARCA</v>
      </c>
      <c r="D2711" s="9" t="str">
        <f>+'Info ELECTRONORTE'!C2679</f>
        <v>CHOTA - SANTA CRUZ DE SUCCHABAMBA</v>
      </c>
      <c r="E2711" s="9" t="str">
        <f>+'Info ELECTRONORTE'!D2679</f>
        <v>CHOTA</v>
      </c>
      <c r="F2711" s="9" t="str">
        <f>+'Info ELECTRONORTE'!I2679</f>
        <v>Media Tension</v>
      </c>
      <c r="G2711" s="9">
        <f>+'Info ELECTRONORTE'!K2679</f>
        <v>13</v>
      </c>
      <c r="H2711" s="9" t="str">
        <f>+'Info ELECTRONORTE'!L2679</f>
        <v>Postes</v>
      </c>
      <c r="I2711" s="9" t="str">
        <f>+'Info ELECTRONORTE'!M2679</f>
        <v>Concreto</v>
      </c>
      <c r="J2711" s="9" t="str">
        <f>+'Info ELECTRONORTE'!N2679</f>
        <v>PPC19</v>
      </c>
      <c r="K2711" s="9" t="str">
        <f>+IF(B2711="MOD INV_2018","Según corresponda",VLOOKUP(J2711,SICODI!$G$3:$K$2404,2,FALSE))</f>
        <v>POSTE DE CONCRETO ARMADO DE 13/300/150/345</v>
      </c>
      <c r="L2711" s="142">
        <f t="shared" si="101"/>
        <v>0.52</v>
      </c>
    </row>
    <row r="2712" spans="1:12" x14ac:dyDescent="0.25">
      <c r="A2712" s="53">
        <f>+'Info ELECTRONORTE'!A2680</f>
        <v>2676</v>
      </c>
      <c r="B2712" s="26" t="str">
        <f t="shared" si="102"/>
        <v>SICODI</v>
      </c>
      <c r="C2712" s="9" t="str">
        <f>+'Info ELECTRONORTE'!B2680</f>
        <v>CAJAMARCA</v>
      </c>
      <c r="D2712" s="9" t="str">
        <f>+'Info ELECTRONORTE'!C2680</f>
        <v>CHOTA - SANTA CRUZ DE SUCCHABAMBA</v>
      </c>
      <c r="E2712" s="9" t="str">
        <f>+'Info ELECTRONORTE'!D2680</f>
        <v>CHOTA</v>
      </c>
      <c r="F2712" s="9" t="str">
        <f>+'Info ELECTRONORTE'!I2680</f>
        <v>Media Tension</v>
      </c>
      <c r="G2712" s="9">
        <f>+'Info ELECTRONORTE'!K2680</f>
        <v>13</v>
      </c>
      <c r="H2712" s="9" t="str">
        <f>+'Info ELECTRONORTE'!L2680</f>
        <v>Postes</v>
      </c>
      <c r="I2712" s="9" t="str">
        <f>+'Info ELECTRONORTE'!M2680</f>
        <v>Concreto</v>
      </c>
      <c r="J2712" s="9" t="str">
        <f>+'Info ELECTRONORTE'!N2680</f>
        <v>PPC19</v>
      </c>
      <c r="K2712" s="9" t="str">
        <f>+IF(B2712="MOD INV_2018","Según corresponda",VLOOKUP(J2712,SICODI!$G$3:$K$2404,2,FALSE))</f>
        <v>POSTE DE CONCRETO ARMADO DE 13/300/150/345</v>
      </c>
      <c r="L2712" s="142">
        <f t="shared" si="101"/>
        <v>0.52</v>
      </c>
    </row>
    <row r="2713" spans="1:12" x14ac:dyDescent="0.25">
      <c r="A2713" s="53">
        <f>+'Info ELECTRONORTE'!A2681</f>
        <v>2677</v>
      </c>
      <c r="B2713" s="26" t="str">
        <f t="shared" si="102"/>
        <v>SICODI</v>
      </c>
      <c r="C2713" s="9" t="str">
        <f>+'Info ELECTRONORTE'!B2681</f>
        <v>CAJAMARCA</v>
      </c>
      <c r="D2713" s="9" t="str">
        <f>+'Info ELECTRONORTE'!C2681</f>
        <v>CHOTA - SANTA CRUZ DE SUCCHABAMBA</v>
      </c>
      <c r="E2713" s="9" t="str">
        <f>+'Info ELECTRONORTE'!D2681</f>
        <v>CHOTA</v>
      </c>
      <c r="F2713" s="9" t="str">
        <f>+'Info ELECTRONORTE'!I2681</f>
        <v>Media Tension</v>
      </c>
      <c r="G2713" s="9">
        <f>+'Info ELECTRONORTE'!K2681</f>
        <v>13</v>
      </c>
      <c r="H2713" s="9" t="str">
        <f>+'Info ELECTRONORTE'!L2681</f>
        <v>Postes</v>
      </c>
      <c r="I2713" s="9" t="str">
        <f>+'Info ELECTRONORTE'!M2681</f>
        <v>Concreto</v>
      </c>
      <c r="J2713" s="9" t="str">
        <f>+'Info ELECTRONORTE'!N2681</f>
        <v>PPC19</v>
      </c>
      <c r="K2713" s="9" t="str">
        <f>+IF(B2713="MOD INV_2018","Según corresponda",VLOOKUP(J2713,SICODI!$G$3:$K$2404,2,FALSE))</f>
        <v>POSTE DE CONCRETO ARMADO DE 13/300/150/345</v>
      </c>
      <c r="L2713" s="142">
        <f t="shared" si="101"/>
        <v>0.52</v>
      </c>
    </row>
    <row r="2714" spans="1:12" x14ac:dyDescent="0.25">
      <c r="A2714" s="53">
        <f>+'Info ELECTRONORTE'!A2682</f>
        <v>2678</v>
      </c>
      <c r="B2714" s="26" t="str">
        <f t="shared" si="102"/>
        <v>SICODI</v>
      </c>
      <c r="C2714" s="9" t="str">
        <f>+'Info ELECTRONORTE'!B2682</f>
        <v>CAJAMARCA</v>
      </c>
      <c r="D2714" s="9" t="str">
        <f>+'Info ELECTRONORTE'!C2682</f>
        <v>CHOTA - SANTA CRUZ DE SUCCHABAMBA</v>
      </c>
      <c r="E2714" s="9" t="str">
        <f>+'Info ELECTRONORTE'!D2682</f>
        <v>CHOTA</v>
      </c>
      <c r="F2714" s="9" t="str">
        <f>+'Info ELECTRONORTE'!I2682</f>
        <v>Media Tension</v>
      </c>
      <c r="G2714" s="9">
        <f>+'Info ELECTRONORTE'!K2682</f>
        <v>13</v>
      </c>
      <c r="H2714" s="9" t="str">
        <f>+'Info ELECTRONORTE'!L2682</f>
        <v>Postes</v>
      </c>
      <c r="I2714" s="9" t="str">
        <f>+'Info ELECTRONORTE'!M2682</f>
        <v>Concreto</v>
      </c>
      <c r="J2714" s="9" t="str">
        <f>+'Info ELECTRONORTE'!N2682</f>
        <v>PPC19</v>
      </c>
      <c r="K2714" s="9" t="str">
        <f>+IF(B2714="MOD INV_2018","Según corresponda",VLOOKUP(J2714,SICODI!$G$3:$K$2404,2,FALSE))</f>
        <v>POSTE DE CONCRETO ARMADO DE 13/300/150/345</v>
      </c>
      <c r="L2714" s="142">
        <f t="shared" si="101"/>
        <v>0.52</v>
      </c>
    </row>
    <row r="2715" spans="1:12" x14ac:dyDescent="0.25">
      <c r="A2715" s="53">
        <f>+'Info ELECTRONORTE'!A2683</f>
        <v>2679</v>
      </c>
      <c r="B2715" s="26" t="str">
        <f t="shared" si="102"/>
        <v>SICODI</v>
      </c>
      <c r="C2715" s="9" t="str">
        <f>+'Info ELECTRONORTE'!B2683</f>
        <v>CAJAMARCA</v>
      </c>
      <c r="D2715" s="9" t="str">
        <f>+'Info ELECTRONORTE'!C2683</f>
        <v>CHOTA - SANTA CRUZ DE SUCCHABAMBA</v>
      </c>
      <c r="E2715" s="9" t="str">
        <f>+'Info ELECTRONORTE'!D2683</f>
        <v>CHOTA</v>
      </c>
      <c r="F2715" s="9" t="str">
        <f>+'Info ELECTRONORTE'!I2683</f>
        <v>Media Tension</v>
      </c>
      <c r="G2715" s="9">
        <f>+'Info ELECTRONORTE'!K2683</f>
        <v>13</v>
      </c>
      <c r="H2715" s="9" t="str">
        <f>+'Info ELECTRONORTE'!L2683</f>
        <v>Postes</v>
      </c>
      <c r="I2715" s="9" t="str">
        <f>+'Info ELECTRONORTE'!M2683</f>
        <v>Concreto</v>
      </c>
      <c r="J2715" s="9" t="str">
        <f>+'Info ELECTRONORTE'!N2683</f>
        <v>PPC19</v>
      </c>
      <c r="K2715" s="9" t="str">
        <f>+IF(B2715="MOD INV_2018","Según corresponda",VLOOKUP(J2715,SICODI!$G$3:$K$2404,2,FALSE))</f>
        <v>POSTE DE CONCRETO ARMADO DE 13/300/150/345</v>
      </c>
      <c r="L2715" s="142">
        <f t="shared" si="101"/>
        <v>0.52</v>
      </c>
    </row>
    <row r="2716" spans="1:12" x14ac:dyDescent="0.25">
      <c r="A2716" s="53">
        <f>+'Info ELECTRONORTE'!A2684</f>
        <v>2680</v>
      </c>
      <c r="B2716" s="26" t="str">
        <f t="shared" si="102"/>
        <v>SICODI</v>
      </c>
      <c r="C2716" s="9" t="str">
        <f>+'Info ELECTRONORTE'!B2684</f>
        <v>CAJAMARCA</v>
      </c>
      <c r="D2716" s="9" t="str">
        <f>+'Info ELECTRONORTE'!C2684</f>
        <v>CHOTA - SANTA CRUZ DE SUCCHABAMBA</v>
      </c>
      <c r="E2716" s="9" t="str">
        <f>+'Info ELECTRONORTE'!D2684</f>
        <v>CHOTA</v>
      </c>
      <c r="F2716" s="9" t="str">
        <f>+'Info ELECTRONORTE'!I2684</f>
        <v>Media Tension</v>
      </c>
      <c r="G2716" s="9">
        <f>+'Info ELECTRONORTE'!K2684</f>
        <v>13</v>
      </c>
      <c r="H2716" s="9" t="str">
        <f>+'Info ELECTRONORTE'!L2684</f>
        <v>Postes</v>
      </c>
      <c r="I2716" s="9" t="str">
        <f>+'Info ELECTRONORTE'!M2684</f>
        <v>Concreto</v>
      </c>
      <c r="J2716" s="9" t="str">
        <f>+'Info ELECTRONORTE'!N2684</f>
        <v>PPC19</v>
      </c>
      <c r="K2716" s="9" t="str">
        <f>+IF(B2716="MOD INV_2018","Según corresponda",VLOOKUP(J2716,SICODI!$G$3:$K$2404,2,FALSE))</f>
        <v>POSTE DE CONCRETO ARMADO DE 13/300/150/345</v>
      </c>
      <c r="L2716" s="142">
        <f t="shared" si="101"/>
        <v>0.52</v>
      </c>
    </row>
    <row r="2717" spans="1:12" x14ac:dyDescent="0.25">
      <c r="A2717" s="53">
        <f>+'Info ELECTRONORTE'!A2685</f>
        <v>2681</v>
      </c>
      <c r="B2717" s="26" t="str">
        <f t="shared" si="102"/>
        <v>SICODI</v>
      </c>
      <c r="C2717" s="9" t="str">
        <f>+'Info ELECTRONORTE'!B2685</f>
        <v>CAJAMARCA</v>
      </c>
      <c r="D2717" s="9" t="str">
        <f>+'Info ELECTRONORTE'!C2685</f>
        <v>CHOTA - SANTA CRUZ DE SUCCHABAMBA</v>
      </c>
      <c r="E2717" s="9" t="str">
        <f>+'Info ELECTRONORTE'!D2685</f>
        <v>CHOTA</v>
      </c>
      <c r="F2717" s="9" t="str">
        <f>+'Info ELECTRONORTE'!I2685</f>
        <v>Media Tension</v>
      </c>
      <c r="G2717" s="9">
        <f>+'Info ELECTRONORTE'!K2685</f>
        <v>13</v>
      </c>
      <c r="H2717" s="9" t="str">
        <f>+'Info ELECTRONORTE'!L2685</f>
        <v>Postes</v>
      </c>
      <c r="I2717" s="9" t="str">
        <f>+'Info ELECTRONORTE'!M2685</f>
        <v>Concreto</v>
      </c>
      <c r="J2717" s="9" t="str">
        <f>+'Info ELECTRONORTE'!N2685</f>
        <v>PPC19</v>
      </c>
      <c r="K2717" s="9" t="str">
        <f>+IF(B2717="MOD INV_2018","Según corresponda",VLOOKUP(J2717,SICODI!$G$3:$K$2404,2,FALSE))</f>
        <v>POSTE DE CONCRETO ARMADO DE 13/300/150/345</v>
      </c>
      <c r="L2717" s="142">
        <f t="shared" si="101"/>
        <v>0.52</v>
      </c>
    </row>
    <row r="2718" spans="1:12" x14ac:dyDescent="0.25">
      <c r="A2718" s="53">
        <f>+'Info ELECTRONORTE'!A2686</f>
        <v>2682</v>
      </c>
      <c r="B2718" s="26" t="str">
        <f t="shared" si="102"/>
        <v>SICODI</v>
      </c>
      <c r="C2718" s="9" t="str">
        <f>+'Info ELECTRONORTE'!B2686</f>
        <v>CAJAMARCA</v>
      </c>
      <c r="D2718" s="9" t="str">
        <f>+'Info ELECTRONORTE'!C2686</f>
        <v>CHOTA - SANTA CRUZ DE SUCCHABAMBA</v>
      </c>
      <c r="E2718" s="9" t="str">
        <f>+'Info ELECTRONORTE'!D2686</f>
        <v>CHOTA</v>
      </c>
      <c r="F2718" s="9" t="str">
        <f>+'Info ELECTRONORTE'!I2686</f>
        <v>Media Tension</v>
      </c>
      <c r="G2718" s="9">
        <f>+'Info ELECTRONORTE'!K2686</f>
        <v>13</v>
      </c>
      <c r="H2718" s="9" t="str">
        <f>+'Info ELECTRONORTE'!L2686</f>
        <v>Postes</v>
      </c>
      <c r="I2718" s="9" t="str">
        <f>+'Info ELECTRONORTE'!M2686</f>
        <v>Concreto</v>
      </c>
      <c r="J2718" s="9" t="str">
        <f>+'Info ELECTRONORTE'!N2686</f>
        <v>PPC19</v>
      </c>
      <c r="K2718" s="9" t="str">
        <f>+IF(B2718="MOD INV_2018","Según corresponda",VLOOKUP(J2718,SICODI!$G$3:$K$2404,2,FALSE))</f>
        <v>POSTE DE CONCRETO ARMADO DE 13/300/150/345</v>
      </c>
      <c r="L2718" s="142">
        <f t="shared" si="101"/>
        <v>0.52</v>
      </c>
    </row>
    <row r="2719" spans="1:12" x14ac:dyDescent="0.25">
      <c r="A2719" s="53">
        <f>+'Info ELECTRONORTE'!A2687</f>
        <v>2683</v>
      </c>
      <c r="B2719" s="26" t="str">
        <f t="shared" si="102"/>
        <v>SICODI</v>
      </c>
      <c r="C2719" s="9" t="str">
        <f>+'Info ELECTRONORTE'!B2687</f>
        <v>CAJAMARCA</v>
      </c>
      <c r="D2719" s="9" t="str">
        <f>+'Info ELECTRONORTE'!C2687</f>
        <v>CHOTA - SANTA CRUZ DE SUCCHABAMBA</v>
      </c>
      <c r="E2719" s="9" t="str">
        <f>+'Info ELECTRONORTE'!D2687</f>
        <v>CHOTA</v>
      </c>
      <c r="F2719" s="9" t="str">
        <f>+'Info ELECTRONORTE'!I2687</f>
        <v>Media Tension</v>
      </c>
      <c r="G2719" s="9">
        <f>+'Info ELECTRONORTE'!K2687</f>
        <v>13</v>
      </c>
      <c r="H2719" s="9" t="str">
        <f>+'Info ELECTRONORTE'!L2687</f>
        <v>Postes</v>
      </c>
      <c r="I2719" s="9" t="str">
        <f>+'Info ELECTRONORTE'!M2687</f>
        <v>Concreto</v>
      </c>
      <c r="J2719" s="9" t="str">
        <f>+'Info ELECTRONORTE'!N2687</f>
        <v>PPC19</v>
      </c>
      <c r="K2719" s="9" t="str">
        <f>+IF(B2719="MOD INV_2018","Según corresponda",VLOOKUP(J2719,SICODI!$G$3:$K$2404,2,FALSE))</f>
        <v>POSTE DE CONCRETO ARMADO DE 13/300/150/345</v>
      </c>
      <c r="L2719" s="142">
        <f t="shared" si="101"/>
        <v>0.52</v>
      </c>
    </row>
    <row r="2720" spans="1:12" x14ac:dyDescent="0.25">
      <c r="A2720" s="53">
        <f>+'Info ELECTRONORTE'!A2688</f>
        <v>2684</v>
      </c>
      <c r="B2720" s="26" t="str">
        <f t="shared" si="102"/>
        <v>SICODI</v>
      </c>
      <c r="C2720" s="9" t="str">
        <f>+'Info ELECTRONORTE'!B2688</f>
        <v>CAJAMARCA</v>
      </c>
      <c r="D2720" s="9" t="str">
        <f>+'Info ELECTRONORTE'!C2688</f>
        <v>CHOTA - SANTA CRUZ DE SUCCHABAMBA</v>
      </c>
      <c r="E2720" s="9" t="str">
        <f>+'Info ELECTRONORTE'!D2688</f>
        <v>CHOTA</v>
      </c>
      <c r="F2720" s="9" t="str">
        <f>+'Info ELECTRONORTE'!I2688</f>
        <v>Media Tension</v>
      </c>
      <c r="G2720" s="9">
        <f>+'Info ELECTRONORTE'!K2688</f>
        <v>13</v>
      </c>
      <c r="H2720" s="9" t="str">
        <f>+'Info ELECTRONORTE'!L2688</f>
        <v>Postes</v>
      </c>
      <c r="I2720" s="9" t="str">
        <f>+'Info ELECTRONORTE'!M2688</f>
        <v>Concreto</v>
      </c>
      <c r="J2720" s="9" t="str">
        <f>+'Info ELECTRONORTE'!N2688</f>
        <v>PPC19</v>
      </c>
      <c r="K2720" s="9" t="str">
        <f>+IF(B2720="MOD INV_2018","Según corresponda",VLOOKUP(J2720,SICODI!$G$3:$K$2404,2,FALSE))</f>
        <v>POSTE DE CONCRETO ARMADO DE 13/300/150/345</v>
      </c>
      <c r="L2720" s="142">
        <f t="shared" si="101"/>
        <v>0.52</v>
      </c>
    </row>
    <row r="2721" spans="1:12" x14ac:dyDescent="0.25">
      <c r="A2721" s="53">
        <f>+'Info ELECTRONORTE'!A2689</f>
        <v>2685</v>
      </c>
      <c r="B2721" s="26" t="str">
        <f t="shared" si="102"/>
        <v>SICODI</v>
      </c>
      <c r="C2721" s="9" t="str">
        <f>+'Info ELECTRONORTE'!B2689</f>
        <v>CAJAMARCA</v>
      </c>
      <c r="D2721" s="9" t="str">
        <f>+'Info ELECTRONORTE'!C2689</f>
        <v>CHOTA - SANTA CRUZ DE SUCCHABAMBA</v>
      </c>
      <c r="E2721" s="9" t="str">
        <f>+'Info ELECTRONORTE'!D2689</f>
        <v>CHOTA</v>
      </c>
      <c r="F2721" s="9" t="str">
        <f>+'Info ELECTRONORTE'!I2689</f>
        <v>Media Tension</v>
      </c>
      <c r="G2721" s="9">
        <f>+'Info ELECTRONORTE'!K2689</f>
        <v>13</v>
      </c>
      <c r="H2721" s="9" t="str">
        <f>+'Info ELECTRONORTE'!L2689</f>
        <v>Postes</v>
      </c>
      <c r="I2721" s="9" t="str">
        <f>+'Info ELECTRONORTE'!M2689</f>
        <v>Concreto</v>
      </c>
      <c r="J2721" s="9" t="str">
        <f>+'Info ELECTRONORTE'!N2689</f>
        <v>PPC19</v>
      </c>
      <c r="K2721" s="9" t="str">
        <f>+IF(B2721="MOD INV_2018","Según corresponda",VLOOKUP(J2721,SICODI!$G$3:$K$2404,2,FALSE))</f>
        <v>POSTE DE CONCRETO ARMADO DE 13/300/150/345</v>
      </c>
      <c r="L2721" s="142">
        <f t="shared" si="101"/>
        <v>0.52</v>
      </c>
    </row>
    <row r="2722" spans="1:12" x14ac:dyDescent="0.25">
      <c r="A2722" s="53">
        <f>+'Info ELECTRONORTE'!A2690</f>
        <v>2686</v>
      </c>
      <c r="B2722" s="26" t="str">
        <f t="shared" si="102"/>
        <v>SICODI</v>
      </c>
      <c r="C2722" s="9" t="str">
        <f>+'Info ELECTRONORTE'!B2690</f>
        <v>CAJAMARCA</v>
      </c>
      <c r="D2722" s="9" t="str">
        <f>+'Info ELECTRONORTE'!C2690</f>
        <v>CHOTA - SANTA CRUZ DE SUCCHABAMBA</v>
      </c>
      <c r="E2722" s="9" t="str">
        <f>+'Info ELECTRONORTE'!D2690</f>
        <v>CHOTA</v>
      </c>
      <c r="F2722" s="9" t="str">
        <f>+'Info ELECTRONORTE'!I2690</f>
        <v>Media Tension</v>
      </c>
      <c r="G2722" s="9">
        <f>+'Info ELECTRONORTE'!K2690</f>
        <v>13</v>
      </c>
      <c r="H2722" s="9" t="str">
        <f>+'Info ELECTRONORTE'!L2690</f>
        <v>Postes</v>
      </c>
      <c r="I2722" s="9" t="str">
        <f>+'Info ELECTRONORTE'!M2690</f>
        <v>Concreto</v>
      </c>
      <c r="J2722" s="9" t="str">
        <f>+'Info ELECTRONORTE'!N2690</f>
        <v>PPC19</v>
      </c>
      <c r="K2722" s="9" t="str">
        <f>+IF(B2722="MOD INV_2018","Según corresponda",VLOOKUP(J2722,SICODI!$G$3:$K$2404,2,FALSE))</f>
        <v>POSTE DE CONCRETO ARMADO DE 13/300/150/345</v>
      </c>
      <c r="L2722" s="142">
        <f t="shared" si="101"/>
        <v>0.52</v>
      </c>
    </row>
    <row r="2723" spans="1:12" x14ac:dyDescent="0.25">
      <c r="A2723" s="53">
        <f>+'Info ELECTRONORTE'!A2691</f>
        <v>2687</v>
      </c>
      <c r="B2723" s="26" t="str">
        <f t="shared" si="102"/>
        <v>SICODI</v>
      </c>
      <c r="C2723" s="9" t="str">
        <f>+'Info ELECTRONORTE'!B2691</f>
        <v>CAJAMARCA</v>
      </c>
      <c r="D2723" s="9" t="str">
        <f>+'Info ELECTRONORTE'!C2691</f>
        <v>CHOTA - SANTA CRUZ DE SUCCHABAMBA</v>
      </c>
      <c r="E2723" s="9" t="str">
        <f>+'Info ELECTRONORTE'!D2691</f>
        <v>CHOTA</v>
      </c>
      <c r="F2723" s="9" t="str">
        <f>+'Info ELECTRONORTE'!I2691</f>
        <v>Media Tension</v>
      </c>
      <c r="G2723" s="9">
        <f>+'Info ELECTRONORTE'!K2691</f>
        <v>13</v>
      </c>
      <c r="H2723" s="9" t="str">
        <f>+'Info ELECTRONORTE'!L2691</f>
        <v>Postes</v>
      </c>
      <c r="I2723" s="9" t="str">
        <f>+'Info ELECTRONORTE'!M2691</f>
        <v>Concreto</v>
      </c>
      <c r="J2723" s="9" t="str">
        <f>+'Info ELECTRONORTE'!N2691</f>
        <v>PPC19</v>
      </c>
      <c r="K2723" s="9" t="str">
        <f>+IF(B2723="MOD INV_2018","Según corresponda",VLOOKUP(J2723,SICODI!$G$3:$K$2404,2,FALSE))</f>
        <v>POSTE DE CONCRETO ARMADO DE 13/300/150/345</v>
      </c>
      <c r="L2723" s="142">
        <f t="shared" si="101"/>
        <v>0.52</v>
      </c>
    </row>
    <row r="2724" spans="1:12" x14ac:dyDescent="0.25">
      <c r="A2724" s="53">
        <f>+'Info ELECTRONORTE'!A2692</f>
        <v>2688</v>
      </c>
      <c r="B2724" s="26" t="str">
        <f t="shared" si="102"/>
        <v>SICODI</v>
      </c>
      <c r="C2724" s="9" t="str">
        <f>+'Info ELECTRONORTE'!B2692</f>
        <v>CAJAMARCA</v>
      </c>
      <c r="D2724" s="9" t="str">
        <f>+'Info ELECTRONORTE'!C2692</f>
        <v>CHOTA - SANTA CRUZ DE SUCCHABAMBA</v>
      </c>
      <c r="E2724" s="9" t="str">
        <f>+'Info ELECTRONORTE'!D2692</f>
        <v>CHOTA</v>
      </c>
      <c r="F2724" s="9" t="str">
        <f>+'Info ELECTRONORTE'!I2692</f>
        <v>Media Tension</v>
      </c>
      <c r="G2724" s="9">
        <f>+'Info ELECTRONORTE'!K2692</f>
        <v>13</v>
      </c>
      <c r="H2724" s="9" t="str">
        <f>+'Info ELECTRONORTE'!L2692</f>
        <v>Postes</v>
      </c>
      <c r="I2724" s="9" t="str">
        <f>+'Info ELECTRONORTE'!M2692</f>
        <v>Concreto</v>
      </c>
      <c r="J2724" s="9" t="str">
        <f>+'Info ELECTRONORTE'!N2692</f>
        <v>PPC19</v>
      </c>
      <c r="K2724" s="9" t="str">
        <f>+IF(B2724="MOD INV_2018","Según corresponda",VLOOKUP(J2724,SICODI!$G$3:$K$2404,2,FALSE))</f>
        <v>POSTE DE CONCRETO ARMADO DE 13/300/150/345</v>
      </c>
      <c r="L2724" s="142">
        <f t="shared" si="101"/>
        <v>0.52</v>
      </c>
    </row>
    <row r="2725" spans="1:12" x14ac:dyDescent="0.25">
      <c r="A2725" s="53">
        <f>+'Info ELECTRONORTE'!A2693</f>
        <v>2689</v>
      </c>
      <c r="B2725" s="26" t="str">
        <f t="shared" si="102"/>
        <v>SICODI</v>
      </c>
      <c r="C2725" s="9" t="str">
        <f>+'Info ELECTRONORTE'!B2693</f>
        <v>CAJAMARCA</v>
      </c>
      <c r="D2725" s="9" t="str">
        <f>+'Info ELECTRONORTE'!C2693</f>
        <v>CHOTA - SANTA CRUZ DE SUCCHABAMBA</v>
      </c>
      <c r="E2725" s="9" t="str">
        <f>+'Info ELECTRONORTE'!D2693</f>
        <v>CHOTA</v>
      </c>
      <c r="F2725" s="9" t="str">
        <f>+'Info ELECTRONORTE'!I2693</f>
        <v>Media Tension</v>
      </c>
      <c r="G2725" s="9">
        <f>+'Info ELECTRONORTE'!K2693</f>
        <v>13</v>
      </c>
      <c r="H2725" s="9" t="str">
        <f>+'Info ELECTRONORTE'!L2693</f>
        <v>Postes</v>
      </c>
      <c r="I2725" s="9" t="str">
        <f>+'Info ELECTRONORTE'!M2693</f>
        <v>Concreto</v>
      </c>
      <c r="J2725" s="9" t="str">
        <f>+'Info ELECTRONORTE'!N2693</f>
        <v>PPC19</v>
      </c>
      <c r="K2725" s="9" t="str">
        <f>+IF(B2725="MOD INV_2018","Según corresponda",VLOOKUP(J2725,SICODI!$G$3:$K$2404,2,FALSE))</f>
        <v>POSTE DE CONCRETO ARMADO DE 13/300/150/345</v>
      </c>
      <c r="L2725" s="142">
        <f t="shared" ref="L2725:L2788" si="103">+IF(K2725="Según corresponda","Según corresponda",VLOOKUP(K2725,$O$37:$P$49,2,FALSE))</f>
        <v>0.52</v>
      </c>
    </row>
    <row r="2726" spans="1:12" x14ac:dyDescent="0.25">
      <c r="A2726" s="53">
        <f>+'Info ELECTRONORTE'!A2694</f>
        <v>2690</v>
      </c>
      <c r="B2726" s="26" t="str">
        <f t="shared" ref="B2726:B2789" si="104">+IF(ISERROR(INDEX($B$8:$B$31,MATCH(J2726,$J$8:$J$31,0)))=TRUE,"MOD INV_2018",INDEX($B$8:$B$31,MATCH(J2726,$J$8:$J$31,0)))</f>
        <v>SICODI</v>
      </c>
      <c r="C2726" s="9" t="str">
        <f>+'Info ELECTRONORTE'!B2694</f>
        <v>CAJAMARCA</v>
      </c>
      <c r="D2726" s="9" t="str">
        <f>+'Info ELECTRONORTE'!C2694</f>
        <v>CHOTA - SANTA CRUZ DE SUCCHABAMBA</v>
      </c>
      <c r="E2726" s="9" t="str">
        <f>+'Info ELECTRONORTE'!D2694</f>
        <v>CHOTA</v>
      </c>
      <c r="F2726" s="9" t="str">
        <f>+'Info ELECTRONORTE'!I2694</f>
        <v>Media Tension</v>
      </c>
      <c r="G2726" s="9">
        <f>+'Info ELECTRONORTE'!K2694</f>
        <v>13</v>
      </c>
      <c r="H2726" s="9" t="str">
        <f>+'Info ELECTRONORTE'!L2694</f>
        <v>Postes</v>
      </c>
      <c r="I2726" s="9" t="str">
        <f>+'Info ELECTRONORTE'!M2694</f>
        <v>Concreto</v>
      </c>
      <c r="J2726" s="9" t="str">
        <f>+'Info ELECTRONORTE'!N2694</f>
        <v>PPC19</v>
      </c>
      <c r="K2726" s="9" t="str">
        <f>+IF(B2726="MOD INV_2018","Según corresponda",VLOOKUP(J2726,SICODI!$G$3:$K$2404,2,FALSE))</f>
        <v>POSTE DE CONCRETO ARMADO DE 13/300/150/345</v>
      </c>
      <c r="L2726" s="142">
        <f t="shared" si="103"/>
        <v>0.52</v>
      </c>
    </row>
    <row r="2727" spans="1:12" x14ac:dyDescent="0.25">
      <c r="A2727" s="53">
        <f>+'Info ELECTRONORTE'!A2695</f>
        <v>2691</v>
      </c>
      <c r="B2727" s="26" t="str">
        <f t="shared" si="104"/>
        <v>SICODI</v>
      </c>
      <c r="C2727" s="9" t="str">
        <f>+'Info ELECTRONORTE'!B2695</f>
        <v>CAJAMARCA</v>
      </c>
      <c r="D2727" s="9" t="str">
        <f>+'Info ELECTRONORTE'!C2695</f>
        <v>CHOTA - SANTA CRUZ DE SUCCHABAMBA</v>
      </c>
      <c r="E2727" s="9" t="str">
        <f>+'Info ELECTRONORTE'!D2695</f>
        <v>CHOTA</v>
      </c>
      <c r="F2727" s="9" t="str">
        <f>+'Info ELECTRONORTE'!I2695</f>
        <v>Media Tension</v>
      </c>
      <c r="G2727" s="9">
        <f>+'Info ELECTRONORTE'!K2695</f>
        <v>13</v>
      </c>
      <c r="H2727" s="9" t="str">
        <f>+'Info ELECTRONORTE'!L2695</f>
        <v>Postes</v>
      </c>
      <c r="I2727" s="9" t="str">
        <f>+'Info ELECTRONORTE'!M2695</f>
        <v>Concreto</v>
      </c>
      <c r="J2727" s="9" t="str">
        <f>+'Info ELECTRONORTE'!N2695</f>
        <v>PPC19</v>
      </c>
      <c r="K2727" s="9" t="str">
        <f>+IF(B2727="MOD INV_2018","Según corresponda",VLOOKUP(J2727,SICODI!$G$3:$K$2404,2,FALSE))</f>
        <v>POSTE DE CONCRETO ARMADO DE 13/300/150/345</v>
      </c>
      <c r="L2727" s="142">
        <f t="shared" si="103"/>
        <v>0.52</v>
      </c>
    </row>
    <row r="2728" spans="1:12" x14ac:dyDescent="0.25">
      <c r="A2728" s="53">
        <f>+'Info ELECTRONORTE'!A2696</f>
        <v>2692</v>
      </c>
      <c r="B2728" s="26" t="str">
        <f t="shared" si="104"/>
        <v>SICODI</v>
      </c>
      <c r="C2728" s="9" t="str">
        <f>+'Info ELECTRONORTE'!B2696</f>
        <v>CAJAMARCA</v>
      </c>
      <c r="D2728" s="9" t="str">
        <f>+'Info ELECTRONORTE'!C2696</f>
        <v>CHOTA - SANTA CRUZ DE SUCCHABAMBA</v>
      </c>
      <c r="E2728" s="9" t="str">
        <f>+'Info ELECTRONORTE'!D2696</f>
        <v>CHOTA</v>
      </c>
      <c r="F2728" s="9" t="str">
        <f>+'Info ELECTRONORTE'!I2696</f>
        <v>Media Tension</v>
      </c>
      <c r="G2728" s="9">
        <f>+'Info ELECTRONORTE'!K2696</f>
        <v>13</v>
      </c>
      <c r="H2728" s="9" t="str">
        <f>+'Info ELECTRONORTE'!L2696</f>
        <v>Postes</v>
      </c>
      <c r="I2728" s="9" t="str">
        <f>+'Info ELECTRONORTE'!M2696</f>
        <v>Concreto</v>
      </c>
      <c r="J2728" s="9" t="str">
        <f>+'Info ELECTRONORTE'!N2696</f>
        <v>PPC19</v>
      </c>
      <c r="K2728" s="9" t="str">
        <f>+IF(B2728="MOD INV_2018","Según corresponda",VLOOKUP(J2728,SICODI!$G$3:$K$2404,2,FALSE))</f>
        <v>POSTE DE CONCRETO ARMADO DE 13/300/150/345</v>
      </c>
      <c r="L2728" s="142">
        <f t="shared" si="103"/>
        <v>0.52</v>
      </c>
    </row>
    <row r="2729" spans="1:12" x14ac:dyDescent="0.25">
      <c r="A2729" s="53">
        <f>+'Info ELECTRONORTE'!A2697</f>
        <v>2693</v>
      </c>
      <c r="B2729" s="26" t="str">
        <f t="shared" si="104"/>
        <v>SICODI</v>
      </c>
      <c r="C2729" s="9" t="str">
        <f>+'Info ELECTRONORTE'!B2697</f>
        <v>CAJAMARCA</v>
      </c>
      <c r="D2729" s="9" t="str">
        <f>+'Info ELECTRONORTE'!C2697</f>
        <v>CHOTA - SANTA CRUZ DE SUCCHABAMBA</v>
      </c>
      <c r="E2729" s="9" t="str">
        <f>+'Info ELECTRONORTE'!D2697</f>
        <v>CHOTA</v>
      </c>
      <c r="F2729" s="9" t="str">
        <f>+'Info ELECTRONORTE'!I2697</f>
        <v>Media Tension</v>
      </c>
      <c r="G2729" s="9">
        <f>+'Info ELECTRONORTE'!K2697</f>
        <v>13</v>
      </c>
      <c r="H2729" s="9" t="str">
        <f>+'Info ELECTRONORTE'!L2697</f>
        <v>Postes</v>
      </c>
      <c r="I2729" s="9" t="str">
        <f>+'Info ELECTRONORTE'!M2697</f>
        <v>Concreto</v>
      </c>
      <c r="J2729" s="9" t="str">
        <f>+'Info ELECTRONORTE'!N2697</f>
        <v>PPC19</v>
      </c>
      <c r="K2729" s="9" t="str">
        <f>+IF(B2729="MOD INV_2018","Según corresponda",VLOOKUP(J2729,SICODI!$G$3:$K$2404,2,FALSE))</f>
        <v>POSTE DE CONCRETO ARMADO DE 13/300/150/345</v>
      </c>
      <c r="L2729" s="142">
        <f t="shared" si="103"/>
        <v>0.52</v>
      </c>
    </row>
    <row r="2730" spans="1:12" x14ac:dyDescent="0.25">
      <c r="A2730" s="53">
        <f>+'Info ELECTRONORTE'!A2698</f>
        <v>2694</v>
      </c>
      <c r="B2730" s="26" t="str">
        <f t="shared" si="104"/>
        <v>SICODI</v>
      </c>
      <c r="C2730" s="9" t="str">
        <f>+'Info ELECTRONORTE'!B2698</f>
        <v>CAJAMARCA</v>
      </c>
      <c r="D2730" s="9" t="str">
        <f>+'Info ELECTRONORTE'!C2698</f>
        <v>CHOTA - SANTA CRUZ DE SUCCHABAMBA</v>
      </c>
      <c r="E2730" s="9" t="str">
        <f>+'Info ELECTRONORTE'!D2698</f>
        <v>CHOTA</v>
      </c>
      <c r="F2730" s="9" t="str">
        <f>+'Info ELECTRONORTE'!I2698</f>
        <v>Media Tension</v>
      </c>
      <c r="G2730" s="9">
        <f>+'Info ELECTRONORTE'!K2698</f>
        <v>13</v>
      </c>
      <c r="H2730" s="9" t="str">
        <f>+'Info ELECTRONORTE'!L2698</f>
        <v>Postes</v>
      </c>
      <c r="I2730" s="9" t="str">
        <f>+'Info ELECTRONORTE'!M2698</f>
        <v>Concreto</v>
      </c>
      <c r="J2730" s="9" t="str">
        <f>+'Info ELECTRONORTE'!N2698</f>
        <v>PPC19</v>
      </c>
      <c r="K2730" s="9" t="str">
        <f>+IF(B2730="MOD INV_2018","Según corresponda",VLOOKUP(J2730,SICODI!$G$3:$K$2404,2,FALSE))</f>
        <v>POSTE DE CONCRETO ARMADO DE 13/300/150/345</v>
      </c>
      <c r="L2730" s="142">
        <f t="shared" si="103"/>
        <v>0.52</v>
      </c>
    </row>
    <row r="2731" spans="1:12" x14ac:dyDescent="0.25">
      <c r="A2731" s="53">
        <f>+'Info ELECTRONORTE'!A2699</f>
        <v>2695</v>
      </c>
      <c r="B2731" s="26" t="str">
        <f t="shared" si="104"/>
        <v>SICODI</v>
      </c>
      <c r="C2731" s="9" t="str">
        <f>+'Info ELECTRONORTE'!B2699</f>
        <v>CAJAMARCA</v>
      </c>
      <c r="D2731" s="9" t="str">
        <f>+'Info ELECTRONORTE'!C2699</f>
        <v>CHOTA - SANTA CRUZ DE SUCCHABAMBA</v>
      </c>
      <c r="E2731" s="9" t="str">
        <f>+'Info ELECTRONORTE'!D2699</f>
        <v>CHOTA</v>
      </c>
      <c r="F2731" s="9" t="str">
        <f>+'Info ELECTRONORTE'!I2699</f>
        <v>Media Tension</v>
      </c>
      <c r="G2731" s="9">
        <f>+'Info ELECTRONORTE'!K2699</f>
        <v>13</v>
      </c>
      <c r="H2731" s="9" t="str">
        <f>+'Info ELECTRONORTE'!L2699</f>
        <v>Postes</v>
      </c>
      <c r="I2731" s="9" t="str">
        <f>+'Info ELECTRONORTE'!M2699</f>
        <v>Concreto</v>
      </c>
      <c r="J2731" s="9" t="str">
        <f>+'Info ELECTRONORTE'!N2699</f>
        <v>PPC19</v>
      </c>
      <c r="K2731" s="9" t="str">
        <f>+IF(B2731="MOD INV_2018","Según corresponda",VLOOKUP(J2731,SICODI!$G$3:$K$2404,2,FALSE))</f>
        <v>POSTE DE CONCRETO ARMADO DE 13/300/150/345</v>
      </c>
      <c r="L2731" s="142">
        <f t="shared" si="103"/>
        <v>0.52</v>
      </c>
    </row>
    <row r="2732" spans="1:12" x14ac:dyDescent="0.25">
      <c r="A2732" s="53">
        <f>+'Info ELECTRONORTE'!A2700</f>
        <v>2696</v>
      </c>
      <c r="B2732" s="26" t="str">
        <f t="shared" si="104"/>
        <v>SICODI</v>
      </c>
      <c r="C2732" s="9" t="str">
        <f>+'Info ELECTRONORTE'!B2700</f>
        <v>CAJAMARCA</v>
      </c>
      <c r="D2732" s="9" t="str">
        <f>+'Info ELECTRONORTE'!C2700</f>
        <v>CHOTA - SANTA CRUZ DE SUCCHABAMBA</v>
      </c>
      <c r="E2732" s="9" t="str">
        <f>+'Info ELECTRONORTE'!D2700</f>
        <v>CHOTA</v>
      </c>
      <c r="F2732" s="9" t="str">
        <f>+'Info ELECTRONORTE'!I2700</f>
        <v>Media Tension</v>
      </c>
      <c r="G2732" s="9">
        <f>+'Info ELECTRONORTE'!K2700</f>
        <v>13</v>
      </c>
      <c r="H2732" s="9" t="str">
        <f>+'Info ELECTRONORTE'!L2700</f>
        <v>Postes</v>
      </c>
      <c r="I2732" s="9" t="str">
        <f>+'Info ELECTRONORTE'!M2700</f>
        <v>Concreto</v>
      </c>
      <c r="J2732" s="9" t="str">
        <f>+'Info ELECTRONORTE'!N2700</f>
        <v>PPC19</v>
      </c>
      <c r="K2732" s="9" t="str">
        <f>+IF(B2732="MOD INV_2018","Según corresponda",VLOOKUP(J2732,SICODI!$G$3:$K$2404,2,FALSE))</f>
        <v>POSTE DE CONCRETO ARMADO DE 13/300/150/345</v>
      </c>
      <c r="L2732" s="142">
        <f t="shared" si="103"/>
        <v>0.52</v>
      </c>
    </row>
    <row r="2733" spans="1:12" x14ac:dyDescent="0.25">
      <c r="A2733" s="53">
        <f>+'Info ELECTRONORTE'!A2701</f>
        <v>2697</v>
      </c>
      <c r="B2733" s="26" t="str">
        <f t="shared" si="104"/>
        <v>SICODI</v>
      </c>
      <c r="C2733" s="9" t="str">
        <f>+'Info ELECTRONORTE'!B2701</f>
        <v>CAJAMARCA</v>
      </c>
      <c r="D2733" s="9" t="str">
        <f>+'Info ELECTRONORTE'!C2701</f>
        <v>CHOTA - SANTA CRUZ DE SUCCHABAMBA</v>
      </c>
      <c r="E2733" s="9" t="str">
        <f>+'Info ELECTRONORTE'!D2701</f>
        <v>CHOTA</v>
      </c>
      <c r="F2733" s="9" t="str">
        <f>+'Info ELECTRONORTE'!I2701</f>
        <v>Media Tension</v>
      </c>
      <c r="G2733" s="9">
        <f>+'Info ELECTRONORTE'!K2701</f>
        <v>13</v>
      </c>
      <c r="H2733" s="9" t="str">
        <f>+'Info ELECTRONORTE'!L2701</f>
        <v>Postes</v>
      </c>
      <c r="I2733" s="9" t="str">
        <f>+'Info ELECTRONORTE'!M2701</f>
        <v>Concreto</v>
      </c>
      <c r="J2733" s="9" t="str">
        <f>+'Info ELECTRONORTE'!N2701</f>
        <v>PPC19</v>
      </c>
      <c r="K2733" s="9" t="str">
        <f>+IF(B2733="MOD INV_2018","Según corresponda",VLOOKUP(J2733,SICODI!$G$3:$K$2404,2,FALSE))</f>
        <v>POSTE DE CONCRETO ARMADO DE 13/300/150/345</v>
      </c>
      <c r="L2733" s="142">
        <f t="shared" si="103"/>
        <v>0.52</v>
      </c>
    </row>
    <row r="2734" spans="1:12" x14ac:dyDescent="0.25">
      <c r="A2734" s="53">
        <f>+'Info ELECTRONORTE'!A2702</f>
        <v>2698</v>
      </c>
      <c r="B2734" s="26" t="str">
        <f t="shared" si="104"/>
        <v>SICODI</v>
      </c>
      <c r="C2734" s="9" t="str">
        <f>+'Info ELECTRONORTE'!B2702</f>
        <v>CAJAMARCA</v>
      </c>
      <c r="D2734" s="9" t="str">
        <f>+'Info ELECTRONORTE'!C2702</f>
        <v>CHOTA - SANTA CRUZ DE SUCCHABAMBA</v>
      </c>
      <c r="E2734" s="9" t="str">
        <f>+'Info ELECTRONORTE'!D2702</f>
        <v>CHOTA</v>
      </c>
      <c r="F2734" s="9" t="str">
        <f>+'Info ELECTRONORTE'!I2702</f>
        <v>Media Tension</v>
      </c>
      <c r="G2734" s="9">
        <f>+'Info ELECTRONORTE'!K2702</f>
        <v>13</v>
      </c>
      <c r="H2734" s="9" t="str">
        <f>+'Info ELECTRONORTE'!L2702</f>
        <v>Postes</v>
      </c>
      <c r="I2734" s="9" t="str">
        <f>+'Info ELECTRONORTE'!M2702</f>
        <v>Concreto</v>
      </c>
      <c r="J2734" s="9" t="str">
        <f>+'Info ELECTRONORTE'!N2702</f>
        <v>PPC19</v>
      </c>
      <c r="K2734" s="9" t="str">
        <f>+IF(B2734="MOD INV_2018","Según corresponda",VLOOKUP(J2734,SICODI!$G$3:$K$2404,2,FALSE))</f>
        <v>POSTE DE CONCRETO ARMADO DE 13/300/150/345</v>
      </c>
      <c r="L2734" s="142">
        <f t="shared" si="103"/>
        <v>0.52</v>
      </c>
    </row>
    <row r="2735" spans="1:12" x14ac:dyDescent="0.25">
      <c r="A2735" s="53">
        <f>+'Info ELECTRONORTE'!A2703</f>
        <v>2699</v>
      </c>
      <c r="B2735" s="26" t="str">
        <f t="shared" si="104"/>
        <v>SICODI</v>
      </c>
      <c r="C2735" s="9" t="str">
        <f>+'Info ELECTRONORTE'!B2703</f>
        <v>CAJAMARCA</v>
      </c>
      <c r="D2735" s="9" t="str">
        <f>+'Info ELECTRONORTE'!C2703</f>
        <v>CHOTA - SANTA CRUZ DE SUCCHABAMBA</v>
      </c>
      <c r="E2735" s="9" t="str">
        <f>+'Info ELECTRONORTE'!D2703</f>
        <v>CHOTA</v>
      </c>
      <c r="F2735" s="9" t="str">
        <f>+'Info ELECTRONORTE'!I2703</f>
        <v>Media Tension</v>
      </c>
      <c r="G2735" s="9">
        <f>+'Info ELECTRONORTE'!K2703</f>
        <v>13</v>
      </c>
      <c r="H2735" s="9" t="str">
        <f>+'Info ELECTRONORTE'!L2703</f>
        <v>Postes</v>
      </c>
      <c r="I2735" s="9" t="str">
        <f>+'Info ELECTRONORTE'!M2703</f>
        <v>Concreto</v>
      </c>
      <c r="J2735" s="9" t="str">
        <f>+'Info ELECTRONORTE'!N2703</f>
        <v>PPC19</v>
      </c>
      <c r="K2735" s="9" t="str">
        <f>+IF(B2735="MOD INV_2018","Según corresponda",VLOOKUP(J2735,SICODI!$G$3:$K$2404,2,FALSE))</f>
        <v>POSTE DE CONCRETO ARMADO DE 13/300/150/345</v>
      </c>
      <c r="L2735" s="142">
        <f t="shared" si="103"/>
        <v>0.52</v>
      </c>
    </row>
    <row r="2736" spans="1:12" x14ac:dyDescent="0.25">
      <c r="A2736" s="53">
        <f>+'Info ELECTRONORTE'!A2704</f>
        <v>2700</v>
      </c>
      <c r="B2736" s="26" t="str">
        <f t="shared" si="104"/>
        <v>SICODI</v>
      </c>
      <c r="C2736" s="9" t="str">
        <f>+'Info ELECTRONORTE'!B2704</f>
        <v>CAJAMARCA</v>
      </c>
      <c r="D2736" s="9" t="str">
        <f>+'Info ELECTRONORTE'!C2704</f>
        <v>CHOTA - SANTA CRUZ DE SUCCHABAMBA</v>
      </c>
      <c r="E2736" s="9" t="str">
        <f>+'Info ELECTRONORTE'!D2704</f>
        <v>CHOTA</v>
      </c>
      <c r="F2736" s="9" t="str">
        <f>+'Info ELECTRONORTE'!I2704</f>
        <v>Media Tension</v>
      </c>
      <c r="G2736" s="9">
        <f>+'Info ELECTRONORTE'!K2704</f>
        <v>13</v>
      </c>
      <c r="H2736" s="9" t="str">
        <f>+'Info ELECTRONORTE'!L2704</f>
        <v>Postes</v>
      </c>
      <c r="I2736" s="9" t="str">
        <f>+'Info ELECTRONORTE'!M2704</f>
        <v>Concreto</v>
      </c>
      <c r="J2736" s="9" t="str">
        <f>+'Info ELECTRONORTE'!N2704</f>
        <v>PPC19</v>
      </c>
      <c r="K2736" s="9" t="str">
        <f>+IF(B2736="MOD INV_2018","Según corresponda",VLOOKUP(J2736,SICODI!$G$3:$K$2404,2,FALSE))</f>
        <v>POSTE DE CONCRETO ARMADO DE 13/300/150/345</v>
      </c>
      <c r="L2736" s="142">
        <f t="shared" si="103"/>
        <v>0.52</v>
      </c>
    </row>
    <row r="2737" spans="1:12" x14ac:dyDescent="0.25">
      <c r="A2737" s="53">
        <f>+'Info ELECTRONORTE'!A2705</f>
        <v>2701</v>
      </c>
      <c r="B2737" s="26" t="str">
        <f t="shared" si="104"/>
        <v>SICODI</v>
      </c>
      <c r="C2737" s="9" t="str">
        <f>+'Info ELECTRONORTE'!B2705</f>
        <v>CAJAMARCA</v>
      </c>
      <c r="D2737" s="9" t="str">
        <f>+'Info ELECTRONORTE'!C2705</f>
        <v>CHOTA - SANTA CRUZ DE SUCCHABAMBA</v>
      </c>
      <c r="E2737" s="9" t="str">
        <f>+'Info ELECTRONORTE'!D2705</f>
        <v>CHOTA</v>
      </c>
      <c r="F2737" s="9" t="str">
        <f>+'Info ELECTRONORTE'!I2705</f>
        <v>Media Tension</v>
      </c>
      <c r="G2737" s="9">
        <f>+'Info ELECTRONORTE'!K2705</f>
        <v>13</v>
      </c>
      <c r="H2737" s="9" t="str">
        <f>+'Info ELECTRONORTE'!L2705</f>
        <v>Postes</v>
      </c>
      <c r="I2737" s="9" t="str">
        <f>+'Info ELECTRONORTE'!M2705</f>
        <v>Concreto</v>
      </c>
      <c r="J2737" s="9" t="str">
        <f>+'Info ELECTRONORTE'!N2705</f>
        <v>PPC19</v>
      </c>
      <c r="K2737" s="9" t="str">
        <f>+IF(B2737="MOD INV_2018","Según corresponda",VLOOKUP(J2737,SICODI!$G$3:$K$2404,2,FALSE))</f>
        <v>POSTE DE CONCRETO ARMADO DE 13/300/150/345</v>
      </c>
      <c r="L2737" s="142">
        <f t="shared" si="103"/>
        <v>0.52</v>
      </c>
    </row>
    <row r="2738" spans="1:12" x14ac:dyDescent="0.25">
      <c r="A2738" s="53">
        <f>+'Info ELECTRONORTE'!A2706</f>
        <v>2702</v>
      </c>
      <c r="B2738" s="26" t="str">
        <f t="shared" si="104"/>
        <v>SICODI</v>
      </c>
      <c r="C2738" s="9" t="str">
        <f>+'Info ELECTRONORTE'!B2706</f>
        <v>CAJAMARCA</v>
      </c>
      <c r="D2738" s="9" t="str">
        <f>+'Info ELECTRONORTE'!C2706</f>
        <v>CHOTA - SANTA CRUZ DE SUCCHABAMBA</v>
      </c>
      <c r="E2738" s="9" t="str">
        <f>+'Info ELECTRONORTE'!D2706</f>
        <v>CHOTA</v>
      </c>
      <c r="F2738" s="9" t="str">
        <f>+'Info ELECTRONORTE'!I2706</f>
        <v>Baja Tension</v>
      </c>
      <c r="G2738" s="9">
        <f>+'Info ELECTRONORTE'!K2706</f>
        <v>8</v>
      </c>
      <c r="H2738" s="9" t="str">
        <f>+'Info ELECTRONORTE'!L2706</f>
        <v>Postes</v>
      </c>
      <c r="I2738" s="9" t="str">
        <f>+'Info ELECTRONORTE'!M2706</f>
        <v>Concreto</v>
      </c>
      <c r="J2738" s="9" t="str">
        <f>+'Info ELECTRONORTE'!N2706</f>
        <v>PPC06</v>
      </c>
      <c r="K2738" s="9" t="str">
        <f>+IF(B2738="MOD INV_2018","Según corresponda",VLOOKUP(J2738,SICODI!$G$3:$K$2404,2,FALSE))</f>
        <v>POSTE DE CONCRETO ARMADO DE  8/300/120/240</v>
      </c>
      <c r="L2738" s="142">
        <f t="shared" si="103"/>
        <v>0.17</v>
      </c>
    </row>
    <row r="2739" spans="1:12" x14ac:dyDescent="0.25">
      <c r="A2739" s="53">
        <f>+'Info ELECTRONORTE'!A2707</f>
        <v>2703</v>
      </c>
      <c r="B2739" s="26" t="str">
        <f t="shared" si="104"/>
        <v>SICODI</v>
      </c>
      <c r="C2739" s="9" t="str">
        <f>+'Info ELECTRONORTE'!B2707</f>
        <v>CAJAMARCA</v>
      </c>
      <c r="D2739" s="9" t="str">
        <f>+'Info ELECTRONORTE'!C2707</f>
        <v>CHOTA - SANTA CRUZ DE SUCCHABAMBA</v>
      </c>
      <c r="E2739" s="9" t="str">
        <f>+'Info ELECTRONORTE'!D2707</f>
        <v>CHOTA</v>
      </c>
      <c r="F2739" s="9" t="str">
        <f>+'Info ELECTRONORTE'!I2707</f>
        <v>Media Tension</v>
      </c>
      <c r="G2739" s="9">
        <f>+'Info ELECTRONORTE'!K2707</f>
        <v>13</v>
      </c>
      <c r="H2739" s="9" t="str">
        <f>+'Info ELECTRONORTE'!L2707</f>
        <v>Postes</v>
      </c>
      <c r="I2739" s="9" t="str">
        <f>+'Info ELECTRONORTE'!M2707</f>
        <v>Concreto</v>
      </c>
      <c r="J2739" s="9" t="str">
        <f>+'Info ELECTRONORTE'!N2707</f>
        <v>PPC19</v>
      </c>
      <c r="K2739" s="9" t="str">
        <f>+IF(B2739="MOD INV_2018","Según corresponda",VLOOKUP(J2739,SICODI!$G$3:$K$2404,2,FALSE))</f>
        <v>POSTE DE CONCRETO ARMADO DE 13/300/150/345</v>
      </c>
      <c r="L2739" s="142">
        <f t="shared" si="103"/>
        <v>0.52</v>
      </c>
    </row>
    <row r="2740" spans="1:12" x14ac:dyDescent="0.25">
      <c r="A2740" s="53">
        <f>+'Info ELECTRONORTE'!A2708</f>
        <v>2704</v>
      </c>
      <c r="B2740" s="26" t="str">
        <f t="shared" si="104"/>
        <v>SICODI</v>
      </c>
      <c r="C2740" s="9" t="str">
        <f>+'Info ELECTRONORTE'!B2708</f>
        <v>CAJAMARCA</v>
      </c>
      <c r="D2740" s="9" t="str">
        <f>+'Info ELECTRONORTE'!C2708</f>
        <v>CHOTA - SANTA CRUZ DE SUCCHABAMBA</v>
      </c>
      <c r="E2740" s="9" t="str">
        <f>+'Info ELECTRONORTE'!D2708</f>
        <v>CHOTA</v>
      </c>
      <c r="F2740" s="9" t="str">
        <f>+'Info ELECTRONORTE'!I2708</f>
        <v>Media Tension</v>
      </c>
      <c r="G2740" s="9">
        <f>+'Info ELECTRONORTE'!K2708</f>
        <v>13</v>
      </c>
      <c r="H2740" s="9" t="str">
        <f>+'Info ELECTRONORTE'!L2708</f>
        <v>Postes</v>
      </c>
      <c r="I2740" s="9" t="str">
        <f>+'Info ELECTRONORTE'!M2708</f>
        <v>Concreto</v>
      </c>
      <c r="J2740" s="9" t="str">
        <f>+'Info ELECTRONORTE'!N2708</f>
        <v>PPC19</v>
      </c>
      <c r="K2740" s="9" t="str">
        <f>+IF(B2740="MOD INV_2018","Según corresponda",VLOOKUP(J2740,SICODI!$G$3:$K$2404,2,FALSE))</f>
        <v>POSTE DE CONCRETO ARMADO DE 13/300/150/345</v>
      </c>
      <c r="L2740" s="142">
        <f t="shared" si="103"/>
        <v>0.52</v>
      </c>
    </row>
    <row r="2741" spans="1:12" x14ac:dyDescent="0.25">
      <c r="A2741" s="53">
        <f>+'Info ELECTRONORTE'!A2709</f>
        <v>2705</v>
      </c>
      <c r="B2741" s="26" t="str">
        <f t="shared" si="104"/>
        <v>SICODI</v>
      </c>
      <c r="C2741" s="9" t="str">
        <f>+'Info ELECTRONORTE'!B2709</f>
        <v>CAJAMARCA</v>
      </c>
      <c r="D2741" s="9" t="str">
        <f>+'Info ELECTRONORTE'!C2709</f>
        <v>CHOTA - SANTA CRUZ DE SUCCHABAMBA</v>
      </c>
      <c r="E2741" s="9" t="str">
        <f>+'Info ELECTRONORTE'!D2709</f>
        <v>CHOTA</v>
      </c>
      <c r="F2741" s="9" t="str">
        <f>+'Info ELECTRONORTE'!I2709</f>
        <v>Media Tension</v>
      </c>
      <c r="G2741" s="9">
        <f>+'Info ELECTRONORTE'!K2709</f>
        <v>13</v>
      </c>
      <c r="H2741" s="9" t="str">
        <f>+'Info ELECTRONORTE'!L2709</f>
        <v>Postes</v>
      </c>
      <c r="I2741" s="9" t="str">
        <f>+'Info ELECTRONORTE'!M2709</f>
        <v>Concreto</v>
      </c>
      <c r="J2741" s="9" t="str">
        <f>+'Info ELECTRONORTE'!N2709</f>
        <v>PPC19</v>
      </c>
      <c r="K2741" s="9" t="str">
        <f>+IF(B2741="MOD INV_2018","Según corresponda",VLOOKUP(J2741,SICODI!$G$3:$K$2404,2,FALSE))</f>
        <v>POSTE DE CONCRETO ARMADO DE 13/300/150/345</v>
      </c>
      <c r="L2741" s="142">
        <f t="shared" si="103"/>
        <v>0.52</v>
      </c>
    </row>
    <row r="2742" spans="1:12" x14ac:dyDescent="0.25">
      <c r="A2742" s="53">
        <f>+'Info ELECTRONORTE'!A2710</f>
        <v>2706</v>
      </c>
      <c r="B2742" s="26" t="str">
        <f t="shared" si="104"/>
        <v>SICODI</v>
      </c>
      <c r="C2742" s="9" t="str">
        <f>+'Info ELECTRONORTE'!B2710</f>
        <v>CAJAMARCA</v>
      </c>
      <c r="D2742" s="9" t="str">
        <f>+'Info ELECTRONORTE'!C2710</f>
        <v>CHOTA - SANTA CRUZ DE SUCCHABAMBA</v>
      </c>
      <c r="E2742" s="9" t="str">
        <f>+'Info ELECTRONORTE'!D2710</f>
        <v>CHOTA</v>
      </c>
      <c r="F2742" s="9" t="str">
        <f>+'Info ELECTRONORTE'!I2710</f>
        <v>Media Tension</v>
      </c>
      <c r="G2742" s="9">
        <f>+'Info ELECTRONORTE'!K2710</f>
        <v>13</v>
      </c>
      <c r="H2742" s="9" t="str">
        <f>+'Info ELECTRONORTE'!L2710</f>
        <v>Postes</v>
      </c>
      <c r="I2742" s="9" t="str">
        <f>+'Info ELECTRONORTE'!M2710</f>
        <v>Concreto</v>
      </c>
      <c r="J2742" s="9" t="str">
        <f>+'Info ELECTRONORTE'!N2710</f>
        <v>PPC19</v>
      </c>
      <c r="K2742" s="9" t="str">
        <f>+IF(B2742="MOD INV_2018","Según corresponda",VLOOKUP(J2742,SICODI!$G$3:$K$2404,2,FALSE))</f>
        <v>POSTE DE CONCRETO ARMADO DE 13/300/150/345</v>
      </c>
      <c r="L2742" s="142">
        <f t="shared" si="103"/>
        <v>0.52</v>
      </c>
    </row>
    <row r="2743" spans="1:12" x14ac:dyDescent="0.25">
      <c r="A2743" s="53">
        <f>+'Info ELECTRONORTE'!A2711</f>
        <v>2707</v>
      </c>
      <c r="B2743" s="26" t="str">
        <f t="shared" si="104"/>
        <v>SICODI</v>
      </c>
      <c r="C2743" s="9" t="str">
        <f>+'Info ELECTRONORTE'!B2711</f>
        <v>CAJAMARCA</v>
      </c>
      <c r="D2743" s="9" t="str">
        <f>+'Info ELECTRONORTE'!C2711</f>
        <v>CHOTA - SANTA CRUZ DE SUCCHABAMBA</v>
      </c>
      <c r="E2743" s="9" t="str">
        <f>+'Info ELECTRONORTE'!D2711</f>
        <v>CHOTA</v>
      </c>
      <c r="F2743" s="9" t="str">
        <f>+'Info ELECTRONORTE'!I2711</f>
        <v>Media Tension</v>
      </c>
      <c r="G2743" s="9">
        <f>+'Info ELECTRONORTE'!K2711</f>
        <v>13</v>
      </c>
      <c r="H2743" s="9" t="str">
        <f>+'Info ELECTRONORTE'!L2711</f>
        <v>Postes</v>
      </c>
      <c r="I2743" s="9" t="str">
        <f>+'Info ELECTRONORTE'!M2711</f>
        <v>Concreto</v>
      </c>
      <c r="J2743" s="9" t="str">
        <f>+'Info ELECTRONORTE'!N2711</f>
        <v>PPC19</v>
      </c>
      <c r="K2743" s="9" t="str">
        <f>+IF(B2743="MOD INV_2018","Según corresponda",VLOOKUP(J2743,SICODI!$G$3:$K$2404,2,FALSE))</f>
        <v>POSTE DE CONCRETO ARMADO DE 13/300/150/345</v>
      </c>
      <c r="L2743" s="142">
        <f t="shared" si="103"/>
        <v>0.52</v>
      </c>
    </row>
    <row r="2744" spans="1:12" x14ac:dyDescent="0.25">
      <c r="A2744" s="53">
        <f>+'Info ELECTRONORTE'!A2712</f>
        <v>2708</v>
      </c>
      <c r="B2744" s="26" t="str">
        <f t="shared" si="104"/>
        <v>SICODI</v>
      </c>
      <c r="C2744" s="9" t="str">
        <f>+'Info ELECTRONORTE'!B2712</f>
        <v>CAJAMARCA</v>
      </c>
      <c r="D2744" s="9" t="str">
        <f>+'Info ELECTRONORTE'!C2712</f>
        <v>CHOTA - SANTA CRUZ DE SUCCHABAMBA</v>
      </c>
      <c r="E2744" s="9" t="str">
        <f>+'Info ELECTRONORTE'!D2712</f>
        <v>CHOTA</v>
      </c>
      <c r="F2744" s="9" t="str">
        <f>+'Info ELECTRONORTE'!I2712</f>
        <v>Media Tension</v>
      </c>
      <c r="G2744" s="9">
        <f>+'Info ELECTRONORTE'!K2712</f>
        <v>13</v>
      </c>
      <c r="H2744" s="9" t="str">
        <f>+'Info ELECTRONORTE'!L2712</f>
        <v>Postes</v>
      </c>
      <c r="I2744" s="9" t="str">
        <f>+'Info ELECTRONORTE'!M2712</f>
        <v>Concreto</v>
      </c>
      <c r="J2744" s="9" t="str">
        <f>+'Info ELECTRONORTE'!N2712</f>
        <v>PPC19</v>
      </c>
      <c r="K2744" s="9" t="str">
        <f>+IF(B2744="MOD INV_2018","Según corresponda",VLOOKUP(J2744,SICODI!$G$3:$K$2404,2,FALSE))</f>
        <v>POSTE DE CONCRETO ARMADO DE 13/300/150/345</v>
      </c>
      <c r="L2744" s="142">
        <f t="shared" si="103"/>
        <v>0.52</v>
      </c>
    </row>
    <row r="2745" spans="1:12" x14ac:dyDescent="0.25">
      <c r="A2745" s="53">
        <f>+'Info ELECTRONORTE'!A2713</f>
        <v>2709</v>
      </c>
      <c r="B2745" s="26" t="str">
        <f t="shared" si="104"/>
        <v>SICODI</v>
      </c>
      <c r="C2745" s="9" t="str">
        <f>+'Info ELECTRONORTE'!B2713</f>
        <v>CAJAMARCA</v>
      </c>
      <c r="D2745" s="9" t="str">
        <f>+'Info ELECTRONORTE'!C2713</f>
        <v>CHOTA - SANTA CRUZ DE SUCCHABAMBA</v>
      </c>
      <c r="E2745" s="9" t="str">
        <f>+'Info ELECTRONORTE'!D2713</f>
        <v>CHOTA</v>
      </c>
      <c r="F2745" s="9" t="str">
        <f>+'Info ELECTRONORTE'!I2713</f>
        <v>Media Tension</v>
      </c>
      <c r="G2745" s="9">
        <f>+'Info ELECTRONORTE'!K2713</f>
        <v>13</v>
      </c>
      <c r="H2745" s="9" t="str">
        <f>+'Info ELECTRONORTE'!L2713</f>
        <v>Postes</v>
      </c>
      <c r="I2745" s="9" t="str">
        <f>+'Info ELECTRONORTE'!M2713</f>
        <v>Concreto</v>
      </c>
      <c r="J2745" s="9" t="str">
        <f>+'Info ELECTRONORTE'!N2713</f>
        <v>PPC19</v>
      </c>
      <c r="K2745" s="9" t="str">
        <f>+IF(B2745="MOD INV_2018","Según corresponda",VLOOKUP(J2745,SICODI!$G$3:$K$2404,2,FALSE))</f>
        <v>POSTE DE CONCRETO ARMADO DE 13/300/150/345</v>
      </c>
      <c r="L2745" s="142">
        <f t="shared" si="103"/>
        <v>0.52</v>
      </c>
    </row>
    <row r="2746" spans="1:12" x14ac:dyDescent="0.25">
      <c r="A2746" s="53">
        <f>+'Info ELECTRONORTE'!A2714</f>
        <v>2710</v>
      </c>
      <c r="B2746" s="26" t="str">
        <f t="shared" si="104"/>
        <v>SICODI</v>
      </c>
      <c r="C2746" s="9" t="str">
        <f>+'Info ELECTRONORTE'!B2714</f>
        <v>CAJAMARCA</v>
      </c>
      <c r="D2746" s="9" t="str">
        <f>+'Info ELECTRONORTE'!C2714</f>
        <v>CHOTA - SANTA CRUZ DE SUCCHABAMBA</v>
      </c>
      <c r="E2746" s="9" t="str">
        <f>+'Info ELECTRONORTE'!D2714</f>
        <v>CHOTA</v>
      </c>
      <c r="F2746" s="9" t="str">
        <f>+'Info ELECTRONORTE'!I2714</f>
        <v>Media Tension</v>
      </c>
      <c r="G2746" s="9">
        <f>+'Info ELECTRONORTE'!K2714</f>
        <v>13</v>
      </c>
      <c r="H2746" s="9" t="str">
        <f>+'Info ELECTRONORTE'!L2714</f>
        <v>Postes</v>
      </c>
      <c r="I2746" s="9" t="str">
        <f>+'Info ELECTRONORTE'!M2714</f>
        <v>Concreto</v>
      </c>
      <c r="J2746" s="9" t="str">
        <f>+'Info ELECTRONORTE'!N2714</f>
        <v>PPC19</v>
      </c>
      <c r="K2746" s="9" t="str">
        <f>+IF(B2746="MOD INV_2018","Según corresponda",VLOOKUP(J2746,SICODI!$G$3:$K$2404,2,FALSE))</f>
        <v>POSTE DE CONCRETO ARMADO DE 13/300/150/345</v>
      </c>
      <c r="L2746" s="142">
        <f t="shared" si="103"/>
        <v>0.52</v>
      </c>
    </row>
    <row r="2747" spans="1:12" x14ac:dyDescent="0.25">
      <c r="A2747" s="53">
        <f>+'Info ELECTRONORTE'!A2715</f>
        <v>2711</v>
      </c>
      <c r="B2747" s="26" t="str">
        <f t="shared" si="104"/>
        <v>SICODI</v>
      </c>
      <c r="C2747" s="9" t="str">
        <f>+'Info ELECTRONORTE'!B2715</f>
        <v>CAJAMARCA</v>
      </c>
      <c r="D2747" s="9" t="str">
        <f>+'Info ELECTRONORTE'!C2715</f>
        <v>CHOTA - SANTA CRUZ DE SUCCHABAMBA</v>
      </c>
      <c r="E2747" s="9" t="str">
        <f>+'Info ELECTRONORTE'!D2715</f>
        <v>CHOTA</v>
      </c>
      <c r="F2747" s="9" t="str">
        <f>+'Info ELECTRONORTE'!I2715</f>
        <v>Media Tension</v>
      </c>
      <c r="G2747" s="9">
        <f>+'Info ELECTRONORTE'!K2715</f>
        <v>13</v>
      </c>
      <c r="H2747" s="9" t="str">
        <f>+'Info ELECTRONORTE'!L2715</f>
        <v>Postes</v>
      </c>
      <c r="I2747" s="9" t="str">
        <f>+'Info ELECTRONORTE'!M2715</f>
        <v>Concreto</v>
      </c>
      <c r="J2747" s="9" t="str">
        <f>+'Info ELECTRONORTE'!N2715</f>
        <v>PPC19</v>
      </c>
      <c r="K2747" s="9" t="str">
        <f>+IF(B2747="MOD INV_2018","Según corresponda",VLOOKUP(J2747,SICODI!$G$3:$K$2404,2,FALSE))</f>
        <v>POSTE DE CONCRETO ARMADO DE 13/300/150/345</v>
      </c>
      <c r="L2747" s="142">
        <f t="shared" si="103"/>
        <v>0.52</v>
      </c>
    </row>
    <row r="2748" spans="1:12" x14ac:dyDescent="0.25">
      <c r="A2748" s="53">
        <f>+'Info ELECTRONORTE'!A2716</f>
        <v>2712</v>
      </c>
      <c r="B2748" s="26" t="str">
        <f t="shared" si="104"/>
        <v>SICODI</v>
      </c>
      <c r="C2748" s="9" t="str">
        <f>+'Info ELECTRONORTE'!B2716</f>
        <v>CAJAMARCA</v>
      </c>
      <c r="D2748" s="9" t="str">
        <f>+'Info ELECTRONORTE'!C2716</f>
        <v>CHOTA - SANTA CRUZ DE SUCCHABAMBA</v>
      </c>
      <c r="E2748" s="9" t="str">
        <f>+'Info ELECTRONORTE'!D2716</f>
        <v>CHOTA</v>
      </c>
      <c r="F2748" s="9" t="str">
        <f>+'Info ELECTRONORTE'!I2716</f>
        <v>Media Tension</v>
      </c>
      <c r="G2748" s="9">
        <f>+'Info ELECTRONORTE'!K2716</f>
        <v>13</v>
      </c>
      <c r="H2748" s="9" t="str">
        <f>+'Info ELECTRONORTE'!L2716</f>
        <v>Postes</v>
      </c>
      <c r="I2748" s="9" t="str">
        <f>+'Info ELECTRONORTE'!M2716</f>
        <v>Concreto</v>
      </c>
      <c r="J2748" s="9" t="str">
        <f>+'Info ELECTRONORTE'!N2716</f>
        <v>PPC19</v>
      </c>
      <c r="K2748" s="9" t="str">
        <f>+IF(B2748="MOD INV_2018","Según corresponda",VLOOKUP(J2748,SICODI!$G$3:$K$2404,2,FALSE))</f>
        <v>POSTE DE CONCRETO ARMADO DE 13/300/150/345</v>
      </c>
      <c r="L2748" s="142">
        <f t="shared" si="103"/>
        <v>0.52</v>
      </c>
    </row>
    <row r="2749" spans="1:12" x14ac:dyDescent="0.25">
      <c r="A2749" s="53">
        <f>+'Info ELECTRONORTE'!A2717</f>
        <v>2713</v>
      </c>
      <c r="B2749" s="26" t="str">
        <f t="shared" si="104"/>
        <v>SICODI</v>
      </c>
      <c r="C2749" s="9" t="str">
        <f>+'Info ELECTRONORTE'!B2717</f>
        <v>CAJAMARCA</v>
      </c>
      <c r="D2749" s="9" t="str">
        <f>+'Info ELECTRONORTE'!C2717</f>
        <v>CHOTA - SANTA CRUZ DE SUCCHABAMBA</v>
      </c>
      <c r="E2749" s="9" t="str">
        <f>+'Info ELECTRONORTE'!D2717</f>
        <v>CHOTA</v>
      </c>
      <c r="F2749" s="9" t="str">
        <f>+'Info ELECTRONORTE'!I2717</f>
        <v>Media Tension</v>
      </c>
      <c r="G2749" s="9">
        <f>+'Info ELECTRONORTE'!K2717</f>
        <v>13</v>
      </c>
      <c r="H2749" s="9" t="str">
        <f>+'Info ELECTRONORTE'!L2717</f>
        <v>Postes</v>
      </c>
      <c r="I2749" s="9" t="str">
        <f>+'Info ELECTRONORTE'!M2717</f>
        <v>Concreto</v>
      </c>
      <c r="J2749" s="9" t="str">
        <f>+'Info ELECTRONORTE'!N2717</f>
        <v>PPC19</v>
      </c>
      <c r="K2749" s="9" t="str">
        <f>+IF(B2749="MOD INV_2018","Según corresponda",VLOOKUP(J2749,SICODI!$G$3:$K$2404,2,FALSE))</f>
        <v>POSTE DE CONCRETO ARMADO DE 13/300/150/345</v>
      </c>
      <c r="L2749" s="142">
        <f t="shared" si="103"/>
        <v>0.52</v>
      </c>
    </row>
    <row r="2750" spans="1:12" x14ac:dyDescent="0.25">
      <c r="A2750" s="53">
        <f>+'Info ELECTRONORTE'!A2718</f>
        <v>2714</v>
      </c>
      <c r="B2750" s="26" t="str">
        <f t="shared" si="104"/>
        <v>SICODI</v>
      </c>
      <c r="C2750" s="9" t="str">
        <f>+'Info ELECTRONORTE'!B2718</f>
        <v>CAJAMARCA</v>
      </c>
      <c r="D2750" s="9" t="str">
        <f>+'Info ELECTRONORTE'!C2718</f>
        <v>CHOTA - SANTA CRUZ DE SUCCHABAMBA</v>
      </c>
      <c r="E2750" s="9" t="str">
        <f>+'Info ELECTRONORTE'!D2718</f>
        <v>CHOTA</v>
      </c>
      <c r="F2750" s="9" t="str">
        <f>+'Info ELECTRONORTE'!I2718</f>
        <v>Baja Tension</v>
      </c>
      <c r="G2750" s="9">
        <f>+'Info ELECTRONORTE'!K2718</f>
        <v>9</v>
      </c>
      <c r="H2750" s="9" t="str">
        <f>+'Info ELECTRONORTE'!L2718</f>
        <v>Postes</v>
      </c>
      <c r="I2750" s="9" t="str">
        <f>+'Info ELECTRONORTE'!M2718</f>
        <v>Concreto</v>
      </c>
      <c r="J2750" s="9" t="str">
        <f>+'Info ELECTRONORTE'!N2718</f>
        <v>PPC09</v>
      </c>
      <c r="K2750" s="9" t="str">
        <f>+IF(B2750="MOD INV_2018","Según corresponda",VLOOKUP(J2750,SICODI!$G$3:$K$2404,2,FALSE))</f>
        <v>POSTE DE CONCRETO ARMADO DE  9/300/120/255</v>
      </c>
      <c r="L2750" s="142">
        <f t="shared" si="103"/>
        <v>0.17</v>
      </c>
    </row>
    <row r="2751" spans="1:12" x14ac:dyDescent="0.25">
      <c r="A2751" s="53">
        <f>+'Info ELECTRONORTE'!A2719</f>
        <v>2715</v>
      </c>
      <c r="B2751" s="26" t="str">
        <f t="shared" si="104"/>
        <v>SICODI</v>
      </c>
      <c r="C2751" s="9" t="str">
        <f>+'Info ELECTRONORTE'!B2719</f>
        <v>CAJAMARCA</v>
      </c>
      <c r="D2751" s="9" t="str">
        <f>+'Info ELECTRONORTE'!C2719</f>
        <v>CHOTA - SANTA CRUZ DE SUCCHABAMBA</v>
      </c>
      <c r="E2751" s="9" t="str">
        <f>+'Info ELECTRONORTE'!D2719</f>
        <v>CHOTA</v>
      </c>
      <c r="F2751" s="9" t="str">
        <f>+'Info ELECTRONORTE'!I2719</f>
        <v>Baja Tension</v>
      </c>
      <c r="G2751" s="9">
        <f>+'Info ELECTRONORTE'!K2719</f>
        <v>9</v>
      </c>
      <c r="H2751" s="9" t="str">
        <f>+'Info ELECTRONORTE'!L2719</f>
        <v>Postes</v>
      </c>
      <c r="I2751" s="9" t="str">
        <f>+'Info ELECTRONORTE'!M2719</f>
        <v>Concreto</v>
      </c>
      <c r="J2751" s="9" t="str">
        <f>+'Info ELECTRONORTE'!N2719</f>
        <v>PPC09</v>
      </c>
      <c r="K2751" s="9" t="str">
        <f>+IF(B2751="MOD INV_2018","Según corresponda",VLOOKUP(J2751,SICODI!$G$3:$K$2404,2,FALSE))</f>
        <v>POSTE DE CONCRETO ARMADO DE  9/300/120/255</v>
      </c>
      <c r="L2751" s="142">
        <f t="shared" si="103"/>
        <v>0.17</v>
      </c>
    </row>
    <row r="2752" spans="1:12" x14ac:dyDescent="0.25">
      <c r="A2752" s="53">
        <f>+'Info ELECTRONORTE'!A2720</f>
        <v>2716</v>
      </c>
      <c r="B2752" s="26" t="str">
        <f t="shared" si="104"/>
        <v>SICODI</v>
      </c>
      <c r="C2752" s="9" t="str">
        <f>+'Info ELECTRONORTE'!B2720</f>
        <v>CAJAMARCA</v>
      </c>
      <c r="D2752" s="9" t="str">
        <f>+'Info ELECTRONORTE'!C2720</f>
        <v>CHOTA - SANTA CRUZ DE SUCCHABAMBA</v>
      </c>
      <c r="E2752" s="9" t="str">
        <f>+'Info ELECTRONORTE'!D2720</f>
        <v>CHOTA</v>
      </c>
      <c r="F2752" s="9" t="str">
        <f>+'Info ELECTRONORTE'!I2720</f>
        <v>Baja Tension</v>
      </c>
      <c r="G2752" s="9">
        <f>+'Info ELECTRONORTE'!K2720</f>
        <v>9</v>
      </c>
      <c r="H2752" s="9" t="str">
        <f>+'Info ELECTRONORTE'!L2720</f>
        <v>Postes</v>
      </c>
      <c r="I2752" s="9" t="str">
        <f>+'Info ELECTRONORTE'!M2720</f>
        <v>Concreto</v>
      </c>
      <c r="J2752" s="9" t="str">
        <f>+'Info ELECTRONORTE'!N2720</f>
        <v>PPC09</v>
      </c>
      <c r="K2752" s="9" t="str">
        <f>+IF(B2752="MOD INV_2018","Según corresponda",VLOOKUP(J2752,SICODI!$G$3:$K$2404,2,FALSE))</f>
        <v>POSTE DE CONCRETO ARMADO DE  9/300/120/255</v>
      </c>
      <c r="L2752" s="142">
        <f t="shared" si="103"/>
        <v>0.17</v>
      </c>
    </row>
    <row r="2753" spans="1:12" x14ac:dyDescent="0.25">
      <c r="A2753" s="53">
        <f>+'Info ELECTRONORTE'!A2721</f>
        <v>2717</v>
      </c>
      <c r="B2753" s="26" t="str">
        <f t="shared" si="104"/>
        <v>SICODI</v>
      </c>
      <c r="C2753" s="9" t="str">
        <f>+'Info ELECTRONORTE'!B2721</f>
        <v>CAJAMARCA</v>
      </c>
      <c r="D2753" s="9" t="str">
        <f>+'Info ELECTRONORTE'!C2721</f>
        <v>CHOTA - SANTA CRUZ DE SUCCHABAMBA</v>
      </c>
      <c r="E2753" s="9" t="str">
        <f>+'Info ELECTRONORTE'!D2721</f>
        <v>CHOTA</v>
      </c>
      <c r="F2753" s="9" t="str">
        <f>+'Info ELECTRONORTE'!I2721</f>
        <v>Media Tension</v>
      </c>
      <c r="G2753" s="9">
        <f>+'Info ELECTRONORTE'!K2721</f>
        <v>13</v>
      </c>
      <c r="H2753" s="9" t="str">
        <f>+'Info ELECTRONORTE'!L2721</f>
        <v>Postes</v>
      </c>
      <c r="I2753" s="9" t="str">
        <f>+'Info ELECTRONORTE'!M2721</f>
        <v>Concreto</v>
      </c>
      <c r="J2753" s="9" t="str">
        <f>+'Info ELECTRONORTE'!N2721</f>
        <v>PPC19</v>
      </c>
      <c r="K2753" s="9" t="str">
        <f>+IF(B2753="MOD INV_2018","Según corresponda",VLOOKUP(J2753,SICODI!$G$3:$K$2404,2,FALSE))</f>
        <v>POSTE DE CONCRETO ARMADO DE 13/300/150/345</v>
      </c>
      <c r="L2753" s="142">
        <f t="shared" si="103"/>
        <v>0.52</v>
      </c>
    </row>
    <row r="2754" spans="1:12" x14ac:dyDescent="0.25">
      <c r="A2754" s="53">
        <f>+'Info ELECTRONORTE'!A2722</f>
        <v>2718</v>
      </c>
      <c r="B2754" s="26" t="str">
        <f t="shared" si="104"/>
        <v>SICODI</v>
      </c>
      <c r="C2754" s="9" t="str">
        <f>+'Info ELECTRONORTE'!B2722</f>
        <v>CAJAMARCA</v>
      </c>
      <c r="D2754" s="9" t="str">
        <f>+'Info ELECTRONORTE'!C2722</f>
        <v>CHOTA - SANTA CRUZ DE SUCCHABAMBA</v>
      </c>
      <c r="E2754" s="9" t="str">
        <f>+'Info ELECTRONORTE'!D2722</f>
        <v>CHOTA</v>
      </c>
      <c r="F2754" s="9" t="str">
        <f>+'Info ELECTRONORTE'!I2722</f>
        <v>Media Tension</v>
      </c>
      <c r="G2754" s="9">
        <f>+'Info ELECTRONORTE'!K2722</f>
        <v>13</v>
      </c>
      <c r="H2754" s="9" t="str">
        <f>+'Info ELECTRONORTE'!L2722</f>
        <v>Postes</v>
      </c>
      <c r="I2754" s="9" t="str">
        <f>+'Info ELECTRONORTE'!M2722</f>
        <v>Concreto</v>
      </c>
      <c r="J2754" s="9" t="str">
        <f>+'Info ELECTRONORTE'!N2722</f>
        <v>PPC19</v>
      </c>
      <c r="K2754" s="9" t="str">
        <f>+IF(B2754="MOD INV_2018","Según corresponda",VLOOKUP(J2754,SICODI!$G$3:$K$2404,2,FALSE))</f>
        <v>POSTE DE CONCRETO ARMADO DE 13/300/150/345</v>
      </c>
      <c r="L2754" s="142">
        <f t="shared" si="103"/>
        <v>0.52</v>
      </c>
    </row>
    <row r="2755" spans="1:12" x14ac:dyDescent="0.25">
      <c r="A2755" s="53">
        <f>+'Info ELECTRONORTE'!A2723</f>
        <v>2719</v>
      </c>
      <c r="B2755" s="26" t="str">
        <f t="shared" si="104"/>
        <v>SICODI</v>
      </c>
      <c r="C2755" s="9" t="str">
        <f>+'Info ELECTRONORTE'!B2723</f>
        <v>CAJAMARCA</v>
      </c>
      <c r="D2755" s="9" t="str">
        <f>+'Info ELECTRONORTE'!C2723</f>
        <v>CHOTA - SANTA CRUZ DE SUCCHABAMBA</v>
      </c>
      <c r="E2755" s="9" t="str">
        <f>+'Info ELECTRONORTE'!D2723</f>
        <v>CHOTA</v>
      </c>
      <c r="F2755" s="9" t="str">
        <f>+'Info ELECTRONORTE'!I2723</f>
        <v>Media Tension</v>
      </c>
      <c r="G2755" s="9">
        <f>+'Info ELECTRONORTE'!K2723</f>
        <v>13</v>
      </c>
      <c r="H2755" s="9" t="str">
        <f>+'Info ELECTRONORTE'!L2723</f>
        <v>Postes</v>
      </c>
      <c r="I2755" s="9" t="str">
        <f>+'Info ELECTRONORTE'!M2723</f>
        <v>Concreto</v>
      </c>
      <c r="J2755" s="9" t="str">
        <f>+'Info ELECTRONORTE'!N2723</f>
        <v>PPC19</v>
      </c>
      <c r="K2755" s="9" t="str">
        <f>+IF(B2755="MOD INV_2018","Según corresponda",VLOOKUP(J2755,SICODI!$G$3:$K$2404,2,FALSE))</f>
        <v>POSTE DE CONCRETO ARMADO DE 13/300/150/345</v>
      </c>
      <c r="L2755" s="142">
        <f t="shared" si="103"/>
        <v>0.52</v>
      </c>
    </row>
    <row r="2756" spans="1:12" x14ac:dyDescent="0.25">
      <c r="A2756" s="53">
        <f>+'Info ELECTRONORTE'!A2724</f>
        <v>2720</v>
      </c>
      <c r="B2756" s="26" t="str">
        <f t="shared" si="104"/>
        <v>SICODI</v>
      </c>
      <c r="C2756" s="9" t="str">
        <f>+'Info ELECTRONORTE'!B2724</f>
        <v>CAJAMARCA</v>
      </c>
      <c r="D2756" s="9" t="str">
        <f>+'Info ELECTRONORTE'!C2724</f>
        <v>CHOTA - SANTA CRUZ DE SUCCHABAMBA</v>
      </c>
      <c r="E2756" s="9" t="str">
        <f>+'Info ELECTRONORTE'!D2724</f>
        <v>CHOTA</v>
      </c>
      <c r="F2756" s="9" t="str">
        <f>+'Info ELECTRONORTE'!I2724</f>
        <v>Media Tension</v>
      </c>
      <c r="G2756" s="9">
        <f>+'Info ELECTRONORTE'!K2724</f>
        <v>13</v>
      </c>
      <c r="H2756" s="9" t="str">
        <f>+'Info ELECTRONORTE'!L2724</f>
        <v>Postes</v>
      </c>
      <c r="I2756" s="9" t="str">
        <f>+'Info ELECTRONORTE'!M2724</f>
        <v>Concreto</v>
      </c>
      <c r="J2756" s="9" t="str">
        <f>+'Info ELECTRONORTE'!N2724</f>
        <v>PPC19</v>
      </c>
      <c r="K2756" s="9" t="str">
        <f>+IF(B2756="MOD INV_2018","Según corresponda",VLOOKUP(J2756,SICODI!$G$3:$K$2404,2,FALSE))</f>
        <v>POSTE DE CONCRETO ARMADO DE 13/300/150/345</v>
      </c>
      <c r="L2756" s="142">
        <f t="shared" si="103"/>
        <v>0.52</v>
      </c>
    </row>
    <row r="2757" spans="1:12" x14ac:dyDescent="0.25">
      <c r="A2757" s="53">
        <f>+'Info ELECTRONORTE'!A2725</f>
        <v>2721</v>
      </c>
      <c r="B2757" s="26" t="str">
        <f t="shared" si="104"/>
        <v>SICODI</v>
      </c>
      <c r="C2757" s="9" t="str">
        <f>+'Info ELECTRONORTE'!B2725</f>
        <v>CAJAMARCA</v>
      </c>
      <c r="D2757" s="9" t="str">
        <f>+'Info ELECTRONORTE'!C2725</f>
        <v>CHOTA - SANTA CRUZ DE SUCCHABAMBA</v>
      </c>
      <c r="E2757" s="9" t="str">
        <f>+'Info ELECTRONORTE'!D2725</f>
        <v>CHOTA</v>
      </c>
      <c r="F2757" s="9" t="str">
        <f>+'Info ELECTRONORTE'!I2725</f>
        <v>Media Tension</v>
      </c>
      <c r="G2757" s="9">
        <f>+'Info ELECTRONORTE'!K2725</f>
        <v>13</v>
      </c>
      <c r="H2757" s="9" t="str">
        <f>+'Info ELECTRONORTE'!L2725</f>
        <v>Postes</v>
      </c>
      <c r="I2757" s="9" t="str">
        <f>+'Info ELECTRONORTE'!M2725</f>
        <v>Concreto</v>
      </c>
      <c r="J2757" s="9" t="str">
        <f>+'Info ELECTRONORTE'!N2725</f>
        <v>PPC19</v>
      </c>
      <c r="K2757" s="9" t="str">
        <f>+IF(B2757="MOD INV_2018","Según corresponda",VLOOKUP(J2757,SICODI!$G$3:$K$2404,2,FALSE))</f>
        <v>POSTE DE CONCRETO ARMADO DE 13/300/150/345</v>
      </c>
      <c r="L2757" s="142">
        <f t="shared" si="103"/>
        <v>0.52</v>
      </c>
    </row>
    <row r="2758" spans="1:12" x14ac:dyDescent="0.25">
      <c r="A2758" s="53">
        <f>+'Info ELECTRONORTE'!A2726</f>
        <v>2722</v>
      </c>
      <c r="B2758" s="26" t="str">
        <f t="shared" si="104"/>
        <v>SICODI</v>
      </c>
      <c r="C2758" s="9" t="str">
        <f>+'Info ELECTRONORTE'!B2726</f>
        <v>CAJAMARCA</v>
      </c>
      <c r="D2758" s="9" t="str">
        <f>+'Info ELECTRONORTE'!C2726</f>
        <v>CHOTA - SANTA CRUZ DE SUCCHABAMBA</v>
      </c>
      <c r="E2758" s="9" t="str">
        <f>+'Info ELECTRONORTE'!D2726</f>
        <v>CHOTA</v>
      </c>
      <c r="F2758" s="9" t="str">
        <f>+'Info ELECTRONORTE'!I2726</f>
        <v>Media Tension</v>
      </c>
      <c r="G2758" s="9">
        <f>+'Info ELECTRONORTE'!K2726</f>
        <v>13</v>
      </c>
      <c r="H2758" s="9" t="str">
        <f>+'Info ELECTRONORTE'!L2726</f>
        <v>Postes</v>
      </c>
      <c r="I2758" s="9" t="str">
        <f>+'Info ELECTRONORTE'!M2726</f>
        <v>Concreto</v>
      </c>
      <c r="J2758" s="9" t="str">
        <f>+'Info ELECTRONORTE'!N2726</f>
        <v>PPC19</v>
      </c>
      <c r="K2758" s="9" t="str">
        <f>+IF(B2758="MOD INV_2018","Según corresponda",VLOOKUP(J2758,SICODI!$G$3:$K$2404,2,FALSE))</f>
        <v>POSTE DE CONCRETO ARMADO DE 13/300/150/345</v>
      </c>
      <c r="L2758" s="142">
        <f t="shared" si="103"/>
        <v>0.52</v>
      </c>
    </row>
    <row r="2759" spans="1:12" x14ac:dyDescent="0.25">
      <c r="A2759" s="53">
        <f>+'Info ELECTRONORTE'!A2727</f>
        <v>2723</v>
      </c>
      <c r="B2759" s="26" t="str">
        <f t="shared" si="104"/>
        <v>SICODI</v>
      </c>
      <c r="C2759" s="9" t="str">
        <f>+'Info ELECTRONORTE'!B2727</f>
        <v>CAJAMARCA</v>
      </c>
      <c r="D2759" s="9" t="str">
        <f>+'Info ELECTRONORTE'!C2727</f>
        <v>CHOTA - SANTA CRUZ DE SUCCHABAMBA</v>
      </c>
      <c r="E2759" s="9" t="str">
        <f>+'Info ELECTRONORTE'!D2727</f>
        <v>CHOTA</v>
      </c>
      <c r="F2759" s="9" t="str">
        <f>+'Info ELECTRONORTE'!I2727</f>
        <v>Media Tension</v>
      </c>
      <c r="G2759" s="9">
        <f>+'Info ELECTRONORTE'!K2727</f>
        <v>13</v>
      </c>
      <c r="H2759" s="9" t="str">
        <f>+'Info ELECTRONORTE'!L2727</f>
        <v>Postes</v>
      </c>
      <c r="I2759" s="9" t="str">
        <f>+'Info ELECTRONORTE'!M2727</f>
        <v>Concreto</v>
      </c>
      <c r="J2759" s="9" t="str">
        <f>+'Info ELECTRONORTE'!N2727</f>
        <v>PPC19</v>
      </c>
      <c r="K2759" s="9" t="str">
        <f>+IF(B2759="MOD INV_2018","Según corresponda",VLOOKUP(J2759,SICODI!$G$3:$K$2404,2,FALSE))</f>
        <v>POSTE DE CONCRETO ARMADO DE 13/300/150/345</v>
      </c>
      <c r="L2759" s="142">
        <f t="shared" si="103"/>
        <v>0.52</v>
      </c>
    </row>
    <row r="2760" spans="1:12" x14ac:dyDescent="0.25">
      <c r="A2760" s="53">
        <f>+'Info ELECTRONORTE'!A2728</f>
        <v>2724</v>
      </c>
      <c r="B2760" s="26" t="str">
        <f t="shared" si="104"/>
        <v>SICODI</v>
      </c>
      <c r="C2760" s="9" t="str">
        <f>+'Info ELECTRONORTE'!B2728</f>
        <v>CAJAMARCA</v>
      </c>
      <c r="D2760" s="9" t="str">
        <f>+'Info ELECTRONORTE'!C2728</f>
        <v>CHOTA - SANTA CRUZ DE SUCCHABAMBA</v>
      </c>
      <c r="E2760" s="9" t="str">
        <f>+'Info ELECTRONORTE'!D2728</f>
        <v>CHOTA</v>
      </c>
      <c r="F2760" s="9" t="str">
        <f>+'Info ELECTRONORTE'!I2728</f>
        <v>Media Tension</v>
      </c>
      <c r="G2760" s="9">
        <f>+'Info ELECTRONORTE'!K2728</f>
        <v>13</v>
      </c>
      <c r="H2760" s="9" t="str">
        <f>+'Info ELECTRONORTE'!L2728</f>
        <v>Postes</v>
      </c>
      <c r="I2760" s="9" t="str">
        <f>+'Info ELECTRONORTE'!M2728</f>
        <v>Concreto</v>
      </c>
      <c r="J2760" s="9" t="str">
        <f>+'Info ELECTRONORTE'!N2728</f>
        <v>PPC19</v>
      </c>
      <c r="K2760" s="9" t="str">
        <f>+IF(B2760="MOD INV_2018","Según corresponda",VLOOKUP(J2760,SICODI!$G$3:$K$2404,2,FALSE))</f>
        <v>POSTE DE CONCRETO ARMADO DE 13/300/150/345</v>
      </c>
      <c r="L2760" s="142">
        <f t="shared" si="103"/>
        <v>0.52</v>
      </c>
    </row>
    <row r="2761" spans="1:12" x14ac:dyDescent="0.25">
      <c r="A2761" s="53">
        <f>+'Info ELECTRONORTE'!A2729</f>
        <v>2725</v>
      </c>
      <c r="B2761" s="26" t="str">
        <f t="shared" si="104"/>
        <v>SICODI</v>
      </c>
      <c r="C2761" s="9" t="str">
        <f>+'Info ELECTRONORTE'!B2729</f>
        <v>CAJAMARCA</v>
      </c>
      <c r="D2761" s="9" t="str">
        <f>+'Info ELECTRONORTE'!C2729</f>
        <v>CHOTA - SANTA CRUZ DE SUCCHABAMBA</v>
      </c>
      <c r="E2761" s="9" t="str">
        <f>+'Info ELECTRONORTE'!D2729</f>
        <v>CHOTA</v>
      </c>
      <c r="F2761" s="9" t="str">
        <f>+'Info ELECTRONORTE'!I2729</f>
        <v>Media Tension</v>
      </c>
      <c r="G2761" s="9">
        <f>+'Info ELECTRONORTE'!K2729</f>
        <v>13</v>
      </c>
      <c r="H2761" s="9" t="str">
        <f>+'Info ELECTRONORTE'!L2729</f>
        <v>Postes</v>
      </c>
      <c r="I2761" s="9" t="str">
        <f>+'Info ELECTRONORTE'!M2729</f>
        <v>Concreto</v>
      </c>
      <c r="J2761" s="9" t="str">
        <f>+'Info ELECTRONORTE'!N2729</f>
        <v>PPC19</v>
      </c>
      <c r="K2761" s="9" t="str">
        <f>+IF(B2761="MOD INV_2018","Según corresponda",VLOOKUP(J2761,SICODI!$G$3:$K$2404,2,FALSE))</f>
        <v>POSTE DE CONCRETO ARMADO DE 13/300/150/345</v>
      </c>
      <c r="L2761" s="142">
        <f t="shared" si="103"/>
        <v>0.52</v>
      </c>
    </row>
    <row r="2762" spans="1:12" x14ac:dyDescent="0.25">
      <c r="A2762" s="53">
        <f>+'Info ELECTRONORTE'!A2730</f>
        <v>2726</v>
      </c>
      <c r="B2762" s="26" t="str">
        <f t="shared" si="104"/>
        <v>SICODI</v>
      </c>
      <c r="C2762" s="9" t="str">
        <f>+'Info ELECTRONORTE'!B2730</f>
        <v>CAJAMARCA</v>
      </c>
      <c r="D2762" s="9" t="str">
        <f>+'Info ELECTRONORTE'!C2730</f>
        <v>CHOTA - SANTA CRUZ DE SUCCHABAMBA</v>
      </c>
      <c r="E2762" s="9" t="str">
        <f>+'Info ELECTRONORTE'!D2730</f>
        <v>CHOTA</v>
      </c>
      <c r="F2762" s="9" t="str">
        <f>+'Info ELECTRONORTE'!I2730</f>
        <v>Media Tension</v>
      </c>
      <c r="G2762" s="9">
        <f>+'Info ELECTRONORTE'!K2730</f>
        <v>13</v>
      </c>
      <c r="H2762" s="9" t="str">
        <f>+'Info ELECTRONORTE'!L2730</f>
        <v>Postes</v>
      </c>
      <c r="I2762" s="9" t="str">
        <f>+'Info ELECTRONORTE'!M2730</f>
        <v>Concreto</v>
      </c>
      <c r="J2762" s="9" t="str">
        <f>+'Info ELECTRONORTE'!N2730</f>
        <v>PPC19</v>
      </c>
      <c r="K2762" s="9" t="str">
        <f>+IF(B2762="MOD INV_2018","Según corresponda",VLOOKUP(J2762,SICODI!$G$3:$K$2404,2,FALSE))</f>
        <v>POSTE DE CONCRETO ARMADO DE 13/300/150/345</v>
      </c>
      <c r="L2762" s="142">
        <f t="shared" si="103"/>
        <v>0.52</v>
      </c>
    </row>
    <row r="2763" spans="1:12" x14ac:dyDescent="0.25">
      <c r="A2763" s="53">
        <f>+'Info ELECTRONORTE'!A2731</f>
        <v>2727</v>
      </c>
      <c r="B2763" s="26" t="str">
        <f t="shared" si="104"/>
        <v>SICODI</v>
      </c>
      <c r="C2763" s="9" t="str">
        <f>+'Info ELECTRONORTE'!B2731</f>
        <v>CAJAMARCA</v>
      </c>
      <c r="D2763" s="9" t="str">
        <f>+'Info ELECTRONORTE'!C2731</f>
        <v>CHOTA - SANTA CRUZ DE SUCCHABAMBA</v>
      </c>
      <c r="E2763" s="9" t="str">
        <f>+'Info ELECTRONORTE'!D2731</f>
        <v>CHOTA</v>
      </c>
      <c r="F2763" s="9" t="str">
        <f>+'Info ELECTRONORTE'!I2731</f>
        <v>Media Tension</v>
      </c>
      <c r="G2763" s="9">
        <f>+'Info ELECTRONORTE'!K2731</f>
        <v>12</v>
      </c>
      <c r="H2763" s="9" t="str">
        <f>+'Info ELECTRONORTE'!L2731</f>
        <v>Postes</v>
      </c>
      <c r="I2763" s="9" t="str">
        <f>+'Info ELECTRONORTE'!M2731</f>
        <v>Concreto</v>
      </c>
      <c r="J2763" s="9" t="str">
        <f>+'Info ELECTRONORTE'!N2731</f>
        <v>PPC16</v>
      </c>
      <c r="K2763" s="9" t="str">
        <f>+IF(B2763="MOD INV_2018","Según corresponda",VLOOKUP(J2763,SICODI!$G$3:$K$2404,2,FALSE))</f>
        <v>POSTE DE CONCRETO ARMADO DE 12/300/150/330</v>
      </c>
      <c r="L2763" s="142">
        <f t="shared" si="103"/>
        <v>0.52</v>
      </c>
    </row>
    <row r="2764" spans="1:12" x14ac:dyDescent="0.25">
      <c r="A2764" s="53">
        <f>+'Info ELECTRONORTE'!A2732</f>
        <v>2728</v>
      </c>
      <c r="B2764" s="26" t="str">
        <f t="shared" si="104"/>
        <v>SICODI</v>
      </c>
      <c r="C2764" s="9" t="str">
        <f>+'Info ELECTRONORTE'!B2732</f>
        <v>CAJAMARCA</v>
      </c>
      <c r="D2764" s="9" t="str">
        <f>+'Info ELECTRONORTE'!C2732</f>
        <v>CHOTA - SANTA CRUZ DE SUCCHABAMBA</v>
      </c>
      <c r="E2764" s="9" t="str">
        <f>+'Info ELECTRONORTE'!D2732</f>
        <v>CHOTA</v>
      </c>
      <c r="F2764" s="9" t="str">
        <f>+'Info ELECTRONORTE'!I2732</f>
        <v>Media Tension</v>
      </c>
      <c r="G2764" s="9">
        <f>+'Info ELECTRONORTE'!K2732</f>
        <v>13</v>
      </c>
      <c r="H2764" s="9" t="str">
        <f>+'Info ELECTRONORTE'!L2732</f>
        <v>Postes</v>
      </c>
      <c r="I2764" s="9" t="str">
        <f>+'Info ELECTRONORTE'!M2732</f>
        <v>Concreto</v>
      </c>
      <c r="J2764" s="9" t="str">
        <f>+'Info ELECTRONORTE'!N2732</f>
        <v>PPC19</v>
      </c>
      <c r="K2764" s="9" t="str">
        <f>+IF(B2764="MOD INV_2018","Según corresponda",VLOOKUP(J2764,SICODI!$G$3:$K$2404,2,FALSE))</f>
        <v>POSTE DE CONCRETO ARMADO DE 13/300/150/345</v>
      </c>
      <c r="L2764" s="142">
        <f t="shared" si="103"/>
        <v>0.52</v>
      </c>
    </row>
    <row r="2765" spans="1:12" x14ac:dyDescent="0.25">
      <c r="A2765" s="53">
        <f>+'Info ELECTRONORTE'!A2733</f>
        <v>2729</v>
      </c>
      <c r="B2765" s="26" t="str">
        <f t="shared" si="104"/>
        <v>SICODI</v>
      </c>
      <c r="C2765" s="9" t="str">
        <f>+'Info ELECTRONORTE'!B2733</f>
        <v>CAJAMARCA</v>
      </c>
      <c r="D2765" s="9" t="str">
        <f>+'Info ELECTRONORTE'!C2733</f>
        <v>CHOTA - SANTA CRUZ DE SUCCHABAMBA</v>
      </c>
      <c r="E2765" s="9" t="str">
        <f>+'Info ELECTRONORTE'!D2733</f>
        <v>CHOTA</v>
      </c>
      <c r="F2765" s="9" t="str">
        <f>+'Info ELECTRONORTE'!I2733</f>
        <v>Media Tension</v>
      </c>
      <c r="G2765" s="9">
        <f>+'Info ELECTRONORTE'!K2733</f>
        <v>12</v>
      </c>
      <c r="H2765" s="9" t="str">
        <f>+'Info ELECTRONORTE'!L2733</f>
        <v>Postes</v>
      </c>
      <c r="I2765" s="9" t="str">
        <f>+'Info ELECTRONORTE'!M2733</f>
        <v>Concreto</v>
      </c>
      <c r="J2765" s="9" t="str">
        <f>+'Info ELECTRONORTE'!N2733</f>
        <v>PPC16</v>
      </c>
      <c r="K2765" s="9" t="str">
        <f>+IF(B2765="MOD INV_2018","Según corresponda",VLOOKUP(J2765,SICODI!$G$3:$K$2404,2,FALSE))</f>
        <v>POSTE DE CONCRETO ARMADO DE 12/300/150/330</v>
      </c>
      <c r="L2765" s="142">
        <f t="shared" si="103"/>
        <v>0.52</v>
      </c>
    </row>
    <row r="2766" spans="1:12" x14ac:dyDescent="0.25">
      <c r="A2766" s="53">
        <f>+'Info ELECTRONORTE'!A2734</f>
        <v>2730</v>
      </c>
      <c r="B2766" s="26" t="str">
        <f t="shared" si="104"/>
        <v>SICODI</v>
      </c>
      <c r="C2766" s="9" t="str">
        <f>+'Info ELECTRONORTE'!B2734</f>
        <v>CAJAMARCA</v>
      </c>
      <c r="D2766" s="9" t="str">
        <f>+'Info ELECTRONORTE'!C2734</f>
        <v>CHOTA - SANTA CRUZ DE SUCCHABAMBA</v>
      </c>
      <c r="E2766" s="9" t="str">
        <f>+'Info ELECTRONORTE'!D2734</f>
        <v>CHOTA</v>
      </c>
      <c r="F2766" s="9" t="str">
        <f>+'Info ELECTRONORTE'!I2734</f>
        <v>Media Tension</v>
      </c>
      <c r="G2766" s="9">
        <f>+'Info ELECTRONORTE'!K2734</f>
        <v>13</v>
      </c>
      <c r="H2766" s="9" t="str">
        <f>+'Info ELECTRONORTE'!L2734</f>
        <v>Postes</v>
      </c>
      <c r="I2766" s="9" t="str">
        <f>+'Info ELECTRONORTE'!M2734</f>
        <v>Concreto</v>
      </c>
      <c r="J2766" s="9" t="str">
        <f>+'Info ELECTRONORTE'!N2734</f>
        <v>PPC19</v>
      </c>
      <c r="K2766" s="9" t="str">
        <f>+IF(B2766="MOD INV_2018","Según corresponda",VLOOKUP(J2766,SICODI!$G$3:$K$2404,2,FALSE))</f>
        <v>POSTE DE CONCRETO ARMADO DE 13/300/150/345</v>
      </c>
      <c r="L2766" s="142">
        <f t="shared" si="103"/>
        <v>0.52</v>
      </c>
    </row>
    <row r="2767" spans="1:12" x14ac:dyDescent="0.25">
      <c r="A2767" s="53">
        <f>+'Info ELECTRONORTE'!A2735</f>
        <v>2731</v>
      </c>
      <c r="B2767" s="26" t="str">
        <f t="shared" si="104"/>
        <v>SICODI</v>
      </c>
      <c r="C2767" s="9" t="str">
        <f>+'Info ELECTRONORTE'!B2735</f>
        <v>CAJAMARCA</v>
      </c>
      <c r="D2767" s="9" t="str">
        <f>+'Info ELECTRONORTE'!C2735</f>
        <v>CHOTA - SANTA CRUZ DE SUCCHABAMBA</v>
      </c>
      <c r="E2767" s="9" t="str">
        <f>+'Info ELECTRONORTE'!D2735</f>
        <v>CHOTA</v>
      </c>
      <c r="F2767" s="9" t="str">
        <f>+'Info ELECTRONORTE'!I2735</f>
        <v>Media Tension</v>
      </c>
      <c r="G2767" s="9">
        <f>+'Info ELECTRONORTE'!K2735</f>
        <v>12</v>
      </c>
      <c r="H2767" s="9" t="str">
        <f>+'Info ELECTRONORTE'!L2735</f>
        <v>Postes</v>
      </c>
      <c r="I2767" s="9" t="str">
        <f>+'Info ELECTRONORTE'!M2735</f>
        <v>Madera</v>
      </c>
      <c r="J2767" s="9" t="str">
        <f>+'Info ELECTRONORTE'!N2735</f>
        <v>PPM20</v>
      </c>
      <c r="K2767" s="9" t="str">
        <f>+IF(B2767="MOD INV_2018","Según corresponda",VLOOKUP(J2767,SICODI!$G$3:$K$2404,2,FALSE))</f>
        <v>POSTE DE MADERA TRATADA DE 12 mts. CL.5</v>
      </c>
      <c r="L2767" s="142">
        <f t="shared" si="103"/>
        <v>0.46</v>
      </c>
    </row>
    <row r="2768" spans="1:12" x14ac:dyDescent="0.25">
      <c r="A2768" s="53">
        <f>+'Info ELECTRONORTE'!A2736</f>
        <v>2732</v>
      </c>
      <c r="B2768" s="26" t="str">
        <f t="shared" si="104"/>
        <v>SICODI</v>
      </c>
      <c r="C2768" s="9" t="str">
        <f>+'Info ELECTRONORTE'!B2736</f>
        <v>CAJAMARCA</v>
      </c>
      <c r="D2768" s="9" t="str">
        <f>+'Info ELECTRONORTE'!C2736</f>
        <v>CHOTA - SANTA CRUZ DE SUCCHABAMBA</v>
      </c>
      <c r="E2768" s="9" t="str">
        <f>+'Info ELECTRONORTE'!D2736</f>
        <v>CHOTA</v>
      </c>
      <c r="F2768" s="9" t="str">
        <f>+'Info ELECTRONORTE'!I2736</f>
        <v>Media Tension</v>
      </c>
      <c r="G2768" s="9">
        <f>+'Info ELECTRONORTE'!K2736</f>
        <v>12</v>
      </c>
      <c r="H2768" s="9" t="str">
        <f>+'Info ELECTRONORTE'!L2736</f>
        <v>Postes</v>
      </c>
      <c r="I2768" s="9" t="str">
        <f>+'Info ELECTRONORTE'!M2736</f>
        <v>Madera</v>
      </c>
      <c r="J2768" s="9" t="str">
        <f>+'Info ELECTRONORTE'!N2736</f>
        <v>PPM20</v>
      </c>
      <c r="K2768" s="9" t="str">
        <f>+IF(B2768="MOD INV_2018","Según corresponda",VLOOKUP(J2768,SICODI!$G$3:$K$2404,2,FALSE))</f>
        <v>POSTE DE MADERA TRATADA DE 12 mts. CL.5</v>
      </c>
      <c r="L2768" s="142">
        <f t="shared" si="103"/>
        <v>0.46</v>
      </c>
    </row>
    <row r="2769" spans="1:12" x14ac:dyDescent="0.25">
      <c r="A2769" s="53">
        <f>+'Info ELECTRONORTE'!A2737</f>
        <v>2733</v>
      </c>
      <c r="B2769" s="26" t="str">
        <f t="shared" si="104"/>
        <v>SICODI</v>
      </c>
      <c r="C2769" s="9" t="str">
        <f>+'Info ELECTRONORTE'!B2737</f>
        <v>CAJAMARCA</v>
      </c>
      <c r="D2769" s="9" t="str">
        <f>+'Info ELECTRONORTE'!C2737</f>
        <v>CHOTA - SANTA CRUZ DE SUCCHABAMBA</v>
      </c>
      <c r="E2769" s="9" t="str">
        <f>+'Info ELECTRONORTE'!D2737</f>
        <v>CHOTA</v>
      </c>
      <c r="F2769" s="9" t="str">
        <f>+'Info ELECTRONORTE'!I2737</f>
        <v>Media Tension</v>
      </c>
      <c r="G2769" s="9">
        <f>+'Info ELECTRONORTE'!K2737</f>
        <v>12</v>
      </c>
      <c r="H2769" s="9" t="str">
        <f>+'Info ELECTRONORTE'!L2737</f>
        <v>Postes</v>
      </c>
      <c r="I2769" s="9" t="str">
        <f>+'Info ELECTRONORTE'!M2737</f>
        <v>Madera</v>
      </c>
      <c r="J2769" s="9" t="str">
        <f>+'Info ELECTRONORTE'!N2737</f>
        <v>PPM20</v>
      </c>
      <c r="K2769" s="9" t="str">
        <f>+IF(B2769="MOD INV_2018","Según corresponda",VLOOKUP(J2769,SICODI!$G$3:$K$2404,2,FALSE))</f>
        <v>POSTE DE MADERA TRATADA DE 12 mts. CL.5</v>
      </c>
      <c r="L2769" s="142">
        <f t="shared" si="103"/>
        <v>0.46</v>
      </c>
    </row>
    <row r="2770" spans="1:12" x14ac:dyDescent="0.25">
      <c r="A2770" s="53">
        <f>+'Info ELECTRONORTE'!A2738</f>
        <v>2734</v>
      </c>
      <c r="B2770" s="26" t="str">
        <f t="shared" si="104"/>
        <v>SICODI</v>
      </c>
      <c r="C2770" s="9" t="str">
        <f>+'Info ELECTRONORTE'!B2738</f>
        <v>CAJAMARCA</v>
      </c>
      <c r="D2770" s="9" t="str">
        <f>+'Info ELECTRONORTE'!C2738</f>
        <v>CHOTA - SANTA CRUZ DE SUCCHABAMBA</v>
      </c>
      <c r="E2770" s="9" t="str">
        <f>+'Info ELECTRONORTE'!D2738</f>
        <v>CHOTA</v>
      </c>
      <c r="F2770" s="9" t="str">
        <f>+'Info ELECTRONORTE'!I2738</f>
        <v>Media Tension</v>
      </c>
      <c r="G2770" s="9">
        <f>+'Info ELECTRONORTE'!K2738</f>
        <v>12</v>
      </c>
      <c r="H2770" s="9" t="str">
        <f>+'Info ELECTRONORTE'!L2738</f>
        <v>Postes</v>
      </c>
      <c r="I2770" s="9" t="str">
        <f>+'Info ELECTRONORTE'!M2738</f>
        <v>Madera</v>
      </c>
      <c r="J2770" s="9" t="str">
        <f>+'Info ELECTRONORTE'!N2738</f>
        <v>PPM20</v>
      </c>
      <c r="K2770" s="9" t="str">
        <f>+IF(B2770="MOD INV_2018","Según corresponda",VLOOKUP(J2770,SICODI!$G$3:$K$2404,2,FALSE))</f>
        <v>POSTE DE MADERA TRATADA DE 12 mts. CL.5</v>
      </c>
      <c r="L2770" s="142">
        <f t="shared" si="103"/>
        <v>0.46</v>
      </c>
    </row>
    <row r="2771" spans="1:12" x14ac:dyDescent="0.25">
      <c r="A2771" s="53">
        <f>+'Info ELECTRONORTE'!A2739</f>
        <v>2735</v>
      </c>
      <c r="B2771" s="26" t="str">
        <f t="shared" si="104"/>
        <v>SICODI</v>
      </c>
      <c r="C2771" s="9" t="str">
        <f>+'Info ELECTRONORTE'!B2739</f>
        <v>CAJAMARCA</v>
      </c>
      <c r="D2771" s="9" t="str">
        <f>+'Info ELECTRONORTE'!C2739</f>
        <v>CHOTA - SANTA CRUZ DE SUCCHABAMBA</v>
      </c>
      <c r="E2771" s="9" t="str">
        <f>+'Info ELECTRONORTE'!D2739</f>
        <v>CHOTA</v>
      </c>
      <c r="F2771" s="9" t="str">
        <f>+'Info ELECTRONORTE'!I2739</f>
        <v>Media Tension</v>
      </c>
      <c r="G2771" s="9">
        <f>+'Info ELECTRONORTE'!K2739</f>
        <v>12</v>
      </c>
      <c r="H2771" s="9" t="str">
        <f>+'Info ELECTRONORTE'!L2739</f>
        <v>Postes</v>
      </c>
      <c r="I2771" s="9" t="str">
        <f>+'Info ELECTRONORTE'!M2739</f>
        <v>Madera</v>
      </c>
      <c r="J2771" s="9" t="str">
        <f>+'Info ELECTRONORTE'!N2739</f>
        <v>PPM20</v>
      </c>
      <c r="K2771" s="9" t="str">
        <f>+IF(B2771="MOD INV_2018","Según corresponda",VLOOKUP(J2771,SICODI!$G$3:$K$2404,2,FALSE))</f>
        <v>POSTE DE MADERA TRATADA DE 12 mts. CL.5</v>
      </c>
      <c r="L2771" s="142">
        <f t="shared" si="103"/>
        <v>0.46</v>
      </c>
    </row>
    <row r="2772" spans="1:12" x14ac:dyDescent="0.25">
      <c r="A2772" s="53">
        <f>+'Info ELECTRONORTE'!A2740</f>
        <v>2736</v>
      </c>
      <c r="B2772" s="26" t="str">
        <f t="shared" si="104"/>
        <v>SICODI</v>
      </c>
      <c r="C2772" s="9" t="str">
        <f>+'Info ELECTRONORTE'!B2740</f>
        <v>CAJAMARCA</v>
      </c>
      <c r="D2772" s="9" t="str">
        <f>+'Info ELECTRONORTE'!C2740</f>
        <v>CHOTA - SANTA CRUZ DE SUCCHABAMBA</v>
      </c>
      <c r="E2772" s="9" t="str">
        <f>+'Info ELECTRONORTE'!D2740</f>
        <v>CHOTA</v>
      </c>
      <c r="F2772" s="9" t="str">
        <f>+'Info ELECTRONORTE'!I2740</f>
        <v>Media Tension</v>
      </c>
      <c r="G2772" s="9">
        <f>+'Info ELECTRONORTE'!K2740</f>
        <v>12</v>
      </c>
      <c r="H2772" s="9" t="str">
        <f>+'Info ELECTRONORTE'!L2740</f>
        <v>Postes</v>
      </c>
      <c r="I2772" s="9" t="str">
        <f>+'Info ELECTRONORTE'!M2740</f>
        <v>Madera</v>
      </c>
      <c r="J2772" s="9" t="str">
        <f>+'Info ELECTRONORTE'!N2740</f>
        <v>PPM20</v>
      </c>
      <c r="K2772" s="9" t="str">
        <f>+IF(B2772="MOD INV_2018","Según corresponda",VLOOKUP(J2772,SICODI!$G$3:$K$2404,2,FALSE))</f>
        <v>POSTE DE MADERA TRATADA DE 12 mts. CL.5</v>
      </c>
      <c r="L2772" s="142">
        <f t="shared" si="103"/>
        <v>0.46</v>
      </c>
    </row>
    <row r="2773" spans="1:12" x14ac:dyDescent="0.25">
      <c r="A2773" s="53">
        <f>+'Info ELECTRONORTE'!A2741</f>
        <v>2737</v>
      </c>
      <c r="B2773" s="26" t="str">
        <f t="shared" si="104"/>
        <v>SICODI</v>
      </c>
      <c r="C2773" s="9" t="str">
        <f>+'Info ELECTRONORTE'!B2741</f>
        <v>CAJAMARCA</v>
      </c>
      <c r="D2773" s="9" t="str">
        <f>+'Info ELECTRONORTE'!C2741</f>
        <v>CHOTA - SANTA CRUZ DE SUCCHABAMBA</v>
      </c>
      <c r="E2773" s="9" t="str">
        <f>+'Info ELECTRONORTE'!D2741</f>
        <v>CHOTA</v>
      </c>
      <c r="F2773" s="9" t="str">
        <f>+'Info ELECTRONORTE'!I2741</f>
        <v>Media Tension</v>
      </c>
      <c r="G2773" s="9">
        <f>+'Info ELECTRONORTE'!K2741</f>
        <v>12</v>
      </c>
      <c r="H2773" s="9" t="str">
        <f>+'Info ELECTRONORTE'!L2741</f>
        <v>Postes</v>
      </c>
      <c r="I2773" s="9" t="str">
        <f>+'Info ELECTRONORTE'!M2741</f>
        <v>Madera</v>
      </c>
      <c r="J2773" s="9" t="str">
        <f>+'Info ELECTRONORTE'!N2741</f>
        <v>PPM20</v>
      </c>
      <c r="K2773" s="9" t="str">
        <f>+IF(B2773="MOD INV_2018","Según corresponda",VLOOKUP(J2773,SICODI!$G$3:$K$2404,2,FALSE))</f>
        <v>POSTE DE MADERA TRATADA DE 12 mts. CL.5</v>
      </c>
      <c r="L2773" s="142">
        <f t="shared" si="103"/>
        <v>0.46</v>
      </c>
    </row>
    <row r="2774" spans="1:12" x14ac:dyDescent="0.25">
      <c r="A2774" s="53">
        <f>+'Info ELECTRONORTE'!A2742</f>
        <v>2738</v>
      </c>
      <c r="B2774" s="26" t="str">
        <f t="shared" si="104"/>
        <v>SICODI</v>
      </c>
      <c r="C2774" s="9" t="str">
        <f>+'Info ELECTRONORTE'!B2742</f>
        <v>CAJAMARCA</v>
      </c>
      <c r="D2774" s="9" t="str">
        <f>+'Info ELECTRONORTE'!C2742</f>
        <v>CHOTA - SANTA CRUZ DE SUCCHABAMBA</v>
      </c>
      <c r="E2774" s="9" t="str">
        <f>+'Info ELECTRONORTE'!D2742</f>
        <v>CHOTA</v>
      </c>
      <c r="F2774" s="9" t="str">
        <f>+'Info ELECTRONORTE'!I2742</f>
        <v>Media Tension</v>
      </c>
      <c r="G2774" s="9">
        <f>+'Info ELECTRONORTE'!K2742</f>
        <v>12</v>
      </c>
      <c r="H2774" s="9" t="str">
        <f>+'Info ELECTRONORTE'!L2742</f>
        <v>Postes</v>
      </c>
      <c r="I2774" s="9" t="str">
        <f>+'Info ELECTRONORTE'!M2742</f>
        <v>Madera</v>
      </c>
      <c r="J2774" s="9" t="str">
        <f>+'Info ELECTRONORTE'!N2742</f>
        <v>PPM20</v>
      </c>
      <c r="K2774" s="9" t="str">
        <f>+IF(B2774="MOD INV_2018","Según corresponda",VLOOKUP(J2774,SICODI!$G$3:$K$2404,2,FALSE))</f>
        <v>POSTE DE MADERA TRATADA DE 12 mts. CL.5</v>
      </c>
      <c r="L2774" s="142">
        <f t="shared" si="103"/>
        <v>0.46</v>
      </c>
    </row>
    <row r="2775" spans="1:12" x14ac:dyDescent="0.25">
      <c r="A2775" s="53">
        <f>+'Info ELECTRONORTE'!A2743</f>
        <v>2739</v>
      </c>
      <c r="B2775" s="26" t="str">
        <f t="shared" si="104"/>
        <v>SICODI</v>
      </c>
      <c r="C2775" s="9" t="str">
        <f>+'Info ELECTRONORTE'!B2743</f>
        <v>CAJAMARCA</v>
      </c>
      <c r="D2775" s="9" t="str">
        <f>+'Info ELECTRONORTE'!C2743</f>
        <v>CHOTA - SANTA CRUZ DE SUCCHABAMBA</v>
      </c>
      <c r="E2775" s="9" t="str">
        <f>+'Info ELECTRONORTE'!D2743</f>
        <v>CHOTA</v>
      </c>
      <c r="F2775" s="9" t="str">
        <f>+'Info ELECTRONORTE'!I2743</f>
        <v>Media Tension</v>
      </c>
      <c r="G2775" s="9">
        <f>+'Info ELECTRONORTE'!K2743</f>
        <v>12</v>
      </c>
      <c r="H2775" s="9" t="str">
        <f>+'Info ELECTRONORTE'!L2743</f>
        <v>Postes</v>
      </c>
      <c r="I2775" s="9" t="str">
        <f>+'Info ELECTRONORTE'!M2743</f>
        <v>Madera</v>
      </c>
      <c r="J2775" s="9" t="str">
        <f>+'Info ELECTRONORTE'!N2743</f>
        <v>PPM20</v>
      </c>
      <c r="K2775" s="9" t="str">
        <f>+IF(B2775="MOD INV_2018","Según corresponda",VLOOKUP(J2775,SICODI!$G$3:$K$2404,2,FALSE))</f>
        <v>POSTE DE MADERA TRATADA DE 12 mts. CL.5</v>
      </c>
      <c r="L2775" s="142">
        <f t="shared" si="103"/>
        <v>0.46</v>
      </c>
    </row>
    <row r="2776" spans="1:12" x14ac:dyDescent="0.25">
      <c r="A2776" s="53">
        <f>+'Info ELECTRONORTE'!A2744</f>
        <v>2740</v>
      </c>
      <c r="B2776" s="26" t="str">
        <f t="shared" si="104"/>
        <v>SICODI</v>
      </c>
      <c r="C2776" s="9" t="str">
        <f>+'Info ELECTRONORTE'!B2744</f>
        <v>CAJAMARCA</v>
      </c>
      <c r="D2776" s="9" t="str">
        <f>+'Info ELECTRONORTE'!C2744</f>
        <v>CHOTA - SANTA CRUZ DE SUCCHABAMBA</v>
      </c>
      <c r="E2776" s="9" t="str">
        <f>+'Info ELECTRONORTE'!D2744</f>
        <v>CHOTA</v>
      </c>
      <c r="F2776" s="9" t="str">
        <f>+'Info ELECTRONORTE'!I2744</f>
        <v>Media Tension</v>
      </c>
      <c r="G2776" s="9">
        <f>+'Info ELECTRONORTE'!K2744</f>
        <v>12</v>
      </c>
      <c r="H2776" s="9" t="str">
        <f>+'Info ELECTRONORTE'!L2744</f>
        <v>Postes</v>
      </c>
      <c r="I2776" s="9" t="str">
        <f>+'Info ELECTRONORTE'!M2744</f>
        <v>Madera</v>
      </c>
      <c r="J2776" s="9" t="str">
        <f>+'Info ELECTRONORTE'!N2744</f>
        <v>PPM20</v>
      </c>
      <c r="K2776" s="9" t="str">
        <f>+IF(B2776="MOD INV_2018","Según corresponda",VLOOKUP(J2776,SICODI!$G$3:$K$2404,2,FALSE))</f>
        <v>POSTE DE MADERA TRATADA DE 12 mts. CL.5</v>
      </c>
      <c r="L2776" s="142">
        <f t="shared" si="103"/>
        <v>0.46</v>
      </c>
    </row>
    <row r="2777" spans="1:12" x14ac:dyDescent="0.25">
      <c r="A2777" s="53">
        <f>+'Info ELECTRONORTE'!A2745</f>
        <v>2741</v>
      </c>
      <c r="B2777" s="26" t="str">
        <f t="shared" si="104"/>
        <v>SICODI</v>
      </c>
      <c r="C2777" s="9" t="str">
        <f>+'Info ELECTRONORTE'!B2745</f>
        <v>CAJAMARCA</v>
      </c>
      <c r="D2777" s="9" t="str">
        <f>+'Info ELECTRONORTE'!C2745</f>
        <v>CHOTA - SANTA CRUZ DE SUCCHABAMBA</v>
      </c>
      <c r="E2777" s="9" t="str">
        <f>+'Info ELECTRONORTE'!D2745</f>
        <v>CHOTA</v>
      </c>
      <c r="F2777" s="9" t="str">
        <f>+'Info ELECTRONORTE'!I2745</f>
        <v>Media Tension</v>
      </c>
      <c r="G2777" s="9">
        <f>+'Info ELECTRONORTE'!K2745</f>
        <v>12</v>
      </c>
      <c r="H2777" s="9" t="str">
        <f>+'Info ELECTRONORTE'!L2745</f>
        <v>Postes</v>
      </c>
      <c r="I2777" s="9" t="str">
        <f>+'Info ELECTRONORTE'!M2745</f>
        <v>Madera</v>
      </c>
      <c r="J2777" s="9" t="str">
        <f>+'Info ELECTRONORTE'!N2745</f>
        <v>PPM20</v>
      </c>
      <c r="K2777" s="9" t="str">
        <f>+IF(B2777="MOD INV_2018","Según corresponda",VLOOKUP(J2777,SICODI!$G$3:$K$2404,2,FALSE))</f>
        <v>POSTE DE MADERA TRATADA DE 12 mts. CL.5</v>
      </c>
      <c r="L2777" s="142">
        <f t="shared" si="103"/>
        <v>0.46</v>
      </c>
    </row>
    <row r="2778" spans="1:12" x14ac:dyDescent="0.25">
      <c r="A2778" s="53">
        <f>+'Info ELECTRONORTE'!A2746</f>
        <v>2742</v>
      </c>
      <c r="B2778" s="26" t="str">
        <f t="shared" si="104"/>
        <v>SICODI</v>
      </c>
      <c r="C2778" s="9" t="str">
        <f>+'Info ELECTRONORTE'!B2746</f>
        <v>CAJAMARCA</v>
      </c>
      <c r="D2778" s="9" t="str">
        <f>+'Info ELECTRONORTE'!C2746</f>
        <v>CHOTA - SANTA CRUZ DE SUCCHABAMBA</v>
      </c>
      <c r="E2778" s="9" t="str">
        <f>+'Info ELECTRONORTE'!D2746</f>
        <v>CHOTA</v>
      </c>
      <c r="F2778" s="9" t="str">
        <f>+'Info ELECTRONORTE'!I2746</f>
        <v>Media Tension</v>
      </c>
      <c r="G2778" s="9">
        <f>+'Info ELECTRONORTE'!K2746</f>
        <v>12</v>
      </c>
      <c r="H2778" s="9" t="str">
        <f>+'Info ELECTRONORTE'!L2746</f>
        <v>Postes</v>
      </c>
      <c r="I2778" s="9" t="str">
        <f>+'Info ELECTRONORTE'!M2746</f>
        <v>Madera</v>
      </c>
      <c r="J2778" s="9" t="str">
        <f>+'Info ELECTRONORTE'!N2746</f>
        <v>PPM20</v>
      </c>
      <c r="K2778" s="9" t="str">
        <f>+IF(B2778="MOD INV_2018","Según corresponda",VLOOKUP(J2778,SICODI!$G$3:$K$2404,2,FALSE))</f>
        <v>POSTE DE MADERA TRATADA DE 12 mts. CL.5</v>
      </c>
      <c r="L2778" s="142">
        <f t="shared" si="103"/>
        <v>0.46</v>
      </c>
    </row>
    <row r="2779" spans="1:12" x14ac:dyDescent="0.25">
      <c r="A2779" s="53">
        <f>+'Info ELECTRONORTE'!A2747</f>
        <v>2743</v>
      </c>
      <c r="B2779" s="26" t="str">
        <f t="shared" si="104"/>
        <v>SICODI</v>
      </c>
      <c r="C2779" s="9" t="str">
        <f>+'Info ELECTRONORTE'!B2747</f>
        <v>CAJAMARCA</v>
      </c>
      <c r="D2779" s="9" t="str">
        <f>+'Info ELECTRONORTE'!C2747</f>
        <v>CHOTA - SANTA CRUZ DE SUCCHABAMBA</v>
      </c>
      <c r="E2779" s="9" t="str">
        <f>+'Info ELECTRONORTE'!D2747</f>
        <v>CHOTA</v>
      </c>
      <c r="F2779" s="9" t="str">
        <f>+'Info ELECTRONORTE'!I2747</f>
        <v>Media Tension</v>
      </c>
      <c r="G2779" s="9">
        <f>+'Info ELECTRONORTE'!K2747</f>
        <v>12</v>
      </c>
      <c r="H2779" s="9" t="str">
        <f>+'Info ELECTRONORTE'!L2747</f>
        <v>Postes</v>
      </c>
      <c r="I2779" s="9" t="str">
        <f>+'Info ELECTRONORTE'!M2747</f>
        <v>Madera</v>
      </c>
      <c r="J2779" s="9" t="str">
        <f>+'Info ELECTRONORTE'!N2747</f>
        <v>PPM20</v>
      </c>
      <c r="K2779" s="9" t="str">
        <f>+IF(B2779="MOD INV_2018","Según corresponda",VLOOKUP(J2779,SICODI!$G$3:$K$2404,2,FALSE))</f>
        <v>POSTE DE MADERA TRATADA DE 12 mts. CL.5</v>
      </c>
      <c r="L2779" s="142">
        <f t="shared" si="103"/>
        <v>0.46</v>
      </c>
    </row>
    <row r="2780" spans="1:12" x14ac:dyDescent="0.25">
      <c r="A2780" s="53">
        <f>+'Info ELECTRONORTE'!A2748</f>
        <v>2744</v>
      </c>
      <c r="B2780" s="26" t="str">
        <f t="shared" si="104"/>
        <v>SICODI</v>
      </c>
      <c r="C2780" s="9" t="str">
        <f>+'Info ELECTRONORTE'!B2748</f>
        <v>CAJAMARCA</v>
      </c>
      <c r="D2780" s="9" t="str">
        <f>+'Info ELECTRONORTE'!C2748</f>
        <v>CHOTA - SANTA CRUZ DE SUCCHABAMBA</v>
      </c>
      <c r="E2780" s="9" t="str">
        <f>+'Info ELECTRONORTE'!D2748</f>
        <v>CHOTA</v>
      </c>
      <c r="F2780" s="9" t="str">
        <f>+'Info ELECTRONORTE'!I2748</f>
        <v>Media Tension</v>
      </c>
      <c r="G2780" s="9">
        <f>+'Info ELECTRONORTE'!K2748</f>
        <v>12</v>
      </c>
      <c r="H2780" s="9" t="str">
        <f>+'Info ELECTRONORTE'!L2748</f>
        <v>Postes</v>
      </c>
      <c r="I2780" s="9" t="str">
        <f>+'Info ELECTRONORTE'!M2748</f>
        <v>Madera</v>
      </c>
      <c r="J2780" s="9" t="str">
        <f>+'Info ELECTRONORTE'!N2748</f>
        <v>PPM20</v>
      </c>
      <c r="K2780" s="9" t="str">
        <f>+IF(B2780="MOD INV_2018","Según corresponda",VLOOKUP(J2780,SICODI!$G$3:$K$2404,2,FALSE))</f>
        <v>POSTE DE MADERA TRATADA DE 12 mts. CL.5</v>
      </c>
      <c r="L2780" s="142">
        <f t="shared" si="103"/>
        <v>0.46</v>
      </c>
    </row>
    <row r="2781" spans="1:12" x14ac:dyDescent="0.25">
      <c r="A2781" s="53">
        <f>+'Info ELECTRONORTE'!A2749</f>
        <v>2745</v>
      </c>
      <c r="B2781" s="26" t="str">
        <f t="shared" si="104"/>
        <v>SICODI</v>
      </c>
      <c r="C2781" s="9" t="str">
        <f>+'Info ELECTRONORTE'!B2749</f>
        <v>CAJAMARCA</v>
      </c>
      <c r="D2781" s="9" t="str">
        <f>+'Info ELECTRONORTE'!C2749</f>
        <v>CHOTA - SANTA CRUZ DE SUCCHABAMBA</v>
      </c>
      <c r="E2781" s="9" t="str">
        <f>+'Info ELECTRONORTE'!D2749</f>
        <v>CHOTA</v>
      </c>
      <c r="F2781" s="9" t="str">
        <f>+'Info ELECTRONORTE'!I2749</f>
        <v>Media Tension</v>
      </c>
      <c r="G2781" s="9">
        <f>+'Info ELECTRONORTE'!K2749</f>
        <v>12</v>
      </c>
      <c r="H2781" s="9" t="str">
        <f>+'Info ELECTRONORTE'!L2749</f>
        <v>Postes</v>
      </c>
      <c r="I2781" s="9" t="str">
        <f>+'Info ELECTRONORTE'!M2749</f>
        <v>Madera</v>
      </c>
      <c r="J2781" s="9" t="str">
        <f>+'Info ELECTRONORTE'!N2749</f>
        <v>PPM20</v>
      </c>
      <c r="K2781" s="9" t="str">
        <f>+IF(B2781="MOD INV_2018","Según corresponda",VLOOKUP(J2781,SICODI!$G$3:$K$2404,2,FALSE))</f>
        <v>POSTE DE MADERA TRATADA DE 12 mts. CL.5</v>
      </c>
      <c r="L2781" s="142">
        <f t="shared" si="103"/>
        <v>0.46</v>
      </c>
    </row>
    <row r="2782" spans="1:12" x14ac:dyDescent="0.25">
      <c r="A2782" s="53">
        <f>+'Info ELECTRONORTE'!A2750</f>
        <v>2746</v>
      </c>
      <c r="B2782" s="26" t="str">
        <f t="shared" si="104"/>
        <v>SICODI</v>
      </c>
      <c r="C2782" s="9" t="str">
        <f>+'Info ELECTRONORTE'!B2750</f>
        <v>CAJAMARCA</v>
      </c>
      <c r="D2782" s="9" t="str">
        <f>+'Info ELECTRONORTE'!C2750</f>
        <v>CHOTA - SANTA CRUZ DE SUCCHABAMBA</v>
      </c>
      <c r="E2782" s="9" t="str">
        <f>+'Info ELECTRONORTE'!D2750</f>
        <v>CHOTA</v>
      </c>
      <c r="F2782" s="9" t="str">
        <f>+'Info ELECTRONORTE'!I2750</f>
        <v>Media Tension</v>
      </c>
      <c r="G2782" s="9">
        <f>+'Info ELECTRONORTE'!K2750</f>
        <v>12</v>
      </c>
      <c r="H2782" s="9" t="str">
        <f>+'Info ELECTRONORTE'!L2750</f>
        <v>Postes</v>
      </c>
      <c r="I2782" s="9" t="str">
        <f>+'Info ELECTRONORTE'!M2750</f>
        <v>Madera</v>
      </c>
      <c r="J2782" s="9" t="str">
        <f>+'Info ELECTRONORTE'!N2750</f>
        <v>PPM20</v>
      </c>
      <c r="K2782" s="9" t="str">
        <f>+IF(B2782="MOD INV_2018","Según corresponda",VLOOKUP(J2782,SICODI!$G$3:$K$2404,2,FALSE))</f>
        <v>POSTE DE MADERA TRATADA DE 12 mts. CL.5</v>
      </c>
      <c r="L2782" s="142">
        <f t="shared" si="103"/>
        <v>0.46</v>
      </c>
    </row>
    <row r="2783" spans="1:12" x14ac:dyDescent="0.25">
      <c r="A2783" s="53">
        <f>+'Info ELECTRONORTE'!A2751</f>
        <v>2747</v>
      </c>
      <c r="B2783" s="26" t="str">
        <f t="shared" si="104"/>
        <v>SICODI</v>
      </c>
      <c r="C2783" s="9" t="str">
        <f>+'Info ELECTRONORTE'!B2751</f>
        <v>CAJAMARCA</v>
      </c>
      <c r="D2783" s="9" t="str">
        <f>+'Info ELECTRONORTE'!C2751</f>
        <v>CHOTA - SANTA CRUZ DE SUCCHABAMBA</v>
      </c>
      <c r="E2783" s="9" t="str">
        <f>+'Info ELECTRONORTE'!D2751</f>
        <v>CHOTA</v>
      </c>
      <c r="F2783" s="9" t="str">
        <f>+'Info ELECTRONORTE'!I2751</f>
        <v>Media Tension</v>
      </c>
      <c r="G2783" s="9">
        <f>+'Info ELECTRONORTE'!K2751</f>
        <v>12</v>
      </c>
      <c r="H2783" s="9" t="str">
        <f>+'Info ELECTRONORTE'!L2751</f>
        <v>Postes</v>
      </c>
      <c r="I2783" s="9" t="str">
        <f>+'Info ELECTRONORTE'!M2751</f>
        <v>Madera</v>
      </c>
      <c r="J2783" s="9" t="str">
        <f>+'Info ELECTRONORTE'!N2751</f>
        <v>PPM20</v>
      </c>
      <c r="K2783" s="9" t="str">
        <f>+IF(B2783="MOD INV_2018","Según corresponda",VLOOKUP(J2783,SICODI!$G$3:$K$2404,2,FALSE))</f>
        <v>POSTE DE MADERA TRATADA DE 12 mts. CL.5</v>
      </c>
      <c r="L2783" s="142">
        <f t="shared" si="103"/>
        <v>0.46</v>
      </c>
    </row>
    <row r="2784" spans="1:12" x14ac:dyDescent="0.25">
      <c r="A2784" s="53">
        <f>+'Info ELECTRONORTE'!A2752</f>
        <v>2748</v>
      </c>
      <c r="B2784" s="26" t="str">
        <f t="shared" si="104"/>
        <v>SICODI</v>
      </c>
      <c r="C2784" s="9" t="str">
        <f>+'Info ELECTRONORTE'!B2752</f>
        <v>CAJAMARCA</v>
      </c>
      <c r="D2784" s="9" t="str">
        <f>+'Info ELECTRONORTE'!C2752</f>
        <v>CHOTA - SANTA CRUZ DE SUCCHABAMBA</v>
      </c>
      <c r="E2784" s="9" t="str">
        <f>+'Info ELECTRONORTE'!D2752</f>
        <v>CHOTA</v>
      </c>
      <c r="F2784" s="9" t="str">
        <f>+'Info ELECTRONORTE'!I2752</f>
        <v>Media Tension</v>
      </c>
      <c r="G2784" s="9">
        <f>+'Info ELECTRONORTE'!K2752</f>
        <v>13</v>
      </c>
      <c r="H2784" s="9" t="str">
        <f>+'Info ELECTRONORTE'!L2752</f>
        <v>Postes</v>
      </c>
      <c r="I2784" s="9" t="str">
        <f>+'Info ELECTRONORTE'!M2752</f>
        <v>Concreto</v>
      </c>
      <c r="J2784" s="9" t="str">
        <f>+'Info ELECTRONORTE'!N2752</f>
        <v>PPC19</v>
      </c>
      <c r="K2784" s="9" t="str">
        <f>+IF(B2784="MOD INV_2018","Según corresponda",VLOOKUP(J2784,SICODI!$G$3:$K$2404,2,FALSE))</f>
        <v>POSTE DE CONCRETO ARMADO DE 13/300/150/345</v>
      </c>
      <c r="L2784" s="142">
        <f t="shared" si="103"/>
        <v>0.52</v>
      </c>
    </row>
    <row r="2785" spans="1:12" x14ac:dyDescent="0.25">
      <c r="A2785" s="53">
        <f>+'Info ELECTRONORTE'!A2753</f>
        <v>2749</v>
      </c>
      <c r="B2785" s="26" t="str">
        <f t="shared" si="104"/>
        <v>SICODI</v>
      </c>
      <c r="C2785" s="9" t="str">
        <f>+'Info ELECTRONORTE'!B2753</f>
        <v>CAJAMARCA</v>
      </c>
      <c r="D2785" s="9" t="str">
        <f>+'Info ELECTRONORTE'!C2753</f>
        <v>CHOTA - SANTA CRUZ DE SUCCHABAMBA</v>
      </c>
      <c r="E2785" s="9" t="str">
        <f>+'Info ELECTRONORTE'!D2753</f>
        <v>CHOTA</v>
      </c>
      <c r="F2785" s="9" t="str">
        <f>+'Info ELECTRONORTE'!I2753</f>
        <v>Media Tension</v>
      </c>
      <c r="G2785" s="9">
        <f>+'Info ELECTRONORTE'!K2753</f>
        <v>13</v>
      </c>
      <c r="H2785" s="9" t="str">
        <f>+'Info ELECTRONORTE'!L2753</f>
        <v>Postes</v>
      </c>
      <c r="I2785" s="9" t="str">
        <f>+'Info ELECTRONORTE'!M2753</f>
        <v>Concreto</v>
      </c>
      <c r="J2785" s="9" t="str">
        <f>+'Info ELECTRONORTE'!N2753</f>
        <v>PPC19</v>
      </c>
      <c r="K2785" s="9" t="str">
        <f>+IF(B2785="MOD INV_2018","Según corresponda",VLOOKUP(J2785,SICODI!$G$3:$K$2404,2,FALSE))</f>
        <v>POSTE DE CONCRETO ARMADO DE 13/300/150/345</v>
      </c>
      <c r="L2785" s="142">
        <f t="shared" si="103"/>
        <v>0.52</v>
      </c>
    </row>
    <row r="2786" spans="1:12" x14ac:dyDescent="0.25">
      <c r="A2786" s="53">
        <f>+'Info ELECTRONORTE'!A2754</f>
        <v>2750</v>
      </c>
      <c r="B2786" s="26" t="str">
        <f t="shared" si="104"/>
        <v>SICODI</v>
      </c>
      <c r="C2786" s="9" t="str">
        <f>+'Info ELECTRONORTE'!B2754</f>
        <v>CAJAMARCA</v>
      </c>
      <c r="D2786" s="9" t="str">
        <f>+'Info ELECTRONORTE'!C2754</f>
        <v>CHOTA - SANTA CRUZ DE SUCCHABAMBA</v>
      </c>
      <c r="E2786" s="9" t="str">
        <f>+'Info ELECTRONORTE'!D2754</f>
        <v>CHOTA</v>
      </c>
      <c r="F2786" s="9" t="str">
        <f>+'Info ELECTRONORTE'!I2754</f>
        <v>Media Tension</v>
      </c>
      <c r="G2786" s="9">
        <f>+'Info ELECTRONORTE'!K2754</f>
        <v>13</v>
      </c>
      <c r="H2786" s="9" t="str">
        <f>+'Info ELECTRONORTE'!L2754</f>
        <v>Postes</v>
      </c>
      <c r="I2786" s="9" t="str">
        <f>+'Info ELECTRONORTE'!M2754</f>
        <v>Concreto</v>
      </c>
      <c r="J2786" s="9" t="str">
        <f>+'Info ELECTRONORTE'!N2754</f>
        <v>PPC19</v>
      </c>
      <c r="K2786" s="9" t="str">
        <f>+IF(B2786="MOD INV_2018","Según corresponda",VLOOKUP(J2786,SICODI!$G$3:$K$2404,2,FALSE))</f>
        <v>POSTE DE CONCRETO ARMADO DE 13/300/150/345</v>
      </c>
      <c r="L2786" s="142">
        <f t="shared" si="103"/>
        <v>0.52</v>
      </c>
    </row>
    <row r="2787" spans="1:12" x14ac:dyDescent="0.25">
      <c r="A2787" s="53">
        <f>+'Info ELECTRONORTE'!A2755</f>
        <v>2751</v>
      </c>
      <c r="B2787" s="26" t="str">
        <f t="shared" si="104"/>
        <v>SICODI</v>
      </c>
      <c r="C2787" s="9" t="str">
        <f>+'Info ELECTRONORTE'!B2755</f>
        <v>CAJAMARCA</v>
      </c>
      <c r="D2787" s="9" t="str">
        <f>+'Info ELECTRONORTE'!C2755</f>
        <v>CHOTA - SANTA CRUZ DE SUCCHABAMBA</v>
      </c>
      <c r="E2787" s="9" t="str">
        <f>+'Info ELECTRONORTE'!D2755</f>
        <v>CHOTA</v>
      </c>
      <c r="F2787" s="9" t="str">
        <f>+'Info ELECTRONORTE'!I2755</f>
        <v>Media Tension</v>
      </c>
      <c r="G2787" s="9">
        <f>+'Info ELECTRONORTE'!K2755</f>
        <v>13</v>
      </c>
      <c r="H2787" s="9" t="str">
        <f>+'Info ELECTRONORTE'!L2755</f>
        <v>Postes</v>
      </c>
      <c r="I2787" s="9" t="str">
        <f>+'Info ELECTRONORTE'!M2755</f>
        <v>Concreto</v>
      </c>
      <c r="J2787" s="9" t="str">
        <f>+'Info ELECTRONORTE'!N2755</f>
        <v>PPC19</v>
      </c>
      <c r="K2787" s="9" t="str">
        <f>+IF(B2787="MOD INV_2018","Según corresponda",VLOOKUP(J2787,SICODI!$G$3:$K$2404,2,FALSE))</f>
        <v>POSTE DE CONCRETO ARMADO DE 13/300/150/345</v>
      </c>
      <c r="L2787" s="142">
        <f t="shared" si="103"/>
        <v>0.52</v>
      </c>
    </row>
    <row r="2788" spans="1:12" x14ac:dyDescent="0.25">
      <c r="A2788" s="53">
        <f>+'Info ELECTRONORTE'!A2756</f>
        <v>2752</v>
      </c>
      <c r="B2788" s="26" t="str">
        <f t="shared" si="104"/>
        <v>SICODI</v>
      </c>
      <c r="C2788" s="9" t="str">
        <f>+'Info ELECTRONORTE'!B2756</f>
        <v>CAJAMARCA</v>
      </c>
      <c r="D2788" s="9" t="str">
        <f>+'Info ELECTRONORTE'!C2756</f>
        <v>CHOTA - SANTA CRUZ DE SUCCHABAMBA</v>
      </c>
      <c r="E2788" s="9" t="str">
        <f>+'Info ELECTRONORTE'!D2756</f>
        <v>CHOTA</v>
      </c>
      <c r="F2788" s="9" t="str">
        <f>+'Info ELECTRONORTE'!I2756</f>
        <v>Media Tension</v>
      </c>
      <c r="G2788" s="9">
        <f>+'Info ELECTRONORTE'!K2756</f>
        <v>13</v>
      </c>
      <c r="H2788" s="9" t="str">
        <f>+'Info ELECTRONORTE'!L2756</f>
        <v>Postes</v>
      </c>
      <c r="I2788" s="9" t="str">
        <f>+'Info ELECTRONORTE'!M2756</f>
        <v>Concreto</v>
      </c>
      <c r="J2788" s="9" t="str">
        <f>+'Info ELECTRONORTE'!N2756</f>
        <v>PPC19</v>
      </c>
      <c r="K2788" s="9" t="str">
        <f>+IF(B2788="MOD INV_2018","Según corresponda",VLOOKUP(J2788,SICODI!$G$3:$K$2404,2,FALSE))</f>
        <v>POSTE DE CONCRETO ARMADO DE 13/300/150/345</v>
      </c>
      <c r="L2788" s="142">
        <f t="shared" si="103"/>
        <v>0.52</v>
      </c>
    </row>
    <row r="2789" spans="1:12" x14ac:dyDescent="0.25">
      <c r="A2789" s="53">
        <f>+'Info ELECTRONORTE'!A2757</f>
        <v>2753</v>
      </c>
      <c r="B2789" s="26" t="str">
        <f t="shared" si="104"/>
        <v>SICODI</v>
      </c>
      <c r="C2789" s="9" t="str">
        <f>+'Info ELECTRONORTE'!B2757</f>
        <v>CAJAMARCA</v>
      </c>
      <c r="D2789" s="9" t="str">
        <f>+'Info ELECTRONORTE'!C2757</f>
        <v>CHOTA - SANTA CRUZ DE SUCCHABAMBA</v>
      </c>
      <c r="E2789" s="9" t="str">
        <f>+'Info ELECTRONORTE'!D2757</f>
        <v>CHOTA</v>
      </c>
      <c r="F2789" s="9" t="str">
        <f>+'Info ELECTRONORTE'!I2757</f>
        <v>Media Tension</v>
      </c>
      <c r="G2789" s="9">
        <f>+'Info ELECTRONORTE'!K2757</f>
        <v>13</v>
      </c>
      <c r="H2789" s="9" t="str">
        <f>+'Info ELECTRONORTE'!L2757</f>
        <v>Postes</v>
      </c>
      <c r="I2789" s="9" t="str">
        <f>+'Info ELECTRONORTE'!M2757</f>
        <v>Concreto</v>
      </c>
      <c r="J2789" s="9" t="str">
        <f>+'Info ELECTRONORTE'!N2757</f>
        <v>PPC19</v>
      </c>
      <c r="K2789" s="9" t="str">
        <f>+IF(B2789="MOD INV_2018","Según corresponda",VLOOKUP(J2789,SICODI!$G$3:$K$2404,2,FALSE))</f>
        <v>POSTE DE CONCRETO ARMADO DE 13/300/150/345</v>
      </c>
      <c r="L2789" s="142">
        <f t="shared" ref="L2789:L2852" si="105">+IF(K2789="Según corresponda","Según corresponda",VLOOKUP(K2789,$O$37:$P$49,2,FALSE))</f>
        <v>0.52</v>
      </c>
    </row>
    <row r="2790" spans="1:12" x14ac:dyDescent="0.25">
      <c r="A2790" s="53">
        <f>+'Info ELECTRONORTE'!A2758</f>
        <v>2754</v>
      </c>
      <c r="B2790" s="26" t="str">
        <f t="shared" ref="B2790:B2853" si="106">+IF(ISERROR(INDEX($B$8:$B$31,MATCH(J2790,$J$8:$J$31,0)))=TRUE,"MOD INV_2018",INDEX($B$8:$B$31,MATCH(J2790,$J$8:$J$31,0)))</f>
        <v>SICODI</v>
      </c>
      <c r="C2790" s="9" t="str">
        <f>+'Info ELECTRONORTE'!B2758</f>
        <v>CAJAMARCA</v>
      </c>
      <c r="D2790" s="9" t="str">
        <f>+'Info ELECTRONORTE'!C2758</f>
        <v>CHOTA - SANTA CRUZ DE SUCCHABAMBA</v>
      </c>
      <c r="E2790" s="9" t="str">
        <f>+'Info ELECTRONORTE'!D2758</f>
        <v>CHOTA</v>
      </c>
      <c r="F2790" s="9" t="str">
        <f>+'Info ELECTRONORTE'!I2758</f>
        <v>Media Tension</v>
      </c>
      <c r="G2790" s="9">
        <f>+'Info ELECTRONORTE'!K2758</f>
        <v>13</v>
      </c>
      <c r="H2790" s="9" t="str">
        <f>+'Info ELECTRONORTE'!L2758</f>
        <v>Postes</v>
      </c>
      <c r="I2790" s="9" t="str">
        <f>+'Info ELECTRONORTE'!M2758</f>
        <v>Concreto</v>
      </c>
      <c r="J2790" s="9" t="str">
        <f>+'Info ELECTRONORTE'!N2758</f>
        <v>PPC19</v>
      </c>
      <c r="K2790" s="9" t="str">
        <f>+IF(B2790="MOD INV_2018","Según corresponda",VLOOKUP(J2790,SICODI!$G$3:$K$2404,2,FALSE))</f>
        <v>POSTE DE CONCRETO ARMADO DE 13/300/150/345</v>
      </c>
      <c r="L2790" s="142">
        <f t="shared" si="105"/>
        <v>0.52</v>
      </c>
    </row>
    <row r="2791" spans="1:12" x14ac:dyDescent="0.25">
      <c r="A2791" s="53">
        <f>+'Info ELECTRONORTE'!A2759</f>
        <v>2755</v>
      </c>
      <c r="B2791" s="26" t="str">
        <f t="shared" si="106"/>
        <v>SICODI</v>
      </c>
      <c r="C2791" s="9" t="str">
        <f>+'Info ELECTRONORTE'!B2759</f>
        <v>CAJAMARCA</v>
      </c>
      <c r="D2791" s="9" t="str">
        <f>+'Info ELECTRONORTE'!C2759</f>
        <v>CHOTA - SANTA CRUZ DE SUCCHABAMBA</v>
      </c>
      <c r="E2791" s="9" t="str">
        <f>+'Info ELECTRONORTE'!D2759</f>
        <v>CHOTA</v>
      </c>
      <c r="F2791" s="9" t="str">
        <f>+'Info ELECTRONORTE'!I2759</f>
        <v>Media Tension</v>
      </c>
      <c r="G2791" s="9">
        <f>+'Info ELECTRONORTE'!K2759</f>
        <v>13</v>
      </c>
      <c r="H2791" s="9" t="str">
        <f>+'Info ELECTRONORTE'!L2759</f>
        <v>Postes</v>
      </c>
      <c r="I2791" s="9" t="str">
        <f>+'Info ELECTRONORTE'!M2759</f>
        <v>Concreto</v>
      </c>
      <c r="J2791" s="9" t="str">
        <f>+'Info ELECTRONORTE'!N2759</f>
        <v>PPC19</v>
      </c>
      <c r="K2791" s="9" t="str">
        <f>+IF(B2791="MOD INV_2018","Según corresponda",VLOOKUP(J2791,SICODI!$G$3:$K$2404,2,FALSE))</f>
        <v>POSTE DE CONCRETO ARMADO DE 13/300/150/345</v>
      </c>
      <c r="L2791" s="142">
        <f t="shared" si="105"/>
        <v>0.52</v>
      </c>
    </row>
    <row r="2792" spans="1:12" x14ac:dyDescent="0.25">
      <c r="A2792" s="53">
        <f>+'Info ELECTRONORTE'!A2760</f>
        <v>2756</v>
      </c>
      <c r="B2792" s="26" t="str">
        <f t="shared" si="106"/>
        <v>SICODI</v>
      </c>
      <c r="C2792" s="9" t="str">
        <f>+'Info ELECTRONORTE'!B2760</f>
        <v>CAJAMARCA</v>
      </c>
      <c r="D2792" s="9" t="str">
        <f>+'Info ELECTRONORTE'!C2760</f>
        <v>CHOTA - SANTA CRUZ DE SUCCHABAMBA</v>
      </c>
      <c r="E2792" s="9" t="str">
        <f>+'Info ELECTRONORTE'!D2760</f>
        <v>CHOTA</v>
      </c>
      <c r="F2792" s="9" t="str">
        <f>+'Info ELECTRONORTE'!I2760</f>
        <v>Media Tension</v>
      </c>
      <c r="G2792" s="9">
        <f>+'Info ELECTRONORTE'!K2760</f>
        <v>13</v>
      </c>
      <c r="H2792" s="9" t="str">
        <f>+'Info ELECTRONORTE'!L2760</f>
        <v>Postes</v>
      </c>
      <c r="I2792" s="9" t="str">
        <f>+'Info ELECTRONORTE'!M2760</f>
        <v>Concreto</v>
      </c>
      <c r="J2792" s="9" t="str">
        <f>+'Info ELECTRONORTE'!N2760</f>
        <v>PPC19</v>
      </c>
      <c r="K2792" s="9" t="str">
        <f>+IF(B2792="MOD INV_2018","Según corresponda",VLOOKUP(J2792,SICODI!$G$3:$K$2404,2,FALSE))</f>
        <v>POSTE DE CONCRETO ARMADO DE 13/300/150/345</v>
      </c>
      <c r="L2792" s="142">
        <f t="shared" si="105"/>
        <v>0.52</v>
      </c>
    </row>
    <row r="2793" spans="1:12" x14ac:dyDescent="0.25">
      <c r="A2793" s="53">
        <f>+'Info ELECTRONORTE'!A2761</f>
        <v>2757</v>
      </c>
      <c r="B2793" s="26" t="str">
        <f t="shared" si="106"/>
        <v>SICODI</v>
      </c>
      <c r="C2793" s="9" t="str">
        <f>+'Info ELECTRONORTE'!B2761</f>
        <v>CAJAMARCA</v>
      </c>
      <c r="D2793" s="9" t="str">
        <f>+'Info ELECTRONORTE'!C2761</f>
        <v>CHOTA - SANTA CRUZ DE SUCCHABAMBA</v>
      </c>
      <c r="E2793" s="9" t="str">
        <f>+'Info ELECTRONORTE'!D2761</f>
        <v>CHOTA</v>
      </c>
      <c r="F2793" s="9" t="str">
        <f>+'Info ELECTRONORTE'!I2761</f>
        <v>Media Tension</v>
      </c>
      <c r="G2793" s="9">
        <f>+'Info ELECTRONORTE'!K2761</f>
        <v>13</v>
      </c>
      <c r="H2793" s="9" t="str">
        <f>+'Info ELECTRONORTE'!L2761</f>
        <v>Postes</v>
      </c>
      <c r="I2793" s="9" t="str">
        <f>+'Info ELECTRONORTE'!M2761</f>
        <v>Concreto</v>
      </c>
      <c r="J2793" s="9" t="str">
        <f>+'Info ELECTRONORTE'!N2761</f>
        <v>PPC19</v>
      </c>
      <c r="K2793" s="9" t="str">
        <f>+IF(B2793="MOD INV_2018","Según corresponda",VLOOKUP(J2793,SICODI!$G$3:$K$2404,2,FALSE))</f>
        <v>POSTE DE CONCRETO ARMADO DE 13/300/150/345</v>
      </c>
      <c r="L2793" s="142">
        <f t="shared" si="105"/>
        <v>0.52</v>
      </c>
    </row>
    <row r="2794" spans="1:12" x14ac:dyDescent="0.25">
      <c r="A2794" s="53">
        <f>+'Info ELECTRONORTE'!A2762</f>
        <v>2758</v>
      </c>
      <c r="B2794" s="26" t="str">
        <f t="shared" si="106"/>
        <v>SICODI</v>
      </c>
      <c r="C2794" s="9" t="str">
        <f>+'Info ELECTRONORTE'!B2762</f>
        <v>CAJAMARCA</v>
      </c>
      <c r="D2794" s="9" t="str">
        <f>+'Info ELECTRONORTE'!C2762</f>
        <v>CHOTA - SANTA CRUZ DE SUCCHABAMBA</v>
      </c>
      <c r="E2794" s="9" t="str">
        <f>+'Info ELECTRONORTE'!D2762</f>
        <v>CHOTA</v>
      </c>
      <c r="F2794" s="9" t="str">
        <f>+'Info ELECTRONORTE'!I2762</f>
        <v>Media Tension</v>
      </c>
      <c r="G2794" s="9">
        <f>+'Info ELECTRONORTE'!K2762</f>
        <v>13</v>
      </c>
      <c r="H2794" s="9" t="str">
        <f>+'Info ELECTRONORTE'!L2762</f>
        <v>Postes</v>
      </c>
      <c r="I2794" s="9" t="str">
        <f>+'Info ELECTRONORTE'!M2762</f>
        <v>Concreto</v>
      </c>
      <c r="J2794" s="9" t="str">
        <f>+'Info ELECTRONORTE'!N2762</f>
        <v>PPC19</v>
      </c>
      <c r="K2794" s="9" t="str">
        <f>+IF(B2794="MOD INV_2018","Según corresponda",VLOOKUP(J2794,SICODI!$G$3:$K$2404,2,FALSE))</f>
        <v>POSTE DE CONCRETO ARMADO DE 13/300/150/345</v>
      </c>
      <c r="L2794" s="142">
        <f t="shared" si="105"/>
        <v>0.52</v>
      </c>
    </row>
    <row r="2795" spans="1:12" x14ac:dyDescent="0.25">
      <c r="A2795" s="53">
        <f>+'Info ELECTRONORTE'!A2763</f>
        <v>2759</v>
      </c>
      <c r="B2795" s="26" t="str">
        <f t="shared" si="106"/>
        <v>SICODI</v>
      </c>
      <c r="C2795" s="9" t="str">
        <f>+'Info ELECTRONORTE'!B2763</f>
        <v>CAJAMARCA</v>
      </c>
      <c r="D2795" s="9" t="str">
        <f>+'Info ELECTRONORTE'!C2763</f>
        <v>CHOTA - SANTA CRUZ DE SUCCHABAMBA</v>
      </c>
      <c r="E2795" s="9" t="str">
        <f>+'Info ELECTRONORTE'!D2763</f>
        <v>CHOTA</v>
      </c>
      <c r="F2795" s="9" t="str">
        <f>+'Info ELECTRONORTE'!I2763</f>
        <v>Media Tension</v>
      </c>
      <c r="G2795" s="9">
        <f>+'Info ELECTRONORTE'!K2763</f>
        <v>13</v>
      </c>
      <c r="H2795" s="9" t="str">
        <f>+'Info ELECTRONORTE'!L2763</f>
        <v>Postes</v>
      </c>
      <c r="I2795" s="9" t="str">
        <f>+'Info ELECTRONORTE'!M2763</f>
        <v>Concreto</v>
      </c>
      <c r="J2795" s="9" t="str">
        <f>+'Info ELECTRONORTE'!N2763</f>
        <v>PPC19</v>
      </c>
      <c r="K2795" s="9" t="str">
        <f>+IF(B2795="MOD INV_2018","Según corresponda",VLOOKUP(J2795,SICODI!$G$3:$K$2404,2,FALSE))</f>
        <v>POSTE DE CONCRETO ARMADO DE 13/300/150/345</v>
      </c>
      <c r="L2795" s="142">
        <f t="shared" si="105"/>
        <v>0.52</v>
      </c>
    </row>
    <row r="2796" spans="1:12" x14ac:dyDescent="0.25">
      <c r="A2796" s="53">
        <f>+'Info ELECTRONORTE'!A2764</f>
        <v>2760</v>
      </c>
      <c r="B2796" s="26" t="str">
        <f t="shared" si="106"/>
        <v>SICODI</v>
      </c>
      <c r="C2796" s="9" t="str">
        <f>+'Info ELECTRONORTE'!B2764</f>
        <v>CAJAMARCA</v>
      </c>
      <c r="D2796" s="9" t="str">
        <f>+'Info ELECTRONORTE'!C2764</f>
        <v>CHOTA - SANTA CRUZ DE SUCCHABAMBA</v>
      </c>
      <c r="E2796" s="9" t="str">
        <f>+'Info ELECTRONORTE'!D2764</f>
        <v>CHOTA</v>
      </c>
      <c r="F2796" s="9" t="str">
        <f>+'Info ELECTRONORTE'!I2764</f>
        <v>Media Tension</v>
      </c>
      <c r="G2796" s="9">
        <f>+'Info ELECTRONORTE'!K2764</f>
        <v>13</v>
      </c>
      <c r="H2796" s="9" t="str">
        <f>+'Info ELECTRONORTE'!L2764</f>
        <v>Postes</v>
      </c>
      <c r="I2796" s="9" t="str">
        <f>+'Info ELECTRONORTE'!M2764</f>
        <v>Concreto</v>
      </c>
      <c r="J2796" s="9" t="str">
        <f>+'Info ELECTRONORTE'!N2764</f>
        <v>PPC19</v>
      </c>
      <c r="K2796" s="9" t="str">
        <f>+IF(B2796="MOD INV_2018","Según corresponda",VLOOKUP(J2796,SICODI!$G$3:$K$2404,2,FALSE))</f>
        <v>POSTE DE CONCRETO ARMADO DE 13/300/150/345</v>
      </c>
      <c r="L2796" s="142">
        <f t="shared" si="105"/>
        <v>0.52</v>
      </c>
    </row>
    <row r="2797" spans="1:12" x14ac:dyDescent="0.25">
      <c r="A2797" s="53">
        <f>+'Info ELECTRONORTE'!A2765</f>
        <v>2761</v>
      </c>
      <c r="B2797" s="26" t="str">
        <f t="shared" si="106"/>
        <v>SICODI</v>
      </c>
      <c r="C2797" s="9" t="str">
        <f>+'Info ELECTRONORTE'!B2765</f>
        <v>CAJAMARCA</v>
      </c>
      <c r="D2797" s="9" t="str">
        <f>+'Info ELECTRONORTE'!C2765</f>
        <v>CHOTA - SANTA CRUZ DE SUCCHABAMBA</v>
      </c>
      <c r="E2797" s="9" t="str">
        <f>+'Info ELECTRONORTE'!D2765</f>
        <v>CHOTA</v>
      </c>
      <c r="F2797" s="9" t="str">
        <f>+'Info ELECTRONORTE'!I2765</f>
        <v>Media Tension</v>
      </c>
      <c r="G2797" s="9">
        <f>+'Info ELECTRONORTE'!K2765</f>
        <v>13</v>
      </c>
      <c r="H2797" s="9" t="str">
        <f>+'Info ELECTRONORTE'!L2765</f>
        <v>Postes</v>
      </c>
      <c r="I2797" s="9" t="str">
        <f>+'Info ELECTRONORTE'!M2765</f>
        <v>Concreto</v>
      </c>
      <c r="J2797" s="9" t="str">
        <f>+'Info ELECTRONORTE'!N2765</f>
        <v>PPC19</v>
      </c>
      <c r="K2797" s="9" t="str">
        <f>+IF(B2797="MOD INV_2018","Según corresponda",VLOOKUP(J2797,SICODI!$G$3:$K$2404,2,FALSE))</f>
        <v>POSTE DE CONCRETO ARMADO DE 13/300/150/345</v>
      </c>
      <c r="L2797" s="142">
        <f t="shared" si="105"/>
        <v>0.52</v>
      </c>
    </row>
    <row r="2798" spans="1:12" x14ac:dyDescent="0.25">
      <c r="A2798" s="53">
        <f>+'Info ELECTRONORTE'!A2766</f>
        <v>2762</v>
      </c>
      <c r="B2798" s="26" t="str">
        <f t="shared" si="106"/>
        <v>SICODI</v>
      </c>
      <c r="C2798" s="9" t="str">
        <f>+'Info ELECTRONORTE'!B2766</f>
        <v>CAJAMARCA</v>
      </c>
      <c r="D2798" s="9" t="str">
        <f>+'Info ELECTRONORTE'!C2766</f>
        <v>CHOTA - SANTA CRUZ DE SUCCHABAMBA</v>
      </c>
      <c r="E2798" s="9" t="str">
        <f>+'Info ELECTRONORTE'!D2766</f>
        <v>CHOTA</v>
      </c>
      <c r="F2798" s="9" t="str">
        <f>+'Info ELECTRONORTE'!I2766</f>
        <v>Media Tension</v>
      </c>
      <c r="G2798" s="9">
        <f>+'Info ELECTRONORTE'!K2766</f>
        <v>13</v>
      </c>
      <c r="H2798" s="9" t="str">
        <f>+'Info ELECTRONORTE'!L2766</f>
        <v>Postes</v>
      </c>
      <c r="I2798" s="9" t="str">
        <f>+'Info ELECTRONORTE'!M2766</f>
        <v>Concreto</v>
      </c>
      <c r="J2798" s="9" t="str">
        <f>+'Info ELECTRONORTE'!N2766</f>
        <v>PPC19</v>
      </c>
      <c r="K2798" s="9" t="str">
        <f>+IF(B2798="MOD INV_2018","Según corresponda",VLOOKUP(J2798,SICODI!$G$3:$K$2404,2,FALSE))</f>
        <v>POSTE DE CONCRETO ARMADO DE 13/300/150/345</v>
      </c>
      <c r="L2798" s="142">
        <f t="shared" si="105"/>
        <v>0.52</v>
      </c>
    </row>
    <row r="2799" spans="1:12" x14ac:dyDescent="0.25">
      <c r="A2799" s="53">
        <f>+'Info ELECTRONORTE'!A2767</f>
        <v>2763</v>
      </c>
      <c r="B2799" s="26" t="str">
        <f t="shared" si="106"/>
        <v>SICODI</v>
      </c>
      <c r="C2799" s="9" t="str">
        <f>+'Info ELECTRONORTE'!B2767</f>
        <v>CAJAMARCA</v>
      </c>
      <c r="D2799" s="9" t="str">
        <f>+'Info ELECTRONORTE'!C2767</f>
        <v>CHOTA - SANTA CRUZ DE SUCCHABAMBA</v>
      </c>
      <c r="E2799" s="9" t="str">
        <f>+'Info ELECTRONORTE'!D2767</f>
        <v>CHOTA</v>
      </c>
      <c r="F2799" s="9" t="str">
        <f>+'Info ELECTRONORTE'!I2767</f>
        <v>Media Tension</v>
      </c>
      <c r="G2799" s="9">
        <f>+'Info ELECTRONORTE'!K2767</f>
        <v>13</v>
      </c>
      <c r="H2799" s="9" t="str">
        <f>+'Info ELECTRONORTE'!L2767</f>
        <v>Postes</v>
      </c>
      <c r="I2799" s="9" t="str">
        <f>+'Info ELECTRONORTE'!M2767</f>
        <v>Concreto</v>
      </c>
      <c r="J2799" s="9" t="str">
        <f>+'Info ELECTRONORTE'!N2767</f>
        <v>PPC19</v>
      </c>
      <c r="K2799" s="9" t="str">
        <f>+IF(B2799="MOD INV_2018","Según corresponda",VLOOKUP(J2799,SICODI!$G$3:$K$2404,2,FALSE))</f>
        <v>POSTE DE CONCRETO ARMADO DE 13/300/150/345</v>
      </c>
      <c r="L2799" s="142">
        <f t="shared" si="105"/>
        <v>0.52</v>
      </c>
    </row>
    <row r="2800" spans="1:12" x14ac:dyDescent="0.25">
      <c r="A2800" s="53">
        <f>+'Info ELECTRONORTE'!A2768</f>
        <v>2764</v>
      </c>
      <c r="B2800" s="26" t="str">
        <f t="shared" si="106"/>
        <v>SICODI</v>
      </c>
      <c r="C2800" s="9" t="str">
        <f>+'Info ELECTRONORTE'!B2768</f>
        <v>CAJAMARCA</v>
      </c>
      <c r="D2800" s="9" t="str">
        <f>+'Info ELECTRONORTE'!C2768</f>
        <v>CHOTA - SANTA CRUZ DE SUCCHABAMBA</v>
      </c>
      <c r="E2800" s="9" t="str">
        <f>+'Info ELECTRONORTE'!D2768</f>
        <v>CHOTA</v>
      </c>
      <c r="F2800" s="9" t="str">
        <f>+'Info ELECTRONORTE'!I2768</f>
        <v>Media Tension</v>
      </c>
      <c r="G2800" s="9">
        <f>+'Info ELECTRONORTE'!K2768</f>
        <v>13</v>
      </c>
      <c r="H2800" s="9" t="str">
        <f>+'Info ELECTRONORTE'!L2768</f>
        <v>Postes</v>
      </c>
      <c r="I2800" s="9" t="str">
        <f>+'Info ELECTRONORTE'!M2768</f>
        <v>Concreto</v>
      </c>
      <c r="J2800" s="9" t="str">
        <f>+'Info ELECTRONORTE'!N2768</f>
        <v>PPC19</v>
      </c>
      <c r="K2800" s="9" t="str">
        <f>+IF(B2800="MOD INV_2018","Según corresponda",VLOOKUP(J2800,SICODI!$G$3:$K$2404,2,FALSE))</f>
        <v>POSTE DE CONCRETO ARMADO DE 13/300/150/345</v>
      </c>
      <c r="L2800" s="142">
        <f t="shared" si="105"/>
        <v>0.52</v>
      </c>
    </row>
    <row r="2801" spans="1:12" x14ac:dyDescent="0.25">
      <c r="A2801" s="53">
        <f>+'Info ELECTRONORTE'!A2769</f>
        <v>2765</v>
      </c>
      <c r="B2801" s="26" t="str">
        <f t="shared" si="106"/>
        <v>SICODI</v>
      </c>
      <c r="C2801" s="9" t="str">
        <f>+'Info ELECTRONORTE'!B2769</f>
        <v>CAJAMARCA</v>
      </c>
      <c r="D2801" s="9" t="str">
        <f>+'Info ELECTRONORTE'!C2769</f>
        <v>CHOTA - SANTA CRUZ DE SUCCHABAMBA</v>
      </c>
      <c r="E2801" s="9" t="str">
        <f>+'Info ELECTRONORTE'!D2769</f>
        <v>CHOTA</v>
      </c>
      <c r="F2801" s="9" t="str">
        <f>+'Info ELECTRONORTE'!I2769</f>
        <v>Media Tension</v>
      </c>
      <c r="G2801" s="9">
        <f>+'Info ELECTRONORTE'!K2769</f>
        <v>13</v>
      </c>
      <c r="H2801" s="9" t="str">
        <f>+'Info ELECTRONORTE'!L2769</f>
        <v>Postes</v>
      </c>
      <c r="I2801" s="9" t="str">
        <f>+'Info ELECTRONORTE'!M2769</f>
        <v>Concreto</v>
      </c>
      <c r="J2801" s="9" t="str">
        <f>+'Info ELECTRONORTE'!N2769</f>
        <v>PPC19</v>
      </c>
      <c r="K2801" s="9" t="str">
        <f>+IF(B2801="MOD INV_2018","Según corresponda",VLOOKUP(J2801,SICODI!$G$3:$K$2404,2,FALSE))</f>
        <v>POSTE DE CONCRETO ARMADO DE 13/300/150/345</v>
      </c>
      <c r="L2801" s="142">
        <f t="shared" si="105"/>
        <v>0.52</v>
      </c>
    </row>
    <row r="2802" spans="1:12" x14ac:dyDescent="0.25">
      <c r="A2802" s="53">
        <f>+'Info ELECTRONORTE'!A2770</f>
        <v>2766</v>
      </c>
      <c r="B2802" s="26" t="str">
        <f t="shared" si="106"/>
        <v>SICODI</v>
      </c>
      <c r="C2802" s="9" t="str">
        <f>+'Info ELECTRONORTE'!B2770</f>
        <v>CAJAMARCA</v>
      </c>
      <c r="D2802" s="9" t="str">
        <f>+'Info ELECTRONORTE'!C2770</f>
        <v>CHOTA - SANTA CRUZ DE SUCCHABAMBA</v>
      </c>
      <c r="E2802" s="9" t="str">
        <f>+'Info ELECTRONORTE'!D2770</f>
        <v>CHOTA</v>
      </c>
      <c r="F2802" s="9" t="str">
        <f>+'Info ELECTRONORTE'!I2770</f>
        <v>Media Tension</v>
      </c>
      <c r="G2802" s="9">
        <f>+'Info ELECTRONORTE'!K2770</f>
        <v>13</v>
      </c>
      <c r="H2802" s="9" t="str">
        <f>+'Info ELECTRONORTE'!L2770</f>
        <v>Postes</v>
      </c>
      <c r="I2802" s="9" t="str">
        <f>+'Info ELECTRONORTE'!M2770</f>
        <v>Concreto</v>
      </c>
      <c r="J2802" s="9" t="str">
        <f>+'Info ELECTRONORTE'!N2770</f>
        <v>PPC19</v>
      </c>
      <c r="K2802" s="9" t="str">
        <f>+IF(B2802="MOD INV_2018","Según corresponda",VLOOKUP(J2802,SICODI!$G$3:$K$2404,2,FALSE))</f>
        <v>POSTE DE CONCRETO ARMADO DE 13/300/150/345</v>
      </c>
      <c r="L2802" s="142">
        <f t="shared" si="105"/>
        <v>0.52</v>
      </c>
    </row>
    <row r="2803" spans="1:12" x14ac:dyDescent="0.25">
      <c r="A2803" s="53">
        <f>+'Info ELECTRONORTE'!A2771</f>
        <v>2767</v>
      </c>
      <c r="B2803" s="26" t="str">
        <f t="shared" si="106"/>
        <v>SICODI</v>
      </c>
      <c r="C2803" s="9" t="str">
        <f>+'Info ELECTRONORTE'!B2771</f>
        <v>CAJAMARCA</v>
      </c>
      <c r="D2803" s="9" t="str">
        <f>+'Info ELECTRONORTE'!C2771</f>
        <v>CHOTA - SANTA CRUZ DE SUCCHABAMBA</v>
      </c>
      <c r="E2803" s="9" t="str">
        <f>+'Info ELECTRONORTE'!D2771</f>
        <v>CHOTA</v>
      </c>
      <c r="F2803" s="9" t="str">
        <f>+'Info ELECTRONORTE'!I2771</f>
        <v>Media Tension</v>
      </c>
      <c r="G2803" s="9">
        <f>+'Info ELECTRONORTE'!K2771</f>
        <v>13</v>
      </c>
      <c r="H2803" s="9" t="str">
        <f>+'Info ELECTRONORTE'!L2771</f>
        <v>Postes</v>
      </c>
      <c r="I2803" s="9" t="str">
        <f>+'Info ELECTRONORTE'!M2771</f>
        <v>Concreto</v>
      </c>
      <c r="J2803" s="9" t="str">
        <f>+'Info ELECTRONORTE'!N2771</f>
        <v>PPC19</v>
      </c>
      <c r="K2803" s="9" t="str">
        <f>+IF(B2803="MOD INV_2018","Según corresponda",VLOOKUP(J2803,SICODI!$G$3:$K$2404,2,FALSE))</f>
        <v>POSTE DE CONCRETO ARMADO DE 13/300/150/345</v>
      </c>
      <c r="L2803" s="142">
        <f t="shared" si="105"/>
        <v>0.52</v>
      </c>
    </row>
    <row r="2804" spans="1:12" x14ac:dyDescent="0.25">
      <c r="A2804" s="53">
        <f>+'Info ELECTRONORTE'!A2772</f>
        <v>2768</v>
      </c>
      <c r="B2804" s="26" t="str">
        <f t="shared" si="106"/>
        <v>SICODI</v>
      </c>
      <c r="C2804" s="9" t="str">
        <f>+'Info ELECTRONORTE'!B2772</f>
        <v>CAJAMARCA</v>
      </c>
      <c r="D2804" s="9" t="str">
        <f>+'Info ELECTRONORTE'!C2772</f>
        <v>CHOTA - SANTA CRUZ DE SUCCHABAMBA</v>
      </c>
      <c r="E2804" s="9" t="str">
        <f>+'Info ELECTRONORTE'!D2772</f>
        <v>CHOTA</v>
      </c>
      <c r="F2804" s="9" t="str">
        <f>+'Info ELECTRONORTE'!I2772</f>
        <v>Media Tension</v>
      </c>
      <c r="G2804" s="9">
        <f>+'Info ELECTRONORTE'!K2772</f>
        <v>13</v>
      </c>
      <c r="H2804" s="9" t="str">
        <f>+'Info ELECTRONORTE'!L2772</f>
        <v>Postes</v>
      </c>
      <c r="I2804" s="9" t="str">
        <f>+'Info ELECTRONORTE'!M2772</f>
        <v>Concreto</v>
      </c>
      <c r="J2804" s="9" t="str">
        <f>+'Info ELECTRONORTE'!N2772</f>
        <v>PPC19</v>
      </c>
      <c r="K2804" s="9" t="str">
        <f>+IF(B2804="MOD INV_2018","Según corresponda",VLOOKUP(J2804,SICODI!$G$3:$K$2404,2,FALSE))</f>
        <v>POSTE DE CONCRETO ARMADO DE 13/300/150/345</v>
      </c>
      <c r="L2804" s="142">
        <f t="shared" si="105"/>
        <v>0.52</v>
      </c>
    </row>
    <row r="2805" spans="1:12" x14ac:dyDescent="0.25">
      <c r="A2805" s="53">
        <f>+'Info ELECTRONORTE'!A2773</f>
        <v>2769</v>
      </c>
      <c r="B2805" s="26" t="str">
        <f t="shared" si="106"/>
        <v>SICODI</v>
      </c>
      <c r="C2805" s="9" t="str">
        <f>+'Info ELECTRONORTE'!B2773</f>
        <v>CAJAMARCA</v>
      </c>
      <c r="D2805" s="9" t="str">
        <f>+'Info ELECTRONORTE'!C2773</f>
        <v>CHOTA - SANTA CRUZ DE SUCCHABAMBA</v>
      </c>
      <c r="E2805" s="9" t="str">
        <f>+'Info ELECTRONORTE'!D2773</f>
        <v>CHOTA</v>
      </c>
      <c r="F2805" s="9" t="str">
        <f>+'Info ELECTRONORTE'!I2773</f>
        <v>Media Tension</v>
      </c>
      <c r="G2805" s="9">
        <f>+'Info ELECTRONORTE'!K2773</f>
        <v>13</v>
      </c>
      <c r="H2805" s="9" t="str">
        <f>+'Info ELECTRONORTE'!L2773</f>
        <v>Postes</v>
      </c>
      <c r="I2805" s="9" t="str">
        <f>+'Info ELECTRONORTE'!M2773</f>
        <v>Concreto</v>
      </c>
      <c r="J2805" s="9" t="str">
        <f>+'Info ELECTRONORTE'!N2773</f>
        <v>PPC19</v>
      </c>
      <c r="K2805" s="9" t="str">
        <f>+IF(B2805="MOD INV_2018","Según corresponda",VLOOKUP(J2805,SICODI!$G$3:$K$2404,2,FALSE))</f>
        <v>POSTE DE CONCRETO ARMADO DE 13/300/150/345</v>
      </c>
      <c r="L2805" s="142">
        <f t="shared" si="105"/>
        <v>0.52</v>
      </c>
    </row>
    <row r="2806" spans="1:12" x14ac:dyDescent="0.25">
      <c r="A2806" s="53">
        <f>+'Info ELECTRONORTE'!A2774</f>
        <v>2770</v>
      </c>
      <c r="B2806" s="26" t="str">
        <f t="shared" si="106"/>
        <v>SICODI</v>
      </c>
      <c r="C2806" s="9" t="str">
        <f>+'Info ELECTRONORTE'!B2774</f>
        <v>CAJAMARCA</v>
      </c>
      <c r="D2806" s="9" t="str">
        <f>+'Info ELECTRONORTE'!C2774</f>
        <v>CHOTA - SANTA CRUZ DE SUCCHABAMBA</v>
      </c>
      <c r="E2806" s="9" t="str">
        <f>+'Info ELECTRONORTE'!D2774</f>
        <v>CHOTA</v>
      </c>
      <c r="F2806" s="9" t="str">
        <f>+'Info ELECTRONORTE'!I2774</f>
        <v>Media Tension</v>
      </c>
      <c r="G2806" s="9">
        <f>+'Info ELECTRONORTE'!K2774</f>
        <v>13</v>
      </c>
      <c r="H2806" s="9" t="str">
        <f>+'Info ELECTRONORTE'!L2774</f>
        <v>Postes</v>
      </c>
      <c r="I2806" s="9" t="str">
        <f>+'Info ELECTRONORTE'!M2774</f>
        <v>Concreto</v>
      </c>
      <c r="J2806" s="9" t="str">
        <f>+'Info ELECTRONORTE'!N2774</f>
        <v>PPC19</v>
      </c>
      <c r="K2806" s="9" t="str">
        <f>+IF(B2806="MOD INV_2018","Según corresponda",VLOOKUP(J2806,SICODI!$G$3:$K$2404,2,FALSE))</f>
        <v>POSTE DE CONCRETO ARMADO DE 13/300/150/345</v>
      </c>
      <c r="L2806" s="142">
        <f t="shared" si="105"/>
        <v>0.52</v>
      </c>
    </row>
    <row r="2807" spans="1:12" x14ac:dyDescent="0.25">
      <c r="A2807" s="53">
        <f>+'Info ELECTRONORTE'!A2775</f>
        <v>2771</v>
      </c>
      <c r="B2807" s="26" t="str">
        <f t="shared" si="106"/>
        <v>SICODI</v>
      </c>
      <c r="C2807" s="9" t="str">
        <f>+'Info ELECTRONORTE'!B2775</f>
        <v>CAJAMARCA</v>
      </c>
      <c r="D2807" s="9" t="str">
        <f>+'Info ELECTRONORTE'!C2775</f>
        <v>CHOTA - SANTA CRUZ DE SUCCHABAMBA</v>
      </c>
      <c r="E2807" s="9" t="str">
        <f>+'Info ELECTRONORTE'!D2775</f>
        <v>CHOTA</v>
      </c>
      <c r="F2807" s="9" t="str">
        <f>+'Info ELECTRONORTE'!I2775</f>
        <v>Media Tension</v>
      </c>
      <c r="G2807" s="9">
        <f>+'Info ELECTRONORTE'!K2775</f>
        <v>13</v>
      </c>
      <c r="H2807" s="9" t="str">
        <f>+'Info ELECTRONORTE'!L2775</f>
        <v>Postes</v>
      </c>
      <c r="I2807" s="9" t="str">
        <f>+'Info ELECTRONORTE'!M2775</f>
        <v>Concreto</v>
      </c>
      <c r="J2807" s="9" t="str">
        <f>+'Info ELECTRONORTE'!N2775</f>
        <v>PPC19</v>
      </c>
      <c r="K2807" s="9" t="str">
        <f>+IF(B2807="MOD INV_2018","Según corresponda",VLOOKUP(J2807,SICODI!$G$3:$K$2404,2,FALSE))</f>
        <v>POSTE DE CONCRETO ARMADO DE 13/300/150/345</v>
      </c>
      <c r="L2807" s="142">
        <f t="shared" si="105"/>
        <v>0.52</v>
      </c>
    </row>
    <row r="2808" spans="1:12" x14ac:dyDescent="0.25">
      <c r="A2808" s="53">
        <f>+'Info ELECTRONORTE'!A2776</f>
        <v>2772</v>
      </c>
      <c r="B2808" s="26" t="str">
        <f t="shared" si="106"/>
        <v>SICODI</v>
      </c>
      <c r="C2808" s="9" t="str">
        <f>+'Info ELECTRONORTE'!B2776</f>
        <v>CAJAMARCA</v>
      </c>
      <c r="D2808" s="9" t="str">
        <f>+'Info ELECTRONORTE'!C2776</f>
        <v>CHOTA - SANTA CRUZ DE SUCCHABAMBA</v>
      </c>
      <c r="E2808" s="9" t="str">
        <f>+'Info ELECTRONORTE'!D2776</f>
        <v>CHOTA</v>
      </c>
      <c r="F2808" s="9" t="str">
        <f>+'Info ELECTRONORTE'!I2776</f>
        <v>Media Tension</v>
      </c>
      <c r="G2808" s="9">
        <f>+'Info ELECTRONORTE'!K2776</f>
        <v>13</v>
      </c>
      <c r="H2808" s="9" t="str">
        <f>+'Info ELECTRONORTE'!L2776</f>
        <v>Postes</v>
      </c>
      <c r="I2808" s="9" t="str">
        <f>+'Info ELECTRONORTE'!M2776</f>
        <v>Concreto</v>
      </c>
      <c r="J2808" s="9" t="str">
        <f>+'Info ELECTRONORTE'!N2776</f>
        <v>PPC19</v>
      </c>
      <c r="K2808" s="9" t="str">
        <f>+IF(B2808="MOD INV_2018","Según corresponda",VLOOKUP(J2808,SICODI!$G$3:$K$2404,2,FALSE))</f>
        <v>POSTE DE CONCRETO ARMADO DE 13/300/150/345</v>
      </c>
      <c r="L2808" s="142">
        <f t="shared" si="105"/>
        <v>0.52</v>
      </c>
    </row>
    <row r="2809" spans="1:12" x14ac:dyDescent="0.25">
      <c r="A2809" s="53">
        <f>+'Info ELECTRONORTE'!A2777</f>
        <v>2773</v>
      </c>
      <c r="B2809" s="26" t="str">
        <f t="shared" si="106"/>
        <v>SICODI</v>
      </c>
      <c r="C2809" s="9" t="str">
        <f>+'Info ELECTRONORTE'!B2777</f>
        <v>CAJAMARCA</v>
      </c>
      <c r="D2809" s="9" t="str">
        <f>+'Info ELECTRONORTE'!C2777</f>
        <v>CHOTA - SANTA CRUZ DE SUCCHABAMBA</v>
      </c>
      <c r="E2809" s="9" t="str">
        <f>+'Info ELECTRONORTE'!D2777</f>
        <v>CHOTA</v>
      </c>
      <c r="F2809" s="9" t="str">
        <f>+'Info ELECTRONORTE'!I2777</f>
        <v>Media Tension</v>
      </c>
      <c r="G2809" s="9">
        <f>+'Info ELECTRONORTE'!K2777</f>
        <v>13</v>
      </c>
      <c r="H2809" s="9" t="str">
        <f>+'Info ELECTRONORTE'!L2777</f>
        <v>Postes</v>
      </c>
      <c r="I2809" s="9" t="str">
        <f>+'Info ELECTRONORTE'!M2777</f>
        <v>Concreto</v>
      </c>
      <c r="J2809" s="9" t="str">
        <f>+'Info ELECTRONORTE'!N2777</f>
        <v>PPC19</v>
      </c>
      <c r="K2809" s="9" t="str">
        <f>+IF(B2809="MOD INV_2018","Según corresponda",VLOOKUP(J2809,SICODI!$G$3:$K$2404,2,FALSE))</f>
        <v>POSTE DE CONCRETO ARMADO DE 13/300/150/345</v>
      </c>
      <c r="L2809" s="142">
        <f t="shared" si="105"/>
        <v>0.52</v>
      </c>
    </row>
    <row r="2810" spans="1:12" x14ac:dyDescent="0.25">
      <c r="A2810" s="53">
        <f>+'Info ELECTRONORTE'!A2778</f>
        <v>2774</v>
      </c>
      <c r="B2810" s="26" t="str">
        <f t="shared" si="106"/>
        <v>SICODI</v>
      </c>
      <c r="C2810" s="9" t="str">
        <f>+'Info ELECTRONORTE'!B2778</f>
        <v>CAJAMARCA</v>
      </c>
      <c r="D2810" s="9" t="str">
        <f>+'Info ELECTRONORTE'!C2778</f>
        <v>CHOTA - SANTA CRUZ DE SUCCHABAMBA</v>
      </c>
      <c r="E2810" s="9" t="str">
        <f>+'Info ELECTRONORTE'!D2778</f>
        <v>CHOTA</v>
      </c>
      <c r="F2810" s="9" t="str">
        <f>+'Info ELECTRONORTE'!I2778</f>
        <v>Media Tension</v>
      </c>
      <c r="G2810" s="9">
        <f>+'Info ELECTRONORTE'!K2778</f>
        <v>13</v>
      </c>
      <c r="H2810" s="9" t="str">
        <f>+'Info ELECTRONORTE'!L2778</f>
        <v>Postes</v>
      </c>
      <c r="I2810" s="9" t="str">
        <f>+'Info ELECTRONORTE'!M2778</f>
        <v>Concreto</v>
      </c>
      <c r="J2810" s="9" t="str">
        <f>+'Info ELECTRONORTE'!N2778</f>
        <v>PPC19</v>
      </c>
      <c r="K2810" s="9" t="str">
        <f>+IF(B2810="MOD INV_2018","Según corresponda",VLOOKUP(J2810,SICODI!$G$3:$K$2404,2,FALSE))</f>
        <v>POSTE DE CONCRETO ARMADO DE 13/300/150/345</v>
      </c>
      <c r="L2810" s="142">
        <f t="shared" si="105"/>
        <v>0.52</v>
      </c>
    </row>
    <row r="2811" spans="1:12" x14ac:dyDescent="0.25">
      <c r="A2811" s="53">
        <f>+'Info ELECTRONORTE'!A2779</f>
        <v>2775</v>
      </c>
      <c r="B2811" s="26" t="str">
        <f t="shared" si="106"/>
        <v>SICODI</v>
      </c>
      <c r="C2811" s="9" t="str">
        <f>+'Info ELECTRONORTE'!B2779</f>
        <v>CAJAMARCA</v>
      </c>
      <c r="D2811" s="9" t="str">
        <f>+'Info ELECTRONORTE'!C2779</f>
        <v>CHOTA - SANTA CRUZ DE SUCCHABAMBA</v>
      </c>
      <c r="E2811" s="9" t="str">
        <f>+'Info ELECTRONORTE'!D2779</f>
        <v>CHOTA</v>
      </c>
      <c r="F2811" s="9" t="str">
        <f>+'Info ELECTRONORTE'!I2779</f>
        <v>Media Tension</v>
      </c>
      <c r="G2811" s="9">
        <f>+'Info ELECTRONORTE'!K2779</f>
        <v>13</v>
      </c>
      <c r="H2811" s="9" t="str">
        <f>+'Info ELECTRONORTE'!L2779</f>
        <v>Postes</v>
      </c>
      <c r="I2811" s="9" t="str">
        <f>+'Info ELECTRONORTE'!M2779</f>
        <v>Concreto</v>
      </c>
      <c r="J2811" s="9" t="str">
        <f>+'Info ELECTRONORTE'!N2779</f>
        <v>PPC19</v>
      </c>
      <c r="K2811" s="9" t="str">
        <f>+IF(B2811="MOD INV_2018","Según corresponda",VLOOKUP(J2811,SICODI!$G$3:$K$2404,2,FALSE))</f>
        <v>POSTE DE CONCRETO ARMADO DE 13/300/150/345</v>
      </c>
      <c r="L2811" s="142">
        <f t="shared" si="105"/>
        <v>0.52</v>
      </c>
    </row>
    <row r="2812" spans="1:12" x14ac:dyDescent="0.25">
      <c r="A2812" s="53">
        <f>+'Info ELECTRONORTE'!A2780</f>
        <v>2776</v>
      </c>
      <c r="B2812" s="26" t="str">
        <f t="shared" si="106"/>
        <v>SICODI</v>
      </c>
      <c r="C2812" s="9" t="str">
        <f>+'Info ELECTRONORTE'!B2780</f>
        <v>CAJAMARCA</v>
      </c>
      <c r="D2812" s="9" t="str">
        <f>+'Info ELECTRONORTE'!C2780</f>
        <v>CHOTA - SANTA CRUZ DE SUCCHABAMBA</v>
      </c>
      <c r="E2812" s="9" t="str">
        <f>+'Info ELECTRONORTE'!D2780</f>
        <v>CHOTA</v>
      </c>
      <c r="F2812" s="9" t="str">
        <f>+'Info ELECTRONORTE'!I2780</f>
        <v>Media Tension</v>
      </c>
      <c r="G2812" s="9">
        <f>+'Info ELECTRONORTE'!K2780</f>
        <v>13</v>
      </c>
      <c r="H2812" s="9" t="str">
        <f>+'Info ELECTRONORTE'!L2780</f>
        <v>Postes</v>
      </c>
      <c r="I2812" s="9" t="str">
        <f>+'Info ELECTRONORTE'!M2780</f>
        <v>Concreto</v>
      </c>
      <c r="J2812" s="9" t="str">
        <f>+'Info ELECTRONORTE'!N2780</f>
        <v>PPC19</v>
      </c>
      <c r="K2812" s="9" t="str">
        <f>+IF(B2812="MOD INV_2018","Según corresponda",VLOOKUP(J2812,SICODI!$G$3:$K$2404,2,FALSE))</f>
        <v>POSTE DE CONCRETO ARMADO DE 13/300/150/345</v>
      </c>
      <c r="L2812" s="142">
        <f t="shared" si="105"/>
        <v>0.52</v>
      </c>
    </row>
    <row r="2813" spans="1:12" x14ac:dyDescent="0.25">
      <c r="A2813" s="53">
        <f>+'Info ELECTRONORTE'!A2781</f>
        <v>2777</v>
      </c>
      <c r="B2813" s="26" t="str">
        <f t="shared" si="106"/>
        <v>SICODI</v>
      </c>
      <c r="C2813" s="9" t="str">
        <f>+'Info ELECTRONORTE'!B2781</f>
        <v>CAJAMARCA</v>
      </c>
      <c r="D2813" s="9" t="str">
        <f>+'Info ELECTRONORTE'!C2781</f>
        <v>CHOTA - SANTA CRUZ DE SUCCHABAMBA</v>
      </c>
      <c r="E2813" s="9" t="str">
        <f>+'Info ELECTRONORTE'!D2781</f>
        <v>CHOTA</v>
      </c>
      <c r="F2813" s="9" t="str">
        <f>+'Info ELECTRONORTE'!I2781</f>
        <v>Media Tension</v>
      </c>
      <c r="G2813" s="9">
        <f>+'Info ELECTRONORTE'!K2781</f>
        <v>13</v>
      </c>
      <c r="H2813" s="9" t="str">
        <f>+'Info ELECTRONORTE'!L2781</f>
        <v>Postes</v>
      </c>
      <c r="I2813" s="9" t="str">
        <f>+'Info ELECTRONORTE'!M2781</f>
        <v>Concreto</v>
      </c>
      <c r="J2813" s="9" t="str">
        <f>+'Info ELECTRONORTE'!N2781</f>
        <v>PPC19</v>
      </c>
      <c r="K2813" s="9" t="str">
        <f>+IF(B2813="MOD INV_2018","Según corresponda",VLOOKUP(J2813,SICODI!$G$3:$K$2404,2,FALSE))</f>
        <v>POSTE DE CONCRETO ARMADO DE 13/300/150/345</v>
      </c>
      <c r="L2813" s="142">
        <f t="shared" si="105"/>
        <v>0.52</v>
      </c>
    </row>
    <row r="2814" spans="1:12" x14ac:dyDescent="0.25">
      <c r="A2814" s="53">
        <f>+'Info ELECTRONORTE'!A2782</f>
        <v>2778</v>
      </c>
      <c r="B2814" s="26" t="str">
        <f t="shared" si="106"/>
        <v>SICODI</v>
      </c>
      <c r="C2814" s="9" t="str">
        <f>+'Info ELECTRONORTE'!B2782</f>
        <v>CAJAMARCA</v>
      </c>
      <c r="D2814" s="9" t="str">
        <f>+'Info ELECTRONORTE'!C2782</f>
        <v>CHOTA - SANTA CRUZ DE SUCCHABAMBA</v>
      </c>
      <c r="E2814" s="9" t="str">
        <f>+'Info ELECTRONORTE'!D2782</f>
        <v>CHOTA</v>
      </c>
      <c r="F2814" s="9" t="str">
        <f>+'Info ELECTRONORTE'!I2782</f>
        <v>Media Tension</v>
      </c>
      <c r="G2814" s="9">
        <f>+'Info ELECTRONORTE'!K2782</f>
        <v>13</v>
      </c>
      <c r="H2814" s="9" t="str">
        <f>+'Info ELECTRONORTE'!L2782</f>
        <v>Postes</v>
      </c>
      <c r="I2814" s="9" t="str">
        <f>+'Info ELECTRONORTE'!M2782</f>
        <v>Concreto</v>
      </c>
      <c r="J2814" s="9" t="str">
        <f>+'Info ELECTRONORTE'!N2782</f>
        <v>PPC19</v>
      </c>
      <c r="K2814" s="9" t="str">
        <f>+IF(B2814="MOD INV_2018","Según corresponda",VLOOKUP(J2814,SICODI!$G$3:$K$2404,2,FALSE))</f>
        <v>POSTE DE CONCRETO ARMADO DE 13/300/150/345</v>
      </c>
      <c r="L2814" s="142">
        <f t="shared" si="105"/>
        <v>0.52</v>
      </c>
    </row>
    <row r="2815" spans="1:12" x14ac:dyDescent="0.25">
      <c r="A2815" s="53">
        <f>+'Info ELECTRONORTE'!A2783</f>
        <v>2779</v>
      </c>
      <c r="B2815" s="26" t="str">
        <f t="shared" si="106"/>
        <v>SICODI</v>
      </c>
      <c r="C2815" s="9" t="str">
        <f>+'Info ELECTRONORTE'!B2783</f>
        <v>CAJAMARCA</v>
      </c>
      <c r="D2815" s="9" t="str">
        <f>+'Info ELECTRONORTE'!C2783</f>
        <v>CHOTA - SANTA CRUZ DE SUCCHABAMBA</v>
      </c>
      <c r="E2815" s="9" t="str">
        <f>+'Info ELECTRONORTE'!D2783</f>
        <v>CHOTA</v>
      </c>
      <c r="F2815" s="9" t="str">
        <f>+'Info ELECTRONORTE'!I2783</f>
        <v>Media Tension</v>
      </c>
      <c r="G2815" s="9">
        <f>+'Info ELECTRONORTE'!K2783</f>
        <v>13</v>
      </c>
      <c r="H2815" s="9" t="str">
        <f>+'Info ELECTRONORTE'!L2783</f>
        <v>Postes</v>
      </c>
      <c r="I2815" s="9" t="str">
        <f>+'Info ELECTRONORTE'!M2783</f>
        <v>Concreto</v>
      </c>
      <c r="J2815" s="9" t="str">
        <f>+'Info ELECTRONORTE'!N2783</f>
        <v>PPC19</v>
      </c>
      <c r="K2815" s="9" t="str">
        <f>+IF(B2815="MOD INV_2018","Según corresponda",VLOOKUP(J2815,SICODI!$G$3:$K$2404,2,FALSE))</f>
        <v>POSTE DE CONCRETO ARMADO DE 13/300/150/345</v>
      </c>
      <c r="L2815" s="142">
        <f t="shared" si="105"/>
        <v>0.52</v>
      </c>
    </row>
    <row r="2816" spans="1:12" x14ac:dyDescent="0.25">
      <c r="A2816" s="53">
        <f>+'Info ELECTRONORTE'!A2784</f>
        <v>2780</v>
      </c>
      <c r="B2816" s="26" t="str">
        <f t="shared" si="106"/>
        <v>SICODI</v>
      </c>
      <c r="C2816" s="9" t="str">
        <f>+'Info ELECTRONORTE'!B2784</f>
        <v>CAJAMARCA</v>
      </c>
      <c r="D2816" s="9" t="str">
        <f>+'Info ELECTRONORTE'!C2784</f>
        <v>CHOTA - SANTA CRUZ DE SUCCHABAMBA</v>
      </c>
      <c r="E2816" s="9" t="str">
        <f>+'Info ELECTRONORTE'!D2784</f>
        <v>CHOTA</v>
      </c>
      <c r="F2816" s="9" t="str">
        <f>+'Info ELECTRONORTE'!I2784</f>
        <v>Media Tension</v>
      </c>
      <c r="G2816" s="9">
        <f>+'Info ELECTRONORTE'!K2784</f>
        <v>13</v>
      </c>
      <c r="H2816" s="9" t="str">
        <f>+'Info ELECTRONORTE'!L2784</f>
        <v>Postes</v>
      </c>
      <c r="I2816" s="9" t="str">
        <f>+'Info ELECTRONORTE'!M2784</f>
        <v>Concreto</v>
      </c>
      <c r="J2816" s="9" t="str">
        <f>+'Info ELECTRONORTE'!N2784</f>
        <v>PPC19</v>
      </c>
      <c r="K2816" s="9" t="str">
        <f>+IF(B2816="MOD INV_2018","Según corresponda",VLOOKUP(J2816,SICODI!$G$3:$K$2404,2,FALSE))</f>
        <v>POSTE DE CONCRETO ARMADO DE 13/300/150/345</v>
      </c>
      <c r="L2816" s="142">
        <f t="shared" si="105"/>
        <v>0.52</v>
      </c>
    </row>
    <row r="2817" spans="1:12" x14ac:dyDescent="0.25">
      <c r="A2817" s="53">
        <f>+'Info ELECTRONORTE'!A2785</f>
        <v>2781</v>
      </c>
      <c r="B2817" s="26" t="str">
        <f t="shared" si="106"/>
        <v>SICODI</v>
      </c>
      <c r="C2817" s="9" t="str">
        <f>+'Info ELECTRONORTE'!B2785</f>
        <v>CAJAMARCA</v>
      </c>
      <c r="D2817" s="9" t="str">
        <f>+'Info ELECTRONORTE'!C2785</f>
        <v>CHOTA - SANTA CRUZ DE SUCCHABAMBA</v>
      </c>
      <c r="E2817" s="9" t="str">
        <f>+'Info ELECTRONORTE'!D2785</f>
        <v>CHOTA</v>
      </c>
      <c r="F2817" s="9" t="str">
        <f>+'Info ELECTRONORTE'!I2785</f>
        <v>Media Tension</v>
      </c>
      <c r="G2817" s="9">
        <f>+'Info ELECTRONORTE'!K2785</f>
        <v>12</v>
      </c>
      <c r="H2817" s="9" t="str">
        <f>+'Info ELECTRONORTE'!L2785</f>
        <v>Postes</v>
      </c>
      <c r="I2817" s="9" t="str">
        <f>+'Info ELECTRONORTE'!M2785</f>
        <v>Concreto</v>
      </c>
      <c r="J2817" s="9" t="str">
        <f>+'Info ELECTRONORTE'!N2785</f>
        <v>PPC16</v>
      </c>
      <c r="K2817" s="9" t="str">
        <f>+IF(B2817="MOD INV_2018","Según corresponda",VLOOKUP(J2817,SICODI!$G$3:$K$2404,2,FALSE))</f>
        <v>POSTE DE CONCRETO ARMADO DE 12/300/150/330</v>
      </c>
      <c r="L2817" s="142">
        <f t="shared" si="105"/>
        <v>0.52</v>
      </c>
    </row>
    <row r="2818" spans="1:12" x14ac:dyDescent="0.25">
      <c r="A2818" s="53">
        <f>+'Info ELECTRONORTE'!A2786</f>
        <v>2782</v>
      </c>
      <c r="B2818" s="26" t="str">
        <f t="shared" si="106"/>
        <v>SICODI</v>
      </c>
      <c r="C2818" s="9" t="str">
        <f>+'Info ELECTRONORTE'!B2786</f>
        <v>CAJAMARCA</v>
      </c>
      <c r="D2818" s="9" t="str">
        <f>+'Info ELECTRONORTE'!C2786</f>
        <v>CHOTA - SANTA CRUZ DE SUCCHABAMBA</v>
      </c>
      <c r="E2818" s="9" t="str">
        <f>+'Info ELECTRONORTE'!D2786</f>
        <v>CHOTA</v>
      </c>
      <c r="F2818" s="9" t="str">
        <f>+'Info ELECTRONORTE'!I2786</f>
        <v>Media Tension</v>
      </c>
      <c r="G2818" s="9">
        <f>+'Info ELECTRONORTE'!K2786</f>
        <v>12</v>
      </c>
      <c r="H2818" s="9" t="str">
        <f>+'Info ELECTRONORTE'!L2786</f>
        <v>Postes</v>
      </c>
      <c r="I2818" s="9" t="str">
        <f>+'Info ELECTRONORTE'!M2786</f>
        <v>Concreto</v>
      </c>
      <c r="J2818" s="9" t="str">
        <f>+'Info ELECTRONORTE'!N2786</f>
        <v>PPC16</v>
      </c>
      <c r="K2818" s="9" t="str">
        <f>+IF(B2818="MOD INV_2018","Según corresponda",VLOOKUP(J2818,SICODI!$G$3:$K$2404,2,FALSE))</f>
        <v>POSTE DE CONCRETO ARMADO DE 12/300/150/330</v>
      </c>
      <c r="L2818" s="142">
        <f t="shared" si="105"/>
        <v>0.52</v>
      </c>
    </row>
    <row r="2819" spans="1:12" x14ac:dyDescent="0.25">
      <c r="A2819" s="53">
        <f>+'Info ELECTRONORTE'!A2787</f>
        <v>2783</v>
      </c>
      <c r="B2819" s="26" t="str">
        <f t="shared" si="106"/>
        <v>SICODI</v>
      </c>
      <c r="C2819" s="9" t="str">
        <f>+'Info ELECTRONORTE'!B2787</f>
        <v>CAJAMARCA</v>
      </c>
      <c r="D2819" s="9" t="str">
        <f>+'Info ELECTRONORTE'!C2787</f>
        <v>CHOTA - SANTA CRUZ DE SUCCHABAMBA</v>
      </c>
      <c r="E2819" s="9" t="str">
        <f>+'Info ELECTRONORTE'!D2787</f>
        <v>CHOTA</v>
      </c>
      <c r="F2819" s="9" t="str">
        <f>+'Info ELECTRONORTE'!I2787</f>
        <v>Media Tension</v>
      </c>
      <c r="G2819" s="9">
        <f>+'Info ELECTRONORTE'!K2787</f>
        <v>12</v>
      </c>
      <c r="H2819" s="9" t="str">
        <f>+'Info ELECTRONORTE'!L2787</f>
        <v>Postes</v>
      </c>
      <c r="I2819" s="9" t="str">
        <f>+'Info ELECTRONORTE'!M2787</f>
        <v>Concreto</v>
      </c>
      <c r="J2819" s="9" t="str">
        <f>+'Info ELECTRONORTE'!N2787</f>
        <v>PPC16</v>
      </c>
      <c r="K2819" s="9" t="str">
        <f>+IF(B2819="MOD INV_2018","Según corresponda",VLOOKUP(J2819,SICODI!$G$3:$K$2404,2,FALSE))</f>
        <v>POSTE DE CONCRETO ARMADO DE 12/300/150/330</v>
      </c>
      <c r="L2819" s="142">
        <f t="shared" si="105"/>
        <v>0.52</v>
      </c>
    </row>
    <row r="2820" spans="1:12" x14ac:dyDescent="0.25">
      <c r="A2820" s="53">
        <f>+'Info ELECTRONORTE'!A2788</f>
        <v>2784</v>
      </c>
      <c r="B2820" s="26" t="str">
        <f t="shared" si="106"/>
        <v>SICODI</v>
      </c>
      <c r="C2820" s="9" t="str">
        <f>+'Info ELECTRONORTE'!B2788</f>
        <v>CAJAMARCA</v>
      </c>
      <c r="D2820" s="9" t="str">
        <f>+'Info ELECTRONORTE'!C2788</f>
        <v>CHOTA - SANTA CRUZ DE SUCCHABAMBA</v>
      </c>
      <c r="E2820" s="9" t="str">
        <f>+'Info ELECTRONORTE'!D2788</f>
        <v>CHOTA</v>
      </c>
      <c r="F2820" s="9" t="str">
        <f>+'Info ELECTRONORTE'!I2788</f>
        <v>Media Tension</v>
      </c>
      <c r="G2820" s="9">
        <f>+'Info ELECTRONORTE'!K2788</f>
        <v>12</v>
      </c>
      <c r="H2820" s="9" t="str">
        <f>+'Info ELECTRONORTE'!L2788</f>
        <v>Postes</v>
      </c>
      <c r="I2820" s="9" t="str">
        <f>+'Info ELECTRONORTE'!M2788</f>
        <v>Concreto</v>
      </c>
      <c r="J2820" s="9" t="str">
        <f>+'Info ELECTRONORTE'!N2788</f>
        <v>PPC16</v>
      </c>
      <c r="K2820" s="9" t="str">
        <f>+IF(B2820="MOD INV_2018","Según corresponda",VLOOKUP(J2820,SICODI!$G$3:$K$2404,2,FALSE))</f>
        <v>POSTE DE CONCRETO ARMADO DE 12/300/150/330</v>
      </c>
      <c r="L2820" s="142">
        <f t="shared" si="105"/>
        <v>0.52</v>
      </c>
    </row>
    <row r="2821" spans="1:12" x14ac:dyDescent="0.25">
      <c r="A2821" s="53">
        <f>+'Info ELECTRONORTE'!A2789</f>
        <v>2785</v>
      </c>
      <c r="B2821" s="26" t="str">
        <f t="shared" si="106"/>
        <v>SICODI</v>
      </c>
      <c r="C2821" s="9" t="str">
        <f>+'Info ELECTRONORTE'!B2789</f>
        <v>CAJAMARCA</v>
      </c>
      <c r="D2821" s="9" t="str">
        <f>+'Info ELECTRONORTE'!C2789</f>
        <v>CHOTA - SANTA CRUZ DE SUCCHABAMBA</v>
      </c>
      <c r="E2821" s="9" t="str">
        <f>+'Info ELECTRONORTE'!D2789</f>
        <v>CHOTA</v>
      </c>
      <c r="F2821" s="9" t="str">
        <f>+'Info ELECTRONORTE'!I2789</f>
        <v>Media Tension</v>
      </c>
      <c r="G2821" s="9">
        <f>+'Info ELECTRONORTE'!K2789</f>
        <v>12</v>
      </c>
      <c r="H2821" s="9" t="str">
        <f>+'Info ELECTRONORTE'!L2789</f>
        <v>Postes</v>
      </c>
      <c r="I2821" s="9" t="str">
        <f>+'Info ELECTRONORTE'!M2789</f>
        <v>Concreto</v>
      </c>
      <c r="J2821" s="9" t="str">
        <f>+'Info ELECTRONORTE'!N2789</f>
        <v>PPC16</v>
      </c>
      <c r="K2821" s="9" t="str">
        <f>+IF(B2821="MOD INV_2018","Según corresponda",VLOOKUP(J2821,SICODI!$G$3:$K$2404,2,FALSE))</f>
        <v>POSTE DE CONCRETO ARMADO DE 12/300/150/330</v>
      </c>
      <c r="L2821" s="142">
        <f t="shared" si="105"/>
        <v>0.52</v>
      </c>
    </row>
    <row r="2822" spans="1:12" x14ac:dyDescent="0.25">
      <c r="A2822" s="53">
        <f>+'Info ELECTRONORTE'!A2790</f>
        <v>2786</v>
      </c>
      <c r="B2822" s="26" t="str">
        <f t="shared" si="106"/>
        <v>SICODI</v>
      </c>
      <c r="C2822" s="9" t="str">
        <f>+'Info ELECTRONORTE'!B2790</f>
        <v>CAJAMARCA</v>
      </c>
      <c r="D2822" s="9" t="str">
        <f>+'Info ELECTRONORTE'!C2790</f>
        <v>CHOTA - SANTA CRUZ DE SUCCHABAMBA</v>
      </c>
      <c r="E2822" s="9" t="str">
        <f>+'Info ELECTRONORTE'!D2790</f>
        <v>CHOTA</v>
      </c>
      <c r="F2822" s="9" t="str">
        <f>+'Info ELECTRONORTE'!I2790</f>
        <v>Media Tension</v>
      </c>
      <c r="G2822" s="9">
        <f>+'Info ELECTRONORTE'!K2790</f>
        <v>12</v>
      </c>
      <c r="H2822" s="9" t="str">
        <f>+'Info ELECTRONORTE'!L2790</f>
        <v>Postes</v>
      </c>
      <c r="I2822" s="9" t="str">
        <f>+'Info ELECTRONORTE'!M2790</f>
        <v>Concreto</v>
      </c>
      <c r="J2822" s="9" t="str">
        <f>+'Info ELECTRONORTE'!N2790</f>
        <v>PPC16</v>
      </c>
      <c r="K2822" s="9" t="str">
        <f>+IF(B2822="MOD INV_2018","Según corresponda",VLOOKUP(J2822,SICODI!$G$3:$K$2404,2,FALSE))</f>
        <v>POSTE DE CONCRETO ARMADO DE 12/300/150/330</v>
      </c>
      <c r="L2822" s="142">
        <f t="shared" si="105"/>
        <v>0.52</v>
      </c>
    </row>
    <row r="2823" spans="1:12" x14ac:dyDescent="0.25">
      <c r="A2823" s="53">
        <f>+'Info ELECTRONORTE'!A2791</f>
        <v>2787</v>
      </c>
      <c r="B2823" s="26" t="str">
        <f t="shared" si="106"/>
        <v>SICODI</v>
      </c>
      <c r="C2823" s="9" t="str">
        <f>+'Info ELECTRONORTE'!B2791</f>
        <v>CAJAMARCA</v>
      </c>
      <c r="D2823" s="9" t="str">
        <f>+'Info ELECTRONORTE'!C2791</f>
        <v>CHOTA - SANTA CRUZ DE SUCCHABAMBA</v>
      </c>
      <c r="E2823" s="9" t="str">
        <f>+'Info ELECTRONORTE'!D2791</f>
        <v>CHOTA</v>
      </c>
      <c r="F2823" s="9" t="str">
        <f>+'Info ELECTRONORTE'!I2791</f>
        <v>Media Tension</v>
      </c>
      <c r="G2823" s="9">
        <f>+'Info ELECTRONORTE'!K2791</f>
        <v>12</v>
      </c>
      <c r="H2823" s="9" t="str">
        <f>+'Info ELECTRONORTE'!L2791</f>
        <v>Postes</v>
      </c>
      <c r="I2823" s="9" t="str">
        <f>+'Info ELECTRONORTE'!M2791</f>
        <v>Concreto</v>
      </c>
      <c r="J2823" s="9" t="str">
        <f>+'Info ELECTRONORTE'!N2791</f>
        <v>PPC16</v>
      </c>
      <c r="K2823" s="9" t="str">
        <f>+IF(B2823="MOD INV_2018","Según corresponda",VLOOKUP(J2823,SICODI!$G$3:$K$2404,2,FALSE))</f>
        <v>POSTE DE CONCRETO ARMADO DE 12/300/150/330</v>
      </c>
      <c r="L2823" s="142">
        <f t="shared" si="105"/>
        <v>0.52</v>
      </c>
    </row>
    <row r="2824" spans="1:12" x14ac:dyDescent="0.25">
      <c r="A2824" s="53">
        <f>+'Info ELECTRONORTE'!A2792</f>
        <v>2788</v>
      </c>
      <c r="B2824" s="26" t="str">
        <f t="shared" si="106"/>
        <v>SICODI</v>
      </c>
      <c r="C2824" s="9" t="str">
        <f>+'Info ELECTRONORTE'!B2792</f>
        <v>CAJAMARCA</v>
      </c>
      <c r="D2824" s="9" t="str">
        <f>+'Info ELECTRONORTE'!C2792</f>
        <v>CHOTA - SANTA CRUZ DE SUCCHABAMBA</v>
      </c>
      <c r="E2824" s="9" t="str">
        <f>+'Info ELECTRONORTE'!D2792</f>
        <v>CHOTA</v>
      </c>
      <c r="F2824" s="9" t="str">
        <f>+'Info ELECTRONORTE'!I2792</f>
        <v>Media Tension</v>
      </c>
      <c r="G2824" s="9">
        <f>+'Info ELECTRONORTE'!K2792</f>
        <v>12</v>
      </c>
      <c r="H2824" s="9" t="str">
        <f>+'Info ELECTRONORTE'!L2792</f>
        <v>Postes</v>
      </c>
      <c r="I2824" s="9" t="str">
        <f>+'Info ELECTRONORTE'!M2792</f>
        <v>Concreto</v>
      </c>
      <c r="J2824" s="9" t="str">
        <f>+'Info ELECTRONORTE'!N2792</f>
        <v>PPC16</v>
      </c>
      <c r="K2824" s="9" t="str">
        <f>+IF(B2824="MOD INV_2018","Según corresponda",VLOOKUP(J2824,SICODI!$G$3:$K$2404,2,FALSE))</f>
        <v>POSTE DE CONCRETO ARMADO DE 12/300/150/330</v>
      </c>
      <c r="L2824" s="142">
        <f t="shared" si="105"/>
        <v>0.52</v>
      </c>
    </row>
    <row r="2825" spans="1:12" x14ac:dyDescent="0.25">
      <c r="A2825" s="53">
        <f>+'Info ELECTRONORTE'!A2793</f>
        <v>2789</v>
      </c>
      <c r="B2825" s="26" t="str">
        <f t="shared" si="106"/>
        <v>SICODI</v>
      </c>
      <c r="C2825" s="9" t="str">
        <f>+'Info ELECTRONORTE'!B2793</f>
        <v>CAJAMARCA</v>
      </c>
      <c r="D2825" s="9" t="str">
        <f>+'Info ELECTRONORTE'!C2793</f>
        <v>CHOTA - SANTA CRUZ DE SUCCHABAMBA</v>
      </c>
      <c r="E2825" s="9" t="str">
        <f>+'Info ELECTRONORTE'!D2793</f>
        <v>CHOTA</v>
      </c>
      <c r="F2825" s="9" t="str">
        <f>+'Info ELECTRONORTE'!I2793</f>
        <v>Media Tension</v>
      </c>
      <c r="G2825" s="9">
        <f>+'Info ELECTRONORTE'!K2793</f>
        <v>12</v>
      </c>
      <c r="H2825" s="9" t="str">
        <f>+'Info ELECTRONORTE'!L2793</f>
        <v>Postes</v>
      </c>
      <c r="I2825" s="9" t="str">
        <f>+'Info ELECTRONORTE'!M2793</f>
        <v>Concreto</v>
      </c>
      <c r="J2825" s="9" t="str">
        <f>+'Info ELECTRONORTE'!N2793</f>
        <v>PPC16</v>
      </c>
      <c r="K2825" s="9" t="str">
        <f>+IF(B2825="MOD INV_2018","Según corresponda",VLOOKUP(J2825,SICODI!$G$3:$K$2404,2,FALSE))</f>
        <v>POSTE DE CONCRETO ARMADO DE 12/300/150/330</v>
      </c>
      <c r="L2825" s="142">
        <f t="shared" si="105"/>
        <v>0.52</v>
      </c>
    </row>
    <row r="2826" spans="1:12" x14ac:dyDescent="0.25">
      <c r="A2826" s="53">
        <f>+'Info ELECTRONORTE'!A2794</f>
        <v>2790</v>
      </c>
      <c r="B2826" s="26" t="str">
        <f t="shared" si="106"/>
        <v>SICODI</v>
      </c>
      <c r="C2826" s="9" t="str">
        <f>+'Info ELECTRONORTE'!B2794</f>
        <v>CAJAMARCA</v>
      </c>
      <c r="D2826" s="9" t="str">
        <f>+'Info ELECTRONORTE'!C2794</f>
        <v>CHOTA - SANTA CRUZ DE SUCCHABAMBA</v>
      </c>
      <c r="E2826" s="9" t="str">
        <f>+'Info ELECTRONORTE'!D2794</f>
        <v>CHOTA</v>
      </c>
      <c r="F2826" s="9" t="str">
        <f>+'Info ELECTRONORTE'!I2794</f>
        <v>Media Tension</v>
      </c>
      <c r="G2826" s="9">
        <f>+'Info ELECTRONORTE'!K2794</f>
        <v>12</v>
      </c>
      <c r="H2826" s="9" t="str">
        <f>+'Info ELECTRONORTE'!L2794</f>
        <v>Postes</v>
      </c>
      <c r="I2826" s="9" t="str">
        <f>+'Info ELECTRONORTE'!M2794</f>
        <v>Concreto</v>
      </c>
      <c r="J2826" s="9" t="str">
        <f>+'Info ELECTRONORTE'!N2794</f>
        <v>PPC16</v>
      </c>
      <c r="K2826" s="9" t="str">
        <f>+IF(B2826="MOD INV_2018","Según corresponda",VLOOKUP(J2826,SICODI!$G$3:$K$2404,2,FALSE))</f>
        <v>POSTE DE CONCRETO ARMADO DE 12/300/150/330</v>
      </c>
      <c r="L2826" s="142">
        <f t="shared" si="105"/>
        <v>0.52</v>
      </c>
    </row>
    <row r="2827" spans="1:12" x14ac:dyDescent="0.25">
      <c r="A2827" s="53">
        <f>+'Info ELECTRONORTE'!A2795</f>
        <v>2791</v>
      </c>
      <c r="B2827" s="26" t="str">
        <f t="shared" si="106"/>
        <v>SICODI</v>
      </c>
      <c r="C2827" s="9" t="str">
        <f>+'Info ELECTRONORTE'!B2795</f>
        <v>CAJAMARCA</v>
      </c>
      <c r="D2827" s="9" t="str">
        <f>+'Info ELECTRONORTE'!C2795</f>
        <v>CHOTA - SANTA CRUZ DE SUCCHABAMBA</v>
      </c>
      <c r="E2827" s="9" t="str">
        <f>+'Info ELECTRONORTE'!D2795</f>
        <v>CHOTA</v>
      </c>
      <c r="F2827" s="9" t="str">
        <f>+'Info ELECTRONORTE'!I2795</f>
        <v>Media Tension</v>
      </c>
      <c r="G2827" s="9">
        <f>+'Info ELECTRONORTE'!K2795</f>
        <v>12</v>
      </c>
      <c r="H2827" s="9" t="str">
        <f>+'Info ELECTRONORTE'!L2795</f>
        <v>Postes</v>
      </c>
      <c r="I2827" s="9" t="str">
        <f>+'Info ELECTRONORTE'!M2795</f>
        <v>Concreto</v>
      </c>
      <c r="J2827" s="9" t="str">
        <f>+'Info ELECTRONORTE'!N2795</f>
        <v>PPC16</v>
      </c>
      <c r="K2827" s="9" t="str">
        <f>+IF(B2827="MOD INV_2018","Según corresponda",VLOOKUP(J2827,SICODI!$G$3:$K$2404,2,FALSE))</f>
        <v>POSTE DE CONCRETO ARMADO DE 12/300/150/330</v>
      </c>
      <c r="L2827" s="142">
        <f t="shared" si="105"/>
        <v>0.52</v>
      </c>
    </row>
    <row r="2828" spans="1:12" x14ac:dyDescent="0.25">
      <c r="A2828" s="53">
        <f>+'Info ELECTRONORTE'!A2796</f>
        <v>2792</v>
      </c>
      <c r="B2828" s="26" t="str">
        <f t="shared" si="106"/>
        <v>SICODI</v>
      </c>
      <c r="C2828" s="9" t="str">
        <f>+'Info ELECTRONORTE'!B2796</f>
        <v>CAJAMARCA</v>
      </c>
      <c r="D2828" s="9" t="str">
        <f>+'Info ELECTRONORTE'!C2796</f>
        <v>CHOTA - SANTA CRUZ DE SUCCHABAMBA</v>
      </c>
      <c r="E2828" s="9" t="str">
        <f>+'Info ELECTRONORTE'!D2796</f>
        <v>CHOTA</v>
      </c>
      <c r="F2828" s="9" t="str">
        <f>+'Info ELECTRONORTE'!I2796</f>
        <v>Media Tension</v>
      </c>
      <c r="G2828" s="9">
        <f>+'Info ELECTRONORTE'!K2796</f>
        <v>12</v>
      </c>
      <c r="H2828" s="9" t="str">
        <f>+'Info ELECTRONORTE'!L2796</f>
        <v>Postes</v>
      </c>
      <c r="I2828" s="9" t="str">
        <f>+'Info ELECTRONORTE'!M2796</f>
        <v>Concreto</v>
      </c>
      <c r="J2828" s="9" t="str">
        <f>+'Info ELECTRONORTE'!N2796</f>
        <v>PPC16</v>
      </c>
      <c r="K2828" s="9" t="str">
        <f>+IF(B2828="MOD INV_2018","Según corresponda",VLOOKUP(J2828,SICODI!$G$3:$K$2404,2,FALSE))</f>
        <v>POSTE DE CONCRETO ARMADO DE 12/300/150/330</v>
      </c>
      <c r="L2828" s="142">
        <f t="shared" si="105"/>
        <v>0.52</v>
      </c>
    </row>
    <row r="2829" spans="1:12" x14ac:dyDescent="0.25">
      <c r="A2829" s="53">
        <f>+'Info ELECTRONORTE'!A2797</f>
        <v>2793</v>
      </c>
      <c r="B2829" s="26" t="str">
        <f t="shared" si="106"/>
        <v>SICODI</v>
      </c>
      <c r="C2829" s="9" t="str">
        <f>+'Info ELECTRONORTE'!B2797</f>
        <v>CAJAMARCA</v>
      </c>
      <c r="D2829" s="9" t="str">
        <f>+'Info ELECTRONORTE'!C2797</f>
        <v>CHOTA - SANTA CRUZ DE SUCCHABAMBA</v>
      </c>
      <c r="E2829" s="9" t="str">
        <f>+'Info ELECTRONORTE'!D2797</f>
        <v>CHOTA</v>
      </c>
      <c r="F2829" s="9" t="str">
        <f>+'Info ELECTRONORTE'!I2797</f>
        <v>Media Tension</v>
      </c>
      <c r="G2829" s="9">
        <f>+'Info ELECTRONORTE'!K2797</f>
        <v>12</v>
      </c>
      <c r="H2829" s="9" t="str">
        <f>+'Info ELECTRONORTE'!L2797</f>
        <v>Postes</v>
      </c>
      <c r="I2829" s="9" t="str">
        <f>+'Info ELECTRONORTE'!M2797</f>
        <v>Concreto</v>
      </c>
      <c r="J2829" s="9" t="str">
        <f>+'Info ELECTRONORTE'!N2797</f>
        <v>PPC16</v>
      </c>
      <c r="K2829" s="9" t="str">
        <f>+IF(B2829="MOD INV_2018","Según corresponda",VLOOKUP(J2829,SICODI!$G$3:$K$2404,2,FALSE))</f>
        <v>POSTE DE CONCRETO ARMADO DE 12/300/150/330</v>
      </c>
      <c r="L2829" s="142">
        <f t="shared" si="105"/>
        <v>0.52</v>
      </c>
    </row>
    <row r="2830" spans="1:12" x14ac:dyDescent="0.25">
      <c r="A2830" s="53">
        <f>+'Info ELECTRONORTE'!A2798</f>
        <v>2794</v>
      </c>
      <c r="B2830" s="26" t="str">
        <f t="shared" si="106"/>
        <v>SICODI</v>
      </c>
      <c r="C2830" s="9" t="str">
        <f>+'Info ELECTRONORTE'!B2798</f>
        <v>CAJAMARCA</v>
      </c>
      <c r="D2830" s="9" t="str">
        <f>+'Info ELECTRONORTE'!C2798</f>
        <v>CHOTA - SANTA CRUZ DE SUCCHABAMBA</v>
      </c>
      <c r="E2830" s="9" t="str">
        <f>+'Info ELECTRONORTE'!D2798</f>
        <v>CHOTA</v>
      </c>
      <c r="F2830" s="9" t="str">
        <f>+'Info ELECTRONORTE'!I2798</f>
        <v>Media Tension</v>
      </c>
      <c r="G2830" s="9">
        <f>+'Info ELECTRONORTE'!K2798</f>
        <v>12</v>
      </c>
      <c r="H2830" s="9" t="str">
        <f>+'Info ELECTRONORTE'!L2798</f>
        <v>Postes</v>
      </c>
      <c r="I2830" s="9" t="str">
        <f>+'Info ELECTRONORTE'!M2798</f>
        <v>Concreto</v>
      </c>
      <c r="J2830" s="9" t="str">
        <f>+'Info ELECTRONORTE'!N2798</f>
        <v>PPC16</v>
      </c>
      <c r="K2830" s="9" t="str">
        <f>+IF(B2830="MOD INV_2018","Según corresponda",VLOOKUP(J2830,SICODI!$G$3:$K$2404,2,FALSE))</f>
        <v>POSTE DE CONCRETO ARMADO DE 12/300/150/330</v>
      </c>
      <c r="L2830" s="142">
        <f t="shared" si="105"/>
        <v>0.52</v>
      </c>
    </row>
    <row r="2831" spans="1:12" x14ac:dyDescent="0.25">
      <c r="A2831" s="53">
        <f>+'Info ELECTRONORTE'!A2799</f>
        <v>2795</v>
      </c>
      <c r="B2831" s="26" t="str">
        <f t="shared" si="106"/>
        <v>SICODI</v>
      </c>
      <c r="C2831" s="9" t="str">
        <f>+'Info ELECTRONORTE'!B2799</f>
        <v>CAJAMARCA</v>
      </c>
      <c r="D2831" s="9" t="str">
        <f>+'Info ELECTRONORTE'!C2799</f>
        <v>CHOTA - SANTA CRUZ DE SUCCHABAMBA</v>
      </c>
      <c r="E2831" s="9" t="str">
        <f>+'Info ELECTRONORTE'!D2799</f>
        <v>CHOTA</v>
      </c>
      <c r="F2831" s="9" t="str">
        <f>+'Info ELECTRONORTE'!I2799</f>
        <v>Media Tension</v>
      </c>
      <c r="G2831" s="9">
        <f>+'Info ELECTRONORTE'!K2799</f>
        <v>12</v>
      </c>
      <c r="H2831" s="9" t="str">
        <f>+'Info ELECTRONORTE'!L2799</f>
        <v>Postes</v>
      </c>
      <c r="I2831" s="9" t="str">
        <f>+'Info ELECTRONORTE'!M2799</f>
        <v>Concreto</v>
      </c>
      <c r="J2831" s="9" t="str">
        <f>+'Info ELECTRONORTE'!N2799</f>
        <v>PPC16</v>
      </c>
      <c r="K2831" s="9" t="str">
        <f>+IF(B2831="MOD INV_2018","Según corresponda",VLOOKUP(J2831,SICODI!$G$3:$K$2404,2,FALSE))</f>
        <v>POSTE DE CONCRETO ARMADO DE 12/300/150/330</v>
      </c>
      <c r="L2831" s="142">
        <f t="shared" si="105"/>
        <v>0.52</v>
      </c>
    </row>
    <row r="2832" spans="1:12" x14ac:dyDescent="0.25">
      <c r="A2832" s="53">
        <f>+'Info ELECTRONORTE'!A2800</f>
        <v>2796</v>
      </c>
      <c r="B2832" s="26" t="str">
        <f t="shared" si="106"/>
        <v>SICODI</v>
      </c>
      <c r="C2832" s="9" t="str">
        <f>+'Info ELECTRONORTE'!B2800</f>
        <v>CAJAMARCA</v>
      </c>
      <c r="D2832" s="9" t="str">
        <f>+'Info ELECTRONORTE'!C2800</f>
        <v>CHOTA - SANTA CRUZ DE SUCCHABAMBA</v>
      </c>
      <c r="E2832" s="9" t="str">
        <f>+'Info ELECTRONORTE'!D2800</f>
        <v>CHOTA</v>
      </c>
      <c r="F2832" s="9" t="str">
        <f>+'Info ELECTRONORTE'!I2800</f>
        <v>Media Tension</v>
      </c>
      <c r="G2832" s="9">
        <f>+'Info ELECTRONORTE'!K2800</f>
        <v>12</v>
      </c>
      <c r="H2832" s="9" t="str">
        <f>+'Info ELECTRONORTE'!L2800</f>
        <v>Postes</v>
      </c>
      <c r="I2832" s="9" t="str">
        <f>+'Info ELECTRONORTE'!M2800</f>
        <v>Concreto</v>
      </c>
      <c r="J2832" s="9" t="str">
        <f>+'Info ELECTRONORTE'!N2800</f>
        <v>PPC16</v>
      </c>
      <c r="K2832" s="9" t="str">
        <f>+IF(B2832="MOD INV_2018","Según corresponda",VLOOKUP(J2832,SICODI!$G$3:$K$2404,2,FALSE))</f>
        <v>POSTE DE CONCRETO ARMADO DE 12/300/150/330</v>
      </c>
      <c r="L2832" s="142">
        <f t="shared" si="105"/>
        <v>0.52</v>
      </c>
    </row>
    <row r="2833" spans="1:12" x14ac:dyDescent="0.25">
      <c r="A2833" s="53">
        <f>+'Info ELECTRONORTE'!A2801</f>
        <v>2797</v>
      </c>
      <c r="B2833" s="26" t="str">
        <f t="shared" si="106"/>
        <v>SICODI</v>
      </c>
      <c r="C2833" s="9" t="str">
        <f>+'Info ELECTRONORTE'!B2801</f>
        <v>CAJAMARCA</v>
      </c>
      <c r="D2833" s="9" t="str">
        <f>+'Info ELECTRONORTE'!C2801</f>
        <v>CHOTA - SANTA CRUZ DE SUCCHABAMBA</v>
      </c>
      <c r="E2833" s="9" t="str">
        <f>+'Info ELECTRONORTE'!D2801</f>
        <v>CHOTA</v>
      </c>
      <c r="F2833" s="9" t="str">
        <f>+'Info ELECTRONORTE'!I2801</f>
        <v>Media Tension</v>
      </c>
      <c r="G2833" s="9">
        <f>+'Info ELECTRONORTE'!K2801</f>
        <v>13</v>
      </c>
      <c r="H2833" s="9" t="str">
        <f>+'Info ELECTRONORTE'!L2801</f>
        <v>Postes</v>
      </c>
      <c r="I2833" s="9" t="str">
        <f>+'Info ELECTRONORTE'!M2801</f>
        <v>Concreto</v>
      </c>
      <c r="J2833" s="9" t="str">
        <f>+'Info ELECTRONORTE'!N2801</f>
        <v>PPC19</v>
      </c>
      <c r="K2833" s="9" t="str">
        <f>+IF(B2833="MOD INV_2018","Según corresponda",VLOOKUP(J2833,SICODI!$G$3:$K$2404,2,FALSE))</f>
        <v>POSTE DE CONCRETO ARMADO DE 13/300/150/345</v>
      </c>
      <c r="L2833" s="142">
        <f t="shared" si="105"/>
        <v>0.52</v>
      </c>
    </row>
    <row r="2834" spans="1:12" x14ac:dyDescent="0.25">
      <c r="A2834" s="53">
        <f>+'Info ELECTRONORTE'!A2802</f>
        <v>2798</v>
      </c>
      <c r="B2834" s="26" t="str">
        <f t="shared" si="106"/>
        <v>SICODI</v>
      </c>
      <c r="C2834" s="9" t="str">
        <f>+'Info ELECTRONORTE'!B2802</f>
        <v>CAJAMARCA</v>
      </c>
      <c r="D2834" s="9" t="str">
        <f>+'Info ELECTRONORTE'!C2802</f>
        <v>CHOTA - SANTA CRUZ DE SUCCHABAMBA</v>
      </c>
      <c r="E2834" s="9" t="str">
        <f>+'Info ELECTRONORTE'!D2802</f>
        <v>CHOTA</v>
      </c>
      <c r="F2834" s="9" t="str">
        <f>+'Info ELECTRONORTE'!I2802</f>
        <v>Media Tension</v>
      </c>
      <c r="G2834" s="9">
        <f>+'Info ELECTRONORTE'!K2802</f>
        <v>13</v>
      </c>
      <c r="H2834" s="9" t="str">
        <f>+'Info ELECTRONORTE'!L2802</f>
        <v>Postes</v>
      </c>
      <c r="I2834" s="9" t="str">
        <f>+'Info ELECTRONORTE'!M2802</f>
        <v>Concreto</v>
      </c>
      <c r="J2834" s="9" t="str">
        <f>+'Info ELECTRONORTE'!N2802</f>
        <v>PPC19</v>
      </c>
      <c r="K2834" s="9" t="str">
        <f>+IF(B2834="MOD INV_2018","Según corresponda",VLOOKUP(J2834,SICODI!$G$3:$K$2404,2,FALSE))</f>
        <v>POSTE DE CONCRETO ARMADO DE 13/300/150/345</v>
      </c>
      <c r="L2834" s="142">
        <f t="shared" si="105"/>
        <v>0.52</v>
      </c>
    </row>
    <row r="2835" spans="1:12" x14ac:dyDescent="0.25">
      <c r="A2835" s="53">
        <f>+'Info ELECTRONORTE'!A2803</f>
        <v>2799</v>
      </c>
      <c r="B2835" s="26" t="str">
        <f t="shared" si="106"/>
        <v>SICODI</v>
      </c>
      <c r="C2835" s="9" t="str">
        <f>+'Info ELECTRONORTE'!B2803</f>
        <v>CAJAMARCA</v>
      </c>
      <c r="D2835" s="9" t="str">
        <f>+'Info ELECTRONORTE'!C2803</f>
        <v>CHOTA - SANTA CRUZ DE SUCCHABAMBA</v>
      </c>
      <c r="E2835" s="9" t="str">
        <f>+'Info ELECTRONORTE'!D2803</f>
        <v>CHOTA</v>
      </c>
      <c r="F2835" s="9" t="str">
        <f>+'Info ELECTRONORTE'!I2803</f>
        <v>Media Tension</v>
      </c>
      <c r="G2835" s="9">
        <f>+'Info ELECTRONORTE'!K2803</f>
        <v>13</v>
      </c>
      <c r="H2835" s="9" t="str">
        <f>+'Info ELECTRONORTE'!L2803</f>
        <v>Postes</v>
      </c>
      <c r="I2835" s="9" t="str">
        <f>+'Info ELECTRONORTE'!M2803</f>
        <v>Concreto</v>
      </c>
      <c r="J2835" s="9" t="str">
        <f>+'Info ELECTRONORTE'!N2803</f>
        <v>PPC19</v>
      </c>
      <c r="K2835" s="9" t="str">
        <f>+IF(B2835="MOD INV_2018","Según corresponda",VLOOKUP(J2835,SICODI!$G$3:$K$2404,2,FALSE))</f>
        <v>POSTE DE CONCRETO ARMADO DE 13/300/150/345</v>
      </c>
      <c r="L2835" s="142">
        <f t="shared" si="105"/>
        <v>0.52</v>
      </c>
    </row>
    <row r="2836" spans="1:12" x14ac:dyDescent="0.25">
      <c r="A2836" s="53">
        <f>+'Info ELECTRONORTE'!A2804</f>
        <v>2800</v>
      </c>
      <c r="B2836" s="26" t="str">
        <f t="shared" si="106"/>
        <v>SICODI</v>
      </c>
      <c r="C2836" s="9" t="str">
        <f>+'Info ELECTRONORTE'!B2804</f>
        <v>CAJAMARCA</v>
      </c>
      <c r="D2836" s="9" t="str">
        <f>+'Info ELECTRONORTE'!C2804</f>
        <v>CHOTA - SANTA CRUZ DE SUCCHABAMBA</v>
      </c>
      <c r="E2836" s="9" t="str">
        <f>+'Info ELECTRONORTE'!D2804</f>
        <v>CHOTA</v>
      </c>
      <c r="F2836" s="9" t="str">
        <f>+'Info ELECTRONORTE'!I2804</f>
        <v>Media Tension</v>
      </c>
      <c r="G2836" s="9">
        <f>+'Info ELECTRONORTE'!K2804</f>
        <v>13</v>
      </c>
      <c r="H2836" s="9" t="str">
        <f>+'Info ELECTRONORTE'!L2804</f>
        <v>Postes</v>
      </c>
      <c r="I2836" s="9" t="str">
        <f>+'Info ELECTRONORTE'!M2804</f>
        <v>Concreto</v>
      </c>
      <c r="J2836" s="9" t="str">
        <f>+'Info ELECTRONORTE'!N2804</f>
        <v>PPC19</v>
      </c>
      <c r="K2836" s="9" t="str">
        <f>+IF(B2836="MOD INV_2018","Según corresponda",VLOOKUP(J2836,SICODI!$G$3:$K$2404,2,FALSE))</f>
        <v>POSTE DE CONCRETO ARMADO DE 13/300/150/345</v>
      </c>
      <c r="L2836" s="142">
        <f t="shared" si="105"/>
        <v>0.52</v>
      </c>
    </row>
    <row r="2837" spans="1:12" x14ac:dyDescent="0.25">
      <c r="A2837" s="53">
        <f>+'Info ELECTRONORTE'!A2805</f>
        <v>2801</v>
      </c>
      <c r="B2837" s="26" t="str">
        <f t="shared" si="106"/>
        <v>SICODI</v>
      </c>
      <c r="C2837" s="9" t="str">
        <f>+'Info ELECTRONORTE'!B2805</f>
        <v>CAJAMARCA</v>
      </c>
      <c r="D2837" s="9" t="str">
        <f>+'Info ELECTRONORTE'!C2805</f>
        <v>CHOTA - SANTA CRUZ DE SUCCHABAMBA</v>
      </c>
      <c r="E2837" s="9" t="str">
        <f>+'Info ELECTRONORTE'!D2805</f>
        <v>CHOTA</v>
      </c>
      <c r="F2837" s="9" t="str">
        <f>+'Info ELECTRONORTE'!I2805</f>
        <v>Media Tension</v>
      </c>
      <c r="G2837" s="9">
        <f>+'Info ELECTRONORTE'!K2805</f>
        <v>12</v>
      </c>
      <c r="H2837" s="9" t="str">
        <f>+'Info ELECTRONORTE'!L2805</f>
        <v>Postes</v>
      </c>
      <c r="I2837" s="9" t="str">
        <f>+'Info ELECTRONORTE'!M2805</f>
        <v>Concreto</v>
      </c>
      <c r="J2837" s="9" t="str">
        <f>+'Info ELECTRONORTE'!N2805</f>
        <v>PPC16</v>
      </c>
      <c r="K2837" s="9" t="str">
        <f>+IF(B2837="MOD INV_2018","Según corresponda",VLOOKUP(J2837,SICODI!$G$3:$K$2404,2,FALSE))</f>
        <v>POSTE DE CONCRETO ARMADO DE 12/300/150/330</v>
      </c>
      <c r="L2837" s="142">
        <f t="shared" si="105"/>
        <v>0.52</v>
      </c>
    </row>
    <row r="2838" spans="1:12" x14ac:dyDescent="0.25">
      <c r="A2838" s="53">
        <f>+'Info ELECTRONORTE'!A2806</f>
        <v>2802</v>
      </c>
      <c r="B2838" s="26" t="str">
        <f t="shared" si="106"/>
        <v>SICODI</v>
      </c>
      <c r="C2838" s="9" t="str">
        <f>+'Info ELECTRONORTE'!B2806</f>
        <v>CAJAMARCA</v>
      </c>
      <c r="D2838" s="9" t="str">
        <f>+'Info ELECTRONORTE'!C2806</f>
        <v>CHOTA - SANTA CRUZ DE SUCCHABAMBA</v>
      </c>
      <c r="E2838" s="9" t="str">
        <f>+'Info ELECTRONORTE'!D2806</f>
        <v>CHOTA</v>
      </c>
      <c r="F2838" s="9" t="str">
        <f>+'Info ELECTRONORTE'!I2806</f>
        <v>Media Tension</v>
      </c>
      <c r="G2838" s="9">
        <f>+'Info ELECTRONORTE'!K2806</f>
        <v>13</v>
      </c>
      <c r="H2838" s="9" t="str">
        <f>+'Info ELECTRONORTE'!L2806</f>
        <v>Postes</v>
      </c>
      <c r="I2838" s="9" t="str">
        <f>+'Info ELECTRONORTE'!M2806</f>
        <v>Concreto</v>
      </c>
      <c r="J2838" s="9" t="str">
        <f>+'Info ELECTRONORTE'!N2806</f>
        <v>PPC19</v>
      </c>
      <c r="K2838" s="9" t="str">
        <f>+IF(B2838="MOD INV_2018","Según corresponda",VLOOKUP(J2838,SICODI!$G$3:$K$2404,2,FALSE))</f>
        <v>POSTE DE CONCRETO ARMADO DE 13/300/150/345</v>
      </c>
      <c r="L2838" s="142">
        <f t="shared" si="105"/>
        <v>0.52</v>
      </c>
    </row>
    <row r="2839" spans="1:12" x14ac:dyDescent="0.25">
      <c r="A2839" s="53">
        <f>+'Info ELECTRONORTE'!A2807</f>
        <v>2803</v>
      </c>
      <c r="B2839" s="26" t="str">
        <f t="shared" si="106"/>
        <v>SICODI</v>
      </c>
      <c r="C2839" s="9" t="str">
        <f>+'Info ELECTRONORTE'!B2807</f>
        <v>CAJAMARCA</v>
      </c>
      <c r="D2839" s="9" t="str">
        <f>+'Info ELECTRONORTE'!C2807</f>
        <v>CHOTA - SANTA CRUZ DE SUCCHABAMBA</v>
      </c>
      <c r="E2839" s="9" t="str">
        <f>+'Info ELECTRONORTE'!D2807</f>
        <v>CHOTA</v>
      </c>
      <c r="F2839" s="9" t="str">
        <f>+'Info ELECTRONORTE'!I2807</f>
        <v>Media Tension</v>
      </c>
      <c r="G2839" s="9">
        <f>+'Info ELECTRONORTE'!K2807</f>
        <v>12</v>
      </c>
      <c r="H2839" s="9" t="str">
        <f>+'Info ELECTRONORTE'!L2807</f>
        <v>Postes</v>
      </c>
      <c r="I2839" s="9" t="str">
        <f>+'Info ELECTRONORTE'!M2807</f>
        <v>Concreto</v>
      </c>
      <c r="J2839" s="9" t="str">
        <f>+'Info ELECTRONORTE'!N2807</f>
        <v>PPC16</v>
      </c>
      <c r="K2839" s="9" t="str">
        <f>+IF(B2839="MOD INV_2018","Según corresponda",VLOOKUP(J2839,SICODI!$G$3:$K$2404,2,FALSE))</f>
        <v>POSTE DE CONCRETO ARMADO DE 12/300/150/330</v>
      </c>
      <c r="L2839" s="142">
        <f t="shared" si="105"/>
        <v>0.52</v>
      </c>
    </row>
    <row r="2840" spans="1:12" x14ac:dyDescent="0.25">
      <c r="A2840" s="53">
        <f>+'Info ELECTRONORTE'!A2808</f>
        <v>2804</v>
      </c>
      <c r="B2840" s="26" t="str">
        <f t="shared" si="106"/>
        <v>SICODI</v>
      </c>
      <c r="C2840" s="9" t="str">
        <f>+'Info ELECTRONORTE'!B2808</f>
        <v>CAJAMARCA</v>
      </c>
      <c r="D2840" s="9" t="str">
        <f>+'Info ELECTRONORTE'!C2808</f>
        <v>CHOTA - SANTA CRUZ DE SUCCHABAMBA</v>
      </c>
      <c r="E2840" s="9" t="str">
        <f>+'Info ELECTRONORTE'!D2808</f>
        <v>CHOTA</v>
      </c>
      <c r="F2840" s="9" t="str">
        <f>+'Info ELECTRONORTE'!I2808</f>
        <v>Media Tension</v>
      </c>
      <c r="G2840" s="9">
        <f>+'Info ELECTRONORTE'!K2808</f>
        <v>13</v>
      </c>
      <c r="H2840" s="9" t="str">
        <f>+'Info ELECTRONORTE'!L2808</f>
        <v>Postes</v>
      </c>
      <c r="I2840" s="9" t="str">
        <f>+'Info ELECTRONORTE'!M2808</f>
        <v>Concreto</v>
      </c>
      <c r="J2840" s="9" t="str">
        <f>+'Info ELECTRONORTE'!N2808</f>
        <v>PPC19</v>
      </c>
      <c r="K2840" s="9" t="str">
        <f>+IF(B2840="MOD INV_2018","Según corresponda",VLOOKUP(J2840,SICODI!$G$3:$K$2404,2,FALSE))</f>
        <v>POSTE DE CONCRETO ARMADO DE 13/300/150/345</v>
      </c>
      <c r="L2840" s="142">
        <f t="shared" si="105"/>
        <v>0.52</v>
      </c>
    </row>
    <row r="2841" spans="1:12" x14ac:dyDescent="0.25">
      <c r="A2841" s="53">
        <f>+'Info ELECTRONORTE'!A2809</f>
        <v>2805</v>
      </c>
      <c r="B2841" s="26" t="str">
        <f t="shared" si="106"/>
        <v>SICODI</v>
      </c>
      <c r="C2841" s="9" t="str">
        <f>+'Info ELECTRONORTE'!B2809</f>
        <v>CAJAMARCA</v>
      </c>
      <c r="D2841" s="9" t="str">
        <f>+'Info ELECTRONORTE'!C2809</f>
        <v>CHOTA - SANTA CRUZ DE SUCCHABAMBA</v>
      </c>
      <c r="E2841" s="9" t="str">
        <f>+'Info ELECTRONORTE'!D2809</f>
        <v>CHOTA</v>
      </c>
      <c r="F2841" s="9" t="str">
        <f>+'Info ELECTRONORTE'!I2809</f>
        <v>Media Tension</v>
      </c>
      <c r="G2841" s="9">
        <f>+'Info ELECTRONORTE'!K2809</f>
        <v>13</v>
      </c>
      <c r="H2841" s="9" t="str">
        <f>+'Info ELECTRONORTE'!L2809</f>
        <v>Postes</v>
      </c>
      <c r="I2841" s="9" t="str">
        <f>+'Info ELECTRONORTE'!M2809</f>
        <v>Concreto</v>
      </c>
      <c r="J2841" s="9" t="str">
        <f>+'Info ELECTRONORTE'!N2809</f>
        <v>PPC19</v>
      </c>
      <c r="K2841" s="9" t="str">
        <f>+IF(B2841="MOD INV_2018","Según corresponda",VLOOKUP(J2841,SICODI!$G$3:$K$2404,2,FALSE))</f>
        <v>POSTE DE CONCRETO ARMADO DE 13/300/150/345</v>
      </c>
      <c r="L2841" s="142">
        <f t="shared" si="105"/>
        <v>0.52</v>
      </c>
    </row>
    <row r="2842" spans="1:12" x14ac:dyDescent="0.25">
      <c r="A2842" s="53">
        <f>+'Info ELECTRONORTE'!A2810</f>
        <v>2806</v>
      </c>
      <c r="B2842" s="26" t="str">
        <f t="shared" si="106"/>
        <v>SICODI</v>
      </c>
      <c r="C2842" s="9" t="str">
        <f>+'Info ELECTRONORTE'!B2810</f>
        <v>CAJAMARCA</v>
      </c>
      <c r="D2842" s="9" t="str">
        <f>+'Info ELECTRONORTE'!C2810</f>
        <v>CHOTA - SANTA CRUZ DE SUCCHABAMBA</v>
      </c>
      <c r="E2842" s="9" t="str">
        <f>+'Info ELECTRONORTE'!D2810</f>
        <v>CHOTA</v>
      </c>
      <c r="F2842" s="9" t="str">
        <f>+'Info ELECTRONORTE'!I2810</f>
        <v>Media Tension</v>
      </c>
      <c r="G2842" s="9">
        <f>+'Info ELECTRONORTE'!K2810</f>
        <v>12</v>
      </c>
      <c r="H2842" s="9" t="str">
        <f>+'Info ELECTRONORTE'!L2810</f>
        <v>Postes</v>
      </c>
      <c r="I2842" s="9" t="str">
        <f>+'Info ELECTRONORTE'!M2810</f>
        <v>Concreto</v>
      </c>
      <c r="J2842" s="9" t="str">
        <f>+'Info ELECTRONORTE'!N2810</f>
        <v>PPC16</v>
      </c>
      <c r="K2842" s="9" t="str">
        <f>+IF(B2842="MOD INV_2018","Según corresponda",VLOOKUP(J2842,SICODI!$G$3:$K$2404,2,FALSE))</f>
        <v>POSTE DE CONCRETO ARMADO DE 12/300/150/330</v>
      </c>
      <c r="L2842" s="142">
        <f t="shared" si="105"/>
        <v>0.52</v>
      </c>
    </row>
    <row r="2843" spans="1:12" x14ac:dyDescent="0.25">
      <c r="A2843" s="53">
        <f>+'Info ELECTRONORTE'!A2811</f>
        <v>2807</v>
      </c>
      <c r="B2843" s="26" t="str">
        <f t="shared" si="106"/>
        <v>SICODI</v>
      </c>
      <c r="C2843" s="9" t="str">
        <f>+'Info ELECTRONORTE'!B2811</f>
        <v>CAJAMARCA</v>
      </c>
      <c r="D2843" s="9" t="str">
        <f>+'Info ELECTRONORTE'!C2811</f>
        <v>CHOTA - SANTA CRUZ DE SUCCHABAMBA</v>
      </c>
      <c r="E2843" s="9" t="str">
        <f>+'Info ELECTRONORTE'!D2811</f>
        <v>CHOTA</v>
      </c>
      <c r="F2843" s="9" t="str">
        <f>+'Info ELECTRONORTE'!I2811</f>
        <v>Media Tension</v>
      </c>
      <c r="G2843" s="9">
        <f>+'Info ELECTRONORTE'!K2811</f>
        <v>12</v>
      </c>
      <c r="H2843" s="9" t="str">
        <f>+'Info ELECTRONORTE'!L2811</f>
        <v>Postes</v>
      </c>
      <c r="I2843" s="9" t="str">
        <f>+'Info ELECTRONORTE'!M2811</f>
        <v>Concreto</v>
      </c>
      <c r="J2843" s="9" t="str">
        <f>+'Info ELECTRONORTE'!N2811</f>
        <v>PPC16</v>
      </c>
      <c r="K2843" s="9" t="str">
        <f>+IF(B2843="MOD INV_2018","Según corresponda",VLOOKUP(J2843,SICODI!$G$3:$K$2404,2,FALSE))</f>
        <v>POSTE DE CONCRETO ARMADO DE 12/300/150/330</v>
      </c>
      <c r="L2843" s="142">
        <f t="shared" si="105"/>
        <v>0.52</v>
      </c>
    </row>
    <row r="2844" spans="1:12" x14ac:dyDescent="0.25">
      <c r="A2844" s="53">
        <f>+'Info ELECTRONORTE'!A2812</f>
        <v>2808</v>
      </c>
      <c r="B2844" s="26" t="str">
        <f t="shared" si="106"/>
        <v>SICODI</v>
      </c>
      <c r="C2844" s="9" t="str">
        <f>+'Info ELECTRONORTE'!B2812</f>
        <v>CAJAMARCA</v>
      </c>
      <c r="D2844" s="9" t="str">
        <f>+'Info ELECTRONORTE'!C2812</f>
        <v>CHOTA - SANTA CRUZ DE SUCCHABAMBA</v>
      </c>
      <c r="E2844" s="9" t="str">
        <f>+'Info ELECTRONORTE'!D2812</f>
        <v>CHOTA</v>
      </c>
      <c r="F2844" s="9" t="str">
        <f>+'Info ELECTRONORTE'!I2812</f>
        <v>Media Tension</v>
      </c>
      <c r="G2844" s="9">
        <f>+'Info ELECTRONORTE'!K2812</f>
        <v>12</v>
      </c>
      <c r="H2844" s="9" t="str">
        <f>+'Info ELECTRONORTE'!L2812</f>
        <v>Postes</v>
      </c>
      <c r="I2844" s="9" t="str">
        <f>+'Info ELECTRONORTE'!M2812</f>
        <v>Concreto</v>
      </c>
      <c r="J2844" s="9" t="str">
        <f>+'Info ELECTRONORTE'!N2812</f>
        <v>PPC16</v>
      </c>
      <c r="K2844" s="9" t="str">
        <f>+IF(B2844="MOD INV_2018","Según corresponda",VLOOKUP(J2844,SICODI!$G$3:$K$2404,2,FALSE))</f>
        <v>POSTE DE CONCRETO ARMADO DE 12/300/150/330</v>
      </c>
      <c r="L2844" s="142">
        <f t="shared" si="105"/>
        <v>0.52</v>
      </c>
    </row>
    <row r="2845" spans="1:12" x14ac:dyDescent="0.25">
      <c r="A2845" s="53">
        <f>+'Info ELECTRONORTE'!A2813</f>
        <v>2809</v>
      </c>
      <c r="B2845" s="26" t="str">
        <f t="shared" si="106"/>
        <v>SICODI</v>
      </c>
      <c r="C2845" s="9" t="str">
        <f>+'Info ELECTRONORTE'!B2813</f>
        <v>CAJAMARCA</v>
      </c>
      <c r="D2845" s="9" t="str">
        <f>+'Info ELECTRONORTE'!C2813</f>
        <v>CHOTA - SANTA CRUZ DE SUCCHABAMBA</v>
      </c>
      <c r="E2845" s="9" t="str">
        <f>+'Info ELECTRONORTE'!D2813</f>
        <v>CHOTA</v>
      </c>
      <c r="F2845" s="9" t="str">
        <f>+'Info ELECTRONORTE'!I2813</f>
        <v>Media Tension</v>
      </c>
      <c r="G2845" s="9">
        <f>+'Info ELECTRONORTE'!K2813</f>
        <v>12</v>
      </c>
      <c r="H2845" s="9" t="str">
        <f>+'Info ELECTRONORTE'!L2813</f>
        <v>Postes</v>
      </c>
      <c r="I2845" s="9" t="str">
        <f>+'Info ELECTRONORTE'!M2813</f>
        <v>Concreto</v>
      </c>
      <c r="J2845" s="9" t="str">
        <f>+'Info ELECTRONORTE'!N2813</f>
        <v>PPC16</v>
      </c>
      <c r="K2845" s="9" t="str">
        <f>+IF(B2845="MOD INV_2018","Según corresponda",VLOOKUP(J2845,SICODI!$G$3:$K$2404,2,FALSE))</f>
        <v>POSTE DE CONCRETO ARMADO DE 12/300/150/330</v>
      </c>
      <c r="L2845" s="142">
        <f t="shared" si="105"/>
        <v>0.52</v>
      </c>
    </row>
    <row r="2846" spans="1:12" x14ac:dyDescent="0.25">
      <c r="A2846" s="53">
        <f>+'Info ELECTRONORTE'!A2814</f>
        <v>2810</v>
      </c>
      <c r="B2846" s="26" t="str">
        <f t="shared" si="106"/>
        <v>SICODI</v>
      </c>
      <c r="C2846" s="9" t="str">
        <f>+'Info ELECTRONORTE'!B2814</f>
        <v>CAJAMARCA</v>
      </c>
      <c r="D2846" s="9" t="str">
        <f>+'Info ELECTRONORTE'!C2814</f>
        <v>CHOTA - SANTA CRUZ DE SUCCHABAMBA</v>
      </c>
      <c r="E2846" s="9" t="str">
        <f>+'Info ELECTRONORTE'!D2814</f>
        <v>CHOTA</v>
      </c>
      <c r="F2846" s="9" t="str">
        <f>+'Info ELECTRONORTE'!I2814</f>
        <v>Media Tension</v>
      </c>
      <c r="G2846" s="9">
        <f>+'Info ELECTRONORTE'!K2814</f>
        <v>12</v>
      </c>
      <c r="H2846" s="9" t="str">
        <f>+'Info ELECTRONORTE'!L2814</f>
        <v>Postes</v>
      </c>
      <c r="I2846" s="9" t="str">
        <f>+'Info ELECTRONORTE'!M2814</f>
        <v>Concreto</v>
      </c>
      <c r="J2846" s="9" t="str">
        <f>+'Info ELECTRONORTE'!N2814</f>
        <v>PPC16</v>
      </c>
      <c r="K2846" s="9" t="str">
        <f>+IF(B2846="MOD INV_2018","Según corresponda",VLOOKUP(J2846,SICODI!$G$3:$K$2404,2,FALSE))</f>
        <v>POSTE DE CONCRETO ARMADO DE 12/300/150/330</v>
      </c>
      <c r="L2846" s="142">
        <f t="shared" si="105"/>
        <v>0.52</v>
      </c>
    </row>
    <row r="2847" spans="1:12" x14ac:dyDescent="0.25">
      <c r="A2847" s="53">
        <f>+'Info ELECTRONORTE'!A2815</f>
        <v>2811</v>
      </c>
      <c r="B2847" s="26" t="str">
        <f t="shared" si="106"/>
        <v>SICODI</v>
      </c>
      <c r="C2847" s="9" t="str">
        <f>+'Info ELECTRONORTE'!B2815</f>
        <v>CAJAMARCA</v>
      </c>
      <c r="D2847" s="9" t="str">
        <f>+'Info ELECTRONORTE'!C2815</f>
        <v>CHOTA - SANTA CRUZ DE SUCCHABAMBA</v>
      </c>
      <c r="E2847" s="9" t="str">
        <f>+'Info ELECTRONORTE'!D2815</f>
        <v>CHOTA</v>
      </c>
      <c r="F2847" s="9" t="str">
        <f>+'Info ELECTRONORTE'!I2815</f>
        <v>Media Tension</v>
      </c>
      <c r="G2847" s="9">
        <f>+'Info ELECTRONORTE'!K2815</f>
        <v>12</v>
      </c>
      <c r="H2847" s="9" t="str">
        <f>+'Info ELECTRONORTE'!L2815</f>
        <v>Postes</v>
      </c>
      <c r="I2847" s="9" t="str">
        <f>+'Info ELECTRONORTE'!M2815</f>
        <v>Concreto</v>
      </c>
      <c r="J2847" s="9" t="str">
        <f>+'Info ELECTRONORTE'!N2815</f>
        <v>PPC16</v>
      </c>
      <c r="K2847" s="9" t="str">
        <f>+IF(B2847="MOD INV_2018","Según corresponda",VLOOKUP(J2847,SICODI!$G$3:$K$2404,2,FALSE))</f>
        <v>POSTE DE CONCRETO ARMADO DE 12/300/150/330</v>
      </c>
      <c r="L2847" s="142">
        <f t="shared" si="105"/>
        <v>0.52</v>
      </c>
    </row>
    <row r="2848" spans="1:12" x14ac:dyDescent="0.25">
      <c r="A2848" s="53">
        <f>+'Info ELECTRONORTE'!A2816</f>
        <v>2812</v>
      </c>
      <c r="B2848" s="26" t="str">
        <f t="shared" si="106"/>
        <v>SICODI</v>
      </c>
      <c r="C2848" s="9" t="str">
        <f>+'Info ELECTRONORTE'!B2816</f>
        <v>CAJAMARCA</v>
      </c>
      <c r="D2848" s="9" t="str">
        <f>+'Info ELECTRONORTE'!C2816</f>
        <v>CHOTA - SANTA CRUZ DE SUCCHABAMBA</v>
      </c>
      <c r="E2848" s="9" t="str">
        <f>+'Info ELECTRONORTE'!D2816</f>
        <v>CHOTA</v>
      </c>
      <c r="F2848" s="9" t="str">
        <f>+'Info ELECTRONORTE'!I2816</f>
        <v>Media Tension</v>
      </c>
      <c r="G2848" s="9">
        <f>+'Info ELECTRONORTE'!K2816</f>
        <v>12</v>
      </c>
      <c r="H2848" s="9" t="str">
        <f>+'Info ELECTRONORTE'!L2816</f>
        <v>Postes</v>
      </c>
      <c r="I2848" s="9" t="str">
        <f>+'Info ELECTRONORTE'!M2816</f>
        <v>Concreto</v>
      </c>
      <c r="J2848" s="9" t="str">
        <f>+'Info ELECTRONORTE'!N2816</f>
        <v>PPC16</v>
      </c>
      <c r="K2848" s="9" t="str">
        <f>+IF(B2848="MOD INV_2018","Según corresponda",VLOOKUP(J2848,SICODI!$G$3:$K$2404,2,FALSE))</f>
        <v>POSTE DE CONCRETO ARMADO DE 12/300/150/330</v>
      </c>
      <c r="L2848" s="142">
        <f t="shared" si="105"/>
        <v>0.52</v>
      </c>
    </row>
    <row r="2849" spans="1:12" x14ac:dyDescent="0.25">
      <c r="A2849" s="53">
        <f>+'Info ELECTRONORTE'!A2817</f>
        <v>2813</v>
      </c>
      <c r="B2849" s="26" t="str">
        <f t="shared" si="106"/>
        <v>SICODI</v>
      </c>
      <c r="C2849" s="9" t="str">
        <f>+'Info ELECTRONORTE'!B2817</f>
        <v>CAJAMARCA</v>
      </c>
      <c r="D2849" s="9" t="str">
        <f>+'Info ELECTRONORTE'!C2817</f>
        <v>CHOTA - SANTA CRUZ DE SUCCHABAMBA</v>
      </c>
      <c r="E2849" s="9" t="str">
        <f>+'Info ELECTRONORTE'!D2817</f>
        <v>CHOTA</v>
      </c>
      <c r="F2849" s="9" t="str">
        <f>+'Info ELECTRONORTE'!I2817</f>
        <v>Media Tension</v>
      </c>
      <c r="G2849" s="9">
        <f>+'Info ELECTRONORTE'!K2817</f>
        <v>12</v>
      </c>
      <c r="H2849" s="9" t="str">
        <f>+'Info ELECTRONORTE'!L2817</f>
        <v>Postes</v>
      </c>
      <c r="I2849" s="9" t="str">
        <f>+'Info ELECTRONORTE'!M2817</f>
        <v>Concreto</v>
      </c>
      <c r="J2849" s="9" t="str">
        <f>+'Info ELECTRONORTE'!N2817</f>
        <v>PPC16</v>
      </c>
      <c r="K2849" s="9" t="str">
        <f>+IF(B2849="MOD INV_2018","Según corresponda",VLOOKUP(J2849,SICODI!$G$3:$K$2404,2,FALSE))</f>
        <v>POSTE DE CONCRETO ARMADO DE 12/300/150/330</v>
      </c>
      <c r="L2849" s="142">
        <f t="shared" si="105"/>
        <v>0.52</v>
      </c>
    </row>
    <row r="2850" spans="1:12" x14ac:dyDescent="0.25">
      <c r="A2850" s="53">
        <f>+'Info ELECTRONORTE'!A2818</f>
        <v>2814</v>
      </c>
      <c r="B2850" s="26" t="str">
        <f t="shared" si="106"/>
        <v>SICODI</v>
      </c>
      <c r="C2850" s="9" t="str">
        <f>+'Info ELECTRONORTE'!B2818</f>
        <v>CAJAMARCA</v>
      </c>
      <c r="D2850" s="9" t="str">
        <f>+'Info ELECTRONORTE'!C2818</f>
        <v>CHOTA - SANTA CRUZ DE SUCCHABAMBA</v>
      </c>
      <c r="E2850" s="9" t="str">
        <f>+'Info ELECTRONORTE'!D2818</f>
        <v>CHOTA</v>
      </c>
      <c r="F2850" s="9" t="str">
        <f>+'Info ELECTRONORTE'!I2818</f>
        <v>Media Tension</v>
      </c>
      <c r="G2850" s="9">
        <f>+'Info ELECTRONORTE'!K2818</f>
        <v>12</v>
      </c>
      <c r="H2850" s="9" t="str">
        <f>+'Info ELECTRONORTE'!L2818</f>
        <v>Postes</v>
      </c>
      <c r="I2850" s="9" t="str">
        <f>+'Info ELECTRONORTE'!M2818</f>
        <v>Concreto</v>
      </c>
      <c r="J2850" s="9" t="str">
        <f>+'Info ELECTRONORTE'!N2818</f>
        <v>PPC16</v>
      </c>
      <c r="K2850" s="9" t="str">
        <f>+IF(B2850="MOD INV_2018","Según corresponda",VLOOKUP(J2850,SICODI!$G$3:$K$2404,2,FALSE))</f>
        <v>POSTE DE CONCRETO ARMADO DE 12/300/150/330</v>
      </c>
      <c r="L2850" s="142">
        <f t="shared" si="105"/>
        <v>0.52</v>
      </c>
    </row>
    <row r="2851" spans="1:12" x14ac:dyDescent="0.25">
      <c r="A2851" s="53">
        <f>+'Info ELECTRONORTE'!A2819</f>
        <v>2815</v>
      </c>
      <c r="B2851" s="26" t="str">
        <f t="shared" si="106"/>
        <v>SICODI</v>
      </c>
      <c r="C2851" s="9" t="str">
        <f>+'Info ELECTRONORTE'!B2819</f>
        <v>CAJAMARCA</v>
      </c>
      <c r="D2851" s="9" t="str">
        <f>+'Info ELECTRONORTE'!C2819</f>
        <v>CHOTA - SANTA CRUZ DE SUCCHABAMBA</v>
      </c>
      <c r="E2851" s="9" t="str">
        <f>+'Info ELECTRONORTE'!D2819</f>
        <v>CHOTA</v>
      </c>
      <c r="F2851" s="9" t="str">
        <f>+'Info ELECTRONORTE'!I2819</f>
        <v>Media Tension</v>
      </c>
      <c r="G2851" s="9">
        <f>+'Info ELECTRONORTE'!K2819</f>
        <v>12</v>
      </c>
      <c r="H2851" s="9" t="str">
        <f>+'Info ELECTRONORTE'!L2819</f>
        <v>Postes</v>
      </c>
      <c r="I2851" s="9" t="str">
        <f>+'Info ELECTRONORTE'!M2819</f>
        <v>Concreto</v>
      </c>
      <c r="J2851" s="9" t="str">
        <f>+'Info ELECTRONORTE'!N2819</f>
        <v>PPC16</v>
      </c>
      <c r="K2851" s="9" t="str">
        <f>+IF(B2851="MOD INV_2018","Según corresponda",VLOOKUP(J2851,SICODI!$G$3:$K$2404,2,FALSE))</f>
        <v>POSTE DE CONCRETO ARMADO DE 12/300/150/330</v>
      </c>
      <c r="L2851" s="142">
        <f t="shared" si="105"/>
        <v>0.52</v>
      </c>
    </row>
    <row r="2852" spans="1:12" x14ac:dyDescent="0.25">
      <c r="A2852" s="53">
        <f>+'Info ELECTRONORTE'!A2820</f>
        <v>2816</v>
      </c>
      <c r="B2852" s="26" t="str">
        <f t="shared" si="106"/>
        <v>SICODI</v>
      </c>
      <c r="C2852" s="9" t="str">
        <f>+'Info ELECTRONORTE'!B2820</f>
        <v>CAJAMARCA</v>
      </c>
      <c r="D2852" s="9" t="str">
        <f>+'Info ELECTRONORTE'!C2820</f>
        <v>CHOTA - SANTA CRUZ DE SUCCHABAMBA</v>
      </c>
      <c r="E2852" s="9" t="str">
        <f>+'Info ELECTRONORTE'!D2820</f>
        <v>CHOTA</v>
      </c>
      <c r="F2852" s="9" t="str">
        <f>+'Info ELECTRONORTE'!I2820</f>
        <v>Media Tension</v>
      </c>
      <c r="G2852" s="9">
        <f>+'Info ELECTRONORTE'!K2820</f>
        <v>12</v>
      </c>
      <c r="H2852" s="9" t="str">
        <f>+'Info ELECTRONORTE'!L2820</f>
        <v>Postes</v>
      </c>
      <c r="I2852" s="9" t="str">
        <f>+'Info ELECTRONORTE'!M2820</f>
        <v>Concreto</v>
      </c>
      <c r="J2852" s="9" t="str">
        <f>+'Info ELECTRONORTE'!N2820</f>
        <v>PPC16</v>
      </c>
      <c r="K2852" s="9" t="str">
        <f>+IF(B2852="MOD INV_2018","Según corresponda",VLOOKUP(J2852,SICODI!$G$3:$K$2404,2,FALSE))</f>
        <v>POSTE DE CONCRETO ARMADO DE 12/300/150/330</v>
      </c>
      <c r="L2852" s="142">
        <f t="shared" si="105"/>
        <v>0.52</v>
      </c>
    </row>
    <row r="2853" spans="1:12" x14ac:dyDescent="0.25">
      <c r="A2853" s="53">
        <f>+'Info ELECTRONORTE'!A2821</f>
        <v>2817</v>
      </c>
      <c r="B2853" s="26" t="str">
        <f t="shared" si="106"/>
        <v>SICODI</v>
      </c>
      <c r="C2853" s="9" t="str">
        <f>+'Info ELECTRONORTE'!B2821</f>
        <v>CAJAMARCA</v>
      </c>
      <c r="D2853" s="9" t="str">
        <f>+'Info ELECTRONORTE'!C2821</f>
        <v>CHOTA - SANTA CRUZ DE SUCCHABAMBA</v>
      </c>
      <c r="E2853" s="9" t="str">
        <f>+'Info ELECTRONORTE'!D2821</f>
        <v>CHOTA</v>
      </c>
      <c r="F2853" s="9" t="str">
        <f>+'Info ELECTRONORTE'!I2821</f>
        <v>Media Tension</v>
      </c>
      <c r="G2853" s="9">
        <f>+'Info ELECTRONORTE'!K2821</f>
        <v>12</v>
      </c>
      <c r="H2853" s="9" t="str">
        <f>+'Info ELECTRONORTE'!L2821</f>
        <v>Postes</v>
      </c>
      <c r="I2853" s="9" t="str">
        <f>+'Info ELECTRONORTE'!M2821</f>
        <v>Concreto</v>
      </c>
      <c r="J2853" s="9" t="str">
        <f>+'Info ELECTRONORTE'!N2821</f>
        <v>PPC16</v>
      </c>
      <c r="K2853" s="9" t="str">
        <f>+IF(B2853="MOD INV_2018","Según corresponda",VLOOKUP(J2853,SICODI!$G$3:$K$2404,2,FALSE))</f>
        <v>POSTE DE CONCRETO ARMADO DE 12/300/150/330</v>
      </c>
      <c r="L2853" s="142">
        <f t="shared" ref="L2853:L2916" si="107">+IF(K2853="Según corresponda","Según corresponda",VLOOKUP(K2853,$O$37:$P$49,2,FALSE))</f>
        <v>0.52</v>
      </c>
    </row>
    <row r="2854" spans="1:12" x14ac:dyDescent="0.25">
      <c r="A2854" s="53">
        <f>+'Info ELECTRONORTE'!A2822</f>
        <v>2818</v>
      </c>
      <c r="B2854" s="26" t="str">
        <f t="shared" ref="B2854:B2917" si="108">+IF(ISERROR(INDEX($B$8:$B$31,MATCH(J2854,$J$8:$J$31,0)))=TRUE,"MOD INV_2018",INDEX($B$8:$B$31,MATCH(J2854,$J$8:$J$31,0)))</f>
        <v>SICODI</v>
      </c>
      <c r="C2854" s="9" t="str">
        <f>+'Info ELECTRONORTE'!B2822</f>
        <v>CAJAMARCA</v>
      </c>
      <c r="D2854" s="9" t="str">
        <f>+'Info ELECTRONORTE'!C2822</f>
        <v>CHOTA - SANTA CRUZ DE SUCCHABAMBA</v>
      </c>
      <c r="E2854" s="9" t="str">
        <f>+'Info ELECTRONORTE'!D2822</f>
        <v>CHOTA</v>
      </c>
      <c r="F2854" s="9" t="str">
        <f>+'Info ELECTRONORTE'!I2822</f>
        <v>Media Tension</v>
      </c>
      <c r="G2854" s="9">
        <f>+'Info ELECTRONORTE'!K2822</f>
        <v>12</v>
      </c>
      <c r="H2854" s="9" t="str">
        <f>+'Info ELECTRONORTE'!L2822</f>
        <v>Postes</v>
      </c>
      <c r="I2854" s="9" t="str">
        <f>+'Info ELECTRONORTE'!M2822</f>
        <v>Concreto</v>
      </c>
      <c r="J2854" s="9" t="str">
        <f>+'Info ELECTRONORTE'!N2822</f>
        <v>PPC16</v>
      </c>
      <c r="K2854" s="9" t="str">
        <f>+IF(B2854="MOD INV_2018","Según corresponda",VLOOKUP(J2854,SICODI!$G$3:$K$2404,2,FALSE))</f>
        <v>POSTE DE CONCRETO ARMADO DE 12/300/150/330</v>
      </c>
      <c r="L2854" s="142">
        <f t="shared" si="107"/>
        <v>0.52</v>
      </c>
    </row>
    <row r="2855" spans="1:12" x14ac:dyDescent="0.25">
      <c r="A2855" s="53">
        <f>+'Info ELECTRONORTE'!A2823</f>
        <v>2819</v>
      </c>
      <c r="B2855" s="26" t="str">
        <f t="shared" si="108"/>
        <v>SICODI</v>
      </c>
      <c r="C2855" s="9" t="str">
        <f>+'Info ELECTRONORTE'!B2823</f>
        <v>CAJAMARCA</v>
      </c>
      <c r="D2855" s="9" t="str">
        <f>+'Info ELECTRONORTE'!C2823</f>
        <v>CHOTA - SANTA CRUZ DE SUCCHABAMBA</v>
      </c>
      <c r="E2855" s="9" t="str">
        <f>+'Info ELECTRONORTE'!D2823</f>
        <v>CHOTA</v>
      </c>
      <c r="F2855" s="9" t="str">
        <f>+'Info ELECTRONORTE'!I2823</f>
        <v>Media Tension</v>
      </c>
      <c r="G2855" s="9">
        <f>+'Info ELECTRONORTE'!K2823</f>
        <v>12</v>
      </c>
      <c r="H2855" s="9" t="str">
        <f>+'Info ELECTRONORTE'!L2823</f>
        <v>Postes</v>
      </c>
      <c r="I2855" s="9" t="str">
        <f>+'Info ELECTRONORTE'!M2823</f>
        <v>Concreto</v>
      </c>
      <c r="J2855" s="9" t="str">
        <f>+'Info ELECTRONORTE'!N2823</f>
        <v>PPC16</v>
      </c>
      <c r="K2855" s="9" t="str">
        <f>+IF(B2855="MOD INV_2018","Según corresponda",VLOOKUP(J2855,SICODI!$G$3:$K$2404,2,FALSE))</f>
        <v>POSTE DE CONCRETO ARMADO DE 12/300/150/330</v>
      </c>
      <c r="L2855" s="142">
        <f t="shared" si="107"/>
        <v>0.52</v>
      </c>
    </row>
    <row r="2856" spans="1:12" x14ac:dyDescent="0.25">
      <c r="A2856" s="53">
        <f>+'Info ELECTRONORTE'!A2824</f>
        <v>2820</v>
      </c>
      <c r="B2856" s="26" t="str">
        <f t="shared" si="108"/>
        <v>SICODI</v>
      </c>
      <c r="C2856" s="9" t="str">
        <f>+'Info ELECTRONORTE'!B2824</f>
        <v>CAJAMARCA</v>
      </c>
      <c r="D2856" s="9" t="str">
        <f>+'Info ELECTRONORTE'!C2824</f>
        <v>CHOTA - SANTA CRUZ DE SUCCHABAMBA</v>
      </c>
      <c r="E2856" s="9" t="str">
        <f>+'Info ELECTRONORTE'!D2824</f>
        <v>CHOTA</v>
      </c>
      <c r="F2856" s="9" t="str">
        <f>+'Info ELECTRONORTE'!I2824</f>
        <v>Media Tension</v>
      </c>
      <c r="G2856" s="9">
        <f>+'Info ELECTRONORTE'!K2824</f>
        <v>12</v>
      </c>
      <c r="H2856" s="9" t="str">
        <f>+'Info ELECTRONORTE'!L2824</f>
        <v>Postes</v>
      </c>
      <c r="I2856" s="9" t="str">
        <f>+'Info ELECTRONORTE'!M2824</f>
        <v>Concreto</v>
      </c>
      <c r="J2856" s="9" t="str">
        <f>+'Info ELECTRONORTE'!N2824</f>
        <v>PPC16</v>
      </c>
      <c r="K2856" s="9" t="str">
        <f>+IF(B2856="MOD INV_2018","Según corresponda",VLOOKUP(J2856,SICODI!$G$3:$K$2404,2,FALSE))</f>
        <v>POSTE DE CONCRETO ARMADO DE 12/300/150/330</v>
      </c>
      <c r="L2856" s="142">
        <f t="shared" si="107"/>
        <v>0.52</v>
      </c>
    </row>
    <row r="2857" spans="1:12" x14ac:dyDescent="0.25">
      <c r="A2857" s="53">
        <f>+'Info ELECTRONORTE'!A2825</f>
        <v>2821</v>
      </c>
      <c r="B2857" s="26" t="str">
        <f t="shared" si="108"/>
        <v>SICODI</v>
      </c>
      <c r="C2857" s="9" t="str">
        <f>+'Info ELECTRONORTE'!B2825</f>
        <v>CAJAMARCA</v>
      </c>
      <c r="D2857" s="9" t="str">
        <f>+'Info ELECTRONORTE'!C2825</f>
        <v>CHOTA - SANTA CRUZ DE SUCCHABAMBA</v>
      </c>
      <c r="E2857" s="9" t="str">
        <f>+'Info ELECTRONORTE'!D2825</f>
        <v>CHOTA</v>
      </c>
      <c r="F2857" s="9" t="str">
        <f>+'Info ELECTRONORTE'!I2825</f>
        <v>Media Tension</v>
      </c>
      <c r="G2857" s="9">
        <f>+'Info ELECTRONORTE'!K2825</f>
        <v>12</v>
      </c>
      <c r="H2857" s="9" t="str">
        <f>+'Info ELECTRONORTE'!L2825</f>
        <v>Postes</v>
      </c>
      <c r="I2857" s="9" t="str">
        <f>+'Info ELECTRONORTE'!M2825</f>
        <v>Concreto</v>
      </c>
      <c r="J2857" s="9" t="str">
        <f>+'Info ELECTRONORTE'!N2825</f>
        <v>PPC16</v>
      </c>
      <c r="K2857" s="9" t="str">
        <f>+IF(B2857="MOD INV_2018","Según corresponda",VLOOKUP(J2857,SICODI!$G$3:$K$2404,2,FALSE))</f>
        <v>POSTE DE CONCRETO ARMADO DE 12/300/150/330</v>
      </c>
      <c r="L2857" s="142">
        <f t="shared" si="107"/>
        <v>0.52</v>
      </c>
    </row>
    <row r="2858" spans="1:12" x14ac:dyDescent="0.25">
      <c r="A2858" s="53">
        <f>+'Info ELECTRONORTE'!A2826</f>
        <v>2822</v>
      </c>
      <c r="B2858" s="26" t="str">
        <f t="shared" si="108"/>
        <v>SICODI</v>
      </c>
      <c r="C2858" s="9" t="str">
        <f>+'Info ELECTRONORTE'!B2826</f>
        <v>CAJAMARCA</v>
      </c>
      <c r="D2858" s="9" t="str">
        <f>+'Info ELECTRONORTE'!C2826</f>
        <v>CHOTA - SANTA CRUZ DE SUCCHABAMBA</v>
      </c>
      <c r="E2858" s="9" t="str">
        <f>+'Info ELECTRONORTE'!D2826</f>
        <v>CHOTA</v>
      </c>
      <c r="F2858" s="9" t="str">
        <f>+'Info ELECTRONORTE'!I2826</f>
        <v>Media Tension</v>
      </c>
      <c r="G2858" s="9">
        <f>+'Info ELECTRONORTE'!K2826</f>
        <v>12</v>
      </c>
      <c r="H2858" s="9" t="str">
        <f>+'Info ELECTRONORTE'!L2826</f>
        <v>Postes</v>
      </c>
      <c r="I2858" s="9" t="str">
        <f>+'Info ELECTRONORTE'!M2826</f>
        <v>Concreto</v>
      </c>
      <c r="J2858" s="9" t="str">
        <f>+'Info ELECTRONORTE'!N2826</f>
        <v>PPC16</v>
      </c>
      <c r="K2858" s="9" t="str">
        <f>+IF(B2858="MOD INV_2018","Según corresponda",VLOOKUP(J2858,SICODI!$G$3:$K$2404,2,FALSE))</f>
        <v>POSTE DE CONCRETO ARMADO DE 12/300/150/330</v>
      </c>
      <c r="L2858" s="142">
        <f t="shared" si="107"/>
        <v>0.52</v>
      </c>
    </row>
    <row r="2859" spans="1:12" x14ac:dyDescent="0.25">
      <c r="A2859" s="53">
        <f>+'Info ELECTRONORTE'!A2827</f>
        <v>2823</v>
      </c>
      <c r="B2859" s="26" t="str">
        <f t="shared" si="108"/>
        <v>SICODI</v>
      </c>
      <c r="C2859" s="9" t="str">
        <f>+'Info ELECTRONORTE'!B2827</f>
        <v>CAJAMARCA</v>
      </c>
      <c r="D2859" s="9" t="str">
        <f>+'Info ELECTRONORTE'!C2827</f>
        <v>CHOTA - SANTA CRUZ DE SUCCHABAMBA</v>
      </c>
      <c r="E2859" s="9" t="str">
        <f>+'Info ELECTRONORTE'!D2827</f>
        <v>CHOTA</v>
      </c>
      <c r="F2859" s="9" t="str">
        <f>+'Info ELECTRONORTE'!I2827</f>
        <v>Media Tension</v>
      </c>
      <c r="G2859" s="9">
        <f>+'Info ELECTRONORTE'!K2827</f>
        <v>12</v>
      </c>
      <c r="H2859" s="9" t="str">
        <f>+'Info ELECTRONORTE'!L2827</f>
        <v>Postes</v>
      </c>
      <c r="I2859" s="9" t="str">
        <f>+'Info ELECTRONORTE'!M2827</f>
        <v>Concreto</v>
      </c>
      <c r="J2859" s="9" t="str">
        <f>+'Info ELECTRONORTE'!N2827</f>
        <v>PPC16</v>
      </c>
      <c r="K2859" s="9" t="str">
        <f>+IF(B2859="MOD INV_2018","Según corresponda",VLOOKUP(J2859,SICODI!$G$3:$K$2404,2,FALSE))</f>
        <v>POSTE DE CONCRETO ARMADO DE 12/300/150/330</v>
      </c>
      <c r="L2859" s="142">
        <f t="shared" si="107"/>
        <v>0.52</v>
      </c>
    </row>
    <row r="2860" spans="1:12" x14ac:dyDescent="0.25">
      <c r="A2860" s="53">
        <f>+'Info ELECTRONORTE'!A2828</f>
        <v>2824</v>
      </c>
      <c r="B2860" s="26" t="str">
        <f t="shared" si="108"/>
        <v>SICODI</v>
      </c>
      <c r="C2860" s="9" t="str">
        <f>+'Info ELECTRONORTE'!B2828</f>
        <v>CAJAMARCA</v>
      </c>
      <c r="D2860" s="9" t="str">
        <f>+'Info ELECTRONORTE'!C2828</f>
        <v>CHOTA - SANTA CRUZ DE SUCCHABAMBA</v>
      </c>
      <c r="E2860" s="9" t="str">
        <f>+'Info ELECTRONORTE'!D2828</f>
        <v>CHOTA</v>
      </c>
      <c r="F2860" s="9" t="str">
        <f>+'Info ELECTRONORTE'!I2828</f>
        <v>Media Tension</v>
      </c>
      <c r="G2860" s="9">
        <f>+'Info ELECTRONORTE'!K2828</f>
        <v>12</v>
      </c>
      <c r="H2860" s="9" t="str">
        <f>+'Info ELECTRONORTE'!L2828</f>
        <v>Postes</v>
      </c>
      <c r="I2860" s="9" t="str">
        <f>+'Info ELECTRONORTE'!M2828</f>
        <v>Concreto</v>
      </c>
      <c r="J2860" s="9" t="str">
        <f>+'Info ELECTRONORTE'!N2828</f>
        <v>PPC16</v>
      </c>
      <c r="K2860" s="9" t="str">
        <f>+IF(B2860="MOD INV_2018","Según corresponda",VLOOKUP(J2860,SICODI!$G$3:$K$2404,2,FALSE))</f>
        <v>POSTE DE CONCRETO ARMADO DE 12/300/150/330</v>
      </c>
      <c r="L2860" s="142">
        <f t="shared" si="107"/>
        <v>0.52</v>
      </c>
    </row>
    <row r="2861" spans="1:12" x14ac:dyDescent="0.25">
      <c r="A2861" s="53">
        <f>+'Info ELECTRONORTE'!A2829</f>
        <v>2825</v>
      </c>
      <c r="B2861" s="26" t="str">
        <f t="shared" si="108"/>
        <v>SICODI</v>
      </c>
      <c r="C2861" s="9" t="str">
        <f>+'Info ELECTRONORTE'!B2829</f>
        <v>CAJAMARCA</v>
      </c>
      <c r="D2861" s="9" t="str">
        <f>+'Info ELECTRONORTE'!C2829</f>
        <v>CHOTA - SANTA CRUZ DE SUCCHABAMBA</v>
      </c>
      <c r="E2861" s="9" t="str">
        <f>+'Info ELECTRONORTE'!D2829</f>
        <v>CHOTA</v>
      </c>
      <c r="F2861" s="9" t="str">
        <f>+'Info ELECTRONORTE'!I2829</f>
        <v>Media Tension</v>
      </c>
      <c r="G2861" s="9">
        <f>+'Info ELECTRONORTE'!K2829</f>
        <v>12</v>
      </c>
      <c r="H2861" s="9" t="str">
        <f>+'Info ELECTRONORTE'!L2829</f>
        <v>Postes</v>
      </c>
      <c r="I2861" s="9" t="str">
        <f>+'Info ELECTRONORTE'!M2829</f>
        <v>Concreto</v>
      </c>
      <c r="J2861" s="9" t="str">
        <f>+'Info ELECTRONORTE'!N2829</f>
        <v>PPC16</v>
      </c>
      <c r="K2861" s="9" t="str">
        <f>+IF(B2861="MOD INV_2018","Según corresponda",VLOOKUP(J2861,SICODI!$G$3:$K$2404,2,FALSE))</f>
        <v>POSTE DE CONCRETO ARMADO DE 12/300/150/330</v>
      </c>
      <c r="L2861" s="142">
        <f t="shared" si="107"/>
        <v>0.52</v>
      </c>
    </row>
    <row r="2862" spans="1:12" x14ac:dyDescent="0.25">
      <c r="A2862" s="53">
        <f>+'Info ELECTRONORTE'!A2830</f>
        <v>2826</v>
      </c>
      <c r="B2862" s="26" t="str">
        <f t="shared" si="108"/>
        <v>SICODI</v>
      </c>
      <c r="C2862" s="9" t="str">
        <f>+'Info ELECTRONORTE'!B2830</f>
        <v>CAJAMARCA</v>
      </c>
      <c r="D2862" s="9" t="str">
        <f>+'Info ELECTRONORTE'!C2830</f>
        <v>CHOTA - SANTA CRUZ DE SUCCHABAMBA</v>
      </c>
      <c r="E2862" s="9" t="str">
        <f>+'Info ELECTRONORTE'!D2830</f>
        <v>CHOTA</v>
      </c>
      <c r="F2862" s="9" t="str">
        <f>+'Info ELECTRONORTE'!I2830</f>
        <v>Media Tension</v>
      </c>
      <c r="G2862" s="9">
        <f>+'Info ELECTRONORTE'!K2830</f>
        <v>12</v>
      </c>
      <c r="H2862" s="9" t="str">
        <f>+'Info ELECTRONORTE'!L2830</f>
        <v>Postes</v>
      </c>
      <c r="I2862" s="9" t="str">
        <f>+'Info ELECTRONORTE'!M2830</f>
        <v>Concreto</v>
      </c>
      <c r="J2862" s="9" t="str">
        <f>+'Info ELECTRONORTE'!N2830</f>
        <v>PPC16</v>
      </c>
      <c r="K2862" s="9" t="str">
        <f>+IF(B2862="MOD INV_2018","Según corresponda",VLOOKUP(J2862,SICODI!$G$3:$K$2404,2,FALSE))</f>
        <v>POSTE DE CONCRETO ARMADO DE 12/300/150/330</v>
      </c>
      <c r="L2862" s="142">
        <f t="shared" si="107"/>
        <v>0.52</v>
      </c>
    </row>
    <row r="2863" spans="1:12" x14ac:dyDescent="0.25">
      <c r="A2863" s="53">
        <f>+'Info ELECTRONORTE'!A2831</f>
        <v>2827</v>
      </c>
      <c r="B2863" s="26" t="str">
        <f t="shared" si="108"/>
        <v>SICODI</v>
      </c>
      <c r="C2863" s="9" t="str">
        <f>+'Info ELECTRONORTE'!B2831</f>
        <v>CAJAMARCA</v>
      </c>
      <c r="D2863" s="9" t="str">
        <f>+'Info ELECTRONORTE'!C2831</f>
        <v>CHOTA - SANTA CRUZ DE SUCCHABAMBA</v>
      </c>
      <c r="E2863" s="9" t="str">
        <f>+'Info ELECTRONORTE'!D2831</f>
        <v>CHOTA</v>
      </c>
      <c r="F2863" s="9" t="str">
        <f>+'Info ELECTRONORTE'!I2831</f>
        <v>Media Tension</v>
      </c>
      <c r="G2863" s="9">
        <f>+'Info ELECTRONORTE'!K2831</f>
        <v>13</v>
      </c>
      <c r="H2863" s="9" t="str">
        <f>+'Info ELECTRONORTE'!L2831</f>
        <v>Postes</v>
      </c>
      <c r="I2863" s="9" t="str">
        <f>+'Info ELECTRONORTE'!M2831</f>
        <v>Concreto</v>
      </c>
      <c r="J2863" s="9" t="str">
        <f>+'Info ELECTRONORTE'!N2831</f>
        <v>PPC19</v>
      </c>
      <c r="K2863" s="9" t="str">
        <f>+IF(B2863="MOD INV_2018","Según corresponda",VLOOKUP(J2863,SICODI!$G$3:$K$2404,2,FALSE))</f>
        <v>POSTE DE CONCRETO ARMADO DE 13/300/150/345</v>
      </c>
      <c r="L2863" s="142">
        <f t="shared" si="107"/>
        <v>0.52</v>
      </c>
    </row>
    <row r="2864" spans="1:12" x14ac:dyDescent="0.25">
      <c r="A2864" s="53">
        <f>+'Info ELECTRONORTE'!A2832</f>
        <v>2828</v>
      </c>
      <c r="B2864" s="26" t="str">
        <f t="shared" si="108"/>
        <v>SICODI</v>
      </c>
      <c r="C2864" s="9" t="str">
        <f>+'Info ELECTRONORTE'!B2832</f>
        <v>CAJAMARCA</v>
      </c>
      <c r="D2864" s="9" t="str">
        <f>+'Info ELECTRONORTE'!C2832</f>
        <v>CHOTA - SANTA CRUZ DE SUCCHABAMBA</v>
      </c>
      <c r="E2864" s="9" t="str">
        <f>+'Info ELECTRONORTE'!D2832</f>
        <v>CHOTA</v>
      </c>
      <c r="F2864" s="9" t="str">
        <f>+'Info ELECTRONORTE'!I2832</f>
        <v>Media Tension</v>
      </c>
      <c r="G2864" s="9">
        <f>+'Info ELECTRONORTE'!K2832</f>
        <v>13</v>
      </c>
      <c r="H2864" s="9" t="str">
        <f>+'Info ELECTRONORTE'!L2832</f>
        <v>Postes</v>
      </c>
      <c r="I2864" s="9" t="str">
        <f>+'Info ELECTRONORTE'!M2832</f>
        <v>Concreto</v>
      </c>
      <c r="J2864" s="9" t="str">
        <f>+'Info ELECTRONORTE'!N2832</f>
        <v>PPC19</v>
      </c>
      <c r="K2864" s="9" t="str">
        <f>+IF(B2864="MOD INV_2018","Según corresponda",VLOOKUP(J2864,SICODI!$G$3:$K$2404,2,FALSE))</f>
        <v>POSTE DE CONCRETO ARMADO DE 13/300/150/345</v>
      </c>
      <c r="L2864" s="142">
        <f t="shared" si="107"/>
        <v>0.52</v>
      </c>
    </row>
    <row r="2865" spans="1:12" x14ac:dyDescent="0.25">
      <c r="A2865" s="53">
        <f>+'Info ELECTRONORTE'!A2833</f>
        <v>2829</v>
      </c>
      <c r="B2865" s="26" t="str">
        <f t="shared" si="108"/>
        <v>SICODI</v>
      </c>
      <c r="C2865" s="9" t="str">
        <f>+'Info ELECTRONORTE'!B2833</f>
        <v>CAJAMARCA</v>
      </c>
      <c r="D2865" s="9" t="str">
        <f>+'Info ELECTRONORTE'!C2833</f>
        <v>CHOTA - SANTA CRUZ DE SUCCHABAMBA</v>
      </c>
      <c r="E2865" s="9" t="str">
        <f>+'Info ELECTRONORTE'!D2833</f>
        <v>CHOTA</v>
      </c>
      <c r="F2865" s="9" t="str">
        <f>+'Info ELECTRONORTE'!I2833</f>
        <v>Media Tension</v>
      </c>
      <c r="G2865" s="9">
        <f>+'Info ELECTRONORTE'!K2833</f>
        <v>13</v>
      </c>
      <c r="H2865" s="9" t="str">
        <f>+'Info ELECTRONORTE'!L2833</f>
        <v>Postes</v>
      </c>
      <c r="I2865" s="9" t="str">
        <f>+'Info ELECTRONORTE'!M2833</f>
        <v>Concreto</v>
      </c>
      <c r="J2865" s="9" t="str">
        <f>+'Info ELECTRONORTE'!N2833</f>
        <v>PPC19</v>
      </c>
      <c r="K2865" s="9" t="str">
        <f>+IF(B2865="MOD INV_2018","Según corresponda",VLOOKUP(J2865,SICODI!$G$3:$K$2404,2,FALSE))</f>
        <v>POSTE DE CONCRETO ARMADO DE 13/300/150/345</v>
      </c>
      <c r="L2865" s="142">
        <f t="shared" si="107"/>
        <v>0.52</v>
      </c>
    </row>
    <row r="2866" spans="1:12" x14ac:dyDescent="0.25">
      <c r="A2866" s="53">
        <f>+'Info ELECTRONORTE'!A2834</f>
        <v>2830</v>
      </c>
      <c r="B2866" s="26" t="str">
        <f t="shared" si="108"/>
        <v>SICODI</v>
      </c>
      <c r="C2866" s="9" t="str">
        <f>+'Info ELECTRONORTE'!B2834</f>
        <v>CAJAMARCA</v>
      </c>
      <c r="D2866" s="9" t="str">
        <f>+'Info ELECTRONORTE'!C2834</f>
        <v>CHOTA - SANTA CRUZ DE SUCCHABAMBA</v>
      </c>
      <c r="E2866" s="9" t="str">
        <f>+'Info ELECTRONORTE'!D2834</f>
        <v>CHOTA</v>
      </c>
      <c r="F2866" s="9" t="str">
        <f>+'Info ELECTRONORTE'!I2834</f>
        <v>Media Tension</v>
      </c>
      <c r="G2866" s="9">
        <f>+'Info ELECTRONORTE'!K2834</f>
        <v>13</v>
      </c>
      <c r="H2866" s="9" t="str">
        <f>+'Info ELECTRONORTE'!L2834</f>
        <v>Postes</v>
      </c>
      <c r="I2866" s="9" t="str">
        <f>+'Info ELECTRONORTE'!M2834</f>
        <v>Concreto</v>
      </c>
      <c r="J2866" s="9" t="str">
        <f>+'Info ELECTRONORTE'!N2834</f>
        <v>PPC19</v>
      </c>
      <c r="K2866" s="9" t="str">
        <f>+IF(B2866="MOD INV_2018","Según corresponda",VLOOKUP(J2866,SICODI!$G$3:$K$2404,2,FALSE))</f>
        <v>POSTE DE CONCRETO ARMADO DE 13/300/150/345</v>
      </c>
      <c r="L2866" s="142">
        <f t="shared" si="107"/>
        <v>0.52</v>
      </c>
    </row>
    <row r="2867" spans="1:12" x14ac:dyDescent="0.25">
      <c r="A2867" s="53">
        <f>+'Info ELECTRONORTE'!A2835</f>
        <v>2831</v>
      </c>
      <c r="B2867" s="26" t="str">
        <f t="shared" si="108"/>
        <v>SICODI</v>
      </c>
      <c r="C2867" s="9" t="str">
        <f>+'Info ELECTRONORTE'!B2835</f>
        <v>CAJAMARCA</v>
      </c>
      <c r="D2867" s="9" t="str">
        <f>+'Info ELECTRONORTE'!C2835</f>
        <v>CHOTA - SANTA CRUZ DE SUCCHABAMBA</v>
      </c>
      <c r="E2867" s="9" t="str">
        <f>+'Info ELECTRONORTE'!D2835</f>
        <v>CHOTA</v>
      </c>
      <c r="F2867" s="9" t="str">
        <f>+'Info ELECTRONORTE'!I2835</f>
        <v>Media Tension</v>
      </c>
      <c r="G2867" s="9">
        <f>+'Info ELECTRONORTE'!K2835</f>
        <v>13</v>
      </c>
      <c r="H2867" s="9" t="str">
        <f>+'Info ELECTRONORTE'!L2835</f>
        <v>Postes</v>
      </c>
      <c r="I2867" s="9" t="str">
        <f>+'Info ELECTRONORTE'!M2835</f>
        <v>Concreto</v>
      </c>
      <c r="J2867" s="9" t="str">
        <f>+'Info ELECTRONORTE'!N2835</f>
        <v>PPC19</v>
      </c>
      <c r="K2867" s="9" t="str">
        <f>+IF(B2867="MOD INV_2018","Según corresponda",VLOOKUP(J2867,SICODI!$G$3:$K$2404,2,FALSE))</f>
        <v>POSTE DE CONCRETO ARMADO DE 13/300/150/345</v>
      </c>
      <c r="L2867" s="142">
        <f t="shared" si="107"/>
        <v>0.52</v>
      </c>
    </row>
    <row r="2868" spans="1:12" x14ac:dyDescent="0.25">
      <c r="A2868" s="53">
        <f>+'Info ELECTRONORTE'!A2836</f>
        <v>2832</v>
      </c>
      <c r="B2868" s="26" t="str">
        <f t="shared" si="108"/>
        <v>SICODI</v>
      </c>
      <c r="C2868" s="9" t="str">
        <f>+'Info ELECTRONORTE'!B2836</f>
        <v>CAJAMARCA</v>
      </c>
      <c r="D2868" s="9" t="str">
        <f>+'Info ELECTRONORTE'!C2836</f>
        <v>CHOTA - SANTA CRUZ DE SUCCHABAMBA</v>
      </c>
      <c r="E2868" s="9" t="str">
        <f>+'Info ELECTRONORTE'!D2836</f>
        <v>CHOTA</v>
      </c>
      <c r="F2868" s="9" t="str">
        <f>+'Info ELECTRONORTE'!I2836</f>
        <v>Media Tension</v>
      </c>
      <c r="G2868" s="9">
        <f>+'Info ELECTRONORTE'!K2836</f>
        <v>13</v>
      </c>
      <c r="H2868" s="9" t="str">
        <f>+'Info ELECTRONORTE'!L2836</f>
        <v>Postes</v>
      </c>
      <c r="I2868" s="9" t="str">
        <f>+'Info ELECTRONORTE'!M2836</f>
        <v>Concreto</v>
      </c>
      <c r="J2868" s="9" t="str">
        <f>+'Info ELECTRONORTE'!N2836</f>
        <v>PPC19</v>
      </c>
      <c r="K2868" s="9" t="str">
        <f>+IF(B2868="MOD INV_2018","Según corresponda",VLOOKUP(J2868,SICODI!$G$3:$K$2404,2,FALSE))</f>
        <v>POSTE DE CONCRETO ARMADO DE 13/300/150/345</v>
      </c>
      <c r="L2868" s="142">
        <f t="shared" si="107"/>
        <v>0.52</v>
      </c>
    </row>
    <row r="2869" spans="1:12" x14ac:dyDescent="0.25">
      <c r="A2869" s="53">
        <f>+'Info ELECTRONORTE'!A2837</f>
        <v>2833</v>
      </c>
      <c r="B2869" s="26" t="str">
        <f t="shared" si="108"/>
        <v>SICODI</v>
      </c>
      <c r="C2869" s="9" t="str">
        <f>+'Info ELECTRONORTE'!B2837</f>
        <v>CAJAMARCA</v>
      </c>
      <c r="D2869" s="9" t="str">
        <f>+'Info ELECTRONORTE'!C2837</f>
        <v>CHOTA - SANTA CRUZ DE SUCCHABAMBA</v>
      </c>
      <c r="E2869" s="9" t="str">
        <f>+'Info ELECTRONORTE'!D2837</f>
        <v>CHOTA</v>
      </c>
      <c r="F2869" s="9" t="str">
        <f>+'Info ELECTRONORTE'!I2837</f>
        <v>Media Tension</v>
      </c>
      <c r="G2869" s="9">
        <f>+'Info ELECTRONORTE'!K2837</f>
        <v>13</v>
      </c>
      <c r="H2869" s="9" t="str">
        <f>+'Info ELECTRONORTE'!L2837</f>
        <v>Postes</v>
      </c>
      <c r="I2869" s="9" t="str">
        <f>+'Info ELECTRONORTE'!M2837</f>
        <v>Concreto</v>
      </c>
      <c r="J2869" s="9" t="str">
        <f>+'Info ELECTRONORTE'!N2837</f>
        <v>PPC19</v>
      </c>
      <c r="K2869" s="9" t="str">
        <f>+IF(B2869="MOD INV_2018","Según corresponda",VLOOKUP(J2869,SICODI!$G$3:$K$2404,2,FALSE))</f>
        <v>POSTE DE CONCRETO ARMADO DE 13/300/150/345</v>
      </c>
      <c r="L2869" s="142">
        <f t="shared" si="107"/>
        <v>0.52</v>
      </c>
    </row>
    <row r="2870" spans="1:12" x14ac:dyDescent="0.25">
      <c r="A2870" s="53">
        <f>+'Info ELECTRONORTE'!A2838</f>
        <v>2834</v>
      </c>
      <c r="B2870" s="26" t="str">
        <f t="shared" si="108"/>
        <v>SICODI</v>
      </c>
      <c r="C2870" s="9" t="str">
        <f>+'Info ELECTRONORTE'!B2838</f>
        <v>CAJAMARCA</v>
      </c>
      <c r="D2870" s="9" t="str">
        <f>+'Info ELECTRONORTE'!C2838</f>
        <v>CHOTA - SANTA CRUZ DE SUCCHABAMBA</v>
      </c>
      <c r="E2870" s="9" t="str">
        <f>+'Info ELECTRONORTE'!D2838</f>
        <v>CHOTA</v>
      </c>
      <c r="F2870" s="9" t="str">
        <f>+'Info ELECTRONORTE'!I2838</f>
        <v>Media Tension</v>
      </c>
      <c r="G2870" s="9">
        <f>+'Info ELECTRONORTE'!K2838</f>
        <v>13</v>
      </c>
      <c r="H2870" s="9" t="str">
        <f>+'Info ELECTRONORTE'!L2838</f>
        <v>Postes</v>
      </c>
      <c r="I2870" s="9" t="str">
        <f>+'Info ELECTRONORTE'!M2838</f>
        <v>Concreto</v>
      </c>
      <c r="J2870" s="9" t="str">
        <f>+'Info ELECTRONORTE'!N2838</f>
        <v>PPC19</v>
      </c>
      <c r="K2870" s="9" t="str">
        <f>+IF(B2870="MOD INV_2018","Según corresponda",VLOOKUP(J2870,SICODI!$G$3:$K$2404,2,FALSE))</f>
        <v>POSTE DE CONCRETO ARMADO DE 13/300/150/345</v>
      </c>
      <c r="L2870" s="142">
        <f t="shared" si="107"/>
        <v>0.52</v>
      </c>
    </row>
    <row r="2871" spans="1:12" x14ac:dyDescent="0.25">
      <c r="A2871" s="53">
        <f>+'Info ELECTRONORTE'!A2839</f>
        <v>2835</v>
      </c>
      <c r="B2871" s="26" t="str">
        <f t="shared" si="108"/>
        <v>SICODI</v>
      </c>
      <c r="C2871" s="9" t="str">
        <f>+'Info ELECTRONORTE'!B2839</f>
        <v>CAJAMARCA</v>
      </c>
      <c r="D2871" s="9" t="str">
        <f>+'Info ELECTRONORTE'!C2839</f>
        <v>CHOTA - SANTA CRUZ DE SUCCHABAMBA</v>
      </c>
      <c r="E2871" s="9" t="str">
        <f>+'Info ELECTRONORTE'!D2839</f>
        <v>CHOTA</v>
      </c>
      <c r="F2871" s="9" t="str">
        <f>+'Info ELECTRONORTE'!I2839</f>
        <v>Media Tension</v>
      </c>
      <c r="G2871" s="9">
        <f>+'Info ELECTRONORTE'!K2839</f>
        <v>13</v>
      </c>
      <c r="H2871" s="9" t="str">
        <f>+'Info ELECTRONORTE'!L2839</f>
        <v>Postes</v>
      </c>
      <c r="I2871" s="9" t="str">
        <f>+'Info ELECTRONORTE'!M2839</f>
        <v>Concreto</v>
      </c>
      <c r="J2871" s="9" t="str">
        <f>+'Info ELECTRONORTE'!N2839</f>
        <v>PPC19</v>
      </c>
      <c r="K2871" s="9" t="str">
        <f>+IF(B2871="MOD INV_2018","Según corresponda",VLOOKUP(J2871,SICODI!$G$3:$K$2404,2,FALSE))</f>
        <v>POSTE DE CONCRETO ARMADO DE 13/300/150/345</v>
      </c>
      <c r="L2871" s="142">
        <f t="shared" si="107"/>
        <v>0.52</v>
      </c>
    </row>
    <row r="2872" spans="1:12" x14ac:dyDescent="0.25">
      <c r="A2872" s="53">
        <f>+'Info ELECTRONORTE'!A2840</f>
        <v>2836</v>
      </c>
      <c r="B2872" s="26" t="str">
        <f t="shared" si="108"/>
        <v>SICODI</v>
      </c>
      <c r="C2872" s="9" t="str">
        <f>+'Info ELECTRONORTE'!B2840</f>
        <v>CAJAMARCA</v>
      </c>
      <c r="D2872" s="9" t="str">
        <f>+'Info ELECTRONORTE'!C2840</f>
        <v>CHOTA - SANTA CRUZ DE SUCCHABAMBA</v>
      </c>
      <c r="E2872" s="9" t="str">
        <f>+'Info ELECTRONORTE'!D2840</f>
        <v>CHOTA</v>
      </c>
      <c r="F2872" s="9" t="str">
        <f>+'Info ELECTRONORTE'!I2840</f>
        <v>Media Tension</v>
      </c>
      <c r="G2872" s="9">
        <f>+'Info ELECTRONORTE'!K2840</f>
        <v>13</v>
      </c>
      <c r="H2872" s="9" t="str">
        <f>+'Info ELECTRONORTE'!L2840</f>
        <v>Postes</v>
      </c>
      <c r="I2872" s="9" t="str">
        <f>+'Info ELECTRONORTE'!M2840</f>
        <v>Concreto</v>
      </c>
      <c r="J2872" s="9" t="str">
        <f>+'Info ELECTRONORTE'!N2840</f>
        <v>PPC19</v>
      </c>
      <c r="K2872" s="9" t="str">
        <f>+IF(B2872="MOD INV_2018","Según corresponda",VLOOKUP(J2872,SICODI!$G$3:$K$2404,2,FALSE))</f>
        <v>POSTE DE CONCRETO ARMADO DE 13/300/150/345</v>
      </c>
      <c r="L2872" s="142">
        <f t="shared" si="107"/>
        <v>0.52</v>
      </c>
    </row>
    <row r="2873" spans="1:12" x14ac:dyDescent="0.25">
      <c r="A2873" s="53">
        <f>+'Info ELECTRONORTE'!A2841</f>
        <v>2837</v>
      </c>
      <c r="B2873" s="26" t="str">
        <f t="shared" si="108"/>
        <v>SICODI</v>
      </c>
      <c r="C2873" s="9" t="str">
        <f>+'Info ELECTRONORTE'!B2841</f>
        <v>CAJAMARCA</v>
      </c>
      <c r="D2873" s="9" t="str">
        <f>+'Info ELECTRONORTE'!C2841</f>
        <v>CHOTA - SANTA CRUZ DE SUCCHABAMBA</v>
      </c>
      <c r="E2873" s="9" t="str">
        <f>+'Info ELECTRONORTE'!D2841</f>
        <v>CHOTA</v>
      </c>
      <c r="F2873" s="9" t="str">
        <f>+'Info ELECTRONORTE'!I2841</f>
        <v>Media Tension</v>
      </c>
      <c r="G2873" s="9">
        <f>+'Info ELECTRONORTE'!K2841</f>
        <v>13</v>
      </c>
      <c r="H2873" s="9" t="str">
        <f>+'Info ELECTRONORTE'!L2841</f>
        <v>Postes</v>
      </c>
      <c r="I2873" s="9" t="str">
        <f>+'Info ELECTRONORTE'!M2841</f>
        <v>Concreto</v>
      </c>
      <c r="J2873" s="9" t="str">
        <f>+'Info ELECTRONORTE'!N2841</f>
        <v>PPC19</v>
      </c>
      <c r="K2873" s="9" t="str">
        <f>+IF(B2873="MOD INV_2018","Según corresponda",VLOOKUP(J2873,SICODI!$G$3:$K$2404,2,FALSE))</f>
        <v>POSTE DE CONCRETO ARMADO DE 13/300/150/345</v>
      </c>
      <c r="L2873" s="142">
        <f t="shared" si="107"/>
        <v>0.52</v>
      </c>
    </row>
    <row r="2874" spans="1:12" x14ac:dyDescent="0.25">
      <c r="A2874" s="53">
        <f>+'Info ELECTRONORTE'!A2842</f>
        <v>2838</v>
      </c>
      <c r="B2874" s="26" t="str">
        <f t="shared" si="108"/>
        <v>SICODI</v>
      </c>
      <c r="C2874" s="9" t="str">
        <f>+'Info ELECTRONORTE'!B2842</f>
        <v>CAJAMARCA</v>
      </c>
      <c r="D2874" s="9" t="str">
        <f>+'Info ELECTRONORTE'!C2842</f>
        <v>CHOTA - SANTA CRUZ DE SUCCHABAMBA</v>
      </c>
      <c r="E2874" s="9" t="str">
        <f>+'Info ELECTRONORTE'!D2842</f>
        <v>CHOTA</v>
      </c>
      <c r="F2874" s="9" t="str">
        <f>+'Info ELECTRONORTE'!I2842</f>
        <v>Media Tension</v>
      </c>
      <c r="G2874" s="9">
        <f>+'Info ELECTRONORTE'!K2842</f>
        <v>13</v>
      </c>
      <c r="H2874" s="9" t="str">
        <f>+'Info ELECTRONORTE'!L2842</f>
        <v>Postes</v>
      </c>
      <c r="I2874" s="9" t="str">
        <f>+'Info ELECTRONORTE'!M2842</f>
        <v>Concreto</v>
      </c>
      <c r="J2874" s="9" t="str">
        <f>+'Info ELECTRONORTE'!N2842</f>
        <v>PPC19</v>
      </c>
      <c r="K2874" s="9" t="str">
        <f>+IF(B2874="MOD INV_2018","Según corresponda",VLOOKUP(J2874,SICODI!$G$3:$K$2404,2,FALSE))</f>
        <v>POSTE DE CONCRETO ARMADO DE 13/300/150/345</v>
      </c>
      <c r="L2874" s="142">
        <f t="shared" si="107"/>
        <v>0.52</v>
      </c>
    </row>
    <row r="2875" spans="1:12" x14ac:dyDescent="0.25">
      <c r="A2875" s="53">
        <f>+'Info ELECTRONORTE'!A2843</f>
        <v>2839</v>
      </c>
      <c r="B2875" s="26" t="str">
        <f t="shared" si="108"/>
        <v>SICODI</v>
      </c>
      <c r="C2875" s="9" t="str">
        <f>+'Info ELECTRONORTE'!B2843</f>
        <v>CAJAMARCA</v>
      </c>
      <c r="D2875" s="9" t="str">
        <f>+'Info ELECTRONORTE'!C2843</f>
        <v>CHOTA - SANTA CRUZ DE SUCCHABAMBA</v>
      </c>
      <c r="E2875" s="9" t="str">
        <f>+'Info ELECTRONORTE'!D2843</f>
        <v>CHOTA</v>
      </c>
      <c r="F2875" s="9" t="str">
        <f>+'Info ELECTRONORTE'!I2843</f>
        <v>Media Tension</v>
      </c>
      <c r="G2875" s="9">
        <f>+'Info ELECTRONORTE'!K2843</f>
        <v>13</v>
      </c>
      <c r="H2875" s="9" t="str">
        <f>+'Info ELECTRONORTE'!L2843</f>
        <v>Postes</v>
      </c>
      <c r="I2875" s="9" t="str">
        <f>+'Info ELECTRONORTE'!M2843</f>
        <v>Concreto</v>
      </c>
      <c r="J2875" s="9" t="str">
        <f>+'Info ELECTRONORTE'!N2843</f>
        <v>PPC19</v>
      </c>
      <c r="K2875" s="9" t="str">
        <f>+IF(B2875="MOD INV_2018","Según corresponda",VLOOKUP(J2875,SICODI!$G$3:$K$2404,2,FALSE))</f>
        <v>POSTE DE CONCRETO ARMADO DE 13/300/150/345</v>
      </c>
      <c r="L2875" s="142">
        <f t="shared" si="107"/>
        <v>0.52</v>
      </c>
    </row>
    <row r="2876" spans="1:12" x14ac:dyDescent="0.25">
      <c r="A2876" s="53">
        <f>+'Info ELECTRONORTE'!A2844</f>
        <v>2840</v>
      </c>
      <c r="B2876" s="26" t="str">
        <f t="shared" si="108"/>
        <v>SICODI</v>
      </c>
      <c r="C2876" s="9" t="str">
        <f>+'Info ELECTRONORTE'!B2844</f>
        <v>CAJAMARCA</v>
      </c>
      <c r="D2876" s="9" t="str">
        <f>+'Info ELECTRONORTE'!C2844</f>
        <v>CHOTA - SANTA CRUZ DE SUCCHABAMBA</v>
      </c>
      <c r="E2876" s="9" t="str">
        <f>+'Info ELECTRONORTE'!D2844</f>
        <v>CHOTA</v>
      </c>
      <c r="F2876" s="9" t="str">
        <f>+'Info ELECTRONORTE'!I2844</f>
        <v>Media Tension</v>
      </c>
      <c r="G2876" s="9">
        <f>+'Info ELECTRONORTE'!K2844</f>
        <v>13</v>
      </c>
      <c r="H2876" s="9" t="str">
        <f>+'Info ELECTRONORTE'!L2844</f>
        <v>Postes</v>
      </c>
      <c r="I2876" s="9" t="str">
        <f>+'Info ELECTRONORTE'!M2844</f>
        <v>Concreto</v>
      </c>
      <c r="J2876" s="9" t="str">
        <f>+'Info ELECTRONORTE'!N2844</f>
        <v>PPC19</v>
      </c>
      <c r="K2876" s="9" t="str">
        <f>+IF(B2876="MOD INV_2018","Según corresponda",VLOOKUP(J2876,SICODI!$G$3:$K$2404,2,FALSE))</f>
        <v>POSTE DE CONCRETO ARMADO DE 13/300/150/345</v>
      </c>
      <c r="L2876" s="142">
        <f t="shared" si="107"/>
        <v>0.52</v>
      </c>
    </row>
    <row r="2877" spans="1:12" x14ac:dyDescent="0.25">
      <c r="A2877" s="53">
        <f>+'Info ELECTRONORTE'!A2845</f>
        <v>2841</v>
      </c>
      <c r="B2877" s="26" t="str">
        <f t="shared" si="108"/>
        <v>SICODI</v>
      </c>
      <c r="C2877" s="9" t="str">
        <f>+'Info ELECTRONORTE'!B2845</f>
        <v>CAJAMARCA</v>
      </c>
      <c r="D2877" s="9" t="str">
        <f>+'Info ELECTRONORTE'!C2845</f>
        <v>CHOTA - SANTA CRUZ DE SUCCHABAMBA</v>
      </c>
      <c r="E2877" s="9" t="str">
        <f>+'Info ELECTRONORTE'!D2845</f>
        <v>CHOTA</v>
      </c>
      <c r="F2877" s="9" t="str">
        <f>+'Info ELECTRONORTE'!I2845</f>
        <v>Media Tension</v>
      </c>
      <c r="G2877" s="9">
        <f>+'Info ELECTRONORTE'!K2845</f>
        <v>13</v>
      </c>
      <c r="H2877" s="9" t="str">
        <f>+'Info ELECTRONORTE'!L2845</f>
        <v>Postes</v>
      </c>
      <c r="I2877" s="9" t="str">
        <f>+'Info ELECTRONORTE'!M2845</f>
        <v>Concreto</v>
      </c>
      <c r="J2877" s="9" t="str">
        <f>+'Info ELECTRONORTE'!N2845</f>
        <v>PPC19</v>
      </c>
      <c r="K2877" s="9" t="str">
        <f>+IF(B2877="MOD INV_2018","Según corresponda",VLOOKUP(J2877,SICODI!$G$3:$K$2404,2,FALSE))</f>
        <v>POSTE DE CONCRETO ARMADO DE 13/300/150/345</v>
      </c>
      <c r="L2877" s="142">
        <f t="shared" si="107"/>
        <v>0.52</v>
      </c>
    </row>
    <row r="2878" spans="1:12" x14ac:dyDescent="0.25">
      <c r="A2878" s="53">
        <f>+'Info ELECTRONORTE'!A2846</f>
        <v>2842</v>
      </c>
      <c r="B2878" s="26" t="str">
        <f t="shared" si="108"/>
        <v>SICODI</v>
      </c>
      <c r="C2878" s="9" t="str">
        <f>+'Info ELECTRONORTE'!B2846</f>
        <v>CAJAMARCA</v>
      </c>
      <c r="D2878" s="9" t="str">
        <f>+'Info ELECTRONORTE'!C2846</f>
        <v>CHOTA - SANTA CRUZ DE SUCCHABAMBA</v>
      </c>
      <c r="E2878" s="9" t="str">
        <f>+'Info ELECTRONORTE'!D2846</f>
        <v>CHOTA</v>
      </c>
      <c r="F2878" s="9" t="str">
        <f>+'Info ELECTRONORTE'!I2846</f>
        <v>Media Tension</v>
      </c>
      <c r="G2878" s="9">
        <f>+'Info ELECTRONORTE'!K2846</f>
        <v>13</v>
      </c>
      <c r="H2878" s="9" t="str">
        <f>+'Info ELECTRONORTE'!L2846</f>
        <v>Postes</v>
      </c>
      <c r="I2878" s="9" t="str">
        <f>+'Info ELECTRONORTE'!M2846</f>
        <v>Concreto</v>
      </c>
      <c r="J2878" s="9" t="str">
        <f>+'Info ELECTRONORTE'!N2846</f>
        <v>PPC19</v>
      </c>
      <c r="K2878" s="9" t="str">
        <f>+IF(B2878="MOD INV_2018","Según corresponda",VLOOKUP(J2878,SICODI!$G$3:$K$2404,2,FALSE))</f>
        <v>POSTE DE CONCRETO ARMADO DE 13/300/150/345</v>
      </c>
      <c r="L2878" s="142">
        <f t="shared" si="107"/>
        <v>0.52</v>
      </c>
    </row>
    <row r="2879" spans="1:12" x14ac:dyDescent="0.25">
      <c r="A2879" s="53">
        <f>+'Info ELECTRONORTE'!A2847</f>
        <v>2843</v>
      </c>
      <c r="B2879" s="26" t="str">
        <f t="shared" si="108"/>
        <v>SICODI</v>
      </c>
      <c r="C2879" s="9" t="str">
        <f>+'Info ELECTRONORTE'!B2847</f>
        <v>CAJAMARCA</v>
      </c>
      <c r="D2879" s="9" t="str">
        <f>+'Info ELECTRONORTE'!C2847</f>
        <v>CHOTA - SANTA CRUZ DE SUCCHABAMBA</v>
      </c>
      <c r="E2879" s="9" t="str">
        <f>+'Info ELECTRONORTE'!D2847</f>
        <v>CHOTA</v>
      </c>
      <c r="F2879" s="9" t="str">
        <f>+'Info ELECTRONORTE'!I2847</f>
        <v>Media Tension</v>
      </c>
      <c r="G2879" s="9">
        <f>+'Info ELECTRONORTE'!K2847</f>
        <v>12</v>
      </c>
      <c r="H2879" s="9" t="str">
        <f>+'Info ELECTRONORTE'!L2847</f>
        <v>Postes</v>
      </c>
      <c r="I2879" s="9" t="str">
        <f>+'Info ELECTRONORTE'!M2847</f>
        <v>Concreto</v>
      </c>
      <c r="J2879" s="9" t="str">
        <f>+'Info ELECTRONORTE'!N2847</f>
        <v>PPC16</v>
      </c>
      <c r="K2879" s="9" t="str">
        <f>+IF(B2879="MOD INV_2018","Según corresponda",VLOOKUP(J2879,SICODI!$G$3:$K$2404,2,FALSE))</f>
        <v>POSTE DE CONCRETO ARMADO DE 12/300/150/330</v>
      </c>
      <c r="L2879" s="142">
        <f t="shared" si="107"/>
        <v>0.52</v>
      </c>
    </row>
    <row r="2880" spans="1:12" x14ac:dyDescent="0.25">
      <c r="A2880" s="53">
        <f>+'Info ELECTRONORTE'!A2848</f>
        <v>2844</v>
      </c>
      <c r="B2880" s="26" t="str">
        <f t="shared" si="108"/>
        <v>SICODI</v>
      </c>
      <c r="C2880" s="9" t="str">
        <f>+'Info ELECTRONORTE'!B2848</f>
        <v>CAJAMARCA</v>
      </c>
      <c r="D2880" s="9" t="str">
        <f>+'Info ELECTRONORTE'!C2848</f>
        <v>CHOTA - SANTA CRUZ DE SUCCHABAMBA</v>
      </c>
      <c r="E2880" s="9" t="str">
        <f>+'Info ELECTRONORTE'!D2848</f>
        <v>CHOTA</v>
      </c>
      <c r="F2880" s="9" t="str">
        <f>+'Info ELECTRONORTE'!I2848</f>
        <v>Media Tension</v>
      </c>
      <c r="G2880" s="9">
        <f>+'Info ELECTRONORTE'!K2848</f>
        <v>13</v>
      </c>
      <c r="H2880" s="9" t="str">
        <f>+'Info ELECTRONORTE'!L2848</f>
        <v>Postes</v>
      </c>
      <c r="I2880" s="9" t="str">
        <f>+'Info ELECTRONORTE'!M2848</f>
        <v>Concreto</v>
      </c>
      <c r="J2880" s="9" t="str">
        <f>+'Info ELECTRONORTE'!N2848</f>
        <v>PPC19</v>
      </c>
      <c r="K2880" s="9" t="str">
        <f>+IF(B2880="MOD INV_2018","Según corresponda",VLOOKUP(J2880,SICODI!$G$3:$K$2404,2,FALSE))</f>
        <v>POSTE DE CONCRETO ARMADO DE 13/300/150/345</v>
      </c>
      <c r="L2880" s="142">
        <f t="shared" si="107"/>
        <v>0.52</v>
      </c>
    </row>
    <row r="2881" spans="1:12" x14ac:dyDescent="0.25">
      <c r="A2881" s="53">
        <f>+'Info ELECTRONORTE'!A2849</f>
        <v>2845</v>
      </c>
      <c r="B2881" s="26" t="str">
        <f t="shared" si="108"/>
        <v>SICODI</v>
      </c>
      <c r="C2881" s="9" t="str">
        <f>+'Info ELECTRONORTE'!B2849</f>
        <v>CAJAMARCA</v>
      </c>
      <c r="D2881" s="9" t="str">
        <f>+'Info ELECTRONORTE'!C2849</f>
        <v>CHOTA - SANTA CRUZ DE SUCCHABAMBA</v>
      </c>
      <c r="E2881" s="9" t="str">
        <f>+'Info ELECTRONORTE'!D2849</f>
        <v>CHOTA</v>
      </c>
      <c r="F2881" s="9" t="str">
        <f>+'Info ELECTRONORTE'!I2849</f>
        <v>Media Tension</v>
      </c>
      <c r="G2881" s="9">
        <f>+'Info ELECTRONORTE'!K2849</f>
        <v>13</v>
      </c>
      <c r="H2881" s="9" t="str">
        <f>+'Info ELECTRONORTE'!L2849</f>
        <v>Postes</v>
      </c>
      <c r="I2881" s="9" t="str">
        <f>+'Info ELECTRONORTE'!M2849</f>
        <v>Concreto</v>
      </c>
      <c r="J2881" s="9" t="str">
        <f>+'Info ELECTRONORTE'!N2849</f>
        <v>PPC19</v>
      </c>
      <c r="K2881" s="9" t="str">
        <f>+IF(B2881="MOD INV_2018","Según corresponda",VLOOKUP(J2881,SICODI!$G$3:$K$2404,2,FALSE))</f>
        <v>POSTE DE CONCRETO ARMADO DE 13/300/150/345</v>
      </c>
      <c r="L2881" s="142">
        <f t="shared" si="107"/>
        <v>0.52</v>
      </c>
    </row>
    <row r="2882" spans="1:12" x14ac:dyDescent="0.25">
      <c r="A2882" s="53">
        <f>+'Info ELECTRONORTE'!A2850</f>
        <v>2846</v>
      </c>
      <c r="B2882" s="26" t="str">
        <f t="shared" si="108"/>
        <v>SICODI</v>
      </c>
      <c r="C2882" s="9" t="str">
        <f>+'Info ELECTRONORTE'!B2850</f>
        <v>CAJAMARCA</v>
      </c>
      <c r="D2882" s="9" t="str">
        <f>+'Info ELECTRONORTE'!C2850</f>
        <v>CHOTA - SANTA CRUZ DE SUCCHABAMBA</v>
      </c>
      <c r="E2882" s="9" t="str">
        <f>+'Info ELECTRONORTE'!D2850</f>
        <v>CHOTA</v>
      </c>
      <c r="F2882" s="9" t="str">
        <f>+'Info ELECTRONORTE'!I2850</f>
        <v>Media Tension</v>
      </c>
      <c r="G2882" s="9">
        <f>+'Info ELECTRONORTE'!K2850</f>
        <v>13</v>
      </c>
      <c r="H2882" s="9" t="str">
        <f>+'Info ELECTRONORTE'!L2850</f>
        <v>Postes</v>
      </c>
      <c r="I2882" s="9" t="str">
        <f>+'Info ELECTRONORTE'!M2850</f>
        <v>Concreto</v>
      </c>
      <c r="J2882" s="9" t="str">
        <f>+'Info ELECTRONORTE'!N2850</f>
        <v>PPC19</v>
      </c>
      <c r="K2882" s="9" t="str">
        <f>+IF(B2882="MOD INV_2018","Según corresponda",VLOOKUP(J2882,SICODI!$G$3:$K$2404,2,FALSE))</f>
        <v>POSTE DE CONCRETO ARMADO DE 13/300/150/345</v>
      </c>
      <c r="L2882" s="142">
        <f t="shared" si="107"/>
        <v>0.52</v>
      </c>
    </row>
    <row r="2883" spans="1:12" x14ac:dyDescent="0.25">
      <c r="A2883" s="53">
        <f>+'Info ELECTRONORTE'!A2851</f>
        <v>2847</v>
      </c>
      <c r="B2883" s="26" t="str">
        <f t="shared" si="108"/>
        <v>SICODI</v>
      </c>
      <c r="C2883" s="9" t="str">
        <f>+'Info ELECTRONORTE'!B2851</f>
        <v>CAJAMARCA</v>
      </c>
      <c r="D2883" s="9" t="str">
        <f>+'Info ELECTRONORTE'!C2851</f>
        <v>CHOTA - SANTA CRUZ DE SUCCHABAMBA</v>
      </c>
      <c r="E2883" s="9" t="str">
        <f>+'Info ELECTRONORTE'!D2851</f>
        <v>CHOTA</v>
      </c>
      <c r="F2883" s="9" t="str">
        <f>+'Info ELECTRONORTE'!I2851</f>
        <v>Media Tension</v>
      </c>
      <c r="G2883" s="9">
        <f>+'Info ELECTRONORTE'!K2851</f>
        <v>13</v>
      </c>
      <c r="H2883" s="9" t="str">
        <f>+'Info ELECTRONORTE'!L2851</f>
        <v>Postes</v>
      </c>
      <c r="I2883" s="9" t="str">
        <f>+'Info ELECTRONORTE'!M2851</f>
        <v>Concreto</v>
      </c>
      <c r="J2883" s="9" t="str">
        <f>+'Info ELECTRONORTE'!N2851</f>
        <v>PPC19</v>
      </c>
      <c r="K2883" s="9" t="str">
        <f>+IF(B2883="MOD INV_2018","Según corresponda",VLOOKUP(J2883,SICODI!$G$3:$K$2404,2,FALSE))</f>
        <v>POSTE DE CONCRETO ARMADO DE 13/300/150/345</v>
      </c>
      <c r="L2883" s="142">
        <f t="shared" si="107"/>
        <v>0.52</v>
      </c>
    </row>
    <row r="2884" spans="1:12" x14ac:dyDescent="0.25">
      <c r="A2884" s="53">
        <f>+'Info ELECTRONORTE'!A2852</f>
        <v>2848</v>
      </c>
      <c r="B2884" s="26" t="str">
        <f t="shared" si="108"/>
        <v>SICODI</v>
      </c>
      <c r="C2884" s="9" t="str">
        <f>+'Info ELECTRONORTE'!B2852</f>
        <v>CAJAMARCA</v>
      </c>
      <c r="D2884" s="9" t="str">
        <f>+'Info ELECTRONORTE'!C2852</f>
        <v>CHOTA - SANTA CRUZ DE SUCCHABAMBA</v>
      </c>
      <c r="E2884" s="9" t="str">
        <f>+'Info ELECTRONORTE'!D2852</f>
        <v>CHOTA</v>
      </c>
      <c r="F2884" s="9" t="str">
        <f>+'Info ELECTRONORTE'!I2852</f>
        <v>Media Tension</v>
      </c>
      <c r="G2884" s="9">
        <f>+'Info ELECTRONORTE'!K2852</f>
        <v>13</v>
      </c>
      <c r="H2884" s="9" t="str">
        <f>+'Info ELECTRONORTE'!L2852</f>
        <v>Postes</v>
      </c>
      <c r="I2884" s="9" t="str">
        <f>+'Info ELECTRONORTE'!M2852</f>
        <v>Concreto</v>
      </c>
      <c r="J2884" s="9" t="str">
        <f>+'Info ELECTRONORTE'!N2852</f>
        <v>PPC19</v>
      </c>
      <c r="K2884" s="9" t="str">
        <f>+IF(B2884="MOD INV_2018","Según corresponda",VLOOKUP(J2884,SICODI!$G$3:$K$2404,2,FALSE))</f>
        <v>POSTE DE CONCRETO ARMADO DE 13/300/150/345</v>
      </c>
      <c r="L2884" s="142">
        <f t="shared" si="107"/>
        <v>0.52</v>
      </c>
    </row>
    <row r="2885" spans="1:12" x14ac:dyDescent="0.25">
      <c r="A2885" s="53">
        <f>+'Info ELECTRONORTE'!A2853</f>
        <v>2849</v>
      </c>
      <c r="B2885" s="26" t="str">
        <f t="shared" si="108"/>
        <v>SICODI</v>
      </c>
      <c r="C2885" s="9" t="str">
        <f>+'Info ELECTRONORTE'!B2853</f>
        <v>CAJAMARCA</v>
      </c>
      <c r="D2885" s="9" t="str">
        <f>+'Info ELECTRONORTE'!C2853</f>
        <v>CHOTA - SANTA CRUZ DE SUCCHABAMBA</v>
      </c>
      <c r="E2885" s="9" t="str">
        <f>+'Info ELECTRONORTE'!D2853</f>
        <v>CHOTA</v>
      </c>
      <c r="F2885" s="9" t="str">
        <f>+'Info ELECTRONORTE'!I2853</f>
        <v>Media Tension</v>
      </c>
      <c r="G2885" s="9">
        <f>+'Info ELECTRONORTE'!K2853</f>
        <v>13</v>
      </c>
      <c r="H2885" s="9" t="str">
        <f>+'Info ELECTRONORTE'!L2853</f>
        <v>Postes</v>
      </c>
      <c r="I2885" s="9" t="str">
        <f>+'Info ELECTRONORTE'!M2853</f>
        <v>Concreto</v>
      </c>
      <c r="J2885" s="9" t="str">
        <f>+'Info ELECTRONORTE'!N2853</f>
        <v>PPC19</v>
      </c>
      <c r="K2885" s="9" t="str">
        <f>+IF(B2885="MOD INV_2018","Según corresponda",VLOOKUP(J2885,SICODI!$G$3:$K$2404,2,FALSE))</f>
        <v>POSTE DE CONCRETO ARMADO DE 13/300/150/345</v>
      </c>
      <c r="L2885" s="142">
        <f t="shared" si="107"/>
        <v>0.52</v>
      </c>
    </row>
    <row r="2886" spans="1:12" x14ac:dyDescent="0.25">
      <c r="A2886" s="53">
        <f>+'Info ELECTRONORTE'!A2854</f>
        <v>2850</v>
      </c>
      <c r="B2886" s="26" t="str">
        <f t="shared" si="108"/>
        <v>SICODI</v>
      </c>
      <c r="C2886" s="9" t="str">
        <f>+'Info ELECTRONORTE'!B2854</f>
        <v>CAJAMARCA</v>
      </c>
      <c r="D2886" s="9" t="str">
        <f>+'Info ELECTRONORTE'!C2854</f>
        <v>CHOTA - SANTA CRUZ DE SUCCHABAMBA</v>
      </c>
      <c r="E2886" s="9" t="str">
        <f>+'Info ELECTRONORTE'!D2854</f>
        <v>CHOTA</v>
      </c>
      <c r="F2886" s="9" t="str">
        <f>+'Info ELECTRONORTE'!I2854</f>
        <v>Media Tension</v>
      </c>
      <c r="G2886" s="9">
        <f>+'Info ELECTRONORTE'!K2854</f>
        <v>13</v>
      </c>
      <c r="H2886" s="9" t="str">
        <f>+'Info ELECTRONORTE'!L2854</f>
        <v>Postes</v>
      </c>
      <c r="I2886" s="9" t="str">
        <f>+'Info ELECTRONORTE'!M2854</f>
        <v>Concreto</v>
      </c>
      <c r="J2886" s="9" t="str">
        <f>+'Info ELECTRONORTE'!N2854</f>
        <v>PPC19</v>
      </c>
      <c r="K2886" s="9" t="str">
        <f>+IF(B2886="MOD INV_2018","Según corresponda",VLOOKUP(J2886,SICODI!$G$3:$K$2404,2,FALSE))</f>
        <v>POSTE DE CONCRETO ARMADO DE 13/300/150/345</v>
      </c>
      <c r="L2886" s="142">
        <f t="shared" si="107"/>
        <v>0.52</v>
      </c>
    </row>
    <row r="2887" spans="1:12" x14ac:dyDescent="0.25">
      <c r="A2887" s="53">
        <f>+'Info ELECTRONORTE'!A2855</f>
        <v>2851</v>
      </c>
      <c r="B2887" s="26" t="str">
        <f t="shared" si="108"/>
        <v>SICODI</v>
      </c>
      <c r="C2887" s="9" t="str">
        <f>+'Info ELECTRONORTE'!B2855</f>
        <v>CAJAMARCA</v>
      </c>
      <c r="D2887" s="9" t="str">
        <f>+'Info ELECTRONORTE'!C2855</f>
        <v>CHOTA - SANTA CRUZ DE SUCCHABAMBA</v>
      </c>
      <c r="E2887" s="9" t="str">
        <f>+'Info ELECTRONORTE'!D2855</f>
        <v>CHOTA</v>
      </c>
      <c r="F2887" s="9" t="str">
        <f>+'Info ELECTRONORTE'!I2855</f>
        <v>Media Tension</v>
      </c>
      <c r="G2887" s="9">
        <f>+'Info ELECTRONORTE'!K2855</f>
        <v>13</v>
      </c>
      <c r="H2887" s="9" t="str">
        <f>+'Info ELECTRONORTE'!L2855</f>
        <v>Postes</v>
      </c>
      <c r="I2887" s="9" t="str">
        <f>+'Info ELECTRONORTE'!M2855</f>
        <v>Concreto</v>
      </c>
      <c r="J2887" s="9" t="str">
        <f>+'Info ELECTRONORTE'!N2855</f>
        <v>PPC19</v>
      </c>
      <c r="K2887" s="9" t="str">
        <f>+IF(B2887="MOD INV_2018","Según corresponda",VLOOKUP(J2887,SICODI!$G$3:$K$2404,2,FALSE))</f>
        <v>POSTE DE CONCRETO ARMADO DE 13/300/150/345</v>
      </c>
      <c r="L2887" s="142">
        <f t="shared" si="107"/>
        <v>0.52</v>
      </c>
    </row>
    <row r="2888" spans="1:12" x14ac:dyDescent="0.25">
      <c r="A2888" s="53">
        <f>+'Info ELECTRONORTE'!A2856</f>
        <v>2852</v>
      </c>
      <c r="B2888" s="26" t="str">
        <f t="shared" si="108"/>
        <v>SICODI</v>
      </c>
      <c r="C2888" s="9" t="str">
        <f>+'Info ELECTRONORTE'!B2856</f>
        <v>CAJAMARCA</v>
      </c>
      <c r="D2888" s="9" t="str">
        <f>+'Info ELECTRONORTE'!C2856</f>
        <v>CHOTA - SANTA CRUZ DE SUCCHABAMBA</v>
      </c>
      <c r="E2888" s="9" t="str">
        <f>+'Info ELECTRONORTE'!D2856</f>
        <v>CHOTA</v>
      </c>
      <c r="F2888" s="9" t="str">
        <f>+'Info ELECTRONORTE'!I2856</f>
        <v>Media Tension</v>
      </c>
      <c r="G2888" s="9">
        <f>+'Info ELECTRONORTE'!K2856</f>
        <v>13</v>
      </c>
      <c r="H2888" s="9" t="str">
        <f>+'Info ELECTRONORTE'!L2856</f>
        <v>Postes</v>
      </c>
      <c r="I2888" s="9" t="str">
        <f>+'Info ELECTRONORTE'!M2856</f>
        <v>Concreto</v>
      </c>
      <c r="J2888" s="9" t="str">
        <f>+'Info ELECTRONORTE'!N2856</f>
        <v>PPC19</v>
      </c>
      <c r="K2888" s="9" t="str">
        <f>+IF(B2888="MOD INV_2018","Según corresponda",VLOOKUP(J2888,SICODI!$G$3:$K$2404,2,FALSE))</f>
        <v>POSTE DE CONCRETO ARMADO DE 13/300/150/345</v>
      </c>
      <c r="L2888" s="142">
        <f t="shared" si="107"/>
        <v>0.52</v>
      </c>
    </row>
    <row r="2889" spans="1:12" x14ac:dyDescent="0.25">
      <c r="A2889" s="53">
        <f>+'Info ELECTRONORTE'!A2857</f>
        <v>2853</v>
      </c>
      <c r="B2889" s="26" t="str">
        <f t="shared" si="108"/>
        <v>SICODI</v>
      </c>
      <c r="C2889" s="9" t="str">
        <f>+'Info ELECTRONORTE'!B2857</f>
        <v>CAJAMARCA</v>
      </c>
      <c r="D2889" s="9" t="str">
        <f>+'Info ELECTRONORTE'!C2857</f>
        <v>CHOTA - SANTA CRUZ DE SUCCHABAMBA</v>
      </c>
      <c r="E2889" s="9" t="str">
        <f>+'Info ELECTRONORTE'!D2857</f>
        <v>CHOTA</v>
      </c>
      <c r="F2889" s="9" t="str">
        <f>+'Info ELECTRONORTE'!I2857</f>
        <v>Media Tension</v>
      </c>
      <c r="G2889" s="9">
        <f>+'Info ELECTRONORTE'!K2857</f>
        <v>13</v>
      </c>
      <c r="H2889" s="9" t="str">
        <f>+'Info ELECTRONORTE'!L2857</f>
        <v>Postes</v>
      </c>
      <c r="I2889" s="9" t="str">
        <f>+'Info ELECTRONORTE'!M2857</f>
        <v>Concreto</v>
      </c>
      <c r="J2889" s="9" t="str">
        <f>+'Info ELECTRONORTE'!N2857</f>
        <v>PPC19</v>
      </c>
      <c r="K2889" s="9" t="str">
        <f>+IF(B2889="MOD INV_2018","Según corresponda",VLOOKUP(J2889,SICODI!$G$3:$K$2404,2,FALSE))</f>
        <v>POSTE DE CONCRETO ARMADO DE 13/300/150/345</v>
      </c>
      <c r="L2889" s="142">
        <f t="shared" si="107"/>
        <v>0.52</v>
      </c>
    </row>
    <row r="2890" spans="1:12" x14ac:dyDescent="0.25">
      <c r="A2890" s="53">
        <f>+'Info ELECTRONORTE'!A2858</f>
        <v>2854</v>
      </c>
      <c r="B2890" s="26" t="str">
        <f t="shared" si="108"/>
        <v>SICODI</v>
      </c>
      <c r="C2890" s="9" t="str">
        <f>+'Info ELECTRONORTE'!B2858</f>
        <v>CAJAMARCA</v>
      </c>
      <c r="D2890" s="9" t="str">
        <f>+'Info ELECTRONORTE'!C2858</f>
        <v>CHOTA - SANTA CRUZ DE SUCCHABAMBA</v>
      </c>
      <c r="E2890" s="9" t="str">
        <f>+'Info ELECTRONORTE'!D2858</f>
        <v>CHOTA</v>
      </c>
      <c r="F2890" s="9" t="str">
        <f>+'Info ELECTRONORTE'!I2858</f>
        <v>Media Tension</v>
      </c>
      <c r="G2890" s="9">
        <f>+'Info ELECTRONORTE'!K2858</f>
        <v>13</v>
      </c>
      <c r="H2890" s="9" t="str">
        <f>+'Info ELECTRONORTE'!L2858</f>
        <v>Postes</v>
      </c>
      <c r="I2890" s="9" t="str">
        <f>+'Info ELECTRONORTE'!M2858</f>
        <v>Concreto</v>
      </c>
      <c r="J2890" s="9" t="str">
        <f>+'Info ELECTRONORTE'!N2858</f>
        <v>PPC19</v>
      </c>
      <c r="K2890" s="9" t="str">
        <f>+IF(B2890="MOD INV_2018","Según corresponda",VLOOKUP(J2890,SICODI!$G$3:$K$2404,2,FALSE))</f>
        <v>POSTE DE CONCRETO ARMADO DE 13/300/150/345</v>
      </c>
      <c r="L2890" s="142">
        <f t="shared" si="107"/>
        <v>0.52</v>
      </c>
    </row>
    <row r="2891" spans="1:12" x14ac:dyDescent="0.25">
      <c r="A2891" s="53">
        <f>+'Info ELECTRONORTE'!A2859</f>
        <v>2855</v>
      </c>
      <c r="B2891" s="26" t="str">
        <f t="shared" si="108"/>
        <v>SICODI</v>
      </c>
      <c r="C2891" s="9" t="str">
        <f>+'Info ELECTRONORTE'!B2859</f>
        <v>CAJAMARCA</v>
      </c>
      <c r="D2891" s="9" t="str">
        <f>+'Info ELECTRONORTE'!C2859</f>
        <v>CHOTA - SANTA CRUZ DE SUCCHABAMBA</v>
      </c>
      <c r="E2891" s="9" t="str">
        <f>+'Info ELECTRONORTE'!D2859</f>
        <v>CHOTA</v>
      </c>
      <c r="F2891" s="9" t="str">
        <f>+'Info ELECTRONORTE'!I2859</f>
        <v>Media Tension</v>
      </c>
      <c r="G2891" s="9">
        <f>+'Info ELECTRONORTE'!K2859</f>
        <v>13</v>
      </c>
      <c r="H2891" s="9" t="str">
        <f>+'Info ELECTRONORTE'!L2859</f>
        <v>Postes</v>
      </c>
      <c r="I2891" s="9" t="str">
        <f>+'Info ELECTRONORTE'!M2859</f>
        <v>Concreto</v>
      </c>
      <c r="J2891" s="9" t="str">
        <f>+'Info ELECTRONORTE'!N2859</f>
        <v>PPC19</v>
      </c>
      <c r="K2891" s="9" t="str">
        <f>+IF(B2891="MOD INV_2018","Según corresponda",VLOOKUP(J2891,SICODI!$G$3:$K$2404,2,FALSE))</f>
        <v>POSTE DE CONCRETO ARMADO DE 13/300/150/345</v>
      </c>
      <c r="L2891" s="142">
        <f t="shared" si="107"/>
        <v>0.52</v>
      </c>
    </row>
    <row r="2892" spans="1:12" x14ac:dyDescent="0.25">
      <c r="A2892" s="53">
        <f>+'Info ELECTRONORTE'!A2860</f>
        <v>2856</v>
      </c>
      <c r="B2892" s="26" t="str">
        <f t="shared" si="108"/>
        <v>SICODI</v>
      </c>
      <c r="C2892" s="9" t="str">
        <f>+'Info ELECTRONORTE'!B2860</f>
        <v>CAJAMARCA</v>
      </c>
      <c r="D2892" s="9" t="str">
        <f>+'Info ELECTRONORTE'!C2860</f>
        <v>CHOTA - SANTA CRUZ DE SUCCHABAMBA</v>
      </c>
      <c r="E2892" s="9" t="str">
        <f>+'Info ELECTRONORTE'!D2860</f>
        <v>CHOTA</v>
      </c>
      <c r="F2892" s="9" t="str">
        <f>+'Info ELECTRONORTE'!I2860</f>
        <v>Media Tension</v>
      </c>
      <c r="G2892" s="9">
        <f>+'Info ELECTRONORTE'!K2860</f>
        <v>13</v>
      </c>
      <c r="H2892" s="9" t="str">
        <f>+'Info ELECTRONORTE'!L2860</f>
        <v>Postes</v>
      </c>
      <c r="I2892" s="9" t="str">
        <f>+'Info ELECTRONORTE'!M2860</f>
        <v>Concreto</v>
      </c>
      <c r="J2892" s="9" t="str">
        <f>+'Info ELECTRONORTE'!N2860</f>
        <v>PPC19</v>
      </c>
      <c r="K2892" s="9" t="str">
        <f>+IF(B2892="MOD INV_2018","Según corresponda",VLOOKUP(J2892,SICODI!$G$3:$K$2404,2,FALSE))</f>
        <v>POSTE DE CONCRETO ARMADO DE 13/300/150/345</v>
      </c>
      <c r="L2892" s="142">
        <f t="shared" si="107"/>
        <v>0.52</v>
      </c>
    </row>
    <row r="2893" spans="1:12" x14ac:dyDescent="0.25">
      <c r="A2893" s="53">
        <f>+'Info ELECTRONORTE'!A2861</f>
        <v>2857</v>
      </c>
      <c r="B2893" s="26" t="str">
        <f t="shared" si="108"/>
        <v>SICODI</v>
      </c>
      <c r="C2893" s="9" t="str">
        <f>+'Info ELECTRONORTE'!B2861</f>
        <v>CAJAMARCA</v>
      </c>
      <c r="D2893" s="9" t="str">
        <f>+'Info ELECTRONORTE'!C2861</f>
        <v>CHOTA - SANTA CRUZ DE SUCCHABAMBA</v>
      </c>
      <c r="E2893" s="9" t="str">
        <f>+'Info ELECTRONORTE'!D2861</f>
        <v>CHOTA</v>
      </c>
      <c r="F2893" s="9" t="str">
        <f>+'Info ELECTRONORTE'!I2861</f>
        <v>Media Tension</v>
      </c>
      <c r="G2893" s="9">
        <f>+'Info ELECTRONORTE'!K2861</f>
        <v>13</v>
      </c>
      <c r="H2893" s="9" t="str">
        <f>+'Info ELECTRONORTE'!L2861</f>
        <v>Postes</v>
      </c>
      <c r="I2893" s="9" t="str">
        <f>+'Info ELECTRONORTE'!M2861</f>
        <v>Concreto</v>
      </c>
      <c r="J2893" s="9" t="str">
        <f>+'Info ELECTRONORTE'!N2861</f>
        <v>PPC19</v>
      </c>
      <c r="K2893" s="9" t="str">
        <f>+IF(B2893="MOD INV_2018","Según corresponda",VLOOKUP(J2893,SICODI!$G$3:$K$2404,2,FALSE))</f>
        <v>POSTE DE CONCRETO ARMADO DE 13/300/150/345</v>
      </c>
      <c r="L2893" s="142">
        <f t="shared" si="107"/>
        <v>0.52</v>
      </c>
    </row>
    <row r="2894" spans="1:12" x14ac:dyDescent="0.25">
      <c r="A2894" s="53">
        <f>+'Info ELECTRONORTE'!A2862</f>
        <v>2858</v>
      </c>
      <c r="B2894" s="26" t="str">
        <f t="shared" si="108"/>
        <v>SICODI</v>
      </c>
      <c r="C2894" s="9" t="str">
        <f>+'Info ELECTRONORTE'!B2862</f>
        <v>CAJAMARCA</v>
      </c>
      <c r="D2894" s="9" t="str">
        <f>+'Info ELECTRONORTE'!C2862</f>
        <v>CHOTA - SANTA CRUZ DE SUCCHABAMBA</v>
      </c>
      <c r="E2894" s="9" t="str">
        <f>+'Info ELECTRONORTE'!D2862</f>
        <v>CHOTA</v>
      </c>
      <c r="F2894" s="9" t="str">
        <f>+'Info ELECTRONORTE'!I2862</f>
        <v>Media Tension</v>
      </c>
      <c r="G2894" s="9">
        <f>+'Info ELECTRONORTE'!K2862</f>
        <v>13</v>
      </c>
      <c r="H2894" s="9" t="str">
        <f>+'Info ELECTRONORTE'!L2862</f>
        <v>Postes</v>
      </c>
      <c r="I2894" s="9" t="str">
        <f>+'Info ELECTRONORTE'!M2862</f>
        <v>Concreto</v>
      </c>
      <c r="J2894" s="9" t="str">
        <f>+'Info ELECTRONORTE'!N2862</f>
        <v>PPC19</v>
      </c>
      <c r="K2894" s="9" t="str">
        <f>+IF(B2894="MOD INV_2018","Según corresponda",VLOOKUP(J2894,SICODI!$G$3:$K$2404,2,FALSE))</f>
        <v>POSTE DE CONCRETO ARMADO DE 13/300/150/345</v>
      </c>
      <c r="L2894" s="142">
        <f t="shared" si="107"/>
        <v>0.52</v>
      </c>
    </row>
    <row r="2895" spans="1:12" x14ac:dyDescent="0.25">
      <c r="A2895" s="53">
        <f>+'Info ELECTRONORTE'!A2863</f>
        <v>2859</v>
      </c>
      <c r="B2895" s="26" t="str">
        <f t="shared" si="108"/>
        <v>SICODI</v>
      </c>
      <c r="C2895" s="9" t="str">
        <f>+'Info ELECTRONORTE'!B2863</f>
        <v>CAJAMARCA</v>
      </c>
      <c r="D2895" s="9" t="str">
        <f>+'Info ELECTRONORTE'!C2863</f>
        <v>CHOTA - SANTA CRUZ DE SUCCHABAMBA</v>
      </c>
      <c r="E2895" s="9" t="str">
        <f>+'Info ELECTRONORTE'!D2863</f>
        <v>CHOTA</v>
      </c>
      <c r="F2895" s="9" t="str">
        <f>+'Info ELECTRONORTE'!I2863</f>
        <v>Media Tension</v>
      </c>
      <c r="G2895" s="9">
        <f>+'Info ELECTRONORTE'!K2863</f>
        <v>13</v>
      </c>
      <c r="H2895" s="9" t="str">
        <f>+'Info ELECTRONORTE'!L2863</f>
        <v>Postes</v>
      </c>
      <c r="I2895" s="9" t="str">
        <f>+'Info ELECTRONORTE'!M2863</f>
        <v>Concreto</v>
      </c>
      <c r="J2895" s="9" t="str">
        <f>+'Info ELECTRONORTE'!N2863</f>
        <v>PPC19</v>
      </c>
      <c r="K2895" s="9" t="str">
        <f>+IF(B2895="MOD INV_2018","Según corresponda",VLOOKUP(J2895,SICODI!$G$3:$K$2404,2,FALSE))</f>
        <v>POSTE DE CONCRETO ARMADO DE 13/300/150/345</v>
      </c>
      <c r="L2895" s="142">
        <f t="shared" si="107"/>
        <v>0.52</v>
      </c>
    </row>
    <row r="2896" spans="1:12" x14ac:dyDescent="0.25">
      <c r="A2896" s="53">
        <f>+'Info ELECTRONORTE'!A2864</f>
        <v>2860</v>
      </c>
      <c r="B2896" s="26" t="str">
        <f t="shared" si="108"/>
        <v>SICODI</v>
      </c>
      <c r="C2896" s="9" t="str">
        <f>+'Info ELECTRONORTE'!B2864</f>
        <v>CAJAMARCA</v>
      </c>
      <c r="D2896" s="9" t="str">
        <f>+'Info ELECTRONORTE'!C2864</f>
        <v>CHOTA - SANTA CRUZ DE SUCCHABAMBA</v>
      </c>
      <c r="E2896" s="9" t="str">
        <f>+'Info ELECTRONORTE'!D2864</f>
        <v>CHOTA</v>
      </c>
      <c r="F2896" s="9" t="str">
        <f>+'Info ELECTRONORTE'!I2864</f>
        <v>Media Tension</v>
      </c>
      <c r="G2896" s="9">
        <f>+'Info ELECTRONORTE'!K2864</f>
        <v>13</v>
      </c>
      <c r="H2896" s="9" t="str">
        <f>+'Info ELECTRONORTE'!L2864</f>
        <v>Postes</v>
      </c>
      <c r="I2896" s="9" t="str">
        <f>+'Info ELECTRONORTE'!M2864</f>
        <v>Concreto</v>
      </c>
      <c r="J2896" s="9" t="str">
        <f>+'Info ELECTRONORTE'!N2864</f>
        <v>PPC19</v>
      </c>
      <c r="K2896" s="9" t="str">
        <f>+IF(B2896="MOD INV_2018","Según corresponda",VLOOKUP(J2896,SICODI!$G$3:$K$2404,2,FALSE))</f>
        <v>POSTE DE CONCRETO ARMADO DE 13/300/150/345</v>
      </c>
      <c r="L2896" s="142">
        <f t="shared" si="107"/>
        <v>0.52</v>
      </c>
    </row>
    <row r="2897" spans="1:12" x14ac:dyDescent="0.25">
      <c r="A2897" s="53">
        <f>+'Info ELECTRONORTE'!A2865</f>
        <v>2861</v>
      </c>
      <c r="B2897" s="26" t="str">
        <f t="shared" si="108"/>
        <v>SICODI</v>
      </c>
      <c r="C2897" s="9" t="str">
        <f>+'Info ELECTRONORTE'!B2865</f>
        <v>CAJAMARCA</v>
      </c>
      <c r="D2897" s="9" t="str">
        <f>+'Info ELECTRONORTE'!C2865</f>
        <v>CHOTA - SANTA CRUZ DE SUCCHABAMBA</v>
      </c>
      <c r="E2897" s="9" t="str">
        <f>+'Info ELECTRONORTE'!D2865</f>
        <v>CHOTA</v>
      </c>
      <c r="F2897" s="9" t="str">
        <f>+'Info ELECTRONORTE'!I2865</f>
        <v>Media Tension</v>
      </c>
      <c r="G2897" s="9">
        <f>+'Info ELECTRONORTE'!K2865</f>
        <v>13</v>
      </c>
      <c r="H2897" s="9" t="str">
        <f>+'Info ELECTRONORTE'!L2865</f>
        <v>Postes</v>
      </c>
      <c r="I2897" s="9" t="str">
        <f>+'Info ELECTRONORTE'!M2865</f>
        <v>Concreto</v>
      </c>
      <c r="J2897" s="9" t="str">
        <f>+'Info ELECTRONORTE'!N2865</f>
        <v>PPC19</v>
      </c>
      <c r="K2897" s="9" t="str">
        <f>+IF(B2897="MOD INV_2018","Según corresponda",VLOOKUP(J2897,SICODI!$G$3:$K$2404,2,FALSE))</f>
        <v>POSTE DE CONCRETO ARMADO DE 13/300/150/345</v>
      </c>
      <c r="L2897" s="142">
        <f t="shared" si="107"/>
        <v>0.52</v>
      </c>
    </row>
    <row r="2898" spans="1:12" x14ac:dyDescent="0.25">
      <c r="A2898" s="53">
        <f>+'Info ELECTRONORTE'!A2866</f>
        <v>2862</v>
      </c>
      <c r="B2898" s="26" t="str">
        <f t="shared" si="108"/>
        <v>SICODI</v>
      </c>
      <c r="C2898" s="9" t="str">
        <f>+'Info ELECTRONORTE'!B2866</f>
        <v>CAJAMARCA</v>
      </c>
      <c r="D2898" s="9" t="str">
        <f>+'Info ELECTRONORTE'!C2866</f>
        <v>CHOTA - SANTA CRUZ DE SUCCHABAMBA</v>
      </c>
      <c r="E2898" s="9" t="str">
        <f>+'Info ELECTRONORTE'!D2866</f>
        <v>CHOTA</v>
      </c>
      <c r="F2898" s="9" t="str">
        <f>+'Info ELECTRONORTE'!I2866</f>
        <v>Media Tension</v>
      </c>
      <c r="G2898" s="9">
        <f>+'Info ELECTRONORTE'!K2866</f>
        <v>13</v>
      </c>
      <c r="H2898" s="9" t="str">
        <f>+'Info ELECTRONORTE'!L2866</f>
        <v>Postes</v>
      </c>
      <c r="I2898" s="9" t="str">
        <f>+'Info ELECTRONORTE'!M2866</f>
        <v>Concreto</v>
      </c>
      <c r="J2898" s="9" t="str">
        <f>+'Info ELECTRONORTE'!N2866</f>
        <v>PPC19</v>
      </c>
      <c r="K2898" s="9" t="str">
        <f>+IF(B2898="MOD INV_2018","Según corresponda",VLOOKUP(J2898,SICODI!$G$3:$K$2404,2,FALSE))</f>
        <v>POSTE DE CONCRETO ARMADO DE 13/300/150/345</v>
      </c>
      <c r="L2898" s="142">
        <f t="shared" si="107"/>
        <v>0.52</v>
      </c>
    </row>
    <row r="2899" spans="1:12" x14ac:dyDescent="0.25">
      <c r="A2899" s="53">
        <f>+'Info ELECTRONORTE'!A2867</f>
        <v>2863</v>
      </c>
      <c r="B2899" s="26" t="str">
        <f t="shared" si="108"/>
        <v>SICODI</v>
      </c>
      <c r="C2899" s="9" t="str">
        <f>+'Info ELECTRONORTE'!B2867</f>
        <v>CAJAMARCA</v>
      </c>
      <c r="D2899" s="9" t="str">
        <f>+'Info ELECTRONORTE'!C2867</f>
        <v>CHOTA - SANTA CRUZ DE SUCCHABAMBA</v>
      </c>
      <c r="E2899" s="9" t="str">
        <f>+'Info ELECTRONORTE'!D2867</f>
        <v>CHOTA</v>
      </c>
      <c r="F2899" s="9" t="str">
        <f>+'Info ELECTRONORTE'!I2867</f>
        <v>Media Tension</v>
      </c>
      <c r="G2899" s="9">
        <f>+'Info ELECTRONORTE'!K2867</f>
        <v>13</v>
      </c>
      <c r="H2899" s="9" t="str">
        <f>+'Info ELECTRONORTE'!L2867</f>
        <v>Postes</v>
      </c>
      <c r="I2899" s="9" t="str">
        <f>+'Info ELECTRONORTE'!M2867</f>
        <v>Concreto</v>
      </c>
      <c r="J2899" s="9" t="str">
        <f>+'Info ELECTRONORTE'!N2867</f>
        <v>PPC19</v>
      </c>
      <c r="K2899" s="9" t="str">
        <f>+IF(B2899="MOD INV_2018","Según corresponda",VLOOKUP(J2899,SICODI!$G$3:$K$2404,2,FALSE))</f>
        <v>POSTE DE CONCRETO ARMADO DE 13/300/150/345</v>
      </c>
      <c r="L2899" s="142">
        <f t="shared" si="107"/>
        <v>0.52</v>
      </c>
    </row>
    <row r="2900" spans="1:12" x14ac:dyDescent="0.25">
      <c r="A2900" s="53">
        <f>+'Info ELECTRONORTE'!A2868</f>
        <v>2864</v>
      </c>
      <c r="B2900" s="26" t="str">
        <f t="shared" si="108"/>
        <v>SICODI</v>
      </c>
      <c r="C2900" s="9" t="str">
        <f>+'Info ELECTRONORTE'!B2868</f>
        <v>CAJAMARCA</v>
      </c>
      <c r="D2900" s="9" t="str">
        <f>+'Info ELECTRONORTE'!C2868</f>
        <v>CHOTA - SANTA CRUZ DE SUCCHABAMBA</v>
      </c>
      <c r="E2900" s="9" t="str">
        <f>+'Info ELECTRONORTE'!D2868</f>
        <v>CHOTA</v>
      </c>
      <c r="F2900" s="9" t="str">
        <f>+'Info ELECTRONORTE'!I2868</f>
        <v>Media Tension</v>
      </c>
      <c r="G2900" s="9">
        <f>+'Info ELECTRONORTE'!K2868</f>
        <v>13</v>
      </c>
      <c r="H2900" s="9" t="str">
        <f>+'Info ELECTRONORTE'!L2868</f>
        <v>Postes</v>
      </c>
      <c r="I2900" s="9" t="str">
        <f>+'Info ELECTRONORTE'!M2868</f>
        <v>Concreto</v>
      </c>
      <c r="J2900" s="9" t="str">
        <f>+'Info ELECTRONORTE'!N2868</f>
        <v>PPC19</v>
      </c>
      <c r="K2900" s="9" t="str">
        <f>+IF(B2900="MOD INV_2018","Según corresponda",VLOOKUP(J2900,SICODI!$G$3:$K$2404,2,FALSE))</f>
        <v>POSTE DE CONCRETO ARMADO DE 13/300/150/345</v>
      </c>
      <c r="L2900" s="142">
        <f t="shared" si="107"/>
        <v>0.52</v>
      </c>
    </row>
    <row r="2901" spans="1:12" x14ac:dyDescent="0.25">
      <c r="A2901" s="53">
        <f>+'Info ELECTRONORTE'!A2869</f>
        <v>2865</v>
      </c>
      <c r="B2901" s="26" t="str">
        <f t="shared" si="108"/>
        <v>SICODI</v>
      </c>
      <c r="C2901" s="9" t="str">
        <f>+'Info ELECTRONORTE'!B2869</f>
        <v>CAJAMARCA</v>
      </c>
      <c r="D2901" s="9" t="str">
        <f>+'Info ELECTRONORTE'!C2869</f>
        <v>CHOTA - SANTA CRUZ DE SUCCHABAMBA</v>
      </c>
      <c r="E2901" s="9" t="str">
        <f>+'Info ELECTRONORTE'!D2869</f>
        <v>CHOTA</v>
      </c>
      <c r="F2901" s="9" t="str">
        <f>+'Info ELECTRONORTE'!I2869</f>
        <v>Media Tension</v>
      </c>
      <c r="G2901" s="9">
        <f>+'Info ELECTRONORTE'!K2869</f>
        <v>13</v>
      </c>
      <c r="H2901" s="9" t="str">
        <f>+'Info ELECTRONORTE'!L2869</f>
        <v>Postes</v>
      </c>
      <c r="I2901" s="9" t="str">
        <f>+'Info ELECTRONORTE'!M2869</f>
        <v>Concreto</v>
      </c>
      <c r="J2901" s="9" t="str">
        <f>+'Info ELECTRONORTE'!N2869</f>
        <v>PPC19</v>
      </c>
      <c r="K2901" s="9" t="str">
        <f>+IF(B2901="MOD INV_2018","Según corresponda",VLOOKUP(J2901,SICODI!$G$3:$K$2404,2,FALSE))</f>
        <v>POSTE DE CONCRETO ARMADO DE 13/300/150/345</v>
      </c>
      <c r="L2901" s="142">
        <f t="shared" si="107"/>
        <v>0.52</v>
      </c>
    </row>
    <row r="2902" spans="1:12" x14ac:dyDescent="0.25">
      <c r="A2902" s="53">
        <f>+'Info ELECTRONORTE'!A2870</f>
        <v>2866</v>
      </c>
      <c r="B2902" s="26" t="str">
        <f t="shared" si="108"/>
        <v>SICODI</v>
      </c>
      <c r="C2902" s="9" t="str">
        <f>+'Info ELECTRONORTE'!B2870</f>
        <v>CAJAMARCA</v>
      </c>
      <c r="D2902" s="9" t="str">
        <f>+'Info ELECTRONORTE'!C2870</f>
        <v>CHOTA - SANTA CRUZ DE SUCCHABAMBA</v>
      </c>
      <c r="E2902" s="9" t="str">
        <f>+'Info ELECTRONORTE'!D2870</f>
        <v>CHOTA</v>
      </c>
      <c r="F2902" s="9" t="str">
        <f>+'Info ELECTRONORTE'!I2870</f>
        <v>Media Tension</v>
      </c>
      <c r="G2902" s="9">
        <f>+'Info ELECTRONORTE'!K2870</f>
        <v>13</v>
      </c>
      <c r="H2902" s="9" t="str">
        <f>+'Info ELECTRONORTE'!L2870</f>
        <v>Postes</v>
      </c>
      <c r="I2902" s="9" t="str">
        <f>+'Info ELECTRONORTE'!M2870</f>
        <v>Concreto</v>
      </c>
      <c r="J2902" s="9" t="str">
        <f>+'Info ELECTRONORTE'!N2870</f>
        <v>PPC19</v>
      </c>
      <c r="K2902" s="9" t="str">
        <f>+IF(B2902="MOD INV_2018","Según corresponda",VLOOKUP(J2902,SICODI!$G$3:$K$2404,2,FALSE))</f>
        <v>POSTE DE CONCRETO ARMADO DE 13/300/150/345</v>
      </c>
      <c r="L2902" s="142">
        <f t="shared" si="107"/>
        <v>0.52</v>
      </c>
    </row>
    <row r="2903" spans="1:12" x14ac:dyDescent="0.25">
      <c r="A2903" s="53">
        <f>+'Info ELECTRONORTE'!A2871</f>
        <v>2867</v>
      </c>
      <c r="B2903" s="26" t="str">
        <f t="shared" si="108"/>
        <v>SICODI</v>
      </c>
      <c r="C2903" s="9" t="str">
        <f>+'Info ELECTRONORTE'!B2871</f>
        <v>CAJAMARCA</v>
      </c>
      <c r="D2903" s="9" t="str">
        <f>+'Info ELECTRONORTE'!C2871</f>
        <v>CHOTA - SANTA CRUZ DE SUCCHABAMBA</v>
      </c>
      <c r="E2903" s="9" t="str">
        <f>+'Info ELECTRONORTE'!D2871</f>
        <v>CHOTA</v>
      </c>
      <c r="F2903" s="9" t="str">
        <f>+'Info ELECTRONORTE'!I2871</f>
        <v>Media Tension</v>
      </c>
      <c r="G2903" s="9">
        <f>+'Info ELECTRONORTE'!K2871</f>
        <v>13</v>
      </c>
      <c r="H2903" s="9" t="str">
        <f>+'Info ELECTRONORTE'!L2871</f>
        <v>Postes</v>
      </c>
      <c r="I2903" s="9" t="str">
        <f>+'Info ELECTRONORTE'!M2871</f>
        <v>Concreto</v>
      </c>
      <c r="J2903" s="9" t="str">
        <f>+'Info ELECTRONORTE'!N2871</f>
        <v>PPC19</v>
      </c>
      <c r="K2903" s="9" t="str">
        <f>+IF(B2903="MOD INV_2018","Según corresponda",VLOOKUP(J2903,SICODI!$G$3:$K$2404,2,FALSE))</f>
        <v>POSTE DE CONCRETO ARMADO DE 13/300/150/345</v>
      </c>
      <c r="L2903" s="142">
        <f t="shared" si="107"/>
        <v>0.52</v>
      </c>
    </row>
    <row r="2904" spans="1:12" x14ac:dyDescent="0.25">
      <c r="A2904" s="53">
        <f>+'Info ELECTRONORTE'!A2872</f>
        <v>2868</v>
      </c>
      <c r="B2904" s="26" t="str">
        <f t="shared" si="108"/>
        <v>SICODI</v>
      </c>
      <c r="C2904" s="9" t="str">
        <f>+'Info ELECTRONORTE'!B2872</f>
        <v>CAJAMARCA</v>
      </c>
      <c r="D2904" s="9" t="str">
        <f>+'Info ELECTRONORTE'!C2872</f>
        <v>CHOTA - SANTA CRUZ DE SUCCHABAMBA</v>
      </c>
      <c r="E2904" s="9" t="str">
        <f>+'Info ELECTRONORTE'!D2872</f>
        <v>CHOTA</v>
      </c>
      <c r="F2904" s="9" t="str">
        <f>+'Info ELECTRONORTE'!I2872</f>
        <v>Media Tension</v>
      </c>
      <c r="G2904" s="9">
        <f>+'Info ELECTRONORTE'!K2872</f>
        <v>13</v>
      </c>
      <c r="H2904" s="9" t="str">
        <f>+'Info ELECTRONORTE'!L2872</f>
        <v>Postes</v>
      </c>
      <c r="I2904" s="9" t="str">
        <f>+'Info ELECTRONORTE'!M2872</f>
        <v>Concreto</v>
      </c>
      <c r="J2904" s="9" t="str">
        <f>+'Info ELECTRONORTE'!N2872</f>
        <v>PPC19</v>
      </c>
      <c r="K2904" s="9" t="str">
        <f>+IF(B2904="MOD INV_2018","Según corresponda",VLOOKUP(J2904,SICODI!$G$3:$K$2404,2,FALSE))</f>
        <v>POSTE DE CONCRETO ARMADO DE 13/300/150/345</v>
      </c>
      <c r="L2904" s="142">
        <f t="shared" si="107"/>
        <v>0.52</v>
      </c>
    </row>
    <row r="2905" spans="1:12" x14ac:dyDescent="0.25">
      <c r="A2905" s="53">
        <f>+'Info ELECTRONORTE'!A2873</f>
        <v>2869</v>
      </c>
      <c r="B2905" s="26" t="str">
        <f t="shared" si="108"/>
        <v>SICODI</v>
      </c>
      <c r="C2905" s="9" t="str">
        <f>+'Info ELECTRONORTE'!B2873</f>
        <v>CAJAMARCA</v>
      </c>
      <c r="D2905" s="9" t="str">
        <f>+'Info ELECTRONORTE'!C2873</f>
        <v>CHOTA - SANTA CRUZ DE SUCCHABAMBA</v>
      </c>
      <c r="E2905" s="9" t="str">
        <f>+'Info ELECTRONORTE'!D2873</f>
        <v>CHOTA</v>
      </c>
      <c r="F2905" s="9" t="str">
        <f>+'Info ELECTRONORTE'!I2873</f>
        <v>Media Tension</v>
      </c>
      <c r="G2905" s="9">
        <f>+'Info ELECTRONORTE'!K2873</f>
        <v>13</v>
      </c>
      <c r="H2905" s="9" t="str">
        <f>+'Info ELECTRONORTE'!L2873</f>
        <v>Postes</v>
      </c>
      <c r="I2905" s="9" t="str">
        <f>+'Info ELECTRONORTE'!M2873</f>
        <v>Concreto</v>
      </c>
      <c r="J2905" s="9" t="str">
        <f>+'Info ELECTRONORTE'!N2873</f>
        <v>PPC19</v>
      </c>
      <c r="K2905" s="9" t="str">
        <f>+IF(B2905="MOD INV_2018","Según corresponda",VLOOKUP(J2905,SICODI!$G$3:$K$2404,2,FALSE))</f>
        <v>POSTE DE CONCRETO ARMADO DE 13/300/150/345</v>
      </c>
      <c r="L2905" s="142">
        <f t="shared" si="107"/>
        <v>0.52</v>
      </c>
    </row>
    <row r="2906" spans="1:12" x14ac:dyDescent="0.25">
      <c r="A2906" s="53">
        <f>+'Info ELECTRONORTE'!A2874</f>
        <v>2870</v>
      </c>
      <c r="B2906" s="26" t="str">
        <f t="shared" si="108"/>
        <v>SICODI</v>
      </c>
      <c r="C2906" s="9" t="str">
        <f>+'Info ELECTRONORTE'!B2874</f>
        <v>CAJAMARCA</v>
      </c>
      <c r="D2906" s="9" t="str">
        <f>+'Info ELECTRONORTE'!C2874</f>
        <v>CHOTA - SANTA CRUZ DE SUCCHABAMBA</v>
      </c>
      <c r="E2906" s="9" t="str">
        <f>+'Info ELECTRONORTE'!D2874</f>
        <v>CHOTA</v>
      </c>
      <c r="F2906" s="9" t="str">
        <f>+'Info ELECTRONORTE'!I2874</f>
        <v>Media Tension</v>
      </c>
      <c r="G2906" s="9">
        <f>+'Info ELECTRONORTE'!K2874</f>
        <v>13</v>
      </c>
      <c r="H2906" s="9" t="str">
        <f>+'Info ELECTRONORTE'!L2874</f>
        <v>Postes</v>
      </c>
      <c r="I2906" s="9" t="str">
        <f>+'Info ELECTRONORTE'!M2874</f>
        <v>Concreto</v>
      </c>
      <c r="J2906" s="9" t="str">
        <f>+'Info ELECTRONORTE'!N2874</f>
        <v>PPC19</v>
      </c>
      <c r="K2906" s="9" t="str">
        <f>+IF(B2906="MOD INV_2018","Según corresponda",VLOOKUP(J2906,SICODI!$G$3:$K$2404,2,FALSE))</f>
        <v>POSTE DE CONCRETO ARMADO DE 13/300/150/345</v>
      </c>
      <c r="L2906" s="142">
        <f t="shared" si="107"/>
        <v>0.52</v>
      </c>
    </row>
    <row r="2907" spans="1:12" x14ac:dyDescent="0.25">
      <c r="A2907" s="53">
        <f>+'Info ELECTRONORTE'!A2875</f>
        <v>2871</v>
      </c>
      <c r="B2907" s="26" t="str">
        <f t="shared" si="108"/>
        <v>SICODI</v>
      </c>
      <c r="C2907" s="9" t="str">
        <f>+'Info ELECTRONORTE'!B2875</f>
        <v>CAJAMARCA</v>
      </c>
      <c r="D2907" s="9" t="str">
        <f>+'Info ELECTRONORTE'!C2875</f>
        <v>CHOTA - SANTA CRUZ DE SUCCHABAMBA</v>
      </c>
      <c r="E2907" s="9" t="str">
        <f>+'Info ELECTRONORTE'!D2875</f>
        <v>CHOTA</v>
      </c>
      <c r="F2907" s="9" t="str">
        <f>+'Info ELECTRONORTE'!I2875</f>
        <v>Baja Tension</v>
      </c>
      <c r="G2907" s="9">
        <f>+'Info ELECTRONORTE'!K2875</f>
        <v>11</v>
      </c>
      <c r="H2907" s="9" t="str">
        <f>+'Info ELECTRONORTE'!L2875</f>
        <v>Postes</v>
      </c>
      <c r="I2907" s="9" t="str">
        <f>+'Info ELECTRONORTE'!M2875</f>
        <v>Concreto</v>
      </c>
      <c r="J2907" s="9" t="str">
        <f>+'Info ELECTRONORTE'!N2875</f>
        <v>PPC12</v>
      </c>
      <c r="K2907" s="9" t="str">
        <f>+IF(B2907="MOD INV_2018","Según corresponda",VLOOKUP(J2907,SICODI!$G$3:$K$2404,2,FALSE))</f>
        <v>POSTE DE CONCRETO ARMADO DE 11/300/120/285</v>
      </c>
      <c r="L2907" s="142">
        <f t="shared" si="107"/>
        <v>0.17</v>
      </c>
    </row>
    <row r="2908" spans="1:12" x14ac:dyDescent="0.25">
      <c r="A2908" s="53">
        <f>+'Info ELECTRONORTE'!A2876</f>
        <v>2872</v>
      </c>
      <c r="B2908" s="26" t="str">
        <f t="shared" si="108"/>
        <v>SICODI</v>
      </c>
      <c r="C2908" s="9" t="str">
        <f>+'Info ELECTRONORTE'!B2876</f>
        <v>CAJAMARCA</v>
      </c>
      <c r="D2908" s="9" t="str">
        <f>+'Info ELECTRONORTE'!C2876</f>
        <v>CHOTA - SANTA CRUZ DE SUCCHABAMBA</v>
      </c>
      <c r="E2908" s="9" t="str">
        <f>+'Info ELECTRONORTE'!D2876</f>
        <v>CHOTA</v>
      </c>
      <c r="F2908" s="9" t="str">
        <f>+'Info ELECTRONORTE'!I2876</f>
        <v>Media Tension</v>
      </c>
      <c r="G2908" s="9">
        <f>+'Info ELECTRONORTE'!K2876</f>
        <v>13</v>
      </c>
      <c r="H2908" s="9" t="str">
        <f>+'Info ELECTRONORTE'!L2876</f>
        <v>Postes</v>
      </c>
      <c r="I2908" s="9" t="str">
        <f>+'Info ELECTRONORTE'!M2876</f>
        <v>Concreto</v>
      </c>
      <c r="J2908" s="9" t="str">
        <f>+'Info ELECTRONORTE'!N2876</f>
        <v>PPC19</v>
      </c>
      <c r="K2908" s="9" t="str">
        <f>+IF(B2908="MOD INV_2018","Según corresponda",VLOOKUP(J2908,SICODI!$G$3:$K$2404,2,FALSE))</f>
        <v>POSTE DE CONCRETO ARMADO DE 13/300/150/345</v>
      </c>
      <c r="L2908" s="142">
        <f t="shared" si="107"/>
        <v>0.52</v>
      </c>
    </row>
    <row r="2909" spans="1:12" x14ac:dyDescent="0.25">
      <c r="A2909" s="53">
        <f>+'Info ELECTRONORTE'!A2877</f>
        <v>2873</v>
      </c>
      <c r="B2909" s="26" t="str">
        <f t="shared" si="108"/>
        <v>SICODI</v>
      </c>
      <c r="C2909" s="9" t="str">
        <f>+'Info ELECTRONORTE'!B2877</f>
        <v>CAJAMARCA</v>
      </c>
      <c r="D2909" s="9" t="str">
        <f>+'Info ELECTRONORTE'!C2877</f>
        <v>CHOTA - SANTA CRUZ DE SUCCHABAMBA</v>
      </c>
      <c r="E2909" s="9" t="str">
        <f>+'Info ELECTRONORTE'!D2877</f>
        <v>CHOTA</v>
      </c>
      <c r="F2909" s="9" t="str">
        <f>+'Info ELECTRONORTE'!I2877</f>
        <v>Media Tension</v>
      </c>
      <c r="G2909" s="9">
        <f>+'Info ELECTRONORTE'!K2877</f>
        <v>13</v>
      </c>
      <c r="H2909" s="9" t="str">
        <f>+'Info ELECTRONORTE'!L2877</f>
        <v>Postes</v>
      </c>
      <c r="I2909" s="9" t="str">
        <f>+'Info ELECTRONORTE'!M2877</f>
        <v>Concreto</v>
      </c>
      <c r="J2909" s="9" t="str">
        <f>+'Info ELECTRONORTE'!N2877</f>
        <v>PPC19</v>
      </c>
      <c r="K2909" s="9" t="str">
        <f>+IF(B2909="MOD INV_2018","Según corresponda",VLOOKUP(J2909,SICODI!$G$3:$K$2404,2,FALSE))</f>
        <v>POSTE DE CONCRETO ARMADO DE 13/300/150/345</v>
      </c>
      <c r="L2909" s="142">
        <f t="shared" si="107"/>
        <v>0.52</v>
      </c>
    </row>
    <row r="2910" spans="1:12" x14ac:dyDescent="0.25">
      <c r="A2910" s="53">
        <f>+'Info ELECTRONORTE'!A2878</f>
        <v>2874</v>
      </c>
      <c r="B2910" s="26" t="str">
        <f t="shared" si="108"/>
        <v>SICODI</v>
      </c>
      <c r="C2910" s="9" t="str">
        <f>+'Info ELECTRONORTE'!B2878</f>
        <v>CAJAMARCA</v>
      </c>
      <c r="D2910" s="9" t="str">
        <f>+'Info ELECTRONORTE'!C2878</f>
        <v>CHOTA - SANTA CRUZ DE SUCCHABAMBA</v>
      </c>
      <c r="E2910" s="9" t="str">
        <f>+'Info ELECTRONORTE'!D2878</f>
        <v>CHOTA</v>
      </c>
      <c r="F2910" s="9" t="str">
        <f>+'Info ELECTRONORTE'!I2878</f>
        <v>Media Tension</v>
      </c>
      <c r="G2910" s="9">
        <f>+'Info ELECTRONORTE'!K2878</f>
        <v>13</v>
      </c>
      <c r="H2910" s="9" t="str">
        <f>+'Info ELECTRONORTE'!L2878</f>
        <v>Postes</v>
      </c>
      <c r="I2910" s="9" t="str">
        <f>+'Info ELECTRONORTE'!M2878</f>
        <v>Concreto</v>
      </c>
      <c r="J2910" s="9" t="str">
        <f>+'Info ELECTRONORTE'!N2878</f>
        <v>PPC19</v>
      </c>
      <c r="K2910" s="9" t="str">
        <f>+IF(B2910="MOD INV_2018","Según corresponda",VLOOKUP(J2910,SICODI!$G$3:$K$2404,2,FALSE))</f>
        <v>POSTE DE CONCRETO ARMADO DE 13/300/150/345</v>
      </c>
      <c r="L2910" s="142">
        <f t="shared" si="107"/>
        <v>0.52</v>
      </c>
    </row>
    <row r="2911" spans="1:12" x14ac:dyDescent="0.25">
      <c r="A2911" s="53">
        <f>+'Info ELECTRONORTE'!A2879</f>
        <v>2875</v>
      </c>
      <c r="B2911" s="26" t="str">
        <f t="shared" si="108"/>
        <v>SICODI</v>
      </c>
      <c r="C2911" s="9" t="str">
        <f>+'Info ELECTRONORTE'!B2879</f>
        <v>CAJAMARCA</v>
      </c>
      <c r="D2911" s="9" t="str">
        <f>+'Info ELECTRONORTE'!C2879</f>
        <v>CHOTA - SANTA CRUZ DE SUCCHABAMBA</v>
      </c>
      <c r="E2911" s="9" t="str">
        <f>+'Info ELECTRONORTE'!D2879</f>
        <v>CHOTA</v>
      </c>
      <c r="F2911" s="9" t="str">
        <f>+'Info ELECTRONORTE'!I2879</f>
        <v>Media Tension</v>
      </c>
      <c r="G2911" s="9">
        <f>+'Info ELECTRONORTE'!K2879</f>
        <v>13</v>
      </c>
      <c r="H2911" s="9" t="str">
        <f>+'Info ELECTRONORTE'!L2879</f>
        <v>Postes</v>
      </c>
      <c r="I2911" s="9" t="str">
        <f>+'Info ELECTRONORTE'!M2879</f>
        <v>Concreto</v>
      </c>
      <c r="J2911" s="9" t="str">
        <f>+'Info ELECTRONORTE'!N2879</f>
        <v>PPC19</v>
      </c>
      <c r="K2911" s="9" t="str">
        <f>+IF(B2911="MOD INV_2018","Según corresponda",VLOOKUP(J2911,SICODI!$G$3:$K$2404,2,FALSE))</f>
        <v>POSTE DE CONCRETO ARMADO DE 13/300/150/345</v>
      </c>
      <c r="L2911" s="142">
        <f t="shared" si="107"/>
        <v>0.52</v>
      </c>
    </row>
    <row r="2912" spans="1:12" x14ac:dyDescent="0.25">
      <c r="A2912" s="53">
        <f>+'Info ELECTRONORTE'!A2880</f>
        <v>2876</v>
      </c>
      <c r="B2912" s="26" t="str">
        <f t="shared" si="108"/>
        <v>SICODI</v>
      </c>
      <c r="C2912" s="9" t="str">
        <f>+'Info ELECTRONORTE'!B2880</f>
        <v>CAJAMARCA</v>
      </c>
      <c r="D2912" s="9" t="str">
        <f>+'Info ELECTRONORTE'!C2880</f>
        <v>CHOTA - SANTA CRUZ DE SUCCHABAMBA</v>
      </c>
      <c r="E2912" s="9" t="str">
        <f>+'Info ELECTRONORTE'!D2880</f>
        <v>CHOTA</v>
      </c>
      <c r="F2912" s="9" t="str">
        <f>+'Info ELECTRONORTE'!I2880</f>
        <v>Baja Tension</v>
      </c>
      <c r="G2912" s="9">
        <f>+'Info ELECTRONORTE'!K2880</f>
        <v>8</v>
      </c>
      <c r="H2912" s="9" t="str">
        <f>+'Info ELECTRONORTE'!L2880</f>
        <v>Postes</v>
      </c>
      <c r="I2912" s="9" t="str">
        <f>+'Info ELECTRONORTE'!M2880</f>
        <v>Concreto</v>
      </c>
      <c r="J2912" s="9" t="str">
        <f>+'Info ELECTRONORTE'!N2880</f>
        <v>PPC06</v>
      </c>
      <c r="K2912" s="9" t="str">
        <f>+IF(B2912="MOD INV_2018","Según corresponda",VLOOKUP(J2912,SICODI!$G$3:$K$2404,2,FALSE))</f>
        <v>POSTE DE CONCRETO ARMADO DE  8/300/120/240</v>
      </c>
      <c r="L2912" s="142">
        <f t="shared" si="107"/>
        <v>0.17</v>
      </c>
    </row>
    <row r="2913" spans="1:12" x14ac:dyDescent="0.25">
      <c r="A2913" s="53">
        <f>+'Info ELECTRONORTE'!A2881</f>
        <v>2877</v>
      </c>
      <c r="B2913" s="26" t="str">
        <f t="shared" si="108"/>
        <v>SICODI</v>
      </c>
      <c r="C2913" s="9" t="str">
        <f>+'Info ELECTRONORTE'!B2881</f>
        <v>CAJAMARCA</v>
      </c>
      <c r="D2913" s="9" t="str">
        <f>+'Info ELECTRONORTE'!C2881</f>
        <v>CHOTA - SANTA CRUZ DE SUCCHABAMBA</v>
      </c>
      <c r="E2913" s="9" t="str">
        <f>+'Info ELECTRONORTE'!D2881</f>
        <v>CHOTA</v>
      </c>
      <c r="F2913" s="9" t="str">
        <f>+'Info ELECTRONORTE'!I2881</f>
        <v>Media Tension</v>
      </c>
      <c r="G2913" s="9">
        <f>+'Info ELECTRONORTE'!K2881</f>
        <v>12</v>
      </c>
      <c r="H2913" s="9" t="str">
        <f>+'Info ELECTRONORTE'!L2881</f>
        <v>Postes</v>
      </c>
      <c r="I2913" s="9" t="str">
        <f>+'Info ELECTRONORTE'!M2881</f>
        <v>Concreto</v>
      </c>
      <c r="J2913" s="9" t="str">
        <f>+'Info ELECTRONORTE'!N2881</f>
        <v>PPC16</v>
      </c>
      <c r="K2913" s="9" t="str">
        <f>+IF(B2913="MOD INV_2018","Según corresponda",VLOOKUP(J2913,SICODI!$G$3:$K$2404,2,FALSE))</f>
        <v>POSTE DE CONCRETO ARMADO DE 12/300/150/330</v>
      </c>
      <c r="L2913" s="142">
        <f t="shared" si="107"/>
        <v>0.52</v>
      </c>
    </row>
    <row r="2914" spans="1:12" x14ac:dyDescent="0.25">
      <c r="A2914" s="53">
        <f>+'Info ELECTRONORTE'!A2882</f>
        <v>2878</v>
      </c>
      <c r="B2914" s="26" t="str">
        <f t="shared" si="108"/>
        <v>SICODI</v>
      </c>
      <c r="C2914" s="9" t="str">
        <f>+'Info ELECTRONORTE'!B2882</f>
        <v>CAJAMARCA</v>
      </c>
      <c r="D2914" s="9" t="str">
        <f>+'Info ELECTRONORTE'!C2882</f>
        <v>CHOTA - SANTA CRUZ DE SUCCHABAMBA</v>
      </c>
      <c r="E2914" s="9" t="str">
        <f>+'Info ELECTRONORTE'!D2882</f>
        <v>CHOTA</v>
      </c>
      <c r="F2914" s="9" t="str">
        <f>+'Info ELECTRONORTE'!I2882</f>
        <v>Media Tension</v>
      </c>
      <c r="G2914" s="9">
        <f>+'Info ELECTRONORTE'!K2882</f>
        <v>12</v>
      </c>
      <c r="H2914" s="9" t="str">
        <f>+'Info ELECTRONORTE'!L2882</f>
        <v>Postes</v>
      </c>
      <c r="I2914" s="9" t="str">
        <f>+'Info ELECTRONORTE'!M2882</f>
        <v>Concreto</v>
      </c>
      <c r="J2914" s="9" t="str">
        <f>+'Info ELECTRONORTE'!N2882</f>
        <v>PPC16</v>
      </c>
      <c r="K2914" s="9" t="str">
        <f>+IF(B2914="MOD INV_2018","Según corresponda",VLOOKUP(J2914,SICODI!$G$3:$K$2404,2,FALSE))</f>
        <v>POSTE DE CONCRETO ARMADO DE 12/300/150/330</v>
      </c>
      <c r="L2914" s="142">
        <f t="shared" si="107"/>
        <v>0.52</v>
      </c>
    </row>
    <row r="2915" spans="1:12" x14ac:dyDescent="0.25">
      <c r="A2915" s="53">
        <f>+'Info ELECTRONORTE'!A2883</f>
        <v>2879</v>
      </c>
      <c r="B2915" s="26" t="str">
        <f t="shared" si="108"/>
        <v>SICODI</v>
      </c>
      <c r="C2915" s="9" t="str">
        <f>+'Info ELECTRONORTE'!B2883</f>
        <v>CAJAMARCA</v>
      </c>
      <c r="D2915" s="9" t="str">
        <f>+'Info ELECTRONORTE'!C2883</f>
        <v>CHOTA - SANTA CRUZ DE SUCCHABAMBA</v>
      </c>
      <c r="E2915" s="9" t="str">
        <f>+'Info ELECTRONORTE'!D2883</f>
        <v>CHOTA</v>
      </c>
      <c r="F2915" s="9" t="str">
        <f>+'Info ELECTRONORTE'!I2883</f>
        <v>Media Tension</v>
      </c>
      <c r="G2915" s="9">
        <f>+'Info ELECTRONORTE'!K2883</f>
        <v>12</v>
      </c>
      <c r="H2915" s="9" t="str">
        <f>+'Info ELECTRONORTE'!L2883</f>
        <v>Postes</v>
      </c>
      <c r="I2915" s="9" t="str">
        <f>+'Info ELECTRONORTE'!M2883</f>
        <v>Concreto</v>
      </c>
      <c r="J2915" s="9" t="str">
        <f>+'Info ELECTRONORTE'!N2883</f>
        <v>PPC16</v>
      </c>
      <c r="K2915" s="9" t="str">
        <f>+IF(B2915="MOD INV_2018","Según corresponda",VLOOKUP(J2915,SICODI!$G$3:$K$2404,2,FALSE))</f>
        <v>POSTE DE CONCRETO ARMADO DE 12/300/150/330</v>
      </c>
      <c r="L2915" s="142">
        <f t="shared" si="107"/>
        <v>0.52</v>
      </c>
    </row>
    <row r="2916" spans="1:12" x14ac:dyDescent="0.25">
      <c r="A2916" s="53">
        <f>+'Info ELECTRONORTE'!A2884</f>
        <v>2880</v>
      </c>
      <c r="B2916" s="26" t="str">
        <f t="shared" si="108"/>
        <v>SICODI</v>
      </c>
      <c r="C2916" s="9" t="str">
        <f>+'Info ELECTRONORTE'!B2884</f>
        <v>CAJAMARCA</v>
      </c>
      <c r="D2916" s="9" t="str">
        <f>+'Info ELECTRONORTE'!C2884</f>
        <v>CHOTA - SANTA CRUZ DE SUCCHABAMBA</v>
      </c>
      <c r="E2916" s="9" t="str">
        <f>+'Info ELECTRONORTE'!D2884</f>
        <v>CHOTA</v>
      </c>
      <c r="F2916" s="9" t="str">
        <f>+'Info ELECTRONORTE'!I2884</f>
        <v>Media Tension</v>
      </c>
      <c r="G2916" s="9">
        <f>+'Info ELECTRONORTE'!K2884</f>
        <v>12</v>
      </c>
      <c r="H2916" s="9" t="str">
        <f>+'Info ELECTRONORTE'!L2884</f>
        <v>Postes</v>
      </c>
      <c r="I2916" s="9" t="str">
        <f>+'Info ELECTRONORTE'!M2884</f>
        <v>Concreto</v>
      </c>
      <c r="J2916" s="9" t="str">
        <f>+'Info ELECTRONORTE'!N2884</f>
        <v>PPC16</v>
      </c>
      <c r="K2916" s="9" t="str">
        <f>+IF(B2916="MOD INV_2018","Según corresponda",VLOOKUP(J2916,SICODI!$G$3:$K$2404,2,FALSE))</f>
        <v>POSTE DE CONCRETO ARMADO DE 12/300/150/330</v>
      </c>
      <c r="L2916" s="142">
        <f t="shared" si="107"/>
        <v>0.52</v>
      </c>
    </row>
    <row r="2917" spans="1:12" x14ac:dyDescent="0.25">
      <c r="A2917" s="53">
        <f>+'Info ELECTRONORTE'!A2885</f>
        <v>2881</v>
      </c>
      <c r="B2917" s="26" t="str">
        <f t="shared" si="108"/>
        <v>SICODI</v>
      </c>
      <c r="C2917" s="9" t="str">
        <f>+'Info ELECTRONORTE'!B2885</f>
        <v>CAJAMARCA</v>
      </c>
      <c r="D2917" s="9" t="str">
        <f>+'Info ELECTRONORTE'!C2885</f>
        <v>CHOTA - SANTA CRUZ DE SUCCHABAMBA</v>
      </c>
      <c r="E2917" s="9" t="str">
        <f>+'Info ELECTRONORTE'!D2885</f>
        <v>CHOTA</v>
      </c>
      <c r="F2917" s="9" t="str">
        <f>+'Info ELECTRONORTE'!I2885</f>
        <v>Media Tension</v>
      </c>
      <c r="G2917" s="9">
        <f>+'Info ELECTRONORTE'!K2885</f>
        <v>12</v>
      </c>
      <c r="H2917" s="9" t="str">
        <f>+'Info ELECTRONORTE'!L2885</f>
        <v>Postes</v>
      </c>
      <c r="I2917" s="9" t="str">
        <f>+'Info ELECTRONORTE'!M2885</f>
        <v>Concreto</v>
      </c>
      <c r="J2917" s="9" t="str">
        <f>+'Info ELECTRONORTE'!N2885</f>
        <v>PPC16</v>
      </c>
      <c r="K2917" s="9" t="str">
        <f>+IF(B2917="MOD INV_2018","Según corresponda",VLOOKUP(J2917,SICODI!$G$3:$K$2404,2,FALSE))</f>
        <v>POSTE DE CONCRETO ARMADO DE 12/300/150/330</v>
      </c>
      <c r="L2917" s="142">
        <f t="shared" ref="L2917:L2980" si="109">+IF(K2917="Según corresponda","Según corresponda",VLOOKUP(K2917,$O$37:$P$49,2,FALSE))</f>
        <v>0.52</v>
      </c>
    </row>
    <row r="2918" spans="1:12" x14ac:dyDescent="0.25">
      <c r="A2918" s="53">
        <f>+'Info ELECTRONORTE'!A2886</f>
        <v>2882</v>
      </c>
      <c r="B2918" s="26" t="str">
        <f t="shared" ref="B2918:B2981" si="110">+IF(ISERROR(INDEX($B$8:$B$31,MATCH(J2918,$J$8:$J$31,0)))=TRUE,"MOD INV_2018",INDEX($B$8:$B$31,MATCH(J2918,$J$8:$J$31,0)))</f>
        <v>SICODI</v>
      </c>
      <c r="C2918" s="9" t="str">
        <f>+'Info ELECTRONORTE'!B2886</f>
        <v>CAJAMARCA</v>
      </c>
      <c r="D2918" s="9" t="str">
        <f>+'Info ELECTRONORTE'!C2886</f>
        <v>CHOTA - SANTA CRUZ DE SUCCHABAMBA</v>
      </c>
      <c r="E2918" s="9" t="str">
        <f>+'Info ELECTRONORTE'!D2886</f>
        <v>CHOTA</v>
      </c>
      <c r="F2918" s="9" t="str">
        <f>+'Info ELECTRONORTE'!I2886</f>
        <v>Media Tension</v>
      </c>
      <c r="G2918" s="9">
        <f>+'Info ELECTRONORTE'!K2886</f>
        <v>12</v>
      </c>
      <c r="H2918" s="9" t="str">
        <f>+'Info ELECTRONORTE'!L2886</f>
        <v>Postes</v>
      </c>
      <c r="I2918" s="9" t="str">
        <f>+'Info ELECTRONORTE'!M2886</f>
        <v>Concreto</v>
      </c>
      <c r="J2918" s="9" t="str">
        <f>+'Info ELECTRONORTE'!N2886</f>
        <v>PPC16</v>
      </c>
      <c r="K2918" s="9" t="str">
        <f>+IF(B2918="MOD INV_2018","Según corresponda",VLOOKUP(J2918,SICODI!$G$3:$K$2404,2,FALSE))</f>
        <v>POSTE DE CONCRETO ARMADO DE 12/300/150/330</v>
      </c>
      <c r="L2918" s="142">
        <f t="shared" si="109"/>
        <v>0.52</v>
      </c>
    </row>
    <row r="2919" spans="1:12" x14ac:dyDescent="0.25">
      <c r="A2919" s="53">
        <f>+'Info ELECTRONORTE'!A2887</f>
        <v>2883</v>
      </c>
      <c r="B2919" s="26" t="str">
        <f t="shared" si="110"/>
        <v>SICODI</v>
      </c>
      <c r="C2919" s="9" t="str">
        <f>+'Info ELECTRONORTE'!B2887</f>
        <v>CAJAMARCA</v>
      </c>
      <c r="D2919" s="9" t="str">
        <f>+'Info ELECTRONORTE'!C2887</f>
        <v>CHOTA - SANTA CRUZ DE SUCCHABAMBA</v>
      </c>
      <c r="E2919" s="9" t="str">
        <f>+'Info ELECTRONORTE'!D2887</f>
        <v>CHOTA</v>
      </c>
      <c r="F2919" s="9" t="str">
        <f>+'Info ELECTRONORTE'!I2887</f>
        <v>Media Tension</v>
      </c>
      <c r="G2919" s="9">
        <f>+'Info ELECTRONORTE'!K2887</f>
        <v>12</v>
      </c>
      <c r="H2919" s="9" t="str">
        <f>+'Info ELECTRONORTE'!L2887</f>
        <v>Postes</v>
      </c>
      <c r="I2919" s="9" t="str">
        <f>+'Info ELECTRONORTE'!M2887</f>
        <v>Concreto</v>
      </c>
      <c r="J2919" s="9" t="str">
        <f>+'Info ELECTRONORTE'!N2887</f>
        <v>PPC16</v>
      </c>
      <c r="K2919" s="9" t="str">
        <f>+IF(B2919="MOD INV_2018","Según corresponda",VLOOKUP(J2919,SICODI!$G$3:$K$2404,2,FALSE))</f>
        <v>POSTE DE CONCRETO ARMADO DE 12/300/150/330</v>
      </c>
      <c r="L2919" s="142">
        <f t="shared" si="109"/>
        <v>0.52</v>
      </c>
    </row>
    <row r="2920" spans="1:12" x14ac:dyDescent="0.25">
      <c r="A2920" s="53">
        <f>+'Info ELECTRONORTE'!A2888</f>
        <v>2884</v>
      </c>
      <c r="B2920" s="26" t="str">
        <f t="shared" si="110"/>
        <v>SICODI</v>
      </c>
      <c r="C2920" s="9" t="str">
        <f>+'Info ELECTRONORTE'!B2888</f>
        <v>CAJAMARCA</v>
      </c>
      <c r="D2920" s="9" t="str">
        <f>+'Info ELECTRONORTE'!C2888</f>
        <v>CHOTA - SANTA CRUZ DE SUCCHABAMBA</v>
      </c>
      <c r="E2920" s="9" t="str">
        <f>+'Info ELECTRONORTE'!D2888</f>
        <v>CHOTA</v>
      </c>
      <c r="F2920" s="9" t="str">
        <f>+'Info ELECTRONORTE'!I2888</f>
        <v>Baja Tension</v>
      </c>
      <c r="G2920" s="9">
        <f>+'Info ELECTRONORTE'!K2888</f>
        <v>8</v>
      </c>
      <c r="H2920" s="9" t="str">
        <f>+'Info ELECTRONORTE'!L2888</f>
        <v>Postes</v>
      </c>
      <c r="I2920" s="9" t="str">
        <f>+'Info ELECTRONORTE'!M2888</f>
        <v>Concreto</v>
      </c>
      <c r="J2920" s="9" t="str">
        <f>+'Info ELECTRONORTE'!N2888</f>
        <v>PPC06</v>
      </c>
      <c r="K2920" s="9" t="str">
        <f>+IF(B2920="MOD INV_2018","Según corresponda",VLOOKUP(J2920,SICODI!$G$3:$K$2404,2,FALSE))</f>
        <v>POSTE DE CONCRETO ARMADO DE  8/300/120/240</v>
      </c>
      <c r="L2920" s="142">
        <f t="shared" si="109"/>
        <v>0.17</v>
      </c>
    </row>
    <row r="2921" spans="1:12" x14ac:dyDescent="0.25">
      <c r="A2921" s="53">
        <f>+'Info ELECTRONORTE'!A2889</f>
        <v>2885</v>
      </c>
      <c r="B2921" s="26" t="str">
        <f t="shared" si="110"/>
        <v>SICODI</v>
      </c>
      <c r="C2921" s="9" t="str">
        <f>+'Info ELECTRONORTE'!B2889</f>
        <v>CAJAMARCA</v>
      </c>
      <c r="D2921" s="9" t="str">
        <f>+'Info ELECTRONORTE'!C2889</f>
        <v>CHOTA - SANTA CRUZ DE SUCCHABAMBA</v>
      </c>
      <c r="E2921" s="9" t="str">
        <f>+'Info ELECTRONORTE'!D2889</f>
        <v>CHOTA</v>
      </c>
      <c r="F2921" s="9" t="str">
        <f>+'Info ELECTRONORTE'!I2889</f>
        <v>Baja Tension</v>
      </c>
      <c r="G2921" s="9">
        <f>+'Info ELECTRONORTE'!K2889</f>
        <v>8</v>
      </c>
      <c r="H2921" s="9" t="str">
        <f>+'Info ELECTRONORTE'!L2889</f>
        <v>Postes</v>
      </c>
      <c r="I2921" s="9" t="str">
        <f>+'Info ELECTRONORTE'!M2889</f>
        <v>Concreto</v>
      </c>
      <c r="J2921" s="9" t="str">
        <f>+'Info ELECTRONORTE'!N2889</f>
        <v>PPC06</v>
      </c>
      <c r="K2921" s="9" t="str">
        <f>+IF(B2921="MOD INV_2018","Según corresponda",VLOOKUP(J2921,SICODI!$G$3:$K$2404,2,FALSE))</f>
        <v>POSTE DE CONCRETO ARMADO DE  8/300/120/240</v>
      </c>
      <c r="L2921" s="142">
        <f t="shared" si="109"/>
        <v>0.17</v>
      </c>
    </row>
    <row r="2922" spans="1:12" x14ac:dyDescent="0.25">
      <c r="A2922" s="53">
        <f>+'Info ELECTRONORTE'!A2890</f>
        <v>2886</v>
      </c>
      <c r="B2922" s="26" t="str">
        <f t="shared" si="110"/>
        <v>SICODI</v>
      </c>
      <c r="C2922" s="9" t="str">
        <f>+'Info ELECTRONORTE'!B2890</f>
        <v>CAJAMARCA</v>
      </c>
      <c r="D2922" s="9" t="str">
        <f>+'Info ELECTRONORTE'!C2890</f>
        <v>CHOTA - SANTA CRUZ DE SUCCHABAMBA</v>
      </c>
      <c r="E2922" s="9" t="str">
        <f>+'Info ELECTRONORTE'!D2890</f>
        <v>CHOTA</v>
      </c>
      <c r="F2922" s="9" t="str">
        <f>+'Info ELECTRONORTE'!I2890</f>
        <v>Baja Tension</v>
      </c>
      <c r="G2922" s="9">
        <f>+'Info ELECTRONORTE'!K2890</f>
        <v>8</v>
      </c>
      <c r="H2922" s="9" t="str">
        <f>+'Info ELECTRONORTE'!L2890</f>
        <v>Postes</v>
      </c>
      <c r="I2922" s="9" t="str">
        <f>+'Info ELECTRONORTE'!M2890</f>
        <v>Concreto</v>
      </c>
      <c r="J2922" s="9" t="str">
        <f>+'Info ELECTRONORTE'!N2890</f>
        <v>PPC06</v>
      </c>
      <c r="K2922" s="9" t="str">
        <f>+IF(B2922="MOD INV_2018","Según corresponda",VLOOKUP(J2922,SICODI!$G$3:$K$2404,2,FALSE))</f>
        <v>POSTE DE CONCRETO ARMADO DE  8/300/120/240</v>
      </c>
      <c r="L2922" s="142">
        <f t="shared" si="109"/>
        <v>0.17</v>
      </c>
    </row>
    <row r="2923" spans="1:12" x14ac:dyDescent="0.25">
      <c r="A2923" s="53">
        <f>+'Info ELECTRONORTE'!A2891</f>
        <v>2887</v>
      </c>
      <c r="B2923" s="26" t="str">
        <f t="shared" si="110"/>
        <v>SICODI</v>
      </c>
      <c r="C2923" s="9" t="str">
        <f>+'Info ELECTRONORTE'!B2891</f>
        <v>CAJAMARCA</v>
      </c>
      <c r="D2923" s="9" t="str">
        <f>+'Info ELECTRONORTE'!C2891</f>
        <v>CHOTA - SANTA CRUZ DE SUCCHABAMBA</v>
      </c>
      <c r="E2923" s="9" t="str">
        <f>+'Info ELECTRONORTE'!D2891</f>
        <v>CHOTA</v>
      </c>
      <c r="F2923" s="9" t="str">
        <f>+'Info ELECTRONORTE'!I2891</f>
        <v>Baja Tension</v>
      </c>
      <c r="G2923" s="9">
        <f>+'Info ELECTRONORTE'!K2891</f>
        <v>8</v>
      </c>
      <c r="H2923" s="9" t="str">
        <f>+'Info ELECTRONORTE'!L2891</f>
        <v>Postes</v>
      </c>
      <c r="I2923" s="9" t="str">
        <f>+'Info ELECTRONORTE'!M2891</f>
        <v>Concreto</v>
      </c>
      <c r="J2923" s="9" t="str">
        <f>+'Info ELECTRONORTE'!N2891</f>
        <v>PPC06</v>
      </c>
      <c r="K2923" s="9" t="str">
        <f>+IF(B2923="MOD INV_2018","Según corresponda",VLOOKUP(J2923,SICODI!$G$3:$K$2404,2,FALSE))</f>
        <v>POSTE DE CONCRETO ARMADO DE  8/300/120/240</v>
      </c>
      <c r="L2923" s="142">
        <f t="shared" si="109"/>
        <v>0.17</v>
      </c>
    </row>
    <row r="2924" spans="1:12" x14ac:dyDescent="0.25">
      <c r="A2924" s="53">
        <f>+'Info ELECTRONORTE'!A2892</f>
        <v>2888</v>
      </c>
      <c r="B2924" s="26" t="str">
        <f t="shared" si="110"/>
        <v>SICODI</v>
      </c>
      <c r="C2924" s="9" t="str">
        <f>+'Info ELECTRONORTE'!B2892</f>
        <v>CAJAMARCA</v>
      </c>
      <c r="D2924" s="9" t="str">
        <f>+'Info ELECTRONORTE'!C2892</f>
        <v>CHOTA - SANTA CRUZ DE SUCCHABAMBA</v>
      </c>
      <c r="E2924" s="9" t="str">
        <f>+'Info ELECTRONORTE'!D2892</f>
        <v>CHOTA</v>
      </c>
      <c r="F2924" s="9" t="str">
        <f>+'Info ELECTRONORTE'!I2892</f>
        <v>Baja Tension</v>
      </c>
      <c r="G2924" s="9">
        <f>+'Info ELECTRONORTE'!K2892</f>
        <v>8</v>
      </c>
      <c r="H2924" s="9" t="str">
        <f>+'Info ELECTRONORTE'!L2892</f>
        <v>Postes</v>
      </c>
      <c r="I2924" s="9" t="str">
        <f>+'Info ELECTRONORTE'!M2892</f>
        <v>Concreto</v>
      </c>
      <c r="J2924" s="9" t="str">
        <f>+'Info ELECTRONORTE'!N2892</f>
        <v>PPC06</v>
      </c>
      <c r="K2924" s="9" t="str">
        <f>+IF(B2924="MOD INV_2018","Según corresponda",VLOOKUP(J2924,SICODI!$G$3:$K$2404,2,FALSE))</f>
        <v>POSTE DE CONCRETO ARMADO DE  8/300/120/240</v>
      </c>
      <c r="L2924" s="142">
        <f t="shared" si="109"/>
        <v>0.17</v>
      </c>
    </row>
    <row r="2925" spans="1:12" x14ac:dyDescent="0.25">
      <c r="A2925" s="53">
        <f>+'Info ELECTRONORTE'!A2893</f>
        <v>2889</v>
      </c>
      <c r="B2925" s="26" t="str">
        <f t="shared" si="110"/>
        <v>SICODI</v>
      </c>
      <c r="C2925" s="9" t="str">
        <f>+'Info ELECTRONORTE'!B2893</f>
        <v>CAJAMARCA</v>
      </c>
      <c r="D2925" s="9" t="str">
        <f>+'Info ELECTRONORTE'!C2893</f>
        <v>CHOTA - SANTA CRUZ DE SUCCHABAMBA</v>
      </c>
      <c r="E2925" s="9" t="str">
        <f>+'Info ELECTRONORTE'!D2893</f>
        <v>CHOTA</v>
      </c>
      <c r="F2925" s="9" t="str">
        <f>+'Info ELECTRONORTE'!I2893</f>
        <v>Baja Tension</v>
      </c>
      <c r="G2925" s="9">
        <f>+'Info ELECTRONORTE'!K2893</f>
        <v>8</v>
      </c>
      <c r="H2925" s="9" t="str">
        <f>+'Info ELECTRONORTE'!L2893</f>
        <v>Postes</v>
      </c>
      <c r="I2925" s="9" t="str">
        <f>+'Info ELECTRONORTE'!M2893</f>
        <v>Concreto</v>
      </c>
      <c r="J2925" s="9" t="str">
        <f>+'Info ELECTRONORTE'!N2893</f>
        <v>PPC06</v>
      </c>
      <c r="K2925" s="9" t="str">
        <f>+IF(B2925="MOD INV_2018","Según corresponda",VLOOKUP(J2925,SICODI!$G$3:$K$2404,2,FALSE))</f>
        <v>POSTE DE CONCRETO ARMADO DE  8/300/120/240</v>
      </c>
      <c r="L2925" s="142">
        <f t="shared" si="109"/>
        <v>0.17</v>
      </c>
    </row>
    <row r="2926" spans="1:12" x14ac:dyDescent="0.25">
      <c r="A2926" s="53">
        <f>+'Info ELECTRONORTE'!A2894</f>
        <v>2890</v>
      </c>
      <c r="B2926" s="26" t="str">
        <f t="shared" si="110"/>
        <v>SICODI</v>
      </c>
      <c r="C2926" s="9" t="str">
        <f>+'Info ELECTRONORTE'!B2894</f>
        <v>CAJAMARCA</v>
      </c>
      <c r="D2926" s="9" t="str">
        <f>+'Info ELECTRONORTE'!C2894</f>
        <v>CHOTA - SANTA CRUZ DE SUCCHABAMBA</v>
      </c>
      <c r="E2926" s="9" t="str">
        <f>+'Info ELECTRONORTE'!D2894</f>
        <v>CHOTA</v>
      </c>
      <c r="F2926" s="9" t="str">
        <f>+'Info ELECTRONORTE'!I2894</f>
        <v>Baja Tension</v>
      </c>
      <c r="G2926" s="9">
        <f>+'Info ELECTRONORTE'!K2894</f>
        <v>8</v>
      </c>
      <c r="H2926" s="9" t="str">
        <f>+'Info ELECTRONORTE'!L2894</f>
        <v>Postes</v>
      </c>
      <c r="I2926" s="9" t="str">
        <f>+'Info ELECTRONORTE'!M2894</f>
        <v>Concreto</v>
      </c>
      <c r="J2926" s="9" t="str">
        <f>+'Info ELECTRONORTE'!N2894</f>
        <v>PPC06</v>
      </c>
      <c r="K2926" s="9" t="str">
        <f>+IF(B2926="MOD INV_2018","Según corresponda",VLOOKUP(J2926,SICODI!$G$3:$K$2404,2,FALSE))</f>
        <v>POSTE DE CONCRETO ARMADO DE  8/300/120/240</v>
      </c>
      <c r="L2926" s="142">
        <f t="shared" si="109"/>
        <v>0.17</v>
      </c>
    </row>
    <row r="2927" spans="1:12" x14ac:dyDescent="0.25">
      <c r="A2927" s="53">
        <f>+'Info ELECTRONORTE'!A2895</f>
        <v>2891</v>
      </c>
      <c r="B2927" s="26" t="str">
        <f t="shared" si="110"/>
        <v>SICODI</v>
      </c>
      <c r="C2927" s="9" t="str">
        <f>+'Info ELECTRONORTE'!B2895</f>
        <v>CAJAMARCA</v>
      </c>
      <c r="D2927" s="9" t="str">
        <f>+'Info ELECTRONORTE'!C2895</f>
        <v>CHOTA - SANTA CRUZ DE SUCCHABAMBA</v>
      </c>
      <c r="E2927" s="9" t="str">
        <f>+'Info ELECTRONORTE'!D2895</f>
        <v>CHOTA</v>
      </c>
      <c r="F2927" s="9" t="str">
        <f>+'Info ELECTRONORTE'!I2895</f>
        <v>Baja Tension</v>
      </c>
      <c r="G2927" s="9">
        <f>+'Info ELECTRONORTE'!K2895</f>
        <v>8</v>
      </c>
      <c r="H2927" s="9" t="str">
        <f>+'Info ELECTRONORTE'!L2895</f>
        <v>Postes</v>
      </c>
      <c r="I2927" s="9" t="str">
        <f>+'Info ELECTRONORTE'!M2895</f>
        <v>Concreto</v>
      </c>
      <c r="J2927" s="9" t="str">
        <f>+'Info ELECTRONORTE'!N2895</f>
        <v>PPC06</v>
      </c>
      <c r="K2927" s="9" t="str">
        <f>+IF(B2927="MOD INV_2018","Según corresponda",VLOOKUP(J2927,SICODI!$G$3:$K$2404,2,FALSE))</f>
        <v>POSTE DE CONCRETO ARMADO DE  8/300/120/240</v>
      </c>
      <c r="L2927" s="142">
        <f t="shared" si="109"/>
        <v>0.17</v>
      </c>
    </row>
    <row r="2928" spans="1:12" x14ac:dyDescent="0.25">
      <c r="A2928" s="53">
        <f>+'Info ELECTRONORTE'!A2896</f>
        <v>2892</v>
      </c>
      <c r="B2928" s="26" t="str">
        <f t="shared" si="110"/>
        <v>SICODI</v>
      </c>
      <c r="C2928" s="9" t="str">
        <f>+'Info ELECTRONORTE'!B2896</f>
        <v>CAJAMARCA</v>
      </c>
      <c r="D2928" s="9" t="str">
        <f>+'Info ELECTRONORTE'!C2896</f>
        <v>CHOTA - SANTA CRUZ DE SUCCHABAMBA</v>
      </c>
      <c r="E2928" s="9" t="str">
        <f>+'Info ELECTRONORTE'!D2896</f>
        <v>CHOTA</v>
      </c>
      <c r="F2928" s="9" t="str">
        <f>+'Info ELECTRONORTE'!I2896</f>
        <v>Baja Tension</v>
      </c>
      <c r="G2928" s="9">
        <f>+'Info ELECTRONORTE'!K2896</f>
        <v>8</v>
      </c>
      <c r="H2928" s="9" t="str">
        <f>+'Info ELECTRONORTE'!L2896</f>
        <v>Postes</v>
      </c>
      <c r="I2928" s="9" t="str">
        <f>+'Info ELECTRONORTE'!M2896</f>
        <v>Concreto</v>
      </c>
      <c r="J2928" s="9" t="str">
        <f>+'Info ELECTRONORTE'!N2896</f>
        <v>PPC06</v>
      </c>
      <c r="K2928" s="9" t="str">
        <f>+IF(B2928="MOD INV_2018","Según corresponda",VLOOKUP(J2928,SICODI!$G$3:$K$2404,2,FALSE))</f>
        <v>POSTE DE CONCRETO ARMADO DE  8/300/120/240</v>
      </c>
      <c r="L2928" s="142">
        <f t="shared" si="109"/>
        <v>0.17</v>
      </c>
    </row>
    <row r="2929" spans="1:12" x14ac:dyDescent="0.25">
      <c r="A2929" s="53">
        <f>+'Info ELECTRONORTE'!A2897</f>
        <v>2893</v>
      </c>
      <c r="B2929" s="26" t="str">
        <f t="shared" si="110"/>
        <v>SICODI</v>
      </c>
      <c r="C2929" s="9" t="str">
        <f>+'Info ELECTRONORTE'!B2897</f>
        <v>CAJAMARCA</v>
      </c>
      <c r="D2929" s="9" t="str">
        <f>+'Info ELECTRONORTE'!C2897</f>
        <v>CHOTA - SANTA CRUZ DE SUCCHABAMBA</v>
      </c>
      <c r="E2929" s="9" t="str">
        <f>+'Info ELECTRONORTE'!D2897</f>
        <v>CHOTA</v>
      </c>
      <c r="F2929" s="9" t="str">
        <f>+'Info ELECTRONORTE'!I2897</f>
        <v>Baja Tension</v>
      </c>
      <c r="G2929" s="9">
        <f>+'Info ELECTRONORTE'!K2897</f>
        <v>8</v>
      </c>
      <c r="H2929" s="9" t="str">
        <f>+'Info ELECTRONORTE'!L2897</f>
        <v>Postes</v>
      </c>
      <c r="I2929" s="9" t="str">
        <f>+'Info ELECTRONORTE'!M2897</f>
        <v>Concreto</v>
      </c>
      <c r="J2929" s="9" t="str">
        <f>+'Info ELECTRONORTE'!N2897</f>
        <v>PPC06</v>
      </c>
      <c r="K2929" s="9" t="str">
        <f>+IF(B2929="MOD INV_2018","Según corresponda",VLOOKUP(J2929,SICODI!$G$3:$K$2404,2,FALSE))</f>
        <v>POSTE DE CONCRETO ARMADO DE  8/300/120/240</v>
      </c>
      <c r="L2929" s="142">
        <f t="shared" si="109"/>
        <v>0.17</v>
      </c>
    </row>
    <row r="2930" spans="1:12" x14ac:dyDescent="0.25">
      <c r="A2930" s="53">
        <f>+'Info ELECTRONORTE'!A2898</f>
        <v>2894</v>
      </c>
      <c r="B2930" s="26" t="str">
        <f t="shared" si="110"/>
        <v>SICODI</v>
      </c>
      <c r="C2930" s="9" t="str">
        <f>+'Info ELECTRONORTE'!B2898</f>
        <v>CAJAMARCA</v>
      </c>
      <c r="D2930" s="9" t="str">
        <f>+'Info ELECTRONORTE'!C2898</f>
        <v>CHOTA - SANTA CRUZ DE SUCCHABAMBA</v>
      </c>
      <c r="E2930" s="9" t="str">
        <f>+'Info ELECTRONORTE'!D2898</f>
        <v>CHOTA</v>
      </c>
      <c r="F2930" s="9" t="str">
        <f>+'Info ELECTRONORTE'!I2898</f>
        <v>Baja Tension</v>
      </c>
      <c r="G2930" s="9">
        <f>+'Info ELECTRONORTE'!K2898</f>
        <v>8</v>
      </c>
      <c r="H2930" s="9" t="str">
        <f>+'Info ELECTRONORTE'!L2898</f>
        <v>Postes</v>
      </c>
      <c r="I2930" s="9" t="str">
        <f>+'Info ELECTRONORTE'!M2898</f>
        <v>Concreto</v>
      </c>
      <c r="J2930" s="9" t="str">
        <f>+'Info ELECTRONORTE'!N2898</f>
        <v>PPC06</v>
      </c>
      <c r="K2930" s="9" t="str">
        <f>+IF(B2930="MOD INV_2018","Según corresponda",VLOOKUP(J2930,SICODI!$G$3:$K$2404,2,FALSE))</f>
        <v>POSTE DE CONCRETO ARMADO DE  8/300/120/240</v>
      </c>
      <c r="L2930" s="142">
        <f t="shared" si="109"/>
        <v>0.17</v>
      </c>
    </row>
    <row r="2931" spans="1:12" x14ac:dyDescent="0.25">
      <c r="A2931" s="53">
        <f>+'Info ELECTRONORTE'!A2899</f>
        <v>2895</v>
      </c>
      <c r="B2931" s="26" t="str">
        <f t="shared" si="110"/>
        <v>SICODI</v>
      </c>
      <c r="C2931" s="9" t="str">
        <f>+'Info ELECTRONORTE'!B2899</f>
        <v>CAJAMARCA</v>
      </c>
      <c r="D2931" s="9" t="str">
        <f>+'Info ELECTRONORTE'!C2899</f>
        <v>CHOTA - SANTA CRUZ DE SUCCHABAMBA</v>
      </c>
      <c r="E2931" s="9" t="str">
        <f>+'Info ELECTRONORTE'!D2899</f>
        <v>CHOTA</v>
      </c>
      <c r="F2931" s="9" t="str">
        <f>+'Info ELECTRONORTE'!I2899</f>
        <v>Media Tension</v>
      </c>
      <c r="G2931" s="9">
        <f>+'Info ELECTRONORTE'!K2899</f>
        <v>13</v>
      </c>
      <c r="H2931" s="9" t="str">
        <f>+'Info ELECTRONORTE'!L2899</f>
        <v>Postes</v>
      </c>
      <c r="I2931" s="9" t="str">
        <f>+'Info ELECTRONORTE'!M2899</f>
        <v>Concreto</v>
      </c>
      <c r="J2931" s="9" t="str">
        <f>+'Info ELECTRONORTE'!N2899</f>
        <v>PPC19</v>
      </c>
      <c r="K2931" s="9" t="str">
        <f>+IF(B2931="MOD INV_2018","Según corresponda",VLOOKUP(J2931,SICODI!$G$3:$K$2404,2,FALSE))</f>
        <v>POSTE DE CONCRETO ARMADO DE 13/300/150/345</v>
      </c>
      <c r="L2931" s="142">
        <f t="shared" si="109"/>
        <v>0.52</v>
      </c>
    </row>
    <row r="2932" spans="1:12" x14ac:dyDescent="0.25">
      <c r="A2932" s="53">
        <f>+'Info ELECTRONORTE'!A2900</f>
        <v>2896</v>
      </c>
      <c r="B2932" s="26" t="str">
        <f t="shared" si="110"/>
        <v>SICODI</v>
      </c>
      <c r="C2932" s="9" t="str">
        <f>+'Info ELECTRONORTE'!B2900</f>
        <v>CAJAMARCA</v>
      </c>
      <c r="D2932" s="9" t="str">
        <f>+'Info ELECTRONORTE'!C2900</f>
        <v>CHOTA - SANTA CRUZ DE SUCCHABAMBA</v>
      </c>
      <c r="E2932" s="9" t="str">
        <f>+'Info ELECTRONORTE'!D2900</f>
        <v>CHOTA</v>
      </c>
      <c r="F2932" s="9" t="str">
        <f>+'Info ELECTRONORTE'!I2900</f>
        <v>Baja Tension</v>
      </c>
      <c r="G2932" s="9">
        <f>+'Info ELECTRONORTE'!K2900</f>
        <v>8</v>
      </c>
      <c r="H2932" s="9" t="str">
        <f>+'Info ELECTRONORTE'!L2900</f>
        <v>Postes</v>
      </c>
      <c r="I2932" s="9" t="str">
        <f>+'Info ELECTRONORTE'!M2900</f>
        <v>Concreto</v>
      </c>
      <c r="J2932" s="9" t="str">
        <f>+'Info ELECTRONORTE'!N2900</f>
        <v>PPC06</v>
      </c>
      <c r="K2932" s="9" t="str">
        <f>+IF(B2932="MOD INV_2018","Según corresponda",VLOOKUP(J2932,SICODI!$G$3:$K$2404,2,FALSE))</f>
        <v>POSTE DE CONCRETO ARMADO DE  8/300/120/240</v>
      </c>
      <c r="L2932" s="142">
        <f t="shared" si="109"/>
        <v>0.17</v>
      </c>
    </row>
    <row r="2933" spans="1:12" x14ac:dyDescent="0.25">
      <c r="A2933" s="53">
        <f>+'Info ELECTRONORTE'!A2901</f>
        <v>2897</v>
      </c>
      <c r="B2933" s="26" t="str">
        <f t="shared" si="110"/>
        <v>SICODI</v>
      </c>
      <c r="C2933" s="9" t="str">
        <f>+'Info ELECTRONORTE'!B2901</f>
        <v>CAJAMARCA</v>
      </c>
      <c r="D2933" s="9" t="str">
        <f>+'Info ELECTRONORTE'!C2901</f>
        <v>CHOTA - SANTA CRUZ DE SUCCHABAMBA</v>
      </c>
      <c r="E2933" s="9" t="str">
        <f>+'Info ELECTRONORTE'!D2901</f>
        <v>CHOTA</v>
      </c>
      <c r="F2933" s="9" t="str">
        <f>+'Info ELECTRONORTE'!I2901</f>
        <v>Media Tension</v>
      </c>
      <c r="G2933" s="9">
        <f>+'Info ELECTRONORTE'!K2901</f>
        <v>13</v>
      </c>
      <c r="H2933" s="9" t="str">
        <f>+'Info ELECTRONORTE'!L2901</f>
        <v>Postes</v>
      </c>
      <c r="I2933" s="9" t="str">
        <f>+'Info ELECTRONORTE'!M2901</f>
        <v>Concreto</v>
      </c>
      <c r="J2933" s="9" t="str">
        <f>+'Info ELECTRONORTE'!N2901</f>
        <v>PPC19</v>
      </c>
      <c r="K2933" s="9" t="str">
        <f>+IF(B2933="MOD INV_2018","Según corresponda",VLOOKUP(J2933,SICODI!$G$3:$K$2404,2,FALSE))</f>
        <v>POSTE DE CONCRETO ARMADO DE 13/300/150/345</v>
      </c>
      <c r="L2933" s="142">
        <f t="shared" si="109"/>
        <v>0.52</v>
      </c>
    </row>
    <row r="2934" spans="1:12" x14ac:dyDescent="0.25">
      <c r="A2934" s="53">
        <f>+'Info ELECTRONORTE'!A2902</f>
        <v>2898</v>
      </c>
      <c r="B2934" s="26" t="str">
        <f t="shared" si="110"/>
        <v>SICODI</v>
      </c>
      <c r="C2934" s="9" t="str">
        <f>+'Info ELECTRONORTE'!B2902</f>
        <v>CAJAMARCA</v>
      </c>
      <c r="D2934" s="9" t="str">
        <f>+'Info ELECTRONORTE'!C2902</f>
        <v>CHOTA - SANTA CRUZ DE SUCCHABAMBA</v>
      </c>
      <c r="E2934" s="9" t="str">
        <f>+'Info ELECTRONORTE'!D2902</f>
        <v>CHOTA</v>
      </c>
      <c r="F2934" s="9" t="str">
        <f>+'Info ELECTRONORTE'!I2902</f>
        <v>Baja Tension</v>
      </c>
      <c r="G2934" s="9">
        <f>+'Info ELECTRONORTE'!K2902</f>
        <v>8</v>
      </c>
      <c r="H2934" s="9" t="str">
        <f>+'Info ELECTRONORTE'!L2902</f>
        <v>Postes</v>
      </c>
      <c r="I2934" s="9" t="str">
        <f>+'Info ELECTRONORTE'!M2902</f>
        <v>Concreto</v>
      </c>
      <c r="J2934" s="9" t="str">
        <f>+'Info ELECTRONORTE'!N2902</f>
        <v>PPC06</v>
      </c>
      <c r="K2934" s="9" t="str">
        <f>+IF(B2934="MOD INV_2018","Según corresponda",VLOOKUP(J2934,SICODI!$G$3:$K$2404,2,FALSE))</f>
        <v>POSTE DE CONCRETO ARMADO DE  8/300/120/240</v>
      </c>
      <c r="L2934" s="142">
        <f t="shared" si="109"/>
        <v>0.17</v>
      </c>
    </row>
    <row r="2935" spans="1:12" x14ac:dyDescent="0.25">
      <c r="A2935" s="53">
        <f>+'Info ELECTRONORTE'!A2903</f>
        <v>2899</v>
      </c>
      <c r="B2935" s="26" t="str">
        <f t="shared" si="110"/>
        <v>SICODI</v>
      </c>
      <c r="C2935" s="9" t="str">
        <f>+'Info ELECTRONORTE'!B2903</f>
        <v>CAJAMARCA</v>
      </c>
      <c r="D2935" s="9" t="str">
        <f>+'Info ELECTRONORTE'!C2903</f>
        <v>CHOTA - SANTA CRUZ DE SUCCHABAMBA</v>
      </c>
      <c r="E2935" s="9" t="str">
        <f>+'Info ELECTRONORTE'!D2903</f>
        <v>CHOTA</v>
      </c>
      <c r="F2935" s="9" t="str">
        <f>+'Info ELECTRONORTE'!I2903</f>
        <v>Media Tension</v>
      </c>
      <c r="G2935" s="9">
        <f>+'Info ELECTRONORTE'!K2903</f>
        <v>13</v>
      </c>
      <c r="H2935" s="9" t="str">
        <f>+'Info ELECTRONORTE'!L2903</f>
        <v>Postes</v>
      </c>
      <c r="I2935" s="9" t="str">
        <f>+'Info ELECTRONORTE'!M2903</f>
        <v>Concreto</v>
      </c>
      <c r="J2935" s="9" t="str">
        <f>+'Info ELECTRONORTE'!N2903</f>
        <v>PPC19</v>
      </c>
      <c r="K2935" s="9" t="str">
        <f>+IF(B2935="MOD INV_2018","Según corresponda",VLOOKUP(J2935,SICODI!$G$3:$K$2404,2,FALSE))</f>
        <v>POSTE DE CONCRETO ARMADO DE 13/300/150/345</v>
      </c>
      <c r="L2935" s="142">
        <f t="shared" si="109"/>
        <v>0.52</v>
      </c>
    </row>
    <row r="2936" spans="1:12" x14ac:dyDescent="0.25">
      <c r="A2936" s="53">
        <f>+'Info ELECTRONORTE'!A2904</f>
        <v>2900</v>
      </c>
      <c r="B2936" s="26" t="str">
        <f t="shared" si="110"/>
        <v>SICODI</v>
      </c>
      <c r="C2936" s="9" t="str">
        <f>+'Info ELECTRONORTE'!B2904</f>
        <v>CAJAMARCA</v>
      </c>
      <c r="D2936" s="9" t="str">
        <f>+'Info ELECTRONORTE'!C2904</f>
        <v>CHOTA - SANTA CRUZ DE SUCCHABAMBA</v>
      </c>
      <c r="E2936" s="9" t="str">
        <f>+'Info ELECTRONORTE'!D2904</f>
        <v>CHOTA</v>
      </c>
      <c r="F2936" s="9" t="str">
        <f>+'Info ELECTRONORTE'!I2904</f>
        <v>Media Tension</v>
      </c>
      <c r="G2936" s="9">
        <f>+'Info ELECTRONORTE'!K2904</f>
        <v>13</v>
      </c>
      <c r="H2936" s="9" t="str">
        <f>+'Info ELECTRONORTE'!L2904</f>
        <v>Postes</v>
      </c>
      <c r="I2936" s="9" t="str">
        <f>+'Info ELECTRONORTE'!M2904</f>
        <v>Concreto</v>
      </c>
      <c r="J2936" s="9" t="str">
        <f>+'Info ELECTRONORTE'!N2904</f>
        <v>PPC19</v>
      </c>
      <c r="K2936" s="9" t="str">
        <f>+IF(B2936="MOD INV_2018","Según corresponda",VLOOKUP(J2936,SICODI!$G$3:$K$2404,2,FALSE))</f>
        <v>POSTE DE CONCRETO ARMADO DE 13/300/150/345</v>
      </c>
      <c r="L2936" s="142">
        <f t="shared" si="109"/>
        <v>0.52</v>
      </c>
    </row>
    <row r="2937" spans="1:12" x14ac:dyDescent="0.25">
      <c r="A2937" s="53">
        <f>+'Info ELECTRONORTE'!A2905</f>
        <v>2901</v>
      </c>
      <c r="B2937" s="26" t="str">
        <f t="shared" si="110"/>
        <v>SICODI</v>
      </c>
      <c r="C2937" s="9" t="str">
        <f>+'Info ELECTRONORTE'!B2905</f>
        <v>CAJAMARCA</v>
      </c>
      <c r="D2937" s="9" t="str">
        <f>+'Info ELECTRONORTE'!C2905</f>
        <v>CHOTA - SANTA CRUZ DE SUCCHABAMBA</v>
      </c>
      <c r="E2937" s="9" t="str">
        <f>+'Info ELECTRONORTE'!D2905</f>
        <v>CHOTA</v>
      </c>
      <c r="F2937" s="9" t="str">
        <f>+'Info ELECTRONORTE'!I2905</f>
        <v>Baja Tension</v>
      </c>
      <c r="G2937" s="9">
        <f>+'Info ELECTRONORTE'!K2905</f>
        <v>8</v>
      </c>
      <c r="H2937" s="9" t="str">
        <f>+'Info ELECTRONORTE'!L2905</f>
        <v>Postes</v>
      </c>
      <c r="I2937" s="9" t="str">
        <f>+'Info ELECTRONORTE'!M2905</f>
        <v>Concreto</v>
      </c>
      <c r="J2937" s="9" t="str">
        <f>+'Info ELECTRONORTE'!N2905</f>
        <v>PPC06</v>
      </c>
      <c r="K2937" s="9" t="str">
        <f>+IF(B2937="MOD INV_2018","Según corresponda",VLOOKUP(J2937,SICODI!$G$3:$K$2404,2,FALSE))</f>
        <v>POSTE DE CONCRETO ARMADO DE  8/300/120/240</v>
      </c>
      <c r="L2937" s="142">
        <f t="shared" si="109"/>
        <v>0.17</v>
      </c>
    </row>
    <row r="2938" spans="1:12" x14ac:dyDescent="0.25">
      <c r="A2938" s="53">
        <f>+'Info ELECTRONORTE'!A2906</f>
        <v>2902</v>
      </c>
      <c r="B2938" s="26" t="str">
        <f t="shared" si="110"/>
        <v>SICODI</v>
      </c>
      <c r="C2938" s="9" t="str">
        <f>+'Info ELECTRONORTE'!B2906</f>
        <v>CAJAMARCA</v>
      </c>
      <c r="D2938" s="9" t="str">
        <f>+'Info ELECTRONORTE'!C2906</f>
        <v>CHOTA - SANTA CRUZ DE SUCCHABAMBA</v>
      </c>
      <c r="E2938" s="9" t="str">
        <f>+'Info ELECTRONORTE'!D2906</f>
        <v>CHOTA</v>
      </c>
      <c r="F2938" s="9" t="str">
        <f>+'Info ELECTRONORTE'!I2906</f>
        <v>Media Tension</v>
      </c>
      <c r="G2938" s="9">
        <f>+'Info ELECTRONORTE'!K2906</f>
        <v>12</v>
      </c>
      <c r="H2938" s="9" t="str">
        <f>+'Info ELECTRONORTE'!L2906</f>
        <v>Postes</v>
      </c>
      <c r="I2938" s="9" t="str">
        <f>+'Info ELECTRONORTE'!M2906</f>
        <v>Concreto</v>
      </c>
      <c r="J2938" s="9" t="str">
        <f>+'Info ELECTRONORTE'!N2906</f>
        <v>PPC16</v>
      </c>
      <c r="K2938" s="9" t="str">
        <f>+IF(B2938="MOD INV_2018","Según corresponda",VLOOKUP(J2938,SICODI!$G$3:$K$2404,2,FALSE))</f>
        <v>POSTE DE CONCRETO ARMADO DE 12/300/150/330</v>
      </c>
      <c r="L2938" s="142">
        <f t="shared" si="109"/>
        <v>0.52</v>
      </c>
    </row>
    <row r="2939" spans="1:12" x14ac:dyDescent="0.25">
      <c r="A2939" s="53">
        <f>+'Info ELECTRONORTE'!A2907</f>
        <v>2903</v>
      </c>
      <c r="B2939" s="26" t="str">
        <f t="shared" si="110"/>
        <v>SICODI</v>
      </c>
      <c r="C2939" s="9" t="str">
        <f>+'Info ELECTRONORTE'!B2907</f>
        <v>CAJAMARCA</v>
      </c>
      <c r="D2939" s="9" t="str">
        <f>+'Info ELECTRONORTE'!C2907</f>
        <v>CHOTA - SANTA CRUZ DE SUCCHABAMBA</v>
      </c>
      <c r="E2939" s="9" t="str">
        <f>+'Info ELECTRONORTE'!D2907</f>
        <v>CHOTA</v>
      </c>
      <c r="F2939" s="9" t="str">
        <f>+'Info ELECTRONORTE'!I2907</f>
        <v>Baja Tension</v>
      </c>
      <c r="G2939" s="9">
        <f>+'Info ELECTRONORTE'!K2907</f>
        <v>8</v>
      </c>
      <c r="H2939" s="9" t="str">
        <f>+'Info ELECTRONORTE'!L2907</f>
        <v>Postes</v>
      </c>
      <c r="I2939" s="9" t="str">
        <f>+'Info ELECTRONORTE'!M2907</f>
        <v>Concreto</v>
      </c>
      <c r="J2939" s="9" t="str">
        <f>+'Info ELECTRONORTE'!N2907</f>
        <v>PPC06</v>
      </c>
      <c r="K2939" s="9" t="str">
        <f>+IF(B2939="MOD INV_2018","Según corresponda",VLOOKUP(J2939,SICODI!$G$3:$K$2404,2,FALSE))</f>
        <v>POSTE DE CONCRETO ARMADO DE  8/300/120/240</v>
      </c>
      <c r="L2939" s="142">
        <f t="shared" si="109"/>
        <v>0.17</v>
      </c>
    </row>
    <row r="2940" spans="1:12" x14ac:dyDescent="0.25">
      <c r="A2940" s="53">
        <f>+'Info ELECTRONORTE'!A2908</f>
        <v>2904</v>
      </c>
      <c r="B2940" s="26" t="str">
        <f t="shared" si="110"/>
        <v>SICODI</v>
      </c>
      <c r="C2940" s="9" t="str">
        <f>+'Info ELECTRONORTE'!B2908</f>
        <v>CAJAMARCA</v>
      </c>
      <c r="D2940" s="9" t="str">
        <f>+'Info ELECTRONORTE'!C2908</f>
        <v>CHOTA - SANTA CRUZ DE SUCCHABAMBA</v>
      </c>
      <c r="E2940" s="9" t="str">
        <f>+'Info ELECTRONORTE'!D2908</f>
        <v>CHOTA</v>
      </c>
      <c r="F2940" s="9" t="str">
        <f>+'Info ELECTRONORTE'!I2908</f>
        <v>Baja Tension</v>
      </c>
      <c r="G2940" s="9">
        <f>+'Info ELECTRONORTE'!K2908</f>
        <v>8</v>
      </c>
      <c r="H2940" s="9" t="str">
        <f>+'Info ELECTRONORTE'!L2908</f>
        <v>Postes</v>
      </c>
      <c r="I2940" s="9" t="str">
        <f>+'Info ELECTRONORTE'!M2908</f>
        <v>Concreto</v>
      </c>
      <c r="J2940" s="9" t="str">
        <f>+'Info ELECTRONORTE'!N2908</f>
        <v>PPC06</v>
      </c>
      <c r="K2940" s="9" t="str">
        <f>+IF(B2940="MOD INV_2018","Según corresponda",VLOOKUP(J2940,SICODI!$G$3:$K$2404,2,FALSE))</f>
        <v>POSTE DE CONCRETO ARMADO DE  8/300/120/240</v>
      </c>
      <c r="L2940" s="142">
        <f t="shared" si="109"/>
        <v>0.17</v>
      </c>
    </row>
    <row r="2941" spans="1:12" x14ac:dyDescent="0.25">
      <c r="A2941" s="53">
        <f>+'Info ELECTRONORTE'!A2909</f>
        <v>2905</v>
      </c>
      <c r="B2941" s="26" t="str">
        <f t="shared" si="110"/>
        <v>SICODI</v>
      </c>
      <c r="C2941" s="9" t="str">
        <f>+'Info ELECTRONORTE'!B2909</f>
        <v>CAJAMARCA</v>
      </c>
      <c r="D2941" s="9" t="str">
        <f>+'Info ELECTRONORTE'!C2909</f>
        <v>CHOTA - SANTA CRUZ DE SUCCHABAMBA</v>
      </c>
      <c r="E2941" s="9" t="str">
        <f>+'Info ELECTRONORTE'!D2909</f>
        <v>CHOTA</v>
      </c>
      <c r="F2941" s="9" t="str">
        <f>+'Info ELECTRONORTE'!I2909</f>
        <v>Baja Tension</v>
      </c>
      <c r="G2941" s="9">
        <f>+'Info ELECTRONORTE'!K2909</f>
        <v>8</v>
      </c>
      <c r="H2941" s="9" t="str">
        <f>+'Info ELECTRONORTE'!L2909</f>
        <v>Postes</v>
      </c>
      <c r="I2941" s="9" t="str">
        <f>+'Info ELECTRONORTE'!M2909</f>
        <v>Concreto</v>
      </c>
      <c r="J2941" s="9" t="str">
        <f>+'Info ELECTRONORTE'!N2909</f>
        <v>PPC06</v>
      </c>
      <c r="K2941" s="9" t="str">
        <f>+IF(B2941="MOD INV_2018","Según corresponda",VLOOKUP(J2941,SICODI!$G$3:$K$2404,2,FALSE))</f>
        <v>POSTE DE CONCRETO ARMADO DE  8/300/120/240</v>
      </c>
      <c r="L2941" s="142">
        <f t="shared" si="109"/>
        <v>0.17</v>
      </c>
    </row>
    <row r="2942" spans="1:12" x14ac:dyDescent="0.25">
      <c r="A2942" s="53">
        <f>+'Info ELECTRONORTE'!A2910</f>
        <v>2906</v>
      </c>
      <c r="B2942" s="26" t="str">
        <f t="shared" si="110"/>
        <v>SICODI</v>
      </c>
      <c r="C2942" s="9" t="str">
        <f>+'Info ELECTRONORTE'!B2910</f>
        <v>CAJAMARCA</v>
      </c>
      <c r="D2942" s="9" t="str">
        <f>+'Info ELECTRONORTE'!C2910</f>
        <v>CHOTA - SANTA CRUZ DE SUCCHABAMBA</v>
      </c>
      <c r="E2942" s="9" t="str">
        <f>+'Info ELECTRONORTE'!D2910</f>
        <v>CHOTA</v>
      </c>
      <c r="F2942" s="9" t="str">
        <f>+'Info ELECTRONORTE'!I2910</f>
        <v>Baja Tension</v>
      </c>
      <c r="G2942" s="9">
        <f>+'Info ELECTRONORTE'!K2910</f>
        <v>8</v>
      </c>
      <c r="H2942" s="9" t="str">
        <f>+'Info ELECTRONORTE'!L2910</f>
        <v>Postes</v>
      </c>
      <c r="I2942" s="9" t="str">
        <f>+'Info ELECTRONORTE'!M2910</f>
        <v>Concreto</v>
      </c>
      <c r="J2942" s="9" t="str">
        <f>+'Info ELECTRONORTE'!N2910</f>
        <v>PPC06</v>
      </c>
      <c r="K2942" s="9" t="str">
        <f>+IF(B2942="MOD INV_2018","Según corresponda",VLOOKUP(J2942,SICODI!$G$3:$K$2404,2,FALSE))</f>
        <v>POSTE DE CONCRETO ARMADO DE  8/300/120/240</v>
      </c>
      <c r="L2942" s="142">
        <f t="shared" si="109"/>
        <v>0.17</v>
      </c>
    </row>
    <row r="2943" spans="1:12" x14ac:dyDescent="0.25">
      <c r="A2943" s="53">
        <f>+'Info ELECTRONORTE'!A2911</f>
        <v>2907</v>
      </c>
      <c r="B2943" s="26" t="str">
        <f t="shared" si="110"/>
        <v>SICODI</v>
      </c>
      <c r="C2943" s="9" t="str">
        <f>+'Info ELECTRONORTE'!B2911</f>
        <v>CAJAMARCA</v>
      </c>
      <c r="D2943" s="9" t="str">
        <f>+'Info ELECTRONORTE'!C2911</f>
        <v>CHOTA - SANTA CRUZ DE SUCCHABAMBA</v>
      </c>
      <c r="E2943" s="9" t="str">
        <f>+'Info ELECTRONORTE'!D2911</f>
        <v>CHOTA</v>
      </c>
      <c r="F2943" s="9" t="str">
        <f>+'Info ELECTRONORTE'!I2911</f>
        <v>Baja Tension</v>
      </c>
      <c r="G2943" s="9">
        <f>+'Info ELECTRONORTE'!K2911</f>
        <v>8</v>
      </c>
      <c r="H2943" s="9" t="str">
        <f>+'Info ELECTRONORTE'!L2911</f>
        <v>Postes</v>
      </c>
      <c r="I2943" s="9" t="str">
        <f>+'Info ELECTRONORTE'!M2911</f>
        <v>Concreto</v>
      </c>
      <c r="J2943" s="9" t="str">
        <f>+'Info ELECTRONORTE'!N2911</f>
        <v>PPC06</v>
      </c>
      <c r="K2943" s="9" t="str">
        <f>+IF(B2943="MOD INV_2018","Según corresponda",VLOOKUP(J2943,SICODI!$G$3:$K$2404,2,FALSE))</f>
        <v>POSTE DE CONCRETO ARMADO DE  8/300/120/240</v>
      </c>
      <c r="L2943" s="142">
        <f t="shared" si="109"/>
        <v>0.17</v>
      </c>
    </row>
    <row r="2944" spans="1:12" x14ac:dyDescent="0.25">
      <c r="A2944" s="53">
        <f>+'Info ELECTRONORTE'!A2912</f>
        <v>2908</v>
      </c>
      <c r="B2944" s="26" t="str">
        <f t="shared" si="110"/>
        <v>SICODI</v>
      </c>
      <c r="C2944" s="9" t="str">
        <f>+'Info ELECTRONORTE'!B2912</f>
        <v>CAJAMARCA</v>
      </c>
      <c r="D2944" s="9" t="str">
        <f>+'Info ELECTRONORTE'!C2912</f>
        <v>CHOTA - SANTA CRUZ DE SUCCHABAMBA</v>
      </c>
      <c r="E2944" s="9" t="str">
        <f>+'Info ELECTRONORTE'!D2912</f>
        <v>CHOTA</v>
      </c>
      <c r="F2944" s="9" t="str">
        <f>+'Info ELECTRONORTE'!I2912</f>
        <v>Baja Tension</v>
      </c>
      <c r="G2944" s="9">
        <f>+'Info ELECTRONORTE'!K2912</f>
        <v>8</v>
      </c>
      <c r="H2944" s="9" t="str">
        <f>+'Info ELECTRONORTE'!L2912</f>
        <v>Postes</v>
      </c>
      <c r="I2944" s="9" t="str">
        <f>+'Info ELECTRONORTE'!M2912</f>
        <v>Concreto</v>
      </c>
      <c r="J2944" s="9" t="str">
        <f>+'Info ELECTRONORTE'!N2912</f>
        <v>PPC06</v>
      </c>
      <c r="K2944" s="9" t="str">
        <f>+IF(B2944="MOD INV_2018","Según corresponda",VLOOKUP(J2944,SICODI!$G$3:$K$2404,2,FALSE))</f>
        <v>POSTE DE CONCRETO ARMADO DE  8/300/120/240</v>
      </c>
      <c r="L2944" s="142">
        <f t="shared" si="109"/>
        <v>0.17</v>
      </c>
    </row>
    <row r="2945" spans="1:12" x14ac:dyDescent="0.25">
      <c r="A2945" s="53">
        <f>+'Info ELECTRONORTE'!A2913</f>
        <v>2909</v>
      </c>
      <c r="B2945" s="26" t="str">
        <f t="shared" si="110"/>
        <v>SICODI</v>
      </c>
      <c r="C2945" s="9" t="str">
        <f>+'Info ELECTRONORTE'!B2913</f>
        <v>CAJAMARCA</v>
      </c>
      <c r="D2945" s="9" t="str">
        <f>+'Info ELECTRONORTE'!C2913</f>
        <v>CHOTA - SANTA CRUZ DE SUCCHABAMBA</v>
      </c>
      <c r="E2945" s="9" t="str">
        <f>+'Info ELECTRONORTE'!D2913</f>
        <v>CHOTA</v>
      </c>
      <c r="F2945" s="9" t="str">
        <f>+'Info ELECTRONORTE'!I2913</f>
        <v>Baja Tension</v>
      </c>
      <c r="G2945" s="9">
        <f>+'Info ELECTRONORTE'!K2913</f>
        <v>8</v>
      </c>
      <c r="H2945" s="9" t="str">
        <f>+'Info ELECTRONORTE'!L2913</f>
        <v>Postes</v>
      </c>
      <c r="I2945" s="9" t="str">
        <f>+'Info ELECTRONORTE'!M2913</f>
        <v>Concreto</v>
      </c>
      <c r="J2945" s="9" t="str">
        <f>+'Info ELECTRONORTE'!N2913</f>
        <v>PPC06</v>
      </c>
      <c r="K2945" s="9" t="str">
        <f>+IF(B2945="MOD INV_2018","Según corresponda",VLOOKUP(J2945,SICODI!$G$3:$K$2404,2,FALSE))</f>
        <v>POSTE DE CONCRETO ARMADO DE  8/300/120/240</v>
      </c>
      <c r="L2945" s="142">
        <f t="shared" si="109"/>
        <v>0.17</v>
      </c>
    </row>
    <row r="2946" spans="1:12" x14ac:dyDescent="0.25">
      <c r="A2946" s="53">
        <f>+'Info ELECTRONORTE'!A2914</f>
        <v>2910</v>
      </c>
      <c r="B2946" s="26" t="str">
        <f t="shared" si="110"/>
        <v>SICODI</v>
      </c>
      <c r="C2946" s="9" t="str">
        <f>+'Info ELECTRONORTE'!B2914</f>
        <v>CAJAMARCA</v>
      </c>
      <c r="D2946" s="9" t="str">
        <f>+'Info ELECTRONORTE'!C2914</f>
        <v>CHOTA - SANTA CRUZ DE SUCCHABAMBA</v>
      </c>
      <c r="E2946" s="9" t="str">
        <f>+'Info ELECTRONORTE'!D2914</f>
        <v>CHOTA</v>
      </c>
      <c r="F2946" s="9" t="str">
        <f>+'Info ELECTRONORTE'!I2914</f>
        <v>Baja Tension</v>
      </c>
      <c r="G2946" s="9">
        <f>+'Info ELECTRONORTE'!K2914</f>
        <v>8</v>
      </c>
      <c r="H2946" s="9" t="str">
        <f>+'Info ELECTRONORTE'!L2914</f>
        <v>Postes</v>
      </c>
      <c r="I2946" s="9" t="str">
        <f>+'Info ELECTRONORTE'!M2914</f>
        <v>Concreto</v>
      </c>
      <c r="J2946" s="9" t="str">
        <f>+'Info ELECTRONORTE'!N2914</f>
        <v>PPC06</v>
      </c>
      <c r="K2946" s="9" t="str">
        <f>+IF(B2946="MOD INV_2018","Según corresponda",VLOOKUP(J2946,SICODI!$G$3:$K$2404,2,FALSE))</f>
        <v>POSTE DE CONCRETO ARMADO DE  8/300/120/240</v>
      </c>
      <c r="L2946" s="142">
        <f t="shared" si="109"/>
        <v>0.17</v>
      </c>
    </row>
    <row r="2947" spans="1:12" x14ac:dyDescent="0.25">
      <c r="A2947" s="53">
        <f>+'Info ELECTRONORTE'!A2915</f>
        <v>2911</v>
      </c>
      <c r="B2947" s="26" t="str">
        <f t="shared" si="110"/>
        <v>SICODI</v>
      </c>
      <c r="C2947" s="9" t="str">
        <f>+'Info ELECTRONORTE'!B2915</f>
        <v>CAJAMARCA</v>
      </c>
      <c r="D2947" s="9" t="str">
        <f>+'Info ELECTRONORTE'!C2915</f>
        <v>CHOTA - SANTA CRUZ DE SUCCHABAMBA</v>
      </c>
      <c r="E2947" s="9" t="str">
        <f>+'Info ELECTRONORTE'!D2915</f>
        <v>CHOTA</v>
      </c>
      <c r="F2947" s="9" t="str">
        <f>+'Info ELECTRONORTE'!I2915</f>
        <v>Baja Tension</v>
      </c>
      <c r="G2947" s="9">
        <f>+'Info ELECTRONORTE'!K2915</f>
        <v>8</v>
      </c>
      <c r="H2947" s="9" t="str">
        <f>+'Info ELECTRONORTE'!L2915</f>
        <v>Postes</v>
      </c>
      <c r="I2947" s="9" t="str">
        <f>+'Info ELECTRONORTE'!M2915</f>
        <v>Concreto</v>
      </c>
      <c r="J2947" s="9" t="str">
        <f>+'Info ELECTRONORTE'!N2915</f>
        <v>PPC06</v>
      </c>
      <c r="K2947" s="9" t="str">
        <f>+IF(B2947="MOD INV_2018","Según corresponda",VLOOKUP(J2947,SICODI!$G$3:$K$2404,2,FALSE))</f>
        <v>POSTE DE CONCRETO ARMADO DE  8/300/120/240</v>
      </c>
      <c r="L2947" s="142">
        <f t="shared" si="109"/>
        <v>0.17</v>
      </c>
    </row>
    <row r="2948" spans="1:12" x14ac:dyDescent="0.25">
      <c r="A2948" s="53">
        <f>+'Info ELECTRONORTE'!A2916</f>
        <v>2912</v>
      </c>
      <c r="B2948" s="26" t="str">
        <f t="shared" si="110"/>
        <v>SICODI</v>
      </c>
      <c r="C2948" s="9" t="str">
        <f>+'Info ELECTRONORTE'!B2916</f>
        <v>CAJAMARCA</v>
      </c>
      <c r="D2948" s="9" t="str">
        <f>+'Info ELECTRONORTE'!C2916</f>
        <v>CHOTA - SANTA CRUZ DE SUCCHABAMBA</v>
      </c>
      <c r="E2948" s="9" t="str">
        <f>+'Info ELECTRONORTE'!D2916</f>
        <v>CHOTA</v>
      </c>
      <c r="F2948" s="9" t="str">
        <f>+'Info ELECTRONORTE'!I2916</f>
        <v>Baja Tension</v>
      </c>
      <c r="G2948" s="9">
        <f>+'Info ELECTRONORTE'!K2916</f>
        <v>8</v>
      </c>
      <c r="H2948" s="9" t="str">
        <f>+'Info ELECTRONORTE'!L2916</f>
        <v>Postes</v>
      </c>
      <c r="I2948" s="9" t="str">
        <f>+'Info ELECTRONORTE'!M2916</f>
        <v>Concreto</v>
      </c>
      <c r="J2948" s="9" t="str">
        <f>+'Info ELECTRONORTE'!N2916</f>
        <v>PPC06</v>
      </c>
      <c r="K2948" s="9" t="str">
        <f>+IF(B2948="MOD INV_2018","Según corresponda",VLOOKUP(J2948,SICODI!$G$3:$K$2404,2,FALSE))</f>
        <v>POSTE DE CONCRETO ARMADO DE  8/300/120/240</v>
      </c>
      <c r="L2948" s="142">
        <f t="shared" si="109"/>
        <v>0.17</v>
      </c>
    </row>
    <row r="2949" spans="1:12" x14ac:dyDescent="0.25">
      <c r="A2949" s="53">
        <f>+'Info ELECTRONORTE'!A2917</f>
        <v>2913</v>
      </c>
      <c r="B2949" s="26" t="str">
        <f t="shared" si="110"/>
        <v>SICODI</v>
      </c>
      <c r="C2949" s="9" t="str">
        <f>+'Info ELECTRONORTE'!B2917</f>
        <v>CAJAMARCA</v>
      </c>
      <c r="D2949" s="9" t="str">
        <f>+'Info ELECTRONORTE'!C2917</f>
        <v>CHOTA - SANTA CRUZ DE SUCCHABAMBA</v>
      </c>
      <c r="E2949" s="9" t="str">
        <f>+'Info ELECTRONORTE'!D2917</f>
        <v>CHOTA</v>
      </c>
      <c r="F2949" s="9" t="str">
        <f>+'Info ELECTRONORTE'!I2917</f>
        <v>Baja Tension</v>
      </c>
      <c r="G2949" s="9">
        <f>+'Info ELECTRONORTE'!K2917</f>
        <v>8</v>
      </c>
      <c r="H2949" s="9" t="str">
        <f>+'Info ELECTRONORTE'!L2917</f>
        <v>Postes</v>
      </c>
      <c r="I2949" s="9" t="str">
        <f>+'Info ELECTRONORTE'!M2917</f>
        <v>Concreto</v>
      </c>
      <c r="J2949" s="9" t="str">
        <f>+'Info ELECTRONORTE'!N2917</f>
        <v>PPC06</v>
      </c>
      <c r="K2949" s="9" t="str">
        <f>+IF(B2949="MOD INV_2018","Según corresponda",VLOOKUP(J2949,SICODI!$G$3:$K$2404,2,FALSE))</f>
        <v>POSTE DE CONCRETO ARMADO DE  8/300/120/240</v>
      </c>
      <c r="L2949" s="142">
        <f t="shared" si="109"/>
        <v>0.17</v>
      </c>
    </row>
    <row r="2950" spans="1:12" x14ac:dyDescent="0.25">
      <c r="A2950" s="53">
        <f>+'Info ELECTRONORTE'!A2918</f>
        <v>2914</v>
      </c>
      <c r="B2950" s="26" t="str">
        <f t="shared" si="110"/>
        <v>SICODI</v>
      </c>
      <c r="C2950" s="9" t="str">
        <f>+'Info ELECTRONORTE'!B2918</f>
        <v>CAJAMARCA</v>
      </c>
      <c r="D2950" s="9" t="str">
        <f>+'Info ELECTRONORTE'!C2918</f>
        <v>CHOTA - SANTA CRUZ DE SUCCHABAMBA</v>
      </c>
      <c r="E2950" s="9" t="str">
        <f>+'Info ELECTRONORTE'!D2918</f>
        <v>CHOTA</v>
      </c>
      <c r="F2950" s="9" t="str">
        <f>+'Info ELECTRONORTE'!I2918</f>
        <v>Baja Tension</v>
      </c>
      <c r="G2950" s="9">
        <f>+'Info ELECTRONORTE'!K2918</f>
        <v>8</v>
      </c>
      <c r="H2950" s="9" t="str">
        <f>+'Info ELECTRONORTE'!L2918</f>
        <v>Postes</v>
      </c>
      <c r="I2950" s="9" t="str">
        <f>+'Info ELECTRONORTE'!M2918</f>
        <v>Concreto</v>
      </c>
      <c r="J2950" s="9" t="str">
        <f>+'Info ELECTRONORTE'!N2918</f>
        <v>PPC06</v>
      </c>
      <c r="K2950" s="9" t="str">
        <f>+IF(B2950="MOD INV_2018","Según corresponda",VLOOKUP(J2950,SICODI!$G$3:$K$2404,2,FALSE))</f>
        <v>POSTE DE CONCRETO ARMADO DE  8/300/120/240</v>
      </c>
      <c r="L2950" s="142">
        <f t="shared" si="109"/>
        <v>0.17</v>
      </c>
    </row>
    <row r="2951" spans="1:12" x14ac:dyDescent="0.25">
      <c r="A2951" s="53">
        <f>+'Info ELECTRONORTE'!A2919</f>
        <v>2915</v>
      </c>
      <c r="B2951" s="26" t="str">
        <f t="shared" si="110"/>
        <v>SICODI</v>
      </c>
      <c r="C2951" s="9" t="str">
        <f>+'Info ELECTRONORTE'!B2919</f>
        <v>CAJAMARCA</v>
      </c>
      <c r="D2951" s="9" t="str">
        <f>+'Info ELECTRONORTE'!C2919</f>
        <v>CHOTA - SANTA CRUZ DE SUCCHABAMBA</v>
      </c>
      <c r="E2951" s="9" t="str">
        <f>+'Info ELECTRONORTE'!D2919</f>
        <v>CHOTA</v>
      </c>
      <c r="F2951" s="9" t="str">
        <f>+'Info ELECTRONORTE'!I2919</f>
        <v>Baja Tension</v>
      </c>
      <c r="G2951" s="9">
        <f>+'Info ELECTRONORTE'!K2919</f>
        <v>8</v>
      </c>
      <c r="H2951" s="9" t="str">
        <f>+'Info ELECTRONORTE'!L2919</f>
        <v>Postes</v>
      </c>
      <c r="I2951" s="9" t="str">
        <f>+'Info ELECTRONORTE'!M2919</f>
        <v>Concreto</v>
      </c>
      <c r="J2951" s="9" t="str">
        <f>+'Info ELECTRONORTE'!N2919</f>
        <v>PPC06</v>
      </c>
      <c r="K2951" s="9" t="str">
        <f>+IF(B2951="MOD INV_2018","Según corresponda",VLOOKUP(J2951,SICODI!$G$3:$K$2404,2,FALSE))</f>
        <v>POSTE DE CONCRETO ARMADO DE  8/300/120/240</v>
      </c>
      <c r="L2951" s="142">
        <f t="shared" si="109"/>
        <v>0.17</v>
      </c>
    </row>
    <row r="2952" spans="1:12" x14ac:dyDescent="0.25">
      <c r="A2952" s="53">
        <f>+'Info ELECTRONORTE'!A2920</f>
        <v>2916</v>
      </c>
      <c r="B2952" s="26" t="str">
        <f t="shared" si="110"/>
        <v>SICODI</v>
      </c>
      <c r="C2952" s="9" t="str">
        <f>+'Info ELECTRONORTE'!B2920</f>
        <v>CAJAMARCA</v>
      </c>
      <c r="D2952" s="9" t="str">
        <f>+'Info ELECTRONORTE'!C2920</f>
        <v>CHOTA - SANTA CRUZ DE SUCCHABAMBA</v>
      </c>
      <c r="E2952" s="9" t="str">
        <f>+'Info ELECTRONORTE'!D2920</f>
        <v>CHOTA</v>
      </c>
      <c r="F2952" s="9" t="str">
        <f>+'Info ELECTRONORTE'!I2920</f>
        <v>Baja Tension</v>
      </c>
      <c r="G2952" s="9">
        <f>+'Info ELECTRONORTE'!K2920</f>
        <v>8</v>
      </c>
      <c r="H2952" s="9" t="str">
        <f>+'Info ELECTRONORTE'!L2920</f>
        <v>Postes</v>
      </c>
      <c r="I2952" s="9" t="str">
        <f>+'Info ELECTRONORTE'!M2920</f>
        <v>Concreto</v>
      </c>
      <c r="J2952" s="9" t="str">
        <f>+'Info ELECTRONORTE'!N2920</f>
        <v>PPC06</v>
      </c>
      <c r="K2952" s="9" t="str">
        <f>+IF(B2952="MOD INV_2018","Según corresponda",VLOOKUP(J2952,SICODI!$G$3:$K$2404,2,FALSE))</f>
        <v>POSTE DE CONCRETO ARMADO DE  8/300/120/240</v>
      </c>
      <c r="L2952" s="142">
        <f t="shared" si="109"/>
        <v>0.17</v>
      </c>
    </row>
    <row r="2953" spans="1:12" x14ac:dyDescent="0.25">
      <c r="A2953" s="53">
        <f>+'Info ELECTRONORTE'!A2921</f>
        <v>2917</v>
      </c>
      <c r="B2953" s="26" t="str">
        <f t="shared" si="110"/>
        <v>SICODI</v>
      </c>
      <c r="C2953" s="9" t="str">
        <f>+'Info ELECTRONORTE'!B2921</f>
        <v>CAJAMARCA</v>
      </c>
      <c r="D2953" s="9" t="str">
        <f>+'Info ELECTRONORTE'!C2921</f>
        <v>CHOTA - SANTA CRUZ DE SUCCHABAMBA</v>
      </c>
      <c r="E2953" s="9" t="str">
        <f>+'Info ELECTRONORTE'!D2921</f>
        <v>CHOTA</v>
      </c>
      <c r="F2953" s="9" t="str">
        <f>+'Info ELECTRONORTE'!I2921</f>
        <v>Baja Tension</v>
      </c>
      <c r="G2953" s="9">
        <f>+'Info ELECTRONORTE'!K2921</f>
        <v>8</v>
      </c>
      <c r="H2953" s="9" t="str">
        <f>+'Info ELECTRONORTE'!L2921</f>
        <v>Postes</v>
      </c>
      <c r="I2953" s="9" t="str">
        <f>+'Info ELECTRONORTE'!M2921</f>
        <v>Concreto</v>
      </c>
      <c r="J2953" s="9" t="str">
        <f>+'Info ELECTRONORTE'!N2921</f>
        <v>PPC06</v>
      </c>
      <c r="K2953" s="9" t="str">
        <f>+IF(B2953="MOD INV_2018","Según corresponda",VLOOKUP(J2953,SICODI!$G$3:$K$2404,2,FALSE))</f>
        <v>POSTE DE CONCRETO ARMADO DE  8/300/120/240</v>
      </c>
      <c r="L2953" s="142">
        <f t="shared" si="109"/>
        <v>0.17</v>
      </c>
    </row>
    <row r="2954" spans="1:12" x14ac:dyDescent="0.25">
      <c r="A2954" s="53">
        <f>+'Info ELECTRONORTE'!A2922</f>
        <v>2918</v>
      </c>
      <c r="B2954" s="26" t="str">
        <f t="shared" si="110"/>
        <v>SICODI</v>
      </c>
      <c r="C2954" s="9" t="str">
        <f>+'Info ELECTRONORTE'!B2922</f>
        <v>CAJAMARCA</v>
      </c>
      <c r="D2954" s="9" t="str">
        <f>+'Info ELECTRONORTE'!C2922</f>
        <v>CHOTA - SANTA CRUZ DE SUCCHABAMBA</v>
      </c>
      <c r="E2954" s="9" t="str">
        <f>+'Info ELECTRONORTE'!D2922</f>
        <v>CHOTA</v>
      </c>
      <c r="F2954" s="9" t="str">
        <f>+'Info ELECTRONORTE'!I2922</f>
        <v>Baja Tension</v>
      </c>
      <c r="G2954" s="9">
        <f>+'Info ELECTRONORTE'!K2922</f>
        <v>8</v>
      </c>
      <c r="H2954" s="9" t="str">
        <f>+'Info ELECTRONORTE'!L2922</f>
        <v>Postes</v>
      </c>
      <c r="I2954" s="9" t="str">
        <f>+'Info ELECTRONORTE'!M2922</f>
        <v>Concreto</v>
      </c>
      <c r="J2954" s="9" t="str">
        <f>+'Info ELECTRONORTE'!N2922</f>
        <v>PPC06</v>
      </c>
      <c r="K2954" s="9" t="str">
        <f>+IF(B2954="MOD INV_2018","Según corresponda",VLOOKUP(J2954,SICODI!$G$3:$K$2404,2,FALSE))</f>
        <v>POSTE DE CONCRETO ARMADO DE  8/300/120/240</v>
      </c>
      <c r="L2954" s="142">
        <f t="shared" si="109"/>
        <v>0.17</v>
      </c>
    </row>
    <row r="2955" spans="1:12" x14ac:dyDescent="0.25">
      <c r="A2955" s="53">
        <f>+'Info ELECTRONORTE'!A2923</f>
        <v>2919</v>
      </c>
      <c r="B2955" s="26" t="str">
        <f t="shared" si="110"/>
        <v>SICODI</v>
      </c>
      <c r="C2955" s="9" t="str">
        <f>+'Info ELECTRONORTE'!B2923</f>
        <v>CAJAMARCA</v>
      </c>
      <c r="D2955" s="9" t="str">
        <f>+'Info ELECTRONORTE'!C2923</f>
        <v>CHOTA - SANTA CRUZ DE SUCCHABAMBA</v>
      </c>
      <c r="E2955" s="9" t="str">
        <f>+'Info ELECTRONORTE'!D2923</f>
        <v>CHOTA</v>
      </c>
      <c r="F2955" s="9" t="str">
        <f>+'Info ELECTRONORTE'!I2923</f>
        <v>Baja Tension</v>
      </c>
      <c r="G2955" s="9">
        <f>+'Info ELECTRONORTE'!K2923</f>
        <v>8</v>
      </c>
      <c r="H2955" s="9" t="str">
        <f>+'Info ELECTRONORTE'!L2923</f>
        <v>Postes</v>
      </c>
      <c r="I2955" s="9" t="str">
        <f>+'Info ELECTRONORTE'!M2923</f>
        <v>Concreto</v>
      </c>
      <c r="J2955" s="9" t="str">
        <f>+'Info ELECTRONORTE'!N2923</f>
        <v>PPC06</v>
      </c>
      <c r="K2955" s="9" t="str">
        <f>+IF(B2955="MOD INV_2018","Según corresponda",VLOOKUP(J2955,SICODI!$G$3:$K$2404,2,FALSE))</f>
        <v>POSTE DE CONCRETO ARMADO DE  8/300/120/240</v>
      </c>
      <c r="L2955" s="142">
        <f t="shared" si="109"/>
        <v>0.17</v>
      </c>
    </row>
    <row r="2956" spans="1:12" x14ac:dyDescent="0.25">
      <c r="A2956" s="53">
        <f>+'Info ELECTRONORTE'!A2924</f>
        <v>2920</v>
      </c>
      <c r="B2956" s="26" t="str">
        <f t="shared" si="110"/>
        <v>SICODI</v>
      </c>
      <c r="C2956" s="9" t="str">
        <f>+'Info ELECTRONORTE'!B2924</f>
        <v>CAJAMARCA</v>
      </c>
      <c r="D2956" s="9" t="str">
        <f>+'Info ELECTRONORTE'!C2924</f>
        <v>CHOTA - SANTA CRUZ DE SUCCHABAMBA</v>
      </c>
      <c r="E2956" s="9" t="str">
        <f>+'Info ELECTRONORTE'!D2924</f>
        <v>CHOTA</v>
      </c>
      <c r="F2956" s="9" t="str">
        <f>+'Info ELECTRONORTE'!I2924</f>
        <v>Baja Tension</v>
      </c>
      <c r="G2956" s="9">
        <f>+'Info ELECTRONORTE'!K2924</f>
        <v>8</v>
      </c>
      <c r="H2956" s="9" t="str">
        <f>+'Info ELECTRONORTE'!L2924</f>
        <v>Postes</v>
      </c>
      <c r="I2956" s="9" t="str">
        <f>+'Info ELECTRONORTE'!M2924</f>
        <v>Concreto</v>
      </c>
      <c r="J2956" s="9" t="str">
        <f>+'Info ELECTRONORTE'!N2924</f>
        <v>PPC06</v>
      </c>
      <c r="K2956" s="9" t="str">
        <f>+IF(B2956="MOD INV_2018","Según corresponda",VLOOKUP(J2956,SICODI!$G$3:$K$2404,2,FALSE))</f>
        <v>POSTE DE CONCRETO ARMADO DE  8/300/120/240</v>
      </c>
      <c r="L2956" s="142">
        <f t="shared" si="109"/>
        <v>0.17</v>
      </c>
    </row>
    <row r="2957" spans="1:12" x14ac:dyDescent="0.25">
      <c r="A2957" s="53">
        <f>+'Info ELECTRONORTE'!A2925</f>
        <v>2921</v>
      </c>
      <c r="B2957" s="26" t="str">
        <f t="shared" si="110"/>
        <v>SICODI</v>
      </c>
      <c r="C2957" s="9" t="str">
        <f>+'Info ELECTRONORTE'!B2925</f>
        <v>CAJAMARCA</v>
      </c>
      <c r="D2957" s="9" t="str">
        <f>+'Info ELECTRONORTE'!C2925</f>
        <v>CHOTA - SANTA CRUZ DE SUCCHABAMBA</v>
      </c>
      <c r="E2957" s="9" t="str">
        <f>+'Info ELECTRONORTE'!D2925</f>
        <v>CHOTA</v>
      </c>
      <c r="F2957" s="9" t="str">
        <f>+'Info ELECTRONORTE'!I2925</f>
        <v>Baja Tension</v>
      </c>
      <c r="G2957" s="9">
        <f>+'Info ELECTRONORTE'!K2925</f>
        <v>8</v>
      </c>
      <c r="H2957" s="9" t="str">
        <f>+'Info ELECTRONORTE'!L2925</f>
        <v>Postes</v>
      </c>
      <c r="I2957" s="9" t="str">
        <f>+'Info ELECTRONORTE'!M2925</f>
        <v>Concreto</v>
      </c>
      <c r="J2957" s="9" t="str">
        <f>+'Info ELECTRONORTE'!N2925</f>
        <v>PPC06</v>
      </c>
      <c r="K2957" s="9" t="str">
        <f>+IF(B2957="MOD INV_2018","Según corresponda",VLOOKUP(J2957,SICODI!$G$3:$K$2404,2,FALSE))</f>
        <v>POSTE DE CONCRETO ARMADO DE  8/300/120/240</v>
      </c>
      <c r="L2957" s="142">
        <f t="shared" si="109"/>
        <v>0.17</v>
      </c>
    </row>
    <row r="2958" spans="1:12" x14ac:dyDescent="0.25">
      <c r="A2958" s="53">
        <f>+'Info ELECTRONORTE'!A2926</f>
        <v>2922</v>
      </c>
      <c r="B2958" s="26" t="str">
        <f t="shared" si="110"/>
        <v>SICODI</v>
      </c>
      <c r="C2958" s="9" t="str">
        <f>+'Info ELECTRONORTE'!B2926</f>
        <v>CAJAMARCA</v>
      </c>
      <c r="D2958" s="9" t="str">
        <f>+'Info ELECTRONORTE'!C2926</f>
        <v>CHOTA - SANTA CRUZ DE SUCCHABAMBA</v>
      </c>
      <c r="E2958" s="9" t="str">
        <f>+'Info ELECTRONORTE'!D2926</f>
        <v>CHOTA</v>
      </c>
      <c r="F2958" s="9" t="str">
        <f>+'Info ELECTRONORTE'!I2926</f>
        <v>Baja Tension</v>
      </c>
      <c r="G2958" s="9">
        <f>+'Info ELECTRONORTE'!K2926</f>
        <v>8</v>
      </c>
      <c r="H2958" s="9" t="str">
        <f>+'Info ELECTRONORTE'!L2926</f>
        <v>Postes</v>
      </c>
      <c r="I2958" s="9" t="str">
        <f>+'Info ELECTRONORTE'!M2926</f>
        <v>Concreto</v>
      </c>
      <c r="J2958" s="9" t="str">
        <f>+'Info ELECTRONORTE'!N2926</f>
        <v>PPC06</v>
      </c>
      <c r="K2958" s="9" t="str">
        <f>+IF(B2958="MOD INV_2018","Según corresponda",VLOOKUP(J2958,SICODI!$G$3:$K$2404,2,FALSE))</f>
        <v>POSTE DE CONCRETO ARMADO DE  8/300/120/240</v>
      </c>
      <c r="L2958" s="142">
        <f t="shared" si="109"/>
        <v>0.17</v>
      </c>
    </row>
    <row r="2959" spans="1:12" x14ac:dyDescent="0.25">
      <c r="A2959" s="53">
        <f>+'Info ELECTRONORTE'!A2927</f>
        <v>2923</v>
      </c>
      <c r="B2959" s="26" t="str">
        <f t="shared" si="110"/>
        <v>SICODI</v>
      </c>
      <c r="C2959" s="9" t="str">
        <f>+'Info ELECTRONORTE'!B2927</f>
        <v>CAJAMARCA</v>
      </c>
      <c r="D2959" s="9" t="str">
        <f>+'Info ELECTRONORTE'!C2927</f>
        <v>CHOTA - SANTA CRUZ DE SUCCHABAMBA</v>
      </c>
      <c r="E2959" s="9" t="str">
        <f>+'Info ELECTRONORTE'!D2927</f>
        <v>CHOTA</v>
      </c>
      <c r="F2959" s="9" t="str">
        <f>+'Info ELECTRONORTE'!I2927</f>
        <v>Baja Tension</v>
      </c>
      <c r="G2959" s="9">
        <f>+'Info ELECTRONORTE'!K2927</f>
        <v>8</v>
      </c>
      <c r="H2959" s="9" t="str">
        <f>+'Info ELECTRONORTE'!L2927</f>
        <v>Postes</v>
      </c>
      <c r="I2959" s="9" t="str">
        <f>+'Info ELECTRONORTE'!M2927</f>
        <v>Concreto</v>
      </c>
      <c r="J2959" s="9" t="str">
        <f>+'Info ELECTRONORTE'!N2927</f>
        <v>PPC06</v>
      </c>
      <c r="K2959" s="9" t="str">
        <f>+IF(B2959="MOD INV_2018","Según corresponda",VLOOKUP(J2959,SICODI!$G$3:$K$2404,2,FALSE))</f>
        <v>POSTE DE CONCRETO ARMADO DE  8/300/120/240</v>
      </c>
      <c r="L2959" s="142">
        <f t="shared" si="109"/>
        <v>0.17</v>
      </c>
    </row>
    <row r="2960" spans="1:12" x14ac:dyDescent="0.25">
      <c r="A2960" s="53">
        <f>+'Info ELECTRONORTE'!A2928</f>
        <v>2924</v>
      </c>
      <c r="B2960" s="26" t="str">
        <f t="shared" si="110"/>
        <v>SICODI</v>
      </c>
      <c r="C2960" s="9" t="str">
        <f>+'Info ELECTRONORTE'!B2928</f>
        <v>CAJAMARCA</v>
      </c>
      <c r="D2960" s="9" t="str">
        <f>+'Info ELECTRONORTE'!C2928</f>
        <v>CHOTA - SANTA CRUZ DE SUCCHABAMBA</v>
      </c>
      <c r="E2960" s="9" t="str">
        <f>+'Info ELECTRONORTE'!D2928</f>
        <v>CHOTA</v>
      </c>
      <c r="F2960" s="9" t="str">
        <f>+'Info ELECTRONORTE'!I2928</f>
        <v>Baja Tension</v>
      </c>
      <c r="G2960" s="9">
        <f>+'Info ELECTRONORTE'!K2928</f>
        <v>8</v>
      </c>
      <c r="H2960" s="9" t="str">
        <f>+'Info ELECTRONORTE'!L2928</f>
        <v>Postes</v>
      </c>
      <c r="I2960" s="9" t="str">
        <f>+'Info ELECTRONORTE'!M2928</f>
        <v>Concreto</v>
      </c>
      <c r="J2960" s="9" t="str">
        <f>+'Info ELECTRONORTE'!N2928</f>
        <v>PPC06</v>
      </c>
      <c r="K2960" s="9" t="str">
        <f>+IF(B2960="MOD INV_2018","Según corresponda",VLOOKUP(J2960,SICODI!$G$3:$K$2404,2,FALSE))</f>
        <v>POSTE DE CONCRETO ARMADO DE  8/300/120/240</v>
      </c>
      <c r="L2960" s="142">
        <f t="shared" si="109"/>
        <v>0.17</v>
      </c>
    </row>
    <row r="2961" spans="1:12" x14ac:dyDescent="0.25">
      <c r="A2961" s="53">
        <f>+'Info ELECTRONORTE'!A2929</f>
        <v>2925</v>
      </c>
      <c r="B2961" s="26" t="str">
        <f t="shared" si="110"/>
        <v>SICODI</v>
      </c>
      <c r="C2961" s="9" t="str">
        <f>+'Info ELECTRONORTE'!B2929</f>
        <v>CAJAMARCA</v>
      </c>
      <c r="D2961" s="9" t="str">
        <f>+'Info ELECTRONORTE'!C2929</f>
        <v>CHOTA - SANTA CRUZ DE SUCCHABAMBA</v>
      </c>
      <c r="E2961" s="9" t="str">
        <f>+'Info ELECTRONORTE'!D2929</f>
        <v>CHOTA</v>
      </c>
      <c r="F2961" s="9" t="str">
        <f>+'Info ELECTRONORTE'!I2929</f>
        <v>Baja Tension</v>
      </c>
      <c r="G2961" s="9">
        <f>+'Info ELECTRONORTE'!K2929</f>
        <v>8</v>
      </c>
      <c r="H2961" s="9" t="str">
        <f>+'Info ELECTRONORTE'!L2929</f>
        <v>Postes</v>
      </c>
      <c r="I2961" s="9" t="str">
        <f>+'Info ELECTRONORTE'!M2929</f>
        <v>Concreto</v>
      </c>
      <c r="J2961" s="9" t="str">
        <f>+'Info ELECTRONORTE'!N2929</f>
        <v>PPC06</v>
      </c>
      <c r="K2961" s="9" t="str">
        <f>+IF(B2961="MOD INV_2018","Según corresponda",VLOOKUP(J2961,SICODI!$G$3:$K$2404,2,FALSE))</f>
        <v>POSTE DE CONCRETO ARMADO DE  8/300/120/240</v>
      </c>
      <c r="L2961" s="142">
        <f t="shared" si="109"/>
        <v>0.17</v>
      </c>
    </row>
    <row r="2962" spans="1:12" x14ac:dyDescent="0.25">
      <c r="A2962" s="53">
        <f>+'Info ELECTRONORTE'!A2930</f>
        <v>2926</v>
      </c>
      <c r="B2962" s="26" t="str">
        <f t="shared" si="110"/>
        <v>SICODI</v>
      </c>
      <c r="C2962" s="9" t="str">
        <f>+'Info ELECTRONORTE'!B2930</f>
        <v>CAJAMARCA</v>
      </c>
      <c r="D2962" s="9" t="str">
        <f>+'Info ELECTRONORTE'!C2930</f>
        <v>CHOTA - SANTA CRUZ DE SUCCHABAMBA</v>
      </c>
      <c r="E2962" s="9" t="str">
        <f>+'Info ELECTRONORTE'!D2930</f>
        <v>CHOTA</v>
      </c>
      <c r="F2962" s="9" t="str">
        <f>+'Info ELECTRONORTE'!I2930</f>
        <v>Baja Tension</v>
      </c>
      <c r="G2962" s="9">
        <f>+'Info ELECTRONORTE'!K2930</f>
        <v>8</v>
      </c>
      <c r="H2962" s="9" t="str">
        <f>+'Info ELECTRONORTE'!L2930</f>
        <v>Postes</v>
      </c>
      <c r="I2962" s="9" t="str">
        <f>+'Info ELECTRONORTE'!M2930</f>
        <v>Concreto</v>
      </c>
      <c r="J2962" s="9" t="str">
        <f>+'Info ELECTRONORTE'!N2930</f>
        <v>PPC06</v>
      </c>
      <c r="K2962" s="9" t="str">
        <f>+IF(B2962="MOD INV_2018","Según corresponda",VLOOKUP(J2962,SICODI!$G$3:$K$2404,2,FALSE))</f>
        <v>POSTE DE CONCRETO ARMADO DE  8/300/120/240</v>
      </c>
      <c r="L2962" s="142">
        <f t="shared" si="109"/>
        <v>0.17</v>
      </c>
    </row>
    <row r="2963" spans="1:12" x14ac:dyDescent="0.25">
      <c r="A2963" s="53">
        <f>+'Info ELECTRONORTE'!A2931</f>
        <v>2927</v>
      </c>
      <c r="B2963" s="26" t="str">
        <f t="shared" si="110"/>
        <v>SICODI</v>
      </c>
      <c r="C2963" s="9" t="str">
        <f>+'Info ELECTRONORTE'!B2931</f>
        <v>CAJAMARCA</v>
      </c>
      <c r="D2963" s="9" t="str">
        <f>+'Info ELECTRONORTE'!C2931</f>
        <v>ED HUALGAYOC - BAMBAMARCA</v>
      </c>
      <c r="E2963" s="9" t="str">
        <f>+'Info ELECTRONORTE'!D2931</f>
        <v>HUALGAYOC</v>
      </c>
      <c r="F2963" s="9" t="str">
        <f>+'Info ELECTRONORTE'!I2931</f>
        <v>Media Tension</v>
      </c>
      <c r="G2963" s="9">
        <f>+'Info ELECTRONORTE'!K2931</f>
        <v>12</v>
      </c>
      <c r="H2963" s="9" t="str">
        <f>+'Info ELECTRONORTE'!L2931</f>
        <v>Postes</v>
      </c>
      <c r="I2963" s="9" t="str">
        <f>+'Info ELECTRONORTE'!M2931</f>
        <v>Concreto</v>
      </c>
      <c r="J2963" s="9" t="str">
        <f>+'Info ELECTRONORTE'!N2931</f>
        <v>PPC16</v>
      </c>
      <c r="K2963" s="9" t="str">
        <f>+IF(B2963="MOD INV_2018","Según corresponda",VLOOKUP(J2963,SICODI!$G$3:$K$2404,2,FALSE))</f>
        <v>POSTE DE CONCRETO ARMADO DE 12/300/150/330</v>
      </c>
      <c r="L2963" s="142">
        <f t="shared" si="109"/>
        <v>0.52</v>
      </c>
    </row>
    <row r="2964" spans="1:12" x14ac:dyDescent="0.25">
      <c r="A2964" s="53">
        <f>+'Info ELECTRONORTE'!A2932</f>
        <v>2928</v>
      </c>
      <c r="B2964" s="26" t="str">
        <f t="shared" si="110"/>
        <v>SICODI</v>
      </c>
      <c r="C2964" s="9" t="str">
        <f>+'Info ELECTRONORTE'!B2932</f>
        <v>CAJAMARCA</v>
      </c>
      <c r="D2964" s="9" t="str">
        <f>+'Info ELECTRONORTE'!C2932</f>
        <v>ED HUALGAYOC - BAMBAMARCA</v>
      </c>
      <c r="E2964" s="9" t="str">
        <f>+'Info ELECTRONORTE'!D2932</f>
        <v>HUALGAYOC</v>
      </c>
      <c r="F2964" s="9" t="str">
        <f>+'Info ELECTRONORTE'!I2932</f>
        <v>Baja Tension</v>
      </c>
      <c r="G2964" s="9">
        <f>+'Info ELECTRONORTE'!K2932</f>
        <v>11</v>
      </c>
      <c r="H2964" s="9" t="str">
        <f>+'Info ELECTRONORTE'!L2932</f>
        <v>Postes</v>
      </c>
      <c r="I2964" s="9" t="str">
        <f>+'Info ELECTRONORTE'!M2932</f>
        <v>Concreto</v>
      </c>
      <c r="J2964" s="9" t="str">
        <f>+'Info ELECTRONORTE'!N2932</f>
        <v>PPC12</v>
      </c>
      <c r="K2964" s="9" t="str">
        <f>+IF(B2964="MOD INV_2018","Según corresponda",VLOOKUP(J2964,SICODI!$G$3:$K$2404,2,FALSE))</f>
        <v>POSTE DE CONCRETO ARMADO DE 11/300/120/285</v>
      </c>
      <c r="L2964" s="142">
        <f t="shared" si="109"/>
        <v>0.17</v>
      </c>
    </row>
    <row r="2965" spans="1:12" x14ac:dyDescent="0.25">
      <c r="A2965" s="53">
        <f>+'Info ELECTRONORTE'!A2933</f>
        <v>2929</v>
      </c>
      <c r="B2965" s="26" t="str">
        <f t="shared" si="110"/>
        <v>SICODI</v>
      </c>
      <c r="C2965" s="9" t="str">
        <f>+'Info ELECTRONORTE'!B2933</f>
        <v>CAJAMARCA</v>
      </c>
      <c r="D2965" s="9" t="str">
        <f>+'Info ELECTRONORTE'!C2933</f>
        <v>ED HUALGAYOC - BAMBAMARCA</v>
      </c>
      <c r="E2965" s="9" t="str">
        <f>+'Info ELECTRONORTE'!D2933</f>
        <v>HUALGAYOC</v>
      </c>
      <c r="F2965" s="9" t="str">
        <f>+'Info ELECTRONORTE'!I2933</f>
        <v>Media Tension</v>
      </c>
      <c r="G2965" s="9">
        <f>+'Info ELECTRONORTE'!K2933</f>
        <v>12</v>
      </c>
      <c r="H2965" s="9" t="str">
        <f>+'Info ELECTRONORTE'!L2933</f>
        <v>Postes</v>
      </c>
      <c r="I2965" s="9" t="str">
        <f>+'Info ELECTRONORTE'!M2933</f>
        <v>Concreto</v>
      </c>
      <c r="J2965" s="9" t="str">
        <f>+'Info ELECTRONORTE'!N2933</f>
        <v>PPC16</v>
      </c>
      <c r="K2965" s="9" t="str">
        <f>+IF(B2965="MOD INV_2018","Según corresponda",VLOOKUP(J2965,SICODI!$G$3:$K$2404,2,FALSE))</f>
        <v>POSTE DE CONCRETO ARMADO DE 12/300/150/330</v>
      </c>
      <c r="L2965" s="142">
        <f t="shared" si="109"/>
        <v>0.52</v>
      </c>
    </row>
    <row r="2966" spans="1:12" x14ac:dyDescent="0.25">
      <c r="A2966" s="53">
        <f>+'Info ELECTRONORTE'!A2934</f>
        <v>2930</v>
      </c>
      <c r="B2966" s="26" t="str">
        <f t="shared" si="110"/>
        <v>SICODI</v>
      </c>
      <c r="C2966" s="9" t="str">
        <f>+'Info ELECTRONORTE'!B2934</f>
        <v>CAJAMARCA</v>
      </c>
      <c r="D2966" s="9" t="str">
        <f>+'Info ELECTRONORTE'!C2934</f>
        <v>ED HUALGAYOC - BAMBAMARCA</v>
      </c>
      <c r="E2966" s="9" t="str">
        <f>+'Info ELECTRONORTE'!D2934</f>
        <v>HUALGAYOC</v>
      </c>
      <c r="F2966" s="9" t="str">
        <f>+'Info ELECTRONORTE'!I2934</f>
        <v>Baja Tension</v>
      </c>
      <c r="G2966" s="9">
        <f>+'Info ELECTRONORTE'!K2934</f>
        <v>11</v>
      </c>
      <c r="H2966" s="9" t="str">
        <f>+'Info ELECTRONORTE'!L2934</f>
        <v>Postes</v>
      </c>
      <c r="I2966" s="9" t="str">
        <f>+'Info ELECTRONORTE'!M2934</f>
        <v>Concreto</v>
      </c>
      <c r="J2966" s="9" t="str">
        <f>+'Info ELECTRONORTE'!N2934</f>
        <v>PPC12</v>
      </c>
      <c r="K2966" s="9" t="str">
        <f>+IF(B2966="MOD INV_2018","Según corresponda",VLOOKUP(J2966,SICODI!$G$3:$K$2404,2,FALSE))</f>
        <v>POSTE DE CONCRETO ARMADO DE 11/300/120/285</v>
      </c>
      <c r="L2966" s="142">
        <f t="shared" si="109"/>
        <v>0.17</v>
      </c>
    </row>
    <row r="2967" spans="1:12" x14ac:dyDescent="0.25">
      <c r="A2967" s="53">
        <f>+'Info ELECTRONORTE'!A2935</f>
        <v>2931</v>
      </c>
      <c r="B2967" s="26" t="str">
        <f t="shared" si="110"/>
        <v>SICODI</v>
      </c>
      <c r="C2967" s="9" t="str">
        <f>+'Info ELECTRONORTE'!B2935</f>
        <v>CAJAMARCA</v>
      </c>
      <c r="D2967" s="9" t="str">
        <f>+'Info ELECTRONORTE'!C2935</f>
        <v>ED HUALGAYOC - BAMBAMARCA</v>
      </c>
      <c r="E2967" s="9" t="str">
        <f>+'Info ELECTRONORTE'!D2935</f>
        <v>HUALGAYOC</v>
      </c>
      <c r="F2967" s="9" t="str">
        <f>+'Info ELECTRONORTE'!I2935</f>
        <v>Media Tension</v>
      </c>
      <c r="G2967" s="9">
        <f>+'Info ELECTRONORTE'!K2935</f>
        <v>12</v>
      </c>
      <c r="H2967" s="9" t="str">
        <f>+'Info ELECTRONORTE'!L2935</f>
        <v>Postes</v>
      </c>
      <c r="I2967" s="9" t="str">
        <f>+'Info ELECTRONORTE'!M2935</f>
        <v>Concreto</v>
      </c>
      <c r="J2967" s="9" t="str">
        <f>+'Info ELECTRONORTE'!N2935</f>
        <v>PPC16</v>
      </c>
      <c r="K2967" s="9" t="str">
        <f>+IF(B2967="MOD INV_2018","Según corresponda",VLOOKUP(J2967,SICODI!$G$3:$K$2404,2,FALSE))</f>
        <v>POSTE DE CONCRETO ARMADO DE 12/300/150/330</v>
      </c>
      <c r="L2967" s="142">
        <f t="shared" si="109"/>
        <v>0.52</v>
      </c>
    </row>
    <row r="2968" spans="1:12" x14ac:dyDescent="0.25">
      <c r="A2968" s="53">
        <f>+'Info ELECTRONORTE'!A2936</f>
        <v>2932</v>
      </c>
      <c r="B2968" s="26" t="str">
        <f t="shared" si="110"/>
        <v>SICODI</v>
      </c>
      <c r="C2968" s="9" t="str">
        <f>+'Info ELECTRONORTE'!B2936</f>
        <v>CAJAMARCA</v>
      </c>
      <c r="D2968" s="9" t="str">
        <f>+'Info ELECTRONORTE'!C2936</f>
        <v>ED HUALGAYOC - BAMBAMARCA</v>
      </c>
      <c r="E2968" s="9" t="str">
        <f>+'Info ELECTRONORTE'!D2936</f>
        <v>HUALGAYOC</v>
      </c>
      <c r="F2968" s="9" t="str">
        <f>+'Info ELECTRONORTE'!I2936</f>
        <v>Baja Tension</v>
      </c>
      <c r="G2968" s="9">
        <f>+'Info ELECTRONORTE'!K2936</f>
        <v>11</v>
      </c>
      <c r="H2968" s="9" t="str">
        <f>+'Info ELECTRONORTE'!L2936</f>
        <v>Postes</v>
      </c>
      <c r="I2968" s="9" t="str">
        <f>+'Info ELECTRONORTE'!M2936</f>
        <v>Concreto</v>
      </c>
      <c r="J2968" s="9" t="str">
        <f>+'Info ELECTRONORTE'!N2936</f>
        <v>PPC12</v>
      </c>
      <c r="K2968" s="9" t="str">
        <f>+IF(B2968="MOD INV_2018","Según corresponda",VLOOKUP(J2968,SICODI!$G$3:$K$2404,2,FALSE))</f>
        <v>POSTE DE CONCRETO ARMADO DE 11/300/120/285</v>
      </c>
      <c r="L2968" s="142">
        <f t="shared" si="109"/>
        <v>0.17</v>
      </c>
    </row>
    <row r="2969" spans="1:12" x14ac:dyDescent="0.25">
      <c r="A2969" s="53">
        <f>+'Info ELECTRONORTE'!A2937</f>
        <v>2933</v>
      </c>
      <c r="B2969" s="26" t="str">
        <f t="shared" si="110"/>
        <v>SICODI</v>
      </c>
      <c r="C2969" s="9" t="str">
        <f>+'Info ELECTRONORTE'!B2937</f>
        <v>CAJAMARCA</v>
      </c>
      <c r="D2969" s="9" t="str">
        <f>+'Info ELECTRONORTE'!C2937</f>
        <v>ED HUALGAYOC - BAMBAMARCA</v>
      </c>
      <c r="E2969" s="9" t="str">
        <f>+'Info ELECTRONORTE'!D2937</f>
        <v>HUALGAYOC</v>
      </c>
      <c r="F2969" s="9" t="str">
        <f>+'Info ELECTRONORTE'!I2937</f>
        <v>Media Tension</v>
      </c>
      <c r="G2969" s="9">
        <f>+'Info ELECTRONORTE'!K2937</f>
        <v>12</v>
      </c>
      <c r="H2969" s="9" t="str">
        <f>+'Info ELECTRONORTE'!L2937</f>
        <v>Postes</v>
      </c>
      <c r="I2969" s="9" t="str">
        <f>+'Info ELECTRONORTE'!M2937</f>
        <v>Concreto</v>
      </c>
      <c r="J2969" s="9" t="str">
        <f>+'Info ELECTRONORTE'!N2937</f>
        <v>PPC16</v>
      </c>
      <c r="K2969" s="9" t="str">
        <f>+IF(B2969="MOD INV_2018","Según corresponda",VLOOKUP(J2969,SICODI!$G$3:$K$2404,2,FALSE))</f>
        <v>POSTE DE CONCRETO ARMADO DE 12/300/150/330</v>
      </c>
      <c r="L2969" s="142">
        <f t="shared" si="109"/>
        <v>0.52</v>
      </c>
    </row>
    <row r="2970" spans="1:12" x14ac:dyDescent="0.25">
      <c r="A2970" s="53">
        <f>+'Info ELECTRONORTE'!A2938</f>
        <v>2934</v>
      </c>
      <c r="B2970" s="26" t="str">
        <f t="shared" si="110"/>
        <v>SICODI</v>
      </c>
      <c r="C2970" s="9" t="str">
        <f>+'Info ELECTRONORTE'!B2938</f>
        <v>CAJAMARCA</v>
      </c>
      <c r="D2970" s="9" t="str">
        <f>+'Info ELECTRONORTE'!C2938</f>
        <v>ED HUALGAYOC - BAMBAMARCA</v>
      </c>
      <c r="E2970" s="9" t="str">
        <f>+'Info ELECTRONORTE'!D2938</f>
        <v>HUALGAYOC</v>
      </c>
      <c r="F2970" s="9" t="str">
        <f>+'Info ELECTRONORTE'!I2938</f>
        <v>Baja Tension</v>
      </c>
      <c r="G2970" s="9">
        <f>+'Info ELECTRONORTE'!K2938</f>
        <v>11</v>
      </c>
      <c r="H2970" s="9" t="str">
        <f>+'Info ELECTRONORTE'!L2938</f>
        <v>Postes</v>
      </c>
      <c r="I2970" s="9" t="str">
        <f>+'Info ELECTRONORTE'!M2938</f>
        <v>Concreto</v>
      </c>
      <c r="J2970" s="9" t="str">
        <f>+'Info ELECTRONORTE'!N2938</f>
        <v>PPC12</v>
      </c>
      <c r="K2970" s="9" t="str">
        <f>+IF(B2970="MOD INV_2018","Según corresponda",VLOOKUP(J2970,SICODI!$G$3:$K$2404,2,FALSE))</f>
        <v>POSTE DE CONCRETO ARMADO DE 11/300/120/285</v>
      </c>
      <c r="L2970" s="142">
        <f t="shared" si="109"/>
        <v>0.17</v>
      </c>
    </row>
    <row r="2971" spans="1:12" x14ac:dyDescent="0.25">
      <c r="A2971" s="53">
        <f>+'Info ELECTRONORTE'!A2939</f>
        <v>2935</v>
      </c>
      <c r="B2971" s="26" t="str">
        <f t="shared" si="110"/>
        <v>SICODI</v>
      </c>
      <c r="C2971" s="9" t="str">
        <f>+'Info ELECTRONORTE'!B2939</f>
        <v>CAJAMARCA</v>
      </c>
      <c r="D2971" s="9" t="str">
        <f>+'Info ELECTRONORTE'!C2939</f>
        <v>ED HUALGAYOC - BAMBAMARCA</v>
      </c>
      <c r="E2971" s="9" t="str">
        <f>+'Info ELECTRONORTE'!D2939</f>
        <v>HUALGAYOC</v>
      </c>
      <c r="F2971" s="9" t="str">
        <f>+'Info ELECTRONORTE'!I2939</f>
        <v>Baja Tension</v>
      </c>
      <c r="G2971" s="9">
        <f>+'Info ELECTRONORTE'!K2939</f>
        <v>11</v>
      </c>
      <c r="H2971" s="9" t="str">
        <f>+'Info ELECTRONORTE'!L2939</f>
        <v>Postes</v>
      </c>
      <c r="I2971" s="9" t="str">
        <f>+'Info ELECTRONORTE'!M2939</f>
        <v>Concreto</v>
      </c>
      <c r="J2971" s="9" t="str">
        <f>+'Info ELECTRONORTE'!N2939</f>
        <v>PPC12</v>
      </c>
      <c r="K2971" s="9" t="str">
        <f>+IF(B2971="MOD INV_2018","Según corresponda",VLOOKUP(J2971,SICODI!$G$3:$K$2404,2,FALSE))</f>
        <v>POSTE DE CONCRETO ARMADO DE 11/300/120/285</v>
      </c>
      <c r="L2971" s="142">
        <f t="shared" si="109"/>
        <v>0.17</v>
      </c>
    </row>
    <row r="2972" spans="1:12" x14ac:dyDescent="0.25">
      <c r="A2972" s="53">
        <f>+'Info ELECTRONORTE'!A2940</f>
        <v>2936</v>
      </c>
      <c r="B2972" s="26" t="str">
        <f t="shared" si="110"/>
        <v>SICODI</v>
      </c>
      <c r="C2972" s="9" t="str">
        <f>+'Info ELECTRONORTE'!B2940</f>
        <v>CAJAMARCA</v>
      </c>
      <c r="D2972" s="9" t="str">
        <f>+'Info ELECTRONORTE'!C2940</f>
        <v>ED HUALGAYOC - BAMBAMARCA</v>
      </c>
      <c r="E2972" s="9" t="str">
        <f>+'Info ELECTRONORTE'!D2940</f>
        <v>HUALGAYOC</v>
      </c>
      <c r="F2972" s="9" t="str">
        <f>+'Info ELECTRONORTE'!I2940</f>
        <v>Baja Tension</v>
      </c>
      <c r="G2972" s="9">
        <f>+'Info ELECTRONORTE'!K2940</f>
        <v>11</v>
      </c>
      <c r="H2972" s="9" t="str">
        <f>+'Info ELECTRONORTE'!L2940</f>
        <v>Postes</v>
      </c>
      <c r="I2972" s="9" t="str">
        <f>+'Info ELECTRONORTE'!M2940</f>
        <v>Concreto</v>
      </c>
      <c r="J2972" s="9" t="str">
        <f>+'Info ELECTRONORTE'!N2940</f>
        <v>PPC12</v>
      </c>
      <c r="K2972" s="9" t="str">
        <f>+IF(B2972="MOD INV_2018","Según corresponda",VLOOKUP(J2972,SICODI!$G$3:$K$2404,2,FALSE))</f>
        <v>POSTE DE CONCRETO ARMADO DE 11/300/120/285</v>
      </c>
      <c r="L2972" s="142">
        <f t="shared" si="109"/>
        <v>0.17</v>
      </c>
    </row>
    <row r="2973" spans="1:12" x14ac:dyDescent="0.25">
      <c r="A2973" s="53">
        <f>+'Info ELECTRONORTE'!A2941</f>
        <v>2937</v>
      </c>
      <c r="B2973" s="26" t="str">
        <f t="shared" si="110"/>
        <v>SICODI</v>
      </c>
      <c r="C2973" s="9" t="str">
        <f>+'Info ELECTRONORTE'!B2941</f>
        <v>CAJAMARCA</v>
      </c>
      <c r="D2973" s="9" t="str">
        <f>+'Info ELECTRONORTE'!C2941</f>
        <v>ED HUALGAYOC - BAMBAMARCA</v>
      </c>
      <c r="E2973" s="9" t="str">
        <f>+'Info ELECTRONORTE'!D2941</f>
        <v>HUALGAYOC</v>
      </c>
      <c r="F2973" s="9" t="str">
        <f>+'Info ELECTRONORTE'!I2941</f>
        <v>Media Tension</v>
      </c>
      <c r="G2973" s="9">
        <f>+'Info ELECTRONORTE'!K2941</f>
        <v>12</v>
      </c>
      <c r="H2973" s="9" t="str">
        <f>+'Info ELECTRONORTE'!L2941</f>
        <v>Postes</v>
      </c>
      <c r="I2973" s="9" t="str">
        <f>+'Info ELECTRONORTE'!M2941</f>
        <v>Concreto</v>
      </c>
      <c r="J2973" s="9" t="str">
        <f>+'Info ELECTRONORTE'!N2941</f>
        <v>PPC16</v>
      </c>
      <c r="K2973" s="9" t="str">
        <f>+IF(B2973="MOD INV_2018","Según corresponda",VLOOKUP(J2973,SICODI!$G$3:$K$2404,2,FALSE))</f>
        <v>POSTE DE CONCRETO ARMADO DE 12/300/150/330</v>
      </c>
      <c r="L2973" s="142">
        <f t="shared" si="109"/>
        <v>0.52</v>
      </c>
    </row>
    <row r="2974" spans="1:12" x14ac:dyDescent="0.25">
      <c r="A2974" s="53">
        <f>+'Info ELECTRONORTE'!A2942</f>
        <v>2938</v>
      </c>
      <c r="B2974" s="26" t="str">
        <f t="shared" si="110"/>
        <v>SICODI</v>
      </c>
      <c r="C2974" s="9" t="str">
        <f>+'Info ELECTRONORTE'!B2942</f>
        <v>CAJAMARCA</v>
      </c>
      <c r="D2974" s="9" t="str">
        <f>+'Info ELECTRONORTE'!C2942</f>
        <v>ED HUALGAYOC - BAMBAMARCA</v>
      </c>
      <c r="E2974" s="9" t="str">
        <f>+'Info ELECTRONORTE'!D2942</f>
        <v>HUALGAYOC</v>
      </c>
      <c r="F2974" s="9" t="str">
        <f>+'Info ELECTRONORTE'!I2942</f>
        <v>Baja Tension</v>
      </c>
      <c r="G2974" s="9">
        <f>+'Info ELECTRONORTE'!K2942</f>
        <v>11</v>
      </c>
      <c r="H2974" s="9" t="str">
        <f>+'Info ELECTRONORTE'!L2942</f>
        <v>Postes</v>
      </c>
      <c r="I2974" s="9" t="str">
        <f>+'Info ELECTRONORTE'!M2942</f>
        <v>Concreto</v>
      </c>
      <c r="J2974" s="9" t="str">
        <f>+'Info ELECTRONORTE'!N2942</f>
        <v>PPC12</v>
      </c>
      <c r="K2974" s="9" t="str">
        <f>+IF(B2974="MOD INV_2018","Según corresponda",VLOOKUP(J2974,SICODI!$G$3:$K$2404,2,FALSE))</f>
        <v>POSTE DE CONCRETO ARMADO DE 11/300/120/285</v>
      </c>
      <c r="L2974" s="142">
        <f t="shared" si="109"/>
        <v>0.17</v>
      </c>
    </row>
    <row r="2975" spans="1:12" x14ac:dyDescent="0.25">
      <c r="A2975" s="53">
        <f>+'Info ELECTRONORTE'!A2943</f>
        <v>2939</v>
      </c>
      <c r="B2975" s="26" t="str">
        <f t="shared" si="110"/>
        <v>SICODI</v>
      </c>
      <c r="C2975" s="9" t="str">
        <f>+'Info ELECTRONORTE'!B2943</f>
        <v>CAJAMARCA</v>
      </c>
      <c r="D2975" s="9" t="str">
        <f>+'Info ELECTRONORTE'!C2943</f>
        <v>ED HUALGAYOC - BAMBAMARCA</v>
      </c>
      <c r="E2975" s="9" t="str">
        <f>+'Info ELECTRONORTE'!D2943</f>
        <v>HUALGAYOC</v>
      </c>
      <c r="F2975" s="9" t="str">
        <f>+'Info ELECTRONORTE'!I2943</f>
        <v>Baja Tension</v>
      </c>
      <c r="G2975" s="9">
        <f>+'Info ELECTRONORTE'!K2943</f>
        <v>11</v>
      </c>
      <c r="H2975" s="9" t="str">
        <f>+'Info ELECTRONORTE'!L2943</f>
        <v>Postes</v>
      </c>
      <c r="I2975" s="9" t="str">
        <f>+'Info ELECTRONORTE'!M2943</f>
        <v>Concreto</v>
      </c>
      <c r="J2975" s="9" t="str">
        <f>+'Info ELECTRONORTE'!N2943</f>
        <v>PPC12</v>
      </c>
      <c r="K2975" s="9" t="str">
        <f>+IF(B2975="MOD INV_2018","Según corresponda",VLOOKUP(J2975,SICODI!$G$3:$K$2404,2,FALSE))</f>
        <v>POSTE DE CONCRETO ARMADO DE 11/300/120/285</v>
      </c>
      <c r="L2975" s="142">
        <f t="shared" si="109"/>
        <v>0.17</v>
      </c>
    </row>
    <row r="2976" spans="1:12" x14ac:dyDescent="0.25">
      <c r="A2976" s="53">
        <f>+'Info ELECTRONORTE'!A2944</f>
        <v>2940</v>
      </c>
      <c r="B2976" s="26" t="str">
        <f t="shared" si="110"/>
        <v>SICODI</v>
      </c>
      <c r="C2976" s="9" t="str">
        <f>+'Info ELECTRONORTE'!B2944</f>
        <v>CAJAMARCA</v>
      </c>
      <c r="D2976" s="9" t="str">
        <f>+'Info ELECTRONORTE'!C2944</f>
        <v>ED HUALGAYOC - BAMBAMARCA</v>
      </c>
      <c r="E2976" s="9" t="str">
        <f>+'Info ELECTRONORTE'!D2944</f>
        <v>HUALGAYOC</v>
      </c>
      <c r="F2976" s="9" t="str">
        <f>+'Info ELECTRONORTE'!I2944</f>
        <v>Baja Tension</v>
      </c>
      <c r="G2976" s="9">
        <f>+'Info ELECTRONORTE'!K2944</f>
        <v>11</v>
      </c>
      <c r="H2976" s="9" t="str">
        <f>+'Info ELECTRONORTE'!L2944</f>
        <v>Postes</v>
      </c>
      <c r="I2976" s="9" t="str">
        <f>+'Info ELECTRONORTE'!M2944</f>
        <v>Concreto</v>
      </c>
      <c r="J2976" s="9" t="str">
        <f>+'Info ELECTRONORTE'!N2944</f>
        <v>PPC12</v>
      </c>
      <c r="K2976" s="9" t="str">
        <f>+IF(B2976="MOD INV_2018","Según corresponda",VLOOKUP(J2976,SICODI!$G$3:$K$2404,2,FALSE))</f>
        <v>POSTE DE CONCRETO ARMADO DE 11/300/120/285</v>
      </c>
      <c r="L2976" s="142">
        <f t="shared" si="109"/>
        <v>0.17</v>
      </c>
    </row>
    <row r="2977" spans="1:12" x14ac:dyDescent="0.25">
      <c r="A2977" s="53">
        <f>+'Info ELECTRONORTE'!A2945</f>
        <v>2941</v>
      </c>
      <c r="B2977" s="26" t="str">
        <f t="shared" si="110"/>
        <v>SICODI</v>
      </c>
      <c r="C2977" s="9" t="str">
        <f>+'Info ELECTRONORTE'!B2945</f>
        <v>CAJAMARCA</v>
      </c>
      <c r="D2977" s="9" t="str">
        <f>+'Info ELECTRONORTE'!C2945</f>
        <v>ED HUALGAYOC - BAMBAMARCA</v>
      </c>
      <c r="E2977" s="9" t="str">
        <f>+'Info ELECTRONORTE'!D2945</f>
        <v>HUALGAYOC</v>
      </c>
      <c r="F2977" s="9" t="str">
        <f>+'Info ELECTRONORTE'!I2945</f>
        <v>Baja Tension</v>
      </c>
      <c r="G2977" s="9">
        <f>+'Info ELECTRONORTE'!K2945</f>
        <v>11</v>
      </c>
      <c r="H2977" s="9" t="str">
        <f>+'Info ELECTRONORTE'!L2945</f>
        <v>Postes</v>
      </c>
      <c r="I2977" s="9" t="str">
        <f>+'Info ELECTRONORTE'!M2945</f>
        <v>Concreto</v>
      </c>
      <c r="J2977" s="9" t="str">
        <f>+'Info ELECTRONORTE'!N2945</f>
        <v>PPC12</v>
      </c>
      <c r="K2977" s="9" t="str">
        <f>+IF(B2977="MOD INV_2018","Según corresponda",VLOOKUP(J2977,SICODI!$G$3:$K$2404,2,FALSE))</f>
        <v>POSTE DE CONCRETO ARMADO DE 11/300/120/285</v>
      </c>
      <c r="L2977" s="142">
        <f t="shared" si="109"/>
        <v>0.17</v>
      </c>
    </row>
    <row r="2978" spans="1:12" x14ac:dyDescent="0.25">
      <c r="A2978" s="53">
        <f>+'Info ELECTRONORTE'!A2946</f>
        <v>2942</v>
      </c>
      <c r="B2978" s="26" t="str">
        <f t="shared" si="110"/>
        <v>SICODI</v>
      </c>
      <c r="C2978" s="9" t="str">
        <f>+'Info ELECTRONORTE'!B2946</f>
        <v>CAJAMARCA</v>
      </c>
      <c r="D2978" s="9" t="str">
        <f>+'Info ELECTRONORTE'!C2946</f>
        <v>ED HUALGAYOC - BAMBAMARCA</v>
      </c>
      <c r="E2978" s="9" t="str">
        <f>+'Info ELECTRONORTE'!D2946</f>
        <v>HUALGAYOC</v>
      </c>
      <c r="F2978" s="9" t="str">
        <f>+'Info ELECTRONORTE'!I2946</f>
        <v>Baja Tension</v>
      </c>
      <c r="G2978" s="9">
        <f>+'Info ELECTRONORTE'!K2946</f>
        <v>11</v>
      </c>
      <c r="H2978" s="9" t="str">
        <f>+'Info ELECTRONORTE'!L2946</f>
        <v>Postes</v>
      </c>
      <c r="I2978" s="9" t="str">
        <f>+'Info ELECTRONORTE'!M2946</f>
        <v>Concreto</v>
      </c>
      <c r="J2978" s="9" t="str">
        <f>+'Info ELECTRONORTE'!N2946</f>
        <v>PPC12</v>
      </c>
      <c r="K2978" s="9" t="str">
        <f>+IF(B2978="MOD INV_2018","Según corresponda",VLOOKUP(J2978,SICODI!$G$3:$K$2404,2,FALSE))</f>
        <v>POSTE DE CONCRETO ARMADO DE 11/300/120/285</v>
      </c>
      <c r="L2978" s="142">
        <f t="shared" si="109"/>
        <v>0.17</v>
      </c>
    </row>
    <row r="2979" spans="1:12" x14ac:dyDescent="0.25">
      <c r="A2979" s="53">
        <f>+'Info ELECTRONORTE'!A2947</f>
        <v>2943</v>
      </c>
      <c r="B2979" s="26" t="str">
        <f t="shared" si="110"/>
        <v>SICODI</v>
      </c>
      <c r="C2979" s="9" t="str">
        <f>+'Info ELECTRONORTE'!B2947</f>
        <v>CAJAMARCA</v>
      </c>
      <c r="D2979" s="9" t="str">
        <f>+'Info ELECTRONORTE'!C2947</f>
        <v>ED HUALGAYOC - BAMBAMARCA</v>
      </c>
      <c r="E2979" s="9" t="str">
        <f>+'Info ELECTRONORTE'!D2947</f>
        <v>HUALGAYOC</v>
      </c>
      <c r="F2979" s="9" t="str">
        <f>+'Info ELECTRONORTE'!I2947</f>
        <v>Media Tension</v>
      </c>
      <c r="G2979" s="9">
        <f>+'Info ELECTRONORTE'!K2947</f>
        <v>12</v>
      </c>
      <c r="H2979" s="9" t="str">
        <f>+'Info ELECTRONORTE'!L2947</f>
        <v>Postes</v>
      </c>
      <c r="I2979" s="9" t="str">
        <f>+'Info ELECTRONORTE'!M2947</f>
        <v>Concreto</v>
      </c>
      <c r="J2979" s="9" t="str">
        <f>+'Info ELECTRONORTE'!N2947</f>
        <v>PPC16</v>
      </c>
      <c r="K2979" s="9" t="str">
        <f>+IF(B2979="MOD INV_2018","Según corresponda",VLOOKUP(J2979,SICODI!$G$3:$K$2404,2,FALSE))</f>
        <v>POSTE DE CONCRETO ARMADO DE 12/300/150/330</v>
      </c>
      <c r="L2979" s="142">
        <f t="shared" si="109"/>
        <v>0.52</v>
      </c>
    </row>
    <row r="2980" spans="1:12" x14ac:dyDescent="0.25">
      <c r="A2980" s="53">
        <f>+'Info ELECTRONORTE'!A2948</f>
        <v>2944</v>
      </c>
      <c r="B2980" s="26" t="str">
        <f t="shared" si="110"/>
        <v>SICODI</v>
      </c>
      <c r="C2980" s="9" t="str">
        <f>+'Info ELECTRONORTE'!B2948</f>
        <v>CAJAMARCA</v>
      </c>
      <c r="D2980" s="9" t="str">
        <f>+'Info ELECTRONORTE'!C2948</f>
        <v>ED HUALGAYOC - BAMBAMARCA</v>
      </c>
      <c r="E2980" s="9" t="str">
        <f>+'Info ELECTRONORTE'!D2948</f>
        <v>HUALGAYOC</v>
      </c>
      <c r="F2980" s="9" t="str">
        <f>+'Info ELECTRONORTE'!I2948</f>
        <v>Baja Tension</v>
      </c>
      <c r="G2980" s="9">
        <f>+'Info ELECTRONORTE'!K2948</f>
        <v>11</v>
      </c>
      <c r="H2980" s="9" t="str">
        <f>+'Info ELECTRONORTE'!L2948</f>
        <v>Postes</v>
      </c>
      <c r="I2980" s="9" t="str">
        <f>+'Info ELECTRONORTE'!M2948</f>
        <v>Concreto</v>
      </c>
      <c r="J2980" s="9" t="str">
        <f>+'Info ELECTRONORTE'!N2948</f>
        <v>PPC12</v>
      </c>
      <c r="K2980" s="9" t="str">
        <f>+IF(B2980="MOD INV_2018","Según corresponda",VLOOKUP(J2980,SICODI!$G$3:$K$2404,2,FALSE))</f>
        <v>POSTE DE CONCRETO ARMADO DE 11/300/120/285</v>
      </c>
      <c r="L2980" s="142">
        <f t="shared" si="109"/>
        <v>0.17</v>
      </c>
    </row>
    <row r="2981" spans="1:12" x14ac:dyDescent="0.25">
      <c r="A2981" s="53">
        <f>+'Info ELECTRONORTE'!A2949</f>
        <v>2945</v>
      </c>
      <c r="B2981" s="26" t="str">
        <f t="shared" si="110"/>
        <v>SICODI</v>
      </c>
      <c r="C2981" s="9" t="str">
        <f>+'Info ELECTRONORTE'!B2949</f>
        <v>CAJAMARCA</v>
      </c>
      <c r="D2981" s="9" t="str">
        <f>+'Info ELECTRONORTE'!C2949</f>
        <v>ED HUALGAYOC - BAMBAMARCA</v>
      </c>
      <c r="E2981" s="9" t="str">
        <f>+'Info ELECTRONORTE'!D2949</f>
        <v>HUALGAYOC</v>
      </c>
      <c r="F2981" s="9" t="str">
        <f>+'Info ELECTRONORTE'!I2949</f>
        <v>Media Tension</v>
      </c>
      <c r="G2981" s="9">
        <f>+'Info ELECTRONORTE'!K2949</f>
        <v>12</v>
      </c>
      <c r="H2981" s="9" t="str">
        <f>+'Info ELECTRONORTE'!L2949</f>
        <v>Postes</v>
      </c>
      <c r="I2981" s="9" t="str">
        <f>+'Info ELECTRONORTE'!M2949</f>
        <v>Concreto</v>
      </c>
      <c r="J2981" s="9" t="str">
        <f>+'Info ELECTRONORTE'!N2949</f>
        <v>PPC16</v>
      </c>
      <c r="K2981" s="9" t="str">
        <f>+IF(B2981="MOD INV_2018","Según corresponda",VLOOKUP(J2981,SICODI!$G$3:$K$2404,2,FALSE))</f>
        <v>POSTE DE CONCRETO ARMADO DE 12/300/150/330</v>
      </c>
      <c r="L2981" s="142">
        <f t="shared" ref="L2981:L3044" si="111">+IF(K2981="Según corresponda","Según corresponda",VLOOKUP(K2981,$O$37:$P$49,2,FALSE))</f>
        <v>0.52</v>
      </c>
    </row>
    <row r="2982" spans="1:12" x14ac:dyDescent="0.25">
      <c r="A2982" s="53">
        <f>+'Info ELECTRONORTE'!A2950</f>
        <v>2946</v>
      </c>
      <c r="B2982" s="26" t="str">
        <f t="shared" ref="B2982:B3045" si="112">+IF(ISERROR(INDEX($B$8:$B$31,MATCH(J2982,$J$8:$J$31,0)))=TRUE,"MOD INV_2018",INDEX($B$8:$B$31,MATCH(J2982,$J$8:$J$31,0)))</f>
        <v>SICODI</v>
      </c>
      <c r="C2982" s="9" t="str">
        <f>+'Info ELECTRONORTE'!B2950</f>
        <v>CAJAMARCA</v>
      </c>
      <c r="D2982" s="9" t="str">
        <f>+'Info ELECTRONORTE'!C2950</f>
        <v>ED HUALGAYOC - BAMBAMARCA</v>
      </c>
      <c r="E2982" s="9" t="str">
        <f>+'Info ELECTRONORTE'!D2950</f>
        <v>HUALGAYOC</v>
      </c>
      <c r="F2982" s="9" t="str">
        <f>+'Info ELECTRONORTE'!I2950</f>
        <v>Baja Tension</v>
      </c>
      <c r="G2982" s="9">
        <f>+'Info ELECTRONORTE'!K2950</f>
        <v>11</v>
      </c>
      <c r="H2982" s="9" t="str">
        <f>+'Info ELECTRONORTE'!L2950</f>
        <v>Postes</v>
      </c>
      <c r="I2982" s="9" t="str">
        <f>+'Info ELECTRONORTE'!M2950</f>
        <v>Concreto</v>
      </c>
      <c r="J2982" s="9" t="str">
        <f>+'Info ELECTRONORTE'!N2950</f>
        <v>PPC12</v>
      </c>
      <c r="K2982" s="9" t="str">
        <f>+IF(B2982="MOD INV_2018","Según corresponda",VLOOKUP(J2982,SICODI!$G$3:$K$2404,2,FALSE))</f>
        <v>POSTE DE CONCRETO ARMADO DE 11/300/120/285</v>
      </c>
      <c r="L2982" s="142">
        <f t="shared" si="111"/>
        <v>0.17</v>
      </c>
    </row>
    <row r="2983" spans="1:12" x14ac:dyDescent="0.25">
      <c r="A2983" s="53">
        <f>+'Info ELECTRONORTE'!A2951</f>
        <v>2947</v>
      </c>
      <c r="B2983" s="26" t="str">
        <f t="shared" si="112"/>
        <v>SICODI</v>
      </c>
      <c r="C2983" s="9" t="str">
        <f>+'Info ELECTRONORTE'!B2951</f>
        <v>CAJAMARCA</v>
      </c>
      <c r="D2983" s="9" t="str">
        <f>+'Info ELECTRONORTE'!C2951</f>
        <v>ED HUALGAYOC - BAMBAMARCA</v>
      </c>
      <c r="E2983" s="9" t="str">
        <f>+'Info ELECTRONORTE'!D2951</f>
        <v>HUALGAYOC</v>
      </c>
      <c r="F2983" s="9" t="str">
        <f>+'Info ELECTRONORTE'!I2951</f>
        <v>Media Tension</v>
      </c>
      <c r="G2983" s="9">
        <f>+'Info ELECTRONORTE'!K2951</f>
        <v>12</v>
      </c>
      <c r="H2983" s="9" t="str">
        <f>+'Info ELECTRONORTE'!L2951</f>
        <v>Postes</v>
      </c>
      <c r="I2983" s="9" t="str">
        <f>+'Info ELECTRONORTE'!M2951</f>
        <v>Concreto</v>
      </c>
      <c r="J2983" s="9" t="str">
        <f>+'Info ELECTRONORTE'!N2951</f>
        <v>PPC16</v>
      </c>
      <c r="K2983" s="9" t="str">
        <f>+IF(B2983="MOD INV_2018","Según corresponda",VLOOKUP(J2983,SICODI!$G$3:$K$2404,2,FALSE))</f>
        <v>POSTE DE CONCRETO ARMADO DE 12/300/150/330</v>
      </c>
      <c r="L2983" s="142">
        <f t="shared" si="111"/>
        <v>0.52</v>
      </c>
    </row>
    <row r="2984" spans="1:12" x14ac:dyDescent="0.25">
      <c r="A2984" s="53">
        <f>+'Info ELECTRONORTE'!A2952</f>
        <v>2948</v>
      </c>
      <c r="B2984" s="26" t="str">
        <f t="shared" si="112"/>
        <v>SICODI</v>
      </c>
      <c r="C2984" s="9" t="str">
        <f>+'Info ELECTRONORTE'!B2952</f>
        <v>CAJAMARCA</v>
      </c>
      <c r="D2984" s="9" t="str">
        <f>+'Info ELECTRONORTE'!C2952</f>
        <v>ED HUALGAYOC - BAMBAMARCA</v>
      </c>
      <c r="E2984" s="9" t="str">
        <f>+'Info ELECTRONORTE'!D2952</f>
        <v>HUALGAYOC</v>
      </c>
      <c r="F2984" s="9" t="str">
        <f>+'Info ELECTRONORTE'!I2952</f>
        <v>Baja Tension</v>
      </c>
      <c r="G2984" s="9">
        <f>+'Info ELECTRONORTE'!K2952</f>
        <v>11</v>
      </c>
      <c r="H2984" s="9" t="str">
        <f>+'Info ELECTRONORTE'!L2952</f>
        <v>Postes</v>
      </c>
      <c r="I2984" s="9" t="str">
        <f>+'Info ELECTRONORTE'!M2952</f>
        <v>Concreto</v>
      </c>
      <c r="J2984" s="9" t="str">
        <f>+'Info ELECTRONORTE'!N2952</f>
        <v>PPC12</v>
      </c>
      <c r="K2984" s="9" t="str">
        <f>+IF(B2984="MOD INV_2018","Según corresponda",VLOOKUP(J2984,SICODI!$G$3:$K$2404,2,FALSE))</f>
        <v>POSTE DE CONCRETO ARMADO DE 11/300/120/285</v>
      </c>
      <c r="L2984" s="142">
        <f t="shared" si="111"/>
        <v>0.17</v>
      </c>
    </row>
    <row r="2985" spans="1:12" x14ac:dyDescent="0.25">
      <c r="A2985" s="53">
        <f>+'Info ELECTRONORTE'!A2953</f>
        <v>2949</v>
      </c>
      <c r="B2985" s="26" t="str">
        <f t="shared" si="112"/>
        <v>SICODI</v>
      </c>
      <c r="C2985" s="9" t="str">
        <f>+'Info ELECTRONORTE'!B2953</f>
        <v>CAJAMARCA</v>
      </c>
      <c r="D2985" s="9" t="str">
        <f>+'Info ELECTRONORTE'!C2953</f>
        <v>ED HUALGAYOC - BAMBAMARCA</v>
      </c>
      <c r="E2985" s="9" t="str">
        <f>+'Info ELECTRONORTE'!D2953</f>
        <v>HUALGAYOC</v>
      </c>
      <c r="F2985" s="9" t="str">
        <f>+'Info ELECTRONORTE'!I2953</f>
        <v>Media Tension</v>
      </c>
      <c r="G2985" s="9">
        <f>+'Info ELECTRONORTE'!K2953</f>
        <v>12</v>
      </c>
      <c r="H2985" s="9" t="str">
        <f>+'Info ELECTRONORTE'!L2953</f>
        <v>Postes</v>
      </c>
      <c r="I2985" s="9" t="str">
        <f>+'Info ELECTRONORTE'!M2953</f>
        <v>Concreto</v>
      </c>
      <c r="J2985" s="9" t="str">
        <f>+'Info ELECTRONORTE'!N2953</f>
        <v>PPC16</v>
      </c>
      <c r="K2985" s="9" t="str">
        <f>+IF(B2985="MOD INV_2018","Según corresponda",VLOOKUP(J2985,SICODI!$G$3:$K$2404,2,FALSE))</f>
        <v>POSTE DE CONCRETO ARMADO DE 12/300/150/330</v>
      </c>
      <c r="L2985" s="142">
        <f t="shared" si="111"/>
        <v>0.52</v>
      </c>
    </row>
    <row r="2986" spans="1:12" x14ac:dyDescent="0.25">
      <c r="A2986" s="53">
        <f>+'Info ELECTRONORTE'!A2954</f>
        <v>2950</v>
      </c>
      <c r="B2986" s="26" t="str">
        <f t="shared" si="112"/>
        <v>SICODI</v>
      </c>
      <c r="C2986" s="9" t="str">
        <f>+'Info ELECTRONORTE'!B2954</f>
        <v>CAJAMARCA</v>
      </c>
      <c r="D2986" s="9" t="str">
        <f>+'Info ELECTRONORTE'!C2954</f>
        <v>ED HUALGAYOC - BAMBAMARCA</v>
      </c>
      <c r="E2986" s="9" t="str">
        <f>+'Info ELECTRONORTE'!D2954</f>
        <v>HUALGAYOC</v>
      </c>
      <c r="F2986" s="9" t="str">
        <f>+'Info ELECTRONORTE'!I2954</f>
        <v>Baja Tension</v>
      </c>
      <c r="G2986" s="9">
        <f>+'Info ELECTRONORTE'!K2954</f>
        <v>11</v>
      </c>
      <c r="H2986" s="9" t="str">
        <f>+'Info ELECTRONORTE'!L2954</f>
        <v>Postes</v>
      </c>
      <c r="I2986" s="9" t="str">
        <f>+'Info ELECTRONORTE'!M2954</f>
        <v>Concreto</v>
      </c>
      <c r="J2986" s="9" t="str">
        <f>+'Info ELECTRONORTE'!N2954</f>
        <v>PPC12</v>
      </c>
      <c r="K2986" s="9" t="str">
        <f>+IF(B2986="MOD INV_2018","Según corresponda",VLOOKUP(J2986,SICODI!$G$3:$K$2404,2,FALSE))</f>
        <v>POSTE DE CONCRETO ARMADO DE 11/300/120/285</v>
      </c>
      <c r="L2986" s="142">
        <f t="shared" si="111"/>
        <v>0.17</v>
      </c>
    </row>
    <row r="2987" spans="1:12" x14ac:dyDescent="0.25">
      <c r="A2987" s="53">
        <f>+'Info ELECTRONORTE'!A2955</f>
        <v>2951</v>
      </c>
      <c r="B2987" s="26" t="str">
        <f t="shared" si="112"/>
        <v>SICODI</v>
      </c>
      <c r="C2987" s="9" t="str">
        <f>+'Info ELECTRONORTE'!B2955</f>
        <v>CAJAMARCA</v>
      </c>
      <c r="D2987" s="9" t="str">
        <f>+'Info ELECTRONORTE'!C2955</f>
        <v>ED HUALGAYOC - BAMBAMARCA</v>
      </c>
      <c r="E2987" s="9" t="str">
        <f>+'Info ELECTRONORTE'!D2955</f>
        <v>HUALGAYOC</v>
      </c>
      <c r="F2987" s="9" t="str">
        <f>+'Info ELECTRONORTE'!I2955</f>
        <v>Media Tension</v>
      </c>
      <c r="G2987" s="9">
        <f>+'Info ELECTRONORTE'!K2955</f>
        <v>12</v>
      </c>
      <c r="H2987" s="9" t="str">
        <f>+'Info ELECTRONORTE'!L2955</f>
        <v>Postes</v>
      </c>
      <c r="I2987" s="9" t="str">
        <f>+'Info ELECTRONORTE'!M2955</f>
        <v>Concreto</v>
      </c>
      <c r="J2987" s="9" t="str">
        <f>+'Info ELECTRONORTE'!N2955</f>
        <v>PPC16</v>
      </c>
      <c r="K2987" s="9" t="str">
        <f>+IF(B2987="MOD INV_2018","Según corresponda",VLOOKUP(J2987,SICODI!$G$3:$K$2404,2,FALSE))</f>
        <v>POSTE DE CONCRETO ARMADO DE 12/300/150/330</v>
      </c>
      <c r="L2987" s="142">
        <f t="shared" si="111"/>
        <v>0.52</v>
      </c>
    </row>
    <row r="2988" spans="1:12" x14ac:dyDescent="0.25">
      <c r="A2988" s="53">
        <f>+'Info ELECTRONORTE'!A2956</f>
        <v>2952</v>
      </c>
      <c r="B2988" s="26" t="str">
        <f t="shared" si="112"/>
        <v>SICODI</v>
      </c>
      <c r="C2988" s="9" t="str">
        <f>+'Info ELECTRONORTE'!B2956</f>
        <v>CAJAMARCA</v>
      </c>
      <c r="D2988" s="9" t="str">
        <f>+'Info ELECTRONORTE'!C2956</f>
        <v>ED HUALGAYOC - BAMBAMARCA</v>
      </c>
      <c r="E2988" s="9" t="str">
        <f>+'Info ELECTRONORTE'!D2956</f>
        <v>HUALGAYOC</v>
      </c>
      <c r="F2988" s="9" t="str">
        <f>+'Info ELECTRONORTE'!I2956</f>
        <v>Baja Tension</v>
      </c>
      <c r="G2988" s="9">
        <f>+'Info ELECTRONORTE'!K2956</f>
        <v>11</v>
      </c>
      <c r="H2988" s="9" t="str">
        <f>+'Info ELECTRONORTE'!L2956</f>
        <v>Postes</v>
      </c>
      <c r="I2988" s="9" t="str">
        <f>+'Info ELECTRONORTE'!M2956</f>
        <v>Concreto</v>
      </c>
      <c r="J2988" s="9" t="str">
        <f>+'Info ELECTRONORTE'!N2956</f>
        <v>PPC12</v>
      </c>
      <c r="K2988" s="9" t="str">
        <f>+IF(B2988="MOD INV_2018","Según corresponda",VLOOKUP(J2988,SICODI!$G$3:$K$2404,2,FALSE))</f>
        <v>POSTE DE CONCRETO ARMADO DE 11/300/120/285</v>
      </c>
      <c r="L2988" s="142">
        <f t="shared" si="111"/>
        <v>0.17</v>
      </c>
    </row>
    <row r="2989" spans="1:12" x14ac:dyDescent="0.25">
      <c r="A2989" s="53">
        <f>+'Info ELECTRONORTE'!A2957</f>
        <v>2953</v>
      </c>
      <c r="B2989" s="26" t="str">
        <f t="shared" si="112"/>
        <v>SICODI</v>
      </c>
      <c r="C2989" s="9" t="str">
        <f>+'Info ELECTRONORTE'!B2957</f>
        <v>CAJAMARCA</v>
      </c>
      <c r="D2989" s="9" t="str">
        <f>+'Info ELECTRONORTE'!C2957</f>
        <v>ED HUALGAYOC - BAMBAMARCA</v>
      </c>
      <c r="E2989" s="9" t="str">
        <f>+'Info ELECTRONORTE'!D2957</f>
        <v>HUALGAYOC</v>
      </c>
      <c r="F2989" s="9" t="str">
        <f>+'Info ELECTRONORTE'!I2957</f>
        <v>Media Tension</v>
      </c>
      <c r="G2989" s="9">
        <f>+'Info ELECTRONORTE'!K2957</f>
        <v>12</v>
      </c>
      <c r="H2989" s="9" t="str">
        <f>+'Info ELECTRONORTE'!L2957</f>
        <v>Postes</v>
      </c>
      <c r="I2989" s="9" t="str">
        <f>+'Info ELECTRONORTE'!M2957</f>
        <v>Concreto</v>
      </c>
      <c r="J2989" s="9" t="str">
        <f>+'Info ELECTRONORTE'!N2957</f>
        <v>PPC16</v>
      </c>
      <c r="K2989" s="9" t="str">
        <f>+IF(B2989="MOD INV_2018","Según corresponda",VLOOKUP(J2989,SICODI!$G$3:$K$2404,2,FALSE))</f>
        <v>POSTE DE CONCRETO ARMADO DE 12/300/150/330</v>
      </c>
      <c r="L2989" s="142">
        <f t="shared" si="111"/>
        <v>0.52</v>
      </c>
    </row>
    <row r="2990" spans="1:12" x14ac:dyDescent="0.25">
      <c r="A2990" s="53">
        <f>+'Info ELECTRONORTE'!A2958</f>
        <v>2954</v>
      </c>
      <c r="B2990" s="26" t="str">
        <f t="shared" si="112"/>
        <v>SICODI</v>
      </c>
      <c r="C2990" s="9" t="str">
        <f>+'Info ELECTRONORTE'!B2958</f>
        <v>CAJAMARCA</v>
      </c>
      <c r="D2990" s="9" t="str">
        <f>+'Info ELECTRONORTE'!C2958</f>
        <v>ED HUALGAYOC - BAMBAMARCA</v>
      </c>
      <c r="E2990" s="9" t="str">
        <f>+'Info ELECTRONORTE'!D2958</f>
        <v>HUALGAYOC</v>
      </c>
      <c r="F2990" s="9" t="str">
        <f>+'Info ELECTRONORTE'!I2958</f>
        <v>Baja Tension</v>
      </c>
      <c r="G2990" s="9">
        <f>+'Info ELECTRONORTE'!K2958</f>
        <v>11</v>
      </c>
      <c r="H2990" s="9" t="str">
        <f>+'Info ELECTRONORTE'!L2958</f>
        <v>Postes</v>
      </c>
      <c r="I2990" s="9" t="str">
        <f>+'Info ELECTRONORTE'!M2958</f>
        <v>Concreto</v>
      </c>
      <c r="J2990" s="9" t="str">
        <f>+'Info ELECTRONORTE'!N2958</f>
        <v>PPC12</v>
      </c>
      <c r="K2990" s="9" t="str">
        <f>+IF(B2990="MOD INV_2018","Según corresponda",VLOOKUP(J2990,SICODI!$G$3:$K$2404,2,FALSE))</f>
        <v>POSTE DE CONCRETO ARMADO DE 11/300/120/285</v>
      </c>
      <c r="L2990" s="142">
        <f t="shared" si="111"/>
        <v>0.17</v>
      </c>
    </row>
    <row r="2991" spans="1:12" x14ac:dyDescent="0.25">
      <c r="A2991" s="53">
        <f>+'Info ELECTRONORTE'!A2959</f>
        <v>2955</v>
      </c>
      <c r="B2991" s="26" t="str">
        <f t="shared" si="112"/>
        <v>SICODI</v>
      </c>
      <c r="C2991" s="9" t="str">
        <f>+'Info ELECTRONORTE'!B2959</f>
        <v>CAJAMARCA</v>
      </c>
      <c r="D2991" s="9" t="str">
        <f>+'Info ELECTRONORTE'!C2959</f>
        <v>ED HUALGAYOC - BAMBAMARCA</v>
      </c>
      <c r="E2991" s="9" t="str">
        <f>+'Info ELECTRONORTE'!D2959</f>
        <v>HUALGAYOC</v>
      </c>
      <c r="F2991" s="9" t="str">
        <f>+'Info ELECTRONORTE'!I2959</f>
        <v>Media Tension</v>
      </c>
      <c r="G2991" s="9">
        <f>+'Info ELECTRONORTE'!K2959</f>
        <v>12</v>
      </c>
      <c r="H2991" s="9" t="str">
        <f>+'Info ELECTRONORTE'!L2959</f>
        <v>Postes</v>
      </c>
      <c r="I2991" s="9" t="str">
        <f>+'Info ELECTRONORTE'!M2959</f>
        <v>Concreto</v>
      </c>
      <c r="J2991" s="9" t="str">
        <f>+'Info ELECTRONORTE'!N2959</f>
        <v>PPC16</v>
      </c>
      <c r="K2991" s="9" t="str">
        <f>+IF(B2991="MOD INV_2018","Según corresponda",VLOOKUP(J2991,SICODI!$G$3:$K$2404,2,FALSE))</f>
        <v>POSTE DE CONCRETO ARMADO DE 12/300/150/330</v>
      </c>
      <c r="L2991" s="142">
        <f t="shared" si="111"/>
        <v>0.52</v>
      </c>
    </row>
    <row r="2992" spans="1:12" x14ac:dyDescent="0.25">
      <c r="A2992" s="53">
        <f>+'Info ELECTRONORTE'!A2960</f>
        <v>2956</v>
      </c>
      <c r="B2992" s="26" t="str">
        <f t="shared" si="112"/>
        <v>SICODI</v>
      </c>
      <c r="C2992" s="9" t="str">
        <f>+'Info ELECTRONORTE'!B2960</f>
        <v>CAJAMARCA</v>
      </c>
      <c r="D2992" s="9" t="str">
        <f>+'Info ELECTRONORTE'!C2960</f>
        <v>ED HUALGAYOC - BAMBAMARCA</v>
      </c>
      <c r="E2992" s="9" t="str">
        <f>+'Info ELECTRONORTE'!D2960</f>
        <v>HUALGAYOC</v>
      </c>
      <c r="F2992" s="9" t="str">
        <f>+'Info ELECTRONORTE'!I2960</f>
        <v>Media Tension</v>
      </c>
      <c r="G2992" s="9">
        <f>+'Info ELECTRONORTE'!K2960</f>
        <v>12</v>
      </c>
      <c r="H2992" s="9" t="str">
        <f>+'Info ELECTRONORTE'!L2960</f>
        <v>Postes</v>
      </c>
      <c r="I2992" s="9" t="str">
        <f>+'Info ELECTRONORTE'!M2960</f>
        <v>Madera</v>
      </c>
      <c r="J2992" s="9" t="str">
        <f>+'Info ELECTRONORTE'!N2960</f>
        <v>PPM20</v>
      </c>
      <c r="K2992" s="9" t="str">
        <f>+IF(B2992="MOD INV_2018","Según corresponda",VLOOKUP(J2992,SICODI!$G$3:$K$2404,2,FALSE))</f>
        <v>POSTE DE MADERA TRATADA DE 12 mts. CL.5</v>
      </c>
      <c r="L2992" s="142">
        <f t="shared" si="111"/>
        <v>0.46</v>
      </c>
    </row>
    <row r="2993" spans="1:12" x14ac:dyDescent="0.25">
      <c r="A2993" s="53">
        <f>+'Info ELECTRONORTE'!A2961</f>
        <v>2957</v>
      </c>
      <c r="B2993" s="26" t="str">
        <f t="shared" si="112"/>
        <v>SICODI</v>
      </c>
      <c r="C2993" s="9" t="str">
        <f>+'Info ELECTRONORTE'!B2961</f>
        <v>CAJAMARCA</v>
      </c>
      <c r="D2993" s="9" t="str">
        <f>+'Info ELECTRONORTE'!C2961</f>
        <v>ED HUALGAYOC - BAMBAMARCA</v>
      </c>
      <c r="E2993" s="9" t="str">
        <f>+'Info ELECTRONORTE'!D2961</f>
        <v>HUALGAYOC</v>
      </c>
      <c r="F2993" s="9" t="str">
        <f>+'Info ELECTRONORTE'!I2961</f>
        <v>Media Tension</v>
      </c>
      <c r="G2993" s="9">
        <f>+'Info ELECTRONORTE'!K2961</f>
        <v>12</v>
      </c>
      <c r="H2993" s="9" t="str">
        <f>+'Info ELECTRONORTE'!L2961</f>
        <v>Postes</v>
      </c>
      <c r="I2993" s="9" t="str">
        <f>+'Info ELECTRONORTE'!M2961</f>
        <v>Madera</v>
      </c>
      <c r="J2993" s="9" t="str">
        <f>+'Info ELECTRONORTE'!N2961</f>
        <v>PPM20</v>
      </c>
      <c r="K2993" s="9" t="str">
        <f>+IF(B2993="MOD INV_2018","Según corresponda",VLOOKUP(J2993,SICODI!$G$3:$K$2404,2,FALSE))</f>
        <v>POSTE DE MADERA TRATADA DE 12 mts. CL.5</v>
      </c>
      <c r="L2993" s="142">
        <f t="shared" si="111"/>
        <v>0.46</v>
      </c>
    </row>
    <row r="2994" spans="1:12" x14ac:dyDescent="0.25">
      <c r="A2994" s="53">
        <f>+'Info ELECTRONORTE'!A2962</f>
        <v>2958</v>
      </c>
      <c r="B2994" s="26" t="str">
        <f t="shared" si="112"/>
        <v>SICODI</v>
      </c>
      <c r="C2994" s="9" t="str">
        <f>+'Info ELECTRONORTE'!B2962</f>
        <v>CAJAMARCA</v>
      </c>
      <c r="D2994" s="9" t="str">
        <f>+'Info ELECTRONORTE'!C2962</f>
        <v>ED HUALGAYOC - BAMBAMARCA</v>
      </c>
      <c r="E2994" s="9" t="str">
        <f>+'Info ELECTRONORTE'!D2962</f>
        <v>HUALGAYOC</v>
      </c>
      <c r="F2994" s="9" t="str">
        <f>+'Info ELECTRONORTE'!I2962</f>
        <v>Baja Tension</v>
      </c>
      <c r="G2994" s="9">
        <f>+'Info ELECTRONORTE'!K2962</f>
        <v>11</v>
      </c>
      <c r="H2994" s="9" t="str">
        <f>+'Info ELECTRONORTE'!L2962</f>
        <v>Postes</v>
      </c>
      <c r="I2994" s="9" t="str">
        <f>+'Info ELECTRONORTE'!M2962</f>
        <v>Concreto</v>
      </c>
      <c r="J2994" s="9" t="str">
        <f>+'Info ELECTRONORTE'!N2962</f>
        <v>PPC12</v>
      </c>
      <c r="K2994" s="9" t="str">
        <f>+IF(B2994="MOD INV_2018","Según corresponda",VLOOKUP(J2994,SICODI!$G$3:$K$2404,2,FALSE))</f>
        <v>POSTE DE CONCRETO ARMADO DE 11/300/120/285</v>
      </c>
      <c r="L2994" s="142">
        <f t="shared" si="111"/>
        <v>0.17</v>
      </c>
    </row>
    <row r="2995" spans="1:12" x14ac:dyDescent="0.25">
      <c r="A2995" s="53">
        <f>+'Info ELECTRONORTE'!A2963</f>
        <v>2959</v>
      </c>
      <c r="B2995" s="26" t="str">
        <f t="shared" si="112"/>
        <v>SICODI</v>
      </c>
      <c r="C2995" s="9" t="str">
        <f>+'Info ELECTRONORTE'!B2963</f>
        <v>CAJAMARCA</v>
      </c>
      <c r="D2995" s="9" t="str">
        <f>+'Info ELECTRONORTE'!C2963</f>
        <v>ED HUALGAYOC - BAMBAMARCA</v>
      </c>
      <c r="E2995" s="9" t="str">
        <f>+'Info ELECTRONORTE'!D2963</f>
        <v>HUALGAYOC</v>
      </c>
      <c r="F2995" s="9" t="str">
        <f>+'Info ELECTRONORTE'!I2963</f>
        <v>Media Tension</v>
      </c>
      <c r="G2995" s="9">
        <f>+'Info ELECTRONORTE'!K2963</f>
        <v>12</v>
      </c>
      <c r="H2995" s="9" t="str">
        <f>+'Info ELECTRONORTE'!L2963</f>
        <v>Postes</v>
      </c>
      <c r="I2995" s="9" t="str">
        <f>+'Info ELECTRONORTE'!M2963</f>
        <v>Concreto</v>
      </c>
      <c r="J2995" s="9" t="str">
        <f>+'Info ELECTRONORTE'!N2963</f>
        <v>PPC16</v>
      </c>
      <c r="K2995" s="9" t="str">
        <f>+IF(B2995="MOD INV_2018","Según corresponda",VLOOKUP(J2995,SICODI!$G$3:$K$2404,2,FALSE))</f>
        <v>POSTE DE CONCRETO ARMADO DE 12/300/150/330</v>
      </c>
      <c r="L2995" s="142">
        <f t="shared" si="111"/>
        <v>0.52</v>
      </c>
    </row>
    <row r="2996" spans="1:12" x14ac:dyDescent="0.25">
      <c r="A2996" s="53">
        <f>+'Info ELECTRONORTE'!A2964</f>
        <v>2960</v>
      </c>
      <c r="B2996" s="26" t="str">
        <f t="shared" si="112"/>
        <v>SICODI</v>
      </c>
      <c r="C2996" s="9" t="str">
        <f>+'Info ELECTRONORTE'!B2964</f>
        <v>CAJAMARCA</v>
      </c>
      <c r="D2996" s="9" t="str">
        <f>+'Info ELECTRONORTE'!C2964</f>
        <v>ED HUALGAYOC - BAMBAMARCA</v>
      </c>
      <c r="E2996" s="9" t="str">
        <f>+'Info ELECTRONORTE'!D2964</f>
        <v>HUALGAYOC</v>
      </c>
      <c r="F2996" s="9" t="str">
        <f>+'Info ELECTRONORTE'!I2964</f>
        <v>Media Tension</v>
      </c>
      <c r="G2996" s="9">
        <f>+'Info ELECTRONORTE'!K2964</f>
        <v>12</v>
      </c>
      <c r="H2996" s="9" t="str">
        <f>+'Info ELECTRONORTE'!L2964</f>
        <v>Postes</v>
      </c>
      <c r="I2996" s="9" t="str">
        <f>+'Info ELECTRONORTE'!M2964</f>
        <v>Concreto</v>
      </c>
      <c r="J2996" s="9" t="str">
        <f>+'Info ELECTRONORTE'!N2964</f>
        <v>PPC16</v>
      </c>
      <c r="K2996" s="9" t="str">
        <f>+IF(B2996="MOD INV_2018","Según corresponda",VLOOKUP(J2996,SICODI!$G$3:$K$2404,2,FALSE))</f>
        <v>POSTE DE CONCRETO ARMADO DE 12/300/150/330</v>
      </c>
      <c r="L2996" s="142">
        <f t="shared" si="111"/>
        <v>0.52</v>
      </c>
    </row>
    <row r="2997" spans="1:12" x14ac:dyDescent="0.25">
      <c r="A2997" s="53">
        <f>+'Info ELECTRONORTE'!A2965</f>
        <v>2961</v>
      </c>
      <c r="B2997" s="26" t="str">
        <f t="shared" si="112"/>
        <v>SICODI</v>
      </c>
      <c r="C2997" s="9" t="str">
        <f>+'Info ELECTRONORTE'!B2965</f>
        <v>CAJAMARCA</v>
      </c>
      <c r="D2997" s="9" t="str">
        <f>+'Info ELECTRONORTE'!C2965</f>
        <v>ED HUALGAYOC - BAMBAMARCA</v>
      </c>
      <c r="E2997" s="9" t="str">
        <f>+'Info ELECTRONORTE'!D2965</f>
        <v>HUALGAYOC</v>
      </c>
      <c r="F2997" s="9" t="str">
        <f>+'Info ELECTRONORTE'!I2965</f>
        <v>Media Tension</v>
      </c>
      <c r="G2997" s="9">
        <f>+'Info ELECTRONORTE'!K2965</f>
        <v>12</v>
      </c>
      <c r="H2997" s="9" t="str">
        <f>+'Info ELECTRONORTE'!L2965</f>
        <v>Postes</v>
      </c>
      <c r="I2997" s="9" t="str">
        <f>+'Info ELECTRONORTE'!M2965</f>
        <v>Concreto</v>
      </c>
      <c r="J2997" s="9" t="str">
        <f>+'Info ELECTRONORTE'!N2965</f>
        <v>PPC16</v>
      </c>
      <c r="K2997" s="9" t="str">
        <f>+IF(B2997="MOD INV_2018","Según corresponda",VLOOKUP(J2997,SICODI!$G$3:$K$2404,2,FALSE))</f>
        <v>POSTE DE CONCRETO ARMADO DE 12/300/150/330</v>
      </c>
      <c r="L2997" s="142">
        <f t="shared" si="111"/>
        <v>0.52</v>
      </c>
    </row>
    <row r="2998" spans="1:12" x14ac:dyDescent="0.25">
      <c r="A2998" s="53">
        <f>+'Info ELECTRONORTE'!A2966</f>
        <v>2962</v>
      </c>
      <c r="B2998" s="26" t="str">
        <f t="shared" si="112"/>
        <v>SICODI</v>
      </c>
      <c r="C2998" s="9" t="str">
        <f>+'Info ELECTRONORTE'!B2966</f>
        <v>CAJAMARCA</v>
      </c>
      <c r="D2998" s="9" t="str">
        <f>+'Info ELECTRONORTE'!C2966</f>
        <v>ED HUALGAYOC - BAMBAMARCA</v>
      </c>
      <c r="E2998" s="9" t="str">
        <f>+'Info ELECTRONORTE'!D2966</f>
        <v>HUALGAYOC</v>
      </c>
      <c r="F2998" s="9" t="str">
        <f>+'Info ELECTRONORTE'!I2966</f>
        <v>Baja Tension</v>
      </c>
      <c r="G2998" s="9">
        <f>+'Info ELECTRONORTE'!K2966</f>
        <v>8</v>
      </c>
      <c r="H2998" s="9" t="str">
        <f>+'Info ELECTRONORTE'!L2966</f>
        <v>Postes</v>
      </c>
      <c r="I2998" s="9" t="str">
        <f>+'Info ELECTRONORTE'!M2966</f>
        <v>Concreto</v>
      </c>
      <c r="J2998" s="9" t="str">
        <f>+'Info ELECTRONORTE'!N2966</f>
        <v>PPC06</v>
      </c>
      <c r="K2998" s="9" t="str">
        <f>+IF(B2998="MOD INV_2018","Según corresponda",VLOOKUP(J2998,SICODI!$G$3:$K$2404,2,FALSE))</f>
        <v>POSTE DE CONCRETO ARMADO DE  8/300/120/240</v>
      </c>
      <c r="L2998" s="142">
        <f t="shared" si="111"/>
        <v>0.17</v>
      </c>
    </row>
    <row r="2999" spans="1:12" x14ac:dyDescent="0.25">
      <c r="A2999" s="53">
        <f>+'Info ELECTRONORTE'!A2967</f>
        <v>2963</v>
      </c>
      <c r="B2999" s="26" t="str">
        <f t="shared" si="112"/>
        <v>SICODI</v>
      </c>
      <c r="C2999" s="9" t="str">
        <f>+'Info ELECTRONORTE'!B2967</f>
        <v>CAJAMARCA</v>
      </c>
      <c r="D2999" s="9" t="str">
        <f>+'Info ELECTRONORTE'!C2967</f>
        <v>ED HUALGAYOC - BAMBAMARCA</v>
      </c>
      <c r="E2999" s="9" t="str">
        <f>+'Info ELECTRONORTE'!D2967</f>
        <v>HUALGAYOC</v>
      </c>
      <c r="F2999" s="9" t="str">
        <f>+'Info ELECTRONORTE'!I2967</f>
        <v>Media Tension</v>
      </c>
      <c r="G2999" s="9">
        <f>+'Info ELECTRONORTE'!K2967</f>
        <v>12</v>
      </c>
      <c r="H2999" s="9" t="str">
        <f>+'Info ELECTRONORTE'!L2967</f>
        <v>Postes</v>
      </c>
      <c r="I2999" s="9" t="str">
        <f>+'Info ELECTRONORTE'!M2967</f>
        <v>Concreto</v>
      </c>
      <c r="J2999" s="9" t="str">
        <f>+'Info ELECTRONORTE'!N2967</f>
        <v>PPC16</v>
      </c>
      <c r="K2999" s="9" t="str">
        <f>+IF(B2999="MOD INV_2018","Según corresponda",VLOOKUP(J2999,SICODI!$G$3:$K$2404,2,FALSE))</f>
        <v>POSTE DE CONCRETO ARMADO DE 12/300/150/330</v>
      </c>
      <c r="L2999" s="142">
        <f t="shared" si="111"/>
        <v>0.52</v>
      </c>
    </row>
    <row r="3000" spans="1:12" x14ac:dyDescent="0.25">
      <c r="A3000" s="53">
        <f>+'Info ELECTRONORTE'!A2968</f>
        <v>2964</v>
      </c>
      <c r="B3000" s="26" t="str">
        <f t="shared" si="112"/>
        <v>SICODI</v>
      </c>
      <c r="C3000" s="9" t="str">
        <f>+'Info ELECTRONORTE'!B2968</f>
        <v>CAJAMARCA</v>
      </c>
      <c r="D3000" s="9" t="str">
        <f>+'Info ELECTRONORTE'!C2968</f>
        <v>ED HUALGAYOC - BAMBAMARCA</v>
      </c>
      <c r="E3000" s="9" t="str">
        <f>+'Info ELECTRONORTE'!D2968</f>
        <v>HUALGAYOC</v>
      </c>
      <c r="F3000" s="9" t="str">
        <f>+'Info ELECTRONORTE'!I2968</f>
        <v>Baja Tension</v>
      </c>
      <c r="G3000" s="9">
        <f>+'Info ELECTRONORTE'!K2968</f>
        <v>8</v>
      </c>
      <c r="H3000" s="9" t="str">
        <f>+'Info ELECTRONORTE'!L2968</f>
        <v>Postes</v>
      </c>
      <c r="I3000" s="9" t="str">
        <f>+'Info ELECTRONORTE'!M2968</f>
        <v>Concreto</v>
      </c>
      <c r="J3000" s="9" t="str">
        <f>+'Info ELECTRONORTE'!N2968</f>
        <v>PPC06</v>
      </c>
      <c r="K3000" s="9" t="str">
        <f>+IF(B3000="MOD INV_2018","Según corresponda",VLOOKUP(J3000,SICODI!$G$3:$K$2404,2,FALSE))</f>
        <v>POSTE DE CONCRETO ARMADO DE  8/300/120/240</v>
      </c>
      <c r="L3000" s="142">
        <f t="shared" si="111"/>
        <v>0.17</v>
      </c>
    </row>
    <row r="3001" spans="1:12" x14ac:dyDescent="0.25">
      <c r="A3001" s="53">
        <f>+'Info ELECTRONORTE'!A2969</f>
        <v>2965</v>
      </c>
      <c r="B3001" s="26" t="str">
        <f t="shared" si="112"/>
        <v>SICODI</v>
      </c>
      <c r="C3001" s="9" t="str">
        <f>+'Info ELECTRONORTE'!B2969</f>
        <v>CAJAMARCA</v>
      </c>
      <c r="D3001" s="9" t="str">
        <f>+'Info ELECTRONORTE'!C2969</f>
        <v>ED HUALGAYOC - BAMBAMARCA</v>
      </c>
      <c r="E3001" s="9" t="str">
        <f>+'Info ELECTRONORTE'!D2969</f>
        <v>HUALGAYOC</v>
      </c>
      <c r="F3001" s="9" t="str">
        <f>+'Info ELECTRONORTE'!I2969</f>
        <v>Baja Tension</v>
      </c>
      <c r="G3001" s="9">
        <f>+'Info ELECTRONORTE'!K2969</f>
        <v>8</v>
      </c>
      <c r="H3001" s="9" t="str">
        <f>+'Info ELECTRONORTE'!L2969</f>
        <v>Postes</v>
      </c>
      <c r="I3001" s="9" t="str">
        <f>+'Info ELECTRONORTE'!M2969</f>
        <v>Concreto</v>
      </c>
      <c r="J3001" s="9" t="str">
        <f>+'Info ELECTRONORTE'!N2969</f>
        <v>PPC06</v>
      </c>
      <c r="K3001" s="9" t="str">
        <f>+IF(B3001="MOD INV_2018","Según corresponda",VLOOKUP(J3001,SICODI!$G$3:$K$2404,2,FALSE))</f>
        <v>POSTE DE CONCRETO ARMADO DE  8/300/120/240</v>
      </c>
      <c r="L3001" s="142">
        <f t="shared" si="111"/>
        <v>0.17</v>
      </c>
    </row>
    <row r="3002" spans="1:12" x14ac:dyDescent="0.25">
      <c r="A3002" s="53">
        <f>+'Info ELECTRONORTE'!A2970</f>
        <v>2966</v>
      </c>
      <c r="B3002" s="26" t="str">
        <f t="shared" si="112"/>
        <v>SICODI</v>
      </c>
      <c r="C3002" s="9" t="str">
        <f>+'Info ELECTRONORTE'!B2970</f>
        <v>CAJAMARCA</v>
      </c>
      <c r="D3002" s="9" t="str">
        <f>+'Info ELECTRONORTE'!C2970</f>
        <v>ED HUALGAYOC - BAMBAMARCA</v>
      </c>
      <c r="E3002" s="9" t="str">
        <f>+'Info ELECTRONORTE'!D2970</f>
        <v>HUALGAYOC</v>
      </c>
      <c r="F3002" s="9" t="str">
        <f>+'Info ELECTRONORTE'!I2970</f>
        <v>Baja Tension</v>
      </c>
      <c r="G3002" s="9">
        <f>+'Info ELECTRONORTE'!K2970</f>
        <v>8</v>
      </c>
      <c r="H3002" s="9" t="str">
        <f>+'Info ELECTRONORTE'!L2970</f>
        <v>Postes</v>
      </c>
      <c r="I3002" s="9" t="str">
        <f>+'Info ELECTRONORTE'!M2970</f>
        <v>Concreto</v>
      </c>
      <c r="J3002" s="9" t="str">
        <f>+'Info ELECTRONORTE'!N2970</f>
        <v>PPC06</v>
      </c>
      <c r="K3002" s="9" t="str">
        <f>+IF(B3002="MOD INV_2018","Según corresponda",VLOOKUP(J3002,SICODI!$G$3:$K$2404,2,FALSE))</f>
        <v>POSTE DE CONCRETO ARMADO DE  8/300/120/240</v>
      </c>
      <c r="L3002" s="142">
        <f t="shared" si="111"/>
        <v>0.17</v>
      </c>
    </row>
    <row r="3003" spans="1:12" x14ac:dyDescent="0.25">
      <c r="A3003" s="53">
        <f>+'Info ELECTRONORTE'!A2971</f>
        <v>2967</v>
      </c>
      <c r="B3003" s="26" t="str">
        <f t="shared" si="112"/>
        <v>SICODI</v>
      </c>
      <c r="C3003" s="9" t="str">
        <f>+'Info ELECTRONORTE'!B2971</f>
        <v>CAJAMARCA</v>
      </c>
      <c r="D3003" s="9" t="str">
        <f>+'Info ELECTRONORTE'!C2971</f>
        <v>ED HUALGAYOC - BAMBAMARCA</v>
      </c>
      <c r="E3003" s="9" t="str">
        <f>+'Info ELECTRONORTE'!D2971</f>
        <v>HUALGAYOC</v>
      </c>
      <c r="F3003" s="9" t="str">
        <f>+'Info ELECTRONORTE'!I2971</f>
        <v>Baja Tension</v>
      </c>
      <c r="G3003" s="9">
        <f>+'Info ELECTRONORTE'!K2971</f>
        <v>8</v>
      </c>
      <c r="H3003" s="9" t="str">
        <f>+'Info ELECTRONORTE'!L2971</f>
        <v>Postes</v>
      </c>
      <c r="I3003" s="9" t="str">
        <f>+'Info ELECTRONORTE'!M2971</f>
        <v>Concreto</v>
      </c>
      <c r="J3003" s="9" t="str">
        <f>+'Info ELECTRONORTE'!N2971</f>
        <v>PPC06</v>
      </c>
      <c r="K3003" s="9" t="str">
        <f>+IF(B3003="MOD INV_2018","Según corresponda",VLOOKUP(J3003,SICODI!$G$3:$K$2404,2,FALSE))</f>
        <v>POSTE DE CONCRETO ARMADO DE  8/300/120/240</v>
      </c>
      <c r="L3003" s="142">
        <f t="shared" si="111"/>
        <v>0.17</v>
      </c>
    </row>
    <row r="3004" spans="1:12" x14ac:dyDescent="0.25">
      <c r="A3004" s="53">
        <f>+'Info ELECTRONORTE'!A2972</f>
        <v>2968</v>
      </c>
      <c r="B3004" s="26" t="str">
        <f t="shared" si="112"/>
        <v>SICODI</v>
      </c>
      <c r="C3004" s="9" t="str">
        <f>+'Info ELECTRONORTE'!B2972</f>
        <v>CAJAMARCA</v>
      </c>
      <c r="D3004" s="9" t="str">
        <f>+'Info ELECTRONORTE'!C2972</f>
        <v>ED HUALGAYOC - BAMBAMARCA</v>
      </c>
      <c r="E3004" s="9" t="str">
        <f>+'Info ELECTRONORTE'!D2972</f>
        <v>HUALGAYOC</v>
      </c>
      <c r="F3004" s="9" t="str">
        <f>+'Info ELECTRONORTE'!I2972</f>
        <v>Baja Tension</v>
      </c>
      <c r="G3004" s="9">
        <f>+'Info ELECTRONORTE'!K2972</f>
        <v>8</v>
      </c>
      <c r="H3004" s="9" t="str">
        <f>+'Info ELECTRONORTE'!L2972</f>
        <v>Postes</v>
      </c>
      <c r="I3004" s="9" t="str">
        <f>+'Info ELECTRONORTE'!M2972</f>
        <v>Concreto</v>
      </c>
      <c r="J3004" s="9" t="str">
        <f>+'Info ELECTRONORTE'!N2972</f>
        <v>PPC06</v>
      </c>
      <c r="K3004" s="9" t="str">
        <f>+IF(B3004="MOD INV_2018","Según corresponda",VLOOKUP(J3004,SICODI!$G$3:$K$2404,2,FALSE))</f>
        <v>POSTE DE CONCRETO ARMADO DE  8/300/120/240</v>
      </c>
      <c r="L3004" s="142">
        <f t="shared" si="111"/>
        <v>0.17</v>
      </c>
    </row>
    <row r="3005" spans="1:12" x14ac:dyDescent="0.25">
      <c r="A3005" s="53">
        <f>+'Info ELECTRONORTE'!A2973</f>
        <v>2969</v>
      </c>
      <c r="B3005" s="26" t="str">
        <f t="shared" si="112"/>
        <v>SICODI</v>
      </c>
      <c r="C3005" s="9" t="str">
        <f>+'Info ELECTRONORTE'!B2973</f>
        <v>CAJAMARCA</v>
      </c>
      <c r="D3005" s="9" t="str">
        <f>+'Info ELECTRONORTE'!C2973</f>
        <v>ED HUALGAYOC - BAMBAMARCA</v>
      </c>
      <c r="E3005" s="9" t="str">
        <f>+'Info ELECTRONORTE'!D2973</f>
        <v>HUALGAYOC</v>
      </c>
      <c r="F3005" s="9" t="str">
        <f>+'Info ELECTRONORTE'!I2973</f>
        <v>Baja Tension</v>
      </c>
      <c r="G3005" s="9">
        <f>+'Info ELECTRONORTE'!K2973</f>
        <v>8</v>
      </c>
      <c r="H3005" s="9" t="str">
        <f>+'Info ELECTRONORTE'!L2973</f>
        <v>Postes</v>
      </c>
      <c r="I3005" s="9" t="str">
        <f>+'Info ELECTRONORTE'!M2973</f>
        <v>Concreto</v>
      </c>
      <c r="J3005" s="9" t="str">
        <f>+'Info ELECTRONORTE'!N2973</f>
        <v>PPC06</v>
      </c>
      <c r="K3005" s="9" t="str">
        <f>+IF(B3005="MOD INV_2018","Según corresponda",VLOOKUP(J3005,SICODI!$G$3:$K$2404,2,FALSE))</f>
        <v>POSTE DE CONCRETO ARMADO DE  8/300/120/240</v>
      </c>
      <c r="L3005" s="142">
        <f t="shared" si="111"/>
        <v>0.17</v>
      </c>
    </row>
    <row r="3006" spans="1:12" x14ac:dyDescent="0.25">
      <c r="A3006" s="53">
        <f>+'Info ELECTRONORTE'!A2974</f>
        <v>2970</v>
      </c>
      <c r="B3006" s="26" t="str">
        <f t="shared" si="112"/>
        <v>SICODI</v>
      </c>
      <c r="C3006" s="9" t="str">
        <f>+'Info ELECTRONORTE'!B2974</f>
        <v>CAJAMARCA</v>
      </c>
      <c r="D3006" s="9" t="str">
        <f>+'Info ELECTRONORTE'!C2974</f>
        <v>ED HUALGAYOC - BAMBAMARCA</v>
      </c>
      <c r="E3006" s="9" t="str">
        <f>+'Info ELECTRONORTE'!D2974</f>
        <v>HUALGAYOC</v>
      </c>
      <c r="F3006" s="9" t="str">
        <f>+'Info ELECTRONORTE'!I2974</f>
        <v>Baja Tension</v>
      </c>
      <c r="G3006" s="9">
        <f>+'Info ELECTRONORTE'!K2974</f>
        <v>8</v>
      </c>
      <c r="H3006" s="9" t="str">
        <f>+'Info ELECTRONORTE'!L2974</f>
        <v>Postes</v>
      </c>
      <c r="I3006" s="9" t="str">
        <f>+'Info ELECTRONORTE'!M2974</f>
        <v>Concreto</v>
      </c>
      <c r="J3006" s="9" t="str">
        <f>+'Info ELECTRONORTE'!N2974</f>
        <v>PPC06</v>
      </c>
      <c r="K3006" s="9" t="str">
        <f>+IF(B3006="MOD INV_2018","Según corresponda",VLOOKUP(J3006,SICODI!$G$3:$K$2404,2,FALSE))</f>
        <v>POSTE DE CONCRETO ARMADO DE  8/300/120/240</v>
      </c>
      <c r="L3006" s="142">
        <f t="shared" si="111"/>
        <v>0.17</v>
      </c>
    </row>
    <row r="3007" spans="1:12" x14ac:dyDescent="0.25">
      <c r="A3007" s="53">
        <f>+'Info ELECTRONORTE'!A2975</f>
        <v>2971</v>
      </c>
      <c r="B3007" s="26" t="str">
        <f t="shared" si="112"/>
        <v>SICODI</v>
      </c>
      <c r="C3007" s="9" t="str">
        <f>+'Info ELECTRONORTE'!B2975</f>
        <v>CAJAMARCA</v>
      </c>
      <c r="D3007" s="9" t="str">
        <f>+'Info ELECTRONORTE'!C2975</f>
        <v>ED HUALGAYOC - BAMBAMARCA</v>
      </c>
      <c r="E3007" s="9" t="str">
        <f>+'Info ELECTRONORTE'!D2975</f>
        <v>HUALGAYOC</v>
      </c>
      <c r="F3007" s="9" t="str">
        <f>+'Info ELECTRONORTE'!I2975</f>
        <v>Baja Tension</v>
      </c>
      <c r="G3007" s="9">
        <f>+'Info ELECTRONORTE'!K2975</f>
        <v>8</v>
      </c>
      <c r="H3007" s="9" t="str">
        <f>+'Info ELECTRONORTE'!L2975</f>
        <v>Postes</v>
      </c>
      <c r="I3007" s="9" t="str">
        <f>+'Info ELECTRONORTE'!M2975</f>
        <v>Concreto</v>
      </c>
      <c r="J3007" s="9" t="str">
        <f>+'Info ELECTRONORTE'!N2975</f>
        <v>PPC06</v>
      </c>
      <c r="K3007" s="9" t="str">
        <f>+IF(B3007="MOD INV_2018","Según corresponda",VLOOKUP(J3007,SICODI!$G$3:$K$2404,2,FALSE))</f>
        <v>POSTE DE CONCRETO ARMADO DE  8/300/120/240</v>
      </c>
      <c r="L3007" s="142">
        <f t="shared" si="111"/>
        <v>0.17</v>
      </c>
    </row>
    <row r="3008" spans="1:12" x14ac:dyDescent="0.25">
      <c r="A3008" s="53">
        <f>+'Info ELECTRONORTE'!A2976</f>
        <v>2972</v>
      </c>
      <c r="B3008" s="26" t="str">
        <f t="shared" si="112"/>
        <v>SICODI</v>
      </c>
      <c r="C3008" s="9" t="str">
        <f>+'Info ELECTRONORTE'!B2976</f>
        <v>CAJAMARCA</v>
      </c>
      <c r="D3008" s="9" t="str">
        <f>+'Info ELECTRONORTE'!C2976</f>
        <v>ED HUALGAYOC - BAMBAMARCA</v>
      </c>
      <c r="E3008" s="9" t="str">
        <f>+'Info ELECTRONORTE'!D2976</f>
        <v>HUALGAYOC</v>
      </c>
      <c r="F3008" s="9" t="str">
        <f>+'Info ELECTRONORTE'!I2976</f>
        <v>Baja Tension</v>
      </c>
      <c r="G3008" s="9">
        <f>+'Info ELECTRONORTE'!K2976</f>
        <v>8</v>
      </c>
      <c r="H3008" s="9" t="str">
        <f>+'Info ELECTRONORTE'!L2976</f>
        <v>Postes</v>
      </c>
      <c r="I3008" s="9" t="str">
        <f>+'Info ELECTRONORTE'!M2976</f>
        <v>Concreto</v>
      </c>
      <c r="J3008" s="9" t="str">
        <f>+'Info ELECTRONORTE'!N2976</f>
        <v>PPC06</v>
      </c>
      <c r="K3008" s="9" t="str">
        <f>+IF(B3008="MOD INV_2018","Según corresponda",VLOOKUP(J3008,SICODI!$G$3:$K$2404,2,FALSE))</f>
        <v>POSTE DE CONCRETO ARMADO DE  8/300/120/240</v>
      </c>
      <c r="L3008" s="142">
        <f t="shared" si="111"/>
        <v>0.17</v>
      </c>
    </row>
    <row r="3009" spans="1:12" x14ac:dyDescent="0.25">
      <c r="A3009" s="53">
        <f>+'Info ELECTRONORTE'!A2977</f>
        <v>2973</v>
      </c>
      <c r="B3009" s="26" t="str">
        <f t="shared" si="112"/>
        <v>SICODI</v>
      </c>
      <c r="C3009" s="9" t="str">
        <f>+'Info ELECTRONORTE'!B2977</f>
        <v>CAJAMARCA</v>
      </c>
      <c r="D3009" s="9" t="str">
        <f>+'Info ELECTRONORTE'!C2977</f>
        <v>ED HUALGAYOC - BAMBAMARCA</v>
      </c>
      <c r="E3009" s="9" t="str">
        <f>+'Info ELECTRONORTE'!D2977</f>
        <v>HUALGAYOC</v>
      </c>
      <c r="F3009" s="9" t="str">
        <f>+'Info ELECTRONORTE'!I2977</f>
        <v>Baja Tension</v>
      </c>
      <c r="G3009" s="9">
        <f>+'Info ELECTRONORTE'!K2977</f>
        <v>8</v>
      </c>
      <c r="H3009" s="9" t="str">
        <f>+'Info ELECTRONORTE'!L2977</f>
        <v>Postes</v>
      </c>
      <c r="I3009" s="9" t="str">
        <f>+'Info ELECTRONORTE'!M2977</f>
        <v>Concreto</v>
      </c>
      <c r="J3009" s="9" t="str">
        <f>+'Info ELECTRONORTE'!N2977</f>
        <v>PPC06</v>
      </c>
      <c r="K3009" s="9" t="str">
        <f>+IF(B3009="MOD INV_2018","Según corresponda",VLOOKUP(J3009,SICODI!$G$3:$K$2404,2,FALSE))</f>
        <v>POSTE DE CONCRETO ARMADO DE  8/300/120/240</v>
      </c>
      <c r="L3009" s="142">
        <f t="shared" si="111"/>
        <v>0.17</v>
      </c>
    </row>
    <row r="3010" spans="1:12" x14ac:dyDescent="0.25">
      <c r="A3010" s="53">
        <f>+'Info ELECTRONORTE'!A2978</f>
        <v>2974</v>
      </c>
      <c r="B3010" s="26" t="str">
        <f t="shared" si="112"/>
        <v>SICODI</v>
      </c>
      <c r="C3010" s="9" t="str">
        <f>+'Info ELECTRONORTE'!B2978</f>
        <v>CAJAMARCA</v>
      </c>
      <c r="D3010" s="9" t="str">
        <f>+'Info ELECTRONORTE'!C2978</f>
        <v>ED HUALGAYOC - BAMBAMARCA</v>
      </c>
      <c r="E3010" s="9" t="str">
        <f>+'Info ELECTRONORTE'!D2978</f>
        <v>HUALGAYOC</v>
      </c>
      <c r="F3010" s="9" t="str">
        <f>+'Info ELECTRONORTE'!I2978</f>
        <v>Baja Tension</v>
      </c>
      <c r="G3010" s="9">
        <f>+'Info ELECTRONORTE'!K2978</f>
        <v>8</v>
      </c>
      <c r="H3010" s="9" t="str">
        <f>+'Info ELECTRONORTE'!L2978</f>
        <v>Postes</v>
      </c>
      <c r="I3010" s="9" t="str">
        <f>+'Info ELECTRONORTE'!M2978</f>
        <v>Concreto</v>
      </c>
      <c r="J3010" s="9" t="str">
        <f>+'Info ELECTRONORTE'!N2978</f>
        <v>PPC06</v>
      </c>
      <c r="K3010" s="9" t="str">
        <f>+IF(B3010="MOD INV_2018","Según corresponda",VLOOKUP(J3010,SICODI!$G$3:$K$2404,2,FALSE))</f>
        <v>POSTE DE CONCRETO ARMADO DE  8/300/120/240</v>
      </c>
      <c r="L3010" s="142">
        <f t="shared" si="111"/>
        <v>0.17</v>
      </c>
    </row>
    <row r="3011" spans="1:12" x14ac:dyDescent="0.25">
      <c r="A3011" s="53">
        <f>+'Info ELECTRONORTE'!A2979</f>
        <v>2975</v>
      </c>
      <c r="B3011" s="26" t="str">
        <f t="shared" si="112"/>
        <v>SICODI</v>
      </c>
      <c r="C3011" s="9" t="str">
        <f>+'Info ELECTRONORTE'!B2979</f>
        <v>CAJAMARCA</v>
      </c>
      <c r="D3011" s="9" t="str">
        <f>+'Info ELECTRONORTE'!C2979</f>
        <v>ED HUALGAYOC - BAMBAMARCA</v>
      </c>
      <c r="E3011" s="9" t="str">
        <f>+'Info ELECTRONORTE'!D2979</f>
        <v>HUALGAYOC</v>
      </c>
      <c r="F3011" s="9" t="str">
        <f>+'Info ELECTRONORTE'!I2979</f>
        <v>Baja Tension</v>
      </c>
      <c r="G3011" s="9">
        <f>+'Info ELECTRONORTE'!K2979</f>
        <v>8</v>
      </c>
      <c r="H3011" s="9" t="str">
        <f>+'Info ELECTRONORTE'!L2979</f>
        <v>Postes</v>
      </c>
      <c r="I3011" s="9" t="str">
        <f>+'Info ELECTRONORTE'!M2979</f>
        <v>Concreto</v>
      </c>
      <c r="J3011" s="9" t="str">
        <f>+'Info ELECTRONORTE'!N2979</f>
        <v>PPC06</v>
      </c>
      <c r="K3011" s="9" t="str">
        <f>+IF(B3011="MOD INV_2018","Según corresponda",VLOOKUP(J3011,SICODI!$G$3:$K$2404,2,FALSE))</f>
        <v>POSTE DE CONCRETO ARMADO DE  8/300/120/240</v>
      </c>
      <c r="L3011" s="142">
        <f t="shared" si="111"/>
        <v>0.17</v>
      </c>
    </row>
    <row r="3012" spans="1:12" x14ac:dyDescent="0.25">
      <c r="A3012" s="53">
        <f>+'Info ELECTRONORTE'!A2980</f>
        <v>2976</v>
      </c>
      <c r="B3012" s="26" t="str">
        <f t="shared" si="112"/>
        <v>SICODI</v>
      </c>
      <c r="C3012" s="9" t="str">
        <f>+'Info ELECTRONORTE'!B2980</f>
        <v>CAJAMARCA</v>
      </c>
      <c r="D3012" s="9" t="str">
        <f>+'Info ELECTRONORTE'!C2980</f>
        <v>ED HUALGAYOC - BAMBAMARCA</v>
      </c>
      <c r="E3012" s="9" t="str">
        <f>+'Info ELECTRONORTE'!D2980</f>
        <v>HUALGAYOC</v>
      </c>
      <c r="F3012" s="9" t="str">
        <f>+'Info ELECTRONORTE'!I2980</f>
        <v>Baja Tension</v>
      </c>
      <c r="G3012" s="9">
        <f>+'Info ELECTRONORTE'!K2980</f>
        <v>8</v>
      </c>
      <c r="H3012" s="9" t="str">
        <f>+'Info ELECTRONORTE'!L2980</f>
        <v>Postes</v>
      </c>
      <c r="I3012" s="9" t="str">
        <f>+'Info ELECTRONORTE'!M2980</f>
        <v>Concreto</v>
      </c>
      <c r="J3012" s="9" t="str">
        <f>+'Info ELECTRONORTE'!N2980</f>
        <v>PPC06</v>
      </c>
      <c r="K3012" s="9" t="str">
        <f>+IF(B3012="MOD INV_2018","Según corresponda",VLOOKUP(J3012,SICODI!$G$3:$K$2404,2,FALSE))</f>
        <v>POSTE DE CONCRETO ARMADO DE  8/300/120/240</v>
      </c>
      <c r="L3012" s="142">
        <f t="shared" si="111"/>
        <v>0.17</v>
      </c>
    </row>
    <row r="3013" spans="1:12" x14ac:dyDescent="0.25">
      <c r="A3013" s="53">
        <f>+'Info ELECTRONORTE'!A2981</f>
        <v>2977</v>
      </c>
      <c r="B3013" s="26" t="str">
        <f t="shared" si="112"/>
        <v>SICODI</v>
      </c>
      <c r="C3013" s="9" t="str">
        <f>+'Info ELECTRONORTE'!B2981</f>
        <v>CAJAMARCA</v>
      </c>
      <c r="D3013" s="9" t="str">
        <f>+'Info ELECTRONORTE'!C2981</f>
        <v>ED HUALGAYOC - BAMBAMARCA</v>
      </c>
      <c r="E3013" s="9" t="str">
        <f>+'Info ELECTRONORTE'!D2981</f>
        <v>HUALGAYOC</v>
      </c>
      <c r="F3013" s="9" t="str">
        <f>+'Info ELECTRONORTE'!I2981</f>
        <v>Baja Tension</v>
      </c>
      <c r="G3013" s="9">
        <f>+'Info ELECTRONORTE'!K2981</f>
        <v>8</v>
      </c>
      <c r="H3013" s="9" t="str">
        <f>+'Info ELECTRONORTE'!L2981</f>
        <v>Postes</v>
      </c>
      <c r="I3013" s="9" t="str">
        <f>+'Info ELECTRONORTE'!M2981</f>
        <v>Concreto</v>
      </c>
      <c r="J3013" s="9" t="str">
        <f>+'Info ELECTRONORTE'!N2981</f>
        <v>PPC06</v>
      </c>
      <c r="K3013" s="9" t="str">
        <f>+IF(B3013="MOD INV_2018","Según corresponda",VLOOKUP(J3013,SICODI!$G$3:$K$2404,2,FALSE))</f>
        <v>POSTE DE CONCRETO ARMADO DE  8/300/120/240</v>
      </c>
      <c r="L3013" s="142">
        <f t="shared" si="111"/>
        <v>0.17</v>
      </c>
    </row>
    <row r="3014" spans="1:12" x14ac:dyDescent="0.25">
      <c r="A3014" s="53">
        <f>+'Info ELECTRONORTE'!A2982</f>
        <v>2978</v>
      </c>
      <c r="B3014" s="26" t="str">
        <f t="shared" si="112"/>
        <v>SICODI</v>
      </c>
      <c r="C3014" s="9" t="str">
        <f>+'Info ELECTRONORTE'!B2982</f>
        <v>CAJAMARCA</v>
      </c>
      <c r="D3014" s="9" t="str">
        <f>+'Info ELECTRONORTE'!C2982</f>
        <v>ED HUALGAYOC - BAMBAMARCA</v>
      </c>
      <c r="E3014" s="9" t="str">
        <f>+'Info ELECTRONORTE'!D2982</f>
        <v>HUALGAYOC</v>
      </c>
      <c r="F3014" s="9" t="str">
        <f>+'Info ELECTRONORTE'!I2982</f>
        <v>Media Tension</v>
      </c>
      <c r="G3014" s="9">
        <f>+'Info ELECTRONORTE'!K2982</f>
        <v>12</v>
      </c>
      <c r="H3014" s="9" t="str">
        <f>+'Info ELECTRONORTE'!L2982</f>
        <v>Postes</v>
      </c>
      <c r="I3014" s="9" t="str">
        <f>+'Info ELECTRONORTE'!M2982</f>
        <v>Concreto</v>
      </c>
      <c r="J3014" s="9" t="str">
        <f>+'Info ELECTRONORTE'!N2982</f>
        <v>PPC16</v>
      </c>
      <c r="K3014" s="9" t="str">
        <f>+IF(B3014="MOD INV_2018","Según corresponda",VLOOKUP(J3014,SICODI!$G$3:$K$2404,2,FALSE))</f>
        <v>POSTE DE CONCRETO ARMADO DE 12/300/150/330</v>
      </c>
      <c r="L3014" s="142">
        <f t="shared" si="111"/>
        <v>0.52</v>
      </c>
    </row>
    <row r="3015" spans="1:12" x14ac:dyDescent="0.25">
      <c r="A3015" s="53">
        <f>+'Info ELECTRONORTE'!A2983</f>
        <v>2979</v>
      </c>
      <c r="B3015" s="26" t="str">
        <f t="shared" si="112"/>
        <v>SICODI</v>
      </c>
      <c r="C3015" s="9" t="str">
        <f>+'Info ELECTRONORTE'!B2983</f>
        <v>CAJAMARCA</v>
      </c>
      <c r="D3015" s="9" t="str">
        <f>+'Info ELECTRONORTE'!C2983</f>
        <v>ED HUALGAYOC - BAMBAMARCA</v>
      </c>
      <c r="E3015" s="9" t="str">
        <f>+'Info ELECTRONORTE'!D2983</f>
        <v>HUALGAYOC</v>
      </c>
      <c r="F3015" s="9" t="str">
        <f>+'Info ELECTRONORTE'!I2983</f>
        <v>Baja Tension</v>
      </c>
      <c r="G3015" s="9">
        <f>+'Info ELECTRONORTE'!K2983</f>
        <v>8</v>
      </c>
      <c r="H3015" s="9" t="str">
        <f>+'Info ELECTRONORTE'!L2983</f>
        <v>Postes</v>
      </c>
      <c r="I3015" s="9" t="str">
        <f>+'Info ELECTRONORTE'!M2983</f>
        <v>Concreto</v>
      </c>
      <c r="J3015" s="9" t="str">
        <f>+'Info ELECTRONORTE'!N2983</f>
        <v>PPC06</v>
      </c>
      <c r="K3015" s="9" t="str">
        <f>+IF(B3015="MOD INV_2018","Según corresponda",VLOOKUP(J3015,SICODI!$G$3:$K$2404,2,FALSE))</f>
        <v>POSTE DE CONCRETO ARMADO DE  8/300/120/240</v>
      </c>
      <c r="L3015" s="142">
        <f t="shared" si="111"/>
        <v>0.17</v>
      </c>
    </row>
    <row r="3016" spans="1:12" x14ac:dyDescent="0.25">
      <c r="A3016" s="53">
        <f>+'Info ELECTRONORTE'!A2984</f>
        <v>2980</v>
      </c>
      <c r="B3016" s="26" t="str">
        <f t="shared" si="112"/>
        <v>SICODI</v>
      </c>
      <c r="C3016" s="9" t="str">
        <f>+'Info ELECTRONORTE'!B2984</f>
        <v>CAJAMARCA</v>
      </c>
      <c r="D3016" s="9" t="str">
        <f>+'Info ELECTRONORTE'!C2984</f>
        <v>ED HUALGAYOC - BAMBAMARCA</v>
      </c>
      <c r="E3016" s="9" t="str">
        <f>+'Info ELECTRONORTE'!D2984</f>
        <v>HUALGAYOC</v>
      </c>
      <c r="F3016" s="9" t="str">
        <f>+'Info ELECTRONORTE'!I2984</f>
        <v>Baja Tension</v>
      </c>
      <c r="G3016" s="9">
        <f>+'Info ELECTRONORTE'!K2984</f>
        <v>8</v>
      </c>
      <c r="H3016" s="9" t="str">
        <f>+'Info ELECTRONORTE'!L2984</f>
        <v>Postes</v>
      </c>
      <c r="I3016" s="9" t="str">
        <f>+'Info ELECTRONORTE'!M2984</f>
        <v>Concreto</v>
      </c>
      <c r="J3016" s="9" t="str">
        <f>+'Info ELECTRONORTE'!N2984</f>
        <v>PPC06</v>
      </c>
      <c r="K3016" s="9" t="str">
        <f>+IF(B3016="MOD INV_2018","Según corresponda",VLOOKUP(J3016,SICODI!$G$3:$K$2404,2,FALSE))</f>
        <v>POSTE DE CONCRETO ARMADO DE  8/300/120/240</v>
      </c>
      <c r="L3016" s="142">
        <f t="shared" si="111"/>
        <v>0.17</v>
      </c>
    </row>
    <row r="3017" spans="1:12" x14ac:dyDescent="0.25">
      <c r="A3017" s="53">
        <f>+'Info ELECTRONORTE'!A2985</f>
        <v>2981</v>
      </c>
      <c r="B3017" s="26" t="str">
        <f t="shared" si="112"/>
        <v>SICODI</v>
      </c>
      <c r="C3017" s="9" t="str">
        <f>+'Info ELECTRONORTE'!B2985</f>
        <v>CAJAMARCA</v>
      </c>
      <c r="D3017" s="9" t="str">
        <f>+'Info ELECTRONORTE'!C2985</f>
        <v>ED HUALGAYOC - BAMBAMARCA</v>
      </c>
      <c r="E3017" s="9" t="str">
        <f>+'Info ELECTRONORTE'!D2985</f>
        <v>HUALGAYOC</v>
      </c>
      <c r="F3017" s="9" t="str">
        <f>+'Info ELECTRONORTE'!I2985</f>
        <v>Media Tension</v>
      </c>
      <c r="G3017" s="9">
        <f>+'Info ELECTRONORTE'!K2985</f>
        <v>12</v>
      </c>
      <c r="H3017" s="9" t="str">
        <f>+'Info ELECTRONORTE'!L2985</f>
        <v>Postes</v>
      </c>
      <c r="I3017" s="9" t="str">
        <f>+'Info ELECTRONORTE'!M2985</f>
        <v>Concreto</v>
      </c>
      <c r="J3017" s="9" t="str">
        <f>+'Info ELECTRONORTE'!N2985</f>
        <v>PPC16</v>
      </c>
      <c r="K3017" s="9" t="str">
        <f>+IF(B3017="MOD INV_2018","Según corresponda",VLOOKUP(J3017,SICODI!$G$3:$K$2404,2,FALSE))</f>
        <v>POSTE DE CONCRETO ARMADO DE 12/300/150/330</v>
      </c>
      <c r="L3017" s="142">
        <f t="shared" si="111"/>
        <v>0.52</v>
      </c>
    </row>
    <row r="3018" spans="1:12" x14ac:dyDescent="0.25">
      <c r="A3018" s="53">
        <f>+'Info ELECTRONORTE'!A2986</f>
        <v>2982</v>
      </c>
      <c r="B3018" s="26" t="str">
        <f t="shared" si="112"/>
        <v>SICODI</v>
      </c>
      <c r="C3018" s="9" t="str">
        <f>+'Info ELECTRONORTE'!B2986</f>
        <v>CAJAMARCA</v>
      </c>
      <c r="D3018" s="9" t="str">
        <f>+'Info ELECTRONORTE'!C2986</f>
        <v>ED HUALGAYOC - BAMBAMARCA</v>
      </c>
      <c r="E3018" s="9" t="str">
        <f>+'Info ELECTRONORTE'!D2986</f>
        <v>HUALGAYOC</v>
      </c>
      <c r="F3018" s="9" t="str">
        <f>+'Info ELECTRONORTE'!I2986</f>
        <v>Media Tension</v>
      </c>
      <c r="G3018" s="9">
        <f>+'Info ELECTRONORTE'!K2986</f>
        <v>12</v>
      </c>
      <c r="H3018" s="9" t="str">
        <f>+'Info ELECTRONORTE'!L2986</f>
        <v>Postes</v>
      </c>
      <c r="I3018" s="9" t="str">
        <f>+'Info ELECTRONORTE'!M2986</f>
        <v>Concreto</v>
      </c>
      <c r="J3018" s="9" t="str">
        <f>+'Info ELECTRONORTE'!N2986</f>
        <v>PPC16</v>
      </c>
      <c r="K3018" s="9" t="str">
        <f>+IF(B3018="MOD INV_2018","Según corresponda",VLOOKUP(J3018,SICODI!$G$3:$K$2404,2,FALSE))</f>
        <v>POSTE DE CONCRETO ARMADO DE 12/300/150/330</v>
      </c>
      <c r="L3018" s="142">
        <f t="shared" si="111"/>
        <v>0.52</v>
      </c>
    </row>
    <row r="3019" spans="1:12" x14ac:dyDescent="0.25">
      <c r="A3019" s="53">
        <f>+'Info ELECTRONORTE'!A2987</f>
        <v>2983</v>
      </c>
      <c r="B3019" s="26" t="str">
        <f t="shared" si="112"/>
        <v>SICODI</v>
      </c>
      <c r="C3019" s="9" t="str">
        <f>+'Info ELECTRONORTE'!B2987</f>
        <v>CAJAMARCA</v>
      </c>
      <c r="D3019" s="9" t="str">
        <f>+'Info ELECTRONORTE'!C2987</f>
        <v>ED HUALGAYOC - BAMBAMARCA</v>
      </c>
      <c r="E3019" s="9" t="str">
        <f>+'Info ELECTRONORTE'!D2987</f>
        <v>HUALGAYOC</v>
      </c>
      <c r="F3019" s="9" t="str">
        <f>+'Info ELECTRONORTE'!I2987</f>
        <v>Baja Tension</v>
      </c>
      <c r="G3019" s="9">
        <f>+'Info ELECTRONORTE'!K2987</f>
        <v>8</v>
      </c>
      <c r="H3019" s="9" t="str">
        <f>+'Info ELECTRONORTE'!L2987</f>
        <v>Postes</v>
      </c>
      <c r="I3019" s="9" t="str">
        <f>+'Info ELECTRONORTE'!M2987</f>
        <v>Concreto</v>
      </c>
      <c r="J3019" s="9" t="str">
        <f>+'Info ELECTRONORTE'!N2987</f>
        <v>PPC06</v>
      </c>
      <c r="K3019" s="9" t="str">
        <f>+IF(B3019="MOD INV_2018","Según corresponda",VLOOKUP(J3019,SICODI!$G$3:$K$2404,2,FALSE))</f>
        <v>POSTE DE CONCRETO ARMADO DE  8/300/120/240</v>
      </c>
      <c r="L3019" s="142">
        <f t="shared" si="111"/>
        <v>0.17</v>
      </c>
    </row>
    <row r="3020" spans="1:12" x14ac:dyDescent="0.25">
      <c r="A3020" s="53">
        <f>+'Info ELECTRONORTE'!A2988</f>
        <v>2984</v>
      </c>
      <c r="B3020" s="26" t="str">
        <f t="shared" si="112"/>
        <v>SICODI</v>
      </c>
      <c r="C3020" s="9" t="str">
        <f>+'Info ELECTRONORTE'!B2988</f>
        <v>CAJAMARCA</v>
      </c>
      <c r="D3020" s="9" t="str">
        <f>+'Info ELECTRONORTE'!C2988</f>
        <v>ED HUALGAYOC - BAMBAMARCA</v>
      </c>
      <c r="E3020" s="9" t="str">
        <f>+'Info ELECTRONORTE'!D2988</f>
        <v>HUALGAYOC</v>
      </c>
      <c r="F3020" s="9" t="str">
        <f>+'Info ELECTRONORTE'!I2988</f>
        <v>Baja Tension</v>
      </c>
      <c r="G3020" s="9">
        <f>+'Info ELECTRONORTE'!K2988</f>
        <v>8</v>
      </c>
      <c r="H3020" s="9" t="str">
        <f>+'Info ELECTRONORTE'!L2988</f>
        <v>Postes</v>
      </c>
      <c r="I3020" s="9" t="str">
        <f>+'Info ELECTRONORTE'!M2988</f>
        <v>Concreto</v>
      </c>
      <c r="J3020" s="9" t="str">
        <f>+'Info ELECTRONORTE'!N2988</f>
        <v>PPC06</v>
      </c>
      <c r="K3020" s="9" t="str">
        <f>+IF(B3020="MOD INV_2018","Según corresponda",VLOOKUP(J3020,SICODI!$G$3:$K$2404,2,FALSE))</f>
        <v>POSTE DE CONCRETO ARMADO DE  8/300/120/240</v>
      </c>
      <c r="L3020" s="142">
        <f t="shared" si="111"/>
        <v>0.17</v>
      </c>
    </row>
    <row r="3021" spans="1:12" x14ac:dyDescent="0.25">
      <c r="A3021" s="53">
        <f>+'Info ELECTRONORTE'!A2989</f>
        <v>2985</v>
      </c>
      <c r="B3021" s="26" t="str">
        <f t="shared" si="112"/>
        <v>SICODI</v>
      </c>
      <c r="C3021" s="9" t="str">
        <f>+'Info ELECTRONORTE'!B2989</f>
        <v>CAJAMARCA</v>
      </c>
      <c r="D3021" s="9" t="str">
        <f>+'Info ELECTRONORTE'!C2989</f>
        <v>ED HUALGAYOC - BAMBAMARCA</v>
      </c>
      <c r="E3021" s="9" t="str">
        <f>+'Info ELECTRONORTE'!D2989</f>
        <v>HUALGAYOC</v>
      </c>
      <c r="F3021" s="9" t="str">
        <f>+'Info ELECTRONORTE'!I2989</f>
        <v>Baja Tension</v>
      </c>
      <c r="G3021" s="9">
        <f>+'Info ELECTRONORTE'!K2989</f>
        <v>8</v>
      </c>
      <c r="H3021" s="9" t="str">
        <f>+'Info ELECTRONORTE'!L2989</f>
        <v>Postes</v>
      </c>
      <c r="I3021" s="9" t="str">
        <f>+'Info ELECTRONORTE'!M2989</f>
        <v>Concreto</v>
      </c>
      <c r="J3021" s="9" t="str">
        <f>+'Info ELECTRONORTE'!N2989</f>
        <v>PPC06</v>
      </c>
      <c r="K3021" s="9" t="str">
        <f>+IF(B3021="MOD INV_2018","Según corresponda",VLOOKUP(J3021,SICODI!$G$3:$K$2404,2,FALSE))</f>
        <v>POSTE DE CONCRETO ARMADO DE  8/300/120/240</v>
      </c>
      <c r="L3021" s="142">
        <f t="shared" si="111"/>
        <v>0.17</v>
      </c>
    </row>
    <row r="3022" spans="1:12" x14ac:dyDescent="0.25">
      <c r="A3022" s="53">
        <f>+'Info ELECTRONORTE'!A2990</f>
        <v>2986</v>
      </c>
      <c r="B3022" s="26" t="str">
        <f t="shared" si="112"/>
        <v>SICODI</v>
      </c>
      <c r="C3022" s="9" t="str">
        <f>+'Info ELECTRONORTE'!B2990</f>
        <v>CAJAMARCA</v>
      </c>
      <c r="D3022" s="9" t="str">
        <f>+'Info ELECTRONORTE'!C2990</f>
        <v>ED HUALGAYOC - BAMBAMARCA</v>
      </c>
      <c r="E3022" s="9" t="str">
        <f>+'Info ELECTRONORTE'!D2990</f>
        <v>HUALGAYOC</v>
      </c>
      <c r="F3022" s="9" t="str">
        <f>+'Info ELECTRONORTE'!I2990</f>
        <v>Baja Tension</v>
      </c>
      <c r="G3022" s="9">
        <f>+'Info ELECTRONORTE'!K2990</f>
        <v>8</v>
      </c>
      <c r="H3022" s="9" t="str">
        <f>+'Info ELECTRONORTE'!L2990</f>
        <v>Postes</v>
      </c>
      <c r="I3022" s="9" t="str">
        <f>+'Info ELECTRONORTE'!M2990</f>
        <v>Concreto</v>
      </c>
      <c r="J3022" s="9" t="str">
        <f>+'Info ELECTRONORTE'!N2990</f>
        <v>PPC06</v>
      </c>
      <c r="K3022" s="9" t="str">
        <f>+IF(B3022="MOD INV_2018","Según corresponda",VLOOKUP(J3022,SICODI!$G$3:$K$2404,2,FALSE))</f>
        <v>POSTE DE CONCRETO ARMADO DE  8/300/120/240</v>
      </c>
      <c r="L3022" s="142">
        <f t="shared" si="111"/>
        <v>0.17</v>
      </c>
    </row>
    <row r="3023" spans="1:12" x14ac:dyDescent="0.25">
      <c r="A3023" s="53">
        <f>+'Info ELECTRONORTE'!A2991</f>
        <v>2987</v>
      </c>
      <c r="B3023" s="26" t="str">
        <f t="shared" si="112"/>
        <v>SICODI</v>
      </c>
      <c r="C3023" s="9" t="str">
        <f>+'Info ELECTRONORTE'!B2991</f>
        <v>CAJAMARCA</v>
      </c>
      <c r="D3023" s="9" t="str">
        <f>+'Info ELECTRONORTE'!C2991</f>
        <v>ED HUALGAYOC - BAMBAMARCA</v>
      </c>
      <c r="E3023" s="9" t="str">
        <f>+'Info ELECTRONORTE'!D2991</f>
        <v>HUALGAYOC</v>
      </c>
      <c r="F3023" s="9" t="str">
        <f>+'Info ELECTRONORTE'!I2991</f>
        <v>Baja Tension</v>
      </c>
      <c r="G3023" s="9">
        <f>+'Info ELECTRONORTE'!K2991</f>
        <v>8</v>
      </c>
      <c r="H3023" s="9" t="str">
        <f>+'Info ELECTRONORTE'!L2991</f>
        <v>Postes</v>
      </c>
      <c r="I3023" s="9" t="str">
        <f>+'Info ELECTRONORTE'!M2991</f>
        <v>Concreto</v>
      </c>
      <c r="J3023" s="9" t="str">
        <f>+'Info ELECTRONORTE'!N2991</f>
        <v>PPC06</v>
      </c>
      <c r="K3023" s="9" t="str">
        <f>+IF(B3023="MOD INV_2018","Según corresponda",VLOOKUP(J3023,SICODI!$G$3:$K$2404,2,FALSE))</f>
        <v>POSTE DE CONCRETO ARMADO DE  8/300/120/240</v>
      </c>
      <c r="L3023" s="142">
        <f t="shared" si="111"/>
        <v>0.17</v>
      </c>
    </row>
    <row r="3024" spans="1:12" x14ac:dyDescent="0.25">
      <c r="A3024" s="53">
        <f>+'Info ELECTRONORTE'!A2992</f>
        <v>2988</v>
      </c>
      <c r="B3024" s="26" t="str">
        <f t="shared" si="112"/>
        <v>SICODI</v>
      </c>
      <c r="C3024" s="9" t="str">
        <f>+'Info ELECTRONORTE'!B2992</f>
        <v>CAJAMARCA</v>
      </c>
      <c r="D3024" s="9" t="str">
        <f>+'Info ELECTRONORTE'!C2992</f>
        <v>ED HUALGAYOC - BAMBAMARCA</v>
      </c>
      <c r="E3024" s="9" t="str">
        <f>+'Info ELECTRONORTE'!D2992</f>
        <v>HUALGAYOC</v>
      </c>
      <c r="F3024" s="9" t="str">
        <f>+'Info ELECTRONORTE'!I2992</f>
        <v>Baja Tension</v>
      </c>
      <c r="G3024" s="9">
        <f>+'Info ELECTRONORTE'!K2992</f>
        <v>8</v>
      </c>
      <c r="H3024" s="9" t="str">
        <f>+'Info ELECTRONORTE'!L2992</f>
        <v>Postes</v>
      </c>
      <c r="I3024" s="9" t="str">
        <f>+'Info ELECTRONORTE'!M2992</f>
        <v>Concreto</v>
      </c>
      <c r="J3024" s="9" t="str">
        <f>+'Info ELECTRONORTE'!N2992</f>
        <v>PPC06</v>
      </c>
      <c r="K3024" s="9" t="str">
        <f>+IF(B3024="MOD INV_2018","Según corresponda",VLOOKUP(J3024,SICODI!$G$3:$K$2404,2,FALSE))</f>
        <v>POSTE DE CONCRETO ARMADO DE  8/300/120/240</v>
      </c>
      <c r="L3024" s="142">
        <f t="shared" si="111"/>
        <v>0.17</v>
      </c>
    </row>
    <row r="3025" spans="1:12" x14ac:dyDescent="0.25">
      <c r="A3025" s="53">
        <f>+'Info ELECTRONORTE'!A2993</f>
        <v>2989</v>
      </c>
      <c r="B3025" s="26" t="str">
        <f t="shared" si="112"/>
        <v>SICODI</v>
      </c>
      <c r="C3025" s="9" t="str">
        <f>+'Info ELECTRONORTE'!B2993</f>
        <v>CAJAMARCA</v>
      </c>
      <c r="D3025" s="9" t="str">
        <f>+'Info ELECTRONORTE'!C2993</f>
        <v>ED HUALGAYOC - BAMBAMARCA</v>
      </c>
      <c r="E3025" s="9" t="str">
        <f>+'Info ELECTRONORTE'!D2993</f>
        <v>HUALGAYOC</v>
      </c>
      <c r="F3025" s="9" t="str">
        <f>+'Info ELECTRONORTE'!I2993</f>
        <v>Baja Tension</v>
      </c>
      <c r="G3025" s="9">
        <f>+'Info ELECTRONORTE'!K2993</f>
        <v>8</v>
      </c>
      <c r="H3025" s="9" t="str">
        <f>+'Info ELECTRONORTE'!L2993</f>
        <v>Postes</v>
      </c>
      <c r="I3025" s="9" t="str">
        <f>+'Info ELECTRONORTE'!M2993</f>
        <v>Concreto</v>
      </c>
      <c r="J3025" s="9" t="str">
        <f>+'Info ELECTRONORTE'!N2993</f>
        <v>PPC06</v>
      </c>
      <c r="K3025" s="9" t="str">
        <f>+IF(B3025="MOD INV_2018","Según corresponda",VLOOKUP(J3025,SICODI!$G$3:$K$2404,2,FALSE))</f>
        <v>POSTE DE CONCRETO ARMADO DE  8/300/120/240</v>
      </c>
      <c r="L3025" s="142">
        <f t="shared" si="111"/>
        <v>0.17</v>
      </c>
    </row>
    <row r="3026" spans="1:12" x14ac:dyDescent="0.25">
      <c r="A3026" s="53">
        <f>+'Info ELECTRONORTE'!A2994</f>
        <v>2990</v>
      </c>
      <c r="B3026" s="26" t="str">
        <f t="shared" si="112"/>
        <v>SICODI</v>
      </c>
      <c r="C3026" s="9" t="str">
        <f>+'Info ELECTRONORTE'!B2994</f>
        <v>CAJAMARCA</v>
      </c>
      <c r="D3026" s="9" t="str">
        <f>+'Info ELECTRONORTE'!C2994</f>
        <v>ED HUALGAYOC - BAMBAMARCA</v>
      </c>
      <c r="E3026" s="9" t="str">
        <f>+'Info ELECTRONORTE'!D2994</f>
        <v>HUALGAYOC</v>
      </c>
      <c r="F3026" s="9" t="str">
        <f>+'Info ELECTRONORTE'!I2994</f>
        <v>Baja Tension</v>
      </c>
      <c r="G3026" s="9">
        <f>+'Info ELECTRONORTE'!K2994</f>
        <v>8</v>
      </c>
      <c r="H3026" s="9" t="str">
        <f>+'Info ELECTRONORTE'!L2994</f>
        <v>Postes</v>
      </c>
      <c r="I3026" s="9" t="str">
        <f>+'Info ELECTRONORTE'!M2994</f>
        <v>Concreto</v>
      </c>
      <c r="J3026" s="9" t="str">
        <f>+'Info ELECTRONORTE'!N2994</f>
        <v>PPC06</v>
      </c>
      <c r="K3026" s="9" t="str">
        <f>+IF(B3026="MOD INV_2018","Según corresponda",VLOOKUP(J3026,SICODI!$G$3:$K$2404,2,FALSE))</f>
        <v>POSTE DE CONCRETO ARMADO DE  8/300/120/240</v>
      </c>
      <c r="L3026" s="142">
        <f t="shared" si="111"/>
        <v>0.17</v>
      </c>
    </row>
    <row r="3027" spans="1:12" x14ac:dyDescent="0.25">
      <c r="A3027" s="53">
        <f>+'Info ELECTRONORTE'!A2995</f>
        <v>2991</v>
      </c>
      <c r="B3027" s="26" t="str">
        <f t="shared" si="112"/>
        <v>SICODI</v>
      </c>
      <c r="C3027" s="9" t="str">
        <f>+'Info ELECTRONORTE'!B2995</f>
        <v>CAJAMARCA</v>
      </c>
      <c r="D3027" s="9" t="str">
        <f>+'Info ELECTRONORTE'!C2995</f>
        <v>ED HUALGAYOC - BAMBAMARCA</v>
      </c>
      <c r="E3027" s="9" t="str">
        <f>+'Info ELECTRONORTE'!D2995</f>
        <v>HUALGAYOC</v>
      </c>
      <c r="F3027" s="9" t="str">
        <f>+'Info ELECTRONORTE'!I2995</f>
        <v>Baja Tension</v>
      </c>
      <c r="G3027" s="9">
        <f>+'Info ELECTRONORTE'!K2995</f>
        <v>8</v>
      </c>
      <c r="H3027" s="9" t="str">
        <f>+'Info ELECTRONORTE'!L2995</f>
        <v>Postes</v>
      </c>
      <c r="I3027" s="9" t="str">
        <f>+'Info ELECTRONORTE'!M2995</f>
        <v>Concreto</v>
      </c>
      <c r="J3027" s="9" t="str">
        <f>+'Info ELECTRONORTE'!N2995</f>
        <v>PPC06</v>
      </c>
      <c r="K3027" s="9" t="str">
        <f>+IF(B3027="MOD INV_2018","Según corresponda",VLOOKUP(J3027,SICODI!$G$3:$K$2404,2,FALSE))</f>
        <v>POSTE DE CONCRETO ARMADO DE  8/300/120/240</v>
      </c>
      <c r="L3027" s="142">
        <f t="shared" si="111"/>
        <v>0.17</v>
      </c>
    </row>
    <row r="3028" spans="1:12" x14ac:dyDescent="0.25">
      <c r="A3028" s="53">
        <f>+'Info ELECTRONORTE'!A2996</f>
        <v>2992</v>
      </c>
      <c r="B3028" s="26" t="str">
        <f t="shared" si="112"/>
        <v>SICODI</v>
      </c>
      <c r="C3028" s="9" t="str">
        <f>+'Info ELECTRONORTE'!B2996</f>
        <v>CAJAMARCA</v>
      </c>
      <c r="D3028" s="9" t="str">
        <f>+'Info ELECTRONORTE'!C2996</f>
        <v>ED HUALGAYOC - BAMBAMARCA</v>
      </c>
      <c r="E3028" s="9" t="str">
        <f>+'Info ELECTRONORTE'!D2996</f>
        <v>HUALGAYOC</v>
      </c>
      <c r="F3028" s="9" t="str">
        <f>+'Info ELECTRONORTE'!I2996</f>
        <v>Baja Tension</v>
      </c>
      <c r="G3028" s="9">
        <f>+'Info ELECTRONORTE'!K2996</f>
        <v>8</v>
      </c>
      <c r="H3028" s="9" t="str">
        <f>+'Info ELECTRONORTE'!L2996</f>
        <v>Postes</v>
      </c>
      <c r="I3028" s="9" t="str">
        <f>+'Info ELECTRONORTE'!M2996</f>
        <v>Concreto</v>
      </c>
      <c r="J3028" s="9" t="str">
        <f>+'Info ELECTRONORTE'!N2996</f>
        <v>PPC06</v>
      </c>
      <c r="K3028" s="9" t="str">
        <f>+IF(B3028="MOD INV_2018","Según corresponda",VLOOKUP(J3028,SICODI!$G$3:$K$2404,2,FALSE))</f>
        <v>POSTE DE CONCRETO ARMADO DE  8/300/120/240</v>
      </c>
      <c r="L3028" s="142">
        <f t="shared" si="111"/>
        <v>0.17</v>
      </c>
    </row>
    <row r="3029" spans="1:12" x14ac:dyDescent="0.25">
      <c r="A3029" s="53">
        <f>+'Info ELECTRONORTE'!A2997</f>
        <v>2993</v>
      </c>
      <c r="B3029" s="26" t="str">
        <f t="shared" si="112"/>
        <v>SICODI</v>
      </c>
      <c r="C3029" s="9" t="str">
        <f>+'Info ELECTRONORTE'!B2997</f>
        <v>CAJAMARCA</v>
      </c>
      <c r="D3029" s="9" t="str">
        <f>+'Info ELECTRONORTE'!C2997</f>
        <v>ED HUALGAYOC - BAMBAMARCA</v>
      </c>
      <c r="E3029" s="9" t="str">
        <f>+'Info ELECTRONORTE'!D2997</f>
        <v>HUALGAYOC</v>
      </c>
      <c r="F3029" s="9" t="str">
        <f>+'Info ELECTRONORTE'!I2997</f>
        <v>Baja Tension</v>
      </c>
      <c r="G3029" s="9">
        <f>+'Info ELECTRONORTE'!K2997</f>
        <v>8</v>
      </c>
      <c r="H3029" s="9" t="str">
        <f>+'Info ELECTRONORTE'!L2997</f>
        <v>Postes</v>
      </c>
      <c r="I3029" s="9" t="str">
        <f>+'Info ELECTRONORTE'!M2997</f>
        <v>Concreto</v>
      </c>
      <c r="J3029" s="9" t="str">
        <f>+'Info ELECTRONORTE'!N2997</f>
        <v>PPC06</v>
      </c>
      <c r="K3029" s="9" t="str">
        <f>+IF(B3029="MOD INV_2018","Según corresponda",VLOOKUP(J3029,SICODI!$G$3:$K$2404,2,FALSE))</f>
        <v>POSTE DE CONCRETO ARMADO DE  8/300/120/240</v>
      </c>
      <c r="L3029" s="142">
        <f t="shared" si="111"/>
        <v>0.17</v>
      </c>
    </row>
    <row r="3030" spans="1:12" x14ac:dyDescent="0.25">
      <c r="A3030" s="53">
        <f>+'Info ELECTRONORTE'!A2998</f>
        <v>2994</v>
      </c>
      <c r="B3030" s="26" t="str">
        <f t="shared" si="112"/>
        <v>SICODI</v>
      </c>
      <c r="C3030" s="9" t="str">
        <f>+'Info ELECTRONORTE'!B2998</f>
        <v>CAJAMARCA</v>
      </c>
      <c r="D3030" s="9" t="str">
        <f>+'Info ELECTRONORTE'!C2998</f>
        <v>ED HUALGAYOC - BAMBAMARCA</v>
      </c>
      <c r="E3030" s="9" t="str">
        <f>+'Info ELECTRONORTE'!D2998</f>
        <v>HUALGAYOC</v>
      </c>
      <c r="F3030" s="9" t="str">
        <f>+'Info ELECTRONORTE'!I2998</f>
        <v>Baja Tension</v>
      </c>
      <c r="G3030" s="9">
        <f>+'Info ELECTRONORTE'!K2998</f>
        <v>8</v>
      </c>
      <c r="H3030" s="9" t="str">
        <f>+'Info ELECTRONORTE'!L2998</f>
        <v>Postes</v>
      </c>
      <c r="I3030" s="9" t="str">
        <f>+'Info ELECTRONORTE'!M2998</f>
        <v>Concreto</v>
      </c>
      <c r="J3030" s="9" t="str">
        <f>+'Info ELECTRONORTE'!N2998</f>
        <v>PPC06</v>
      </c>
      <c r="K3030" s="9" t="str">
        <f>+IF(B3030="MOD INV_2018","Según corresponda",VLOOKUP(J3030,SICODI!$G$3:$K$2404,2,FALSE))</f>
        <v>POSTE DE CONCRETO ARMADO DE  8/300/120/240</v>
      </c>
      <c r="L3030" s="142">
        <f t="shared" si="111"/>
        <v>0.17</v>
      </c>
    </row>
    <row r="3031" spans="1:12" x14ac:dyDescent="0.25">
      <c r="A3031" s="53">
        <f>+'Info ELECTRONORTE'!A2999</f>
        <v>2995</v>
      </c>
      <c r="B3031" s="26" t="str">
        <f t="shared" si="112"/>
        <v>SICODI</v>
      </c>
      <c r="C3031" s="9" t="str">
        <f>+'Info ELECTRONORTE'!B2999</f>
        <v>CAJAMARCA</v>
      </c>
      <c r="D3031" s="9" t="str">
        <f>+'Info ELECTRONORTE'!C2999</f>
        <v>ED HUALGAYOC - BAMBAMARCA</v>
      </c>
      <c r="E3031" s="9" t="str">
        <f>+'Info ELECTRONORTE'!D2999</f>
        <v>HUALGAYOC</v>
      </c>
      <c r="F3031" s="9" t="str">
        <f>+'Info ELECTRONORTE'!I2999</f>
        <v>Baja Tension</v>
      </c>
      <c r="G3031" s="9">
        <f>+'Info ELECTRONORTE'!K2999</f>
        <v>8</v>
      </c>
      <c r="H3031" s="9" t="str">
        <f>+'Info ELECTRONORTE'!L2999</f>
        <v>Postes</v>
      </c>
      <c r="I3031" s="9" t="str">
        <f>+'Info ELECTRONORTE'!M2999</f>
        <v>Concreto</v>
      </c>
      <c r="J3031" s="9" t="str">
        <f>+'Info ELECTRONORTE'!N2999</f>
        <v>PPC06</v>
      </c>
      <c r="K3031" s="9" t="str">
        <f>+IF(B3031="MOD INV_2018","Según corresponda",VLOOKUP(J3031,SICODI!$G$3:$K$2404,2,FALSE))</f>
        <v>POSTE DE CONCRETO ARMADO DE  8/300/120/240</v>
      </c>
      <c r="L3031" s="142">
        <f t="shared" si="111"/>
        <v>0.17</v>
      </c>
    </row>
    <row r="3032" spans="1:12" x14ac:dyDescent="0.25">
      <c r="A3032" s="53">
        <f>+'Info ELECTRONORTE'!A3000</f>
        <v>2996</v>
      </c>
      <c r="B3032" s="26" t="str">
        <f t="shared" si="112"/>
        <v>SICODI</v>
      </c>
      <c r="C3032" s="9" t="str">
        <f>+'Info ELECTRONORTE'!B3000</f>
        <v>CAJAMARCA</v>
      </c>
      <c r="D3032" s="9" t="str">
        <f>+'Info ELECTRONORTE'!C3000</f>
        <v>ED HUALGAYOC - BAMBAMARCA</v>
      </c>
      <c r="E3032" s="9" t="str">
        <f>+'Info ELECTRONORTE'!D3000</f>
        <v>HUALGAYOC</v>
      </c>
      <c r="F3032" s="9" t="str">
        <f>+'Info ELECTRONORTE'!I3000</f>
        <v>Baja Tension</v>
      </c>
      <c r="G3032" s="9">
        <f>+'Info ELECTRONORTE'!K3000</f>
        <v>8</v>
      </c>
      <c r="H3032" s="9" t="str">
        <f>+'Info ELECTRONORTE'!L3000</f>
        <v>Postes</v>
      </c>
      <c r="I3032" s="9" t="str">
        <f>+'Info ELECTRONORTE'!M3000</f>
        <v>Concreto</v>
      </c>
      <c r="J3032" s="9" t="str">
        <f>+'Info ELECTRONORTE'!N3000</f>
        <v>PPC06</v>
      </c>
      <c r="K3032" s="9" t="str">
        <f>+IF(B3032="MOD INV_2018","Según corresponda",VLOOKUP(J3032,SICODI!$G$3:$K$2404,2,FALSE))</f>
        <v>POSTE DE CONCRETO ARMADO DE  8/300/120/240</v>
      </c>
      <c r="L3032" s="142">
        <f t="shared" si="111"/>
        <v>0.17</v>
      </c>
    </row>
    <row r="3033" spans="1:12" x14ac:dyDescent="0.25">
      <c r="A3033" s="53">
        <f>+'Info ELECTRONORTE'!A3001</f>
        <v>2997</v>
      </c>
      <c r="B3033" s="26" t="str">
        <f t="shared" si="112"/>
        <v>SICODI</v>
      </c>
      <c r="C3033" s="9" t="str">
        <f>+'Info ELECTRONORTE'!B3001</f>
        <v>CAJAMARCA</v>
      </c>
      <c r="D3033" s="9" t="str">
        <f>+'Info ELECTRONORTE'!C3001</f>
        <v>ED HUALGAYOC - BAMBAMARCA</v>
      </c>
      <c r="E3033" s="9" t="str">
        <f>+'Info ELECTRONORTE'!D3001</f>
        <v>HUALGAYOC</v>
      </c>
      <c r="F3033" s="9" t="str">
        <f>+'Info ELECTRONORTE'!I3001</f>
        <v>Baja Tension</v>
      </c>
      <c r="G3033" s="9">
        <f>+'Info ELECTRONORTE'!K3001</f>
        <v>8</v>
      </c>
      <c r="H3033" s="9" t="str">
        <f>+'Info ELECTRONORTE'!L3001</f>
        <v>Postes</v>
      </c>
      <c r="I3033" s="9" t="str">
        <f>+'Info ELECTRONORTE'!M3001</f>
        <v>Concreto</v>
      </c>
      <c r="J3033" s="9" t="str">
        <f>+'Info ELECTRONORTE'!N3001</f>
        <v>PPC06</v>
      </c>
      <c r="K3033" s="9" t="str">
        <f>+IF(B3033="MOD INV_2018","Según corresponda",VLOOKUP(J3033,SICODI!$G$3:$K$2404,2,FALSE))</f>
        <v>POSTE DE CONCRETO ARMADO DE  8/300/120/240</v>
      </c>
      <c r="L3033" s="142">
        <f t="shared" si="111"/>
        <v>0.17</v>
      </c>
    </row>
    <row r="3034" spans="1:12" x14ac:dyDescent="0.25">
      <c r="A3034" s="53">
        <f>+'Info ELECTRONORTE'!A3002</f>
        <v>2998</v>
      </c>
      <c r="B3034" s="26" t="str">
        <f t="shared" si="112"/>
        <v>SICODI</v>
      </c>
      <c r="C3034" s="9" t="str">
        <f>+'Info ELECTRONORTE'!B3002</f>
        <v>CAJAMARCA</v>
      </c>
      <c r="D3034" s="9" t="str">
        <f>+'Info ELECTRONORTE'!C3002</f>
        <v>ED HUALGAYOC - BAMBAMARCA</v>
      </c>
      <c r="E3034" s="9" t="str">
        <f>+'Info ELECTRONORTE'!D3002</f>
        <v>HUALGAYOC</v>
      </c>
      <c r="F3034" s="9" t="str">
        <f>+'Info ELECTRONORTE'!I3002</f>
        <v>Baja Tension</v>
      </c>
      <c r="G3034" s="9">
        <f>+'Info ELECTRONORTE'!K3002</f>
        <v>8</v>
      </c>
      <c r="H3034" s="9" t="str">
        <f>+'Info ELECTRONORTE'!L3002</f>
        <v>Postes</v>
      </c>
      <c r="I3034" s="9" t="str">
        <f>+'Info ELECTRONORTE'!M3002</f>
        <v>Concreto</v>
      </c>
      <c r="J3034" s="9" t="str">
        <f>+'Info ELECTRONORTE'!N3002</f>
        <v>PPC06</v>
      </c>
      <c r="K3034" s="9" t="str">
        <f>+IF(B3034="MOD INV_2018","Según corresponda",VLOOKUP(J3034,SICODI!$G$3:$K$2404,2,FALSE))</f>
        <v>POSTE DE CONCRETO ARMADO DE  8/300/120/240</v>
      </c>
      <c r="L3034" s="142">
        <f t="shared" si="111"/>
        <v>0.17</v>
      </c>
    </row>
    <row r="3035" spans="1:12" x14ac:dyDescent="0.25">
      <c r="A3035" s="53">
        <f>+'Info ELECTRONORTE'!A3003</f>
        <v>2999</v>
      </c>
      <c r="B3035" s="26" t="str">
        <f t="shared" si="112"/>
        <v>SICODI</v>
      </c>
      <c r="C3035" s="9" t="str">
        <f>+'Info ELECTRONORTE'!B3003</f>
        <v>CAJAMARCA</v>
      </c>
      <c r="D3035" s="9" t="str">
        <f>+'Info ELECTRONORTE'!C3003</f>
        <v>ED HUALGAYOC - BAMBAMARCA</v>
      </c>
      <c r="E3035" s="9" t="str">
        <f>+'Info ELECTRONORTE'!D3003</f>
        <v>HUALGAYOC</v>
      </c>
      <c r="F3035" s="9" t="str">
        <f>+'Info ELECTRONORTE'!I3003</f>
        <v>Baja Tension</v>
      </c>
      <c r="G3035" s="9">
        <f>+'Info ELECTRONORTE'!K3003</f>
        <v>8</v>
      </c>
      <c r="H3035" s="9" t="str">
        <f>+'Info ELECTRONORTE'!L3003</f>
        <v>Postes</v>
      </c>
      <c r="I3035" s="9" t="str">
        <f>+'Info ELECTRONORTE'!M3003</f>
        <v>Concreto</v>
      </c>
      <c r="J3035" s="9" t="str">
        <f>+'Info ELECTRONORTE'!N3003</f>
        <v>PPC06</v>
      </c>
      <c r="K3035" s="9" t="str">
        <f>+IF(B3035="MOD INV_2018","Según corresponda",VLOOKUP(J3035,SICODI!$G$3:$K$2404,2,FALSE))</f>
        <v>POSTE DE CONCRETO ARMADO DE  8/300/120/240</v>
      </c>
      <c r="L3035" s="142">
        <f t="shared" si="111"/>
        <v>0.17</v>
      </c>
    </row>
    <row r="3036" spans="1:12" x14ac:dyDescent="0.25">
      <c r="A3036" s="53">
        <f>+'Info ELECTRONORTE'!A3004</f>
        <v>3000</v>
      </c>
      <c r="B3036" s="26" t="str">
        <f t="shared" si="112"/>
        <v>SICODI</v>
      </c>
      <c r="C3036" s="9" t="str">
        <f>+'Info ELECTRONORTE'!B3004</f>
        <v>CAJAMARCA</v>
      </c>
      <c r="D3036" s="9" t="str">
        <f>+'Info ELECTRONORTE'!C3004</f>
        <v>ED HUALGAYOC - BAMBAMARCA</v>
      </c>
      <c r="E3036" s="9" t="str">
        <f>+'Info ELECTRONORTE'!D3004</f>
        <v>HUALGAYOC</v>
      </c>
      <c r="F3036" s="9" t="str">
        <f>+'Info ELECTRONORTE'!I3004</f>
        <v>Baja Tension</v>
      </c>
      <c r="G3036" s="9">
        <f>+'Info ELECTRONORTE'!K3004</f>
        <v>8</v>
      </c>
      <c r="H3036" s="9" t="str">
        <f>+'Info ELECTRONORTE'!L3004</f>
        <v>Postes</v>
      </c>
      <c r="I3036" s="9" t="str">
        <f>+'Info ELECTRONORTE'!M3004</f>
        <v>Concreto</v>
      </c>
      <c r="J3036" s="9" t="str">
        <f>+'Info ELECTRONORTE'!N3004</f>
        <v>PPC06</v>
      </c>
      <c r="K3036" s="9" t="str">
        <f>+IF(B3036="MOD INV_2018","Según corresponda",VLOOKUP(J3036,SICODI!$G$3:$K$2404,2,FALSE))</f>
        <v>POSTE DE CONCRETO ARMADO DE  8/300/120/240</v>
      </c>
      <c r="L3036" s="142">
        <f t="shared" si="111"/>
        <v>0.17</v>
      </c>
    </row>
    <row r="3037" spans="1:12" x14ac:dyDescent="0.25">
      <c r="A3037" s="53">
        <f>+'Info ELECTRONORTE'!A3005</f>
        <v>3001</v>
      </c>
      <c r="B3037" s="26" t="str">
        <f t="shared" si="112"/>
        <v>SICODI</v>
      </c>
      <c r="C3037" s="9" t="str">
        <f>+'Info ELECTRONORTE'!B3005</f>
        <v>CAJAMARCA</v>
      </c>
      <c r="D3037" s="9" t="str">
        <f>+'Info ELECTRONORTE'!C3005</f>
        <v>ED HUALGAYOC - BAMBAMARCA</v>
      </c>
      <c r="E3037" s="9" t="str">
        <f>+'Info ELECTRONORTE'!D3005</f>
        <v>HUALGAYOC</v>
      </c>
      <c r="F3037" s="9" t="str">
        <f>+'Info ELECTRONORTE'!I3005</f>
        <v>Baja Tension</v>
      </c>
      <c r="G3037" s="9">
        <f>+'Info ELECTRONORTE'!K3005</f>
        <v>8</v>
      </c>
      <c r="H3037" s="9" t="str">
        <f>+'Info ELECTRONORTE'!L3005</f>
        <v>Postes</v>
      </c>
      <c r="I3037" s="9" t="str">
        <f>+'Info ELECTRONORTE'!M3005</f>
        <v>Concreto</v>
      </c>
      <c r="J3037" s="9" t="str">
        <f>+'Info ELECTRONORTE'!N3005</f>
        <v>PPC06</v>
      </c>
      <c r="K3037" s="9" t="str">
        <f>+IF(B3037="MOD INV_2018","Según corresponda",VLOOKUP(J3037,SICODI!$G$3:$K$2404,2,FALSE))</f>
        <v>POSTE DE CONCRETO ARMADO DE  8/300/120/240</v>
      </c>
      <c r="L3037" s="142">
        <f t="shared" si="111"/>
        <v>0.17</v>
      </c>
    </row>
    <row r="3038" spans="1:12" x14ac:dyDescent="0.25">
      <c r="A3038" s="53">
        <f>+'Info ELECTRONORTE'!A3006</f>
        <v>3002</v>
      </c>
      <c r="B3038" s="26" t="str">
        <f t="shared" si="112"/>
        <v>SICODI</v>
      </c>
      <c r="C3038" s="9" t="str">
        <f>+'Info ELECTRONORTE'!B3006</f>
        <v>CAJAMARCA</v>
      </c>
      <c r="D3038" s="9" t="str">
        <f>+'Info ELECTRONORTE'!C3006</f>
        <v>ED HUALGAYOC - BAMBAMARCA</v>
      </c>
      <c r="E3038" s="9" t="str">
        <f>+'Info ELECTRONORTE'!D3006</f>
        <v>HUALGAYOC</v>
      </c>
      <c r="F3038" s="9" t="str">
        <f>+'Info ELECTRONORTE'!I3006</f>
        <v>Baja Tension</v>
      </c>
      <c r="G3038" s="9">
        <f>+'Info ELECTRONORTE'!K3006</f>
        <v>8</v>
      </c>
      <c r="H3038" s="9" t="str">
        <f>+'Info ELECTRONORTE'!L3006</f>
        <v>Postes</v>
      </c>
      <c r="I3038" s="9" t="str">
        <f>+'Info ELECTRONORTE'!M3006</f>
        <v>Concreto</v>
      </c>
      <c r="J3038" s="9" t="str">
        <f>+'Info ELECTRONORTE'!N3006</f>
        <v>PPC06</v>
      </c>
      <c r="K3038" s="9" t="str">
        <f>+IF(B3038="MOD INV_2018","Según corresponda",VLOOKUP(J3038,SICODI!$G$3:$K$2404,2,FALSE))</f>
        <v>POSTE DE CONCRETO ARMADO DE  8/300/120/240</v>
      </c>
      <c r="L3038" s="142">
        <f t="shared" si="111"/>
        <v>0.17</v>
      </c>
    </row>
    <row r="3039" spans="1:12" x14ac:dyDescent="0.25">
      <c r="A3039" s="53">
        <f>+'Info ELECTRONORTE'!A3007</f>
        <v>3003</v>
      </c>
      <c r="B3039" s="26" t="str">
        <f t="shared" si="112"/>
        <v>SICODI</v>
      </c>
      <c r="C3039" s="9" t="str">
        <f>+'Info ELECTRONORTE'!B3007</f>
        <v>CAJAMARCA</v>
      </c>
      <c r="D3039" s="9" t="str">
        <f>+'Info ELECTRONORTE'!C3007</f>
        <v>ED HUALGAYOC - BAMBAMARCA</v>
      </c>
      <c r="E3039" s="9" t="str">
        <f>+'Info ELECTRONORTE'!D3007</f>
        <v>HUALGAYOC</v>
      </c>
      <c r="F3039" s="9" t="str">
        <f>+'Info ELECTRONORTE'!I3007</f>
        <v>Media Tension</v>
      </c>
      <c r="G3039" s="9">
        <f>+'Info ELECTRONORTE'!K3007</f>
        <v>12</v>
      </c>
      <c r="H3039" s="9" t="str">
        <f>+'Info ELECTRONORTE'!L3007</f>
        <v>Postes</v>
      </c>
      <c r="I3039" s="9" t="str">
        <f>+'Info ELECTRONORTE'!M3007</f>
        <v>Concreto</v>
      </c>
      <c r="J3039" s="9" t="str">
        <f>+'Info ELECTRONORTE'!N3007</f>
        <v>PPC16</v>
      </c>
      <c r="K3039" s="9" t="str">
        <f>+IF(B3039="MOD INV_2018","Según corresponda",VLOOKUP(J3039,SICODI!$G$3:$K$2404,2,FALSE))</f>
        <v>POSTE DE CONCRETO ARMADO DE 12/300/150/330</v>
      </c>
      <c r="L3039" s="142">
        <f t="shared" si="111"/>
        <v>0.52</v>
      </c>
    </row>
    <row r="3040" spans="1:12" x14ac:dyDescent="0.25">
      <c r="A3040" s="53">
        <f>+'Info ELECTRONORTE'!A3008</f>
        <v>3004</v>
      </c>
      <c r="B3040" s="26" t="str">
        <f t="shared" si="112"/>
        <v>SICODI</v>
      </c>
      <c r="C3040" s="9" t="str">
        <f>+'Info ELECTRONORTE'!B3008</f>
        <v>CAJAMARCA</v>
      </c>
      <c r="D3040" s="9" t="str">
        <f>+'Info ELECTRONORTE'!C3008</f>
        <v>ED HUALGAYOC - BAMBAMARCA</v>
      </c>
      <c r="E3040" s="9" t="str">
        <f>+'Info ELECTRONORTE'!D3008</f>
        <v>HUALGAYOC</v>
      </c>
      <c r="F3040" s="9" t="str">
        <f>+'Info ELECTRONORTE'!I3008</f>
        <v>Baja Tension</v>
      </c>
      <c r="G3040" s="9">
        <f>+'Info ELECTRONORTE'!K3008</f>
        <v>8</v>
      </c>
      <c r="H3040" s="9" t="str">
        <f>+'Info ELECTRONORTE'!L3008</f>
        <v>Postes</v>
      </c>
      <c r="I3040" s="9" t="str">
        <f>+'Info ELECTRONORTE'!M3008</f>
        <v>Concreto</v>
      </c>
      <c r="J3040" s="9" t="str">
        <f>+'Info ELECTRONORTE'!N3008</f>
        <v>PPC06</v>
      </c>
      <c r="K3040" s="9" t="str">
        <f>+IF(B3040="MOD INV_2018","Según corresponda",VLOOKUP(J3040,SICODI!$G$3:$K$2404,2,FALSE))</f>
        <v>POSTE DE CONCRETO ARMADO DE  8/300/120/240</v>
      </c>
      <c r="L3040" s="142">
        <f t="shared" si="111"/>
        <v>0.17</v>
      </c>
    </row>
    <row r="3041" spans="1:12" x14ac:dyDescent="0.25">
      <c r="A3041" s="53">
        <f>+'Info ELECTRONORTE'!A3009</f>
        <v>3005</v>
      </c>
      <c r="B3041" s="26" t="str">
        <f t="shared" si="112"/>
        <v>SICODI</v>
      </c>
      <c r="C3041" s="9" t="str">
        <f>+'Info ELECTRONORTE'!B3009</f>
        <v>CAJAMARCA</v>
      </c>
      <c r="D3041" s="9" t="str">
        <f>+'Info ELECTRONORTE'!C3009</f>
        <v>ED HUALGAYOC - BAMBAMARCA</v>
      </c>
      <c r="E3041" s="9" t="str">
        <f>+'Info ELECTRONORTE'!D3009</f>
        <v>HUALGAYOC</v>
      </c>
      <c r="F3041" s="9" t="str">
        <f>+'Info ELECTRONORTE'!I3009</f>
        <v>Media Tension</v>
      </c>
      <c r="G3041" s="9">
        <f>+'Info ELECTRONORTE'!K3009</f>
        <v>12</v>
      </c>
      <c r="H3041" s="9" t="str">
        <f>+'Info ELECTRONORTE'!L3009</f>
        <v>Postes</v>
      </c>
      <c r="I3041" s="9" t="str">
        <f>+'Info ELECTRONORTE'!M3009</f>
        <v>Concreto</v>
      </c>
      <c r="J3041" s="9" t="str">
        <f>+'Info ELECTRONORTE'!N3009</f>
        <v>PPC16</v>
      </c>
      <c r="K3041" s="9" t="str">
        <f>+IF(B3041="MOD INV_2018","Según corresponda",VLOOKUP(J3041,SICODI!$G$3:$K$2404,2,FALSE))</f>
        <v>POSTE DE CONCRETO ARMADO DE 12/300/150/330</v>
      </c>
      <c r="L3041" s="142">
        <f t="shared" si="111"/>
        <v>0.52</v>
      </c>
    </row>
    <row r="3042" spans="1:12" x14ac:dyDescent="0.25">
      <c r="A3042" s="53">
        <f>+'Info ELECTRONORTE'!A3010</f>
        <v>3006</v>
      </c>
      <c r="B3042" s="26" t="str">
        <f t="shared" si="112"/>
        <v>SICODI</v>
      </c>
      <c r="C3042" s="9" t="str">
        <f>+'Info ELECTRONORTE'!B3010</f>
        <v>CAJAMARCA</v>
      </c>
      <c r="D3042" s="9" t="str">
        <f>+'Info ELECTRONORTE'!C3010</f>
        <v>ED HUALGAYOC - BAMBAMARCA</v>
      </c>
      <c r="E3042" s="9" t="str">
        <f>+'Info ELECTRONORTE'!D3010</f>
        <v>HUALGAYOC</v>
      </c>
      <c r="F3042" s="9" t="str">
        <f>+'Info ELECTRONORTE'!I3010</f>
        <v>Media Tension</v>
      </c>
      <c r="G3042" s="9">
        <f>+'Info ELECTRONORTE'!K3010</f>
        <v>12</v>
      </c>
      <c r="H3042" s="9" t="str">
        <f>+'Info ELECTRONORTE'!L3010</f>
        <v>Postes</v>
      </c>
      <c r="I3042" s="9" t="str">
        <f>+'Info ELECTRONORTE'!M3010</f>
        <v>Concreto</v>
      </c>
      <c r="J3042" s="9" t="str">
        <f>+'Info ELECTRONORTE'!N3010</f>
        <v>PPC16</v>
      </c>
      <c r="K3042" s="9" t="str">
        <f>+IF(B3042="MOD INV_2018","Según corresponda",VLOOKUP(J3042,SICODI!$G$3:$K$2404,2,FALSE))</f>
        <v>POSTE DE CONCRETO ARMADO DE 12/300/150/330</v>
      </c>
      <c r="L3042" s="142">
        <f t="shared" si="111"/>
        <v>0.52</v>
      </c>
    </row>
    <row r="3043" spans="1:12" x14ac:dyDescent="0.25">
      <c r="A3043" s="53">
        <f>+'Info ELECTRONORTE'!A3011</f>
        <v>3007</v>
      </c>
      <c r="B3043" s="26" t="str">
        <f t="shared" si="112"/>
        <v>SICODI</v>
      </c>
      <c r="C3043" s="9" t="str">
        <f>+'Info ELECTRONORTE'!B3011</f>
        <v>CAJAMARCA</v>
      </c>
      <c r="D3043" s="9" t="str">
        <f>+'Info ELECTRONORTE'!C3011</f>
        <v>ED HUALGAYOC - BAMBAMARCA</v>
      </c>
      <c r="E3043" s="9" t="str">
        <f>+'Info ELECTRONORTE'!D3011</f>
        <v>HUALGAYOC</v>
      </c>
      <c r="F3043" s="9" t="str">
        <f>+'Info ELECTRONORTE'!I3011</f>
        <v>Baja Tension</v>
      </c>
      <c r="G3043" s="9">
        <f>+'Info ELECTRONORTE'!K3011</f>
        <v>8</v>
      </c>
      <c r="H3043" s="9" t="str">
        <f>+'Info ELECTRONORTE'!L3011</f>
        <v>Postes</v>
      </c>
      <c r="I3043" s="9" t="str">
        <f>+'Info ELECTRONORTE'!M3011</f>
        <v>Concreto</v>
      </c>
      <c r="J3043" s="9" t="str">
        <f>+'Info ELECTRONORTE'!N3011</f>
        <v>PPC06</v>
      </c>
      <c r="K3043" s="9" t="str">
        <f>+IF(B3043="MOD INV_2018","Según corresponda",VLOOKUP(J3043,SICODI!$G$3:$K$2404,2,FALSE))</f>
        <v>POSTE DE CONCRETO ARMADO DE  8/300/120/240</v>
      </c>
      <c r="L3043" s="142">
        <f t="shared" si="111"/>
        <v>0.17</v>
      </c>
    </row>
    <row r="3044" spans="1:12" x14ac:dyDescent="0.25">
      <c r="A3044" s="53">
        <f>+'Info ELECTRONORTE'!A3012</f>
        <v>3008</v>
      </c>
      <c r="B3044" s="26" t="str">
        <f t="shared" si="112"/>
        <v>SICODI</v>
      </c>
      <c r="C3044" s="9" t="str">
        <f>+'Info ELECTRONORTE'!B3012</f>
        <v>CAJAMARCA</v>
      </c>
      <c r="D3044" s="9" t="str">
        <f>+'Info ELECTRONORTE'!C3012</f>
        <v>ED HUALGAYOC - BAMBAMARCA</v>
      </c>
      <c r="E3044" s="9" t="str">
        <f>+'Info ELECTRONORTE'!D3012</f>
        <v>HUALGAYOC</v>
      </c>
      <c r="F3044" s="9" t="str">
        <f>+'Info ELECTRONORTE'!I3012</f>
        <v>Media Tension</v>
      </c>
      <c r="G3044" s="9">
        <f>+'Info ELECTRONORTE'!K3012</f>
        <v>12</v>
      </c>
      <c r="H3044" s="9" t="str">
        <f>+'Info ELECTRONORTE'!L3012</f>
        <v>Postes</v>
      </c>
      <c r="I3044" s="9" t="str">
        <f>+'Info ELECTRONORTE'!M3012</f>
        <v>Concreto</v>
      </c>
      <c r="J3044" s="9" t="str">
        <f>+'Info ELECTRONORTE'!N3012</f>
        <v>PPC16</v>
      </c>
      <c r="K3044" s="9" t="str">
        <f>+IF(B3044="MOD INV_2018","Según corresponda",VLOOKUP(J3044,SICODI!$G$3:$K$2404,2,FALSE))</f>
        <v>POSTE DE CONCRETO ARMADO DE 12/300/150/330</v>
      </c>
      <c r="L3044" s="142">
        <f t="shared" si="111"/>
        <v>0.52</v>
      </c>
    </row>
    <row r="3045" spans="1:12" x14ac:dyDescent="0.25">
      <c r="A3045" s="53">
        <f>+'Info ELECTRONORTE'!A3013</f>
        <v>3009</v>
      </c>
      <c r="B3045" s="26" t="str">
        <f t="shared" si="112"/>
        <v>SICODI</v>
      </c>
      <c r="C3045" s="9" t="str">
        <f>+'Info ELECTRONORTE'!B3013</f>
        <v>CAJAMARCA</v>
      </c>
      <c r="D3045" s="9" t="str">
        <f>+'Info ELECTRONORTE'!C3013</f>
        <v>ED HUALGAYOC - BAMBAMARCA</v>
      </c>
      <c r="E3045" s="9" t="str">
        <f>+'Info ELECTRONORTE'!D3013</f>
        <v>HUALGAYOC</v>
      </c>
      <c r="F3045" s="9" t="str">
        <f>+'Info ELECTRONORTE'!I3013</f>
        <v>Baja Tension</v>
      </c>
      <c r="G3045" s="9">
        <f>+'Info ELECTRONORTE'!K3013</f>
        <v>8</v>
      </c>
      <c r="H3045" s="9" t="str">
        <f>+'Info ELECTRONORTE'!L3013</f>
        <v>Postes</v>
      </c>
      <c r="I3045" s="9" t="str">
        <f>+'Info ELECTRONORTE'!M3013</f>
        <v>Concreto</v>
      </c>
      <c r="J3045" s="9" t="str">
        <f>+'Info ELECTRONORTE'!N3013</f>
        <v>PPC06</v>
      </c>
      <c r="K3045" s="9" t="str">
        <f>+IF(B3045="MOD INV_2018","Según corresponda",VLOOKUP(J3045,SICODI!$G$3:$K$2404,2,FALSE))</f>
        <v>POSTE DE CONCRETO ARMADO DE  8/300/120/240</v>
      </c>
      <c r="L3045" s="142">
        <f t="shared" ref="L3045:L3108" si="113">+IF(K3045="Según corresponda","Según corresponda",VLOOKUP(K3045,$O$37:$P$49,2,FALSE))</f>
        <v>0.17</v>
      </c>
    </row>
    <row r="3046" spans="1:12" x14ac:dyDescent="0.25">
      <c r="A3046" s="53">
        <f>+'Info ELECTRONORTE'!A3014</f>
        <v>3010</v>
      </c>
      <c r="B3046" s="26" t="str">
        <f t="shared" ref="B3046:B3109" si="114">+IF(ISERROR(INDEX($B$8:$B$31,MATCH(J3046,$J$8:$J$31,0)))=TRUE,"MOD INV_2018",INDEX($B$8:$B$31,MATCH(J3046,$J$8:$J$31,0)))</f>
        <v>SICODI</v>
      </c>
      <c r="C3046" s="9" t="str">
        <f>+'Info ELECTRONORTE'!B3014</f>
        <v>CAJAMARCA</v>
      </c>
      <c r="D3046" s="9" t="str">
        <f>+'Info ELECTRONORTE'!C3014</f>
        <v>ED HUALGAYOC - BAMBAMARCA</v>
      </c>
      <c r="E3046" s="9" t="str">
        <f>+'Info ELECTRONORTE'!D3014</f>
        <v>HUALGAYOC</v>
      </c>
      <c r="F3046" s="9" t="str">
        <f>+'Info ELECTRONORTE'!I3014</f>
        <v>Media Tension</v>
      </c>
      <c r="G3046" s="9">
        <f>+'Info ELECTRONORTE'!K3014</f>
        <v>12</v>
      </c>
      <c r="H3046" s="9" t="str">
        <f>+'Info ELECTRONORTE'!L3014</f>
        <v>Postes</v>
      </c>
      <c r="I3046" s="9" t="str">
        <f>+'Info ELECTRONORTE'!M3014</f>
        <v>Concreto</v>
      </c>
      <c r="J3046" s="9" t="str">
        <f>+'Info ELECTRONORTE'!N3014</f>
        <v>PPC16</v>
      </c>
      <c r="K3046" s="9" t="str">
        <f>+IF(B3046="MOD INV_2018","Según corresponda",VLOOKUP(J3046,SICODI!$G$3:$K$2404,2,FALSE))</f>
        <v>POSTE DE CONCRETO ARMADO DE 12/300/150/330</v>
      </c>
      <c r="L3046" s="142">
        <f t="shared" si="113"/>
        <v>0.52</v>
      </c>
    </row>
    <row r="3047" spans="1:12" x14ac:dyDescent="0.25">
      <c r="A3047" s="53">
        <f>+'Info ELECTRONORTE'!A3015</f>
        <v>3011</v>
      </c>
      <c r="B3047" s="26" t="str">
        <f t="shared" si="114"/>
        <v>SICODI</v>
      </c>
      <c r="C3047" s="9" t="str">
        <f>+'Info ELECTRONORTE'!B3015</f>
        <v>CAJAMARCA</v>
      </c>
      <c r="D3047" s="9" t="str">
        <f>+'Info ELECTRONORTE'!C3015</f>
        <v>ED HUALGAYOC - BAMBAMARCA</v>
      </c>
      <c r="E3047" s="9" t="str">
        <f>+'Info ELECTRONORTE'!D3015</f>
        <v>HUALGAYOC</v>
      </c>
      <c r="F3047" s="9" t="str">
        <f>+'Info ELECTRONORTE'!I3015</f>
        <v>Media Tension</v>
      </c>
      <c r="G3047" s="9">
        <f>+'Info ELECTRONORTE'!K3015</f>
        <v>12</v>
      </c>
      <c r="H3047" s="9" t="str">
        <f>+'Info ELECTRONORTE'!L3015</f>
        <v>Postes</v>
      </c>
      <c r="I3047" s="9" t="str">
        <f>+'Info ELECTRONORTE'!M3015</f>
        <v>Concreto</v>
      </c>
      <c r="J3047" s="9" t="str">
        <f>+'Info ELECTRONORTE'!N3015</f>
        <v>PPC16</v>
      </c>
      <c r="K3047" s="9" t="str">
        <f>+IF(B3047="MOD INV_2018","Según corresponda",VLOOKUP(J3047,SICODI!$G$3:$K$2404,2,FALSE))</f>
        <v>POSTE DE CONCRETO ARMADO DE 12/300/150/330</v>
      </c>
      <c r="L3047" s="142">
        <f t="shared" si="113"/>
        <v>0.52</v>
      </c>
    </row>
    <row r="3048" spans="1:12" x14ac:dyDescent="0.25">
      <c r="A3048" s="53">
        <f>+'Info ELECTRONORTE'!A3016</f>
        <v>3012</v>
      </c>
      <c r="B3048" s="26" t="str">
        <f t="shared" si="114"/>
        <v>SICODI</v>
      </c>
      <c r="C3048" s="9" t="str">
        <f>+'Info ELECTRONORTE'!B3016</f>
        <v>CAJAMARCA</v>
      </c>
      <c r="D3048" s="9" t="str">
        <f>+'Info ELECTRONORTE'!C3016</f>
        <v>ED HUALGAYOC - BAMBAMARCA</v>
      </c>
      <c r="E3048" s="9" t="str">
        <f>+'Info ELECTRONORTE'!D3016</f>
        <v>HUALGAYOC</v>
      </c>
      <c r="F3048" s="9" t="str">
        <f>+'Info ELECTRONORTE'!I3016</f>
        <v>Media Tension</v>
      </c>
      <c r="G3048" s="9">
        <f>+'Info ELECTRONORTE'!K3016</f>
        <v>12</v>
      </c>
      <c r="H3048" s="9" t="str">
        <f>+'Info ELECTRONORTE'!L3016</f>
        <v>Postes</v>
      </c>
      <c r="I3048" s="9" t="str">
        <f>+'Info ELECTRONORTE'!M3016</f>
        <v>Concreto</v>
      </c>
      <c r="J3048" s="9" t="str">
        <f>+'Info ELECTRONORTE'!N3016</f>
        <v>PPC16</v>
      </c>
      <c r="K3048" s="9" t="str">
        <f>+IF(B3048="MOD INV_2018","Según corresponda",VLOOKUP(J3048,SICODI!$G$3:$K$2404,2,FALSE))</f>
        <v>POSTE DE CONCRETO ARMADO DE 12/300/150/330</v>
      </c>
      <c r="L3048" s="142">
        <f t="shared" si="113"/>
        <v>0.52</v>
      </c>
    </row>
    <row r="3049" spans="1:12" x14ac:dyDescent="0.25">
      <c r="A3049" s="53">
        <f>+'Info ELECTRONORTE'!A3017</f>
        <v>3013</v>
      </c>
      <c r="B3049" s="26" t="str">
        <f t="shared" si="114"/>
        <v>SICODI</v>
      </c>
      <c r="C3049" s="9" t="str">
        <f>+'Info ELECTRONORTE'!B3017</f>
        <v>CAJAMARCA</v>
      </c>
      <c r="D3049" s="9" t="str">
        <f>+'Info ELECTRONORTE'!C3017</f>
        <v>ED HUALGAYOC - BAMBAMARCA</v>
      </c>
      <c r="E3049" s="9" t="str">
        <f>+'Info ELECTRONORTE'!D3017</f>
        <v>HUALGAYOC</v>
      </c>
      <c r="F3049" s="9" t="str">
        <f>+'Info ELECTRONORTE'!I3017</f>
        <v>Media Tension</v>
      </c>
      <c r="G3049" s="9">
        <f>+'Info ELECTRONORTE'!K3017</f>
        <v>12</v>
      </c>
      <c r="H3049" s="9" t="str">
        <f>+'Info ELECTRONORTE'!L3017</f>
        <v>Postes</v>
      </c>
      <c r="I3049" s="9" t="str">
        <f>+'Info ELECTRONORTE'!M3017</f>
        <v>Concreto</v>
      </c>
      <c r="J3049" s="9" t="str">
        <f>+'Info ELECTRONORTE'!N3017</f>
        <v>PPC16</v>
      </c>
      <c r="K3049" s="9" t="str">
        <f>+IF(B3049="MOD INV_2018","Según corresponda",VLOOKUP(J3049,SICODI!$G$3:$K$2404,2,FALSE))</f>
        <v>POSTE DE CONCRETO ARMADO DE 12/300/150/330</v>
      </c>
      <c r="L3049" s="142">
        <f t="shared" si="113"/>
        <v>0.52</v>
      </c>
    </row>
    <row r="3050" spans="1:12" x14ac:dyDescent="0.25">
      <c r="A3050" s="53">
        <f>+'Info ELECTRONORTE'!A3018</f>
        <v>3014</v>
      </c>
      <c r="B3050" s="26" t="str">
        <f t="shared" si="114"/>
        <v>SICODI</v>
      </c>
      <c r="C3050" s="9" t="str">
        <f>+'Info ELECTRONORTE'!B3018</f>
        <v>CAJAMARCA</v>
      </c>
      <c r="D3050" s="9" t="str">
        <f>+'Info ELECTRONORTE'!C3018</f>
        <v>ED HUALGAYOC - BAMBAMARCA</v>
      </c>
      <c r="E3050" s="9" t="str">
        <f>+'Info ELECTRONORTE'!D3018</f>
        <v>HUALGAYOC</v>
      </c>
      <c r="F3050" s="9" t="str">
        <f>+'Info ELECTRONORTE'!I3018</f>
        <v>Media Tension</v>
      </c>
      <c r="G3050" s="9">
        <f>+'Info ELECTRONORTE'!K3018</f>
        <v>12</v>
      </c>
      <c r="H3050" s="9" t="str">
        <f>+'Info ELECTRONORTE'!L3018</f>
        <v>Postes</v>
      </c>
      <c r="I3050" s="9" t="str">
        <f>+'Info ELECTRONORTE'!M3018</f>
        <v>Concreto</v>
      </c>
      <c r="J3050" s="9" t="str">
        <f>+'Info ELECTRONORTE'!N3018</f>
        <v>PPC16</v>
      </c>
      <c r="K3050" s="9" t="str">
        <f>+IF(B3050="MOD INV_2018","Según corresponda",VLOOKUP(J3050,SICODI!$G$3:$K$2404,2,FALSE))</f>
        <v>POSTE DE CONCRETO ARMADO DE 12/300/150/330</v>
      </c>
      <c r="L3050" s="142">
        <f t="shared" si="113"/>
        <v>0.52</v>
      </c>
    </row>
    <row r="3051" spans="1:12" x14ac:dyDescent="0.25">
      <c r="A3051" s="53">
        <f>+'Info ELECTRONORTE'!A3019</f>
        <v>3015</v>
      </c>
      <c r="B3051" s="26" t="str">
        <f t="shared" si="114"/>
        <v>SICODI</v>
      </c>
      <c r="C3051" s="9" t="str">
        <f>+'Info ELECTRONORTE'!B3019</f>
        <v>CAJAMARCA</v>
      </c>
      <c r="D3051" s="9" t="str">
        <f>+'Info ELECTRONORTE'!C3019</f>
        <v>ED HUALGAYOC - BAMBAMARCA</v>
      </c>
      <c r="E3051" s="9" t="str">
        <f>+'Info ELECTRONORTE'!D3019</f>
        <v>HUALGAYOC</v>
      </c>
      <c r="F3051" s="9" t="str">
        <f>+'Info ELECTRONORTE'!I3019</f>
        <v>Baja Tension</v>
      </c>
      <c r="G3051" s="9">
        <f>+'Info ELECTRONORTE'!K3019</f>
        <v>8</v>
      </c>
      <c r="H3051" s="9" t="str">
        <f>+'Info ELECTRONORTE'!L3019</f>
        <v>Postes</v>
      </c>
      <c r="I3051" s="9" t="str">
        <f>+'Info ELECTRONORTE'!M3019</f>
        <v>Concreto</v>
      </c>
      <c r="J3051" s="9" t="str">
        <f>+'Info ELECTRONORTE'!N3019</f>
        <v>PPC06</v>
      </c>
      <c r="K3051" s="9" t="str">
        <f>+IF(B3051="MOD INV_2018","Según corresponda",VLOOKUP(J3051,SICODI!$G$3:$K$2404,2,FALSE))</f>
        <v>POSTE DE CONCRETO ARMADO DE  8/300/120/240</v>
      </c>
      <c r="L3051" s="142">
        <f t="shared" si="113"/>
        <v>0.17</v>
      </c>
    </row>
    <row r="3052" spans="1:12" x14ac:dyDescent="0.25">
      <c r="A3052" s="53">
        <f>+'Info ELECTRONORTE'!A3020</f>
        <v>3016</v>
      </c>
      <c r="B3052" s="26" t="str">
        <f t="shared" si="114"/>
        <v>SICODI</v>
      </c>
      <c r="C3052" s="9" t="str">
        <f>+'Info ELECTRONORTE'!B3020</f>
        <v>CAJAMARCA</v>
      </c>
      <c r="D3052" s="9" t="str">
        <f>+'Info ELECTRONORTE'!C3020</f>
        <v>ED HUALGAYOC - BAMBAMARCA</v>
      </c>
      <c r="E3052" s="9" t="str">
        <f>+'Info ELECTRONORTE'!D3020</f>
        <v>HUALGAYOC</v>
      </c>
      <c r="F3052" s="9" t="str">
        <f>+'Info ELECTRONORTE'!I3020</f>
        <v>Baja Tension</v>
      </c>
      <c r="G3052" s="9">
        <f>+'Info ELECTRONORTE'!K3020</f>
        <v>8</v>
      </c>
      <c r="H3052" s="9" t="str">
        <f>+'Info ELECTRONORTE'!L3020</f>
        <v>Postes</v>
      </c>
      <c r="I3052" s="9" t="str">
        <f>+'Info ELECTRONORTE'!M3020</f>
        <v>Concreto</v>
      </c>
      <c r="J3052" s="9" t="str">
        <f>+'Info ELECTRONORTE'!N3020</f>
        <v>PPC06</v>
      </c>
      <c r="K3052" s="9" t="str">
        <f>+IF(B3052="MOD INV_2018","Según corresponda",VLOOKUP(J3052,SICODI!$G$3:$K$2404,2,FALSE))</f>
        <v>POSTE DE CONCRETO ARMADO DE  8/300/120/240</v>
      </c>
      <c r="L3052" s="142">
        <f t="shared" si="113"/>
        <v>0.17</v>
      </c>
    </row>
    <row r="3053" spans="1:12" x14ac:dyDescent="0.25">
      <c r="A3053" s="53">
        <f>+'Info ELECTRONORTE'!A3021</f>
        <v>3017</v>
      </c>
      <c r="B3053" s="26" t="str">
        <f t="shared" si="114"/>
        <v>SICODI</v>
      </c>
      <c r="C3053" s="9" t="str">
        <f>+'Info ELECTRONORTE'!B3021</f>
        <v>CAJAMARCA</v>
      </c>
      <c r="D3053" s="9" t="str">
        <f>+'Info ELECTRONORTE'!C3021</f>
        <v>ED HUALGAYOC - BAMBAMARCA</v>
      </c>
      <c r="E3053" s="9" t="str">
        <f>+'Info ELECTRONORTE'!D3021</f>
        <v>HUALGAYOC</v>
      </c>
      <c r="F3053" s="9" t="str">
        <f>+'Info ELECTRONORTE'!I3021</f>
        <v>Baja Tension</v>
      </c>
      <c r="G3053" s="9">
        <f>+'Info ELECTRONORTE'!K3021</f>
        <v>8</v>
      </c>
      <c r="H3053" s="9" t="str">
        <f>+'Info ELECTRONORTE'!L3021</f>
        <v>Postes</v>
      </c>
      <c r="I3053" s="9" t="str">
        <f>+'Info ELECTRONORTE'!M3021</f>
        <v>Concreto</v>
      </c>
      <c r="J3053" s="9" t="str">
        <f>+'Info ELECTRONORTE'!N3021</f>
        <v>PPC06</v>
      </c>
      <c r="K3053" s="9" t="str">
        <f>+IF(B3053="MOD INV_2018","Según corresponda",VLOOKUP(J3053,SICODI!$G$3:$K$2404,2,FALSE))</f>
        <v>POSTE DE CONCRETO ARMADO DE  8/300/120/240</v>
      </c>
      <c r="L3053" s="142">
        <f t="shared" si="113"/>
        <v>0.17</v>
      </c>
    </row>
    <row r="3054" spans="1:12" x14ac:dyDescent="0.25">
      <c r="A3054" s="53">
        <f>+'Info ELECTRONORTE'!A3022</f>
        <v>3018</v>
      </c>
      <c r="B3054" s="26" t="str">
        <f t="shared" si="114"/>
        <v>SICODI</v>
      </c>
      <c r="C3054" s="9" t="str">
        <f>+'Info ELECTRONORTE'!B3022</f>
        <v>CAJAMARCA</v>
      </c>
      <c r="D3054" s="9" t="str">
        <f>+'Info ELECTRONORTE'!C3022</f>
        <v>ED HUALGAYOC - HUALGAYOC</v>
      </c>
      <c r="E3054" s="9" t="str">
        <f>+'Info ELECTRONORTE'!D3022</f>
        <v>HUALGAYOC</v>
      </c>
      <c r="F3054" s="9" t="str">
        <f>+'Info ELECTRONORTE'!I3022</f>
        <v>Media Tension</v>
      </c>
      <c r="G3054" s="9">
        <f>+'Info ELECTRONORTE'!K3022</f>
        <v>12</v>
      </c>
      <c r="H3054" s="9" t="str">
        <f>+'Info ELECTRONORTE'!L3022</f>
        <v>Postes</v>
      </c>
      <c r="I3054" s="9" t="str">
        <f>+'Info ELECTRONORTE'!M3022</f>
        <v>Concreto</v>
      </c>
      <c r="J3054" s="9" t="str">
        <f>+'Info ELECTRONORTE'!N3022</f>
        <v>PPC16</v>
      </c>
      <c r="K3054" s="9" t="str">
        <f>+IF(B3054="MOD INV_2018","Según corresponda",VLOOKUP(J3054,SICODI!$G$3:$K$2404,2,FALSE))</f>
        <v>POSTE DE CONCRETO ARMADO DE 12/300/150/330</v>
      </c>
      <c r="L3054" s="142">
        <f t="shared" si="113"/>
        <v>0.52</v>
      </c>
    </row>
    <row r="3055" spans="1:12" x14ac:dyDescent="0.25">
      <c r="A3055" s="53">
        <f>+'Info ELECTRONORTE'!A3023</f>
        <v>3019</v>
      </c>
      <c r="B3055" s="26" t="str">
        <f t="shared" si="114"/>
        <v>SICODI</v>
      </c>
      <c r="C3055" s="9" t="str">
        <f>+'Info ELECTRONORTE'!B3023</f>
        <v>CAJAMARCA</v>
      </c>
      <c r="D3055" s="9" t="str">
        <f>+'Info ELECTRONORTE'!C3023</f>
        <v>ED HUALGAYOC - HUALGAYOC</v>
      </c>
      <c r="E3055" s="9" t="str">
        <f>+'Info ELECTRONORTE'!D3023</f>
        <v>HUALGAYOC</v>
      </c>
      <c r="F3055" s="9" t="str">
        <f>+'Info ELECTRONORTE'!I3023</f>
        <v>Media Tension</v>
      </c>
      <c r="G3055" s="9">
        <f>+'Info ELECTRONORTE'!K3023</f>
        <v>12</v>
      </c>
      <c r="H3055" s="9" t="str">
        <f>+'Info ELECTRONORTE'!L3023</f>
        <v>Postes</v>
      </c>
      <c r="I3055" s="9" t="str">
        <f>+'Info ELECTRONORTE'!M3023</f>
        <v>Concreto</v>
      </c>
      <c r="J3055" s="9" t="str">
        <f>+'Info ELECTRONORTE'!N3023</f>
        <v>PPC16</v>
      </c>
      <c r="K3055" s="9" t="str">
        <f>+IF(B3055="MOD INV_2018","Según corresponda",VLOOKUP(J3055,SICODI!$G$3:$K$2404,2,FALSE))</f>
        <v>POSTE DE CONCRETO ARMADO DE 12/300/150/330</v>
      </c>
      <c r="L3055" s="142">
        <f t="shared" si="113"/>
        <v>0.52</v>
      </c>
    </row>
    <row r="3056" spans="1:12" x14ac:dyDescent="0.25">
      <c r="A3056" s="53">
        <f>+'Info ELECTRONORTE'!A3024</f>
        <v>3020</v>
      </c>
      <c r="B3056" s="26" t="str">
        <f t="shared" si="114"/>
        <v>SICODI</v>
      </c>
      <c r="C3056" s="9" t="str">
        <f>+'Info ELECTRONORTE'!B3024</f>
        <v>CAJAMARCA</v>
      </c>
      <c r="D3056" s="9" t="str">
        <f>+'Info ELECTRONORTE'!C3024</f>
        <v>ED HUALGAYOC - HUALGAYOC</v>
      </c>
      <c r="E3056" s="9" t="str">
        <f>+'Info ELECTRONORTE'!D3024</f>
        <v>HUALGAYOC</v>
      </c>
      <c r="F3056" s="9" t="str">
        <f>+'Info ELECTRONORTE'!I3024</f>
        <v>Media Tension</v>
      </c>
      <c r="G3056" s="9">
        <f>+'Info ELECTRONORTE'!K3024</f>
        <v>12</v>
      </c>
      <c r="H3056" s="9" t="str">
        <f>+'Info ELECTRONORTE'!L3024</f>
        <v>Postes</v>
      </c>
      <c r="I3056" s="9" t="str">
        <f>+'Info ELECTRONORTE'!M3024</f>
        <v>Concreto</v>
      </c>
      <c r="J3056" s="9" t="str">
        <f>+'Info ELECTRONORTE'!N3024</f>
        <v>PPC16</v>
      </c>
      <c r="K3056" s="9" t="str">
        <f>+IF(B3056="MOD INV_2018","Según corresponda",VLOOKUP(J3056,SICODI!$G$3:$K$2404,2,FALSE))</f>
        <v>POSTE DE CONCRETO ARMADO DE 12/300/150/330</v>
      </c>
      <c r="L3056" s="142">
        <f t="shared" si="113"/>
        <v>0.52</v>
      </c>
    </row>
    <row r="3057" spans="1:12" x14ac:dyDescent="0.25">
      <c r="A3057" s="53">
        <f>+'Info ELECTRONORTE'!A3025</f>
        <v>3021</v>
      </c>
      <c r="B3057" s="26" t="str">
        <f t="shared" si="114"/>
        <v>SICODI</v>
      </c>
      <c r="C3057" s="9" t="str">
        <f>+'Info ELECTRONORTE'!B3025</f>
        <v>CAJAMARCA</v>
      </c>
      <c r="D3057" s="9" t="str">
        <f>+'Info ELECTRONORTE'!C3025</f>
        <v>ED HUALGAYOC - HUALGAYOC</v>
      </c>
      <c r="E3057" s="9" t="str">
        <f>+'Info ELECTRONORTE'!D3025</f>
        <v>HUALGAYOC</v>
      </c>
      <c r="F3057" s="9" t="str">
        <f>+'Info ELECTRONORTE'!I3025</f>
        <v>Media Tension</v>
      </c>
      <c r="G3057" s="9">
        <f>+'Info ELECTRONORTE'!K3025</f>
        <v>12</v>
      </c>
      <c r="H3057" s="9" t="str">
        <f>+'Info ELECTRONORTE'!L3025</f>
        <v>Postes</v>
      </c>
      <c r="I3057" s="9" t="str">
        <f>+'Info ELECTRONORTE'!M3025</f>
        <v>Concreto</v>
      </c>
      <c r="J3057" s="9" t="str">
        <f>+'Info ELECTRONORTE'!N3025</f>
        <v>PPC16</v>
      </c>
      <c r="K3057" s="9" t="str">
        <f>+IF(B3057="MOD INV_2018","Según corresponda",VLOOKUP(J3057,SICODI!$G$3:$K$2404,2,FALSE))</f>
        <v>POSTE DE CONCRETO ARMADO DE 12/300/150/330</v>
      </c>
      <c r="L3057" s="142">
        <f t="shared" si="113"/>
        <v>0.52</v>
      </c>
    </row>
    <row r="3058" spans="1:12" x14ac:dyDescent="0.25">
      <c r="A3058" s="53">
        <f>+'Info ELECTRONORTE'!A3026</f>
        <v>3022</v>
      </c>
      <c r="B3058" s="26" t="str">
        <f t="shared" si="114"/>
        <v>SICODI</v>
      </c>
      <c r="C3058" s="9" t="str">
        <f>+'Info ELECTRONORTE'!B3026</f>
        <v>CAJAMARCA</v>
      </c>
      <c r="D3058" s="9" t="str">
        <f>+'Info ELECTRONORTE'!C3026</f>
        <v>ED HUALGAYOC - HUALGAYOC</v>
      </c>
      <c r="E3058" s="9" t="str">
        <f>+'Info ELECTRONORTE'!D3026</f>
        <v>HUALGAYOC</v>
      </c>
      <c r="F3058" s="9" t="str">
        <f>+'Info ELECTRONORTE'!I3026</f>
        <v>Media Tension</v>
      </c>
      <c r="G3058" s="9">
        <f>+'Info ELECTRONORTE'!K3026</f>
        <v>12</v>
      </c>
      <c r="H3058" s="9" t="str">
        <f>+'Info ELECTRONORTE'!L3026</f>
        <v>Postes</v>
      </c>
      <c r="I3058" s="9" t="str">
        <f>+'Info ELECTRONORTE'!M3026</f>
        <v>Concreto</v>
      </c>
      <c r="J3058" s="9" t="str">
        <f>+'Info ELECTRONORTE'!N3026</f>
        <v>PPC16</v>
      </c>
      <c r="K3058" s="9" t="str">
        <f>+IF(B3058="MOD INV_2018","Según corresponda",VLOOKUP(J3058,SICODI!$G$3:$K$2404,2,FALSE))</f>
        <v>POSTE DE CONCRETO ARMADO DE 12/300/150/330</v>
      </c>
      <c r="L3058" s="142">
        <f t="shared" si="113"/>
        <v>0.52</v>
      </c>
    </row>
    <row r="3059" spans="1:12" x14ac:dyDescent="0.25">
      <c r="A3059" s="53">
        <f>+'Info ELECTRONORTE'!A3027</f>
        <v>3023</v>
      </c>
      <c r="B3059" s="26" t="str">
        <f t="shared" si="114"/>
        <v>SICODI</v>
      </c>
      <c r="C3059" s="9" t="str">
        <f>+'Info ELECTRONORTE'!B3027</f>
        <v>CAJAMARCA</v>
      </c>
      <c r="D3059" s="9" t="str">
        <f>+'Info ELECTRONORTE'!C3027</f>
        <v>ED HUALGAYOC - HUALGAYOC</v>
      </c>
      <c r="E3059" s="9" t="str">
        <f>+'Info ELECTRONORTE'!D3027</f>
        <v>HUALGAYOC</v>
      </c>
      <c r="F3059" s="9" t="str">
        <f>+'Info ELECTRONORTE'!I3027</f>
        <v>Media Tension</v>
      </c>
      <c r="G3059" s="9">
        <f>+'Info ELECTRONORTE'!K3027</f>
        <v>12</v>
      </c>
      <c r="H3059" s="9" t="str">
        <f>+'Info ELECTRONORTE'!L3027</f>
        <v>Postes</v>
      </c>
      <c r="I3059" s="9" t="str">
        <f>+'Info ELECTRONORTE'!M3027</f>
        <v>Concreto</v>
      </c>
      <c r="J3059" s="9" t="str">
        <f>+'Info ELECTRONORTE'!N3027</f>
        <v>PPC16</v>
      </c>
      <c r="K3059" s="9" t="str">
        <f>+IF(B3059="MOD INV_2018","Según corresponda",VLOOKUP(J3059,SICODI!$G$3:$K$2404,2,FALSE))</f>
        <v>POSTE DE CONCRETO ARMADO DE 12/300/150/330</v>
      </c>
      <c r="L3059" s="142">
        <f t="shared" si="113"/>
        <v>0.52</v>
      </c>
    </row>
    <row r="3060" spans="1:12" x14ac:dyDescent="0.25">
      <c r="A3060" s="53">
        <f>+'Info ELECTRONORTE'!A3028</f>
        <v>3024</v>
      </c>
      <c r="B3060" s="26" t="str">
        <f t="shared" si="114"/>
        <v>SICODI</v>
      </c>
      <c r="C3060" s="9" t="str">
        <f>+'Info ELECTRONORTE'!B3028</f>
        <v>CAJAMARCA</v>
      </c>
      <c r="D3060" s="9" t="str">
        <f>+'Info ELECTRONORTE'!C3028</f>
        <v>ED HUALGAYOC - HUALGAYOC</v>
      </c>
      <c r="E3060" s="9" t="str">
        <f>+'Info ELECTRONORTE'!D3028</f>
        <v>HUALGAYOC</v>
      </c>
      <c r="F3060" s="9" t="str">
        <f>+'Info ELECTRONORTE'!I3028</f>
        <v>Media Tension</v>
      </c>
      <c r="G3060" s="9">
        <f>+'Info ELECTRONORTE'!K3028</f>
        <v>12</v>
      </c>
      <c r="H3060" s="9" t="str">
        <f>+'Info ELECTRONORTE'!L3028</f>
        <v>Postes</v>
      </c>
      <c r="I3060" s="9" t="str">
        <f>+'Info ELECTRONORTE'!M3028</f>
        <v>Concreto</v>
      </c>
      <c r="J3060" s="9" t="str">
        <f>+'Info ELECTRONORTE'!N3028</f>
        <v>PPC16</v>
      </c>
      <c r="K3060" s="9" t="str">
        <f>+IF(B3060="MOD INV_2018","Según corresponda",VLOOKUP(J3060,SICODI!$G$3:$K$2404,2,FALSE))</f>
        <v>POSTE DE CONCRETO ARMADO DE 12/300/150/330</v>
      </c>
      <c r="L3060" s="142">
        <f t="shared" si="113"/>
        <v>0.52</v>
      </c>
    </row>
    <row r="3061" spans="1:12" x14ac:dyDescent="0.25">
      <c r="A3061" s="53">
        <f>+'Info ELECTRONORTE'!A3029</f>
        <v>3025</v>
      </c>
      <c r="B3061" s="26" t="str">
        <f t="shared" si="114"/>
        <v>SICODI</v>
      </c>
      <c r="C3061" s="9" t="str">
        <f>+'Info ELECTRONORTE'!B3029</f>
        <v>CAJAMARCA</v>
      </c>
      <c r="D3061" s="9" t="str">
        <f>+'Info ELECTRONORTE'!C3029</f>
        <v>ED HUALGAYOC - HUALGAYOC</v>
      </c>
      <c r="E3061" s="9" t="str">
        <f>+'Info ELECTRONORTE'!D3029</f>
        <v>HUALGAYOC</v>
      </c>
      <c r="F3061" s="9" t="str">
        <f>+'Info ELECTRONORTE'!I3029</f>
        <v>Media Tension</v>
      </c>
      <c r="G3061" s="9">
        <f>+'Info ELECTRONORTE'!K3029</f>
        <v>12</v>
      </c>
      <c r="H3061" s="9" t="str">
        <f>+'Info ELECTRONORTE'!L3029</f>
        <v>Postes</v>
      </c>
      <c r="I3061" s="9" t="str">
        <f>+'Info ELECTRONORTE'!M3029</f>
        <v>Concreto</v>
      </c>
      <c r="J3061" s="9" t="str">
        <f>+'Info ELECTRONORTE'!N3029</f>
        <v>PPC16</v>
      </c>
      <c r="K3061" s="9" t="str">
        <f>+IF(B3061="MOD INV_2018","Según corresponda",VLOOKUP(J3061,SICODI!$G$3:$K$2404,2,FALSE))</f>
        <v>POSTE DE CONCRETO ARMADO DE 12/300/150/330</v>
      </c>
      <c r="L3061" s="142">
        <f t="shared" si="113"/>
        <v>0.52</v>
      </c>
    </row>
    <row r="3062" spans="1:12" x14ac:dyDescent="0.25">
      <c r="A3062" s="53">
        <f>+'Info ELECTRONORTE'!A3030</f>
        <v>3026</v>
      </c>
      <c r="B3062" s="26" t="str">
        <f t="shared" si="114"/>
        <v>SICODI</v>
      </c>
      <c r="C3062" s="9" t="str">
        <f>+'Info ELECTRONORTE'!B3030</f>
        <v>CAJAMARCA</v>
      </c>
      <c r="D3062" s="9" t="str">
        <f>+'Info ELECTRONORTE'!C3030</f>
        <v>ED HUALGAYOC - HUALGAYOC</v>
      </c>
      <c r="E3062" s="9" t="str">
        <f>+'Info ELECTRONORTE'!D3030</f>
        <v>HUALGAYOC</v>
      </c>
      <c r="F3062" s="9" t="str">
        <f>+'Info ELECTRONORTE'!I3030</f>
        <v>Media Tension</v>
      </c>
      <c r="G3062" s="9">
        <f>+'Info ELECTRONORTE'!K3030</f>
        <v>12</v>
      </c>
      <c r="H3062" s="9" t="str">
        <f>+'Info ELECTRONORTE'!L3030</f>
        <v>Postes</v>
      </c>
      <c r="I3062" s="9" t="str">
        <f>+'Info ELECTRONORTE'!M3030</f>
        <v>Concreto</v>
      </c>
      <c r="J3062" s="9" t="str">
        <f>+'Info ELECTRONORTE'!N3030</f>
        <v>PPC16</v>
      </c>
      <c r="K3062" s="9" t="str">
        <f>+IF(B3062="MOD INV_2018","Según corresponda",VLOOKUP(J3062,SICODI!$G$3:$K$2404,2,FALSE))</f>
        <v>POSTE DE CONCRETO ARMADO DE 12/300/150/330</v>
      </c>
      <c r="L3062" s="142">
        <f t="shared" si="113"/>
        <v>0.52</v>
      </c>
    </row>
    <row r="3063" spans="1:12" x14ac:dyDescent="0.25">
      <c r="A3063" s="53">
        <f>+'Info ELECTRONORTE'!A3031</f>
        <v>3027</v>
      </c>
      <c r="B3063" s="26" t="str">
        <f t="shared" si="114"/>
        <v>SICODI</v>
      </c>
      <c r="C3063" s="9" t="str">
        <f>+'Info ELECTRONORTE'!B3031</f>
        <v>CAJAMARCA</v>
      </c>
      <c r="D3063" s="9" t="str">
        <f>+'Info ELECTRONORTE'!C3031</f>
        <v>ED HUALGAYOC - HUALGAYOC</v>
      </c>
      <c r="E3063" s="9" t="str">
        <f>+'Info ELECTRONORTE'!D3031</f>
        <v>HUALGAYOC</v>
      </c>
      <c r="F3063" s="9" t="str">
        <f>+'Info ELECTRONORTE'!I3031</f>
        <v>Media Tension</v>
      </c>
      <c r="G3063" s="9">
        <f>+'Info ELECTRONORTE'!K3031</f>
        <v>12</v>
      </c>
      <c r="H3063" s="9" t="str">
        <f>+'Info ELECTRONORTE'!L3031</f>
        <v>Postes</v>
      </c>
      <c r="I3063" s="9" t="str">
        <f>+'Info ELECTRONORTE'!M3031</f>
        <v>Concreto</v>
      </c>
      <c r="J3063" s="9" t="str">
        <f>+'Info ELECTRONORTE'!N3031</f>
        <v>PPC16</v>
      </c>
      <c r="K3063" s="9" t="str">
        <f>+IF(B3063="MOD INV_2018","Según corresponda",VLOOKUP(J3063,SICODI!$G$3:$K$2404,2,FALSE))</f>
        <v>POSTE DE CONCRETO ARMADO DE 12/300/150/330</v>
      </c>
      <c r="L3063" s="142">
        <f t="shared" si="113"/>
        <v>0.52</v>
      </c>
    </row>
    <row r="3064" spans="1:12" x14ac:dyDescent="0.25">
      <c r="A3064" s="53">
        <f>+'Info ELECTRONORTE'!A3032</f>
        <v>3028</v>
      </c>
      <c r="B3064" s="26" t="str">
        <f t="shared" si="114"/>
        <v>SICODI</v>
      </c>
      <c r="C3064" s="9" t="str">
        <f>+'Info ELECTRONORTE'!B3032</f>
        <v>CAJAMARCA</v>
      </c>
      <c r="D3064" s="9" t="str">
        <f>+'Info ELECTRONORTE'!C3032</f>
        <v>ED HUALGAYOC - HUALGAYOC</v>
      </c>
      <c r="E3064" s="9" t="str">
        <f>+'Info ELECTRONORTE'!D3032</f>
        <v>HUALGAYOC</v>
      </c>
      <c r="F3064" s="9" t="str">
        <f>+'Info ELECTRONORTE'!I3032</f>
        <v>Media Tension</v>
      </c>
      <c r="G3064" s="9">
        <f>+'Info ELECTRONORTE'!K3032</f>
        <v>12</v>
      </c>
      <c r="H3064" s="9" t="str">
        <f>+'Info ELECTRONORTE'!L3032</f>
        <v>Postes</v>
      </c>
      <c r="I3064" s="9" t="str">
        <f>+'Info ELECTRONORTE'!M3032</f>
        <v>Concreto</v>
      </c>
      <c r="J3064" s="9" t="str">
        <f>+'Info ELECTRONORTE'!N3032</f>
        <v>PPC16</v>
      </c>
      <c r="K3064" s="9" t="str">
        <f>+IF(B3064="MOD INV_2018","Según corresponda",VLOOKUP(J3064,SICODI!$G$3:$K$2404,2,FALSE))</f>
        <v>POSTE DE CONCRETO ARMADO DE 12/300/150/330</v>
      </c>
      <c r="L3064" s="142">
        <f t="shared" si="113"/>
        <v>0.52</v>
      </c>
    </row>
    <row r="3065" spans="1:12" x14ac:dyDescent="0.25">
      <c r="A3065" s="53">
        <f>+'Info ELECTRONORTE'!A3033</f>
        <v>3029</v>
      </c>
      <c r="B3065" s="26" t="str">
        <f t="shared" si="114"/>
        <v>SICODI</v>
      </c>
      <c r="C3065" s="9" t="str">
        <f>+'Info ELECTRONORTE'!B3033</f>
        <v>CAJAMARCA</v>
      </c>
      <c r="D3065" s="9" t="str">
        <f>+'Info ELECTRONORTE'!C3033</f>
        <v>ED HUALGAYOC - HUALGAYOC</v>
      </c>
      <c r="E3065" s="9" t="str">
        <f>+'Info ELECTRONORTE'!D3033</f>
        <v>HUALGAYOC</v>
      </c>
      <c r="F3065" s="9" t="str">
        <f>+'Info ELECTRONORTE'!I3033</f>
        <v>Media Tension</v>
      </c>
      <c r="G3065" s="9">
        <f>+'Info ELECTRONORTE'!K3033</f>
        <v>12</v>
      </c>
      <c r="H3065" s="9" t="str">
        <f>+'Info ELECTRONORTE'!L3033</f>
        <v>Postes</v>
      </c>
      <c r="I3065" s="9" t="str">
        <f>+'Info ELECTRONORTE'!M3033</f>
        <v>Concreto</v>
      </c>
      <c r="J3065" s="9" t="str">
        <f>+'Info ELECTRONORTE'!N3033</f>
        <v>PPC16</v>
      </c>
      <c r="K3065" s="9" t="str">
        <f>+IF(B3065="MOD INV_2018","Según corresponda",VLOOKUP(J3065,SICODI!$G$3:$K$2404,2,FALSE))</f>
        <v>POSTE DE CONCRETO ARMADO DE 12/300/150/330</v>
      </c>
      <c r="L3065" s="142">
        <f t="shared" si="113"/>
        <v>0.52</v>
      </c>
    </row>
    <row r="3066" spans="1:12" x14ac:dyDescent="0.25">
      <c r="A3066" s="53">
        <f>+'Info ELECTRONORTE'!A3034</f>
        <v>3030</v>
      </c>
      <c r="B3066" s="26" t="str">
        <f t="shared" si="114"/>
        <v>SICODI</v>
      </c>
      <c r="C3066" s="9" t="str">
        <f>+'Info ELECTRONORTE'!B3034</f>
        <v>CAJAMARCA</v>
      </c>
      <c r="D3066" s="9" t="str">
        <f>+'Info ELECTRONORTE'!C3034</f>
        <v>ED HUALGAYOC - HUALGAYOC</v>
      </c>
      <c r="E3066" s="9" t="str">
        <f>+'Info ELECTRONORTE'!D3034</f>
        <v>HUALGAYOC</v>
      </c>
      <c r="F3066" s="9" t="str">
        <f>+'Info ELECTRONORTE'!I3034</f>
        <v>Media Tension</v>
      </c>
      <c r="G3066" s="9">
        <f>+'Info ELECTRONORTE'!K3034</f>
        <v>12</v>
      </c>
      <c r="H3066" s="9" t="str">
        <f>+'Info ELECTRONORTE'!L3034</f>
        <v>Postes</v>
      </c>
      <c r="I3066" s="9" t="str">
        <f>+'Info ELECTRONORTE'!M3034</f>
        <v>Concreto</v>
      </c>
      <c r="J3066" s="9" t="str">
        <f>+'Info ELECTRONORTE'!N3034</f>
        <v>PPC16</v>
      </c>
      <c r="K3066" s="9" t="str">
        <f>+IF(B3066="MOD INV_2018","Según corresponda",VLOOKUP(J3066,SICODI!$G$3:$K$2404,2,FALSE))</f>
        <v>POSTE DE CONCRETO ARMADO DE 12/300/150/330</v>
      </c>
      <c r="L3066" s="142">
        <f t="shared" si="113"/>
        <v>0.52</v>
      </c>
    </row>
    <row r="3067" spans="1:12" x14ac:dyDescent="0.25">
      <c r="A3067" s="53">
        <f>+'Info ELECTRONORTE'!A3035</f>
        <v>3031</v>
      </c>
      <c r="B3067" s="26" t="str">
        <f t="shared" si="114"/>
        <v>SICODI</v>
      </c>
      <c r="C3067" s="9" t="str">
        <f>+'Info ELECTRONORTE'!B3035</f>
        <v>CAJAMARCA</v>
      </c>
      <c r="D3067" s="9" t="str">
        <f>+'Info ELECTRONORTE'!C3035</f>
        <v>ED HUALGAYOC - HUALGAYOC</v>
      </c>
      <c r="E3067" s="9" t="str">
        <f>+'Info ELECTRONORTE'!D3035</f>
        <v>HUALGAYOC</v>
      </c>
      <c r="F3067" s="9" t="str">
        <f>+'Info ELECTRONORTE'!I3035</f>
        <v>Media Tension</v>
      </c>
      <c r="G3067" s="9">
        <f>+'Info ELECTRONORTE'!K3035</f>
        <v>12</v>
      </c>
      <c r="H3067" s="9" t="str">
        <f>+'Info ELECTRONORTE'!L3035</f>
        <v>Postes</v>
      </c>
      <c r="I3067" s="9" t="str">
        <f>+'Info ELECTRONORTE'!M3035</f>
        <v>Concreto</v>
      </c>
      <c r="J3067" s="9" t="str">
        <f>+'Info ELECTRONORTE'!N3035</f>
        <v>PPC16</v>
      </c>
      <c r="K3067" s="9" t="str">
        <f>+IF(B3067="MOD INV_2018","Según corresponda",VLOOKUP(J3067,SICODI!$G$3:$K$2404,2,FALSE))</f>
        <v>POSTE DE CONCRETO ARMADO DE 12/300/150/330</v>
      </c>
      <c r="L3067" s="142">
        <f t="shared" si="113"/>
        <v>0.52</v>
      </c>
    </row>
    <row r="3068" spans="1:12" x14ac:dyDescent="0.25">
      <c r="A3068" s="53">
        <f>+'Info ELECTRONORTE'!A3036</f>
        <v>3032</v>
      </c>
      <c r="B3068" s="26" t="str">
        <f t="shared" si="114"/>
        <v>SICODI</v>
      </c>
      <c r="C3068" s="9" t="str">
        <f>+'Info ELECTRONORTE'!B3036</f>
        <v>CAJAMARCA</v>
      </c>
      <c r="D3068" s="9" t="str">
        <f>+'Info ELECTRONORTE'!C3036</f>
        <v>ED HUALGAYOC - HUALGAYOC</v>
      </c>
      <c r="E3068" s="9" t="str">
        <f>+'Info ELECTRONORTE'!D3036</f>
        <v>HUALGAYOC</v>
      </c>
      <c r="F3068" s="9" t="str">
        <f>+'Info ELECTRONORTE'!I3036</f>
        <v>Media Tension</v>
      </c>
      <c r="G3068" s="9">
        <f>+'Info ELECTRONORTE'!K3036</f>
        <v>12</v>
      </c>
      <c r="H3068" s="9" t="str">
        <f>+'Info ELECTRONORTE'!L3036</f>
        <v>Postes</v>
      </c>
      <c r="I3068" s="9" t="str">
        <f>+'Info ELECTRONORTE'!M3036</f>
        <v>Concreto</v>
      </c>
      <c r="J3068" s="9" t="str">
        <f>+'Info ELECTRONORTE'!N3036</f>
        <v>PPC16</v>
      </c>
      <c r="K3068" s="9" t="str">
        <f>+IF(B3068="MOD INV_2018","Según corresponda",VLOOKUP(J3068,SICODI!$G$3:$K$2404,2,FALSE))</f>
        <v>POSTE DE CONCRETO ARMADO DE 12/300/150/330</v>
      </c>
      <c r="L3068" s="142">
        <f t="shared" si="113"/>
        <v>0.52</v>
      </c>
    </row>
    <row r="3069" spans="1:12" x14ac:dyDescent="0.25">
      <c r="A3069" s="53">
        <f>+'Info ELECTRONORTE'!A3037</f>
        <v>3033</v>
      </c>
      <c r="B3069" s="26" t="str">
        <f t="shared" si="114"/>
        <v>SICODI</v>
      </c>
      <c r="C3069" s="9" t="str">
        <f>+'Info ELECTRONORTE'!B3037</f>
        <v>CAJAMARCA</v>
      </c>
      <c r="D3069" s="9" t="str">
        <f>+'Info ELECTRONORTE'!C3037</f>
        <v>ED HUALGAYOC - HUALGAYOC</v>
      </c>
      <c r="E3069" s="9" t="str">
        <f>+'Info ELECTRONORTE'!D3037</f>
        <v>HUALGAYOC</v>
      </c>
      <c r="F3069" s="9" t="str">
        <f>+'Info ELECTRONORTE'!I3037</f>
        <v>Media Tension</v>
      </c>
      <c r="G3069" s="9">
        <f>+'Info ELECTRONORTE'!K3037</f>
        <v>12</v>
      </c>
      <c r="H3069" s="9" t="str">
        <f>+'Info ELECTRONORTE'!L3037</f>
        <v>Postes</v>
      </c>
      <c r="I3069" s="9" t="str">
        <f>+'Info ELECTRONORTE'!M3037</f>
        <v>Concreto</v>
      </c>
      <c r="J3069" s="9" t="str">
        <f>+'Info ELECTRONORTE'!N3037</f>
        <v>PPC16</v>
      </c>
      <c r="K3069" s="9" t="str">
        <f>+IF(B3069="MOD INV_2018","Según corresponda",VLOOKUP(J3069,SICODI!$G$3:$K$2404,2,FALSE))</f>
        <v>POSTE DE CONCRETO ARMADO DE 12/300/150/330</v>
      </c>
      <c r="L3069" s="142">
        <f t="shared" si="113"/>
        <v>0.52</v>
      </c>
    </row>
    <row r="3070" spans="1:12" x14ac:dyDescent="0.25">
      <c r="A3070" s="53">
        <f>+'Info ELECTRONORTE'!A3038</f>
        <v>3034</v>
      </c>
      <c r="B3070" s="26" t="str">
        <f t="shared" si="114"/>
        <v>SICODI</v>
      </c>
      <c r="C3070" s="9" t="str">
        <f>+'Info ELECTRONORTE'!B3038</f>
        <v>CAJAMARCA</v>
      </c>
      <c r="D3070" s="9" t="str">
        <f>+'Info ELECTRONORTE'!C3038</f>
        <v>ED HUALGAYOC - HUALGAYOC</v>
      </c>
      <c r="E3070" s="9" t="str">
        <f>+'Info ELECTRONORTE'!D3038</f>
        <v>HUALGAYOC</v>
      </c>
      <c r="F3070" s="9" t="str">
        <f>+'Info ELECTRONORTE'!I3038</f>
        <v>Media Tension</v>
      </c>
      <c r="G3070" s="9">
        <f>+'Info ELECTRONORTE'!K3038</f>
        <v>12</v>
      </c>
      <c r="H3070" s="9" t="str">
        <f>+'Info ELECTRONORTE'!L3038</f>
        <v>Postes</v>
      </c>
      <c r="I3070" s="9" t="str">
        <f>+'Info ELECTRONORTE'!M3038</f>
        <v>Concreto</v>
      </c>
      <c r="J3070" s="9" t="str">
        <f>+'Info ELECTRONORTE'!N3038</f>
        <v>PPC16</v>
      </c>
      <c r="K3070" s="9" t="str">
        <f>+IF(B3070="MOD INV_2018","Según corresponda",VLOOKUP(J3070,SICODI!$G$3:$K$2404,2,FALSE))</f>
        <v>POSTE DE CONCRETO ARMADO DE 12/300/150/330</v>
      </c>
      <c r="L3070" s="142">
        <f t="shared" si="113"/>
        <v>0.52</v>
      </c>
    </row>
    <row r="3071" spans="1:12" x14ac:dyDescent="0.25">
      <c r="A3071" s="53">
        <f>+'Info ELECTRONORTE'!A3039</f>
        <v>3035</v>
      </c>
      <c r="B3071" s="26" t="str">
        <f t="shared" si="114"/>
        <v>SICODI</v>
      </c>
      <c r="C3071" s="9" t="str">
        <f>+'Info ELECTRONORTE'!B3039</f>
        <v>CAJAMARCA</v>
      </c>
      <c r="D3071" s="9" t="str">
        <f>+'Info ELECTRONORTE'!C3039</f>
        <v>ED HUALGAYOC - HUALGAYOC</v>
      </c>
      <c r="E3071" s="9" t="str">
        <f>+'Info ELECTRONORTE'!D3039</f>
        <v>HUALGAYOC</v>
      </c>
      <c r="F3071" s="9" t="str">
        <f>+'Info ELECTRONORTE'!I3039</f>
        <v>Media Tension</v>
      </c>
      <c r="G3071" s="9">
        <f>+'Info ELECTRONORTE'!K3039</f>
        <v>12</v>
      </c>
      <c r="H3071" s="9" t="str">
        <f>+'Info ELECTRONORTE'!L3039</f>
        <v>Postes</v>
      </c>
      <c r="I3071" s="9" t="str">
        <f>+'Info ELECTRONORTE'!M3039</f>
        <v>Concreto</v>
      </c>
      <c r="J3071" s="9" t="str">
        <f>+'Info ELECTRONORTE'!N3039</f>
        <v>PPC16</v>
      </c>
      <c r="K3071" s="9" t="str">
        <f>+IF(B3071="MOD INV_2018","Según corresponda",VLOOKUP(J3071,SICODI!$G$3:$K$2404,2,FALSE))</f>
        <v>POSTE DE CONCRETO ARMADO DE 12/300/150/330</v>
      </c>
      <c r="L3071" s="142">
        <f t="shared" si="113"/>
        <v>0.52</v>
      </c>
    </row>
    <row r="3072" spans="1:12" x14ac:dyDescent="0.25">
      <c r="A3072" s="53">
        <f>+'Info ELECTRONORTE'!A3040</f>
        <v>3036</v>
      </c>
      <c r="B3072" s="26" t="str">
        <f t="shared" si="114"/>
        <v>SICODI</v>
      </c>
      <c r="C3072" s="9" t="str">
        <f>+'Info ELECTRONORTE'!B3040</f>
        <v>CAJAMARCA</v>
      </c>
      <c r="D3072" s="9" t="str">
        <f>+'Info ELECTRONORTE'!C3040</f>
        <v>ED HUALGAYOC - HUALGAYOC</v>
      </c>
      <c r="E3072" s="9" t="str">
        <f>+'Info ELECTRONORTE'!D3040</f>
        <v>HUALGAYOC</v>
      </c>
      <c r="F3072" s="9" t="str">
        <f>+'Info ELECTRONORTE'!I3040</f>
        <v>Media Tension</v>
      </c>
      <c r="G3072" s="9">
        <f>+'Info ELECTRONORTE'!K3040</f>
        <v>12</v>
      </c>
      <c r="H3072" s="9" t="str">
        <f>+'Info ELECTRONORTE'!L3040</f>
        <v>Postes</v>
      </c>
      <c r="I3072" s="9" t="str">
        <f>+'Info ELECTRONORTE'!M3040</f>
        <v>Concreto</v>
      </c>
      <c r="J3072" s="9" t="str">
        <f>+'Info ELECTRONORTE'!N3040</f>
        <v>PPC16</v>
      </c>
      <c r="K3072" s="9" t="str">
        <f>+IF(B3072="MOD INV_2018","Según corresponda",VLOOKUP(J3072,SICODI!$G$3:$K$2404,2,FALSE))</f>
        <v>POSTE DE CONCRETO ARMADO DE 12/300/150/330</v>
      </c>
      <c r="L3072" s="142">
        <f t="shared" si="113"/>
        <v>0.52</v>
      </c>
    </row>
    <row r="3073" spans="1:12" x14ac:dyDescent="0.25">
      <c r="A3073" s="53">
        <f>+'Info ELECTRONORTE'!A3041</f>
        <v>3037</v>
      </c>
      <c r="B3073" s="26" t="str">
        <f t="shared" si="114"/>
        <v>SICODI</v>
      </c>
      <c r="C3073" s="9" t="str">
        <f>+'Info ELECTRONORTE'!B3041</f>
        <v>CAJAMARCA</v>
      </c>
      <c r="D3073" s="9" t="str">
        <f>+'Info ELECTRONORTE'!C3041</f>
        <v>ED HUALGAYOC - HUALGAYOC</v>
      </c>
      <c r="E3073" s="9" t="str">
        <f>+'Info ELECTRONORTE'!D3041</f>
        <v>HUALGAYOC</v>
      </c>
      <c r="F3073" s="9" t="str">
        <f>+'Info ELECTRONORTE'!I3041</f>
        <v>Media Tension</v>
      </c>
      <c r="G3073" s="9">
        <f>+'Info ELECTRONORTE'!K3041</f>
        <v>12</v>
      </c>
      <c r="H3073" s="9" t="str">
        <f>+'Info ELECTRONORTE'!L3041</f>
        <v>Postes</v>
      </c>
      <c r="I3073" s="9" t="str">
        <f>+'Info ELECTRONORTE'!M3041</f>
        <v>Concreto</v>
      </c>
      <c r="J3073" s="9" t="str">
        <f>+'Info ELECTRONORTE'!N3041</f>
        <v>PPC16</v>
      </c>
      <c r="K3073" s="9" t="str">
        <f>+IF(B3073="MOD INV_2018","Según corresponda",VLOOKUP(J3073,SICODI!$G$3:$K$2404,2,FALSE))</f>
        <v>POSTE DE CONCRETO ARMADO DE 12/300/150/330</v>
      </c>
      <c r="L3073" s="142">
        <f t="shared" si="113"/>
        <v>0.52</v>
      </c>
    </row>
    <row r="3074" spans="1:12" x14ac:dyDescent="0.25">
      <c r="A3074" s="53">
        <f>+'Info ELECTRONORTE'!A3042</f>
        <v>3038</v>
      </c>
      <c r="B3074" s="26" t="str">
        <f t="shared" si="114"/>
        <v>SICODI</v>
      </c>
      <c r="C3074" s="9" t="str">
        <f>+'Info ELECTRONORTE'!B3042</f>
        <v>CAJAMARCA</v>
      </c>
      <c r="D3074" s="9" t="str">
        <f>+'Info ELECTRONORTE'!C3042</f>
        <v>ED HUALGAYOC - HUALGAYOC</v>
      </c>
      <c r="E3074" s="9" t="str">
        <f>+'Info ELECTRONORTE'!D3042</f>
        <v>HUALGAYOC</v>
      </c>
      <c r="F3074" s="9" t="str">
        <f>+'Info ELECTRONORTE'!I3042</f>
        <v>Media Tension</v>
      </c>
      <c r="G3074" s="9">
        <f>+'Info ELECTRONORTE'!K3042</f>
        <v>12</v>
      </c>
      <c r="H3074" s="9" t="str">
        <f>+'Info ELECTRONORTE'!L3042</f>
        <v>Postes</v>
      </c>
      <c r="I3074" s="9" t="str">
        <f>+'Info ELECTRONORTE'!M3042</f>
        <v>Concreto</v>
      </c>
      <c r="J3074" s="9" t="str">
        <f>+'Info ELECTRONORTE'!N3042</f>
        <v>PPC16</v>
      </c>
      <c r="K3074" s="9" t="str">
        <f>+IF(B3074="MOD INV_2018","Según corresponda",VLOOKUP(J3074,SICODI!$G$3:$K$2404,2,FALSE))</f>
        <v>POSTE DE CONCRETO ARMADO DE 12/300/150/330</v>
      </c>
      <c r="L3074" s="142">
        <f t="shared" si="113"/>
        <v>0.52</v>
      </c>
    </row>
    <row r="3075" spans="1:12" x14ac:dyDescent="0.25">
      <c r="A3075" s="53">
        <f>+'Info ELECTRONORTE'!A3043</f>
        <v>3039</v>
      </c>
      <c r="B3075" s="26" t="str">
        <f t="shared" si="114"/>
        <v>SICODI</v>
      </c>
      <c r="C3075" s="9" t="str">
        <f>+'Info ELECTRONORTE'!B3043</f>
        <v>CAJAMARCA</v>
      </c>
      <c r="D3075" s="9" t="str">
        <f>+'Info ELECTRONORTE'!C3043</f>
        <v>ED HUALGAYOC - HUALGAYOC</v>
      </c>
      <c r="E3075" s="9" t="str">
        <f>+'Info ELECTRONORTE'!D3043</f>
        <v>HUALGAYOC</v>
      </c>
      <c r="F3075" s="9" t="str">
        <f>+'Info ELECTRONORTE'!I3043</f>
        <v>Media Tension</v>
      </c>
      <c r="G3075" s="9">
        <f>+'Info ELECTRONORTE'!K3043</f>
        <v>12</v>
      </c>
      <c r="H3075" s="9" t="str">
        <f>+'Info ELECTRONORTE'!L3043</f>
        <v>Postes</v>
      </c>
      <c r="I3075" s="9" t="str">
        <f>+'Info ELECTRONORTE'!M3043</f>
        <v>Concreto</v>
      </c>
      <c r="J3075" s="9" t="str">
        <f>+'Info ELECTRONORTE'!N3043</f>
        <v>PPC16</v>
      </c>
      <c r="K3075" s="9" t="str">
        <f>+IF(B3075="MOD INV_2018","Según corresponda",VLOOKUP(J3075,SICODI!$G$3:$K$2404,2,FALSE))</f>
        <v>POSTE DE CONCRETO ARMADO DE 12/300/150/330</v>
      </c>
      <c r="L3075" s="142">
        <f t="shared" si="113"/>
        <v>0.52</v>
      </c>
    </row>
    <row r="3076" spans="1:12" x14ac:dyDescent="0.25">
      <c r="A3076" s="53">
        <f>+'Info ELECTRONORTE'!A3044</f>
        <v>3040</v>
      </c>
      <c r="B3076" s="26" t="str">
        <f t="shared" si="114"/>
        <v>SICODI</v>
      </c>
      <c r="C3076" s="9" t="str">
        <f>+'Info ELECTRONORTE'!B3044</f>
        <v>CAJAMARCA</v>
      </c>
      <c r="D3076" s="9" t="str">
        <f>+'Info ELECTRONORTE'!C3044</f>
        <v>ED HUALGAYOC - HUALGAYOC</v>
      </c>
      <c r="E3076" s="9" t="str">
        <f>+'Info ELECTRONORTE'!D3044</f>
        <v>HUALGAYOC</v>
      </c>
      <c r="F3076" s="9" t="str">
        <f>+'Info ELECTRONORTE'!I3044</f>
        <v>Media Tension</v>
      </c>
      <c r="G3076" s="9">
        <f>+'Info ELECTRONORTE'!K3044</f>
        <v>12</v>
      </c>
      <c r="H3076" s="9" t="str">
        <f>+'Info ELECTRONORTE'!L3044</f>
        <v>Postes</v>
      </c>
      <c r="I3076" s="9" t="str">
        <f>+'Info ELECTRONORTE'!M3044</f>
        <v>Concreto</v>
      </c>
      <c r="J3076" s="9" t="str">
        <f>+'Info ELECTRONORTE'!N3044</f>
        <v>PPC16</v>
      </c>
      <c r="K3076" s="9" t="str">
        <f>+IF(B3076="MOD INV_2018","Según corresponda",VLOOKUP(J3076,SICODI!$G$3:$K$2404,2,FALSE))</f>
        <v>POSTE DE CONCRETO ARMADO DE 12/300/150/330</v>
      </c>
      <c r="L3076" s="142">
        <f t="shared" si="113"/>
        <v>0.52</v>
      </c>
    </row>
    <row r="3077" spans="1:12" x14ac:dyDescent="0.25">
      <c r="A3077" s="53">
        <f>+'Info ELECTRONORTE'!A3045</f>
        <v>3041</v>
      </c>
      <c r="B3077" s="26" t="str">
        <f t="shared" si="114"/>
        <v>SICODI</v>
      </c>
      <c r="C3077" s="9" t="str">
        <f>+'Info ELECTRONORTE'!B3045</f>
        <v>CAJAMARCA</v>
      </c>
      <c r="D3077" s="9" t="str">
        <f>+'Info ELECTRONORTE'!C3045</f>
        <v>ED HUALGAYOC - HUALGAYOC</v>
      </c>
      <c r="E3077" s="9" t="str">
        <f>+'Info ELECTRONORTE'!D3045</f>
        <v>HUALGAYOC</v>
      </c>
      <c r="F3077" s="9" t="str">
        <f>+'Info ELECTRONORTE'!I3045</f>
        <v>Media Tension</v>
      </c>
      <c r="G3077" s="9">
        <f>+'Info ELECTRONORTE'!K3045</f>
        <v>12</v>
      </c>
      <c r="H3077" s="9" t="str">
        <f>+'Info ELECTRONORTE'!L3045</f>
        <v>Postes</v>
      </c>
      <c r="I3077" s="9" t="str">
        <f>+'Info ELECTRONORTE'!M3045</f>
        <v>Concreto</v>
      </c>
      <c r="J3077" s="9" t="str">
        <f>+'Info ELECTRONORTE'!N3045</f>
        <v>PPC16</v>
      </c>
      <c r="K3077" s="9" t="str">
        <f>+IF(B3077="MOD INV_2018","Según corresponda",VLOOKUP(J3077,SICODI!$G$3:$K$2404,2,FALSE))</f>
        <v>POSTE DE CONCRETO ARMADO DE 12/300/150/330</v>
      </c>
      <c r="L3077" s="142">
        <f t="shared" si="113"/>
        <v>0.52</v>
      </c>
    </row>
    <row r="3078" spans="1:12" x14ac:dyDescent="0.25">
      <c r="A3078" s="53">
        <f>+'Info ELECTRONORTE'!A3046</f>
        <v>3042</v>
      </c>
      <c r="B3078" s="26" t="str">
        <f t="shared" si="114"/>
        <v>SICODI</v>
      </c>
      <c r="C3078" s="9" t="str">
        <f>+'Info ELECTRONORTE'!B3046</f>
        <v>CAJAMARCA</v>
      </c>
      <c r="D3078" s="9" t="str">
        <f>+'Info ELECTRONORTE'!C3046</f>
        <v>ED HUALGAYOC - HUALGAYOC</v>
      </c>
      <c r="E3078" s="9" t="str">
        <f>+'Info ELECTRONORTE'!D3046</f>
        <v>HUALGAYOC</v>
      </c>
      <c r="F3078" s="9" t="str">
        <f>+'Info ELECTRONORTE'!I3046</f>
        <v>Media Tension</v>
      </c>
      <c r="G3078" s="9">
        <f>+'Info ELECTRONORTE'!K3046</f>
        <v>12</v>
      </c>
      <c r="H3078" s="9" t="str">
        <f>+'Info ELECTRONORTE'!L3046</f>
        <v>Postes</v>
      </c>
      <c r="I3078" s="9" t="str">
        <f>+'Info ELECTRONORTE'!M3046</f>
        <v>Madera</v>
      </c>
      <c r="J3078" s="9" t="str">
        <f>+'Info ELECTRONORTE'!N3046</f>
        <v>PPM20</v>
      </c>
      <c r="K3078" s="9" t="str">
        <f>+IF(B3078="MOD INV_2018","Según corresponda",VLOOKUP(J3078,SICODI!$G$3:$K$2404,2,FALSE))</f>
        <v>POSTE DE MADERA TRATADA DE 12 mts. CL.5</v>
      </c>
      <c r="L3078" s="142">
        <f t="shared" si="113"/>
        <v>0.46</v>
      </c>
    </row>
    <row r="3079" spans="1:12" x14ac:dyDescent="0.25">
      <c r="A3079" s="53">
        <f>+'Info ELECTRONORTE'!A3047</f>
        <v>3043</v>
      </c>
      <c r="B3079" s="26" t="str">
        <f t="shared" si="114"/>
        <v>SICODI</v>
      </c>
      <c r="C3079" s="9" t="str">
        <f>+'Info ELECTRONORTE'!B3047</f>
        <v>CAJAMARCA</v>
      </c>
      <c r="D3079" s="9" t="str">
        <f>+'Info ELECTRONORTE'!C3047</f>
        <v>ED HUALGAYOC - HUALGAYOC</v>
      </c>
      <c r="E3079" s="9" t="str">
        <f>+'Info ELECTRONORTE'!D3047</f>
        <v>HUALGAYOC</v>
      </c>
      <c r="F3079" s="9" t="str">
        <f>+'Info ELECTRONORTE'!I3047</f>
        <v>Media Tension</v>
      </c>
      <c r="G3079" s="9">
        <f>+'Info ELECTRONORTE'!K3047</f>
        <v>12</v>
      </c>
      <c r="H3079" s="9" t="str">
        <f>+'Info ELECTRONORTE'!L3047</f>
        <v>Postes</v>
      </c>
      <c r="I3079" s="9" t="str">
        <f>+'Info ELECTRONORTE'!M3047</f>
        <v>Madera</v>
      </c>
      <c r="J3079" s="9" t="str">
        <f>+'Info ELECTRONORTE'!N3047</f>
        <v>PPM20</v>
      </c>
      <c r="K3079" s="9" t="str">
        <f>+IF(B3079="MOD INV_2018","Según corresponda",VLOOKUP(J3079,SICODI!$G$3:$K$2404,2,FALSE))</f>
        <v>POSTE DE MADERA TRATADA DE 12 mts. CL.5</v>
      </c>
      <c r="L3079" s="142">
        <f t="shared" si="113"/>
        <v>0.46</v>
      </c>
    </row>
    <row r="3080" spans="1:12" x14ac:dyDescent="0.25">
      <c r="A3080" s="53">
        <f>+'Info ELECTRONORTE'!A3048</f>
        <v>3044</v>
      </c>
      <c r="B3080" s="26" t="str">
        <f t="shared" si="114"/>
        <v>SICODI</v>
      </c>
      <c r="C3080" s="9" t="str">
        <f>+'Info ELECTRONORTE'!B3048</f>
        <v>CAJAMARCA</v>
      </c>
      <c r="D3080" s="9" t="str">
        <f>+'Info ELECTRONORTE'!C3048</f>
        <v>ED HUALGAYOC - HUALGAYOC</v>
      </c>
      <c r="E3080" s="9" t="str">
        <f>+'Info ELECTRONORTE'!D3048</f>
        <v>HUALGAYOC</v>
      </c>
      <c r="F3080" s="9" t="str">
        <f>+'Info ELECTRONORTE'!I3048</f>
        <v>Media Tension</v>
      </c>
      <c r="G3080" s="9">
        <f>+'Info ELECTRONORTE'!K3048</f>
        <v>12</v>
      </c>
      <c r="H3080" s="9" t="str">
        <f>+'Info ELECTRONORTE'!L3048</f>
        <v>Postes</v>
      </c>
      <c r="I3080" s="9" t="str">
        <f>+'Info ELECTRONORTE'!M3048</f>
        <v>Madera</v>
      </c>
      <c r="J3080" s="9" t="str">
        <f>+'Info ELECTRONORTE'!N3048</f>
        <v>PPM20</v>
      </c>
      <c r="K3080" s="9" t="str">
        <f>+IF(B3080="MOD INV_2018","Según corresponda",VLOOKUP(J3080,SICODI!$G$3:$K$2404,2,FALSE))</f>
        <v>POSTE DE MADERA TRATADA DE 12 mts. CL.5</v>
      </c>
      <c r="L3080" s="142">
        <f t="shared" si="113"/>
        <v>0.46</v>
      </c>
    </row>
    <row r="3081" spans="1:12" x14ac:dyDescent="0.25">
      <c r="A3081" s="53">
        <f>+'Info ELECTRONORTE'!A3049</f>
        <v>3045</v>
      </c>
      <c r="B3081" s="26" t="str">
        <f t="shared" si="114"/>
        <v>SICODI</v>
      </c>
      <c r="C3081" s="9" t="str">
        <f>+'Info ELECTRONORTE'!B3049</f>
        <v>CAJAMARCA</v>
      </c>
      <c r="D3081" s="9" t="str">
        <f>+'Info ELECTRONORTE'!C3049</f>
        <v>ED HUALGAYOC - HUALGAYOC</v>
      </c>
      <c r="E3081" s="9" t="str">
        <f>+'Info ELECTRONORTE'!D3049</f>
        <v>HUALGAYOC</v>
      </c>
      <c r="F3081" s="9" t="str">
        <f>+'Info ELECTRONORTE'!I3049</f>
        <v>Media Tension</v>
      </c>
      <c r="G3081" s="9">
        <f>+'Info ELECTRONORTE'!K3049</f>
        <v>12</v>
      </c>
      <c r="H3081" s="9" t="str">
        <f>+'Info ELECTRONORTE'!L3049</f>
        <v>Postes</v>
      </c>
      <c r="I3081" s="9" t="str">
        <f>+'Info ELECTRONORTE'!M3049</f>
        <v>Madera</v>
      </c>
      <c r="J3081" s="9" t="str">
        <f>+'Info ELECTRONORTE'!N3049</f>
        <v>PPM20</v>
      </c>
      <c r="K3081" s="9" t="str">
        <f>+IF(B3081="MOD INV_2018","Según corresponda",VLOOKUP(J3081,SICODI!$G$3:$K$2404,2,FALSE))</f>
        <v>POSTE DE MADERA TRATADA DE 12 mts. CL.5</v>
      </c>
      <c r="L3081" s="142">
        <f t="shared" si="113"/>
        <v>0.46</v>
      </c>
    </row>
    <row r="3082" spans="1:12" x14ac:dyDescent="0.25">
      <c r="A3082" s="53">
        <f>+'Info ELECTRONORTE'!A3050</f>
        <v>3046</v>
      </c>
      <c r="B3082" s="26" t="str">
        <f t="shared" si="114"/>
        <v>SICODI</v>
      </c>
      <c r="C3082" s="9" t="str">
        <f>+'Info ELECTRONORTE'!B3050</f>
        <v>CAJAMARCA</v>
      </c>
      <c r="D3082" s="9" t="str">
        <f>+'Info ELECTRONORTE'!C3050</f>
        <v>ED HUALGAYOC - HUALGAYOC</v>
      </c>
      <c r="E3082" s="9" t="str">
        <f>+'Info ELECTRONORTE'!D3050</f>
        <v>HUALGAYOC</v>
      </c>
      <c r="F3082" s="9" t="str">
        <f>+'Info ELECTRONORTE'!I3050</f>
        <v>Media Tension</v>
      </c>
      <c r="G3082" s="9">
        <f>+'Info ELECTRONORTE'!K3050</f>
        <v>12</v>
      </c>
      <c r="H3082" s="9" t="str">
        <f>+'Info ELECTRONORTE'!L3050</f>
        <v>Postes</v>
      </c>
      <c r="I3082" s="9" t="str">
        <f>+'Info ELECTRONORTE'!M3050</f>
        <v>Madera</v>
      </c>
      <c r="J3082" s="9" t="str">
        <f>+'Info ELECTRONORTE'!N3050</f>
        <v>PPM20</v>
      </c>
      <c r="K3082" s="9" t="str">
        <f>+IF(B3082="MOD INV_2018","Según corresponda",VLOOKUP(J3082,SICODI!$G$3:$K$2404,2,FALSE))</f>
        <v>POSTE DE MADERA TRATADA DE 12 mts. CL.5</v>
      </c>
      <c r="L3082" s="142">
        <f t="shared" si="113"/>
        <v>0.46</v>
      </c>
    </row>
    <row r="3083" spans="1:12" x14ac:dyDescent="0.25">
      <c r="A3083" s="53">
        <f>+'Info ELECTRONORTE'!A3051</f>
        <v>3047</v>
      </c>
      <c r="B3083" s="26" t="str">
        <f t="shared" si="114"/>
        <v>SICODI</v>
      </c>
      <c r="C3083" s="9" t="str">
        <f>+'Info ELECTRONORTE'!B3051</f>
        <v>CAJAMARCA</v>
      </c>
      <c r="D3083" s="9" t="str">
        <f>+'Info ELECTRONORTE'!C3051</f>
        <v>ED HUALGAYOC - HUALGAYOC</v>
      </c>
      <c r="E3083" s="9" t="str">
        <f>+'Info ELECTRONORTE'!D3051</f>
        <v>HUALGAYOC</v>
      </c>
      <c r="F3083" s="9" t="str">
        <f>+'Info ELECTRONORTE'!I3051</f>
        <v>Media Tension</v>
      </c>
      <c r="G3083" s="9">
        <f>+'Info ELECTRONORTE'!K3051</f>
        <v>12</v>
      </c>
      <c r="H3083" s="9" t="str">
        <f>+'Info ELECTRONORTE'!L3051</f>
        <v>Postes</v>
      </c>
      <c r="I3083" s="9" t="str">
        <f>+'Info ELECTRONORTE'!M3051</f>
        <v>Madera</v>
      </c>
      <c r="J3083" s="9" t="str">
        <f>+'Info ELECTRONORTE'!N3051</f>
        <v>PPM20</v>
      </c>
      <c r="K3083" s="9" t="str">
        <f>+IF(B3083="MOD INV_2018","Según corresponda",VLOOKUP(J3083,SICODI!$G$3:$K$2404,2,FALSE))</f>
        <v>POSTE DE MADERA TRATADA DE 12 mts. CL.5</v>
      </c>
      <c r="L3083" s="142">
        <f t="shared" si="113"/>
        <v>0.46</v>
      </c>
    </row>
    <row r="3084" spans="1:12" x14ac:dyDescent="0.25">
      <c r="A3084" s="53">
        <f>+'Info ELECTRONORTE'!A3052</f>
        <v>3048</v>
      </c>
      <c r="B3084" s="26" t="str">
        <f t="shared" si="114"/>
        <v>SICODI</v>
      </c>
      <c r="C3084" s="9" t="str">
        <f>+'Info ELECTRONORTE'!B3052</f>
        <v>CAJAMARCA</v>
      </c>
      <c r="D3084" s="9" t="str">
        <f>+'Info ELECTRONORTE'!C3052</f>
        <v>ED HUALGAYOC - HUALGAYOC</v>
      </c>
      <c r="E3084" s="9" t="str">
        <f>+'Info ELECTRONORTE'!D3052</f>
        <v>HUALGAYOC</v>
      </c>
      <c r="F3084" s="9" t="str">
        <f>+'Info ELECTRONORTE'!I3052</f>
        <v>Media Tension</v>
      </c>
      <c r="G3084" s="9">
        <f>+'Info ELECTRONORTE'!K3052</f>
        <v>12</v>
      </c>
      <c r="H3084" s="9" t="str">
        <f>+'Info ELECTRONORTE'!L3052</f>
        <v>Postes</v>
      </c>
      <c r="I3084" s="9" t="str">
        <f>+'Info ELECTRONORTE'!M3052</f>
        <v>Concreto</v>
      </c>
      <c r="J3084" s="9" t="str">
        <f>+'Info ELECTRONORTE'!N3052</f>
        <v>PPC16</v>
      </c>
      <c r="K3084" s="9" t="str">
        <f>+IF(B3084="MOD INV_2018","Según corresponda",VLOOKUP(J3084,SICODI!$G$3:$K$2404,2,FALSE))</f>
        <v>POSTE DE CONCRETO ARMADO DE 12/300/150/330</v>
      </c>
      <c r="L3084" s="142">
        <f t="shared" si="113"/>
        <v>0.52</v>
      </c>
    </row>
    <row r="3085" spans="1:12" x14ac:dyDescent="0.25">
      <c r="A3085" s="53">
        <f>+'Info ELECTRONORTE'!A3053</f>
        <v>3049</v>
      </c>
      <c r="B3085" s="26" t="str">
        <f t="shared" si="114"/>
        <v>SICODI</v>
      </c>
      <c r="C3085" s="9" t="str">
        <f>+'Info ELECTRONORTE'!B3053</f>
        <v>CAJAMARCA</v>
      </c>
      <c r="D3085" s="9" t="str">
        <f>+'Info ELECTRONORTE'!C3053</f>
        <v>ED HUALGAYOC - HUALGAYOC</v>
      </c>
      <c r="E3085" s="9" t="str">
        <f>+'Info ELECTRONORTE'!D3053</f>
        <v>HUALGAYOC</v>
      </c>
      <c r="F3085" s="9" t="str">
        <f>+'Info ELECTRONORTE'!I3053</f>
        <v>Media Tension</v>
      </c>
      <c r="G3085" s="9">
        <f>+'Info ELECTRONORTE'!K3053</f>
        <v>12</v>
      </c>
      <c r="H3085" s="9" t="str">
        <f>+'Info ELECTRONORTE'!L3053</f>
        <v>Postes</v>
      </c>
      <c r="I3085" s="9" t="str">
        <f>+'Info ELECTRONORTE'!M3053</f>
        <v>Concreto</v>
      </c>
      <c r="J3085" s="9" t="str">
        <f>+'Info ELECTRONORTE'!N3053</f>
        <v>PPC16</v>
      </c>
      <c r="K3085" s="9" t="str">
        <f>+IF(B3085="MOD INV_2018","Según corresponda",VLOOKUP(J3085,SICODI!$G$3:$K$2404,2,FALSE))</f>
        <v>POSTE DE CONCRETO ARMADO DE 12/300/150/330</v>
      </c>
      <c r="L3085" s="142">
        <f t="shared" si="113"/>
        <v>0.52</v>
      </c>
    </row>
    <row r="3086" spans="1:12" x14ac:dyDescent="0.25">
      <c r="A3086" s="53">
        <f>+'Info ELECTRONORTE'!A3054</f>
        <v>3050</v>
      </c>
      <c r="B3086" s="26" t="str">
        <f t="shared" si="114"/>
        <v>SICODI</v>
      </c>
      <c r="C3086" s="9" t="str">
        <f>+'Info ELECTRONORTE'!B3054</f>
        <v>CAJAMARCA</v>
      </c>
      <c r="D3086" s="9" t="str">
        <f>+'Info ELECTRONORTE'!C3054</f>
        <v>ED HUALGAYOC - HUALGAYOC</v>
      </c>
      <c r="E3086" s="9" t="str">
        <f>+'Info ELECTRONORTE'!D3054</f>
        <v>HUALGAYOC</v>
      </c>
      <c r="F3086" s="9" t="str">
        <f>+'Info ELECTRONORTE'!I3054</f>
        <v>Media Tension</v>
      </c>
      <c r="G3086" s="9">
        <f>+'Info ELECTRONORTE'!K3054</f>
        <v>12</v>
      </c>
      <c r="H3086" s="9" t="str">
        <f>+'Info ELECTRONORTE'!L3054</f>
        <v>Postes</v>
      </c>
      <c r="I3086" s="9" t="str">
        <f>+'Info ELECTRONORTE'!M3054</f>
        <v>Concreto</v>
      </c>
      <c r="J3086" s="9" t="str">
        <f>+'Info ELECTRONORTE'!N3054</f>
        <v>PPC16</v>
      </c>
      <c r="K3086" s="9" t="str">
        <f>+IF(B3086="MOD INV_2018","Según corresponda",VLOOKUP(J3086,SICODI!$G$3:$K$2404,2,FALSE))</f>
        <v>POSTE DE CONCRETO ARMADO DE 12/300/150/330</v>
      </c>
      <c r="L3086" s="142">
        <f t="shared" si="113"/>
        <v>0.52</v>
      </c>
    </row>
    <row r="3087" spans="1:12" x14ac:dyDescent="0.25">
      <c r="A3087" s="53">
        <f>+'Info ELECTRONORTE'!A3055</f>
        <v>3051</v>
      </c>
      <c r="B3087" s="26" t="str">
        <f t="shared" si="114"/>
        <v>SICODI</v>
      </c>
      <c r="C3087" s="9" t="str">
        <f>+'Info ELECTRONORTE'!B3055</f>
        <v>CAJAMARCA</v>
      </c>
      <c r="D3087" s="9" t="str">
        <f>+'Info ELECTRONORTE'!C3055</f>
        <v>ED HUALGAYOC - HUALGAYOC</v>
      </c>
      <c r="E3087" s="9" t="str">
        <f>+'Info ELECTRONORTE'!D3055</f>
        <v>HUALGAYOC</v>
      </c>
      <c r="F3087" s="9" t="str">
        <f>+'Info ELECTRONORTE'!I3055</f>
        <v>Media Tension</v>
      </c>
      <c r="G3087" s="9">
        <f>+'Info ELECTRONORTE'!K3055</f>
        <v>12</v>
      </c>
      <c r="H3087" s="9" t="str">
        <f>+'Info ELECTRONORTE'!L3055</f>
        <v>Postes</v>
      </c>
      <c r="I3087" s="9" t="str">
        <f>+'Info ELECTRONORTE'!M3055</f>
        <v>Concreto</v>
      </c>
      <c r="J3087" s="9" t="str">
        <f>+'Info ELECTRONORTE'!N3055</f>
        <v>PPC16</v>
      </c>
      <c r="K3087" s="9" t="str">
        <f>+IF(B3087="MOD INV_2018","Según corresponda",VLOOKUP(J3087,SICODI!$G$3:$K$2404,2,FALSE))</f>
        <v>POSTE DE CONCRETO ARMADO DE 12/300/150/330</v>
      </c>
      <c r="L3087" s="142">
        <f t="shared" si="113"/>
        <v>0.52</v>
      </c>
    </row>
    <row r="3088" spans="1:12" x14ac:dyDescent="0.25">
      <c r="A3088" s="53">
        <f>+'Info ELECTRONORTE'!A3056</f>
        <v>3052</v>
      </c>
      <c r="B3088" s="26" t="str">
        <f t="shared" si="114"/>
        <v>SICODI</v>
      </c>
      <c r="C3088" s="9" t="str">
        <f>+'Info ELECTRONORTE'!B3056</f>
        <v>CAJAMARCA</v>
      </c>
      <c r="D3088" s="9" t="str">
        <f>+'Info ELECTRONORTE'!C3056</f>
        <v>ED HUALGAYOC - HUALGAYOC</v>
      </c>
      <c r="E3088" s="9" t="str">
        <f>+'Info ELECTRONORTE'!D3056</f>
        <v>HUALGAYOC</v>
      </c>
      <c r="F3088" s="9" t="str">
        <f>+'Info ELECTRONORTE'!I3056</f>
        <v>Media Tension</v>
      </c>
      <c r="G3088" s="9">
        <f>+'Info ELECTRONORTE'!K3056</f>
        <v>12</v>
      </c>
      <c r="H3088" s="9" t="str">
        <f>+'Info ELECTRONORTE'!L3056</f>
        <v>Postes</v>
      </c>
      <c r="I3088" s="9" t="str">
        <f>+'Info ELECTRONORTE'!M3056</f>
        <v>Concreto</v>
      </c>
      <c r="J3088" s="9" t="str">
        <f>+'Info ELECTRONORTE'!N3056</f>
        <v>PPC16</v>
      </c>
      <c r="K3088" s="9" t="str">
        <f>+IF(B3088="MOD INV_2018","Según corresponda",VLOOKUP(J3088,SICODI!$G$3:$K$2404,2,FALSE))</f>
        <v>POSTE DE CONCRETO ARMADO DE 12/300/150/330</v>
      </c>
      <c r="L3088" s="142">
        <f t="shared" si="113"/>
        <v>0.52</v>
      </c>
    </row>
    <row r="3089" spans="1:12" x14ac:dyDescent="0.25">
      <c r="A3089" s="53">
        <f>+'Info ELECTRONORTE'!A3057</f>
        <v>3053</v>
      </c>
      <c r="B3089" s="26" t="str">
        <f t="shared" si="114"/>
        <v>SICODI</v>
      </c>
      <c r="C3089" s="9" t="str">
        <f>+'Info ELECTRONORTE'!B3057</f>
        <v>CAJAMARCA</v>
      </c>
      <c r="D3089" s="9" t="str">
        <f>+'Info ELECTRONORTE'!C3057</f>
        <v>ED HUALGAYOC - HUALGAYOC</v>
      </c>
      <c r="E3089" s="9" t="str">
        <f>+'Info ELECTRONORTE'!D3057</f>
        <v>HUALGAYOC</v>
      </c>
      <c r="F3089" s="9" t="str">
        <f>+'Info ELECTRONORTE'!I3057</f>
        <v>Media Tension</v>
      </c>
      <c r="G3089" s="9">
        <f>+'Info ELECTRONORTE'!K3057</f>
        <v>12</v>
      </c>
      <c r="H3089" s="9" t="str">
        <f>+'Info ELECTRONORTE'!L3057</f>
        <v>Postes</v>
      </c>
      <c r="I3089" s="9" t="str">
        <f>+'Info ELECTRONORTE'!M3057</f>
        <v>Concreto</v>
      </c>
      <c r="J3089" s="9" t="str">
        <f>+'Info ELECTRONORTE'!N3057</f>
        <v>PPC16</v>
      </c>
      <c r="K3089" s="9" t="str">
        <f>+IF(B3089="MOD INV_2018","Según corresponda",VLOOKUP(J3089,SICODI!$G$3:$K$2404,2,FALSE))</f>
        <v>POSTE DE CONCRETO ARMADO DE 12/300/150/330</v>
      </c>
      <c r="L3089" s="142">
        <f t="shared" si="113"/>
        <v>0.52</v>
      </c>
    </row>
    <row r="3090" spans="1:12" x14ac:dyDescent="0.25">
      <c r="A3090" s="53">
        <f>+'Info ELECTRONORTE'!A3058</f>
        <v>3054</v>
      </c>
      <c r="B3090" s="26" t="str">
        <f t="shared" si="114"/>
        <v>SICODI</v>
      </c>
      <c r="C3090" s="9" t="str">
        <f>+'Info ELECTRONORTE'!B3058</f>
        <v>CAJAMARCA</v>
      </c>
      <c r="D3090" s="9" t="str">
        <f>+'Info ELECTRONORTE'!C3058</f>
        <v>ED HUALGAYOC - HUALGAYOC</v>
      </c>
      <c r="E3090" s="9" t="str">
        <f>+'Info ELECTRONORTE'!D3058</f>
        <v>HUALGAYOC</v>
      </c>
      <c r="F3090" s="9" t="str">
        <f>+'Info ELECTRONORTE'!I3058</f>
        <v>Media Tension</v>
      </c>
      <c r="G3090" s="9">
        <f>+'Info ELECTRONORTE'!K3058</f>
        <v>12</v>
      </c>
      <c r="H3090" s="9" t="str">
        <f>+'Info ELECTRONORTE'!L3058</f>
        <v>Postes</v>
      </c>
      <c r="I3090" s="9" t="str">
        <f>+'Info ELECTRONORTE'!M3058</f>
        <v>Concreto</v>
      </c>
      <c r="J3090" s="9" t="str">
        <f>+'Info ELECTRONORTE'!N3058</f>
        <v>PPC16</v>
      </c>
      <c r="K3090" s="9" t="str">
        <f>+IF(B3090="MOD INV_2018","Según corresponda",VLOOKUP(J3090,SICODI!$G$3:$K$2404,2,FALSE))</f>
        <v>POSTE DE CONCRETO ARMADO DE 12/300/150/330</v>
      </c>
      <c r="L3090" s="142">
        <f t="shared" si="113"/>
        <v>0.52</v>
      </c>
    </row>
    <row r="3091" spans="1:12" x14ac:dyDescent="0.25">
      <c r="A3091" s="53">
        <f>+'Info ELECTRONORTE'!A3059</f>
        <v>3055</v>
      </c>
      <c r="B3091" s="26" t="str">
        <f t="shared" si="114"/>
        <v>SICODI</v>
      </c>
      <c r="C3091" s="9" t="str">
        <f>+'Info ELECTRONORTE'!B3059</f>
        <v>CAJAMARCA</v>
      </c>
      <c r="D3091" s="9" t="str">
        <f>+'Info ELECTRONORTE'!C3059</f>
        <v>ED HUALGAYOC - HUALGAYOC</v>
      </c>
      <c r="E3091" s="9" t="str">
        <f>+'Info ELECTRONORTE'!D3059</f>
        <v>HUALGAYOC</v>
      </c>
      <c r="F3091" s="9" t="str">
        <f>+'Info ELECTRONORTE'!I3059</f>
        <v>Media Tension</v>
      </c>
      <c r="G3091" s="9">
        <f>+'Info ELECTRONORTE'!K3059</f>
        <v>12</v>
      </c>
      <c r="H3091" s="9" t="str">
        <f>+'Info ELECTRONORTE'!L3059</f>
        <v>Postes</v>
      </c>
      <c r="I3091" s="9" t="str">
        <f>+'Info ELECTRONORTE'!M3059</f>
        <v>Concreto</v>
      </c>
      <c r="J3091" s="9" t="str">
        <f>+'Info ELECTRONORTE'!N3059</f>
        <v>PPC16</v>
      </c>
      <c r="K3091" s="9" t="str">
        <f>+IF(B3091="MOD INV_2018","Según corresponda",VLOOKUP(J3091,SICODI!$G$3:$K$2404,2,FALSE))</f>
        <v>POSTE DE CONCRETO ARMADO DE 12/300/150/330</v>
      </c>
      <c r="L3091" s="142">
        <f t="shared" si="113"/>
        <v>0.52</v>
      </c>
    </row>
    <row r="3092" spans="1:12" x14ac:dyDescent="0.25">
      <c r="A3092" s="53">
        <f>+'Info ELECTRONORTE'!A3060</f>
        <v>3056</v>
      </c>
      <c r="B3092" s="26" t="str">
        <f t="shared" si="114"/>
        <v>SICODI</v>
      </c>
      <c r="C3092" s="9" t="str">
        <f>+'Info ELECTRONORTE'!B3060</f>
        <v>CAJAMARCA</v>
      </c>
      <c r="D3092" s="9" t="str">
        <f>+'Info ELECTRONORTE'!C3060</f>
        <v>ED HUALGAYOC - HUALGAYOC</v>
      </c>
      <c r="E3092" s="9" t="str">
        <f>+'Info ELECTRONORTE'!D3060</f>
        <v>HUALGAYOC</v>
      </c>
      <c r="F3092" s="9" t="str">
        <f>+'Info ELECTRONORTE'!I3060</f>
        <v>Media Tension</v>
      </c>
      <c r="G3092" s="9">
        <f>+'Info ELECTRONORTE'!K3060</f>
        <v>12</v>
      </c>
      <c r="H3092" s="9" t="str">
        <f>+'Info ELECTRONORTE'!L3060</f>
        <v>Postes</v>
      </c>
      <c r="I3092" s="9" t="str">
        <f>+'Info ELECTRONORTE'!M3060</f>
        <v>Concreto</v>
      </c>
      <c r="J3092" s="9" t="str">
        <f>+'Info ELECTRONORTE'!N3060</f>
        <v>PPC16</v>
      </c>
      <c r="K3092" s="9" t="str">
        <f>+IF(B3092="MOD INV_2018","Según corresponda",VLOOKUP(J3092,SICODI!$G$3:$K$2404,2,FALSE))</f>
        <v>POSTE DE CONCRETO ARMADO DE 12/300/150/330</v>
      </c>
      <c r="L3092" s="142">
        <f t="shared" si="113"/>
        <v>0.52</v>
      </c>
    </row>
    <row r="3093" spans="1:12" x14ac:dyDescent="0.25">
      <c r="A3093" s="53">
        <f>+'Info ELECTRONORTE'!A3061</f>
        <v>3057</v>
      </c>
      <c r="B3093" s="26" t="str">
        <f t="shared" si="114"/>
        <v>SICODI</v>
      </c>
      <c r="C3093" s="9" t="str">
        <f>+'Info ELECTRONORTE'!B3061</f>
        <v>CAJAMARCA</v>
      </c>
      <c r="D3093" s="9" t="str">
        <f>+'Info ELECTRONORTE'!C3061</f>
        <v>ED HUALGAYOC - HUALGAYOC</v>
      </c>
      <c r="E3093" s="9" t="str">
        <f>+'Info ELECTRONORTE'!D3061</f>
        <v>HUALGAYOC</v>
      </c>
      <c r="F3093" s="9" t="str">
        <f>+'Info ELECTRONORTE'!I3061</f>
        <v>Media Tension</v>
      </c>
      <c r="G3093" s="9">
        <f>+'Info ELECTRONORTE'!K3061</f>
        <v>12</v>
      </c>
      <c r="H3093" s="9" t="str">
        <f>+'Info ELECTRONORTE'!L3061</f>
        <v>Postes</v>
      </c>
      <c r="I3093" s="9" t="str">
        <f>+'Info ELECTRONORTE'!M3061</f>
        <v>Concreto</v>
      </c>
      <c r="J3093" s="9" t="str">
        <f>+'Info ELECTRONORTE'!N3061</f>
        <v>PPC16</v>
      </c>
      <c r="K3093" s="9" t="str">
        <f>+IF(B3093="MOD INV_2018","Según corresponda",VLOOKUP(J3093,SICODI!$G$3:$K$2404,2,FALSE))</f>
        <v>POSTE DE CONCRETO ARMADO DE 12/300/150/330</v>
      </c>
      <c r="L3093" s="142">
        <f t="shared" si="113"/>
        <v>0.52</v>
      </c>
    </row>
    <row r="3094" spans="1:12" x14ac:dyDescent="0.25">
      <c r="A3094" s="53">
        <f>+'Info ELECTRONORTE'!A3062</f>
        <v>3058</v>
      </c>
      <c r="B3094" s="26" t="str">
        <f t="shared" si="114"/>
        <v>SICODI</v>
      </c>
      <c r="C3094" s="9" t="str">
        <f>+'Info ELECTRONORTE'!B3062</f>
        <v>CAJAMARCA</v>
      </c>
      <c r="D3094" s="9" t="str">
        <f>+'Info ELECTRONORTE'!C3062</f>
        <v>ED HUALGAYOC - HUALGAYOC</v>
      </c>
      <c r="E3094" s="9" t="str">
        <f>+'Info ELECTRONORTE'!D3062</f>
        <v>HUALGAYOC</v>
      </c>
      <c r="F3094" s="9" t="str">
        <f>+'Info ELECTRONORTE'!I3062</f>
        <v>Media Tension</v>
      </c>
      <c r="G3094" s="9">
        <f>+'Info ELECTRONORTE'!K3062</f>
        <v>12</v>
      </c>
      <c r="H3094" s="9" t="str">
        <f>+'Info ELECTRONORTE'!L3062</f>
        <v>Postes</v>
      </c>
      <c r="I3094" s="9" t="str">
        <f>+'Info ELECTRONORTE'!M3062</f>
        <v>Concreto</v>
      </c>
      <c r="J3094" s="9" t="str">
        <f>+'Info ELECTRONORTE'!N3062</f>
        <v>PPC16</v>
      </c>
      <c r="K3094" s="9" t="str">
        <f>+IF(B3094="MOD INV_2018","Según corresponda",VLOOKUP(J3094,SICODI!$G$3:$K$2404,2,FALSE))</f>
        <v>POSTE DE CONCRETO ARMADO DE 12/300/150/330</v>
      </c>
      <c r="L3094" s="142">
        <f t="shared" si="113"/>
        <v>0.52</v>
      </c>
    </row>
    <row r="3095" spans="1:12" x14ac:dyDescent="0.25">
      <c r="A3095" s="53">
        <f>+'Info ELECTRONORTE'!A3063</f>
        <v>3059</v>
      </c>
      <c r="B3095" s="26" t="str">
        <f t="shared" si="114"/>
        <v>SICODI</v>
      </c>
      <c r="C3095" s="9" t="str">
        <f>+'Info ELECTRONORTE'!B3063</f>
        <v>CAJAMARCA</v>
      </c>
      <c r="D3095" s="9" t="str">
        <f>+'Info ELECTRONORTE'!C3063</f>
        <v>ED HUALGAYOC - HUALGAYOC</v>
      </c>
      <c r="E3095" s="9" t="str">
        <f>+'Info ELECTRONORTE'!D3063</f>
        <v>HUALGAYOC</v>
      </c>
      <c r="F3095" s="9" t="str">
        <f>+'Info ELECTRONORTE'!I3063</f>
        <v>Media Tension</v>
      </c>
      <c r="G3095" s="9">
        <f>+'Info ELECTRONORTE'!K3063</f>
        <v>12</v>
      </c>
      <c r="H3095" s="9" t="str">
        <f>+'Info ELECTRONORTE'!L3063</f>
        <v>Postes</v>
      </c>
      <c r="I3095" s="9" t="str">
        <f>+'Info ELECTRONORTE'!M3063</f>
        <v>Concreto</v>
      </c>
      <c r="J3095" s="9" t="str">
        <f>+'Info ELECTRONORTE'!N3063</f>
        <v>PPC16</v>
      </c>
      <c r="K3095" s="9" t="str">
        <f>+IF(B3095="MOD INV_2018","Según corresponda",VLOOKUP(J3095,SICODI!$G$3:$K$2404,2,FALSE))</f>
        <v>POSTE DE CONCRETO ARMADO DE 12/300/150/330</v>
      </c>
      <c r="L3095" s="142">
        <f t="shared" si="113"/>
        <v>0.52</v>
      </c>
    </row>
    <row r="3096" spans="1:12" x14ac:dyDescent="0.25">
      <c r="A3096" s="53">
        <f>+'Info ELECTRONORTE'!A3064</f>
        <v>3060</v>
      </c>
      <c r="B3096" s="26" t="str">
        <f t="shared" si="114"/>
        <v>SICODI</v>
      </c>
      <c r="C3096" s="9" t="str">
        <f>+'Info ELECTRONORTE'!B3064</f>
        <v>CAJAMARCA</v>
      </c>
      <c r="D3096" s="9" t="str">
        <f>+'Info ELECTRONORTE'!C3064</f>
        <v>ED HUALGAYOC - HUALGAYOC</v>
      </c>
      <c r="E3096" s="9" t="str">
        <f>+'Info ELECTRONORTE'!D3064</f>
        <v>HUALGAYOC</v>
      </c>
      <c r="F3096" s="9" t="str">
        <f>+'Info ELECTRONORTE'!I3064</f>
        <v>Media Tension</v>
      </c>
      <c r="G3096" s="9">
        <f>+'Info ELECTRONORTE'!K3064</f>
        <v>12</v>
      </c>
      <c r="H3096" s="9" t="str">
        <f>+'Info ELECTRONORTE'!L3064</f>
        <v>Postes</v>
      </c>
      <c r="I3096" s="9" t="str">
        <f>+'Info ELECTRONORTE'!M3064</f>
        <v>Concreto</v>
      </c>
      <c r="J3096" s="9" t="str">
        <f>+'Info ELECTRONORTE'!N3064</f>
        <v>PPC16</v>
      </c>
      <c r="K3096" s="9" t="str">
        <f>+IF(B3096="MOD INV_2018","Según corresponda",VLOOKUP(J3096,SICODI!$G$3:$K$2404,2,FALSE))</f>
        <v>POSTE DE CONCRETO ARMADO DE 12/300/150/330</v>
      </c>
      <c r="L3096" s="142">
        <f t="shared" si="113"/>
        <v>0.52</v>
      </c>
    </row>
    <row r="3097" spans="1:12" x14ac:dyDescent="0.25">
      <c r="A3097" s="53">
        <f>+'Info ELECTRONORTE'!A3065</f>
        <v>3061</v>
      </c>
      <c r="B3097" s="26" t="str">
        <f t="shared" si="114"/>
        <v>SICODI</v>
      </c>
      <c r="C3097" s="9" t="str">
        <f>+'Info ELECTRONORTE'!B3065</f>
        <v>CAJAMARCA</v>
      </c>
      <c r="D3097" s="9" t="str">
        <f>+'Info ELECTRONORTE'!C3065</f>
        <v>ED HUALGAYOC - HUALGAYOC</v>
      </c>
      <c r="E3097" s="9" t="str">
        <f>+'Info ELECTRONORTE'!D3065</f>
        <v>HUALGAYOC</v>
      </c>
      <c r="F3097" s="9" t="str">
        <f>+'Info ELECTRONORTE'!I3065</f>
        <v>Media Tension</v>
      </c>
      <c r="G3097" s="9">
        <f>+'Info ELECTRONORTE'!K3065</f>
        <v>12</v>
      </c>
      <c r="H3097" s="9" t="str">
        <f>+'Info ELECTRONORTE'!L3065</f>
        <v>Postes</v>
      </c>
      <c r="I3097" s="9" t="str">
        <f>+'Info ELECTRONORTE'!M3065</f>
        <v>Concreto</v>
      </c>
      <c r="J3097" s="9" t="str">
        <f>+'Info ELECTRONORTE'!N3065</f>
        <v>PPC16</v>
      </c>
      <c r="K3097" s="9" t="str">
        <f>+IF(B3097="MOD INV_2018","Según corresponda",VLOOKUP(J3097,SICODI!$G$3:$K$2404,2,FALSE))</f>
        <v>POSTE DE CONCRETO ARMADO DE 12/300/150/330</v>
      </c>
      <c r="L3097" s="142">
        <f t="shared" si="113"/>
        <v>0.52</v>
      </c>
    </row>
    <row r="3098" spans="1:12" x14ac:dyDescent="0.25">
      <c r="A3098" s="53">
        <f>+'Info ELECTRONORTE'!A3066</f>
        <v>3062</v>
      </c>
      <c r="B3098" s="26" t="str">
        <f t="shared" si="114"/>
        <v>SICODI</v>
      </c>
      <c r="C3098" s="9" t="str">
        <f>+'Info ELECTRONORTE'!B3066</f>
        <v>CAJAMARCA</v>
      </c>
      <c r="D3098" s="9" t="str">
        <f>+'Info ELECTRONORTE'!C3066</f>
        <v>ED HUALGAYOC - HUALGAYOC</v>
      </c>
      <c r="E3098" s="9" t="str">
        <f>+'Info ELECTRONORTE'!D3066</f>
        <v>HUALGAYOC</v>
      </c>
      <c r="F3098" s="9" t="str">
        <f>+'Info ELECTRONORTE'!I3066</f>
        <v>Media Tension</v>
      </c>
      <c r="G3098" s="9">
        <f>+'Info ELECTRONORTE'!K3066</f>
        <v>12</v>
      </c>
      <c r="H3098" s="9" t="str">
        <f>+'Info ELECTRONORTE'!L3066</f>
        <v>Postes</v>
      </c>
      <c r="I3098" s="9" t="str">
        <f>+'Info ELECTRONORTE'!M3066</f>
        <v>Concreto</v>
      </c>
      <c r="J3098" s="9" t="str">
        <f>+'Info ELECTRONORTE'!N3066</f>
        <v>PPC16</v>
      </c>
      <c r="K3098" s="9" t="str">
        <f>+IF(B3098="MOD INV_2018","Según corresponda",VLOOKUP(J3098,SICODI!$G$3:$K$2404,2,FALSE))</f>
        <v>POSTE DE CONCRETO ARMADO DE 12/300/150/330</v>
      </c>
      <c r="L3098" s="142">
        <f t="shared" si="113"/>
        <v>0.52</v>
      </c>
    </row>
    <row r="3099" spans="1:12" x14ac:dyDescent="0.25">
      <c r="A3099" s="53">
        <f>+'Info ELECTRONORTE'!A3067</f>
        <v>3063</v>
      </c>
      <c r="B3099" s="26" t="str">
        <f t="shared" si="114"/>
        <v>SICODI</v>
      </c>
      <c r="C3099" s="9" t="str">
        <f>+'Info ELECTRONORTE'!B3067</f>
        <v>CAJAMARCA</v>
      </c>
      <c r="D3099" s="9" t="str">
        <f>+'Info ELECTRONORTE'!C3067</f>
        <v>ED HUALGAYOC - HUALGAYOC</v>
      </c>
      <c r="E3099" s="9" t="str">
        <f>+'Info ELECTRONORTE'!D3067</f>
        <v>HUALGAYOC</v>
      </c>
      <c r="F3099" s="9" t="str">
        <f>+'Info ELECTRONORTE'!I3067</f>
        <v>Media Tension</v>
      </c>
      <c r="G3099" s="9">
        <f>+'Info ELECTRONORTE'!K3067</f>
        <v>12</v>
      </c>
      <c r="H3099" s="9" t="str">
        <f>+'Info ELECTRONORTE'!L3067</f>
        <v>Postes</v>
      </c>
      <c r="I3099" s="9" t="str">
        <f>+'Info ELECTRONORTE'!M3067</f>
        <v>Concreto</v>
      </c>
      <c r="J3099" s="9" t="str">
        <f>+'Info ELECTRONORTE'!N3067</f>
        <v>PPC16</v>
      </c>
      <c r="K3099" s="9" t="str">
        <f>+IF(B3099="MOD INV_2018","Según corresponda",VLOOKUP(J3099,SICODI!$G$3:$K$2404,2,FALSE))</f>
        <v>POSTE DE CONCRETO ARMADO DE 12/300/150/330</v>
      </c>
      <c r="L3099" s="142">
        <f t="shared" si="113"/>
        <v>0.52</v>
      </c>
    </row>
    <row r="3100" spans="1:12" x14ac:dyDescent="0.25">
      <c r="A3100" s="53">
        <f>+'Info ELECTRONORTE'!A3068</f>
        <v>3064</v>
      </c>
      <c r="B3100" s="26" t="str">
        <f t="shared" si="114"/>
        <v>SICODI</v>
      </c>
      <c r="C3100" s="9" t="str">
        <f>+'Info ELECTRONORTE'!B3068</f>
        <v>CAJAMARCA</v>
      </c>
      <c r="D3100" s="9" t="str">
        <f>+'Info ELECTRONORTE'!C3068</f>
        <v>ED HUALGAYOC - HUALGAYOC</v>
      </c>
      <c r="E3100" s="9" t="str">
        <f>+'Info ELECTRONORTE'!D3068</f>
        <v>HUALGAYOC</v>
      </c>
      <c r="F3100" s="9" t="str">
        <f>+'Info ELECTRONORTE'!I3068</f>
        <v>Media Tension</v>
      </c>
      <c r="G3100" s="9">
        <f>+'Info ELECTRONORTE'!K3068</f>
        <v>12</v>
      </c>
      <c r="H3100" s="9" t="str">
        <f>+'Info ELECTRONORTE'!L3068</f>
        <v>Postes</v>
      </c>
      <c r="I3100" s="9" t="str">
        <f>+'Info ELECTRONORTE'!M3068</f>
        <v>Concreto</v>
      </c>
      <c r="J3100" s="9" t="str">
        <f>+'Info ELECTRONORTE'!N3068</f>
        <v>PPC16</v>
      </c>
      <c r="K3100" s="9" t="str">
        <f>+IF(B3100="MOD INV_2018","Según corresponda",VLOOKUP(J3100,SICODI!$G$3:$K$2404,2,FALSE))</f>
        <v>POSTE DE CONCRETO ARMADO DE 12/300/150/330</v>
      </c>
      <c r="L3100" s="142">
        <f t="shared" si="113"/>
        <v>0.52</v>
      </c>
    </row>
    <row r="3101" spans="1:12" x14ac:dyDescent="0.25">
      <c r="A3101" s="53">
        <f>+'Info ELECTRONORTE'!A3069</f>
        <v>3065</v>
      </c>
      <c r="B3101" s="26" t="str">
        <f t="shared" si="114"/>
        <v>SICODI</v>
      </c>
      <c r="C3101" s="9" t="str">
        <f>+'Info ELECTRONORTE'!B3069</f>
        <v>CAJAMARCA</v>
      </c>
      <c r="D3101" s="9" t="str">
        <f>+'Info ELECTRONORTE'!C3069</f>
        <v>ED HUALGAYOC - HUALGAYOC</v>
      </c>
      <c r="E3101" s="9" t="str">
        <f>+'Info ELECTRONORTE'!D3069</f>
        <v>HUALGAYOC</v>
      </c>
      <c r="F3101" s="9" t="str">
        <f>+'Info ELECTRONORTE'!I3069</f>
        <v>Media Tension</v>
      </c>
      <c r="G3101" s="9">
        <f>+'Info ELECTRONORTE'!K3069</f>
        <v>12</v>
      </c>
      <c r="H3101" s="9" t="str">
        <f>+'Info ELECTRONORTE'!L3069</f>
        <v>Postes</v>
      </c>
      <c r="I3101" s="9" t="str">
        <f>+'Info ELECTRONORTE'!M3069</f>
        <v>Concreto</v>
      </c>
      <c r="J3101" s="9" t="str">
        <f>+'Info ELECTRONORTE'!N3069</f>
        <v>PPC16</v>
      </c>
      <c r="K3101" s="9" t="str">
        <f>+IF(B3101="MOD INV_2018","Según corresponda",VLOOKUP(J3101,SICODI!$G$3:$K$2404,2,FALSE))</f>
        <v>POSTE DE CONCRETO ARMADO DE 12/300/150/330</v>
      </c>
      <c r="L3101" s="142">
        <f t="shared" si="113"/>
        <v>0.52</v>
      </c>
    </row>
    <row r="3102" spans="1:12" x14ac:dyDescent="0.25">
      <c r="A3102" s="53">
        <f>+'Info ELECTRONORTE'!A3070</f>
        <v>3066</v>
      </c>
      <c r="B3102" s="26" t="str">
        <f t="shared" si="114"/>
        <v>SICODI</v>
      </c>
      <c r="C3102" s="9" t="str">
        <f>+'Info ELECTRONORTE'!B3070</f>
        <v>CAJAMARCA</v>
      </c>
      <c r="D3102" s="9" t="str">
        <f>+'Info ELECTRONORTE'!C3070</f>
        <v>ED HUALGAYOC - HUALGAYOC</v>
      </c>
      <c r="E3102" s="9" t="str">
        <f>+'Info ELECTRONORTE'!D3070</f>
        <v>HUALGAYOC</v>
      </c>
      <c r="F3102" s="9" t="str">
        <f>+'Info ELECTRONORTE'!I3070</f>
        <v>Media Tension</v>
      </c>
      <c r="G3102" s="9">
        <f>+'Info ELECTRONORTE'!K3070</f>
        <v>12</v>
      </c>
      <c r="H3102" s="9" t="str">
        <f>+'Info ELECTRONORTE'!L3070</f>
        <v>Postes</v>
      </c>
      <c r="I3102" s="9" t="str">
        <f>+'Info ELECTRONORTE'!M3070</f>
        <v>Concreto</v>
      </c>
      <c r="J3102" s="9" t="str">
        <f>+'Info ELECTRONORTE'!N3070</f>
        <v>PPC16</v>
      </c>
      <c r="K3102" s="9" t="str">
        <f>+IF(B3102="MOD INV_2018","Según corresponda",VLOOKUP(J3102,SICODI!$G$3:$K$2404,2,FALSE))</f>
        <v>POSTE DE CONCRETO ARMADO DE 12/300/150/330</v>
      </c>
      <c r="L3102" s="142">
        <f t="shared" si="113"/>
        <v>0.52</v>
      </c>
    </row>
    <row r="3103" spans="1:12" x14ac:dyDescent="0.25">
      <c r="A3103" s="53">
        <f>+'Info ELECTRONORTE'!A3071</f>
        <v>3067</v>
      </c>
      <c r="B3103" s="26" t="str">
        <f t="shared" si="114"/>
        <v>SICODI</v>
      </c>
      <c r="C3103" s="9" t="str">
        <f>+'Info ELECTRONORTE'!B3071</f>
        <v>CAJAMARCA</v>
      </c>
      <c r="D3103" s="9" t="str">
        <f>+'Info ELECTRONORTE'!C3071</f>
        <v>ED HUALGAYOC - HUALGAYOC</v>
      </c>
      <c r="E3103" s="9" t="str">
        <f>+'Info ELECTRONORTE'!D3071</f>
        <v>HUALGAYOC</v>
      </c>
      <c r="F3103" s="9" t="str">
        <f>+'Info ELECTRONORTE'!I3071</f>
        <v>Media Tension</v>
      </c>
      <c r="G3103" s="9">
        <f>+'Info ELECTRONORTE'!K3071</f>
        <v>12</v>
      </c>
      <c r="H3103" s="9" t="str">
        <f>+'Info ELECTRONORTE'!L3071</f>
        <v>Postes</v>
      </c>
      <c r="I3103" s="9" t="str">
        <f>+'Info ELECTRONORTE'!M3071</f>
        <v>Concreto</v>
      </c>
      <c r="J3103" s="9" t="str">
        <f>+'Info ELECTRONORTE'!N3071</f>
        <v>PPC16</v>
      </c>
      <c r="K3103" s="9" t="str">
        <f>+IF(B3103="MOD INV_2018","Según corresponda",VLOOKUP(J3103,SICODI!$G$3:$K$2404,2,FALSE))</f>
        <v>POSTE DE CONCRETO ARMADO DE 12/300/150/330</v>
      </c>
      <c r="L3103" s="142">
        <f t="shared" si="113"/>
        <v>0.52</v>
      </c>
    </row>
    <row r="3104" spans="1:12" x14ac:dyDescent="0.25">
      <c r="A3104" s="53">
        <f>+'Info ELECTRONORTE'!A3072</f>
        <v>3068</v>
      </c>
      <c r="B3104" s="26" t="str">
        <f t="shared" si="114"/>
        <v>SICODI</v>
      </c>
      <c r="C3104" s="9" t="str">
        <f>+'Info ELECTRONORTE'!B3072</f>
        <v>CAJAMARCA</v>
      </c>
      <c r="D3104" s="9" t="str">
        <f>+'Info ELECTRONORTE'!C3072</f>
        <v>ED HUALGAYOC - HUALGAYOC</v>
      </c>
      <c r="E3104" s="9" t="str">
        <f>+'Info ELECTRONORTE'!D3072</f>
        <v>HUALGAYOC</v>
      </c>
      <c r="F3104" s="9" t="str">
        <f>+'Info ELECTRONORTE'!I3072</f>
        <v>Media Tension</v>
      </c>
      <c r="G3104" s="9">
        <f>+'Info ELECTRONORTE'!K3072</f>
        <v>12</v>
      </c>
      <c r="H3104" s="9" t="str">
        <f>+'Info ELECTRONORTE'!L3072</f>
        <v>Postes</v>
      </c>
      <c r="I3104" s="9" t="str">
        <f>+'Info ELECTRONORTE'!M3072</f>
        <v>Concreto</v>
      </c>
      <c r="J3104" s="9" t="str">
        <f>+'Info ELECTRONORTE'!N3072</f>
        <v>PPC16</v>
      </c>
      <c r="K3104" s="9" t="str">
        <f>+IF(B3104="MOD INV_2018","Según corresponda",VLOOKUP(J3104,SICODI!$G$3:$K$2404,2,FALSE))</f>
        <v>POSTE DE CONCRETO ARMADO DE 12/300/150/330</v>
      </c>
      <c r="L3104" s="142">
        <f t="shared" si="113"/>
        <v>0.52</v>
      </c>
    </row>
    <row r="3105" spans="1:12" x14ac:dyDescent="0.25">
      <c r="A3105" s="53">
        <f>+'Info ELECTRONORTE'!A3073</f>
        <v>3069</v>
      </c>
      <c r="B3105" s="26" t="str">
        <f t="shared" si="114"/>
        <v>SICODI</v>
      </c>
      <c r="C3105" s="9" t="str">
        <f>+'Info ELECTRONORTE'!B3073</f>
        <v>CAJAMARCA</v>
      </c>
      <c r="D3105" s="9" t="str">
        <f>+'Info ELECTRONORTE'!C3073</f>
        <v>ED HUALGAYOC - HUALGAYOC</v>
      </c>
      <c r="E3105" s="9" t="str">
        <f>+'Info ELECTRONORTE'!D3073</f>
        <v>HUALGAYOC</v>
      </c>
      <c r="F3105" s="9" t="str">
        <f>+'Info ELECTRONORTE'!I3073</f>
        <v>Media Tension</v>
      </c>
      <c r="G3105" s="9">
        <f>+'Info ELECTRONORTE'!K3073</f>
        <v>12</v>
      </c>
      <c r="H3105" s="9" t="str">
        <f>+'Info ELECTRONORTE'!L3073</f>
        <v>Postes</v>
      </c>
      <c r="I3105" s="9" t="str">
        <f>+'Info ELECTRONORTE'!M3073</f>
        <v>Concreto</v>
      </c>
      <c r="J3105" s="9" t="str">
        <f>+'Info ELECTRONORTE'!N3073</f>
        <v>PPC16</v>
      </c>
      <c r="K3105" s="9" t="str">
        <f>+IF(B3105="MOD INV_2018","Según corresponda",VLOOKUP(J3105,SICODI!$G$3:$K$2404,2,FALSE))</f>
        <v>POSTE DE CONCRETO ARMADO DE 12/300/150/330</v>
      </c>
      <c r="L3105" s="142">
        <f t="shared" si="113"/>
        <v>0.52</v>
      </c>
    </row>
    <row r="3106" spans="1:12" x14ac:dyDescent="0.25">
      <c r="A3106" s="53">
        <f>+'Info ELECTRONORTE'!A3074</f>
        <v>3070</v>
      </c>
      <c r="B3106" s="26" t="str">
        <f t="shared" si="114"/>
        <v>SICODI</v>
      </c>
      <c r="C3106" s="9" t="str">
        <f>+'Info ELECTRONORTE'!B3074</f>
        <v>CAJAMARCA</v>
      </c>
      <c r="D3106" s="9" t="str">
        <f>+'Info ELECTRONORTE'!C3074</f>
        <v>ED HUALGAYOC - HUALGAYOC</v>
      </c>
      <c r="E3106" s="9" t="str">
        <f>+'Info ELECTRONORTE'!D3074</f>
        <v>HUALGAYOC</v>
      </c>
      <c r="F3106" s="9" t="str">
        <f>+'Info ELECTRONORTE'!I3074</f>
        <v>Media Tension</v>
      </c>
      <c r="G3106" s="9">
        <f>+'Info ELECTRONORTE'!K3074</f>
        <v>12</v>
      </c>
      <c r="H3106" s="9" t="str">
        <f>+'Info ELECTRONORTE'!L3074</f>
        <v>Postes</v>
      </c>
      <c r="I3106" s="9" t="str">
        <f>+'Info ELECTRONORTE'!M3074</f>
        <v>Concreto</v>
      </c>
      <c r="J3106" s="9" t="str">
        <f>+'Info ELECTRONORTE'!N3074</f>
        <v>PPC16</v>
      </c>
      <c r="K3106" s="9" t="str">
        <f>+IF(B3106="MOD INV_2018","Según corresponda",VLOOKUP(J3106,SICODI!$G$3:$K$2404,2,FALSE))</f>
        <v>POSTE DE CONCRETO ARMADO DE 12/300/150/330</v>
      </c>
      <c r="L3106" s="142">
        <f t="shared" si="113"/>
        <v>0.52</v>
      </c>
    </row>
    <row r="3107" spans="1:12" x14ac:dyDescent="0.25">
      <c r="A3107" s="53">
        <f>+'Info ELECTRONORTE'!A3075</f>
        <v>3071</v>
      </c>
      <c r="B3107" s="26" t="str">
        <f t="shared" si="114"/>
        <v>SICODI</v>
      </c>
      <c r="C3107" s="9" t="str">
        <f>+'Info ELECTRONORTE'!B3075</f>
        <v>CAJAMARCA</v>
      </c>
      <c r="D3107" s="9" t="str">
        <f>+'Info ELECTRONORTE'!C3075</f>
        <v>ED HUALGAYOC - HUALGAYOC</v>
      </c>
      <c r="E3107" s="9" t="str">
        <f>+'Info ELECTRONORTE'!D3075</f>
        <v>HUALGAYOC</v>
      </c>
      <c r="F3107" s="9" t="str">
        <f>+'Info ELECTRONORTE'!I3075</f>
        <v>Media Tension</v>
      </c>
      <c r="G3107" s="9">
        <f>+'Info ELECTRONORTE'!K3075</f>
        <v>12</v>
      </c>
      <c r="H3107" s="9" t="str">
        <f>+'Info ELECTRONORTE'!L3075</f>
        <v>Postes</v>
      </c>
      <c r="I3107" s="9" t="str">
        <f>+'Info ELECTRONORTE'!M3075</f>
        <v>Concreto</v>
      </c>
      <c r="J3107" s="9" t="str">
        <f>+'Info ELECTRONORTE'!N3075</f>
        <v>PPC16</v>
      </c>
      <c r="K3107" s="9" t="str">
        <f>+IF(B3107="MOD INV_2018","Según corresponda",VLOOKUP(J3107,SICODI!$G$3:$K$2404,2,FALSE))</f>
        <v>POSTE DE CONCRETO ARMADO DE 12/300/150/330</v>
      </c>
      <c r="L3107" s="142">
        <f t="shared" si="113"/>
        <v>0.52</v>
      </c>
    </row>
    <row r="3108" spans="1:12" x14ac:dyDescent="0.25">
      <c r="A3108" s="53">
        <f>+'Info ELECTRONORTE'!A3076</f>
        <v>3072</v>
      </c>
      <c r="B3108" s="26" t="str">
        <f t="shared" si="114"/>
        <v>SICODI</v>
      </c>
      <c r="C3108" s="9" t="str">
        <f>+'Info ELECTRONORTE'!B3076</f>
        <v>CAJAMARCA</v>
      </c>
      <c r="D3108" s="9" t="str">
        <f>+'Info ELECTRONORTE'!C3076</f>
        <v>ED HUALGAYOC - HUALGAYOC</v>
      </c>
      <c r="E3108" s="9" t="str">
        <f>+'Info ELECTRONORTE'!D3076</f>
        <v>HUALGAYOC</v>
      </c>
      <c r="F3108" s="9" t="str">
        <f>+'Info ELECTRONORTE'!I3076</f>
        <v>Media Tension</v>
      </c>
      <c r="G3108" s="9">
        <f>+'Info ELECTRONORTE'!K3076</f>
        <v>12</v>
      </c>
      <c r="H3108" s="9" t="str">
        <f>+'Info ELECTRONORTE'!L3076</f>
        <v>Postes</v>
      </c>
      <c r="I3108" s="9" t="str">
        <f>+'Info ELECTRONORTE'!M3076</f>
        <v>Concreto</v>
      </c>
      <c r="J3108" s="9" t="str">
        <f>+'Info ELECTRONORTE'!N3076</f>
        <v>PPC16</v>
      </c>
      <c r="K3108" s="9" t="str">
        <f>+IF(B3108="MOD INV_2018","Según corresponda",VLOOKUP(J3108,SICODI!$G$3:$K$2404,2,FALSE))</f>
        <v>POSTE DE CONCRETO ARMADO DE 12/300/150/330</v>
      </c>
      <c r="L3108" s="142">
        <f t="shared" si="113"/>
        <v>0.52</v>
      </c>
    </row>
    <row r="3109" spans="1:12" x14ac:dyDescent="0.25">
      <c r="A3109" s="53">
        <f>+'Info ELECTRONORTE'!A3077</f>
        <v>3073</v>
      </c>
      <c r="B3109" s="26" t="str">
        <f t="shared" si="114"/>
        <v>SICODI</v>
      </c>
      <c r="C3109" s="9" t="str">
        <f>+'Info ELECTRONORTE'!B3077</f>
        <v>CAJAMARCA</v>
      </c>
      <c r="D3109" s="9" t="str">
        <f>+'Info ELECTRONORTE'!C3077</f>
        <v>ED HUALGAYOC - HUALGAYOC</v>
      </c>
      <c r="E3109" s="9" t="str">
        <f>+'Info ELECTRONORTE'!D3077</f>
        <v>HUALGAYOC</v>
      </c>
      <c r="F3109" s="9" t="str">
        <f>+'Info ELECTRONORTE'!I3077</f>
        <v>Media Tension</v>
      </c>
      <c r="G3109" s="9">
        <f>+'Info ELECTRONORTE'!K3077</f>
        <v>12</v>
      </c>
      <c r="H3109" s="9" t="str">
        <f>+'Info ELECTRONORTE'!L3077</f>
        <v>Postes</v>
      </c>
      <c r="I3109" s="9" t="str">
        <f>+'Info ELECTRONORTE'!M3077</f>
        <v>Concreto</v>
      </c>
      <c r="J3109" s="9" t="str">
        <f>+'Info ELECTRONORTE'!N3077</f>
        <v>PPC16</v>
      </c>
      <c r="K3109" s="9" t="str">
        <f>+IF(B3109="MOD INV_2018","Según corresponda",VLOOKUP(J3109,SICODI!$G$3:$K$2404,2,FALSE))</f>
        <v>POSTE DE CONCRETO ARMADO DE 12/300/150/330</v>
      </c>
      <c r="L3109" s="142">
        <f t="shared" ref="L3109:L3172" si="115">+IF(K3109="Según corresponda","Según corresponda",VLOOKUP(K3109,$O$37:$P$49,2,FALSE))</f>
        <v>0.52</v>
      </c>
    </row>
    <row r="3110" spans="1:12" x14ac:dyDescent="0.25">
      <c r="A3110" s="53">
        <f>+'Info ELECTRONORTE'!A3078</f>
        <v>3074</v>
      </c>
      <c r="B3110" s="26" t="str">
        <f t="shared" ref="B3110:B3173" si="116">+IF(ISERROR(INDEX($B$8:$B$31,MATCH(J3110,$J$8:$J$31,0)))=TRUE,"MOD INV_2018",INDEX($B$8:$B$31,MATCH(J3110,$J$8:$J$31,0)))</f>
        <v>SICODI</v>
      </c>
      <c r="C3110" s="9" t="str">
        <f>+'Info ELECTRONORTE'!B3078</f>
        <v>CAJAMARCA</v>
      </c>
      <c r="D3110" s="9" t="str">
        <f>+'Info ELECTRONORTE'!C3078</f>
        <v>ED HUALGAYOC - HUALGAYOC</v>
      </c>
      <c r="E3110" s="9" t="str">
        <f>+'Info ELECTRONORTE'!D3078</f>
        <v>HUALGAYOC</v>
      </c>
      <c r="F3110" s="9" t="str">
        <f>+'Info ELECTRONORTE'!I3078</f>
        <v>Media Tension</v>
      </c>
      <c r="G3110" s="9">
        <f>+'Info ELECTRONORTE'!K3078</f>
        <v>12</v>
      </c>
      <c r="H3110" s="9" t="str">
        <f>+'Info ELECTRONORTE'!L3078</f>
        <v>Postes</v>
      </c>
      <c r="I3110" s="9" t="str">
        <f>+'Info ELECTRONORTE'!M3078</f>
        <v>Concreto</v>
      </c>
      <c r="J3110" s="9" t="str">
        <f>+'Info ELECTRONORTE'!N3078</f>
        <v>PPC16</v>
      </c>
      <c r="K3110" s="9" t="str">
        <f>+IF(B3110="MOD INV_2018","Según corresponda",VLOOKUP(J3110,SICODI!$G$3:$K$2404,2,FALSE))</f>
        <v>POSTE DE CONCRETO ARMADO DE 12/300/150/330</v>
      </c>
      <c r="L3110" s="142">
        <f t="shared" si="115"/>
        <v>0.52</v>
      </c>
    </row>
    <row r="3111" spans="1:12" x14ac:dyDescent="0.25">
      <c r="A3111" s="53">
        <f>+'Info ELECTRONORTE'!A3079</f>
        <v>3075</v>
      </c>
      <c r="B3111" s="26" t="str">
        <f t="shared" si="116"/>
        <v>SICODI</v>
      </c>
      <c r="C3111" s="9" t="str">
        <f>+'Info ELECTRONORTE'!B3079</f>
        <v>CAJAMARCA</v>
      </c>
      <c r="D3111" s="9" t="str">
        <f>+'Info ELECTRONORTE'!C3079</f>
        <v>ED HUALGAYOC - HUALGAYOC</v>
      </c>
      <c r="E3111" s="9" t="str">
        <f>+'Info ELECTRONORTE'!D3079</f>
        <v>HUALGAYOC</v>
      </c>
      <c r="F3111" s="9" t="str">
        <f>+'Info ELECTRONORTE'!I3079</f>
        <v>Media Tension</v>
      </c>
      <c r="G3111" s="9">
        <f>+'Info ELECTRONORTE'!K3079</f>
        <v>12</v>
      </c>
      <c r="H3111" s="9" t="str">
        <f>+'Info ELECTRONORTE'!L3079</f>
        <v>Postes</v>
      </c>
      <c r="I3111" s="9" t="str">
        <f>+'Info ELECTRONORTE'!M3079</f>
        <v>Concreto</v>
      </c>
      <c r="J3111" s="9" t="str">
        <f>+'Info ELECTRONORTE'!N3079</f>
        <v>PPC16</v>
      </c>
      <c r="K3111" s="9" t="str">
        <f>+IF(B3111="MOD INV_2018","Según corresponda",VLOOKUP(J3111,SICODI!$G$3:$K$2404,2,FALSE))</f>
        <v>POSTE DE CONCRETO ARMADO DE 12/300/150/330</v>
      </c>
      <c r="L3111" s="142">
        <f t="shared" si="115"/>
        <v>0.52</v>
      </c>
    </row>
    <row r="3112" spans="1:12" x14ac:dyDescent="0.25">
      <c r="A3112" s="53">
        <f>+'Info ELECTRONORTE'!A3080</f>
        <v>3076</v>
      </c>
      <c r="B3112" s="26" t="str">
        <f t="shared" si="116"/>
        <v>SICODI</v>
      </c>
      <c r="C3112" s="9" t="str">
        <f>+'Info ELECTRONORTE'!B3080</f>
        <v>CAJAMARCA</v>
      </c>
      <c r="D3112" s="9" t="str">
        <f>+'Info ELECTRONORTE'!C3080</f>
        <v>ED HUALGAYOC - HUALGAYOC</v>
      </c>
      <c r="E3112" s="9" t="str">
        <f>+'Info ELECTRONORTE'!D3080</f>
        <v>HUALGAYOC</v>
      </c>
      <c r="F3112" s="9" t="str">
        <f>+'Info ELECTRONORTE'!I3080</f>
        <v>Media Tension</v>
      </c>
      <c r="G3112" s="9">
        <f>+'Info ELECTRONORTE'!K3080</f>
        <v>12</v>
      </c>
      <c r="H3112" s="9" t="str">
        <f>+'Info ELECTRONORTE'!L3080</f>
        <v>Postes</v>
      </c>
      <c r="I3112" s="9" t="str">
        <f>+'Info ELECTRONORTE'!M3080</f>
        <v>Concreto</v>
      </c>
      <c r="J3112" s="9" t="str">
        <f>+'Info ELECTRONORTE'!N3080</f>
        <v>PPC16</v>
      </c>
      <c r="K3112" s="9" t="str">
        <f>+IF(B3112="MOD INV_2018","Según corresponda",VLOOKUP(J3112,SICODI!$G$3:$K$2404,2,FALSE))</f>
        <v>POSTE DE CONCRETO ARMADO DE 12/300/150/330</v>
      </c>
      <c r="L3112" s="142">
        <f t="shared" si="115"/>
        <v>0.52</v>
      </c>
    </row>
    <row r="3113" spans="1:12" x14ac:dyDescent="0.25">
      <c r="A3113" s="53">
        <f>+'Info ELECTRONORTE'!A3081</f>
        <v>3077</v>
      </c>
      <c r="B3113" s="26" t="str">
        <f t="shared" si="116"/>
        <v>SICODI</v>
      </c>
      <c r="C3113" s="9" t="str">
        <f>+'Info ELECTRONORTE'!B3081</f>
        <v>CAJAMARCA</v>
      </c>
      <c r="D3113" s="9" t="str">
        <f>+'Info ELECTRONORTE'!C3081</f>
        <v>ED HUALGAYOC - HUALGAYOC</v>
      </c>
      <c r="E3113" s="9" t="str">
        <f>+'Info ELECTRONORTE'!D3081</f>
        <v>HUALGAYOC</v>
      </c>
      <c r="F3113" s="9" t="str">
        <f>+'Info ELECTRONORTE'!I3081</f>
        <v>Media Tension</v>
      </c>
      <c r="G3113" s="9">
        <f>+'Info ELECTRONORTE'!K3081</f>
        <v>12</v>
      </c>
      <c r="H3113" s="9" t="str">
        <f>+'Info ELECTRONORTE'!L3081</f>
        <v>Postes</v>
      </c>
      <c r="I3113" s="9" t="str">
        <f>+'Info ELECTRONORTE'!M3081</f>
        <v>Concreto</v>
      </c>
      <c r="J3113" s="9" t="str">
        <f>+'Info ELECTRONORTE'!N3081</f>
        <v>PPC16</v>
      </c>
      <c r="K3113" s="9" t="str">
        <f>+IF(B3113="MOD INV_2018","Según corresponda",VLOOKUP(J3113,SICODI!$G$3:$K$2404,2,FALSE))</f>
        <v>POSTE DE CONCRETO ARMADO DE 12/300/150/330</v>
      </c>
      <c r="L3113" s="142">
        <f t="shared" si="115"/>
        <v>0.52</v>
      </c>
    </row>
    <row r="3114" spans="1:12" x14ac:dyDescent="0.25">
      <c r="A3114" s="53">
        <f>+'Info ELECTRONORTE'!A3082</f>
        <v>3078</v>
      </c>
      <c r="B3114" s="26" t="str">
        <f t="shared" si="116"/>
        <v>SICODI</v>
      </c>
      <c r="C3114" s="9" t="str">
        <f>+'Info ELECTRONORTE'!B3082</f>
        <v>CAJAMARCA</v>
      </c>
      <c r="D3114" s="9" t="str">
        <f>+'Info ELECTRONORTE'!C3082</f>
        <v>ED HUALGAYOC - HUALGAYOC</v>
      </c>
      <c r="E3114" s="9" t="str">
        <f>+'Info ELECTRONORTE'!D3082</f>
        <v>HUALGAYOC</v>
      </c>
      <c r="F3114" s="9" t="str">
        <f>+'Info ELECTRONORTE'!I3082</f>
        <v>Media Tension</v>
      </c>
      <c r="G3114" s="9">
        <f>+'Info ELECTRONORTE'!K3082</f>
        <v>12</v>
      </c>
      <c r="H3114" s="9" t="str">
        <f>+'Info ELECTRONORTE'!L3082</f>
        <v>Postes</v>
      </c>
      <c r="I3114" s="9" t="str">
        <f>+'Info ELECTRONORTE'!M3082</f>
        <v>Madera</v>
      </c>
      <c r="J3114" s="9" t="str">
        <f>+'Info ELECTRONORTE'!N3082</f>
        <v>PPM20</v>
      </c>
      <c r="K3114" s="9" t="str">
        <f>+IF(B3114="MOD INV_2018","Según corresponda",VLOOKUP(J3114,SICODI!$G$3:$K$2404,2,FALSE))</f>
        <v>POSTE DE MADERA TRATADA DE 12 mts. CL.5</v>
      </c>
      <c r="L3114" s="142">
        <f t="shared" si="115"/>
        <v>0.46</v>
      </c>
    </row>
    <row r="3115" spans="1:12" x14ac:dyDescent="0.25">
      <c r="A3115" s="53">
        <f>+'Info ELECTRONORTE'!A3083</f>
        <v>3079</v>
      </c>
      <c r="B3115" s="26" t="str">
        <f t="shared" si="116"/>
        <v>SICODI</v>
      </c>
      <c r="C3115" s="9" t="str">
        <f>+'Info ELECTRONORTE'!B3083</f>
        <v>CAJAMARCA</v>
      </c>
      <c r="D3115" s="9" t="str">
        <f>+'Info ELECTRONORTE'!C3083</f>
        <v>ED HUALGAYOC - HUALGAYOC</v>
      </c>
      <c r="E3115" s="9" t="str">
        <f>+'Info ELECTRONORTE'!D3083</f>
        <v>HUALGAYOC</v>
      </c>
      <c r="F3115" s="9" t="str">
        <f>+'Info ELECTRONORTE'!I3083</f>
        <v>Media Tension</v>
      </c>
      <c r="G3115" s="9">
        <f>+'Info ELECTRONORTE'!K3083</f>
        <v>12</v>
      </c>
      <c r="H3115" s="9" t="str">
        <f>+'Info ELECTRONORTE'!L3083</f>
        <v>Postes</v>
      </c>
      <c r="I3115" s="9" t="str">
        <f>+'Info ELECTRONORTE'!M3083</f>
        <v>Madera</v>
      </c>
      <c r="J3115" s="9" t="str">
        <f>+'Info ELECTRONORTE'!N3083</f>
        <v>PPM20</v>
      </c>
      <c r="K3115" s="9" t="str">
        <f>+IF(B3115="MOD INV_2018","Según corresponda",VLOOKUP(J3115,SICODI!$G$3:$K$2404,2,FALSE))</f>
        <v>POSTE DE MADERA TRATADA DE 12 mts. CL.5</v>
      </c>
      <c r="L3115" s="142">
        <f t="shared" si="115"/>
        <v>0.46</v>
      </c>
    </row>
    <row r="3116" spans="1:12" x14ac:dyDescent="0.25">
      <c r="A3116" s="53">
        <f>+'Info ELECTRONORTE'!A3084</f>
        <v>3080</v>
      </c>
      <c r="B3116" s="26" t="str">
        <f t="shared" si="116"/>
        <v>SICODI</v>
      </c>
      <c r="C3116" s="9" t="str">
        <f>+'Info ELECTRONORTE'!B3084</f>
        <v>CAJAMARCA</v>
      </c>
      <c r="D3116" s="9" t="str">
        <f>+'Info ELECTRONORTE'!C3084</f>
        <v>ED HUALGAYOC - HUALGAYOC</v>
      </c>
      <c r="E3116" s="9" t="str">
        <f>+'Info ELECTRONORTE'!D3084</f>
        <v>HUALGAYOC</v>
      </c>
      <c r="F3116" s="9" t="str">
        <f>+'Info ELECTRONORTE'!I3084</f>
        <v>Media Tension</v>
      </c>
      <c r="G3116" s="9">
        <f>+'Info ELECTRONORTE'!K3084</f>
        <v>12</v>
      </c>
      <c r="H3116" s="9" t="str">
        <f>+'Info ELECTRONORTE'!L3084</f>
        <v>Postes</v>
      </c>
      <c r="I3116" s="9" t="str">
        <f>+'Info ELECTRONORTE'!M3084</f>
        <v>Madera</v>
      </c>
      <c r="J3116" s="9" t="str">
        <f>+'Info ELECTRONORTE'!N3084</f>
        <v>PPM20</v>
      </c>
      <c r="K3116" s="9" t="str">
        <f>+IF(B3116="MOD INV_2018","Según corresponda",VLOOKUP(J3116,SICODI!$G$3:$K$2404,2,FALSE))</f>
        <v>POSTE DE MADERA TRATADA DE 12 mts. CL.5</v>
      </c>
      <c r="L3116" s="142">
        <f t="shared" si="115"/>
        <v>0.46</v>
      </c>
    </row>
    <row r="3117" spans="1:12" x14ac:dyDescent="0.25">
      <c r="A3117" s="53">
        <f>+'Info ELECTRONORTE'!A3085</f>
        <v>3081</v>
      </c>
      <c r="B3117" s="26" t="str">
        <f t="shared" si="116"/>
        <v>SICODI</v>
      </c>
      <c r="C3117" s="9" t="str">
        <f>+'Info ELECTRONORTE'!B3085</f>
        <v>CAJAMARCA</v>
      </c>
      <c r="D3117" s="9" t="str">
        <f>+'Info ELECTRONORTE'!C3085</f>
        <v>ED HUALGAYOC - HUALGAYOC</v>
      </c>
      <c r="E3117" s="9" t="str">
        <f>+'Info ELECTRONORTE'!D3085</f>
        <v>HUALGAYOC</v>
      </c>
      <c r="F3117" s="9" t="str">
        <f>+'Info ELECTRONORTE'!I3085</f>
        <v>Media Tension</v>
      </c>
      <c r="G3117" s="9">
        <f>+'Info ELECTRONORTE'!K3085</f>
        <v>12</v>
      </c>
      <c r="H3117" s="9" t="str">
        <f>+'Info ELECTRONORTE'!L3085</f>
        <v>Postes</v>
      </c>
      <c r="I3117" s="9" t="str">
        <f>+'Info ELECTRONORTE'!M3085</f>
        <v>Concreto</v>
      </c>
      <c r="J3117" s="9" t="str">
        <f>+'Info ELECTRONORTE'!N3085</f>
        <v>PPC16</v>
      </c>
      <c r="K3117" s="9" t="str">
        <f>+IF(B3117="MOD INV_2018","Según corresponda",VLOOKUP(J3117,SICODI!$G$3:$K$2404,2,FALSE))</f>
        <v>POSTE DE CONCRETO ARMADO DE 12/300/150/330</v>
      </c>
      <c r="L3117" s="142">
        <f t="shared" si="115"/>
        <v>0.52</v>
      </c>
    </row>
    <row r="3118" spans="1:12" x14ac:dyDescent="0.25">
      <c r="A3118" s="53">
        <f>+'Info ELECTRONORTE'!A3086</f>
        <v>3082</v>
      </c>
      <c r="B3118" s="26" t="str">
        <f t="shared" si="116"/>
        <v>SICODI</v>
      </c>
      <c r="C3118" s="9" t="str">
        <f>+'Info ELECTRONORTE'!B3086</f>
        <v>CAJAMARCA</v>
      </c>
      <c r="D3118" s="9" t="str">
        <f>+'Info ELECTRONORTE'!C3086</f>
        <v>ED HUALGAYOC - HUALGAYOC</v>
      </c>
      <c r="E3118" s="9" t="str">
        <f>+'Info ELECTRONORTE'!D3086</f>
        <v>HUALGAYOC</v>
      </c>
      <c r="F3118" s="9" t="str">
        <f>+'Info ELECTRONORTE'!I3086</f>
        <v>Baja Tension</v>
      </c>
      <c r="G3118" s="9">
        <f>+'Info ELECTRONORTE'!K3086</f>
        <v>11</v>
      </c>
      <c r="H3118" s="9" t="str">
        <f>+'Info ELECTRONORTE'!L3086</f>
        <v>Postes</v>
      </c>
      <c r="I3118" s="9" t="str">
        <f>+'Info ELECTRONORTE'!M3086</f>
        <v>Concreto</v>
      </c>
      <c r="J3118" s="9" t="str">
        <f>+'Info ELECTRONORTE'!N3086</f>
        <v>PPC12</v>
      </c>
      <c r="K3118" s="9" t="str">
        <f>+IF(B3118="MOD INV_2018","Según corresponda",VLOOKUP(J3118,SICODI!$G$3:$K$2404,2,FALSE))</f>
        <v>POSTE DE CONCRETO ARMADO DE 11/300/120/285</v>
      </c>
      <c r="L3118" s="142">
        <f t="shared" si="115"/>
        <v>0.17</v>
      </c>
    </row>
    <row r="3119" spans="1:12" x14ac:dyDescent="0.25">
      <c r="A3119" s="53">
        <f>+'Info ELECTRONORTE'!A3087</f>
        <v>3083</v>
      </c>
      <c r="B3119" s="26" t="str">
        <f t="shared" si="116"/>
        <v>SICODI</v>
      </c>
      <c r="C3119" s="9" t="str">
        <f>+'Info ELECTRONORTE'!B3087</f>
        <v>CAJAMARCA</v>
      </c>
      <c r="D3119" s="9" t="str">
        <f>+'Info ELECTRONORTE'!C3087</f>
        <v>ED HUALGAYOC - HUALGAYOC</v>
      </c>
      <c r="E3119" s="9" t="str">
        <f>+'Info ELECTRONORTE'!D3087</f>
        <v>HUALGAYOC</v>
      </c>
      <c r="F3119" s="9" t="str">
        <f>+'Info ELECTRONORTE'!I3087</f>
        <v>Baja Tension</v>
      </c>
      <c r="G3119" s="9">
        <f>+'Info ELECTRONORTE'!K3087</f>
        <v>11</v>
      </c>
      <c r="H3119" s="9" t="str">
        <f>+'Info ELECTRONORTE'!L3087</f>
        <v>Postes</v>
      </c>
      <c r="I3119" s="9" t="str">
        <f>+'Info ELECTRONORTE'!M3087</f>
        <v>Concreto</v>
      </c>
      <c r="J3119" s="9" t="str">
        <f>+'Info ELECTRONORTE'!N3087</f>
        <v>PPC12</v>
      </c>
      <c r="K3119" s="9" t="str">
        <f>+IF(B3119="MOD INV_2018","Según corresponda",VLOOKUP(J3119,SICODI!$G$3:$K$2404,2,FALSE))</f>
        <v>POSTE DE CONCRETO ARMADO DE 11/300/120/285</v>
      </c>
      <c r="L3119" s="142">
        <f t="shared" si="115"/>
        <v>0.17</v>
      </c>
    </row>
    <row r="3120" spans="1:12" x14ac:dyDescent="0.25">
      <c r="A3120" s="53">
        <f>+'Info ELECTRONORTE'!A3088</f>
        <v>3084</v>
      </c>
      <c r="B3120" s="26" t="str">
        <f t="shared" si="116"/>
        <v>SICODI</v>
      </c>
      <c r="C3120" s="9" t="str">
        <f>+'Info ELECTRONORTE'!B3088</f>
        <v>CAJAMARCA</v>
      </c>
      <c r="D3120" s="9" t="str">
        <f>+'Info ELECTRONORTE'!C3088</f>
        <v>ED HUALGAYOC - HUALGAYOC</v>
      </c>
      <c r="E3120" s="9" t="str">
        <f>+'Info ELECTRONORTE'!D3088</f>
        <v>HUALGAYOC</v>
      </c>
      <c r="F3120" s="9" t="str">
        <f>+'Info ELECTRONORTE'!I3088</f>
        <v>Media Tension</v>
      </c>
      <c r="G3120" s="9">
        <f>+'Info ELECTRONORTE'!K3088</f>
        <v>12</v>
      </c>
      <c r="H3120" s="9" t="str">
        <f>+'Info ELECTRONORTE'!L3088</f>
        <v>Postes</v>
      </c>
      <c r="I3120" s="9" t="str">
        <f>+'Info ELECTRONORTE'!M3088</f>
        <v>Concreto</v>
      </c>
      <c r="J3120" s="9" t="str">
        <f>+'Info ELECTRONORTE'!N3088</f>
        <v>PPC16</v>
      </c>
      <c r="K3120" s="9" t="str">
        <f>+IF(B3120="MOD INV_2018","Según corresponda",VLOOKUP(J3120,SICODI!$G$3:$K$2404,2,FALSE))</f>
        <v>POSTE DE CONCRETO ARMADO DE 12/300/150/330</v>
      </c>
      <c r="L3120" s="142">
        <f t="shared" si="115"/>
        <v>0.52</v>
      </c>
    </row>
    <row r="3121" spans="1:12" x14ac:dyDescent="0.25">
      <c r="A3121" s="53">
        <f>+'Info ELECTRONORTE'!A3089</f>
        <v>3085</v>
      </c>
      <c r="B3121" s="26" t="str">
        <f t="shared" si="116"/>
        <v>SICODI</v>
      </c>
      <c r="C3121" s="9" t="str">
        <f>+'Info ELECTRONORTE'!B3089</f>
        <v>CAJAMARCA</v>
      </c>
      <c r="D3121" s="9" t="str">
        <f>+'Info ELECTRONORTE'!C3089</f>
        <v>ED HUALGAYOC - HUALGAYOC</v>
      </c>
      <c r="E3121" s="9" t="str">
        <f>+'Info ELECTRONORTE'!D3089</f>
        <v>HUALGAYOC</v>
      </c>
      <c r="F3121" s="9" t="str">
        <f>+'Info ELECTRONORTE'!I3089</f>
        <v>Baja Tension</v>
      </c>
      <c r="G3121" s="9">
        <f>+'Info ELECTRONORTE'!K3089</f>
        <v>9</v>
      </c>
      <c r="H3121" s="9" t="str">
        <f>+'Info ELECTRONORTE'!L3089</f>
        <v>Postes</v>
      </c>
      <c r="I3121" s="9" t="str">
        <f>+'Info ELECTRONORTE'!M3089</f>
        <v>Concreto</v>
      </c>
      <c r="J3121" s="9" t="str">
        <f>+'Info ELECTRONORTE'!N3089</f>
        <v>PPC09</v>
      </c>
      <c r="K3121" s="9" t="str">
        <f>+IF(B3121="MOD INV_2018","Según corresponda",VLOOKUP(J3121,SICODI!$G$3:$K$2404,2,FALSE))</f>
        <v>POSTE DE CONCRETO ARMADO DE  9/300/120/255</v>
      </c>
      <c r="L3121" s="142">
        <f t="shared" si="115"/>
        <v>0.17</v>
      </c>
    </row>
    <row r="3122" spans="1:12" x14ac:dyDescent="0.25">
      <c r="A3122" s="53">
        <f>+'Info ELECTRONORTE'!A3090</f>
        <v>3086</v>
      </c>
      <c r="B3122" s="26" t="str">
        <f t="shared" si="116"/>
        <v>SICODI</v>
      </c>
      <c r="C3122" s="9" t="str">
        <f>+'Info ELECTRONORTE'!B3090</f>
        <v>CAJAMARCA</v>
      </c>
      <c r="D3122" s="9" t="str">
        <f>+'Info ELECTRONORTE'!C3090</f>
        <v>ED HUALGAYOC - HUALGAYOC</v>
      </c>
      <c r="E3122" s="9" t="str">
        <f>+'Info ELECTRONORTE'!D3090</f>
        <v>HUALGAYOC</v>
      </c>
      <c r="F3122" s="9" t="str">
        <f>+'Info ELECTRONORTE'!I3090</f>
        <v>Baja Tension</v>
      </c>
      <c r="G3122" s="9">
        <f>+'Info ELECTRONORTE'!K3090</f>
        <v>9</v>
      </c>
      <c r="H3122" s="9" t="str">
        <f>+'Info ELECTRONORTE'!L3090</f>
        <v>Postes</v>
      </c>
      <c r="I3122" s="9" t="str">
        <f>+'Info ELECTRONORTE'!M3090</f>
        <v>Concreto</v>
      </c>
      <c r="J3122" s="9" t="str">
        <f>+'Info ELECTRONORTE'!N3090</f>
        <v>PPC09</v>
      </c>
      <c r="K3122" s="9" t="str">
        <f>+IF(B3122="MOD INV_2018","Según corresponda",VLOOKUP(J3122,SICODI!$G$3:$K$2404,2,FALSE))</f>
        <v>POSTE DE CONCRETO ARMADO DE  9/300/120/255</v>
      </c>
      <c r="L3122" s="142">
        <f t="shared" si="115"/>
        <v>0.17</v>
      </c>
    </row>
    <row r="3123" spans="1:12" x14ac:dyDescent="0.25">
      <c r="A3123" s="53">
        <f>+'Info ELECTRONORTE'!A3091</f>
        <v>3087</v>
      </c>
      <c r="B3123" s="26" t="str">
        <f t="shared" si="116"/>
        <v>SICODI</v>
      </c>
      <c r="C3123" s="9" t="str">
        <f>+'Info ELECTRONORTE'!B3091</f>
        <v>CAJAMARCA</v>
      </c>
      <c r="D3123" s="9" t="str">
        <f>+'Info ELECTRONORTE'!C3091</f>
        <v>ED HUALGAYOC - HUALGAYOC</v>
      </c>
      <c r="E3123" s="9" t="str">
        <f>+'Info ELECTRONORTE'!D3091</f>
        <v>HUALGAYOC</v>
      </c>
      <c r="F3123" s="9" t="str">
        <f>+'Info ELECTRONORTE'!I3091</f>
        <v>Baja Tension</v>
      </c>
      <c r="G3123" s="9">
        <f>+'Info ELECTRONORTE'!K3091</f>
        <v>9</v>
      </c>
      <c r="H3123" s="9" t="str">
        <f>+'Info ELECTRONORTE'!L3091</f>
        <v>Postes</v>
      </c>
      <c r="I3123" s="9" t="str">
        <f>+'Info ELECTRONORTE'!M3091</f>
        <v>Concreto</v>
      </c>
      <c r="J3123" s="9" t="str">
        <f>+'Info ELECTRONORTE'!N3091</f>
        <v>PPC09</v>
      </c>
      <c r="K3123" s="9" t="str">
        <f>+IF(B3123="MOD INV_2018","Según corresponda",VLOOKUP(J3123,SICODI!$G$3:$K$2404,2,FALSE))</f>
        <v>POSTE DE CONCRETO ARMADO DE  9/300/120/255</v>
      </c>
      <c r="L3123" s="142">
        <f t="shared" si="115"/>
        <v>0.17</v>
      </c>
    </row>
    <row r="3124" spans="1:12" x14ac:dyDescent="0.25">
      <c r="A3124" s="53">
        <f>+'Info ELECTRONORTE'!A3092</f>
        <v>3088</v>
      </c>
      <c r="B3124" s="26" t="str">
        <f t="shared" si="116"/>
        <v>SICODI</v>
      </c>
      <c r="C3124" s="9" t="str">
        <f>+'Info ELECTRONORTE'!B3092</f>
        <v>CAJAMARCA</v>
      </c>
      <c r="D3124" s="9" t="str">
        <f>+'Info ELECTRONORTE'!C3092</f>
        <v>ED HUALGAYOC - HUALGAYOC</v>
      </c>
      <c r="E3124" s="9" t="str">
        <f>+'Info ELECTRONORTE'!D3092</f>
        <v>HUALGAYOC</v>
      </c>
      <c r="F3124" s="9" t="str">
        <f>+'Info ELECTRONORTE'!I3092</f>
        <v>Baja Tension</v>
      </c>
      <c r="G3124" s="9">
        <f>+'Info ELECTRONORTE'!K3092</f>
        <v>9</v>
      </c>
      <c r="H3124" s="9" t="str">
        <f>+'Info ELECTRONORTE'!L3092</f>
        <v>Postes</v>
      </c>
      <c r="I3124" s="9" t="str">
        <f>+'Info ELECTRONORTE'!M3092</f>
        <v>Concreto</v>
      </c>
      <c r="J3124" s="9" t="str">
        <f>+'Info ELECTRONORTE'!N3092</f>
        <v>PPC09</v>
      </c>
      <c r="K3124" s="9" t="str">
        <f>+IF(B3124="MOD INV_2018","Según corresponda",VLOOKUP(J3124,SICODI!$G$3:$K$2404,2,FALSE))</f>
        <v>POSTE DE CONCRETO ARMADO DE  9/300/120/255</v>
      </c>
      <c r="L3124" s="142">
        <f t="shared" si="115"/>
        <v>0.17</v>
      </c>
    </row>
    <row r="3125" spans="1:12" x14ac:dyDescent="0.25">
      <c r="A3125" s="53">
        <f>+'Info ELECTRONORTE'!A3093</f>
        <v>3089</v>
      </c>
      <c r="B3125" s="26" t="str">
        <f t="shared" si="116"/>
        <v>SICODI</v>
      </c>
      <c r="C3125" s="9" t="str">
        <f>+'Info ELECTRONORTE'!B3093</f>
        <v>CAJAMARCA</v>
      </c>
      <c r="D3125" s="9" t="str">
        <f>+'Info ELECTRONORTE'!C3093</f>
        <v>ED HUALGAYOC - HUALGAYOC</v>
      </c>
      <c r="E3125" s="9" t="str">
        <f>+'Info ELECTRONORTE'!D3093</f>
        <v>HUALGAYOC</v>
      </c>
      <c r="F3125" s="9" t="str">
        <f>+'Info ELECTRONORTE'!I3093</f>
        <v>Baja Tension</v>
      </c>
      <c r="G3125" s="9">
        <f>+'Info ELECTRONORTE'!K3093</f>
        <v>9</v>
      </c>
      <c r="H3125" s="9" t="str">
        <f>+'Info ELECTRONORTE'!L3093</f>
        <v>Postes</v>
      </c>
      <c r="I3125" s="9" t="str">
        <f>+'Info ELECTRONORTE'!M3093</f>
        <v>Concreto</v>
      </c>
      <c r="J3125" s="9" t="str">
        <f>+'Info ELECTRONORTE'!N3093</f>
        <v>PPC09</v>
      </c>
      <c r="K3125" s="9" t="str">
        <f>+IF(B3125="MOD INV_2018","Según corresponda",VLOOKUP(J3125,SICODI!$G$3:$K$2404,2,FALSE))</f>
        <v>POSTE DE CONCRETO ARMADO DE  9/300/120/255</v>
      </c>
      <c r="L3125" s="142">
        <f t="shared" si="115"/>
        <v>0.17</v>
      </c>
    </row>
    <row r="3126" spans="1:12" x14ac:dyDescent="0.25">
      <c r="A3126" s="53">
        <f>+'Info ELECTRONORTE'!A3094</f>
        <v>3090</v>
      </c>
      <c r="B3126" s="26" t="str">
        <f t="shared" si="116"/>
        <v>SICODI</v>
      </c>
      <c r="C3126" s="9" t="str">
        <f>+'Info ELECTRONORTE'!B3094</f>
        <v>CAJAMARCA</v>
      </c>
      <c r="D3126" s="9" t="str">
        <f>+'Info ELECTRONORTE'!C3094</f>
        <v>ED HUALGAYOC - HUALGAYOC</v>
      </c>
      <c r="E3126" s="9" t="str">
        <f>+'Info ELECTRONORTE'!D3094</f>
        <v>HUALGAYOC</v>
      </c>
      <c r="F3126" s="9" t="str">
        <f>+'Info ELECTRONORTE'!I3094</f>
        <v>Baja Tension</v>
      </c>
      <c r="G3126" s="9">
        <f>+'Info ELECTRONORTE'!K3094</f>
        <v>9</v>
      </c>
      <c r="H3126" s="9" t="str">
        <f>+'Info ELECTRONORTE'!L3094</f>
        <v>Postes</v>
      </c>
      <c r="I3126" s="9" t="str">
        <f>+'Info ELECTRONORTE'!M3094</f>
        <v>Concreto</v>
      </c>
      <c r="J3126" s="9" t="str">
        <f>+'Info ELECTRONORTE'!N3094</f>
        <v>PPC09</v>
      </c>
      <c r="K3126" s="9" t="str">
        <f>+IF(B3126="MOD INV_2018","Según corresponda",VLOOKUP(J3126,SICODI!$G$3:$K$2404,2,FALSE))</f>
        <v>POSTE DE CONCRETO ARMADO DE  9/300/120/255</v>
      </c>
      <c r="L3126" s="142">
        <f t="shared" si="115"/>
        <v>0.17</v>
      </c>
    </row>
    <row r="3127" spans="1:12" x14ac:dyDescent="0.25">
      <c r="A3127" s="53">
        <f>+'Info ELECTRONORTE'!A3095</f>
        <v>3091</v>
      </c>
      <c r="B3127" s="26" t="str">
        <f t="shared" si="116"/>
        <v>SICODI</v>
      </c>
      <c r="C3127" s="9" t="str">
        <f>+'Info ELECTRONORTE'!B3095</f>
        <v>CAJAMARCA</v>
      </c>
      <c r="D3127" s="9" t="str">
        <f>+'Info ELECTRONORTE'!C3095</f>
        <v>ED HUALGAYOC - HUALGAYOC</v>
      </c>
      <c r="E3127" s="9" t="str">
        <f>+'Info ELECTRONORTE'!D3095</f>
        <v>HUALGAYOC</v>
      </c>
      <c r="F3127" s="9" t="str">
        <f>+'Info ELECTRONORTE'!I3095</f>
        <v>Baja Tension</v>
      </c>
      <c r="G3127" s="9">
        <f>+'Info ELECTRONORTE'!K3095</f>
        <v>9</v>
      </c>
      <c r="H3127" s="9" t="str">
        <f>+'Info ELECTRONORTE'!L3095</f>
        <v>Postes</v>
      </c>
      <c r="I3127" s="9" t="str">
        <f>+'Info ELECTRONORTE'!M3095</f>
        <v>Concreto</v>
      </c>
      <c r="J3127" s="9" t="str">
        <f>+'Info ELECTRONORTE'!N3095</f>
        <v>PPC09</v>
      </c>
      <c r="K3127" s="9" t="str">
        <f>+IF(B3127="MOD INV_2018","Según corresponda",VLOOKUP(J3127,SICODI!$G$3:$K$2404,2,FALSE))</f>
        <v>POSTE DE CONCRETO ARMADO DE  9/300/120/255</v>
      </c>
      <c r="L3127" s="142">
        <f t="shared" si="115"/>
        <v>0.17</v>
      </c>
    </row>
    <row r="3128" spans="1:12" x14ac:dyDescent="0.25">
      <c r="A3128" s="53">
        <f>+'Info ELECTRONORTE'!A3096</f>
        <v>3092</v>
      </c>
      <c r="B3128" s="26" t="str">
        <f t="shared" si="116"/>
        <v>SICODI</v>
      </c>
      <c r="C3128" s="9" t="str">
        <f>+'Info ELECTRONORTE'!B3096</f>
        <v>CAJAMARCA</v>
      </c>
      <c r="D3128" s="9" t="str">
        <f>+'Info ELECTRONORTE'!C3096</f>
        <v>ED HUALGAYOC - HUALGAYOC</v>
      </c>
      <c r="E3128" s="9" t="str">
        <f>+'Info ELECTRONORTE'!D3096</f>
        <v>HUALGAYOC</v>
      </c>
      <c r="F3128" s="9" t="str">
        <f>+'Info ELECTRONORTE'!I3096</f>
        <v>Baja Tension</v>
      </c>
      <c r="G3128" s="9">
        <f>+'Info ELECTRONORTE'!K3096</f>
        <v>9</v>
      </c>
      <c r="H3128" s="9" t="str">
        <f>+'Info ELECTRONORTE'!L3096</f>
        <v>Postes</v>
      </c>
      <c r="I3128" s="9" t="str">
        <f>+'Info ELECTRONORTE'!M3096</f>
        <v>Concreto</v>
      </c>
      <c r="J3128" s="9" t="str">
        <f>+'Info ELECTRONORTE'!N3096</f>
        <v>PPC09</v>
      </c>
      <c r="K3128" s="9" t="str">
        <f>+IF(B3128="MOD INV_2018","Según corresponda",VLOOKUP(J3128,SICODI!$G$3:$K$2404,2,FALSE))</f>
        <v>POSTE DE CONCRETO ARMADO DE  9/300/120/255</v>
      </c>
      <c r="L3128" s="142">
        <f t="shared" si="115"/>
        <v>0.17</v>
      </c>
    </row>
    <row r="3129" spans="1:12" x14ac:dyDescent="0.25">
      <c r="A3129" s="53">
        <f>+'Info ELECTRONORTE'!A3097</f>
        <v>3093</v>
      </c>
      <c r="B3129" s="26" t="str">
        <f t="shared" si="116"/>
        <v>SICODI</v>
      </c>
      <c r="C3129" s="9" t="str">
        <f>+'Info ELECTRONORTE'!B3097</f>
        <v>CAJAMARCA</v>
      </c>
      <c r="D3129" s="9" t="str">
        <f>+'Info ELECTRONORTE'!C3097</f>
        <v>ED HUALGAYOC - HUALGAYOC</v>
      </c>
      <c r="E3129" s="9" t="str">
        <f>+'Info ELECTRONORTE'!D3097</f>
        <v>HUALGAYOC</v>
      </c>
      <c r="F3129" s="9" t="str">
        <f>+'Info ELECTRONORTE'!I3097</f>
        <v>Baja Tension</v>
      </c>
      <c r="G3129" s="9">
        <f>+'Info ELECTRONORTE'!K3097</f>
        <v>9</v>
      </c>
      <c r="H3129" s="9" t="str">
        <f>+'Info ELECTRONORTE'!L3097</f>
        <v>Postes</v>
      </c>
      <c r="I3129" s="9" t="str">
        <f>+'Info ELECTRONORTE'!M3097</f>
        <v>Concreto</v>
      </c>
      <c r="J3129" s="9" t="str">
        <f>+'Info ELECTRONORTE'!N3097</f>
        <v>PPC09</v>
      </c>
      <c r="K3129" s="9" t="str">
        <f>+IF(B3129="MOD INV_2018","Según corresponda",VLOOKUP(J3129,SICODI!$G$3:$K$2404,2,FALSE))</f>
        <v>POSTE DE CONCRETO ARMADO DE  9/300/120/255</v>
      </c>
      <c r="L3129" s="142">
        <f t="shared" si="115"/>
        <v>0.17</v>
      </c>
    </row>
    <row r="3130" spans="1:12" x14ac:dyDescent="0.25">
      <c r="A3130" s="53">
        <f>+'Info ELECTRONORTE'!A3098</f>
        <v>3094</v>
      </c>
      <c r="B3130" s="26" t="str">
        <f t="shared" si="116"/>
        <v>SICODI</v>
      </c>
      <c r="C3130" s="9" t="str">
        <f>+'Info ELECTRONORTE'!B3098</f>
        <v>CAJAMARCA</v>
      </c>
      <c r="D3130" s="9" t="str">
        <f>+'Info ELECTRONORTE'!C3098</f>
        <v>ED HUALGAYOC - HUALGAYOC</v>
      </c>
      <c r="E3130" s="9" t="str">
        <f>+'Info ELECTRONORTE'!D3098</f>
        <v>HUALGAYOC</v>
      </c>
      <c r="F3130" s="9" t="str">
        <f>+'Info ELECTRONORTE'!I3098</f>
        <v>Baja Tension</v>
      </c>
      <c r="G3130" s="9">
        <f>+'Info ELECTRONORTE'!K3098</f>
        <v>9</v>
      </c>
      <c r="H3130" s="9" t="str">
        <f>+'Info ELECTRONORTE'!L3098</f>
        <v>Postes</v>
      </c>
      <c r="I3130" s="9" t="str">
        <f>+'Info ELECTRONORTE'!M3098</f>
        <v>Concreto</v>
      </c>
      <c r="J3130" s="9" t="str">
        <f>+'Info ELECTRONORTE'!N3098</f>
        <v>PPC09</v>
      </c>
      <c r="K3130" s="9" t="str">
        <f>+IF(B3130="MOD INV_2018","Según corresponda",VLOOKUP(J3130,SICODI!$G$3:$K$2404,2,FALSE))</f>
        <v>POSTE DE CONCRETO ARMADO DE  9/300/120/255</v>
      </c>
      <c r="L3130" s="142">
        <f t="shared" si="115"/>
        <v>0.17</v>
      </c>
    </row>
    <row r="3131" spans="1:12" x14ac:dyDescent="0.25">
      <c r="A3131" s="53">
        <f>+'Info ELECTRONORTE'!A3099</f>
        <v>3095</v>
      </c>
      <c r="B3131" s="26" t="str">
        <f t="shared" si="116"/>
        <v>SICODI</v>
      </c>
      <c r="C3131" s="9" t="str">
        <f>+'Info ELECTRONORTE'!B3099</f>
        <v>CAJAMARCA</v>
      </c>
      <c r="D3131" s="9" t="str">
        <f>+'Info ELECTRONORTE'!C3099</f>
        <v>ED HUALGAYOC - HUALGAYOC</v>
      </c>
      <c r="E3131" s="9" t="str">
        <f>+'Info ELECTRONORTE'!D3099</f>
        <v>HUALGAYOC</v>
      </c>
      <c r="F3131" s="9" t="str">
        <f>+'Info ELECTRONORTE'!I3099</f>
        <v>Baja Tension</v>
      </c>
      <c r="G3131" s="9">
        <f>+'Info ELECTRONORTE'!K3099</f>
        <v>9</v>
      </c>
      <c r="H3131" s="9" t="str">
        <f>+'Info ELECTRONORTE'!L3099</f>
        <v>Postes</v>
      </c>
      <c r="I3131" s="9" t="str">
        <f>+'Info ELECTRONORTE'!M3099</f>
        <v>Concreto</v>
      </c>
      <c r="J3131" s="9" t="str">
        <f>+'Info ELECTRONORTE'!N3099</f>
        <v>PPC09</v>
      </c>
      <c r="K3131" s="9" t="str">
        <f>+IF(B3131="MOD INV_2018","Según corresponda",VLOOKUP(J3131,SICODI!$G$3:$K$2404,2,FALSE))</f>
        <v>POSTE DE CONCRETO ARMADO DE  9/300/120/255</v>
      </c>
      <c r="L3131" s="142">
        <f t="shared" si="115"/>
        <v>0.17</v>
      </c>
    </row>
    <row r="3132" spans="1:12" x14ac:dyDescent="0.25">
      <c r="A3132" s="53">
        <f>+'Info ELECTRONORTE'!A3100</f>
        <v>3096</v>
      </c>
      <c r="B3132" s="26" t="str">
        <f t="shared" si="116"/>
        <v>SICODI</v>
      </c>
      <c r="C3132" s="9" t="str">
        <f>+'Info ELECTRONORTE'!B3100</f>
        <v>CAJAMARCA</v>
      </c>
      <c r="D3132" s="9" t="str">
        <f>+'Info ELECTRONORTE'!C3100</f>
        <v>ED HUALGAYOC - HUALGAYOC</v>
      </c>
      <c r="E3132" s="9" t="str">
        <f>+'Info ELECTRONORTE'!D3100</f>
        <v>HUALGAYOC</v>
      </c>
      <c r="F3132" s="9" t="str">
        <f>+'Info ELECTRONORTE'!I3100</f>
        <v>Baja Tension</v>
      </c>
      <c r="G3132" s="9">
        <f>+'Info ELECTRONORTE'!K3100</f>
        <v>9</v>
      </c>
      <c r="H3132" s="9" t="str">
        <f>+'Info ELECTRONORTE'!L3100</f>
        <v>Postes</v>
      </c>
      <c r="I3132" s="9" t="str">
        <f>+'Info ELECTRONORTE'!M3100</f>
        <v>Concreto</v>
      </c>
      <c r="J3132" s="9" t="str">
        <f>+'Info ELECTRONORTE'!N3100</f>
        <v>PPC09</v>
      </c>
      <c r="K3132" s="9" t="str">
        <f>+IF(B3132="MOD INV_2018","Según corresponda",VLOOKUP(J3132,SICODI!$G$3:$K$2404,2,FALSE))</f>
        <v>POSTE DE CONCRETO ARMADO DE  9/300/120/255</v>
      </c>
      <c r="L3132" s="142">
        <f t="shared" si="115"/>
        <v>0.17</v>
      </c>
    </row>
    <row r="3133" spans="1:12" x14ac:dyDescent="0.25">
      <c r="A3133" s="53">
        <f>+'Info ELECTRONORTE'!A3101</f>
        <v>3097</v>
      </c>
      <c r="B3133" s="26" t="str">
        <f t="shared" si="116"/>
        <v>SICODI</v>
      </c>
      <c r="C3133" s="9" t="str">
        <f>+'Info ELECTRONORTE'!B3101</f>
        <v>CAJAMARCA</v>
      </c>
      <c r="D3133" s="9" t="str">
        <f>+'Info ELECTRONORTE'!C3101</f>
        <v>ED HUALGAYOC - HUALGAYOC</v>
      </c>
      <c r="E3133" s="9" t="str">
        <f>+'Info ELECTRONORTE'!D3101</f>
        <v>HUALGAYOC</v>
      </c>
      <c r="F3133" s="9" t="str">
        <f>+'Info ELECTRONORTE'!I3101</f>
        <v>Media Tension</v>
      </c>
      <c r="G3133" s="9">
        <f>+'Info ELECTRONORTE'!K3101</f>
        <v>12</v>
      </c>
      <c r="H3133" s="9" t="str">
        <f>+'Info ELECTRONORTE'!L3101</f>
        <v>Postes</v>
      </c>
      <c r="I3133" s="9" t="str">
        <f>+'Info ELECTRONORTE'!M3101</f>
        <v>Concreto</v>
      </c>
      <c r="J3133" s="9" t="str">
        <f>+'Info ELECTRONORTE'!N3101</f>
        <v>PPC16</v>
      </c>
      <c r="K3133" s="9" t="str">
        <f>+IF(B3133="MOD INV_2018","Según corresponda",VLOOKUP(J3133,SICODI!$G$3:$K$2404,2,FALSE))</f>
        <v>POSTE DE CONCRETO ARMADO DE 12/300/150/330</v>
      </c>
      <c r="L3133" s="142">
        <f t="shared" si="115"/>
        <v>0.52</v>
      </c>
    </row>
    <row r="3134" spans="1:12" x14ac:dyDescent="0.25">
      <c r="A3134" s="53">
        <f>+'Info ELECTRONORTE'!A3102</f>
        <v>3098</v>
      </c>
      <c r="B3134" s="26" t="str">
        <f t="shared" si="116"/>
        <v>SICODI</v>
      </c>
      <c r="C3134" s="9" t="str">
        <f>+'Info ELECTRONORTE'!B3102</f>
        <v>CAJAMARCA</v>
      </c>
      <c r="D3134" s="9" t="str">
        <f>+'Info ELECTRONORTE'!C3102</f>
        <v>ED HUALGAYOC - HUALGAYOC</v>
      </c>
      <c r="E3134" s="9" t="str">
        <f>+'Info ELECTRONORTE'!D3102</f>
        <v>HUALGAYOC</v>
      </c>
      <c r="F3134" s="9" t="str">
        <f>+'Info ELECTRONORTE'!I3102</f>
        <v>Media Tension</v>
      </c>
      <c r="G3134" s="9">
        <f>+'Info ELECTRONORTE'!K3102</f>
        <v>12</v>
      </c>
      <c r="H3134" s="9" t="str">
        <f>+'Info ELECTRONORTE'!L3102</f>
        <v>Postes</v>
      </c>
      <c r="I3134" s="9" t="str">
        <f>+'Info ELECTRONORTE'!M3102</f>
        <v>Concreto</v>
      </c>
      <c r="J3134" s="9" t="str">
        <f>+'Info ELECTRONORTE'!N3102</f>
        <v>PPC16</v>
      </c>
      <c r="K3134" s="9" t="str">
        <f>+IF(B3134="MOD INV_2018","Según corresponda",VLOOKUP(J3134,SICODI!$G$3:$K$2404,2,FALSE))</f>
        <v>POSTE DE CONCRETO ARMADO DE 12/300/150/330</v>
      </c>
      <c r="L3134" s="142">
        <f t="shared" si="115"/>
        <v>0.52</v>
      </c>
    </row>
    <row r="3135" spans="1:12" x14ac:dyDescent="0.25">
      <c r="A3135" s="53">
        <f>+'Info ELECTRONORTE'!A3103</f>
        <v>3099</v>
      </c>
      <c r="B3135" s="26" t="str">
        <f t="shared" si="116"/>
        <v>SICODI</v>
      </c>
      <c r="C3135" s="9" t="str">
        <f>+'Info ELECTRONORTE'!B3103</f>
        <v>CAJAMARCA</v>
      </c>
      <c r="D3135" s="9" t="str">
        <f>+'Info ELECTRONORTE'!C3103</f>
        <v>ED HUALGAYOC - HUALGAYOC</v>
      </c>
      <c r="E3135" s="9" t="str">
        <f>+'Info ELECTRONORTE'!D3103</f>
        <v>HUALGAYOC</v>
      </c>
      <c r="F3135" s="9" t="str">
        <f>+'Info ELECTRONORTE'!I3103</f>
        <v>Media Tension</v>
      </c>
      <c r="G3135" s="9">
        <f>+'Info ELECTRONORTE'!K3103</f>
        <v>12</v>
      </c>
      <c r="H3135" s="9" t="str">
        <f>+'Info ELECTRONORTE'!L3103</f>
        <v>Postes</v>
      </c>
      <c r="I3135" s="9" t="str">
        <f>+'Info ELECTRONORTE'!M3103</f>
        <v>Concreto</v>
      </c>
      <c r="J3135" s="9" t="str">
        <f>+'Info ELECTRONORTE'!N3103</f>
        <v>PPC16</v>
      </c>
      <c r="K3135" s="9" t="str">
        <f>+IF(B3135="MOD INV_2018","Según corresponda",VLOOKUP(J3135,SICODI!$G$3:$K$2404,2,FALSE))</f>
        <v>POSTE DE CONCRETO ARMADO DE 12/300/150/330</v>
      </c>
      <c r="L3135" s="142">
        <f t="shared" si="115"/>
        <v>0.52</v>
      </c>
    </row>
    <row r="3136" spans="1:12" x14ac:dyDescent="0.25">
      <c r="A3136" s="53">
        <f>+'Info ELECTRONORTE'!A3104</f>
        <v>3100</v>
      </c>
      <c r="B3136" s="26" t="str">
        <f t="shared" si="116"/>
        <v>SICODI</v>
      </c>
      <c r="C3136" s="9" t="str">
        <f>+'Info ELECTRONORTE'!B3104</f>
        <v>CAJAMARCA</v>
      </c>
      <c r="D3136" s="9" t="str">
        <f>+'Info ELECTRONORTE'!C3104</f>
        <v>ED HUALGAYOC - HUALGAYOC</v>
      </c>
      <c r="E3136" s="9" t="str">
        <f>+'Info ELECTRONORTE'!D3104</f>
        <v>HUALGAYOC</v>
      </c>
      <c r="F3136" s="9" t="str">
        <f>+'Info ELECTRONORTE'!I3104</f>
        <v>Media Tension</v>
      </c>
      <c r="G3136" s="9">
        <f>+'Info ELECTRONORTE'!K3104</f>
        <v>12</v>
      </c>
      <c r="H3136" s="9" t="str">
        <f>+'Info ELECTRONORTE'!L3104</f>
        <v>Postes</v>
      </c>
      <c r="I3136" s="9" t="str">
        <f>+'Info ELECTRONORTE'!M3104</f>
        <v>Concreto</v>
      </c>
      <c r="J3136" s="9" t="str">
        <f>+'Info ELECTRONORTE'!N3104</f>
        <v>PPC16</v>
      </c>
      <c r="K3136" s="9" t="str">
        <f>+IF(B3136="MOD INV_2018","Según corresponda",VLOOKUP(J3136,SICODI!$G$3:$K$2404,2,FALSE))</f>
        <v>POSTE DE CONCRETO ARMADO DE 12/300/150/330</v>
      </c>
      <c r="L3136" s="142">
        <f t="shared" si="115"/>
        <v>0.52</v>
      </c>
    </row>
    <row r="3137" spans="1:12" x14ac:dyDescent="0.25">
      <c r="A3137" s="53">
        <f>+'Info ELECTRONORTE'!A3105</f>
        <v>3101</v>
      </c>
      <c r="B3137" s="26" t="str">
        <f t="shared" si="116"/>
        <v>SICODI</v>
      </c>
      <c r="C3137" s="9" t="str">
        <f>+'Info ELECTRONORTE'!B3105</f>
        <v>CAJAMARCA</v>
      </c>
      <c r="D3137" s="9" t="str">
        <f>+'Info ELECTRONORTE'!C3105</f>
        <v>ED HUALGAYOC - HUALGAYOC</v>
      </c>
      <c r="E3137" s="9" t="str">
        <f>+'Info ELECTRONORTE'!D3105</f>
        <v>HUALGAYOC</v>
      </c>
      <c r="F3137" s="9" t="str">
        <f>+'Info ELECTRONORTE'!I3105</f>
        <v>Media Tension</v>
      </c>
      <c r="G3137" s="9">
        <f>+'Info ELECTRONORTE'!K3105</f>
        <v>12</v>
      </c>
      <c r="H3137" s="9" t="str">
        <f>+'Info ELECTRONORTE'!L3105</f>
        <v>Postes</v>
      </c>
      <c r="I3137" s="9" t="str">
        <f>+'Info ELECTRONORTE'!M3105</f>
        <v>Concreto</v>
      </c>
      <c r="J3137" s="9" t="str">
        <f>+'Info ELECTRONORTE'!N3105</f>
        <v>PPC16</v>
      </c>
      <c r="K3137" s="9" t="str">
        <f>+IF(B3137="MOD INV_2018","Según corresponda",VLOOKUP(J3137,SICODI!$G$3:$K$2404,2,FALSE))</f>
        <v>POSTE DE CONCRETO ARMADO DE 12/300/150/330</v>
      </c>
      <c r="L3137" s="142">
        <f t="shared" si="115"/>
        <v>0.52</v>
      </c>
    </row>
    <row r="3138" spans="1:12" x14ac:dyDescent="0.25">
      <c r="A3138" s="53">
        <f>+'Info ELECTRONORTE'!A3106</f>
        <v>3102</v>
      </c>
      <c r="B3138" s="26" t="str">
        <f t="shared" si="116"/>
        <v>SICODI</v>
      </c>
      <c r="C3138" s="9" t="str">
        <f>+'Info ELECTRONORTE'!B3106</f>
        <v>CAJAMARCA</v>
      </c>
      <c r="D3138" s="9" t="str">
        <f>+'Info ELECTRONORTE'!C3106</f>
        <v>ED HUALGAYOC - HUALGAYOC</v>
      </c>
      <c r="E3138" s="9" t="str">
        <f>+'Info ELECTRONORTE'!D3106</f>
        <v>HUALGAYOC</v>
      </c>
      <c r="F3138" s="9" t="str">
        <f>+'Info ELECTRONORTE'!I3106</f>
        <v>Media Tension</v>
      </c>
      <c r="G3138" s="9">
        <f>+'Info ELECTRONORTE'!K3106</f>
        <v>12</v>
      </c>
      <c r="H3138" s="9" t="str">
        <f>+'Info ELECTRONORTE'!L3106</f>
        <v>Postes</v>
      </c>
      <c r="I3138" s="9" t="str">
        <f>+'Info ELECTRONORTE'!M3106</f>
        <v>Concreto</v>
      </c>
      <c r="J3138" s="9" t="str">
        <f>+'Info ELECTRONORTE'!N3106</f>
        <v>PPC16</v>
      </c>
      <c r="K3138" s="9" t="str">
        <f>+IF(B3138="MOD INV_2018","Según corresponda",VLOOKUP(J3138,SICODI!$G$3:$K$2404,2,FALSE))</f>
        <v>POSTE DE CONCRETO ARMADO DE 12/300/150/330</v>
      </c>
      <c r="L3138" s="142">
        <f t="shared" si="115"/>
        <v>0.52</v>
      </c>
    </row>
    <row r="3139" spans="1:12" x14ac:dyDescent="0.25">
      <c r="A3139" s="53">
        <f>+'Info ELECTRONORTE'!A3107</f>
        <v>3103</v>
      </c>
      <c r="B3139" s="26" t="str">
        <f t="shared" si="116"/>
        <v>SICODI</v>
      </c>
      <c r="C3139" s="9" t="str">
        <f>+'Info ELECTRONORTE'!B3107</f>
        <v>CAJAMARCA</v>
      </c>
      <c r="D3139" s="9" t="str">
        <f>+'Info ELECTRONORTE'!C3107</f>
        <v>ED HUALGAYOC - HUALGAYOC</v>
      </c>
      <c r="E3139" s="9" t="str">
        <f>+'Info ELECTRONORTE'!D3107</f>
        <v>HUALGAYOC</v>
      </c>
      <c r="F3139" s="9" t="str">
        <f>+'Info ELECTRONORTE'!I3107</f>
        <v>Media Tension</v>
      </c>
      <c r="G3139" s="9">
        <f>+'Info ELECTRONORTE'!K3107</f>
        <v>12</v>
      </c>
      <c r="H3139" s="9" t="str">
        <f>+'Info ELECTRONORTE'!L3107</f>
        <v>Postes</v>
      </c>
      <c r="I3139" s="9" t="str">
        <f>+'Info ELECTRONORTE'!M3107</f>
        <v>Concreto</v>
      </c>
      <c r="J3139" s="9" t="str">
        <f>+'Info ELECTRONORTE'!N3107</f>
        <v>PPC16</v>
      </c>
      <c r="K3139" s="9" t="str">
        <f>+IF(B3139="MOD INV_2018","Según corresponda",VLOOKUP(J3139,SICODI!$G$3:$K$2404,2,FALSE))</f>
        <v>POSTE DE CONCRETO ARMADO DE 12/300/150/330</v>
      </c>
      <c r="L3139" s="142">
        <f t="shared" si="115"/>
        <v>0.52</v>
      </c>
    </row>
    <row r="3140" spans="1:12" x14ac:dyDescent="0.25">
      <c r="A3140" s="53">
        <f>+'Info ELECTRONORTE'!A3108</f>
        <v>3104</v>
      </c>
      <c r="B3140" s="26" t="str">
        <f t="shared" si="116"/>
        <v>SICODI</v>
      </c>
      <c r="C3140" s="9" t="str">
        <f>+'Info ELECTRONORTE'!B3108</f>
        <v>CAJAMARCA</v>
      </c>
      <c r="D3140" s="9" t="str">
        <f>+'Info ELECTRONORTE'!C3108</f>
        <v>ED HUALGAYOC - HUALGAYOC</v>
      </c>
      <c r="E3140" s="9" t="str">
        <f>+'Info ELECTRONORTE'!D3108</f>
        <v>HUALGAYOC</v>
      </c>
      <c r="F3140" s="9" t="str">
        <f>+'Info ELECTRONORTE'!I3108</f>
        <v>Media Tension</v>
      </c>
      <c r="G3140" s="9">
        <f>+'Info ELECTRONORTE'!K3108</f>
        <v>12</v>
      </c>
      <c r="H3140" s="9" t="str">
        <f>+'Info ELECTRONORTE'!L3108</f>
        <v>Postes</v>
      </c>
      <c r="I3140" s="9" t="str">
        <f>+'Info ELECTRONORTE'!M3108</f>
        <v>Concreto</v>
      </c>
      <c r="J3140" s="9" t="str">
        <f>+'Info ELECTRONORTE'!N3108</f>
        <v>PPC16</v>
      </c>
      <c r="K3140" s="9" t="str">
        <f>+IF(B3140="MOD INV_2018","Según corresponda",VLOOKUP(J3140,SICODI!$G$3:$K$2404,2,FALSE))</f>
        <v>POSTE DE CONCRETO ARMADO DE 12/300/150/330</v>
      </c>
      <c r="L3140" s="142">
        <f t="shared" si="115"/>
        <v>0.52</v>
      </c>
    </row>
    <row r="3141" spans="1:12" x14ac:dyDescent="0.25">
      <c r="A3141" s="53">
        <f>+'Info ELECTRONORTE'!A3109</f>
        <v>3105</v>
      </c>
      <c r="B3141" s="26" t="str">
        <f t="shared" si="116"/>
        <v>SICODI</v>
      </c>
      <c r="C3141" s="9" t="str">
        <f>+'Info ELECTRONORTE'!B3109</f>
        <v>CAJAMARCA</v>
      </c>
      <c r="D3141" s="9" t="str">
        <f>+'Info ELECTRONORTE'!C3109</f>
        <v>ED HUALGAYOC - HUALGAYOC</v>
      </c>
      <c r="E3141" s="9" t="str">
        <f>+'Info ELECTRONORTE'!D3109</f>
        <v>HUALGAYOC</v>
      </c>
      <c r="F3141" s="9" t="str">
        <f>+'Info ELECTRONORTE'!I3109</f>
        <v>Media Tension</v>
      </c>
      <c r="G3141" s="9">
        <f>+'Info ELECTRONORTE'!K3109</f>
        <v>12</v>
      </c>
      <c r="H3141" s="9" t="str">
        <f>+'Info ELECTRONORTE'!L3109</f>
        <v>Postes</v>
      </c>
      <c r="I3141" s="9" t="str">
        <f>+'Info ELECTRONORTE'!M3109</f>
        <v>Concreto</v>
      </c>
      <c r="J3141" s="9" t="str">
        <f>+'Info ELECTRONORTE'!N3109</f>
        <v>PPC16</v>
      </c>
      <c r="K3141" s="9" t="str">
        <f>+IF(B3141="MOD INV_2018","Según corresponda",VLOOKUP(J3141,SICODI!$G$3:$K$2404,2,FALSE))</f>
        <v>POSTE DE CONCRETO ARMADO DE 12/300/150/330</v>
      </c>
      <c r="L3141" s="142">
        <f t="shared" si="115"/>
        <v>0.52</v>
      </c>
    </row>
    <row r="3142" spans="1:12" x14ac:dyDescent="0.25">
      <c r="A3142" s="53">
        <f>+'Info ELECTRONORTE'!A3110</f>
        <v>3106</v>
      </c>
      <c r="B3142" s="26" t="str">
        <f t="shared" si="116"/>
        <v>SICODI</v>
      </c>
      <c r="C3142" s="9" t="str">
        <f>+'Info ELECTRONORTE'!B3110</f>
        <v>CAJAMARCA</v>
      </c>
      <c r="D3142" s="9" t="str">
        <f>+'Info ELECTRONORTE'!C3110</f>
        <v>ED HUALGAYOC - HUALGAYOC</v>
      </c>
      <c r="E3142" s="9" t="str">
        <f>+'Info ELECTRONORTE'!D3110</f>
        <v>HUALGAYOC</v>
      </c>
      <c r="F3142" s="9" t="str">
        <f>+'Info ELECTRONORTE'!I3110</f>
        <v>Media Tension</v>
      </c>
      <c r="G3142" s="9">
        <f>+'Info ELECTRONORTE'!K3110</f>
        <v>12</v>
      </c>
      <c r="H3142" s="9" t="str">
        <f>+'Info ELECTRONORTE'!L3110</f>
        <v>Postes</v>
      </c>
      <c r="I3142" s="9" t="str">
        <f>+'Info ELECTRONORTE'!M3110</f>
        <v>Concreto</v>
      </c>
      <c r="J3142" s="9" t="str">
        <f>+'Info ELECTRONORTE'!N3110</f>
        <v>PPC16</v>
      </c>
      <c r="K3142" s="9" t="str">
        <f>+IF(B3142="MOD INV_2018","Según corresponda",VLOOKUP(J3142,SICODI!$G$3:$K$2404,2,FALSE))</f>
        <v>POSTE DE CONCRETO ARMADO DE 12/300/150/330</v>
      </c>
      <c r="L3142" s="142">
        <f t="shared" si="115"/>
        <v>0.52</v>
      </c>
    </row>
    <row r="3143" spans="1:12" x14ac:dyDescent="0.25">
      <c r="A3143" s="53">
        <f>+'Info ELECTRONORTE'!A3111</f>
        <v>3107</v>
      </c>
      <c r="B3143" s="26" t="str">
        <f t="shared" si="116"/>
        <v>SICODI</v>
      </c>
      <c r="C3143" s="9" t="str">
        <f>+'Info ELECTRONORTE'!B3111</f>
        <v>CAJAMARCA</v>
      </c>
      <c r="D3143" s="9" t="str">
        <f>+'Info ELECTRONORTE'!C3111</f>
        <v>ED HUALGAYOC - HUALGAYOC</v>
      </c>
      <c r="E3143" s="9" t="str">
        <f>+'Info ELECTRONORTE'!D3111</f>
        <v>HUALGAYOC</v>
      </c>
      <c r="F3143" s="9" t="str">
        <f>+'Info ELECTRONORTE'!I3111</f>
        <v>Media Tension</v>
      </c>
      <c r="G3143" s="9">
        <f>+'Info ELECTRONORTE'!K3111</f>
        <v>12</v>
      </c>
      <c r="H3143" s="9" t="str">
        <f>+'Info ELECTRONORTE'!L3111</f>
        <v>Postes</v>
      </c>
      <c r="I3143" s="9" t="str">
        <f>+'Info ELECTRONORTE'!M3111</f>
        <v>Concreto</v>
      </c>
      <c r="J3143" s="9" t="str">
        <f>+'Info ELECTRONORTE'!N3111</f>
        <v>PPC16</v>
      </c>
      <c r="K3143" s="9" t="str">
        <f>+IF(B3143="MOD INV_2018","Según corresponda",VLOOKUP(J3143,SICODI!$G$3:$K$2404,2,FALSE))</f>
        <v>POSTE DE CONCRETO ARMADO DE 12/300/150/330</v>
      </c>
      <c r="L3143" s="142">
        <f t="shared" si="115"/>
        <v>0.52</v>
      </c>
    </row>
    <row r="3144" spans="1:12" x14ac:dyDescent="0.25">
      <c r="A3144" s="53">
        <f>+'Info ELECTRONORTE'!A3112</f>
        <v>3108</v>
      </c>
      <c r="B3144" s="26" t="str">
        <f t="shared" si="116"/>
        <v>SICODI</v>
      </c>
      <c r="C3144" s="9" t="str">
        <f>+'Info ELECTRONORTE'!B3112</f>
        <v>CAJAMARCA</v>
      </c>
      <c r="D3144" s="9" t="str">
        <f>+'Info ELECTRONORTE'!C3112</f>
        <v>ED HUALGAYOC - HUALGAYOC</v>
      </c>
      <c r="E3144" s="9" t="str">
        <f>+'Info ELECTRONORTE'!D3112</f>
        <v>HUALGAYOC</v>
      </c>
      <c r="F3144" s="9" t="str">
        <f>+'Info ELECTRONORTE'!I3112</f>
        <v>Media Tension</v>
      </c>
      <c r="G3144" s="9">
        <f>+'Info ELECTRONORTE'!K3112</f>
        <v>12</v>
      </c>
      <c r="H3144" s="9" t="str">
        <f>+'Info ELECTRONORTE'!L3112</f>
        <v>Postes</v>
      </c>
      <c r="I3144" s="9" t="str">
        <f>+'Info ELECTRONORTE'!M3112</f>
        <v>Concreto</v>
      </c>
      <c r="J3144" s="9" t="str">
        <f>+'Info ELECTRONORTE'!N3112</f>
        <v>PPC16</v>
      </c>
      <c r="K3144" s="9" t="str">
        <f>+IF(B3144="MOD INV_2018","Según corresponda",VLOOKUP(J3144,SICODI!$G$3:$K$2404,2,FALSE))</f>
        <v>POSTE DE CONCRETO ARMADO DE 12/300/150/330</v>
      </c>
      <c r="L3144" s="142">
        <f t="shared" si="115"/>
        <v>0.52</v>
      </c>
    </row>
    <row r="3145" spans="1:12" x14ac:dyDescent="0.25">
      <c r="A3145" s="53">
        <f>+'Info ELECTRONORTE'!A3113</f>
        <v>3109</v>
      </c>
      <c r="B3145" s="26" t="str">
        <f t="shared" si="116"/>
        <v>SICODI</v>
      </c>
      <c r="C3145" s="9" t="str">
        <f>+'Info ELECTRONORTE'!B3113</f>
        <v>CAJAMARCA</v>
      </c>
      <c r="D3145" s="9" t="str">
        <f>+'Info ELECTRONORTE'!C3113</f>
        <v>ED HUALGAYOC - HUALGAYOC</v>
      </c>
      <c r="E3145" s="9" t="str">
        <f>+'Info ELECTRONORTE'!D3113</f>
        <v>HUALGAYOC</v>
      </c>
      <c r="F3145" s="9" t="str">
        <f>+'Info ELECTRONORTE'!I3113</f>
        <v>Media Tension</v>
      </c>
      <c r="G3145" s="9">
        <f>+'Info ELECTRONORTE'!K3113</f>
        <v>12</v>
      </c>
      <c r="H3145" s="9" t="str">
        <f>+'Info ELECTRONORTE'!L3113</f>
        <v>Postes</v>
      </c>
      <c r="I3145" s="9" t="str">
        <f>+'Info ELECTRONORTE'!M3113</f>
        <v>Concreto</v>
      </c>
      <c r="J3145" s="9" t="str">
        <f>+'Info ELECTRONORTE'!N3113</f>
        <v>PPC16</v>
      </c>
      <c r="K3145" s="9" t="str">
        <f>+IF(B3145="MOD INV_2018","Según corresponda",VLOOKUP(J3145,SICODI!$G$3:$K$2404,2,FALSE))</f>
        <v>POSTE DE CONCRETO ARMADO DE 12/300/150/330</v>
      </c>
      <c r="L3145" s="142">
        <f t="shared" si="115"/>
        <v>0.52</v>
      </c>
    </row>
    <row r="3146" spans="1:12" x14ac:dyDescent="0.25">
      <c r="A3146" s="53">
        <f>+'Info ELECTRONORTE'!A3114</f>
        <v>3110</v>
      </c>
      <c r="B3146" s="26" t="str">
        <f t="shared" si="116"/>
        <v>SICODI</v>
      </c>
      <c r="C3146" s="9" t="str">
        <f>+'Info ELECTRONORTE'!B3114</f>
        <v>CAJAMARCA</v>
      </c>
      <c r="D3146" s="9" t="str">
        <f>+'Info ELECTRONORTE'!C3114</f>
        <v>ED HUALGAYOC - HUALGAYOC</v>
      </c>
      <c r="E3146" s="9" t="str">
        <f>+'Info ELECTRONORTE'!D3114</f>
        <v>HUALGAYOC</v>
      </c>
      <c r="F3146" s="9" t="str">
        <f>+'Info ELECTRONORTE'!I3114</f>
        <v>Media Tension</v>
      </c>
      <c r="G3146" s="9">
        <f>+'Info ELECTRONORTE'!K3114</f>
        <v>12</v>
      </c>
      <c r="H3146" s="9" t="str">
        <f>+'Info ELECTRONORTE'!L3114</f>
        <v>Postes</v>
      </c>
      <c r="I3146" s="9" t="str">
        <f>+'Info ELECTRONORTE'!M3114</f>
        <v>Concreto</v>
      </c>
      <c r="J3146" s="9" t="str">
        <f>+'Info ELECTRONORTE'!N3114</f>
        <v>PPC16</v>
      </c>
      <c r="K3146" s="9" t="str">
        <f>+IF(B3146="MOD INV_2018","Según corresponda",VLOOKUP(J3146,SICODI!$G$3:$K$2404,2,FALSE))</f>
        <v>POSTE DE CONCRETO ARMADO DE 12/300/150/330</v>
      </c>
      <c r="L3146" s="142">
        <f t="shared" si="115"/>
        <v>0.52</v>
      </c>
    </row>
    <row r="3147" spans="1:12" x14ac:dyDescent="0.25">
      <c r="A3147" s="53">
        <f>+'Info ELECTRONORTE'!A3115</f>
        <v>3111</v>
      </c>
      <c r="B3147" s="26" t="str">
        <f t="shared" si="116"/>
        <v>SICODI</v>
      </c>
      <c r="C3147" s="9" t="str">
        <f>+'Info ELECTRONORTE'!B3115</f>
        <v>CAJAMARCA</v>
      </c>
      <c r="D3147" s="9" t="str">
        <f>+'Info ELECTRONORTE'!C3115</f>
        <v>ED HUALGAYOC - HUALGAYOC</v>
      </c>
      <c r="E3147" s="9" t="str">
        <f>+'Info ELECTRONORTE'!D3115</f>
        <v>HUALGAYOC</v>
      </c>
      <c r="F3147" s="9" t="str">
        <f>+'Info ELECTRONORTE'!I3115</f>
        <v>Baja Tension</v>
      </c>
      <c r="G3147" s="9">
        <f>+'Info ELECTRONORTE'!K3115</f>
        <v>9</v>
      </c>
      <c r="H3147" s="9" t="str">
        <f>+'Info ELECTRONORTE'!L3115</f>
        <v>Postes</v>
      </c>
      <c r="I3147" s="9" t="str">
        <f>+'Info ELECTRONORTE'!M3115</f>
        <v>Concreto</v>
      </c>
      <c r="J3147" s="9" t="str">
        <f>+'Info ELECTRONORTE'!N3115</f>
        <v>PPC09</v>
      </c>
      <c r="K3147" s="9" t="str">
        <f>+IF(B3147="MOD INV_2018","Según corresponda",VLOOKUP(J3147,SICODI!$G$3:$K$2404,2,FALSE))</f>
        <v>POSTE DE CONCRETO ARMADO DE  9/300/120/255</v>
      </c>
      <c r="L3147" s="142">
        <f t="shared" si="115"/>
        <v>0.17</v>
      </c>
    </row>
    <row r="3148" spans="1:12" x14ac:dyDescent="0.25">
      <c r="A3148" s="53">
        <f>+'Info ELECTRONORTE'!A3116</f>
        <v>3112</v>
      </c>
      <c r="B3148" s="26" t="str">
        <f t="shared" si="116"/>
        <v>SICODI</v>
      </c>
      <c r="C3148" s="9" t="str">
        <f>+'Info ELECTRONORTE'!B3116</f>
        <v>CAJAMARCA</v>
      </c>
      <c r="D3148" s="9" t="str">
        <f>+'Info ELECTRONORTE'!C3116</f>
        <v>ED HUALGAYOC - HUALGAYOC</v>
      </c>
      <c r="E3148" s="9" t="str">
        <f>+'Info ELECTRONORTE'!D3116</f>
        <v>HUALGAYOC</v>
      </c>
      <c r="F3148" s="9" t="str">
        <f>+'Info ELECTRONORTE'!I3116</f>
        <v>Baja Tension</v>
      </c>
      <c r="G3148" s="9">
        <f>+'Info ELECTRONORTE'!K3116</f>
        <v>9</v>
      </c>
      <c r="H3148" s="9" t="str">
        <f>+'Info ELECTRONORTE'!L3116</f>
        <v>Postes</v>
      </c>
      <c r="I3148" s="9" t="str">
        <f>+'Info ELECTRONORTE'!M3116</f>
        <v>Concreto</v>
      </c>
      <c r="J3148" s="9" t="str">
        <f>+'Info ELECTRONORTE'!N3116</f>
        <v>PPC09</v>
      </c>
      <c r="K3148" s="9" t="str">
        <f>+IF(B3148="MOD INV_2018","Según corresponda",VLOOKUP(J3148,SICODI!$G$3:$K$2404,2,FALSE))</f>
        <v>POSTE DE CONCRETO ARMADO DE  9/300/120/255</v>
      </c>
      <c r="L3148" s="142">
        <f t="shared" si="115"/>
        <v>0.17</v>
      </c>
    </row>
    <row r="3149" spans="1:12" x14ac:dyDescent="0.25">
      <c r="A3149" s="53">
        <f>+'Info ELECTRONORTE'!A3117</f>
        <v>3113</v>
      </c>
      <c r="B3149" s="26" t="str">
        <f t="shared" si="116"/>
        <v>SICODI</v>
      </c>
      <c r="C3149" s="9" t="str">
        <f>+'Info ELECTRONORTE'!B3117</f>
        <v>CAJAMARCA</v>
      </c>
      <c r="D3149" s="9" t="str">
        <f>+'Info ELECTRONORTE'!C3117</f>
        <v>ED HUALGAYOC - HUALGAYOC</v>
      </c>
      <c r="E3149" s="9" t="str">
        <f>+'Info ELECTRONORTE'!D3117</f>
        <v>HUALGAYOC</v>
      </c>
      <c r="F3149" s="9" t="str">
        <f>+'Info ELECTRONORTE'!I3117</f>
        <v>Media Tension</v>
      </c>
      <c r="G3149" s="9">
        <f>+'Info ELECTRONORTE'!K3117</f>
        <v>12</v>
      </c>
      <c r="H3149" s="9" t="str">
        <f>+'Info ELECTRONORTE'!L3117</f>
        <v>Postes</v>
      </c>
      <c r="I3149" s="9" t="str">
        <f>+'Info ELECTRONORTE'!M3117</f>
        <v>Concreto</v>
      </c>
      <c r="J3149" s="9" t="str">
        <f>+'Info ELECTRONORTE'!N3117</f>
        <v>PPC16</v>
      </c>
      <c r="K3149" s="9" t="str">
        <f>+IF(B3149="MOD INV_2018","Según corresponda",VLOOKUP(J3149,SICODI!$G$3:$K$2404,2,FALSE))</f>
        <v>POSTE DE CONCRETO ARMADO DE 12/300/150/330</v>
      </c>
      <c r="L3149" s="142">
        <f t="shared" si="115"/>
        <v>0.52</v>
      </c>
    </row>
    <row r="3150" spans="1:12" x14ac:dyDescent="0.25">
      <c r="A3150" s="53">
        <f>+'Info ELECTRONORTE'!A3118</f>
        <v>3114</v>
      </c>
      <c r="B3150" s="26" t="str">
        <f t="shared" si="116"/>
        <v>SICODI</v>
      </c>
      <c r="C3150" s="9" t="str">
        <f>+'Info ELECTRONORTE'!B3118</f>
        <v>CAJAMARCA</v>
      </c>
      <c r="D3150" s="9" t="str">
        <f>+'Info ELECTRONORTE'!C3118</f>
        <v>ED HUALGAYOC - HUALGAYOC</v>
      </c>
      <c r="E3150" s="9" t="str">
        <f>+'Info ELECTRONORTE'!D3118</f>
        <v>HUALGAYOC</v>
      </c>
      <c r="F3150" s="9" t="str">
        <f>+'Info ELECTRONORTE'!I3118</f>
        <v>Baja Tension</v>
      </c>
      <c r="G3150" s="9">
        <f>+'Info ELECTRONORTE'!K3118</f>
        <v>9</v>
      </c>
      <c r="H3150" s="9" t="str">
        <f>+'Info ELECTRONORTE'!L3118</f>
        <v>Postes</v>
      </c>
      <c r="I3150" s="9" t="str">
        <f>+'Info ELECTRONORTE'!M3118</f>
        <v>Concreto</v>
      </c>
      <c r="J3150" s="9" t="str">
        <f>+'Info ELECTRONORTE'!N3118</f>
        <v>PPC09</v>
      </c>
      <c r="K3150" s="9" t="str">
        <f>+IF(B3150="MOD INV_2018","Según corresponda",VLOOKUP(J3150,SICODI!$G$3:$K$2404,2,FALSE))</f>
        <v>POSTE DE CONCRETO ARMADO DE  9/300/120/255</v>
      </c>
      <c r="L3150" s="142">
        <f t="shared" si="115"/>
        <v>0.17</v>
      </c>
    </row>
    <row r="3151" spans="1:12" x14ac:dyDescent="0.25">
      <c r="A3151" s="53">
        <f>+'Info ELECTRONORTE'!A3119</f>
        <v>3115</v>
      </c>
      <c r="B3151" s="26" t="str">
        <f t="shared" si="116"/>
        <v>SICODI</v>
      </c>
      <c r="C3151" s="9" t="str">
        <f>+'Info ELECTRONORTE'!B3119</f>
        <v>CAJAMARCA</v>
      </c>
      <c r="D3151" s="9" t="str">
        <f>+'Info ELECTRONORTE'!C3119</f>
        <v>ED HUALGAYOC - HUALGAYOC</v>
      </c>
      <c r="E3151" s="9" t="str">
        <f>+'Info ELECTRONORTE'!D3119</f>
        <v>HUALGAYOC</v>
      </c>
      <c r="F3151" s="9" t="str">
        <f>+'Info ELECTRONORTE'!I3119</f>
        <v>Baja Tension</v>
      </c>
      <c r="G3151" s="9">
        <f>+'Info ELECTRONORTE'!K3119</f>
        <v>9</v>
      </c>
      <c r="H3151" s="9" t="str">
        <f>+'Info ELECTRONORTE'!L3119</f>
        <v>Postes</v>
      </c>
      <c r="I3151" s="9" t="str">
        <f>+'Info ELECTRONORTE'!M3119</f>
        <v>Concreto</v>
      </c>
      <c r="J3151" s="9" t="str">
        <f>+'Info ELECTRONORTE'!N3119</f>
        <v>PPC09</v>
      </c>
      <c r="K3151" s="9" t="str">
        <f>+IF(B3151="MOD INV_2018","Según corresponda",VLOOKUP(J3151,SICODI!$G$3:$K$2404,2,FALSE))</f>
        <v>POSTE DE CONCRETO ARMADO DE  9/300/120/255</v>
      </c>
      <c r="L3151" s="142">
        <f t="shared" si="115"/>
        <v>0.17</v>
      </c>
    </row>
    <row r="3152" spans="1:12" x14ac:dyDescent="0.25">
      <c r="A3152" s="53">
        <f>+'Info ELECTRONORTE'!A3120</f>
        <v>3116</v>
      </c>
      <c r="B3152" s="26" t="str">
        <f t="shared" si="116"/>
        <v>SICODI</v>
      </c>
      <c r="C3152" s="9" t="str">
        <f>+'Info ELECTRONORTE'!B3120</f>
        <v>CAJAMARCA</v>
      </c>
      <c r="D3152" s="9" t="str">
        <f>+'Info ELECTRONORTE'!C3120</f>
        <v>ED HUALGAYOC - HUALGAYOC</v>
      </c>
      <c r="E3152" s="9" t="str">
        <f>+'Info ELECTRONORTE'!D3120</f>
        <v>HUALGAYOC</v>
      </c>
      <c r="F3152" s="9" t="str">
        <f>+'Info ELECTRONORTE'!I3120</f>
        <v>Baja Tension</v>
      </c>
      <c r="G3152" s="9">
        <f>+'Info ELECTRONORTE'!K3120</f>
        <v>9</v>
      </c>
      <c r="H3152" s="9" t="str">
        <f>+'Info ELECTRONORTE'!L3120</f>
        <v>Postes</v>
      </c>
      <c r="I3152" s="9" t="str">
        <f>+'Info ELECTRONORTE'!M3120</f>
        <v>Concreto</v>
      </c>
      <c r="J3152" s="9" t="str">
        <f>+'Info ELECTRONORTE'!N3120</f>
        <v>PPC09</v>
      </c>
      <c r="K3152" s="9" t="str">
        <f>+IF(B3152="MOD INV_2018","Según corresponda",VLOOKUP(J3152,SICODI!$G$3:$K$2404,2,FALSE))</f>
        <v>POSTE DE CONCRETO ARMADO DE  9/300/120/255</v>
      </c>
      <c r="L3152" s="142">
        <f t="shared" si="115"/>
        <v>0.17</v>
      </c>
    </row>
    <row r="3153" spans="1:12" x14ac:dyDescent="0.25">
      <c r="A3153" s="53">
        <f>+'Info ELECTRONORTE'!A3121</f>
        <v>3117</v>
      </c>
      <c r="B3153" s="26" t="str">
        <f t="shared" si="116"/>
        <v>SICODI</v>
      </c>
      <c r="C3153" s="9" t="str">
        <f>+'Info ELECTRONORTE'!B3121</f>
        <v>CAJAMARCA</v>
      </c>
      <c r="D3153" s="9" t="str">
        <f>+'Info ELECTRONORTE'!C3121</f>
        <v>ED HUALGAYOC - HUALGAYOC</v>
      </c>
      <c r="E3153" s="9" t="str">
        <f>+'Info ELECTRONORTE'!D3121</f>
        <v>HUALGAYOC</v>
      </c>
      <c r="F3153" s="9" t="str">
        <f>+'Info ELECTRONORTE'!I3121</f>
        <v>Baja Tension</v>
      </c>
      <c r="G3153" s="9">
        <f>+'Info ELECTRONORTE'!K3121</f>
        <v>9</v>
      </c>
      <c r="H3153" s="9" t="str">
        <f>+'Info ELECTRONORTE'!L3121</f>
        <v>Postes</v>
      </c>
      <c r="I3153" s="9" t="str">
        <f>+'Info ELECTRONORTE'!M3121</f>
        <v>Concreto</v>
      </c>
      <c r="J3153" s="9" t="str">
        <f>+'Info ELECTRONORTE'!N3121</f>
        <v>PPC09</v>
      </c>
      <c r="K3153" s="9" t="str">
        <f>+IF(B3153="MOD INV_2018","Según corresponda",VLOOKUP(J3153,SICODI!$G$3:$K$2404,2,FALSE))</f>
        <v>POSTE DE CONCRETO ARMADO DE  9/300/120/255</v>
      </c>
      <c r="L3153" s="142">
        <f t="shared" si="115"/>
        <v>0.17</v>
      </c>
    </row>
    <row r="3154" spans="1:12" x14ac:dyDescent="0.25">
      <c r="A3154" s="53">
        <f>+'Info ELECTRONORTE'!A3122</f>
        <v>3118</v>
      </c>
      <c r="B3154" s="26" t="str">
        <f t="shared" si="116"/>
        <v>SICODI</v>
      </c>
      <c r="C3154" s="9" t="str">
        <f>+'Info ELECTRONORTE'!B3122</f>
        <v>CAJAMARCA</v>
      </c>
      <c r="D3154" s="9" t="str">
        <f>+'Info ELECTRONORTE'!C3122</f>
        <v>ED HUALGAYOC - HUALGAYOC</v>
      </c>
      <c r="E3154" s="9" t="str">
        <f>+'Info ELECTRONORTE'!D3122</f>
        <v>HUALGAYOC</v>
      </c>
      <c r="F3154" s="9" t="str">
        <f>+'Info ELECTRONORTE'!I3122</f>
        <v>Baja Tension</v>
      </c>
      <c r="G3154" s="9">
        <f>+'Info ELECTRONORTE'!K3122</f>
        <v>9</v>
      </c>
      <c r="H3154" s="9" t="str">
        <f>+'Info ELECTRONORTE'!L3122</f>
        <v>Postes</v>
      </c>
      <c r="I3154" s="9" t="str">
        <f>+'Info ELECTRONORTE'!M3122</f>
        <v>Concreto</v>
      </c>
      <c r="J3154" s="9" t="str">
        <f>+'Info ELECTRONORTE'!N3122</f>
        <v>PPC09</v>
      </c>
      <c r="K3154" s="9" t="str">
        <f>+IF(B3154="MOD INV_2018","Según corresponda",VLOOKUP(J3154,SICODI!$G$3:$K$2404,2,FALSE))</f>
        <v>POSTE DE CONCRETO ARMADO DE  9/300/120/255</v>
      </c>
      <c r="L3154" s="142">
        <f t="shared" si="115"/>
        <v>0.17</v>
      </c>
    </row>
    <row r="3155" spans="1:12" x14ac:dyDescent="0.25">
      <c r="A3155" s="53">
        <f>+'Info ELECTRONORTE'!A3123</f>
        <v>3119</v>
      </c>
      <c r="B3155" s="26" t="str">
        <f t="shared" si="116"/>
        <v>SICODI</v>
      </c>
      <c r="C3155" s="9" t="str">
        <f>+'Info ELECTRONORTE'!B3123</f>
        <v>CAJAMARCA</v>
      </c>
      <c r="D3155" s="9" t="str">
        <f>+'Info ELECTRONORTE'!C3123</f>
        <v>ED HUALGAYOC - HUALGAYOC</v>
      </c>
      <c r="E3155" s="9" t="str">
        <f>+'Info ELECTRONORTE'!D3123</f>
        <v>HUALGAYOC</v>
      </c>
      <c r="F3155" s="9" t="str">
        <f>+'Info ELECTRONORTE'!I3123</f>
        <v>Baja Tension</v>
      </c>
      <c r="G3155" s="9">
        <f>+'Info ELECTRONORTE'!K3123</f>
        <v>9</v>
      </c>
      <c r="H3155" s="9" t="str">
        <f>+'Info ELECTRONORTE'!L3123</f>
        <v>Postes</v>
      </c>
      <c r="I3155" s="9" t="str">
        <f>+'Info ELECTRONORTE'!M3123</f>
        <v>Concreto</v>
      </c>
      <c r="J3155" s="9" t="str">
        <f>+'Info ELECTRONORTE'!N3123</f>
        <v>PPC09</v>
      </c>
      <c r="K3155" s="9" t="str">
        <f>+IF(B3155="MOD INV_2018","Según corresponda",VLOOKUP(J3155,SICODI!$G$3:$K$2404,2,FALSE))</f>
        <v>POSTE DE CONCRETO ARMADO DE  9/300/120/255</v>
      </c>
      <c r="L3155" s="142">
        <f t="shared" si="115"/>
        <v>0.17</v>
      </c>
    </row>
    <row r="3156" spans="1:12" x14ac:dyDescent="0.25">
      <c r="A3156" s="53">
        <f>+'Info ELECTRONORTE'!A3124</f>
        <v>3120</v>
      </c>
      <c r="B3156" s="26" t="str">
        <f t="shared" si="116"/>
        <v>SICODI</v>
      </c>
      <c r="C3156" s="9" t="str">
        <f>+'Info ELECTRONORTE'!B3124</f>
        <v>CAJAMARCA</v>
      </c>
      <c r="D3156" s="9" t="str">
        <f>+'Info ELECTRONORTE'!C3124</f>
        <v>ED HUALGAYOC - HUALGAYOC</v>
      </c>
      <c r="E3156" s="9" t="str">
        <f>+'Info ELECTRONORTE'!D3124</f>
        <v>HUALGAYOC</v>
      </c>
      <c r="F3156" s="9" t="str">
        <f>+'Info ELECTRONORTE'!I3124</f>
        <v>Baja Tension</v>
      </c>
      <c r="G3156" s="9">
        <f>+'Info ELECTRONORTE'!K3124</f>
        <v>8</v>
      </c>
      <c r="H3156" s="9" t="str">
        <f>+'Info ELECTRONORTE'!L3124</f>
        <v>Postes</v>
      </c>
      <c r="I3156" s="9" t="str">
        <f>+'Info ELECTRONORTE'!M3124</f>
        <v>Concreto</v>
      </c>
      <c r="J3156" s="9" t="str">
        <f>+'Info ELECTRONORTE'!N3124</f>
        <v>PPC06</v>
      </c>
      <c r="K3156" s="9" t="str">
        <f>+IF(B3156="MOD INV_2018","Según corresponda",VLOOKUP(J3156,SICODI!$G$3:$K$2404,2,FALSE))</f>
        <v>POSTE DE CONCRETO ARMADO DE  8/300/120/240</v>
      </c>
      <c r="L3156" s="142">
        <f t="shared" si="115"/>
        <v>0.17</v>
      </c>
    </row>
    <row r="3157" spans="1:12" x14ac:dyDescent="0.25">
      <c r="A3157" s="53">
        <f>+'Info ELECTRONORTE'!A3125</f>
        <v>3121</v>
      </c>
      <c r="B3157" s="26" t="str">
        <f t="shared" si="116"/>
        <v>SICODI</v>
      </c>
      <c r="C3157" s="9" t="str">
        <f>+'Info ELECTRONORTE'!B3125</f>
        <v>CAJAMARCA</v>
      </c>
      <c r="D3157" s="9" t="str">
        <f>+'Info ELECTRONORTE'!C3125</f>
        <v>ED HUALGAYOC - HUALGAYOC</v>
      </c>
      <c r="E3157" s="9" t="str">
        <f>+'Info ELECTRONORTE'!D3125</f>
        <v>HUALGAYOC</v>
      </c>
      <c r="F3157" s="9" t="str">
        <f>+'Info ELECTRONORTE'!I3125</f>
        <v>Baja Tension</v>
      </c>
      <c r="G3157" s="9">
        <f>+'Info ELECTRONORTE'!K3125</f>
        <v>8</v>
      </c>
      <c r="H3157" s="9" t="str">
        <f>+'Info ELECTRONORTE'!L3125</f>
        <v>Postes</v>
      </c>
      <c r="I3157" s="9" t="str">
        <f>+'Info ELECTRONORTE'!M3125</f>
        <v>Concreto</v>
      </c>
      <c r="J3157" s="9" t="str">
        <f>+'Info ELECTRONORTE'!N3125</f>
        <v>PPC06</v>
      </c>
      <c r="K3157" s="9" t="str">
        <f>+IF(B3157="MOD INV_2018","Según corresponda",VLOOKUP(J3157,SICODI!$G$3:$K$2404,2,FALSE))</f>
        <v>POSTE DE CONCRETO ARMADO DE  8/300/120/240</v>
      </c>
      <c r="L3157" s="142">
        <f t="shared" si="115"/>
        <v>0.17</v>
      </c>
    </row>
    <row r="3158" spans="1:12" x14ac:dyDescent="0.25">
      <c r="A3158" s="53">
        <f>+'Info ELECTRONORTE'!A3126</f>
        <v>3122</v>
      </c>
      <c r="B3158" s="26" t="str">
        <f t="shared" si="116"/>
        <v>SICODI</v>
      </c>
      <c r="C3158" s="9" t="str">
        <f>+'Info ELECTRONORTE'!B3126</f>
        <v>CAJAMARCA</v>
      </c>
      <c r="D3158" s="9" t="str">
        <f>+'Info ELECTRONORTE'!C3126</f>
        <v>ED HUALGAYOC - HUALGAYOC</v>
      </c>
      <c r="E3158" s="9" t="str">
        <f>+'Info ELECTRONORTE'!D3126</f>
        <v>HUALGAYOC</v>
      </c>
      <c r="F3158" s="9" t="str">
        <f>+'Info ELECTRONORTE'!I3126</f>
        <v>Baja Tension</v>
      </c>
      <c r="G3158" s="9">
        <f>+'Info ELECTRONORTE'!K3126</f>
        <v>8</v>
      </c>
      <c r="H3158" s="9" t="str">
        <f>+'Info ELECTRONORTE'!L3126</f>
        <v>Postes</v>
      </c>
      <c r="I3158" s="9" t="str">
        <f>+'Info ELECTRONORTE'!M3126</f>
        <v>Concreto</v>
      </c>
      <c r="J3158" s="9" t="str">
        <f>+'Info ELECTRONORTE'!N3126</f>
        <v>PPC06</v>
      </c>
      <c r="K3158" s="9" t="str">
        <f>+IF(B3158="MOD INV_2018","Según corresponda",VLOOKUP(J3158,SICODI!$G$3:$K$2404,2,FALSE))</f>
        <v>POSTE DE CONCRETO ARMADO DE  8/300/120/240</v>
      </c>
      <c r="L3158" s="142">
        <f t="shared" si="115"/>
        <v>0.17</v>
      </c>
    </row>
    <row r="3159" spans="1:12" x14ac:dyDescent="0.25">
      <c r="A3159" s="53">
        <f>+'Info ELECTRONORTE'!A3127</f>
        <v>3123</v>
      </c>
      <c r="B3159" s="26" t="str">
        <f t="shared" si="116"/>
        <v>SICODI</v>
      </c>
      <c r="C3159" s="9" t="str">
        <f>+'Info ELECTRONORTE'!B3127</f>
        <v>CAJAMARCA</v>
      </c>
      <c r="D3159" s="9" t="str">
        <f>+'Info ELECTRONORTE'!C3127</f>
        <v>ED HUALGAYOC - HUALGAYOC</v>
      </c>
      <c r="E3159" s="9" t="str">
        <f>+'Info ELECTRONORTE'!D3127</f>
        <v>HUALGAYOC</v>
      </c>
      <c r="F3159" s="9" t="str">
        <f>+'Info ELECTRONORTE'!I3127</f>
        <v>Baja Tension</v>
      </c>
      <c r="G3159" s="9">
        <f>+'Info ELECTRONORTE'!K3127</f>
        <v>8</v>
      </c>
      <c r="H3159" s="9" t="str">
        <f>+'Info ELECTRONORTE'!L3127</f>
        <v>Postes</v>
      </c>
      <c r="I3159" s="9" t="str">
        <f>+'Info ELECTRONORTE'!M3127</f>
        <v>Concreto</v>
      </c>
      <c r="J3159" s="9" t="str">
        <f>+'Info ELECTRONORTE'!N3127</f>
        <v>PPC06</v>
      </c>
      <c r="K3159" s="9" t="str">
        <f>+IF(B3159="MOD INV_2018","Según corresponda",VLOOKUP(J3159,SICODI!$G$3:$K$2404,2,FALSE))</f>
        <v>POSTE DE CONCRETO ARMADO DE  8/300/120/240</v>
      </c>
      <c r="L3159" s="142">
        <f t="shared" si="115"/>
        <v>0.17</v>
      </c>
    </row>
    <row r="3160" spans="1:12" x14ac:dyDescent="0.25">
      <c r="A3160" s="53">
        <f>+'Info ELECTRONORTE'!A3128</f>
        <v>3124</v>
      </c>
      <c r="B3160" s="26" t="str">
        <f t="shared" si="116"/>
        <v>SICODI</v>
      </c>
      <c r="C3160" s="9" t="str">
        <f>+'Info ELECTRONORTE'!B3128</f>
        <v>CAJAMARCA</v>
      </c>
      <c r="D3160" s="9" t="str">
        <f>+'Info ELECTRONORTE'!C3128</f>
        <v>ED HUALGAYOC - HUALGAYOC</v>
      </c>
      <c r="E3160" s="9" t="str">
        <f>+'Info ELECTRONORTE'!D3128</f>
        <v>HUALGAYOC</v>
      </c>
      <c r="F3160" s="9" t="str">
        <f>+'Info ELECTRONORTE'!I3128</f>
        <v>Baja Tension</v>
      </c>
      <c r="G3160" s="9">
        <f>+'Info ELECTRONORTE'!K3128</f>
        <v>8</v>
      </c>
      <c r="H3160" s="9" t="str">
        <f>+'Info ELECTRONORTE'!L3128</f>
        <v>Postes</v>
      </c>
      <c r="I3160" s="9" t="str">
        <f>+'Info ELECTRONORTE'!M3128</f>
        <v>Concreto</v>
      </c>
      <c r="J3160" s="9" t="str">
        <f>+'Info ELECTRONORTE'!N3128</f>
        <v>PPC06</v>
      </c>
      <c r="K3160" s="9" t="str">
        <f>+IF(B3160="MOD INV_2018","Según corresponda",VLOOKUP(J3160,SICODI!$G$3:$K$2404,2,FALSE))</f>
        <v>POSTE DE CONCRETO ARMADO DE  8/300/120/240</v>
      </c>
      <c r="L3160" s="142">
        <f t="shared" si="115"/>
        <v>0.17</v>
      </c>
    </row>
    <row r="3161" spans="1:12" x14ac:dyDescent="0.25">
      <c r="A3161" s="53">
        <f>+'Info ELECTRONORTE'!A3129</f>
        <v>3125</v>
      </c>
      <c r="B3161" s="26" t="str">
        <f t="shared" si="116"/>
        <v>SICODI</v>
      </c>
      <c r="C3161" s="9" t="str">
        <f>+'Info ELECTRONORTE'!B3129</f>
        <v>CAJAMARCA</v>
      </c>
      <c r="D3161" s="9" t="str">
        <f>+'Info ELECTRONORTE'!C3129</f>
        <v>ED HUALGAYOC - HUALGAYOC</v>
      </c>
      <c r="E3161" s="9" t="str">
        <f>+'Info ELECTRONORTE'!D3129</f>
        <v>HUALGAYOC</v>
      </c>
      <c r="F3161" s="9" t="str">
        <f>+'Info ELECTRONORTE'!I3129</f>
        <v>Baja Tension</v>
      </c>
      <c r="G3161" s="9">
        <f>+'Info ELECTRONORTE'!K3129</f>
        <v>8</v>
      </c>
      <c r="H3161" s="9" t="str">
        <f>+'Info ELECTRONORTE'!L3129</f>
        <v>Postes</v>
      </c>
      <c r="I3161" s="9" t="str">
        <f>+'Info ELECTRONORTE'!M3129</f>
        <v>Concreto</v>
      </c>
      <c r="J3161" s="9" t="str">
        <f>+'Info ELECTRONORTE'!N3129</f>
        <v>PPC06</v>
      </c>
      <c r="K3161" s="9" t="str">
        <f>+IF(B3161="MOD INV_2018","Según corresponda",VLOOKUP(J3161,SICODI!$G$3:$K$2404,2,FALSE))</f>
        <v>POSTE DE CONCRETO ARMADO DE  8/300/120/240</v>
      </c>
      <c r="L3161" s="142">
        <f t="shared" si="115"/>
        <v>0.17</v>
      </c>
    </row>
    <row r="3162" spans="1:12" x14ac:dyDescent="0.25">
      <c r="A3162" s="53">
        <f>+'Info ELECTRONORTE'!A3130</f>
        <v>3126</v>
      </c>
      <c r="B3162" s="26" t="str">
        <f t="shared" si="116"/>
        <v>SICODI</v>
      </c>
      <c r="C3162" s="9" t="str">
        <f>+'Info ELECTRONORTE'!B3130</f>
        <v>CAJAMARCA</v>
      </c>
      <c r="D3162" s="9" t="str">
        <f>+'Info ELECTRONORTE'!C3130</f>
        <v>ED CHACAF - CHACAF</v>
      </c>
      <c r="E3162" s="9" t="str">
        <f>+'Info ELECTRONORTE'!D3130</f>
        <v>CUTERVO</v>
      </c>
      <c r="F3162" s="9" t="str">
        <f>+'Info ELECTRONORTE'!I3130</f>
        <v>Media Tension</v>
      </c>
      <c r="G3162" s="9">
        <f>+'Info ELECTRONORTE'!K3130</f>
        <v>12</v>
      </c>
      <c r="H3162" s="9" t="str">
        <f>+'Info ELECTRONORTE'!L3130</f>
        <v>Postes</v>
      </c>
      <c r="I3162" s="9" t="str">
        <f>+'Info ELECTRONORTE'!M3130</f>
        <v>Concreto</v>
      </c>
      <c r="J3162" s="9" t="str">
        <f>+'Info ELECTRONORTE'!N3130</f>
        <v>PPC16</v>
      </c>
      <c r="K3162" s="9" t="str">
        <f>+IF(B3162="MOD INV_2018","Según corresponda",VLOOKUP(J3162,SICODI!$G$3:$K$2404,2,FALSE))</f>
        <v>POSTE DE CONCRETO ARMADO DE 12/300/150/330</v>
      </c>
      <c r="L3162" s="142">
        <f t="shared" si="115"/>
        <v>0.52</v>
      </c>
    </row>
    <row r="3163" spans="1:12" x14ac:dyDescent="0.25">
      <c r="A3163" s="53">
        <f>+'Info ELECTRONORTE'!A3131</f>
        <v>3127</v>
      </c>
      <c r="B3163" s="26" t="str">
        <f t="shared" si="116"/>
        <v>SICODI</v>
      </c>
      <c r="C3163" s="9" t="str">
        <f>+'Info ELECTRONORTE'!B3131</f>
        <v>CAJAMARCA</v>
      </c>
      <c r="D3163" s="9" t="str">
        <f>+'Info ELECTRONORTE'!C3131</f>
        <v>ED CHACAF - CHACAF</v>
      </c>
      <c r="E3163" s="9" t="str">
        <f>+'Info ELECTRONORTE'!D3131</f>
        <v>CUTERVO</v>
      </c>
      <c r="F3163" s="9" t="str">
        <f>+'Info ELECTRONORTE'!I3131</f>
        <v>Media Tension</v>
      </c>
      <c r="G3163" s="9">
        <f>+'Info ELECTRONORTE'!K3131</f>
        <v>12</v>
      </c>
      <c r="H3163" s="9" t="str">
        <f>+'Info ELECTRONORTE'!L3131</f>
        <v>Postes</v>
      </c>
      <c r="I3163" s="9" t="str">
        <f>+'Info ELECTRONORTE'!M3131</f>
        <v>Concreto</v>
      </c>
      <c r="J3163" s="9" t="str">
        <f>+'Info ELECTRONORTE'!N3131</f>
        <v>PPC16</v>
      </c>
      <c r="K3163" s="9" t="str">
        <f>+IF(B3163="MOD INV_2018","Según corresponda",VLOOKUP(J3163,SICODI!$G$3:$K$2404,2,FALSE))</f>
        <v>POSTE DE CONCRETO ARMADO DE 12/300/150/330</v>
      </c>
      <c r="L3163" s="142">
        <f t="shared" si="115"/>
        <v>0.52</v>
      </c>
    </row>
    <row r="3164" spans="1:12" x14ac:dyDescent="0.25">
      <c r="A3164" s="53">
        <f>+'Info ELECTRONORTE'!A3132</f>
        <v>3128</v>
      </c>
      <c r="B3164" s="26" t="str">
        <f t="shared" si="116"/>
        <v>SICODI</v>
      </c>
      <c r="C3164" s="9" t="str">
        <f>+'Info ELECTRONORTE'!B3132</f>
        <v>CAJAMARCA</v>
      </c>
      <c r="D3164" s="9" t="str">
        <f>+'Info ELECTRONORTE'!C3132</f>
        <v>ED CHACAF - CHACAF</v>
      </c>
      <c r="E3164" s="9" t="str">
        <f>+'Info ELECTRONORTE'!D3132</f>
        <v>CUTERVO</v>
      </c>
      <c r="F3164" s="9" t="str">
        <f>+'Info ELECTRONORTE'!I3132</f>
        <v>Media Tension</v>
      </c>
      <c r="G3164" s="9">
        <f>+'Info ELECTRONORTE'!K3132</f>
        <v>12</v>
      </c>
      <c r="H3164" s="9" t="str">
        <f>+'Info ELECTRONORTE'!L3132</f>
        <v>Postes</v>
      </c>
      <c r="I3164" s="9" t="str">
        <f>+'Info ELECTRONORTE'!M3132</f>
        <v>Concreto</v>
      </c>
      <c r="J3164" s="9" t="str">
        <f>+'Info ELECTRONORTE'!N3132</f>
        <v>PPC16</v>
      </c>
      <c r="K3164" s="9" t="str">
        <f>+IF(B3164="MOD INV_2018","Según corresponda",VLOOKUP(J3164,SICODI!$G$3:$K$2404,2,FALSE))</f>
        <v>POSTE DE CONCRETO ARMADO DE 12/300/150/330</v>
      </c>
      <c r="L3164" s="142">
        <f t="shared" si="115"/>
        <v>0.52</v>
      </c>
    </row>
    <row r="3165" spans="1:12" x14ac:dyDescent="0.25">
      <c r="A3165" s="53">
        <f>+'Info ELECTRONORTE'!A3133</f>
        <v>3129</v>
      </c>
      <c r="B3165" s="26" t="str">
        <f t="shared" si="116"/>
        <v>SICODI</v>
      </c>
      <c r="C3165" s="9" t="str">
        <f>+'Info ELECTRONORTE'!B3133</f>
        <v>CAJAMARCA</v>
      </c>
      <c r="D3165" s="9" t="str">
        <f>+'Info ELECTRONORTE'!C3133</f>
        <v>ED CHACAF - CHACAF</v>
      </c>
      <c r="E3165" s="9" t="str">
        <f>+'Info ELECTRONORTE'!D3133</f>
        <v>CUTERVO</v>
      </c>
      <c r="F3165" s="9" t="str">
        <f>+'Info ELECTRONORTE'!I3133</f>
        <v>Media Tension</v>
      </c>
      <c r="G3165" s="9">
        <f>+'Info ELECTRONORTE'!K3133</f>
        <v>12</v>
      </c>
      <c r="H3165" s="9" t="str">
        <f>+'Info ELECTRONORTE'!L3133</f>
        <v>Postes</v>
      </c>
      <c r="I3165" s="9" t="str">
        <f>+'Info ELECTRONORTE'!M3133</f>
        <v>Concreto</v>
      </c>
      <c r="J3165" s="9" t="str">
        <f>+'Info ELECTRONORTE'!N3133</f>
        <v>PPC16</v>
      </c>
      <c r="K3165" s="9" t="str">
        <f>+IF(B3165="MOD INV_2018","Según corresponda",VLOOKUP(J3165,SICODI!$G$3:$K$2404,2,FALSE))</f>
        <v>POSTE DE CONCRETO ARMADO DE 12/300/150/330</v>
      </c>
      <c r="L3165" s="142">
        <f t="shared" si="115"/>
        <v>0.52</v>
      </c>
    </row>
    <row r="3166" spans="1:12" x14ac:dyDescent="0.25">
      <c r="A3166" s="53">
        <f>+'Info ELECTRONORTE'!A3134</f>
        <v>3130</v>
      </c>
      <c r="B3166" s="26" t="str">
        <f t="shared" si="116"/>
        <v>SICODI</v>
      </c>
      <c r="C3166" s="9" t="str">
        <f>+'Info ELECTRONORTE'!B3134</f>
        <v>CAJAMARCA</v>
      </c>
      <c r="D3166" s="9" t="str">
        <f>+'Info ELECTRONORTE'!C3134</f>
        <v>ED CHACAF - CHACAF</v>
      </c>
      <c r="E3166" s="9" t="str">
        <f>+'Info ELECTRONORTE'!D3134</f>
        <v>CUTERVO</v>
      </c>
      <c r="F3166" s="9" t="str">
        <f>+'Info ELECTRONORTE'!I3134</f>
        <v>Media Tension</v>
      </c>
      <c r="G3166" s="9">
        <f>+'Info ELECTRONORTE'!K3134</f>
        <v>12</v>
      </c>
      <c r="H3166" s="9" t="str">
        <f>+'Info ELECTRONORTE'!L3134</f>
        <v>Postes</v>
      </c>
      <c r="I3166" s="9" t="str">
        <f>+'Info ELECTRONORTE'!M3134</f>
        <v>Concreto</v>
      </c>
      <c r="J3166" s="9" t="str">
        <f>+'Info ELECTRONORTE'!N3134</f>
        <v>PPC16</v>
      </c>
      <c r="K3166" s="9" t="str">
        <f>+IF(B3166="MOD INV_2018","Según corresponda",VLOOKUP(J3166,SICODI!$G$3:$K$2404,2,FALSE))</f>
        <v>POSTE DE CONCRETO ARMADO DE 12/300/150/330</v>
      </c>
      <c r="L3166" s="142">
        <f t="shared" si="115"/>
        <v>0.52</v>
      </c>
    </row>
    <row r="3167" spans="1:12" x14ac:dyDescent="0.25">
      <c r="A3167" s="53">
        <f>+'Info ELECTRONORTE'!A3135</f>
        <v>3131</v>
      </c>
      <c r="B3167" s="26" t="str">
        <f t="shared" si="116"/>
        <v>SICODI</v>
      </c>
      <c r="C3167" s="9" t="str">
        <f>+'Info ELECTRONORTE'!B3135</f>
        <v>CAJAMARCA</v>
      </c>
      <c r="D3167" s="9" t="str">
        <f>+'Info ELECTRONORTE'!C3135</f>
        <v>ED CHACAF - CHACAF</v>
      </c>
      <c r="E3167" s="9" t="str">
        <f>+'Info ELECTRONORTE'!D3135</f>
        <v>CUTERVO</v>
      </c>
      <c r="F3167" s="9" t="str">
        <f>+'Info ELECTRONORTE'!I3135</f>
        <v>Media Tension</v>
      </c>
      <c r="G3167" s="9">
        <f>+'Info ELECTRONORTE'!K3135</f>
        <v>12</v>
      </c>
      <c r="H3167" s="9" t="str">
        <f>+'Info ELECTRONORTE'!L3135</f>
        <v>Postes</v>
      </c>
      <c r="I3167" s="9" t="str">
        <f>+'Info ELECTRONORTE'!M3135</f>
        <v>Concreto</v>
      </c>
      <c r="J3167" s="9" t="str">
        <f>+'Info ELECTRONORTE'!N3135</f>
        <v>PPC16</v>
      </c>
      <c r="K3167" s="9" t="str">
        <f>+IF(B3167="MOD INV_2018","Según corresponda",VLOOKUP(J3167,SICODI!$G$3:$K$2404,2,FALSE))</f>
        <v>POSTE DE CONCRETO ARMADO DE 12/300/150/330</v>
      </c>
      <c r="L3167" s="142">
        <f t="shared" si="115"/>
        <v>0.52</v>
      </c>
    </row>
    <row r="3168" spans="1:12" x14ac:dyDescent="0.25">
      <c r="A3168" s="53">
        <f>+'Info ELECTRONORTE'!A3136</f>
        <v>3132</v>
      </c>
      <c r="B3168" s="26" t="str">
        <f t="shared" si="116"/>
        <v>SICODI</v>
      </c>
      <c r="C3168" s="9" t="str">
        <f>+'Info ELECTRONORTE'!B3136</f>
        <v>CAJAMARCA</v>
      </c>
      <c r="D3168" s="9" t="str">
        <f>+'Info ELECTRONORTE'!C3136</f>
        <v>ED CHACAF - CHACAF</v>
      </c>
      <c r="E3168" s="9" t="str">
        <f>+'Info ELECTRONORTE'!D3136</f>
        <v>CUTERVO</v>
      </c>
      <c r="F3168" s="9" t="str">
        <f>+'Info ELECTRONORTE'!I3136</f>
        <v>Media Tension</v>
      </c>
      <c r="G3168" s="9">
        <f>+'Info ELECTRONORTE'!K3136</f>
        <v>12</v>
      </c>
      <c r="H3168" s="9" t="str">
        <f>+'Info ELECTRONORTE'!L3136</f>
        <v>Postes</v>
      </c>
      <c r="I3168" s="9" t="str">
        <f>+'Info ELECTRONORTE'!M3136</f>
        <v>Concreto</v>
      </c>
      <c r="J3168" s="9" t="str">
        <f>+'Info ELECTRONORTE'!N3136</f>
        <v>PPC16</v>
      </c>
      <c r="K3168" s="9" t="str">
        <f>+IF(B3168="MOD INV_2018","Según corresponda",VLOOKUP(J3168,SICODI!$G$3:$K$2404,2,FALSE))</f>
        <v>POSTE DE CONCRETO ARMADO DE 12/300/150/330</v>
      </c>
      <c r="L3168" s="142">
        <f t="shared" si="115"/>
        <v>0.52</v>
      </c>
    </row>
    <row r="3169" spans="1:12" x14ac:dyDescent="0.25">
      <c r="A3169" s="53">
        <f>+'Info ELECTRONORTE'!A3137</f>
        <v>3133</v>
      </c>
      <c r="B3169" s="26" t="str">
        <f t="shared" si="116"/>
        <v>SICODI</v>
      </c>
      <c r="C3169" s="9" t="str">
        <f>+'Info ELECTRONORTE'!B3137</f>
        <v>CAJAMARCA</v>
      </c>
      <c r="D3169" s="9" t="str">
        <f>+'Info ELECTRONORTE'!C3137</f>
        <v>ED CHACAF - CHACAF</v>
      </c>
      <c r="E3169" s="9" t="str">
        <f>+'Info ELECTRONORTE'!D3137</f>
        <v>CUTERVO</v>
      </c>
      <c r="F3169" s="9" t="str">
        <f>+'Info ELECTRONORTE'!I3137</f>
        <v>Media Tension</v>
      </c>
      <c r="G3169" s="9">
        <f>+'Info ELECTRONORTE'!K3137</f>
        <v>12</v>
      </c>
      <c r="H3169" s="9" t="str">
        <f>+'Info ELECTRONORTE'!L3137</f>
        <v>Postes</v>
      </c>
      <c r="I3169" s="9" t="str">
        <f>+'Info ELECTRONORTE'!M3137</f>
        <v>Concreto</v>
      </c>
      <c r="J3169" s="9" t="str">
        <f>+'Info ELECTRONORTE'!N3137</f>
        <v>PPC16</v>
      </c>
      <c r="K3169" s="9" t="str">
        <f>+IF(B3169="MOD INV_2018","Según corresponda",VLOOKUP(J3169,SICODI!$G$3:$K$2404,2,FALSE))</f>
        <v>POSTE DE CONCRETO ARMADO DE 12/300/150/330</v>
      </c>
      <c r="L3169" s="142">
        <f t="shared" si="115"/>
        <v>0.52</v>
      </c>
    </row>
    <row r="3170" spans="1:12" x14ac:dyDescent="0.25">
      <c r="A3170" s="53">
        <f>+'Info ELECTRONORTE'!A3138</f>
        <v>3134</v>
      </c>
      <c r="B3170" s="26" t="str">
        <f t="shared" si="116"/>
        <v>SICODI</v>
      </c>
      <c r="C3170" s="9" t="str">
        <f>+'Info ELECTRONORTE'!B3138</f>
        <v>CAJAMARCA</v>
      </c>
      <c r="D3170" s="9" t="str">
        <f>+'Info ELECTRONORTE'!C3138</f>
        <v>ED CHACAF - CHACAF</v>
      </c>
      <c r="E3170" s="9" t="str">
        <f>+'Info ELECTRONORTE'!D3138</f>
        <v>CUTERVO</v>
      </c>
      <c r="F3170" s="9" t="str">
        <f>+'Info ELECTRONORTE'!I3138</f>
        <v>Media Tension</v>
      </c>
      <c r="G3170" s="9">
        <f>+'Info ELECTRONORTE'!K3138</f>
        <v>12</v>
      </c>
      <c r="H3170" s="9" t="str">
        <f>+'Info ELECTRONORTE'!L3138</f>
        <v>Postes</v>
      </c>
      <c r="I3170" s="9" t="str">
        <f>+'Info ELECTRONORTE'!M3138</f>
        <v>Concreto</v>
      </c>
      <c r="J3170" s="9" t="str">
        <f>+'Info ELECTRONORTE'!N3138</f>
        <v>PPC16</v>
      </c>
      <c r="K3170" s="9" t="str">
        <f>+IF(B3170="MOD INV_2018","Según corresponda",VLOOKUP(J3170,SICODI!$G$3:$K$2404,2,FALSE))</f>
        <v>POSTE DE CONCRETO ARMADO DE 12/300/150/330</v>
      </c>
      <c r="L3170" s="142">
        <f t="shared" si="115"/>
        <v>0.52</v>
      </c>
    </row>
    <row r="3171" spans="1:12" x14ac:dyDescent="0.25">
      <c r="A3171" s="53">
        <f>+'Info ELECTRONORTE'!A3139</f>
        <v>3135</v>
      </c>
      <c r="B3171" s="26" t="str">
        <f t="shared" si="116"/>
        <v>SICODI</v>
      </c>
      <c r="C3171" s="9" t="str">
        <f>+'Info ELECTRONORTE'!B3139</f>
        <v>CAJAMARCA</v>
      </c>
      <c r="D3171" s="9" t="str">
        <f>+'Info ELECTRONORTE'!C3139</f>
        <v>ED CHACAF - CHACAF</v>
      </c>
      <c r="E3171" s="9" t="str">
        <f>+'Info ELECTRONORTE'!D3139</f>
        <v>CUTERVO</v>
      </c>
      <c r="F3171" s="9" t="str">
        <f>+'Info ELECTRONORTE'!I3139</f>
        <v>Media Tension</v>
      </c>
      <c r="G3171" s="9">
        <f>+'Info ELECTRONORTE'!K3139</f>
        <v>12</v>
      </c>
      <c r="H3171" s="9" t="str">
        <f>+'Info ELECTRONORTE'!L3139</f>
        <v>Postes</v>
      </c>
      <c r="I3171" s="9" t="str">
        <f>+'Info ELECTRONORTE'!M3139</f>
        <v>Concreto</v>
      </c>
      <c r="J3171" s="9" t="str">
        <f>+'Info ELECTRONORTE'!N3139</f>
        <v>PPC16</v>
      </c>
      <c r="K3171" s="9" t="str">
        <f>+IF(B3171="MOD INV_2018","Según corresponda",VLOOKUP(J3171,SICODI!$G$3:$K$2404,2,FALSE))</f>
        <v>POSTE DE CONCRETO ARMADO DE 12/300/150/330</v>
      </c>
      <c r="L3171" s="142">
        <f t="shared" si="115"/>
        <v>0.52</v>
      </c>
    </row>
    <row r="3172" spans="1:12" x14ac:dyDescent="0.25">
      <c r="A3172" s="53">
        <f>+'Info ELECTRONORTE'!A3140</f>
        <v>3136</v>
      </c>
      <c r="B3172" s="26" t="str">
        <f t="shared" si="116"/>
        <v>SICODI</v>
      </c>
      <c r="C3172" s="9" t="str">
        <f>+'Info ELECTRONORTE'!B3140</f>
        <v>CAJAMARCA</v>
      </c>
      <c r="D3172" s="9" t="str">
        <f>+'Info ELECTRONORTE'!C3140</f>
        <v>ED CHACAF - CHACAF</v>
      </c>
      <c r="E3172" s="9" t="str">
        <f>+'Info ELECTRONORTE'!D3140</f>
        <v>CUTERVO</v>
      </c>
      <c r="F3172" s="9" t="str">
        <f>+'Info ELECTRONORTE'!I3140</f>
        <v>Media Tension</v>
      </c>
      <c r="G3172" s="9">
        <f>+'Info ELECTRONORTE'!K3140</f>
        <v>12</v>
      </c>
      <c r="H3172" s="9" t="str">
        <f>+'Info ELECTRONORTE'!L3140</f>
        <v>Postes</v>
      </c>
      <c r="I3172" s="9" t="str">
        <f>+'Info ELECTRONORTE'!M3140</f>
        <v>Concreto</v>
      </c>
      <c r="J3172" s="9" t="str">
        <f>+'Info ELECTRONORTE'!N3140</f>
        <v>PPC16</v>
      </c>
      <c r="K3172" s="9" t="str">
        <f>+IF(B3172="MOD INV_2018","Según corresponda",VLOOKUP(J3172,SICODI!$G$3:$K$2404,2,FALSE))</f>
        <v>POSTE DE CONCRETO ARMADO DE 12/300/150/330</v>
      </c>
      <c r="L3172" s="142">
        <f t="shared" si="115"/>
        <v>0.52</v>
      </c>
    </row>
    <row r="3173" spans="1:12" x14ac:dyDescent="0.25">
      <c r="A3173" s="53">
        <f>+'Info ELECTRONORTE'!A3141</f>
        <v>3137</v>
      </c>
      <c r="B3173" s="26" t="str">
        <f t="shared" si="116"/>
        <v>SICODI</v>
      </c>
      <c r="C3173" s="9" t="str">
        <f>+'Info ELECTRONORTE'!B3141</f>
        <v>CAJAMARCA</v>
      </c>
      <c r="D3173" s="9" t="str">
        <f>+'Info ELECTRONORTE'!C3141</f>
        <v>ED CHACAF - CHACAF</v>
      </c>
      <c r="E3173" s="9" t="str">
        <f>+'Info ELECTRONORTE'!D3141</f>
        <v>CUTERVO</v>
      </c>
      <c r="F3173" s="9" t="str">
        <f>+'Info ELECTRONORTE'!I3141</f>
        <v>Media Tension</v>
      </c>
      <c r="G3173" s="9">
        <f>+'Info ELECTRONORTE'!K3141</f>
        <v>12</v>
      </c>
      <c r="H3173" s="9" t="str">
        <f>+'Info ELECTRONORTE'!L3141</f>
        <v>Postes</v>
      </c>
      <c r="I3173" s="9" t="str">
        <f>+'Info ELECTRONORTE'!M3141</f>
        <v>Concreto</v>
      </c>
      <c r="J3173" s="9" t="str">
        <f>+'Info ELECTRONORTE'!N3141</f>
        <v>PPC16</v>
      </c>
      <c r="K3173" s="9" t="str">
        <f>+IF(B3173="MOD INV_2018","Según corresponda",VLOOKUP(J3173,SICODI!$G$3:$K$2404,2,FALSE))</f>
        <v>POSTE DE CONCRETO ARMADO DE 12/300/150/330</v>
      </c>
      <c r="L3173" s="142">
        <f t="shared" ref="L3173:L3236" si="117">+IF(K3173="Según corresponda","Según corresponda",VLOOKUP(K3173,$O$37:$P$49,2,FALSE))</f>
        <v>0.52</v>
      </c>
    </row>
    <row r="3174" spans="1:12" x14ac:dyDescent="0.25">
      <c r="A3174" s="53">
        <f>+'Info ELECTRONORTE'!A3142</f>
        <v>3138</v>
      </c>
      <c r="B3174" s="26" t="str">
        <f t="shared" ref="B3174:B3237" si="118">+IF(ISERROR(INDEX($B$8:$B$31,MATCH(J3174,$J$8:$J$31,0)))=TRUE,"MOD INV_2018",INDEX($B$8:$B$31,MATCH(J3174,$J$8:$J$31,0)))</f>
        <v>SICODI</v>
      </c>
      <c r="C3174" s="9" t="str">
        <f>+'Info ELECTRONORTE'!B3142</f>
        <v>CAJAMARCA</v>
      </c>
      <c r="D3174" s="9" t="str">
        <f>+'Info ELECTRONORTE'!C3142</f>
        <v>ED CHACAF - CHACAF</v>
      </c>
      <c r="E3174" s="9" t="str">
        <f>+'Info ELECTRONORTE'!D3142</f>
        <v>CUTERVO</v>
      </c>
      <c r="F3174" s="9" t="str">
        <f>+'Info ELECTRONORTE'!I3142</f>
        <v>Media Tension</v>
      </c>
      <c r="G3174" s="9">
        <f>+'Info ELECTRONORTE'!K3142</f>
        <v>12</v>
      </c>
      <c r="H3174" s="9" t="str">
        <f>+'Info ELECTRONORTE'!L3142</f>
        <v>Postes</v>
      </c>
      <c r="I3174" s="9" t="str">
        <f>+'Info ELECTRONORTE'!M3142</f>
        <v>Concreto</v>
      </c>
      <c r="J3174" s="9" t="str">
        <f>+'Info ELECTRONORTE'!N3142</f>
        <v>PPC16</v>
      </c>
      <c r="K3174" s="9" t="str">
        <f>+IF(B3174="MOD INV_2018","Según corresponda",VLOOKUP(J3174,SICODI!$G$3:$K$2404,2,FALSE))</f>
        <v>POSTE DE CONCRETO ARMADO DE 12/300/150/330</v>
      </c>
      <c r="L3174" s="142">
        <f t="shared" si="117"/>
        <v>0.52</v>
      </c>
    </row>
    <row r="3175" spans="1:12" x14ac:dyDescent="0.25">
      <c r="A3175" s="53">
        <f>+'Info ELECTRONORTE'!A3143</f>
        <v>3139</v>
      </c>
      <c r="B3175" s="26" t="str">
        <f t="shared" si="118"/>
        <v>SICODI</v>
      </c>
      <c r="C3175" s="9" t="str">
        <f>+'Info ELECTRONORTE'!B3143</f>
        <v>CAJAMARCA</v>
      </c>
      <c r="D3175" s="9" t="str">
        <f>+'Info ELECTRONORTE'!C3143</f>
        <v>ED CHACAF - CHACAF</v>
      </c>
      <c r="E3175" s="9" t="str">
        <f>+'Info ELECTRONORTE'!D3143</f>
        <v>CUTERVO</v>
      </c>
      <c r="F3175" s="9" t="str">
        <f>+'Info ELECTRONORTE'!I3143</f>
        <v>Media Tension</v>
      </c>
      <c r="G3175" s="9">
        <f>+'Info ELECTRONORTE'!K3143</f>
        <v>12</v>
      </c>
      <c r="H3175" s="9" t="str">
        <f>+'Info ELECTRONORTE'!L3143</f>
        <v>Postes</v>
      </c>
      <c r="I3175" s="9" t="str">
        <f>+'Info ELECTRONORTE'!M3143</f>
        <v>Concreto</v>
      </c>
      <c r="J3175" s="9" t="str">
        <f>+'Info ELECTRONORTE'!N3143</f>
        <v>PPC16</v>
      </c>
      <c r="K3175" s="9" t="str">
        <f>+IF(B3175="MOD INV_2018","Según corresponda",VLOOKUP(J3175,SICODI!$G$3:$K$2404,2,FALSE))</f>
        <v>POSTE DE CONCRETO ARMADO DE 12/300/150/330</v>
      </c>
      <c r="L3175" s="142">
        <f t="shared" si="117"/>
        <v>0.52</v>
      </c>
    </row>
    <row r="3176" spans="1:12" x14ac:dyDescent="0.25">
      <c r="A3176" s="53">
        <f>+'Info ELECTRONORTE'!A3144</f>
        <v>3140</v>
      </c>
      <c r="B3176" s="26" t="str">
        <f t="shared" si="118"/>
        <v>SICODI</v>
      </c>
      <c r="C3176" s="9" t="str">
        <f>+'Info ELECTRONORTE'!B3144</f>
        <v>CAJAMARCA</v>
      </c>
      <c r="D3176" s="9" t="str">
        <f>+'Info ELECTRONORTE'!C3144</f>
        <v>ED CHACAF - CHACAF</v>
      </c>
      <c r="E3176" s="9" t="str">
        <f>+'Info ELECTRONORTE'!D3144</f>
        <v>CUTERVO</v>
      </c>
      <c r="F3176" s="9" t="str">
        <f>+'Info ELECTRONORTE'!I3144</f>
        <v>Media Tension</v>
      </c>
      <c r="G3176" s="9">
        <f>+'Info ELECTRONORTE'!K3144</f>
        <v>12</v>
      </c>
      <c r="H3176" s="9" t="str">
        <f>+'Info ELECTRONORTE'!L3144</f>
        <v>Postes</v>
      </c>
      <c r="I3176" s="9" t="str">
        <f>+'Info ELECTRONORTE'!M3144</f>
        <v>Concreto</v>
      </c>
      <c r="J3176" s="9" t="str">
        <f>+'Info ELECTRONORTE'!N3144</f>
        <v>PPC16</v>
      </c>
      <c r="K3176" s="9" t="str">
        <f>+IF(B3176="MOD INV_2018","Según corresponda",VLOOKUP(J3176,SICODI!$G$3:$K$2404,2,FALSE))</f>
        <v>POSTE DE CONCRETO ARMADO DE 12/300/150/330</v>
      </c>
      <c r="L3176" s="142">
        <f t="shared" si="117"/>
        <v>0.52</v>
      </c>
    </row>
    <row r="3177" spans="1:12" x14ac:dyDescent="0.25">
      <c r="A3177" s="53">
        <f>+'Info ELECTRONORTE'!A3145</f>
        <v>3141</v>
      </c>
      <c r="B3177" s="26" t="str">
        <f t="shared" si="118"/>
        <v>SICODI</v>
      </c>
      <c r="C3177" s="9" t="str">
        <f>+'Info ELECTRONORTE'!B3145</f>
        <v>CAJAMARCA</v>
      </c>
      <c r="D3177" s="9" t="str">
        <f>+'Info ELECTRONORTE'!C3145</f>
        <v>ED CHACAF - CHACAF</v>
      </c>
      <c r="E3177" s="9" t="str">
        <f>+'Info ELECTRONORTE'!D3145</f>
        <v>CUTERVO</v>
      </c>
      <c r="F3177" s="9" t="str">
        <f>+'Info ELECTRONORTE'!I3145</f>
        <v>Media Tension</v>
      </c>
      <c r="G3177" s="9">
        <f>+'Info ELECTRONORTE'!K3145</f>
        <v>12</v>
      </c>
      <c r="H3177" s="9" t="str">
        <f>+'Info ELECTRONORTE'!L3145</f>
        <v>Postes</v>
      </c>
      <c r="I3177" s="9" t="str">
        <f>+'Info ELECTRONORTE'!M3145</f>
        <v>Concreto</v>
      </c>
      <c r="J3177" s="9" t="str">
        <f>+'Info ELECTRONORTE'!N3145</f>
        <v>PPC16</v>
      </c>
      <c r="K3177" s="9" t="str">
        <f>+IF(B3177="MOD INV_2018","Según corresponda",VLOOKUP(J3177,SICODI!$G$3:$K$2404,2,FALSE))</f>
        <v>POSTE DE CONCRETO ARMADO DE 12/300/150/330</v>
      </c>
      <c r="L3177" s="142">
        <f t="shared" si="117"/>
        <v>0.52</v>
      </c>
    </row>
    <row r="3178" spans="1:12" x14ac:dyDescent="0.25">
      <c r="A3178" s="53">
        <f>+'Info ELECTRONORTE'!A3146</f>
        <v>3142</v>
      </c>
      <c r="B3178" s="26" t="str">
        <f t="shared" si="118"/>
        <v>SICODI</v>
      </c>
      <c r="C3178" s="9" t="str">
        <f>+'Info ELECTRONORTE'!B3146</f>
        <v>CAJAMARCA</v>
      </c>
      <c r="D3178" s="9" t="str">
        <f>+'Info ELECTRONORTE'!C3146</f>
        <v>ED CHACAF - CHACAF</v>
      </c>
      <c r="E3178" s="9" t="str">
        <f>+'Info ELECTRONORTE'!D3146</f>
        <v>CUTERVO</v>
      </c>
      <c r="F3178" s="9" t="str">
        <f>+'Info ELECTRONORTE'!I3146</f>
        <v>Baja Tension</v>
      </c>
      <c r="G3178" s="9">
        <f>+'Info ELECTRONORTE'!K3146</f>
        <v>8</v>
      </c>
      <c r="H3178" s="9" t="str">
        <f>+'Info ELECTRONORTE'!L3146</f>
        <v>Postes</v>
      </c>
      <c r="I3178" s="9" t="str">
        <f>+'Info ELECTRONORTE'!M3146</f>
        <v>Concreto</v>
      </c>
      <c r="J3178" s="9" t="str">
        <f>+'Info ELECTRONORTE'!N3146</f>
        <v>PPC06</v>
      </c>
      <c r="K3178" s="9" t="str">
        <f>+IF(B3178="MOD INV_2018","Según corresponda",VLOOKUP(J3178,SICODI!$G$3:$K$2404,2,FALSE))</f>
        <v>POSTE DE CONCRETO ARMADO DE  8/300/120/240</v>
      </c>
      <c r="L3178" s="142">
        <f t="shared" si="117"/>
        <v>0.17</v>
      </c>
    </row>
    <row r="3179" spans="1:12" x14ac:dyDescent="0.25">
      <c r="A3179" s="53">
        <f>+'Info ELECTRONORTE'!A3147</f>
        <v>3143</v>
      </c>
      <c r="B3179" s="26" t="str">
        <f t="shared" si="118"/>
        <v>SICODI</v>
      </c>
      <c r="C3179" s="9" t="str">
        <f>+'Info ELECTRONORTE'!B3147</f>
        <v>CAJAMARCA</v>
      </c>
      <c r="D3179" s="9" t="str">
        <f>+'Info ELECTRONORTE'!C3147</f>
        <v>ED CHACAF - CHACAF</v>
      </c>
      <c r="E3179" s="9" t="str">
        <f>+'Info ELECTRONORTE'!D3147</f>
        <v>CUTERVO</v>
      </c>
      <c r="F3179" s="9" t="str">
        <f>+'Info ELECTRONORTE'!I3147</f>
        <v>Baja Tension</v>
      </c>
      <c r="G3179" s="9">
        <f>+'Info ELECTRONORTE'!K3147</f>
        <v>8</v>
      </c>
      <c r="H3179" s="9" t="str">
        <f>+'Info ELECTRONORTE'!L3147</f>
        <v>Postes</v>
      </c>
      <c r="I3179" s="9" t="str">
        <f>+'Info ELECTRONORTE'!M3147</f>
        <v>Concreto</v>
      </c>
      <c r="J3179" s="9" t="str">
        <f>+'Info ELECTRONORTE'!N3147</f>
        <v>PPC06</v>
      </c>
      <c r="K3179" s="9" t="str">
        <f>+IF(B3179="MOD INV_2018","Según corresponda",VLOOKUP(J3179,SICODI!$G$3:$K$2404,2,FALSE))</f>
        <v>POSTE DE CONCRETO ARMADO DE  8/300/120/240</v>
      </c>
      <c r="L3179" s="142">
        <f t="shared" si="117"/>
        <v>0.17</v>
      </c>
    </row>
    <row r="3180" spans="1:12" x14ac:dyDescent="0.25">
      <c r="A3180" s="53">
        <f>+'Info ELECTRONORTE'!A3148</f>
        <v>3144</v>
      </c>
      <c r="B3180" s="26" t="str">
        <f t="shared" si="118"/>
        <v>SICODI</v>
      </c>
      <c r="C3180" s="9" t="str">
        <f>+'Info ELECTRONORTE'!B3148</f>
        <v>CAJAMARCA</v>
      </c>
      <c r="D3180" s="9" t="str">
        <f>+'Info ELECTRONORTE'!C3148</f>
        <v>ED CHACAF - CHACAF</v>
      </c>
      <c r="E3180" s="9" t="str">
        <f>+'Info ELECTRONORTE'!D3148</f>
        <v>CUTERVO</v>
      </c>
      <c r="F3180" s="9" t="str">
        <f>+'Info ELECTRONORTE'!I3148</f>
        <v>Baja Tension</v>
      </c>
      <c r="G3180" s="9">
        <f>+'Info ELECTRONORTE'!K3148</f>
        <v>8</v>
      </c>
      <c r="H3180" s="9" t="str">
        <f>+'Info ELECTRONORTE'!L3148</f>
        <v>Postes</v>
      </c>
      <c r="I3180" s="9" t="str">
        <f>+'Info ELECTRONORTE'!M3148</f>
        <v>Concreto</v>
      </c>
      <c r="J3180" s="9" t="str">
        <f>+'Info ELECTRONORTE'!N3148</f>
        <v>PPC06</v>
      </c>
      <c r="K3180" s="9" t="str">
        <f>+IF(B3180="MOD INV_2018","Según corresponda",VLOOKUP(J3180,SICODI!$G$3:$K$2404,2,FALSE))</f>
        <v>POSTE DE CONCRETO ARMADO DE  8/300/120/240</v>
      </c>
      <c r="L3180" s="142">
        <f t="shared" si="117"/>
        <v>0.17</v>
      </c>
    </row>
    <row r="3181" spans="1:12" x14ac:dyDescent="0.25">
      <c r="A3181" s="53">
        <f>+'Info ELECTRONORTE'!A3149</f>
        <v>3145</v>
      </c>
      <c r="B3181" s="26" t="str">
        <f t="shared" si="118"/>
        <v>SICODI</v>
      </c>
      <c r="C3181" s="9" t="str">
        <f>+'Info ELECTRONORTE'!B3149</f>
        <v>CAJAMARCA</v>
      </c>
      <c r="D3181" s="9" t="str">
        <f>+'Info ELECTRONORTE'!C3149</f>
        <v>ED CHACAF - CHACAF</v>
      </c>
      <c r="E3181" s="9" t="str">
        <f>+'Info ELECTRONORTE'!D3149</f>
        <v>CUTERVO</v>
      </c>
      <c r="F3181" s="9" t="str">
        <f>+'Info ELECTRONORTE'!I3149</f>
        <v>Baja Tension</v>
      </c>
      <c r="G3181" s="9">
        <f>+'Info ELECTRONORTE'!K3149</f>
        <v>8</v>
      </c>
      <c r="H3181" s="9" t="str">
        <f>+'Info ELECTRONORTE'!L3149</f>
        <v>Postes</v>
      </c>
      <c r="I3181" s="9" t="str">
        <f>+'Info ELECTRONORTE'!M3149</f>
        <v>Concreto</v>
      </c>
      <c r="J3181" s="9" t="str">
        <f>+'Info ELECTRONORTE'!N3149</f>
        <v>PPC06</v>
      </c>
      <c r="K3181" s="9" t="str">
        <f>+IF(B3181="MOD INV_2018","Según corresponda",VLOOKUP(J3181,SICODI!$G$3:$K$2404,2,FALSE))</f>
        <v>POSTE DE CONCRETO ARMADO DE  8/300/120/240</v>
      </c>
      <c r="L3181" s="142">
        <f t="shared" si="117"/>
        <v>0.17</v>
      </c>
    </row>
    <row r="3182" spans="1:12" x14ac:dyDescent="0.25">
      <c r="A3182" s="53">
        <f>+'Info ELECTRONORTE'!A3150</f>
        <v>3146</v>
      </c>
      <c r="B3182" s="26" t="str">
        <f t="shared" si="118"/>
        <v>SICODI</v>
      </c>
      <c r="C3182" s="9" t="str">
        <f>+'Info ELECTRONORTE'!B3150</f>
        <v>CAJAMARCA</v>
      </c>
      <c r="D3182" s="9" t="str">
        <f>+'Info ELECTRONORTE'!C3150</f>
        <v>ED CHACAF - CHACAF</v>
      </c>
      <c r="E3182" s="9" t="str">
        <f>+'Info ELECTRONORTE'!D3150</f>
        <v>CUTERVO</v>
      </c>
      <c r="F3182" s="9" t="str">
        <f>+'Info ELECTRONORTE'!I3150</f>
        <v>Baja Tension</v>
      </c>
      <c r="G3182" s="9">
        <f>+'Info ELECTRONORTE'!K3150</f>
        <v>8</v>
      </c>
      <c r="H3182" s="9" t="str">
        <f>+'Info ELECTRONORTE'!L3150</f>
        <v>Postes</v>
      </c>
      <c r="I3182" s="9" t="str">
        <f>+'Info ELECTRONORTE'!M3150</f>
        <v>Concreto</v>
      </c>
      <c r="J3182" s="9" t="str">
        <f>+'Info ELECTRONORTE'!N3150</f>
        <v>PPC06</v>
      </c>
      <c r="K3182" s="9" t="str">
        <f>+IF(B3182="MOD INV_2018","Según corresponda",VLOOKUP(J3182,SICODI!$G$3:$K$2404,2,FALSE))</f>
        <v>POSTE DE CONCRETO ARMADO DE  8/300/120/240</v>
      </c>
      <c r="L3182" s="142">
        <f t="shared" si="117"/>
        <v>0.17</v>
      </c>
    </row>
    <row r="3183" spans="1:12" x14ac:dyDescent="0.25">
      <c r="A3183" s="53">
        <f>+'Info ELECTRONORTE'!A3151</f>
        <v>3147</v>
      </c>
      <c r="B3183" s="26" t="str">
        <f t="shared" si="118"/>
        <v>SICODI</v>
      </c>
      <c r="C3183" s="9" t="str">
        <f>+'Info ELECTRONORTE'!B3151</f>
        <v>CAJAMARCA</v>
      </c>
      <c r="D3183" s="9" t="str">
        <f>+'Info ELECTRONORTE'!C3151</f>
        <v>ED CHACAF - CHACAF</v>
      </c>
      <c r="E3183" s="9" t="str">
        <f>+'Info ELECTRONORTE'!D3151</f>
        <v>CUTERVO</v>
      </c>
      <c r="F3183" s="9" t="str">
        <f>+'Info ELECTRONORTE'!I3151</f>
        <v>Baja Tension</v>
      </c>
      <c r="G3183" s="9">
        <f>+'Info ELECTRONORTE'!K3151</f>
        <v>8</v>
      </c>
      <c r="H3183" s="9" t="str">
        <f>+'Info ELECTRONORTE'!L3151</f>
        <v>Postes</v>
      </c>
      <c r="I3183" s="9" t="str">
        <f>+'Info ELECTRONORTE'!M3151</f>
        <v>Concreto</v>
      </c>
      <c r="J3183" s="9" t="str">
        <f>+'Info ELECTRONORTE'!N3151</f>
        <v>PPC06</v>
      </c>
      <c r="K3183" s="9" t="str">
        <f>+IF(B3183="MOD INV_2018","Según corresponda",VLOOKUP(J3183,SICODI!$G$3:$K$2404,2,FALSE))</f>
        <v>POSTE DE CONCRETO ARMADO DE  8/300/120/240</v>
      </c>
      <c r="L3183" s="142">
        <f t="shared" si="117"/>
        <v>0.17</v>
      </c>
    </row>
    <row r="3184" spans="1:12" x14ac:dyDescent="0.25">
      <c r="A3184" s="53">
        <f>+'Info ELECTRONORTE'!A3152</f>
        <v>3148</v>
      </c>
      <c r="B3184" s="26" t="str">
        <f t="shared" si="118"/>
        <v>SICODI</v>
      </c>
      <c r="C3184" s="9" t="str">
        <f>+'Info ELECTRONORTE'!B3152</f>
        <v>CAJAMARCA</v>
      </c>
      <c r="D3184" s="9" t="str">
        <f>+'Info ELECTRONORTE'!C3152</f>
        <v>ED CHACAF - CHACAF</v>
      </c>
      <c r="E3184" s="9" t="str">
        <f>+'Info ELECTRONORTE'!D3152</f>
        <v>CUTERVO</v>
      </c>
      <c r="F3184" s="9" t="str">
        <f>+'Info ELECTRONORTE'!I3152</f>
        <v>Baja Tension</v>
      </c>
      <c r="G3184" s="9">
        <f>+'Info ELECTRONORTE'!K3152</f>
        <v>8</v>
      </c>
      <c r="H3184" s="9" t="str">
        <f>+'Info ELECTRONORTE'!L3152</f>
        <v>Postes</v>
      </c>
      <c r="I3184" s="9" t="str">
        <f>+'Info ELECTRONORTE'!M3152</f>
        <v>Concreto</v>
      </c>
      <c r="J3184" s="9" t="str">
        <f>+'Info ELECTRONORTE'!N3152</f>
        <v>PPC06</v>
      </c>
      <c r="K3184" s="9" t="str">
        <f>+IF(B3184="MOD INV_2018","Según corresponda",VLOOKUP(J3184,SICODI!$G$3:$K$2404,2,FALSE))</f>
        <v>POSTE DE CONCRETO ARMADO DE  8/300/120/240</v>
      </c>
      <c r="L3184" s="142">
        <f t="shared" si="117"/>
        <v>0.17</v>
      </c>
    </row>
    <row r="3185" spans="1:12" x14ac:dyDescent="0.25">
      <c r="A3185" s="53">
        <f>+'Info ELECTRONORTE'!A3153</f>
        <v>3149</v>
      </c>
      <c r="B3185" s="26" t="str">
        <f t="shared" si="118"/>
        <v>SICODI</v>
      </c>
      <c r="C3185" s="9" t="str">
        <f>+'Info ELECTRONORTE'!B3153</f>
        <v>CAJAMARCA</v>
      </c>
      <c r="D3185" s="9" t="str">
        <f>+'Info ELECTRONORTE'!C3153</f>
        <v>ED CHACAF - CHACAF</v>
      </c>
      <c r="E3185" s="9" t="str">
        <f>+'Info ELECTRONORTE'!D3153</f>
        <v>CUTERVO</v>
      </c>
      <c r="F3185" s="9" t="str">
        <f>+'Info ELECTRONORTE'!I3153</f>
        <v>Baja Tension</v>
      </c>
      <c r="G3185" s="9">
        <f>+'Info ELECTRONORTE'!K3153</f>
        <v>8</v>
      </c>
      <c r="H3185" s="9" t="str">
        <f>+'Info ELECTRONORTE'!L3153</f>
        <v>Postes</v>
      </c>
      <c r="I3185" s="9" t="str">
        <f>+'Info ELECTRONORTE'!M3153</f>
        <v>Concreto</v>
      </c>
      <c r="J3185" s="9" t="str">
        <f>+'Info ELECTRONORTE'!N3153</f>
        <v>PPC06</v>
      </c>
      <c r="K3185" s="9" t="str">
        <f>+IF(B3185="MOD INV_2018","Según corresponda",VLOOKUP(J3185,SICODI!$G$3:$K$2404,2,FALSE))</f>
        <v>POSTE DE CONCRETO ARMADO DE  8/300/120/240</v>
      </c>
      <c r="L3185" s="142">
        <f t="shared" si="117"/>
        <v>0.17</v>
      </c>
    </row>
    <row r="3186" spans="1:12" x14ac:dyDescent="0.25">
      <c r="A3186" s="53">
        <f>+'Info ELECTRONORTE'!A3154</f>
        <v>3150</v>
      </c>
      <c r="B3186" s="26" t="str">
        <f t="shared" si="118"/>
        <v>SICODI</v>
      </c>
      <c r="C3186" s="9" t="str">
        <f>+'Info ELECTRONORTE'!B3154</f>
        <v>CAJAMARCA</v>
      </c>
      <c r="D3186" s="9" t="str">
        <f>+'Info ELECTRONORTE'!C3154</f>
        <v>ED CHACAF - CHACAF</v>
      </c>
      <c r="E3186" s="9" t="str">
        <f>+'Info ELECTRONORTE'!D3154</f>
        <v>CUTERVO</v>
      </c>
      <c r="F3186" s="9" t="str">
        <f>+'Info ELECTRONORTE'!I3154</f>
        <v>Baja Tension</v>
      </c>
      <c r="G3186" s="9">
        <f>+'Info ELECTRONORTE'!K3154</f>
        <v>8</v>
      </c>
      <c r="H3186" s="9" t="str">
        <f>+'Info ELECTRONORTE'!L3154</f>
        <v>Postes</v>
      </c>
      <c r="I3186" s="9" t="str">
        <f>+'Info ELECTRONORTE'!M3154</f>
        <v>Concreto</v>
      </c>
      <c r="J3186" s="9" t="str">
        <f>+'Info ELECTRONORTE'!N3154</f>
        <v>PPC06</v>
      </c>
      <c r="K3186" s="9" t="str">
        <f>+IF(B3186="MOD INV_2018","Según corresponda",VLOOKUP(J3186,SICODI!$G$3:$K$2404,2,FALSE))</f>
        <v>POSTE DE CONCRETO ARMADO DE  8/300/120/240</v>
      </c>
      <c r="L3186" s="142">
        <f t="shared" si="117"/>
        <v>0.17</v>
      </c>
    </row>
    <row r="3187" spans="1:12" x14ac:dyDescent="0.25">
      <c r="A3187" s="53">
        <f>+'Info ELECTRONORTE'!A3155</f>
        <v>3151</v>
      </c>
      <c r="B3187" s="26" t="str">
        <f t="shared" si="118"/>
        <v>SICODI</v>
      </c>
      <c r="C3187" s="9" t="str">
        <f>+'Info ELECTRONORTE'!B3155</f>
        <v>CAJAMARCA</v>
      </c>
      <c r="D3187" s="9" t="str">
        <f>+'Info ELECTRONORTE'!C3155</f>
        <v>ED CHACAF - CHACAF</v>
      </c>
      <c r="E3187" s="9" t="str">
        <f>+'Info ELECTRONORTE'!D3155</f>
        <v>CUTERVO</v>
      </c>
      <c r="F3187" s="9" t="str">
        <f>+'Info ELECTRONORTE'!I3155</f>
        <v>Baja Tension</v>
      </c>
      <c r="G3187" s="9">
        <f>+'Info ELECTRONORTE'!K3155</f>
        <v>8</v>
      </c>
      <c r="H3187" s="9" t="str">
        <f>+'Info ELECTRONORTE'!L3155</f>
        <v>Postes</v>
      </c>
      <c r="I3187" s="9" t="str">
        <f>+'Info ELECTRONORTE'!M3155</f>
        <v>Concreto</v>
      </c>
      <c r="J3187" s="9" t="str">
        <f>+'Info ELECTRONORTE'!N3155</f>
        <v>PPC06</v>
      </c>
      <c r="K3187" s="9" t="str">
        <f>+IF(B3187="MOD INV_2018","Según corresponda",VLOOKUP(J3187,SICODI!$G$3:$K$2404,2,FALSE))</f>
        <v>POSTE DE CONCRETO ARMADO DE  8/300/120/240</v>
      </c>
      <c r="L3187" s="142">
        <f t="shared" si="117"/>
        <v>0.17</v>
      </c>
    </row>
    <row r="3188" spans="1:12" x14ac:dyDescent="0.25">
      <c r="A3188" s="53">
        <f>+'Info ELECTRONORTE'!A3156</f>
        <v>3152</v>
      </c>
      <c r="B3188" s="26" t="str">
        <f t="shared" si="118"/>
        <v>SICODI</v>
      </c>
      <c r="C3188" s="9" t="str">
        <f>+'Info ELECTRONORTE'!B3156</f>
        <v>CAJAMARCA</v>
      </c>
      <c r="D3188" s="9" t="str">
        <f>+'Info ELECTRONORTE'!C3156</f>
        <v>ED CHACAF - CHACAF</v>
      </c>
      <c r="E3188" s="9" t="str">
        <f>+'Info ELECTRONORTE'!D3156</f>
        <v>CUTERVO</v>
      </c>
      <c r="F3188" s="9" t="str">
        <f>+'Info ELECTRONORTE'!I3156</f>
        <v>Baja Tension</v>
      </c>
      <c r="G3188" s="9">
        <f>+'Info ELECTRONORTE'!K3156</f>
        <v>8</v>
      </c>
      <c r="H3188" s="9" t="str">
        <f>+'Info ELECTRONORTE'!L3156</f>
        <v>Postes</v>
      </c>
      <c r="I3188" s="9" t="str">
        <f>+'Info ELECTRONORTE'!M3156</f>
        <v>Concreto</v>
      </c>
      <c r="J3188" s="9" t="str">
        <f>+'Info ELECTRONORTE'!N3156</f>
        <v>PPC06</v>
      </c>
      <c r="K3188" s="9" t="str">
        <f>+IF(B3188="MOD INV_2018","Según corresponda",VLOOKUP(J3188,SICODI!$G$3:$K$2404,2,FALSE))</f>
        <v>POSTE DE CONCRETO ARMADO DE  8/300/120/240</v>
      </c>
      <c r="L3188" s="142">
        <f t="shared" si="117"/>
        <v>0.17</v>
      </c>
    </row>
    <row r="3189" spans="1:12" x14ac:dyDescent="0.25">
      <c r="A3189" s="53">
        <f>+'Info ELECTRONORTE'!A3157</f>
        <v>3153</v>
      </c>
      <c r="B3189" s="26" t="str">
        <f t="shared" si="118"/>
        <v>SICODI</v>
      </c>
      <c r="C3189" s="9" t="str">
        <f>+'Info ELECTRONORTE'!B3157</f>
        <v>CAJAMARCA</v>
      </c>
      <c r="D3189" s="9" t="str">
        <f>+'Info ELECTRONORTE'!C3157</f>
        <v>ED CHACAF - CHACAF</v>
      </c>
      <c r="E3189" s="9" t="str">
        <f>+'Info ELECTRONORTE'!D3157</f>
        <v>CUTERVO</v>
      </c>
      <c r="F3189" s="9" t="str">
        <f>+'Info ELECTRONORTE'!I3157</f>
        <v>Baja Tension</v>
      </c>
      <c r="G3189" s="9">
        <f>+'Info ELECTRONORTE'!K3157</f>
        <v>8</v>
      </c>
      <c r="H3189" s="9" t="str">
        <f>+'Info ELECTRONORTE'!L3157</f>
        <v>Postes</v>
      </c>
      <c r="I3189" s="9" t="str">
        <f>+'Info ELECTRONORTE'!M3157</f>
        <v>Concreto</v>
      </c>
      <c r="J3189" s="9" t="str">
        <f>+'Info ELECTRONORTE'!N3157</f>
        <v>PPC06</v>
      </c>
      <c r="K3189" s="9" t="str">
        <f>+IF(B3189="MOD INV_2018","Según corresponda",VLOOKUP(J3189,SICODI!$G$3:$K$2404,2,FALSE))</f>
        <v>POSTE DE CONCRETO ARMADO DE  8/300/120/240</v>
      </c>
      <c r="L3189" s="142">
        <f t="shared" si="117"/>
        <v>0.17</v>
      </c>
    </row>
    <row r="3190" spans="1:12" x14ac:dyDescent="0.25">
      <c r="A3190" s="53">
        <f>+'Info ELECTRONORTE'!A3158</f>
        <v>3154</v>
      </c>
      <c r="B3190" s="26" t="str">
        <f t="shared" si="118"/>
        <v>SICODI</v>
      </c>
      <c r="C3190" s="9" t="str">
        <f>+'Info ELECTRONORTE'!B3158</f>
        <v>CAJAMARCA</v>
      </c>
      <c r="D3190" s="9" t="str">
        <f>+'Info ELECTRONORTE'!C3158</f>
        <v>ED CHACAF - CHACAF</v>
      </c>
      <c r="E3190" s="9" t="str">
        <f>+'Info ELECTRONORTE'!D3158</f>
        <v>CUTERVO</v>
      </c>
      <c r="F3190" s="9" t="str">
        <f>+'Info ELECTRONORTE'!I3158</f>
        <v>Baja Tension</v>
      </c>
      <c r="G3190" s="9">
        <f>+'Info ELECTRONORTE'!K3158</f>
        <v>8</v>
      </c>
      <c r="H3190" s="9" t="str">
        <f>+'Info ELECTRONORTE'!L3158</f>
        <v>Postes</v>
      </c>
      <c r="I3190" s="9" t="str">
        <f>+'Info ELECTRONORTE'!M3158</f>
        <v>Concreto</v>
      </c>
      <c r="J3190" s="9" t="str">
        <f>+'Info ELECTRONORTE'!N3158</f>
        <v>PPC06</v>
      </c>
      <c r="K3190" s="9" t="str">
        <f>+IF(B3190="MOD INV_2018","Según corresponda",VLOOKUP(J3190,SICODI!$G$3:$K$2404,2,FALSE))</f>
        <v>POSTE DE CONCRETO ARMADO DE  8/300/120/240</v>
      </c>
      <c r="L3190" s="142">
        <f t="shared" si="117"/>
        <v>0.17</v>
      </c>
    </row>
    <row r="3191" spans="1:12" x14ac:dyDescent="0.25">
      <c r="A3191" s="53">
        <f>+'Info ELECTRONORTE'!A3159</f>
        <v>3155</v>
      </c>
      <c r="B3191" s="26" t="str">
        <f t="shared" si="118"/>
        <v>SICODI</v>
      </c>
      <c r="C3191" s="9" t="str">
        <f>+'Info ELECTRONORTE'!B3159</f>
        <v>CAJAMARCA</v>
      </c>
      <c r="D3191" s="9" t="str">
        <f>+'Info ELECTRONORTE'!C3159</f>
        <v>ED CHACAF - CHACAF</v>
      </c>
      <c r="E3191" s="9" t="str">
        <f>+'Info ELECTRONORTE'!D3159</f>
        <v>CUTERVO</v>
      </c>
      <c r="F3191" s="9" t="str">
        <f>+'Info ELECTRONORTE'!I3159</f>
        <v>Baja Tension</v>
      </c>
      <c r="G3191" s="9">
        <f>+'Info ELECTRONORTE'!K3159</f>
        <v>8</v>
      </c>
      <c r="H3191" s="9" t="str">
        <f>+'Info ELECTRONORTE'!L3159</f>
        <v>Postes</v>
      </c>
      <c r="I3191" s="9" t="str">
        <f>+'Info ELECTRONORTE'!M3159</f>
        <v>Concreto</v>
      </c>
      <c r="J3191" s="9" t="str">
        <f>+'Info ELECTRONORTE'!N3159</f>
        <v>PPC06</v>
      </c>
      <c r="K3191" s="9" t="str">
        <f>+IF(B3191="MOD INV_2018","Según corresponda",VLOOKUP(J3191,SICODI!$G$3:$K$2404,2,FALSE))</f>
        <v>POSTE DE CONCRETO ARMADO DE  8/300/120/240</v>
      </c>
      <c r="L3191" s="142">
        <f t="shared" si="117"/>
        <v>0.17</v>
      </c>
    </row>
    <row r="3192" spans="1:12" x14ac:dyDescent="0.25">
      <c r="A3192" s="53">
        <f>+'Info ELECTRONORTE'!A3160</f>
        <v>3156</v>
      </c>
      <c r="B3192" s="26" t="str">
        <f t="shared" si="118"/>
        <v>MOD INV_2018</v>
      </c>
      <c r="C3192" s="9" t="str">
        <f>+'Info ELECTRONORTE'!B3160</f>
        <v>CAJAMARCA</v>
      </c>
      <c r="D3192" s="9" t="str">
        <f>+'Info ELECTRONORTE'!C3160</f>
        <v>ED SAN LORENZO - ED MOCHENTA</v>
      </c>
      <c r="E3192" s="9" t="str">
        <f>+'Info ELECTRONORTE'!D3160</f>
        <v>JAEN</v>
      </c>
      <c r="F3192" s="9" t="str">
        <f>+'Info ELECTRONORTE'!I3160</f>
        <v>Alta Tension</v>
      </c>
      <c r="G3192" s="9">
        <f>+'Info ELECTRONORTE'!K3160</f>
        <v>20</v>
      </c>
      <c r="H3192" s="9" t="str">
        <f>+'Info ELECTRONORTE'!L3160</f>
        <v>Torre</v>
      </c>
      <c r="I3192" s="9" t="str">
        <f>+'Info ELECTRONORTE'!M3160</f>
        <v>Metálico</v>
      </c>
      <c r="J3192" s="9" t="str">
        <f>+'Info ELECTRONORTE'!N3160</f>
        <v>TA138SIR1S1C1240A</v>
      </c>
      <c r="K3192" s="9" t="str">
        <f>+IF(B3192="MOD INV_2018","Según corresponda",VLOOKUP(J3192,SICODI!$G$3:$K$2404,2,FALSE))</f>
        <v>Según corresponda</v>
      </c>
      <c r="L3192" s="142" t="str">
        <f t="shared" si="117"/>
        <v>Según corresponda</v>
      </c>
    </row>
    <row r="3193" spans="1:12" x14ac:dyDescent="0.25">
      <c r="A3193" s="53">
        <f>+'Info ELECTRONORTE'!A3161</f>
        <v>3157</v>
      </c>
      <c r="B3193" s="26" t="str">
        <f t="shared" si="118"/>
        <v>MOD INV_2018</v>
      </c>
      <c r="C3193" s="9" t="str">
        <f>+'Info ELECTRONORTE'!B3161</f>
        <v>CAJAMARCA</v>
      </c>
      <c r="D3193" s="9" t="str">
        <f>+'Info ELECTRONORTE'!C3161</f>
        <v>ED SAN LORENZO - ED MOCHENTA</v>
      </c>
      <c r="E3193" s="9" t="str">
        <f>+'Info ELECTRONORTE'!D3161</f>
        <v>JAEN</v>
      </c>
      <c r="F3193" s="9" t="str">
        <f>+'Info ELECTRONORTE'!I3161</f>
        <v>Alta Tension</v>
      </c>
      <c r="G3193" s="9">
        <f>+'Info ELECTRONORTE'!K3161</f>
        <v>20</v>
      </c>
      <c r="H3193" s="9" t="str">
        <f>+'Info ELECTRONORTE'!L3161</f>
        <v>Torre</v>
      </c>
      <c r="I3193" s="9" t="str">
        <f>+'Info ELECTRONORTE'!M3161</f>
        <v>Metálico</v>
      </c>
      <c r="J3193" s="9" t="str">
        <f>+'Info ELECTRONORTE'!N3161</f>
        <v>TA138SIR1S1C1240A</v>
      </c>
      <c r="K3193" s="9" t="str">
        <f>+IF(B3193="MOD INV_2018","Según corresponda",VLOOKUP(J3193,SICODI!$G$3:$K$2404,2,FALSE))</f>
        <v>Según corresponda</v>
      </c>
      <c r="L3193" s="142" t="str">
        <f t="shared" si="117"/>
        <v>Según corresponda</v>
      </c>
    </row>
    <row r="3194" spans="1:12" x14ac:dyDescent="0.25">
      <c r="A3194" s="53">
        <f>+'Info ELECTRONORTE'!A3162</f>
        <v>3158</v>
      </c>
      <c r="B3194" s="26" t="str">
        <f t="shared" si="118"/>
        <v>MOD INV_2018</v>
      </c>
      <c r="C3194" s="9" t="str">
        <f>+'Info ELECTRONORTE'!B3162</f>
        <v>CAJAMARCA</v>
      </c>
      <c r="D3194" s="9" t="str">
        <f>+'Info ELECTRONORTE'!C3162</f>
        <v>ED SAN LORENZO - ED MOCHENTA</v>
      </c>
      <c r="E3194" s="9" t="str">
        <f>+'Info ELECTRONORTE'!D3162</f>
        <v>JAEN</v>
      </c>
      <c r="F3194" s="9" t="str">
        <f>+'Info ELECTRONORTE'!I3162</f>
        <v>Alta Tension</v>
      </c>
      <c r="G3194" s="9">
        <f>+'Info ELECTRONORTE'!K3162</f>
        <v>20</v>
      </c>
      <c r="H3194" s="9" t="str">
        <f>+'Info ELECTRONORTE'!L3162</f>
        <v>Torre</v>
      </c>
      <c r="I3194" s="9" t="str">
        <f>+'Info ELECTRONORTE'!M3162</f>
        <v>Metálico</v>
      </c>
      <c r="J3194" s="9" t="str">
        <f>+'Info ELECTRONORTE'!N3162</f>
        <v>TA138SIR1S1C1240A</v>
      </c>
      <c r="K3194" s="9" t="str">
        <f>+IF(B3194="MOD INV_2018","Según corresponda",VLOOKUP(J3194,SICODI!$G$3:$K$2404,2,FALSE))</f>
        <v>Según corresponda</v>
      </c>
      <c r="L3194" s="142" t="str">
        <f t="shared" si="117"/>
        <v>Según corresponda</v>
      </c>
    </row>
    <row r="3195" spans="1:12" x14ac:dyDescent="0.25">
      <c r="A3195" s="53">
        <f>+'Info ELECTRONORTE'!A3163</f>
        <v>3159</v>
      </c>
      <c r="B3195" s="26" t="str">
        <f t="shared" si="118"/>
        <v>MOD INV_2018</v>
      </c>
      <c r="C3195" s="9" t="str">
        <f>+'Info ELECTRONORTE'!B3163</f>
        <v>CAJAMARCA</v>
      </c>
      <c r="D3195" s="9" t="str">
        <f>+'Info ELECTRONORTE'!C3163</f>
        <v>ED SAN LORENZO - ED MOCHENTA</v>
      </c>
      <c r="E3195" s="9" t="str">
        <f>+'Info ELECTRONORTE'!D3163</f>
        <v>JAEN</v>
      </c>
      <c r="F3195" s="9" t="str">
        <f>+'Info ELECTRONORTE'!I3163</f>
        <v>Alta Tension</v>
      </c>
      <c r="G3195" s="9">
        <f>+'Info ELECTRONORTE'!K3163</f>
        <v>20</v>
      </c>
      <c r="H3195" s="9" t="str">
        <f>+'Info ELECTRONORTE'!L3163</f>
        <v>Torre</v>
      </c>
      <c r="I3195" s="9" t="str">
        <f>+'Info ELECTRONORTE'!M3163</f>
        <v>Metálico</v>
      </c>
      <c r="J3195" s="9" t="str">
        <f>+'Info ELECTRONORTE'!N3163</f>
        <v>TA138SIR1S1C1240A</v>
      </c>
      <c r="K3195" s="9" t="str">
        <f>+IF(B3195="MOD INV_2018","Según corresponda",VLOOKUP(J3195,SICODI!$G$3:$K$2404,2,FALSE))</f>
        <v>Según corresponda</v>
      </c>
      <c r="L3195" s="142" t="str">
        <f t="shared" si="117"/>
        <v>Según corresponda</v>
      </c>
    </row>
    <row r="3196" spans="1:12" x14ac:dyDescent="0.25">
      <c r="A3196" s="53">
        <f>+'Info ELECTRONORTE'!A3164</f>
        <v>3160</v>
      </c>
      <c r="B3196" s="26" t="str">
        <f t="shared" si="118"/>
        <v>MOD INV_2018</v>
      </c>
      <c r="C3196" s="9" t="str">
        <f>+'Info ELECTRONORTE'!B3164</f>
        <v>CAJAMARCA</v>
      </c>
      <c r="D3196" s="9" t="str">
        <f>+'Info ELECTRONORTE'!C3164</f>
        <v>ED SAN LORENZO - ED MOCHENTA</v>
      </c>
      <c r="E3196" s="9" t="str">
        <f>+'Info ELECTRONORTE'!D3164</f>
        <v>JAEN</v>
      </c>
      <c r="F3196" s="9" t="str">
        <f>+'Info ELECTRONORTE'!I3164</f>
        <v>Alta Tension</v>
      </c>
      <c r="G3196" s="9">
        <f>+'Info ELECTRONORTE'!K3164</f>
        <v>20</v>
      </c>
      <c r="H3196" s="9" t="str">
        <f>+'Info ELECTRONORTE'!L3164</f>
        <v>Torre</v>
      </c>
      <c r="I3196" s="9" t="str">
        <f>+'Info ELECTRONORTE'!M3164</f>
        <v>Metálico</v>
      </c>
      <c r="J3196" s="9" t="str">
        <f>+'Info ELECTRONORTE'!N3164</f>
        <v>TA138SIR1S1C1240A</v>
      </c>
      <c r="K3196" s="9" t="str">
        <f>+IF(B3196="MOD INV_2018","Según corresponda",VLOOKUP(J3196,SICODI!$G$3:$K$2404,2,FALSE))</f>
        <v>Según corresponda</v>
      </c>
      <c r="L3196" s="142" t="str">
        <f t="shared" si="117"/>
        <v>Según corresponda</v>
      </c>
    </row>
    <row r="3197" spans="1:12" x14ac:dyDescent="0.25">
      <c r="A3197" s="53">
        <f>+'Info ELECTRONORTE'!A3165</f>
        <v>3161</v>
      </c>
      <c r="B3197" s="26" t="str">
        <f t="shared" si="118"/>
        <v>MOD INV_2018</v>
      </c>
      <c r="C3197" s="9" t="str">
        <f>+'Info ELECTRONORTE'!B3165</f>
        <v>CAJAMARCA</v>
      </c>
      <c r="D3197" s="9" t="str">
        <f>+'Info ELECTRONORTE'!C3165</f>
        <v>ED SAN LORENZO - ED MOCHENTA</v>
      </c>
      <c r="E3197" s="9" t="str">
        <f>+'Info ELECTRONORTE'!D3165</f>
        <v>JAEN</v>
      </c>
      <c r="F3197" s="9" t="str">
        <f>+'Info ELECTRONORTE'!I3165</f>
        <v>Alta Tension</v>
      </c>
      <c r="G3197" s="9">
        <f>+'Info ELECTRONORTE'!K3165</f>
        <v>20</v>
      </c>
      <c r="H3197" s="9" t="str">
        <f>+'Info ELECTRONORTE'!L3165</f>
        <v>Torre</v>
      </c>
      <c r="I3197" s="9" t="str">
        <f>+'Info ELECTRONORTE'!M3165</f>
        <v>Metálico</v>
      </c>
      <c r="J3197" s="9" t="str">
        <f>+'Info ELECTRONORTE'!N3165</f>
        <v>TA138SIR1S1C1240A</v>
      </c>
      <c r="K3197" s="9" t="str">
        <f>+IF(B3197="MOD INV_2018","Según corresponda",VLOOKUP(J3197,SICODI!$G$3:$K$2404,2,FALSE))</f>
        <v>Según corresponda</v>
      </c>
      <c r="L3197" s="142" t="str">
        <f t="shared" si="117"/>
        <v>Según corresponda</v>
      </c>
    </row>
    <row r="3198" spans="1:12" x14ac:dyDescent="0.25">
      <c r="A3198" s="53">
        <f>+'Info ELECTRONORTE'!A3166</f>
        <v>3162</v>
      </c>
      <c r="B3198" s="26" t="str">
        <f t="shared" si="118"/>
        <v>MOD INV_2018</v>
      </c>
      <c r="C3198" s="9" t="str">
        <f>+'Info ELECTRONORTE'!B3166</f>
        <v>CAJAMARCA</v>
      </c>
      <c r="D3198" s="9" t="str">
        <f>+'Info ELECTRONORTE'!C3166</f>
        <v>ED SAN LORENZO - ED MOCHENTA</v>
      </c>
      <c r="E3198" s="9" t="str">
        <f>+'Info ELECTRONORTE'!D3166</f>
        <v>JAEN</v>
      </c>
      <c r="F3198" s="9" t="str">
        <f>+'Info ELECTRONORTE'!I3166</f>
        <v>Alta Tension</v>
      </c>
      <c r="G3198" s="9">
        <f>+'Info ELECTRONORTE'!K3166</f>
        <v>20</v>
      </c>
      <c r="H3198" s="9" t="str">
        <f>+'Info ELECTRONORTE'!L3166</f>
        <v>Torre</v>
      </c>
      <c r="I3198" s="9" t="str">
        <f>+'Info ELECTRONORTE'!M3166</f>
        <v>Metálico</v>
      </c>
      <c r="J3198" s="9" t="str">
        <f>+'Info ELECTRONORTE'!N3166</f>
        <v>TA138SIR1S1C1240A</v>
      </c>
      <c r="K3198" s="9" t="str">
        <f>+IF(B3198="MOD INV_2018","Según corresponda",VLOOKUP(J3198,SICODI!$G$3:$K$2404,2,FALSE))</f>
        <v>Según corresponda</v>
      </c>
      <c r="L3198" s="142" t="str">
        <f t="shared" si="117"/>
        <v>Según corresponda</v>
      </c>
    </row>
    <row r="3199" spans="1:12" x14ac:dyDescent="0.25">
      <c r="A3199" s="53">
        <f>+'Info ELECTRONORTE'!A3167</f>
        <v>3163</v>
      </c>
      <c r="B3199" s="26" t="str">
        <f t="shared" si="118"/>
        <v>MOD INV_2018</v>
      </c>
      <c r="C3199" s="9" t="str">
        <f>+'Info ELECTRONORTE'!B3167</f>
        <v>CAJAMARCA</v>
      </c>
      <c r="D3199" s="9" t="str">
        <f>+'Info ELECTRONORTE'!C3167</f>
        <v>ED SAN LORENZO - ED MOCHENTA</v>
      </c>
      <c r="E3199" s="9" t="str">
        <f>+'Info ELECTRONORTE'!D3167</f>
        <v>JAEN</v>
      </c>
      <c r="F3199" s="9" t="str">
        <f>+'Info ELECTRONORTE'!I3167</f>
        <v>Alta Tension</v>
      </c>
      <c r="G3199" s="9">
        <f>+'Info ELECTRONORTE'!K3167</f>
        <v>20</v>
      </c>
      <c r="H3199" s="9" t="str">
        <f>+'Info ELECTRONORTE'!L3167</f>
        <v>Torre</v>
      </c>
      <c r="I3199" s="9" t="str">
        <f>+'Info ELECTRONORTE'!M3167</f>
        <v>Metálico</v>
      </c>
      <c r="J3199" s="9" t="str">
        <f>+'Info ELECTRONORTE'!N3167</f>
        <v>TA138SIR1S1C1240A</v>
      </c>
      <c r="K3199" s="9" t="str">
        <f>+IF(B3199="MOD INV_2018","Según corresponda",VLOOKUP(J3199,SICODI!$G$3:$K$2404,2,FALSE))</f>
        <v>Según corresponda</v>
      </c>
      <c r="L3199" s="142" t="str">
        <f t="shared" si="117"/>
        <v>Según corresponda</v>
      </c>
    </row>
    <row r="3200" spans="1:12" x14ac:dyDescent="0.25">
      <c r="A3200" s="53">
        <f>+'Info ELECTRONORTE'!A3168</f>
        <v>3164</v>
      </c>
      <c r="B3200" s="26" t="str">
        <f t="shared" si="118"/>
        <v>MOD INV_2018</v>
      </c>
      <c r="C3200" s="9" t="str">
        <f>+'Info ELECTRONORTE'!B3168</f>
        <v>CAJAMARCA</v>
      </c>
      <c r="D3200" s="9" t="str">
        <f>+'Info ELECTRONORTE'!C3168</f>
        <v>ED SAN LORENZO - ED MOCHENTA</v>
      </c>
      <c r="E3200" s="9" t="str">
        <f>+'Info ELECTRONORTE'!D3168</f>
        <v>JAEN</v>
      </c>
      <c r="F3200" s="9" t="str">
        <f>+'Info ELECTRONORTE'!I3168</f>
        <v>Alta Tension</v>
      </c>
      <c r="G3200" s="9">
        <f>+'Info ELECTRONORTE'!K3168</f>
        <v>20</v>
      </c>
      <c r="H3200" s="9" t="str">
        <f>+'Info ELECTRONORTE'!L3168</f>
        <v>Torre</v>
      </c>
      <c r="I3200" s="9" t="str">
        <f>+'Info ELECTRONORTE'!M3168</f>
        <v>Metálico</v>
      </c>
      <c r="J3200" s="9" t="str">
        <f>+'Info ELECTRONORTE'!N3168</f>
        <v>TA138SIR1S1C1240A</v>
      </c>
      <c r="K3200" s="9" t="str">
        <f>+IF(B3200="MOD INV_2018","Según corresponda",VLOOKUP(J3200,SICODI!$G$3:$K$2404,2,FALSE))</f>
        <v>Según corresponda</v>
      </c>
      <c r="L3200" s="142" t="str">
        <f t="shared" si="117"/>
        <v>Según corresponda</v>
      </c>
    </row>
    <row r="3201" spans="1:12" x14ac:dyDescent="0.25">
      <c r="A3201" s="53">
        <f>+'Info ELECTRONORTE'!A3169</f>
        <v>3165</v>
      </c>
      <c r="B3201" s="26" t="str">
        <f t="shared" si="118"/>
        <v>MOD INV_2018</v>
      </c>
      <c r="C3201" s="9" t="str">
        <f>+'Info ELECTRONORTE'!B3169</f>
        <v>CAJAMARCA</v>
      </c>
      <c r="D3201" s="9" t="str">
        <f>+'Info ELECTRONORTE'!C3169</f>
        <v>ED SAN LORENZO - ED MOCHENTA</v>
      </c>
      <c r="E3201" s="9" t="str">
        <f>+'Info ELECTRONORTE'!D3169</f>
        <v>JAEN</v>
      </c>
      <c r="F3201" s="9" t="str">
        <f>+'Info ELECTRONORTE'!I3169</f>
        <v>Alta Tension</v>
      </c>
      <c r="G3201" s="9">
        <f>+'Info ELECTRONORTE'!K3169</f>
        <v>20</v>
      </c>
      <c r="H3201" s="9" t="str">
        <f>+'Info ELECTRONORTE'!L3169</f>
        <v>Torre</v>
      </c>
      <c r="I3201" s="9" t="str">
        <f>+'Info ELECTRONORTE'!M3169</f>
        <v>Metálico</v>
      </c>
      <c r="J3201" s="9" t="str">
        <f>+'Info ELECTRONORTE'!N3169</f>
        <v>TA138SIR1S1C1240A</v>
      </c>
      <c r="K3201" s="9" t="str">
        <f>+IF(B3201="MOD INV_2018","Según corresponda",VLOOKUP(J3201,SICODI!$G$3:$K$2404,2,FALSE))</f>
        <v>Según corresponda</v>
      </c>
      <c r="L3201" s="142" t="str">
        <f t="shared" si="117"/>
        <v>Según corresponda</v>
      </c>
    </row>
    <row r="3202" spans="1:12" x14ac:dyDescent="0.25">
      <c r="A3202" s="53">
        <f>+'Info ELECTRONORTE'!A3170</f>
        <v>3166</v>
      </c>
      <c r="B3202" s="26" t="str">
        <f t="shared" si="118"/>
        <v>MOD INV_2018</v>
      </c>
      <c r="C3202" s="9" t="str">
        <f>+'Info ELECTRONORTE'!B3170</f>
        <v>CAJAMARCA</v>
      </c>
      <c r="D3202" s="9" t="str">
        <f>+'Info ELECTRONORTE'!C3170</f>
        <v>ED SAN LORENZO - ED MOCHENTA</v>
      </c>
      <c r="E3202" s="9" t="str">
        <f>+'Info ELECTRONORTE'!D3170</f>
        <v>JAEN</v>
      </c>
      <c r="F3202" s="9" t="str">
        <f>+'Info ELECTRONORTE'!I3170</f>
        <v>Alta Tension</v>
      </c>
      <c r="G3202" s="9">
        <f>+'Info ELECTRONORTE'!K3170</f>
        <v>20</v>
      </c>
      <c r="H3202" s="9" t="str">
        <f>+'Info ELECTRONORTE'!L3170</f>
        <v>Torre</v>
      </c>
      <c r="I3202" s="9" t="str">
        <f>+'Info ELECTRONORTE'!M3170</f>
        <v>Metálico</v>
      </c>
      <c r="J3202" s="9" t="str">
        <f>+'Info ELECTRONORTE'!N3170</f>
        <v>TA138SIR1S1C1240A</v>
      </c>
      <c r="K3202" s="9" t="str">
        <f>+IF(B3202="MOD INV_2018","Según corresponda",VLOOKUP(J3202,SICODI!$G$3:$K$2404,2,FALSE))</f>
        <v>Según corresponda</v>
      </c>
      <c r="L3202" s="142" t="str">
        <f t="shared" si="117"/>
        <v>Según corresponda</v>
      </c>
    </row>
    <row r="3203" spans="1:12" x14ac:dyDescent="0.25">
      <c r="A3203" s="53">
        <f>+'Info ELECTRONORTE'!A3171</f>
        <v>3167</v>
      </c>
      <c r="B3203" s="26" t="str">
        <f t="shared" si="118"/>
        <v>MOD INV_2018</v>
      </c>
      <c r="C3203" s="9" t="str">
        <f>+'Info ELECTRONORTE'!B3171</f>
        <v>CAJAMARCA</v>
      </c>
      <c r="D3203" s="9" t="str">
        <f>+'Info ELECTRONORTE'!C3171</f>
        <v>ED SAN LORENZO - ED MOCHENTA</v>
      </c>
      <c r="E3203" s="9" t="str">
        <f>+'Info ELECTRONORTE'!D3171</f>
        <v>JAEN</v>
      </c>
      <c r="F3203" s="9" t="str">
        <f>+'Info ELECTRONORTE'!I3171</f>
        <v>Alta Tension</v>
      </c>
      <c r="G3203" s="9">
        <f>+'Info ELECTRONORTE'!K3171</f>
        <v>20</v>
      </c>
      <c r="H3203" s="9" t="str">
        <f>+'Info ELECTRONORTE'!L3171</f>
        <v>Torre</v>
      </c>
      <c r="I3203" s="9" t="str">
        <f>+'Info ELECTRONORTE'!M3171</f>
        <v>Metálico</v>
      </c>
      <c r="J3203" s="9" t="str">
        <f>+'Info ELECTRONORTE'!N3171</f>
        <v>TA138SIR1S1C1240A</v>
      </c>
      <c r="K3203" s="9" t="str">
        <f>+IF(B3203="MOD INV_2018","Según corresponda",VLOOKUP(J3203,SICODI!$G$3:$K$2404,2,FALSE))</f>
        <v>Según corresponda</v>
      </c>
      <c r="L3203" s="142" t="str">
        <f t="shared" si="117"/>
        <v>Según corresponda</v>
      </c>
    </row>
    <row r="3204" spans="1:12" x14ac:dyDescent="0.25">
      <c r="A3204" s="53">
        <f>+'Info ELECTRONORTE'!A3172</f>
        <v>3168</v>
      </c>
      <c r="B3204" s="26" t="str">
        <f t="shared" si="118"/>
        <v>MOD INV_2018</v>
      </c>
      <c r="C3204" s="9" t="str">
        <f>+'Info ELECTRONORTE'!B3172</f>
        <v>CAJAMARCA</v>
      </c>
      <c r="D3204" s="9" t="str">
        <f>+'Info ELECTRONORTE'!C3172</f>
        <v>ED SAN LORENZO - ED MOCHENTA</v>
      </c>
      <c r="E3204" s="9" t="str">
        <f>+'Info ELECTRONORTE'!D3172</f>
        <v>JAEN</v>
      </c>
      <c r="F3204" s="9" t="str">
        <f>+'Info ELECTRONORTE'!I3172</f>
        <v>Alta Tension</v>
      </c>
      <c r="G3204" s="9">
        <f>+'Info ELECTRONORTE'!K3172</f>
        <v>20</v>
      </c>
      <c r="H3204" s="9" t="str">
        <f>+'Info ELECTRONORTE'!L3172</f>
        <v>Torre</v>
      </c>
      <c r="I3204" s="9" t="str">
        <f>+'Info ELECTRONORTE'!M3172</f>
        <v>Metálico</v>
      </c>
      <c r="J3204" s="9" t="str">
        <f>+'Info ELECTRONORTE'!N3172</f>
        <v>TA138SIR1S1C1240A</v>
      </c>
      <c r="K3204" s="9" t="str">
        <f>+IF(B3204="MOD INV_2018","Según corresponda",VLOOKUP(J3204,SICODI!$G$3:$K$2404,2,FALSE))</f>
        <v>Según corresponda</v>
      </c>
      <c r="L3204" s="142" t="str">
        <f t="shared" si="117"/>
        <v>Según corresponda</v>
      </c>
    </row>
    <row r="3205" spans="1:12" x14ac:dyDescent="0.25">
      <c r="A3205" s="53">
        <f>+'Info ELECTRONORTE'!A3173</f>
        <v>3169</v>
      </c>
      <c r="B3205" s="26" t="str">
        <f t="shared" si="118"/>
        <v>MOD INV_2018</v>
      </c>
      <c r="C3205" s="9" t="str">
        <f>+'Info ELECTRONORTE'!B3173</f>
        <v>CAJAMARCA</v>
      </c>
      <c r="D3205" s="9" t="str">
        <f>+'Info ELECTRONORTE'!C3173</f>
        <v>ED SAN LORENZO - ED MOCHENTA</v>
      </c>
      <c r="E3205" s="9" t="str">
        <f>+'Info ELECTRONORTE'!D3173</f>
        <v>JAEN</v>
      </c>
      <c r="F3205" s="9" t="str">
        <f>+'Info ELECTRONORTE'!I3173</f>
        <v>Alta Tension</v>
      </c>
      <c r="G3205" s="9">
        <f>+'Info ELECTRONORTE'!K3173</f>
        <v>20</v>
      </c>
      <c r="H3205" s="9" t="str">
        <f>+'Info ELECTRONORTE'!L3173</f>
        <v>Torre</v>
      </c>
      <c r="I3205" s="9" t="str">
        <f>+'Info ELECTRONORTE'!M3173</f>
        <v>Metálico</v>
      </c>
      <c r="J3205" s="9" t="str">
        <f>+'Info ELECTRONORTE'!N3173</f>
        <v>TA138SIR1S1C1240A</v>
      </c>
      <c r="K3205" s="9" t="str">
        <f>+IF(B3205="MOD INV_2018","Según corresponda",VLOOKUP(J3205,SICODI!$G$3:$K$2404,2,FALSE))</f>
        <v>Según corresponda</v>
      </c>
      <c r="L3205" s="142" t="str">
        <f t="shared" si="117"/>
        <v>Según corresponda</v>
      </c>
    </row>
    <row r="3206" spans="1:12" x14ac:dyDescent="0.25">
      <c r="A3206" s="53">
        <f>+'Info ELECTRONORTE'!A3174</f>
        <v>3170</v>
      </c>
      <c r="B3206" s="26" t="str">
        <f t="shared" si="118"/>
        <v>MOD INV_2018</v>
      </c>
      <c r="C3206" s="9" t="str">
        <f>+'Info ELECTRONORTE'!B3174</f>
        <v>CAJAMARCA</v>
      </c>
      <c r="D3206" s="9" t="str">
        <f>+'Info ELECTRONORTE'!C3174</f>
        <v>ED SAN LORENZO - ED MOCHENTA</v>
      </c>
      <c r="E3206" s="9" t="str">
        <f>+'Info ELECTRONORTE'!D3174</f>
        <v>JAEN</v>
      </c>
      <c r="F3206" s="9" t="str">
        <f>+'Info ELECTRONORTE'!I3174</f>
        <v>Alta Tension</v>
      </c>
      <c r="G3206" s="9">
        <f>+'Info ELECTRONORTE'!K3174</f>
        <v>20</v>
      </c>
      <c r="H3206" s="9" t="str">
        <f>+'Info ELECTRONORTE'!L3174</f>
        <v>Torre</v>
      </c>
      <c r="I3206" s="9" t="str">
        <f>+'Info ELECTRONORTE'!M3174</f>
        <v>Metálico</v>
      </c>
      <c r="J3206" s="9" t="str">
        <f>+'Info ELECTRONORTE'!N3174</f>
        <v>TA138SIR1S1C1240A</v>
      </c>
      <c r="K3206" s="9" t="str">
        <f>+IF(B3206="MOD INV_2018","Según corresponda",VLOOKUP(J3206,SICODI!$G$3:$K$2404,2,FALSE))</f>
        <v>Según corresponda</v>
      </c>
      <c r="L3206" s="142" t="str">
        <f t="shared" si="117"/>
        <v>Según corresponda</v>
      </c>
    </row>
    <row r="3207" spans="1:12" x14ac:dyDescent="0.25">
      <c r="A3207" s="53">
        <f>+'Info ELECTRONORTE'!A3175</f>
        <v>3171</v>
      </c>
      <c r="B3207" s="26" t="str">
        <f t="shared" si="118"/>
        <v>MOD INV_2018</v>
      </c>
      <c r="C3207" s="9" t="str">
        <f>+'Info ELECTRONORTE'!B3175</f>
        <v>CAJAMARCA</v>
      </c>
      <c r="D3207" s="9" t="str">
        <f>+'Info ELECTRONORTE'!C3175</f>
        <v>ED SAN LORENZO - ED MOCHENTA</v>
      </c>
      <c r="E3207" s="9" t="str">
        <f>+'Info ELECTRONORTE'!D3175</f>
        <v>JAEN</v>
      </c>
      <c r="F3207" s="9" t="str">
        <f>+'Info ELECTRONORTE'!I3175</f>
        <v>Alta Tension</v>
      </c>
      <c r="G3207" s="9">
        <f>+'Info ELECTRONORTE'!K3175</f>
        <v>20</v>
      </c>
      <c r="H3207" s="9" t="str">
        <f>+'Info ELECTRONORTE'!L3175</f>
        <v>Torre</v>
      </c>
      <c r="I3207" s="9" t="str">
        <f>+'Info ELECTRONORTE'!M3175</f>
        <v>Metálico</v>
      </c>
      <c r="J3207" s="9" t="str">
        <f>+'Info ELECTRONORTE'!N3175</f>
        <v>TA138SIR1S1C1240A</v>
      </c>
      <c r="K3207" s="9" t="str">
        <f>+IF(B3207="MOD INV_2018","Según corresponda",VLOOKUP(J3207,SICODI!$G$3:$K$2404,2,FALSE))</f>
        <v>Según corresponda</v>
      </c>
      <c r="L3207" s="142" t="str">
        <f t="shared" si="117"/>
        <v>Según corresponda</v>
      </c>
    </row>
    <row r="3208" spans="1:12" x14ac:dyDescent="0.25">
      <c r="A3208" s="53">
        <f>+'Info ELECTRONORTE'!A3176</f>
        <v>3172</v>
      </c>
      <c r="B3208" s="26" t="str">
        <f t="shared" si="118"/>
        <v>MOD INV_2018</v>
      </c>
      <c r="C3208" s="9" t="str">
        <f>+'Info ELECTRONORTE'!B3176</f>
        <v>CAJAMARCA</v>
      </c>
      <c r="D3208" s="9" t="str">
        <f>+'Info ELECTRONORTE'!C3176</f>
        <v>ED SAN LORENZO - ED MOCHENTA</v>
      </c>
      <c r="E3208" s="9" t="str">
        <f>+'Info ELECTRONORTE'!D3176</f>
        <v>JAEN</v>
      </c>
      <c r="F3208" s="9" t="str">
        <f>+'Info ELECTRONORTE'!I3176</f>
        <v>Alta Tension</v>
      </c>
      <c r="G3208" s="9">
        <f>+'Info ELECTRONORTE'!K3176</f>
        <v>20</v>
      </c>
      <c r="H3208" s="9" t="str">
        <f>+'Info ELECTRONORTE'!L3176</f>
        <v>Torre</v>
      </c>
      <c r="I3208" s="9" t="str">
        <f>+'Info ELECTRONORTE'!M3176</f>
        <v>Metálico</v>
      </c>
      <c r="J3208" s="9" t="str">
        <f>+'Info ELECTRONORTE'!N3176</f>
        <v>TA138SIR1S1C1240A</v>
      </c>
      <c r="K3208" s="9" t="str">
        <f>+IF(B3208="MOD INV_2018","Según corresponda",VLOOKUP(J3208,SICODI!$G$3:$K$2404,2,FALSE))</f>
        <v>Según corresponda</v>
      </c>
      <c r="L3208" s="142" t="str">
        <f t="shared" si="117"/>
        <v>Según corresponda</v>
      </c>
    </row>
    <row r="3209" spans="1:12" x14ac:dyDescent="0.25">
      <c r="A3209" s="53">
        <f>+'Info ELECTRONORTE'!A3177</f>
        <v>3173</v>
      </c>
      <c r="B3209" s="26" t="str">
        <f t="shared" si="118"/>
        <v>MOD INV_2018</v>
      </c>
      <c r="C3209" s="9" t="str">
        <f>+'Info ELECTRONORTE'!B3177</f>
        <v>CAJAMARCA</v>
      </c>
      <c r="D3209" s="9" t="str">
        <f>+'Info ELECTRONORTE'!C3177</f>
        <v>ED SAN LORENZO - ED MOCHENTA</v>
      </c>
      <c r="E3209" s="9" t="str">
        <f>+'Info ELECTRONORTE'!D3177</f>
        <v>JAEN</v>
      </c>
      <c r="F3209" s="9" t="str">
        <f>+'Info ELECTRONORTE'!I3177</f>
        <v>Alta Tension</v>
      </c>
      <c r="G3209" s="9">
        <f>+'Info ELECTRONORTE'!K3177</f>
        <v>20</v>
      </c>
      <c r="H3209" s="9" t="str">
        <f>+'Info ELECTRONORTE'!L3177</f>
        <v>Torre</v>
      </c>
      <c r="I3209" s="9" t="str">
        <f>+'Info ELECTRONORTE'!M3177</f>
        <v>Metálico</v>
      </c>
      <c r="J3209" s="9" t="str">
        <f>+'Info ELECTRONORTE'!N3177</f>
        <v>TA138SIR1S1C1240A</v>
      </c>
      <c r="K3209" s="9" t="str">
        <f>+IF(B3209="MOD INV_2018","Según corresponda",VLOOKUP(J3209,SICODI!$G$3:$K$2404,2,FALSE))</f>
        <v>Según corresponda</v>
      </c>
      <c r="L3209" s="142" t="str">
        <f t="shared" si="117"/>
        <v>Según corresponda</v>
      </c>
    </row>
    <row r="3210" spans="1:12" x14ac:dyDescent="0.25">
      <c r="A3210" s="53">
        <f>+'Info ELECTRONORTE'!A3178</f>
        <v>3174</v>
      </c>
      <c r="B3210" s="26" t="str">
        <f t="shared" si="118"/>
        <v>MOD INV_2018</v>
      </c>
      <c r="C3210" s="9" t="str">
        <f>+'Info ELECTRONORTE'!B3178</f>
        <v>CAJAMARCA</v>
      </c>
      <c r="D3210" s="9" t="str">
        <f>+'Info ELECTRONORTE'!C3178</f>
        <v>ED SAN LORENZO - ED MOCHENTA</v>
      </c>
      <c r="E3210" s="9" t="str">
        <f>+'Info ELECTRONORTE'!D3178</f>
        <v>JAEN</v>
      </c>
      <c r="F3210" s="9" t="str">
        <f>+'Info ELECTRONORTE'!I3178</f>
        <v>Alta Tension</v>
      </c>
      <c r="G3210" s="9">
        <f>+'Info ELECTRONORTE'!K3178</f>
        <v>20</v>
      </c>
      <c r="H3210" s="9" t="str">
        <f>+'Info ELECTRONORTE'!L3178</f>
        <v>Torre</v>
      </c>
      <c r="I3210" s="9" t="str">
        <f>+'Info ELECTRONORTE'!M3178</f>
        <v>Metálico</v>
      </c>
      <c r="J3210" s="9" t="str">
        <f>+'Info ELECTRONORTE'!N3178</f>
        <v>TA138SIR1S1C1240A</v>
      </c>
      <c r="K3210" s="9" t="str">
        <f>+IF(B3210="MOD INV_2018","Según corresponda",VLOOKUP(J3210,SICODI!$G$3:$K$2404,2,FALSE))</f>
        <v>Según corresponda</v>
      </c>
      <c r="L3210" s="142" t="str">
        <f t="shared" si="117"/>
        <v>Según corresponda</v>
      </c>
    </row>
    <row r="3211" spans="1:12" x14ac:dyDescent="0.25">
      <c r="A3211" s="53">
        <f>+'Info ELECTRONORTE'!A3179</f>
        <v>3175</v>
      </c>
      <c r="B3211" s="26" t="str">
        <f t="shared" si="118"/>
        <v>MOD INV_2018</v>
      </c>
      <c r="C3211" s="9" t="str">
        <f>+'Info ELECTRONORTE'!B3179</f>
        <v>CAJAMARCA</v>
      </c>
      <c r="D3211" s="9" t="str">
        <f>+'Info ELECTRONORTE'!C3179</f>
        <v>ED SAN LORENZO - ED MOCHENTA</v>
      </c>
      <c r="E3211" s="9" t="str">
        <f>+'Info ELECTRONORTE'!D3179</f>
        <v>JAEN</v>
      </c>
      <c r="F3211" s="9" t="str">
        <f>+'Info ELECTRONORTE'!I3179</f>
        <v>Alta Tension</v>
      </c>
      <c r="G3211" s="9">
        <f>+'Info ELECTRONORTE'!K3179</f>
        <v>20</v>
      </c>
      <c r="H3211" s="9" t="str">
        <f>+'Info ELECTRONORTE'!L3179</f>
        <v>Torre</v>
      </c>
      <c r="I3211" s="9" t="str">
        <f>+'Info ELECTRONORTE'!M3179</f>
        <v>Metálico</v>
      </c>
      <c r="J3211" s="9" t="str">
        <f>+'Info ELECTRONORTE'!N3179</f>
        <v>TA138SIR1S1C1240A</v>
      </c>
      <c r="K3211" s="9" t="str">
        <f>+IF(B3211="MOD INV_2018","Según corresponda",VLOOKUP(J3211,SICODI!$G$3:$K$2404,2,FALSE))</f>
        <v>Según corresponda</v>
      </c>
      <c r="L3211" s="142" t="str">
        <f t="shared" si="117"/>
        <v>Según corresponda</v>
      </c>
    </row>
    <row r="3212" spans="1:12" x14ac:dyDescent="0.25">
      <c r="A3212" s="53">
        <f>+'Info ELECTRONORTE'!A3180</f>
        <v>3176</v>
      </c>
      <c r="B3212" s="26" t="str">
        <f t="shared" si="118"/>
        <v>MOD INV_2018</v>
      </c>
      <c r="C3212" s="9" t="str">
        <f>+'Info ELECTRONORTE'!B3180</f>
        <v>CAJAMARCA</v>
      </c>
      <c r="D3212" s="9" t="str">
        <f>+'Info ELECTRONORTE'!C3180</f>
        <v>ED SAN LORENZO - ED MOCHENTA</v>
      </c>
      <c r="E3212" s="9" t="str">
        <f>+'Info ELECTRONORTE'!D3180</f>
        <v>JAEN</v>
      </c>
      <c r="F3212" s="9" t="str">
        <f>+'Info ELECTRONORTE'!I3180</f>
        <v>Alta Tension</v>
      </c>
      <c r="G3212" s="9">
        <f>+'Info ELECTRONORTE'!K3180</f>
        <v>20</v>
      </c>
      <c r="H3212" s="9" t="str">
        <f>+'Info ELECTRONORTE'!L3180</f>
        <v>Torre</v>
      </c>
      <c r="I3212" s="9" t="str">
        <f>+'Info ELECTRONORTE'!M3180</f>
        <v>Metálico</v>
      </c>
      <c r="J3212" s="9" t="str">
        <f>+'Info ELECTRONORTE'!N3180</f>
        <v>TA138SIR1S1C1240A</v>
      </c>
      <c r="K3212" s="9" t="str">
        <f>+IF(B3212="MOD INV_2018","Según corresponda",VLOOKUP(J3212,SICODI!$G$3:$K$2404,2,FALSE))</f>
        <v>Según corresponda</v>
      </c>
      <c r="L3212" s="142" t="str">
        <f t="shared" si="117"/>
        <v>Según corresponda</v>
      </c>
    </row>
    <row r="3213" spans="1:12" x14ac:dyDescent="0.25">
      <c r="A3213" s="53">
        <f>+'Info ELECTRONORTE'!A3181</f>
        <v>3177</v>
      </c>
      <c r="B3213" s="26" t="str">
        <f t="shared" si="118"/>
        <v>MOD INV_2018</v>
      </c>
      <c r="C3213" s="9" t="str">
        <f>+'Info ELECTRONORTE'!B3181</f>
        <v>CAJAMARCA</v>
      </c>
      <c r="D3213" s="9" t="str">
        <f>+'Info ELECTRONORTE'!C3181</f>
        <v>ED SAN LORENZO - ED MOCHENTA</v>
      </c>
      <c r="E3213" s="9" t="str">
        <f>+'Info ELECTRONORTE'!D3181</f>
        <v>JAEN</v>
      </c>
      <c r="F3213" s="9" t="str">
        <f>+'Info ELECTRONORTE'!I3181</f>
        <v>Alta Tension</v>
      </c>
      <c r="G3213" s="9">
        <f>+'Info ELECTRONORTE'!K3181</f>
        <v>20</v>
      </c>
      <c r="H3213" s="9" t="str">
        <f>+'Info ELECTRONORTE'!L3181</f>
        <v>Torre</v>
      </c>
      <c r="I3213" s="9" t="str">
        <f>+'Info ELECTRONORTE'!M3181</f>
        <v>Metálico</v>
      </c>
      <c r="J3213" s="9" t="str">
        <f>+'Info ELECTRONORTE'!N3181</f>
        <v>TA138SIR1S1C1240A</v>
      </c>
      <c r="K3213" s="9" t="str">
        <f>+IF(B3213="MOD INV_2018","Según corresponda",VLOOKUP(J3213,SICODI!$G$3:$K$2404,2,FALSE))</f>
        <v>Según corresponda</v>
      </c>
      <c r="L3213" s="142" t="str">
        <f t="shared" si="117"/>
        <v>Según corresponda</v>
      </c>
    </row>
    <row r="3214" spans="1:12" x14ac:dyDescent="0.25">
      <c r="A3214" s="53">
        <f>+'Info ELECTRONORTE'!A3182</f>
        <v>3178</v>
      </c>
      <c r="B3214" s="26" t="str">
        <f t="shared" si="118"/>
        <v>MOD INV_2018</v>
      </c>
      <c r="C3214" s="9" t="str">
        <f>+'Info ELECTRONORTE'!B3182</f>
        <v>CAJAMARCA</v>
      </c>
      <c r="D3214" s="9" t="str">
        <f>+'Info ELECTRONORTE'!C3182</f>
        <v>ED SAN LORENZO - ED MOCHENTA</v>
      </c>
      <c r="E3214" s="9" t="str">
        <f>+'Info ELECTRONORTE'!D3182</f>
        <v>JAEN</v>
      </c>
      <c r="F3214" s="9" t="str">
        <f>+'Info ELECTRONORTE'!I3182</f>
        <v>Alta Tension</v>
      </c>
      <c r="G3214" s="9">
        <f>+'Info ELECTRONORTE'!K3182</f>
        <v>20</v>
      </c>
      <c r="H3214" s="9" t="str">
        <f>+'Info ELECTRONORTE'!L3182</f>
        <v>Torre</v>
      </c>
      <c r="I3214" s="9" t="str">
        <f>+'Info ELECTRONORTE'!M3182</f>
        <v>Metálico</v>
      </c>
      <c r="J3214" s="9" t="str">
        <f>+'Info ELECTRONORTE'!N3182</f>
        <v>TA138SIR1S1C1240A</v>
      </c>
      <c r="K3214" s="9" t="str">
        <f>+IF(B3214="MOD INV_2018","Según corresponda",VLOOKUP(J3214,SICODI!$G$3:$K$2404,2,FALSE))</f>
        <v>Según corresponda</v>
      </c>
      <c r="L3214" s="142" t="str">
        <f t="shared" si="117"/>
        <v>Según corresponda</v>
      </c>
    </row>
    <row r="3215" spans="1:12" x14ac:dyDescent="0.25">
      <c r="A3215" s="53">
        <f>+'Info ELECTRONORTE'!A3183</f>
        <v>3179</v>
      </c>
      <c r="B3215" s="26" t="str">
        <f t="shared" si="118"/>
        <v>MOD INV_2018</v>
      </c>
      <c r="C3215" s="9" t="str">
        <f>+'Info ELECTRONORTE'!B3183</f>
        <v>CAJAMARCA</v>
      </c>
      <c r="D3215" s="9" t="str">
        <f>+'Info ELECTRONORTE'!C3183</f>
        <v>ED SAN LORENZO - ED MOCHENTA</v>
      </c>
      <c r="E3215" s="9" t="str">
        <f>+'Info ELECTRONORTE'!D3183</f>
        <v>JAEN</v>
      </c>
      <c r="F3215" s="9" t="str">
        <f>+'Info ELECTRONORTE'!I3183</f>
        <v>Alta Tension</v>
      </c>
      <c r="G3215" s="9">
        <f>+'Info ELECTRONORTE'!K3183</f>
        <v>20</v>
      </c>
      <c r="H3215" s="9" t="str">
        <f>+'Info ELECTRONORTE'!L3183</f>
        <v>Torre</v>
      </c>
      <c r="I3215" s="9" t="str">
        <f>+'Info ELECTRONORTE'!M3183</f>
        <v>Metálico</v>
      </c>
      <c r="J3215" s="9" t="str">
        <f>+'Info ELECTRONORTE'!N3183</f>
        <v>TA138SIR1S1C1240A</v>
      </c>
      <c r="K3215" s="9" t="str">
        <f>+IF(B3215="MOD INV_2018","Según corresponda",VLOOKUP(J3215,SICODI!$G$3:$K$2404,2,FALSE))</f>
        <v>Según corresponda</v>
      </c>
      <c r="L3215" s="142" t="str">
        <f t="shared" si="117"/>
        <v>Según corresponda</v>
      </c>
    </row>
    <row r="3216" spans="1:12" x14ac:dyDescent="0.25">
      <c r="A3216" s="53">
        <f>+'Info ELECTRONORTE'!A3184</f>
        <v>3180</v>
      </c>
      <c r="B3216" s="26" t="str">
        <f t="shared" si="118"/>
        <v>MOD INV_2018</v>
      </c>
      <c r="C3216" s="9" t="str">
        <f>+'Info ELECTRONORTE'!B3184</f>
        <v>CAJAMARCA</v>
      </c>
      <c r="D3216" s="9" t="str">
        <f>+'Info ELECTRONORTE'!C3184</f>
        <v>ED SAN LORENZO - ED MOCHENTA</v>
      </c>
      <c r="E3216" s="9" t="str">
        <f>+'Info ELECTRONORTE'!D3184</f>
        <v>JAEN</v>
      </c>
      <c r="F3216" s="9" t="str">
        <f>+'Info ELECTRONORTE'!I3184</f>
        <v>Alta Tension</v>
      </c>
      <c r="G3216" s="9">
        <f>+'Info ELECTRONORTE'!K3184</f>
        <v>20</v>
      </c>
      <c r="H3216" s="9" t="str">
        <f>+'Info ELECTRONORTE'!L3184</f>
        <v>Torre</v>
      </c>
      <c r="I3216" s="9" t="str">
        <f>+'Info ELECTRONORTE'!M3184</f>
        <v>Metálico</v>
      </c>
      <c r="J3216" s="9" t="str">
        <f>+'Info ELECTRONORTE'!N3184</f>
        <v>TA138SIR1S1C1240A</v>
      </c>
      <c r="K3216" s="9" t="str">
        <f>+IF(B3216="MOD INV_2018","Según corresponda",VLOOKUP(J3216,SICODI!$G$3:$K$2404,2,FALSE))</f>
        <v>Según corresponda</v>
      </c>
      <c r="L3216" s="142" t="str">
        <f t="shared" si="117"/>
        <v>Según corresponda</v>
      </c>
    </row>
    <row r="3217" spans="1:12" x14ac:dyDescent="0.25">
      <c r="A3217" s="53">
        <f>+'Info ELECTRONORTE'!A3185</f>
        <v>3181</v>
      </c>
      <c r="B3217" s="26" t="str">
        <f t="shared" si="118"/>
        <v>MOD INV_2018</v>
      </c>
      <c r="C3217" s="9" t="str">
        <f>+'Info ELECTRONORTE'!B3185</f>
        <v>CAJAMARCA</v>
      </c>
      <c r="D3217" s="9" t="str">
        <f>+'Info ELECTRONORTE'!C3185</f>
        <v>ED SAN LORENZO - ED MOCHENTA</v>
      </c>
      <c r="E3217" s="9" t="str">
        <f>+'Info ELECTRONORTE'!D3185</f>
        <v>JAEN</v>
      </c>
      <c r="F3217" s="9" t="str">
        <f>+'Info ELECTRONORTE'!I3185</f>
        <v>Alta Tension</v>
      </c>
      <c r="G3217" s="9">
        <f>+'Info ELECTRONORTE'!K3185</f>
        <v>20</v>
      </c>
      <c r="H3217" s="9" t="str">
        <f>+'Info ELECTRONORTE'!L3185</f>
        <v>Torre</v>
      </c>
      <c r="I3217" s="9" t="str">
        <f>+'Info ELECTRONORTE'!M3185</f>
        <v>Metálico</v>
      </c>
      <c r="J3217" s="9" t="str">
        <f>+'Info ELECTRONORTE'!N3185</f>
        <v>TA138SIR1S1C1240A</v>
      </c>
      <c r="K3217" s="9" t="str">
        <f>+IF(B3217="MOD INV_2018","Según corresponda",VLOOKUP(J3217,SICODI!$G$3:$K$2404,2,FALSE))</f>
        <v>Según corresponda</v>
      </c>
      <c r="L3217" s="142" t="str">
        <f t="shared" si="117"/>
        <v>Según corresponda</v>
      </c>
    </row>
    <row r="3218" spans="1:12" x14ac:dyDescent="0.25">
      <c r="A3218" s="53">
        <f>+'Info ELECTRONORTE'!A3186</f>
        <v>3182</v>
      </c>
      <c r="B3218" s="26" t="str">
        <f t="shared" si="118"/>
        <v>MOD INV_2018</v>
      </c>
      <c r="C3218" s="9" t="str">
        <f>+'Info ELECTRONORTE'!B3186</f>
        <v>CAJAMARCA</v>
      </c>
      <c r="D3218" s="9" t="str">
        <f>+'Info ELECTRONORTE'!C3186</f>
        <v>ED SAN LORENZO - ED MOCHENTA</v>
      </c>
      <c r="E3218" s="9" t="str">
        <f>+'Info ELECTRONORTE'!D3186</f>
        <v>JAEN</v>
      </c>
      <c r="F3218" s="9" t="str">
        <f>+'Info ELECTRONORTE'!I3186</f>
        <v>Alta Tension</v>
      </c>
      <c r="G3218" s="9">
        <f>+'Info ELECTRONORTE'!K3186</f>
        <v>20</v>
      </c>
      <c r="H3218" s="9" t="str">
        <f>+'Info ELECTRONORTE'!L3186</f>
        <v>Torre</v>
      </c>
      <c r="I3218" s="9" t="str">
        <f>+'Info ELECTRONORTE'!M3186</f>
        <v>Metálico</v>
      </c>
      <c r="J3218" s="9" t="str">
        <f>+'Info ELECTRONORTE'!N3186</f>
        <v>TA138SIR1S1C1240A</v>
      </c>
      <c r="K3218" s="9" t="str">
        <f>+IF(B3218="MOD INV_2018","Según corresponda",VLOOKUP(J3218,SICODI!$G$3:$K$2404,2,FALSE))</f>
        <v>Según corresponda</v>
      </c>
      <c r="L3218" s="142" t="str">
        <f t="shared" si="117"/>
        <v>Según corresponda</v>
      </c>
    </row>
    <row r="3219" spans="1:12" x14ac:dyDescent="0.25">
      <c r="A3219" s="53">
        <f>+'Info ELECTRONORTE'!A3187</f>
        <v>3183</v>
      </c>
      <c r="B3219" s="26" t="str">
        <f t="shared" si="118"/>
        <v>MOD INV_2018</v>
      </c>
      <c r="C3219" s="9" t="str">
        <f>+'Info ELECTRONORTE'!B3187</f>
        <v>CAJAMARCA</v>
      </c>
      <c r="D3219" s="9" t="str">
        <f>+'Info ELECTRONORTE'!C3187</f>
        <v>ED SAN LORENZO - ED MOCHENTA</v>
      </c>
      <c r="E3219" s="9" t="str">
        <f>+'Info ELECTRONORTE'!D3187</f>
        <v>JAEN</v>
      </c>
      <c r="F3219" s="9" t="str">
        <f>+'Info ELECTRONORTE'!I3187</f>
        <v>Alta Tension</v>
      </c>
      <c r="G3219" s="9">
        <f>+'Info ELECTRONORTE'!K3187</f>
        <v>20</v>
      </c>
      <c r="H3219" s="9" t="str">
        <f>+'Info ELECTRONORTE'!L3187</f>
        <v>Torre</v>
      </c>
      <c r="I3219" s="9" t="str">
        <f>+'Info ELECTRONORTE'!M3187</f>
        <v>Metálico</v>
      </c>
      <c r="J3219" s="9" t="str">
        <f>+'Info ELECTRONORTE'!N3187</f>
        <v>TA138SIR1S1C1240A</v>
      </c>
      <c r="K3219" s="9" t="str">
        <f>+IF(B3219="MOD INV_2018","Según corresponda",VLOOKUP(J3219,SICODI!$G$3:$K$2404,2,FALSE))</f>
        <v>Según corresponda</v>
      </c>
      <c r="L3219" s="142" t="str">
        <f t="shared" si="117"/>
        <v>Según corresponda</v>
      </c>
    </row>
    <row r="3220" spans="1:12" x14ac:dyDescent="0.25">
      <c r="A3220" s="53">
        <f>+'Info ELECTRONORTE'!A3188</f>
        <v>3184</v>
      </c>
      <c r="B3220" s="26" t="str">
        <f t="shared" si="118"/>
        <v>MOD INV_2018</v>
      </c>
      <c r="C3220" s="9" t="str">
        <f>+'Info ELECTRONORTE'!B3188</f>
        <v>CAJAMARCA</v>
      </c>
      <c r="D3220" s="9" t="str">
        <f>+'Info ELECTRONORTE'!C3188</f>
        <v>ED SAN LORENZO - ED MOCHENTA</v>
      </c>
      <c r="E3220" s="9" t="str">
        <f>+'Info ELECTRONORTE'!D3188</f>
        <v>JAEN</v>
      </c>
      <c r="F3220" s="9" t="str">
        <f>+'Info ELECTRONORTE'!I3188</f>
        <v>Alta Tension</v>
      </c>
      <c r="G3220" s="9">
        <f>+'Info ELECTRONORTE'!K3188</f>
        <v>20</v>
      </c>
      <c r="H3220" s="9" t="str">
        <f>+'Info ELECTRONORTE'!L3188</f>
        <v>Torre</v>
      </c>
      <c r="I3220" s="9" t="str">
        <f>+'Info ELECTRONORTE'!M3188</f>
        <v>Metálico</v>
      </c>
      <c r="J3220" s="9" t="str">
        <f>+'Info ELECTRONORTE'!N3188</f>
        <v>TA138SIR1S1C1240A</v>
      </c>
      <c r="K3220" s="9" t="str">
        <f>+IF(B3220="MOD INV_2018","Según corresponda",VLOOKUP(J3220,SICODI!$G$3:$K$2404,2,FALSE))</f>
        <v>Según corresponda</v>
      </c>
      <c r="L3220" s="142" t="str">
        <f t="shared" si="117"/>
        <v>Según corresponda</v>
      </c>
    </row>
    <row r="3221" spans="1:12" x14ac:dyDescent="0.25">
      <c r="A3221" s="53">
        <f>+'Info ELECTRONORTE'!A3189</f>
        <v>3185</v>
      </c>
      <c r="B3221" s="26" t="str">
        <f t="shared" si="118"/>
        <v>MOD INV_2018</v>
      </c>
      <c r="C3221" s="9" t="str">
        <f>+'Info ELECTRONORTE'!B3189</f>
        <v>CAJAMARCA</v>
      </c>
      <c r="D3221" s="9" t="str">
        <f>+'Info ELECTRONORTE'!C3189</f>
        <v>ED SAN LORENZO - ED MOCHENTA</v>
      </c>
      <c r="E3221" s="9" t="str">
        <f>+'Info ELECTRONORTE'!D3189</f>
        <v>JAEN</v>
      </c>
      <c r="F3221" s="9" t="str">
        <f>+'Info ELECTRONORTE'!I3189</f>
        <v>Alta Tension</v>
      </c>
      <c r="G3221" s="9">
        <f>+'Info ELECTRONORTE'!K3189</f>
        <v>20</v>
      </c>
      <c r="H3221" s="9" t="str">
        <f>+'Info ELECTRONORTE'!L3189</f>
        <v>Torre</v>
      </c>
      <c r="I3221" s="9" t="str">
        <f>+'Info ELECTRONORTE'!M3189</f>
        <v>Metálico</v>
      </c>
      <c r="J3221" s="9" t="str">
        <f>+'Info ELECTRONORTE'!N3189</f>
        <v>TA138SIR1S1C1240A</v>
      </c>
      <c r="K3221" s="9" t="str">
        <f>+IF(B3221="MOD INV_2018","Según corresponda",VLOOKUP(J3221,SICODI!$G$3:$K$2404,2,FALSE))</f>
        <v>Según corresponda</v>
      </c>
      <c r="L3221" s="142" t="str">
        <f t="shared" si="117"/>
        <v>Según corresponda</v>
      </c>
    </row>
    <row r="3222" spans="1:12" x14ac:dyDescent="0.25">
      <c r="A3222" s="53">
        <f>+'Info ELECTRONORTE'!A3190</f>
        <v>3186</v>
      </c>
      <c r="B3222" s="26" t="str">
        <f t="shared" si="118"/>
        <v>MOD INV_2018</v>
      </c>
      <c r="C3222" s="9" t="str">
        <f>+'Info ELECTRONORTE'!B3190</f>
        <v>CAJAMARCA</v>
      </c>
      <c r="D3222" s="9" t="str">
        <f>+'Info ELECTRONORTE'!C3190</f>
        <v>ED SAN LORENZO - ED MOCHENTA</v>
      </c>
      <c r="E3222" s="9" t="str">
        <f>+'Info ELECTRONORTE'!D3190</f>
        <v>JAEN</v>
      </c>
      <c r="F3222" s="9" t="str">
        <f>+'Info ELECTRONORTE'!I3190</f>
        <v>Alta Tension</v>
      </c>
      <c r="G3222" s="9">
        <f>+'Info ELECTRONORTE'!K3190</f>
        <v>20</v>
      </c>
      <c r="H3222" s="9" t="str">
        <f>+'Info ELECTRONORTE'!L3190</f>
        <v>Torre</v>
      </c>
      <c r="I3222" s="9" t="str">
        <f>+'Info ELECTRONORTE'!M3190</f>
        <v>Metálico</v>
      </c>
      <c r="J3222" s="9" t="str">
        <f>+'Info ELECTRONORTE'!N3190</f>
        <v>TA138SIR1S1C1240A</v>
      </c>
      <c r="K3222" s="9" t="str">
        <f>+IF(B3222="MOD INV_2018","Según corresponda",VLOOKUP(J3222,SICODI!$G$3:$K$2404,2,FALSE))</f>
        <v>Según corresponda</v>
      </c>
      <c r="L3222" s="142" t="str">
        <f t="shared" si="117"/>
        <v>Según corresponda</v>
      </c>
    </row>
    <row r="3223" spans="1:12" x14ac:dyDescent="0.25">
      <c r="A3223" s="53">
        <f>+'Info ELECTRONORTE'!A3191</f>
        <v>3187</v>
      </c>
      <c r="B3223" s="26" t="str">
        <f t="shared" si="118"/>
        <v>MOD INV_2018</v>
      </c>
      <c r="C3223" s="9" t="str">
        <f>+'Info ELECTRONORTE'!B3191</f>
        <v>CAJAMARCA</v>
      </c>
      <c r="D3223" s="9" t="str">
        <f>+'Info ELECTRONORTE'!C3191</f>
        <v>ED SAN LORENZO - ED MOCHENTA</v>
      </c>
      <c r="E3223" s="9" t="str">
        <f>+'Info ELECTRONORTE'!D3191</f>
        <v>JAEN</v>
      </c>
      <c r="F3223" s="9" t="str">
        <f>+'Info ELECTRONORTE'!I3191</f>
        <v>Alta Tension</v>
      </c>
      <c r="G3223" s="9">
        <f>+'Info ELECTRONORTE'!K3191</f>
        <v>20</v>
      </c>
      <c r="H3223" s="9" t="str">
        <f>+'Info ELECTRONORTE'!L3191</f>
        <v>Torre</v>
      </c>
      <c r="I3223" s="9" t="str">
        <f>+'Info ELECTRONORTE'!M3191</f>
        <v>Metálico</v>
      </c>
      <c r="J3223" s="9" t="str">
        <f>+'Info ELECTRONORTE'!N3191</f>
        <v>TA138SIR1S1C1240A</v>
      </c>
      <c r="K3223" s="9" t="str">
        <f>+IF(B3223="MOD INV_2018","Según corresponda",VLOOKUP(J3223,SICODI!$G$3:$K$2404,2,FALSE))</f>
        <v>Según corresponda</v>
      </c>
      <c r="L3223" s="142" t="str">
        <f t="shared" si="117"/>
        <v>Según corresponda</v>
      </c>
    </row>
    <row r="3224" spans="1:12" x14ac:dyDescent="0.25">
      <c r="A3224" s="53">
        <f>+'Info ELECTRONORTE'!A3192</f>
        <v>3188</v>
      </c>
      <c r="B3224" s="26" t="str">
        <f t="shared" si="118"/>
        <v>MOD INV_2018</v>
      </c>
      <c r="C3224" s="9" t="str">
        <f>+'Info ELECTRONORTE'!B3192</f>
        <v>CAJAMARCA</v>
      </c>
      <c r="D3224" s="9" t="str">
        <f>+'Info ELECTRONORTE'!C3192</f>
        <v>ED SAN LORENZO - ED MOCHENTA</v>
      </c>
      <c r="E3224" s="9" t="str">
        <f>+'Info ELECTRONORTE'!D3192</f>
        <v>JAEN</v>
      </c>
      <c r="F3224" s="9" t="str">
        <f>+'Info ELECTRONORTE'!I3192</f>
        <v>Alta Tension</v>
      </c>
      <c r="G3224" s="9">
        <f>+'Info ELECTRONORTE'!K3192</f>
        <v>20</v>
      </c>
      <c r="H3224" s="9" t="str">
        <f>+'Info ELECTRONORTE'!L3192</f>
        <v>Torre</v>
      </c>
      <c r="I3224" s="9" t="str">
        <f>+'Info ELECTRONORTE'!M3192</f>
        <v>Metálico</v>
      </c>
      <c r="J3224" s="9" t="str">
        <f>+'Info ELECTRONORTE'!N3192</f>
        <v>TA138SIR1S1C1240A</v>
      </c>
      <c r="K3224" s="9" t="str">
        <f>+IF(B3224="MOD INV_2018","Según corresponda",VLOOKUP(J3224,SICODI!$G$3:$K$2404,2,FALSE))</f>
        <v>Según corresponda</v>
      </c>
      <c r="L3224" s="142" t="str">
        <f t="shared" si="117"/>
        <v>Según corresponda</v>
      </c>
    </row>
    <row r="3225" spans="1:12" x14ac:dyDescent="0.25">
      <c r="A3225" s="53">
        <f>+'Info ELECTRONORTE'!A3193</f>
        <v>3189</v>
      </c>
      <c r="B3225" s="26" t="str">
        <f t="shared" si="118"/>
        <v>MOD INV_2018</v>
      </c>
      <c r="C3225" s="9" t="str">
        <f>+'Info ELECTRONORTE'!B3193</f>
        <v>CAJAMARCA</v>
      </c>
      <c r="D3225" s="9" t="str">
        <f>+'Info ELECTRONORTE'!C3193</f>
        <v>ED SAN LORENZO - ED MOCHENTA</v>
      </c>
      <c r="E3225" s="9" t="str">
        <f>+'Info ELECTRONORTE'!D3193</f>
        <v>JAEN</v>
      </c>
      <c r="F3225" s="9" t="str">
        <f>+'Info ELECTRONORTE'!I3193</f>
        <v>Alta Tension</v>
      </c>
      <c r="G3225" s="9">
        <f>+'Info ELECTRONORTE'!K3193</f>
        <v>20</v>
      </c>
      <c r="H3225" s="9" t="str">
        <f>+'Info ELECTRONORTE'!L3193</f>
        <v>Torre</v>
      </c>
      <c r="I3225" s="9" t="str">
        <f>+'Info ELECTRONORTE'!M3193</f>
        <v>Metálico</v>
      </c>
      <c r="J3225" s="9" t="str">
        <f>+'Info ELECTRONORTE'!N3193</f>
        <v>TA138SIR1S1C1240A</v>
      </c>
      <c r="K3225" s="9" t="str">
        <f>+IF(B3225="MOD INV_2018","Según corresponda",VLOOKUP(J3225,SICODI!$G$3:$K$2404,2,FALSE))</f>
        <v>Según corresponda</v>
      </c>
      <c r="L3225" s="142" t="str">
        <f t="shared" si="117"/>
        <v>Según corresponda</v>
      </c>
    </row>
    <row r="3226" spans="1:12" x14ac:dyDescent="0.25">
      <c r="A3226" s="53">
        <f>+'Info ELECTRONORTE'!A3194</f>
        <v>3190</v>
      </c>
      <c r="B3226" s="26" t="str">
        <f t="shared" si="118"/>
        <v>MOD INV_2018</v>
      </c>
      <c r="C3226" s="9" t="str">
        <f>+'Info ELECTRONORTE'!B3194</f>
        <v>CAJAMARCA</v>
      </c>
      <c r="D3226" s="9" t="str">
        <f>+'Info ELECTRONORTE'!C3194</f>
        <v>ED SAN LORENZO - ED MOCHENTA</v>
      </c>
      <c r="E3226" s="9" t="str">
        <f>+'Info ELECTRONORTE'!D3194</f>
        <v>JAEN</v>
      </c>
      <c r="F3226" s="9" t="str">
        <f>+'Info ELECTRONORTE'!I3194</f>
        <v>Alta Tension</v>
      </c>
      <c r="G3226" s="9">
        <f>+'Info ELECTRONORTE'!K3194</f>
        <v>20</v>
      </c>
      <c r="H3226" s="9" t="str">
        <f>+'Info ELECTRONORTE'!L3194</f>
        <v>Torre</v>
      </c>
      <c r="I3226" s="9" t="str">
        <f>+'Info ELECTRONORTE'!M3194</f>
        <v>Metálico</v>
      </c>
      <c r="J3226" s="9" t="str">
        <f>+'Info ELECTRONORTE'!N3194</f>
        <v>TA138SIR1S1C1240A</v>
      </c>
      <c r="K3226" s="9" t="str">
        <f>+IF(B3226="MOD INV_2018","Según corresponda",VLOOKUP(J3226,SICODI!$G$3:$K$2404,2,FALSE))</f>
        <v>Según corresponda</v>
      </c>
      <c r="L3226" s="142" t="str">
        <f t="shared" si="117"/>
        <v>Según corresponda</v>
      </c>
    </row>
    <row r="3227" spans="1:12" x14ac:dyDescent="0.25">
      <c r="A3227" s="53">
        <f>+'Info ELECTRONORTE'!A3195</f>
        <v>3191</v>
      </c>
      <c r="B3227" s="26" t="str">
        <f t="shared" si="118"/>
        <v>MOD INV_2018</v>
      </c>
      <c r="C3227" s="9" t="str">
        <f>+'Info ELECTRONORTE'!B3195</f>
        <v>CAJAMARCA</v>
      </c>
      <c r="D3227" s="9" t="str">
        <f>+'Info ELECTRONORTE'!C3195</f>
        <v>ED SAN LORENZO - ED MOCHENTA</v>
      </c>
      <c r="E3227" s="9" t="str">
        <f>+'Info ELECTRONORTE'!D3195</f>
        <v>JAEN</v>
      </c>
      <c r="F3227" s="9" t="str">
        <f>+'Info ELECTRONORTE'!I3195</f>
        <v>Alta Tension</v>
      </c>
      <c r="G3227" s="9">
        <f>+'Info ELECTRONORTE'!K3195</f>
        <v>20</v>
      </c>
      <c r="H3227" s="9" t="str">
        <f>+'Info ELECTRONORTE'!L3195</f>
        <v>Torre</v>
      </c>
      <c r="I3227" s="9" t="str">
        <f>+'Info ELECTRONORTE'!M3195</f>
        <v>Metálico</v>
      </c>
      <c r="J3227" s="9" t="str">
        <f>+'Info ELECTRONORTE'!N3195</f>
        <v>TA138SIR1S1C1240A</v>
      </c>
      <c r="K3227" s="9" t="str">
        <f>+IF(B3227="MOD INV_2018","Según corresponda",VLOOKUP(J3227,SICODI!$G$3:$K$2404,2,FALSE))</f>
        <v>Según corresponda</v>
      </c>
      <c r="L3227" s="142" t="str">
        <f t="shared" si="117"/>
        <v>Según corresponda</v>
      </c>
    </row>
    <row r="3228" spans="1:12" x14ac:dyDescent="0.25">
      <c r="A3228" s="53">
        <f>+'Info ELECTRONORTE'!A3196</f>
        <v>3192</v>
      </c>
      <c r="B3228" s="26" t="str">
        <f t="shared" si="118"/>
        <v>SICODI</v>
      </c>
      <c r="C3228" s="9" t="str">
        <f>+'Info ELECTRONORTE'!B3196</f>
        <v>CAJAMARCA</v>
      </c>
      <c r="D3228" s="9" t="str">
        <f>+'Info ELECTRONORTE'!C3196</f>
        <v>ED SAN LORENZO - ED MOCHENTA</v>
      </c>
      <c r="E3228" s="9" t="str">
        <f>+'Info ELECTRONORTE'!D3196</f>
        <v>JAEN</v>
      </c>
      <c r="F3228" s="9" t="str">
        <f>+'Info ELECTRONORTE'!I3196</f>
        <v>Media Tension</v>
      </c>
      <c r="G3228" s="9">
        <f>+'Info ELECTRONORTE'!K3196</f>
        <v>12</v>
      </c>
      <c r="H3228" s="9" t="str">
        <f>+'Info ELECTRONORTE'!L3196</f>
        <v>Postes</v>
      </c>
      <c r="I3228" s="9" t="str">
        <f>+'Info ELECTRONORTE'!M3196</f>
        <v>Concreto</v>
      </c>
      <c r="J3228" s="9" t="str">
        <f>+'Info ELECTRONORTE'!N3196</f>
        <v>PPC16</v>
      </c>
      <c r="K3228" s="9" t="str">
        <f>+IF(B3228="MOD INV_2018","Según corresponda",VLOOKUP(J3228,SICODI!$G$3:$K$2404,2,FALSE))</f>
        <v>POSTE DE CONCRETO ARMADO DE 12/300/150/330</v>
      </c>
      <c r="L3228" s="142">
        <f t="shared" si="117"/>
        <v>0.52</v>
      </c>
    </row>
    <row r="3229" spans="1:12" x14ac:dyDescent="0.25">
      <c r="A3229" s="53">
        <f>+'Info ELECTRONORTE'!A3197</f>
        <v>3193</v>
      </c>
      <c r="B3229" s="26" t="str">
        <f t="shared" si="118"/>
        <v>MOD INV_2018</v>
      </c>
      <c r="C3229" s="9" t="str">
        <f>+'Info ELECTRONORTE'!B3197</f>
        <v>CAJAMARCA</v>
      </c>
      <c r="D3229" s="9" t="str">
        <f>+'Info ELECTRONORTE'!C3197</f>
        <v>ED SAN LORENZO - ED MOCHENTA</v>
      </c>
      <c r="E3229" s="9" t="str">
        <f>+'Info ELECTRONORTE'!D3197</f>
        <v>JAEN</v>
      </c>
      <c r="F3229" s="9" t="str">
        <f>+'Info ELECTRONORTE'!I3197</f>
        <v>Alta Tension</v>
      </c>
      <c r="G3229" s="9">
        <f>+'Info ELECTRONORTE'!K3197</f>
        <v>20</v>
      </c>
      <c r="H3229" s="9" t="str">
        <f>+'Info ELECTRONORTE'!L3197</f>
        <v>Torre</v>
      </c>
      <c r="I3229" s="9" t="str">
        <f>+'Info ELECTRONORTE'!M3197</f>
        <v>Metálico</v>
      </c>
      <c r="J3229" s="9" t="str">
        <f>+'Info ELECTRONORTE'!N3197</f>
        <v>TA138SIR1S1C1240A</v>
      </c>
      <c r="K3229" s="9" t="str">
        <f>+IF(B3229="MOD INV_2018","Según corresponda",VLOOKUP(J3229,SICODI!$G$3:$K$2404,2,FALSE))</f>
        <v>Según corresponda</v>
      </c>
      <c r="L3229" s="142" t="str">
        <f t="shared" si="117"/>
        <v>Según corresponda</v>
      </c>
    </row>
    <row r="3230" spans="1:12" x14ac:dyDescent="0.25">
      <c r="A3230" s="53">
        <f>+'Info ELECTRONORTE'!A3198</f>
        <v>3194</v>
      </c>
      <c r="B3230" s="26" t="str">
        <f t="shared" si="118"/>
        <v>MOD INV_2018</v>
      </c>
      <c r="C3230" s="9" t="str">
        <f>+'Info ELECTRONORTE'!B3198</f>
        <v>CAJAMARCA</v>
      </c>
      <c r="D3230" s="9" t="str">
        <f>+'Info ELECTRONORTE'!C3198</f>
        <v>ED SAN LORENZO - ED MOCHENTA</v>
      </c>
      <c r="E3230" s="9" t="str">
        <f>+'Info ELECTRONORTE'!D3198</f>
        <v>JAEN</v>
      </c>
      <c r="F3230" s="9" t="str">
        <f>+'Info ELECTRONORTE'!I3198</f>
        <v>Alta Tension</v>
      </c>
      <c r="G3230" s="9">
        <f>+'Info ELECTRONORTE'!K3198</f>
        <v>20</v>
      </c>
      <c r="H3230" s="9" t="str">
        <f>+'Info ELECTRONORTE'!L3198</f>
        <v>Torre</v>
      </c>
      <c r="I3230" s="9" t="str">
        <f>+'Info ELECTRONORTE'!M3198</f>
        <v>Metálico</v>
      </c>
      <c r="J3230" s="9" t="str">
        <f>+'Info ELECTRONORTE'!N3198</f>
        <v>TA138SIR1S1C1240A</v>
      </c>
      <c r="K3230" s="9" t="str">
        <f>+IF(B3230="MOD INV_2018","Según corresponda",VLOOKUP(J3230,SICODI!$G$3:$K$2404,2,FALSE))</f>
        <v>Según corresponda</v>
      </c>
      <c r="L3230" s="142" t="str">
        <f t="shared" si="117"/>
        <v>Según corresponda</v>
      </c>
    </row>
    <row r="3231" spans="1:12" x14ac:dyDescent="0.25">
      <c r="A3231" s="53">
        <f>+'Info ELECTRONORTE'!A3199</f>
        <v>3195</v>
      </c>
      <c r="B3231" s="26" t="str">
        <f t="shared" si="118"/>
        <v>MOD INV_2018</v>
      </c>
      <c r="C3231" s="9" t="str">
        <f>+'Info ELECTRONORTE'!B3199</f>
        <v>CAJAMARCA</v>
      </c>
      <c r="D3231" s="9" t="str">
        <f>+'Info ELECTRONORTE'!C3199</f>
        <v>ED SAN LORENZO - ED MOCHENTA</v>
      </c>
      <c r="E3231" s="9" t="str">
        <f>+'Info ELECTRONORTE'!D3199</f>
        <v>JAEN</v>
      </c>
      <c r="F3231" s="9" t="str">
        <f>+'Info ELECTRONORTE'!I3199</f>
        <v>Alta Tension</v>
      </c>
      <c r="G3231" s="9">
        <f>+'Info ELECTRONORTE'!K3199</f>
        <v>20</v>
      </c>
      <c r="H3231" s="9" t="str">
        <f>+'Info ELECTRONORTE'!L3199</f>
        <v>Torre</v>
      </c>
      <c r="I3231" s="9" t="str">
        <f>+'Info ELECTRONORTE'!M3199</f>
        <v>Metálico</v>
      </c>
      <c r="J3231" s="9" t="str">
        <f>+'Info ELECTRONORTE'!N3199</f>
        <v>TA138SIR1S1C1240A</v>
      </c>
      <c r="K3231" s="9" t="str">
        <f>+IF(B3231="MOD INV_2018","Según corresponda",VLOOKUP(J3231,SICODI!$G$3:$K$2404,2,FALSE))</f>
        <v>Según corresponda</v>
      </c>
      <c r="L3231" s="142" t="str">
        <f t="shared" si="117"/>
        <v>Según corresponda</v>
      </c>
    </row>
    <row r="3232" spans="1:12" x14ac:dyDescent="0.25">
      <c r="A3232" s="53">
        <f>+'Info ELECTRONORTE'!A3200</f>
        <v>3196</v>
      </c>
      <c r="B3232" s="26" t="str">
        <f t="shared" si="118"/>
        <v>MOD INV_2018</v>
      </c>
      <c r="C3232" s="9" t="str">
        <f>+'Info ELECTRONORTE'!B3200</f>
        <v>CAJAMARCA</v>
      </c>
      <c r="D3232" s="9" t="str">
        <f>+'Info ELECTRONORTE'!C3200</f>
        <v>ED SAN LORENZO - ED MOCHENTA</v>
      </c>
      <c r="E3232" s="9" t="str">
        <f>+'Info ELECTRONORTE'!D3200</f>
        <v>JAEN</v>
      </c>
      <c r="F3232" s="9" t="str">
        <f>+'Info ELECTRONORTE'!I3200</f>
        <v>Alta Tension</v>
      </c>
      <c r="G3232" s="9">
        <f>+'Info ELECTRONORTE'!K3200</f>
        <v>20</v>
      </c>
      <c r="H3232" s="9" t="str">
        <f>+'Info ELECTRONORTE'!L3200</f>
        <v>Torre</v>
      </c>
      <c r="I3232" s="9" t="str">
        <f>+'Info ELECTRONORTE'!M3200</f>
        <v>Metálico</v>
      </c>
      <c r="J3232" s="9" t="str">
        <f>+'Info ELECTRONORTE'!N3200</f>
        <v>TA138SIR1S1C1240A</v>
      </c>
      <c r="K3232" s="9" t="str">
        <f>+IF(B3232="MOD INV_2018","Según corresponda",VLOOKUP(J3232,SICODI!$G$3:$K$2404,2,FALSE))</f>
        <v>Según corresponda</v>
      </c>
      <c r="L3232" s="142" t="str">
        <f t="shared" si="117"/>
        <v>Según corresponda</v>
      </c>
    </row>
    <row r="3233" spans="1:12" x14ac:dyDescent="0.25">
      <c r="A3233" s="53">
        <f>+'Info ELECTRONORTE'!A3201</f>
        <v>3197</v>
      </c>
      <c r="B3233" s="26" t="str">
        <f t="shared" si="118"/>
        <v>MOD INV_2018</v>
      </c>
      <c r="C3233" s="9" t="str">
        <f>+'Info ELECTRONORTE'!B3201</f>
        <v>CAJAMARCA</v>
      </c>
      <c r="D3233" s="9" t="str">
        <f>+'Info ELECTRONORTE'!C3201</f>
        <v>ED SAN LORENZO - ED MOCHENTA</v>
      </c>
      <c r="E3233" s="9" t="str">
        <f>+'Info ELECTRONORTE'!D3201</f>
        <v>JAEN</v>
      </c>
      <c r="F3233" s="9" t="str">
        <f>+'Info ELECTRONORTE'!I3201</f>
        <v>Alta Tension</v>
      </c>
      <c r="G3233" s="9">
        <f>+'Info ELECTRONORTE'!K3201</f>
        <v>20</v>
      </c>
      <c r="H3233" s="9" t="str">
        <f>+'Info ELECTRONORTE'!L3201</f>
        <v>Torre</v>
      </c>
      <c r="I3233" s="9" t="str">
        <f>+'Info ELECTRONORTE'!M3201</f>
        <v>Metálico</v>
      </c>
      <c r="J3233" s="9" t="str">
        <f>+'Info ELECTRONORTE'!N3201</f>
        <v>TA138SIR1S1C1240A</v>
      </c>
      <c r="K3233" s="9" t="str">
        <f>+IF(B3233="MOD INV_2018","Según corresponda",VLOOKUP(J3233,SICODI!$G$3:$K$2404,2,FALSE))</f>
        <v>Según corresponda</v>
      </c>
      <c r="L3233" s="142" t="str">
        <f t="shared" si="117"/>
        <v>Según corresponda</v>
      </c>
    </row>
    <row r="3234" spans="1:12" x14ac:dyDescent="0.25">
      <c r="A3234" s="53">
        <f>+'Info ELECTRONORTE'!A3202</f>
        <v>3198</v>
      </c>
      <c r="B3234" s="26" t="str">
        <f t="shared" si="118"/>
        <v>MOD INV_2018</v>
      </c>
      <c r="C3234" s="9" t="str">
        <f>+'Info ELECTRONORTE'!B3202</f>
        <v>CAJAMARCA</v>
      </c>
      <c r="D3234" s="9" t="str">
        <f>+'Info ELECTRONORTE'!C3202</f>
        <v>ED SAN LORENZO - ED MOCHENTA</v>
      </c>
      <c r="E3234" s="9" t="str">
        <f>+'Info ELECTRONORTE'!D3202</f>
        <v>JAEN</v>
      </c>
      <c r="F3234" s="9" t="str">
        <f>+'Info ELECTRONORTE'!I3202</f>
        <v>Alta Tension</v>
      </c>
      <c r="G3234" s="9">
        <f>+'Info ELECTRONORTE'!K3202</f>
        <v>20</v>
      </c>
      <c r="H3234" s="9" t="str">
        <f>+'Info ELECTRONORTE'!L3202</f>
        <v>Torre</v>
      </c>
      <c r="I3234" s="9" t="str">
        <f>+'Info ELECTRONORTE'!M3202</f>
        <v>Metálico</v>
      </c>
      <c r="J3234" s="9" t="str">
        <f>+'Info ELECTRONORTE'!N3202</f>
        <v>TA138SIR1S1C1240A</v>
      </c>
      <c r="K3234" s="9" t="str">
        <f>+IF(B3234="MOD INV_2018","Según corresponda",VLOOKUP(J3234,SICODI!$G$3:$K$2404,2,FALSE))</f>
        <v>Según corresponda</v>
      </c>
      <c r="L3234" s="142" t="str">
        <f t="shared" si="117"/>
        <v>Según corresponda</v>
      </c>
    </row>
    <row r="3235" spans="1:12" x14ac:dyDescent="0.25">
      <c r="A3235" s="53">
        <f>+'Info ELECTRONORTE'!A3203</f>
        <v>3199</v>
      </c>
      <c r="B3235" s="26" t="str">
        <f t="shared" si="118"/>
        <v>MOD INV_2018</v>
      </c>
      <c r="C3235" s="9" t="str">
        <f>+'Info ELECTRONORTE'!B3203</f>
        <v>CAJAMARCA</v>
      </c>
      <c r="D3235" s="9" t="str">
        <f>+'Info ELECTRONORTE'!C3203</f>
        <v>ED SAN LORENZO - ED MOCHENTA</v>
      </c>
      <c r="E3235" s="9" t="str">
        <f>+'Info ELECTRONORTE'!D3203</f>
        <v>JAEN</v>
      </c>
      <c r="F3235" s="9" t="str">
        <f>+'Info ELECTRONORTE'!I3203</f>
        <v>Alta Tension</v>
      </c>
      <c r="G3235" s="9">
        <f>+'Info ELECTRONORTE'!K3203</f>
        <v>20</v>
      </c>
      <c r="H3235" s="9" t="str">
        <f>+'Info ELECTRONORTE'!L3203</f>
        <v>Torre</v>
      </c>
      <c r="I3235" s="9" t="str">
        <f>+'Info ELECTRONORTE'!M3203</f>
        <v>Metálico</v>
      </c>
      <c r="J3235" s="9" t="str">
        <f>+'Info ELECTRONORTE'!N3203</f>
        <v>TA138SIR1S1C1240A</v>
      </c>
      <c r="K3235" s="9" t="str">
        <f>+IF(B3235="MOD INV_2018","Según corresponda",VLOOKUP(J3235,SICODI!$G$3:$K$2404,2,FALSE))</f>
        <v>Según corresponda</v>
      </c>
      <c r="L3235" s="142" t="str">
        <f t="shared" si="117"/>
        <v>Según corresponda</v>
      </c>
    </row>
    <row r="3236" spans="1:12" x14ac:dyDescent="0.25">
      <c r="A3236" s="53">
        <f>+'Info ELECTRONORTE'!A3204</f>
        <v>3200</v>
      </c>
      <c r="B3236" s="26" t="str">
        <f t="shared" si="118"/>
        <v>MOD INV_2018</v>
      </c>
      <c r="C3236" s="9" t="str">
        <f>+'Info ELECTRONORTE'!B3204</f>
        <v>CAJAMARCA</v>
      </c>
      <c r="D3236" s="9" t="str">
        <f>+'Info ELECTRONORTE'!C3204</f>
        <v>ED SAN LORENZO - ED MOCHENTA</v>
      </c>
      <c r="E3236" s="9" t="str">
        <f>+'Info ELECTRONORTE'!D3204</f>
        <v>JAEN</v>
      </c>
      <c r="F3236" s="9" t="str">
        <f>+'Info ELECTRONORTE'!I3204</f>
        <v>Alta Tension</v>
      </c>
      <c r="G3236" s="9">
        <f>+'Info ELECTRONORTE'!K3204</f>
        <v>20</v>
      </c>
      <c r="H3236" s="9" t="str">
        <f>+'Info ELECTRONORTE'!L3204</f>
        <v>Torre</v>
      </c>
      <c r="I3236" s="9" t="str">
        <f>+'Info ELECTRONORTE'!M3204</f>
        <v>Metálico</v>
      </c>
      <c r="J3236" s="9" t="str">
        <f>+'Info ELECTRONORTE'!N3204</f>
        <v>TA138SIR1S1C1240A</v>
      </c>
      <c r="K3236" s="9" t="str">
        <f>+IF(B3236="MOD INV_2018","Según corresponda",VLOOKUP(J3236,SICODI!$G$3:$K$2404,2,FALSE))</f>
        <v>Según corresponda</v>
      </c>
      <c r="L3236" s="142" t="str">
        <f t="shared" si="117"/>
        <v>Según corresponda</v>
      </c>
    </row>
    <row r="3237" spans="1:12" x14ac:dyDescent="0.25">
      <c r="A3237" s="53">
        <f>+'Info ELECTRONORTE'!A3205</f>
        <v>3201</v>
      </c>
      <c r="B3237" s="26" t="str">
        <f t="shared" si="118"/>
        <v>MOD INV_2018</v>
      </c>
      <c r="C3237" s="9" t="str">
        <f>+'Info ELECTRONORTE'!B3205</f>
        <v>CAJAMARCA</v>
      </c>
      <c r="D3237" s="9" t="str">
        <f>+'Info ELECTRONORTE'!C3205</f>
        <v>ED SAN LORENZO - ED MOCHENTA</v>
      </c>
      <c r="E3237" s="9" t="str">
        <f>+'Info ELECTRONORTE'!D3205</f>
        <v>JAEN</v>
      </c>
      <c r="F3237" s="9" t="str">
        <f>+'Info ELECTRONORTE'!I3205</f>
        <v>Alta Tension</v>
      </c>
      <c r="G3237" s="9">
        <f>+'Info ELECTRONORTE'!K3205</f>
        <v>20</v>
      </c>
      <c r="H3237" s="9" t="str">
        <f>+'Info ELECTRONORTE'!L3205</f>
        <v>Torre</v>
      </c>
      <c r="I3237" s="9" t="str">
        <f>+'Info ELECTRONORTE'!M3205</f>
        <v>Metálico</v>
      </c>
      <c r="J3237" s="9" t="str">
        <f>+'Info ELECTRONORTE'!N3205</f>
        <v>TA138SIR1S1C1240A</v>
      </c>
      <c r="K3237" s="9" t="str">
        <f>+IF(B3237="MOD INV_2018","Según corresponda",VLOOKUP(J3237,SICODI!$G$3:$K$2404,2,FALSE))</f>
        <v>Según corresponda</v>
      </c>
      <c r="L3237" s="142" t="str">
        <f t="shared" ref="L3237:L3300" si="119">+IF(K3237="Según corresponda","Según corresponda",VLOOKUP(K3237,$O$37:$P$49,2,FALSE))</f>
        <v>Según corresponda</v>
      </c>
    </row>
    <row r="3238" spans="1:12" x14ac:dyDescent="0.25">
      <c r="A3238" s="53">
        <f>+'Info ELECTRONORTE'!A3206</f>
        <v>3202</v>
      </c>
      <c r="B3238" s="26" t="str">
        <f t="shared" ref="B3238:B3301" si="120">+IF(ISERROR(INDEX($B$8:$B$31,MATCH(J3238,$J$8:$J$31,0)))=TRUE,"MOD INV_2018",INDEX($B$8:$B$31,MATCH(J3238,$J$8:$J$31,0)))</f>
        <v>MOD INV_2018</v>
      </c>
      <c r="C3238" s="9" t="str">
        <f>+'Info ELECTRONORTE'!B3206</f>
        <v>CAJAMARCA</v>
      </c>
      <c r="D3238" s="9" t="str">
        <f>+'Info ELECTRONORTE'!C3206</f>
        <v>ED SAN LORENZO - ED MOCHENTA</v>
      </c>
      <c r="E3238" s="9" t="str">
        <f>+'Info ELECTRONORTE'!D3206</f>
        <v>JAEN</v>
      </c>
      <c r="F3238" s="9" t="str">
        <f>+'Info ELECTRONORTE'!I3206</f>
        <v>Alta Tension</v>
      </c>
      <c r="G3238" s="9">
        <f>+'Info ELECTRONORTE'!K3206</f>
        <v>20</v>
      </c>
      <c r="H3238" s="9" t="str">
        <f>+'Info ELECTRONORTE'!L3206</f>
        <v>Torre</v>
      </c>
      <c r="I3238" s="9" t="str">
        <f>+'Info ELECTRONORTE'!M3206</f>
        <v>Metálico</v>
      </c>
      <c r="J3238" s="9" t="str">
        <f>+'Info ELECTRONORTE'!N3206</f>
        <v>TA138SIR1S1C1240A</v>
      </c>
      <c r="K3238" s="9" t="str">
        <f>+IF(B3238="MOD INV_2018","Según corresponda",VLOOKUP(J3238,SICODI!$G$3:$K$2404,2,FALSE))</f>
        <v>Según corresponda</v>
      </c>
      <c r="L3238" s="142" t="str">
        <f t="shared" si="119"/>
        <v>Según corresponda</v>
      </c>
    </row>
    <row r="3239" spans="1:12" x14ac:dyDescent="0.25">
      <c r="A3239" s="53">
        <f>+'Info ELECTRONORTE'!A3207</f>
        <v>3203</v>
      </c>
      <c r="B3239" s="26" t="str">
        <f t="shared" si="120"/>
        <v>MOD INV_2018</v>
      </c>
      <c r="C3239" s="9" t="str">
        <f>+'Info ELECTRONORTE'!B3207</f>
        <v>CAJAMARCA</v>
      </c>
      <c r="D3239" s="9" t="str">
        <f>+'Info ELECTRONORTE'!C3207</f>
        <v>ED SAN LORENZO - ED MOCHENTA</v>
      </c>
      <c r="E3239" s="9" t="str">
        <f>+'Info ELECTRONORTE'!D3207</f>
        <v>JAEN</v>
      </c>
      <c r="F3239" s="9" t="str">
        <f>+'Info ELECTRONORTE'!I3207</f>
        <v>Alta Tension</v>
      </c>
      <c r="G3239" s="9">
        <f>+'Info ELECTRONORTE'!K3207</f>
        <v>20</v>
      </c>
      <c r="H3239" s="9" t="str">
        <f>+'Info ELECTRONORTE'!L3207</f>
        <v>Torre</v>
      </c>
      <c r="I3239" s="9" t="str">
        <f>+'Info ELECTRONORTE'!M3207</f>
        <v>Metálico</v>
      </c>
      <c r="J3239" s="9" t="str">
        <f>+'Info ELECTRONORTE'!N3207</f>
        <v>TA138SIR1S1C1240A</v>
      </c>
      <c r="K3239" s="9" t="str">
        <f>+IF(B3239="MOD INV_2018","Según corresponda",VLOOKUP(J3239,SICODI!$G$3:$K$2404,2,FALSE))</f>
        <v>Según corresponda</v>
      </c>
      <c r="L3239" s="142" t="str">
        <f t="shared" si="119"/>
        <v>Según corresponda</v>
      </c>
    </row>
    <row r="3240" spans="1:12" x14ac:dyDescent="0.25">
      <c r="A3240" s="53">
        <f>+'Info ELECTRONORTE'!A3208</f>
        <v>3204</v>
      </c>
      <c r="B3240" s="26" t="str">
        <f t="shared" si="120"/>
        <v>MOD INV_2018</v>
      </c>
      <c r="C3240" s="9" t="str">
        <f>+'Info ELECTRONORTE'!B3208</f>
        <v>CAJAMARCA</v>
      </c>
      <c r="D3240" s="9" t="str">
        <f>+'Info ELECTRONORTE'!C3208</f>
        <v>ED SAN LORENZO - ED MOCHENTA</v>
      </c>
      <c r="E3240" s="9" t="str">
        <f>+'Info ELECTRONORTE'!D3208</f>
        <v>JAEN</v>
      </c>
      <c r="F3240" s="9" t="str">
        <f>+'Info ELECTRONORTE'!I3208</f>
        <v>Alta Tension</v>
      </c>
      <c r="G3240" s="9">
        <f>+'Info ELECTRONORTE'!K3208</f>
        <v>20</v>
      </c>
      <c r="H3240" s="9" t="str">
        <f>+'Info ELECTRONORTE'!L3208</f>
        <v>Torre</v>
      </c>
      <c r="I3240" s="9" t="str">
        <f>+'Info ELECTRONORTE'!M3208</f>
        <v>Metálico</v>
      </c>
      <c r="J3240" s="9" t="str">
        <f>+'Info ELECTRONORTE'!N3208</f>
        <v>TA138SIR1S1C1240A</v>
      </c>
      <c r="K3240" s="9" t="str">
        <f>+IF(B3240="MOD INV_2018","Según corresponda",VLOOKUP(J3240,SICODI!$G$3:$K$2404,2,FALSE))</f>
        <v>Según corresponda</v>
      </c>
      <c r="L3240" s="142" t="str">
        <f t="shared" si="119"/>
        <v>Según corresponda</v>
      </c>
    </row>
    <row r="3241" spans="1:12" x14ac:dyDescent="0.25">
      <c r="A3241" s="53">
        <f>+'Info ELECTRONORTE'!A3209</f>
        <v>3205</v>
      </c>
      <c r="B3241" s="26" t="str">
        <f t="shared" si="120"/>
        <v>MOD INV_2018</v>
      </c>
      <c r="C3241" s="9" t="str">
        <f>+'Info ELECTRONORTE'!B3209</f>
        <v>CAJAMARCA</v>
      </c>
      <c r="D3241" s="9" t="str">
        <f>+'Info ELECTRONORTE'!C3209</f>
        <v>ED SAN LORENZO - ED MOCHENTA</v>
      </c>
      <c r="E3241" s="9" t="str">
        <f>+'Info ELECTRONORTE'!D3209</f>
        <v>JAEN</v>
      </c>
      <c r="F3241" s="9" t="str">
        <f>+'Info ELECTRONORTE'!I3209</f>
        <v>Alta Tension</v>
      </c>
      <c r="G3241" s="9">
        <f>+'Info ELECTRONORTE'!K3209</f>
        <v>20</v>
      </c>
      <c r="H3241" s="9" t="str">
        <f>+'Info ELECTRONORTE'!L3209</f>
        <v>Torre</v>
      </c>
      <c r="I3241" s="9" t="str">
        <f>+'Info ELECTRONORTE'!M3209</f>
        <v>Metálico</v>
      </c>
      <c r="J3241" s="9" t="str">
        <f>+'Info ELECTRONORTE'!N3209</f>
        <v>TA138SIR1S1C1240A</v>
      </c>
      <c r="K3241" s="9" t="str">
        <f>+IF(B3241="MOD INV_2018","Según corresponda",VLOOKUP(J3241,SICODI!$G$3:$K$2404,2,FALSE))</f>
        <v>Según corresponda</v>
      </c>
      <c r="L3241" s="142" t="str">
        <f t="shared" si="119"/>
        <v>Según corresponda</v>
      </c>
    </row>
    <row r="3242" spans="1:12" x14ac:dyDescent="0.25">
      <c r="A3242" s="53">
        <f>+'Info ELECTRONORTE'!A3210</f>
        <v>3206</v>
      </c>
      <c r="B3242" s="26" t="str">
        <f t="shared" si="120"/>
        <v>MOD INV_2018</v>
      </c>
      <c r="C3242" s="9" t="str">
        <f>+'Info ELECTRONORTE'!B3210</f>
        <v>CAJAMARCA</v>
      </c>
      <c r="D3242" s="9" t="str">
        <f>+'Info ELECTRONORTE'!C3210</f>
        <v>ED SAN LORENZO - ED MOCHENTA</v>
      </c>
      <c r="E3242" s="9" t="str">
        <f>+'Info ELECTRONORTE'!D3210</f>
        <v>JAEN</v>
      </c>
      <c r="F3242" s="9" t="str">
        <f>+'Info ELECTRONORTE'!I3210</f>
        <v>Alta Tension</v>
      </c>
      <c r="G3242" s="9">
        <f>+'Info ELECTRONORTE'!K3210</f>
        <v>20</v>
      </c>
      <c r="H3242" s="9" t="str">
        <f>+'Info ELECTRONORTE'!L3210</f>
        <v>Torre</v>
      </c>
      <c r="I3242" s="9" t="str">
        <f>+'Info ELECTRONORTE'!M3210</f>
        <v>Metálico</v>
      </c>
      <c r="J3242" s="9" t="str">
        <f>+'Info ELECTRONORTE'!N3210</f>
        <v>TA138SIR1S1C1240A</v>
      </c>
      <c r="K3242" s="9" t="str">
        <f>+IF(B3242="MOD INV_2018","Según corresponda",VLOOKUP(J3242,SICODI!$G$3:$K$2404,2,FALSE))</f>
        <v>Según corresponda</v>
      </c>
      <c r="L3242" s="142" t="str">
        <f t="shared" si="119"/>
        <v>Según corresponda</v>
      </c>
    </row>
    <row r="3243" spans="1:12" x14ac:dyDescent="0.25">
      <c r="A3243" s="53">
        <f>+'Info ELECTRONORTE'!A3211</f>
        <v>3207</v>
      </c>
      <c r="B3243" s="26" t="str">
        <f t="shared" si="120"/>
        <v>MOD INV_2018</v>
      </c>
      <c r="C3243" s="9" t="str">
        <f>+'Info ELECTRONORTE'!B3211</f>
        <v>CAJAMARCA</v>
      </c>
      <c r="D3243" s="9" t="str">
        <f>+'Info ELECTRONORTE'!C3211</f>
        <v>ED SAN LORENZO - ED MOCHENTA</v>
      </c>
      <c r="E3243" s="9" t="str">
        <f>+'Info ELECTRONORTE'!D3211</f>
        <v>JAEN</v>
      </c>
      <c r="F3243" s="9" t="str">
        <f>+'Info ELECTRONORTE'!I3211</f>
        <v>Alta Tension</v>
      </c>
      <c r="G3243" s="9">
        <f>+'Info ELECTRONORTE'!K3211</f>
        <v>20</v>
      </c>
      <c r="H3243" s="9" t="str">
        <f>+'Info ELECTRONORTE'!L3211</f>
        <v>Torre</v>
      </c>
      <c r="I3243" s="9" t="str">
        <f>+'Info ELECTRONORTE'!M3211</f>
        <v>Metálico</v>
      </c>
      <c r="J3243" s="9" t="str">
        <f>+'Info ELECTRONORTE'!N3211</f>
        <v>TA138SIR1S1C1240A</v>
      </c>
      <c r="K3243" s="9" t="str">
        <f>+IF(B3243="MOD INV_2018","Según corresponda",VLOOKUP(J3243,SICODI!$G$3:$K$2404,2,FALSE))</f>
        <v>Según corresponda</v>
      </c>
      <c r="L3243" s="142" t="str">
        <f t="shared" si="119"/>
        <v>Según corresponda</v>
      </c>
    </row>
    <row r="3244" spans="1:12" x14ac:dyDescent="0.25">
      <c r="A3244" s="53">
        <f>+'Info ELECTRONORTE'!A3212</f>
        <v>3208</v>
      </c>
      <c r="B3244" s="26" t="str">
        <f t="shared" si="120"/>
        <v>MOD INV_2018</v>
      </c>
      <c r="C3244" s="9" t="str">
        <f>+'Info ELECTRONORTE'!B3212</f>
        <v>CAJAMARCA</v>
      </c>
      <c r="D3244" s="9" t="str">
        <f>+'Info ELECTRONORTE'!C3212</f>
        <v>ED SAN LORENZO - ED MOCHENTA</v>
      </c>
      <c r="E3244" s="9" t="str">
        <f>+'Info ELECTRONORTE'!D3212</f>
        <v>JAEN</v>
      </c>
      <c r="F3244" s="9" t="str">
        <f>+'Info ELECTRONORTE'!I3212</f>
        <v>Alta Tension</v>
      </c>
      <c r="G3244" s="9">
        <f>+'Info ELECTRONORTE'!K3212</f>
        <v>20</v>
      </c>
      <c r="H3244" s="9" t="str">
        <f>+'Info ELECTRONORTE'!L3212</f>
        <v>Torre</v>
      </c>
      <c r="I3244" s="9" t="str">
        <f>+'Info ELECTRONORTE'!M3212</f>
        <v>Metálico</v>
      </c>
      <c r="J3244" s="9" t="str">
        <f>+'Info ELECTRONORTE'!N3212</f>
        <v>TA138SIR1S1C1240A</v>
      </c>
      <c r="K3244" s="9" t="str">
        <f>+IF(B3244="MOD INV_2018","Según corresponda",VLOOKUP(J3244,SICODI!$G$3:$K$2404,2,FALSE))</f>
        <v>Según corresponda</v>
      </c>
      <c r="L3244" s="142" t="str">
        <f t="shared" si="119"/>
        <v>Según corresponda</v>
      </c>
    </row>
    <row r="3245" spans="1:12" x14ac:dyDescent="0.25">
      <c r="A3245" s="53">
        <f>+'Info ELECTRONORTE'!A3213</f>
        <v>3209</v>
      </c>
      <c r="B3245" s="26" t="str">
        <f t="shared" si="120"/>
        <v>MOD INV_2018</v>
      </c>
      <c r="C3245" s="9" t="str">
        <f>+'Info ELECTRONORTE'!B3213</f>
        <v>CAJAMARCA</v>
      </c>
      <c r="D3245" s="9" t="str">
        <f>+'Info ELECTRONORTE'!C3213</f>
        <v>ED SAN LORENZO - ED MOCHENTA</v>
      </c>
      <c r="E3245" s="9" t="str">
        <f>+'Info ELECTRONORTE'!D3213</f>
        <v>JAEN</v>
      </c>
      <c r="F3245" s="9" t="str">
        <f>+'Info ELECTRONORTE'!I3213</f>
        <v>Alta Tension</v>
      </c>
      <c r="G3245" s="9">
        <f>+'Info ELECTRONORTE'!K3213</f>
        <v>20</v>
      </c>
      <c r="H3245" s="9" t="str">
        <f>+'Info ELECTRONORTE'!L3213</f>
        <v>Torre</v>
      </c>
      <c r="I3245" s="9" t="str">
        <f>+'Info ELECTRONORTE'!M3213</f>
        <v>Metálico</v>
      </c>
      <c r="J3245" s="9" t="str">
        <f>+'Info ELECTRONORTE'!N3213</f>
        <v>TA138SIR1S1C1240A</v>
      </c>
      <c r="K3245" s="9" t="str">
        <f>+IF(B3245="MOD INV_2018","Según corresponda",VLOOKUP(J3245,SICODI!$G$3:$K$2404,2,FALSE))</f>
        <v>Según corresponda</v>
      </c>
      <c r="L3245" s="142" t="str">
        <f t="shared" si="119"/>
        <v>Según corresponda</v>
      </c>
    </row>
    <row r="3246" spans="1:12" x14ac:dyDescent="0.25">
      <c r="A3246" s="53">
        <f>+'Info ELECTRONORTE'!A3214</f>
        <v>3210</v>
      </c>
      <c r="B3246" s="26" t="str">
        <f t="shared" si="120"/>
        <v>MOD INV_2018</v>
      </c>
      <c r="C3246" s="9" t="str">
        <f>+'Info ELECTRONORTE'!B3214</f>
        <v>CAJAMARCA</v>
      </c>
      <c r="D3246" s="9" t="str">
        <f>+'Info ELECTRONORTE'!C3214</f>
        <v>ED SAN LORENZO - ED MOCHENTA</v>
      </c>
      <c r="E3246" s="9" t="str">
        <f>+'Info ELECTRONORTE'!D3214</f>
        <v>JAEN</v>
      </c>
      <c r="F3246" s="9" t="str">
        <f>+'Info ELECTRONORTE'!I3214</f>
        <v>Alta Tension</v>
      </c>
      <c r="G3246" s="9">
        <f>+'Info ELECTRONORTE'!K3214</f>
        <v>20</v>
      </c>
      <c r="H3246" s="9" t="str">
        <f>+'Info ELECTRONORTE'!L3214</f>
        <v>Torre</v>
      </c>
      <c r="I3246" s="9" t="str">
        <f>+'Info ELECTRONORTE'!M3214</f>
        <v>Metálico</v>
      </c>
      <c r="J3246" s="9" t="str">
        <f>+'Info ELECTRONORTE'!N3214</f>
        <v>TA138SIR1S1C1240A</v>
      </c>
      <c r="K3246" s="9" t="str">
        <f>+IF(B3246="MOD INV_2018","Según corresponda",VLOOKUP(J3246,SICODI!$G$3:$K$2404,2,FALSE))</f>
        <v>Según corresponda</v>
      </c>
      <c r="L3246" s="142" t="str">
        <f t="shared" si="119"/>
        <v>Según corresponda</v>
      </c>
    </row>
    <row r="3247" spans="1:12" x14ac:dyDescent="0.25">
      <c r="A3247" s="53">
        <f>+'Info ELECTRONORTE'!A3215</f>
        <v>3211</v>
      </c>
      <c r="B3247" s="26" t="str">
        <f t="shared" si="120"/>
        <v>MOD INV_2018</v>
      </c>
      <c r="C3247" s="9" t="str">
        <f>+'Info ELECTRONORTE'!B3215</f>
        <v>CAJAMARCA</v>
      </c>
      <c r="D3247" s="9" t="str">
        <f>+'Info ELECTRONORTE'!C3215</f>
        <v>ED SAN LORENZO - ED MOCHENTA</v>
      </c>
      <c r="E3247" s="9" t="str">
        <f>+'Info ELECTRONORTE'!D3215</f>
        <v>JAEN</v>
      </c>
      <c r="F3247" s="9" t="str">
        <f>+'Info ELECTRONORTE'!I3215</f>
        <v>Alta Tension</v>
      </c>
      <c r="G3247" s="9">
        <f>+'Info ELECTRONORTE'!K3215</f>
        <v>20</v>
      </c>
      <c r="H3247" s="9" t="str">
        <f>+'Info ELECTRONORTE'!L3215</f>
        <v>Torre</v>
      </c>
      <c r="I3247" s="9" t="str">
        <f>+'Info ELECTRONORTE'!M3215</f>
        <v>Metálico</v>
      </c>
      <c r="J3247" s="9" t="str">
        <f>+'Info ELECTRONORTE'!N3215</f>
        <v>TA138SIR1S1C1240A</v>
      </c>
      <c r="K3247" s="9" t="str">
        <f>+IF(B3247="MOD INV_2018","Según corresponda",VLOOKUP(J3247,SICODI!$G$3:$K$2404,2,FALSE))</f>
        <v>Según corresponda</v>
      </c>
      <c r="L3247" s="142" t="str">
        <f t="shared" si="119"/>
        <v>Según corresponda</v>
      </c>
    </row>
    <row r="3248" spans="1:12" x14ac:dyDescent="0.25">
      <c r="A3248" s="53">
        <f>+'Info ELECTRONORTE'!A3216</f>
        <v>3212</v>
      </c>
      <c r="B3248" s="26" t="str">
        <f t="shared" si="120"/>
        <v>MOD INV_2018</v>
      </c>
      <c r="C3248" s="9" t="str">
        <f>+'Info ELECTRONORTE'!B3216</f>
        <v>CAJAMARCA</v>
      </c>
      <c r="D3248" s="9" t="str">
        <f>+'Info ELECTRONORTE'!C3216</f>
        <v>ED SAN LORENZO - ED MOCHENTA</v>
      </c>
      <c r="E3248" s="9" t="str">
        <f>+'Info ELECTRONORTE'!D3216</f>
        <v>JAEN</v>
      </c>
      <c r="F3248" s="9" t="str">
        <f>+'Info ELECTRONORTE'!I3216</f>
        <v>Alta Tension</v>
      </c>
      <c r="G3248" s="9">
        <f>+'Info ELECTRONORTE'!K3216</f>
        <v>20</v>
      </c>
      <c r="H3248" s="9" t="str">
        <f>+'Info ELECTRONORTE'!L3216</f>
        <v>Torre</v>
      </c>
      <c r="I3248" s="9" t="str">
        <f>+'Info ELECTRONORTE'!M3216</f>
        <v>Metálico</v>
      </c>
      <c r="J3248" s="9" t="str">
        <f>+'Info ELECTRONORTE'!N3216</f>
        <v>TA138SIR1S1C1240A</v>
      </c>
      <c r="K3248" s="9" t="str">
        <f>+IF(B3248="MOD INV_2018","Según corresponda",VLOOKUP(J3248,SICODI!$G$3:$K$2404,2,FALSE))</f>
        <v>Según corresponda</v>
      </c>
      <c r="L3248" s="142" t="str">
        <f t="shared" si="119"/>
        <v>Según corresponda</v>
      </c>
    </row>
    <row r="3249" spans="1:12" x14ac:dyDescent="0.25">
      <c r="A3249" s="53">
        <f>+'Info ELECTRONORTE'!A3217</f>
        <v>3213</v>
      </c>
      <c r="B3249" s="26" t="str">
        <f t="shared" si="120"/>
        <v>MOD INV_2018</v>
      </c>
      <c r="C3249" s="9" t="str">
        <f>+'Info ELECTRONORTE'!B3217</f>
        <v>CAJAMARCA</v>
      </c>
      <c r="D3249" s="9" t="str">
        <f>+'Info ELECTRONORTE'!C3217</f>
        <v>ED SAN LORENZO - ED MOCHENTA</v>
      </c>
      <c r="E3249" s="9" t="str">
        <f>+'Info ELECTRONORTE'!D3217</f>
        <v>JAEN</v>
      </c>
      <c r="F3249" s="9" t="str">
        <f>+'Info ELECTRONORTE'!I3217</f>
        <v>Alta Tension</v>
      </c>
      <c r="G3249" s="9">
        <f>+'Info ELECTRONORTE'!K3217</f>
        <v>20</v>
      </c>
      <c r="H3249" s="9" t="str">
        <f>+'Info ELECTRONORTE'!L3217</f>
        <v>Torre</v>
      </c>
      <c r="I3249" s="9" t="str">
        <f>+'Info ELECTRONORTE'!M3217</f>
        <v>Metálico</v>
      </c>
      <c r="J3249" s="9" t="str">
        <f>+'Info ELECTRONORTE'!N3217</f>
        <v>TA138SIR1S1C1240A</v>
      </c>
      <c r="K3249" s="9" t="str">
        <f>+IF(B3249="MOD INV_2018","Según corresponda",VLOOKUP(J3249,SICODI!$G$3:$K$2404,2,FALSE))</f>
        <v>Según corresponda</v>
      </c>
      <c r="L3249" s="142" t="str">
        <f t="shared" si="119"/>
        <v>Según corresponda</v>
      </c>
    </row>
    <row r="3250" spans="1:12" x14ac:dyDescent="0.25">
      <c r="A3250" s="53">
        <f>+'Info ELECTRONORTE'!A3218</f>
        <v>3214</v>
      </c>
      <c r="B3250" s="26" t="str">
        <f t="shared" si="120"/>
        <v>MOD INV_2018</v>
      </c>
      <c r="C3250" s="9" t="str">
        <f>+'Info ELECTRONORTE'!B3218</f>
        <v>CAJAMARCA</v>
      </c>
      <c r="D3250" s="9" t="str">
        <f>+'Info ELECTRONORTE'!C3218</f>
        <v>ED SAN LORENZO - ED MOCHENTA</v>
      </c>
      <c r="E3250" s="9" t="str">
        <f>+'Info ELECTRONORTE'!D3218</f>
        <v>JAEN</v>
      </c>
      <c r="F3250" s="9" t="str">
        <f>+'Info ELECTRONORTE'!I3218</f>
        <v>Alta Tension</v>
      </c>
      <c r="G3250" s="9">
        <f>+'Info ELECTRONORTE'!K3218</f>
        <v>20</v>
      </c>
      <c r="H3250" s="9" t="str">
        <f>+'Info ELECTRONORTE'!L3218</f>
        <v>Torre</v>
      </c>
      <c r="I3250" s="9" t="str">
        <f>+'Info ELECTRONORTE'!M3218</f>
        <v>Metálico</v>
      </c>
      <c r="J3250" s="9" t="str">
        <f>+'Info ELECTRONORTE'!N3218</f>
        <v>TA138SIR1S1C1240A</v>
      </c>
      <c r="K3250" s="9" t="str">
        <f>+IF(B3250="MOD INV_2018","Según corresponda",VLOOKUP(J3250,SICODI!$G$3:$K$2404,2,FALSE))</f>
        <v>Según corresponda</v>
      </c>
      <c r="L3250" s="142" t="str">
        <f t="shared" si="119"/>
        <v>Según corresponda</v>
      </c>
    </row>
    <row r="3251" spans="1:12" x14ac:dyDescent="0.25">
      <c r="A3251" s="53">
        <f>+'Info ELECTRONORTE'!A3219</f>
        <v>3215</v>
      </c>
      <c r="B3251" s="26" t="str">
        <f t="shared" si="120"/>
        <v>MOD INV_2018</v>
      </c>
      <c r="C3251" s="9" t="str">
        <f>+'Info ELECTRONORTE'!B3219</f>
        <v>CAJAMARCA</v>
      </c>
      <c r="D3251" s="9" t="str">
        <f>+'Info ELECTRONORTE'!C3219</f>
        <v>ED SAN LORENZO - ED MOCHENTA</v>
      </c>
      <c r="E3251" s="9" t="str">
        <f>+'Info ELECTRONORTE'!D3219</f>
        <v>JAEN</v>
      </c>
      <c r="F3251" s="9" t="str">
        <f>+'Info ELECTRONORTE'!I3219</f>
        <v>Alta Tension</v>
      </c>
      <c r="G3251" s="9">
        <f>+'Info ELECTRONORTE'!K3219</f>
        <v>20</v>
      </c>
      <c r="H3251" s="9" t="str">
        <f>+'Info ELECTRONORTE'!L3219</f>
        <v>Torre</v>
      </c>
      <c r="I3251" s="9" t="str">
        <f>+'Info ELECTRONORTE'!M3219</f>
        <v>Metálico</v>
      </c>
      <c r="J3251" s="9" t="str">
        <f>+'Info ELECTRONORTE'!N3219</f>
        <v>TA138SIR1S1C1240A</v>
      </c>
      <c r="K3251" s="9" t="str">
        <f>+IF(B3251="MOD INV_2018","Según corresponda",VLOOKUP(J3251,SICODI!$G$3:$K$2404,2,FALSE))</f>
        <v>Según corresponda</v>
      </c>
      <c r="L3251" s="142" t="str">
        <f t="shared" si="119"/>
        <v>Según corresponda</v>
      </c>
    </row>
    <row r="3252" spans="1:12" x14ac:dyDescent="0.25">
      <c r="A3252" s="53">
        <f>+'Info ELECTRONORTE'!A3220</f>
        <v>3216</v>
      </c>
      <c r="B3252" s="26" t="str">
        <f t="shared" si="120"/>
        <v>MOD INV_2018</v>
      </c>
      <c r="C3252" s="9" t="str">
        <f>+'Info ELECTRONORTE'!B3220</f>
        <v>CAJAMARCA</v>
      </c>
      <c r="D3252" s="9" t="str">
        <f>+'Info ELECTRONORTE'!C3220</f>
        <v>ED SAN LORENZO - ED MOCHENTA</v>
      </c>
      <c r="E3252" s="9" t="str">
        <f>+'Info ELECTRONORTE'!D3220</f>
        <v>JAEN</v>
      </c>
      <c r="F3252" s="9" t="str">
        <f>+'Info ELECTRONORTE'!I3220</f>
        <v>Alta Tension</v>
      </c>
      <c r="G3252" s="9">
        <f>+'Info ELECTRONORTE'!K3220</f>
        <v>20</v>
      </c>
      <c r="H3252" s="9" t="str">
        <f>+'Info ELECTRONORTE'!L3220</f>
        <v>Torre</v>
      </c>
      <c r="I3252" s="9" t="str">
        <f>+'Info ELECTRONORTE'!M3220</f>
        <v>Metálico</v>
      </c>
      <c r="J3252" s="9" t="str">
        <f>+'Info ELECTRONORTE'!N3220</f>
        <v>TA138SIR1S1C1240A</v>
      </c>
      <c r="K3252" s="9" t="str">
        <f>+IF(B3252="MOD INV_2018","Según corresponda",VLOOKUP(J3252,SICODI!$G$3:$K$2404,2,FALSE))</f>
        <v>Según corresponda</v>
      </c>
      <c r="L3252" s="142" t="str">
        <f t="shared" si="119"/>
        <v>Según corresponda</v>
      </c>
    </row>
    <row r="3253" spans="1:12" x14ac:dyDescent="0.25">
      <c r="A3253" s="53">
        <f>+'Info ELECTRONORTE'!A3221</f>
        <v>3217</v>
      </c>
      <c r="B3253" s="26" t="str">
        <f t="shared" si="120"/>
        <v>MOD INV_2018</v>
      </c>
      <c r="C3253" s="9" t="str">
        <f>+'Info ELECTRONORTE'!B3221</f>
        <v>CAJAMARCA</v>
      </c>
      <c r="D3253" s="9" t="str">
        <f>+'Info ELECTRONORTE'!C3221</f>
        <v>ED SAN LORENZO - ED MOCHENTA</v>
      </c>
      <c r="E3253" s="9" t="str">
        <f>+'Info ELECTRONORTE'!D3221</f>
        <v>JAEN</v>
      </c>
      <c r="F3253" s="9" t="str">
        <f>+'Info ELECTRONORTE'!I3221</f>
        <v>Alta Tension</v>
      </c>
      <c r="G3253" s="9">
        <f>+'Info ELECTRONORTE'!K3221</f>
        <v>20</v>
      </c>
      <c r="H3253" s="9" t="str">
        <f>+'Info ELECTRONORTE'!L3221</f>
        <v>Torre</v>
      </c>
      <c r="I3253" s="9" t="str">
        <f>+'Info ELECTRONORTE'!M3221</f>
        <v>Metálico</v>
      </c>
      <c r="J3253" s="9" t="str">
        <f>+'Info ELECTRONORTE'!N3221</f>
        <v>TA138SIR1S1C1240A</v>
      </c>
      <c r="K3253" s="9" t="str">
        <f>+IF(B3253="MOD INV_2018","Según corresponda",VLOOKUP(J3253,SICODI!$G$3:$K$2404,2,FALSE))</f>
        <v>Según corresponda</v>
      </c>
      <c r="L3253" s="142" t="str">
        <f t="shared" si="119"/>
        <v>Según corresponda</v>
      </c>
    </row>
    <row r="3254" spans="1:12" x14ac:dyDescent="0.25">
      <c r="A3254" s="53">
        <f>+'Info ELECTRONORTE'!A3222</f>
        <v>3218</v>
      </c>
      <c r="B3254" s="26" t="str">
        <f t="shared" si="120"/>
        <v>MOD INV_2018</v>
      </c>
      <c r="C3254" s="9" t="str">
        <f>+'Info ELECTRONORTE'!B3222</f>
        <v>CAJAMARCA</v>
      </c>
      <c r="D3254" s="9" t="str">
        <f>+'Info ELECTRONORTE'!C3222</f>
        <v>ED SAN LORENZO - ED MOCHENTA</v>
      </c>
      <c r="E3254" s="9" t="str">
        <f>+'Info ELECTRONORTE'!D3222</f>
        <v>JAEN</v>
      </c>
      <c r="F3254" s="9" t="str">
        <f>+'Info ELECTRONORTE'!I3222</f>
        <v>Alta Tension</v>
      </c>
      <c r="G3254" s="9">
        <f>+'Info ELECTRONORTE'!K3222</f>
        <v>20</v>
      </c>
      <c r="H3254" s="9" t="str">
        <f>+'Info ELECTRONORTE'!L3222</f>
        <v>Torre</v>
      </c>
      <c r="I3254" s="9" t="str">
        <f>+'Info ELECTRONORTE'!M3222</f>
        <v>Metálico</v>
      </c>
      <c r="J3254" s="9" t="str">
        <f>+'Info ELECTRONORTE'!N3222</f>
        <v>TA138SIR1S1C1240A</v>
      </c>
      <c r="K3254" s="9" t="str">
        <f>+IF(B3254="MOD INV_2018","Según corresponda",VLOOKUP(J3254,SICODI!$G$3:$K$2404,2,FALSE))</f>
        <v>Según corresponda</v>
      </c>
      <c r="L3254" s="142" t="str">
        <f t="shared" si="119"/>
        <v>Según corresponda</v>
      </c>
    </row>
    <row r="3255" spans="1:12" x14ac:dyDescent="0.25">
      <c r="A3255" s="53">
        <f>+'Info ELECTRONORTE'!A3223</f>
        <v>3219</v>
      </c>
      <c r="B3255" s="26" t="str">
        <f t="shared" si="120"/>
        <v>MOD INV_2018</v>
      </c>
      <c r="C3255" s="9" t="str">
        <f>+'Info ELECTRONORTE'!B3223</f>
        <v>CAJAMARCA</v>
      </c>
      <c r="D3255" s="9" t="str">
        <f>+'Info ELECTRONORTE'!C3223</f>
        <v>ED SAN LORENZO - ED MOCHENTA</v>
      </c>
      <c r="E3255" s="9" t="str">
        <f>+'Info ELECTRONORTE'!D3223</f>
        <v>JAEN</v>
      </c>
      <c r="F3255" s="9" t="str">
        <f>+'Info ELECTRONORTE'!I3223</f>
        <v>Alta Tension</v>
      </c>
      <c r="G3255" s="9">
        <f>+'Info ELECTRONORTE'!K3223</f>
        <v>20</v>
      </c>
      <c r="H3255" s="9" t="str">
        <f>+'Info ELECTRONORTE'!L3223</f>
        <v>Torre</v>
      </c>
      <c r="I3255" s="9" t="str">
        <f>+'Info ELECTRONORTE'!M3223</f>
        <v>Metálico</v>
      </c>
      <c r="J3255" s="9" t="str">
        <f>+'Info ELECTRONORTE'!N3223</f>
        <v>TA138SIR1S1C1240A</v>
      </c>
      <c r="K3255" s="9" t="str">
        <f>+IF(B3255="MOD INV_2018","Según corresponda",VLOOKUP(J3255,SICODI!$G$3:$K$2404,2,FALSE))</f>
        <v>Según corresponda</v>
      </c>
      <c r="L3255" s="142" t="str">
        <f t="shared" si="119"/>
        <v>Según corresponda</v>
      </c>
    </row>
    <row r="3256" spans="1:12" x14ac:dyDescent="0.25">
      <c r="A3256" s="53">
        <f>+'Info ELECTRONORTE'!A3224</f>
        <v>3220</v>
      </c>
      <c r="B3256" s="26" t="str">
        <f t="shared" si="120"/>
        <v>MOD INV_2018</v>
      </c>
      <c r="C3256" s="9" t="str">
        <f>+'Info ELECTRONORTE'!B3224</f>
        <v>CAJAMARCA</v>
      </c>
      <c r="D3256" s="9" t="str">
        <f>+'Info ELECTRONORTE'!C3224</f>
        <v>ED SAN LORENZO - ED MOCHENTA</v>
      </c>
      <c r="E3256" s="9" t="str">
        <f>+'Info ELECTRONORTE'!D3224</f>
        <v>JAEN</v>
      </c>
      <c r="F3256" s="9" t="str">
        <f>+'Info ELECTRONORTE'!I3224</f>
        <v>Alta Tension</v>
      </c>
      <c r="G3256" s="9">
        <f>+'Info ELECTRONORTE'!K3224</f>
        <v>20</v>
      </c>
      <c r="H3256" s="9" t="str">
        <f>+'Info ELECTRONORTE'!L3224</f>
        <v>Torre</v>
      </c>
      <c r="I3256" s="9" t="str">
        <f>+'Info ELECTRONORTE'!M3224</f>
        <v>Metálico</v>
      </c>
      <c r="J3256" s="9" t="str">
        <f>+'Info ELECTRONORTE'!N3224</f>
        <v>TA138SIR1S1C1240A</v>
      </c>
      <c r="K3256" s="9" t="str">
        <f>+IF(B3256="MOD INV_2018","Según corresponda",VLOOKUP(J3256,SICODI!$G$3:$K$2404,2,FALSE))</f>
        <v>Según corresponda</v>
      </c>
      <c r="L3256" s="142" t="str">
        <f t="shared" si="119"/>
        <v>Según corresponda</v>
      </c>
    </row>
    <row r="3257" spans="1:12" x14ac:dyDescent="0.25">
      <c r="A3257" s="53">
        <f>+'Info ELECTRONORTE'!A3225</f>
        <v>3221</v>
      </c>
      <c r="B3257" s="26" t="str">
        <f t="shared" si="120"/>
        <v>MOD INV_2018</v>
      </c>
      <c r="C3257" s="9" t="str">
        <f>+'Info ELECTRONORTE'!B3225</f>
        <v>CAJAMARCA</v>
      </c>
      <c r="D3257" s="9" t="str">
        <f>+'Info ELECTRONORTE'!C3225</f>
        <v>ED SAN LORENZO - ED MOCHENTA</v>
      </c>
      <c r="E3257" s="9" t="str">
        <f>+'Info ELECTRONORTE'!D3225</f>
        <v>JAEN</v>
      </c>
      <c r="F3257" s="9" t="str">
        <f>+'Info ELECTRONORTE'!I3225</f>
        <v>Alta Tension</v>
      </c>
      <c r="G3257" s="9">
        <f>+'Info ELECTRONORTE'!K3225</f>
        <v>20</v>
      </c>
      <c r="H3257" s="9" t="str">
        <f>+'Info ELECTRONORTE'!L3225</f>
        <v>Torre</v>
      </c>
      <c r="I3257" s="9" t="str">
        <f>+'Info ELECTRONORTE'!M3225</f>
        <v>Metálico</v>
      </c>
      <c r="J3257" s="9" t="str">
        <f>+'Info ELECTRONORTE'!N3225</f>
        <v>TA138SIR1S1C1240A</v>
      </c>
      <c r="K3257" s="9" t="str">
        <f>+IF(B3257="MOD INV_2018","Según corresponda",VLOOKUP(J3257,SICODI!$G$3:$K$2404,2,FALSE))</f>
        <v>Según corresponda</v>
      </c>
      <c r="L3257" s="142" t="str">
        <f t="shared" si="119"/>
        <v>Según corresponda</v>
      </c>
    </row>
    <row r="3258" spans="1:12" x14ac:dyDescent="0.25">
      <c r="A3258" s="53">
        <f>+'Info ELECTRONORTE'!A3226</f>
        <v>3222</v>
      </c>
      <c r="B3258" s="26" t="str">
        <f t="shared" si="120"/>
        <v>MOD INV_2018</v>
      </c>
      <c r="C3258" s="9" t="str">
        <f>+'Info ELECTRONORTE'!B3226</f>
        <v>CAJAMARCA</v>
      </c>
      <c r="D3258" s="9" t="str">
        <f>+'Info ELECTRONORTE'!C3226</f>
        <v>ED SAN LORENZO - ED MOCHENTA</v>
      </c>
      <c r="E3258" s="9" t="str">
        <f>+'Info ELECTRONORTE'!D3226</f>
        <v>JAEN</v>
      </c>
      <c r="F3258" s="9" t="str">
        <f>+'Info ELECTRONORTE'!I3226</f>
        <v>Alta Tension</v>
      </c>
      <c r="G3258" s="9">
        <f>+'Info ELECTRONORTE'!K3226</f>
        <v>20</v>
      </c>
      <c r="H3258" s="9" t="str">
        <f>+'Info ELECTRONORTE'!L3226</f>
        <v>Torre</v>
      </c>
      <c r="I3258" s="9" t="str">
        <f>+'Info ELECTRONORTE'!M3226</f>
        <v>Metálico</v>
      </c>
      <c r="J3258" s="9" t="str">
        <f>+'Info ELECTRONORTE'!N3226</f>
        <v>TA138SIR1S1C1240A</v>
      </c>
      <c r="K3258" s="9" t="str">
        <f>+IF(B3258="MOD INV_2018","Según corresponda",VLOOKUP(J3258,SICODI!$G$3:$K$2404,2,FALSE))</f>
        <v>Según corresponda</v>
      </c>
      <c r="L3258" s="142" t="str">
        <f t="shared" si="119"/>
        <v>Según corresponda</v>
      </c>
    </row>
    <row r="3259" spans="1:12" x14ac:dyDescent="0.25">
      <c r="A3259" s="53">
        <f>+'Info ELECTRONORTE'!A3227</f>
        <v>3223</v>
      </c>
      <c r="B3259" s="26" t="str">
        <f t="shared" si="120"/>
        <v>MOD INV_2018</v>
      </c>
      <c r="C3259" s="9" t="str">
        <f>+'Info ELECTRONORTE'!B3227</f>
        <v>CAJAMARCA</v>
      </c>
      <c r="D3259" s="9" t="str">
        <f>+'Info ELECTRONORTE'!C3227</f>
        <v>ED SAN LORENZO - ED MOCHENTA</v>
      </c>
      <c r="E3259" s="9" t="str">
        <f>+'Info ELECTRONORTE'!D3227</f>
        <v>JAEN</v>
      </c>
      <c r="F3259" s="9" t="str">
        <f>+'Info ELECTRONORTE'!I3227</f>
        <v>Alta Tension</v>
      </c>
      <c r="G3259" s="9">
        <f>+'Info ELECTRONORTE'!K3227</f>
        <v>20</v>
      </c>
      <c r="H3259" s="9" t="str">
        <f>+'Info ELECTRONORTE'!L3227</f>
        <v>Torre</v>
      </c>
      <c r="I3259" s="9" t="str">
        <f>+'Info ELECTRONORTE'!M3227</f>
        <v>Metálico</v>
      </c>
      <c r="J3259" s="9" t="str">
        <f>+'Info ELECTRONORTE'!N3227</f>
        <v>TA138SIR1S1C1240A</v>
      </c>
      <c r="K3259" s="9" t="str">
        <f>+IF(B3259="MOD INV_2018","Según corresponda",VLOOKUP(J3259,SICODI!$G$3:$K$2404,2,FALSE))</f>
        <v>Según corresponda</v>
      </c>
      <c r="L3259" s="142" t="str">
        <f t="shared" si="119"/>
        <v>Según corresponda</v>
      </c>
    </row>
    <row r="3260" spans="1:12" x14ac:dyDescent="0.25">
      <c r="A3260" s="53">
        <f>+'Info ELECTRONORTE'!A3228</f>
        <v>3224</v>
      </c>
      <c r="B3260" s="26" t="str">
        <f t="shared" si="120"/>
        <v>MOD INV_2018</v>
      </c>
      <c r="C3260" s="9" t="str">
        <f>+'Info ELECTRONORTE'!B3228</f>
        <v>CAJAMARCA</v>
      </c>
      <c r="D3260" s="9" t="str">
        <f>+'Info ELECTRONORTE'!C3228</f>
        <v>ED SAN LORENZO - ED MOCHENTA</v>
      </c>
      <c r="E3260" s="9" t="str">
        <f>+'Info ELECTRONORTE'!D3228</f>
        <v>JAEN</v>
      </c>
      <c r="F3260" s="9" t="str">
        <f>+'Info ELECTRONORTE'!I3228</f>
        <v>Alta Tension</v>
      </c>
      <c r="G3260" s="9">
        <f>+'Info ELECTRONORTE'!K3228</f>
        <v>20</v>
      </c>
      <c r="H3260" s="9" t="str">
        <f>+'Info ELECTRONORTE'!L3228</f>
        <v>Torre</v>
      </c>
      <c r="I3260" s="9" t="str">
        <f>+'Info ELECTRONORTE'!M3228</f>
        <v>Metálico</v>
      </c>
      <c r="J3260" s="9" t="str">
        <f>+'Info ELECTRONORTE'!N3228</f>
        <v>TA138SIR1S1C1240A</v>
      </c>
      <c r="K3260" s="9" t="str">
        <f>+IF(B3260="MOD INV_2018","Según corresponda",VLOOKUP(J3260,SICODI!$G$3:$K$2404,2,FALSE))</f>
        <v>Según corresponda</v>
      </c>
      <c r="L3260" s="142" t="str">
        <f t="shared" si="119"/>
        <v>Según corresponda</v>
      </c>
    </row>
    <row r="3261" spans="1:12" x14ac:dyDescent="0.25">
      <c r="A3261" s="53">
        <f>+'Info ELECTRONORTE'!A3229</f>
        <v>3225</v>
      </c>
      <c r="B3261" s="26" t="str">
        <f t="shared" si="120"/>
        <v>MOD INV_2018</v>
      </c>
      <c r="C3261" s="9" t="str">
        <f>+'Info ELECTRONORTE'!B3229</f>
        <v>CAJAMARCA</v>
      </c>
      <c r="D3261" s="9" t="str">
        <f>+'Info ELECTRONORTE'!C3229</f>
        <v>ED SAN LORENZO - ED MOCHENTA</v>
      </c>
      <c r="E3261" s="9" t="str">
        <f>+'Info ELECTRONORTE'!D3229</f>
        <v>JAEN</v>
      </c>
      <c r="F3261" s="9" t="str">
        <f>+'Info ELECTRONORTE'!I3229</f>
        <v>Alta Tension</v>
      </c>
      <c r="G3261" s="9">
        <f>+'Info ELECTRONORTE'!K3229</f>
        <v>20</v>
      </c>
      <c r="H3261" s="9" t="str">
        <f>+'Info ELECTRONORTE'!L3229</f>
        <v>Torre</v>
      </c>
      <c r="I3261" s="9" t="str">
        <f>+'Info ELECTRONORTE'!M3229</f>
        <v>Metálico</v>
      </c>
      <c r="J3261" s="9" t="str">
        <f>+'Info ELECTRONORTE'!N3229</f>
        <v>TA138SIR1S1C1240A</v>
      </c>
      <c r="K3261" s="9" t="str">
        <f>+IF(B3261="MOD INV_2018","Según corresponda",VLOOKUP(J3261,SICODI!$G$3:$K$2404,2,FALSE))</f>
        <v>Según corresponda</v>
      </c>
      <c r="L3261" s="142" t="str">
        <f t="shared" si="119"/>
        <v>Según corresponda</v>
      </c>
    </row>
    <row r="3262" spans="1:12" x14ac:dyDescent="0.25">
      <c r="A3262" s="53">
        <f>+'Info ELECTRONORTE'!A3230</f>
        <v>3226</v>
      </c>
      <c r="B3262" s="26" t="str">
        <f t="shared" si="120"/>
        <v>MOD INV_2018</v>
      </c>
      <c r="C3262" s="9" t="str">
        <f>+'Info ELECTRONORTE'!B3230</f>
        <v>CAJAMARCA</v>
      </c>
      <c r="D3262" s="9" t="str">
        <f>+'Info ELECTRONORTE'!C3230</f>
        <v>ED SAN LORENZO - ED MOCHENTA</v>
      </c>
      <c r="E3262" s="9" t="str">
        <f>+'Info ELECTRONORTE'!D3230</f>
        <v>JAEN</v>
      </c>
      <c r="F3262" s="9" t="str">
        <f>+'Info ELECTRONORTE'!I3230</f>
        <v>Alta Tension</v>
      </c>
      <c r="G3262" s="9">
        <f>+'Info ELECTRONORTE'!K3230</f>
        <v>20</v>
      </c>
      <c r="H3262" s="9" t="str">
        <f>+'Info ELECTRONORTE'!L3230</f>
        <v>Torre</v>
      </c>
      <c r="I3262" s="9" t="str">
        <f>+'Info ELECTRONORTE'!M3230</f>
        <v>Metálico</v>
      </c>
      <c r="J3262" s="9" t="str">
        <f>+'Info ELECTRONORTE'!N3230</f>
        <v>TA138SIR1S1C1240A</v>
      </c>
      <c r="K3262" s="9" t="str">
        <f>+IF(B3262="MOD INV_2018","Según corresponda",VLOOKUP(J3262,SICODI!$G$3:$K$2404,2,FALSE))</f>
        <v>Según corresponda</v>
      </c>
      <c r="L3262" s="142" t="str">
        <f t="shared" si="119"/>
        <v>Según corresponda</v>
      </c>
    </row>
    <row r="3263" spans="1:12" x14ac:dyDescent="0.25">
      <c r="A3263" s="53">
        <f>+'Info ELECTRONORTE'!A3231</f>
        <v>3227</v>
      </c>
      <c r="B3263" s="26" t="str">
        <f t="shared" si="120"/>
        <v>MOD INV_2018</v>
      </c>
      <c r="C3263" s="9" t="str">
        <f>+'Info ELECTRONORTE'!B3231</f>
        <v>CAJAMARCA</v>
      </c>
      <c r="D3263" s="9" t="str">
        <f>+'Info ELECTRONORTE'!C3231</f>
        <v>ED SAN LORENZO - ED MOCHENTA</v>
      </c>
      <c r="E3263" s="9" t="str">
        <f>+'Info ELECTRONORTE'!D3231</f>
        <v>JAEN</v>
      </c>
      <c r="F3263" s="9" t="str">
        <f>+'Info ELECTRONORTE'!I3231</f>
        <v>Alta Tension</v>
      </c>
      <c r="G3263" s="9">
        <f>+'Info ELECTRONORTE'!K3231</f>
        <v>20</v>
      </c>
      <c r="H3263" s="9" t="str">
        <f>+'Info ELECTRONORTE'!L3231</f>
        <v>Torre</v>
      </c>
      <c r="I3263" s="9" t="str">
        <f>+'Info ELECTRONORTE'!M3231</f>
        <v>Metálico</v>
      </c>
      <c r="J3263" s="9" t="str">
        <f>+'Info ELECTRONORTE'!N3231</f>
        <v>TA138SIR1S1C1240A</v>
      </c>
      <c r="K3263" s="9" t="str">
        <f>+IF(B3263="MOD INV_2018","Según corresponda",VLOOKUP(J3263,SICODI!$G$3:$K$2404,2,FALSE))</f>
        <v>Según corresponda</v>
      </c>
      <c r="L3263" s="142" t="str">
        <f t="shared" si="119"/>
        <v>Según corresponda</v>
      </c>
    </row>
    <row r="3264" spans="1:12" x14ac:dyDescent="0.25">
      <c r="A3264" s="53">
        <f>+'Info ELECTRONORTE'!A3232</f>
        <v>3228</v>
      </c>
      <c r="B3264" s="26" t="str">
        <f t="shared" si="120"/>
        <v>MOD INV_2018</v>
      </c>
      <c r="C3264" s="9" t="str">
        <f>+'Info ELECTRONORTE'!B3232</f>
        <v>CAJAMARCA</v>
      </c>
      <c r="D3264" s="9" t="str">
        <f>+'Info ELECTRONORTE'!C3232</f>
        <v>ED SAN LORENZO - ED MOCHENTA</v>
      </c>
      <c r="E3264" s="9" t="str">
        <f>+'Info ELECTRONORTE'!D3232</f>
        <v>JAEN</v>
      </c>
      <c r="F3264" s="9" t="str">
        <f>+'Info ELECTRONORTE'!I3232</f>
        <v>Alta Tension</v>
      </c>
      <c r="G3264" s="9">
        <f>+'Info ELECTRONORTE'!K3232</f>
        <v>20</v>
      </c>
      <c r="H3264" s="9" t="str">
        <f>+'Info ELECTRONORTE'!L3232</f>
        <v>Torre</v>
      </c>
      <c r="I3264" s="9" t="str">
        <f>+'Info ELECTRONORTE'!M3232</f>
        <v>Metálico</v>
      </c>
      <c r="J3264" s="9" t="str">
        <f>+'Info ELECTRONORTE'!N3232</f>
        <v>TA138SIR1S1C1240A</v>
      </c>
      <c r="K3264" s="9" t="str">
        <f>+IF(B3264="MOD INV_2018","Según corresponda",VLOOKUP(J3264,SICODI!$G$3:$K$2404,2,FALSE))</f>
        <v>Según corresponda</v>
      </c>
      <c r="L3264" s="142" t="str">
        <f t="shared" si="119"/>
        <v>Según corresponda</v>
      </c>
    </row>
    <row r="3265" spans="1:12" x14ac:dyDescent="0.25">
      <c r="A3265" s="53">
        <f>+'Info ELECTRONORTE'!A3233</f>
        <v>3229</v>
      </c>
      <c r="B3265" s="26" t="str">
        <f t="shared" si="120"/>
        <v>MOD INV_2018</v>
      </c>
      <c r="C3265" s="9" t="str">
        <f>+'Info ELECTRONORTE'!B3233</f>
        <v>CAJAMARCA</v>
      </c>
      <c r="D3265" s="9" t="str">
        <f>+'Info ELECTRONORTE'!C3233</f>
        <v>ED SAN LORENZO - ED MOCHENTA</v>
      </c>
      <c r="E3265" s="9" t="str">
        <f>+'Info ELECTRONORTE'!D3233</f>
        <v>JAEN</v>
      </c>
      <c r="F3265" s="9" t="str">
        <f>+'Info ELECTRONORTE'!I3233</f>
        <v>Alta Tension</v>
      </c>
      <c r="G3265" s="9">
        <f>+'Info ELECTRONORTE'!K3233</f>
        <v>20</v>
      </c>
      <c r="H3265" s="9" t="str">
        <f>+'Info ELECTRONORTE'!L3233</f>
        <v>Torre</v>
      </c>
      <c r="I3265" s="9" t="str">
        <f>+'Info ELECTRONORTE'!M3233</f>
        <v>Metálico</v>
      </c>
      <c r="J3265" s="9" t="str">
        <f>+'Info ELECTRONORTE'!N3233</f>
        <v>TA138SIR1S1C1240A</v>
      </c>
      <c r="K3265" s="9" t="str">
        <f>+IF(B3265="MOD INV_2018","Según corresponda",VLOOKUP(J3265,SICODI!$G$3:$K$2404,2,FALSE))</f>
        <v>Según corresponda</v>
      </c>
      <c r="L3265" s="142" t="str">
        <f t="shared" si="119"/>
        <v>Según corresponda</v>
      </c>
    </row>
    <row r="3266" spans="1:12" x14ac:dyDescent="0.25">
      <c r="A3266" s="53">
        <f>+'Info ELECTRONORTE'!A3234</f>
        <v>3230</v>
      </c>
      <c r="B3266" s="26" t="str">
        <f t="shared" si="120"/>
        <v>MOD INV_2018</v>
      </c>
      <c r="C3266" s="9" t="str">
        <f>+'Info ELECTRONORTE'!B3234</f>
        <v>CAJAMARCA</v>
      </c>
      <c r="D3266" s="9" t="str">
        <f>+'Info ELECTRONORTE'!C3234</f>
        <v>ED SAN LORENZO - ED MOCHENTA</v>
      </c>
      <c r="E3266" s="9" t="str">
        <f>+'Info ELECTRONORTE'!D3234</f>
        <v>JAEN</v>
      </c>
      <c r="F3266" s="9" t="str">
        <f>+'Info ELECTRONORTE'!I3234</f>
        <v>Alta Tension</v>
      </c>
      <c r="G3266" s="9">
        <f>+'Info ELECTRONORTE'!K3234</f>
        <v>20</v>
      </c>
      <c r="H3266" s="9" t="str">
        <f>+'Info ELECTRONORTE'!L3234</f>
        <v>Torre</v>
      </c>
      <c r="I3266" s="9" t="str">
        <f>+'Info ELECTRONORTE'!M3234</f>
        <v>Metálico</v>
      </c>
      <c r="J3266" s="9" t="str">
        <f>+'Info ELECTRONORTE'!N3234</f>
        <v>TA138SIR1S1C1240A</v>
      </c>
      <c r="K3266" s="9" t="str">
        <f>+IF(B3266="MOD INV_2018","Según corresponda",VLOOKUP(J3266,SICODI!$G$3:$K$2404,2,FALSE))</f>
        <v>Según corresponda</v>
      </c>
      <c r="L3266" s="142" t="str">
        <f t="shared" si="119"/>
        <v>Según corresponda</v>
      </c>
    </row>
    <row r="3267" spans="1:12" x14ac:dyDescent="0.25">
      <c r="A3267" s="53">
        <f>+'Info ELECTRONORTE'!A3235</f>
        <v>3231</v>
      </c>
      <c r="B3267" s="26" t="str">
        <f t="shared" si="120"/>
        <v>MOD INV_2018</v>
      </c>
      <c r="C3267" s="9" t="str">
        <f>+'Info ELECTRONORTE'!B3235</f>
        <v>CAJAMARCA</v>
      </c>
      <c r="D3267" s="9" t="str">
        <f>+'Info ELECTRONORTE'!C3235</f>
        <v>ED SAN LORENZO - ED MOCHENTA</v>
      </c>
      <c r="E3267" s="9" t="str">
        <f>+'Info ELECTRONORTE'!D3235</f>
        <v>JAEN</v>
      </c>
      <c r="F3267" s="9" t="str">
        <f>+'Info ELECTRONORTE'!I3235</f>
        <v>Alta Tension</v>
      </c>
      <c r="G3267" s="9">
        <f>+'Info ELECTRONORTE'!K3235</f>
        <v>20</v>
      </c>
      <c r="H3267" s="9" t="str">
        <f>+'Info ELECTRONORTE'!L3235</f>
        <v>Torre</v>
      </c>
      <c r="I3267" s="9" t="str">
        <f>+'Info ELECTRONORTE'!M3235</f>
        <v>Metálico</v>
      </c>
      <c r="J3267" s="9" t="str">
        <f>+'Info ELECTRONORTE'!N3235</f>
        <v>TA138SIR1S1C1240A</v>
      </c>
      <c r="K3267" s="9" t="str">
        <f>+IF(B3267="MOD INV_2018","Según corresponda",VLOOKUP(J3267,SICODI!$G$3:$K$2404,2,FALSE))</f>
        <v>Según corresponda</v>
      </c>
      <c r="L3267" s="142" t="str">
        <f t="shared" si="119"/>
        <v>Según corresponda</v>
      </c>
    </row>
    <row r="3268" spans="1:12" x14ac:dyDescent="0.25">
      <c r="A3268" s="53">
        <f>+'Info ELECTRONORTE'!A3236</f>
        <v>3232</v>
      </c>
      <c r="B3268" s="26" t="str">
        <f t="shared" si="120"/>
        <v>MOD INV_2018</v>
      </c>
      <c r="C3268" s="9" t="str">
        <f>+'Info ELECTRONORTE'!B3236</f>
        <v>CAJAMARCA</v>
      </c>
      <c r="D3268" s="9" t="str">
        <f>+'Info ELECTRONORTE'!C3236</f>
        <v>ED SAN LORENZO - ED MOCHENTA</v>
      </c>
      <c r="E3268" s="9" t="str">
        <f>+'Info ELECTRONORTE'!D3236</f>
        <v>JAEN</v>
      </c>
      <c r="F3268" s="9" t="str">
        <f>+'Info ELECTRONORTE'!I3236</f>
        <v>Alta Tension</v>
      </c>
      <c r="G3268" s="9">
        <f>+'Info ELECTRONORTE'!K3236</f>
        <v>20</v>
      </c>
      <c r="H3268" s="9" t="str">
        <f>+'Info ELECTRONORTE'!L3236</f>
        <v>Torre</v>
      </c>
      <c r="I3268" s="9" t="str">
        <f>+'Info ELECTRONORTE'!M3236</f>
        <v>Metálico</v>
      </c>
      <c r="J3268" s="9" t="str">
        <f>+'Info ELECTRONORTE'!N3236</f>
        <v>TA138SIR1S1C1240A</v>
      </c>
      <c r="K3268" s="9" t="str">
        <f>+IF(B3268="MOD INV_2018","Según corresponda",VLOOKUP(J3268,SICODI!$G$3:$K$2404,2,FALSE))</f>
        <v>Según corresponda</v>
      </c>
      <c r="L3268" s="142" t="str">
        <f t="shared" si="119"/>
        <v>Según corresponda</v>
      </c>
    </row>
    <row r="3269" spans="1:12" x14ac:dyDescent="0.25">
      <c r="A3269" s="53">
        <f>+'Info ELECTRONORTE'!A3237</f>
        <v>3233</v>
      </c>
      <c r="B3269" s="26" t="str">
        <f t="shared" si="120"/>
        <v>MOD INV_2018</v>
      </c>
      <c r="C3269" s="9" t="str">
        <f>+'Info ELECTRONORTE'!B3237</f>
        <v>CAJAMARCA</v>
      </c>
      <c r="D3269" s="9" t="str">
        <f>+'Info ELECTRONORTE'!C3237</f>
        <v>ED SAN LORENZO - ED MOCHENTA</v>
      </c>
      <c r="E3269" s="9" t="str">
        <f>+'Info ELECTRONORTE'!D3237</f>
        <v>JAEN</v>
      </c>
      <c r="F3269" s="9" t="str">
        <f>+'Info ELECTRONORTE'!I3237</f>
        <v>Alta Tension</v>
      </c>
      <c r="G3269" s="9">
        <f>+'Info ELECTRONORTE'!K3237</f>
        <v>20</v>
      </c>
      <c r="H3269" s="9" t="str">
        <f>+'Info ELECTRONORTE'!L3237</f>
        <v>Torre</v>
      </c>
      <c r="I3269" s="9" t="str">
        <f>+'Info ELECTRONORTE'!M3237</f>
        <v>Metálico</v>
      </c>
      <c r="J3269" s="9" t="str">
        <f>+'Info ELECTRONORTE'!N3237</f>
        <v>TA138SIR1S1C1240A</v>
      </c>
      <c r="K3269" s="9" t="str">
        <f>+IF(B3269="MOD INV_2018","Según corresponda",VLOOKUP(J3269,SICODI!$G$3:$K$2404,2,FALSE))</f>
        <v>Según corresponda</v>
      </c>
      <c r="L3269" s="142" t="str">
        <f t="shared" si="119"/>
        <v>Según corresponda</v>
      </c>
    </row>
    <row r="3270" spans="1:12" x14ac:dyDescent="0.25">
      <c r="A3270" s="53">
        <f>+'Info ELECTRONORTE'!A3238</f>
        <v>3234</v>
      </c>
      <c r="B3270" s="26" t="str">
        <f t="shared" si="120"/>
        <v>MOD INV_2018</v>
      </c>
      <c r="C3270" s="9" t="str">
        <f>+'Info ELECTRONORTE'!B3238</f>
        <v>CAJAMARCA</v>
      </c>
      <c r="D3270" s="9" t="str">
        <f>+'Info ELECTRONORTE'!C3238</f>
        <v>ED SAN LORENZO - ED MOCHENTA</v>
      </c>
      <c r="E3270" s="9" t="str">
        <f>+'Info ELECTRONORTE'!D3238</f>
        <v>JAEN</v>
      </c>
      <c r="F3270" s="9" t="str">
        <f>+'Info ELECTRONORTE'!I3238</f>
        <v>Alta Tension</v>
      </c>
      <c r="G3270" s="9">
        <f>+'Info ELECTRONORTE'!K3238</f>
        <v>20</v>
      </c>
      <c r="H3270" s="9" t="str">
        <f>+'Info ELECTRONORTE'!L3238</f>
        <v>Torre</v>
      </c>
      <c r="I3270" s="9" t="str">
        <f>+'Info ELECTRONORTE'!M3238</f>
        <v>Metálico</v>
      </c>
      <c r="J3270" s="9" t="str">
        <f>+'Info ELECTRONORTE'!N3238</f>
        <v>TA138SIR1S1C1240A</v>
      </c>
      <c r="K3270" s="9" t="str">
        <f>+IF(B3270="MOD INV_2018","Según corresponda",VLOOKUP(J3270,SICODI!$G$3:$K$2404,2,FALSE))</f>
        <v>Según corresponda</v>
      </c>
      <c r="L3270" s="142" t="str">
        <f t="shared" si="119"/>
        <v>Según corresponda</v>
      </c>
    </row>
    <row r="3271" spans="1:12" x14ac:dyDescent="0.25">
      <c r="A3271" s="53">
        <f>+'Info ELECTRONORTE'!A3239</f>
        <v>3235</v>
      </c>
      <c r="B3271" s="26" t="str">
        <f t="shared" si="120"/>
        <v>MOD INV_2018</v>
      </c>
      <c r="C3271" s="9" t="str">
        <f>+'Info ELECTRONORTE'!B3239</f>
        <v>CAJAMARCA</v>
      </c>
      <c r="D3271" s="9" t="str">
        <f>+'Info ELECTRONORTE'!C3239</f>
        <v>ED SAN LORENZO - ED MOCHENTA</v>
      </c>
      <c r="E3271" s="9" t="str">
        <f>+'Info ELECTRONORTE'!D3239</f>
        <v>JAEN</v>
      </c>
      <c r="F3271" s="9" t="str">
        <f>+'Info ELECTRONORTE'!I3239</f>
        <v>Alta Tension</v>
      </c>
      <c r="G3271" s="9">
        <f>+'Info ELECTRONORTE'!K3239</f>
        <v>20</v>
      </c>
      <c r="H3271" s="9" t="str">
        <f>+'Info ELECTRONORTE'!L3239</f>
        <v>Torre</v>
      </c>
      <c r="I3271" s="9" t="str">
        <f>+'Info ELECTRONORTE'!M3239</f>
        <v>Metálico</v>
      </c>
      <c r="J3271" s="9" t="str">
        <f>+'Info ELECTRONORTE'!N3239</f>
        <v>TA138SIR1S1C1240A</v>
      </c>
      <c r="K3271" s="9" t="str">
        <f>+IF(B3271="MOD INV_2018","Según corresponda",VLOOKUP(J3271,SICODI!$G$3:$K$2404,2,FALSE))</f>
        <v>Según corresponda</v>
      </c>
      <c r="L3271" s="142" t="str">
        <f t="shared" si="119"/>
        <v>Según corresponda</v>
      </c>
    </row>
    <row r="3272" spans="1:12" x14ac:dyDescent="0.25">
      <c r="A3272" s="53">
        <f>+'Info ELECTRONORTE'!A3240</f>
        <v>3236</v>
      </c>
      <c r="B3272" s="26" t="str">
        <f t="shared" si="120"/>
        <v>MOD INV_2018</v>
      </c>
      <c r="C3272" s="9" t="str">
        <f>+'Info ELECTRONORTE'!B3240</f>
        <v>CAJAMARCA</v>
      </c>
      <c r="D3272" s="9" t="str">
        <f>+'Info ELECTRONORTE'!C3240</f>
        <v>ED SAN LORENZO - ED MOCHENTA</v>
      </c>
      <c r="E3272" s="9" t="str">
        <f>+'Info ELECTRONORTE'!D3240</f>
        <v>JAEN</v>
      </c>
      <c r="F3272" s="9" t="str">
        <f>+'Info ELECTRONORTE'!I3240</f>
        <v>Alta Tension</v>
      </c>
      <c r="G3272" s="9">
        <f>+'Info ELECTRONORTE'!K3240</f>
        <v>20</v>
      </c>
      <c r="H3272" s="9" t="str">
        <f>+'Info ELECTRONORTE'!L3240</f>
        <v>Torre</v>
      </c>
      <c r="I3272" s="9" t="str">
        <f>+'Info ELECTRONORTE'!M3240</f>
        <v>Metálico</v>
      </c>
      <c r="J3272" s="9" t="str">
        <f>+'Info ELECTRONORTE'!N3240</f>
        <v>TA138SIR1S1C1240A</v>
      </c>
      <c r="K3272" s="9" t="str">
        <f>+IF(B3272="MOD INV_2018","Según corresponda",VLOOKUP(J3272,SICODI!$G$3:$K$2404,2,FALSE))</f>
        <v>Según corresponda</v>
      </c>
      <c r="L3272" s="142" t="str">
        <f t="shared" si="119"/>
        <v>Según corresponda</v>
      </c>
    </row>
    <row r="3273" spans="1:12" x14ac:dyDescent="0.25">
      <c r="A3273" s="53">
        <f>+'Info ELECTRONORTE'!A3241</f>
        <v>3237</v>
      </c>
      <c r="B3273" s="26" t="str">
        <f t="shared" si="120"/>
        <v>MOD INV_2018</v>
      </c>
      <c r="C3273" s="9" t="str">
        <f>+'Info ELECTRONORTE'!B3241</f>
        <v>CAJAMARCA</v>
      </c>
      <c r="D3273" s="9" t="str">
        <f>+'Info ELECTRONORTE'!C3241</f>
        <v>ED SAN LORENZO - ED MOCHENTA</v>
      </c>
      <c r="E3273" s="9" t="str">
        <f>+'Info ELECTRONORTE'!D3241</f>
        <v>JAEN</v>
      </c>
      <c r="F3273" s="9" t="str">
        <f>+'Info ELECTRONORTE'!I3241</f>
        <v>Alta Tension</v>
      </c>
      <c r="G3273" s="9">
        <f>+'Info ELECTRONORTE'!K3241</f>
        <v>20</v>
      </c>
      <c r="H3273" s="9" t="str">
        <f>+'Info ELECTRONORTE'!L3241</f>
        <v>Torre</v>
      </c>
      <c r="I3273" s="9" t="str">
        <f>+'Info ELECTRONORTE'!M3241</f>
        <v>Metálico</v>
      </c>
      <c r="J3273" s="9" t="str">
        <f>+'Info ELECTRONORTE'!N3241</f>
        <v>TA138SIR1S1C1240A</v>
      </c>
      <c r="K3273" s="9" t="str">
        <f>+IF(B3273="MOD INV_2018","Según corresponda",VLOOKUP(J3273,SICODI!$G$3:$K$2404,2,FALSE))</f>
        <v>Según corresponda</v>
      </c>
      <c r="L3273" s="142" t="str">
        <f t="shared" si="119"/>
        <v>Según corresponda</v>
      </c>
    </row>
    <row r="3274" spans="1:12" x14ac:dyDescent="0.25">
      <c r="A3274" s="53">
        <f>+'Info ELECTRONORTE'!A3242</f>
        <v>3238</v>
      </c>
      <c r="B3274" s="26" t="str">
        <f t="shared" si="120"/>
        <v>MOD INV_2018</v>
      </c>
      <c r="C3274" s="9" t="str">
        <f>+'Info ELECTRONORTE'!B3242</f>
        <v>CAJAMARCA</v>
      </c>
      <c r="D3274" s="9" t="str">
        <f>+'Info ELECTRONORTE'!C3242</f>
        <v>ED SAN LORENZO - ED MOCHENTA</v>
      </c>
      <c r="E3274" s="9" t="str">
        <f>+'Info ELECTRONORTE'!D3242</f>
        <v>JAEN</v>
      </c>
      <c r="F3274" s="9" t="str">
        <f>+'Info ELECTRONORTE'!I3242</f>
        <v>Alta Tension</v>
      </c>
      <c r="G3274" s="9">
        <f>+'Info ELECTRONORTE'!K3242</f>
        <v>20</v>
      </c>
      <c r="H3274" s="9" t="str">
        <f>+'Info ELECTRONORTE'!L3242</f>
        <v>Torre</v>
      </c>
      <c r="I3274" s="9" t="str">
        <f>+'Info ELECTRONORTE'!M3242</f>
        <v>Metálico</v>
      </c>
      <c r="J3274" s="9" t="str">
        <f>+'Info ELECTRONORTE'!N3242</f>
        <v>TA138SIR1S1C1240A</v>
      </c>
      <c r="K3274" s="9" t="str">
        <f>+IF(B3274="MOD INV_2018","Según corresponda",VLOOKUP(J3274,SICODI!$G$3:$K$2404,2,FALSE))</f>
        <v>Según corresponda</v>
      </c>
      <c r="L3274" s="142" t="str">
        <f t="shared" si="119"/>
        <v>Según corresponda</v>
      </c>
    </row>
    <row r="3275" spans="1:12" x14ac:dyDescent="0.25">
      <c r="A3275" s="53">
        <f>+'Info ELECTRONORTE'!A3243</f>
        <v>3239</v>
      </c>
      <c r="B3275" s="26" t="str">
        <f t="shared" si="120"/>
        <v>MOD INV_2018</v>
      </c>
      <c r="C3275" s="9" t="str">
        <f>+'Info ELECTRONORTE'!B3243</f>
        <v>CAJAMARCA</v>
      </c>
      <c r="D3275" s="9" t="str">
        <f>+'Info ELECTRONORTE'!C3243</f>
        <v>ED SAN LORENZO - ED MOCHENTA</v>
      </c>
      <c r="E3275" s="9" t="str">
        <f>+'Info ELECTRONORTE'!D3243</f>
        <v>JAEN</v>
      </c>
      <c r="F3275" s="9" t="str">
        <f>+'Info ELECTRONORTE'!I3243</f>
        <v>Alta Tension</v>
      </c>
      <c r="G3275" s="9">
        <f>+'Info ELECTRONORTE'!K3243</f>
        <v>20</v>
      </c>
      <c r="H3275" s="9" t="str">
        <f>+'Info ELECTRONORTE'!L3243</f>
        <v>Torre</v>
      </c>
      <c r="I3275" s="9" t="str">
        <f>+'Info ELECTRONORTE'!M3243</f>
        <v>Metálico</v>
      </c>
      <c r="J3275" s="9" t="str">
        <f>+'Info ELECTRONORTE'!N3243</f>
        <v>TA138SIR1S1C1240A</v>
      </c>
      <c r="K3275" s="9" t="str">
        <f>+IF(B3275="MOD INV_2018","Según corresponda",VLOOKUP(J3275,SICODI!$G$3:$K$2404,2,FALSE))</f>
        <v>Según corresponda</v>
      </c>
      <c r="L3275" s="142" t="str">
        <f t="shared" si="119"/>
        <v>Según corresponda</v>
      </c>
    </row>
    <row r="3276" spans="1:12" x14ac:dyDescent="0.25">
      <c r="A3276" s="53">
        <f>+'Info ELECTRONORTE'!A3244</f>
        <v>3240</v>
      </c>
      <c r="B3276" s="26" t="str">
        <f t="shared" si="120"/>
        <v>MOD INV_2018</v>
      </c>
      <c r="C3276" s="9" t="str">
        <f>+'Info ELECTRONORTE'!B3244</f>
        <v>CAJAMARCA</v>
      </c>
      <c r="D3276" s="9" t="str">
        <f>+'Info ELECTRONORTE'!C3244</f>
        <v>ED SAN LORENZO - ED MOCHENTA</v>
      </c>
      <c r="E3276" s="9" t="str">
        <f>+'Info ELECTRONORTE'!D3244</f>
        <v>JAEN</v>
      </c>
      <c r="F3276" s="9" t="str">
        <f>+'Info ELECTRONORTE'!I3244</f>
        <v>Alta Tension</v>
      </c>
      <c r="G3276" s="9">
        <f>+'Info ELECTRONORTE'!K3244</f>
        <v>20</v>
      </c>
      <c r="H3276" s="9" t="str">
        <f>+'Info ELECTRONORTE'!L3244</f>
        <v>Torre</v>
      </c>
      <c r="I3276" s="9" t="str">
        <f>+'Info ELECTRONORTE'!M3244</f>
        <v>Metálico</v>
      </c>
      <c r="J3276" s="9" t="str">
        <f>+'Info ELECTRONORTE'!N3244</f>
        <v>TA138SIR1S1C1240A</v>
      </c>
      <c r="K3276" s="9" t="str">
        <f>+IF(B3276="MOD INV_2018","Según corresponda",VLOOKUP(J3276,SICODI!$G$3:$K$2404,2,FALSE))</f>
        <v>Según corresponda</v>
      </c>
      <c r="L3276" s="142" t="str">
        <f t="shared" si="119"/>
        <v>Según corresponda</v>
      </c>
    </row>
    <row r="3277" spans="1:12" x14ac:dyDescent="0.25">
      <c r="A3277" s="53">
        <f>+'Info ELECTRONORTE'!A3245</f>
        <v>3241</v>
      </c>
      <c r="B3277" s="26" t="str">
        <f t="shared" si="120"/>
        <v>MOD INV_2018</v>
      </c>
      <c r="C3277" s="9" t="str">
        <f>+'Info ELECTRONORTE'!B3245</f>
        <v>CAJAMARCA</v>
      </c>
      <c r="D3277" s="9" t="str">
        <f>+'Info ELECTRONORTE'!C3245</f>
        <v>ED SAN LORENZO - ED MOCHENTA</v>
      </c>
      <c r="E3277" s="9" t="str">
        <f>+'Info ELECTRONORTE'!D3245</f>
        <v>JAEN</v>
      </c>
      <c r="F3277" s="9" t="str">
        <f>+'Info ELECTRONORTE'!I3245</f>
        <v>Alta Tension</v>
      </c>
      <c r="G3277" s="9">
        <f>+'Info ELECTRONORTE'!K3245</f>
        <v>20</v>
      </c>
      <c r="H3277" s="9" t="str">
        <f>+'Info ELECTRONORTE'!L3245</f>
        <v>Torre</v>
      </c>
      <c r="I3277" s="9" t="str">
        <f>+'Info ELECTRONORTE'!M3245</f>
        <v>Metálico</v>
      </c>
      <c r="J3277" s="9" t="str">
        <f>+'Info ELECTRONORTE'!N3245</f>
        <v>TA138SIR1S1C1240A</v>
      </c>
      <c r="K3277" s="9" t="str">
        <f>+IF(B3277="MOD INV_2018","Según corresponda",VLOOKUP(J3277,SICODI!$G$3:$K$2404,2,FALSE))</f>
        <v>Según corresponda</v>
      </c>
      <c r="L3277" s="142" t="str">
        <f t="shared" si="119"/>
        <v>Según corresponda</v>
      </c>
    </row>
    <row r="3278" spans="1:12" x14ac:dyDescent="0.25">
      <c r="A3278" s="53">
        <f>+'Info ELECTRONORTE'!A3246</f>
        <v>3242</v>
      </c>
      <c r="B3278" s="26" t="str">
        <f t="shared" si="120"/>
        <v>MOD INV_2018</v>
      </c>
      <c r="C3278" s="9" t="str">
        <f>+'Info ELECTRONORTE'!B3246</f>
        <v>CAJAMARCA</v>
      </c>
      <c r="D3278" s="9" t="str">
        <f>+'Info ELECTRONORTE'!C3246</f>
        <v>ED SAN LORENZO - ED MOCHENTA</v>
      </c>
      <c r="E3278" s="9" t="str">
        <f>+'Info ELECTRONORTE'!D3246</f>
        <v>JAEN</v>
      </c>
      <c r="F3278" s="9" t="str">
        <f>+'Info ELECTRONORTE'!I3246</f>
        <v>Alta Tension</v>
      </c>
      <c r="G3278" s="9">
        <f>+'Info ELECTRONORTE'!K3246</f>
        <v>20</v>
      </c>
      <c r="H3278" s="9" t="str">
        <f>+'Info ELECTRONORTE'!L3246</f>
        <v>Torre</v>
      </c>
      <c r="I3278" s="9" t="str">
        <f>+'Info ELECTRONORTE'!M3246</f>
        <v>Metálico</v>
      </c>
      <c r="J3278" s="9" t="str">
        <f>+'Info ELECTRONORTE'!N3246</f>
        <v>TA138SIR1S1C1240A</v>
      </c>
      <c r="K3278" s="9" t="str">
        <f>+IF(B3278="MOD INV_2018","Según corresponda",VLOOKUP(J3278,SICODI!$G$3:$K$2404,2,FALSE))</f>
        <v>Según corresponda</v>
      </c>
      <c r="L3278" s="142" t="str">
        <f t="shared" si="119"/>
        <v>Según corresponda</v>
      </c>
    </row>
    <row r="3279" spans="1:12" x14ac:dyDescent="0.25">
      <c r="A3279" s="53">
        <f>+'Info ELECTRONORTE'!A3247</f>
        <v>3243</v>
      </c>
      <c r="B3279" s="26" t="str">
        <f t="shared" si="120"/>
        <v>MOD INV_2018</v>
      </c>
      <c r="C3279" s="9" t="str">
        <f>+'Info ELECTRONORTE'!B3247</f>
        <v>CAJAMARCA</v>
      </c>
      <c r="D3279" s="9" t="str">
        <f>+'Info ELECTRONORTE'!C3247</f>
        <v>ED SAN LORENZO - ED MOCHENTA</v>
      </c>
      <c r="E3279" s="9" t="str">
        <f>+'Info ELECTRONORTE'!D3247</f>
        <v>JAEN</v>
      </c>
      <c r="F3279" s="9" t="str">
        <f>+'Info ELECTRONORTE'!I3247</f>
        <v>Alta Tension</v>
      </c>
      <c r="G3279" s="9">
        <f>+'Info ELECTRONORTE'!K3247</f>
        <v>20</v>
      </c>
      <c r="H3279" s="9" t="str">
        <f>+'Info ELECTRONORTE'!L3247</f>
        <v>Torre</v>
      </c>
      <c r="I3279" s="9" t="str">
        <f>+'Info ELECTRONORTE'!M3247</f>
        <v>Metálico</v>
      </c>
      <c r="J3279" s="9" t="str">
        <f>+'Info ELECTRONORTE'!N3247</f>
        <v>TA138SIR1S1C1240A</v>
      </c>
      <c r="K3279" s="9" t="str">
        <f>+IF(B3279="MOD INV_2018","Según corresponda",VLOOKUP(J3279,SICODI!$G$3:$K$2404,2,FALSE))</f>
        <v>Según corresponda</v>
      </c>
      <c r="L3279" s="142" t="str">
        <f t="shared" si="119"/>
        <v>Según corresponda</v>
      </c>
    </row>
    <row r="3280" spans="1:12" x14ac:dyDescent="0.25">
      <c r="A3280" s="53">
        <f>+'Info ELECTRONORTE'!A3248</f>
        <v>3244</v>
      </c>
      <c r="B3280" s="26" t="str">
        <f t="shared" si="120"/>
        <v>MOD INV_2018</v>
      </c>
      <c r="C3280" s="9" t="str">
        <f>+'Info ELECTRONORTE'!B3248</f>
        <v>CAJAMARCA</v>
      </c>
      <c r="D3280" s="9" t="str">
        <f>+'Info ELECTRONORTE'!C3248</f>
        <v>ED SAN LORENZO - ED MOCHENTA</v>
      </c>
      <c r="E3280" s="9" t="str">
        <f>+'Info ELECTRONORTE'!D3248</f>
        <v>JAEN</v>
      </c>
      <c r="F3280" s="9" t="str">
        <f>+'Info ELECTRONORTE'!I3248</f>
        <v>Alta Tension</v>
      </c>
      <c r="G3280" s="9">
        <f>+'Info ELECTRONORTE'!K3248</f>
        <v>20</v>
      </c>
      <c r="H3280" s="9" t="str">
        <f>+'Info ELECTRONORTE'!L3248</f>
        <v>Torre</v>
      </c>
      <c r="I3280" s="9" t="str">
        <f>+'Info ELECTRONORTE'!M3248</f>
        <v>Metálico</v>
      </c>
      <c r="J3280" s="9" t="str">
        <f>+'Info ELECTRONORTE'!N3248</f>
        <v>TA138SIR1S1C1240A</v>
      </c>
      <c r="K3280" s="9" t="str">
        <f>+IF(B3280="MOD INV_2018","Según corresponda",VLOOKUP(J3280,SICODI!$G$3:$K$2404,2,FALSE))</f>
        <v>Según corresponda</v>
      </c>
      <c r="L3280" s="142" t="str">
        <f t="shared" si="119"/>
        <v>Según corresponda</v>
      </c>
    </row>
    <row r="3281" spans="1:12" x14ac:dyDescent="0.25">
      <c r="A3281" s="53">
        <f>+'Info ELECTRONORTE'!A3249</f>
        <v>3245</v>
      </c>
      <c r="B3281" s="26" t="str">
        <f t="shared" si="120"/>
        <v>MOD INV_2018</v>
      </c>
      <c r="C3281" s="9" t="str">
        <f>+'Info ELECTRONORTE'!B3249</f>
        <v>CAJAMARCA</v>
      </c>
      <c r="D3281" s="9" t="str">
        <f>+'Info ELECTRONORTE'!C3249</f>
        <v>ED SAN LORENZO - ED MOCHENTA</v>
      </c>
      <c r="E3281" s="9" t="str">
        <f>+'Info ELECTRONORTE'!D3249</f>
        <v>JAEN</v>
      </c>
      <c r="F3281" s="9" t="str">
        <f>+'Info ELECTRONORTE'!I3249</f>
        <v>Alta Tension</v>
      </c>
      <c r="G3281" s="9">
        <f>+'Info ELECTRONORTE'!K3249</f>
        <v>20</v>
      </c>
      <c r="H3281" s="9" t="str">
        <f>+'Info ELECTRONORTE'!L3249</f>
        <v>Torre</v>
      </c>
      <c r="I3281" s="9" t="str">
        <f>+'Info ELECTRONORTE'!M3249</f>
        <v>Metálico</v>
      </c>
      <c r="J3281" s="9" t="str">
        <f>+'Info ELECTRONORTE'!N3249</f>
        <v>TA138SIR1S1C1240A</v>
      </c>
      <c r="K3281" s="9" t="str">
        <f>+IF(B3281="MOD INV_2018","Según corresponda",VLOOKUP(J3281,SICODI!$G$3:$K$2404,2,FALSE))</f>
        <v>Según corresponda</v>
      </c>
      <c r="L3281" s="142" t="str">
        <f t="shared" si="119"/>
        <v>Según corresponda</v>
      </c>
    </row>
    <row r="3282" spans="1:12" x14ac:dyDescent="0.25">
      <c r="A3282" s="53">
        <f>+'Info ELECTRONORTE'!A3250</f>
        <v>3246</v>
      </c>
      <c r="B3282" s="26" t="str">
        <f t="shared" si="120"/>
        <v>MOD INV_2018</v>
      </c>
      <c r="C3282" s="9" t="str">
        <f>+'Info ELECTRONORTE'!B3250</f>
        <v>CAJAMARCA</v>
      </c>
      <c r="D3282" s="9" t="str">
        <f>+'Info ELECTRONORTE'!C3250</f>
        <v>ED SAN LORENZO - ED MOCHENTA</v>
      </c>
      <c r="E3282" s="9" t="str">
        <f>+'Info ELECTRONORTE'!D3250</f>
        <v>JAEN</v>
      </c>
      <c r="F3282" s="9" t="str">
        <f>+'Info ELECTRONORTE'!I3250</f>
        <v>Alta Tension</v>
      </c>
      <c r="G3282" s="9">
        <f>+'Info ELECTRONORTE'!K3250</f>
        <v>20</v>
      </c>
      <c r="H3282" s="9" t="str">
        <f>+'Info ELECTRONORTE'!L3250</f>
        <v>Torre</v>
      </c>
      <c r="I3282" s="9" t="str">
        <f>+'Info ELECTRONORTE'!M3250</f>
        <v>Metálico</v>
      </c>
      <c r="J3282" s="9" t="str">
        <f>+'Info ELECTRONORTE'!N3250</f>
        <v>TA138SIR1S1C1240A</v>
      </c>
      <c r="K3282" s="9" t="str">
        <f>+IF(B3282="MOD INV_2018","Según corresponda",VLOOKUP(J3282,SICODI!$G$3:$K$2404,2,FALSE))</f>
        <v>Según corresponda</v>
      </c>
      <c r="L3282" s="142" t="str">
        <f t="shared" si="119"/>
        <v>Según corresponda</v>
      </c>
    </row>
    <row r="3283" spans="1:12" x14ac:dyDescent="0.25">
      <c r="A3283" s="53">
        <f>+'Info ELECTRONORTE'!A3251</f>
        <v>3247</v>
      </c>
      <c r="B3283" s="26" t="str">
        <f t="shared" si="120"/>
        <v>MOD INV_2018</v>
      </c>
      <c r="C3283" s="9" t="str">
        <f>+'Info ELECTRONORTE'!B3251</f>
        <v>CAJAMARCA</v>
      </c>
      <c r="D3283" s="9" t="str">
        <f>+'Info ELECTRONORTE'!C3251</f>
        <v>ED SAN LORENZO - ED MOCHENTA</v>
      </c>
      <c r="E3283" s="9" t="str">
        <f>+'Info ELECTRONORTE'!D3251</f>
        <v>JAEN</v>
      </c>
      <c r="F3283" s="9" t="str">
        <f>+'Info ELECTRONORTE'!I3251</f>
        <v>Alta Tension</v>
      </c>
      <c r="G3283" s="9">
        <f>+'Info ELECTRONORTE'!K3251</f>
        <v>20</v>
      </c>
      <c r="H3283" s="9" t="str">
        <f>+'Info ELECTRONORTE'!L3251</f>
        <v>Torre</v>
      </c>
      <c r="I3283" s="9" t="str">
        <f>+'Info ELECTRONORTE'!M3251</f>
        <v>Metálico</v>
      </c>
      <c r="J3283" s="9" t="str">
        <f>+'Info ELECTRONORTE'!N3251</f>
        <v>TA138SIR1S1C1240A</v>
      </c>
      <c r="K3283" s="9" t="str">
        <f>+IF(B3283="MOD INV_2018","Según corresponda",VLOOKUP(J3283,SICODI!$G$3:$K$2404,2,FALSE))</f>
        <v>Según corresponda</v>
      </c>
      <c r="L3283" s="142" t="str">
        <f t="shared" si="119"/>
        <v>Según corresponda</v>
      </c>
    </row>
    <row r="3284" spans="1:12" x14ac:dyDescent="0.25">
      <c r="A3284" s="53">
        <f>+'Info ELECTRONORTE'!A3252</f>
        <v>3248</v>
      </c>
      <c r="B3284" s="26" t="str">
        <f t="shared" si="120"/>
        <v>MOD INV_2018</v>
      </c>
      <c r="C3284" s="9" t="str">
        <f>+'Info ELECTRONORTE'!B3252</f>
        <v>CAJAMARCA</v>
      </c>
      <c r="D3284" s="9" t="str">
        <f>+'Info ELECTRONORTE'!C3252</f>
        <v>ED SAN LORENZO - ED MOCHENTA</v>
      </c>
      <c r="E3284" s="9" t="str">
        <f>+'Info ELECTRONORTE'!D3252</f>
        <v>JAEN</v>
      </c>
      <c r="F3284" s="9" t="str">
        <f>+'Info ELECTRONORTE'!I3252</f>
        <v>Alta Tension</v>
      </c>
      <c r="G3284" s="9">
        <f>+'Info ELECTRONORTE'!K3252</f>
        <v>20</v>
      </c>
      <c r="H3284" s="9" t="str">
        <f>+'Info ELECTRONORTE'!L3252</f>
        <v>Torre</v>
      </c>
      <c r="I3284" s="9" t="str">
        <f>+'Info ELECTRONORTE'!M3252</f>
        <v>Metálico</v>
      </c>
      <c r="J3284" s="9" t="str">
        <f>+'Info ELECTRONORTE'!N3252</f>
        <v>TA138SIR1S1C1240A</v>
      </c>
      <c r="K3284" s="9" t="str">
        <f>+IF(B3284="MOD INV_2018","Según corresponda",VLOOKUP(J3284,SICODI!$G$3:$K$2404,2,FALSE))</f>
        <v>Según corresponda</v>
      </c>
      <c r="L3284" s="142" t="str">
        <f t="shared" si="119"/>
        <v>Según corresponda</v>
      </c>
    </row>
    <row r="3285" spans="1:12" x14ac:dyDescent="0.25">
      <c r="A3285" s="53">
        <f>+'Info ELECTRONORTE'!A3253</f>
        <v>3249</v>
      </c>
      <c r="B3285" s="26" t="str">
        <f t="shared" si="120"/>
        <v>MOD INV_2018</v>
      </c>
      <c r="C3285" s="9" t="str">
        <f>+'Info ELECTRONORTE'!B3253</f>
        <v>CAJAMARCA</v>
      </c>
      <c r="D3285" s="9" t="str">
        <f>+'Info ELECTRONORTE'!C3253</f>
        <v>ED SAN LORENZO - ED MOCHENTA</v>
      </c>
      <c r="E3285" s="9" t="str">
        <f>+'Info ELECTRONORTE'!D3253</f>
        <v>JAEN</v>
      </c>
      <c r="F3285" s="9" t="str">
        <f>+'Info ELECTRONORTE'!I3253</f>
        <v>Alta Tension</v>
      </c>
      <c r="G3285" s="9">
        <f>+'Info ELECTRONORTE'!K3253</f>
        <v>20</v>
      </c>
      <c r="H3285" s="9" t="str">
        <f>+'Info ELECTRONORTE'!L3253</f>
        <v>Torre</v>
      </c>
      <c r="I3285" s="9" t="str">
        <f>+'Info ELECTRONORTE'!M3253</f>
        <v>Metálico</v>
      </c>
      <c r="J3285" s="9" t="str">
        <f>+'Info ELECTRONORTE'!N3253</f>
        <v>TA138SIR1S1C1240A</v>
      </c>
      <c r="K3285" s="9" t="str">
        <f>+IF(B3285="MOD INV_2018","Según corresponda",VLOOKUP(J3285,SICODI!$G$3:$K$2404,2,FALSE))</f>
        <v>Según corresponda</v>
      </c>
      <c r="L3285" s="142" t="str">
        <f t="shared" si="119"/>
        <v>Según corresponda</v>
      </c>
    </row>
    <row r="3286" spans="1:12" x14ac:dyDescent="0.25">
      <c r="A3286" s="53">
        <f>+'Info ELECTRONORTE'!A3254</f>
        <v>3250</v>
      </c>
      <c r="B3286" s="26" t="str">
        <f t="shared" si="120"/>
        <v>MOD INV_2018</v>
      </c>
      <c r="C3286" s="9" t="str">
        <f>+'Info ELECTRONORTE'!B3254</f>
        <v>CAJAMARCA</v>
      </c>
      <c r="D3286" s="9" t="str">
        <f>+'Info ELECTRONORTE'!C3254</f>
        <v>ED SAN LORENZO - ED MOCHENTA</v>
      </c>
      <c r="E3286" s="9" t="str">
        <f>+'Info ELECTRONORTE'!D3254</f>
        <v>JAEN</v>
      </c>
      <c r="F3286" s="9" t="str">
        <f>+'Info ELECTRONORTE'!I3254</f>
        <v>Alta Tension</v>
      </c>
      <c r="G3286" s="9">
        <f>+'Info ELECTRONORTE'!K3254</f>
        <v>20</v>
      </c>
      <c r="H3286" s="9" t="str">
        <f>+'Info ELECTRONORTE'!L3254</f>
        <v>Torre</v>
      </c>
      <c r="I3286" s="9" t="str">
        <f>+'Info ELECTRONORTE'!M3254</f>
        <v>Metálico</v>
      </c>
      <c r="J3286" s="9" t="str">
        <f>+'Info ELECTRONORTE'!N3254</f>
        <v>TA138SIR1S1C1240A</v>
      </c>
      <c r="K3286" s="9" t="str">
        <f>+IF(B3286="MOD INV_2018","Según corresponda",VLOOKUP(J3286,SICODI!$G$3:$K$2404,2,FALSE))</f>
        <v>Según corresponda</v>
      </c>
      <c r="L3286" s="142" t="str">
        <f t="shared" si="119"/>
        <v>Según corresponda</v>
      </c>
    </row>
    <row r="3287" spans="1:12" x14ac:dyDescent="0.25">
      <c r="A3287" s="53">
        <f>+'Info ELECTRONORTE'!A3255</f>
        <v>3251</v>
      </c>
      <c r="B3287" s="26" t="str">
        <f t="shared" si="120"/>
        <v>MOD INV_2018</v>
      </c>
      <c r="C3287" s="9" t="str">
        <f>+'Info ELECTRONORTE'!B3255</f>
        <v>CAJAMARCA</v>
      </c>
      <c r="D3287" s="9" t="str">
        <f>+'Info ELECTRONORTE'!C3255</f>
        <v>ED SAN LORENZO - ED MOCHENTA</v>
      </c>
      <c r="E3287" s="9" t="str">
        <f>+'Info ELECTRONORTE'!D3255</f>
        <v>JAEN</v>
      </c>
      <c r="F3287" s="9" t="str">
        <f>+'Info ELECTRONORTE'!I3255</f>
        <v>Alta Tension</v>
      </c>
      <c r="G3287" s="9">
        <f>+'Info ELECTRONORTE'!K3255</f>
        <v>20</v>
      </c>
      <c r="H3287" s="9" t="str">
        <f>+'Info ELECTRONORTE'!L3255</f>
        <v>Torre</v>
      </c>
      <c r="I3287" s="9" t="str">
        <f>+'Info ELECTRONORTE'!M3255</f>
        <v>Metálico</v>
      </c>
      <c r="J3287" s="9" t="str">
        <f>+'Info ELECTRONORTE'!N3255</f>
        <v>TA138SIR1S1C1240A</v>
      </c>
      <c r="K3287" s="9" t="str">
        <f>+IF(B3287="MOD INV_2018","Según corresponda",VLOOKUP(J3287,SICODI!$G$3:$K$2404,2,FALSE))</f>
        <v>Según corresponda</v>
      </c>
      <c r="L3287" s="142" t="str">
        <f t="shared" si="119"/>
        <v>Según corresponda</v>
      </c>
    </row>
    <row r="3288" spans="1:12" x14ac:dyDescent="0.25">
      <c r="A3288" s="53">
        <f>+'Info ELECTRONORTE'!A3256</f>
        <v>3252</v>
      </c>
      <c r="B3288" s="26" t="str">
        <f t="shared" si="120"/>
        <v>MOD INV_2018</v>
      </c>
      <c r="C3288" s="9" t="str">
        <f>+'Info ELECTRONORTE'!B3256</f>
        <v>CAJAMARCA</v>
      </c>
      <c r="D3288" s="9" t="str">
        <f>+'Info ELECTRONORTE'!C3256</f>
        <v>ED SAN LORENZO - ED MOCHENTA</v>
      </c>
      <c r="E3288" s="9" t="str">
        <f>+'Info ELECTRONORTE'!D3256</f>
        <v>JAEN</v>
      </c>
      <c r="F3288" s="9" t="str">
        <f>+'Info ELECTRONORTE'!I3256</f>
        <v>Alta Tension</v>
      </c>
      <c r="G3288" s="9">
        <f>+'Info ELECTRONORTE'!K3256</f>
        <v>20</v>
      </c>
      <c r="H3288" s="9" t="str">
        <f>+'Info ELECTRONORTE'!L3256</f>
        <v>Torre</v>
      </c>
      <c r="I3288" s="9" t="str">
        <f>+'Info ELECTRONORTE'!M3256</f>
        <v>Metálico</v>
      </c>
      <c r="J3288" s="9" t="str">
        <f>+'Info ELECTRONORTE'!N3256</f>
        <v>TA138SIR1S1C1240A</v>
      </c>
      <c r="K3288" s="9" t="str">
        <f>+IF(B3288="MOD INV_2018","Según corresponda",VLOOKUP(J3288,SICODI!$G$3:$K$2404,2,FALSE))</f>
        <v>Según corresponda</v>
      </c>
      <c r="L3288" s="142" t="str">
        <f t="shared" si="119"/>
        <v>Según corresponda</v>
      </c>
    </row>
    <row r="3289" spans="1:12" x14ac:dyDescent="0.25">
      <c r="A3289" s="53">
        <f>+'Info ELECTRONORTE'!A3257</f>
        <v>3253</v>
      </c>
      <c r="B3289" s="26" t="str">
        <f t="shared" si="120"/>
        <v>MOD INV_2018</v>
      </c>
      <c r="C3289" s="9" t="str">
        <f>+'Info ELECTRONORTE'!B3257</f>
        <v>CAJAMARCA</v>
      </c>
      <c r="D3289" s="9" t="str">
        <f>+'Info ELECTRONORTE'!C3257</f>
        <v>ED SAN LORENZO - ED MOCHENTA</v>
      </c>
      <c r="E3289" s="9" t="str">
        <f>+'Info ELECTRONORTE'!D3257</f>
        <v>JAEN</v>
      </c>
      <c r="F3289" s="9" t="str">
        <f>+'Info ELECTRONORTE'!I3257</f>
        <v>Alta Tension</v>
      </c>
      <c r="G3289" s="9">
        <f>+'Info ELECTRONORTE'!K3257</f>
        <v>20</v>
      </c>
      <c r="H3289" s="9" t="str">
        <f>+'Info ELECTRONORTE'!L3257</f>
        <v>Torre</v>
      </c>
      <c r="I3289" s="9" t="str">
        <f>+'Info ELECTRONORTE'!M3257</f>
        <v>Metálico</v>
      </c>
      <c r="J3289" s="9" t="str">
        <f>+'Info ELECTRONORTE'!N3257</f>
        <v>TA138SIR1S1C1240A</v>
      </c>
      <c r="K3289" s="9" t="str">
        <f>+IF(B3289="MOD INV_2018","Según corresponda",VLOOKUP(J3289,SICODI!$G$3:$K$2404,2,FALSE))</f>
        <v>Según corresponda</v>
      </c>
      <c r="L3289" s="142" t="str">
        <f t="shared" si="119"/>
        <v>Según corresponda</v>
      </c>
    </row>
    <row r="3290" spans="1:12" x14ac:dyDescent="0.25">
      <c r="A3290" s="53">
        <f>+'Info ELECTRONORTE'!A3258</f>
        <v>3254</v>
      </c>
      <c r="B3290" s="26" t="str">
        <f t="shared" si="120"/>
        <v>MOD INV_2018</v>
      </c>
      <c r="C3290" s="9" t="str">
        <f>+'Info ELECTRONORTE'!B3258</f>
        <v>CAJAMARCA</v>
      </c>
      <c r="D3290" s="9" t="str">
        <f>+'Info ELECTRONORTE'!C3258</f>
        <v>ED SAN LORENZO - ED MOCHENTA</v>
      </c>
      <c r="E3290" s="9" t="str">
        <f>+'Info ELECTRONORTE'!D3258</f>
        <v>JAEN</v>
      </c>
      <c r="F3290" s="9" t="str">
        <f>+'Info ELECTRONORTE'!I3258</f>
        <v>Alta Tension</v>
      </c>
      <c r="G3290" s="9">
        <f>+'Info ELECTRONORTE'!K3258</f>
        <v>20</v>
      </c>
      <c r="H3290" s="9" t="str">
        <f>+'Info ELECTRONORTE'!L3258</f>
        <v>Torre</v>
      </c>
      <c r="I3290" s="9" t="str">
        <f>+'Info ELECTRONORTE'!M3258</f>
        <v>Metálico</v>
      </c>
      <c r="J3290" s="9" t="str">
        <f>+'Info ELECTRONORTE'!N3258</f>
        <v>TA138SIR1S1C1240A</v>
      </c>
      <c r="K3290" s="9" t="str">
        <f>+IF(B3290="MOD INV_2018","Según corresponda",VLOOKUP(J3290,SICODI!$G$3:$K$2404,2,FALSE))</f>
        <v>Según corresponda</v>
      </c>
      <c r="L3290" s="142" t="str">
        <f t="shared" si="119"/>
        <v>Según corresponda</v>
      </c>
    </row>
    <row r="3291" spans="1:12" x14ac:dyDescent="0.25">
      <c r="A3291" s="53">
        <f>+'Info ELECTRONORTE'!A3259</f>
        <v>3255</v>
      </c>
      <c r="B3291" s="26" t="str">
        <f t="shared" si="120"/>
        <v>MOD INV_2018</v>
      </c>
      <c r="C3291" s="9" t="str">
        <f>+'Info ELECTRONORTE'!B3259</f>
        <v>CAJAMARCA</v>
      </c>
      <c r="D3291" s="9" t="str">
        <f>+'Info ELECTRONORTE'!C3259</f>
        <v>ED SAN LORENZO - ED MOCHENTA</v>
      </c>
      <c r="E3291" s="9" t="str">
        <f>+'Info ELECTRONORTE'!D3259</f>
        <v>JAEN</v>
      </c>
      <c r="F3291" s="9" t="str">
        <f>+'Info ELECTRONORTE'!I3259</f>
        <v>Alta Tension</v>
      </c>
      <c r="G3291" s="9">
        <f>+'Info ELECTRONORTE'!K3259</f>
        <v>20</v>
      </c>
      <c r="H3291" s="9" t="str">
        <f>+'Info ELECTRONORTE'!L3259</f>
        <v>Torre</v>
      </c>
      <c r="I3291" s="9" t="str">
        <f>+'Info ELECTRONORTE'!M3259</f>
        <v>Metálico</v>
      </c>
      <c r="J3291" s="9" t="str">
        <f>+'Info ELECTRONORTE'!N3259</f>
        <v>TA138SIR1S1C1240A</v>
      </c>
      <c r="K3291" s="9" t="str">
        <f>+IF(B3291="MOD INV_2018","Según corresponda",VLOOKUP(J3291,SICODI!$G$3:$K$2404,2,FALSE))</f>
        <v>Según corresponda</v>
      </c>
      <c r="L3291" s="142" t="str">
        <f t="shared" si="119"/>
        <v>Según corresponda</v>
      </c>
    </row>
    <row r="3292" spans="1:12" x14ac:dyDescent="0.25">
      <c r="A3292" s="53">
        <f>+'Info ELECTRONORTE'!A3260</f>
        <v>3256</v>
      </c>
      <c r="B3292" s="26" t="str">
        <f t="shared" si="120"/>
        <v>MOD INV_2018</v>
      </c>
      <c r="C3292" s="9" t="str">
        <f>+'Info ELECTRONORTE'!B3260</f>
        <v>CAJAMARCA</v>
      </c>
      <c r="D3292" s="9" t="str">
        <f>+'Info ELECTRONORTE'!C3260</f>
        <v>ED SAN LORENZO - ED MOCHENTA</v>
      </c>
      <c r="E3292" s="9" t="str">
        <f>+'Info ELECTRONORTE'!D3260</f>
        <v>JAEN</v>
      </c>
      <c r="F3292" s="9" t="str">
        <f>+'Info ELECTRONORTE'!I3260</f>
        <v>Alta Tension</v>
      </c>
      <c r="G3292" s="9">
        <f>+'Info ELECTRONORTE'!K3260</f>
        <v>20</v>
      </c>
      <c r="H3292" s="9" t="str">
        <f>+'Info ELECTRONORTE'!L3260</f>
        <v>Torre</v>
      </c>
      <c r="I3292" s="9" t="str">
        <f>+'Info ELECTRONORTE'!M3260</f>
        <v>Metálico</v>
      </c>
      <c r="J3292" s="9" t="str">
        <f>+'Info ELECTRONORTE'!N3260</f>
        <v>TA138SIR1S1C1240A</v>
      </c>
      <c r="K3292" s="9" t="str">
        <f>+IF(B3292="MOD INV_2018","Según corresponda",VLOOKUP(J3292,SICODI!$G$3:$K$2404,2,FALSE))</f>
        <v>Según corresponda</v>
      </c>
      <c r="L3292" s="142" t="str">
        <f t="shared" si="119"/>
        <v>Según corresponda</v>
      </c>
    </row>
    <row r="3293" spans="1:12" x14ac:dyDescent="0.25">
      <c r="A3293" s="53">
        <f>+'Info ELECTRONORTE'!A3261</f>
        <v>3257</v>
      </c>
      <c r="B3293" s="26" t="str">
        <f t="shared" si="120"/>
        <v>MOD INV_2018</v>
      </c>
      <c r="C3293" s="9" t="str">
        <f>+'Info ELECTRONORTE'!B3261</f>
        <v>CAJAMARCA</v>
      </c>
      <c r="D3293" s="9" t="str">
        <f>+'Info ELECTRONORTE'!C3261</f>
        <v>ED SAN LORENZO - ED MOCHENTA</v>
      </c>
      <c r="E3293" s="9" t="str">
        <f>+'Info ELECTRONORTE'!D3261</f>
        <v>JAEN</v>
      </c>
      <c r="F3293" s="9" t="str">
        <f>+'Info ELECTRONORTE'!I3261</f>
        <v>Alta Tension</v>
      </c>
      <c r="G3293" s="9">
        <f>+'Info ELECTRONORTE'!K3261</f>
        <v>20</v>
      </c>
      <c r="H3293" s="9" t="str">
        <f>+'Info ELECTRONORTE'!L3261</f>
        <v>Torre</v>
      </c>
      <c r="I3293" s="9" t="str">
        <f>+'Info ELECTRONORTE'!M3261</f>
        <v>Metálico</v>
      </c>
      <c r="J3293" s="9" t="str">
        <f>+'Info ELECTRONORTE'!N3261</f>
        <v>TA138SIR1S1C1240A</v>
      </c>
      <c r="K3293" s="9" t="str">
        <f>+IF(B3293="MOD INV_2018","Según corresponda",VLOOKUP(J3293,SICODI!$G$3:$K$2404,2,FALSE))</f>
        <v>Según corresponda</v>
      </c>
      <c r="L3293" s="142" t="str">
        <f t="shared" si="119"/>
        <v>Según corresponda</v>
      </c>
    </row>
    <row r="3294" spans="1:12" x14ac:dyDescent="0.25">
      <c r="A3294" s="53">
        <f>+'Info ELECTRONORTE'!A3262</f>
        <v>3258</v>
      </c>
      <c r="B3294" s="26" t="str">
        <f t="shared" si="120"/>
        <v>MOD INV_2018</v>
      </c>
      <c r="C3294" s="9" t="str">
        <f>+'Info ELECTRONORTE'!B3262</f>
        <v>CAJAMARCA</v>
      </c>
      <c r="D3294" s="9" t="str">
        <f>+'Info ELECTRONORTE'!C3262</f>
        <v>ED SAN LORENZO - ED MOCHENTA</v>
      </c>
      <c r="E3294" s="9" t="str">
        <f>+'Info ELECTRONORTE'!D3262</f>
        <v>JAEN</v>
      </c>
      <c r="F3294" s="9" t="str">
        <f>+'Info ELECTRONORTE'!I3262</f>
        <v>Alta Tension</v>
      </c>
      <c r="G3294" s="9">
        <f>+'Info ELECTRONORTE'!K3262</f>
        <v>20</v>
      </c>
      <c r="H3294" s="9" t="str">
        <f>+'Info ELECTRONORTE'!L3262</f>
        <v>Torre</v>
      </c>
      <c r="I3294" s="9" t="str">
        <f>+'Info ELECTRONORTE'!M3262</f>
        <v>Metálico</v>
      </c>
      <c r="J3294" s="9" t="str">
        <f>+'Info ELECTRONORTE'!N3262</f>
        <v>TA138SIR1S1C1240A</v>
      </c>
      <c r="K3294" s="9" t="str">
        <f>+IF(B3294="MOD INV_2018","Según corresponda",VLOOKUP(J3294,SICODI!$G$3:$K$2404,2,FALSE))</f>
        <v>Según corresponda</v>
      </c>
      <c r="L3294" s="142" t="str">
        <f t="shared" si="119"/>
        <v>Según corresponda</v>
      </c>
    </row>
    <row r="3295" spans="1:12" x14ac:dyDescent="0.25">
      <c r="A3295" s="53">
        <f>+'Info ELECTRONORTE'!A3263</f>
        <v>3259</v>
      </c>
      <c r="B3295" s="26" t="str">
        <f t="shared" si="120"/>
        <v>MOD INV_2018</v>
      </c>
      <c r="C3295" s="9" t="str">
        <f>+'Info ELECTRONORTE'!B3263</f>
        <v>CAJAMARCA</v>
      </c>
      <c r="D3295" s="9" t="str">
        <f>+'Info ELECTRONORTE'!C3263</f>
        <v>ED SAN LORENZO - ED MOCHENTA</v>
      </c>
      <c r="E3295" s="9" t="str">
        <f>+'Info ELECTRONORTE'!D3263</f>
        <v>JAEN</v>
      </c>
      <c r="F3295" s="9" t="str">
        <f>+'Info ELECTRONORTE'!I3263</f>
        <v>Alta Tension</v>
      </c>
      <c r="G3295" s="9">
        <f>+'Info ELECTRONORTE'!K3263</f>
        <v>20</v>
      </c>
      <c r="H3295" s="9" t="str">
        <f>+'Info ELECTRONORTE'!L3263</f>
        <v>Torre</v>
      </c>
      <c r="I3295" s="9" t="str">
        <f>+'Info ELECTRONORTE'!M3263</f>
        <v>Metálico</v>
      </c>
      <c r="J3295" s="9" t="str">
        <f>+'Info ELECTRONORTE'!N3263</f>
        <v>TA138SIR1S1C1240A</v>
      </c>
      <c r="K3295" s="9" t="str">
        <f>+IF(B3295="MOD INV_2018","Según corresponda",VLOOKUP(J3295,SICODI!$G$3:$K$2404,2,FALSE))</f>
        <v>Según corresponda</v>
      </c>
      <c r="L3295" s="142" t="str">
        <f t="shared" si="119"/>
        <v>Según corresponda</v>
      </c>
    </row>
    <row r="3296" spans="1:12" x14ac:dyDescent="0.25">
      <c r="A3296" s="53">
        <f>+'Info ELECTRONORTE'!A3264</f>
        <v>3260</v>
      </c>
      <c r="B3296" s="26" t="str">
        <f t="shared" si="120"/>
        <v>MOD INV_2018</v>
      </c>
      <c r="C3296" s="9" t="str">
        <f>+'Info ELECTRONORTE'!B3264</f>
        <v>CAJAMARCA</v>
      </c>
      <c r="D3296" s="9" t="str">
        <f>+'Info ELECTRONORTE'!C3264</f>
        <v>ED SAN LORENZO - ED MOCHENTA</v>
      </c>
      <c r="E3296" s="9" t="str">
        <f>+'Info ELECTRONORTE'!D3264</f>
        <v>JAEN</v>
      </c>
      <c r="F3296" s="9" t="str">
        <f>+'Info ELECTRONORTE'!I3264</f>
        <v>Alta Tension</v>
      </c>
      <c r="G3296" s="9">
        <f>+'Info ELECTRONORTE'!K3264</f>
        <v>20</v>
      </c>
      <c r="H3296" s="9" t="str">
        <f>+'Info ELECTRONORTE'!L3264</f>
        <v>Torre</v>
      </c>
      <c r="I3296" s="9" t="str">
        <f>+'Info ELECTRONORTE'!M3264</f>
        <v>Metálico</v>
      </c>
      <c r="J3296" s="9" t="str">
        <f>+'Info ELECTRONORTE'!N3264</f>
        <v>TA138SIR1S1C1240A</v>
      </c>
      <c r="K3296" s="9" t="str">
        <f>+IF(B3296="MOD INV_2018","Según corresponda",VLOOKUP(J3296,SICODI!$G$3:$K$2404,2,FALSE))</f>
        <v>Según corresponda</v>
      </c>
      <c r="L3296" s="142" t="str">
        <f t="shared" si="119"/>
        <v>Según corresponda</v>
      </c>
    </row>
    <row r="3297" spans="1:12" x14ac:dyDescent="0.25">
      <c r="A3297" s="53">
        <f>+'Info ELECTRONORTE'!A3265</f>
        <v>3261</v>
      </c>
      <c r="B3297" s="26" t="str">
        <f t="shared" si="120"/>
        <v>MOD INV_2018</v>
      </c>
      <c r="C3297" s="9" t="str">
        <f>+'Info ELECTRONORTE'!B3265</f>
        <v>CAJAMARCA</v>
      </c>
      <c r="D3297" s="9" t="str">
        <f>+'Info ELECTRONORTE'!C3265</f>
        <v>ED SAN LORENZO - ED MOCHENTA</v>
      </c>
      <c r="E3297" s="9" t="str">
        <f>+'Info ELECTRONORTE'!D3265</f>
        <v>JAEN</v>
      </c>
      <c r="F3297" s="9" t="str">
        <f>+'Info ELECTRONORTE'!I3265</f>
        <v>Alta Tension</v>
      </c>
      <c r="G3297" s="9">
        <f>+'Info ELECTRONORTE'!K3265</f>
        <v>20</v>
      </c>
      <c r="H3297" s="9" t="str">
        <f>+'Info ELECTRONORTE'!L3265</f>
        <v>Torre</v>
      </c>
      <c r="I3297" s="9" t="str">
        <f>+'Info ELECTRONORTE'!M3265</f>
        <v>Metálico</v>
      </c>
      <c r="J3297" s="9" t="str">
        <f>+'Info ELECTRONORTE'!N3265</f>
        <v>TA138SIR1S1C1240A</v>
      </c>
      <c r="K3297" s="9" t="str">
        <f>+IF(B3297="MOD INV_2018","Según corresponda",VLOOKUP(J3297,SICODI!$G$3:$K$2404,2,FALSE))</f>
        <v>Según corresponda</v>
      </c>
      <c r="L3297" s="142" t="str">
        <f t="shared" si="119"/>
        <v>Según corresponda</v>
      </c>
    </row>
    <row r="3298" spans="1:12" x14ac:dyDescent="0.25">
      <c r="A3298" s="53">
        <f>+'Info ELECTRONORTE'!A3266</f>
        <v>3262</v>
      </c>
      <c r="B3298" s="26" t="str">
        <f t="shared" si="120"/>
        <v>MOD INV_2018</v>
      </c>
      <c r="C3298" s="9" t="str">
        <f>+'Info ELECTRONORTE'!B3266</f>
        <v>CAJAMARCA</v>
      </c>
      <c r="D3298" s="9" t="str">
        <f>+'Info ELECTRONORTE'!C3266</f>
        <v>ED SAN LORENZO - ED MOCHENTA</v>
      </c>
      <c r="E3298" s="9" t="str">
        <f>+'Info ELECTRONORTE'!D3266</f>
        <v>JAEN</v>
      </c>
      <c r="F3298" s="9" t="str">
        <f>+'Info ELECTRONORTE'!I3266</f>
        <v>Alta Tension</v>
      </c>
      <c r="G3298" s="9">
        <f>+'Info ELECTRONORTE'!K3266</f>
        <v>20</v>
      </c>
      <c r="H3298" s="9" t="str">
        <f>+'Info ELECTRONORTE'!L3266</f>
        <v>Torre</v>
      </c>
      <c r="I3298" s="9" t="str">
        <f>+'Info ELECTRONORTE'!M3266</f>
        <v>Metálico</v>
      </c>
      <c r="J3298" s="9" t="str">
        <f>+'Info ELECTRONORTE'!N3266</f>
        <v>TA138SIR1S1C1240A</v>
      </c>
      <c r="K3298" s="9" t="str">
        <f>+IF(B3298="MOD INV_2018","Según corresponda",VLOOKUP(J3298,SICODI!$G$3:$K$2404,2,FALSE))</f>
        <v>Según corresponda</v>
      </c>
      <c r="L3298" s="142" t="str">
        <f t="shared" si="119"/>
        <v>Según corresponda</v>
      </c>
    </row>
    <row r="3299" spans="1:12" x14ac:dyDescent="0.25">
      <c r="A3299" s="53">
        <f>+'Info ELECTRONORTE'!A3267</f>
        <v>3263</v>
      </c>
      <c r="B3299" s="26" t="str">
        <f t="shared" si="120"/>
        <v>MOD INV_2018</v>
      </c>
      <c r="C3299" s="9" t="str">
        <f>+'Info ELECTRONORTE'!B3267</f>
        <v>CAJAMARCA</v>
      </c>
      <c r="D3299" s="9" t="str">
        <f>+'Info ELECTRONORTE'!C3267</f>
        <v>ED SAN LORENZO - ED MOCHENTA</v>
      </c>
      <c r="E3299" s="9" t="str">
        <f>+'Info ELECTRONORTE'!D3267</f>
        <v>JAEN</v>
      </c>
      <c r="F3299" s="9" t="str">
        <f>+'Info ELECTRONORTE'!I3267</f>
        <v>Alta Tension</v>
      </c>
      <c r="G3299" s="9">
        <f>+'Info ELECTRONORTE'!K3267</f>
        <v>20</v>
      </c>
      <c r="H3299" s="9" t="str">
        <f>+'Info ELECTRONORTE'!L3267</f>
        <v>Torre</v>
      </c>
      <c r="I3299" s="9" t="str">
        <f>+'Info ELECTRONORTE'!M3267</f>
        <v>Metálico</v>
      </c>
      <c r="J3299" s="9" t="str">
        <f>+'Info ELECTRONORTE'!N3267</f>
        <v>TA138SIR1S1C1240A</v>
      </c>
      <c r="K3299" s="9" t="str">
        <f>+IF(B3299="MOD INV_2018","Según corresponda",VLOOKUP(J3299,SICODI!$G$3:$K$2404,2,FALSE))</f>
        <v>Según corresponda</v>
      </c>
      <c r="L3299" s="142" t="str">
        <f t="shared" si="119"/>
        <v>Según corresponda</v>
      </c>
    </row>
    <row r="3300" spans="1:12" x14ac:dyDescent="0.25">
      <c r="A3300" s="53">
        <f>+'Info ELECTRONORTE'!A3268</f>
        <v>3264</v>
      </c>
      <c r="B3300" s="26" t="str">
        <f t="shared" si="120"/>
        <v>MOD INV_2018</v>
      </c>
      <c r="C3300" s="9" t="str">
        <f>+'Info ELECTRONORTE'!B3268</f>
        <v>CAJAMARCA</v>
      </c>
      <c r="D3300" s="9" t="str">
        <f>+'Info ELECTRONORTE'!C3268</f>
        <v>ED SAN LORENZO - ED MOCHENTA</v>
      </c>
      <c r="E3300" s="9" t="str">
        <f>+'Info ELECTRONORTE'!D3268</f>
        <v>JAEN</v>
      </c>
      <c r="F3300" s="9" t="str">
        <f>+'Info ELECTRONORTE'!I3268</f>
        <v>Alta Tension</v>
      </c>
      <c r="G3300" s="9">
        <f>+'Info ELECTRONORTE'!K3268</f>
        <v>20</v>
      </c>
      <c r="H3300" s="9" t="str">
        <f>+'Info ELECTRONORTE'!L3268</f>
        <v>Torre</v>
      </c>
      <c r="I3300" s="9" t="str">
        <f>+'Info ELECTRONORTE'!M3268</f>
        <v>Metálico</v>
      </c>
      <c r="J3300" s="9" t="str">
        <f>+'Info ELECTRONORTE'!N3268</f>
        <v>TA138SIR1S1C1240A</v>
      </c>
      <c r="K3300" s="9" t="str">
        <f>+IF(B3300="MOD INV_2018","Según corresponda",VLOOKUP(J3300,SICODI!$G$3:$K$2404,2,FALSE))</f>
        <v>Según corresponda</v>
      </c>
      <c r="L3300" s="142" t="str">
        <f t="shared" si="119"/>
        <v>Según corresponda</v>
      </c>
    </row>
    <row r="3301" spans="1:12" x14ac:dyDescent="0.25">
      <c r="A3301" s="53">
        <f>+'Info ELECTRONORTE'!A3269</f>
        <v>3265</v>
      </c>
      <c r="B3301" s="26" t="str">
        <f t="shared" si="120"/>
        <v>MOD INV_2018</v>
      </c>
      <c r="C3301" s="9" t="str">
        <f>+'Info ELECTRONORTE'!B3269</f>
        <v>CAJAMARCA</v>
      </c>
      <c r="D3301" s="9" t="str">
        <f>+'Info ELECTRONORTE'!C3269</f>
        <v>ED SAN LORENZO - ED MOCHENTA</v>
      </c>
      <c r="E3301" s="9" t="str">
        <f>+'Info ELECTRONORTE'!D3269</f>
        <v>JAEN</v>
      </c>
      <c r="F3301" s="9" t="str">
        <f>+'Info ELECTRONORTE'!I3269</f>
        <v>Alta Tension</v>
      </c>
      <c r="G3301" s="9">
        <f>+'Info ELECTRONORTE'!K3269</f>
        <v>20</v>
      </c>
      <c r="H3301" s="9" t="str">
        <f>+'Info ELECTRONORTE'!L3269</f>
        <v>Torre</v>
      </c>
      <c r="I3301" s="9" t="str">
        <f>+'Info ELECTRONORTE'!M3269</f>
        <v>Metálico</v>
      </c>
      <c r="J3301" s="9" t="str">
        <f>+'Info ELECTRONORTE'!N3269</f>
        <v>TA138SIR1S1C1240A</v>
      </c>
      <c r="K3301" s="9" t="str">
        <f>+IF(B3301="MOD INV_2018","Según corresponda",VLOOKUP(J3301,SICODI!$G$3:$K$2404,2,FALSE))</f>
        <v>Según corresponda</v>
      </c>
      <c r="L3301" s="142" t="str">
        <f t="shared" ref="L3301:L3364" si="121">+IF(K3301="Según corresponda","Según corresponda",VLOOKUP(K3301,$O$37:$P$49,2,FALSE))</f>
        <v>Según corresponda</v>
      </c>
    </row>
    <row r="3302" spans="1:12" x14ac:dyDescent="0.25">
      <c r="A3302" s="53">
        <f>+'Info ELECTRONORTE'!A3270</f>
        <v>3266</v>
      </c>
      <c r="B3302" s="26" t="str">
        <f t="shared" ref="B3302:B3365" si="122">+IF(ISERROR(INDEX($B$8:$B$31,MATCH(J3302,$J$8:$J$31,0)))=TRUE,"MOD INV_2018",INDEX($B$8:$B$31,MATCH(J3302,$J$8:$J$31,0)))</f>
        <v>MOD INV_2018</v>
      </c>
      <c r="C3302" s="9" t="str">
        <f>+'Info ELECTRONORTE'!B3270</f>
        <v>CAJAMARCA</v>
      </c>
      <c r="D3302" s="9" t="str">
        <f>+'Info ELECTRONORTE'!C3270</f>
        <v>ED SAN LORENZO - ED MOCHENTA</v>
      </c>
      <c r="E3302" s="9" t="str">
        <f>+'Info ELECTRONORTE'!D3270</f>
        <v>JAEN</v>
      </c>
      <c r="F3302" s="9" t="str">
        <f>+'Info ELECTRONORTE'!I3270</f>
        <v>Alta Tension</v>
      </c>
      <c r="G3302" s="9">
        <f>+'Info ELECTRONORTE'!K3270</f>
        <v>20</v>
      </c>
      <c r="H3302" s="9" t="str">
        <f>+'Info ELECTRONORTE'!L3270</f>
        <v>Torre</v>
      </c>
      <c r="I3302" s="9" t="str">
        <f>+'Info ELECTRONORTE'!M3270</f>
        <v>Metálico</v>
      </c>
      <c r="J3302" s="9" t="str">
        <f>+'Info ELECTRONORTE'!N3270</f>
        <v>TA138SIR1S1C1240A</v>
      </c>
      <c r="K3302" s="9" t="str">
        <f>+IF(B3302="MOD INV_2018","Según corresponda",VLOOKUP(J3302,SICODI!$G$3:$K$2404,2,FALSE))</f>
        <v>Según corresponda</v>
      </c>
      <c r="L3302" s="142" t="str">
        <f t="shared" si="121"/>
        <v>Según corresponda</v>
      </c>
    </row>
    <row r="3303" spans="1:12" x14ac:dyDescent="0.25">
      <c r="A3303" s="53">
        <f>+'Info ELECTRONORTE'!A3271</f>
        <v>3267</v>
      </c>
      <c r="B3303" s="26" t="str">
        <f t="shared" si="122"/>
        <v>MOD INV_2018</v>
      </c>
      <c r="C3303" s="9" t="str">
        <f>+'Info ELECTRONORTE'!B3271</f>
        <v>CAJAMARCA</v>
      </c>
      <c r="D3303" s="9" t="str">
        <f>+'Info ELECTRONORTE'!C3271</f>
        <v>ED SAN LORENZO - ED MOCHENTA</v>
      </c>
      <c r="E3303" s="9" t="str">
        <f>+'Info ELECTRONORTE'!D3271</f>
        <v>JAEN</v>
      </c>
      <c r="F3303" s="9" t="str">
        <f>+'Info ELECTRONORTE'!I3271</f>
        <v>Alta Tension</v>
      </c>
      <c r="G3303" s="9">
        <f>+'Info ELECTRONORTE'!K3271</f>
        <v>20</v>
      </c>
      <c r="H3303" s="9" t="str">
        <f>+'Info ELECTRONORTE'!L3271</f>
        <v>Torre</v>
      </c>
      <c r="I3303" s="9" t="str">
        <f>+'Info ELECTRONORTE'!M3271</f>
        <v>Metálico</v>
      </c>
      <c r="J3303" s="9" t="str">
        <f>+'Info ELECTRONORTE'!N3271</f>
        <v>TA138SIR1S1C1240A</v>
      </c>
      <c r="K3303" s="9" t="str">
        <f>+IF(B3303="MOD INV_2018","Según corresponda",VLOOKUP(J3303,SICODI!$G$3:$K$2404,2,FALSE))</f>
        <v>Según corresponda</v>
      </c>
      <c r="L3303" s="142" t="str">
        <f t="shared" si="121"/>
        <v>Según corresponda</v>
      </c>
    </row>
    <row r="3304" spans="1:12" x14ac:dyDescent="0.25">
      <c r="A3304" s="53">
        <f>+'Info ELECTRONORTE'!A3272</f>
        <v>3268</v>
      </c>
      <c r="B3304" s="26" t="str">
        <f t="shared" si="122"/>
        <v>MOD INV_2018</v>
      </c>
      <c r="C3304" s="9" t="str">
        <f>+'Info ELECTRONORTE'!B3272</f>
        <v>CAJAMARCA</v>
      </c>
      <c r="D3304" s="9" t="str">
        <f>+'Info ELECTRONORTE'!C3272</f>
        <v>ED SAN LORENZO - ED MOCHENTA</v>
      </c>
      <c r="E3304" s="9" t="str">
        <f>+'Info ELECTRONORTE'!D3272</f>
        <v>JAEN</v>
      </c>
      <c r="F3304" s="9" t="str">
        <f>+'Info ELECTRONORTE'!I3272</f>
        <v>Alta Tension</v>
      </c>
      <c r="G3304" s="9">
        <f>+'Info ELECTRONORTE'!K3272</f>
        <v>20</v>
      </c>
      <c r="H3304" s="9" t="str">
        <f>+'Info ELECTRONORTE'!L3272</f>
        <v>Torre</v>
      </c>
      <c r="I3304" s="9" t="str">
        <f>+'Info ELECTRONORTE'!M3272</f>
        <v>Metálico</v>
      </c>
      <c r="J3304" s="9" t="str">
        <f>+'Info ELECTRONORTE'!N3272</f>
        <v>TA138SIR1S1C1240A</v>
      </c>
      <c r="K3304" s="9" t="str">
        <f>+IF(B3304="MOD INV_2018","Según corresponda",VLOOKUP(J3304,SICODI!$G$3:$K$2404,2,FALSE))</f>
        <v>Según corresponda</v>
      </c>
      <c r="L3304" s="142" t="str">
        <f t="shared" si="121"/>
        <v>Según corresponda</v>
      </c>
    </row>
    <row r="3305" spans="1:12" x14ac:dyDescent="0.25">
      <c r="A3305" s="53">
        <f>+'Info ELECTRONORTE'!A3273</f>
        <v>3269</v>
      </c>
      <c r="B3305" s="26" t="str">
        <f t="shared" si="122"/>
        <v>MOD INV_2018</v>
      </c>
      <c r="C3305" s="9" t="str">
        <f>+'Info ELECTRONORTE'!B3273</f>
        <v>CAJAMARCA</v>
      </c>
      <c r="D3305" s="9" t="str">
        <f>+'Info ELECTRONORTE'!C3273</f>
        <v>ED SAN LORENZO - ED MOCHENTA</v>
      </c>
      <c r="E3305" s="9" t="str">
        <f>+'Info ELECTRONORTE'!D3273</f>
        <v>JAEN</v>
      </c>
      <c r="F3305" s="9" t="str">
        <f>+'Info ELECTRONORTE'!I3273</f>
        <v>Alta Tension</v>
      </c>
      <c r="G3305" s="9">
        <f>+'Info ELECTRONORTE'!K3273</f>
        <v>20</v>
      </c>
      <c r="H3305" s="9" t="str">
        <f>+'Info ELECTRONORTE'!L3273</f>
        <v>Torre</v>
      </c>
      <c r="I3305" s="9" t="str">
        <f>+'Info ELECTRONORTE'!M3273</f>
        <v>Metálico</v>
      </c>
      <c r="J3305" s="9" t="str">
        <f>+'Info ELECTRONORTE'!N3273</f>
        <v>TA138SIR1S1C1240A</v>
      </c>
      <c r="K3305" s="9" t="str">
        <f>+IF(B3305="MOD INV_2018","Según corresponda",VLOOKUP(J3305,SICODI!$G$3:$K$2404,2,FALSE))</f>
        <v>Según corresponda</v>
      </c>
      <c r="L3305" s="142" t="str">
        <f t="shared" si="121"/>
        <v>Según corresponda</v>
      </c>
    </row>
    <row r="3306" spans="1:12" x14ac:dyDescent="0.25">
      <c r="A3306" s="53">
        <f>+'Info ELECTRONORTE'!A3274</f>
        <v>3270</v>
      </c>
      <c r="B3306" s="26" t="str">
        <f t="shared" si="122"/>
        <v>MOD INV_2018</v>
      </c>
      <c r="C3306" s="9" t="str">
        <f>+'Info ELECTRONORTE'!B3274</f>
        <v>CAJAMARCA</v>
      </c>
      <c r="D3306" s="9" t="str">
        <f>+'Info ELECTRONORTE'!C3274</f>
        <v>ED SAN LORENZO - ED MOCHENTA</v>
      </c>
      <c r="E3306" s="9" t="str">
        <f>+'Info ELECTRONORTE'!D3274</f>
        <v>JAEN</v>
      </c>
      <c r="F3306" s="9" t="str">
        <f>+'Info ELECTRONORTE'!I3274</f>
        <v>Alta Tension</v>
      </c>
      <c r="G3306" s="9">
        <f>+'Info ELECTRONORTE'!K3274</f>
        <v>20</v>
      </c>
      <c r="H3306" s="9" t="str">
        <f>+'Info ELECTRONORTE'!L3274</f>
        <v>Torre</v>
      </c>
      <c r="I3306" s="9" t="str">
        <f>+'Info ELECTRONORTE'!M3274</f>
        <v>Metálico</v>
      </c>
      <c r="J3306" s="9" t="str">
        <f>+'Info ELECTRONORTE'!N3274</f>
        <v>TA138SIR1S1C1240A</v>
      </c>
      <c r="K3306" s="9" t="str">
        <f>+IF(B3306="MOD INV_2018","Según corresponda",VLOOKUP(J3306,SICODI!$G$3:$K$2404,2,FALSE))</f>
        <v>Según corresponda</v>
      </c>
      <c r="L3306" s="142" t="str">
        <f t="shared" si="121"/>
        <v>Según corresponda</v>
      </c>
    </row>
    <row r="3307" spans="1:12" x14ac:dyDescent="0.25">
      <c r="A3307" s="53">
        <f>+'Info ELECTRONORTE'!A3275</f>
        <v>3271</v>
      </c>
      <c r="B3307" s="26" t="str">
        <f t="shared" si="122"/>
        <v>MOD INV_2018</v>
      </c>
      <c r="C3307" s="9" t="str">
        <f>+'Info ELECTRONORTE'!B3275</f>
        <v>CAJAMARCA</v>
      </c>
      <c r="D3307" s="9" t="str">
        <f>+'Info ELECTRONORTE'!C3275</f>
        <v>ED SAN LORENZO - ED MOCHENTA</v>
      </c>
      <c r="E3307" s="9" t="str">
        <f>+'Info ELECTRONORTE'!D3275</f>
        <v>JAEN</v>
      </c>
      <c r="F3307" s="9" t="str">
        <f>+'Info ELECTRONORTE'!I3275</f>
        <v>Alta Tension</v>
      </c>
      <c r="G3307" s="9">
        <f>+'Info ELECTRONORTE'!K3275</f>
        <v>20</v>
      </c>
      <c r="H3307" s="9" t="str">
        <f>+'Info ELECTRONORTE'!L3275</f>
        <v>Torre</v>
      </c>
      <c r="I3307" s="9" t="str">
        <f>+'Info ELECTRONORTE'!M3275</f>
        <v>Metálico</v>
      </c>
      <c r="J3307" s="9" t="str">
        <f>+'Info ELECTRONORTE'!N3275</f>
        <v>TA138SIR1S1C1240A</v>
      </c>
      <c r="K3307" s="9" t="str">
        <f>+IF(B3307="MOD INV_2018","Según corresponda",VLOOKUP(J3307,SICODI!$G$3:$K$2404,2,FALSE))</f>
        <v>Según corresponda</v>
      </c>
      <c r="L3307" s="142" t="str">
        <f t="shared" si="121"/>
        <v>Según corresponda</v>
      </c>
    </row>
    <row r="3308" spans="1:12" x14ac:dyDescent="0.25">
      <c r="A3308" s="53">
        <f>+'Info ELECTRONORTE'!A3276</f>
        <v>3272</v>
      </c>
      <c r="B3308" s="26" t="str">
        <f t="shared" si="122"/>
        <v>MOD INV_2018</v>
      </c>
      <c r="C3308" s="9" t="str">
        <f>+'Info ELECTRONORTE'!B3276</f>
        <v>CAJAMARCA</v>
      </c>
      <c r="D3308" s="9" t="str">
        <f>+'Info ELECTRONORTE'!C3276</f>
        <v>ED SAN LORENZO - ED MOCHENTA</v>
      </c>
      <c r="E3308" s="9" t="str">
        <f>+'Info ELECTRONORTE'!D3276</f>
        <v>JAEN</v>
      </c>
      <c r="F3308" s="9" t="str">
        <f>+'Info ELECTRONORTE'!I3276</f>
        <v>Alta Tension</v>
      </c>
      <c r="G3308" s="9">
        <f>+'Info ELECTRONORTE'!K3276</f>
        <v>20</v>
      </c>
      <c r="H3308" s="9" t="str">
        <f>+'Info ELECTRONORTE'!L3276</f>
        <v>Torre</v>
      </c>
      <c r="I3308" s="9" t="str">
        <f>+'Info ELECTRONORTE'!M3276</f>
        <v>Metálico</v>
      </c>
      <c r="J3308" s="9" t="str">
        <f>+'Info ELECTRONORTE'!N3276</f>
        <v>TA138SIR1S1C1240A</v>
      </c>
      <c r="K3308" s="9" t="str">
        <f>+IF(B3308="MOD INV_2018","Según corresponda",VLOOKUP(J3308,SICODI!$G$3:$K$2404,2,FALSE))</f>
        <v>Según corresponda</v>
      </c>
      <c r="L3308" s="142" t="str">
        <f t="shared" si="121"/>
        <v>Según corresponda</v>
      </c>
    </row>
    <row r="3309" spans="1:12" x14ac:dyDescent="0.25">
      <c r="A3309" s="53">
        <f>+'Info ELECTRONORTE'!A3277</f>
        <v>3273</v>
      </c>
      <c r="B3309" s="26" t="str">
        <f t="shared" si="122"/>
        <v>MOD INV_2018</v>
      </c>
      <c r="C3309" s="9" t="str">
        <f>+'Info ELECTRONORTE'!B3277</f>
        <v>CAJAMARCA</v>
      </c>
      <c r="D3309" s="9" t="str">
        <f>+'Info ELECTRONORTE'!C3277</f>
        <v>ED SAN LORENZO - ED MOCHENTA</v>
      </c>
      <c r="E3309" s="9" t="str">
        <f>+'Info ELECTRONORTE'!D3277</f>
        <v>JAEN</v>
      </c>
      <c r="F3309" s="9" t="str">
        <f>+'Info ELECTRONORTE'!I3277</f>
        <v>Alta Tension</v>
      </c>
      <c r="G3309" s="9">
        <f>+'Info ELECTRONORTE'!K3277</f>
        <v>20</v>
      </c>
      <c r="H3309" s="9" t="str">
        <f>+'Info ELECTRONORTE'!L3277</f>
        <v>Torre</v>
      </c>
      <c r="I3309" s="9" t="str">
        <f>+'Info ELECTRONORTE'!M3277</f>
        <v>Metálico</v>
      </c>
      <c r="J3309" s="9" t="str">
        <f>+'Info ELECTRONORTE'!N3277</f>
        <v>TA138SIR1S1C1240A</v>
      </c>
      <c r="K3309" s="9" t="str">
        <f>+IF(B3309="MOD INV_2018","Según corresponda",VLOOKUP(J3309,SICODI!$G$3:$K$2404,2,FALSE))</f>
        <v>Según corresponda</v>
      </c>
      <c r="L3309" s="142" t="str">
        <f t="shared" si="121"/>
        <v>Según corresponda</v>
      </c>
    </row>
    <row r="3310" spans="1:12" x14ac:dyDescent="0.25">
      <c r="A3310" s="53">
        <f>+'Info ELECTRONORTE'!A3278</f>
        <v>3274</v>
      </c>
      <c r="B3310" s="26" t="str">
        <f t="shared" si="122"/>
        <v>MOD INV_2018</v>
      </c>
      <c r="C3310" s="9" t="str">
        <f>+'Info ELECTRONORTE'!B3278</f>
        <v>CAJAMARCA</v>
      </c>
      <c r="D3310" s="9" t="str">
        <f>+'Info ELECTRONORTE'!C3278</f>
        <v>ED SAN LORENZO - ED MOCHENTA</v>
      </c>
      <c r="E3310" s="9" t="str">
        <f>+'Info ELECTRONORTE'!D3278</f>
        <v>JAEN</v>
      </c>
      <c r="F3310" s="9" t="str">
        <f>+'Info ELECTRONORTE'!I3278</f>
        <v>Alta Tension</v>
      </c>
      <c r="G3310" s="9">
        <f>+'Info ELECTRONORTE'!K3278</f>
        <v>20</v>
      </c>
      <c r="H3310" s="9" t="str">
        <f>+'Info ELECTRONORTE'!L3278</f>
        <v>Torre</v>
      </c>
      <c r="I3310" s="9" t="str">
        <f>+'Info ELECTRONORTE'!M3278</f>
        <v>Metálico</v>
      </c>
      <c r="J3310" s="9" t="str">
        <f>+'Info ELECTRONORTE'!N3278</f>
        <v>TA138SIR1S1C1240A</v>
      </c>
      <c r="K3310" s="9" t="str">
        <f>+IF(B3310="MOD INV_2018","Según corresponda",VLOOKUP(J3310,SICODI!$G$3:$K$2404,2,FALSE))</f>
        <v>Según corresponda</v>
      </c>
      <c r="L3310" s="142" t="str">
        <f t="shared" si="121"/>
        <v>Según corresponda</v>
      </c>
    </row>
    <row r="3311" spans="1:12" x14ac:dyDescent="0.25">
      <c r="A3311" s="53">
        <f>+'Info ELECTRONORTE'!A3279</f>
        <v>3275</v>
      </c>
      <c r="B3311" s="26" t="str">
        <f t="shared" si="122"/>
        <v>MOD INV_2018</v>
      </c>
      <c r="C3311" s="9" t="str">
        <f>+'Info ELECTRONORTE'!B3279</f>
        <v>CAJAMARCA</v>
      </c>
      <c r="D3311" s="9" t="str">
        <f>+'Info ELECTRONORTE'!C3279</f>
        <v>ED SAN LORENZO - ED MOCHENTA</v>
      </c>
      <c r="E3311" s="9" t="str">
        <f>+'Info ELECTRONORTE'!D3279</f>
        <v>JAEN</v>
      </c>
      <c r="F3311" s="9" t="str">
        <f>+'Info ELECTRONORTE'!I3279</f>
        <v>Alta Tension</v>
      </c>
      <c r="G3311" s="9">
        <f>+'Info ELECTRONORTE'!K3279</f>
        <v>20</v>
      </c>
      <c r="H3311" s="9" t="str">
        <f>+'Info ELECTRONORTE'!L3279</f>
        <v>Torre</v>
      </c>
      <c r="I3311" s="9" t="str">
        <f>+'Info ELECTRONORTE'!M3279</f>
        <v>Metálico</v>
      </c>
      <c r="J3311" s="9" t="str">
        <f>+'Info ELECTRONORTE'!N3279</f>
        <v>TA138SIR1S1C1240A</v>
      </c>
      <c r="K3311" s="9" t="str">
        <f>+IF(B3311="MOD INV_2018","Según corresponda",VLOOKUP(J3311,SICODI!$G$3:$K$2404,2,FALSE))</f>
        <v>Según corresponda</v>
      </c>
      <c r="L3311" s="142" t="str">
        <f t="shared" si="121"/>
        <v>Según corresponda</v>
      </c>
    </row>
    <row r="3312" spans="1:12" x14ac:dyDescent="0.25">
      <c r="A3312" s="53">
        <f>+'Info ELECTRONORTE'!A3280</f>
        <v>3276</v>
      </c>
      <c r="B3312" s="26" t="str">
        <f t="shared" si="122"/>
        <v>MOD INV_2018</v>
      </c>
      <c r="C3312" s="9" t="str">
        <f>+'Info ELECTRONORTE'!B3280</f>
        <v>CAJAMARCA</v>
      </c>
      <c r="D3312" s="9" t="str">
        <f>+'Info ELECTRONORTE'!C3280</f>
        <v>ED SAN LORENZO - ED MOCHENTA</v>
      </c>
      <c r="E3312" s="9" t="str">
        <f>+'Info ELECTRONORTE'!D3280</f>
        <v>JAEN</v>
      </c>
      <c r="F3312" s="9" t="str">
        <f>+'Info ELECTRONORTE'!I3280</f>
        <v>Alta Tension</v>
      </c>
      <c r="G3312" s="9">
        <f>+'Info ELECTRONORTE'!K3280</f>
        <v>20</v>
      </c>
      <c r="H3312" s="9" t="str">
        <f>+'Info ELECTRONORTE'!L3280</f>
        <v>Torre</v>
      </c>
      <c r="I3312" s="9" t="str">
        <f>+'Info ELECTRONORTE'!M3280</f>
        <v>Metálico</v>
      </c>
      <c r="J3312" s="9" t="str">
        <f>+'Info ELECTRONORTE'!N3280</f>
        <v>TA138SIR1S1C1240A</v>
      </c>
      <c r="K3312" s="9" t="str">
        <f>+IF(B3312="MOD INV_2018","Según corresponda",VLOOKUP(J3312,SICODI!$G$3:$K$2404,2,FALSE))</f>
        <v>Según corresponda</v>
      </c>
      <c r="L3312" s="142" t="str">
        <f t="shared" si="121"/>
        <v>Según corresponda</v>
      </c>
    </row>
    <row r="3313" spans="1:12" x14ac:dyDescent="0.25">
      <c r="A3313" s="53">
        <f>+'Info ELECTRONORTE'!A3281</f>
        <v>3277</v>
      </c>
      <c r="B3313" s="26" t="str">
        <f t="shared" si="122"/>
        <v>MOD INV_2018</v>
      </c>
      <c r="C3313" s="9" t="str">
        <f>+'Info ELECTRONORTE'!B3281</f>
        <v>CAJAMARCA</v>
      </c>
      <c r="D3313" s="9" t="str">
        <f>+'Info ELECTRONORTE'!C3281</f>
        <v>ED SAN LORENZO - ED MOCHENTA</v>
      </c>
      <c r="E3313" s="9" t="str">
        <f>+'Info ELECTRONORTE'!D3281</f>
        <v>JAEN</v>
      </c>
      <c r="F3313" s="9" t="str">
        <f>+'Info ELECTRONORTE'!I3281</f>
        <v>Alta Tension</v>
      </c>
      <c r="G3313" s="9">
        <f>+'Info ELECTRONORTE'!K3281</f>
        <v>20</v>
      </c>
      <c r="H3313" s="9" t="str">
        <f>+'Info ELECTRONORTE'!L3281</f>
        <v>Torre</v>
      </c>
      <c r="I3313" s="9" t="str">
        <f>+'Info ELECTRONORTE'!M3281</f>
        <v>Metálico</v>
      </c>
      <c r="J3313" s="9" t="str">
        <f>+'Info ELECTRONORTE'!N3281</f>
        <v>TA138SIR1S1C1240A</v>
      </c>
      <c r="K3313" s="9" t="str">
        <f>+IF(B3313="MOD INV_2018","Según corresponda",VLOOKUP(J3313,SICODI!$G$3:$K$2404,2,FALSE))</f>
        <v>Según corresponda</v>
      </c>
      <c r="L3313" s="142" t="str">
        <f t="shared" si="121"/>
        <v>Según corresponda</v>
      </c>
    </row>
    <row r="3314" spans="1:12" x14ac:dyDescent="0.25">
      <c r="A3314" s="53">
        <f>+'Info ELECTRONORTE'!A3282</f>
        <v>3278</v>
      </c>
      <c r="B3314" s="26" t="str">
        <f t="shared" si="122"/>
        <v>MOD INV_2018</v>
      </c>
      <c r="C3314" s="9" t="str">
        <f>+'Info ELECTRONORTE'!B3282</f>
        <v>CAJAMARCA</v>
      </c>
      <c r="D3314" s="9" t="str">
        <f>+'Info ELECTRONORTE'!C3282</f>
        <v>ED SAN LORENZO - ED MOCHENTA</v>
      </c>
      <c r="E3314" s="9" t="str">
        <f>+'Info ELECTRONORTE'!D3282</f>
        <v>JAEN</v>
      </c>
      <c r="F3314" s="9" t="str">
        <f>+'Info ELECTRONORTE'!I3282</f>
        <v>Alta Tension</v>
      </c>
      <c r="G3314" s="9">
        <f>+'Info ELECTRONORTE'!K3282</f>
        <v>20</v>
      </c>
      <c r="H3314" s="9" t="str">
        <f>+'Info ELECTRONORTE'!L3282</f>
        <v>Torre</v>
      </c>
      <c r="I3314" s="9" t="str">
        <f>+'Info ELECTRONORTE'!M3282</f>
        <v>Metálico</v>
      </c>
      <c r="J3314" s="9" t="str">
        <f>+'Info ELECTRONORTE'!N3282</f>
        <v>TA138SIR1S1C1240A</v>
      </c>
      <c r="K3314" s="9" t="str">
        <f>+IF(B3314="MOD INV_2018","Según corresponda",VLOOKUP(J3314,SICODI!$G$3:$K$2404,2,FALSE))</f>
        <v>Según corresponda</v>
      </c>
      <c r="L3314" s="142" t="str">
        <f t="shared" si="121"/>
        <v>Según corresponda</v>
      </c>
    </row>
    <row r="3315" spans="1:12" x14ac:dyDescent="0.25">
      <c r="A3315" s="53">
        <f>+'Info ELECTRONORTE'!A3283</f>
        <v>3279</v>
      </c>
      <c r="B3315" s="26" t="str">
        <f t="shared" si="122"/>
        <v>MOD INV_2018</v>
      </c>
      <c r="C3315" s="9" t="str">
        <f>+'Info ELECTRONORTE'!B3283</f>
        <v>CAJAMARCA</v>
      </c>
      <c r="D3315" s="9" t="str">
        <f>+'Info ELECTRONORTE'!C3283</f>
        <v>ED SAN LORENZO - ED MOCHENTA</v>
      </c>
      <c r="E3315" s="9" t="str">
        <f>+'Info ELECTRONORTE'!D3283</f>
        <v>JAEN</v>
      </c>
      <c r="F3315" s="9" t="str">
        <f>+'Info ELECTRONORTE'!I3283</f>
        <v>Alta Tension</v>
      </c>
      <c r="G3315" s="9">
        <f>+'Info ELECTRONORTE'!K3283</f>
        <v>20</v>
      </c>
      <c r="H3315" s="9" t="str">
        <f>+'Info ELECTRONORTE'!L3283</f>
        <v>Torre</v>
      </c>
      <c r="I3315" s="9" t="str">
        <f>+'Info ELECTRONORTE'!M3283</f>
        <v>Metálico</v>
      </c>
      <c r="J3315" s="9" t="str">
        <f>+'Info ELECTRONORTE'!N3283</f>
        <v>TA138SIR1S1C1240A</v>
      </c>
      <c r="K3315" s="9" t="str">
        <f>+IF(B3315="MOD INV_2018","Según corresponda",VLOOKUP(J3315,SICODI!$G$3:$K$2404,2,FALSE))</f>
        <v>Según corresponda</v>
      </c>
      <c r="L3315" s="142" t="str">
        <f t="shared" si="121"/>
        <v>Según corresponda</v>
      </c>
    </row>
    <row r="3316" spans="1:12" x14ac:dyDescent="0.25">
      <c r="A3316" s="53">
        <f>+'Info ELECTRONORTE'!A3284</f>
        <v>3280</v>
      </c>
      <c r="B3316" s="26" t="str">
        <f t="shared" si="122"/>
        <v>MOD INV_2018</v>
      </c>
      <c r="C3316" s="9" t="str">
        <f>+'Info ELECTRONORTE'!B3284</f>
        <v>CAJAMARCA</v>
      </c>
      <c r="D3316" s="9" t="str">
        <f>+'Info ELECTRONORTE'!C3284</f>
        <v>ED SAN LORENZO - ED MOCHENTA</v>
      </c>
      <c r="E3316" s="9" t="str">
        <f>+'Info ELECTRONORTE'!D3284</f>
        <v>JAEN</v>
      </c>
      <c r="F3316" s="9" t="str">
        <f>+'Info ELECTRONORTE'!I3284</f>
        <v>Alta Tension</v>
      </c>
      <c r="G3316" s="9">
        <f>+'Info ELECTRONORTE'!K3284</f>
        <v>20</v>
      </c>
      <c r="H3316" s="9" t="str">
        <f>+'Info ELECTRONORTE'!L3284</f>
        <v>Torre</v>
      </c>
      <c r="I3316" s="9" t="str">
        <f>+'Info ELECTRONORTE'!M3284</f>
        <v>Metálico</v>
      </c>
      <c r="J3316" s="9" t="str">
        <f>+'Info ELECTRONORTE'!N3284</f>
        <v>TA138SIR1S1C1240A</v>
      </c>
      <c r="K3316" s="9" t="str">
        <f>+IF(B3316="MOD INV_2018","Según corresponda",VLOOKUP(J3316,SICODI!$G$3:$K$2404,2,FALSE))</f>
        <v>Según corresponda</v>
      </c>
      <c r="L3316" s="142" t="str">
        <f t="shared" si="121"/>
        <v>Según corresponda</v>
      </c>
    </row>
    <row r="3317" spans="1:12" x14ac:dyDescent="0.25">
      <c r="A3317" s="53">
        <f>+'Info ELECTRONORTE'!A3285</f>
        <v>3281</v>
      </c>
      <c r="B3317" s="26" t="str">
        <f t="shared" si="122"/>
        <v>MOD INV_2018</v>
      </c>
      <c r="C3317" s="9" t="str">
        <f>+'Info ELECTRONORTE'!B3285</f>
        <v>CAJAMARCA</v>
      </c>
      <c r="D3317" s="9" t="str">
        <f>+'Info ELECTRONORTE'!C3285</f>
        <v>ED SAN LORENZO - ED MOCHENTA</v>
      </c>
      <c r="E3317" s="9" t="str">
        <f>+'Info ELECTRONORTE'!D3285</f>
        <v>JAEN</v>
      </c>
      <c r="F3317" s="9" t="str">
        <f>+'Info ELECTRONORTE'!I3285</f>
        <v>Alta Tension</v>
      </c>
      <c r="G3317" s="9">
        <f>+'Info ELECTRONORTE'!K3285</f>
        <v>20</v>
      </c>
      <c r="H3317" s="9" t="str">
        <f>+'Info ELECTRONORTE'!L3285</f>
        <v>Torre</v>
      </c>
      <c r="I3317" s="9" t="str">
        <f>+'Info ELECTRONORTE'!M3285</f>
        <v>Metálico</v>
      </c>
      <c r="J3317" s="9" t="str">
        <f>+'Info ELECTRONORTE'!N3285</f>
        <v>TA138SIR1S1C1240A</v>
      </c>
      <c r="K3317" s="9" t="str">
        <f>+IF(B3317="MOD INV_2018","Según corresponda",VLOOKUP(J3317,SICODI!$G$3:$K$2404,2,FALSE))</f>
        <v>Según corresponda</v>
      </c>
      <c r="L3317" s="142" t="str">
        <f t="shared" si="121"/>
        <v>Según corresponda</v>
      </c>
    </row>
    <row r="3318" spans="1:12" x14ac:dyDescent="0.25">
      <c r="A3318" s="53">
        <f>+'Info ELECTRONORTE'!A3286</f>
        <v>3282</v>
      </c>
      <c r="B3318" s="26" t="str">
        <f t="shared" si="122"/>
        <v>MOD INV_2018</v>
      </c>
      <c r="C3318" s="9" t="str">
        <f>+'Info ELECTRONORTE'!B3286</f>
        <v>CAJAMARCA</v>
      </c>
      <c r="D3318" s="9" t="str">
        <f>+'Info ELECTRONORTE'!C3286</f>
        <v>ED SAN LORENZO - ED MOCHENTA</v>
      </c>
      <c r="E3318" s="9" t="str">
        <f>+'Info ELECTRONORTE'!D3286</f>
        <v>JAEN</v>
      </c>
      <c r="F3318" s="9" t="str">
        <f>+'Info ELECTRONORTE'!I3286</f>
        <v>Alta Tension</v>
      </c>
      <c r="G3318" s="9">
        <f>+'Info ELECTRONORTE'!K3286</f>
        <v>20</v>
      </c>
      <c r="H3318" s="9" t="str">
        <f>+'Info ELECTRONORTE'!L3286</f>
        <v>Torre</v>
      </c>
      <c r="I3318" s="9" t="str">
        <f>+'Info ELECTRONORTE'!M3286</f>
        <v>Metálico</v>
      </c>
      <c r="J3318" s="9" t="str">
        <f>+'Info ELECTRONORTE'!N3286</f>
        <v>TA138SIR1S1C1240A</v>
      </c>
      <c r="K3318" s="9" t="str">
        <f>+IF(B3318="MOD INV_2018","Según corresponda",VLOOKUP(J3318,SICODI!$G$3:$K$2404,2,FALSE))</f>
        <v>Según corresponda</v>
      </c>
      <c r="L3318" s="142" t="str">
        <f t="shared" si="121"/>
        <v>Según corresponda</v>
      </c>
    </row>
    <row r="3319" spans="1:12" x14ac:dyDescent="0.25">
      <c r="A3319" s="53">
        <f>+'Info ELECTRONORTE'!A3287</f>
        <v>3283</v>
      </c>
      <c r="B3319" s="26" t="str">
        <f t="shared" si="122"/>
        <v>MOD INV_2018</v>
      </c>
      <c r="C3319" s="9" t="str">
        <f>+'Info ELECTRONORTE'!B3287</f>
        <v>CAJAMARCA</v>
      </c>
      <c r="D3319" s="9" t="str">
        <f>+'Info ELECTRONORTE'!C3287</f>
        <v>ED SAN LORENZO - ED MOCHENTA</v>
      </c>
      <c r="E3319" s="9" t="str">
        <f>+'Info ELECTRONORTE'!D3287</f>
        <v>JAEN</v>
      </c>
      <c r="F3319" s="9" t="str">
        <f>+'Info ELECTRONORTE'!I3287</f>
        <v>Alta Tension</v>
      </c>
      <c r="G3319" s="9">
        <f>+'Info ELECTRONORTE'!K3287</f>
        <v>20</v>
      </c>
      <c r="H3319" s="9" t="str">
        <f>+'Info ELECTRONORTE'!L3287</f>
        <v>Torre</v>
      </c>
      <c r="I3319" s="9" t="str">
        <f>+'Info ELECTRONORTE'!M3287</f>
        <v>Metálico</v>
      </c>
      <c r="J3319" s="9" t="str">
        <f>+'Info ELECTRONORTE'!N3287</f>
        <v>TA138SIR1S1C1240A</v>
      </c>
      <c r="K3319" s="9" t="str">
        <f>+IF(B3319="MOD INV_2018","Según corresponda",VLOOKUP(J3319,SICODI!$G$3:$K$2404,2,FALSE))</f>
        <v>Según corresponda</v>
      </c>
      <c r="L3319" s="142" t="str">
        <f t="shared" si="121"/>
        <v>Según corresponda</v>
      </c>
    </row>
    <row r="3320" spans="1:12" x14ac:dyDescent="0.25">
      <c r="A3320" s="53">
        <f>+'Info ELECTRONORTE'!A3288</f>
        <v>3284</v>
      </c>
      <c r="B3320" s="26" t="str">
        <f t="shared" si="122"/>
        <v>MOD INV_2018</v>
      </c>
      <c r="C3320" s="9" t="str">
        <f>+'Info ELECTRONORTE'!B3288</f>
        <v>CAJAMARCA</v>
      </c>
      <c r="D3320" s="9" t="str">
        <f>+'Info ELECTRONORTE'!C3288</f>
        <v>ED SAN LORENZO - ED MOCHENTA</v>
      </c>
      <c r="E3320" s="9" t="str">
        <f>+'Info ELECTRONORTE'!D3288</f>
        <v>JAEN</v>
      </c>
      <c r="F3320" s="9" t="str">
        <f>+'Info ELECTRONORTE'!I3288</f>
        <v>Alta Tension</v>
      </c>
      <c r="G3320" s="9">
        <f>+'Info ELECTRONORTE'!K3288</f>
        <v>20</v>
      </c>
      <c r="H3320" s="9" t="str">
        <f>+'Info ELECTRONORTE'!L3288</f>
        <v>Torre</v>
      </c>
      <c r="I3320" s="9" t="str">
        <f>+'Info ELECTRONORTE'!M3288</f>
        <v>Metálico</v>
      </c>
      <c r="J3320" s="9" t="str">
        <f>+'Info ELECTRONORTE'!N3288</f>
        <v>TA138SIR1S1C1240A</v>
      </c>
      <c r="K3320" s="9" t="str">
        <f>+IF(B3320="MOD INV_2018","Según corresponda",VLOOKUP(J3320,SICODI!$G$3:$K$2404,2,FALSE))</f>
        <v>Según corresponda</v>
      </c>
      <c r="L3320" s="142" t="str">
        <f t="shared" si="121"/>
        <v>Según corresponda</v>
      </c>
    </row>
    <row r="3321" spans="1:12" x14ac:dyDescent="0.25">
      <c r="A3321" s="53">
        <f>+'Info ELECTRONORTE'!A3289</f>
        <v>3285</v>
      </c>
      <c r="B3321" s="26" t="str">
        <f t="shared" si="122"/>
        <v>MOD INV_2018</v>
      </c>
      <c r="C3321" s="9" t="str">
        <f>+'Info ELECTRONORTE'!B3289</f>
        <v>CAJAMARCA</v>
      </c>
      <c r="D3321" s="9" t="str">
        <f>+'Info ELECTRONORTE'!C3289</f>
        <v>ED SAN LORENZO - ED MOCHENTA</v>
      </c>
      <c r="E3321" s="9" t="str">
        <f>+'Info ELECTRONORTE'!D3289</f>
        <v>JAEN</v>
      </c>
      <c r="F3321" s="9" t="str">
        <f>+'Info ELECTRONORTE'!I3289</f>
        <v>Alta Tension</v>
      </c>
      <c r="G3321" s="9">
        <f>+'Info ELECTRONORTE'!K3289</f>
        <v>20</v>
      </c>
      <c r="H3321" s="9" t="str">
        <f>+'Info ELECTRONORTE'!L3289</f>
        <v>Torre</v>
      </c>
      <c r="I3321" s="9" t="str">
        <f>+'Info ELECTRONORTE'!M3289</f>
        <v>Metálico</v>
      </c>
      <c r="J3321" s="9" t="str">
        <f>+'Info ELECTRONORTE'!N3289</f>
        <v>TA138SIR1S1C1240A</v>
      </c>
      <c r="K3321" s="9" t="str">
        <f>+IF(B3321="MOD INV_2018","Según corresponda",VLOOKUP(J3321,SICODI!$G$3:$K$2404,2,FALSE))</f>
        <v>Según corresponda</v>
      </c>
      <c r="L3321" s="142" t="str">
        <f t="shared" si="121"/>
        <v>Según corresponda</v>
      </c>
    </row>
    <row r="3322" spans="1:12" x14ac:dyDescent="0.25">
      <c r="A3322" s="53">
        <f>+'Info ELECTRONORTE'!A3290</f>
        <v>3286</v>
      </c>
      <c r="B3322" s="26" t="str">
        <f t="shared" si="122"/>
        <v>MOD INV_2018</v>
      </c>
      <c r="C3322" s="9" t="str">
        <f>+'Info ELECTRONORTE'!B3290</f>
        <v>CAJAMARCA</v>
      </c>
      <c r="D3322" s="9" t="str">
        <f>+'Info ELECTRONORTE'!C3290</f>
        <v>ED SAN LORENZO - ED MOCHENTA</v>
      </c>
      <c r="E3322" s="9" t="str">
        <f>+'Info ELECTRONORTE'!D3290</f>
        <v>JAEN</v>
      </c>
      <c r="F3322" s="9" t="str">
        <f>+'Info ELECTRONORTE'!I3290</f>
        <v>Alta Tension</v>
      </c>
      <c r="G3322" s="9">
        <f>+'Info ELECTRONORTE'!K3290</f>
        <v>20</v>
      </c>
      <c r="H3322" s="9" t="str">
        <f>+'Info ELECTRONORTE'!L3290</f>
        <v>Torre</v>
      </c>
      <c r="I3322" s="9" t="str">
        <f>+'Info ELECTRONORTE'!M3290</f>
        <v>Metálico</v>
      </c>
      <c r="J3322" s="9" t="str">
        <f>+'Info ELECTRONORTE'!N3290</f>
        <v>TA138SIR1S1C1240A</v>
      </c>
      <c r="K3322" s="9" t="str">
        <f>+IF(B3322="MOD INV_2018","Según corresponda",VLOOKUP(J3322,SICODI!$G$3:$K$2404,2,FALSE))</f>
        <v>Según corresponda</v>
      </c>
      <c r="L3322" s="142" t="str">
        <f t="shared" si="121"/>
        <v>Según corresponda</v>
      </c>
    </row>
    <row r="3323" spans="1:12" x14ac:dyDescent="0.25">
      <c r="A3323" s="53">
        <f>+'Info ELECTRONORTE'!A3291</f>
        <v>3287</v>
      </c>
      <c r="B3323" s="26" t="str">
        <f t="shared" si="122"/>
        <v>MOD INV_2018</v>
      </c>
      <c r="C3323" s="9" t="str">
        <f>+'Info ELECTRONORTE'!B3291</f>
        <v>CAJAMARCA</v>
      </c>
      <c r="D3323" s="9" t="str">
        <f>+'Info ELECTRONORTE'!C3291</f>
        <v>ED SAN LORENZO - ED MOCHENTA</v>
      </c>
      <c r="E3323" s="9" t="str">
        <f>+'Info ELECTRONORTE'!D3291</f>
        <v>JAEN</v>
      </c>
      <c r="F3323" s="9" t="str">
        <f>+'Info ELECTRONORTE'!I3291</f>
        <v>Alta Tension</v>
      </c>
      <c r="G3323" s="9">
        <f>+'Info ELECTRONORTE'!K3291</f>
        <v>20</v>
      </c>
      <c r="H3323" s="9" t="str">
        <f>+'Info ELECTRONORTE'!L3291</f>
        <v>Torre</v>
      </c>
      <c r="I3323" s="9" t="str">
        <f>+'Info ELECTRONORTE'!M3291</f>
        <v>Metálico</v>
      </c>
      <c r="J3323" s="9" t="str">
        <f>+'Info ELECTRONORTE'!N3291</f>
        <v>TA138SIR1S1C1240A</v>
      </c>
      <c r="K3323" s="9" t="str">
        <f>+IF(B3323="MOD INV_2018","Según corresponda",VLOOKUP(J3323,SICODI!$G$3:$K$2404,2,FALSE))</f>
        <v>Según corresponda</v>
      </c>
      <c r="L3323" s="142" t="str">
        <f t="shared" si="121"/>
        <v>Según corresponda</v>
      </c>
    </row>
    <row r="3324" spans="1:12" x14ac:dyDescent="0.25">
      <c r="A3324" s="53">
        <f>+'Info ELECTRONORTE'!A3292</f>
        <v>3288</v>
      </c>
      <c r="B3324" s="26" t="str">
        <f t="shared" si="122"/>
        <v>MOD INV_2018</v>
      </c>
      <c r="C3324" s="9" t="str">
        <f>+'Info ELECTRONORTE'!B3292</f>
        <v>CAJAMARCA</v>
      </c>
      <c r="D3324" s="9" t="str">
        <f>+'Info ELECTRONORTE'!C3292</f>
        <v>ED SAN LORENZO - ED MOCHENTA</v>
      </c>
      <c r="E3324" s="9" t="str">
        <f>+'Info ELECTRONORTE'!D3292</f>
        <v>JAEN</v>
      </c>
      <c r="F3324" s="9" t="str">
        <f>+'Info ELECTRONORTE'!I3292</f>
        <v>Alta Tension</v>
      </c>
      <c r="G3324" s="9">
        <f>+'Info ELECTRONORTE'!K3292</f>
        <v>20</v>
      </c>
      <c r="H3324" s="9" t="str">
        <f>+'Info ELECTRONORTE'!L3292</f>
        <v>Torre</v>
      </c>
      <c r="I3324" s="9" t="str">
        <f>+'Info ELECTRONORTE'!M3292</f>
        <v>Metálico</v>
      </c>
      <c r="J3324" s="9" t="str">
        <f>+'Info ELECTRONORTE'!N3292</f>
        <v>TA138SIR1S1C1240A</v>
      </c>
      <c r="K3324" s="9" t="str">
        <f>+IF(B3324="MOD INV_2018","Según corresponda",VLOOKUP(J3324,SICODI!$G$3:$K$2404,2,FALSE))</f>
        <v>Según corresponda</v>
      </c>
      <c r="L3324" s="142" t="str">
        <f t="shared" si="121"/>
        <v>Según corresponda</v>
      </c>
    </row>
    <row r="3325" spans="1:12" x14ac:dyDescent="0.25">
      <c r="A3325" s="53">
        <f>+'Info ELECTRONORTE'!A3293</f>
        <v>3289</v>
      </c>
      <c r="B3325" s="26" t="str">
        <f t="shared" si="122"/>
        <v>MOD INV_2018</v>
      </c>
      <c r="C3325" s="9" t="str">
        <f>+'Info ELECTRONORTE'!B3293</f>
        <v>CAJAMARCA</v>
      </c>
      <c r="D3325" s="9" t="str">
        <f>+'Info ELECTRONORTE'!C3293</f>
        <v>ED SAN LORENZO - ED MOCHENTA</v>
      </c>
      <c r="E3325" s="9" t="str">
        <f>+'Info ELECTRONORTE'!D3293</f>
        <v>JAEN</v>
      </c>
      <c r="F3325" s="9" t="str">
        <f>+'Info ELECTRONORTE'!I3293</f>
        <v>Alta Tension</v>
      </c>
      <c r="G3325" s="9">
        <f>+'Info ELECTRONORTE'!K3293</f>
        <v>20</v>
      </c>
      <c r="H3325" s="9" t="str">
        <f>+'Info ELECTRONORTE'!L3293</f>
        <v>Torre</v>
      </c>
      <c r="I3325" s="9" t="str">
        <f>+'Info ELECTRONORTE'!M3293</f>
        <v>Metálico</v>
      </c>
      <c r="J3325" s="9" t="str">
        <f>+'Info ELECTRONORTE'!N3293</f>
        <v>TA138SIR1S1C1240A</v>
      </c>
      <c r="K3325" s="9" t="str">
        <f>+IF(B3325="MOD INV_2018","Según corresponda",VLOOKUP(J3325,SICODI!$G$3:$K$2404,2,FALSE))</f>
        <v>Según corresponda</v>
      </c>
      <c r="L3325" s="142" t="str">
        <f t="shared" si="121"/>
        <v>Según corresponda</v>
      </c>
    </row>
    <row r="3326" spans="1:12" x14ac:dyDescent="0.25">
      <c r="A3326" s="53">
        <f>+'Info ELECTRONORTE'!A3294</f>
        <v>3290</v>
      </c>
      <c r="B3326" s="26" t="str">
        <f t="shared" si="122"/>
        <v>MOD INV_2018</v>
      </c>
      <c r="C3326" s="9" t="str">
        <f>+'Info ELECTRONORTE'!B3294</f>
        <v>CAJAMARCA</v>
      </c>
      <c r="D3326" s="9" t="str">
        <f>+'Info ELECTRONORTE'!C3294</f>
        <v>ED SAN LORENZO - ED MOCHENTA</v>
      </c>
      <c r="E3326" s="9" t="str">
        <f>+'Info ELECTRONORTE'!D3294</f>
        <v>JAEN</v>
      </c>
      <c r="F3326" s="9" t="str">
        <f>+'Info ELECTRONORTE'!I3294</f>
        <v>Alta Tension</v>
      </c>
      <c r="G3326" s="9">
        <f>+'Info ELECTRONORTE'!K3294</f>
        <v>20</v>
      </c>
      <c r="H3326" s="9" t="str">
        <f>+'Info ELECTRONORTE'!L3294</f>
        <v>Torre</v>
      </c>
      <c r="I3326" s="9" t="str">
        <f>+'Info ELECTRONORTE'!M3294</f>
        <v>Metálico</v>
      </c>
      <c r="J3326" s="9" t="str">
        <f>+'Info ELECTRONORTE'!N3294</f>
        <v>TA138SIR1S1C1240A</v>
      </c>
      <c r="K3326" s="9" t="str">
        <f>+IF(B3326="MOD INV_2018","Según corresponda",VLOOKUP(J3326,SICODI!$G$3:$K$2404,2,FALSE))</f>
        <v>Según corresponda</v>
      </c>
      <c r="L3326" s="142" t="str">
        <f t="shared" si="121"/>
        <v>Según corresponda</v>
      </c>
    </row>
    <row r="3327" spans="1:12" x14ac:dyDescent="0.25">
      <c r="A3327" s="53">
        <f>+'Info ELECTRONORTE'!A3295</f>
        <v>3291</v>
      </c>
      <c r="B3327" s="26" t="str">
        <f t="shared" si="122"/>
        <v>MOD INV_2018</v>
      </c>
      <c r="C3327" s="9" t="str">
        <f>+'Info ELECTRONORTE'!B3295</f>
        <v>CAJAMARCA</v>
      </c>
      <c r="D3327" s="9" t="str">
        <f>+'Info ELECTRONORTE'!C3295</f>
        <v>ED SAN LORENZO - ED MOCHENTA</v>
      </c>
      <c r="E3327" s="9" t="str">
        <f>+'Info ELECTRONORTE'!D3295</f>
        <v>JAEN</v>
      </c>
      <c r="F3327" s="9" t="str">
        <f>+'Info ELECTRONORTE'!I3295</f>
        <v>Alta Tension</v>
      </c>
      <c r="G3327" s="9">
        <f>+'Info ELECTRONORTE'!K3295</f>
        <v>20</v>
      </c>
      <c r="H3327" s="9" t="str">
        <f>+'Info ELECTRONORTE'!L3295</f>
        <v>Torre</v>
      </c>
      <c r="I3327" s="9" t="str">
        <f>+'Info ELECTRONORTE'!M3295</f>
        <v>Metálico</v>
      </c>
      <c r="J3327" s="9" t="str">
        <f>+'Info ELECTRONORTE'!N3295</f>
        <v>TA138SIR1S1C1240A</v>
      </c>
      <c r="K3327" s="9" t="str">
        <f>+IF(B3327="MOD INV_2018","Según corresponda",VLOOKUP(J3327,SICODI!$G$3:$K$2404,2,FALSE))</f>
        <v>Según corresponda</v>
      </c>
      <c r="L3327" s="142" t="str">
        <f t="shared" si="121"/>
        <v>Según corresponda</v>
      </c>
    </row>
    <row r="3328" spans="1:12" x14ac:dyDescent="0.25">
      <c r="A3328" s="53">
        <f>+'Info ELECTRONORTE'!A3296</f>
        <v>3292</v>
      </c>
      <c r="B3328" s="26" t="str">
        <f t="shared" si="122"/>
        <v>MOD INV_2018</v>
      </c>
      <c r="C3328" s="9" t="str">
        <f>+'Info ELECTRONORTE'!B3296</f>
        <v>CAJAMARCA</v>
      </c>
      <c r="D3328" s="9" t="str">
        <f>+'Info ELECTRONORTE'!C3296</f>
        <v>ED SAN LORENZO - ED MOCHENTA</v>
      </c>
      <c r="E3328" s="9" t="str">
        <f>+'Info ELECTRONORTE'!D3296</f>
        <v>JAEN</v>
      </c>
      <c r="F3328" s="9" t="str">
        <f>+'Info ELECTRONORTE'!I3296</f>
        <v>Alta Tension</v>
      </c>
      <c r="G3328" s="9">
        <f>+'Info ELECTRONORTE'!K3296</f>
        <v>20</v>
      </c>
      <c r="H3328" s="9" t="str">
        <f>+'Info ELECTRONORTE'!L3296</f>
        <v>Torre</v>
      </c>
      <c r="I3328" s="9" t="str">
        <f>+'Info ELECTRONORTE'!M3296</f>
        <v>Metálico</v>
      </c>
      <c r="J3328" s="9" t="str">
        <f>+'Info ELECTRONORTE'!N3296</f>
        <v>TA138SIR1S1C1240A</v>
      </c>
      <c r="K3328" s="9" t="str">
        <f>+IF(B3328="MOD INV_2018","Según corresponda",VLOOKUP(J3328,SICODI!$G$3:$K$2404,2,FALSE))</f>
        <v>Según corresponda</v>
      </c>
      <c r="L3328" s="142" t="str">
        <f t="shared" si="121"/>
        <v>Según corresponda</v>
      </c>
    </row>
    <row r="3329" spans="1:12" x14ac:dyDescent="0.25">
      <c r="A3329" s="53">
        <f>+'Info ELECTRONORTE'!A3297</f>
        <v>3293</v>
      </c>
      <c r="B3329" s="26" t="str">
        <f t="shared" si="122"/>
        <v>MOD INV_2018</v>
      </c>
      <c r="C3329" s="9" t="str">
        <f>+'Info ELECTRONORTE'!B3297</f>
        <v>CAJAMARCA</v>
      </c>
      <c r="D3329" s="9" t="str">
        <f>+'Info ELECTRONORTE'!C3297</f>
        <v>ED SAN LORENZO - ED MOCHENTA</v>
      </c>
      <c r="E3329" s="9" t="str">
        <f>+'Info ELECTRONORTE'!D3297</f>
        <v>JAEN</v>
      </c>
      <c r="F3329" s="9" t="str">
        <f>+'Info ELECTRONORTE'!I3297</f>
        <v>Alta Tension</v>
      </c>
      <c r="G3329" s="9">
        <f>+'Info ELECTRONORTE'!K3297</f>
        <v>20</v>
      </c>
      <c r="H3329" s="9" t="str">
        <f>+'Info ELECTRONORTE'!L3297</f>
        <v>Torre</v>
      </c>
      <c r="I3329" s="9" t="str">
        <f>+'Info ELECTRONORTE'!M3297</f>
        <v>Metálico</v>
      </c>
      <c r="J3329" s="9" t="str">
        <f>+'Info ELECTRONORTE'!N3297</f>
        <v>TA138SIR1S1C1240A</v>
      </c>
      <c r="K3329" s="9" t="str">
        <f>+IF(B3329="MOD INV_2018","Según corresponda",VLOOKUP(J3329,SICODI!$G$3:$K$2404,2,FALSE))</f>
        <v>Según corresponda</v>
      </c>
      <c r="L3329" s="142" t="str">
        <f t="shared" si="121"/>
        <v>Según corresponda</v>
      </c>
    </row>
    <row r="3330" spans="1:12" x14ac:dyDescent="0.25">
      <c r="A3330" s="53">
        <f>+'Info ELECTRONORTE'!A3298</f>
        <v>3294</v>
      </c>
      <c r="B3330" s="26" t="str">
        <f t="shared" si="122"/>
        <v>MOD INV_2018</v>
      </c>
      <c r="C3330" s="9" t="str">
        <f>+'Info ELECTRONORTE'!B3298</f>
        <v>CAJAMARCA</v>
      </c>
      <c r="D3330" s="9" t="str">
        <f>+'Info ELECTRONORTE'!C3298</f>
        <v>ED SAN LORENZO - ED MOCHENTA</v>
      </c>
      <c r="E3330" s="9" t="str">
        <f>+'Info ELECTRONORTE'!D3298</f>
        <v>JAEN</v>
      </c>
      <c r="F3330" s="9" t="str">
        <f>+'Info ELECTRONORTE'!I3298</f>
        <v>Alta Tension</v>
      </c>
      <c r="G3330" s="9">
        <f>+'Info ELECTRONORTE'!K3298</f>
        <v>20</v>
      </c>
      <c r="H3330" s="9" t="str">
        <f>+'Info ELECTRONORTE'!L3298</f>
        <v>Torre</v>
      </c>
      <c r="I3330" s="9" t="str">
        <f>+'Info ELECTRONORTE'!M3298</f>
        <v>Metálico</v>
      </c>
      <c r="J3330" s="9" t="str">
        <f>+'Info ELECTRONORTE'!N3298</f>
        <v>TA138SIR1S1C1240A</v>
      </c>
      <c r="K3330" s="9" t="str">
        <f>+IF(B3330="MOD INV_2018","Según corresponda",VLOOKUP(J3330,SICODI!$G$3:$K$2404,2,FALSE))</f>
        <v>Según corresponda</v>
      </c>
      <c r="L3330" s="142" t="str">
        <f t="shared" si="121"/>
        <v>Según corresponda</v>
      </c>
    </row>
    <row r="3331" spans="1:12" x14ac:dyDescent="0.25">
      <c r="A3331" s="53">
        <f>+'Info ELECTRONORTE'!A3299</f>
        <v>3295</v>
      </c>
      <c r="B3331" s="26" t="str">
        <f t="shared" si="122"/>
        <v>MOD INV_2018</v>
      </c>
      <c r="C3331" s="9" t="str">
        <f>+'Info ELECTRONORTE'!B3299</f>
        <v>CAJAMARCA</v>
      </c>
      <c r="D3331" s="9" t="str">
        <f>+'Info ELECTRONORTE'!C3299</f>
        <v>ED SAN LORENZO - ED MOCHENTA</v>
      </c>
      <c r="E3331" s="9" t="str">
        <f>+'Info ELECTRONORTE'!D3299</f>
        <v>JAEN</v>
      </c>
      <c r="F3331" s="9" t="str">
        <f>+'Info ELECTRONORTE'!I3299</f>
        <v>Alta Tension</v>
      </c>
      <c r="G3331" s="9">
        <f>+'Info ELECTRONORTE'!K3299</f>
        <v>20</v>
      </c>
      <c r="H3331" s="9" t="str">
        <f>+'Info ELECTRONORTE'!L3299</f>
        <v>Torre</v>
      </c>
      <c r="I3331" s="9" t="str">
        <f>+'Info ELECTRONORTE'!M3299</f>
        <v>Metálico</v>
      </c>
      <c r="J3331" s="9" t="str">
        <f>+'Info ELECTRONORTE'!N3299</f>
        <v>TA138SIR1S1C1240A</v>
      </c>
      <c r="K3331" s="9" t="str">
        <f>+IF(B3331="MOD INV_2018","Según corresponda",VLOOKUP(J3331,SICODI!$G$3:$K$2404,2,FALSE))</f>
        <v>Según corresponda</v>
      </c>
      <c r="L3331" s="142" t="str">
        <f t="shared" si="121"/>
        <v>Según corresponda</v>
      </c>
    </row>
    <row r="3332" spans="1:12" x14ac:dyDescent="0.25">
      <c r="A3332" s="53">
        <f>+'Info ELECTRONORTE'!A3300</f>
        <v>3296</v>
      </c>
      <c r="B3332" s="26" t="str">
        <f t="shared" si="122"/>
        <v>MOD INV_2018</v>
      </c>
      <c r="C3332" s="9" t="str">
        <f>+'Info ELECTRONORTE'!B3300</f>
        <v>CAJAMARCA</v>
      </c>
      <c r="D3332" s="9" t="str">
        <f>+'Info ELECTRONORTE'!C3300</f>
        <v>ED SAN LORENZO - ED MOCHENTA</v>
      </c>
      <c r="E3332" s="9" t="str">
        <f>+'Info ELECTRONORTE'!D3300</f>
        <v>JAEN</v>
      </c>
      <c r="F3332" s="9" t="str">
        <f>+'Info ELECTRONORTE'!I3300</f>
        <v>Alta Tension</v>
      </c>
      <c r="G3332" s="9">
        <f>+'Info ELECTRONORTE'!K3300</f>
        <v>20</v>
      </c>
      <c r="H3332" s="9" t="str">
        <f>+'Info ELECTRONORTE'!L3300</f>
        <v>Torre</v>
      </c>
      <c r="I3332" s="9" t="str">
        <f>+'Info ELECTRONORTE'!M3300</f>
        <v>Metálico</v>
      </c>
      <c r="J3332" s="9" t="str">
        <f>+'Info ELECTRONORTE'!N3300</f>
        <v>TA138SIR1S1C1240A</v>
      </c>
      <c r="K3332" s="9" t="str">
        <f>+IF(B3332="MOD INV_2018","Según corresponda",VLOOKUP(J3332,SICODI!$G$3:$K$2404,2,FALSE))</f>
        <v>Según corresponda</v>
      </c>
      <c r="L3332" s="142" t="str">
        <f t="shared" si="121"/>
        <v>Según corresponda</v>
      </c>
    </row>
    <row r="3333" spans="1:12" x14ac:dyDescent="0.25">
      <c r="A3333" s="53">
        <f>+'Info ELECTRONORTE'!A3301</f>
        <v>3297</v>
      </c>
      <c r="B3333" s="26" t="str">
        <f t="shared" si="122"/>
        <v>MOD INV_2018</v>
      </c>
      <c r="C3333" s="9" t="str">
        <f>+'Info ELECTRONORTE'!B3301</f>
        <v>CAJAMARCA</v>
      </c>
      <c r="D3333" s="9" t="str">
        <f>+'Info ELECTRONORTE'!C3301</f>
        <v>ED SAN LORENZO - ED MOCHENTA</v>
      </c>
      <c r="E3333" s="9" t="str">
        <f>+'Info ELECTRONORTE'!D3301</f>
        <v>JAEN</v>
      </c>
      <c r="F3333" s="9" t="str">
        <f>+'Info ELECTRONORTE'!I3301</f>
        <v>Alta Tension</v>
      </c>
      <c r="G3333" s="9">
        <f>+'Info ELECTRONORTE'!K3301</f>
        <v>20</v>
      </c>
      <c r="H3333" s="9" t="str">
        <f>+'Info ELECTRONORTE'!L3301</f>
        <v>Torre</v>
      </c>
      <c r="I3333" s="9" t="str">
        <f>+'Info ELECTRONORTE'!M3301</f>
        <v>Metálico</v>
      </c>
      <c r="J3333" s="9" t="str">
        <f>+'Info ELECTRONORTE'!N3301</f>
        <v>TA138SIR1S1C1240A</v>
      </c>
      <c r="K3333" s="9" t="str">
        <f>+IF(B3333="MOD INV_2018","Según corresponda",VLOOKUP(J3333,SICODI!$G$3:$K$2404,2,FALSE))</f>
        <v>Según corresponda</v>
      </c>
      <c r="L3333" s="142" t="str">
        <f t="shared" si="121"/>
        <v>Según corresponda</v>
      </c>
    </row>
    <row r="3334" spans="1:12" x14ac:dyDescent="0.25">
      <c r="A3334" s="53">
        <f>+'Info ELECTRONORTE'!A3302</f>
        <v>3298</v>
      </c>
      <c r="B3334" s="26" t="str">
        <f t="shared" si="122"/>
        <v>MOD INV_2018</v>
      </c>
      <c r="C3334" s="9" t="str">
        <f>+'Info ELECTRONORTE'!B3302</f>
        <v>CAJAMARCA</v>
      </c>
      <c r="D3334" s="9" t="str">
        <f>+'Info ELECTRONORTE'!C3302</f>
        <v>ED SAN LORENZO - ED MOCHENTA</v>
      </c>
      <c r="E3334" s="9" t="str">
        <f>+'Info ELECTRONORTE'!D3302</f>
        <v>JAEN</v>
      </c>
      <c r="F3334" s="9" t="str">
        <f>+'Info ELECTRONORTE'!I3302</f>
        <v>Alta Tension</v>
      </c>
      <c r="G3334" s="9">
        <f>+'Info ELECTRONORTE'!K3302</f>
        <v>20</v>
      </c>
      <c r="H3334" s="9" t="str">
        <f>+'Info ELECTRONORTE'!L3302</f>
        <v>Torre</v>
      </c>
      <c r="I3334" s="9" t="str">
        <f>+'Info ELECTRONORTE'!M3302</f>
        <v>Metálico</v>
      </c>
      <c r="J3334" s="9" t="str">
        <f>+'Info ELECTRONORTE'!N3302</f>
        <v>TA138SIR1S1C1240A</v>
      </c>
      <c r="K3334" s="9" t="str">
        <f>+IF(B3334="MOD INV_2018","Según corresponda",VLOOKUP(J3334,SICODI!$G$3:$K$2404,2,FALSE))</f>
        <v>Según corresponda</v>
      </c>
      <c r="L3334" s="142" t="str">
        <f t="shared" si="121"/>
        <v>Según corresponda</v>
      </c>
    </row>
    <row r="3335" spans="1:12" x14ac:dyDescent="0.25">
      <c r="A3335" s="53">
        <f>+'Info ELECTRONORTE'!A3303</f>
        <v>3299</v>
      </c>
      <c r="B3335" s="26" t="str">
        <f t="shared" si="122"/>
        <v>MOD INV_2018</v>
      </c>
      <c r="C3335" s="9" t="str">
        <f>+'Info ELECTRONORTE'!B3303</f>
        <v>CAJAMARCA</v>
      </c>
      <c r="D3335" s="9" t="str">
        <f>+'Info ELECTRONORTE'!C3303</f>
        <v>ED SAN LORENZO - ED MOCHENTA</v>
      </c>
      <c r="E3335" s="9" t="str">
        <f>+'Info ELECTRONORTE'!D3303</f>
        <v>JAEN</v>
      </c>
      <c r="F3335" s="9" t="str">
        <f>+'Info ELECTRONORTE'!I3303</f>
        <v>Alta Tension</v>
      </c>
      <c r="G3335" s="9">
        <f>+'Info ELECTRONORTE'!K3303</f>
        <v>20</v>
      </c>
      <c r="H3335" s="9" t="str">
        <f>+'Info ELECTRONORTE'!L3303</f>
        <v>Torre</v>
      </c>
      <c r="I3335" s="9" t="str">
        <f>+'Info ELECTRONORTE'!M3303</f>
        <v>Metálico</v>
      </c>
      <c r="J3335" s="9" t="str">
        <f>+'Info ELECTRONORTE'!N3303</f>
        <v>TA138SIR1S1C1240A</v>
      </c>
      <c r="K3335" s="9" t="str">
        <f>+IF(B3335="MOD INV_2018","Según corresponda",VLOOKUP(J3335,SICODI!$G$3:$K$2404,2,FALSE))</f>
        <v>Según corresponda</v>
      </c>
      <c r="L3335" s="142" t="str">
        <f t="shared" si="121"/>
        <v>Según corresponda</v>
      </c>
    </row>
    <row r="3336" spans="1:12" x14ac:dyDescent="0.25">
      <c r="A3336" s="53">
        <f>+'Info ELECTRONORTE'!A3304</f>
        <v>3300</v>
      </c>
      <c r="B3336" s="26" t="str">
        <f t="shared" si="122"/>
        <v>MOD INV_2018</v>
      </c>
      <c r="C3336" s="9" t="str">
        <f>+'Info ELECTRONORTE'!B3304</f>
        <v>CAJAMARCA</v>
      </c>
      <c r="D3336" s="9" t="str">
        <f>+'Info ELECTRONORTE'!C3304</f>
        <v>ED SAN LORENZO - ED MOCHENTA</v>
      </c>
      <c r="E3336" s="9" t="str">
        <f>+'Info ELECTRONORTE'!D3304</f>
        <v>JAEN</v>
      </c>
      <c r="F3336" s="9" t="str">
        <f>+'Info ELECTRONORTE'!I3304</f>
        <v>Alta Tension</v>
      </c>
      <c r="G3336" s="9">
        <f>+'Info ELECTRONORTE'!K3304</f>
        <v>20</v>
      </c>
      <c r="H3336" s="9" t="str">
        <f>+'Info ELECTRONORTE'!L3304</f>
        <v>Torre</v>
      </c>
      <c r="I3336" s="9" t="str">
        <f>+'Info ELECTRONORTE'!M3304</f>
        <v>Metálico</v>
      </c>
      <c r="J3336" s="9" t="str">
        <f>+'Info ELECTRONORTE'!N3304</f>
        <v>TA138SIR1S1C1240A</v>
      </c>
      <c r="K3336" s="9" t="str">
        <f>+IF(B3336="MOD INV_2018","Según corresponda",VLOOKUP(J3336,SICODI!$G$3:$K$2404,2,FALSE))</f>
        <v>Según corresponda</v>
      </c>
      <c r="L3336" s="142" t="str">
        <f t="shared" si="121"/>
        <v>Según corresponda</v>
      </c>
    </row>
    <row r="3337" spans="1:12" x14ac:dyDescent="0.25">
      <c r="A3337" s="53">
        <f>+'Info ELECTRONORTE'!A3305</f>
        <v>3301</v>
      </c>
      <c r="B3337" s="26" t="str">
        <f t="shared" si="122"/>
        <v>MOD INV_2018</v>
      </c>
      <c r="C3337" s="9" t="str">
        <f>+'Info ELECTRONORTE'!B3305</f>
        <v>CAJAMARCA</v>
      </c>
      <c r="D3337" s="9" t="str">
        <f>+'Info ELECTRONORTE'!C3305</f>
        <v>ED SAN LORENZO - ED MOCHENTA</v>
      </c>
      <c r="E3337" s="9" t="str">
        <f>+'Info ELECTRONORTE'!D3305</f>
        <v>JAEN</v>
      </c>
      <c r="F3337" s="9" t="str">
        <f>+'Info ELECTRONORTE'!I3305</f>
        <v>Alta Tension</v>
      </c>
      <c r="G3337" s="9">
        <f>+'Info ELECTRONORTE'!K3305</f>
        <v>20</v>
      </c>
      <c r="H3337" s="9" t="str">
        <f>+'Info ELECTRONORTE'!L3305</f>
        <v>Torre</v>
      </c>
      <c r="I3337" s="9" t="str">
        <f>+'Info ELECTRONORTE'!M3305</f>
        <v>Metálico</v>
      </c>
      <c r="J3337" s="9" t="str">
        <f>+'Info ELECTRONORTE'!N3305</f>
        <v>TA138SIR1S1C1240A</v>
      </c>
      <c r="K3337" s="9" t="str">
        <f>+IF(B3337="MOD INV_2018","Según corresponda",VLOOKUP(J3337,SICODI!$G$3:$K$2404,2,FALSE))</f>
        <v>Según corresponda</v>
      </c>
      <c r="L3337" s="142" t="str">
        <f t="shared" si="121"/>
        <v>Según corresponda</v>
      </c>
    </row>
    <row r="3338" spans="1:12" x14ac:dyDescent="0.25">
      <c r="A3338" s="53">
        <f>+'Info ELECTRONORTE'!A3306</f>
        <v>3302</v>
      </c>
      <c r="B3338" s="26" t="str">
        <f t="shared" si="122"/>
        <v>MOD INV_2018</v>
      </c>
      <c r="C3338" s="9" t="str">
        <f>+'Info ELECTRONORTE'!B3306</f>
        <v>CAJAMARCA</v>
      </c>
      <c r="D3338" s="9" t="str">
        <f>+'Info ELECTRONORTE'!C3306</f>
        <v>ED SAN LORENZO - ED MOCHENTA</v>
      </c>
      <c r="E3338" s="9" t="str">
        <f>+'Info ELECTRONORTE'!D3306</f>
        <v>JAEN</v>
      </c>
      <c r="F3338" s="9" t="str">
        <f>+'Info ELECTRONORTE'!I3306</f>
        <v>Alta Tension</v>
      </c>
      <c r="G3338" s="9">
        <f>+'Info ELECTRONORTE'!K3306</f>
        <v>20</v>
      </c>
      <c r="H3338" s="9" t="str">
        <f>+'Info ELECTRONORTE'!L3306</f>
        <v>Torre</v>
      </c>
      <c r="I3338" s="9" t="str">
        <f>+'Info ELECTRONORTE'!M3306</f>
        <v>Metálico</v>
      </c>
      <c r="J3338" s="9" t="str">
        <f>+'Info ELECTRONORTE'!N3306</f>
        <v>TA138SIR1S1C1240A</v>
      </c>
      <c r="K3338" s="9" t="str">
        <f>+IF(B3338="MOD INV_2018","Según corresponda",VLOOKUP(J3338,SICODI!$G$3:$K$2404,2,FALSE))</f>
        <v>Según corresponda</v>
      </c>
      <c r="L3338" s="142" t="str">
        <f t="shared" si="121"/>
        <v>Según corresponda</v>
      </c>
    </row>
    <row r="3339" spans="1:12" x14ac:dyDescent="0.25">
      <c r="A3339" s="53">
        <f>+'Info ELECTRONORTE'!A3307</f>
        <v>3303</v>
      </c>
      <c r="B3339" s="26" t="str">
        <f t="shared" si="122"/>
        <v>MOD INV_2018</v>
      </c>
      <c r="C3339" s="9" t="str">
        <f>+'Info ELECTRONORTE'!B3307</f>
        <v>CAJAMARCA</v>
      </c>
      <c r="D3339" s="9" t="str">
        <f>+'Info ELECTRONORTE'!C3307</f>
        <v>ED SAN LORENZO - ED MOCHENTA</v>
      </c>
      <c r="E3339" s="9" t="str">
        <f>+'Info ELECTRONORTE'!D3307</f>
        <v>JAEN</v>
      </c>
      <c r="F3339" s="9" t="str">
        <f>+'Info ELECTRONORTE'!I3307</f>
        <v>Alta Tension</v>
      </c>
      <c r="G3339" s="9">
        <f>+'Info ELECTRONORTE'!K3307</f>
        <v>20</v>
      </c>
      <c r="H3339" s="9" t="str">
        <f>+'Info ELECTRONORTE'!L3307</f>
        <v>Torre</v>
      </c>
      <c r="I3339" s="9" t="str">
        <f>+'Info ELECTRONORTE'!M3307</f>
        <v>Metálico</v>
      </c>
      <c r="J3339" s="9" t="str">
        <f>+'Info ELECTRONORTE'!N3307</f>
        <v>TA138SIR1S1C1240A</v>
      </c>
      <c r="K3339" s="9" t="str">
        <f>+IF(B3339="MOD INV_2018","Según corresponda",VLOOKUP(J3339,SICODI!$G$3:$K$2404,2,FALSE))</f>
        <v>Según corresponda</v>
      </c>
      <c r="L3339" s="142" t="str">
        <f t="shared" si="121"/>
        <v>Según corresponda</v>
      </c>
    </row>
    <row r="3340" spans="1:12" x14ac:dyDescent="0.25">
      <c r="A3340" s="53">
        <f>+'Info ELECTRONORTE'!A3308</f>
        <v>3304</v>
      </c>
      <c r="B3340" s="26" t="str">
        <f t="shared" si="122"/>
        <v>MOD INV_2018</v>
      </c>
      <c r="C3340" s="9" t="str">
        <f>+'Info ELECTRONORTE'!B3308</f>
        <v>CAJAMARCA</v>
      </c>
      <c r="D3340" s="9" t="str">
        <f>+'Info ELECTRONORTE'!C3308</f>
        <v>ED SAN LORENZO - ED MOCHENTA</v>
      </c>
      <c r="E3340" s="9" t="str">
        <f>+'Info ELECTRONORTE'!D3308</f>
        <v>JAEN</v>
      </c>
      <c r="F3340" s="9" t="str">
        <f>+'Info ELECTRONORTE'!I3308</f>
        <v>Alta Tension</v>
      </c>
      <c r="G3340" s="9">
        <f>+'Info ELECTRONORTE'!K3308</f>
        <v>20</v>
      </c>
      <c r="H3340" s="9" t="str">
        <f>+'Info ELECTRONORTE'!L3308</f>
        <v>Torre</v>
      </c>
      <c r="I3340" s="9" t="str">
        <f>+'Info ELECTRONORTE'!M3308</f>
        <v>Metálico</v>
      </c>
      <c r="J3340" s="9" t="str">
        <f>+'Info ELECTRONORTE'!N3308</f>
        <v>TA138SIR1S1C1240A</v>
      </c>
      <c r="K3340" s="9" t="str">
        <f>+IF(B3340="MOD INV_2018","Según corresponda",VLOOKUP(J3340,SICODI!$G$3:$K$2404,2,FALSE))</f>
        <v>Según corresponda</v>
      </c>
      <c r="L3340" s="142" t="str">
        <f t="shared" si="121"/>
        <v>Según corresponda</v>
      </c>
    </row>
    <row r="3341" spans="1:12" x14ac:dyDescent="0.25">
      <c r="A3341" s="53">
        <f>+'Info ELECTRONORTE'!A3309</f>
        <v>3305</v>
      </c>
      <c r="B3341" s="26" t="str">
        <f t="shared" si="122"/>
        <v>MOD INV_2018</v>
      </c>
      <c r="C3341" s="9" t="str">
        <f>+'Info ELECTRONORTE'!B3309</f>
        <v>CAJAMARCA</v>
      </c>
      <c r="D3341" s="9" t="str">
        <f>+'Info ELECTRONORTE'!C3309</f>
        <v>ED SAN LORENZO - ED MOCHENTA</v>
      </c>
      <c r="E3341" s="9" t="str">
        <f>+'Info ELECTRONORTE'!D3309</f>
        <v>JAEN</v>
      </c>
      <c r="F3341" s="9" t="str">
        <f>+'Info ELECTRONORTE'!I3309</f>
        <v>Alta Tension</v>
      </c>
      <c r="G3341" s="9">
        <f>+'Info ELECTRONORTE'!K3309</f>
        <v>20</v>
      </c>
      <c r="H3341" s="9" t="str">
        <f>+'Info ELECTRONORTE'!L3309</f>
        <v>Torre</v>
      </c>
      <c r="I3341" s="9" t="str">
        <f>+'Info ELECTRONORTE'!M3309</f>
        <v>Metálico</v>
      </c>
      <c r="J3341" s="9" t="str">
        <f>+'Info ELECTRONORTE'!N3309</f>
        <v>TA138SIR1S1C1240A</v>
      </c>
      <c r="K3341" s="9" t="str">
        <f>+IF(B3341="MOD INV_2018","Según corresponda",VLOOKUP(J3341,SICODI!$G$3:$K$2404,2,FALSE))</f>
        <v>Según corresponda</v>
      </c>
      <c r="L3341" s="142" t="str">
        <f t="shared" si="121"/>
        <v>Según corresponda</v>
      </c>
    </row>
    <row r="3342" spans="1:12" x14ac:dyDescent="0.25">
      <c r="A3342" s="53">
        <f>+'Info ELECTRONORTE'!A3310</f>
        <v>3306</v>
      </c>
      <c r="B3342" s="26" t="str">
        <f t="shared" si="122"/>
        <v>MOD INV_2018</v>
      </c>
      <c r="C3342" s="9" t="str">
        <f>+'Info ELECTRONORTE'!B3310</f>
        <v>CAJAMARCA</v>
      </c>
      <c r="D3342" s="9" t="str">
        <f>+'Info ELECTRONORTE'!C3310</f>
        <v>ED SAN LORENZO - ED MOCHENTA</v>
      </c>
      <c r="E3342" s="9" t="str">
        <f>+'Info ELECTRONORTE'!D3310</f>
        <v>JAEN</v>
      </c>
      <c r="F3342" s="9" t="str">
        <f>+'Info ELECTRONORTE'!I3310</f>
        <v>Alta Tension</v>
      </c>
      <c r="G3342" s="9">
        <f>+'Info ELECTRONORTE'!K3310</f>
        <v>20</v>
      </c>
      <c r="H3342" s="9" t="str">
        <f>+'Info ELECTRONORTE'!L3310</f>
        <v>Torre</v>
      </c>
      <c r="I3342" s="9" t="str">
        <f>+'Info ELECTRONORTE'!M3310</f>
        <v>Metálico</v>
      </c>
      <c r="J3342" s="9" t="str">
        <f>+'Info ELECTRONORTE'!N3310</f>
        <v>TA138SIR1S1C1240A</v>
      </c>
      <c r="K3342" s="9" t="str">
        <f>+IF(B3342="MOD INV_2018","Según corresponda",VLOOKUP(J3342,SICODI!$G$3:$K$2404,2,FALSE))</f>
        <v>Según corresponda</v>
      </c>
      <c r="L3342" s="142" t="str">
        <f t="shared" si="121"/>
        <v>Según corresponda</v>
      </c>
    </row>
    <row r="3343" spans="1:12" x14ac:dyDescent="0.25">
      <c r="A3343" s="53">
        <f>+'Info ELECTRONORTE'!A3311</f>
        <v>3307</v>
      </c>
      <c r="B3343" s="26" t="str">
        <f t="shared" si="122"/>
        <v>MOD INV_2018</v>
      </c>
      <c r="C3343" s="9" t="str">
        <f>+'Info ELECTRONORTE'!B3311</f>
        <v>CAJAMARCA</v>
      </c>
      <c r="D3343" s="9" t="str">
        <f>+'Info ELECTRONORTE'!C3311</f>
        <v>ED SAN LORENZO - ED MOCHENTA</v>
      </c>
      <c r="E3343" s="9" t="str">
        <f>+'Info ELECTRONORTE'!D3311</f>
        <v>JAEN</v>
      </c>
      <c r="F3343" s="9" t="str">
        <f>+'Info ELECTRONORTE'!I3311</f>
        <v>Alta Tension</v>
      </c>
      <c r="G3343" s="9">
        <f>+'Info ELECTRONORTE'!K3311</f>
        <v>20</v>
      </c>
      <c r="H3343" s="9" t="str">
        <f>+'Info ELECTRONORTE'!L3311</f>
        <v>Torre</v>
      </c>
      <c r="I3343" s="9" t="str">
        <f>+'Info ELECTRONORTE'!M3311</f>
        <v>Metálico</v>
      </c>
      <c r="J3343" s="9" t="str">
        <f>+'Info ELECTRONORTE'!N3311</f>
        <v>TA138SIR1S1C1240A</v>
      </c>
      <c r="K3343" s="9" t="str">
        <f>+IF(B3343="MOD INV_2018","Según corresponda",VLOOKUP(J3343,SICODI!$G$3:$K$2404,2,FALSE))</f>
        <v>Según corresponda</v>
      </c>
      <c r="L3343" s="142" t="str">
        <f t="shared" si="121"/>
        <v>Según corresponda</v>
      </c>
    </row>
    <row r="3344" spans="1:12" x14ac:dyDescent="0.25">
      <c r="A3344" s="53">
        <f>+'Info ELECTRONORTE'!A3312</f>
        <v>3308</v>
      </c>
      <c r="B3344" s="26" t="str">
        <f t="shared" si="122"/>
        <v>MOD INV_2018</v>
      </c>
      <c r="C3344" s="9" t="str">
        <f>+'Info ELECTRONORTE'!B3312</f>
        <v>CAJAMARCA</v>
      </c>
      <c r="D3344" s="9" t="str">
        <f>+'Info ELECTRONORTE'!C3312</f>
        <v>ED SAN LORENZO - ED MOCHENTA</v>
      </c>
      <c r="E3344" s="9" t="str">
        <f>+'Info ELECTRONORTE'!D3312</f>
        <v>JAEN</v>
      </c>
      <c r="F3344" s="9" t="str">
        <f>+'Info ELECTRONORTE'!I3312</f>
        <v>Alta Tension</v>
      </c>
      <c r="G3344" s="9">
        <f>+'Info ELECTRONORTE'!K3312</f>
        <v>20</v>
      </c>
      <c r="H3344" s="9" t="str">
        <f>+'Info ELECTRONORTE'!L3312</f>
        <v>Torre</v>
      </c>
      <c r="I3344" s="9" t="str">
        <f>+'Info ELECTRONORTE'!M3312</f>
        <v>Metálico</v>
      </c>
      <c r="J3344" s="9" t="str">
        <f>+'Info ELECTRONORTE'!N3312</f>
        <v>TA138SIR1S1C1240A</v>
      </c>
      <c r="K3344" s="9" t="str">
        <f>+IF(B3344="MOD INV_2018","Según corresponda",VLOOKUP(J3344,SICODI!$G$3:$K$2404,2,FALSE))</f>
        <v>Según corresponda</v>
      </c>
      <c r="L3344" s="142" t="str">
        <f t="shared" si="121"/>
        <v>Según corresponda</v>
      </c>
    </row>
    <row r="3345" spans="1:12" x14ac:dyDescent="0.25">
      <c r="A3345" s="53">
        <f>+'Info ELECTRONORTE'!A3313</f>
        <v>3309</v>
      </c>
      <c r="B3345" s="26" t="str">
        <f t="shared" si="122"/>
        <v>MOD INV_2018</v>
      </c>
      <c r="C3345" s="9" t="str">
        <f>+'Info ELECTRONORTE'!B3313</f>
        <v>CAJAMARCA</v>
      </c>
      <c r="D3345" s="9" t="str">
        <f>+'Info ELECTRONORTE'!C3313</f>
        <v>ED SAN LORENZO - ED MOCHENTA</v>
      </c>
      <c r="E3345" s="9" t="str">
        <f>+'Info ELECTRONORTE'!D3313</f>
        <v>JAEN</v>
      </c>
      <c r="F3345" s="9" t="str">
        <f>+'Info ELECTRONORTE'!I3313</f>
        <v>Alta Tension</v>
      </c>
      <c r="G3345" s="9">
        <f>+'Info ELECTRONORTE'!K3313</f>
        <v>20</v>
      </c>
      <c r="H3345" s="9" t="str">
        <f>+'Info ELECTRONORTE'!L3313</f>
        <v>Torre</v>
      </c>
      <c r="I3345" s="9" t="str">
        <f>+'Info ELECTRONORTE'!M3313</f>
        <v>Metálico</v>
      </c>
      <c r="J3345" s="9" t="str">
        <f>+'Info ELECTRONORTE'!N3313</f>
        <v>TA138SIR1S1C1240A</v>
      </c>
      <c r="K3345" s="9" t="str">
        <f>+IF(B3345="MOD INV_2018","Según corresponda",VLOOKUP(J3345,SICODI!$G$3:$K$2404,2,FALSE))</f>
        <v>Según corresponda</v>
      </c>
      <c r="L3345" s="142" t="str">
        <f t="shared" si="121"/>
        <v>Según corresponda</v>
      </c>
    </row>
    <row r="3346" spans="1:12" x14ac:dyDescent="0.25">
      <c r="A3346" s="53">
        <f>+'Info ELECTRONORTE'!A3314</f>
        <v>3310</v>
      </c>
      <c r="B3346" s="26" t="str">
        <f t="shared" si="122"/>
        <v>SICODI</v>
      </c>
      <c r="C3346" s="9" t="str">
        <f>+'Info ELECTRONORTE'!B3314</f>
        <v>CAJAMARCA</v>
      </c>
      <c r="D3346" s="9" t="str">
        <f>+'Info ELECTRONORTE'!C3314</f>
        <v>ED SAN LORENZO - SAN LORENZO</v>
      </c>
      <c r="E3346" s="9" t="str">
        <f>+'Info ELECTRONORTE'!D3314</f>
        <v>JAEN</v>
      </c>
      <c r="F3346" s="9" t="str">
        <f>+'Info ELECTRONORTE'!I3314</f>
        <v>Media Tension</v>
      </c>
      <c r="G3346" s="9">
        <f>+'Info ELECTRONORTE'!K3314</f>
        <v>12</v>
      </c>
      <c r="H3346" s="9" t="str">
        <f>+'Info ELECTRONORTE'!L3314</f>
        <v>Postes</v>
      </c>
      <c r="I3346" s="9" t="str">
        <f>+'Info ELECTRONORTE'!M3314</f>
        <v>Concreto</v>
      </c>
      <c r="J3346" s="9" t="str">
        <f>+'Info ELECTRONORTE'!N3314</f>
        <v>PPC16</v>
      </c>
      <c r="K3346" s="9" t="str">
        <f>+IF(B3346="MOD INV_2018","Según corresponda",VLOOKUP(J3346,SICODI!$G$3:$K$2404,2,FALSE))</f>
        <v>POSTE DE CONCRETO ARMADO DE 12/300/150/330</v>
      </c>
      <c r="L3346" s="142">
        <f t="shared" si="121"/>
        <v>0.52</v>
      </c>
    </row>
    <row r="3347" spans="1:12" x14ac:dyDescent="0.25">
      <c r="A3347" s="53">
        <f>+'Info ELECTRONORTE'!A3315</f>
        <v>3311</v>
      </c>
      <c r="B3347" s="26" t="str">
        <f t="shared" si="122"/>
        <v>SICODI</v>
      </c>
      <c r="C3347" s="9" t="str">
        <f>+'Info ELECTRONORTE'!B3315</f>
        <v>CAJAMARCA</v>
      </c>
      <c r="D3347" s="9" t="str">
        <f>+'Info ELECTRONORTE'!C3315</f>
        <v>ED SAN LORENZO - SAN LORENZO</v>
      </c>
      <c r="E3347" s="9" t="str">
        <f>+'Info ELECTRONORTE'!D3315</f>
        <v>JAEN</v>
      </c>
      <c r="F3347" s="9" t="str">
        <f>+'Info ELECTRONORTE'!I3315</f>
        <v>Media Tension</v>
      </c>
      <c r="G3347" s="9">
        <f>+'Info ELECTRONORTE'!K3315</f>
        <v>12</v>
      </c>
      <c r="H3347" s="9" t="str">
        <f>+'Info ELECTRONORTE'!L3315</f>
        <v>Postes</v>
      </c>
      <c r="I3347" s="9" t="str">
        <f>+'Info ELECTRONORTE'!M3315</f>
        <v>Concreto</v>
      </c>
      <c r="J3347" s="9" t="str">
        <f>+'Info ELECTRONORTE'!N3315</f>
        <v>PPC16</v>
      </c>
      <c r="K3347" s="9" t="str">
        <f>+IF(B3347="MOD INV_2018","Según corresponda",VLOOKUP(J3347,SICODI!$G$3:$K$2404,2,FALSE))</f>
        <v>POSTE DE CONCRETO ARMADO DE 12/300/150/330</v>
      </c>
      <c r="L3347" s="142">
        <f t="shared" si="121"/>
        <v>0.52</v>
      </c>
    </row>
    <row r="3348" spans="1:12" x14ac:dyDescent="0.25">
      <c r="A3348" s="53">
        <f>+'Info ELECTRONORTE'!A3316</f>
        <v>3312</v>
      </c>
      <c r="B3348" s="26" t="str">
        <f t="shared" si="122"/>
        <v>SICODI</v>
      </c>
      <c r="C3348" s="9" t="str">
        <f>+'Info ELECTRONORTE'!B3316</f>
        <v>CAJAMARCA</v>
      </c>
      <c r="D3348" s="9" t="str">
        <f>+'Info ELECTRONORTE'!C3316</f>
        <v>ED SAN LORENZO - SAN LORENZO</v>
      </c>
      <c r="E3348" s="9" t="str">
        <f>+'Info ELECTRONORTE'!D3316</f>
        <v>JAEN</v>
      </c>
      <c r="F3348" s="9" t="str">
        <f>+'Info ELECTRONORTE'!I3316</f>
        <v>Media Tension</v>
      </c>
      <c r="G3348" s="9">
        <f>+'Info ELECTRONORTE'!K3316</f>
        <v>12</v>
      </c>
      <c r="H3348" s="9" t="str">
        <f>+'Info ELECTRONORTE'!L3316</f>
        <v>Postes</v>
      </c>
      <c r="I3348" s="9" t="str">
        <f>+'Info ELECTRONORTE'!M3316</f>
        <v>Concreto</v>
      </c>
      <c r="J3348" s="9" t="str">
        <f>+'Info ELECTRONORTE'!N3316</f>
        <v>PPC16</v>
      </c>
      <c r="K3348" s="9" t="str">
        <f>+IF(B3348="MOD INV_2018","Según corresponda",VLOOKUP(J3348,SICODI!$G$3:$K$2404,2,FALSE))</f>
        <v>POSTE DE CONCRETO ARMADO DE 12/300/150/330</v>
      </c>
      <c r="L3348" s="142">
        <f t="shared" si="121"/>
        <v>0.52</v>
      </c>
    </row>
    <row r="3349" spans="1:12" x14ac:dyDescent="0.25">
      <c r="A3349" s="53">
        <f>+'Info ELECTRONORTE'!A3317</f>
        <v>3313</v>
      </c>
      <c r="B3349" s="26" t="str">
        <f t="shared" si="122"/>
        <v>SICODI</v>
      </c>
      <c r="C3349" s="9" t="str">
        <f>+'Info ELECTRONORTE'!B3317</f>
        <v>CAJAMARCA</v>
      </c>
      <c r="D3349" s="9" t="str">
        <f>+'Info ELECTRONORTE'!C3317</f>
        <v>ED SAN LORENZO - SAN LORENZO</v>
      </c>
      <c r="E3349" s="9" t="str">
        <f>+'Info ELECTRONORTE'!D3317</f>
        <v>JAEN</v>
      </c>
      <c r="F3349" s="9" t="str">
        <f>+'Info ELECTRONORTE'!I3317</f>
        <v>Media Tension</v>
      </c>
      <c r="G3349" s="9">
        <f>+'Info ELECTRONORTE'!K3317</f>
        <v>12</v>
      </c>
      <c r="H3349" s="9" t="str">
        <f>+'Info ELECTRONORTE'!L3317</f>
        <v>Postes</v>
      </c>
      <c r="I3349" s="9" t="str">
        <f>+'Info ELECTRONORTE'!M3317</f>
        <v>Concreto</v>
      </c>
      <c r="J3349" s="9" t="str">
        <f>+'Info ELECTRONORTE'!N3317</f>
        <v>PPC16</v>
      </c>
      <c r="K3349" s="9" t="str">
        <f>+IF(B3349="MOD INV_2018","Según corresponda",VLOOKUP(J3349,SICODI!$G$3:$K$2404,2,FALSE))</f>
        <v>POSTE DE CONCRETO ARMADO DE 12/300/150/330</v>
      </c>
      <c r="L3349" s="142">
        <f t="shared" si="121"/>
        <v>0.52</v>
      </c>
    </row>
    <row r="3350" spans="1:12" x14ac:dyDescent="0.25">
      <c r="A3350" s="53">
        <f>+'Info ELECTRONORTE'!A3318</f>
        <v>3314</v>
      </c>
      <c r="B3350" s="26" t="str">
        <f t="shared" si="122"/>
        <v>SICODI</v>
      </c>
      <c r="C3350" s="9" t="str">
        <f>+'Info ELECTRONORTE'!B3318</f>
        <v>CAJAMARCA</v>
      </c>
      <c r="D3350" s="9" t="str">
        <f>+'Info ELECTRONORTE'!C3318</f>
        <v>ED SAN LORENZO - SAN LORENZO</v>
      </c>
      <c r="E3350" s="9" t="str">
        <f>+'Info ELECTRONORTE'!D3318</f>
        <v>JAEN</v>
      </c>
      <c r="F3350" s="9" t="str">
        <f>+'Info ELECTRONORTE'!I3318</f>
        <v>Media Tension</v>
      </c>
      <c r="G3350" s="9">
        <f>+'Info ELECTRONORTE'!K3318</f>
        <v>12</v>
      </c>
      <c r="H3350" s="9" t="str">
        <f>+'Info ELECTRONORTE'!L3318</f>
        <v>Postes</v>
      </c>
      <c r="I3350" s="9" t="str">
        <f>+'Info ELECTRONORTE'!M3318</f>
        <v>Concreto</v>
      </c>
      <c r="J3350" s="9" t="str">
        <f>+'Info ELECTRONORTE'!N3318</f>
        <v>PPC16</v>
      </c>
      <c r="K3350" s="9" t="str">
        <f>+IF(B3350="MOD INV_2018","Según corresponda",VLOOKUP(J3350,SICODI!$G$3:$K$2404,2,FALSE))</f>
        <v>POSTE DE CONCRETO ARMADO DE 12/300/150/330</v>
      </c>
      <c r="L3350" s="142">
        <f t="shared" si="121"/>
        <v>0.52</v>
      </c>
    </row>
    <row r="3351" spans="1:12" x14ac:dyDescent="0.25">
      <c r="A3351" s="53">
        <f>+'Info ELECTRONORTE'!A3319</f>
        <v>3315</v>
      </c>
      <c r="B3351" s="26" t="str">
        <f t="shared" si="122"/>
        <v>MOD INV_2018</v>
      </c>
      <c r="C3351" s="9" t="str">
        <f>+'Info ELECTRONORTE'!B3319</f>
        <v>CAJAMARCA</v>
      </c>
      <c r="D3351" s="9" t="str">
        <f>+'Info ELECTRONORTE'!C3319</f>
        <v>ED TUNASPAMPA - ED CHACAF</v>
      </c>
      <c r="E3351" s="9" t="str">
        <f>+'Info ELECTRONORTE'!D3319</f>
        <v>SANTA CRUZ</v>
      </c>
      <c r="F3351" s="9" t="str">
        <f>+'Info ELECTRONORTE'!I3319</f>
        <v>Alta Tension</v>
      </c>
      <c r="G3351" s="9">
        <f>+'Info ELECTRONORTE'!K3319</f>
        <v>20</v>
      </c>
      <c r="H3351" s="9" t="str">
        <f>+'Info ELECTRONORTE'!L3319</f>
        <v>Torre</v>
      </c>
      <c r="I3351" s="9" t="str">
        <f>+'Info ELECTRONORTE'!M3319</f>
        <v>Metálico</v>
      </c>
      <c r="J3351" s="9" t="str">
        <f>+'Info ELECTRONORTE'!N3319</f>
        <v>TA138SIR1S1C1240A</v>
      </c>
      <c r="K3351" s="9" t="str">
        <f>+IF(B3351="MOD INV_2018","Según corresponda",VLOOKUP(J3351,SICODI!$G$3:$K$2404,2,FALSE))</f>
        <v>Según corresponda</v>
      </c>
      <c r="L3351" s="142" t="str">
        <f t="shared" si="121"/>
        <v>Según corresponda</v>
      </c>
    </row>
    <row r="3352" spans="1:12" x14ac:dyDescent="0.25">
      <c r="A3352" s="53">
        <f>+'Info ELECTRONORTE'!A3320</f>
        <v>3316</v>
      </c>
      <c r="B3352" s="26" t="str">
        <f t="shared" si="122"/>
        <v>MOD INV_2018</v>
      </c>
      <c r="C3352" s="9" t="str">
        <f>+'Info ELECTRONORTE'!B3320</f>
        <v>CAJAMARCA</v>
      </c>
      <c r="D3352" s="9" t="str">
        <f>+'Info ELECTRONORTE'!C3320</f>
        <v>ED TUNASPAMPA - ED CHACAF</v>
      </c>
      <c r="E3352" s="9" t="str">
        <f>+'Info ELECTRONORTE'!D3320</f>
        <v>SANTA CRUZ</v>
      </c>
      <c r="F3352" s="9" t="str">
        <f>+'Info ELECTRONORTE'!I3320</f>
        <v>Alta Tension</v>
      </c>
      <c r="G3352" s="9">
        <f>+'Info ELECTRONORTE'!K3320</f>
        <v>20</v>
      </c>
      <c r="H3352" s="9" t="str">
        <f>+'Info ELECTRONORTE'!L3320</f>
        <v>Torre</v>
      </c>
      <c r="I3352" s="9" t="str">
        <f>+'Info ELECTRONORTE'!M3320</f>
        <v>Metálico</v>
      </c>
      <c r="J3352" s="9" t="str">
        <f>+'Info ELECTRONORTE'!N3320</f>
        <v>TA138SIR1S1C1240A</v>
      </c>
      <c r="K3352" s="9" t="str">
        <f>+IF(B3352="MOD INV_2018","Según corresponda",VLOOKUP(J3352,SICODI!$G$3:$K$2404,2,FALSE))</f>
        <v>Según corresponda</v>
      </c>
      <c r="L3352" s="142" t="str">
        <f t="shared" si="121"/>
        <v>Según corresponda</v>
      </c>
    </row>
    <row r="3353" spans="1:12" x14ac:dyDescent="0.25">
      <c r="A3353" s="53">
        <f>+'Info ELECTRONORTE'!A3321</f>
        <v>3317</v>
      </c>
      <c r="B3353" s="26" t="str">
        <f t="shared" si="122"/>
        <v>MOD INV_2018</v>
      </c>
      <c r="C3353" s="9" t="str">
        <f>+'Info ELECTRONORTE'!B3321</f>
        <v>CAJAMARCA</v>
      </c>
      <c r="D3353" s="9" t="str">
        <f>+'Info ELECTRONORTE'!C3321</f>
        <v>ED TUNASPAMPA - ED CHACAF</v>
      </c>
      <c r="E3353" s="9" t="str">
        <f>+'Info ELECTRONORTE'!D3321</f>
        <v>SANTA CRUZ</v>
      </c>
      <c r="F3353" s="9" t="str">
        <f>+'Info ELECTRONORTE'!I3321</f>
        <v>Alta Tension</v>
      </c>
      <c r="G3353" s="9">
        <f>+'Info ELECTRONORTE'!K3321</f>
        <v>20</v>
      </c>
      <c r="H3353" s="9" t="str">
        <f>+'Info ELECTRONORTE'!L3321</f>
        <v>Torre</v>
      </c>
      <c r="I3353" s="9" t="str">
        <f>+'Info ELECTRONORTE'!M3321</f>
        <v>Metálico</v>
      </c>
      <c r="J3353" s="9" t="str">
        <f>+'Info ELECTRONORTE'!N3321</f>
        <v>TA138SIR1S1C1240A</v>
      </c>
      <c r="K3353" s="9" t="str">
        <f>+IF(B3353="MOD INV_2018","Según corresponda",VLOOKUP(J3353,SICODI!$G$3:$K$2404,2,FALSE))</f>
        <v>Según corresponda</v>
      </c>
      <c r="L3353" s="142" t="str">
        <f t="shared" si="121"/>
        <v>Según corresponda</v>
      </c>
    </row>
    <row r="3354" spans="1:12" x14ac:dyDescent="0.25">
      <c r="A3354" s="53">
        <f>+'Info ELECTRONORTE'!A3322</f>
        <v>3318</v>
      </c>
      <c r="B3354" s="26" t="str">
        <f t="shared" si="122"/>
        <v>MOD INV_2018</v>
      </c>
      <c r="C3354" s="9" t="str">
        <f>+'Info ELECTRONORTE'!B3322</f>
        <v>CAJAMARCA</v>
      </c>
      <c r="D3354" s="9" t="str">
        <f>+'Info ELECTRONORTE'!C3322</f>
        <v>ED TUNASPAMPA - ED CHACAF</v>
      </c>
      <c r="E3354" s="9" t="str">
        <f>+'Info ELECTRONORTE'!D3322</f>
        <v>SANTA CRUZ</v>
      </c>
      <c r="F3354" s="9" t="str">
        <f>+'Info ELECTRONORTE'!I3322</f>
        <v>Alta Tension</v>
      </c>
      <c r="G3354" s="9">
        <f>+'Info ELECTRONORTE'!K3322</f>
        <v>20</v>
      </c>
      <c r="H3354" s="9" t="str">
        <f>+'Info ELECTRONORTE'!L3322</f>
        <v>Torre</v>
      </c>
      <c r="I3354" s="9" t="str">
        <f>+'Info ELECTRONORTE'!M3322</f>
        <v>Metálico</v>
      </c>
      <c r="J3354" s="9" t="str">
        <f>+'Info ELECTRONORTE'!N3322</f>
        <v>TA138SIR1S1C1240A</v>
      </c>
      <c r="K3354" s="9" t="str">
        <f>+IF(B3354="MOD INV_2018","Según corresponda",VLOOKUP(J3354,SICODI!$G$3:$K$2404,2,FALSE))</f>
        <v>Según corresponda</v>
      </c>
      <c r="L3354" s="142" t="str">
        <f t="shared" si="121"/>
        <v>Según corresponda</v>
      </c>
    </row>
    <row r="3355" spans="1:12" x14ac:dyDescent="0.25">
      <c r="A3355" s="53">
        <f>+'Info ELECTRONORTE'!A3323</f>
        <v>3319</v>
      </c>
      <c r="B3355" s="26" t="str">
        <f t="shared" si="122"/>
        <v>MOD INV_2018</v>
      </c>
      <c r="C3355" s="9" t="str">
        <f>+'Info ELECTRONORTE'!B3323</f>
        <v>CAJAMARCA</v>
      </c>
      <c r="D3355" s="9" t="str">
        <f>+'Info ELECTRONORTE'!C3323</f>
        <v>ED TUNASPAMPA - ED CHACAF</v>
      </c>
      <c r="E3355" s="9" t="str">
        <f>+'Info ELECTRONORTE'!D3323</f>
        <v>SANTA CRUZ</v>
      </c>
      <c r="F3355" s="9" t="str">
        <f>+'Info ELECTRONORTE'!I3323</f>
        <v>Alta Tension</v>
      </c>
      <c r="G3355" s="9">
        <f>+'Info ELECTRONORTE'!K3323</f>
        <v>20</v>
      </c>
      <c r="H3355" s="9" t="str">
        <f>+'Info ELECTRONORTE'!L3323</f>
        <v>Torre</v>
      </c>
      <c r="I3355" s="9" t="str">
        <f>+'Info ELECTRONORTE'!M3323</f>
        <v>Metálico</v>
      </c>
      <c r="J3355" s="9" t="str">
        <f>+'Info ELECTRONORTE'!N3323</f>
        <v>TA138SIR1S1C1240A</v>
      </c>
      <c r="K3355" s="9" t="str">
        <f>+IF(B3355="MOD INV_2018","Según corresponda",VLOOKUP(J3355,SICODI!$G$3:$K$2404,2,FALSE))</f>
        <v>Según corresponda</v>
      </c>
      <c r="L3355" s="142" t="str">
        <f t="shared" si="121"/>
        <v>Según corresponda</v>
      </c>
    </row>
    <row r="3356" spans="1:12" x14ac:dyDescent="0.25">
      <c r="A3356" s="53">
        <f>+'Info ELECTRONORTE'!A3324</f>
        <v>3320</v>
      </c>
      <c r="B3356" s="26" t="str">
        <f t="shared" si="122"/>
        <v>MOD INV_2018</v>
      </c>
      <c r="C3356" s="9" t="str">
        <f>+'Info ELECTRONORTE'!B3324</f>
        <v>CAJAMARCA</v>
      </c>
      <c r="D3356" s="9" t="str">
        <f>+'Info ELECTRONORTE'!C3324</f>
        <v>ED TUNASPAMPA - ED CHACAF</v>
      </c>
      <c r="E3356" s="9" t="str">
        <f>+'Info ELECTRONORTE'!D3324</f>
        <v>SANTA CRUZ</v>
      </c>
      <c r="F3356" s="9" t="str">
        <f>+'Info ELECTRONORTE'!I3324</f>
        <v>Alta Tension</v>
      </c>
      <c r="G3356" s="9">
        <f>+'Info ELECTRONORTE'!K3324</f>
        <v>20</v>
      </c>
      <c r="H3356" s="9" t="str">
        <f>+'Info ELECTRONORTE'!L3324</f>
        <v>Torre</v>
      </c>
      <c r="I3356" s="9" t="str">
        <f>+'Info ELECTRONORTE'!M3324</f>
        <v>Metálico</v>
      </c>
      <c r="J3356" s="9" t="str">
        <f>+'Info ELECTRONORTE'!N3324</f>
        <v>TA138SIR1S1C1240A</v>
      </c>
      <c r="K3356" s="9" t="str">
        <f>+IF(B3356="MOD INV_2018","Según corresponda",VLOOKUP(J3356,SICODI!$G$3:$K$2404,2,FALSE))</f>
        <v>Según corresponda</v>
      </c>
      <c r="L3356" s="142" t="str">
        <f t="shared" si="121"/>
        <v>Según corresponda</v>
      </c>
    </row>
    <row r="3357" spans="1:12" x14ac:dyDescent="0.25">
      <c r="A3357" s="53">
        <f>+'Info ELECTRONORTE'!A3325</f>
        <v>3321</v>
      </c>
      <c r="B3357" s="26" t="str">
        <f t="shared" si="122"/>
        <v>MOD INV_2018</v>
      </c>
      <c r="C3357" s="9" t="str">
        <f>+'Info ELECTRONORTE'!B3325</f>
        <v>CAJAMARCA</v>
      </c>
      <c r="D3357" s="9" t="str">
        <f>+'Info ELECTRONORTE'!C3325</f>
        <v>ED TUNASPAMPA - ED CHACAF</v>
      </c>
      <c r="E3357" s="9" t="str">
        <f>+'Info ELECTRONORTE'!D3325</f>
        <v>SANTA CRUZ</v>
      </c>
      <c r="F3357" s="9" t="str">
        <f>+'Info ELECTRONORTE'!I3325</f>
        <v>Alta Tension</v>
      </c>
      <c r="G3357" s="9">
        <f>+'Info ELECTRONORTE'!K3325</f>
        <v>20</v>
      </c>
      <c r="H3357" s="9" t="str">
        <f>+'Info ELECTRONORTE'!L3325</f>
        <v>Torre</v>
      </c>
      <c r="I3357" s="9" t="str">
        <f>+'Info ELECTRONORTE'!M3325</f>
        <v>Metálico</v>
      </c>
      <c r="J3357" s="9" t="str">
        <f>+'Info ELECTRONORTE'!N3325</f>
        <v>TA138SIR1S1C1240A</v>
      </c>
      <c r="K3357" s="9" t="str">
        <f>+IF(B3357="MOD INV_2018","Según corresponda",VLOOKUP(J3357,SICODI!$G$3:$K$2404,2,FALSE))</f>
        <v>Según corresponda</v>
      </c>
      <c r="L3357" s="142" t="str">
        <f t="shared" si="121"/>
        <v>Según corresponda</v>
      </c>
    </row>
    <row r="3358" spans="1:12" x14ac:dyDescent="0.25">
      <c r="A3358" s="53">
        <f>+'Info ELECTRONORTE'!A3326</f>
        <v>3322</v>
      </c>
      <c r="B3358" s="26" t="str">
        <f t="shared" si="122"/>
        <v>MOD INV_2018</v>
      </c>
      <c r="C3358" s="9" t="str">
        <f>+'Info ELECTRONORTE'!B3326</f>
        <v>CAJAMARCA</v>
      </c>
      <c r="D3358" s="9" t="str">
        <f>+'Info ELECTRONORTE'!C3326</f>
        <v>ED TUNASPAMPA - ED CHACAF</v>
      </c>
      <c r="E3358" s="9" t="str">
        <f>+'Info ELECTRONORTE'!D3326</f>
        <v>SANTA CRUZ</v>
      </c>
      <c r="F3358" s="9" t="str">
        <f>+'Info ELECTRONORTE'!I3326</f>
        <v>Alta Tension</v>
      </c>
      <c r="G3358" s="9">
        <f>+'Info ELECTRONORTE'!K3326</f>
        <v>20</v>
      </c>
      <c r="H3358" s="9" t="str">
        <f>+'Info ELECTRONORTE'!L3326</f>
        <v>Torre</v>
      </c>
      <c r="I3358" s="9" t="str">
        <f>+'Info ELECTRONORTE'!M3326</f>
        <v>Metálico</v>
      </c>
      <c r="J3358" s="9" t="str">
        <f>+'Info ELECTRONORTE'!N3326</f>
        <v>TA138SIR1S1C1240A</v>
      </c>
      <c r="K3358" s="9" t="str">
        <f>+IF(B3358="MOD INV_2018","Según corresponda",VLOOKUP(J3358,SICODI!$G$3:$K$2404,2,FALSE))</f>
        <v>Según corresponda</v>
      </c>
      <c r="L3358" s="142" t="str">
        <f t="shared" si="121"/>
        <v>Según corresponda</v>
      </c>
    </row>
    <row r="3359" spans="1:12" x14ac:dyDescent="0.25">
      <c r="A3359" s="53">
        <f>+'Info ELECTRONORTE'!A3327</f>
        <v>3323</v>
      </c>
      <c r="B3359" s="26" t="str">
        <f t="shared" si="122"/>
        <v>MOD INV_2018</v>
      </c>
      <c r="C3359" s="9" t="str">
        <f>+'Info ELECTRONORTE'!B3327</f>
        <v>CAJAMARCA</v>
      </c>
      <c r="D3359" s="9" t="str">
        <f>+'Info ELECTRONORTE'!C3327</f>
        <v>ED TUNASPAMPA - ED CHACAF</v>
      </c>
      <c r="E3359" s="9" t="str">
        <f>+'Info ELECTRONORTE'!D3327</f>
        <v>SANTA CRUZ</v>
      </c>
      <c r="F3359" s="9" t="str">
        <f>+'Info ELECTRONORTE'!I3327</f>
        <v>Alta Tension</v>
      </c>
      <c r="G3359" s="9">
        <f>+'Info ELECTRONORTE'!K3327</f>
        <v>20</v>
      </c>
      <c r="H3359" s="9" t="str">
        <f>+'Info ELECTRONORTE'!L3327</f>
        <v>Torre</v>
      </c>
      <c r="I3359" s="9" t="str">
        <f>+'Info ELECTRONORTE'!M3327</f>
        <v>Metálico</v>
      </c>
      <c r="J3359" s="9" t="str">
        <f>+'Info ELECTRONORTE'!N3327</f>
        <v>TA138SIR1S1C1240A</v>
      </c>
      <c r="K3359" s="9" t="str">
        <f>+IF(B3359="MOD INV_2018","Según corresponda",VLOOKUP(J3359,SICODI!$G$3:$K$2404,2,FALSE))</f>
        <v>Según corresponda</v>
      </c>
      <c r="L3359" s="142" t="str">
        <f t="shared" si="121"/>
        <v>Según corresponda</v>
      </c>
    </row>
    <row r="3360" spans="1:12" x14ac:dyDescent="0.25">
      <c r="A3360" s="53">
        <f>+'Info ELECTRONORTE'!A3328</f>
        <v>3324</v>
      </c>
      <c r="B3360" s="26" t="str">
        <f t="shared" si="122"/>
        <v>MOD INV_2018</v>
      </c>
      <c r="C3360" s="9" t="str">
        <f>+'Info ELECTRONORTE'!B3328</f>
        <v>CAJAMARCA</v>
      </c>
      <c r="D3360" s="9" t="str">
        <f>+'Info ELECTRONORTE'!C3328</f>
        <v>ED TUNASPAMPA - ED CHACAF</v>
      </c>
      <c r="E3360" s="9" t="str">
        <f>+'Info ELECTRONORTE'!D3328</f>
        <v>SANTA CRUZ</v>
      </c>
      <c r="F3360" s="9" t="str">
        <f>+'Info ELECTRONORTE'!I3328</f>
        <v>Alta Tension</v>
      </c>
      <c r="G3360" s="9">
        <f>+'Info ELECTRONORTE'!K3328</f>
        <v>20</v>
      </c>
      <c r="H3360" s="9" t="str">
        <f>+'Info ELECTRONORTE'!L3328</f>
        <v>Torre</v>
      </c>
      <c r="I3360" s="9" t="str">
        <f>+'Info ELECTRONORTE'!M3328</f>
        <v>Metálico</v>
      </c>
      <c r="J3360" s="9" t="str">
        <f>+'Info ELECTRONORTE'!N3328</f>
        <v>TA138SIR1S1C1240A</v>
      </c>
      <c r="K3360" s="9" t="str">
        <f>+IF(B3360="MOD INV_2018","Según corresponda",VLOOKUP(J3360,SICODI!$G$3:$K$2404,2,FALSE))</f>
        <v>Según corresponda</v>
      </c>
      <c r="L3360" s="142" t="str">
        <f t="shared" si="121"/>
        <v>Según corresponda</v>
      </c>
    </row>
    <row r="3361" spans="1:12" x14ac:dyDescent="0.25">
      <c r="A3361" s="53">
        <f>+'Info ELECTRONORTE'!A3329</f>
        <v>3325</v>
      </c>
      <c r="B3361" s="26" t="str">
        <f t="shared" si="122"/>
        <v>MOD INV_2018</v>
      </c>
      <c r="C3361" s="9" t="str">
        <f>+'Info ELECTRONORTE'!B3329</f>
        <v>CAJAMARCA</v>
      </c>
      <c r="D3361" s="9" t="str">
        <f>+'Info ELECTRONORTE'!C3329</f>
        <v>ED TUNASPAMPA - ED CHACAF</v>
      </c>
      <c r="E3361" s="9" t="str">
        <f>+'Info ELECTRONORTE'!D3329</f>
        <v>SANTA CRUZ</v>
      </c>
      <c r="F3361" s="9" t="str">
        <f>+'Info ELECTRONORTE'!I3329</f>
        <v>Alta Tension</v>
      </c>
      <c r="G3361" s="9">
        <f>+'Info ELECTRONORTE'!K3329</f>
        <v>20</v>
      </c>
      <c r="H3361" s="9" t="str">
        <f>+'Info ELECTRONORTE'!L3329</f>
        <v>Torre</v>
      </c>
      <c r="I3361" s="9" t="str">
        <f>+'Info ELECTRONORTE'!M3329</f>
        <v>Metálico</v>
      </c>
      <c r="J3361" s="9" t="str">
        <f>+'Info ELECTRONORTE'!N3329</f>
        <v>TA138SIR1S1C1240A</v>
      </c>
      <c r="K3361" s="9" t="str">
        <f>+IF(B3361="MOD INV_2018","Según corresponda",VLOOKUP(J3361,SICODI!$G$3:$K$2404,2,FALSE))</f>
        <v>Según corresponda</v>
      </c>
      <c r="L3361" s="142" t="str">
        <f t="shared" si="121"/>
        <v>Según corresponda</v>
      </c>
    </row>
    <row r="3362" spans="1:12" x14ac:dyDescent="0.25">
      <c r="A3362" s="53">
        <f>+'Info ELECTRONORTE'!A3330</f>
        <v>3326</v>
      </c>
      <c r="B3362" s="26" t="str">
        <f t="shared" si="122"/>
        <v>MOD INV_2018</v>
      </c>
      <c r="C3362" s="9" t="str">
        <f>+'Info ELECTRONORTE'!B3330</f>
        <v>CAJAMARCA</v>
      </c>
      <c r="D3362" s="9" t="str">
        <f>+'Info ELECTRONORTE'!C3330</f>
        <v>ED TUNASPAMPA - ED CHACAF</v>
      </c>
      <c r="E3362" s="9" t="str">
        <f>+'Info ELECTRONORTE'!D3330</f>
        <v>SANTA CRUZ</v>
      </c>
      <c r="F3362" s="9" t="str">
        <f>+'Info ELECTRONORTE'!I3330</f>
        <v>Alta Tension</v>
      </c>
      <c r="G3362" s="9">
        <f>+'Info ELECTRONORTE'!K3330</f>
        <v>20</v>
      </c>
      <c r="H3362" s="9" t="str">
        <f>+'Info ELECTRONORTE'!L3330</f>
        <v>Torre</v>
      </c>
      <c r="I3362" s="9" t="str">
        <f>+'Info ELECTRONORTE'!M3330</f>
        <v>Metálico</v>
      </c>
      <c r="J3362" s="9" t="str">
        <f>+'Info ELECTRONORTE'!N3330</f>
        <v>TA138SIR1S1C1240A</v>
      </c>
      <c r="K3362" s="9" t="str">
        <f>+IF(B3362="MOD INV_2018","Según corresponda",VLOOKUP(J3362,SICODI!$G$3:$K$2404,2,FALSE))</f>
        <v>Según corresponda</v>
      </c>
      <c r="L3362" s="142" t="str">
        <f t="shared" si="121"/>
        <v>Según corresponda</v>
      </c>
    </row>
    <row r="3363" spans="1:12" x14ac:dyDescent="0.25">
      <c r="A3363" s="53">
        <f>+'Info ELECTRONORTE'!A3331</f>
        <v>3327</v>
      </c>
      <c r="B3363" s="26" t="str">
        <f t="shared" si="122"/>
        <v>MOD INV_2018</v>
      </c>
      <c r="C3363" s="9" t="str">
        <f>+'Info ELECTRONORTE'!B3331</f>
        <v>CAJAMARCA</v>
      </c>
      <c r="D3363" s="9" t="str">
        <f>+'Info ELECTRONORTE'!C3331</f>
        <v>ED TUNASPAMPA - ED CHACAF</v>
      </c>
      <c r="E3363" s="9" t="str">
        <f>+'Info ELECTRONORTE'!D3331</f>
        <v>SANTA CRUZ</v>
      </c>
      <c r="F3363" s="9" t="str">
        <f>+'Info ELECTRONORTE'!I3331</f>
        <v>Alta Tension</v>
      </c>
      <c r="G3363" s="9">
        <f>+'Info ELECTRONORTE'!K3331</f>
        <v>20</v>
      </c>
      <c r="H3363" s="9" t="str">
        <f>+'Info ELECTRONORTE'!L3331</f>
        <v>Torre</v>
      </c>
      <c r="I3363" s="9" t="str">
        <f>+'Info ELECTRONORTE'!M3331</f>
        <v>Metálico</v>
      </c>
      <c r="J3363" s="9" t="str">
        <f>+'Info ELECTRONORTE'!N3331</f>
        <v>TA138SIR1S1C1240A</v>
      </c>
      <c r="K3363" s="9" t="str">
        <f>+IF(B3363="MOD INV_2018","Según corresponda",VLOOKUP(J3363,SICODI!$G$3:$K$2404,2,FALSE))</f>
        <v>Según corresponda</v>
      </c>
      <c r="L3363" s="142" t="str">
        <f t="shared" si="121"/>
        <v>Según corresponda</v>
      </c>
    </row>
    <row r="3364" spans="1:12" x14ac:dyDescent="0.25">
      <c r="A3364" s="53">
        <f>+'Info ELECTRONORTE'!A3332</f>
        <v>3328</v>
      </c>
      <c r="B3364" s="26" t="str">
        <f t="shared" si="122"/>
        <v>MOD INV_2018</v>
      </c>
      <c r="C3364" s="9" t="str">
        <f>+'Info ELECTRONORTE'!B3332</f>
        <v>CAJAMARCA</v>
      </c>
      <c r="D3364" s="9" t="str">
        <f>+'Info ELECTRONORTE'!C3332</f>
        <v>ED TUNASPAMPA - ED CHACAF</v>
      </c>
      <c r="E3364" s="9" t="str">
        <f>+'Info ELECTRONORTE'!D3332</f>
        <v>SANTA CRUZ</v>
      </c>
      <c r="F3364" s="9" t="str">
        <f>+'Info ELECTRONORTE'!I3332</f>
        <v>Alta Tension</v>
      </c>
      <c r="G3364" s="9">
        <f>+'Info ELECTRONORTE'!K3332</f>
        <v>20</v>
      </c>
      <c r="H3364" s="9" t="str">
        <f>+'Info ELECTRONORTE'!L3332</f>
        <v>Torre</v>
      </c>
      <c r="I3364" s="9" t="str">
        <f>+'Info ELECTRONORTE'!M3332</f>
        <v>Metálico</v>
      </c>
      <c r="J3364" s="9" t="str">
        <f>+'Info ELECTRONORTE'!N3332</f>
        <v>TA138SIR1S1C1240A</v>
      </c>
      <c r="K3364" s="9" t="str">
        <f>+IF(B3364="MOD INV_2018","Según corresponda",VLOOKUP(J3364,SICODI!$G$3:$K$2404,2,FALSE))</f>
        <v>Según corresponda</v>
      </c>
      <c r="L3364" s="142" t="str">
        <f t="shared" si="121"/>
        <v>Según corresponda</v>
      </c>
    </row>
    <row r="3365" spans="1:12" x14ac:dyDescent="0.25">
      <c r="A3365" s="53">
        <f>+'Info ELECTRONORTE'!A3333</f>
        <v>3329</v>
      </c>
      <c r="B3365" s="26" t="str">
        <f t="shared" si="122"/>
        <v>MOD INV_2018</v>
      </c>
      <c r="C3365" s="9" t="str">
        <f>+'Info ELECTRONORTE'!B3333</f>
        <v>CAJAMARCA</v>
      </c>
      <c r="D3365" s="9" t="str">
        <f>+'Info ELECTRONORTE'!C3333</f>
        <v>ED TUNASPAMPA - ED CHACAF</v>
      </c>
      <c r="E3365" s="9" t="str">
        <f>+'Info ELECTRONORTE'!D3333</f>
        <v>SANTA CRUZ</v>
      </c>
      <c r="F3365" s="9" t="str">
        <f>+'Info ELECTRONORTE'!I3333</f>
        <v>Alta Tension</v>
      </c>
      <c r="G3365" s="9">
        <f>+'Info ELECTRONORTE'!K3333</f>
        <v>20</v>
      </c>
      <c r="H3365" s="9" t="str">
        <f>+'Info ELECTRONORTE'!L3333</f>
        <v>Torre</v>
      </c>
      <c r="I3365" s="9" t="str">
        <f>+'Info ELECTRONORTE'!M3333</f>
        <v>Metálico</v>
      </c>
      <c r="J3365" s="9" t="str">
        <f>+'Info ELECTRONORTE'!N3333</f>
        <v>TA138SIR1S1C1240A</v>
      </c>
      <c r="K3365" s="9" t="str">
        <f>+IF(B3365="MOD INV_2018","Según corresponda",VLOOKUP(J3365,SICODI!$G$3:$K$2404,2,FALSE))</f>
        <v>Según corresponda</v>
      </c>
      <c r="L3365" s="142" t="str">
        <f t="shared" ref="L3365:L3428" si="123">+IF(K3365="Según corresponda","Según corresponda",VLOOKUP(K3365,$O$37:$P$49,2,FALSE))</f>
        <v>Según corresponda</v>
      </c>
    </row>
    <row r="3366" spans="1:12" x14ac:dyDescent="0.25">
      <c r="A3366" s="53">
        <f>+'Info ELECTRONORTE'!A3334</f>
        <v>3330</v>
      </c>
      <c r="B3366" s="26" t="str">
        <f t="shared" ref="B3366:B3429" si="124">+IF(ISERROR(INDEX($B$8:$B$31,MATCH(J3366,$J$8:$J$31,0)))=TRUE,"MOD INV_2018",INDEX($B$8:$B$31,MATCH(J3366,$J$8:$J$31,0)))</f>
        <v>MOD INV_2018</v>
      </c>
      <c r="C3366" s="9" t="str">
        <f>+'Info ELECTRONORTE'!B3334</f>
        <v>CAJAMARCA</v>
      </c>
      <c r="D3366" s="9" t="str">
        <f>+'Info ELECTRONORTE'!C3334</f>
        <v>ED TUNASPAMPA - ED CHACAF</v>
      </c>
      <c r="E3366" s="9" t="str">
        <f>+'Info ELECTRONORTE'!D3334</f>
        <v>SANTA CRUZ</v>
      </c>
      <c r="F3366" s="9" t="str">
        <f>+'Info ELECTRONORTE'!I3334</f>
        <v>Alta Tension</v>
      </c>
      <c r="G3366" s="9">
        <f>+'Info ELECTRONORTE'!K3334</f>
        <v>20</v>
      </c>
      <c r="H3366" s="9" t="str">
        <f>+'Info ELECTRONORTE'!L3334</f>
        <v>Torre</v>
      </c>
      <c r="I3366" s="9" t="str">
        <f>+'Info ELECTRONORTE'!M3334</f>
        <v>Metálico</v>
      </c>
      <c r="J3366" s="9" t="str">
        <f>+'Info ELECTRONORTE'!N3334</f>
        <v>TA138SIR1S1C1240A</v>
      </c>
      <c r="K3366" s="9" t="str">
        <f>+IF(B3366="MOD INV_2018","Según corresponda",VLOOKUP(J3366,SICODI!$G$3:$K$2404,2,FALSE))</f>
        <v>Según corresponda</v>
      </c>
      <c r="L3366" s="142" t="str">
        <f t="shared" si="123"/>
        <v>Según corresponda</v>
      </c>
    </row>
    <row r="3367" spans="1:12" x14ac:dyDescent="0.25">
      <c r="A3367" s="53">
        <f>+'Info ELECTRONORTE'!A3335</f>
        <v>3331</v>
      </c>
      <c r="B3367" s="26" t="str">
        <f t="shared" si="124"/>
        <v>MOD INV_2018</v>
      </c>
      <c r="C3367" s="9" t="str">
        <f>+'Info ELECTRONORTE'!B3335</f>
        <v>CAJAMARCA</v>
      </c>
      <c r="D3367" s="9" t="str">
        <f>+'Info ELECTRONORTE'!C3335</f>
        <v>ED TUNASPAMPA - ED CHACAF</v>
      </c>
      <c r="E3367" s="9" t="str">
        <f>+'Info ELECTRONORTE'!D3335</f>
        <v>SANTA CRUZ</v>
      </c>
      <c r="F3367" s="9" t="str">
        <f>+'Info ELECTRONORTE'!I3335</f>
        <v>Alta Tension</v>
      </c>
      <c r="G3367" s="9">
        <f>+'Info ELECTRONORTE'!K3335</f>
        <v>20</v>
      </c>
      <c r="H3367" s="9" t="str">
        <f>+'Info ELECTRONORTE'!L3335</f>
        <v>Torre</v>
      </c>
      <c r="I3367" s="9" t="str">
        <f>+'Info ELECTRONORTE'!M3335</f>
        <v>Metálico</v>
      </c>
      <c r="J3367" s="9" t="str">
        <f>+'Info ELECTRONORTE'!N3335</f>
        <v>TA138SIR1S1C1240A</v>
      </c>
      <c r="K3367" s="9" t="str">
        <f>+IF(B3367="MOD INV_2018","Según corresponda",VLOOKUP(J3367,SICODI!$G$3:$K$2404,2,FALSE))</f>
        <v>Según corresponda</v>
      </c>
      <c r="L3367" s="142" t="str">
        <f t="shared" si="123"/>
        <v>Según corresponda</v>
      </c>
    </row>
    <row r="3368" spans="1:12" x14ac:dyDescent="0.25">
      <c r="A3368" s="53">
        <f>+'Info ELECTRONORTE'!A3336</f>
        <v>3332</v>
      </c>
      <c r="B3368" s="26" t="str">
        <f t="shared" si="124"/>
        <v>MOD INV_2018</v>
      </c>
      <c r="C3368" s="9" t="str">
        <f>+'Info ELECTRONORTE'!B3336</f>
        <v>CAJAMARCA</v>
      </c>
      <c r="D3368" s="9" t="str">
        <f>+'Info ELECTRONORTE'!C3336</f>
        <v>ED TUNASPAMPA - ED CHACAF</v>
      </c>
      <c r="E3368" s="9" t="str">
        <f>+'Info ELECTRONORTE'!D3336</f>
        <v>SANTA CRUZ</v>
      </c>
      <c r="F3368" s="9" t="str">
        <f>+'Info ELECTRONORTE'!I3336</f>
        <v>Alta Tension</v>
      </c>
      <c r="G3368" s="9">
        <f>+'Info ELECTRONORTE'!K3336</f>
        <v>20</v>
      </c>
      <c r="H3368" s="9" t="str">
        <f>+'Info ELECTRONORTE'!L3336</f>
        <v>Torre</v>
      </c>
      <c r="I3368" s="9" t="str">
        <f>+'Info ELECTRONORTE'!M3336</f>
        <v>Metálico</v>
      </c>
      <c r="J3368" s="9" t="str">
        <f>+'Info ELECTRONORTE'!N3336</f>
        <v>TA138SIR1S1C1240A</v>
      </c>
      <c r="K3368" s="9" t="str">
        <f>+IF(B3368="MOD INV_2018","Según corresponda",VLOOKUP(J3368,SICODI!$G$3:$K$2404,2,FALSE))</f>
        <v>Según corresponda</v>
      </c>
      <c r="L3368" s="142" t="str">
        <f t="shared" si="123"/>
        <v>Según corresponda</v>
      </c>
    </row>
    <row r="3369" spans="1:12" x14ac:dyDescent="0.25">
      <c r="A3369" s="53">
        <f>+'Info ELECTRONORTE'!A3337</f>
        <v>3333</v>
      </c>
      <c r="B3369" s="26" t="str">
        <f t="shared" si="124"/>
        <v>MOD INV_2018</v>
      </c>
      <c r="C3369" s="9" t="str">
        <f>+'Info ELECTRONORTE'!B3337</f>
        <v>CAJAMARCA</v>
      </c>
      <c r="D3369" s="9" t="str">
        <f>+'Info ELECTRONORTE'!C3337</f>
        <v>ED TUNASPAMPA - ED CHACAF</v>
      </c>
      <c r="E3369" s="9" t="str">
        <f>+'Info ELECTRONORTE'!D3337</f>
        <v>SANTA CRUZ</v>
      </c>
      <c r="F3369" s="9" t="str">
        <f>+'Info ELECTRONORTE'!I3337</f>
        <v>Alta Tension</v>
      </c>
      <c r="G3369" s="9">
        <f>+'Info ELECTRONORTE'!K3337</f>
        <v>20</v>
      </c>
      <c r="H3369" s="9" t="str">
        <f>+'Info ELECTRONORTE'!L3337</f>
        <v>Torre</v>
      </c>
      <c r="I3369" s="9" t="str">
        <f>+'Info ELECTRONORTE'!M3337</f>
        <v>Metálico</v>
      </c>
      <c r="J3369" s="9" t="str">
        <f>+'Info ELECTRONORTE'!N3337</f>
        <v>TA138SIR1S1C1240A</v>
      </c>
      <c r="K3369" s="9" t="str">
        <f>+IF(B3369="MOD INV_2018","Según corresponda",VLOOKUP(J3369,SICODI!$G$3:$K$2404,2,FALSE))</f>
        <v>Según corresponda</v>
      </c>
      <c r="L3369" s="142" t="str">
        <f t="shared" si="123"/>
        <v>Según corresponda</v>
      </c>
    </row>
    <row r="3370" spans="1:12" x14ac:dyDescent="0.25">
      <c r="A3370" s="53">
        <f>+'Info ELECTRONORTE'!A3338</f>
        <v>3334</v>
      </c>
      <c r="B3370" s="26" t="str">
        <f t="shared" si="124"/>
        <v>MOD INV_2018</v>
      </c>
      <c r="C3370" s="9" t="str">
        <f>+'Info ELECTRONORTE'!B3338</f>
        <v>CAJAMARCA</v>
      </c>
      <c r="D3370" s="9" t="str">
        <f>+'Info ELECTRONORTE'!C3338</f>
        <v>ED TUNASPAMPA - ED CHACAF</v>
      </c>
      <c r="E3370" s="9" t="str">
        <f>+'Info ELECTRONORTE'!D3338</f>
        <v>SANTA CRUZ</v>
      </c>
      <c r="F3370" s="9" t="str">
        <f>+'Info ELECTRONORTE'!I3338</f>
        <v>Alta Tension</v>
      </c>
      <c r="G3370" s="9">
        <f>+'Info ELECTRONORTE'!K3338</f>
        <v>20</v>
      </c>
      <c r="H3370" s="9" t="str">
        <f>+'Info ELECTRONORTE'!L3338</f>
        <v>Torre</v>
      </c>
      <c r="I3370" s="9" t="str">
        <f>+'Info ELECTRONORTE'!M3338</f>
        <v>Metálico</v>
      </c>
      <c r="J3370" s="9" t="str">
        <f>+'Info ELECTRONORTE'!N3338</f>
        <v>TA138SIR1S1C1240A</v>
      </c>
      <c r="K3370" s="9" t="str">
        <f>+IF(B3370="MOD INV_2018","Según corresponda",VLOOKUP(J3370,SICODI!$G$3:$K$2404,2,FALSE))</f>
        <v>Según corresponda</v>
      </c>
      <c r="L3370" s="142" t="str">
        <f t="shared" si="123"/>
        <v>Según corresponda</v>
      </c>
    </row>
    <row r="3371" spans="1:12" x14ac:dyDescent="0.25">
      <c r="A3371" s="53">
        <f>+'Info ELECTRONORTE'!A3339</f>
        <v>3335</v>
      </c>
      <c r="B3371" s="26" t="str">
        <f t="shared" si="124"/>
        <v>MOD INV_2018</v>
      </c>
      <c r="C3371" s="9" t="str">
        <f>+'Info ELECTRONORTE'!B3339</f>
        <v>CAJAMARCA</v>
      </c>
      <c r="D3371" s="9" t="str">
        <f>+'Info ELECTRONORTE'!C3339</f>
        <v>ED TUNASPAMPA - ED CHACAF</v>
      </c>
      <c r="E3371" s="9" t="str">
        <f>+'Info ELECTRONORTE'!D3339</f>
        <v>SANTA CRUZ</v>
      </c>
      <c r="F3371" s="9" t="str">
        <f>+'Info ELECTRONORTE'!I3339</f>
        <v>Alta Tension</v>
      </c>
      <c r="G3371" s="9">
        <f>+'Info ELECTRONORTE'!K3339</f>
        <v>20</v>
      </c>
      <c r="H3371" s="9" t="str">
        <f>+'Info ELECTRONORTE'!L3339</f>
        <v>Torre</v>
      </c>
      <c r="I3371" s="9" t="str">
        <f>+'Info ELECTRONORTE'!M3339</f>
        <v>Metálico</v>
      </c>
      <c r="J3371" s="9" t="str">
        <f>+'Info ELECTRONORTE'!N3339</f>
        <v>TA138SIR1S1C1240A</v>
      </c>
      <c r="K3371" s="9" t="str">
        <f>+IF(B3371="MOD INV_2018","Según corresponda",VLOOKUP(J3371,SICODI!$G$3:$K$2404,2,FALSE))</f>
        <v>Según corresponda</v>
      </c>
      <c r="L3371" s="142" t="str">
        <f t="shared" si="123"/>
        <v>Según corresponda</v>
      </c>
    </row>
    <row r="3372" spans="1:12" x14ac:dyDescent="0.25">
      <c r="A3372" s="53">
        <f>+'Info ELECTRONORTE'!A3340</f>
        <v>3336</v>
      </c>
      <c r="B3372" s="26" t="str">
        <f t="shared" si="124"/>
        <v>MOD INV_2018</v>
      </c>
      <c r="C3372" s="9" t="str">
        <f>+'Info ELECTRONORTE'!B3340</f>
        <v>CAJAMARCA</v>
      </c>
      <c r="D3372" s="9" t="str">
        <f>+'Info ELECTRONORTE'!C3340</f>
        <v>ED TUNASPAMPA - ED CHACAF</v>
      </c>
      <c r="E3372" s="9" t="str">
        <f>+'Info ELECTRONORTE'!D3340</f>
        <v>SANTA CRUZ</v>
      </c>
      <c r="F3372" s="9" t="str">
        <f>+'Info ELECTRONORTE'!I3340</f>
        <v>Alta Tension</v>
      </c>
      <c r="G3372" s="9">
        <f>+'Info ELECTRONORTE'!K3340</f>
        <v>20</v>
      </c>
      <c r="H3372" s="9" t="str">
        <f>+'Info ELECTRONORTE'!L3340</f>
        <v>Torre</v>
      </c>
      <c r="I3372" s="9" t="str">
        <f>+'Info ELECTRONORTE'!M3340</f>
        <v>Metálico</v>
      </c>
      <c r="J3372" s="9" t="str">
        <f>+'Info ELECTRONORTE'!N3340</f>
        <v>TA138SIR1S1C1240A</v>
      </c>
      <c r="K3372" s="9" t="str">
        <f>+IF(B3372="MOD INV_2018","Según corresponda",VLOOKUP(J3372,SICODI!$G$3:$K$2404,2,FALSE))</f>
        <v>Según corresponda</v>
      </c>
      <c r="L3372" s="142" t="str">
        <f t="shared" si="123"/>
        <v>Según corresponda</v>
      </c>
    </row>
    <row r="3373" spans="1:12" x14ac:dyDescent="0.25">
      <c r="A3373" s="53">
        <f>+'Info ELECTRONORTE'!A3341</f>
        <v>3337</v>
      </c>
      <c r="B3373" s="26" t="str">
        <f t="shared" si="124"/>
        <v>MOD INV_2018</v>
      </c>
      <c r="C3373" s="9" t="str">
        <f>+'Info ELECTRONORTE'!B3341</f>
        <v>CAJAMARCA</v>
      </c>
      <c r="D3373" s="9" t="str">
        <f>+'Info ELECTRONORTE'!C3341</f>
        <v>ED TUNASPAMPA - ED CHACAF</v>
      </c>
      <c r="E3373" s="9" t="str">
        <f>+'Info ELECTRONORTE'!D3341</f>
        <v>SANTA CRUZ</v>
      </c>
      <c r="F3373" s="9" t="str">
        <f>+'Info ELECTRONORTE'!I3341</f>
        <v>Alta Tension</v>
      </c>
      <c r="G3373" s="9">
        <f>+'Info ELECTRONORTE'!K3341</f>
        <v>20</v>
      </c>
      <c r="H3373" s="9" t="str">
        <f>+'Info ELECTRONORTE'!L3341</f>
        <v>Torre</v>
      </c>
      <c r="I3373" s="9" t="str">
        <f>+'Info ELECTRONORTE'!M3341</f>
        <v>Metálico</v>
      </c>
      <c r="J3373" s="9" t="str">
        <f>+'Info ELECTRONORTE'!N3341</f>
        <v>TA138SIR1S1C1240A</v>
      </c>
      <c r="K3373" s="9" t="str">
        <f>+IF(B3373="MOD INV_2018","Según corresponda",VLOOKUP(J3373,SICODI!$G$3:$K$2404,2,FALSE))</f>
        <v>Según corresponda</v>
      </c>
      <c r="L3373" s="142" t="str">
        <f t="shared" si="123"/>
        <v>Según corresponda</v>
      </c>
    </row>
    <row r="3374" spans="1:12" x14ac:dyDescent="0.25">
      <c r="A3374" s="53">
        <f>+'Info ELECTRONORTE'!A3342</f>
        <v>3338</v>
      </c>
      <c r="B3374" s="26" t="str">
        <f t="shared" si="124"/>
        <v>MOD INV_2018</v>
      </c>
      <c r="C3374" s="9" t="str">
        <f>+'Info ELECTRONORTE'!B3342</f>
        <v>CAJAMARCA</v>
      </c>
      <c r="D3374" s="9" t="str">
        <f>+'Info ELECTRONORTE'!C3342</f>
        <v>ED TUNASPAMPA - ED CHACAF</v>
      </c>
      <c r="E3374" s="9" t="str">
        <f>+'Info ELECTRONORTE'!D3342</f>
        <v>SANTA CRUZ</v>
      </c>
      <c r="F3374" s="9" t="str">
        <f>+'Info ELECTRONORTE'!I3342</f>
        <v>Alta Tension</v>
      </c>
      <c r="G3374" s="9">
        <f>+'Info ELECTRONORTE'!K3342</f>
        <v>20</v>
      </c>
      <c r="H3374" s="9" t="str">
        <f>+'Info ELECTRONORTE'!L3342</f>
        <v>Torre</v>
      </c>
      <c r="I3374" s="9" t="str">
        <f>+'Info ELECTRONORTE'!M3342</f>
        <v>Metálico</v>
      </c>
      <c r="J3374" s="9" t="str">
        <f>+'Info ELECTRONORTE'!N3342</f>
        <v>TA138SIR1S1C1240A</v>
      </c>
      <c r="K3374" s="9" t="str">
        <f>+IF(B3374="MOD INV_2018","Según corresponda",VLOOKUP(J3374,SICODI!$G$3:$K$2404,2,FALSE))</f>
        <v>Según corresponda</v>
      </c>
      <c r="L3374" s="142" t="str">
        <f t="shared" si="123"/>
        <v>Según corresponda</v>
      </c>
    </row>
    <row r="3375" spans="1:12" x14ac:dyDescent="0.25">
      <c r="A3375" s="53">
        <f>+'Info ELECTRONORTE'!A3343</f>
        <v>3339</v>
      </c>
      <c r="B3375" s="26" t="str">
        <f t="shared" si="124"/>
        <v>MOD INV_2018</v>
      </c>
      <c r="C3375" s="9" t="str">
        <f>+'Info ELECTRONORTE'!B3343</f>
        <v>CAJAMARCA</v>
      </c>
      <c r="D3375" s="9" t="str">
        <f>+'Info ELECTRONORTE'!C3343</f>
        <v>ED TUNASPAMPA - ED CHACAF</v>
      </c>
      <c r="E3375" s="9" t="str">
        <f>+'Info ELECTRONORTE'!D3343</f>
        <v>SANTA CRUZ</v>
      </c>
      <c r="F3375" s="9" t="str">
        <f>+'Info ELECTRONORTE'!I3343</f>
        <v>Alta Tension</v>
      </c>
      <c r="G3375" s="9">
        <f>+'Info ELECTRONORTE'!K3343</f>
        <v>20</v>
      </c>
      <c r="H3375" s="9" t="str">
        <f>+'Info ELECTRONORTE'!L3343</f>
        <v>Torre</v>
      </c>
      <c r="I3375" s="9" t="str">
        <f>+'Info ELECTRONORTE'!M3343</f>
        <v>Metálico</v>
      </c>
      <c r="J3375" s="9" t="str">
        <f>+'Info ELECTRONORTE'!N3343</f>
        <v>TA138SIR1S1C1240A</v>
      </c>
      <c r="K3375" s="9" t="str">
        <f>+IF(B3375="MOD INV_2018","Según corresponda",VLOOKUP(J3375,SICODI!$G$3:$K$2404,2,FALSE))</f>
        <v>Según corresponda</v>
      </c>
      <c r="L3375" s="142" t="str">
        <f t="shared" si="123"/>
        <v>Según corresponda</v>
      </c>
    </row>
    <row r="3376" spans="1:12" x14ac:dyDescent="0.25">
      <c r="A3376" s="53">
        <f>+'Info ELECTRONORTE'!A3344</f>
        <v>3340</v>
      </c>
      <c r="B3376" s="26" t="str">
        <f t="shared" si="124"/>
        <v>MOD INV_2018</v>
      </c>
      <c r="C3376" s="9" t="str">
        <f>+'Info ELECTRONORTE'!B3344</f>
        <v>CAJAMARCA</v>
      </c>
      <c r="D3376" s="9" t="str">
        <f>+'Info ELECTRONORTE'!C3344</f>
        <v>ED TUNASPAMPA - ED CHACAF</v>
      </c>
      <c r="E3376" s="9" t="str">
        <f>+'Info ELECTRONORTE'!D3344</f>
        <v>SANTA CRUZ</v>
      </c>
      <c r="F3376" s="9" t="str">
        <f>+'Info ELECTRONORTE'!I3344</f>
        <v>Alta Tension</v>
      </c>
      <c r="G3376" s="9">
        <f>+'Info ELECTRONORTE'!K3344</f>
        <v>20</v>
      </c>
      <c r="H3376" s="9" t="str">
        <f>+'Info ELECTRONORTE'!L3344</f>
        <v>Torre</v>
      </c>
      <c r="I3376" s="9" t="str">
        <f>+'Info ELECTRONORTE'!M3344</f>
        <v>Metálico</v>
      </c>
      <c r="J3376" s="9" t="str">
        <f>+'Info ELECTRONORTE'!N3344</f>
        <v>TA138SIR1S1C1240A</v>
      </c>
      <c r="K3376" s="9" t="str">
        <f>+IF(B3376="MOD INV_2018","Según corresponda",VLOOKUP(J3376,SICODI!$G$3:$K$2404,2,FALSE))</f>
        <v>Según corresponda</v>
      </c>
      <c r="L3376" s="142" t="str">
        <f t="shared" si="123"/>
        <v>Según corresponda</v>
      </c>
    </row>
    <row r="3377" spans="1:12" x14ac:dyDescent="0.25">
      <c r="A3377" s="53">
        <f>+'Info ELECTRONORTE'!A3345</f>
        <v>3341</v>
      </c>
      <c r="B3377" s="26" t="str">
        <f t="shared" si="124"/>
        <v>MOD INV_2018</v>
      </c>
      <c r="C3377" s="9" t="str">
        <f>+'Info ELECTRONORTE'!B3345</f>
        <v>CAJAMARCA</v>
      </c>
      <c r="D3377" s="9" t="str">
        <f>+'Info ELECTRONORTE'!C3345</f>
        <v>ED TUNASPAMPA - ED CHACAF</v>
      </c>
      <c r="E3377" s="9" t="str">
        <f>+'Info ELECTRONORTE'!D3345</f>
        <v>SANTA CRUZ</v>
      </c>
      <c r="F3377" s="9" t="str">
        <f>+'Info ELECTRONORTE'!I3345</f>
        <v>Alta Tension</v>
      </c>
      <c r="G3377" s="9">
        <f>+'Info ELECTRONORTE'!K3345</f>
        <v>20</v>
      </c>
      <c r="H3377" s="9" t="str">
        <f>+'Info ELECTRONORTE'!L3345</f>
        <v>Torre</v>
      </c>
      <c r="I3377" s="9" t="str">
        <f>+'Info ELECTRONORTE'!M3345</f>
        <v>Metálico</v>
      </c>
      <c r="J3377" s="9" t="str">
        <f>+'Info ELECTRONORTE'!N3345</f>
        <v>TA138SIR1S1C1240A</v>
      </c>
      <c r="K3377" s="9" t="str">
        <f>+IF(B3377="MOD INV_2018","Según corresponda",VLOOKUP(J3377,SICODI!$G$3:$K$2404,2,FALSE))</f>
        <v>Según corresponda</v>
      </c>
      <c r="L3377" s="142" t="str">
        <f t="shared" si="123"/>
        <v>Según corresponda</v>
      </c>
    </row>
    <row r="3378" spans="1:12" x14ac:dyDescent="0.25">
      <c r="A3378" s="53">
        <f>+'Info ELECTRONORTE'!A3346</f>
        <v>3342</v>
      </c>
      <c r="B3378" s="26" t="str">
        <f t="shared" si="124"/>
        <v>MOD INV_2018</v>
      </c>
      <c r="C3378" s="9" t="str">
        <f>+'Info ELECTRONORTE'!B3346</f>
        <v>CAJAMARCA</v>
      </c>
      <c r="D3378" s="9" t="str">
        <f>+'Info ELECTRONORTE'!C3346</f>
        <v>ED TUNASPAMPA - ED CHACAF</v>
      </c>
      <c r="E3378" s="9" t="str">
        <f>+'Info ELECTRONORTE'!D3346</f>
        <v>SANTA CRUZ</v>
      </c>
      <c r="F3378" s="9" t="str">
        <f>+'Info ELECTRONORTE'!I3346</f>
        <v>Alta Tension</v>
      </c>
      <c r="G3378" s="9">
        <f>+'Info ELECTRONORTE'!K3346</f>
        <v>20</v>
      </c>
      <c r="H3378" s="9" t="str">
        <f>+'Info ELECTRONORTE'!L3346</f>
        <v>Torre</v>
      </c>
      <c r="I3378" s="9" t="str">
        <f>+'Info ELECTRONORTE'!M3346</f>
        <v>Metálico</v>
      </c>
      <c r="J3378" s="9" t="str">
        <f>+'Info ELECTRONORTE'!N3346</f>
        <v>TA138SIR1S1C1240A</v>
      </c>
      <c r="K3378" s="9" t="str">
        <f>+IF(B3378="MOD INV_2018","Según corresponda",VLOOKUP(J3378,SICODI!$G$3:$K$2404,2,FALSE))</f>
        <v>Según corresponda</v>
      </c>
      <c r="L3378" s="142" t="str">
        <f t="shared" si="123"/>
        <v>Según corresponda</v>
      </c>
    </row>
    <row r="3379" spans="1:12" x14ac:dyDescent="0.25">
      <c r="A3379" s="53">
        <f>+'Info ELECTRONORTE'!A3347</f>
        <v>3343</v>
      </c>
      <c r="B3379" s="26" t="str">
        <f t="shared" si="124"/>
        <v>MOD INV_2018</v>
      </c>
      <c r="C3379" s="9" t="str">
        <f>+'Info ELECTRONORTE'!B3347</f>
        <v>CAJAMARCA</v>
      </c>
      <c r="D3379" s="9" t="str">
        <f>+'Info ELECTRONORTE'!C3347</f>
        <v>ED TUNASPAMPA - ED CHACAF</v>
      </c>
      <c r="E3379" s="9" t="str">
        <f>+'Info ELECTRONORTE'!D3347</f>
        <v>SANTA CRUZ</v>
      </c>
      <c r="F3379" s="9" t="str">
        <f>+'Info ELECTRONORTE'!I3347</f>
        <v>Alta Tension</v>
      </c>
      <c r="G3379" s="9">
        <f>+'Info ELECTRONORTE'!K3347</f>
        <v>20</v>
      </c>
      <c r="H3379" s="9" t="str">
        <f>+'Info ELECTRONORTE'!L3347</f>
        <v>Torre</v>
      </c>
      <c r="I3379" s="9" t="str">
        <f>+'Info ELECTRONORTE'!M3347</f>
        <v>Metálico</v>
      </c>
      <c r="J3379" s="9" t="str">
        <f>+'Info ELECTRONORTE'!N3347</f>
        <v>TA138SIR1S1C1240A</v>
      </c>
      <c r="K3379" s="9" t="str">
        <f>+IF(B3379="MOD INV_2018","Según corresponda",VLOOKUP(J3379,SICODI!$G$3:$K$2404,2,FALSE))</f>
        <v>Según corresponda</v>
      </c>
      <c r="L3379" s="142" t="str">
        <f t="shared" si="123"/>
        <v>Según corresponda</v>
      </c>
    </row>
    <row r="3380" spans="1:12" x14ac:dyDescent="0.25">
      <c r="A3380" s="53">
        <f>+'Info ELECTRONORTE'!A3348</f>
        <v>3344</v>
      </c>
      <c r="B3380" s="26" t="str">
        <f t="shared" si="124"/>
        <v>MOD INV_2018</v>
      </c>
      <c r="C3380" s="9" t="str">
        <f>+'Info ELECTRONORTE'!B3348</f>
        <v>CAJAMARCA</v>
      </c>
      <c r="D3380" s="9" t="str">
        <f>+'Info ELECTRONORTE'!C3348</f>
        <v>ED TUNASPAMPA - ED CHACAF</v>
      </c>
      <c r="E3380" s="9" t="str">
        <f>+'Info ELECTRONORTE'!D3348</f>
        <v>SANTA CRUZ</v>
      </c>
      <c r="F3380" s="9" t="str">
        <f>+'Info ELECTRONORTE'!I3348</f>
        <v>Alta Tension</v>
      </c>
      <c r="G3380" s="9">
        <f>+'Info ELECTRONORTE'!K3348</f>
        <v>20</v>
      </c>
      <c r="H3380" s="9" t="str">
        <f>+'Info ELECTRONORTE'!L3348</f>
        <v>Torre</v>
      </c>
      <c r="I3380" s="9" t="str">
        <f>+'Info ELECTRONORTE'!M3348</f>
        <v>Metálico</v>
      </c>
      <c r="J3380" s="9" t="str">
        <f>+'Info ELECTRONORTE'!N3348</f>
        <v>TA138SIR1S1C1240A</v>
      </c>
      <c r="K3380" s="9" t="str">
        <f>+IF(B3380="MOD INV_2018","Según corresponda",VLOOKUP(J3380,SICODI!$G$3:$K$2404,2,FALSE))</f>
        <v>Según corresponda</v>
      </c>
      <c r="L3380" s="142" t="str">
        <f t="shared" si="123"/>
        <v>Según corresponda</v>
      </c>
    </row>
    <row r="3381" spans="1:12" x14ac:dyDescent="0.25">
      <c r="A3381" s="53">
        <f>+'Info ELECTRONORTE'!A3349</f>
        <v>3345</v>
      </c>
      <c r="B3381" s="26" t="str">
        <f t="shared" si="124"/>
        <v>MOD INV_2018</v>
      </c>
      <c r="C3381" s="9" t="str">
        <f>+'Info ELECTRONORTE'!B3349</f>
        <v>CAJAMARCA</v>
      </c>
      <c r="D3381" s="9" t="str">
        <f>+'Info ELECTRONORTE'!C3349</f>
        <v>ED TUNASPAMPA - ED CHACAF</v>
      </c>
      <c r="E3381" s="9" t="str">
        <f>+'Info ELECTRONORTE'!D3349</f>
        <v>SANTA CRUZ</v>
      </c>
      <c r="F3381" s="9" t="str">
        <f>+'Info ELECTRONORTE'!I3349</f>
        <v>Alta Tension</v>
      </c>
      <c r="G3381" s="9">
        <f>+'Info ELECTRONORTE'!K3349</f>
        <v>20</v>
      </c>
      <c r="H3381" s="9" t="str">
        <f>+'Info ELECTRONORTE'!L3349</f>
        <v>Torre</v>
      </c>
      <c r="I3381" s="9" t="str">
        <f>+'Info ELECTRONORTE'!M3349</f>
        <v>Metálico</v>
      </c>
      <c r="J3381" s="9" t="str">
        <f>+'Info ELECTRONORTE'!N3349</f>
        <v>TA138SIR1S1C1240A</v>
      </c>
      <c r="K3381" s="9" t="str">
        <f>+IF(B3381="MOD INV_2018","Según corresponda",VLOOKUP(J3381,SICODI!$G$3:$K$2404,2,FALSE))</f>
        <v>Según corresponda</v>
      </c>
      <c r="L3381" s="142" t="str">
        <f t="shared" si="123"/>
        <v>Según corresponda</v>
      </c>
    </row>
    <row r="3382" spans="1:12" x14ac:dyDescent="0.25">
      <c r="A3382" s="53">
        <f>+'Info ELECTRONORTE'!A3350</f>
        <v>3346</v>
      </c>
      <c r="B3382" s="26" t="str">
        <f t="shared" si="124"/>
        <v>MOD INV_2018</v>
      </c>
      <c r="C3382" s="9" t="str">
        <f>+'Info ELECTRONORTE'!B3350</f>
        <v>CAJAMARCA</v>
      </c>
      <c r="D3382" s="9" t="str">
        <f>+'Info ELECTRONORTE'!C3350</f>
        <v>ED TUNASPAMPA - ED CHACAF</v>
      </c>
      <c r="E3382" s="9" t="str">
        <f>+'Info ELECTRONORTE'!D3350</f>
        <v>SANTA CRUZ</v>
      </c>
      <c r="F3382" s="9" t="str">
        <f>+'Info ELECTRONORTE'!I3350</f>
        <v>Alta Tension</v>
      </c>
      <c r="G3382" s="9">
        <f>+'Info ELECTRONORTE'!K3350</f>
        <v>20</v>
      </c>
      <c r="H3382" s="9" t="str">
        <f>+'Info ELECTRONORTE'!L3350</f>
        <v>Torre</v>
      </c>
      <c r="I3382" s="9" t="str">
        <f>+'Info ELECTRONORTE'!M3350</f>
        <v>Metálico</v>
      </c>
      <c r="J3382" s="9" t="str">
        <f>+'Info ELECTRONORTE'!N3350</f>
        <v>TA138SIR1S1C1240A</v>
      </c>
      <c r="K3382" s="9" t="str">
        <f>+IF(B3382="MOD INV_2018","Según corresponda",VLOOKUP(J3382,SICODI!$G$3:$K$2404,2,FALSE))</f>
        <v>Según corresponda</v>
      </c>
      <c r="L3382" s="142" t="str">
        <f t="shared" si="123"/>
        <v>Según corresponda</v>
      </c>
    </row>
    <row r="3383" spans="1:12" x14ac:dyDescent="0.25">
      <c r="A3383" s="53">
        <f>+'Info ELECTRONORTE'!A3351</f>
        <v>3347</v>
      </c>
      <c r="B3383" s="26" t="str">
        <f t="shared" si="124"/>
        <v>MOD INV_2018</v>
      </c>
      <c r="C3383" s="9" t="str">
        <f>+'Info ELECTRONORTE'!B3351</f>
        <v>CAJAMARCA</v>
      </c>
      <c r="D3383" s="9" t="str">
        <f>+'Info ELECTRONORTE'!C3351</f>
        <v>ED TUNASPAMPA - ED CHACAF</v>
      </c>
      <c r="E3383" s="9" t="str">
        <f>+'Info ELECTRONORTE'!D3351</f>
        <v>SANTA CRUZ</v>
      </c>
      <c r="F3383" s="9" t="str">
        <f>+'Info ELECTRONORTE'!I3351</f>
        <v>Alta Tension</v>
      </c>
      <c r="G3383" s="9">
        <f>+'Info ELECTRONORTE'!K3351</f>
        <v>20</v>
      </c>
      <c r="H3383" s="9" t="str">
        <f>+'Info ELECTRONORTE'!L3351</f>
        <v>Torre</v>
      </c>
      <c r="I3383" s="9" t="str">
        <f>+'Info ELECTRONORTE'!M3351</f>
        <v>Metálico</v>
      </c>
      <c r="J3383" s="9" t="str">
        <f>+'Info ELECTRONORTE'!N3351</f>
        <v>TA138SIR1S1C1240A</v>
      </c>
      <c r="K3383" s="9" t="str">
        <f>+IF(B3383="MOD INV_2018","Según corresponda",VLOOKUP(J3383,SICODI!$G$3:$K$2404,2,FALSE))</f>
        <v>Según corresponda</v>
      </c>
      <c r="L3383" s="142" t="str">
        <f t="shared" si="123"/>
        <v>Según corresponda</v>
      </c>
    </row>
    <row r="3384" spans="1:12" x14ac:dyDescent="0.25">
      <c r="A3384" s="53">
        <f>+'Info ELECTRONORTE'!A3352</f>
        <v>3348</v>
      </c>
      <c r="B3384" s="26" t="str">
        <f t="shared" si="124"/>
        <v>MOD INV_2018</v>
      </c>
      <c r="C3384" s="9" t="str">
        <f>+'Info ELECTRONORTE'!B3352</f>
        <v>CAJAMARCA</v>
      </c>
      <c r="D3384" s="9" t="str">
        <f>+'Info ELECTRONORTE'!C3352</f>
        <v>ED TUNASPAMPA - ED CHACAF</v>
      </c>
      <c r="E3384" s="9" t="str">
        <f>+'Info ELECTRONORTE'!D3352</f>
        <v>SANTA CRUZ</v>
      </c>
      <c r="F3384" s="9" t="str">
        <f>+'Info ELECTRONORTE'!I3352</f>
        <v>Alta Tension</v>
      </c>
      <c r="G3384" s="9">
        <f>+'Info ELECTRONORTE'!K3352</f>
        <v>20</v>
      </c>
      <c r="H3384" s="9" t="str">
        <f>+'Info ELECTRONORTE'!L3352</f>
        <v>Torre</v>
      </c>
      <c r="I3384" s="9" t="str">
        <f>+'Info ELECTRONORTE'!M3352</f>
        <v>Metálico</v>
      </c>
      <c r="J3384" s="9" t="str">
        <f>+'Info ELECTRONORTE'!N3352</f>
        <v>TA138SIR1S1C1240A</v>
      </c>
      <c r="K3384" s="9" t="str">
        <f>+IF(B3384="MOD INV_2018","Según corresponda",VLOOKUP(J3384,SICODI!$G$3:$K$2404,2,FALSE))</f>
        <v>Según corresponda</v>
      </c>
      <c r="L3384" s="142" t="str">
        <f t="shared" si="123"/>
        <v>Según corresponda</v>
      </c>
    </row>
    <row r="3385" spans="1:12" x14ac:dyDescent="0.25">
      <c r="A3385" s="53">
        <f>+'Info ELECTRONORTE'!A3353</f>
        <v>3349</v>
      </c>
      <c r="B3385" s="26" t="str">
        <f t="shared" si="124"/>
        <v>MOD INV_2018</v>
      </c>
      <c r="C3385" s="9" t="str">
        <f>+'Info ELECTRONORTE'!B3353</f>
        <v>CAJAMARCA</v>
      </c>
      <c r="D3385" s="9" t="str">
        <f>+'Info ELECTRONORTE'!C3353</f>
        <v>ED TUNASPAMPA - ED CHACAF</v>
      </c>
      <c r="E3385" s="9" t="str">
        <f>+'Info ELECTRONORTE'!D3353</f>
        <v>SANTA CRUZ</v>
      </c>
      <c r="F3385" s="9" t="str">
        <f>+'Info ELECTRONORTE'!I3353</f>
        <v>Alta Tension</v>
      </c>
      <c r="G3385" s="9">
        <f>+'Info ELECTRONORTE'!K3353</f>
        <v>20</v>
      </c>
      <c r="H3385" s="9" t="str">
        <f>+'Info ELECTRONORTE'!L3353</f>
        <v>Torre</v>
      </c>
      <c r="I3385" s="9" t="str">
        <f>+'Info ELECTRONORTE'!M3353</f>
        <v>Metálico</v>
      </c>
      <c r="J3385" s="9" t="str">
        <f>+'Info ELECTRONORTE'!N3353</f>
        <v>TA138SIR1S1C1240A</v>
      </c>
      <c r="K3385" s="9" t="str">
        <f>+IF(B3385="MOD INV_2018","Según corresponda",VLOOKUP(J3385,SICODI!$G$3:$K$2404,2,FALSE))</f>
        <v>Según corresponda</v>
      </c>
      <c r="L3385" s="142" t="str">
        <f t="shared" si="123"/>
        <v>Según corresponda</v>
      </c>
    </row>
    <row r="3386" spans="1:12" x14ac:dyDescent="0.25">
      <c r="A3386" s="53">
        <f>+'Info ELECTRONORTE'!A3354</f>
        <v>3350</v>
      </c>
      <c r="B3386" s="26" t="str">
        <f t="shared" si="124"/>
        <v>MOD INV_2018</v>
      </c>
      <c r="C3386" s="9" t="str">
        <f>+'Info ELECTRONORTE'!B3354</f>
        <v>CAJAMARCA</v>
      </c>
      <c r="D3386" s="9" t="str">
        <f>+'Info ELECTRONORTE'!C3354</f>
        <v>ED TUNASPAMPA - ED CHACAF</v>
      </c>
      <c r="E3386" s="9" t="str">
        <f>+'Info ELECTRONORTE'!D3354</f>
        <v>SANTA CRUZ</v>
      </c>
      <c r="F3386" s="9" t="str">
        <f>+'Info ELECTRONORTE'!I3354</f>
        <v>Alta Tension</v>
      </c>
      <c r="G3386" s="9">
        <f>+'Info ELECTRONORTE'!K3354</f>
        <v>20</v>
      </c>
      <c r="H3386" s="9" t="str">
        <f>+'Info ELECTRONORTE'!L3354</f>
        <v>Torre</v>
      </c>
      <c r="I3386" s="9" t="str">
        <f>+'Info ELECTRONORTE'!M3354</f>
        <v>Metálico</v>
      </c>
      <c r="J3386" s="9" t="str">
        <f>+'Info ELECTRONORTE'!N3354</f>
        <v>TA138SIR1S1C1240A</v>
      </c>
      <c r="K3386" s="9" t="str">
        <f>+IF(B3386="MOD INV_2018","Según corresponda",VLOOKUP(J3386,SICODI!$G$3:$K$2404,2,FALSE))</f>
        <v>Según corresponda</v>
      </c>
      <c r="L3386" s="142" t="str">
        <f t="shared" si="123"/>
        <v>Según corresponda</v>
      </c>
    </row>
    <row r="3387" spans="1:12" x14ac:dyDescent="0.25">
      <c r="A3387" s="53">
        <f>+'Info ELECTRONORTE'!A3355</f>
        <v>3351</v>
      </c>
      <c r="B3387" s="26" t="str">
        <f t="shared" si="124"/>
        <v>MOD INV_2018</v>
      </c>
      <c r="C3387" s="9" t="str">
        <f>+'Info ELECTRONORTE'!B3355</f>
        <v>CAJAMARCA</v>
      </c>
      <c r="D3387" s="9" t="str">
        <f>+'Info ELECTRONORTE'!C3355</f>
        <v>ED TUNASPAMPA - ED CHACAF</v>
      </c>
      <c r="E3387" s="9" t="str">
        <f>+'Info ELECTRONORTE'!D3355</f>
        <v>SANTA CRUZ</v>
      </c>
      <c r="F3387" s="9" t="str">
        <f>+'Info ELECTRONORTE'!I3355</f>
        <v>Alta Tension</v>
      </c>
      <c r="G3387" s="9">
        <f>+'Info ELECTRONORTE'!K3355</f>
        <v>20</v>
      </c>
      <c r="H3387" s="9" t="str">
        <f>+'Info ELECTRONORTE'!L3355</f>
        <v>Torre</v>
      </c>
      <c r="I3387" s="9" t="str">
        <f>+'Info ELECTRONORTE'!M3355</f>
        <v>Metálico</v>
      </c>
      <c r="J3387" s="9" t="str">
        <f>+'Info ELECTRONORTE'!N3355</f>
        <v>TA138SIR1S1C1240A</v>
      </c>
      <c r="K3387" s="9" t="str">
        <f>+IF(B3387="MOD INV_2018","Según corresponda",VLOOKUP(J3387,SICODI!$G$3:$K$2404,2,FALSE))</f>
        <v>Según corresponda</v>
      </c>
      <c r="L3387" s="142" t="str">
        <f t="shared" si="123"/>
        <v>Según corresponda</v>
      </c>
    </row>
    <row r="3388" spans="1:12" x14ac:dyDescent="0.25">
      <c r="A3388" s="53">
        <f>+'Info ELECTRONORTE'!A3356</f>
        <v>3352</v>
      </c>
      <c r="B3388" s="26" t="str">
        <f t="shared" si="124"/>
        <v>MOD INV_2018</v>
      </c>
      <c r="C3388" s="9" t="str">
        <f>+'Info ELECTRONORTE'!B3356</f>
        <v>CAJAMARCA</v>
      </c>
      <c r="D3388" s="9" t="str">
        <f>+'Info ELECTRONORTE'!C3356</f>
        <v>ED TUNASPAMPA - ED CHACAF</v>
      </c>
      <c r="E3388" s="9" t="str">
        <f>+'Info ELECTRONORTE'!D3356</f>
        <v>SANTA CRUZ</v>
      </c>
      <c r="F3388" s="9" t="str">
        <f>+'Info ELECTRONORTE'!I3356</f>
        <v>Alta Tension</v>
      </c>
      <c r="G3388" s="9">
        <f>+'Info ELECTRONORTE'!K3356</f>
        <v>20</v>
      </c>
      <c r="H3388" s="9" t="str">
        <f>+'Info ELECTRONORTE'!L3356</f>
        <v>Torre</v>
      </c>
      <c r="I3388" s="9" t="str">
        <f>+'Info ELECTRONORTE'!M3356</f>
        <v>Metálico</v>
      </c>
      <c r="J3388" s="9" t="str">
        <f>+'Info ELECTRONORTE'!N3356</f>
        <v>TA138SIR1S1C1240A</v>
      </c>
      <c r="K3388" s="9" t="str">
        <f>+IF(B3388="MOD INV_2018","Según corresponda",VLOOKUP(J3388,SICODI!$G$3:$K$2404,2,FALSE))</f>
        <v>Según corresponda</v>
      </c>
      <c r="L3388" s="142" t="str">
        <f t="shared" si="123"/>
        <v>Según corresponda</v>
      </c>
    </row>
    <row r="3389" spans="1:12" x14ac:dyDescent="0.25">
      <c r="A3389" s="53">
        <f>+'Info ELECTRONORTE'!A3357</f>
        <v>3353</v>
      </c>
      <c r="B3389" s="26" t="str">
        <f t="shared" si="124"/>
        <v>MOD INV_2018</v>
      </c>
      <c r="C3389" s="9" t="str">
        <f>+'Info ELECTRONORTE'!B3357</f>
        <v>CAJAMARCA</v>
      </c>
      <c r="D3389" s="9" t="str">
        <f>+'Info ELECTRONORTE'!C3357</f>
        <v>ED TUNASPAMPA - ED CHACAF</v>
      </c>
      <c r="E3389" s="9" t="str">
        <f>+'Info ELECTRONORTE'!D3357</f>
        <v>SANTA CRUZ</v>
      </c>
      <c r="F3389" s="9" t="str">
        <f>+'Info ELECTRONORTE'!I3357</f>
        <v>Alta Tension</v>
      </c>
      <c r="G3389" s="9">
        <f>+'Info ELECTRONORTE'!K3357</f>
        <v>20</v>
      </c>
      <c r="H3389" s="9" t="str">
        <f>+'Info ELECTRONORTE'!L3357</f>
        <v>Torre</v>
      </c>
      <c r="I3389" s="9" t="str">
        <f>+'Info ELECTRONORTE'!M3357</f>
        <v>Metálico</v>
      </c>
      <c r="J3389" s="9" t="str">
        <f>+'Info ELECTRONORTE'!N3357</f>
        <v>TA138SIR1S1C1240A</v>
      </c>
      <c r="K3389" s="9" t="str">
        <f>+IF(B3389="MOD INV_2018","Según corresponda",VLOOKUP(J3389,SICODI!$G$3:$K$2404,2,FALSE))</f>
        <v>Según corresponda</v>
      </c>
      <c r="L3389" s="142" t="str">
        <f t="shared" si="123"/>
        <v>Según corresponda</v>
      </c>
    </row>
    <row r="3390" spans="1:12" x14ac:dyDescent="0.25">
      <c r="A3390" s="53">
        <f>+'Info ELECTRONORTE'!A3358</f>
        <v>3354</v>
      </c>
      <c r="B3390" s="26" t="str">
        <f t="shared" si="124"/>
        <v>MOD INV_2018</v>
      </c>
      <c r="C3390" s="9" t="str">
        <f>+'Info ELECTRONORTE'!B3358</f>
        <v>CAJAMARCA</v>
      </c>
      <c r="D3390" s="9" t="str">
        <f>+'Info ELECTRONORTE'!C3358</f>
        <v>ED TUNASPAMPA - ED CHACAF</v>
      </c>
      <c r="E3390" s="9" t="str">
        <f>+'Info ELECTRONORTE'!D3358</f>
        <v>SANTA CRUZ</v>
      </c>
      <c r="F3390" s="9" t="str">
        <f>+'Info ELECTRONORTE'!I3358</f>
        <v>Alta Tension</v>
      </c>
      <c r="G3390" s="9">
        <f>+'Info ELECTRONORTE'!K3358</f>
        <v>20</v>
      </c>
      <c r="H3390" s="9" t="str">
        <f>+'Info ELECTRONORTE'!L3358</f>
        <v>Torre</v>
      </c>
      <c r="I3390" s="9" t="str">
        <f>+'Info ELECTRONORTE'!M3358</f>
        <v>Metálico</v>
      </c>
      <c r="J3390" s="9" t="str">
        <f>+'Info ELECTRONORTE'!N3358</f>
        <v>TA138SIR1S1C1240A</v>
      </c>
      <c r="K3390" s="9" t="str">
        <f>+IF(B3390="MOD INV_2018","Según corresponda",VLOOKUP(J3390,SICODI!$G$3:$K$2404,2,FALSE))</f>
        <v>Según corresponda</v>
      </c>
      <c r="L3390" s="142" t="str">
        <f t="shared" si="123"/>
        <v>Según corresponda</v>
      </c>
    </row>
    <row r="3391" spans="1:12" x14ac:dyDescent="0.25">
      <c r="A3391" s="53">
        <f>+'Info ELECTRONORTE'!A3359</f>
        <v>3355</v>
      </c>
      <c r="B3391" s="26" t="str">
        <f t="shared" si="124"/>
        <v>MOD INV_2018</v>
      </c>
      <c r="C3391" s="9" t="str">
        <f>+'Info ELECTRONORTE'!B3359</f>
        <v>CAJAMARCA</v>
      </c>
      <c r="D3391" s="9" t="str">
        <f>+'Info ELECTRONORTE'!C3359</f>
        <v>ED TUNASPAMPA - ED CHACAF</v>
      </c>
      <c r="E3391" s="9" t="str">
        <f>+'Info ELECTRONORTE'!D3359</f>
        <v>SANTA CRUZ</v>
      </c>
      <c r="F3391" s="9" t="str">
        <f>+'Info ELECTRONORTE'!I3359</f>
        <v>Alta Tension</v>
      </c>
      <c r="G3391" s="9">
        <f>+'Info ELECTRONORTE'!K3359</f>
        <v>20</v>
      </c>
      <c r="H3391" s="9" t="str">
        <f>+'Info ELECTRONORTE'!L3359</f>
        <v>Torre</v>
      </c>
      <c r="I3391" s="9" t="str">
        <f>+'Info ELECTRONORTE'!M3359</f>
        <v>Metálico</v>
      </c>
      <c r="J3391" s="9" t="str">
        <f>+'Info ELECTRONORTE'!N3359</f>
        <v>TA138SIR1S1C1240A</v>
      </c>
      <c r="K3391" s="9" t="str">
        <f>+IF(B3391="MOD INV_2018","Según corresponda",VLOOKUP(J3391,SICODI!$G$3:$K$2404,2,FALSE))</f>
        <v>Según corresponda</v>
      </c>
      <c r="L3391" s="142" t="str">
        <f t="shared" si="123"/>
        <v>Según corresponda</v>
      </c>
    </row>
    <row r="3392" spans="1:12" x14ac:dyDescent="0.25">
      <c r="A3392" s="53">
        <f>+'Info ELECTRONORTE'!A3360</f>
        <v>3356</v>
      </c>
      <c r="B3392" s="26" t="str">
        <f t="shared" si="124"/>
        <v>MOD INV_2018</v>
      </c>
      <c r="C3392" s="9" t="str">
        <f>+'Info ELECTRONORTE'!B3360</f>
        <v>CAJAMARCA</v>
      </c>
      <c r="D3392" s="9" t="str">
        <f>+'Info ELECTRONORTE'!C3360</f>
        <v>ED TUNASPAMPA - ED CHACAF</v>
      </c>
      <c r="E3392" s="9" t="str">
        <f>+'Info ELECTRONORTE'!D3360</f>
        <v>SANTA CRUZ</v>
      </c>
      <c r="F3392" s="9" t="str">
        <f>+'Info ELECTRONORTE'!I3360</f>
        <v>Alta Tension</v>
      </c>
      <c r="G3392" s="9">
        <f>+'Info ELECTRONORTE'!K3360</f>
        <v>20</v>
      </c>
      <c r="H3392" s="9" t="str">
        <f>+'Info ELECTRONORTE'!L3360</f>
        <v>Torre</v>
      </c>
      <c r="I3392" s="9" t="str">
        <f>+'Info ELECTRONORTE'!M3360</f>
        <v>Metálico</v>
      </c>
      <c r="J3392" s="9" t="str">
        <f>+'Info ELECTRONORTE'!N3360</f>
        <v>TA138SIR1S1C1240A</v>
      </c>
      <c r="K3392" s="9" t="str">
        <f>+IF(B3392="MOD INV_2018","Según corresponda",VLOOKUP(J3392,SICODI!$G$3:$K$2404,2,FALSE))</f>
        <v>Según corresponda</v>
      </c>
      <c r="L3392" s="142" t="str">
        <f t="shared" si="123"/>
        <v>Según corresponda</v>
      </c>
    </row>
    <row r="3393" spans="1:12" x14ac:dyDescent="0.25">
      <c r="A3393" s="53">
        <f>+'Info ELECTRONORTE'!A3361</f>
        <v>3357</v>
      </c>
      <c r="B3393" s="26" t="str">
        <f t="shared" si="124"/>
        <v>MOD INV_2018</v>
      </c>
      <c r="C3393" s="9" t="str">
        <f>+'Info ELECTRONORTE'!B3361</f>
        <v>CAJAMARCA</v>
      </c>
      <c r="D3393" s="9" t="str">
        <f>+'Info ELECTRONORTE'!C3361</f>
        <v>ED TUNASPAMPA - ED CHACAF</v>
      </c>
      <c r="E3393" s="9" t="str">
        <f>+'Info ELECTRONORTE'!D3361</f>
        <v>SANTA CRUZ</v>
      </c>
      <c r="F3393" s="9" t="str">
        <f>+'Info ELECTRONORTE'!I3361</f>
        <v>Alta Tension</v>
      </c>
      <c r="G3393" s="9">
        <f>+'Info ELECTRONORTE'!K3361</f>
        <v>20</v>
      </c>
      <c r="H3393" s="9" t="str">
        <f>+'Info ELECTRONORTE'!L3361</f>
        <v>Torre</v>
      </c>
      <c r="I3393" s="9" t="str">
        <f>+'Info ELECTRONORTE'!M3361</f>
        <v>Metálico</v>
      </c>
      <c r="J3393" s="9" t="str">
        <f>+'Info ELECTRONORTE'!N3361</f>
        <v>TA138SIR1S1C1240A</v>
      </c>
      <c r="K3393" s="9" t="str">
        <f>+IF(B3393="MOD INV_2018","Según corresponda",VLOOKUP(J3393,SICODI!$G$3:$K$2404,2,FALSE))</f>
        <v>Según corresponda</v>
      </c>
      <c r="L3393" s="142" t="str">
        <f t="shared" si="123"/>
        <v>Según corresponda</v>
      </c>
    </row>
    <row r="3394" spans="1:12" x14ac:dyDescent="0.25">
      <c r="A3394" s="53">
        <f>+'Info ELECTRONORTE'!A3362</f>
        <v>3358</v>
      </c>
      <c r="B3394" s="26" t="str">
        <f t="shared" si="124"/>
        <v>MOD INV_2018</v>
      </c>
      <c r="C3394" s="9" t="str">
        <f>+'Info ELECTRONORTE'!B3362</f>
        <v>CAJAMARCA</v>
      </c>
      <c r="D3394" s="9" t="str">
        <f>+'Info ELECTRONORTE'!C3362</f>
        <v>ED TUNASPAMPA - ED CHACAF</v>
      </c>
      <c r="E3394" s="9" t="str">
        <f>+'Info ELECTRONORTE'!D3362</f>
        <v>SANTA CRUZ</v>
      </c>
      <c r="F3394" s="9" t="str">
        <f>+'Info ELECTRONORTE'!I3362</f>
        <v>Alta Tension</v>
      </c>
      <c r="G3394" s="9">
        <f>+'Info ELECTRONORTE'!K3362</f>
        <v>20</v>
      </c>
      <c r="H3394" s="9" t="str">
        <f>+'Info ELECTRONORTE'!L3362</f>
        <v>Torre</v>
      </c>
      <c r="I3394" s="9" t="str">
        <f>+'Info ELECTRONORTE'!M3362</f>
        <v>Metálico</v>
      </c>
      <c r="J3394" s="9" t="str">
        <f>+'Info ELECTRONORTE'!N3362</f>
        <v>TA138SIR1S1C1240A</v>
      </c>
      <c r="K3394" s="9" t="str">
        <f>+IF(B3394="MOD INV_2018","Según corresponda",VLOOKUP(J3394,SICODI!$G$3:$K$2404,2,FALSE))</f>
        <v>Según corresponda</v>
      </c>
      <c r="L3394" s="142" t="str">
        <f t="shared" si="123"/>
        <v>Según corresponda</v>
      </c>
    </row>
    <row r="3395" spans="1:12" x14ac:dyDescent="0.25">
      <c r="A3395" s="53">
        <f>+'Info ELECTRONORTE'!A3363</f>
        <v>3359</v>
      </c>
      <c r="B3395" s="26" t="str">
        <f t="shared" si="124"/>
        <v>MOD INV_2018</v>
      </c>
      <c r="C3395" s="9" t="str">
        <f>+'Info ELECTRONORTE'!B3363</f>
        <v>CAJAMARCA</v>
      </c>
      <c r="D3395" s="9" t="str">
        <f>+'Info ELECTRONORTE'!C3363</f>
        <v>ED TUNASPAMPA - ED CHACAF</v>
      </c>
      <c r="E3395" s="9" t="str">
        <f>+'Info ELECTRONORTE'!D3363</f>
        <v>SANTA CRUZ</v>
      </c>
      <c r="F3395" s="9" t="str">
        <f>+'Info ELECTRONORTE'!I3363</f>
        <v>Alta Tension</v>
      </c>
      <c r="G3395" s="9">
        <f>+'Info ELECTRONORTE'!K3363</f>
        <v>20</v>
      </c>
      <c r="H3395" s="9" t="str">
        <f>+'Info ELECTRONORTE'!L3363</f>
        <v>Torre</v>
      </c>
      <c r="I3395" s="9" t="str">
        <f>+'Info ELECTRONORTE'!M3363</f>
        <v>Metálico</v>
      </c>
      <c r="J3395" s="9" t="str">
        <f>+'Info ELECTRONORTE'!N3363</f>
        <v>TA138SIR1S1C1240A</v>
      </c>
      <c r="K3395" s="9" t="str">
        <f>+IF(B3395="MOD INV_2018","Según corresponda",VLOOKUP(J3395,SICODI!$G$3:$K$2404,2,FALSE))</f>
        <v>Según corresponda</v>
      </c>
      <c r="L3395" s="142" t="str">
        <f t="shared" si="123"/>
        <v>Según corresponda</v>
      </c>
    </row>
    <row r="3396" spans="1:12" x14ac:dyDescent="0.25">
      <c r="A3396" s="53">
        <f>+'Info ELECTRONORTE'!A3364</f>
        <v>3360</v>
      </c>
      <c r="B3396" s="26" t="str">
        <f t="shared" si="124"/>
        <v>MOD INV_2018</v>
      </c>
      <c r="C3396" s="9" t="str">
        <f>+'Info ELECTRONORTE'!B3364</f>
        <v>CAJAMARCA</v>
      </c>
      <c r="D3396" s="9" t="str">
        <f>+'Info ELECTRONORTE'!C3364</f>
        <v>ED TUNASPAMPA - ED CHACAF</v>
      </c>
      <c r="E3396" s="9" t="str">
        <f>+'Info ELECTRONORTE'!D3364</f>
        <v>SANTA CRUZ</v>
      </c>
      <c r="F3396" s="9" t="str">
        <f>+'Info ELECTRONORTE'!I3364</f>
        <v>Alta Tension</v>
      </c>
      <c r="G3396" s="9">
        <f>+'Info ELECTRONORTE'!K3364</f>
        <v>20</v>
      </c>
      <c r="H3396" s="9" t="str">
        <f>+'Info ELECTRONORTE'!L3364</f>
        <v>Torre</v>
      </c>
      <c r="I3396" s="9" t="str">
        <f>+'Info ELECTRONORTE'!M3364</f>
        <v>Metálico</v>
      </c>
      <c r="J3396" s="9" t="str">
        <f>+'Info ELECTRONORTE'!N3364</f>
        <v>TA138SIR1S1C1240A</v>
      </c>
      <c r="K3396" s="9" t="str">
        <f>+IF(B3396="MOD INV_2018","Según corresponda",VLOOKUP(J3396,SICODI!$G$3:$K$2404,2,FALSE))</f>
        <v>Según corresponda</v>
      </c>
      <c r="L3396" s="142" t="str">
        <f t="shared" si="123"/>
        <v>Según corresponda</v>
      </c>
    </row>
    <row r="3397" spans="1:12" x14ac:dyDescent="0.25">
      <c r="A3397" s="53">
        <f>+'Info ELECTRONORTE'!A3365</f>
        <v>3361</v>
      </c>
      <c r="B3397" s="26" t="str">
        <f t="shared" si="124"/>
        <v>MOD INV_2018</v>
      </c>
      <c r="C3397" s="9" t="str">
        <f>+'Info ELECTRONORTE'!B3365</f>
        <v>CAJAMARCA</v>
      </c>
      <c r="D3397" s="9" t="str">
        <f>+'Info ELECTRONORTE'!C3365</f>
        <v>ED TUNASPAMPA - ED CHACAF</v>
      </c>
      <c r="E3397" s="9" t="str">
        <f>+'Info ELECTRONORTE'!D3365</f>
        <v>SANTA CRUZ</v>
      </c>
      <c r="F3397" s="9" t="str">
        <f>+'Info ELECTRONORTE'!I3365</f>
        <v>Alta Tension</v>
      </c>
      <c r="G3397" s="9">
        <f>+'Info ELECTRONORTE'!K3365</f>
        <v>20</v>
      </c>
      <c r="H3397" s="9" t="str">
        <f>+'Info ELECTRONORTE'!L3365</f>
        <v>Torre</v>
      </c>
      <c r="I3397" s="9" t="str">
        <f>+'Info ELECTRONORTE'!M3365</f>
        <v>Metálico</v>
      </c>
      <c r="J3397" s="9" t="str">
        <f>+'Info ELECTRONORTE'!N3365</f>
        <v>TA138SIR1S1C1240A</v>
      </c>
      <c r="K3397" s="9" t="str">
        <f>+IF(B3397="MOD INV_2018","Según corresponda",VLOOKUP(J3397,SICODI!$G$3:$K$2404,2,FALSE))</f>
        <v>Según corresponda</v>
      </c>
      <c r="L3397" s="142" t="str">
        <f t="shared" si="123"/>
        <v>Según corresponda</v>
      </c>
    </row>
    <row r="3398" spans="1:12" x14ac:dyDescent="0.25">
      <c r="A3398" s="53">
        <f>+'Info ELECTRONORTE'!A3366</f>
        <v>3362</v>
      </c>
      <c r="B3398" s="26" t="str">
        <f t="shared" si="124"/>
        <v>MOD INV_2018</v>
      </c>
      <c r="C3398" s="9" t="str">
        <f>+'Info ELECTRONORTE'!B3366</f>
        <v>CAJAMARCA</v>
      </c>
      <c r="D3398" s="9" t="str">
        <f>+'Info ELECTRONORTE'!C3366</f>
        <v>ED TUNASPAMPA - ED CHACAF</v>
      </c>
      <c r="E3398" s="9" t="str">
        <f>+'Info ELECTRONORTE'!D3366</f>
        <v>SANTA CRUZ</v>
      </c>
      <c r="F3398" s="9" t="str">
        <f>+'Info ELECTRONORTE'!I3366</f>
        <v>Alta Tension</v>
      </c>
      <c r="G3398" s="9">
        <f>+'Info ELECTRONORTE'!K3366</f>
        <v>20</v>
      </c>
      <c r="H3398" s="9" t="str">
        <f>+'Info ELECTRONORTE'!L3366</f>
        <v>Torre</v>
      </c>
      <c r="I3398" s="9" t="str">
        <f>+'Info ELECTRONORTE'!M3366</f>
        <v>Metálico</v>
      </c>
      <c r="J3398" s="9" t="str">
        <f>+'Info ELECTRONORTE'!N3366</f>
        <v>TA138SIR1S1C1240A</v>
      </c>
      <c r="K3398" s="9" t="str">
        <f>+IF(B3398="MOD INV_2018","Según corresponda",VLOOKUP(J3398,SICODI!$G$3:$K$2404,2,FALSE))</f>
        <v>Según corresponda</v>
      </c>
      <c r="L3398" s="142" t="str">
        <f t="shared" si="123"/>
        <v>Según corresponda</v>
      </c>
    </row>
    <row r="3399" spans="1:12" x14ac:dyDescent="0.25">
      <c r="A3399" s="53">
        <f>+'Info ELECTRONORTE'!A3367</f>
        <v>3363</v>
      </c>
      <c r="B3399" s="26" t="str">
        <f t="shared" si="124"/>
        <v>MOD INV_2018</v>
      </c>
      <c r="C3399" s="9" t="str">
        <f>+'Info ELECTRONORTE'!B3367</f>
        <v>CAJAMARCA</v>
      </c>
      <c r="D3399" s="9" t="str">
        <f>+'Info ELECTRONORTE'!C3367</f>
        <v>ED TUNASPAMPA - ED CHACAF</v>
      </c>
      <c r="E3399" s="9" t="str">
        <f>+'Info ELECTRONORTE'!D3367</f>
        <v>SANTA CRUZ</v>
      </c>
      <c r="F3399" s="9" t="str">
        <f>+'Info ELECTRONORTE'!I3367</f>
        <v>Alta Tension</v>
      </c>
      <c r="G3399" s="9">
        <f>+'Info ELECTRONORTE'!K3367</f>
        <v>20</v>
      </c>
      <c r="H3399" s="9" t="str">
        <f>+'Info ELECTRONORTE'!L3367</f>
        <v>Torre</v>
      </c>
      <c r="I3399" s="9" t="str">
        <f>+'Info ELECTRONORTE'!M3367</f>
        <v>Metálico</v>
      </c>
      <c r="J3399" s="9" t="str">
        <f>+'Info ELECTRONORTE'!N3367</f>
        <v>TA138SIR1S1C1240A</v>
      </c>
      <c r="K3399" s="9" t="str">
        <f>+IF(B3399="MOD INV_2018","Según corresponda",VLOOKUP(J3399,SICODI!$G$3:$K$2404,2,FALSE))</f>
        <v>Según corresponda</v>
      </c>
      <c r="L3399" s="142" t="str">
        <f t="shared" si="123"/>
        <v>Según corresponda</v>
      </c>
    </row>
    <row r="3400" spans="1:12" x14ac:dyDescent="0.25">
      <c r="A3400" s="53">
        <f>+'Info ELECTRONORTE'!A3368</f>
        <v>3364</v>
      </c>
      <c r="B3400" s="26" t="str">
        <f t="shared" si="124"/>
        <v>MOD INV_2018</v>
      </c>
      <c r="C3400" s="9" t="str">
        <f>+'Info ELECTRONORTE'!B3368</f>
        <v>CAJAMARCA</v>
      </c>
      <c r="D3400" s="9" t="str">
        <f>+'Info ELECTRONORTE'!C3368</f>
        <v>ED TUNASPAMPA - ED CHACAF</v>
      </c>
      <c r="E3400" s="9" t="str">
        <f>+'Info ELECTRONORTE'!D3368</f>
        <v>SANTA CRUZ</v>
      </c>
      <c r="F3400" s="9" t="str">
        <f>+'Info ELECTRONORTE'!I3368</f>
        <v>Alta Tension</v>
      </c>
      <c r="G3400" s="9">
        <f>+'Info ELECTRONORTE'!K3368</f>
        <v>20</v>
      </c>
      <c r="H3400" s="9" t="str">
        <f>+'Info ELECTRONORTE'!L3368</f>
        <v>Torre</v>
      </c>
      <c r="I3400" s="9" t="str">
        <f>+'Info ELECTRONORTE'!M3368</f>
        <v>Metálico</v>
      </c>
      <c r="J3400" s="9" t="str">
        <f>+'Info ELECTRONORTE'!N3368</f>
        <v>TA138SIR1S1C1240A</v>
      </c>
      <c r="K3400" s="9" t="str">
        <f>+IF(B3400="MOD INV_2018","Según corresponda",VLOOKUP(J3400,SICODI!$G$3:$K$2404,2,FALSE))</f>
        <v>Según corresponda</v>
      </c>
      <c r="L3400" s="142" t="str">
        <f t="shared" si="123"/>
        <v>Según corresponda</v>
      </c>
    </row>
    <row r="3401" spans="1:12" x14ac:dyDescent="0.25">
      <c r="A3401" s="53">
        <f>+'Info ELECTRONORTE'!A3369</f>
        <v>3365</v>
      </c>
      <c r="B3401" s="26" t="str">
        <f t="shared" si="124"/>
        <v>MOD INV_2018</v>
      </c>
      <c r="C3401" s="9" t="str">
        <f>+'Info ELECTRONORTE'!B3369</f>
        <v>CAJAMARCA</v>
      </c>
      <c r="D3401" s="9" t="str">
        <f>+'Info ELECTRONORTE'!C3369</f>
        <v>ED TUNASPAMPA - ED CHACAF</v>
      </c>
      <c r="E3401" s="9" t="str">
        <f>+'Info ELECTRONORTE'!D3369</f>
        <v>SANTA CRUZ</v>
      </c>
      <c r="F3401" s="9" t="str">
        <f>+'Info ELECTRONORTE'!I3369</f>
        <v>Alta Tension</v>
      </c>
      <c r="G3401" s="9">
        <f>+'Info ELECTRONORTE'!K3369</f>
        <v>20</v>
      </c>
      <c r="H3401" s="9" t="str">
        <f>+'Info ELECTRONORTE'!L3369</f>
        <v>Torre</v>
      </c>
      <c r="I3401" s="9" t="str">
        <f>+'Info ELECTRONORTE'!M3369</f>
        <v>Metálico</v>
      </c>
      <c r="J3401" s="9" t="str">
        <f>+'Info ELECTRONORTE'!N3369</f>
        <v>TA138SIR1S1C1240A</v>
      </c>
      <c r="K3401" s="9" t="str">
        <f>+IF(B3401="MOD INV_2018","Según corresponda",VLOOKUP(J3401,SICODI!$G$3:$K$2404,2,FALSE))</f>
        <v>Según corresponda</v>
      </c>
      <c r="L3401" s="142" t="str">
        <f t="shared" si="123"/>
        <v>Según corresponda</v>
      </c>
    </row>
    <row r="3402" spans="1:12" x14ac:dyDescent="0.25">
      <c r="A3402" s="53">
        <f>+'Info ELECTRONORTE'!A3370</f>
        <v>3366</v>
      </c>
      <c r="B3402" s="26" t="str">
        <f t="shared" si="124"/>
        <v>MOD INV_2018</v>
      </c>
      <c r="C3402" s="9" t="str">
        <f>+'Info ELECTRONORTE'!B3370</f>
        <v>CAJAMARCA</v>
      </c>
      <c r="D3402" s="9" t="str">
        <f>+'Info ELECTRONORTE'!C3370</f>
        <v>ED TUNASPAMPA - ED CHACAF</v>
      </c>
      <c r="E3402" s="9" t="str">
        <f>+'Info ELECTRONORTE'!D3370</f>
        <v>SANTA CRUZ</v>
      </c>
      <c r="F3402" s="9" t="str">
        <f>+'Info ELECTRONORTE'!I3370</f>
        <v>Alta Tension</v>
      </c>
      <c r="G3402" s="9">
        <f>+'Info ELECTRONORTE'!K3370</f>
        <v>20</v>
      </c>
      <c r="H3402" s="9" t="str">
        <f>+'Info ELECTRONORTE'!L3370</f>
        <v>Torre</v>
      </c>
      <c r="I3402" s="9" t="str">
        <f>+'Info ELECTRONORTE'!M3370</f>
        <v>Metálico</v>
      </c>
      <c r="J3402" s="9" t="str">
        <f>+'Info ELECTRONORTE'!N3370</f>
        <v>TA138SIR1S1C1240A</v>
      </c>
      <c r="K3402" s="9" t="str">
        <f>+IF(B3402="MOD INV_2018","Según corresponda",VLOOKUP(J3402,SICODI!$G$3:$K$2404,2,FALSE))</f>
        <v>Según corresponda</v>
      </c>
      <c r="L3402" s="142" t="str">
        <f t="shared" si="123"/>
        <v>Según corresponda</v>
      </c>
    </row>
    <row r="3403" spans="1:12" x14ac:dyDescent="0.25">
      <c r="A3403" s="53">
        <f>+'Info ELECTRONORTE'!A3371</f>
        <v>3367</v>
      </c>
      <c r="B3403" s="26" t="str">
        <f t="shared" si="124"/>
        <v>MOD INV_2018</v>
      </c>
      <c r="C3403" s="9" t="str">
        <f>+'Info ELECTRONORTE'!B3371</f>
        <v>CAJAMARCA</v>
      </c>
      <c r="D3403" s="9" t="str">
        <f>+'Info ELECTRONORTE'!C3371</f>
        <v>ED TUNASPAMPA - ED CHACAF</v>
      </c>
      <c r="E3403" s="9" t="str">
        <f>+'Info ELECTRONORTE'!D3371</f>
        <v>SANTA CRUZ</v>
      </c>
      <c r="F3403" s="9" t="str">
        <f>+'Info ELECTRONORTE'!I3371</f>
        <v>Alta Tension</v>
      </c>
      <c r="G3403" s="9">
        <f>+'Info ELECTRONORTE'!K3371</f>
        <v>20</v>
      </c>
      <c r="H3403" s="9" t="str">
        <f>+'Info ELECTRONORTE'!L3371</f>
        <v>Torre</v>
      </c>
      <c r="I3403" s="9" t="str">
        <f>+'Info ELECTRONORTE'!M3371</f>
        <v>Metálico</v>
      </c>
      <c r="J3403" s="9" t="str">
        <f>+'Info ELECTRONORTE'!N3371</f>
        <v>TA138SIR1S1C1240A</v>
      </c>
      <c r="K3403" s="9" t="str">
        <f>+IF(B3403="MOD INV_2018","Según corresponda",VLOOKUP(J3403,SICODI!$G$3:$K$2404,2,FALSE))</f>
        <v>Según corresponda</v>
      </c>
      <c r="L3403" s="142" t="str">
        <f t="shared" si="123"/>
        <v>Según corresponda</v>
      </c>
    </row>
    <row r="3404" spans="1:12" x14ac:dyDescent="0.25">
      <c r="A3404" s="53">
        <f>+'Info ELECTRONORTE'!A3372</f>
        <v>3368</v>
      </c>
      <c r="B3404" s="26" t="str">
        <f t="shared" si="124"/>
        <v>MOD INV_2018</v>
      </c>
      <c r="C3404" s="9" t="str">
        <f>+'Info ELECTRONORTE'!B3372</f>
        <v>CAJAMARCA</v>
      </c>
      <c r="D3404" s="9" t="str">
        <f>+'Info ELECTRONORTE'!C3372</f>
        <v>ED TUNASPAMPA - ED CHACAF</v>
      </c>
      <c r="E3404" s="9" t="str">
        <f>+'Info ELECTRONORTE'!D3372</f>
        <v>SANTA CRUZ</v>
      </c>
      <c r="F3404" s="9" t="str">
        <f>+'Info ELECTRONORTE'!I3372</f>
        <v>Alta Tension</v>
      </c>
      <c r="G3404" s="9">
        <f>+'Info ELECTRONORTE'!K3372</f>
        <v>20</v>
      </c>
      <c r="H3404" s="9" t="str">
        <f>+'Info ELECTRONORTE'!L3372</f>
        <v>Torre</v>
      </c>
      <c r="I3404" s="9" t="str">
        <f>+'Info ELECTRONORTE'!M3372</f>
        <v>Metálico</v>
      </c>
      <c r="J3404" s="9" t="str">
        <f>+'Info ELECTRONORTE'!N3372</f>
        <v>TA138SIR1S1C1240A</v>
      </c>
      <c r="K3404" s="9" t="str">
        <f>+IF(B3404="MOD INV_2018","Según corresponda",VLOOKUP(J3404,SICODI!$G$3:$K$2404,2,FALSE))</f>
        <v>Según corresponda</v>
      </c>
      <c r="L3404" s="142" t="str">
        <f t="shared" si="123"/>
        <v>Según corresponda</v>
      </c>
    </row>
    <row r="3405" spans="1:12" x14ac:dyDescent="0.25">
      <c r="A3405" s="53">
        <f>+'Info ELECTRONORTE'!A3373</f>
        <v>3369</v>
      </c>
      <c r="B3405" s="26" t="str">
        <f t="shared" si="124"/>
        <v>MOD INV_2018</v>
      </c>
      <c r="C3405" s="9" t="str">
        <f>+'Info ELECTRONORTE'!B3373</f>
        <v>CAJAMARCA</v>
      </c>
      <c r="D3405" s="9" t="str">
        <f>+'Info ELECTRONORTE'!C3373</f>
        <v>ED TUNASPAMPA - ED CHACAF</v>
      </c>
      <c r="E3405" s="9" t="str">
        <f>+'Info ELECTRONORTE'!D3373</f>
        <v>SANTA CRUZ</v>
      </c>
      <c r="F3405" s="9" t="str">
        <f>+'Info ELECTRONORTE'!I3373</f>
        <v>Alta Tension</v>
      </c>
      <c r="G3405" s="9">
        <f>+'Info ELECTRONORTE'!K3373</f>
        <v>20</v>
      </c>
      <c r="H3405" s="9" t="str">
        <f>+'Info ELECTRONORTE'!L3373</f>
        <v>Torre</v>
      </c>
      <c r="I3405" s="9" t="str">
        <f>+'Info ELECTRONORTE'!M3373</f>
        <v>Metálico</v>
      </c>
      <c r="J3405" s="9" t="str">
        <f>+'Info ELECTRONORTE'!N3373</f>
        <v>TA138SIR1S1C1240A</v>
      </c>
      <c r="K3405" s="9" t="str">
        <f>+IF(B3405="MOD INV_2018","Según corresponda",VLOOKUP(J3405,SICODI!$G$3:$K$2404,2,FALSE))</f>
        <v>Según corresponda</v>
      </c>
      <c r="L3405" s="142" t="str">
        <f t="shared" si="123"/>
        <v>Según corresponda</v>
      </c>
    </row>
    <row r="3406" spans="1:12" x14ac:dyDescent="0.25">
      <c r="A3406" s="53">
        <f>+'Info ELECTRONORTE'!A3374</f>
        <v>3370</v>
      </c>
      <c r="B3406" s="26" t="str">
        <f t="shared" si="124"/>
        <v>MOD INV_2018</v>
      </c>
      <c r="C3406" s="9" t="str">
        <f>+'Info ELECTRONORTE'!B3374</f>
        <v>CAJAMARCA</v>
      </c>
      <c r="D3406" s="9" t="str">
        <f>+'Info ELECTRONORTE'!C3374</f>
        <v>ED TUNASPAMPA - ED CHACAF</v>
      </c>
      <c r="E3406" s="9" t="str">
        <f>+'Info ELECTRONORTE'!D3374</f>
        <v>SANTA CRUZ</v>
      </c>
      <c r="F3406" s="9" t="str">
        <f>+'Info ELECTRONORTE'!I3374</f>
        <v>Alta Tension</v>
      </c>
      <c r="G3406" s="9">
        <f>+'Info ELECTRONORTE'!K3374</f>
        <v>20</v>
      </c>
      <c r="H3406" s="9" t="str">
        <f>+'Info ELECTRONORTE'!L3374</f>
        <v>Torre</v>
      </c>
      <c r="I3406" s="9" t="str">
        <f>+'Info ELECTRONORTE'!M3374</f>
        <v>Metálico</v>
      </c>
      <c r="J3406" s="9" t="str">
        <f>+'Info ELECTRONORTE'!N3374</f>
        <v>TA138SIR1S1C1240A</v>
      </c>
      <c r="K3406" s="9" t="str">
        <f>+IF(B3406="MOD INV_2018","Según corresponda",VLOOKUP(J3406,SICODI!$G$3:$K$2404,2,FALSE))</f>
        <v>Según corresponda</v>
      </c>
      <c r="L3406" s="142" t="str">
        <f t="shared" si="123"/>
        <v>Según corresponda</v>
      </c>
    </row>
    <row r="3407" spans="1:12" x14ac:dyDescent="0.25">
      <c r="A3407" s="53">
        <f>+'Info ELECTRONORTE'!A3375</f>
        <v>3371</v>
      </c>
      <c r="B3407" s="26" t="str">
        <f t="shared" si="124"/>
        <v>MOD INV_2018</v>
      </c>
      <c r="C3407" s="9" t="str">
        <f>+'Info ELECTRONORTE'!B3375</f>
        <v>CAJAMARCA</v>
      </c>
      <c r="D3407" s="9" t="str">
        <f>+'Info ELECTRONORTE'!C3375</f>
        <v>ED TUNASPAMPA - ED CHACAF</v>
      </c>
      <c r="E3407" s="9" t="str">
        <f>+'Info ELECTRONORTE'!D3375</f>
        <v>SANTA CRUZ</v>
      </c>
      <c r="F3407" s="9" t="str">
        <f>+'Info ELECTRONORTE'!I3375</f>
        <v>Alta Tension</v>
      </c>
      <c r="G3407" s="9">
        <f>+'Info ELECTRONORTE'!K3375</f>
        <v>20</v>
      </c>
      <c r="H3407" s="9" t="str">
        <f>+'Info ELECTRONORTE'!L3375</f>
        <v>Torre</v>
      </c>
      <c r="I3407" s="9" t="str">
        <f>+'Info ELECTRONORTE'!M3375</f>
        <v>Metálico</v>
      </c>
      <c r="J3407" s="9" t="str">
        <f>+'Info ELECTRONORTE'!N3375</f>
        <v>TA138SIR1S1C1240A</v>
      </c>
      <c r="K3407" s="9" t="str">
        <f>+IF(B3407="MOD INV_2018","Según corresponda",VLOOKUP(J3407,SICODI!$G$3:$K$2404,2,FALSE))</f>
        <v>Según corresponda</v>
      </c>
      <c r="L3407" s="142" t="str">
        <f t="shared" si="123"/>
        <v>Según corresponda</v>
      </c>
    </row>
    <row r="3408" spans="1:12" x14ac:dyDescent="0.25">
      <c r="A3408" s="53">
        <f>+'Info ELECTRONORTE'!A3376</f>
        <v>3372</v>
      </c>
      <c r="B3408" s="26" t="str">
        <f t="shared" si="124"/>
        <v>MOD INV_2018</v>
      </c>
      <c r="C3408" s="9" t="str">
        <f>+'Info ELECTRONORTE'!B3376</f>
        <v>CAJAMARCA</v>
      </c>
      <c r="D3408" s="9" t="str">
        <f>+'Info ELECTRONORTE'!C3376</f>
        <v>ED TUNASPAMPA - ED CHACAF</v>
      </c>
      <c r="E3408" s="9" t="str">
        <f>+'Info ELECTRONORTE'!D3376</f>
        <v>SANTA CRUZ</v>
      </c>
      <c r="F3408" s="9" t="str">
        <f>+'Info ELECTRONORTE'!I3376</f>
        <v>Alta Tension</v>
      </c>
      <c r="G3408" s="9">
        <f>+'Info ELECTRONORTE'!K3376</f>
        <v>20</v>
      </c>
      <c r="H3408" s="9" t="str">
        <f>+'Info ELECTRONORTE'!L3376</f>
        <v>Torre</v>
      </c>
      <c r="I3408" s="9" t="str">
        <f>+'Info ELECTRONORTE'!M3376</f>
        <v>Metálico</v>
      </c>
      <c r="J3408" s="9" t="str">
        <f>+'Info ELECTRONORTE'!N3376</f>
        <v>TA138SIR1S1C1240A</v>
      </c>
      <c r="K3408" s="9" t="str">
        <f>+IF(B3408="MOD INV_2018","Según corresponda",VLOOKUP(J3408,SICODI!$G$3:$K$2404,2,FALSE))</f>
        <v>Según corresponda</v>
      </c>
      <c r="L3408" s="142" t="str">
        <f t="shared" si="123"/>
        <v>Según corresponda</v>
      </c>
    </row>
    <row r="3409" spans="1:12" x14ac:dyDescent="0.25">
      <c r="A3409" s="53">
        <f>+'Info ELECTRONORTE'!A3377</f>
        <v>3373</v>
      </c>
      <c r="B3409" s="26" t="str">
        <f t="shared" si="124"/>
        <v>MOD INV_2018</v>
      </c>
      <c r="C3409" s="9" t="str">
        <f>+'Info ELECTRONORTE'!B3377</f>
        <v>CAJAMARCA</v>
      </c>
      <c r="D3409" s="9" t="str">
        <f>+'Info ELECTRONORTE'!C3377</f>
        <v>ED TUNASPAMPA - ED CHACAF</v>
      </c>
      <c r="E3409" s="9" t="str">
        <f>+'Info ELECTRONORTE'!D3377</f>
        <v>SANTA CRUZ</v>
      </c>
      <c r="F3409" s="9" t="str">
        <f>+'Info ELECTRONORTE'!I3377</f>
        <v>Alta Tension</v>
      </c>
      <c r="G3409" s="9">
        <f>+'Info ELECTRONORTE'!K3377</f>
        <v>20</v>
      </c>
      <c r="H3409" s="9" t="str">
        <f>+'Info ELECTRONORTE'!L3377</f>
        <v>Torre</v>
      </c>
      <c r="I3409" s="9" t="str">
        <f>+'Info ELECTRONORTE'!M3377</f>
        <v>Metálico</v>
      </c>
      <c r="J3409" s="9" t="str">
        <f>+'Info ELECTRONORTE'!N3377</f>
        <v>TA138SIR1S1C1240A</v>
      </c>
      <c r="K3409" s="9" t="str">
        <f>+IF(B3409="MOD INV_2018","Según corresponda",VLOOKUP(J3409,SICODI!$G$3:$K$2404,2,FALSE))</f>
        <v>Según corresponda</v>
      </c>
      <c r="L3409" s="142" t="str">
        <f t="shared" si="123"/>
        <v>Según corresponda</v>
      </c>
    </row>
    <row r="3410" spans="1:12" x14ac:dyDescent="0.25">
      <c r="A3410" s="53">
        <f>+'Info ELECTRONORTE'!A3378</f>
        <v>3374</v>
      </c>
      <c r="B3410" s="26" t="str">
        <f t="shared" si="124"/>
        <v>MOD INV_2018</v>
      </c>
      <c r="C3410" s="9" t="str">
        <f>+'Info ELECTRONORTE'!B3378</f>
        <v>CAJAMARCA</v>
      </c>
      <c r="D3410" s="9" t="str">
        <f>+'Info ELECTRONORTE'!C3378</f>
        <v>ED TUNASPAMPA - ED CHACAF</v>
      </c>
      <c r="E3410" s="9" t="str">
        <f>+'Info ELECTRONORTE'!D3378</f>
        <v>SANTA CRUZ</v>
      </c>
      <c r="F3410" s="9" t="str">
        <f>+'Info ELECTRONORTE'!I3378</f>
        <v>Alta Tension</v>
      </c>
      <c r="G3410" s="9">
        <f>+'Info ELECTRONORTE'!K3378</f>
        <v>20</v>
      </c>
      <c r="H3410" s="9" t="str">
        <f>+'Info ELECTRONORTE'!L3378</f>
        <v>Torre</v>
      </c>
      <c r="I3410" s="9" t="str">
        <f>+'Info ELECTRONORTE'!M3378</f>
        <v>Metálico</v>
      </c>
      <c r="J3410" s="9" t="str">
        <f>+'Info ELECTRONORTE'!N3378</f>
        <v>TA138SIR1S1C1240A</v>
      </c>
      <c r="K3410" s="9" t="str">
        <f>+IF(B3410="MOD INV_2018","Según corresponda",VLOOKUP(J3410,SICODI!$G$3:$K$2404,2,FALSE))</f>
        <v>Según corresponda</v>
      </c>
      <c r="L3410" s="142" t="str">
        <f t="shared" si="123"/>
        <v>Según corresponda</v>
      </c>
    </row>
    <row r="3411" spans="1:12" x14ac:dyDescent="0.25">
      <c r="A3411" s="53">
        <f>+'Info ELECTRONORTE'!A3379</f>
        <v>3375</v>
      </c>
      <c r="B3411" s="26" t="str">
        <f t="shared" si="124"/>
        <v>MOD INV_2018</v>
      </c>
      <c r="C3411" s="9" t="str">
        <f>+'Info ELECTRONORTE'!B3379</f>
        <v>CAJAMARCA</v>
      </c>
      <c r="D3411" s="9" t="str">
        <f>+'Info ELECTRONORTE'!C3379</f>
        <v>ED TUNASPAMPA - ED CHACAF</v>
      </c>
      <c r="E3411" s="9" t="str">
        <f>+'Info ELECTRONORTE'!D3379</f>
        <v>SANTA CRUZ</v>
      </c>
      <c r="F3411" s="9" t="str">
        <f>+'Info ELECTRONORTE'!I3379</f>
        <v>Alta Tension</v>
      </c>
      <c r="G3411" s="9">
        <f>+'Info ELECTRONORTE'!K3379</f>
        <v>20</v>
      </c>
      <c r="H3411" s="9" t="str">
        <f>+'Info ELECTRONORTE'!L3379</f>
        <v>Torre</v>
      </c>
      <c r="I3411" s="9" t="str">
        <f>+'Info ELECTRONORTE'!M3379</f>
        <v>Metálico</v>
      </c>
      <c r="J3411" s="9" t="str">
        <f>+'Info ELECTRONORTE'!N3379</f>
        <v>TA138SIR1S1C1240A</v>
      </c>
      <c r="K3411" s="9" t="str">
        <f>+IF(B3411="MOD INV_2018","Según corresponda",VLOOKUP(J3411,SICODI!$G$3:$K$2404,2,FALSE))</f>
        <v>Según corresponda</v>
      </c>
      <c r="L3411" s="142" t="str">
        <f t="shared" si="123"/>
        <v>Según corresponda</v>
      </c>
    </row>
    <row r="3412" spans="1:12" x14ac:dyDescent="0.25">
      <c r="A3412" s="53">
        <f>+'Info ELECTRONORTE'!A3380</f>
        <v>3376</v>
      </c>
      <c r="B3412" s="26" t="str">
        <f t="shared" si="124"/>
        <v>MOD INV_2018</v>
      </c>
      <c r="C3412" s="9" t="str">
        <f>+'Info ELECTRONORTE'!B3380</f>
        <v>CAJAMARCA</v>
      </c>
      <c r="D3412" s="9" t="str">
        <f>+'Info ELECTRONORTE'!C3380</f>
        <v>ED TUNASPAMPA - ED CHACAF</v>
      </c>
      <c r="E3412" s="9" t="str">
        <f>+'Info ELECTRONORTE'!D3380</f>
        <v>SANTA CRUZ</v>
      </c>
      <c r="F3412" s="9" t="str">
        <f>+'Info ELECTRONORTE'!I3380</f>
        <v>Alta Tension</v>
      </c>
      <c r="G3412" s="9">
        <f>+'Info ELECTRONORTE'!K3380</f>
        <v>20</v>
      </c>
      <c r="H3412" s="9" t="str">
        <f>+'Info ELECTRONORTE'!L3380</f>
        <v>Torre</v>
      </c>
      <c r="I3412" s="9" t="str">
        <f>+'Info ELECTRONORTE'!M3380</f>
        <v>Metálico</v>
      </c>
      <c r="J3412" s="9" t="str">
        <f>+'Info ELECTRONORTE'!N3380</f>
        <v>TA138SIR1S1C1240A</v>
      </c>
      <c r="K3412" s="9" t="str">
        <f>+IF(B3412="MOD INV_2018","Según corresponda",VLOOKUP(J3412,SICODI!$G$3:$K$2404,2,FALSE))</f>
        <v>Según corresponda</v>
      </c>
      <c r="L3412" s="142" t="str">
        <f t="shared" si="123"/>
        <v>Según corresponda</v>
      </c>
    </row>
    <row r="3413" spans="1:12" x14ac:dyDescent="0.25">
      <c r="A3413" s="53">
        <f>+'Info ELECTRONORTE'!A3381</f>
        <v>3377</v>
      </c>
      <c r="B3413" s="26" t="str">
        <f t="shared" si="124"/>
        <v>MOD INV_2018</v>
      </c>
      <c r="C3413" s="9" t="str">
        <f>+'Info ELECTRONORTE'!B3381</f>
        <v>CAJAMARCA</v>
      </c>
      <c r="D3413" s="9" t="str">
        <f>+'Info ELECTRONORTE'!C3381</f>
        <v>ED TUNASPAMPA - ED CHACAF</v>
      </c>
      <c r="E3413" s="9" t="str">
        <f>+'Info ELECTRONORTE'!D3381</f>
        <v>SANTA CRUZ</v>
      </c>
      <c r="F3413" s="9" t="str">
        <f>+'Info ELECTRONORTE'!I3381</f>
        <v>Alta Tension</v>
      </c>
      <c r="G3413" s="9">
        <f>+'Info ELECTRONORTE'!K3381</f>
        <v>20</v>
      </c>
      <c r="H3413" s="9" t="str">
        <f>+'Info ELECTRONORTE'!L3381</f>
        <v>Torre</v>
      </c>
      <c r="I3413" s="9" t="str">
        <f>+'Info ELECTRONORTE'!M3381</f>
        <v>Metálico</v>
      </c>
      <c r="J3413" s="9" t="str">
        <f>+'Info ELECTRONORTE'!N3381</f>
        <v>TA138SIR1S1C1240A</v>
      </c>
      <c r="K3413" s="9" t="str">
        <f>+IF(B3413="MOD INV_2018","Según corresponda",VLOOKUP(J3413,SICODI!$G$3:$K$2404,2,FALSE))</f>
        <v>Según corresponda</v>
      </c>
      <c r="L3413" s="142" t="str">
        <f t="shared" si="123"/>
        <v>Según corresponda</v>
      </c>
    </row>
    <row r="3414" spans="1:12" x14ac:dyDescent="0.25">
      <c r="A3414" s="53">
        <f>+'Info ELECTRONORTE'!A3382</f>
        <v>3378</v>
      </c>
      <c r="B3414" s="26" t="str">
        <f t="shared" si="124"/>
        <v>SICODI</v>
      </c>
      <c r="C3414" s="9" t="str">
        <f>+'Info ELECTRONORTE'!B3382</f>
        <v>CAJAMARCA</v>
      </c>
      <c r="D3414" s="9" t="str">
        <f>+'Info ELECTRONORTE'!C3382</f>
        <v>ED TUNASPAMPA - ED CHACAF</v>
      </c>
      <c r="E3414" s="9" t="str">
        <f>+'Info ELECTRONORTE'!D3382</f>
        <v>SANTA CRUZ</v>
      </c>
      <c r="F3414" s="9" t="str">
        <f>+'Info ELECTRONORTE'!I3382</f>
        <v>Baja Tension</v>
      </c>
      <c r="G3414" s="9">
        <f>+'Info ELECTRONORTE'!K3382</f>
        <v>8</v>
      </c>
      <c r="H3414" s="9" t="str">
        <f>+'Info ELECTRONORTE'!L3382</f>
        <v>Postes</v>
      </c>
      <c r="I3414" s="9" t="str">
        <f>+'Info ELECTRONORTE'!M3382</f>
        <v>Concreto</v>
      </c>
      <c r="J3414" s="9" t="str">
        <f>+'Info ELECTRONORTE'!N3382</f>
        <v>PPC06</v>
      </c>
      <c r="K3414" s="9" t="str">
        <f>+IF(B3414="MOD INV_2018","Según corresponda",VLOOKUP(J3414,SICODI!$G$3:$K$2404,2,FALSE))</f>
        <v>POSTE DE CONCRETO ARMADO DE  8/300/120/240</v>
      </c>
      <c r="L3414" s="142">
        <f t="shared" si="123"/>
        <v>0.17</v>
      </c>
    </row>
    <row r="3415" spans="1:12" x14ac:dyDescent="0.25">
      <c r="A3415" s="53">
        <f>+'Info ELECTRONORTE'!A3383</f>
        <v>3379</v>
      </c>
      <c r="B3415" s="26" t="str">
        <f t="shared" si="124"/>
        <v>SICODI</v>
      </c>
      <c r="C3415" s="9" t="str">
        <f>+'Info ELECTRONORTE'!B3383</f>
        <v>CAJAMARCA</v>
      </c>
      <c r="D3415" s="9" t="str">
        <f>+'Info ELECTRONORTE'!C3383</f>
        <v>ED TUNASPAMPA - ED CHACAF</v>
      </c>
      <c r="E3415" s="9" t="str">
        <f>+'Info ELECTRONORTE'!D3383</f>
        <v>SANTA CRUZ</v>
      </c>
      <c r="F3415" s="9" t="str">
        <f>+'Info ELECTRONORTE'!I3383</f>
        <v>Baja Tension</v>
      </c>
      <c r="G3415" s="9">
        <f>+'Info ELECTRONORTE'!K3383</f>
        <v>8</v>
      </c>
      <c r="H3415" s="9" t="str">
        <f>+'Info ELECTRONORTE'!L3383</f>
        <v>Postes</v>
      </c>
      <c r="I3415" s="9" t="str">
        <f>+'Info ELECTRONORTE'!M3383</f>
        <v>Concreto</v>
      </c>
      <c r="J3415" s="9" t="str">
        <f>+'Info ELECTRONORTE'!N3383</f>
        <v>PPC06</v>
      </c>
      <c r="K3415" s="9" t="str">
        <f>+IF(B3415="MOD INV_2018","Según corresponda",VLOOKUP(J3415,SICODI!$G$3:$K$2404,2,FALSE))</f>
        <v>POSTE DE CONCRETO ARMADO DE  8/300/120/240</v>
      </c>
      <c r="L3415" s="142">
        <f t="shared" si="123"/>
        <v>0.17</v>
      </c>
    </row>
    <row r="3416" spans="1:12" x14ac:dyDescent="0.25">
      <c r="A3416" s="53">
        <f>+'Info ELECTRONORTE'!A3384</f>
        <v>3380</v>
      </c>
      <c r="B3416" s="26" t="str">
        <f t="shared" si="124"/>
        <v>SICODI</v>
      </c>
      <c r="C3416" s="9" t="str">
        <f>+'Info ELECTRONORTE'!B3384</f>
        <v>CAJAMARCA</v>
      </c>
      <c r="D3416" s="9" t="str">
        <f>+'Info ELECTRONORTE'!C3384</f>
        <v>ED TUNASPAMPA - ED CHACAF</v>
      </c>
      <c r="E3416" s="9" t="str">
        <f>+'Info ELECTRONORTE'!D3384</f>
        <v>SANTA CRUZ</v>
      </c>
      <c r="F3416" s="9" t="str">
        <f>+'Info ELECTRONORTE'!I3384</f>
        <v>Baja Tension</v>
      </c>
      <c r="G3416" s="9">
        <f>+'Info ELECTRONORTE'!K3384</f>
        <v>8</v>
      </c>
      <c r="H3416" s="9" t="str">
        <f>+'Info ELECTRONORTE'!L3384</f>
        <v>Postes</v>
      </c>
      <c r="I3416" s="9" t="str">
        <f>+'Info ELECTRONORTE'!M3384</f>
        <v>Concreto</v>
      </c>
      <c r="J3416" s="9" t="str">
        <f>+'Info ELECTRONORTE'!N3384</f>
        <v>PPC06</v>
      </c>
      <c r="K3416" s="9" t="str">
        <f>+IF(B3416="MOD INV_2018","Según corresponda",VLOOKUP(J3416,SICODI!$G$3:$K$2404,2,FALSE))</f>
        <v>POSTE DE CONCRETO ARMADO DE  8/300/120/240</v>
      </c>
      <c r="L3416" s="142">
        <f t="shared" si="123"/>
        <v>0.17</v>
      </c>
    </row>
    <row r="3417" spans="1:12" x14ac:dyDescent="0.25">
      <c r="A3417" s="53">
        <f>+'Info ELECTRONORTE'!A3385</f>
        <v>3381</v>
      </c>
      <c r="B3417" s="26" t="str">
        <f t="shared" si="124"/>
        <v>SICODI</v>
      </c>
      <c r="C3417" s="9" t="str">
        <f>+'Info ELECTRONORTE'!B3385</f>
        <v>CAJAMARCA</v>
      </c>
      <c r="D3417" s="9" t="str">
        <f>+'Info ELECTRONORTE'!C3385</f>
        <v>ED TUNASPAMPA - ED CHACAF</v>
      </c>
      <c r="E3417" s="9" t="str">
        <f>+'Info ELECTRONORTE'!D3385</f>
        <v>SANTA CRUZ</v>
      </c>
      <c r="F3417" s="9" t="str">
        <f>+'Info ELECTRONORTE'!I3385</f>
        <v>Baja Tension</v>
      </c>
      <c r="G3417" s="9">
        <f>+'Info ELECTRONORTE'!K3385</f>
        <v>8</v>
      </c>
      <c r="H3417" s="9" t="str">
        <f>+'Info ELECTRONORTE'!L3385</f>
        <v>Postes</v>
      </c>
      <c r="I3417" s="9" t="str">
        <f>+'Info ELECTRONORTE'!M3385</f>
        <v>Concreto</v>
      </c>
      <c r="J3417" s="9" t="str">
        <f>+'Info ELECTRONORTE'!N3385</f>
        <v>PPC06</v>
      </c>
      <c r="K3417" s="9" t="str">
        <f>+IF(B3417="MOD INV_2018","Según corresponda",VLOOKUP(J3417,SICODI!$G$3:$K$2404,2,FALSE))</f>
        <v>POSTE DE CONCRETO ARMADO DE  8/300/120/240</v>
      </c>
      <c r="L3417" s="142">
        <f t="shared" si="123"/>
        <v>0.17</v>
      </c>
    </row>
    <row r="3418" spans="1:12" x14ac:dyDescent="0.25">
      <c r="A3418" s="53">
        <f>+'Info ELECTRONORTE'!A3386</f>
        <v>3382</v>
      </c>
      <c r="B3418" s="26" t="str">
        <f t="shared" si="124"/>
        <v>MOD INV_2018</v>
      </c>
      <c r="C3418" s="9" t="str">
        <f>+'Info ELECTRONORTE'!B3386</f>
        <v>CAJAMARCA</v>
      </c>
      <c r="D3418" s="9" t="str">
        <f>+'Info ELECTRONORTE'!C3386</f>
        <v>ED TUNASPAMPA - ED CHACAF</v>
      </c>
      <c r="E3418" s="9" t="str">
        <f>+'Info ELECTRONORTE'!D3386</f>
        <v>SANTA CRUZ</v>
      </c>
      <c r="F3418" s="9" t="str">
        <f>+'Info ELECTRONORTE'!I3386</f>
        <v>Alta Tension</v>
      </c>
      <c r="G3418" s="9">
        <f>+'Info ELECTRONORTE'!K3386</f>
        <v>20</v>
      </c>
      <c r="H3418" s="9" t="str">
        <f>+'Info ELECTRONORTE'!L3386</f>
        <v>Torre</v>
      </c>
      <c r="I3418" s="9" t="str">
        <f>+'Info ELECTRONORTE'!M3386</f>
        <v>Metálico</v>
      </c>
      <c r="J3418" s="9" t="str">
        <f>+'Info ELECTRONORTE'!N3386</f>
        <v>TA138SIR1S1C1240A</v>
      </c>
      <c r="K3418" s="9" t="str">
        <f>+IF(B3418="MOD INV_2018","Según corresponda",VLOOKUP(J3418,SICODI!$G$3:$K$2404,2,FALSE))</f>
        <v>Según corresponda</v>
      </c>
      <c r="L3418" s="142" t="str">
        <f t="shared" si="123"/>
        <v>Según corresponda</v>
      </c>
    </row>
    <row r="3419" spans="1:12" x14ac:dyDescent="0.25">
      <c r="A3419" s="53">
        <f>+'Info ELECTRONORTE'!A3387</f>
        <v>3383</v>
      </c>
      <c r="B3419" s="26" t="str">
        <f t="shared" si="124"/>
        <v>MOD INV_2018</v>
      </c>
      <c r="C3419" s="9" t="str">
        <f>+'Info ELECTRONORTE'!B3387</f>
        <v>CAJAMARCA</v>
      </c>
      <c r="D3419" s="9" t="str">
        <f>+'Info ELECTRONORTE'!C3387</f>
        <v>ED TUNASPAMPA - ED CHACAF</v>
      </c>
      <c r="E3419" s="9" t="str">
        <f>+'Info ELECTRONORTE'!D3387</f>
        <v>SANTA CRUZ</v>
      </c>
      <c r="F3419" s="9" t="str">
        <f>+'Info ELECTRONORTE'!I3387</f>
        <v>Alta Tension</v>
      </c>
      <c r="G3419" s="9">
        <f>+'Info ELECTRONORTE'!K3387</f>
        <v>20</v>
      </c>
      <c r="H3419" s="9" t="str">
        <f>+'Info ELECTRONORTE'!L3387</f>
        <v>Torre</v>
      </c>
      <c r="I3419" s="9" t="str">
        <f>+'Info ELECTRONORTE'!M3387</f>
        <v>Metálico</v>
      </c>
      <c r="J3419" s="9" t="str">
        <f>+'Info ELECTRONORTE'!N3387</f>
        <v>TA138SIR1S1C1240A</v>
      </c>
      <c r="K3419" s="9" t="str">
        <f>+IF(B3419="MOD INV_2018","Según corresponda",VLOOKUP(J3419,SICODI!$G$3:$K$2404,2,FALSE))</f>
        <v>Según corresponda</v>
      </c>
      <c r="L3419" s="142" t="str">
        <f t="shared" si="123"/>
        <v>Según corresponda</v>
      </c>
    </row>
    <row r="3420" spans="1:12" x14ac:dyDescent="0.25">
      <c r="A3420" s="53">
        <f>+'Info ELECTRONORTE'!A3388</f>
        <v>3384</v>
      </c>
      <c r="B3420" s="26" t="str">
        <f t="shared" si="124"/>
        <v>MOD INV_2018</v>
      </c>
      <c r="C3420" s="9" t="str">
        <f>+'Info ELECTRONORTE'!B3388</f>
        <v>CAJAMARCA</v>
      </c>
      <c r="D3420" s="9" t="str">
        <f>+'Info ELECTRONORTE'!C3388</f>
        <v>ED TUNASPAMPA - ED CHACAF</v>
      </c>
      <c r="E3420" s="9" t="str">
        <f>+'Info ELECTRONORTE'!D3388</f>
        <v>SANTA CRUZ</v>
      </c>
      <c r="F3420" s="9" t="str">
        <f>+'Info ELECTRONORTE'!I3388</f>
        <v>Alta Tension</v>
      </c>
      <c r="G3420" s="9">
        <f>+'Info ELECTRONORTE'!K3388</f>
        <v>20</v>
      </c>
      <c r="H3420" s="9" t="str">
        <f>+'Info ELECTRONORTE'!L3388</f>
        <v>Torre</v>
      </c>
      <c r="I3420" s="9" t="str">
        <f>+'Info ELECTRONORTE'!M3388</f>
        <v>Metálico</v>
      </c>
      <c r="J3420" s="9" t="str">
        <f>+'Info ELECTRONORTE'!N3388</f>
        <v>TA138SIR1S1C1240A</v>
      </c>
      <c r="K3420" s="9" t="str">
        <f>+IF(B3420="MOD INV_2018","Según corresponda",VLOOKUP(J3420,SICODI!$G$3:$K$2404,2,FALSE))</f>
        <v>Según corresponda</v>
      </c>
      <c r="L3420" s="142" t="str">
        <f t="shared" si="123"/>
        <v>Según corresponda</v>
      </c>
    </row>
    <row r="3421" spans="1:12" x14ac:dyDescent="0.25">
      <c r="A3421" s="53">
        <f>+'Info ELECTRONORTE'!A3389</f>
        <v>3385</v>
      </c>
      <c r="B3421" s="26" t="str">
        <f t="shared" si="124"/>
        <v>SICODI</v>
      </c>
      <c r="C3421" s="9" t="str">
        <f>+'Info ELECTRONORTE'!B3389</f>
        <v>CAJAMARCA</v>
      </c>
      <c r="D3421" s="9" t="str">
        <f>+'Info ELECTRONORTE'!C3389</f>
        <v>ED TUNASPAMPA - ED CHACAF</v>
      </c>
      <c r="E3421" s="9" t="str">
        <f>+'Info ELECTRONORTE'!D3389</f>
        <v>SANTA CRUZ</v>
      </c>
      <c r="F3421" s="9" t="str">
        <f>+'Info ELECTRONORTE'!I3389</f>
        <v>Media Tension</v>
      </c>
      <c r="G3421" s="9">
        <f>+'Info ELECTRONORTE'!K3389</f>
        <v>15</v>
      </c>
      <c r="H3421" s="9" t="str">
        <f>+'Info ELECTRONORTE'!L3389</f>
        <v>Postes</v>
      </c>
      <c r="I3421" s="9" t="str">
        <f>+'Info ELECTRONORTE'!M3389</f>
        <v>Concreto</v>
      </c>
      <c r="J3421" s="9" t="str">
        <f>+'Info ELECTRONORTE'!N3389</f>
        <v>PPC24</v>
      </c>
      <c r="K3421" s="9" t="str">
        <f>+IF(B3421="MOD INV_2018","Según corresponda",VLOOKUP(J3421,SICODI!$G$3:$K$2404,2,FALSE))</f>
        <v>POSTE DE CONCRETO ARMADO DE 15/400/150/375</v>
      </c>
      <c r="L3421" s="142">
        <f t="shared" si="123"/>
        <v>0.52</v>
      </c>
    </row>
    <row r="3422" spans="1:12" x14ac:dyDescent="0.25">
      <c r="A3422" s="53">
        <f>+'Info ELECTRONORTE'!A3390</f>
        <v>3386</v>
      </c>
      <c r="B3422" s="26" t="str">
        <f t="shared" si="124"/>
        <v>MOD INV_2018</v>
      </c>
      <c r="C3422" s="9" t="str">
        <f>+'Info ELECTRONORTE'!B3390</f>
        <v>CAJAMARCA</v>
      </c>
      <c r="D3422" s="9" t="str">
        <f>+'Info ELECTRONORTE'!C3390</f>
        <v>ED TUNASPAMPA - ED CHACAF</v>
      </c>
      <c r="E3422" s="9" t="str">
        <f>+'Info ELECTRONORTE'!D3390</f>
        <v>SANTA CRUZ</v>
      </c>
      <c r="F3422" s="9" t="str">
        <f>+'Info ELECTRONORTE'!I3390</f>
        <v>Alta Tension</v>
      </c>
      <c r="G3422" s="9">
        <f>+'Info ELECTRONORTE'!K3390</f>
        <v>20</v>
      </c>
      <c r="H3422" s="9" t="str">
        <f>+'Info ELECTRONORTE'!L3390</f>
        <v>Torre</v>
      </c>
      <c r="I3422" s="9" t="str">
        <f>+'Info ELECTRONORTE'!M3390</f>
        <v>Metálico</v>
      </c>
      <c r="J3422" s="9" t="str">
        <f>+'Info ELECTRONORTE'!N3390</f>
        <v>TA138SIR1S1C1240A</v>
      </c>
      <c r="K3422" s="9" t="str">
        <f>+IF(B3422="MOD INV_2018","Según corresponda",VLOOKUP(J3422,SICODI!$G$3:$K$2404,2,FALSE))</f>
        <v>Según corresponda</v>
      </c>
      <c r="L3422" s="142" t="str">
        <f t="shared" si="123"/>
        <v>Según corresponda</v>
      </c>
    </row>
    <row r="3423" spans="1:12" x14ac:dyDescent="0.25">
      <c r="A3423" s="53">
        <f>+'Info ELECTRONORTE'!A3391</f>
        <v>3387</v>
      </c>
      <c r="B3423" s="26" t="str">
        <f t="shared" si="124"/>
        <v>MOD INV_2018</v>
      </c>
      <c r="C3423" s="9" t="str">
        <f>+'Info ELECTRONORTE'!B3391</f>
        <v>CAJAMARCA</v>
      </c>
      <c r="D3423" s="9" t="str">
        <f>+'Info ELECTRONORTE'!C3391</f>
        <v>ED TUNASPAMPA - ED CHACAF</v>
      </c>
      <c r="E3423" s="9" t="str">
        <f>+'Info ELECTRONORTE'!D3391</f>
        <v>SANTA CRUZ</v>
      </c>
      <c r="F3423" s="9" t="str">
        <f>+'Info ELECTRONORTE'!I3391</f>
        <v>Alta Tension</v>
      </c>
      <c r="G3423" s="9">
        <f>+'Info ELECTRONORTE'!K3391</f>
        <v>20</v>
      </c>
      <c r="H3423" s="9" t="str">
        <f>+'Info ELECTRONORTE'!L3391</f>
        <v>Torre</v>
      </c>
      <c r="I3423" s="9" t="str">
        <f>+'Info ELECTRONORTE'!M3391</f>
        <v>Metálico</v>
      </c>
      <c r="J3423" s="9" t="str">
        <f>+'Info ELECTRONORTE'!N3391</f>
        <v>TA138SIR1S1C1240A</v>
      </c>
      <c r="K3423" s="9" t="str">
        <f>+IF(B3423="MOD INV_2018","Según corresponda",VLOOKUP(J3423,SICODI!$G$3:$K$2404,2,FALSE))</f>
        <v>Según corresponda</v>
      </c>
      <c r="L3423" s="142" t="str">
        <f t="shared" si="123"/>
        <v>Según corresponda</v>
      </c>
    </row>
    <row r="3424" spans="1:12" x14ac:dyDescent="0.25">
      <c r="A3424" s="53">
        <f>+'Info ELECTRONORTE'!A3392</f>
        <v>3388</v>
      </c>
      <c r="B3424" s="26" t="str">
        <f t="shared" si="124"/>
        <v>MOD INV_2018</v>
      </c>
      <c r="C3424" s="9" t="str">
        <f>+'Info ELECTRONORTE'!B3392</f>
        <v>CAJAMARCA</v>
      </c>
      <c r="D3424" s="9" t="str">
        <f>+'Info ELECTRONORTE'!C3392</f>
        <v>ED TUNASPAMPA - ED CHACAF</v>
      </c>
      <c r="E3424" s="9" t="str">
        <f>+'Info ELECTRONORTE'!D3392</f>
        <v>SANTA CRUZ</v>
      </c>
      <c r="F3424" s="9" t="str">
        <f>+'Info ELECTRONORTE'!I3392</f>
        <v>Alta Tension</v>
      </c>
      <c r="G3424" s="9">
        <f>+'Info ELECTRONORTE'!K3392</f>
        <v>20</v>
      </c>
      <c r="H3424" s="9" t="str">
        <f>+'Info ELECTRONORTE'!L3392</f>
        <v>Torre</v>
      </c>
      <c r="I3424" s="9" t="str">
        <f>+'Info ELECTRONORTE'!M3392</f>
        <v>Metálico</v>
      </c>
      <c r="J3424" s="9" t="str">
        <f>+'Info ELECTRONORTE'!N3392</f>
        <v>TA138SIR1S1C1240A</v>
      </c>
      <c r="K3424" s="9" t="str">
        <f>+IF(B3424="MOD INV_2018","Según corresponda",VLOOKUP(J3424,SICODI!$G$3:$K$2404,2,FALSE))</f>
        <v>Según corresponda</v>
      </c>
      <c r="L3424" s="142" t="str">
        <f t="shared" si="123"/>
        <v>Según corresponda</v>
      </c>
    </row>
    <row r="3425" spans="1:12" x14ac:dyDescent="0.25">
      <c r="A3425" s="53">
        <f>+'Info ELECTRONORTE'!A3393</f>
        <v>3389</v>
      </c>
      <c r="B3425" s="26" t="str">
        <f t="shared" si="124"/>
        <v>MOD INV_2018</v>
      </c>
      <c r="C3425" s="9" t="str">
        <f>+'Info ELECTRONORTE'!B3393</f>
        <v>CAJAMARCA</v>
      </c>
      <c r="D3425" s="9" t="str">
        <f>+'Info ELECTRONORTE'!C3393</f>
        <v>ED TUNASPAMPA - ED CHACAF</v>
      </c>
      <c r="E3425" s="9" t="str">
        <f>+'Info ELECTRONORTE'!D3393</f>
        <v>SANTA CRUZ</v>
      </c>
      <c r="F3425" s="9" t="str">
        <f>+'Info ELECTRONORTE'!I3393</f>
        <v>Alta Tension</v>
      </c>
      <c r="G3425" s="9">
        <f>+'Info ELECTRONORTE'!K3393</f>
        <v>20</v>
      </c>
      <c r="H3425" s="9" t="str">
        <f>+'Info ELECTRONORTE'!L3393</f>
        <v>Torre</v>
      </c>
      <c r="I3425" s="9" t="str">
        <f>+'Info ELECTRONORTE'!M3393</f>
        <v>Metálico</v>
      </c>
      <c r="J3425" s="9" t="str">
        <f>+'Info ELECTRONORTE'!N3393</f>
        <v>TA138SIR1S1C1240A</v>
      </c>
      <c r="K3425" s="9" t="str">
        <f>+IF(B3425="MOD INV_2018","Según corresponda",VLOOKUP(J3425,SICODI!$G$3:$K$2404,2,FALSE))</f>
        <v>Según corresponda</v>
      </c>
      <c r="L3425" s="142" t="str">
        <f t="shared" si="123"/>
        <v>Según corresponda</v>
      </c>
    </row>
    <row r="3426" spans="1:12" x14ac:dyDescent="0.25">
      <c r="A3426" s="53">
        <f>+'Info ELECTRONORTE'!A3394</f>
        <v>3390</v>
      </c>
      <c r="B3426" s="26" t="str">
        <f t="shared" si="124"/>
        <v>MOD INV_2018</v>
      </c>
      <c r="C3426" s="9" t="str">
        <f>+'Info ELECTRONORTE'!B3394</f>
        <v>CAJAMARCA</v>
      </c>
      <c r="D3426" s="9" t="str">
        <f>+'Info ELECTRONORTE'!C3394</f>
        <v>ED TUNASPAMPA - ED CHACAF</v>
      </c>
      <c r="E3426" s="9" t="str">
        <f>+'Info ELECTRONORTE'!D3394</f>
        <v>SANTA CRUZ</v>
      </c>
      <c r="F3426" s="9" t="str">
        <f>+'Info ELECTRONORTE'!I3394</f>
        <v>Alta Tension</v>
      </c>
      <c r="G3426" s="9">
        <f>+'Info ELECTRONORTE'!K3394</f>
        <v>20</v>
      </c>
      <c r="H3426" s="9" t="str">
        <f>+'Info ELECTRONORTE'!L3394</f>
        <v>Torre</v>
      </c>
      <c r="I3426" s="9" t="str">
        <f>+'Info ELECTRONORTE'!M3394</f>
        <v>Metálico</v>
      </c>
      <c r="J3426" s="9" t="str">
        <f>+'Info ELECTRONORTE'!N3394</f>
        <v>TA138SIR1S1C1240A</v>
      </c>
      <c r="K3426" s="9" t="str">
        <f>+IF(B3426="MOD INV_2018","Según corresponda",VLOOKUP(J3426,SICODI!$G$3:$K$2404,2,FALSE))</f>
        <v>Según corresponda</v>
      </c>
      <c r="L3426" s="142" t="str">
        <f t="shared" si="123"/>
        <v>Según corresponda</v>
      </c>
    </row>
    <row r="3427" spans="1:12" x14ac:dyDescent="0.25">
      <c r="A3427" s="53">
        <f>+'Info ELECTRONORTE'!A3395</f>
        <v>3391</v>
      </c>
      <c r="B3427" s="26" t="str">
        <f t="shared" si="124"/>
        <v>MOD INV_2018</v>
      </c>
      <c r="C3427" s="9" t="str">
        <f>+'Info ELECTRONORTE'!B3395</f>
        <v>CAJAMARCA</v>
      </c>
      <c r="D3427" s="9" t="str">
        <f>+'Info ELECTRONORTE'!C3395</f>
        <v>ED TUNASPAMPA - ED CHACAF</v>
      </c>
      <c r="E3427" s="9" t="str">
        <f>+'Info ELECTRONORTE'!D3395</f>
        <v>SANTA CRUZ</v>
      </c>
      <c r="F3427" s="9" t="str">
        <f>+'Info ELECTRONORTE'!I3395</f>
        <v>Alta Tension</v>
      </c>
      <c r="G3427" s="9">
        <f>+'Info ELECTRONORTE'!K3395</f>
        <v>20</v>
      </c>
      <c r="H3427" s="9" t="str">
        <f>+'Info ELECTRONORTE'!L3395</f>
        <v>Torre</v>
      </c>
      <c r="I3427" s="9" t="str">
        <f>+'Info ELECTRONORTE'!M3395</f>
        <v>Metálico</v>
      </c>
      <c r="J3427" s="9" t="str">
        <f>+'Info ELECTRONORTE'!N3395</f>
        <v>TA138SIR1S1C1240A</v>
      </c>
      <c r="K3427" s="9" t="str">
        <f>+IF(B3427="MOD INV_2018","Según corresponda",VLOOKUP(J3427,SICODI!$G$3:$K$2404,2,FALSE))</f>
        <v>Según corresponda</v>
      </c>
      <c r="L3427" s="142" t="str">
        <f t="shared" si="123"/>
        <v>Según corresponda</v>
      </c>
    </row>
    <row r="3428" spans="1:12" x14ac:dyDescent="0.25">
      <c r="A3428" s="53">
        <f>+'Info ELECTRONORTE'!A3396</f>
        <v>3392</v>
      </c>
      <c r="B3428" s="26" t="str">
        <f t="shared" si="124"/>
        <v>MOD INV_2018</v>
      </c>
      <c r="C3428" s="9" t="str">
        <f>+'Info ELECTRONORTE'!B3396</f>
        <v>CAJAMARCA</v>
      </c>
      <c r="D3428" s="9" t="str">
        <f>+'Info ELECTRONORTE'!C3396</f>
        <v>ED TUNASPAMPA - ED CHACAF</v>
      </c>
      <c r="E3428" s="9" t="str">
        <f>+'Info ELECTRONORTE'!D3396</f>
        <v>SANTA CRUZ</v>
      </c>
      <c r="F3428" s="9" t="str">
        <f>+'Info ELECTRONORTE'!I3396</f>
        <v>Alta Tension</v>
      </c>
      <c r="G3428" s="9">
        <f>+'Info ELECTRONORTE'!K3396</f>
        <v>20</v>
      </c>
      <c r="H3428" s="9" t="str">
        <f>+'Info ELECTRONORTE'!L3396</f>
        <v>Torre</v>
      </c>
      <c r="I3428" s="9" t="str">
        <f>+'Info ELECTRONORTE'!M3396</f>
        <v>Metálico</v>
      </c>
      <c r="J3428" s="9" t="str">
        <f>+'Info ELECTRONORTE'!N3396</f>
        <v>TA138SIR1S1C1240A</v>
      </c>
      <c r="K3428" s="9" t="str">
        <f>+IF(B3428="MOD INV_2018","Según corresponda",VLOOKUP(J3428,SICODI!$G$3:$K$2404,2,FALSE))</f>
        <v>Según corresponda</v>
      </c>
      <c r="L3428" s="142" t="str">
        <f t="shared" si="123"/>
        <v>Según corresponda</v>
      </c>
    </row>
    <row r="3429" spans="1:12" x14ac:dyDescent="0.25">
      <c r="A3429" s="53">
        <f>+'Info ELECTRONORTE'!A3397</f>
        <v>3393</v>
      </c>
      <c r="B3429" s="26" t="str">
        <f t="shared" si="124"/>
        <v>MOD INV_2018</v>
      </c>
      <c r="C3429" s="9" t="str">
        <f>+'Info ELECTRONORTE'!B3397</f>
        <v>CAJAMARCA</v>
      </c>
      <c r="D3429" s="9" t="str">
        <f>+'Info ELECTRONORTE'!C3397</f>
        <v>ED TUNASPAMPA - ED CHACAF</v>
      </c>
      <c r="E3429" s="9" t="str">
        <f>+'Info ELECTRONORTE'!D3397</f>
        <v>SANTA CRUZ</v>
      </c>
      <c r="F3429" s="9" t="str">
        <f>+'Info ELECTRONORTE'!I3397</f>
        <v>Alta Tension</v>
      </c>
      <c r="G3429" s="9">
        <f>+'Info ELECTRONORTE'!K3397</f>
        <v>20</v>
      </c>
      <c r="H3429" s="9" t="str">
        <f>+'Info ELECTRONORTE'!L3397</f>
        <v>Torre</v>
      </c>
      <c r="I3429" s="9" t="str">
        <f>+'Info ELECTRONORTE'!M3397</f>
        <v>Metálico</v>
      </c>
      <c r="J3429" s="9" t="str">
        <f>+'Info ELECTRONORTE'!N3397</f>
        <v>TA138SIR1S1C1240A</v>
      </c>
      <c r="K3429" s="9" t="str">
        <f>+IF(B3429="MOD INV_2018","Según corresponda",VLOOKUP(J3429,SICODI!$G$3:$K$2404,2,FALSE))</f>
        <v>Según corresponda</v>
      </c>
      <c r="L3429" s="142" t="str">
        <f t="shared" ref="L3429:L3492" si="125">+IF(K3429="Según corresponda","Según corresponda",VLOOKUP(K3429,$O$37:$P$49,2,FALSE))</f>
        <v>Según corresponda</v>
      </c>
    </row>
    <row r="3430" spans="1:12" x14ac:dyDescent="0.25">
      <c r="A3430" s="53">
        <f>+'Info ELECTRONORTE'!A3398</f>
        <v>3394</v>
      </c>
      <c r="B3430" s="26" t="str">
        <f t="shared" ref="B3430:B3493" si="126">+IF(ISERROR(INDEX($B$8:$B$31,MATCH(J3430,$J$8:$J$31,0)))=TRUE,"MOD INV_2018",INDEX($B$8:$B$31,MATCH(J3430,$J$8:$J$31,0)))</f>
        <v>MOD INV_2018</v>
      </c>
      <c r="C3430" s="9" t="str">
        <f>+'Info ELECTRONORTE'!B3398</f>
        <v>CAJAMARCA</v>
      </c>
      <c r="D3430" s="9" t="str">
        <f>+'Info ELECTRONORTE'!C3398</f>
        <v>ED TUNASPAMPA - ED CHACAF</v>
      </c>
      <c r="E3430" s="9" t="str">
        <f>+'Info ELECTRONORTE'!D3398</f>
        <v>SANTA CRUZ</v>
      </c>
      <c r="F3430" s="9" t="str">
        <f>+'Info ELECTRONORTE'!I3398</f>
        <v>Alta Tension</v>
      </c>
      <c r="G3430" s="9">
        <f>+'Info ELECTRONORTE'!K3398</f>
        <v>20</v>
      </c>
      <c r="H3430" s="9" t="str">
        <f>+'Info ELECTRONORTE'!L3398</f>
        <v>Torre</v>
      </c>
      <c r="I3430" s="9" t="str">
        <f>+'Info ELECTRONORTE'!M3398</f>
        <v>Metálico</v>
      </c>
      <c r="J3430" s="9" t="str">
        <f>+'Info ELECTRONORTE'!N3398</f>
        <v>TA138SIR1S1C1240A</v>
      </c>
      <c r="K3430" s="9" t="str">
        <f>+IF(B3430="MOD INV_2018","Según corresponda",VLOOKUP(J3430,SICODI!$G$3:$K$2404,2,FALSE))</f>
        <v>Según corresponda</v>
      </c>
      <c r="L3430" s="142" t="str">
        <f t="shared" si="125"/>
        <v>Según corresponda</v>
      </c>
    </row>
    <row r="3431" spans="1:12" x14ac:dyDescent="0.25">
      <c r="A3431" s="53">
        <f>+'Info ELECTRONORTE'!A3399</f>
        <v>3395</v>
      </c>
      <c r="B3431" s="26" t="str">
        <f t="shared" si="126"/>
        <v>MOD INV_2018</v>
      </c>
      <c r="C3431" s="9" t="str">
        <f>+'Info ELECTRONORTE'!B3399</f>
        <v>CAJAMARCA</v>
      </c>
      <c r="D3431" s="9" t="str">
        <f>+'Info ELECTRONORTE'!C3399</f>
        <v>ED TUNASPAMPA - ED CHACAF</v>
      </c>
      <c r="E3431" s="9" t="str">
        <f>+'Info ELECTRONORTE'!D3399</f>
        <v>SANTA CRUZ</v>
      </c>
      <c r="F3431" s="9" t="str">
        <f>+'Info ELECTRONORTE'!I3399</f>
        <v>Alta Tension</v>
      </c>
      <c r="G3431" s="9">
        <f>+'Info ELECTRONORTE'!K3399</f>
        <v>20</v>
      </c>
      <c r="H3431" s="9" t="str">
        <f>+'Info ELECTRONORTE'!L3399</f>
        <v>Torre</v>
      </c>
      <c r="I3431" s="9" t="str">
        <f>+'Info ELECTRONORTE'!M3399</f>
        <v>Metálico</v>
      </c>
      <c r="J3431" s="9" t="str">
        <f>+'Info ELECTRONORTE'!N3399</f>
        <v>TA138SIR1S1C1240A</v>
      </c>
      <c r="K3431" s="9" t="str">
        <f>+IF(B3431="MOD INV_2018","Según corresponda",VLOOKUP(J3431,SICODI!$G$3:$K$2404,2,FALSE))</f>
        <v>Según corresponda</v>
      </c>
      <c r="L3431" s="142" t="str">
        <f t="shared" si="125"/>
        <v>Según corresponda</v>
      </c>
    </row>
    <row r="3432" spans="1:12" x14ac:dyDescent="0.25">
      <c r="A3432" s="53">
        <f>+'Info ELECTRONORTE'!A3400</f>
        <v>3396</v>
      </c>
      <c r="B3432" s="26" t="str">
        <f t="shared" si="126"/>
        <v>MOD INV_2018</v>
      </c>
      <c r="C3432" s="9" t="str">
        <f>+'Info ELECTRONORTE'!B3400</f>
        <v>CAJAMARCA</v>
      </c>
      <c r="D3432" s="9" t="str">
        <f>+'Info ELECTRONORTE'!C3400</f>
        <v>ED TUNASPAMPA - ED CHACAF</v>
      </c>
      <c r="E3432" s="9" t="str">
        <f>+'Info ELECTRONORTE'!D3400</f>
        <v>SANTA CRUZ</v>
      </c>
      <c r="F3432" s="9" t="str">
        <f>+'Info ELECTRONORTE'!I3400</f>
        <v>Alta Tension</v>
      </c>
      <c r="G3432" s="9">
        <f>+'Info ELECTRONORTE'!K3400</f>
        <v>20</v>
      </c>
      <c r="H3432" s="9" t="str">
        <f>+'Info ELECTRONORTE'!L3400</f>
        <v>Torre</v>
      </c>
      <c r="I3432" s="9" t="str">
        <f>+'Info ELECTRONORTE'!M3400</f>
        <v>Metálico</v>
      </c>
      <c r="J3432" s="9" t="str">
        <f>+'Info ELECTRONORTE'!N3400</f>
        <v>TA138SIR1S1C1240A</v>
      </c>
      <c r="K3432" s="9" t="str">
        <f>+IF(B3432="MOD INV_2018","Según corresponda",VLOOKUP(J3432,SICODI!$G$3:$K$2404,2,FALSE))</f>
        <v>Según corresponda</v>
      </c>
      <c r="L3432" s="142" t="str">
        <f t="shared" si="125"/>
        <v>Según corresponda</v>
      </c>
    </row>
    <row r="3433" spans="1:12" x14ac:dyDescent="0.25">
      <c r="A3433" s="53">
        <f>+'Info ELECTRONORTE'!A3401</f>
        <v>3397</v>
      </c>
      <c r="B3433" s="26" t="str">
        <f t="shared" si="126"/>
        <v>SICODI</v>
      </c>
      <c r="C3433" s="9" t="str">
        <f>+'Info ELECTRONORTE'!B3401</f>
        <v>CAJAMARCA</v>
      </c>
      <c r="D3433" s="9" t="str">
        <f>+'Info ELECTRONORTE'!C3401</f>
        <v>CUTERVO - ED SAN LORENZO</v>
      </c>
      <c r="E3433" s="9" t="str">
        <f>+'Info ELECTRONORTE'!D3401</f>
        <v>CUTERVO</v>
      </c>
      <c r="F3433" s="9" t="str">
        <f>+'Info ELECTRONORTE'!I3401</f>
        <v>Baja Tension</v>
      </c>
      <c r="G3433" s="9">
        <f>+'Info ELECTRONORTE'!K3401</f>
        <v>9</v>
      </c>
      <c r="H3433" s="9" t="str">
        <f>+'Info ELECTRONORTE'!L3401</f>
        <v>Postes</v>
      </c>
      <c r="I3433" s="9" t="str">
        <f>+'Info ELECTRONORTE'!M3401</f>
        <v>Concreto</v>
      </c>
      <c r="J3433" s="9" t="str">
        <f>+'Info ELECTRONORTE'!N3401</f>
        <v>PPC09</v>
      </c>
      <c r="K3433" s="9" t="str">
        <f>+IF(B3433="MOD INV_2018","Según corresponda",VLOOKUP(J3433,SICODI!$G$3:$K$2404,2,FALSE))</f>
        <v>POSTE DE CONCRETO ARMADO DE  9/300/120/255</v>
      </c>
      <c r="L3433" s="142">
        <f t="shared" si="125"/>
        <v>0.17</v>
      </c>
    </row>
    <row r="3434" spans="1:12" x14ac:dyDescent="0.25">
      <c r="A3434" s="53">
        <f>+'Info ELECTRONORTE'!A3402</f>
        <v>3398</v>
      </c>
      <c r="B3434" s="26" t="str">
        <f t="shared" si="126"/>
        <v>SICODI</v>
      </c>
      <c r="C3434" s="9" t="str">
        <f>+'Info ELECTRONORTE'!B3402</f>
        <v>CAJAMARCA</v>
      </c>
      <c r="D3434" s="9" t="str">
        <f>+'Info ELECTRONORTE'!C3402</f>
        <v>CUTERVO - ED SAN LORENZO</v>
      </c>
      <c r="E3434" s="9" t="str">
        <f>+'Info ELECTRONORTE'!D3402</f>
        <v>CUTERVO</v>
      </c>
      <c r="F3434" s="9" t="str">
        <f>+'Info ELECTRONORTE'!I3402</f>
        <v>Media Tension</v>
      </c>
      <c r="G3434" s="9">
        <f>+'Info ELECTRONORTE'!K3402</f>
        <v>13</v>
      </c>
      <c r="H3434" s="9" t="str">
        <f>+'Info ELECTRONORTE'!L3402</f>
        <v>Postes</v>
      </c>
      <c r="I3434" s="9" t="str">
        <f>+'Info ELECTRONORTE'!M3402</f>
        <v>Concreto</v>
      </c>
      <c r="J3434" s="9" t="str">
        <f>+'Info ELECTRONORTE'!N3402</f>
        <v>PPC19</v>
      </c>
      <c r="K3434" s="9" t="str">
        <f>+IF(B3434="MOD INV_2018","Según corresponda",VLOOKUP(J3434,SICODI!$G$3:$K$2404,2,FALSE))</f>
        <v>POSTE DE CONCRETO ARMADO DE 13/300/150/345</v>
      </c>
      <c r="L3434" s="142">
        <f t="shared" si="125"/>
        <v>0.52</v>
      </c>
    </row>
    <row r="3435" spans="1:12" x14ac:dyDescent="0.25">
      <c r="A3435" s="53">
        <f>+'Info ELECTRONORTE'!A3403</f>
        <v>3399</v>
      </c>
      <c r="B3435" s="26" t="str">
        <f t="shared" si="126"/>
        <v>SICODI</v>
      </c>
      <c r="C3435" s="9" t="str">
        <f>+'Info ELECTRONORTE'!B3403</f>
        <v>CAJAMARCA</v>
      </c>
      <c r="D3435" s="9" t="str">
        <f>+'Info ELECTRONORTE'!C3403</f>
        <v>CUTERVO - ED SAN LORENZO</v>
      </c>
      <c r="E3435" s="9" t="str">
        <f>+'Info ELECTRONORTE'!D3403</f>
        <v>CUTERVO</v>
      </c>
      <c r="F3435" s="9" t="str">
        <f>+'Info ELECTRONORTE'!I3403</f>
        <v>Media Tension</v>
      </c>
      <c r="G3435" s="9">
        <f>+'Info ELECTRONORTE'!K3403</f>
        <v>13</v>
      </c>
      <c r="H3435" s="9" t="str">
        <f>+'Info ELECTRONORTE'!L3403</f>
        <v>Postes</v>
      </c>
      <c r="I3435" s="9" t="str">
        <f>+'Info ELECTRONORTE'!M3403</f>
        <v>Concreto</v>
      </c>
      <c r="J3435" s="9" t="str">
        <f>+'Info ELECTRONORTE'!N3403</f>
        <v>PPC19</v>
      </c>
      <c r="K3435" s="9" t="str">
        <f>+IF(B3435="MOD INV_2018","Según corresponda",VLOOKUP(J3435,SICODI!$G$3:$K$2404,2,FALSE))</f>
        <v>POSTE DE CONCRETO ARMADO DE 13/300/150/345</v>
      </c>
      <c r="L3435" s="142">
        <f t="shared" si="125"/>
        <v>0.52</v>
      </c>
    </row>
    <row r="3436" spans="1:12" x14ac:dyDescent="0.25">
      <c r="A3436" s="53">
        <f>+'Info ELECTRONORTE'!A3404</f>
        <v>3400</v>
      </c>
      <c r="B3436" s="26" t="str">
        <f t="shared" si="126"/>
        <v>SICODI</v>
      </c>
      <c r="C3436" s="9" t="str">
        <f>+'Info ELECTRONORTE'!B3404</f>
        <v>CAJAMARCA</v>
      </c>
      <c r="D3436" s="9" t="str">
        <f>+'Info ELECTRONORTE'!C3404</f>
        <v>CUTERVO - ED SAN LORENZO</v>
      </c>
      <c r="E3436" s="9" t="str">
        <f>+'Info ELECTRONORTE'!D3404</f>
        <v>CUTERVO</v>
      </c>
      <c r="F3436" s="9" t="str">
        <f>+'Info ELECTRONORTE'!I3404</f>
        <v>Media Tension</v>
      </c>
      <c r="G3436" s="9">
        <f>+'Info ELECTRONORTE'!K3404</f>
        <v>13</v>
      </c>
      <c r="H3436" s="9" t="str">
        <f>+'Info ELECTRONORTE'!L3404</f>
        <v>Postes</v>
      </c>
      <c r="I3436" s="9" t="str">
        <f>+'Info ELECTRONORTE'!M3404</f>
        <v>Concreto</v>
      </c>
      <c r="J3436" s="9" t="str">
        <f>+'Info ELECTRONORTE'!N3404</f>
        <v>PPC19</v>
      </c>
      <c r="K3436" s="9" t="str">
        <f>+IF(B3436="MOD INV_2018","Según corresponda",VLOOKUP(J3436,SICODI!$G$3:$K$2404,2,FALSE))</f>
        <v>POSTE DE CONCRETO ARMADO DE 13/300/150/345</v>
      </c>
      <c r="L3436" s="142">
        <f t="shared" si="125"/>
        <v>0.52</v>
      </c>
    </row>
    <row r="3437" spans="1:12" x14ac:dyDescent="0.25">
      <c r="A3437" s="53">
        <f>+'Info ELECTRONORTE'!A3405</f>
        <v>3401</v>
      </c>
      <c r="B3437" s="26" t="str">
        <f t="shared" si="126"/>
        <v>SICODI</v>
      </c>
      <c r="C3437" s="9" t="str">
        <f>+'Info ELECTRONORTE'!B3405</f>
        <v>CAJAMARCA</v>
      </c>
      <c r="D3437" s="9" t="str">
        <f>+'Info ELECTRONORTE'!C3405</f>
        <v>CUTERVO - ED SAN LORENZO</v>
      </c>
      <c r="E3437" s="9" t="str">
        <f>+'Info ELECTRONORTE'!D3405</f>
        <v>CUTERVO</v>
      </c>
      <c r="F3437" s="9" t="str">
        <f>+'Info ELECTRONORTE'!I3405</f>
        <v>Media Tension</v>
      </c>
      <c r="G3437" s="9">
        <f>+'Info ELECTRONORTE'!K3405</f>
        <v>13</v>
      </c>
      <c r="H3437" s="9" t="str">
        <f>+'Info ELECTRONORTE'!L3405</f>
        <v>Postes</v>
      </c>
      <c r="I3437" s="9" t="str">
        <f>+'Info ELECTRONORTE'!M3405</f>
        <v>Concreto</v>
      </c>
      <c r="J3437" s="9" t="str">
        <f>+'Info ELECTRONORTE'!N3405</f>
        <v>PPC19</v>
      </c>
      <c r="K3437" s="9" t="str">
        <f>+IF(B3437="MOD INV_2018","Según corresponda",VLOOKUP(J3437,SICODI!$G$3:$K$2404,2,FALSE))</f>
        <v>POSTE DE CONCRETO ARMADO DE 13/300/150/345</v>
      </c>
      <c r="L3437" s="142">
        <f t="shared" si="125"/>
        <v>0.52</v>
      </c>
    </row>
    <row r="3438" spans="1:12" x14ac:dyDescent="0.25">
      <c r="A3438" s="53">
        <f>+'Info ELECTRONORTE'!A3406</f>
        <v>3402</v>
      </c>
      <c r="B3438" s="26" t="str">
        <f t="shared" si="126"/>
        <v>SICODI</v>
      </c>
      <c r="C3438" s="9" t="str">
        <f>+'Info ELECTRONORTE'!B3406</f>
        <v>CAJAMARCA</v>
      </c>
      <c r="D3438" s="9" t="str">
        <f>+'Info ELECTRONORTE'!C3406</f>
        <v>CUTERVO - ED SAN LORENZO</v>
      </c>
      <c r="E3438" s="9" t="str">
        <f>+'Info ELECTRONORTE'!D3406</f>
        <v>CUTERVO</v>
      </c>
      <c r="F3438" s="9" t="str">
        <f>+'Info ELECTRONORTE'!I3406</f>
        <v>Media Tension</v>
      </c>
      <c r="G3438" s="9">
        <f>+'Info ELECTRONORTE'!K3406</f>
        <v>13</v>
      </c>
      <c r="H3438" s="9" t="str">
        <f>+'Info ELECTRONORTE'!L3406</f>
        <v>Postes</v>
      </c>
      <c r="I3438" s="9" t="str">
        <f>+'Info ELECTRONORTE'!M3406</f>
        <v>Concreto</v>
      </c>
      <c r="J3438" s="9" t="str">
        <f>+'Info ELECTRONORTE'!N3406</f>
        <v>PPC19</v>
      </c>
      <c r="K3438" s="9" t="str">
        <f>+IF(B3438="MOD INV_2018","Según corresponda",VLOOKUP(J3438,SICODI!$G$3:$K$2404,2,FALSE))</f>
        <v>POSTE DE CONCRETO ARMADO DE 13/300/150/345</v>
      </c>
      <c r="L3438" s="142">
        <f t="shared" si="125"/>
        <v>0.52</v>
      </c>
    </row>
    <row r="3439" spans="1:12" x14ac:dyDescent="0.25">
      <c r="A3439" s="53">
        <f>+'Info ELECTRONORTE'!A3407</f>
        <v>3403</v>
      </c>
      <c r="B3439" s="26" t="str">
        <f t="shared" si="126"/>
        <v>SICODI</v>
      </c>
      <c r="C3439" s="9" t="str">
        <f>+'Info ELECTRONORTE'!B3407</f>
        <v>CAJAMARCA</v>
      </c>
      <c r="D3439" s="9" t="str">
        <f>+'Info ELECTRONORTE'!C3407</f>
        <v>CUTERVO - ED SAN LORENZO</v>
      </c>
      <c r="E3439" s="9" t="str">
        <f>+'Info ELECTRONORTE'!D3407</f>
        <v>CUTERVO</v>
      </c>
      <c r="F3439" s="9" t="str">
        <f>+'Info ELECTRONORTE'!I3407</f>
        <v>Media Tension</v>
      </c>
      <c r="G3439" s="9">
        <f>+'Info ELECTRONORTE'!K3407</f>
        <v>13</v>
      </c>
      <c r="H3439" s="9" t="str">
        <f>+'Info ELECTRONORTE'!L3407</f>
        <v>Postes</v>
      </c>
      <c r="I3439" s="9" t="str">
        <f>+'Info ELECTRONORTE'!M3407</f>
        <v>Concreto</v>
      </c>
      <c r="J3439" s="9" t="str">
        <f>+'Info ELECTRONORTE'!N3407</f>
        <v>PPC19</v>
      </c>
      <c r="K3439" s="9" t="str">
        <f>+IF(B3439="MOD INV_2018","Según corresponda",VLOOKUP(J3439,SICODI!$G$3:$K$2404,2,FALSE))</f>
        <v>POSTE DE CONCRETO ARMADO DE 13/300/150/345</v>
      </c>
      <c r="L3439" s="142">
        <f t="shared" si="125"/>
        <v>0.52</v>
      </c>
    </row>
    <row r="3440" spans="1:12" x14ac:dyDescent="0.25">
      <c r="A3440" s="53">
        <f>+'Info ELECTRONORTE'!A3408</f>
        <v>3404</v>
      </c>
      <c r="B3440" s="26" t="str">
        <f t="shared" si="126"/>
        <v>SICODI</v>
      </c>
      <c r="C3440" s="9" t="str">
        <f>+'Info ELECTRONORTE'!B3408</f>
        <v>CAJAMARCA</v>
      </c>
      <c r="D3440" s="9" t="str">
        <f>+'Info ELECTRONORTE'!C3408</f>
        <v>CUTERVO - ED SAN LORENZO</v>
      </c>
      <c r="E3440" s="9" t="str">
        <f>+'Info ELECTRONORTE'!D3408</f>
        <v>CUTERVO</v>
      </c>
      <c r="F3440" s="9" t="str">
        <f>+'Info ELECTRONORTE'!I3408</f>
        <v>Media Tension</v>
      </c>
      <c r="G3440" s="9">
        <f>+'Info ELECTRONORTE'!K3408</f>
        <v>13</v>
      </c>
      <c r="H3440" s="9" t="str">
        <f>+'Info ELECTRONORTE'!L3408</f>
        <v>Postes</v>
      </c>
      <c r="I3440" s="9" t="str">
        <f>+'Info ELECTRONORTE'!M3408</f>
        <v>Concreto</v>
      </c>
      <c r="J3440" s="9" t="str">
        <f>+'Info ELECTRONORTE'!N3408</f>
        <v>PPC19</v>
      </c>
      <c r="K3440" s="9" t="str">
        <f>+IF(B3440="MOD INV_2018","Según corresponda",VLOOKUP(J3440,SICODI!$G$3:$K$2404,2,FALSE))</f>
        <v>POSTE DE CONCRETO ARMADO DE 13/300/150/345</v>
      </c>
      <c r="L3440" s="142">
        <f t="shared" si="125"/>
        <v>0.52</v>
      </c>
    </row>
    <row r="3441" spans="1:12" x14ac:dyDescent="0.25">
      <c r="A3441" s="53">
        <f>+'Info ELECTRONORTE'!A3409</f>
        <v>3405</v>
      </c>
      <c r="B3441" s="26" t="str">
        <f t="shared" si="126"/>
        <v>SICODI</v>
      </c>
      <c r="C3441" s="9" t="str">
        <f>+'Info ELECTRONORTE'!B3409</f>
        <v>CAJAMARCA</v>
      </c>
      <c r="D3441" s="9" t="str">
        <f>+'Info ELECTRONORTE'!C3409</f>
        <v>CUTERVO - ED SAN LORENZO</v>
      </c>
      <c r="E3441" s="9" t="str">
        <f>+'Info ELECTRONORTE'!D3409</f>
        <v>CUTERVO</v>
      </c>
      <c r="F3441" s="9" t="str">
        <f>+'Info ELECTRONORTE'!I3409</f>
        <v>Media Tension</v>
      </c>
      <c r="G3441" s="9">
        <f>+'Info ELECTRONORTE'!K3409</f>
        <v>13</v>
      </c>
      <c r="H3441" s="9" t="str">
        <f>+'Info ELECTRONORTE'!L3409</f>
        <v>Postes</v>
      </c>
      <c r="I3441" s="9" t="str">
        <f>+'Info ELECTRONORTE'!M3409</f>
        <v>Concreto</v>
      </c>
      <c r="J3441" s="9" t="str">
        <f>+'Info ELECTRONORTE'!N3409</f>
        <v>PPC19</v>
      </c>
      <c r="K3441" s="9" t="str">
        <f>+IF(B3441="MOD INV_2018","Según corresponda",VLOOKUP(J3441,SICODI!$G$3:$K$2404,2,FALSE))</f>
        <v>POSTE DE CONCRETO ARMADO DE 13/300/150/345</v>
      </c>
      <c r="L3441" s="142">
        <f t="shared" si="125"/>
        <v>0.52</v>
      </c>
    </row>
    <row r="3442" spans="1:12" x14ac:dyDescent="0.25">
      <c r="A3442" s="53">
        <f>+'Info ELECTRONORTE'!A3410</f>
        <v>3406</v>
      </c>
      <c r="B3442" s="26" t="str">
        <f t="shared" si="126"/>
        <v>SICODI</v>
      </c>
      <c r="C3442" s="9" t="str">
        <f>+'Info ELECTRONORTE'!B3410</f>
        <v>CAJAMARCA</v>
      </c>
      <c r="D3442" s="9" t="str">
        <f>+'Info ELECTRONORTE'!C3410</f>
        <v>CUTERVO - ED SAN LORENZO</v>
      </c>
      <c r="E3442" s="9" t="str">
        <f>+'Info ELECTRONORTE'!D3410</f>
        <v>CUTERVO</v>
      </c>
      <c r="F3442" s="9" t="str">
        <f>+'Info ELECTRONORTE'!I3410</f>
        <v>Media Tension</v>
      </c>
      <c r="G3442" s="9">
        <f>+'Info ELECTRONORTE'!K3410</f>
        <v>13</v>
      </c>
      <c r="H3442" s="9" t="str">
        <f>+'Info ELECTRONORTE'!L3410</f>
        <v>Postes</v>
      </c>
      <c r="I3442" s="9" t="str">
        <f>+'Info ELECTRONORTE'!M3410</f>
        <v>Concreto</v>
      </c>
      <c r="J3442" s="9" t="str">
        <f>+'Info ELECTRONORTE'!N3410</f>
        <v>PPC19</v>
      </c>
      <c r="K3442" s="9" t="str">
        <f>+IF(B3442="MOD INV_2018","Según corresponda",VLOOKUP(J3442,SICODI!$G$3:$K$2404,2,FALSE))</f>
        <v>POSTE DE CONCRETO ARMADO DE 13/300/150/345</v>
      </c>
      <c r="L3442" s="142">
        <f t="shared" si="125"/>
        <v>0.52</v>
      </c>
    </row>
    <row r="3443" spans="1:12" x14ac:dyDescent="0.25">
      <c r="A3443" s="53">
        <f>+'Info ELECTRONORTE'!A3411</f>
        <v>3407</v>
      </c>
      <c r="B3443" s="26" t="str">
        <f t="shared" si="126"/>
        <v>SICODI</v>
      </c>
      <c r="C3443" s="9" t="str">
        <f>+'Info ELECTRONORTE'!B3411</f>
        <v>CAJAMARCA</v>
      </c>
      <c r="D3443" s="9" t="str">
        <f>+'Info ELECTRONORTE'!C3411</f>
        <v>CUTERVO - ED SAN LORENZO</v>
      </c>
      <c r="E3443" s="9" t="str">
        <f>+'Info ELECTRONORTE'!D3411</f>
        <v>CUTERVO</v>
      </c>
      <c r="F3443" s="9" t="str">
        <f>+'Info ELECTRONORTE'!I3411</f>
        <v>Media Tension</v>
      </c>
      <c r="G3443" s="9">
        <f>+'Info ELECTRONORTE'!K3411</f>
        <v>13</v>
      </c>
      <c r="H3443" s="9" t="str">
        <f>+'Info ELECTRONORTE'!L3411</f>
        <v>Postes</v>
      </c>
      <c r="I3443" s="9" t="str">
        <f>+'Info ELECTRONORTE'!M3411</f>
        <v>Concreto</v>
      </c>
      <c r="J3443" s="9" t="str">
        <f>+'Info ELECTRONORTE'!N3411</f>
        <v>PPC19</v>
      </c>
      <c r="K3443" s="9" t="str">
        <f>+IF(B3443="MOD INV_2018","Según corresponda",VLOOKUP(J3443,SICODI!$G$3:$K$2404,2,FALSE))</f>
        <v>POSTE DE CONCRETO ARMADO DE 13/300/150/345</v>
      </c>
      <c r="L3443" s="142">
        <f t="shared" si="125"/>
        <v>0.52</v>
      </c>
    </row>
    <row r="3444" spans="1:12" x14ac:dyDescent="0.25">
      <c r="A3444" s="53">
        <f>+'Info ELECTRONORTE'!A3412</f>
        <v>3408</v>
      </c>
      <c r="B3444" s="26" t="str">
        <f t="shared" si="126"/>
        <v>SICODI</v>
      </c>
      <c r="C3444" s="9" t="str">
        <f>+'Info ELECTRONORTE'!B3412</f>
        <v>CAJAMARCA</v>
      </c>
      <c r="D3444" s="9" t="str">
        <f>+'Info ELECTRONORTE'!C3412</f>
        <v>CUTERVO - ED SAN LORENZO</v>
      </c>
      <c r="E3444" s="9" t="str">
        <f>+'Info ELECTRONORTE'!D3412</f>
        <v>CUTERVO</v>
      </c>
      <c r="F3444" s="9" t="str">
        <f>+'Info ELECTRONORTE'!I3412</f>
        <v>Media Tension</v>
      </c>
      <c r="G3444" s="9">
        <f>+'Info ELECTRONORTE'!K3412</f>
        <v>13</v>
      </c>
      <c r="H3444" s="9" t="str">
        <f>+'Info ELECTRONORTE'!L3412</f>
        <v>Postes</v>
      </c>
      <c r="I3444" s="9" t="str">
        <f>+'Info ELECTRONORTE'!M3412</f>
        <v>Concreto</v>
      </c>
      <c r="J3444" s="9" t="str">
        <f>+'Info ELECTRONORTE'!N3412</f>
        <v>PPC19</v>
      </c>
      <c r="K3444" s="9" t="str">
        <f>+IF(B3444="MOD INV_2018","Según corresponda",VLOOKUP(J3444,SICODI!$G$3:$K$2404,2,FALSE))</f>
        <v>POSTE DE CONCRETO ARMADO DE 13/300/150/345</v>
      </c>
      <c r="L3444" s="142">
        <f t="shared" si="125"/>
        <v>0.52</v>
      </c>
    </row>
    <row r="3445" spans="1:12" x14ac:dyDescent="0.25">
      <c r="A3445" s="53">
        <f>+'Info ELECTRONORTE'!A3413</f>
        <v>3409</v>
      </c>
      <c r="B3445" s="26" t="str">
        <f t="shared" si="126"/>
        <v>SICODI</v>
      </c>
      <c r="C3445" s="9" t="str">
        <f>+'Info ELECTRONORTE'!B3413</f>
        <v>CAJAMARCA</v>
      </c>
      <c r="D3445" s="9" t="str">
        <f>+'Info ELECTRONORTE'!C3413</f>
        <v>CUTERVO - ED SAN LORENZO</v>
      </c>
      <c r="E3445" s="9" t="str">
        <f>+'Info ELECTRONORTE'!D3413</f>
        <v>CUTERVO</v>
      </c>
      <c r="F3445" s="9" t="str">
        <f>+'Info ELECTRONORTE'!I3413</f>
        <v>Media Tension</v>
      </c>
      <c r="G3445" s="9">
        <f>+'Info ELECTRONORTE'!K3413</f>
        <v>13</v>
      </c>
      <c r="H3445" s="9" t="str">
        <f>+'Info ELECTRONORTE'!L3413</f>
        <v>Postes</v>
      </c>
      <c r="I3445" s="9" t="str">
        <f>+'Info ELECTRONORTE'!M3413</f>
        <v>Concreto</v>
      </c>
      <c r="J3445" s="9" t="str">
        <f>+'Info ELECTRONORTE'!N3413</f>
        <v>PPC19</v>
      </c>
      <c r="K3445" s="9" t="str">
        <f>+IF(B3445="MOD INV_2018","Según corresponda",VLOOKUP(J3445,SICODI!$G$3:$K$2404,2,FALSE))</f>
        <v>POSTE DE CONCRETO ARMADO DE 13/300/150/345</v>
      </c>
      <c r="L3445" s="142">
        <f t="shared" si="125"/>
        <v>0.52</v>
      </c>
    </row>
    <row r="3446" spans="1:12" x14ac:dyDescent="0.25">
      <c r="A3446" s="53">
        <f>+'Info ELECTRONORTE'!A3414</f>
        <v>3410</v>
      </c>
      <c r="B3446" s="26" t="str">
        <f t="shared" si="126"/>
        <v>SICODI</v>
      </c>
      <c r="C3446" s="9" t="str">
        <f>+'Info ELECTRONORTE'!B3414</f>
        <v>CAJAMARCA</v>
      </c>
      <c r="D3446" s="9" t="str">
        <f>+'Info ELECTRONORTE'!C3414</f>
        <v>CUTERVO - ED SAN LORENZO</v>
      </c>
      <c r="E3446" s="9" t="str">
        <f>+'Info ELECTRONORTE'!D3414</f>
        <v>CUTERVO</v>
      </c>
      <c r="F3446" s="9" t="str">
        <f>+'Info ELECTRONORTE'!I3414</f>
        <v>Media Tension</v>
      </c>
      <c r="G3446" s="9">
        <f>+'Info ELECTRONORTE'!K3414</f>
        <v>13</v>
      </c>
      <c r="H3446" s="9" t="str">
        <f>+'Info ELECTRONORTE'!L3414</f>
        <v>Postes</v>
      </c>
      <c r="I3446" s="9" t="str">
        <f>+'Info ELECTRONORTE'!M3414</f>
        <v>Concreto</v>
      </c>
      <c r="J3446" s="9" t="str">
        <f>+'Info ELECTRONORTE'!N3414</f>
        <v>PPC19</v>
      </c>
      <c r="K3446" s="9" t="str">
        <f>+IF(B3446="MOD INV_2018","Según corresponda",VLOOKUP(J3446,SICODI!$G$3:$K$2404,2,FALSE))</f>
        <v>POSTE DE CONCRETO ARMADO DE 13/300/150/345</v>
      </c>
      <c r="L3446" s="142">
        <f t="shared" si="125"/>
        <v>0.52</v>
      </c>
    </row>
    <row r="3447" spans="1:12" x14ac:dyDescent="0.25">
      <c r="A3447" s="53">
        <f>+'Info ELECTRONORTE'!A3415</f>
        <v>3411</v>
      </c>
      <c r="B3447" s="26" t="str">
        <f t="shared" si="126"/>
        <v>SICODI</v>
      </c>
      <c r="C3447" s="9" t="str">
        <f>+'Info ELECTRONORTE'!B3415</f>
        <v>CAJAMARCA</v>
      </c>
      <c r="D3447" s="9" t="str">
        <f>+'Info ELECTRONORTE'!C3415</f>
        <v>CUTERVO - ED SAN LORENZO</v>
      </c>
      <c r="E3447" s="9" t="str">
        <f>+'Info ELECTRONORTE'!D3415</f>
        <v>CUTERVO</v>
      </c>
      <c r="F3447" s="9" t="str">
        <f>+'Info ELECTRONORTE'!I3415</f>
        <v>Media Tension</v>
      </c>
      <c r="G3447" s="9">
        <f>+'Info ELECTRONORTE'!K3415</f>
        <v>13</v>
      </c>
      <c r="H3447" s="9" t="str">
        <f>+'Info ELECTRONORTE'!L3415</f>
        <v>Postes</v>
      </c>
      <c r="I3447" s="9" t="str">
        <f>+'Info ELECTRONORTE'!M3415</f>
        <v>Concreto</v>
      </c>
      <c r="J3447" s="9" t="str">
        <f>+'Info ELECTRONORTE'!N3415</f>
        <v>PPC19</v>
      </c>
      <c r="K3447" s="9" t="str">
        <f>+IF(B3447="MOD INV_2018","Según corresponda",VLOOKUP(J3447,SICODI!$G$3:$K$2404,2,FALSE))</f>
        <v>POSTE DE CONCRETO ARMADO DE 13/300/150/345</v>
      </c>
      <c r="L3447" s="142">
        <f t="shared" si="125"/>
        <v>0.52</v>
      </c>
    </row>
    <row r="3448" spans="1:12" x14ac:dyDescent="0.25">
      <c r="A3448" s="53">
        <f>+'Info ELECTRONORTE'!A3416</f>
        <v>3412</v>
      </c>
      <c r="B3448" s="26" t="str">
        <f t="shared" si="126"/>
        <v>SICODI</v>
      </c>
      <c r="C3448" s="9" t="str">
        <f>+'Info ELECTRONORTE'!B3416</f>
        <v>CAJAMARCA</v>
      </c>
      <c r="D3448" s="9" t="str">
        <f>+'Info ELECTRONORTE'!C3416</f>
        <v>CUTERVO - ED SAN LORENZO</v>
      </c>
      <c r="E3448" s="9" t="str">
        <f>+'Info ELECTRONORTE'!D3416</f>
        <v>CUTERVO</v>
      </c>
      <c r="F3448" s="9" t="str">
        <f>+'Info ELECTRONORTE'!I3416</f>
        <v>Media Tension</v>
      </c>
      <c r="G3448" s="9">
        <f>+'Info ELECTRONORTE'!K3416</f>
        <v>13</v>
      </c>
      <c r="H3448" s="9" t="str">
        <f>+'Info ELECTRONORTE'!L3416</f>
        <v>Postes</v>
      </c>
      <c r="I3448" s="9" t="str">
        <f>+'Info ELECTRONORTE'!M3416</f>
        <v>Concreto</v>
      </c>
      <c r="J3448" s="9" t="str">
        <f>+'Info ELECTRONORTE'!N3416</f>
        <v>PPC19</v>
      </c>
      <c r="K3448" s="9" t="str">
        <f>+IF(B3448="MOD INV_2018","Según corresponda",VLOOKUP(J3448,SICODI!$G$3:$K$2404,2,FALSE))</f>
        <v>POSTE DE CONCRETO ARMADO DE 13/300/150/345</v>
      </c>
      <c r="L3448" s="142">
        <f t="shared" si="125"/>
        <v>0.52</v>
      </c>
    </row>
    <row r="3449" spans="1:12" x14ac:dyDescent="0.25">
      <c r="A3449" s="53">
        <f>+'Info ELECTRONORTE'!A3417</f>
        <v>3413</v>
      </c>
      <c r="B3449" s="26" t="str">
        <f t="shared" si="126"/>
        <v>SICODI</v>
      </c>
      <c r="C3449" s="9" t="str">
        <f>+'Info ELECTRONORTE'!B3417</f>
        <v>CAJAMARCA</v>
      </c>
      <c r="D3449" s="9" t="str">
        <f>+'Info ELECTRONORTE'!C3417</f>
        <v>CUTERVO - ED SAN LORENZO</v>
      </c>
      <c r="E3449" s="9" t="str">
        <f>+'Info ELECTRONORTE'!D3417</f>
        <v>CUTERVO</v>
      </c>
      <c r="F3449" s="9" t="str">
        <f>+'Info ELECTRONORTE'!I3417</f>
        <v>Media Tension</v>
      </c>
      <c r="G3449" s="9">
        <f>+'Info ELECTRONORTE'!K3417</f>
        <v>13</v>
      </c>
      <c r="H3449" s="9" t="str">
        <f>+'Info ELECTRONORTE'!L3417</f>
        <v>Postes</v>
      </c>
      <c r="I3449" s="9" t="str">
        <f>+'Info ELECTRONORTE'!M3417</f>
        <v>Concreto</v>
      </c>
      <c r="J3449" s="9" t="str">
        <f>+'Info ELECTRONORTE'!N3417</f>
        <v>PPC19</v>
      </c>
      <c r="K3449" s="9" t="str">
        <f>+IF(B3449="MOD INV_2018","Según corresponda",VLOOKUP(J3449,SICODI!$G$3:$K$2404,2,FALSE))</f>
        <v>POSTE DE CONCRETO ARMADO DE 13/300/150/345</v>
      </c>
      <c r="L3449" s="142">
        <f t="shared" si="125"/>
        <v>0.52</v>
      </c>
    </row>
    <row r="3450" spans="1:12" x14ac:dyDescent="0.25">
      <c r="A3450" s="53">
        <f>+'Info ELECTRONORTE'!A3418</f>
        <v>3414</v>
      </c>
      <c r="B3450" s="26" t="str">
        <f t="shared" si="126"/>
        <v>SICODI</v>
      </c>
      <c r="C3450" s="9" t="str">
        <f>+'Info ELECTRONORTE'!B3418</f>
        <v>CAJAMARCA</v>
      </c>
      <c r="D3450" s="9" t="str">
        <f>+'Info ELECTRONORTE'!C3418</f>
        <v>CUTERVO - ED SAN LORENZO</v>
      </c>
      <c r="E3450" s="9" t="str">
        <f>+'Info ELECTRONORTE'!D3418</f>
        <v>CUTERVO</v>
      </c>
      <c r="F3450" s="9" t="str">
        <f>+'Info ELECTRONORTE'!I3418</f>
        <v>Media Tension</v>
      </c>
      <c r="G3450" s="9">
        <f>+'Info ELECTRONORTE'!K3418</f>
        <v>13</v>
      </c>
      <c r="H3450" s="9" t="str">
        <f>+'Info ELECTRONORTE'!L3418</f>
        <v>Postes</v>
      </c>
      <c r="I3450" s="9" t="str">
        <f>+'Info ELECTRONORTE'!M3418</f>
        <v>Concreto</v>
      </c>
      <c r="J3450" s="9" t="str">
        <f>+'Info ELECTRONORTE'!N3418</f>
        <v>PPC19</v>
      </c>
      <c r="K3450" s="9" t="str">
        <f>+IF(B3450="MOD INV_2018","Según corresponda",VLOOKUP(J3450,SICODI!$G$3:$K$2404,2,FALSE))</f>
        <v>POSTE DE CONCRETO ARMADO DE 13/300/150/345</v>
      </c>
      <c r="L3450" s="142">
        <f t="shared" si="125"/>
        <v>0.52</v>
      </c>
    </row>
    <row r="3451" spans="1:12" x14ac:dyDescent="0.25">
      <c r="A3451" s="53">
        <f>+'Info ELECTRONORTE'!A3419</f>
        <v>3415</v>
      </c>
      <c r="B3451" s="26" t="str">
        <f t="shared" si="126"/>
        <v>SICODI</v>
      </c>
      <c r="C3451" s="9" t="str">
        <f>+'Info ELECTRONORTE'!B3419</f>
        <v>CAJAMARCA</v>
      </c>
      <c r="D3451" s="9" t="str">
        <f>+'Info ELECTRONORTE'!C3419</f>
        <v>CUTERVO - ED SAN LORENZO</v>
      </c>
      <c r="E3451" s="9" t="str">
        <f>+'Info ELECTRONORTE'!D3419</f>
        <v>CUTERVO</v>
      </c>
      <c r="F3451" s="9" t="str">
        <f>+'Info ELECTRONORTE'!I3419</f>
        <v>Media Tension</v>
      </c>
      <c r="G3451" s="9">
        <f>+'Info ELECTRONORTE'!K3419</f>
        <v>13</v>
      </c>
      <c r="H3451" s="9" t="str">
        <f>+'Info ELECTRONORTE'!L3419</f>
        <v>Postes</v>
      </c>
      <c r="I3451" s="9" t="str">
        <f>+'Info ELECTRONORTE'!M3419</f>
        <v>Concreto</v>
      </c>
      <c r="J3451" s="9" t="str">
        <f>+'Info ELECTRONORTE'!N3419</f>
        <v>PPC19</v>
      </c>
      <c r="K3451" s="9" t="str">
        <f>+IF(B3451="MOD INV_2018","Según corresponda",VLOOKUP(J3451,SICODI!$G$3:$K$2404,2,FALSE))</f>
        <v>POSTE DE CONCRETO ARMADO DE 13/300/150/345</v>
      </c>
      <c r="L3451" s="142">
        <f t="shared" si="125"/>
        <v>0.52</v>
      </c>
    </row>
    <row r="3452" spans="1:12" x14ac:dyDescent="0.25">
      <c r="A3452" s="53">
        <f>+'Info ELECTRONORTE'!A3420</f>
        <v>3416</v>
      </c>
      <c r="B3452" s="26" t="str">
        <f t="shared" si="126"/>
        <v>SICODI</v>
      </c>
      <c r="C3452" s="9" t="str">
        <f>+'Info ELECTRONORTE'!B3420</f>
        <v>CAJAMARCA</v>
      </c>
      <c r="D3452" s="9" t="str">
        <f>+'Info ELECTRONORTE'!C3420</f>
        <v>CUTERVO - ED SAN LORENZO</v>
      </c>
      <c r="E3452" s="9" t="str">
        <f>+'Info ELECTRONORTE'!D3420</f>
        <v>CUTERVO</v>
      </c>
      <c r="F3452" s="9" t="str">
        <f>+'Info ELECTRONORTE'!I3420</f>
        <v>Media Tension</v>
      </c>
      <c r="G3452" s="9">
        <f>+'Info ELECTRONORTE'!K3420</f>
        <v>13</v>
      </c>
      <c r="H3452" s="9" t="str">
        <f>+'Info ELECTRONORTE'!L3420</f>
        <v>Postes</v>
      </c>
      <c r="I3452" s="9" t="str">
        <f>+'Info ELECTRONORTE'!M3420</f>
        <v>Concreto</v>
      </c>
      <c r="J3452" s="9" t="str">
        <f>+'Info ELECTRONORTE'!N3420</f>
        <v>PPC19</v>
      </c>
      <c r="K3452" s="9" t="str">
        <f>+IF(B3452="MOD INV_2018","Según corresponda",VLOOKUP(J3452,SICODI!$G$3:$K$2404,2,FALSE))</f>
        <v>POSTE DE CONCRETO ARMADO DE 13/300/150/345</v>
      </c>
      <c r="L3452" s="142">
        <f t="shared" si="125"/>
        <v>0.52</v>
      </c>
    </row>
    <row r="3453" spans="1:12" x14ac:dyDescent="0.25">
      <c r="A3453" s="53">
        <f>+'Info ELECTRONORTE'!A3421</f>
        <v>3417</v>
      </c>
      <c r="B3453" s="26" t="str">
        <f t="shared" si="126"/>
        <v>SICODI</v>
      </c>
      <c r="C3453" s="9" t="str">
        <f>+'Info ELECTRONORTE'!B3421</f>
        <v>CAJAMARCA</v>
      </c>
      <c r="D3453" s="9" t="str">
        <f>+'Info ELECTRONORTE'!C3421</f>
        <v>CUTERVO - ED SAN LORENZO</v>
      </c>
      <c r="E3453" s="9" t="str">
        <f>+'Info ELECTRONORTE'!D3421</f>
        <v>CUTERVO</v>
      </c>
      <c r="F3453" s="9" t="str">
        <f>+'Info ELECTRONORTE'!I3421</f>
        <v>Media Tension</v>
      </c>
      <c r="G3453" s="9">
        <f>+'Info ELECTRONORTE'!K3421</f>
        <v>13</v>
      </c>
      <c r="H3453" s="9" t="str">
        <f>+'Info ELECTRONORTE'!L3421</f>
        <v>Postes</v>
      </c>
      <c r="I3453" s="9" t="str">
        <f>+'Info ELECTRONORTE'!M3421</f>
        <v>Concreto</v>
      </c>
      <c r="J3453" s="9" t="str">
        <f>+'Info ELECTRONORTE'!N3421</f>
        <v>PPC19</v>
      </c>
      <c r="K3453" s="9" t="str">
        <f>+IF(B3453="MOD INV_2018","Según corresponda",VLOOKUP(J3453,SICODI!$G$3:$K$2404,2,FALSE))</f>
        <v>POSTE DE CONCRETO ARMADO DE 13/300/150/345</v>
      </c>
      <c r="L3453" s="142">
        <f t="shared" si="125"/>
        <v>0.52</v>
      </c>
    </row>
    <row r="3454" spans="1:12" x14ac:dyDescent="0.25">
      <c r="A3454" s="53">
        <f>+'Info ELECTRONORTE'!A3422</f>
        <v>3418</v>
      </c>
      <c r="B3454" s="26" t="str">
        <f t="shared" si="126"/>
        <v>SICODI</v>
      </c>
      <c r="C3454" s="9" t="str">
        <f>+'Info ELECTRONORTE'!B3422</f>
        <v>CAJAMARCA</v>
      </c>
      <c r="D3454" s="9" t="str">
        <f>+'Info ELECTRONORTE'!C3422</f>
        <v>CUTERVO - ED SAN LORENZO</v>
      </c>
      <c r="E3454" s="9" t="str">
        <f>+'Info ELECTRONORTE'!D3422</f>
        <v>CUTERVO</v>
      </c>
      <c r="F3454" s="9" t="str">
        <f>+'Info ELECTRONORTE'!I3422</f>
        <v>Media Tension</v>
      </c>
      <c r="G3454" s="9">
        <f>+'Info ELECTRONORTE'!K3422</f>
        <v>13</v>
      </c>
      <c r="H3454" s="9" t="str">
        <f>+'Info ELECTRONORTE'!L3422</f>
        <v>Postes</v>
      </c>
      <c r="I3454" s="9" t="str">
        <f>+'Info ELECTRONORTE'!M3422</f>
        <v>Concreto</v>
      </c>
      <c r="J3454" s="9" t="str">
        <f>+'Info ELECTRONORTE'!N3422</f>
        <v>PPC19</v>
      </c>
      <c r="K3454" s="9" t="str">
        <f>+IF(B3454="MOD INV_2018","Según corresponda",VLOOKUP(J3454,SICODI!$G$3:$K$2404,2,FALSE))</f>
        <v>POSTE DE CONCRETO ARMADO DE 13/300/150/345</v>
      </c>
      <c r="L3454" s="142">
        <f t="shared" si="125"/>
        <v>0.52</v>
      </c>
    </row>
    <row r="3455" spans="1:12" x14ac:dyDescent="0.25">
      <c r="A3455" s="53">
        <f>+'Info ELECTRONORTE'!A3423</f>
        <v>3419</v>
      </c>
      <c r="B3455" s="26" t="str">
        <f t="shared" si="126"/>
        <v>SICODI</v>
      </c>
      <c r="C3455" s="9" t="str">
        <f>+'Info ELECTRONORTE'!B3423</f>
        <v>CAJAMARCA</v>
      </c>
      <c r="D3455" s="9" t="str">
        <f>+'Info ELECTRONORTE'!C3423</f>
        <v>CUTERVO - ED SAN LORENZO</v>
      </c>
      <c r="E3455" s="9" t="str">
        <f>+'Info ELECTRONORTE'!D3423</f>
        <v>CUTERVO</v>
      </c>
      <c r="F3455" s="9" t="str">
        <f>+'Info ELECTRONORTE'!I3423</f>
        <v>Media Tension</v>
      </c>
      <c r="G3455" s="9">
        <f>+'Info ELECTRONORTE'!K3423</f>
        <v>13</v>
      </c>
      <c r="H3455" s="9" t="str">
        <f>+'Info ELECTRONORTE'!L3423</f>
        <v>Postes</v>
      </c>
      <c r="I3455" s="9" t="str">
        <f>+'Info ELECTRONORTE'!M3423</f>
        <v>Concreto</v>
      </c>
      <c r="J3455" s="9" t="str">
        <f>+'Info ELECTRONORTE'!N3423</f>
        <v>PPC19</v>
      </c>
      <c r="K3455" s="9" t="str">
        <f>+IF(B3455="MOD INV_2018","Según corresponda",VLOOKUP(J3455,SICODI!$G$3:$K$2404,2,FALSE))</f>
        <v>POSTE DE CONCRETO ARMADO DE 13/300/150/345</v>
      </c>
      <c r="L3455" s="142">
        <f t="shared" si="125"/>
        <v>0.52</v>
      </c>
    </row>
    <row r="3456" spans="1:12" x14ac:dyDescent="0.25">
      <c r="A3456" s="53">
        <f>+'Info ELECTRONORTE'!A3424</f>
        <v>3420</v>
      </c>
      <c r="B3456" s="26" t="str">
        <f t="shared" si="126"/>
        <v>SICODI</v>
      </c>
      <c r="C3456" s="9" t="str">
        <f>+'Info ELECTRONORTE'!B3424</f>
        <v>CAJAMARCA</v>
      </c>
      <c r="D3456" s="9" t="str">
        <f>+'Info ELECTRONORTE'!C3424</f>
        <v>CUTERVO - ED SAN LORENZO</v>
      </c>
      <c r="E3456" s="9" t="str">
        <f>+'Info ELECTRONORTE'!D3424</f>
        <v>CUTERVO</v>
      </c>
      <c r="F3456" s="9" t="str">
        <f>+'Info ELECTRONORTE'!I3424</f>
        <v>Media Tension</v>
      </c>
      <c r="G3456" s="9">
        <f>+'Info ELECTRONORTE'!K3424</f>
        <v>13</v>
      </c>
      <c r="H3456" s="9" t="str">
        <f>+'Info ELECTRONORTE'!L3424</f>
        <v>Postes</v>
      </c>
      <c r="I3456" s="9" t="str">
        <f>+'Info ELECTRONORTE'!M3424</f>
        <v>Concreto</v>
      </c>
      <c r="J3456" s="9" t="str">
        <f>+'Info ELECTRONORTE'!N3424</f>
        <v>PPC19</v>
      </c>
      <c r="K3456" s="9" t="str">
        <f>+IF(B3456="MOD INV_2018","Según corresponda",VLOOKUP(J3456,SICODI!$G$3:$K$2404,2,FALSE))</f>
        <v>POSTE DE CONCRETO ARMADO DE 13/300/150/345</v>
      </c>
      <c r="L3456" s="142">
        <f t="shared" si="125"/>
        <v>0.52</v>
      </c>
    </row>
    <row r="3457" spans="1:12" x14ac:dyDescent="0.25">
      <c r="A3457" s="53">
        <f>+'Info ELECTRONORTE'!A3425</f>
        <v>3421</v>
      </c>
      <c r="B3457" s="26" t="str">
        <f t="shared" si="126"/>
        <v>SICODI</v>
      </c>
      <c r="C3457" s="9" t="str">
        <f>+'Info ELECTRONORTE'!B3425</f>
        <v>CAJAMARCA</v>
      </c>
      <c r="D3457" s="9" t="str">
        <f>+'Info ELECTRONORTE'!C3425</f>
        <v>CUTERVO - ED SAN LORENZO</v>
      </c>
      <c r="E3457" s="9" t="str">
        <f>+'Info ELECTRONORTE'!D3425</f>
        <v>CUTERVO</v>
      </c>
      <c r="F3457" s="9" t="str">
        <f>+'Info ELECTRONORTE'!I3425</f>
        <v>Media Tension</v>
      </c>
      <c r="G3457" s="9">
        <f>+'Info ELECTRONORTE'!K3425</f>
        <v>13</v>
      </c>
      <c r="H3457" s="9" t="str">
        <f>+'Info ELECTRONORTE'!L3425</f>
        <v>Postes</v>
      </c>
      <c r="I3457" s="9" t="str">
        <f>+'Info ELECTRONORTE'!M3425</f>
        <v>Concreto</v>
      </c>
      <c r="J3457" s="9" t="str">
        <f>+'Info ELECTRONORTE'!N3425</f>
        <v>PPC19</v>
      </c>
      <c r="K3457" s="9" t="str">
        <f>+IF(B3457="MOD INV_2018","Según corresponda",VLOOKUP(J3457,SICODI!$G$3:$K$2404,2,FALSE))</f>
        <v>POSTE DE CONCRETO ARMADO DE 13/300/150/345</v>
      </c>
      <c r="L3457" s="142">
        <f t="shared" si="125"/>
        <v>0.52</v>
      </c>
    </row>
    <row r="3458" spans="1:12" x14ac:dyDescent="0.25">
      <c r="A3458" s="53">
        <f>+'Info ELECTRONORTE'!A3426</f>
        <v>3422</v>
      </c>
      <c r="B3458" s="26" t="str">
        <f t="shared" si="126"/>
        <v>SICODI</v>
      </c>
      <c r="C3458" s="9" t="str">
        <f>+'Info ELECTRONORTE'!B3426</f>
        <v>CAJAMARCA</v>
      </c>
      <c r="D3458" s="9" t="str">
        <f>+'Info ELECTRONORTE'!C3426</f>
        <v>CUTERVO - ED SAN LORENZO</v>
      </c>
      <c r="E3458" s="9" t="str">
        <f>+'Info ELECTRONORTE'!D3426</f>
        <v>CUTERVO</v>
      </c>
      <c r="F3458" s="9" t="str">
        <f>+'Info ELECTRONORTE'!I3426</f>
        <v>Media Tension</v>
      </c>
      <c r="G3458" s="9">
        <f>+'Info ELECTRONORTE'!K3426</f>
        <v>13</v>
      </c>
      <c r="H3458" s="9" t="str">
        <f>+'Info ELECTRONORTE'!L3426</f>
        <v>Postes</v>
      </c>
      <c r="I3458" s="9" t="str">
        <f>+'Info ELECTRONORTE'!M3426</f>
        <v>Concreto</v>
      </c>
      <c r="J3458" s="9" t="str">
        <f>+'Info ELECTRONORTE'!N3426</f>
        <v>PPC19</v>
      </c>
      <c r="K3458" s="9" t="str">
        <f>+IF(B3458="MOD INV_2018","Según corresponda",VLOOKUP(J3458,SICODI!$G$3:$K$2404,2,FALSE))</f>
        <v>POSTE DE CONCRETO ARMADO DE 13/300/150/345</v>
      </c>
      <c r="L3458" s="142">
        <f t="shared" si="125"/>
        <v>0.52</v>
      </c>
    </row>
    <row r="3459" spans="1:12" x14ac:dyDescent="0.25">
      <c r="A3459" s="53">
        <f>+'Info ELECTRONORTE'!A3427</f>
        <v>3423</v>
      </c>
      <c r="B3459" s="26" t="str">
        <f t="shared" si="126"/>
        <v>SICODI</v>
      </c>
      <c r="C3459" s="9" t="str">
        <f>+'Info ELECTRONORTE'!B3427</f>
        <v>CAJAMARCA</v>
      </c>
      <c r="D3459" s="9" t="str">
        <f>+'Info ELECTRONORTE'!C3427</f>
        <v>CUTERVO - ED SAN LORENZO</v>
      </c>
      <c r="E3459" s="9" t="str">
        <f>+'Info ELECTRONORTE'!D3427</f>
        <v>CUTERVO</v>
      </c>
      <c r="F3459" s="9" t="str">
        <f>+'Info ELECTRONORTE'!I3427</f>
        <v>Media Tension</v>
      </c>
      <c r="G3459" s="9">
        <f>+'Info ELECTRONORTE'!K3427</f>
        <v>13</v>
      </c>
      <c r="H3459" s="9" t="str">
        <f>+'Info ELECTRONORTE'!L3427</f>
        <v>Postes</v>
      </c>
      <c r="I3459" s="9" t="str">
        <f>+'Info ELECTRONORTE'!M3427</f>
        <v>Concreto</v>
      </c>
      <c r="J3459" s="9" t="str">
        <f>+'Info ELECTRONORTE'!N3427</f>
        <v>PPC19</v>
      </c>
      <c r="K3459" s="9" t="str">
        <f>+IF(B3459="MOD INV_2018","Según corresponda",VLOOKUP(J3459,SICODI!$G$3:$K$2404,2,FALSE))</f>
        <v>POSTE DE CONCRETO ARMADO DE 13/300/150/345</v>
      </c>
      <c r="L3459" s="142">
        <f t="shared" si="125"/>
        <v>0.52</v>
      </c>
    </row>
    <row r="3460" spans="1:12" x14ac:dyDescent="0.25">
      <c r="A3460" s="53">
        <f>+'Info ELECTRONORTE'!A3428</f>
        <v>3424</v>
      </c>
      <c r="B3460" s="26" t="str">
        <f t="shared" si="126"/>
        <v>SICODI</v>
      </c>
      <c r="C3460" s="9" t="str">
        <f>+'Info ELECTRONORTE'!B3428</f>
        <v>CAJAMARCA</v>
      </c>
      <c r="D3460" s="9" t="str">
        <f>+'Info ELECTRONORTE'!C3428</f>
        <v>CUTERVO - ED SAN LORENZO</v>
      </c>
      <c r="E3460" s="9" t="str">
        <f>+'Info ELECTRONORTE'!D3428</f>
        <v>CUTERVO</v>
      </c>
      <c r="F3460" s="9" t="str">
        <f>+'Info ELECTRONORTE'!I3428</f>
        <v>Media Tension</v>
      </c>
      <c r="G3460" s="9">
        <f>+'Info ELECTRONORTE'!K3428</f>
        <v>13</v>
      </c>
      <c r="H3460" s="9" t="str">
        <f>+'Info ELECTRONORTE'!L3428</f>
        <v>Postes</v>
      </c>
      <c r="I3460" s="9" t="str">
        <f>+'Info ELECTRONORTE'!M3428</f>
        <v>Concreto</v>
      </c>
      <c r="J3460" s="9" t="str">
        <f>+'Info ELECTRONORTE'!N3428</f>
        <v>PPC19</v>
      </c>
      <c r="K3460" s="9" t="str">
        <f>+IF(B3460="MOD INV_2018","Según corresponda",VLOOKUP(J3460,SICODI!$G$3:$K$2404,2,FALSE))</f>
        <v>POSTE DE CONCRETO ARMADO DE 13/300/150/345</v>
      </c>
      <c r="L3460" s="142">
        <f t="shared" si="125"/>
        <v>0.52</v>
      </c>
    </row>
    <row r="3461" spans="1:12" x14ac:dyDescent="0.25">
      <c r="A3461" s="53">
        <f>+'Info ELECTRONORTE'!A3429</f>
        <v>3425</v>
      </c>
      <c r="B3461" s="26" t="str">
        <f t="shared" si="126"/>
        <v>SICODI</v>
      </c>
      <c r="C3461" s="9" t="str">
        <f>+'Info ELECTRONORTE'!B3429</f>
        <v>CAJAMARCA</v>
      </c>
      <c r="D3461" s="9" t="str">
        <f>+'Info ELECTRONORTE'!C3429</f>
        <v>CUTERVO - ED SAN LORENZO</v>
      </c>
      <c r="E3461" s="9" t="str">
        <f>+'Info ELECTRONORTE'!D3429</f>
        <v>CUTERVO</v>
      </c>
      <c r="F3461" s="9" t="str">
        <f>+'Info ELECTRONORTE'!I3429</f>
        <v>Media Tension</v>
      </c>
      <c r="G3461" s="9">
        <f>+'Info ELECTRONORTE'!K3429</f>
        <v>13</v>
      </c>
      <c r="H3461" s="9" t="str">
        <f>+'Info ELECTRONORTE'!L3429</f>
        <v>Postes</v>
      </c>
      <c r="I3461" s="9" t="str">
        <f>+'Info ELECTRONORTE'!M3429</f>
        <v>Concreto</v>
      </c>
      <c r="J3461" s="9" t="str">
        <f>+'Info ELECTRONORTE'!N3429</f>
        <v>PPC19</v>
      </c>
      <c r="K3461" s="9" t="str">
        <f>+IF(B3461="MOD INV_2018","Según corresponda",VLOOKUP(J3461,SICODI!$G$3:$K$2404,2,FALSE))</f>
        <v>POSTE DE CONCRETO ARMADO DE 13/300/150/345</v>
      </c>
      <c r="L3461" s="142">
        <f t="shared" si="125"/>
        <v>0.52</v>
      </c>
    </row>
    <row r="3462" spans="1:12" x14ac:dyDescent="0.25">
      <c r="A3462" s="53">
        <f>+'Info ELECTRONORTE'!A3430</f>
        <v>3426</v>
      </c>
      <c r="B3462" s="26" t="str">
        <f t="shared" si="126"/>
        <v>SICODI</v>
      </c>
      <c r="C3462" s="9" t="str">
        <f>+'Info ELECTRONORTE'!B3430</f>
        <v>CAJAMARCA</v>
      </c>
      <c r="D3462" s="9" t="str">
        <f>+'Info ELECTRONORTE'!C3430</f>
        <v>CUTERVO - ED SAN LORENZO</v>
      </c>
      <c r="E3462" s="9" t="str">
        <f>+'Info ELECTRONORTE'!D3430</f>
        <v>CUTERVO</v>
      </c>
      <c r="F3462" s="9" t="str">
        <f>+'Info ELECTRONORTE'!I3430</f>
        <v>Media Tension</v>
      </c>
      <c r="G3462" s="9">
        <f>+'Info ELECTRONORTE'!K3430</f>
        <v>13</v>
      </c>
      <c r="H3462" s="9" t="str">
        <f>+'Info ELECTRONORTE'!L3430</f>
        <v>Postes</v>
      </c>
      <c r="I3462" s="9" t="str">
        <f>+'Info ELECTRONORTE'!M3430</f>
        <v>Concreto</v>
      </c>
      <c r="J3462" s="9" t="str">
        <f>+'Info ELECTRONORTE'!N3430</f>
        <v>PPC19</v>
      </c>
      <c r="K3462" s="9" t="str">
        <f>+IF(B3462="MOD INV_2018","Según corresponda",VLOOKUP(J3462,SICODI!$G$3:$K$2404,2,FALSE))</f>
        <v>POSTE DE CONCRETO ARMADO DE 13/300/150/345</v>
      </c>
      <c r="L3462" s="142">
        <f t="shared" si="125"/>
        <v>0.52</v>
      </c>
    </row>
    <row r="3463" spans="1:12" x14ac:dyDescent="0.25">
      <c r="A3463" s="53">
        <f>+'Info ELECTRONORTE'!A3431</f>
        <v>3427</v>
      </c>
      <c r="B3463" s="26" t="str">
        <f t="shared" si="126"/>
        <v>SICODI</v>
      </c>
      <c r="C3463" s="9" t="str">
        <f>+'Info ELECTRONORTE'!B3431</f>
        <v>CAJAMARCA</v>
      </c>
      <c r="D3463" s="9" t="str">
        <f>+'Info ELECTRONORTE'!C3431</f>
        <v>CUTERVO - ED SAN LORENZO</v>
      </c>
      <c r="E3463" s="9" t="str">
        <f>+'Info ELECTRONORTE'!D3431</f>
        <v>CUTERVO</v>
      </c>
      <c r="F3463" s="9" t="str">
        <f>+'Info ELECTRONORTE'!I3431</f>
        <v>Media Tension</v>
      </c>
      <c r="G3463" s="9">
        <f>+'Info ELECTRONORTE'!K3431</f>
        <v>13</v>
      </c>
      <c r="H3463" s="9" t="str">
        <f>+'Info ELECTRONORTE'!L3431</f>
        <v>Postes</v>
      </c>
      <c r="I3463" s="9" t="str">
        <f>+'Info ELECTRONORTE'!M3431</f>
        <v>Concreto</v>
      </c>
      <c r="J3463" s="9" t="str">
        <f>+'Info ELECTRONORTE'!N3431</f>
        <v>PPC19</v>
      </c>
      <c r="K3463" s="9" t="str">
        <f>+IF(B3463="MOD INV_2018","Según corresponda",VLOOKUP(J3463,SICODI!$G$3:$K$2404,2,FALSE))</f>
        <v>POSTE DE CONCRETO ARMADO DE 13/300/150/345</v>
      </c>
      <c r="L3463" s="142">
        <f t="shared" si="125"/>
        <v>0.52</v>
      </c>
    </row>
    <row r="3464" spans="1:12" x14ac:dyDescent="0.25">
      <c r="A3464" s="53">
        <f>+'Info ELECTRONORTE'!A3432</f>
        <v>3428</v>
      </c>
      <c r="B3464" s="26" t="str">
        <f t="shared" si="126"/>
        <v>SICODI</v>
      </c>
      <c r="C3464" s="9" t="str">
        <f>+'Info ELECTRONORTE'!B3432</f>
        <v>CAJAMARCA</v>
      </c>
      <c r="D3464" s="9" t="str">
        <f>+'Info ELECTRONORTE'!C3432</f>
        <v>CUTERVO - ED SAN LORENZO</v>
      </c>
      <c r="E3464" s="9" t="str">
        <f>+'Info ELECTRONORTE'!D3432</f>
        <v>CUTERVO</v>
      </c>
      <c r="F3464" s="9" t="str">
        <f>+'Info ELECTRONORTE'!I3432</f>
        <v>Media Tension</v>
      </c>
      <c r="G3464" s="9">
        <f>+'Info ELECTRONORTE'!K3432</f>
        <v>13</v>
      </c>
      <c r="H3464" s="9" t="str">
        <f>+'Info ELECTRONORTE'!L3432</f>
        <v>Postes</v>
      </c>
      <c r="I3464" s="9" t="str">
        <f>+'Info ELECTRONORTE'!M3432</f>
        <v>Concreto</v>
      </c>
      <c r="J3464" s="9" t="str">
        <f>+'Info ELECTRONORTE'!N3432</f>
        <v>PPC19</v>
      </c>
      <c r="K3464" s="9" t="str">
        <f>+IF(B3464="MOD INV_2018","Según corresponda",VLOOKUP(J3464,SICODI!$G$3:$K$2404,2,FALSE))</f>
        <v>POSTE DE CONCRETO ARMADO DE 13/300/150/345</v>
      </c>
      <c r="L3464" s="142">
        <f t="shared" si="125"/>
        <v>0.52</v>
      </c>
    </row>
    <row r="3465" spans="1:12" x14ac:dyDescent="0.25">
      <c r="A3465" s="53">
        <f>+'Info ELECTRONORTE'!A3433</f>
        <v>3429</v>
      </c>
      <c r="B3465" s="26" t="str">
        <f t="shared" si="126"/>
        <v>SICODI</v>
      </c>
      <c r="C3465" s="9" t="str">
        <f>+'Info ELECTRONORTE'!B3433</f>
        <v>CAJAMARCA</v>
      </c>
      <c r="D3465" s="9" t="str">
        <f>+'Info ELECTRONORTE'!C3433</f>
        <v>CUTERVO - ED SAN LORENZO</v>
      </c>
      <c r="E3465" s="9" t="str">
        <f>+'Info ELECTRONORTE'!D3433</f>
        <v>CUTERVO</v>
      </c>
      <c r="F3465" s="9" t="str">
        <f>+'Info ELECTRONORTE'!I3433</f>
        <v>Media Tension</v>
      </c>
      <c r="G3465" s="9">
        <f>+'Info ELECTRONORTE'!K3433</f>
        <v>13</v>
      </c>
      <c r="H3465" s="9" t="str">
        <f>+'Info ELECTRONORTE'!L3433</f>
        <v>Postes</v>
      </c>
      <c r="I3465" s="9" t="str">
        <f>+'Info ELECTRONORTE'!M3433</f>
        <v>Concreto</v>
      </c>
      <c r="J3465" s="9" t="str">
        <f>+'Info ELECTRONORTE'!N3433</f>
        <v>PPC19</v>
      </c>
      <c r="K3465" s="9" t="str">
        <f>+IF(B3465="MOD INV_2018","Según corresponda",VLOOKUP(J3465,SICODI!$G$3:$K$2404,2,FALSE))</f>
        <v>POSTE DE CONCRETO ARMADO DE 13/300/150/345</v>
      </c>
      <c r="L3465" s="142">
        <f t="shared" si="125"/>
        <v>0.52</v>
      </c>
    </row>
    <row r="3466" spans="1:12" x14ac:dyDescent="0.25">
      <c r="A3466" s="53">
        <f>+'Info ELECTRONORTE'!A3434</f>
        <v>3430</v>
      </c>
      <c r="B3466" s="26" t="str">
        <f t="shared" si="126"/>
        <v>SICODI</v>
      </c>
      <c r="C3466" s="9" t="str">
        <f>+'Info ELECTRONORTE'!B3434</f>
        <v>CAJAMARCA</v>
      </c>
      <c r="D3466" s="9" t="str">
        <f>+'Info ELECTRONORTE'!C3434</f>
        <v>CUTERVO - ED SAN LORENZO</v>
      </c>
      <c r="E3466" s="9" t="str">
        <f>+'Info ELECTRONORTE'!D3434</f>
        <v>CUTERVO</v>
      </c>
      <c r="F3466" s="9" t="str">
        <f>+'Info ELECTRONORTE'!I3434</f>
        <v>Media Tension</v>
      </c>
      <c r="G3466" s="9">
        <f>+'Info ELECTRONORTE'!K3434</f>
        <v>13</v>
      </c>
      <c r="H3466" s="9" t="str">
        <f>+'Info ELECTRONORTE'!L3434</f>
        <v>Postes</v>
      </c>
      <c r="I3466" s="9" t="str">
        <f>+'Info ELECTRONORTE'!M3434</f>
        <v>Concreto</v>
      </c>
      <c r="J3466" s="9" t="str">
        <f>+'Info ELECTRONORTE'!N3434</f>
        <v>PPC19</v>
      </c>
      <c r="K3466" s="9" t="str">
        <f>+IF(B3466="MOD INV_2018","Según corresponda",VLOOKUP(J3466,SICODI!$G$3:$K$2404,2,FALSE))</f>
        <v>POSTE DE CONCRETO ARMADO DE 13/300/150/345</v>
      </c>
      <c r="L3466" s="142">
        <f t="shared" si="125"/>
        <v>0.52</v>
      </c>
    </row>
    <row r="3467" spans="1:12" x14ac:dyDescent="0.25">
      <c r="A3467" s="53">
        <f>+'Info ELECTRONORTE'!A3435</f>
        <v>3431</v>
      </c>
      <c r="B3467" s="26" t="str">
        <f t="shared" si="126"/>
        <v>SICODI</v>
      </c>
      <c r="C3467" s="9" t="str">
        <f>+'Info ELECTRONORTE'!B3435</f>
        <v>CAJAMARCA</v>
      </c>
      <c r="D3467" s="9" t="str">
        <f>+'Info ELECTRONORTE'!C3435</f>
        <v>CUTERVO - ED SAN LORENZO</v>
      </c>
      <c r="E3467" s="9" t="str">
        <f>+'Info ELECTRONORTE'!D3435</f>
        <v>CUTERVO</v>
      </c>
      <c r="F3467" s="9" t="str">
        <f>+'Info ELECTRONORTE'!I3435</f>
        <v>Media Tension</v>
      </c>
      <c r="G3467" s="9">
        <f>+'Info ELECTRONORTE'!K3435</f>
        <v>13</v>
      </c>
      <c r="H3467" s="9" t="str">
        <f>+'Info ELECTRONORTE'!L3435</f>
        <v>Postes</v>
      </c>
      <c r="I3467" s="9" t="str">
        <f>+'Info ELECTRONORTE'!M3435</f>
        <v>Concreto</v>
      </c>
      <c r="J3467" s="9" t="str">
        <f>+'Info ELECTRONORTE'!N3435</f>
        <v>PPC19</v>
      </c>
      <c r="K3467" s="9" t="str">
        <f>+IF(B3467="MOD INV_2018","Según corresponda",VLOOKUP(J3467,SICODI!$G$3:$K$2404,2,FALSE))</f>
        <v>POSTE DE CONCRETO ARMADO DE 13/300/150/345</v>
      </c>
      <c r="L3467" s="142">
        <f t="shared" si="125"/>
        <v>0.52</v>
      </c>
    </row>
    <row r="3468" spans="1:12" x14ac:dyDescent="0.25">
      <c r="A3468" s="53">
        <f>+'Info ELECTRONORTE'!A3436</f>
        <v>3432</v>
      </c>
      <c r="B3468" s="26" t="str">
        <f t="shared" si="126"/>
        <v>SICODI</v>
      </c>
      <c r="C3468" s="9" t="str">
        <f>+'Info ELECTRONORTE'!B3436</f>
        <v>CAJAMARCA</v>
      </c>
      <c r="D3468" s="9" t="str">
        <f>+'Info ELECTRONORTE'!C3436</f>
        <v>CUTERVO - ED SAN LORENZO</v>
      </c>
      <c r="E3468" s="9" t="str">
        <f>+'Info ELECTRONORTE'!D3436</f>
        <v>CUTERVO</v>
      </c>
      <c r="F3468" s="9" t="str">
        <f>+'Info ELECTRONORTE'!I3436</f>
        <v>Media Tension</v>
      </c>
      <c r="G3468" s="9">
        <f>+'Info ELECTRONORTE'!K3436</f>
        <v>13</v>
      </c>
      <c r="H3468" s="9" t="str">
        <f>+'Info ELECTRONORTE'!L3436</f>
        <v>Postes</v>
      </c>
      <c r="I3468" s="9" t="str">
        <f>+'Info ELECTRONORTE'!M3436</f>
        <v>Concreto</v>
      </c>
      <c r="J3468" s="9" t="str">
        <f>+'Info ELECTRONORTE'!N3436</f>
        <v>PPC19</v>
      </c>
      <c r="K3468" s="9" t="str">
        <f>+IF(B3468="MOD INV_2018","Según corresponda",VLOOKUP(J3468,SICODI!$G$3:$K$2404,2,FALSE))</f>
        <v>POSTE DE CONCRETO ARMADO DE 13/300/150/345</v>
      </c>
      <c r="L3468" s="142">
        <f t="shared" si="125"/>
        <v>0.52</v>
      </c>
    </row>
    <row r="3469" spans="1:12" x14ac:dyDescent="0.25">
      <c r="A3469" s="53">
        <f>+'Info ELECTRONORTE'!A3437</f>
        <v>3433</v>
      </c>
      <c r="B3469" s="26" t="str">
        <f t="shared" si="126"/>
        <v>SICODI</v>
      </c>
      <c r="C3469" s="9" t="str">
        <f>+'Info ELECTRONORTE'!B3437</f>
        <v>CAJAMARCA</v>
      </c>
      <c r="D3469" s="9" t="str">
        <f>+'Info ELECTRONORTE'!C3437</f>
        <v>CUTERVO - ED SAN LORENZO</v>
      </c>
      <c r="E3469" s="9" t="str">
        <f>+'Info ELECTRONORTE'!D3437</f>
        <v>CUTERVO</v>
      </c>
      <c r="F3469" s="9" t="str">
        <f>+'Info ELECTRONORTE'!I3437</f>
        <v>Media Tension</v>
      </c>
      <c r="G3469" s="9">
        <f>+'Info ELECTRONORTE'!K3437</f>
        <v>13</v>
      </c>
      <c r="H3469" s="9" t="str">
        <f>+'Info ELECTRONORTE'!L3437</f>
        <v>Postes</v>
      </c>
      <c r="I3469" s="9" t="str">
        <f>+'Info ELECTRONORTE'!M3437</f>
        <v>Concreto</v>
      </c>
      <c r="J3469" s="9" t="str">
        <f>+'Info ELECTRONORTE'!N3437</f>
        <v>PPC19</v>
      </c>
      <c r="K3469" s="9" t="str">
        <f>+IF(B3469="MOD INV_2018","Según corresponda",VLOOKUP(J3469,SICODI!$G$3:$K$2404,2,FALSE))</f>
        <v>POSTE DE CONCRETO ARMADO DE 13/300/150/345</v>
      </c>
      <c r="L3469" s="142">
        <f t="shared" si="125"/>
        <v>0.52</v>
      </c>
    </row>
    <row r="3470" spans="1:12" x14ac:dyDescent="0.25">
      <c r="A3470" s="53">
        <f>+'Info ELECTRONORTE'!A3438</f>
        <v>3434</v>
      </c>
      <c r="B3470" s="26" t="str">
        <f t="shared" si="126"/>
        <v>SICODI</v>
      </c>
      <c r="C3470" s="9" t="str">
        <f>+'Info ELECTRONORTE'!B3438</f>
        <v>CAJAMARCA</v>
      </c>
      <c r="D3470" s="9" t="str">
        <f>+'Info ELECTRONORTE'!C3438</f>
        <v>CUTERVO - ED SAN LORENZO</v>
      </c>
      <c r="E3470" s="9" t="str">
        <f>+'Info ELECTRONORTE'!D3438</f>
        <v>CUTERVO</v>
      </c>
      <c r="F3470" s="9" t="str">
        <f>+'Info ELECTRONORTE'!I3438</f>
        <v>Media Tension</v>
      </c>
      <c r="G3470" s="9">
        <f>+'Info ELECTRONORTE'!K3438</f>
        <v>13</v>
      </c>
      <c r="H3470" s="9" t="str">
        <f>+'Info ELECTRONORTE'!L3438</f>
        <v>Postes</v>
      </c>
      <c r="I3470" s="9" t="str">
        <f>+'Info ELECTRONORTE'!M3438</f>
        <v>Concreto</v>
      </c>
      <c r="J3470" s="9" t="str">
        <f>+'Info ELECTRONORTE'!N3438</f>
        <v>PPC19</v>
      </c>
      <c r="K3470" s="9" t="str">
        <f>+IF(B3470="MOD INV_2018","Según corresponda",VLOOKUP(J3470,SICODI!$G$3:$K$2404,2,FALSE))</f>
        <v>POSTE DE CONCRETO ARMADO DE 13/300/150/345</v>
      </c>
      <c r="L3470" s="142">
        <f t="shared" si="125"/>
        <v>0.52</v>
      </c>
    </row>
    <row r="3471" spans="1:12" x14ac:dyDescent="0.25">
      <c r="A3471" s="53">
        <f>+'Info ELECTRONORTE'!A3439</f>
        <v>3435</v>
      </c>
      <c r="B3471" s="26" t="str">
        <f t="shared" si="126"/>
        <v>SICODI</v>
      </c>
      <c r="C3471" s="9" t="str">
        <f>+'Info ELECTRONORTE'!B3439</f>
        <v>CAJAMARCA</v>
      </c>
      <c r="D3471" s="9" t="str">
        <f>+'Info ELECTRONORTE'!C3439</f>
        <v>CUTERVO - ED SAN LORENZO</v>
      </c>
      <c r="E3471" s="9" t="str">
        <f>+'Info ELECTRONORTE'!D3439</f>
        <v>CUTERVO</v>
      </c>
      <c r="F3471" s="9" t="str">
        <f>+'Info ELECTRONORTE'!I3439</f>
        <v>Media Tension</v>
      </c>
      <c r="G3471" s="9">
        <f>+'Info ELECTRONORTE'!K3439</f>
        <v>13</v>
      </c>
      <c r="H3471" s="9" t="str">
        <f>+'Info ELECTRONORTE'!L3439</f>
        <v>Postes</v>
      </c>
      <c r="I3471" s="9" t="str">
        <f>+'Info ELECTRONORTE'!M3439</f>
        <v>Concreto</v>
      </c>
      <c r="J3471" s="9" t="str">
        <f>+'Info ELECTRONORTE'!N3439</f>
        <v>PPC19</v>
      </c>
      <c r="K3471" s="9" t="str">
        <f>+IF(B3471="MOD INV_2018","Según corresponda",VLOOKUP(J3471,SICODI!$G$3:$K$2404,2,FALSE))</f>
        <v>POSTE DE CONCRETO ARMADO DE 13/300/150/345</v>
      </c>
      <c r="L3471" s="142">
        <f t="shared" si="125"/>
        <v>0.52</v>
      </c>
    </row>
    <row r="3472" spans="1:12" x14ac:dyDescent="0.25">
      <c r="A3472" s="53">
        <f>+'Info ELECTRONORTE'!A3440</f>
        <v>3436</v>
      </c>
      <c r="B3472" s="26" t="str">
        <f t="shared" si="126"/>
        <v>SICODI</v>
      </c>
      <c r="C3472" s="9" t="str">
        <f>+'Info ELECTRONORTE'!B3440</f>
        <v>CAJAMARCA</v>
      </c>
      <c r="D3472" s="9" t="str">
        <f>+'Info ELECTRONORTE'!C3440</f>
        <v>CUTERVO - ED SAN LORENZO</v>
      </c>
      <c r="E3472" s="9" t="str">
        <f>+'Info ELECTRONORTE'!D3440</f>
        <v>CUTERVO</v>
      </c>
      <c r="F3472" s="9" t="str">
        <f>+'Info ELECTRONORTE'!I3440</f>
        <v>Media Tension</v>
      </c>
      <c r="G3472" s="9">
        <f>+'Info ELECTRONORTE'!K3440</f>
        <v>13</v>
      </c>
      <c r="H3472" s="9" t="str">
        <f>+'Info ELECTRONORTE'!L3440</f>
        <v>Postes</v>
      </c>
      <c r="I3472" s="9" t="str">
        <f>+'Info ELECTRONORTE'!M3440</f>
        <v>Concreto</v>
      </c>
      <c r="J3472" s="9" t="str">
        <f>+'Info ELECTRONORTE'!N3440</f>
        <v>PPC19</v>
      </c>
      <c r="K3472" s="9" t="str">
        <f>+IF(B3472="MOD INV_2018","Según corresponda",VLOOKUP(J3472,SICODI!$G$3:$K$2404,2,FALSE))</f>
        <v>POSTE DE CONCRETO ARMADO DE 13/300/150/345</v>
      </c>
      <c r="L3472" s="142">
        <f t="shared" si="125"/>
        <v>0.52</v>
      </c>
    </row>
    <row r="3473" spans="1:12" x14ac:dyDescent="0.25">
      <c r="A3473" s="53">
        <f>+'Info ELECTRONORTE'!A3441</f>
        <v>3437</v>
      </c>
      <c r="B3473" s="26" t="str">
        <f t="shared" si="126"/>
        <v>SICODI</v>
      </c>
      <c r="C3473" s="9" t="str">
        <f>+'Info ELECTRONORTE'!B3441</f>
        <v>CAJAMARCA</v>
      </c>
      <c r="D3473" s="9" t="str">
        <f>+'Info ELECTRONORTE'!C3441</f>
        <v>CUTERVO - ED SAN LORENZO</v>
      </c>
      <c r="E3473" s="9" t="str">
        <f>+'Info ELECTRONORTE'!D3441</f>
        <v>CUTERVO</v>
      </c>
      <c r="F3473" s="9" t="str">
        <f>+'Info ELECTRONORTE'!I3441</f>
        <v>Media Tension</v>
      </c>
      <c r="G3473" s="9">
        <f>+'Info ELECTRONORTE'!K3441</f>
        <v>13</v>
      </c>
      <c r="H3473" s="9" t="str">
        <f>+'Info ELECTRONORTE'!L3441</f>
        <v>Postes</v>
      </c>
      <c r="I3473" s="9" t="str">
        <f>+'Info ELECTRONORTE'!M3441</f>
        <v>Concreto</v>
      </c>
      <c r="J3473" s="9" t="str">
        <f>+'Info ELECTRONORTE'!N3441</f>
        <v>PPC19</v>
      </c>
      <c r="K3473" s="9" t="str">
        <f>+IF(B3473="MOD INV_2018","Según corresponda",VLOOKUP(J3473,SICODI!$G$3:$K$2404,2,FALSE))</f>
        <v>POSTE DE CONCRETO ARMADO DE 13/300/150/345</v>
      </c>
      <c r="L3473" s="142">
        <f t="shared" si="125"/>
        <v>0.52</v>
      </c>
    </row>
    <row r="3474" spans="1:12" x14ac:dyDescent="0.25">
      <c r="A3474" s="53">
        <f>+'Info ELECTRONORTE'!A3442</f>
        <v>3438</v>
      </c>
      <c r="B3474" s="26" t="str">
        <f t="shared" si="126"/>
        <v>SICODI</v>
      </c>
      <c r="C3474" s="9" t="str">
        <f>+'Info ELECTRONORTE'!B3442</f>
        <v>CAJAMARCA</v>
      </c>
      <c r="D3474" s="9" t="str">
        <f>+'Info ELECTRONORTE'!C3442</f>
        <v>CUTERVO - ED SAN LORENZO</v>
      </c>
      <c r="E3474" s="9" t="str">
        <f>+'Info ELECTRONORTE'!D3442</f>
        <v>CUTERVO</v>
      </c>
      <c r="F3474" s="9" t="str">
        <f>+'Info ELECTRONORTE'!I3442</f>
        <v>Media Tension</v>
      </c>
      <c r="G3474" s="9">
        <f>+'Info ELECTRONORTE'!K3442</f>
        <v>13</v>
      </c>
      <c r="H3474" s="9" t="str">
        <f>+'Info ELECTRONORTE'!L3442</f>
        <v>Postes</v>
      </c>
      <c r="I3474" s="9" t="str">
        <f>+'Info ELECTRONORTE'!M3442</f>
        <v>Concreto</v>
      </c>
      <c r="J3474" s="9" t="str">
        <f>+'Info ELECTRONORTE'!N3442</f>
        <v>PPC19</v>
      </c>
      <c r="K3474" s="9" t="str">
        <f>+IF(B3474="MOD INV_2018","Según corresponda",VLOOKUP(J3474,SICODI!$G$3:$K$2404,2,FALSE))</f>
        <v>POSTE DE CONCRETO ARMADO DE 13/300/150/345</v>
      </c>
      <c r="L3474" s="142">
        <f t="shared" si="125"/>
        <v>0.52</v>
      </c>
    </row>
    <row r="3475" spans="1:12" x14ac:dyDescent="0.25">
      <c r="A3475" s="53">
        <f>+'Info ELECTRONORTE'!A3443</f>
        <v>3439</v>
      </c>
      <c r="B3475" s="26" t="str">
        <f t="shared" si="126"/>
        <v>SICODI</v>
      </c>
      <c r="C3475" s="9" t="str">
        <f>+'Info ELECTRONORTE'!B3443</f>
        <v>CAJAMARCA</v>
      </c>
      <c r="D3475" s="9" t="str">
        <f>+'Info ELECTRONORTE'!C3443</f>
        <v>CUTERVO - ED SAN LORENZO</v>
      </c>
      <c r="E3475" s="9" t="str">
        <f>+'Info ELECTRONORTE'!D3443</f>
        <v>CUTERVO</v>
      </c>
      <c r="F3475" s="9" t="str">
        <f>+'Info ELECTRONORTE'!I3443</f>
        <v>Media Tension</v>
      </c>
      <c r="G3475" s="9">
        <f>+'Info ELECTRONORTE'!K3443</f>
        <v>13</v>
      </c>
      <c r="H3475" s="9" t="str">
        <f>+'Info ELECTRONORTE'!L3443</f>
        <v>Postes</v>
      </c>
      <c r="I3475" s="9" t="str">
        <f>+'Info ELECTRONORTE'!M3443</f>
        <v>Concreto</v>
      </c>
      <c r="J3475" s="9" t="str">
        <f>+'Info ELECTRONORTE'!N3443</f>
        <v>PPC19</v>
      </c>
      <c r="K3475" s="9" t="str">
        <f>+IF(B3475="MOD INV_2018","Según corresponda",VLOOKUP(J3475,SICODI!$G$3:$K$2404,2,FALSE))</f>
        <v>POSTE DE CONCRETO ARMADO DE 13/300/150/345</v>
      </c>
      <c r="L3475" s="142">
        <f t="shared" si="125"/>
        <v>0.52</v>
      </c>
    </row>
    <row r="3476" spans="1:12" x14ac:dyDescent="0.25">
      <c r="A3476" s="53">
        <f>+'Info ELECTRONORTE'!A3444</f>
        <v>3440</v>
      </c>
      <c r="B3476" s="26" t="str">
        <f t="shared" si="126"/>
        <v>SICODI</v>
      </c>
      <c r="C3476" s="9" t="str">
        <f>+'Info ELECTRONORTE'!B3444</f>
        <v>CAJAMARCA</v>
      </c>
      <c r="D3476" s="9" t="str">
        <f>+'Info ELECTRONORTE'!C3444</f>
        <v>CUTERVO - ED SAN LORENZO</v>
      </c>
      <c r="E3476" s="9" t="str">
        <f>+'Info ELECTRONORTE'!D3444</f>
        <v>CUTERVO</v>
      </c>
      <c r="F3476" s="9" t="str">
        <f>+'Info ELECTRONORTE'!I3444</f>
        <v>Media Tension</v>
      </c>
      <c r="G3476" s="9">
        <f>+'Info ELECTRONORTE'!K3444</f>
        <v>13</v>
      </c>
      <c r="H3476" s="9" t="str">
        <f>+'Info ELECTRONORTE'!L3444</f>
        <v>Postes</v>
      </c>
      <c r="I3476" s="9" t="str">
        <f>+'Info ELECTRONORTE'!M3444</f>
        <v>Concreto</v>
      </c>
      <c r="J3476" s="9" t="str">
        <f>+'Info ELECTRONORTE'!N3444</f>
        <v>PPC19</v>
      </c>
      <c r="K3476" s="9" t="str">
        <f>+IF(B3476="MOD INV_2018","Según corresponda",VLOOKUP(J3476,SICODI!$G$3:$K$2404,2,FALSE))</f>
        <v>POSTE DE CONCRETO ARMADO DE 13/300/150/345</v>
      </c>
      <c r="L3476" s="142">
        <f t="shared" si="125"/>
        <v>0.52</v>
      </c>
    </row>
    <row r="3477" spans="1:12" x14ac:dyDescent="0.25">
      <c r="A3477" s="53">
        <f>+'Info ELECTRONORTE'!A3445</f>
        <v>3441</v>
      </c>
      <c r="B3477" s="26" t="str">
        <f t="shared" si="126"/>
        <v>SICODI</v>
      </c>
      <c r="C3477" s="9" t="str">
        <f>+'Info ELECTRONORTE'!B3445</f>
        <v>CAJAMARCA</v>
      </c>
      <c r="D3477" s="9" t="str">
        <f>+'Info ELECTRONORTE'!C3445</f>
        <v>CUTERVO - ED SAN LORENZO</v>
      </c>
      <c r="E3477" s="9" t="str">
        <f>+'Info ELECTRONORTE'!D3445</f>
        <v>CUTERVO</v>
      </c>
      <c r="F3477" s="9" t="str">
        <f>+'Info ELECTRONORTE'!I3445</f>
        <v>Media Tension</v>
      </c>
      <c r="G3477" s="9">
        <f>+'Info ELECTRONORTE'!K3445</f>
        <v>13</v>
      </c>
      <c r="H3477" s="9" t="str">
        <f>+'Info ELECTRONORTE'!L3445</f>
        <v>Postes</v>
      </c>
      <c r="I3477" s="9" t="str">
        <f>+'Info ELECTRONORTE'!M3445</f>
        <v>Concreto</v>
      </c>
      <c r="J3477" s="9" t="str">
        <f>+'Info ELECTRONORTE'!N3445</f>
        <v>PPC19</v>
      </c>
      <c r="K3477" s="9" t="str">
        <f>+IF(B3477="MOD INV_2018","Según corresponda",VLOOKUP(J3477,SICODI!$G$3:$K$2404,2,FALSE))</f>
        <v>POSTE DE CONCRETO ARMADO DE 13/300/150/345</v>
      </c>
      <c r="L3477" s="142">
        <f t="shared" si="125"/>
        <v>0.52</v>
      </c>
    </row>
    <row r="3478" spans="1:12" x14ac:dyDescent="0.25">
      <c r="A3478" s="53">
        <f>+'Info ELECTRONORTE'!A3446</f>
        <v>3442</v>
      </c>
      <c r="B3478" s="26" t="str">
        <f t="shared" si="126"/>
        <v>SICODI</v>
      </c>
      <c r="C3478" s="9" t="str">
        <f>+'Info ELECTRONORTE'!B3446</f>
        <v>CAJAMARCA</v>
      </c>
      <c r="D3478" s="9" t="str">
        <f>+'Info ELECTRONORTE'!C3446</f>
        <v>CUTERVO - ED SAN LORENZO</v>
      </c>
      <c r="E3478" s="9" t="str">
        <f>+'Info ELECTRONORTE'!D3446</f>
        <v>CUTERVO</v>
      </c>
      <c r="F3478" s="9" t="str">
        <f>+'Info ELECTRONORTE'!I3446</f>
        <v>Media Tension</v>
      </c>
      <c r="G3478" s="9">
        <f>+'Info ELECTRONORTE'!K3446</f>
        <v>13</v>
      </c>
      <c r="H3478" s="9" t="str">
        <f>+'Info ELECTRONORTE'!L3446</f>
        <v>Postes</v>
      </c>
      <c r="I3478" s="9" t="str">
        <f>+'Info ELECTRONORTE'!M3446</f>
        <v>Concreto</v>
      </c>
      <c r="J3478" s="9" t="str">
        <f>+'Info ELECTRONORTE'!N3446</f>
        <v>PPC19</v>
      </c>
      <c r="K3478" s="9" t="str">
        <f>+IF(B3478="MOD INV_2018","Según corresponda",VLOOKUP(J3478,SICODI!$G$3:$K$2404,2,FALSE))</f>
        <v>POSTE DE CONCRETO ARMADO DE 13/300/150/345</v>
      </c>
      <c r="L3478" s="142">
        <f t="shared" si="125"/>
        <v>0.52</v>
      </c>
    </row>
    <row r="3479" spans="1:12" x14ac:dyDescent="0.25">
      <c r="A3479" s="53">
        <f>+'Info ELECTRONORTE'!A3447</f>
        <v>3443</v>
      </c>
      <c r="B3479" s="26" t="str">
        <f t="shared" si="126"/>
        <v>SICODI</v>
      </c>
      <c r="C3479" s="9" t="str">
        <f>+'Info ELECTRONORTE'!B3447</f>
        <v>CAJAMARCA</v>
      </c>
      <c r="D3479" s="9" t="str">
        <f>+'Info ELECTRONORTE'!C3447</f>
        <v>CUTERVO - ED SAN LORENZO</v>
      </c>
      <c r="E3479" s="9" t="str">
        <f>+'Info ELECTRONORTE'!D3447</f>
        <v>CUTERVO</v>
      </c>
      <c r="F3479" s="9" t="str">
        <f>+'Info ELECTRONORTE'!I3447</f>
        <v>Media Tension</v>
      </c>
      <c r="G3479" s="9">
        <f>+'Info ELECTRONORTE'!K3447</f>
        <v>13</v>
      </c>
      <c r="H3479" s="9" t="str">
        <f>+'Info ELECTRONORTE'!L3447</f>
        <v>Postes</v>
      </c>
      <c r="I3479" s="9" t="str">
        <f>+'Info ELECTRONORTE'!M3447</f>
        <v>Concreto</v>
      </c>
      <c r="J3479" s="9" t="str">
        <f>+'Info ELECTRONORTE'!N3447</f>
        <v>PPC19</v>
      </c>
      <c r="K3479" s="9" t="str">
        <f>+IF(B3479="MOD INV_2018","Según corresponda",VLOOKUP(J3479,SICODI!$G$3:$K$2404,2,FALSE))</f>
        <v>POSTE DE CONCRETO ARMADO DE 13/300/150/345</v>
      </c>
      <c r="L3479" s="142">
        <f t="shared" si="125"/>
        <v>0.52</v>
      </c>
    </row>
    <row r="3480" spans="1:12" x14ac:dyDescent="0.25">
      <c r="A3480" s="53">
        <f>+'Info ELECTRONORTE'!A3448</f>
        <v>3444</v>
      </c>
      <c r="B3480" s="26" t="str">
        <f t="shared" si="126"/>
        <v>SICODI</v>
      </c>
      <c r="C3480" s="9" t="str">
        <f>+'Info ELECTRONORTE'!B3448</f>
        <v>CAJAMARCA</v>
      </c>
      <c r="D3480" s="9" t="str">
        <f>+'Info ELECTRONORTE'!C3448</f>
        <v>CUTERVO - ED SAN LORENZO</v>
      </c>
      <c r="E3480" s="9" t="str">
        <f>+'Info ELECTRONORTE'!D3448</f>
        <v>CUTERVO</v>
      </c>
      <c r="F3480" s="9" t="str">
        <f>+'Info ELECTRONORTE'!I3448</f>
        <v>Media Tension</v>
      </c>
      <c r="G3480" s="9">
        <f>+'Info ELECTRONORTE'!K3448</f>
        <v>13</v>
      </c>
      <c r="H3480" s="9" t="str">
        <f>+'Info ELECTRONORTE'!L3448</f>
        <v>Postes</v>
      </c>
      <c r="I3480" s="9" t="str">
        <f>+'Info ELECTRONORTE'!M3448</f>
        <v>Concreto</v>
      </c>
      <c r="J3480" s="9" t="str">
        <f>+'Info ELECTRONORTE'!N3448</f>
        <v>PPC19</v>
      </c>
      <c r="K3480" s="9" t="str">
        <f>+IF(B3480="MOD INV_2018","Según corresponda",VLOOKUP(J3480,SICODI!$G$3:$K$2404,2,FALSE))</f>
        <v>POSTE DE CONCRETO ARMADO DE 13/300/150/345</v>
      </c>
      <c r="L3480" s="142">
        <f t="shared" si="125"/>
        <v>0.52</v>
      </c>
    </row>
    <row r="3481" spans="1:12" x14ac:dyDescent="0.25">
      <c r="A3481" s="53">
        <f>+'Info ELECTRONORTE'!A3449</f>
        <v>3445</v>
      </c>
      <c r="B3481" s="26" t="str">
        <f t="shared" si="126"/>
        <v>SICODI</v>
      </c>
      <c r="C3481" s="9" t="str">
        <f>+'Info ELECTRONORTE'!B3449</f>
        <v>CAJAMARCA</v>
      </c>
      <c r="D3481" s="9" t="str">
        <f>+'Info ELECTRONORTE'!C3449</f>
        <v>CUTERVO - ED SAN LORENZO</v>
      </c>
      <c r="E3481" s="9" t="str">
        <f>+'Info ELECTRONORTE'!D3449</f>
        <v>CUTERVO</v>
      </c>
      <c r="F3481" s="9" t="str">
        <f>+'Info ELECTRONORTE'!I3449</f>
        <v>Media Tension</v>
      </c>
      <c r="G3481" s="9">
        <f>+'Info ELECTRONORTE'!K3449</f>
        <v>13</v>
      </c>
      <c r="H3481" s="9" t="str">
        <f>+'Info ELECTRONORTE'!L3449</f>
        <v>Postes</v>
      </c>
      <c r="I3481" s="9" t="str">
        <f>+'Info ELECTRONORTE'!M3449</f>
        <v>Concreto</v>
      </c>
      <c r="J3481" s="9" t="str">
        <f>+'Info ELECTRONORTE'!N3449</f>
        <v>PPC19</v>
      </c>
      <c r="K3481" s="9" t="str">
        <f>+IF(B3481="MOD INV_2018","Según corresponda",VLOOKUP(J3481,SICODI!$G$3:$K$2404,2,FALSE))</f>
        <v>POSTE DE CONCRETO ARMADO DE 13/300/150/345</v>
      </c>
      <c r="L3481" s="142">
        <f t="shared" si="125"/>
        <v>0.52</v>
      </c>
    </row>
    <row r="3482" spans="1:12" x14ac:dyDescent="0.25">
      <c r="A3482" s="53">
        <f>+'Info ELECTRONORTE'!A3450</f>
        <v>3446</v>
      </c>
      <c r="B3482" s="26" t="str">
        <f t="shared" si="126"/>
        <v>SICODI</v>
      </c>
      <c r="C3482" s="9" t="str">
        <f>+'Info ELECTRONORTE'!B3450</f>
        <v>CAJAMARCA</v>
      </c>
      <c r="D3482" s="9" t="str">
        <f>+'Info ELECTRONORTE'!C3450</f>
        <v>CUTERVO - ED SAN LORENZO</v>
      </c>
      <c r="E3482" s="9" t="str">
        <f>+'Info ELECTRONORTE'!D3450</f>
        <v>CUTERVO</v>
      </c>
      <c r="F3482" s="9" t="str">
        <f>+'Info ELECTRONORTE'!I3450</f>
        <v>Media Tension</v>
      </c>
      <c r="G3482" s="9">
        <f>+'Info ELECTRONORTE'!K3450</f>
        <v>13</v>
      </c>
      <c r="H3482" s="9" t="str">
        <f>+'Info ELECTRONORTE'!L3450</f>
        <v>Postes</v>
      </c>
      <c r="I3482" s="9" t="str">
        <f>+'Info ELECTRONORTE'!M3450</f>
        <v>Concreto</v>
      </c>
      <c r="J3482" s="9" t="str">
        <f>+'Info ELECTRONORTE'!N3450</f>
        <v>PPC19</v>
      </c>
      <c r="K3482" s="9" t="str">
        <f>+IF(B3482="MOD INV_2018","Según corresponda",VLOOKUP(J3482,SICODI!$G$3:$K$2404,2,FALSE))</f>
        <v>POSTE DE CONCRETO ARMADO DE 13/300/150/345</v>
      </c>
      <c r="L3482" s="142">
        <f t="shared" si="125"/>
        <v>0.52</v>
      </c>
    </row>
    <row r="3483" spans="1:12" x14ac:dyDescent="0.25">
      <c r="A3483" s="53">
        <f>+'Info ELECTRONORTE'!A3451</f>
        <v>3447</v>
      </c>
      <c r="B3483" s="26" t="str">
        <f t="shared" si="126"/>
        <v>MOD INV_2018</v>
      </c>
      <c r="C3483" s="9" t="str">
        <f>+'Info ELECTRONORTE'!B3451</f>
        <v>CAJAMARCA</v>
      </c>
      <c r="D3483" s="9" t="str">
        <f>+'Info ELECTRONORTE'!C3451</f>
        <v>ED CHACAF - CUTERVO</v>
      </c>
      <c r="E3483" s="9" t="str">
        <f>+'Info ELECTRONORTE'!D3451</f>
        <v>CUTERVO</v>
      </c>
      <c r="F3483" s="9" t="str">
        <f>+'Info ELECTRONORTE'!I3451</f>
        <v>Alta Tension</v>
      </c>
      <c r="G3483" s="9">
        <f>+'Info ELECTRONORTE'!K3451</f>
        <v>20</v>
      </c>
      <c r="H3483" s="9" t="str">
        <f>+'Info ELECTRONORTE'!L3451</f>
        <v>Torre</v>
      </c>
      <c r="I3483" s="9" t="str">
        <f>+'Info ELECTRONORTE'!M3451</f>
        <v>Fierro (Metálico)</v>
      </c>
      <c r="J3483" s="9" t="str">
        <f>+'Info ELECTRONORTE'!N3451</f>
        <v>TA138SIR1S1C1240AS2-3</v>
      </c>
      <c r="K3483" s="9" t="str">
        <f>+IF(B3483="MOD INV_2018","Según corresponda",VLOOKUP(J3483,SICODI!$G$3:$K$2404,2,FALSE))</f>
        <v>Según corresponda</v>
      </c>
      <c r="L3483" s="142" t="str">
        <f t="shared" si="125"/>
        <v>Según corresponda</v>
      </c>
    </row>
    <row r="3484" spans="1:12" x14ac:dyDescent="0.25">
      <c r="A3484" s="53">
        <f>+'Info ELECTRONORTE'!A3452</f>
        <v>3448</v>
      </c>
      <c r="B3484" s="26" t="str">
        <f t="shared" si="126"/>
        <v>MOD INV_2018</v>
      </c>
      <c r="C3484" s="9" t="str">
        <f>+'Info ELECTRONORTE'!B3452</f>
        <v>CAJAMARCA</v>
      </c>
      <c r="D3484" s="9" t="str">
        <f>+'Info ELECTRONORTE'!C3452</f>
        <v>ED CHACAF - CUTERVO</v>
      </c>
      <c r="E3484" s="9" t="str">
        <f>+'Info ELECTRONORTE'!D3452</f>
        <v>CUTERVO</v>
      </c>
      <c r="F3484" s="9" t="str">
        <f>+'Info ELECTRONORTE'!I3452</f>
        <v>Alta Tension</v>
      </c>
      <c r="G3484" s="9">
        <f>+'Info ELECTRONORTE'!K3452</f>
        <v>20</v>
      </c>
      <c r="H3484" s="9" t="str">
        <f>+'Info ELECTRONORTE'!L3452</f>
        <v>Torre</v>
      </c>
      <c r="I3484" s="9" t="str">
        <f>+'Info ELECTRONORTE'!M3452</f>
        <v>Fierro (Metálico)</v>
      </c>
      <c r="J3484" s="9" t="str">
        <f>+'Info ELECTRONORTE'!N3452</f>
        <v>TA138SIR1S1C1240AS1-3</v>
      </c>
      <c r="K3484" s="9" t="str">
        <f>+IF(B3484="MOD INV_2018","Según corresponda",VLOOKUP(J3484,SICODI!$G$3:$K$2404,2,FALSE))</f>
        <v>Según corresponda</v>
      </c>
      <c r="L3484" s="142" t="str">
        <f t="shared" si="125"/>
        <v>Según corresponda</v>
      </c>
    </row>
    <row r="3485" spans="1:12" x14ac:dyDescent="0.25">
      <c r="A3485" s="53">
        <f>+'Info ELECTRONORTE'!A3453</f>
        <v>3449</v>
      </c>
      <c r="B3485" s="26" t="str">
        <f t="shared" si="126"/>
        <v>MOD INV_2018</v>
      </c>
      <c r="C3485" s="9" t="str">
        <f>+'Info ELECTRONORTE'!B3453</f>
        <v>CAJAMARCA</v>
      </c>
      <c r="D3485" s="9" t="str">
        <f>+'Info ELECTRONORTE'!C3453</f>
        <v>ED CHACAF - CUTERVO</v>
      </c>
      <c r="E3485" s="9" t="str">
        <f>+'Info ELECTRONORTE'!D3453</f>
        <v>CUTERVO</v>
      </c>
      <c r="F3485" s="9" t="str">
        <f>+'Info ELECTRONORTE'!I3453</f>
        <v>Alta Tension</v>
      </c>
      <c r="G3485" s="9">
        <f>+'Info ELECTRONORTE'!K3453</f>
        <v>20</v>
      </c>
      <c r="H3485" s="9" t="str">
        <f>+'Info ELECTRONORTE'!L3453</f>
        <v>Torre</v>
      </c>
      <c r="I3485" s="9" t="str">
        <f>+'Info ELECTRONORTE'!M3453</f>
        <v>Fierro (Metálico)</v>
      </c>
      <c r="J3485" s="9" t="str">
        <f>+'Info ELECTRONORTE'!N3453</f>
        <v>TA138SIR1S1C1240AS2+3</v>
      </c>
      <c r="K3485" s="9" t="str">
        <f>+IF(B3485="MOD INV_2018","Según corresponda",VLOOKUP(J3485,SICODI!$G$3:$K$2404,2,FALSE))</f>
        <v>Según corresponda</v>
      </c>
      <c r="L3485" s="142" t="str">
        <f t="shared" si="125"/>
        <v>Según corresponda</v>
      </c>
    </row>
    <row r="3486" spans="1:12" x14ac:dyDescent="0.25">
      <c r="A3486" s="53">
        <f>+'Info ELECTRONORTE'!A3454</f>
        <v>3450</v>
      </c>
      <c r="B3486" s="26" t="str">
        <f t="shared" si="126"/>
        <v>MOD INV_2018</v>
      </c>
      <c r="C3486" s="9" t="str">
        <f>+'Info ELECTRONORTE'!B3454</f>
        <v>CAJAMARCA</v>
      </c>
      <c r="D3486" s="9" t="str">
        <f>+'Info ELECTRONORTE'!C3454</f>
        <v>ED CHACAF - CUTERVO</v>
      </c>
      <c r="E3486" s="9" t="str">
        <f>+'Info ELECTRONORTE'!D3454</f>
        <v>CUTERVO</v>
      </c>
      <c r="F3486" s="9" t="str">
        <f>+'Info ELECTRONORTE'!I3454</f>
        <v>Alta Tension</v>
      </c>
      <c r="G3486" s="9">
        <f>+'Info ELECTRONORTE'!K3454</f>
        <v>20</v>
      </c>
      <c r="H3486" s="9" t="str">
        <f>+'Info ELECTRONORTE'!L3454</f>
        <v>Torre</v>
      </c>
      <c r="I3486" s="9" t="str">
        <f>+'Info ELECTRONORTE'!M3454</f>
        <v>Fierro (Metálico)</v>
      </c>
      <c r="J3486" s="9" t="str">
        <f>+'Info ELECTRONORTE'!N3454</f>
        <v>TA138SIR1S1C1240AS1+0</v>
      </c>
      <c r="K3486" s="9" t="str">
        <f>+IF(B3486="MOD INV_2018","Según corresponda",VLOOKUP(J3486,SICODI!$G$3:$K$2404,2,FALSE))</f>
        <v>Según corresponda</v>
      </c>
      <c r="L3486" s="142" t="str">
        <f t="shared" si="125"/>
        <v>Según corresponda</v>
      </c>
    </row>
    <row r="3487" spans="1:12" x14ac:dyDescent="0.25">
      <c r="A3487" s="53">
        <f>+'Info ELECTRONORTE'!A3455</f>
        <v>3451</v>
      </c>
      <c r="B3487" s="26" t="str">
        <f t="shared" si="126"/>
        <v>MOD INV_2018</v>
      </c>
      <c r="C3487" s="9" t="str">
        <f>+'Info ELECTRONORTE'!B3455</f>
        <v>CAJAMARCA</v>
      </c>
      <c r="D3487" s="9" t="str">
        <f>+'Info ELECTRONORTE'!C3455</f>
        <v>ED CHACAF - CUTERVO</v>
      </c>
      <c r="E3487" s="9" t="str">
        <f>+'Info ELECTRONORTE'!D3455</f>
        <v>CUTERVO</v>
      </c>
      <c r="F3487" s="9" t="str">
        <f>+'Info ELECTRONORTE'!I3455</f>
        <v>Alta Tension</v>
      </c>
      <c r="G3487" s="9">
        <f>+'Info ELECTRONORTE'!K3455</f>
        <v>20</v>
      </c>
      <c r="H3487" s="9" t="str">
        <f>+'Info ELECTRONORTE'!L3455</f>
        <v>Torre</v>
      </c>
      <c r="I3487" s="9" t="str">
        <f>+'Info ELECTRONORTE'!M3455</f>
        <v>Fierro (Metálico)</v>
      </c>
      <c r="J3487" s="9" t="str">
        <f>+'Info ELECTRONORTE'!N3455</f>
        <v>TA138SIR1S1C1240AT-3</v>
      </c>
      <c r="K3487" s="9" t="str">
        <f>+IF(B3487="MOD INV_2018","Según corresponda",VLOOKUP(J3487,SICODI!$G$3:$K$2404,2,FALSE))</f>
        <v>Según corresponda</v>
      </c>
      <c r="L3487" s="142" t="str">
        <f t="shared" si="125"/>
        <v>Según corresponda</v>
      </c>
    </row>
    <row r="3488" spans="1:12" x14ac:dyDescent="0.25">
      <c r="A3488" s="53">
        <f>+'Info ELECTRONORTE'!A3456</f>
        <v>3452</v>
      </c>
      <c r="B3488" s="26" t="str">
        <f t="shared" si="126"/>
        <v>MOD INV_2018</v>
      </c>
      <c r="C3488" s="9" t="str">
        <f>+'Info ELECTRONORTE'!B3456</f>
        <v>CAJAMARCA</v>
      </c>
      <c r="D3488" s="9" t="str">
        <f>+'Info ELECTRONORTE'!C3456</f>
        <v>ED CHACAF - CUTERVO</v>
      </c>
      <c r="E3488" s="9" t="str">
        <f>+'Info ELECTRONORTE'!D3456</f>
        <v>CUTERVO</v>
      </c>
      <c r="F3488" s="9" t="str">
        <f>+'Info ELECTRONORTE'!I3456</f>
        <v>Alta Tension</v>
      </c>
      <c r="G3488" s="9">
        <f>+'Info ELECTRONORTE'!K3456</f>
        <v>20</v>
      </c>
      <c r="H3488" s="9" t="str">
        <f>+'Info ELECTRONORTE'!L3456</f>
        <v>Torre</v>
      </c>
      <c r="I3488" s="9" t="str">
        <f>+'Info ELECTRONORTE'!M3456</f>
        <v>Fierro (Metálico)</v>
      </c>
      <c r="J3488" s="9" t="str">
        <f>+'Info ELECTRONORTE'!N3456</f>
        <v>TA138SIR1S1C1240AS2-3</v>
      </c>
      <c r="K3488" s="9" t="str">
        <f>+IF(B3488="MOD INV_2018","Según corresponda",VLOOKUP(J3488,SICODI!$G$3:$K$2404,2,FALSE))</f>
        <v>Según corresponda</v>
      </c>
      <c r="L3488" s="142" t="str">
        <f t="shared" si="125"/>
        <v>Según corresponda</v>
      </c>
    </row>
    <row r="3489" spans="1:12" x14ac:dyDescent="0.25">
      <c r="A3489" s="53">
        <f>+'Info ELECTRONORTE'!A3457</f>
        <v>3453</v>
      </c>
      <c r="B3489" s="26" t="str">
        <f t="shared" si="126"/>
        <v>MOD INV_2018</v>
      </c>
      <c r="C3489" s="9" t="str">
        <f>+'Info ELECTRONORTE'!B3457</f>
        <v>CAJAMARCA</v>
      </c>
      <c r="D3489" s="9" t="str">
        <f>+'Info ELECTRONORTE'!C3457</f>
        <v>ED CHACAF - CUTERVO</v>
      </c>
      <c r="E3489" s="9" t="str">
        <f>+'Info ELECTRONORTE'!D3457</f>
        <v>CUTERVO</v>
      </c>
      <c r="F3489" s="9" t="str">
        <f>+'Info ELECTRONORTE'!I3457</f>
        <v>Alta Tension</v>
      </c>
      <c r="G3489" s="9">
        <f>+'Info ELECTRONORTE'!K3457</f>
        <v>20</v>
      </c>
      <c r="H3489" s="9" t="str">
        <f>+'Info ELECTRONORTE'!L3457</f>
        <v>Torre</v>
      </c>
      <c r="I3489" s="9" t="str">
        <f>+'Info ELECTRONORTE'!M3457</f>
        <v>Fierro (Metálico)</v>
      </c>
      <c r="J3489" s="9" t="str">
        <f>+'Info ELECTRONORTE'!N3457</f>
        <v>TA138SIR1S1C1240AS2+0</v>
      </c>
      <c r="K3489" s="9" t="str">
        <f>+IF(B3489="MOD INV_2018","Según corresponda",VLOOKUP(J3489,SICODI!$G$3:$K$2404,2,FALSE))</f>
        <v>Según corresponda</v>
      </c>
      <c r="L3489" s="142" t="str">
        <f t="shared" si="125"/>
        <v>Según corresponda</v>
      </c>
    </row>
    <row r="3490" spans="1:12" x14ac:dyDescent="0.25">
      <c r="A3490" s="53">
        <f>+'Info ELECTRONORTE'!A3458</f>
        <v>3454</v>
      </c>
      <c r="B3490" s="26" t="str">
        <f t="shared" si="126"/>
        <v>MOD INV_2018</v>
      </c>
      <c r="C3490" s="9" t="str">
        <f>+'Info ELECTRONORTE'!B3458</f>
        <v>CAJAMARCA</v>
      </c>
      <c r="D3490" s="9" t="str">
        <f>+'Info ELECTRONORTE'!C3458</f>
        <v>ED CHACAF - CUTERVO</v>
      </c>
      <c r="E3490" s="9" t="str">
        <f>+'Info ELECTRONORTE'!D3458</f>
        <v>CUTERVO</v>
      </c>
      <c r="F3490" s="9" t="str">
        <f>+'Info ELECTRONORTE'!I3458</f>
        <v>Alta Tension</v>
      </c>
      <c r="G3490" s="9">
        <f>+'Info ELECTRONORTE'!K3458</f>
        <v>20</v>
      </c>
      <c r="H3490" s="9" t="str">
        <f>+'Info ELECTRONORTE'!L3458</f>
        <v>Torre</v>
      </c>
      <c r="I3490" s="9" t="str">
        <f>+'Info ELECTRONORTE'!M3458</f>
        <v>Fierro (Metálico)</v>
      </c>
      <c r="J3490" s="9" t="str">
        <f>+'Info ELECTRONORTE'!N3458</f>
        <v>TA138SIR1S1C1240AS2+0</v>
      </c>
      <c r="K3490" s="9" t="str">
        <f>+IF(B3490="MOD INV_2018","Según corresponda",VLOOKUP(J3490,SICODI!$G$3:$K$2404,2,FALSE))</f>
        <v>Según corresponda</v>
      </c>
      <c r="L3490" s="142" t="str">
        <f t="shared" si="125"/>
        <v>Según corresponda</v>
      </c>
    </row>
    <row r="3491" spans="1:12" x14ac:dyDescent="0.25">
      <c r="A3491" s="53">
        <f>+'Info ELECTRONORTE'!A3459</f>
        <v>3455</v>
      </c>
      <c r="B3491" s="26" t="str">
        <f t="shared" si="126"/>
        <v>MOD INV_2018</v>
      </c>
      <c r="C3491" s="9" t="str">
        <f>+'Info ELECTRONORTE'!B3459</f>
        <v>CAJAMARCA</v>
      </c>
      <c r="D3491" s="9" t="str">
        <f>+'Info ELECTRONORTE'!C3459</f>
        <v>ED CHACAF - CUTERVO</v>
      </c>
      <c r="E3491" s="9" t="str">
        <f>+'Info ELECTRONORTE'!D3459</f>
        <v>CUTERVO</v>
      </c>
      <c r="F3491" s="9" t="str">
        <f>+'Info ELECTRONORTE'!I3459</f>
        <v>Alta Tension</v>
      </c>
      <c r="G3491" s="9">
        <f>+'Info ELECTRONORTE'!K3459</f>
        <v>20</v>
      </c>
      <c r="H3491" s="9" t="str">
        <f>+'Info ELECTRONORTE'!L3459</f>
        <v>Torre</v>
      </c>
      <c r="I3491" s="9" t="str">
        <f>+'Info ELECTRONORTE'!M3459</f>
        <v>Fierro (Metálico)</v>
      </c>
      <c r="J3491" s="9" t="str">
        <f>+'Info ELECTRONORTE'!N3459</f>
        <v>TA138SIR1S1C1240AS2+0</v>
      </c>
      <c r="K3491" s="9" t="str">
        <f>+IF(B3491="MOD INV_2018","Según corresponda",VLOOKUP(J3491,SICODI!$G$3:$K$2404,2,FALSE))</f>
        <v>Según corresponda</v>
      </c>
      <c r="L3491" s="142" t="str">
        <f t="shared" si="125"/>
        <v>Según corresponda</v>
      </c>
    </row>
    <row r="3492" spans="1:12" x14ac:dyDescent="0.25">
      <c r="A3492" s="53">
        <f>+'Info ELECTRONORTE'!A3460</f>
        <v>3456</v>
      </c>
      <c r="B3492" s="26" t="str">
        <f t="shared" si="126"/>
        <v>MOD INV_2018</v>
      </c>
      <c r="C3492" s="9" t="str">
        <f>+'Info ELECTRONORTE'!B3460</f>
        <v>CAJAMARCA</v>
      </c>
      <c r="D3492" s="9" t="str">
        <f>+'Info ELECTRONORTE'!C3460</f>
        <v>ED CHACAF - CUTERVO</v>
      </c>
      <c r="E3492" s="9" t="str">
        <f>+'Info ELECTRONORTE'!D3460</f>
        <v>CUTERVO</v>
      </c>
      <c r="F3492" s="9" t="str">
        <f>+'Info ELECTRONORTE'!I3460</f>
        <v>Alta Tension</v>
      </c>
      <c r="G3492" s="9">
        <f>+'Info ELECTRONORTE'!K3460</f>
        <v>20</v>
      </c>
      <c r="H3492" s="9" t="str">
        <f>+'Info ELECTRONORTE'!L3460</f>
        <v>Torre</v>
      </c>
      <c r="I3492" s="9" t="str">
        <f>+'Info ELECTRONORTE'!M3460</f>
        <v>Fierro (Metálico)</v>
      </c>
      <c r="J3492" s="9" t="str">
        <f>+'Info ELECTRONORTE'!N3460</f>
        <v>TA138SIR1S1C1240AS2-3</v>
      </c>
      <c r="K3492" s="9" t="str">
        <f>+IF(B3492="MOD INV_2018","Según corresponda",VLOOKUP(J3492,SICODI!$G$3:$K$2404,2,FALSE))</f>
        <v>Según corresponda</v>
      </c>
      <c r="L3492" s="142" t="str">
        <f t="shared" si="125"/>
        <v>Según corresponda</v>
      </c>
    </row>
    <row r="3493" spans="1:12" x14ac:dyDescent="0.25">
      <c r="A3493" s="53">
        <f>+'Info ELECTRONORTE'!A3461</f>
        <v>3457</v>
      </c>
      <c r="B3493" s="26" t="str">
        <f t="shared" si="126"/>
        <v>MOD INV_2018</v>
      </c>
      <c r="C3493" s="9" t="str">
        <f>+'Info ELECTRONORTE'!B3461</f>
        <v>CAJAMARCA</v>
      </c>
      <c r="D3493" s="9" t="str">
        <f>+'Info ELECTRONORTE'!C3461</f>
        <v>ED CHACAF - CUTERVO</v>
      </c>
      <c r="E3493" s="9" t="str">
        <f>+'Info ELECTRONORTE'!D3461</f>
        <v>CUTERVO</v>
      </c>
      <c r="F3493" s="9" t="str">
        <f>+'Info ELECTRONORTE'!I3461</f>
        <v>Alta Tension</v>
      </c>
      <c r="G3493" s="9">
        <f>+'Info ELECTRONORTE'!K3461</f>
        <v>20</v>
      </c>
      <c r="H3493" s="9" t="str">
        <f>+'Info ELECTRONORTE'!L3461</f>
        <v>Torre</v>
      </c>
      <c r="I3493" s="9" t="str">
        <f>+'Info ELECTRONORTE'!M3461</f>
        <v>Fierro (Metálico)</v>
      </c>
      <c r="J3493" s="9" t="str">
        <f>+'Info ELECTRONORTE'!N3461</f>
        <v>TA138SIR1S1C1240AS2-3</v>
      </c>
      <c r="K3493" s="9" t="str">
        <f>+IF(B3493="MOD INV_2018","Según corresponda",VLOOKUP(J3493,SICODI!$G$3:$K$2404,2,FALSE))</f>
        <v>Según corresponda</v>
      </c>
      <c r="L3493" s="142" t="str">
        <f t="shared" ref="L3493:L3556" si="127">+IF(K3493="Según corresponda","Según corresponda",VLOOKUP(K3493,$O$37:$P$49,2,FALSE))</f>
        <v>Según corresponda</v>
      </c>
    </row>
    <row r="3494" spans="1:12" x14ac:dyDescent="0.25">
      <c r="A3494" s="53">
        <f>+'Info ELECTRONORTE'!A3462</f>
        <v>3458</v>
      </c>
      <c r="B3494" s="26" t="str">
        <f t="shared" ref="B3494:B3557" si="128">+IF(ISERROR(INDEX($B$8:$B$31,MATCH(J3494,$J$8:$J$31,0)))=TRUE,"MOD INV_2018",INDEX($B$8:$B$31,MATCH(J3494,$J$8:$J$31,0)))</f>
        <v>SICODI</v>
      </c>
      <c r="C3494" s="9" t="str">
        <f>+'Info ELECTRONORTE'!B3462</f>
        <v>CAJAMARCA</v>
      </c>
      <c r="D3494" s="9" t="str">
        <f>+'Info ELECTRONORTE'!C3462</f>
        <v>ED CHACAF - CUTERVO</v>
      </c>
      <c r="E3494" s="9" t="str">
        <f>+'Info ELECTRONORTE'!D3462</f>
        <v>CUTERVO</v>
      </c>
      <c r="F3494" s="9" t="str">
        <f>+'Info ELECTRONORTE'!I3462</f>
        <v>Media Tension</v>
      </c>
      <c r="G3494" s="9">
        <f>+'Info ELECTRONORTE'!K3462</f>
        <v>15</v>
      </c>
      <c r="H3494" s="9" t="str">
        <f>+'Info ELECTRONORTE'!L3462</f>
        <v>Postes</v>
      </c>
      <c r="I3494" s="9" t="str">
        <f>+'Info ELECTRONORTE'!M3462</f>
        <v>Concreto</v>
      </c>
      <c r="J3494" s="9" t="str">
        <f>+'Info ELECTRONORTE'!N3462</f>
        <v>PPC24</v>
      </c>
      <c r="K3494" s="9" t="str">
        <f>+IF(B3494="MOD INV_2018","Según corresponda",VLOOKUP(J3494,SICODI!$G$3:$K$2404,2,FALSE))</f>
        <v>POSTE DE CONCRETO ARMADO DE 15/400/150/375</v>
      </c>
      <c r="L3494" s="142">
        <f t="shared" si="127"/>
        <v>0.52</v>
      </c>
    </row>
    <row r="3495" spans="1:12" x14ac:dyDescent="0.25">
      <c r="A3495" s="53">
        <f>+'Info ELECTRONORTE'!A3463</f>
        <v>3459</v>
      </c>
      <c r="B3495" s="26" t="str">
        <f t="shared" si="128"/>
        <v>SICODI</v>
      </c>
      <c r="C3495" s="9" t="str">
        <f>+'Info ELECTRONORTE'!B3463</f>
        <v>CAJAMARCA</v>
      </c>
      <c r="D3495" s="9" t="str">
        <f>+'Info ELECTRONORTE'!C3463</f>
        <v>ED CHACAF - CUTERVO</v>
      </c>
      <c r="E3495" s="9" t="str">
        <f>+'Info ELECTRONORTE'!D3463</f>
        <v>CUTERVO</v>
      </c>
      <c r="F3495" s="9" t="str">
        <f>+'Info ELECTRONORTE'!I3463</f>
        <v>Media Tension</v>
      </c>
      <c r="G3495" s="9">
        <f>+'Info ELECTRONORTE'!K3463</f>
        <v>15</v>
      </c>
      <c r="H3495" s="9" t="str">
        <f>+'Info ELECTRONORTE'!L3463</f>
        <v>Postes</v>
      </c>
      <c r="I3495" s="9" t="str">
        <f>+'Info ELECTRONORTE'!M3463</f>
        <v>Concreto</v>
      </c>
      <c r="J3495" s="9" t="str">
        <f>+'Info ELECTRONORTE'!N3463</f>
        <v>PPC24</v>
      </c>
      <c r="K3495" s="9" t="str">
        <f>+IF(B3495="MOD INV_2018","Según corresponda",VLOOKUP(J3495,SICODI!$G$3:$K$2404,2,FALSE))</f>
        <v>POSTE DE CONCRETO ARMADO DE 15/400/150/375</v>
      </c>
      <c r="L3495" s="142">
        <f t="shared" si="127"/>
        <v>0.52</v>
      </c>
    </row>
    <row r="3496" spans="1:12" x14ac:dyDescent="0.25">
      <c r="A3496" s="53">
        <f>+'Info ELECTRONORTE'!A3464</f>
        <v>3460</v>
      </c>
      <c r="B3496" s="26" t="str">
        <f t="shared" si="128"/>
        <v>SICODI</v>
      </c>
      <c r="C3496" s="9" t="str">
        <f>+'Info ELECTRONORTE'!B3464</f>
        <v>CAJAMARCA</v>
      </c>
      <c r="D3496" s="9" t="str">
        <f>+'Info ELECTRONORTE'!C3464</f>
        <v>ED CHACAF - CUTERVO</v>
      </c>
      <c r="E3496" s="9" t="str">
        <f>+'Info ELECTRONORTE'!D3464</f>
        <v>CUTERVO</v>
      </c>
      <c r="F3496" s="9" t="str">
        <f>+'Info ELECTRONORTE'!I3464</f>
        <v>Baja Tension</v>
      </c>
      <c r="G3496" s="9">
        <f>+'Info ELECTRONORTE'!K3464</f>
        <v>9</v>
      </c>
      <c r="H3496" s="9" t="str">
        <f>+'Info ELECTRONORTE'!L3464</f>
        <v>Postes</v>
      </c>
      <c r="I3496" s="9" t="str">
        <f>+'Info ELECTRONORTE'!M3464</f>
        <v>Concreto</v>
      </c>
      <c r="J3496" s="9" t="str">
        <f>+'Info ELECTRONORTE'!N3464</f>
        <v>PPC09</v>
      </c>
      <c r="K3496" s="9" t="str">
        <f>+IF(B3496="MOD INV_2018","Según corresponda",VLOOKUP(J3496,SICODI!$G$3:$K$2404,2,FALSE))</f>
        <v>POSTE DE CONCRETO ARMADO DE  9/300/120/255</v>
      </c>
      <c r="L3496" s="142">
        <f t="shared" si="127"/>
        <v>0.17</v>
      </c>
    </row>
    <row r="3497" spans="1:12" x14ac:dyDescent="0.25">
      <c r="A3497" s="53">
        <f>+'Info ELECTRONORTE'!A3465</f>
        <v>3461</v>
      </c>
      <c r="B3497" s="26" t="str">
        <f t="shared" si="128"/>
        <v>SICODI</v>
      </c>
      <c r="C3497" s="9" t="str">
        <f>+'Info ELECTRONORTE'!B3465</f>
        <v>CAJAMARCA</v>
      </c>
      <c r="D3497" s="9" t="str">
        <f>+'Info ELECTRONORTE'!C3465</f>
        <v>ED CHACAF - CUTERVO</v>
      </c>
      <c r="E3497" s="9" t="str">
        <f>+'Info ELECTRONORTE'!D3465</f>
        <v>CUTERVO</v>
      </c>
      <c r="F3497" s="9" t="str">
        <f>+'Info ELECTRONORTE'!I3465</f>
        <v>Baja Tension</v>
      </c>
      <c r="G3497" s="9">
        <f>+'Info ELECTRONORTE'!K3465</f>
        <v>9</v>
      </c>
      <c r="H3497" s="9" t="str">
        <f>+'Info ELECTRONORTE'!L3465</f>
        <v>Postes</v>
      </c>
      <c r="I3497" s="9" t="str">
        <f>+'Info ELECTRONORTE'!M3465</f>
        <v>Concreto</v>
      </c>
      <c r="J3497" s="9" t="str">
        <f>+'Info ELECTRONORTE'!N3465</f>
        <v>PPC09</v>
      </c>
      <c r="K3497" s="9" t="str">
        <f>+IF(B3497="MOD INV_2018","Según corresponda",VLOOKUP(J3497,SICODI!$G$3:$K$2404,2,FALSE))</f>
        <v>POSTE DE CONCRETO ARMADO DE  9/300/120/255</v>
      </c>
      <c r="L3497" s="142">
        <f t="shared" si="127"/>
        <v>0.17</v>
      </c>
    </row>
    <row r="3498" spans="1:12" x14ac:dyDescent="0.25">
      <c r="A3498" s="53">
        <f>+'Info ELECTRONORTE'!A3466</f>
        <v>3462</v>
      </c>
      <c r="B3498" s="26" t="str">
        <f t="shared" si="128"/>
        <v>SICODI</v>
      </c>
      <c r="C3498" s="9" t="str">
        <f>+'Info ELECTRONORTE'!B3466</f>
        <v>CAJAMARCA</v>
      </c>
      <c r="D3498" s="9" t="str">
        <f>+'Info ELECTRONORTE'!C3466</f>
        <v>ED CHACAF - CUTERVO</v>
      </c>
      <c r="E3498" s="9" t="str">
        <f>+'Info ELECTRONORTE'!D3466</f>
        <v>CUTERVO</v>
      </c>
      <c r="F3498" s="9" t="str">
        <f>+'Info ELECTRONORTE'!I3466</f>
        <v>Baja Tension</v>
      </c>
      <c r="G3498" s="9">
        <f>+'Info ELECTRONORTE'!K3466</f>
        <v>9</v>
      </c>
      <c r="H3498" s="9" t="str">
        <f>+'Info ELECTRONORTE'!L3466</f>
        <v>Postes</v>
      </c>
      <c r="I3498" s="9" t="str">
        <f>+'Info ELECTRONORTE'!M3466</f>
        <v>Concreto</v>
      </c>
      <c r="J3498" s="9" t="str">
        <f>+'Info ELECTRONORTE'!N3466</f>
        <v>PPC09</v>
      </c>
      <c r="K3498" s="9" t="str">
        <f>+IF(B3498="MOD INV_2018","Según corresponda",VLOOKUP(J3498,SICODI!$G$3:$K$2404,2,FALSE))</f>
        <v>POSTE DE CONCRETO ARMADO DE  9/300/120/255</v>
      </c>
      <c r="L3498" s="142">
        <f t="shared" si="127"/>
        <v>0.17</v>
      </c>
    </row>
    <row r="3499" spans="1:12" x14ac:dyDescent="0.25">
      <c r="A3499" s="53">
        <f>+'Info ELECTRONORTE'!A3467</f>
        <v>3463</v>
      </c>
      <c r="B3499" s="26" t="str">
        <f t="shared" si="128"/>
        <v>SICODI</v>
      </c>
      <c r="C3499" s="9" t="str">
        <f>+'Info ELECTRONORTE'!B3467</f>
        <v>CAJAMARCA</v>
      </c>
      <c r="D3499" s="9" t="str">
        <f>+'Info ELECTRONORTE'!C3467</f>
        <v>ED CHACAF - CUTERVO</v>
      </c>
      <c r="E3499" s="9" t="str">
        <f>+'Info ELECTRONORTE'!D3467</f>
        <v>CUTERVO</v>
      </c>
      <c r="F3499" s="9" t="str">
        <f>+'Info ELECTRONORTE'!I3467</f>
        <v>Baja Tension</v>
      </c>
      <c r="G3499" s="9">
        <f>+'Info ELECTRONORTE'!K3467</f>
        <v>9</v>
      </c>
      <c r="H3499" s="9" t="str">
        <f>+'Info ELECTRONORTE'!L3467</f>
        <v>Postes</v>
      </c>
      <c r="I3499" s="9" t="str">
        <f>+'Info ELECTRONORTE'!M3467</f>
        <v>Concreto</v>
      </c>
      <c r="J3499" s="9" t="str">
        <f>+'Info ELECTRONORTE'!N3467</f>
        <v>PPC09</v>
      </c>
      <c r="K3499" s="9" t="str">
        <f>+IF(B3499="MOD INV_2018","Según corresponda",VLOOKUP(J3499,SICODI!$G$3:$K$2404,2,FALSE))</f>
        <v>POSTE DE CONCRETO ARMADO DE  9/300/120/255</v>
      </c>
      <c r="L3499" s="142">
        <f t="shared" si="127"/>
        <v>0.17</v>
      </c>
    </row>
    <row r="3500" spans="1:12" x14ac:dyDescent="0.25">
      <c r="A3500" s="53">
        <f>+'Info ELECTRONORTE'!A3468</f>
        <v>3464</v>
      </c>
      <c r="B3500" s="26" t="str">
        <f t="shared" si="128"/>
        <v>SICODI</v>
      </c>
      <c r="C3500" s="9" t="str">
        <f>+'Info ELECTRONORTE'!B3468</f>
        <v>CAJAMARCA</v>
      </c>
      <c r="D3500" s="9" t="str">
        <f>+'Info ELECTRONORTE'!C3468</f>
        <v>ED CHACAF - CUTERVO</v>
      </c>
      <c r="E3500" s="9" t="str">
        <f>+'Info ELECTRONORTE'!D3468</f>
        <v>CUTERVO</v>
      </c>
      <c r="F3500" s="9" t="str">
        <f>+'Info ELECTRONORTE'!I3468</f>
        <v>Baja Tension</v>
      </c>
      <c r="G3500" s="9">
        <f>+'Info ELECTRONORTE'!K3468</f>
        <v>9</v>
      </c>
      <c r="H3500" s="9" t="str">
        <f>+'Info ELECTRONORTE'!L3468</f>
        <v>Postes</v>
      </c>
      <c r="I3500" s="9" t="str">
        <f>+'Info ELECTRONORTE'!M3468</f>
        <v>Concreto</v>
      </c>
      <c r="J3500" s="9" t="str">
        <f>+'Info ELECTRONORTE'!N3468</f>
        <v>PPC09</v>
      </c>
      <c r="K3500" s="9" t="str">
        <f>+IF(B3500="MOD INV_2018","Según corresponda",VLOOKUP(J3500,SICODI!$G$3:$K$2404,2,FALSE))</f>
        <v>POSTE DE CONCRETO ARMADO DE  9/300/120/255</v>
      </c>
      <c r="L3500" s="142">
        <f t="shared" si="127"/>
        <v>0.17</v>
      </c>
    </row>
    <row r="3501" spans="1:12" x14ac:dyDescent="0.25">
      <c r="A3501" s="53">
        <f>+'Info ELECTRONORTE'!A3469</f>
        <v>3465</v>
      </c>
      <c r="B3501" s="26" t="str">
        <f t="shared" si="128"/>
        <v>SICODI</v>
      </c>
      <c r="C3501" s="9" t="str">
        <f>+'Info ELECTRONORTE'!B3469</f>
        <v>CAJAMARCA</v>
      </c>
      <c r="D3501" s="9" t="str">
        <f>+'Info ELECTRONORTE'!C3469</f>
        <v>ED CHACAF - CUTERVO</v>
      </c>
      <c r="E3501" s="9" t="str">
        <f>+'Info ELECTRONORTE'!D3469</f>
        <v>CUTERVO</v>
      </c>
      <c r="F3501" s="9" t="str">
        <f>+'Info ELECTRONORTE'!I3469</f>
        <v>Baja Tension</v>
      </c>
      <c r="G3501" s="9">
        <f>+'Info ELECTRONORTE'!K3469</f>
        <v>9</v>
      </c>
      <c r="H3501" s="9" t="str">
        <f>+'Info ELECTRONORTE'!L3469</f>
        <v>Postes</v>
      </c>
      <c r="I3501" s="9" t="str">
        <f>+'Info ELECTRONORTE'!M3469</f>
        <v>Concreto</v>
      </c>
      <c r="J3501" s="9" t="str">
        <f>+'Info ELECTRONORTE'!N3469</f>
        <v>PPC09</v>
      </c>
      <c r="K3501" s="9" t="str">
        <f>+IF(B3501="MOD INV_2018","Según corresponda",VLOOKUP(J3501,SICODI!$G$3:$K$2404,2,FALSE))</f>
        <v>POSTE DE CONCRETO ARMADO DE  9/300/120/255</v>
      </c>
      <c r="L3501" s="142">
        <f t="shared" si="127"/>
        <v>0.17</v>
      </c>
    </row>
    <row r="3502" spans="1:12" x14ac:dyDescent="0.25">
      <c r="A3502" s="53">
        <f>+'Info ELECTRONORTE'!A3470</f>
        <v>3466</v>
      </c>
      <c r="B3502" s="26" t="str">
        <f t="shared" si="128"/>
        <v>SICODI</v>
      </c>
      <c r="C3502" s="9" t="str">
        <f>+'Info ELECTRONORTE'!B3470</f>
        <v>CAJAMARCA</v>
      </c>
      <c r="D3502" s="9" t="str">
        <f>+'Info ELECTRONORTE'!C3470</f>
        <v>ED CHACAF - CUTERVO</v>
      </c>
      <c r="E3502" s="9" t="str">
        <f>+'Info ELECTRONORTE'!D3470</f>
        <v>CUTERVO</v>
      </c>
      <c r="F3502" s="9" t="str">
        <f>+'Info ELECTRONORTE'!I3470</f>
        <v>Baja Tension</v>
      </c>
      <c r="G3502" s="9">
        <f>+'Info ELECTRONORTE'!K3470</f>
        <v>9</v>
      </c>
      <c r="H3502" s="9" t="str">
        <f>+'Info ELECTRONORTE'!L3470</f>
        <v>Postes</v>
      </c>
      <c r="I3502" s="9" t="str">
        <f>+'Info ELECTRONORTE'!M3470</f>
        <v>Concreto</v>
      </c>
      <c r="J3502" s="9" t="str">
        <f>+'Info ELECTRONORTE'!N3470</f>
        <v>PPC09</v>
      </c>
      <c r="K3502" s="9" t="str">
        <f>+IF(B3502="MOD INV_2018","Según corresponda",VLOOKUP(J3502,SICODI!$G$3:$K$2404,2,FALSE))</f>
        <v>POSTE DE CONCRETO ARMADO DE  9/300/120/255</v>
      </c>
      <c r="L3502" s="142">
        <f t="shared" si="127"/>
        <v>0.17</v>
      </c>
    </row>
    <row r="3503" spans="1:12" x14ac:dyDescent="0.25">
      <c r="A3503" s="53">
        <f>+'Info ELECTRONORTE'!A3471</f>
        <v>3467</v>
      </c>
      <c r="B3503" s="26" t="str">
        <f t="shared" si="128"/>
        <v>SICODI</v>
      </c>
      <c r="C3503" s="9" t="str">
        <f>+'Info ELECTRONORTE'!B3471</f>
        <v>CAJAMARCA</v>
      </c>
      <c r="D3503" s="9" t="str">
        <f>+'Info ELECTRONORTE'!C3471</f>
        <v>ED CHACAF - CUTERVO</v>
      </c>
      <c r="E3503" s="9" t="str">
        <f>+'Info ELECTRONORTE'!D3471</f>
        <v>CUTERVO</v>
      </c>
      <c r="F3503" s="9" t="str">
        <f>+'Info ELECTRONORTE'!I3471</f>
        <v>Baja Tension</v>
      </c>
      <c r="G3503" s="9">
        <f>+'Info ELECTRONORTE'!K3471</f>
        <v>9</v>
      </c>
      <c r="H3503" s="9" t="str">
        <f>+'Info ELECTRONORTE'!L3471</f>
        <v>Postes</v>
      </c>
      <c r="I3503" s="9" t="str">
        <f>+'Info ELECTRONORTE'!M3471</f>
        <v>Concreto</v>
      </c>
      <c r="J3503" s="9" t="str">
        <f>+'Info ELECTRONORTE'!N3471</f>
        <v>PPC09</v>
      </c>
      <c r="K3503" s="9" t="str">
        <f>+IF(B3503="MOD INV_2018","Según corresponda",VLOOKUP(J3503,SICODI!$G$3:$K$2404,2,FALSE))</f>
        <v>POSTE DE CONCRETO ARMADO DE  9/300/120/255</v>
      </c>
      <c r="L3503" s="142">
        <f t="shared" si="127"/>
        <v>0.17</v>
      </c>
    </row>
    <row r="3504" spans="1:12" x14ac:dyDescent="0.25">
      <c r="A3504" s="53">
        <f>+'Info ELECTRONORTE'!A3472</f>
        <v>3468</v>
      </c>
      <c r="B3504" s="26" t="str">
        <f t="shared" si="128"/>
        <v>SICODI</v>
      </c>
      <c r="C3504" s="9" t="str">
        <f>+'Info ELECTRONORTE'!B3472</f>
        <v>CAJAMARCA</v>
      </c>
      <c r="D3504" s="9" t="str">
        <f>+'Info ELECTRONORTE'!C3472</f>
        <v>ED CHACAF - CUTERVO</v>
      </c>
      <c r="E3504" s="9" t="str">
        <f>+'Info ELECTRONORTE'!D3472</f>
        <v>CUTERVO</v>
      </c>
      <c r="F3504" s="9" t="str">
        <f>+'Info ELECTRONORTE'!I3472</f>
        <v>Baja Tension</v>
      </c>
      <c r="G3504" s="9">
        <f>+'Info ELECTRONORTE'!K3472</f>
        <v>9</v>
      </c>
      <c r="H3504" s="9" t="str">
        <f>+'Info ELECTRONORTE'!L3472</f>
        <v>Postes</v>
      </c>
      <c r="I3504" s="9" t="str">
        <f>+'Info ELECTRONORTE'!M3472</f>
        <v>Concreto</v>
      </c>
      <c r="J3504" s="9" t="str">
        <f>+'Info ELECTRONORTE'!N3472</f>
        <v>PPC09</v>
      </c>
      <c r="K3504" s="9" t="str">
        <f>+IF(B3504="MOD INV_2018","Según corresponda",VLOOKUP(J3504,SICODI!$G$3:$K$2404,2,FALSE))</f>
        <v>POSTE DE CONCRETO ARMADO DE  9/300/120/255</v>
      </c>
      <c r="L3504" s="142">
        <f t="shared" si="127"/>
        <v>0.17</v>
      </c>
    </row>
    <row r="3505" spans="1:12" x14ac:dyDescent="0.25">
      <c r="A3505" s="53">
        <f>+'Info ELECTRONORTE'!A3473</f>
        <v>3469</v>
      </c>
      <c r="B3505" s="26" t="str">
        <f t="shared" si="128"/>
        <v>SICODI</v>
      </c>
      <c r="C3505" s="9" t="str">
        <f>+'Info ELECTRONORTE'!B3473</f>
        <v>CAJAMARCA</v>
      </c>
      <c r="D3505" s="9" t="str">
        <f>+'Info ELECTRONORTE'!C3473</f>
        <v>ED CHACAF - CUTERVO</v>
      </c>
      <c r="E3505" s="9" t="str">
        <f>+'Info ELECTRONORTE'!D3473</f>
        <v>CUTERVO</v>
      </c>
      <c r="F3505" s="9" t="str">
        <f>+'Info ELECTRONORTE'!I3473</f>
        <v>Baja Tension</v>
      </c>
      <c r="G3505" s="9">
        <f>+'Info ELECTRONORTE'!K3473</f>
        <v>9</v>
      </c>
      <c r="H3505" s="9" t="str">
        <f>+'Info ELECTRONORTE'!L3473</f>
        <v>Postes</v>
      </c>
      <c r="I3505" s="9" t="str">
        <f>+'Info ELECTRONORTE'!M3473</f>
        <v>Concreto</v>
      </c>
      <c r="J3505" s="9" t="str">
        <f>+'Info ELECTRONORTE'!N3473</f>
        <v>PPC09</v>
      </c>
      <c r="K3505" s="9" t="str">
        <f>+IF(B3505="MOD INV_2018","Según corresponda",VLOOKUP(J3505,SICODI!$G$3:$K$2404,2,FALSE))</f>
        <v>POSTE DE CONCRETO ARMADO DE  9/300/120/255</v>
      </c>
      <c r="L3505" s="142">
        <f t="shared" si="127"/>
        <v>0.17</v>
      </c>
    </row>
    <row r="3506" spans="1:12" x14ac:dyDescent="0.25">
      <c r="A3506" s="53">
        <f>+'Info ELECTRONORTE'!A3474</f>
        <v>3470</v>
      </c>
      <c r="B3506" s="26" t="str">
        <f t="shared" si="128"/>
        <v>SICODI</v>
      </c>
      <c r="C3506" s="9" t="str">
        <f>+'Info ELECTRONORTE'!B3474</f>
        <v>CAJAMARCA</v>
      </c>
      <c r="D3506" s="9" t="str">
        <f>+'Info ELECTRONORTE'!C3474</f>
        <v>ED CHACAF - CUTERVO</v>
      </c>
      <c r="E3506" s="9" t="str">
        <f>+'Info ELECTRONORTE'!D3474</f>
        <v>CUTERVO</v>
      </c>
      <c r="F3506" s="9" t="str">
        <f>+'Info ELECTRONORTE'!I3474</f>
        <v>Media Tension</v>
      </c>
      <c r="G3506" s="9">
        <f>+'Info ELECTRONORTE'!K3474</f>
        <v>13</v>
      </c>
      <c r="H3506" s="9" t="str">
        <f>+'Info ELECTRONORTE'!L3474</f>
        <v>Postes</v>
      </c>
      <c r="I3506" s="9" t="str">
        <f>+'Info ELECTRONORTE'!M3474</f>
        <v>Concreto</v>
      </c>
      <c r="J3506" s="9" t="str">
        <f>+'Info ELECTRONORTE'!N3474</f>
        <v>PPC19</v>
      </c>
      <c r="K3506" s="9" t="str">
        <f>+IF(B3506="MOD INV_2018","Según corresponda",VLOOKUP(J3506,SICODI!$G$3:$K$2404,2,FALSE))</f>
        <v>POSTE DE CONCRETO ARMADO DE 13/300/150/345</v>
      </c>
      <c r="L3506" s="142">
        <f t="shared" si="127"/>
        <v>0.52</v>
      </c>
    </row>
    <row r="3507" spans="1:12" x14ac:dyDescent="0.25">
      <c r="A3507" s="53">
        <f>+'Info ELECTRONORTE'!A3475</f>
        <v>3471</v>
      </c>
      <c r="B3507" s="26" t="str">
        <f t="shared" si="128"/>
        <v>SICODI</v>
      </c>
      <c r="C3507" s="9" t="str">
        <f>+'Info ELECTRONORTE'!B3475</f>
        <v>CAJAMARCA</v>
      </c>
      <c r="D3507" s="9" t="str">
        <f>+'Info ELECTRONORTE'!C3475</f>
        <v>ED CHACAF - CUTERVO</v>
      </c>
      <c r="E3507" s="9" t="str">
        <f>+'Info ELECTRONORTE'!D3475</f>
        <v>CUTERVO</v>
      </c>
      <c r="F3507" s="9" t="str">
        <f>+'Info ELECTRONORTE'!I3475</f>
        <v>Media Tension</v>
      </c>
      <c r="G3507" s="9">
        <f>+'Info ELECTRONORTE'!K3475</f>
        <v>13</v>
      </c>
      <c r="H3507" s="9" t="str">
        <f>+'Info ELECTRONORTE'!L3475</f>
        <v>Postes</v>
      </c>
      <c r="I3507" s="9" t="str">
        <f>+'Info ELECTRONORTE'!M3475</f>
        <v>Concreto</v>
      </c>
      <c r="J3507" s="9" t="str">
        <f>+'Info ELECTRONORTE'!N3475</f>
        <v>PPC19</v>
      </c>
      <c r="K3507" s="9" t="str">
        <f>+IF(B3507="MOD INV_2018","Según corresponda",VLOOKUP(J3507,SICODI!$G$3:$K$2404,2,FALSE))</f>
        <v>POSTE DE CONCRETO ARMADO DE 13/300/150/345</v>
      </c>
      <c r="L3507" s="142">
        <f t="shared" si="127"/>
        <v>0.52</v>
      </c>
    </row>
    <row r="3508" spans="1:12" x14ac:dyDescent="0.25">
      <c r="A3508" s="53">
        <f>+'Info ELECTRONORTE'!A3476</f>
        <v>3472</v>
      </c>
      <c r="B3508" s="26" t="str">
        <f t="shared" si="128"/>
        <v>SICODI</v>
      </c>
      <c r="C3508" s="9" t="str">
        <f>+'Info ELECTRONORTE'!B3476</f>
        <v>CAJAMARCA</v>
      </c>
      <c r="D3508" s="9" t="str">
        <f>+'Info ELECTRONORTE'!C3476</f>
        <v>ED CHACAF - CUTERVO</v>
      </c>
      <c r="E3508" s="9" t="str">
        <f>+'Info ELECTRONORTE'!D3476</f>
        <v>CUTERVO</v>
      </c>
      <c r="F3508" s="9" t="str">
        <f>+'Info ELECTRONORTE'!I3476</f>
        <v>Media Tension</v>
      </c>
      <c r="G3508" s="9">
        <f>+'Info ELECTRONORTE'!K3476</f>
        <v>13</v>
      </c>
      <c r="H3508" s="9" t="str">
        <f>+'Info ELECTRONORTE'!L3476</f>
        <v>Postes</v>
      </c>
      <c r="I3508" s="9" t="str">
        <f>+'Info ELECTRONORTE'!M3476</f>
        <v>Concreto</v>
      </c>
      <c r="J3508" s="9" t="str">
        <f>+'Info ELECTRONORTE'!N3476</f>
        <v>PPC19</v>
      </c>
      <c r="K3508" s="9" t="str">
        <f>+IF(B3508="MOD INV_2018","Según corresponda",VLOOKUP(J3508,SICODI!$G$3:$K$2404,2,FALSE))</f>
        <v>POSTE DE CONCRETO ARMADO DE 13/300/150/345</v>
      </c>
      <c r="L3508" s="142">
        <f t="shared" si="127"/>
        <v>0.52</v>
      </c>
    </row>
    <row r="3509" spans="1:12" x14ac:dyDescent="0.25">
      <c r="A3509" s="53">
        <f>+'Info ELECTRONORTE'!A3477</f>
        <v>3473</v>
      </c>
      <c r="B3509" s="26" t="str">
        <f t="shared" si="128"/>
        <v>SICODI</v>
      </c>
      <c r="C3509" s="9" t="str">
        <f>+'Info ELECTRONORTE'!B3477</f>
        <v>CAJAMARCA</v>
      </c>
      <c r="D3509" s="9" t="str">
        <f>+'Info ELECTRONORTE'!C3477</f>
        <v>ED CHACAF - CUTERVO</v>
      </c>
      <c r="E3509" s="9" t="str">
        <f>+'Info ELECTRONORTE'!D3477</f>
        <v>CUTERVO</v>
      </c>
      <c r="F3509" s="9" t="str">
        <f>+'Info ELECTRONORTE'!I3477</f>
        <v>Media Tension</v>
      </c>
      <c r="G3509" s="9">
        <f>+'Info ELECTRONORTE'!K3477</f>
        <v>13</v>
      </c>
      <c r="H3509" s="9" t="str">
        <f>+'Info ELECTRONORTE'!L3477</f>
        <v>Postes</v>
      </c>
      <c r="I3509" s="9" t="str">
        <f>+'Info ELECTRONORTE'!M3477</f>
        <v>Concreto</v>
      </c>
      <c r="J3509" s="9" t="str">
        <f>+'Info ELECTRONORTE'!N3477</f>
        <v>PPC19</v>
      </c>
      <c r="K3509" s="9" t="str">
        <f>+IF(B3509="MOD INV_2018","Según corresponda",VLOOKUP(J3509,SICODI!$G$3:$K$2404,2,FALSE))</f>
        <v>POSTE DE CONCRETO ARMADO DE 13/300/150/345</v>
      </c>
      <c r="L3509" s="142">
        <f t="shared" si="127"/>
        <v>0.52</v>
      </c>
    </row>
    <row r="3510" spans="1:12" x14ac:dyDescent="0.25">
      <c r="A3510" s="53">
        <f>+'Info ELECTRONORTE'!A3478</f>
        <v>3474</v>
      </c>
      <c r="B3510" s="26" t="str">
        <f t="shared" si="128"/>
        <v>SICODI</v>
      </c>
      <c r="C3510" s="9" t="str">
        <f>+'Info ELECTRONORTE'!B3478</f>
        <v>CAJAMARCA</v>
      </c>
      <c r="D3510" s="9" t="str">
        <f>+'Info ELECTRONORTE'!C3478</f>
        <v>ED CHACAF - CUTERVO</v>
      </c>
      <c r="E3510" s="9" t="str">
        <f>+'Info ELECTRONORTE'!D3478</f>
        <v>CUTERVO</v>
      </c>
      <c r="F3510" s="9" t="str">
        <f>+'Info ELECTRONORTE'!I3478</f>
        <v>Media Tension</v>
      </c>
      <c r="G3510" s="9">
        <f>+'Info ELECTRONORTE'!K3478</f>
        <v>13</v>
      </c>
      <c r="H3510" s="9" t="str">
        <f>+'Info ELECTRONORTE'!L3478</f>
        <v>Postes</v>
      </c>
      <c r="I3510" s="9" t="str">
        <f>+'Info ELECTRONORTE'!M3478</f>
        <v>Concreto</v>
      </c>
      <c r="J3510" s="9" t="str">
        <f>+'Info ELECTRONORTE'!N3478</f>
        <v>PPC19</v>
      </c>
      <c r="K3510" s="9" t="str">
        <f>+IF(B3510="MOD INV_2018","Según corresponda",VLOOKUP(J3510,SICODI!$G$3:$K$2404,2,FALSE))</f>
        <v>POSTE DE CONCRETO ARMADO DE 13/300/150/345</v>
      </c>
      <c r="L3510" s="142">
        <f t="shared" si="127"/>
        <v>0.52</v>
      </c>
    </row>
    <row r="3511" spans="1:12" x14ac:dyDescent="0.25">
      <c r="A3511" s="53">
        <f>+'Info ELECTRONORTE'!A3479</f>
        <v>3475</v>
      </c>
      <c r="B3511" s="26" t="str">
        <f t="shared" si="128"/>
        <v>SICODI</v>
      </c>
      <c r="C3511" s="9" t="str">
        <f>+'Info ELECTRONORTE'!B3479</f>
        <v>CAJAMARCA</v>
      </c>
      <c r="D3511" s="9" t="str">
        <f>+'Info ELECTRONORTE'!C3479</f>
        <v>ED CHACAF - CUTERVO</v>
      </c>
      <c r="E3511" s="9" t="str">
        <f>+'Info ELECTRONORTE'!D3479</f>
        <v>CUTERVO</v>
      </c>
      <c r="F3511" s="9" t="str">
        <f>+'Info ELECTRONORTE'!I3479</f>
        <v>Media Tension</v>
      </c>
      <c r="G3511" s="9">
        <f>+'Info ELECTRONORTE'!K3479</f>
        <v>13</v>
      </c>
      <c r="H3511" s="9" t="str">
        <f>+'Info ELECTRONORTE'!L3479</f>
        <v>Postes</v>
      </c>
      <c r="I3511" s="9" t="str">
        <f>+'Info ELECTRONORTE'!M3479</f>
        <v>Concreto</v>
      </c>
      <c r="J3511" s="9" t="str">
        <f>+'Info ELECTRONORTE'!N3479</f>
        <v>PPC19</v>
      </c>
      <c r="K3511" s="9" t="str">
        <f>+IF(B3511="MOD INV_2018","Según corresponda",VLOOKUP(J3511,SICODI!$G$3:$K$2404,2,FALSE))</f>
        <v>POSTE DE CONCRETO ARMADO DE 13/300/150/345</v>
      </c>
      <c r="L3511" s="142">
        <f t="shared" si="127"/>
        <v>0.52</v>
      </c>
    </row>
    <row r="3512" spans="1:12" x14ac:dyDescent="0.25">
      <c r="A3512" s="53">
        <f>+'Info ELECTRONORTE'!A3480</f>
        <v>3476</v>
      </c>
      <c r="B3512" s="26" t="str">
        <f t="shared" si="128"/>
        <v>SICODI</v>
      </c>
      <c r="C3512" s="9" t="str">
        <f>+'Info ELECTRONORTE'!B3480</f>
        <v>CAJAMARCA</v>
      </c>
      <c r="D3512" s="9" t="str">
        <f>+'Info ELECTRONORTE'!C3480</f>
        <v>ED CHACAF - CUTERVO</v>
      </c>
      <c r="E3512" s="9" t="str">
        <f>+'Info ELECTRONORTE'!D3480</f>
        <v>CUTERVO</v>
      </c>
      <c r="F3512" s="9" t="str">
        <f>+'Info ELECTRONORTE'!I3480</f>
        <v>Media Tension</v>
      </c>
      <c r="G3512" s="9">
        <f>+'Info ELECTRONORTE'!K3480</f>
        <v>13</v>
      </c>
      <c r="H3512" s="9" t="str">
        <f>+'Info ELECTRONORTE'!L3480</f>
        <v>Postes</v>
      </c>
      <c r="I3512" s="9" t="str">
        <f>+'Info ELECTRONORTE'!M3480</f>
        <v>Concreto</v>
      </c>
      <c r="J3512" s="9" t="str">
        <f>+'Info ELECTRONORTE'!N3480</f>
        <v>PPC19</v>
      </c>
      <c r="K3512" s="9" t="str">
        <f>+IF(B3512="MOD INV_2018","Según corresponda",VLOOKUP(J3512,SICODI!$G$3:$K$2404,2,FALSE))</f>
        <v>POSTE DE CONCRETO ARMADO DE 13/300/150/345</v>
      </c>
      <c r="L3512" s="142">
        <f t="shared" si="127"/>
        <v>0.52</v>
      </c>
    </row>
    <row r="3513" spans="1:12" x14ac:dyDescent="0.25">
      <c r="A3513" s="53">
        <f>+'Info ELECTRONORTE'!A3481</f>
        <v>3477</v>
      </c>
      <c r="B3513" s="26" t="str">
        <f t="shared" si="128"/>
        <v>SICODI</v>
      </c>
      <c r="C3513" s="9" t="str">
        <f>+'Info ELECTRONORTE'!B3481</f>
        <v>CAJAMARCA</v>
      </c>
      <c r="D3513" s="9" t="str">
        <f>+'Info ELECTRONORTE'!C3481</f>
        <v>ED CHACAF - CUTERVO</v>
      </c>
      <c r="E3513" s="9" t="str">
        <f>+'Info ELECTRONORTE'!D3481</f>
        <v>CUTERVO</v>
      </c>
      <c r="F3513" s="9" t="str">
        <f>+'Info ELECTRONORTE'!I3481</f>
        <v>Media Tension</v>
      </c>
      <c r="G3513" s="9">
        <f>+'Info ELECTRONORTE'!K3481</f>
        <v>13</v>
      </c>
      <c r="H3513" s="9" t="str">
        <f>+'Info ELECTRONORTE'!L3481</f>
        <v>Postes</v>
      </c>
      <c r="I3513" s="9" t="str">
        <f>+'Info ELECTRONORTE'!M3481</f>
        <v>Concreto</v>
      </c>
      <c r="J3513" s="9" t="str">
        <f>+'Info ELECTRONORTE'!N3481</f>
        <v>PPC19</v>
      </c>
      <c r="K3513" s="9" t="str">
        <f>+IF(B3513="MOD INV_2018","Según corresponda",VLOOKUP(J3513,SICODI!$G$3:$K$2404,2,FALSE))</f>
        <v>POSTE DE CONCRETO ARMADO DE 13/300/150/345</v>
      </c>
      <c r="L3513" s="142">
        <f t="shared" si="127"/>
        <v>0.52</v>
      </c>
    </row>
    <row r="3514" spans="1:12" x14ac:dyDescent="0.25">
      <c r="A3514" s="53">
        <f>+'Info ELECTRONORTE'!A3482</f>
        <v>3478</v>
      </c>
      <c r="B3514" s="26" t="str">
        <f t="shared" si="128"/>
        <v>SICODI</v>
      </c>
      <c r="C3514" s="9" t="str">
        <f>+'Info ELECTRONORTE'!B3482</f>
        <v>CAJAMARCA</v>
      </c>
      <c r="D3514" s="9" t="str">
        <f>+'Info ELECTRONORTE'!C3482</f>
        <v>ED CHACAF - CUTERVO</v>
      </c>
      <c r="E3514" s="9" t="str">
        <f>+'Info ELECTRONORTE'!D3482</f>
        <v>CUTERVO</v>
      </c>
      <c r="F3514" s="9" t="str">
        <f>+'Info ELECTRONORTE'!I3482</f>
        <v>Media Tension</v>
      </c>
      <c r="G3514" s="9">
        <f>+'Info ELECTRONORTE'!K3482</f>
        <v>13</v>
      </c>
      <c r="H3514" s="9" t="str">
        <f>+'Info ELECTRONORTE'!L3482</f>
        <v>Postes</v>
      </c>
      <c r="I3514" s="9" t="str">
        <f>+'Info ELECTRONORTE'!M3482</f>
        <v>Concreto</v>
      </c>
      <c r="J3514" s="9" t="str">
        <f>+'Info ELECTRONORTE'!N3482</f>
        <v>PPC19</v>
      </c>
      <c r="K3514" s="9" t="str">
        <f>+IF(B3514="MOD INV_2018","Según corresponda",VLOOKUP(J3514,SICODI!$G$3:$K$2404,2,FALSE))</f>
        <v>POSTE DE CONCRETO ARMADO DE 13/300/150/345</v>
      </c>
      <c r="L3514" s="142">
        <f t="shared" si="127"/>
        <v>0.52</v>
      </c>
    </row>
    <row r="3515" spans="1:12" x14ac:dyDescent="0.25">
      <c r="A3515" s="53">
        <f>+'Info ELECTRONORTE'!A3483</f>
        <v>3479</v>
      </c>
      <c r="B3515" s="26" t="str">
        <f t="shared" si="128"/>
        <v>SICODI</v>
      </c>
      <c r="C3515" s="9" t="str">
        <f>+'Info ELECTRONORTE'!B3483</f>
        <v>CAJAMARCA</v>
      </c>
      <c r="D3515" s="9" t="str">
        <f>+'Info ELECTRONORTE'!C3483</f>
        <v>ED CHACAF - CUTERVO</v>
      </c>
      <c r="E3515" s="9" t="str">
        <f>+'Info ELECTRONORTE'!D3483</f>
        <v>CUTERVO</v>
      </c>
      <c r="F3515" s="9" t="str">
        <f>+'Info ELECTRONORTE'!I3483</f>
        <v>Baja Tension</v>
      </c>
      <c r="G3515" s="9">
        <f>+'Info ELECTRONORTE'!K3483</f>
        <v>8</v>
      </c>
      <c r="H3515" s="9" t="str">
        <f>+'Info ELECTRONORTE'!L3483</f>
        <v>Postes</v>
      </c>
      <c r="I3515" s="9" t="str">
        <f>+'Info ELECTRONORTE'!M3483</f>
        <v>Concreto</v>
      </c>
      <c r="J3515" s="9" t="str">
        <f>+'Info ELECTRONORTE'!N3483</f>
        <v>PPC06</v>
      </c>
      <c r="K3515" s="9" t="str">
        <f>+IF(B3515="MOD INV_2018","Según corresponda",VLOOKUP(J3515,SICODI!$G$3:$K$2404,2,FALSE))</f>
        <v>POSTE DE CONCRETO ARMADO DE  8/300/120/240</v>
      </c>
      <c r="L3515" s="142">
        <f t="shared" si="127"/>
        <v>0.17</v>
      </c>
    </row>
    <row r="3516" spans="1:12" x14ac:dyDescent="0.25">
      <c r="A3516" s="53">
        <f>+'Info ELECTRONORTE'!A3484</f>
        <v>3480</v>
      </c>
      <c r="B3516" s="26" t="str">
        <f t="shared" si="128"/>
        <v>SICODI</v>
      </c>
      <c r="C3516" s="9" t="str">
        <f>+'Info ELECTRONORTE'!B3484</f>
        <v>CAJAMARCA</v>
      </c>
      <c r="D3516" s="9" t="str">
        <f>+'Info ELECTRONORTE'!C3484</f>
        <v>ED CHACAF - CUTERVO</v>
      </c>
      <c r="E3516" s="9" t="str">
        <f>+'Info ELECTRONORTE'!D3484</f>
        <v>CUTERVO</v>
      </c>
      <c r="F3516" s="9" t="str">
        <f>+'Info ELECTRONORTE'!I3484</f>
        <v>Baja Tension</v>
      </c>
      <c r="G3516" s="9">
        <f>+'Info ELECTRONORTE'!K3484</f>
        <v>8</v>
      </c>
      <c r="H3516" s="9" t="str">
        <f>+'Info ELECTRONORTE'!L3484</f>
        <v>Postes</v>
      </c>
      <c r="I3516" s="9" t="str">
        <f>+'Info ELECTRONORTE'!M3484</f>
        <v>Concreto</v>
      </c>
      <c r="J3516" s="9" t="str">
        <f>+'Info ELECTRONORTE'!N3484</f>
        <v>PPC06</v>
      </c>
      <c r="K3516" s="9" t="str">
        <f>+IF(B3516="MOD INV_2018","Según corresponda",VLOOKUP(J3516,SICODI!$G$3:$K$2404,2,FALSE))</f>
        <v>POSTE DE CONCRETO ARMADO DE  8/300/120/240</v>
      </c>
      <c r="L3516" s="142">
        <f t="shared" si="127"/>
        <v>0.17</v>
      </c>
    </row>
    <row r="3517" spans="1:12" x14ac:dyDescent="0.25">
      <c r="A3517" s="53">
        <f>+'Info ELECTRONORTE'!A3485</f>
        <v>3481</v>
      </c>
      <c r="B3517" s="26" t="str">
        <f t="shared" si="128"/>
        <v>SICODI</v>
      </c>
      <c r="C3517" s="9" t="str">
        <f>+'Info ELECTRONORTE'!B3485</f>
        <v>CAJAMARCA</v>
      </c>
      <c r="D3517" s="9" t="str">
        <f>+'Info ELECTRONORTE'!C3485</f>
        <v>ED CHACAF - CUTERVO</v>
      </c>
      <c r="E3517" s="9" t="str">
        <f>+'Info ELECTRONORTE'!D3485</f>
        <v>CUTERVO</v>
      </c>
      <c r="F3517" s="9" t="str">
        <f>+'Info ELECTRONORTE'!I3485</f>
        <v>Media Tension</v>
      </c>
      <c r="G3517" s="9">
        <f>+'Info ELECTRONORTE'!K3485</f>
        <v>13</v>
      </c>
      <c r="H3517" s="9" t="str">
        <f>+'Info ELECTRONORTE'!L3485</f>
        <v>Postes</v>
      </c>
      <c r="I3517" s="9" t="str">
        <f>+'Info ELECTRONORTE'!M3485</f>
        <v>Concreto</v>
      </c>
      <c r="J3517" s="9" t="str">
        <f>+'Info ELECTRONORTE'!N3485</f>
        <v>PPC19</v>
      </c>
      <c r="K3517" s="9" t="str">
        <f>+IF(B3517="MOD INV_2018","Según corresponda",VLOOKUP(J3517,SICODI!$G$3:$K$2404,2,FALSE))</f>
        <v>POSTE DE CONCRETO ARMADO DE 13/300/150/345</v>
      </c>
      <c r="L3517" s="142">
        <f t="shared" si="127"/>
        <v>0.52</v>
      </c>
    </row>
    <row r="3518" spans="1:12" x14ac:dyDescent="0.25">
      <c r="A3518" s="53">
        <f>+'Info ELECTRONORTE'!A3486</f>
        <v>3482</v>
      </c>
      <c r="B3518" s="26" t="str">
        <f t="shared" si="128"/>
        <v>SICODI</v>
      </c>
      <c r="C3518" s="9" t="str">
        <f>+'Info ELECTRONORTE'!B3486</f>
        <v>CAJAMARCA</v>
      </c>
      <c r="D3518" s="9" t="str">
        <f>+'Info ELECTRONORTE'!C3486</f>
        <v>ED CHACAF - CUTERVO</v>
      </c>
      <c r="E3518" s="9" t="str">
        <f>+'Info ELECTRONORTE'!D3486</f>
        <v>CUTERVO</v>
      </c>
      <c r="F3518" s="9" t="str">
        <f>+'Info ELECTRONORTE'!I3486</f>
        <v>Media Tension</v>
      </c>
      <c r="G3518" s="9">
        <f>+'Info ELECTRONORTE'!K3486</f>
        <v>13</v>
      </c>
      <c r="H3518" s="9" t="str">
        <f>+'Info ELECTRONORTE'!L3486</f>
        <v>Postes</v>
      </c>
      <c r="I3518" s="9" t="str">
        <f>+'Info ELECTRONORTE'!M3486</f>
        <v>Concreto</v>
      </c>
      <c r="J3518" s="9" t="str">
        <f>+'Info ELECTRONORTE'!N3486</f>
        <v>PPC19</v>
      </c>
      <c r="K3518" s="9" t="str">
        <f>+IF(B3518="MOD INV_2018","Según corresponda",VLOOKUP(J3518,SICODI!$G$3:$K$2404,2,FALSE))</f>
        <v>POSTE DE CONCRETO ARMADO DE 13/300/150/345</v>
      </c>
      <c r="L3518" s="142">
        <f t="shared" si="127"/>
        <v>0.52</v>
      </c>
    </row>
    <row r="3519" spans="1:12" x14ac:dyDescent="0.25">
      <c r="A3519" s="53">
        <f>+'Info ELECTRONORTE'!A3487</f>
        <v>3483</v>
      </c>
      <c r="B3519" s="26" t="str">
        <f t="shared" si="128"/>
        <v>SICODI</v>
      </c>
      <c r="C3519" s="9" t="str">
        <f>+'Info ELECTRONORTE'!B3487</f>
        <v>CAJAMARCA</v>
      </c>
      <c r="D3519" s="9" t="str">
        <f>+'Info ELECTRONORTE'!C3487</f>
        <v>ED CHACAF - CUTERVO</v>
      </c>
      <c r="E3519" s="9" t="str">
        <f>+'Info ELECTRONORTE'!D3487</f>
        <v>CUTERVO</v>
      </c>
      <c r="F3519" s="9" t="str">
        <f>+'Info ELECTRONORTE'!I3487</f>
        <v>Baja Tension</v>
      </c>
      <c r="G3519" s="9">
        <f>+'Info ELECTRONORTE'!K3487</f>
        <v>8</v>
      </c>
      <c r="H3519" s="9" t="str">
        <f>+'Info ELECTRONORTE'!L3487</f>
        <v>Postes</v>
      </c>
      <c r="I3519" s="9" t="str">
        <f>+'Info ELECTRONORTE'!M3487</f>
        <v>Concreto</v>
      </c>
      <c r="J3519" s="9" t="str">
        <f>+'Info ELECTRONORTE'!N3487</f>
        <v>PPC06</v>
      </c>
      <c r="K3519" s="9" t="str">
        <f>+IF(B3519="MOD INV_2018","Según corresponda",VLOOKUP(J3519,SICODI!$G$3:$K$2404,2,FALSE))</f>
        <v>POSTE DE CONCRETO ARMADO DE  8/300/120/240</v>
      </c>
      <c r="L3519" s="142">
        <f t="shared" si="127"/>
        <v>0.17</v>
      </c>
    </row>
    <row r="3520" spans="1:12" x14ac:dyDescent="0.25">
      <c r="A3520" s="53">
        <f>+'Info ELECTRONORTE'!A3488</f>
        <v>3484</v>
      </c>
      <c r="B3520" s="26" t="str">
        <f t="shared" si="128"/>
        <v>SICODI</v>
      </c>
      <c r="C3520" s="9" t="str">
        <f>+'Info ELECTRONORTE'!B3488</f>
        <v>CAJAMARCA</v>
      </c>
      <c r="D3520" s="9" t="str">
        <f>+'Info ELECTRONORTE'!C3488</f>
        <v>ED CHACAF - CUTERVO</v>
      </c>
      <c r="E3520" s="9" t="str">
        <f>+'Info ELECTRONORTE'!D3488</f>
        <v>CUTERVO</v>
      </c>
      <c r="F3520" s="9" t="str">
        <f>+'Info ELECTRONORTE'!I3488</f>
        <v>Baja Tension</v>
      </c>
      <c r="G3520" s="9">
        <f>+'Info ELECTRONORTE'!K3488</f>
        <v>8</v>
      </c>
      <c r="H3520" s="9" t="str">
        <f>+'Info ELECTRONORTE'!L3488</f>
        <v>Postes</v>
      </c>
      <c r="I3520" s="9" t="str">
        <f>+'Info ELECTRONORTE'!M3488</f>
        <v>Concreto</v>
      </c>
      <c r="J3520" s="9" t="str">
        <f>+'Info ELECTRONORTE'!N3488</f>
        <v>PPC06</v>
      </c>
      <c r="K3520" s="9" t="str">
        <f>+IF(B3520="MOD INV_2018","Según corresponda",VLOOKUP(J3520,SICODI!$G$3:$K$2404,2,FALSE))</f>
        <v>POSTE DE CONCRETO ARMADO DE  8/300/120/240</v>
      </c>
      <c r="L3520" s="142">
        <f t="shared" si="127"/>
        <v>0.17</v>
      </c>
    </row>
    <row r="3521" spans="1:12" x14ac:dyDescent="0.25">
      <c r="A3521" s="53">
        <f>+'Info ELECTRONORTE'!A3489</f>
        <v>3485</v>
      </c>
      <c r="B3521" s="26" t="str">
        <f t="shared" si="128"/>
        <v>MOD INV_2018</v>
      </c>
      <c r="C3521" s="9" t="str">
        <f>+'Info ELECTRONORTE'!B3489</f>
        <v>CAJAMARCA</v>
      </c>
      <c r="D3521" s="9" t="str">
        <f>+'Info ELECTRONORTE'!C3489</f>
        <v>ED MAYCHIL -  ED TUNASPAMPA</v>
      </c>
      <c r="E3521" s="9" t="str">
        <f>+'Info ELECTRONORTE'!D3489</f>
        <v>SANTA CRUZ</v>
      </c>
      <c r="F3521" s="9" t="str">
        <f>+'Info ELECTRONORTE'!I3489</f>
        <v>Alta Tension</v>
      </c>
      <c r="G3521" s="9">
        <f>+'Info ELECTRONORTE'!K3489</f>
        <v>20</v>
      </c>
      <c r="H3521" s="9" t="str">
        <f>+'Info ELECTRONORTE'!L3489</f>
        <v>Torre</v>
      </c>
      <c r="I3521" s="9" t="str">
        <f>+'Info ELECTRONORTE'!M3489</f>
        <v>Metálico</v>
      </c>
      <c r="J3521" s="9" t="str">
        <f>+'Info ELECTRONORTE'!N3489</f>
        <v>TA138SIR1S1C1240AS2-3</v>
      </c>
      <c r="K3521" s="9" t="str">
        <f>+IF(B3521="MOD INV_2018","Según corresponda",VLOOKUP(J3521,SICODI!$G$3:$K$2404,2,FALSE))</f>
        <v>Según corresponda</v>
      </c>
      <c r="L3521" s="142" t="str">
        <f t="shared" si="127"/>
        <v>Según corresponda</v>
      </c>
    </row>
    <row r="3522" spans="1:12" x14ac:dyDescent="0.25">
      <c r="A3522" s="53">
        <f>+'Info ELECTRONORTE'!A3490</f>
        <v>3486</v>
      </c>
      <c r="B3522" s="26" t="str">
        <f t="shared" si="128"/>
        <v>MOD INV_2018</v>
      </c>
      <c r="C3522" s="9" t="str">
        <f>+'Info ELECTRONORTE'!B3490</f>
        <v>CAJAMARCA</v>
      </c>
      <c r="D3522" s="9" t="str">
        <f>+'Info ELECTRONORTE'!C3490</f>
        <v>ED MAYCHIL -  ED TUNASPAMPA</v>
      </c>
      <c r="E3522" s="9" t="str">
        <f>+'Info ELECTRONORTE'!D3490</f>
        <v>SANTA CRUZ</v>
      </c>
      <c r="F3522" s="9" t="str">
        <f>+'Info ELECTRONORTE'!I3490</f>
        <v>Alta Tension</v>
      </c>
      <c r="G3522" s="9">
        <f>+'Info ELECTRONORTE'!K3490</f>
        <v>20</v>
      </c>
      <c r="H3522" s="9" t="str">
        <f>+'Info ELECTRONORTE'!L3490</f>
        <v>Torre</v>
      </c>
      <c r="I3522" s="9" t="str">
        <f>+'Info ELECTRONORTE'!M3490</f>
        <v>Metálico</v>
      </c>
      <c r="J3522" s="9" t="str">
        <f>+'Info ELECTRONORTE'!N3490</f>
        <v>TA138SIR1S1C1240AS1+0</v>
      </c>
      <c r="K3522" s="9" t="str">
        <f>+IF(B3522="MOD INV_2018","Según corresponda",VLOOKUP(J3522,SICODI!$G$3:$K$2404,2,FALSE))</f>
        <v>Según corresponda</v>
      </c>
      <c r="L3522" s="142" t="str">
        <f t="shared" si="127"/>
        <v>Según corresponda</v>
      </c>
    </row>
    <row r="3523" spans="1:12" x14ac:dyDescent="0.25">
      <c r="A3523" s="53">
        <f>+'Info ELECTRONORTE'!A3491</f>
        <v>3487</v>
      </c>
      <c r="B3523" s="26" t="str">
        <f t="shared" si="128"/>
        <v>MOD INV_2018</v>
      </c>
      <c r="C3523" s="9" t="str">
        <f>+'Info ELECTRONORTE'!B3491</f>
        <v>CAJAMARCA</v>
      </c>
      <c r="D3523" s="9" t="str">
        <f>+'Info ELECTRONORTE'!C3491</f>
        <v>ED MAYCHIL -  ED TUNASPAMPA</v>
      </c>
      <c r="E3523" s="9" t="str">
        <f>+'Info ELECTRONORTE'!D3491</f>
        <v>SANTA CRUZ</v>
      </c>
      <c r="F3523" s="9" t="str">
        <f>+'Info ELECTRONORTE'!I3491</f>
        <v>Alta Tension</v>
      </c>
      <c r="G3523" s="9">
        <f>+'Info ELECTRONORTE'!K3491</f>
        <v>20</v>
      </c>
      <c r="H3523" s="9" t="str">
        <f>+'Info ELECTRONORTE'!L3491</f>
        <v>Torre</v>
      </c>
      <c r="I3523" s="9" t="str">
        <f>+'Info ELECTRONORTE'!M3491</f>
        <v>Metálico</v>
      </c>
      <c r="J3523" s="9" t="str">
        <f>+'Info ELECTRONORTE'!N3491</f>
        <v>TA138SIR1S1C1240AS2-3</v>
      </c>
      <c r="K3523" s="9" t="str">
        <f>+IF(B3523="MOD INV_2018","Según corresponda",VLOOKUP(J3523,SICODI!$G$3:$K$2404,2,FALSE))</f>
        <v>Según corresponda</v>
      </c>
      <c r="L3523" s="142" t="str">
        <f t="shared" si="127"/>
        <v>Según corresponda</v>
      </c>
    </row>
    <row r="3524" spans="1:12" x14ac:dyDescent="0.25">
      <c r="A3524" s="53">
        <f>+'Info ELECTRONORTE'!A3492</f>
        <v>3488</v>
      </c>
      <c r="B3524" s="26" t="str">
        <f t="shared" si="128"/>
        <v>MOD INV_2018</v>
      </c>
      <c r="C3524" s="9" t="str">
        <f>+'Info ELECTRONORTE'!B3492</f>
        <v>CAJAMARCA</v>
      </c>
      <c r="D3524" s="9" t="str">
        <f>+'Info ELECTRONORTE'!C3492</f>
        <v>ED MAYCHIL -  ED TUNASPAMPA</v>
      </c>
      <c r="E3524" s="9" t="str">
        <f>+'Info ELECTRONORTE'!D3492</f>
        <v>SANTA CRUZ</v>
      </c>
      <c r="F3524" s="9" t="str">
        <f>+'Info ELECTRONORTE'!I3492</f>
        <v>Alta Tension</v>
      </c>
      <c r="G3524" s="9">
        <f>+'Info ELECTRONORTE'!K3492</f>
        <v>20</v>
      </c>
      <c r="H3524" s="9" t="str">
        <f>+'Info ELECTRONORTE'!L3492</f>
        <v>Torre</v>
      </c>
      <c r="I3524" s="9" t="str">
        <f>+'Info ELECTRONORTE'!M3492</f>
        <v>Metálico</v>
      </c>
      <c r="J3524" s="9" t="str">
        <f>+'Info ELECTRONORTE'!N3492</f>
        <v>TA138SIR1S1C1240AS2-3</v>
      </c>
      <c r="K3524" s="9" t="str">
        <f>+IF(B3524="MOD INV_2018","Según corresponda",VLOOKUP(J3524,SICODI!$G$3:$K$2404,2,FALSE))</f>
        <v>Según corresponda</v>
      </c>
      <c r="L3524" s="142" t="str">
        <f t="shared" si="127"/>
        <v>Según corresponda</v>
      </c>
    </row>
    <row r="3525" spans="1:12" x14ac:dyDescent="0.25">
      <c r="A3525" s="53">
        <f>+'Info ELECTRONORTE'!A3493</f>
        <v>3489</v>
      </c>
      <c r="B3525" s="26" t="str">
        <f t="shared" si="128"/>
        <v>MOD INV_2018</v>
      </c>
      <c r="C3525" s="9" t="str">
        <f>+'Info ELECTRONORTE'!B3493</f>
        <v>CAJAMARCA</v>
      </c>
      <c r="D3525" s="9" t="str">
        <f>+'Info ELECTRONORTE'!C3493</f>
        <v>ED MAYCHIL -  ED TUNASPAMPA</v>
      </c>
      <c r="E3525" s="9" t="str">
        <f>+'Info ELECTRONORTE'!D3493</f>
        <v>SANTA CRUZ</v>
      </c>
      <c r="F3525" s="9" t="str">
        <f>+'Info ELECTRONORTE'!I3493</f>
        <v>Alta Tension</v>
      </c>
      <c r="G3525" s="9">
        <f>+'Info ELECTRONORTE'!K3493</f>
        <v>20</v>
      </c>
      <c r="H3525" s="9" t="str">
        <f>+'Info ELECTRONORTE'!L3493</f>
        <v>Torre</v>
      </c>
      <c r="I3525" s="9" t="str">
        <f>+'Info ELECTRONORTE'!M3493</f>
        <v>Metálico</v>
      </c>
      <c r="J3525" s="9" t="str">
        <f>+'Info ELECTRONORTE'!N3493</f>
        <v>TA138SIR1S1C1240AS1-3</v>
      </c>
      <c r="K3525" s="9" t="str">
        <f>+IF(B3525="MOD INV_2018","Según corresponda",VLOOKUP(J3525,SICODI!$G$3:$K$2404,2,FALSE))</f>
        <v>Según corresponda</v>
      </c>
      <c r="L3525" s="142" t="str">
        <f t="shared" si="127"/>
        <v>Según corresponda</v>
      </c>
    </row>
    <row r="3526" spans="1:12" x14ac:dyDescent="0.25">
      <c r="A3526" s="53">
        <f>+'Info ELECTRONORTE'!A3494</f>
        <v>3490</v>
      </c>
      <c r="B3526" s="26" t="str">
        <f t="shared" si="128"/>
        <v>MOD INV_2018</v>
      </c>
      <c r="C3526" s="9" t="str">
        <f>+'Info ELECTRONORTE'!B3494</f>
        <v>CAJAMARCA</v>
      </c>
      <c r="D3526" s="9" t="str">
        <f>+'Info ELECTRONORTE'!C3494</f>
        <v>ED MAYCHIL -  ED TUNASPAMPA</v>
      </c>
      <c r="E3526" s="9" t="str">
        <f>+'Info ELECTRONORTE'!D3494</f>
        <v>SANTA CRUZ</v>
      </c>
      <c r="F3526" s="9" t="str">
        <f>+'Info ELECTRONORTE'!I3494</f>
        <v>Alta Tension</v>
      </c>
      <c r="G3526" s="9">
        <f>+'Info ELECTRONORTE'!K3494</f>
        <v>20</v>
      </c>
      <c r="H3526" s="9" t="str">
        <f>+'Info ELECTRONORTE'!L3494</f>
        <v>Torre</v>
      </c>
      <c r="I3526" s="9" t="str">
        <f>+'Info ELECTRONORTE'!M3494</f>
        <v>Metálico</v>
      </c>
      <c r="J3526" s="9" t="str">
        <f>+'Info ELECTRONORTE'!N3494</f>
        <v>TA138SIR1S1C1240AS1-3</v>
      </c>
      <c r="K3526" s="9" t="str">
        <f>+IF(B3526="MOD INV_2018","Según corresponda",VLOOKUP(J3526,SICODI!$G$3:$K$2404,2,FALSE))</f>
        <v>Según corresponda</v>
      </c>
      <c r="L3526" s="142" t="str">
        <f t="shared" si="127"/>
        <v>Según corresponda</v>
      </c>
    </row>
    <row r="3527" spans="1:12" x14ac:dyDescent="0.25">
      <c r="A3527" s="53">
        <f>+'Info ELECTRONORTE'!A3495</f>
        <v>3491</v>
      </c>
      <c r="B3527" s="26" t="str">
        <f t="shared" si="128"/>
        <v>MOD INV_2018</v>
      </c>
      <c r="C3527" s="9" t="str">
        <f>+'Info ELECTRONORTE'!B3495</f>
        <v>CAJAMARCA</v>
      </c>
      <c r="D3527" s="9" t="str">
        <f>+'Info ELECTRONORTE'!C3495</f>
        <v>ED MAYCHIL -  ED TUNASPAMPA</v>
      </c>
      <c r="E3527" s="9" t="str">
        <f>+'Info ELECTRONORTE'!D3495</f>
        <v>SANTA CRUZ</v>
      </c>
      <c r="F3527" s="9" t="str">
        <f>+'Info ELECTRONORTE'!I3495</f>
        <v>Alta Tension</v>
      </c>
      <c r="G3527" s="9">
        <f>+'Info ELECTRONORTE'!K3495</f>
        <v>20</v>
      </c>
      <c r="H3527" s="9" t="str">
        <f>+'Info ELECTRONORTE'!L3495</f>
        <v>Torre</v>
      </c>
      <c r="I3527" s="9" t="str">
        <f>+'Info ELECTRONORTE'!M3495</f>
        <v>Metálico</v>
      </c>
      <c r="J3527" s="9" t="str">
        <f>+'Info ELECTRONORTE'!N3495</f>
        <v>TA138SIR1S1C1240AS1-3</v>
      </c>
      <c r="K3527" s="9" t="str">
        <f>+IF(B3527="MOD INV_2018","Según corresponda",VLOOKUP(J3527,SICODI!$G$3:$K$2404,2,FALSE))</f>
        <v>Según corresponda</v>
      </c>
      <c r="L3527" s="142" t="str">
        <f t="shared" si="127"/>
        <v>Según corresponda</v>
      </c>
    </row>
    <row r="3528" spans="1:12" x14ac:dyDescent="0.25">
      <c r="A3528" s="53">
        <f>+'Info ELECTRONORTE'!A3496</f>
        <v>3492</v>
      </c>
      <c r="B3528" s="26" t="str">
        <f t="shared" si="128"/>
        <v>MOD INV_2018</v>
      </c>
      <c r="C3528" s="9" t="str">
        <f>+'Info ELECTRONORTE'!B3496</f>
        <v>CAJAMARCA</v>
      </c>
      <c r="D3528" s="9" t="str">
        <f>+'Info ELECTRONORTE'!C3496</f>
        <v>ED MAYCHIL -  ED TUNASPAMPA</v>
      </c>
      <c r="E3528" s="9" t="str">
        <f>+'Info ELECTRONORTE'!D3496</f>
        <v>SANTA CRUZ</v>
      </c>
      <c r="F3528" s="9" t="str">
        <f>+'Info ELECTRONORTE'!I3496</f>
        <v>Alta Tension</v>
      </c>
      <c r="G3528" s="9">
        <f>+'Info ELECTRONORTE'!K3496</f>
        <v>20</v>
      </c>
      <c r="H3528" s="9" t="str">
        <f>+'Info ELECTRONORTE'!L3496</f>
        <v>Torre</v>
      </c>
      <c r="I3528" s="9" t="str">
        <f>+'Info ELECTRONORTE'!M3496</f>
        <v>Metálico</v>
      </c>
      <c r="J3528" s="9" t="str">
        <f>+'Info ELECTRONORTE'!N3496</f>
        <v>TA138SIR1S1C1240AS1-3</v>
      </c>
      <c r="K3528" s="9" t="str">
        <f>+IF(B3528="MOD INV_2018","Según corresponda",VLOOKUP(J3528,SICODI!$G$3:$K$2404,2,FALSE))</f>
        <v>Según corresponda</v>
      </c>
      <c r="L3528" s="142" t="str">
        <f t="shared" si="127"/>
        <v>Según corresponda</v>
      </c>
    </row>
    <row r="3529" spans="1:12" x14ac:dyDescent="0.25">
      <c r="A3529" s="53">
        <f>+'Info ELECTRONORTE'!A3497</f>
        <v>3493</v>
      </c>
      <c r="B3529" s="26" t="str">
        <f t="shared" si="128"/>
        <v>MOD INV_2018</v>
      </c>
      <c r="C3529" s="9" t="str">
        <f>+'Info ELECTRONORTE'!B3497</f>
        <v>CAJAMARCA</v>
      </c>
      <c r="D3529" s="9" t="str">
        <f>+'Info ELECTRONORTE'!C3497</f>
        <v>ED MAYCHIL -  ED TUNASPAMPA</v>
      </c>
      <c r="E3529" s="9" t="str">
        <f>+'Info ELECTRONORTE'!D3497</f>
        <v>SANTA CRUZ</v>
      </c>
      <c r="F3529" s="9" t="str">
        <f>+'Info ELECTRONORTE'!I3497</f>
        <v>Alta Tension</v>
      </c>
      <c r="G3529" s="9">
        <f>+'Info ELECTRONORTE'!K3497</f>
        <v>20</v>
      </c>
      <c r="H3529" s="9" t="str">
        <f>+'Info ELECTRONORTE'!L3497</f>
        <v>Torre</v>
      </c>
      <c r="I3529" s="9" t="str">
        <f>+'Info ELECTRONORTE'!M3497</f>
        <v>Metálico</v>
      </c>
      <c r="J3529" s="9" t="str">
        <f>+'Info ELECTRONORTE'!N3497</f>
        <v>TA138SIR1S1C1240AS1-3</v>
      </c>
      <c r="K3529" s="9" t="str">
        <f>+IF(B3529="MOD INV_2018","Según corresponda",VLOOKUP(J3529,SICODI!$G$3:$K$2404,2,FALSE))</f>
        <v>Según corresponda</v>
      </c>
      <c r="L3529" s="142" t="str">
        <f t="shared" si="127"/>
        <v>Según corresponda</v>
      </c>
    </row>
    <row r="3530" spans="1:12" x14ac:dyDescent="0.25">
      <c r="A3530" s="53">
        <f>+'Info ELECTRONORTE'!A3498</f>
        <v>3494</v>
      </c>
      <c r="B3530" s="26" t="str">
        <f t="shared" si="128"/>
        <v>MOD INV_2018</v>
      </c>
      <c r="C3530" s="9" t="str">
        <f>+'Info ELECTRONORTE'!B3498</f>
        <v>CAJAMARCA</v>
      </c>
      <c r="D3530" s="9" t="str">
        <f>+'Info ELECTRONORTE'!C3498</f>
        <v>ED MAYCHIL -  ED TUNASPAMPA</v>
      </c>
      <c r="E3530" s="9" t="str">
        <f>+'Info ELECTRONORTE'!D3498</f>
        <v>SANTA CRUZ</v>
      </c>
      <c r="F3530" s="9" t="str">
        <f>+'Info ELECTRONORTE'!I3498</f>
        <v>Alta Tension</v>
      </c>
      <c r="G3530" s="9">
        <f>+'Info ELECTRONORTE'!K3498</f>
        <v>20</v>
      </c>
      <c r="H3530" s="9" t="str">
        <f>+'Info ELECTRONORTE'!L3498</f>
        <v>Torre</v>
      </c>
      <c r="I3530" s="9" t="str">
        <f>+'Info ELECTRONORTE'!M3498</f>
        <v>Metálico</v>
      </c>
      <c r="J3530" s="9" t="str">
        <f>+'Info ELECTRONORTE'!N3498</f>
        <v>TA138SIR1S1C1240AT-3</v>
      </c>
      <c r="K3530" s="9" t="str">
        <f>+IF(B3530="MOD INV_2018","Según corresponda",VLOOKUP(J3530,SICODI!$G$3:$K$2404,2,FALSE))</f>
        <v>Según corresponda</v>
      </c>
      <c r="L3530" s="142" t="str">
        <f t="shared" si="127"/>
        <v>Según corresponda</v>
      </c>
    </row>
    <row r="3531" spans="1:12" x14ac:dyDescent="0.25">
      <c r="A3531" s="53">
        <f>+'Info ELECTRONORTE'!A3499</f>
        <v>3495</v>
      </c>
      <c r="B3531" s="26" t="str">
        <f t="shared" si="128"/>
        <v>MOD INV_2018</v>
      </c>
      <c r="C3531" s="9" t="str">
        <f>+'Info ELECTRONORTE'!B3499</f>
        <v>CAJAMARCA</v>
      </c>
      <c r="D3531" s="9" t="str">
        <f>+'Info ELECTRONORTE'!C3499</f>
        <v>ED MAYCHIL -  ED TUNASPAMPA</v>
      </c>
      <c r="E3531" s="9" t="str">
        <f>+'Info ELECTRONORTE'!D3499</f>
        <v>SANTA CRUZ</v>
      </c>
      <c r="F3531" s="9" t="str">
        <f>+'Info ELECTRONORTE'!I3499</f>
        <v>Alta Tension</v>
      </c>
      <c r="G3531" s="9">
        <f>+'Info ELECTRONORTE'!K3499</f>
        <v>20</v>
      </c>
      <c r="H3531" s="9" t="str">
        <f>+'Info ELECTRONORTE'!L3499</f>
        <v>Torre</v>
      </c>
      <c r="I3531" s="9" t="str">
        <f>+'Info ELECTRONORTE'!M3499</f>
        <v>Metálico</v>
      </c>
      <c r="J3531" s="9" t="str">
        <f>+'Info ELECTRONORTE'!N3499</f>
        <v>TA138SIR1S1C1240AS1+3</v>
      </c>
      <c r="K3531" s="9" t="str">
        <f>+IF(B3531="MOD INV_2018","Según corresponda",VLOOKUP(J3531,SICODI!$G$3:$K$2404,2,FALSE))</f>
        <v>Según corresponda</v>
      </c>
      <c r="L3531" s="142" t="str">
        <f t="shared" si="127"/>
        <v>Según corresponda</v>
      </c>
    </row>
    <row r="3532" spans="1:12" x14ac:dyDescent="0.25">
      <c r="A3532" s="53">
        <f>+'Info ELECTRONORTE'!A3500</f>
        <v>3496</v>
      </c>
      <c r="B3532" s="26" t="str">
        <f t="shared" si="128"/>
        <v>MOD INV_2018</v>
      </c>
      <c r="C3532" s="9" t="str">
        <f>+'Info ELECTRONORTE'!B3500</f>
        <v>CAJAMARCA</v>
      </c>
      <c r="D3532" s="9" t="str">
        <f>+'Info ELECTRONORTE'!C3500</f>
        <v>ED MAYCHIL -  ED TUNASPAMPA</v>
      </c>
      <c r="E3532" s="9" t="str">
        <f>+'Info ELECTRONORTE'!D3500</f>
        <v>SANTA CRUZ</v>
      </c>
      <c r="F3532" s="9" t="str">
        <f>+'Info ELECTRONORTE'!I3500</f>
        <v>Alta Tension</v>
      </c>
      <c r="G3532" s="9">
        <f>+'Info ELECTRONORTE'!K3500</f>
        <v>20</v>
      </c>
      <c r="H3532" s="9" t="str">
        <f>+'Info ELECTRONORTE'!L3500</f>
        <v>Torre</v>
      </c>
      <c r="I3532" s="9" t="str">
        <f>+'Info ELECTRONORTE'!M3500</f>
        <v>Metálico</v>
      </c>
      <c r="J3532" s="9" t="str">
        <f>+'Info ELECTRONORTE'!N3500</f>
        <v>TA138SIR1S1C1240AS1-3</v>
      </c>
      <c r="K3532" s="9" t="str">
        <f>+IF(B3532="MOD INV_2018","Según corresponda",VLOOKUP(J3532,SICODI!$G$3:$K$2404,2,FALSE))</f>
        <v>Según corresponda</v>
      </c>
      <c r="L3532" s="142" t="str">
        <f t="shared" si="127"/>
        <v>Según corresponda</v>
      </c>
    </row>
    <row r="3533" spans="1:12" x14ac:dyDescent="0.25">
      <c r="A3533" s="53">
        <f>+'Info ELECTRONORTE'!A3501</f>
        <v>3497</v>
      </c>
      <c r="B3533" s="26" t="str">
        <f t="shared" si="128"/>
        <v>MOD INV_2018</v>
      </c>
      <c r="C3533" s="9" t="str">
        <f>+'Info ELECTRONORTE'!B3501</f>
        <v>CAJAMARCA</v>
      </c>
      <c r="D3533" s="9" t="str">
        <f>+'Info ELECTRONORTE'!C3501</f>
        <v>ED MAYCHIL -  ED TUNASPAMPA</v>
      </c>
      <c r="E3533" s="9" t="str">
        <f>+'Info ELECTRONORTE'!D3501</f>
        <v>SANTA CRUZ</v>
      </c>
      <c r="F3533" s="9" t="str">
        <f>+'Info ELECTRONORTE'!I3501</f>
        <v>Alta Tension</v>
      </c>
      <c r="G3533" s="9">
        <f>+'Info ELECTRONORTE'!K3501</f>
        <v>20</v>
      </c>
      <c r="H3533" s="9" t="str">
        <f>+'Info ELECTRONORTE'!L3501</f>
        <v>Torre</v>
      </c>
      <c r="I3533" s="9" t="str">
        <f>+'Info ELECTRONORTE'!M3501</f>
        <v>Metálico</v>
      </c>
      <c r="J3533" s="9" t="str">
        <f>+'Info ELECTRONORTE'!N3501</f>
        <v>TA138SIR1S1C1240AS2-3</v>
      </c>
      <c r="K3533" s="9" t="str">
        <f>+IF(B3533="MOD INV_2018","Según corresponda",VLOOKUP(J3533,SICODI!$G$3:$K$2404,2,FALSE))</f>
        <v>Según corresponda</v>
      </c>
      <c r="L3533" s="142" t="str">
        <f t="shared" si="127"/>
        <v>Según corresponda</v>
      </c>
    </row>
    <row r="3534" spans="1:12" x14ac:dyDescent="0.25">
      <c r="A3534" s="53">
        <f>+'Info ELECTRONORTE'!A3502</f>
        <v>3498</v>
      </c>
      <c r="B3534" s="26" t="str">
        <f t="shared" si="128"/>
        <v>MOD INV_2018</v>
      </c>
      <c r="C3534" s="9" t="str">
        <f>+'Info ELECTRONORTE'!B3502</f>
        <v>CAJAMARCA</v>
      </c>
      <c r="D3534" s="9" t="str">
        <f>+'Info ELECTRONORTE'!C3502</f>
        <v>ED MAYCHIL -  ED TUNASPAMPA</v>
      </c>
      <c r="E3534" s="9" t="str">
        <f>+'Info ELECTRONORTE'!D3502</f>
        <v>SANTA CRUZ</v>
      </c>
      <c r="F3534" s="9" t="str">
        <f>+'Info ELECTRONORTE'!I3502</f>
        <v>Alta Tension</v>
      </c>
      <c r="G3534" s="9">
        <f>+'Info ELECTRONORTE'!K3502</f>
        <v>20</v>
      </c>
      <c r="H3534" s="9" t="str">
        <f>+'Info ELECTRONORTE'!L3502</f>
        <v>Torre</v>
      </c>
      <c r="I3534" s="9" t="str">
        <f>+'Info ELECTRONORTE'!M3502</f>
        <v>Metálico</v>
      </c>
      <c r="J3534" s="9" t="str">
        <f>+'Info ELECTRONORTE'!N3502</f>
        <v>TA138SIR1S1C1240AS1+0</v>
      </c>
      <c r="K3534" s="9" t="str">
        <f>+IF(B3534="MOD INV_2018","Según corresponda",VLOOKUP(J3534,SICODI!$G$3:$K$2404,2,FALSE))</f>
        <v>Según corresponda</v>
      </c>
      <c r="L3534" s="142" t="str">
        <f t="shared" si="127"/>
        <v>Según corresponda</v>
      </c>
    </row>
    <row r="3535" spans="1:12" x14ac:dyDescent="0.25">
      <c r="A3535" s="53">
        <f>+'Info ELECTRONORTE'!A3503</f>
        <v>3499</v>
      </c>
      <c r="B3535" s="26" t="str">
        <f t="shared" si="128"/>
        <v>MOD INV_2018</v>
      </c>
      <c r="C3535" s="9" t="str">
        <f>+'Info ELECTRONORTE'!B3503</f>
        <v>CAJAMARCA</v>
      </c>
      <c r="D3535" s="9" t="str">
        <f>+'Info ELECTRONORTE'!C3503</f>
        <v>ED MAYCHIL -  ED TUNASPAMPA</v>
      </c>
      <c r="E3535" s="9" t="str">
        <f>+'Info ELECTRONORTE'!D3503</f>
        <v>SANTA CRUZ</v>
      </c>
      <c r="F3535" s="9" t="str">
        <f>+'Info ELECTRONORTE'!I3503</f>
        <v>Alta Tension</v>
      </c>
      <c r="G3535" s="9">
        <f>+'Info ELECTRONORTE'!K3503</f>
        <v>20</v>
      </c>
      <c r="H3535" s="9" t="str">
        <f>+'Info ELECTRONORTE'!L3503</f>
        <v>Torre</v>
      </c>
      <c r="I3535" s="9" t="str">
        <f>+'Info ELECTRONORTE'!M3503</f>
        <v>Metálico</v>
      </c>
      <c r="J3535" s="9" t="str">
        <f>+'Info ELECTRONORTE'!N3503</f>
        <v>TA138SIR1S1C1240AS1-3</v>
      </c>
      <c r="K3535" s="9" t="str">
        <f>+IF(B3535="MOD INV_2018","Según corresponda",VLOOKUP(J3535,SICODI!$G$3:$K$2404,2,FALSE))</f>
        <v>Según corresponda</v>
      </c>
      <c r="L3535" s="142" t="str">
        <f t="shared" si="127"/>
        <v>Según corresponda</v>
      </c>
    </row>
    <row r="3536" spans="1:12" x14ac:dyDescent="0.25">
      <c r="A3536" s="53">
        <f>+'Info ELECTRONORTE'!A3504</f>
        <v>3500</v>
      </c>
      <c r="B3536" s="26" t="str">
        <f t="shared" si="128"/>
        <v>MOD INV_2018</v>
      </c>
      <c r="C3536" s="9" t="str">
        <f>+'Info ELECTRONORTE'!B3504</f>
        <v>CAJAMARCA</v>
      </c>
      <c r="D3536" s="9" t="str">
        <f>+'Info ELECTRONORTE'!C3504</f>
        <v>ED MAYCHIL -  ED TUNASPAMPA</v>
      </c>
      <c r="E3536" s="9" t="str">
        <f>+'Info ELECTRONORTE'!D3504</f>
        <v>SANTA CRUZ</v>
      </c>
      <c r="F3536" s="9" t="str">
        <f>+'Info ELECTRONORTE'!I3504</f>
        <v>Alta Tension</v>
      </c>
      <c r="G3536" s="9">
        <f>+'Info ELECTRONORTE'!K3504</f>
        <v>20</v>
      </c>
      <c r="H3536" s="9" t="str">
        <f>+'Info ELECTRONORTE'!L3504</f>
        <v>Torre</v>
      </c>
      <c r="I3536" s="9" t="str">
        <f>+'Info ELECTRONORTE'!M3504</f>
        <v>Metálico</v>
      </c>
      <c r="J3536" s="9" t="str">
        <f>+'Info ELECTRONORTE'!N3504</f>
        <v>TA138SIR1S1C1240AS2+0</v>
      </c>
      <c r="K3536" s="9" t="str">
        <f>+IF(B3536="MOD INV_2018","Según corresponda",VLOOKUP(J3536,SICODI!$G$3:$K$2404,2,FALSE))</f>
        <v>Según corresponda</v>
      </c>
      <c r="L3536" s="142" t="str">
        <f t="shared" si="127"/>
        <v>Según corresponda</v>
      </c>
    </row>
    <row r="3537" spans="1:12" x14ac:dyDescent="0.25">
      <c r="A3537" s="53">
        <f>+'Info ELECTRONORTE'!A3505</f>
        <v>3501</v>
      </c>
      <c r="B3537" s="26" t="str">
        <f t="shared" si="128"/>
        <v>MOD INV_2018</v>
      </c>
      <c r="C3537" s="9" t="str">
        <f>+'Info ELECTRONORTE'!B3505</f>
        <v>CAJAMARCA</v>
      </c>
      <c r="D3537" s="9" t="str">
        <f>+'Info ELECTRONORTE'!C3505</f>
        <v>ED MAYCHIL -  ED TUNASPAMPA</v>
      </c>
      <c r="E3537" s="9" t="str">
        <f>+'Info ELECTRONORTE'!D3505</f>
        <v>SANTA CRUZ</v>
      </c>
      <c r="F3537" s="9" t="str">
        <f>+'Info ELECTRONORTE'!I3505</f>
        <v>Alta Tension</v>
      </c>
      <c r="G3537" s="9">
        <f>+'Info ELECTRONORTE'!K3505</f>
        <v>20</v>
      </c>
      <c r="H3537" s="9" t="str">
        <f>+'Info ELECTRONORTE'!L3505</f>
        <v>Torre</v>
      </c>
      <c r="I3537" s="9" t="str">
        <f>+'Info ELECTRONORTE'!M3505</f>
        <v>Metálico</v>
      </c>
      <c r="J3537" s="9" t="str">
        <f>+'Info ELECTRONORTE'!N3505</f>
        <v>TA138SIR1S1C1240AS2+3</v>
      </c>
      <c r="K3537" s="9" t="str">
        <f>+IF(B3537="MOD INV_2018","Según corresponda",VLOOKUP(J3537,SICODI!$G$3:$K$2404,2,FALSE))</f>
        <v>Según corresponda</v>
      </c>
      <c r="L3537" s="142" t="str">
        <f t="shared" si="127"/>
        <v>Según corresponda</v>
      </c>
    </row>
    <row r="3538" spans="1:12" x14ac:dyDescent="0.25">
      <c r="A3538" s="53">
        <f>+'Info ELECTRONORTE'!A3506</f>
        <v>3502</v>
      </c>
      <c r="B3538" s="26" t="str">
        <f t="shared" si="128"/>
        <v>MOD INV_2018</v>
      </c>
      <c r="C3538" s="9" t="str">
        <f>+'Info ELECTRONORTE'!B3506</f>
        <v>CAJAMARCA</v>
      </c>
      <c r="D3538" s="9" t="str">
        <f>+'Info ELECTRONORTE'!C3506</f>
        <v>ED MAYCHIL -  ED TUNASPAMPA</v>
      </c>
      <c r="E3538" s="9" t="str">
        <f>+'Info ELECTRONORTE'!D3506</f>
        <v>SANTA CRUZ</v>
      </c>
      <c r="F3538" s="9" t="str">
        <f>+'Info ELECTRONORTE'!I3506</f>
        <v>Alta Tension</v>
      </c>
      <c r="G3538" s="9">
        <f>+'Info ELECTRONORTE'!K3506</f>
        <v>20</v>
      </c>
      <c r="H3538" s="9" t="str">
        <f>+'Info ELECTRONORTE'!L3506</f>
        <v>Torre</v>
      </c>
      <c r="I3538" s="9" t="str">
        <f>+'Info ELECTRONORTE'!M3506</f>
        <v>Metálico</v>
      </c>
      <c r="J3538" s="9" t="str">
        <f>+'Info ELECTRONORTE'!N3506</f>
        <v>TA138SIR1S1C1240AS2-3</v>
      </c>
      <c r="K3538" s="9" t="str">
        <f>+IF(B3538="MOD INV_2018","Según corresponda",VLOOKUP(J3538,SICODI!$G$3:$K$2404,2,FALSE))</f>
        <v>Según corresponda</v>
      </c>
      <c r="L3538" s="142" t="str">
        <f t="shared" si="127"/>
        <v>Según corresponda</v>
      </c>
    </row>
    <row r="3539" spans="1:12" x14ac:dyDescent="0.25">
      <c r="A3539" s="53">
        <f>+'Info ELECTRONORTE'!A3507</f>
        <v>3503</v>
      </c>
      <c r="B3539" s="26" t="str">
        <f t="shared" si="128"/>
        <v>MOD INV_2018</v>
      </c>
      <c r="C3539" s="9" t="str">
        <f>+'Info ELECTRONORTE'!B3507</f>
        <v>CAJAMARCA</v>
      </c>
      <c r="D3539" s="9" t="str">
        <f>+'Info ELECTRONORTE'!C3507</f>
        <v>ED MAYCHIL -  ED TUNASPAMPA</v>
      </c>
      <c r="E3539" s="9" t="str">
        <f>+'Info ELECTRONORTE'!D3507</f>
        <v>SANTA CRUZ</v>
      </c>
      <c r="F3539" s="9" t="str">
        <f>+'Info ELECTRONORTE'!I3507</f>
        <v>Alta Tension</v>
      </c>
      <c r="G3539" s="9">
        <f>+'Info ELECTRONORTE'!K3507</f>
        <v>20</v>
      </c>
      <c r="H3539" s="9" t="str">
        <f>+'Info ELECTRONORTE'!L3507</f>
        <v>Torre</v>
      </c>
      <c r="I3539" s="9" t="str">
        <f>+'Info ELECTRONORTE'!M3507</f>
        <v>Metálico</v>
      </c>
      <c r="J3539" s="9" t="str">
        <f>+'Info ELECTRONORTE'!N3507</f>
        <v>TA138SIR1S1C1240AS2-3</v>
      </c>
      <c r="K3539" s="9" t="str">
        <f>+IF(B3539="MOD INV_2018","Según corresponda",VLOOKUP(J3539,SICODI!$G$3:$K$2404,2,FALSE))</f>
        <v>Según corresponda</v>
      </c>
      <c r="L3539" s="142" t="str">
        <f t="shared" si="127"/>
        <v>Según corresponda</v>
      </c>
    </row>
    <row r="3540" spans="1:12" x14ac:dyDescent="0.25">
      <c r="A3540" s="53">
        <f>+'Info ELECTRONORTE'!A3508</f>
        <v>3504</v>
      </c>
      <c r="B3540" s="26" t="str">
        <f t="shared" si="128"/>
        <v>MOD INV_2018</v>
      </c>
      <c r="C3540" s="9" t="str">
        <f>+'Info ELECTRONORTE'!B3508</f>
        <v>CAJAMARCA</v>
      </c>
      <c r="D3540" s="9" t="str">
        <f>+'Info ELECTRONORTE'!C3508</f>
        <v>ED MAYCHIL -  ED TUNASPAMPA</v>
      </c>
      <c r="E3540" s="9" t="str">
        <f>+'Info ELECTRONORTE'!D3508</f>
        <v>SANTA CRUZ</v>
      </c>
      <c r="F3540" s="9" t="str">
        <f>+'Info ELECTRONORTE'!I3508</f>
        <v>Alta Tension</v>
      </c>
      <c r="G3540" s="9">
        <f>+'Info ELECTRONORTE'!K3508</f>
        <v>20</v>
      </c>
      <c r="H3540" s="9" t="str">
        <f>+'Info ELECTRONORTE'!L3508</f>
        <v>Torre</v>
      </c>
      <c r="I3540" s="9" t="str">
        <f>+'Info ELECTRONORTE'!M3508</f>
        <v>Metálico</v>
      </c>
      <c r="J3540" s="9" t="str">
        <f>+'Info ELECTRONORTE'!N3508</f>
        <v>TA138SIR1S1C1240AS2-3</v>
      </c>
      <c r="K3540" s="9" t="str">
        <f>+IF(B3540="MOD INV_2018","Según corresponda",VLOOKUP(J3540,SICODI!$G$3:$K$2404,2,FALSE))</f>
        <v>Según corresponda</v>
      </c>
      <c r="L3540" s="142" t="str">
        <f t="shared" si="127"/>
        <v>Según corresponda</v>
      </c>
    </row>
    <row r="3541" spans="1:12" x14ac:dyDescent="0.25">
      <c r="A3541" s="53">
        <f>+'Info ELECTRONORTE'!A3509</f>
        <v>3505</v>
      </c>
      <c r="B3541" s="26" t="str">
        <f t="shared" si="128"/>
        <v>MOD INV_2018</v>
      </c>
      <c r="C3541" s="9" t="str">
        <f>+'Info ELECTRONORTE'!B3509</f>
        <v>CAJAMARCA</v>
      </c>
      <c r="D3541" s="9" t="str">
        <f>+'Info ELECTRONORTE'!C3509</f>
        <v>ED MAYCHIL -  ED TUNASPAMPA</v>
      </c>
      <c r="E3541" s="9" t="str">
        <f>+'Info ELECTRONORTE'!D3509</f>
        <v>SANTA CRUZ</v>
      </c>
      <c r="F3541" s="9" t="str">
        <f>+'Info ELECTRONORTE'!I3509</f>
        <v>Alta Tension</v>
      </c>
      <c r="G3541" s="9">
        <f>+'Info ELECTRONORTE'!K3509</f>
        <v>20</v>
      </c>
      <c r="H3541" s="9" t="str">
        <f>+'Info ELECTRONORTE'!L3509</f>
        <v>Torre</v>
      </c>
      <c r="I3541" s="9" t="str">
        <f>+'Info ELECTRONORTE'!M3509</f>
        <v>Metálico</v>
      </c>
      <c r="J3541" s="9" t="str">
        <f>+'Info ELECTRONORTE'!N3509</f>
        <v>TA138SIR1S1C1240AS1-3</v>
      </c>
      <c r="K3541" s="9" t="str">
        <f>+IF(B3541="MOD INV_2018","Según corresponda",VLOOKUP(J3541,SICODI!$G$3:$K$2404,2,FALSE))</f>
        <v>Según corresponda</v>
      </c>
      <c r="L3541" s="142" t="str">
        <f t="shared" si="127"/>
        <v>Según corresponda</v>
      </c>
    </row>
    <row r="3542" spans="1:12" x14ac:dyDescent="0.25">
      <c r="A3542" s="53">
        <f>+'Info ELECTRONORTE'!A3510</f>
        <v>3506</v>
      </c>
      <c r="B3542" s="26" t="str">
        <f t="shared" si="128"/>
        <v>MOD INV_2018</v>
      </c>
      <c r="C3542" s="9" t="str">
        <f>+'Info ELECTRONORTE'!B3510</f>
        <v>CAJAMARCA</v>
      </c>
      <c r="D3542" s="9" t="str">
        <f>+'Info ELECTRONORTE'!C3510</f>
        <v>ED MAYCHIL -  ED TUNASPAMPA</v>
      </c>
      <c r="E3542" s="9" t="str">
        <f>+'Info ELECTRONORTE'!D3510</f>
        <v>SANTA CRUZ</v>
      </c>
      <c r="F3542" s="9" t="str">
        <f>+'Info ELECTRONORTE'!I3510</f>
        <v>Alta Tension</v>
      </c>
      <c r="G3542" s="9">
        <f>+'Info ELECTRONORTE'!K3510</f>
        <v>20</v>
      </c>
      <c r="H3542" s="9" t="str">
        <f>+'Info ELECTRONORTE'!L3510</f>
        <v>Torre</v>
      </c>
      <c r="I3542" s="9" t="str">
        <f>+'Info ELECTRONORTE'!M3510</f>
        <v>Metálico</v>
      </c>
      <c r="J3542" s="9" t="str">
        <f>+'Info ELECTRONORTE'!N3510</f>
        <v>TA138SIR1S1C1240AS1-3</v>
      </c>
      <c r="K3542" s="9" t="str">
        <f>+IF(B3542="MOD INV_2018","Según corresponda",VLOOKUP(J3542,SICODI!$G$3:$K$2404,2,FALSE))</f>
        <v>Según corresponda</v>
      </c>
      <c r="L3542" s="142" t="str">
        <f t="shared" si="127"/>
        <v>Según corresponda</v>
      </c>
    </row>
    <row r="3543" spans="1:12" x14ac:dyDescent="0.25">
      <c r="A3543" s="53">
        <f>+'Info ELECTRONORTE'!A3511</f>
        <v>3507</v>
      </c>
      <c r="B3543" s="26" t="str">
        <f t="shared" si="128"/>
        <v>MOD INV_2018</v>
      </c>
      <c r="C3543" s="9" t="str">
        <f>+'Info ELECTRONORTE'!B3511</f>
        <v>CAJAMARCA</v>
      </c>
      <c r="D3543" s="9" t="str">
        <f>+'Info ELECTRONORTE'!C3511</f>
        <v>ED MAYCHIL -  ED TUNASPAMPA</v>
      </c>
      <c r="E3543" s="9" t="str">
        <f>+'Info ELECTRONORTE'!D3511</f>
        <v>SANTA CRUZ</v>
      </c>
      <c r="F3543" s="9" t="str">
        <f>+'Info ELECTRONORTE'!I3511</f>
        <v>Alta Tension</v>
      </c>
      <c r="G3543" s="9">
        <f>+'Info ELECTRONORTE'!K3511</f>
        <v>20</v>
      </c>
      <c r="H3543" s="9" t="str">
        <f>+'Info ELECTRONORTE'!L3511</f>
        <v>Torre</v>
      </c>
      <c r="I3543" s="9" t="str">
        <f>+'Info ELECTRONORTE'!M3511</f>
        <v>Metálico</v>
      </c>
      <c r="J3543" s="9" t="str">
        <f>+'Info ELECTRONORTE'!N3511</f>
        <v>TA138SIR1S1C1240AA+0</v>
      </c>
      <c r="K3543" s="9" t="str">
        <f>+IF(B3543="MOD INV_2018","Según corresponda",VLOOKUP(J3543,SICODI!$G$3:$K$2404,2,FALSE))</f>
        <v>Según corresponda</v>
      </c>
      <c r="L3543" s="142" t="str">
        <f t="shared" si="127"/>
        <v>Según corresponda</v>
      </c>
    </row>
    <row r="3544" spans="1:12" x14ac:dyDescent="0.25">
      <c r="A3544" s="53">
        <f>+'Info ELECTRONORTE'!A3512</f>
        <v>3508</v>
      </c>
      <c r="B3544" s="26" t="str">
        <f t="shared" si="128"/>
        <v>MOD INV_2018</v>
      </c>
      <c r="C3544" s="9" t="str">
        <f>+'Info ELECTRONORTE'!B3512</f>
        <v>CAJAMARCA</v>
      </c>
      <c r="D3544" s="9" t="str">
        <f>+'Info ELECTRONORTE'!C3512</f>
        <v>ED MAYCHIL -  ED TUNASPAMPA</v>
      </c>
      <c r="E3544" s="9" t="str">
        <f>+'Info ELECTRONORTE'!D3512</f>
        <v>SANTA CRUZ</v>
      </c>
      <c r="F3544" s="9" t="str">
        <f>+'Info ELECTRONORTE'!I3512</f>
        <v>Alta Tension</v>
      </c>
      <c r="G3544" s="9">
        <f>+'Info ELECTRONORTE'!K3512</f>
        <v>20</v>
      </c>
      <c r="H3544" s="9" t="str">
        <f>+'Info ELECTRONORTE'!L3512</f>
        <v>Torre</v>
      </c>
      <c r="I3544" s="9" t="str">
        <f>+'Info ELECTRONORTE'!M3512</f>
        <v>Metálico</v>
      </c>
      <c r="J3544" s="9" t="str">
        <f>+'Info ELECTRONORTE'!N3512</f>
        <v>TA138SIR1S1C1240AA-3</v>
      </c>
      <c r="K3544" s="9" t="str">
        <f>+IF(B3544="MOD INV_2018","Según corresponda",VLOOKUP(J3544,SICODI!$G$3:$K$2404,2,FALSE))</f>
        <v>Según corresponda</v>
      </c>
      <c r="L3544" s="142" t="str">
        <f t="shared" si="127"/>
        <v>Según corresponda</v>
      </c>
    </row>
    <row r="3545" spans="1:12" x14ac:dyDescent="0.25">
      <c r="A3545" s="53">
        <f>+'Info ELECTRONORTE'!A3513</f>
        <v>3509</v>
      </c>
      <c r="B3545" s="26" t="str">
        <f t="shared" si="128"/>
        <v>MOD INV_2018</v>
      </c>
      <c r="C3545" s="9" t="str">
        <f>+'Info ELECTRONORTE'!B3513</f>
        <v>CAJAMARCA</v>
      </c>
      <c r="D3545" s="9" t="str">
        <f>+'Info ELECTRONORTE'!C3513</f>
        <v>ED MAYCHIL -  ED TUNASPAMPA</v>
      </c>
      <c r="E3545" s="9" t="str">
        <f>+'Info ELECTRONORTE'!D3513</f>
        <v>SANTA CRUZ</v>
      </c>
      <c r="F3545" s="9" t="str">
        <f>+'Info ELECTRONORTE'!I3513</f>
        <v>Alta Tension</v>
      </c>
      <c r="G3545" s="9">
        <f>+'Info ELECTRONORTE'!K3513</f>
        <v>20</v>
      </c>
      <c r="H3545" s="9" t="str">
        <f>+'Info ELECTRONORTE'!L3513</f>
        <v>Torre</v>
      </c>
      <c r="I3545" s="9" t="str">
        <f>+'Info ELECTRONORTE'!M3513</f>
        <v>Metálico</v>
      </c>
      <c r="J3545" s="9" t="str">
        <f>+'Info ELECTRONORTE'!N3513</f>
        <v>TA138SIR1S1C1240AS1+3</v>
      </c>
      <c r="K3545" s="9" t="str">
        <f>+IF(B3545="MOD INV_2018","Según corresponda",VLOOKUP(J3545,SICODI!$G$3:$K$2404,2,FALSE))</f>
        <v>Según corresponda</v>
      </c>
      <c r="L3545" s="142" t="str">
        <f t="shared" si="127"/>
        <v>Según corresponda</v>
      </c>
    </row>
    <row r="3546" spans="1:12" x14ac:dyDescent="0.25">
      <c r="A3546" s="53">
        <f>+'Info ELECTRONORTE'!A3514</f>
        <v>3510</v>
      </c>
      <c r="B3546" s="26" t="str">
        <f t="shared" si="128"/>
        <v>MOD INV_2018</v>
      </c>
      <c r="C3546" s="9" t="str">
        <f>+'Info ELECTRONORTE'!B3514</f>
        <v>CAJAMARCA</v>
      </c>
      <c r="D3546" s="9" t="str">
        <f>+'Info ELECTRONORTE'!C3514</f>
        <v>ED MAYCHIL -  ED TUNASPAMPA</v>
      </c>
      <c r="E3546" s="9" t="str">
        <f>+'Info ELECTRONORTE'!D3514</f>
        <v>SANTA CRUZ</v>
      </c>
      <c r="F3546" s="9" t="str">
        <f>+'Info ELECTRONORTE'!I3514</f>
        <v>Alta Tension</v>
      </c>
      <c r="G3546" s="9">
        <f>+'Info ELECTRONORTE'!K3514</f>
        <v>20</v>
      </c>
      <c r="H3546" s="9" t="str">
        <f>+'Info ELECTRONORTE'!L3514</f>
        <v>Torre</v>
      </c>
      <c r="I3546" s="9" t="str">
        <f>+'Info ELECTRONORTE'!M3514</f>
        <v>Metálico</v>
      </c>
      <c r="J3546" s="9" t="str">
        <f>+'Info ELECTRONORTE'!N3514</f>
        <v>TA138SIR1S1C1240AS2+3</v>
      </c>
      <c r="K3546" s="9" t="str">
        <f>+IF(B3546="MOD INV_2018","Según corresponda",VLOOKUP(J3546,SICODI!$G$3:$K$2404,2,FALSE))</f>
        <v>Según corresponda</v>
      </c>
      <c r="L3546" s="142" t="str">
        <f t="shared" si="127"/>
        <v>Según corresponda</v>
      </c>
    </row>
    <row r="3547" spans="1:12" x14ac:dyDescent="0.25">
      <c r="A3547" s="53">
        <f>+'Info ELECTRONORTE'!A3515</f>
        <v>3511</v>
      </c>
      <c r="B3547" s="26" t="str">
        <f t="shared" si="128"/>
        <v>SICODI</v>
      </c>
      <c r="C3547" s="9" t="str">
        <f>+'Info ELECTRONORTE'!B3515</f>
        <v>CAJAMARCA</v>
      </c>
      <c r="D3547" s="9" t="str">
        <f>+'Info ELECTRONORTE'!C3515</f>
        <v>ED MAYCHIL - MAYCHIL</v>
      </c>
      <c r="E3547" s="9" t="str">
        <f>+'Info ELECTRONORTE'!D3515</f>
        <v>CHOTA</v>
      </c>
      <c r="F3547" s="9" t="str">
        <f>+'Info ELECTRONORTE'!I3515</f>
        <v>Media Tension</v>
      </c>
      <c r="G3547" s="9">
        <f>+'Info ELECTRONORTE'!K3515</f>
        <v>12</v>
      </c>
      <c r="H3547" s="9" t="str">
        <f>+'Info ELECTRONORTE'!L3515</f>
        <v>Postes</v>
      </c>
      <c r="I3547" s="9" t="str">
        <f>+'Info ELECTRONORTE'!M3515</f>
        <v>Madera</v>
      </c>
      <c r="J3547" s="9" t="str">
        <f>+'Info ELECTRONORTE'!N3515</f>
        <v>PPM20</v>
      </c>
      <c r="K3547" s="9" t="str">
        <f>+IF(B3547="MOD INV_2018","Según corresponda",VLOOKUP(J3547,SICODI!$G$3:$K$2404,2,FALSE))</f>
        <v>POSTE DE MADERA TRATADA DE 12 mts. CL.5</v>
      </c>
      <c r="L3547" s="142">
        <f t="shared" si="127"/>
        <v>0.46</v>
      </c>
    </row>
    <row r="3548" spans="1:12" x14ac:dyDescent="0.25">
      <c r="A3548" s="53">
        <f>+'Info ELECTRONORTE'!A3516</f>
        <v>3512</v>
      </c>
      <c r="B3548" s="26" t="str">
        <f t="shared" si="128"/>
        <v>SICODI</v>
      </c>
      <c r="C3548" s="9" t="str">
        <f>+'Info ELECTRONORTE'!B3516</f>
        <v>CAJAMARCA</v>
      </c>
      <c r="D3548" s="9" t="str">
        <f>+'Info ELECTRONORTE'!C3516</f>
        <v>ED MAYCHIL - MAYCHIL</v>
      </c>
      <c r="E3548" s="9" t="str">
        <f>+'Info ELECTRONORTE'!D3516</f>
        <v>CHOTA</v>
      </c>
      <c r="F3548" s="9" t="str">
        <f>+'Info ELECTRONORTE'!I3516</f>
        <v>Media Tension</v>
      </c>
      <c r="G3548" s="9">
        <f>+'Info ELECTRONORTE'!K3516</f>
        <v>12</v>
      </c>
      <c r="H3548" s="9" t="str">
        <f>+'Info ELECTRONORTE'!L3516</f>
        <v>Postes</v>
      </c>
      <c r="I3548" s="9" t="str">
        <f>+'Info ELECTRONORTE'!M3516</f>
        <v>Madera</v>
      </c>
      <c r="J3548" s="9" t="str">
        <f>+'Info ELECTRONORTE'!N3516</f>
        <v>PPM20</v>
      </c>
      <c r="K3548" s="9" t="str">
        <f>+IF(B3548="MOD INV_2018","Según corresponda",VLOOKUP(J3548,SICODI!$G$3:$K$2404,2,FALSE))</f>
        <v>POSTE DE MADERA TRATADA DE 12 mts. CL.5</v>
      </c>
      <c r="L3548" s="142">
        <f t="shared" si="127"/>
        <v>0.46</v>
      </c>
    </row>
    <row r="3549" spans="1:12" x14ac:dyDescent="0.25">
      <c r="A3549" s="53">
        <f>+'Info ELECTRONORTE'!A3517</f>
        <v>3513</v>
      </c>
      <c r="B3549" s="26" t="str">
        <f t="shared" si="128"/>
        <v>SICODI</v>
      </c>
      <c r="C3549" s="9" t="str">
        <f>+'Info ELECTRONORTE'!B3517</f>
        <v>CAJAMARCA</v>
      </c>
      <c r="D3549" s="9" t="str">
        <f>+'Info ELECTRONORTE'!C3517</f>
        <v>ED MAYCHIL - MAYCHIL</v>
      </c>
      <c r="E3549" s="9" t="str">
        <f>+'Info ELECTRONORTE'!D3517</f>
        <v>CHOTA</v>
      </c>
      <c r="F3549" s="9" t="str">
        <f>+'Info ELECTRONORTE'!I3517</f>
        <v>Media Tension</v>
      </c>
      <c r="G3549" s="9">
        <f>+'Info ELECTRONORTE'!K3517</f>
        <v>12</v>
      </c>
      <c r="H3549" s="9" t="str">
        <f>+'Info ELECTRONORTE'!L3517</f>
        <v>Postes</v>
      </c>
      <c r="I3549" s="9" t="str">
        <f>+'Info ELECTRONORTE'!M3517</f>
        <v>Madera</v>
      </c>
      <c r="J3549" s="9" t="str">
        <f>+'Info ELECTRONORTE'!N3517</f>
        <v>PPM20</v>
      </c>
      <c r="K3549" s="9" t="str">
        <f>+IF(B3549="MOD INV_2018","Según corresponda",VLOOKUP(J3549,SICODI!$G$3:$K$2404,2,FALSE))</f>
        <v>POSTE DE MADERA TRATADA DE 12 mts. CL.5</v>
      </c>
      <c r="L3549" s="142">
        <f t="shared" si="127"/>
        <v>0.46</v>
      </c>
    </row>
    <row r="3550" spans="1:12" x14ac:dyDescent="0.25">
      <c r="A3550" s="53">
        <f>+'Info ELECTRONORTE'!A3518</f>
        <v>3514</v>
      </c>
      <c r="B3550" s="26" t="str">
        <f t="shared" si="128"/>
        <v>SICODI</v>
      </c>
      <c r="C3550" s="9" t="str">
        <f>+'Info ELECTRONORTE'!B3518</f>
        <v>CAJAMARCA</v>
      </c>
      <c r="D3550" s="9" t="str">
        <f>+'Info ELECTRONORTE'!C3518</f>
        <v>ED MAYCHIL - MAYCHIL</v>
      </c>
      <c r="E3550" s="9" t="str">
        <f>+'Info ELECTRONORTE'!D3518</f>
        <v>CHOTA</v>
      </c>
      <c r="F3550" s="9" t="str">
        <f>+'Info ELECTRONORTE'!I3518</f>
        <v>Media Tension</v>
      </c>
      <c r="G3550" s="9">
        <f>+'Info ELECTRONORTE'!K3518</f>
        <v>12</v>
      </c>
      <c r="H3550" s="9" t="str">
        <f>+'Info ELECTRONORTE'!L3518</f>
        <v>Postes</v>
      </c>
      <c r="I3550" s="9" t="str">
        <f>+'Info ELECTRONORTE'!M3518</f>
        <v>Madera</v>
      </c>
      <c r="J3550" s="9" t="str">
        <f>+'Info ELECTRONORTE'!N3518</f>
        <v>PPM20</v>
      </c>
      <c r="K3550" s="9" t="str">
        <f>+IF(B3550="MOD INV_2018","Según corresponda",VLOOKUP(J3550,SICODI!$G$3:$K$2404,2,FALSE))</f>
        <v>POSTE DE MADERA TRATADA DE 12 mts. CL.5</v>
      </c>
      <c r="L3550" s="142">
        <f t="shared" si="127"/>
        <v>0.46</v>
      </c>
    </row>
    <row r="3551" spans="1:12" x14ac:dyDescent="0.25">
      <c r="A3551" s="53">
        <f>+'Info ELECTRONORTE'!A3519</f>
        <v>3515</v>
      </c>
      <c r="B3551" s="26" t="str">
        <f t="shared" si="128"/>
        <v>SICODI</v>
      </c>
      <c r="C3551" s="9" t="str">
        <f>+'Info ELECTRONORTE'!B3519</f>
        <v>CAJAMARCA</v>
      </c>
      <c r="D3551" s="9" t="str">
        <f>+'Info ELECTRONORTE'!C3519</f>
        <v>ED MAYCHIL - MAYCHIL</v>
      </c>
      <c r="E3551" s="9" t="str">
        <f>+'Info ELECTRONORTE'!D3519</f>
        <v>CHOTA</v>
      </c>
      <c r="F3551" s="9" t="str">
        <f>+'Info ELECTRONORTE'!I3519</f>
        <v>Media Tension</v>
      </c>
      <c r="G3551" s="9">
        <f>+'Info ELECTRONORTE'!K3519</f>
        <v>12</v>
      </c>
      <c r="H3551" s="9" t="str">
        <f>+'Info ELECTRONORTE'!L3519</f>
        <v>Postes</v>
      </c>
      <c r="I3551" s="9" t="str">
        <f>+'Info ELECTRONORTE'!M3519</f>
        <v>Madera</v>
      </c>
      <c r="J3551" s="9" t="str">
        <f>+'Info ELECTRONORTE'!N3519</f>
        <v>PPM20</v>
      </c>
      <c r="K3551" s="9" t="str">
        <f>+IF(B3551="MOD INV_2018","Según corresponda",VLOOKUP(J3551,SICODI!$G$3:$K$2404,2,FALSE))</f>
        <v>POSTE DE MADERA TRATADA DE 12 mts. CL.5</v>
      </c>
      <c r="L3551" s="142">
        <f t="shared" si="127"/>
        <v>0.46</v>
      </c>
    </row>
    <row r="3552" spans="1:12" x14ac:dyDescent="0.25">
      <c r="A3552" s="53">
        <f>+'Info ELECTRONORTE'!A3520</f>
        <v>3516</v>
      </c>
      <c r="B3552" s="26" t="str">
        <f t="shared" si="128"/>
        <v>SICODI</v>
      </c>
      <c r="C3552" s="9" t="str">
        <f>+'Info ELECTRONORTE'!B3520</f>
        <v>CAJAMARCA</v>
      </c>
      <c r="D3552" s="9" t="str">
        <f>+'Info ELECTRONORTE'!C3520</f>
        <v>ED MAYCHIL - MAYCHIL</v>
      </c>
      <c r="E3552" s="9" t="str">
        <f>+'Info ELECTRONORTE'!D3520</f>
        <v>CHOTA</v>
      </c>
      <c r="F3552" s="9" t="str">
        <f>+'Info ELECTRONORTE'!I3520</f>
        <v>Baja Tension</v>
      </c>
      <c r="G3552" s="9">
        <f>+'Info ELECTRONORTE'!K3520</f>
        <v>8</v>
      </c>
      <c r="H3552" s="9" t="str">
        <f>+'Info ELECTRONORTE'!L3520</f>
        <v>Postes</v>
      </c>
      <c r="I3552" s="9" t="str">
        <f>+'Info ELECTRONORTE'!M3520</f>
        <v>Madera</v>
      </c>
      <c r="J3552" s="9" t="str">
        <f>+'Info ELECTRONORTE'!N3520</f>
        <v>PPM02</v>
      </c>
      <c r="K3552" s="9" t="str">
        <f>+IF(B3552="MOD INV_2018","Según corresponda",VLOOKUP(J3552,SICODI!$G$3:$K$2404,2,FALSE))</f>
        <v>POSTE DE MADERA TRATADA DE  8 mts. CL.5</v>
      </c>
      <c r="L3552" s="142">
        <f t="shared" si="127"/>
        <v>0.14000000000000001</v>
      </c>
    </row>
    <row r="3553" spans="1:12" x14ac:dyDescent="0.25">
      <c r="A3553" s="53">
        <f>+'Info ELECTRONORTE'!A3521</f>
        <v>3517</v>
      </c>
      <c r="B3553" s="26" t="str">
        <f t="shared" si="128"/>
        <v>SICODI</v>
      </c>
      <c r="C3553" s="9" t="str">
        <f>+'Info ELECTRONORTE'!B3521</f>
        <v>CAJAMARCA</v>
      </c>
      <c r="D3553" s="9" t="str">
        <f>+'Info ELECTRONORTE'!C3521</f>
        <v>ED MAYCHIL - MAYCHIL</v>
      </c>
      <c r="E3553" s="9" t="str">
        <f>+'Info ELECTRONORTE'!D3521</f>
        <v>CHOTA</v>
      </c>
      <c r="F3553" s="9" t="str">
        <f>+'Info ELECTRONORTE'!I3521</f>
        <v>Baja Tension</v>
      </c>
      <c r="G3553" s="9">
        <f>+'Info ELECTRONORTE'!K3521</f>
        <v>8</v>
      </c>
      <c r="H3553" s="9" t="str">
        <f>+'Info ELECTRONORTE'!L3521</f>
        <v>Postes</v>
      </c>
      <c r="I3553" s="9" t="str">
        <f>+'Info ELECTRONORTE'!M3521</f>
        <v>Madera</v>
      </c>
      <c r="J3553" s="9" t="str">
        <f>+'Info ELECTRONORTE'!N3521</f>
        <v>PPM02</v>
      </c>
      <c r="K3553" s="9" t="str">
        <f>+IF(B3553="MOD INV_2018","Según corresponda",VLOOKUP(J3553,SICODI!$G$3:$K$2404,2,FALSE))</f>
        <v>POSTE DE MADERA TRATADA DE  8 mts. CL.5</v>
      </c>
      <c r="L3553" s="142">
        <f t="shared" si="127"/>
        <v>0.14000000000000001</v>
      </c>
    </row>
    <row r="3554" spans="1:12" x14ac:dyDescent="0.25">
      <c r="A3554" s="53">
        <f>+'Info ELECTRONORTE'!A3522</f>
        <v>3518</v>
      </c>
      <c r="B3554" s="26" t="str">
        <f t="shared" si="128"/>
        <v>SICODI</v>
      </c>
      <c r="C3554" s="9" t="str">
        <f>+'Info ELECTRONORTE'!B3522</f>
        <v>CAJAMARCA</v>
      </c>
      <c r="D3554" s="9" t="str">
        <f>+'Info ELECTRONORTE'!C3522</f>
        <v>ED MAYCHIL - MAYCHIL</v>
      </c>
      <c r="E3554" s="9" t="str">
        <f>+'Info ELECTRONORTE'!D3522</f>
        <v>CHOTA</v>
      </c>
      <c r="F3554" s="9" t="str">
        <f>+'Info ELECTRONORTE'!I3522</f>
        <v>Baja Tension</v>
      </c>
      <c r="G3554" s="9">
        <f>+'Info ELECTRONORTE'!K3522</f>
        <v>8</v>
      </c>
      <c r="H3554" s="9" t="str">
        <f>+'Info ELECTRONORTE'!L3522</f>
        <v>Postes</v>
      </c>
      <c r="I3554" s="9" t="str">
        <f>+'Info ELECTRONORTE'!M3522</f>
        <v>Madera</v>
      </c>
      <c r="J3554" s="9" t="str">
        <f>+'Info ELECTRONORTE'!N3522</f>
        <v>PPM02</v>
      </c>
      <c r="K3554" s="9" t="str">
        <f>+IF(B3554="MOD INV_2018","Según corresponda",VLOOKUP(J3554,SICODI!$G$3:$K$2404,2,FALSE))</f>
        <v>POSTE DE MADERA TRATADA DE  8 mts. CL.5</v>
      </c>
      <c r="L3554" s="142">
        <f t="shared" si="127"/>
        <v>0.14000000000000001</v>
      </c>
    </row>
    <row r="3555" spans="1:12" x14ac:dyDescent="0.25">
      <c r="A3555" s="53">
        <f>+'Info ELECTRONORTE'!A3523</f>
        <v>3519</v>
      </c>
      <c r="B3555" s="26" t="str">
        <f t="shared" si="128"/>
        <v>SICODI</v>
      </c>
      <c r="C3555" s="9" t="str">
        <f>+'Info ELECTRONORTE'!B3523</f>
        <v>CAJAMARCA</v>
      </c>
      <c r="D3555" s="9" t="str">
        <f>+'Info ELECTRONORTE'!C3523</f>
        <v>ED MAYCHIL - MAYCHIL</v>
      </c>
      <c r="E3555" s="9" t="str">
        <f>+'Info ELECTRONORTE'!D3523</f>
        <v>CHOTA</v>
      </c>
      <c r="F3555" s="9" t="str">
        <f>+'Info ELECTRONORTE'!I3523</f>
        <v>Baja Tension</v>
      </c>
      <c r="G3555" s="9">
        <f>+'Info ELECTRONORTE'!K3523</f>
        <v>8</v>
      </c>
      <c r="H3555" s="9" t="str">
        <f>+'Info ELECTRONORTE'!L3523</f>
        <v>Postes</v>
      </c>
      <c r="I3555" s="9" t="str">
        <f>+'Info ELECTRONORTE'!M3523</f>
        <v>Concreto</v>
      </c>
      <c r="J3555" s="9" t="str">
        <f>+'Info ELECTRONORTE'!N3523</f>
        <v>PPC06</v>
      </c>
      <c r="K3555" s="9" t="str">
        <f>+IF(B3555="MOD INV_2018","Según corresponda",VLOOKUP(J3555,SICODI!$G$3:$K$2404,2,FALSE))</f>
        <v>POSTE DE CONCRETO ARMADO DE  8/300/120/240</v>
      </c>
      <c r="L3555" s="142">
        <f t="shared" si="127"/>
        <v>0.17</v>
      </c>
    </row>
    <row r="3556" spans="1:12" x14ac:dyDescent="0.25">
      <c r="A3556" s="53">
        <f>+'Info ELECTRONORTE'!A3524</f>
        <v>3520</v>
      </c>
      <c r="B3556" s="26" t="str">
        <f t="shared" si="128"/>
        <v>SICODI</v>
      </c>
      <c r="C3556" s="9" t="str">
        <f>+'Info ELECTRONORTE'!B3524</f>
        <v>CAJAMARCA</v>
      </c>
      <c r="D3556" s="9" t="str">
        <f>+'Info ELECTRONORTE'!C3524</f>
        <v>ED TUNASPAMPA - TUNASPAMPA</v>
      </c>
      <c r="E3556" s="9" t="str">
        <f>+'Info ELECTRONORTE'!D3524</f>
        <v>SANTA CRUZ</v>
      </c>
      <c r="F3556" s="9" t="str">
        <f>+'Info ELECTRONORTE'!I3524</f>
        <v>Media Tension</v>
      </c>
      <c r="G3556" s="9">
        <f>+'Info ELECTRONORTE'!K3524</f>
        <v>12</v>
      </c>
      <c r="H3556" s="9" t="str">
        <f>+'Info ELECTRONORTE'!L3524</f>
        <v>Postes</v>
      </c>
      <c r="I3556" s="9" t="str">
        <f>+'Info ELECTRONORTE'!M3524</f>
        <v>Madera</v>
      </c>
      <c r="J3556" s="9" t="str">
        <f>+'Info ELECTRONORTE'!N3524</f>
        <v>PPM20</v>
      </c>
      <c r="K3556" s="9" t="str">
        <f>+IF(B3556="MOD INV_2018","Según corresponda",VLOOKUP(J3556,SICODI!$G$3:$K$2404,2,FALSE))</f>
        <v>POSTE DE MADERA TRATADA DE 12 mts. CL.5</v>
      </c>
      <c r="L3556" s="142">
        <f t="shared" si="127"/>
        <v>0.46</v>
      </c>
    </row>
    <row r="3557" spans="1:12" x14ac:dyDescent="0.25">
      <c r="A3557" s="53">
        <f>+'Info ELECTRONORTE'!A3525</f>
        <v>3521</v>
      </c>
      <c r="B3557" s="26" t="str">
        <f t="shared" si="128"/>
        <v>SICODI</v>
      </c>
      <c r="C3557" s="9" t="str">
        <f>+'Info ELECTRONORTE'!B3525</f>
        <v>CAJAMARCA</v>
      </c>
      <c r="D3557" s="9" t="str">
        <f>+'Info ELECTRONORTE'!C3525</f>
        <v>ED TUNASPAMPA - TUNASPAMPA</v>
      </c>
      <c r="E3557" s="9" t="str">
        <f>+'Info ELECTRONORTE'!D3525</f>
        <v>SANTA CRUZ</v>
      </c>
      <c r="F3557" s="9" t="str">
        <f>+'Info ELECTRONORTE'!I3525</f>
        <v>Baja Tension</v>
      </c>
      <c r="G3557" s="9">
        <f>+'Info ELECTRONORTE'!K3525</f>
        <v>8</v>
      </c>
      <c r="H3557" s="9" t="str">
        <f>+'Info ELECTRONORTE'!L3525</f>
        <v>Postes</v>
      </c>
      <c r="I3557" s="9" t="str">
        <f>+'Info ELECTRONORTE'!M3525</f>
        <v>Concreto</v>
      </c>
      <c r="J3557" s="9" t="str">
        <f>+'Info ELECTRONORTE'!N3525</f>
        <v>PPC06</v>
      </c>
      <c r="K3557" s="9" t="str">
        <f>+IF(B3557="MOD INV_2018","Según corresponda",VLOOKUP(J3557,SICODI!$G$3:$K$2404,2,FALSE))</f>
        <v>POSTE DE CONCRETO ARMADO DE  8/300/120/240</v>
      </c>
      <c r="L3557" s="142">
        <f t="shared" ref="L3557:L3620" si="129">+IF(K3557="Según corresponda","Según corresponda",VLOOKUP(K3557,$O$37:$P$49,2,FALSE))</f>
        <v>0.17</v>
      </c>
    </row>
    <row r="3558" spans="1:12" x14ac:dyDescent="0.25">
      <c r="A3558" s="53">
        <f>+'Info ELECTRONORTE'!A3526</f>
        <v>3522</v>
      </c>
      <c r="B3558" s="26" t="str">
        <f t="shared" ref="B3558:B3621" si="130">+IF(ISERROR(INDEX($B$8:$B$31,MATCH(J3558,$J$8:$J$31,0)))=TRUE,"MOD INV_2018",INDEX($B$8:$B$31,MATCH(J3558,$J$8:$J$31,0)))</f>
        <v>SICODI</v>
      </c>
      <c r="C3558" s="9" t="str">
        <f>+'Info ELECTRONORTE'!B3526</f>
        <v>CAJAMARCA</v>
      </c>
      <c r="D3558" s="9" t="str">
        <f>+'Info ELECTRONORTE'!C3526</f>
        <v>ED TUNASPAMPA - TUNASPAMPA</v>
      </c>
      <c r="E3558" s="9" t="str">
        <f>+'Info ELECTRONORTE'!D3526</f>
        <v>SANTA CRUZ</v>
      </c>
      <c r="F3558" s="9" t="str">
        <f>+'Info ELECTRONORTE'!I3526</f>
        <v>Baja Tension</v>
      </c>
      <c r="G3558" s="9">
        <f>+'Info ELECTRONORTE'!K3526</f>
        <v>8</v>
      </c>
      <c r="H3558" s="9" t="str">
        <f>+'Info ELECTRONORTE'!L3526</f>
        <v>Postes</v>
      </c>
      <c r="I3558" s="9" t="str">
        <f>+'Info ELECTRONORTE'!M3526</f>
        <v>Concreto</v>
      </c>
      <c r="J3558" s="9" t="str">
        <f>+'Info ELECTRONORTE'!N3526</f>
        <v>PPC06</v>
      </c>
      <c r="K3558" s="9" t="str">
        <f>+IF(B3558="MOD INV_2018","Según corresponda",VLOOKUP(J3558,SICODI!$G$3:$K$2404,2,FALSE))</f>
        <v>POSTE DE CONCRETO ARMADO DE  8/300/120/240</v>
      </c>
      <c r="L3558" s="142">
        <f t="shared" si="129"/>
        <v>0.17</v>
      </c>
    </row>
    <row r="3559" spans="1:12" x14ac:dyDescent="0.25">
      <c r="A3559" s="53">
        <f>+'Info ELECTRONORTE'!A3527</f>
        <v>3523</v>
      </c>
      <c r="B3559" s="26" t="str">
        <f t="shared" si="130"/>
        <v>SICODI</v>
      </c>
      <c r="C3559" s="9" t="str">
        <f>+'Info ELECTRONORTE'!B3527</f>
        <v>CAJAMARCA</v>
      </c>
      <c r="D3559" s="9" t="str">
        <f>+'Info ELECTRONORTE'!C3527</f>
        <v>ED TUNASPAMPA - TUNASPAMPA</v>
      </c>
      <c r="E3559" s="9" t="str">
        <f>+'Info ELECTRONORTE'!D3527</f>
        <v>SANTA CRUZ</v>
      </c>
      <c r="F3559" s="9" t="str">
        <f>+'Info ELECTRONORTE'!I3527</f>
        <v>Baja Tension</v>
      </c>
      <c r="G3559" s="9">
        <f>+'Info ELECTRONORTE'!K3527</f>
        <v>8</v>
      </c>
      <c r="H3559" s="9" t="str">
        <f>+'Info ELECTRONORTE'!L3527</f>
        <v>Postes</v>
      </c>
      <c r="I3559" s="9" t="str">
        <f>+'Info ELECTRONORTE'!M3527</f>
        <v>Concreto</v>
      </c>
      <c r="J3559" s="9" t="str">
        <f>+'Info ELECTRONORTE'!N3527</f>
        <v>PPC06</v>
      </c>
      <c r="K3559" s="9" t="str">
        <f>+IF(B3559="MOD INV_2018","Según corresponda",VLOOKUP(J3559,SICODI!$G$3:$K$2404,2,FALSE))</f>
        <v>POSTE DE CONCRETO ARMADO DE  8/300/120/240</v>
      </c>
      <c r="L3559" s="142">
        <f t="shared" si="129"/>
        <v>0.17</v>
      </c>
    </row>
    <row r="3560" spans="1:12" x14ac:dyDescent="0.25">
      <c r="A3560" s="53">
        <f>+'Info ELECTRONORTE'!A3528</f>
        <v>3524</v>
      </c>
      <c r="B3560" s="26" t="str">
        <f t="shared" si="130"/>
        <v>SICODI</v>
      </c>
      <c r="C3560" s="9" t="str">
        <f>+'Info ELECTRONORTE'!B3528</f>
        <v>CAJAMARCA</v>
      </c>
      <c r="D3560" s="9" t="str">
        <f>+'Info ELECTRONORTE'!C3528</f>
        <v>ED TUNASPAMPA - TUNASPAMPA</v>
      </c>
      <c r="E3560" s="9" t="str">
        <f>+'Info ELECTRONORTE'!D3528</f>
        <v>SANTA CRUZ</v>
      </c>
      <c r="F3560" s="9" t="str">
        <f>+'Info ELECTRONORTE'!I3528</f>
        <v>Baja Tension</v>
      </c>
      <c r="G3560" s="9">
        <f>+'Info ELECTRONORTE'!K3528</f>
        <v>8</v>
      </c>
      <c r="H3560" s="9" t="str">
        <f>+'Info ELECTRONORTE'!L3528</f>
        <v>Postes</v>
      </c>
      <c r="I3560" s="9" t="str">
        <f>+'Info ELECTRONORTE'!M3528</f>
        <v>Concreto</v>
      </c>
      <c r="J3560" s="9" t="str">
        <f>+'Info ELECTRONORTE'!N3528</f>
        <v>PPC06</v>
      </c>
      <c r="K3560" s="9" t="str">
        <f>+IF(B3560="MOD INV_2018","Según corresponda",VLOOKUP(J3560,SICODI!$G$3:$K$2404,2,FALSE))</f>
        <v>POSTE DE CONCRETO ARMADO DE  8/300/120/240</v>
      </c>
      <c r="L3560" s="142">
        <f t="shared" si="129"/>
        <v>0.17</v>
      </c>
    </row>
    <row r="3561" spans="1:12" x14ac:dyDescent="0.25">
      <c r="A3561" s="53">
        <f>+'Info ELECTRONORTE'!A3529</f>
        <v>3525</v>
      </c>
      <c r="B3561" s="26" t="str">
        <f t="shared" si="130"/>
        <v>SICODI</v>
      </c>
      <c r="C3561" s="9" t="str">
        <f>+'Info ELECTRONORTE'!B3529</f>
        <v>CAJAMARCA</v>
      </c>
      <c r="D3561" s="9" t="str">
        <f>+'Info ELECTRONORTE'!C3529</f>
        <v>CUMBIL - ED MAYCHIL</v>
      </c>
      <c r="E3561" s="9" t="str">
        <f>+'Info ELECTRONORTE'!D3529</f>
        <v>CHOTA</v>
      </c>
      <c r="F3561" s="9" t="str">
        <f>+'Info ELECTRONORTE'!I3529</f>
        <v>Media Tension</v>
      </c>
      <c r="G3561" s="9">
        <f>+'Info ELECTRONORTE'!K3529</f>
        <v>12</v>
      </c>
      <c r="H3561" s="9" t="str">
        <f>+'Info ELECTRONORTE'!L3529</f>
        <v>Postes</v>
      </c>
      <c r="I3561" s="9" t="str">
        <f>+'Info ELECTRONORTE'!M3529</f>
        <v>Concreto</v>
      </c>
      <c r="J3561" s="9" t="str">
        <f>+'Info ELECTRONORTE'!N3529</f>
        <v>PPC16</v>
      </c>
      <c r="K3561" s="9" t="str">
        <f>+IF(B3561="MOD INV_2018","Según corresponda",VLOOKUP(J3561,SICODI!$G$3:$K$2404,2,FALSE))</f>
        <v>POSTE DE CONCRETO ARMADO DE 12/300/150/330</v>
      </c>
      <c r="L3561" s="142">
        <f t="shared" si="129"/>
        <v>0.52</v>
      </c>
    </row>
    <row r="3562" spans="1:12" x14ac:dyDescent="0.25">
      <c r="A3562" s="53">
        <f>+'Info ELECTRONORTE'!A3530</f>
        <v>3526</v>
      </c>
      <c r="B3562" s="26" t="str">
        <f t="shared" si="130"/>
        <v>SICODI</v>
      </c>
      <c r="C3562" s="9" t="str">
        <f>+'Info ELECTRONORTE'!B3530</f>
        <v>CAJAMARCA</v>
      </c>
      <c r="D3562" s="9" t="str">
        <f>+'Info ELECTRONORTE'!C3530</f>
        <v>CUMBIL - ED MAYCHIL</v>
      </c>
      <c r="E3562" s="9" t="str">
        <f>+'Info ELECTRONORTE'!D3530</f>
        <v>CHOTA</v>
      </c>
      <c r="F3562" s="9" t="str">
        <f>+'Info ELECTRONORTE'!I3530</f>
        <v>Media Tension</v>
      </c>
      <c r="G3562" s="9">
        <f>+'Info ELECTRONORTE'!K3530</f>
        <v>12</v>
      </c>
      <c r="H3562" s="9" t="str">
        <f>+'Info ELECTRONORTE'!L3530</f>
        <v>Postes</v>
      </c>
      <c r="I3562" s="9" t="str">
        <f>+'Info ELECTRONORTE'!M3530</f>
        <v>Madera</v>
      </c>
      <c r="J3562" s="9" t="str">
        <f>+'Info ELECTRONORTE'!N3530</f>
        <v>PPM20</v>
      </c>
      <c r="K3562" s="9" t="str">
        <f>+IF(B3562="MOD INV_2018","Según corresponda",VLOOKUP(J3562,SICODI!$G$3:$K$2404,2,FALSE))</f>
        <v>POSTE DE MADERA TRATADA DE 12 mts. CL.5</v>
      </c>
      <c r="L3562" s="142">
        <f t="shared" si="129"/>
        <v>0.46</v>
      </c>
    </row>
    <row r="3563" spans="1:12" x14ac:dyDescent="0.25">
      <c r="A3563" s="53">
        <f>+'Info ELECTRONORTE'!A3531</f>
        <v>3527</v>
      </c>
      <c r="B3563" s="26" t="str">
        <f t="shared" si="130"/>
        <v>SICODI</v>
      </c>
      <c r="C3563" s="9" t="str">
        <f>+'Info ELECTRONORTE'!B3531</f>
        <v>CAJAMARCA</v>
      </c>
      <c r="D3563" s="9" t="str">
        <f>+'Info ELECTRONORTE'!C3531</f>
        <v>CUMBIL - ED MAYCHIL</v>
      </c>
      <c r="E3563" s="9" t="str">
        <f>+'Info ELECTRONORTE'!D3531</f>
        <v>CHOTA</v>
      </c>
      <c r="F3563" s="9" t="str">
        <f>+'Info ELECTRONORTE'!I3531</f>
        <v>Media Tension</v>
      </c>
      <c r="G3563" s="9">
        <f>+'Info ELECTRONORTE'!K3531</f>
        <v>12</v>
      </c>
      <c r="H3563" s="9" t="str">
        <f>+'Info ELECTRONORTE'!L3531</f>
        <v>Postes</v>
      </c>
      <c r="I3563" s="9" t="str">
        <f>+'Info ELECTRONORTE'!M3531</f>
        <v>Madera</v>
      </c>
      <c r="J3563" s="9" t="str">
        <f>+'Info ELECTRONORTE'!N3531</f>
        <v>PPM20</v>
      </c>
      <c r="K3563" s="9" t="str">
        <f>+IF(B3563="MOD INV_2018","Según corresponda",VLOOKUP(J3563,SICODI!$G$3:$K$2404,2,FALSE))</f>
        <v>POSTE DE MADERA TRATADA DE 12 mts. CL.5</v>
      </c>
      <c r="L3563" s="142">
        <f t="shared" si="129"/>
        <v>0.46</v>
      </c>
    </row>
    <row r="3564" spans="1:12" x14ac:dyDescent="0.25">
      <c r="A3564" s="53">
        <f>+'Info ELECTRONORTE'!A3532</f>
        <v>3528</v>
      </c>
      <c r="B3564" s="26" t="str">
        <f t="shared" si="130"/>
        <v>MOD INV_2018</v>
      </c>
      <c r="C3564" s="9" t="str">
        <f>+'Info ELECTRONORTE'!B3532</f>
        <v>CAJAMARCA</v>
      </c>
      <c r="D3564" s="9" t="str">
        <f>+'Info ELECTRONORTE'!C3532</f>
        <v>CUMBIL - ED MAYCHIL</v>
      </c>
      <c r="E3564" s="9" t="str">
        <f>+'Info ELECTRONORTE'!D3532</f>
        <v>CHOTA</v>
      </c>
      <c r="F3564" s="9" t="str">
        <f>+'Info ELECTRONORTE'!I3532</f>
        <v>Alta Tension</v>
      </c>
      <c r="G3564" s="9">
        <f>+'Info ELECTRONORTE'!K3532</f>
        <v>20</v>
      </c>
      <c r="H3564" s="9" t="str">
        <f>+'Info ELECTRONORTE'!L3532</f>
        <v>Torre</v>
      </c>
      <c r="I3564" s="9" t="str">
        <f>+'Info ELECTRONORTE'!M3532</f>
        <v>Metálico</v>
      </c>
      <c r="J3564" s="9" t="str">
        <f>+'Info ELECTRONORTE'!N3532</f>
        <v>TA138SIR1S1C1240AA+3</v>
      </c>
      <c r="K3564" s="9" t="str">
        <f>+IF(B3564="MOD INV_2018","Según corresponda",VLOOKUP(J3564,SICODI!$G$3:$K$2404,2,FALSE))</f>
        <v>Según corresponda</v>
      </c>
      <c r="L3564" s="142" t="str">
        <f t="shared" si="129"/>
        <v>Según corresponda</v>
      </c>
    </row>
    <row r="3565" spans="1:12" x14ac:dyDescent="0.25">
      <c r="A3565" s="53">
        <f>+'Info ELECTRONORTE'!A3533</f>
        <v>3529</v>
      </c>
      <c r="B3565" s="26" t="str">
        <f t="shared" si="130"/>
        <v>MOD INV_2018</v>
      </c>
      <c r="C3565" s="9" t="str">
        <f>+'Info ELECTRONORTE'!B3533</f>
        <v>CAJAMARCA</v>
      </c>
      <c r="D3565" s="9" t="str">
        <f>+'Info ELECTRONORTE'!C3533</f>
        <v>CUMBIL - ED MAYCHIL</v>
      </c>
      <c r="E3565" s="9" t="str">
        <f>+'Info ELECTRONORTE'!D3533</f>
        <v>CHOTA</v>
      </c>
      <c r="F3565" s="9" t="str">
        <f>+'Info ELECTRONORTE'!I3533</f>
        <v>Alta Tension</v>
      </c>
      <c r="G3565" s="9">
        <f>+'Info ELECTRONORTE'!K3533</f>
        <v>20</v>
      </c>
      <c r="H3565" s="9" t="str">
        <f>+'Info ELECTRONORTE'!L3533</f>
        <v>Torre</v>
      </c>
      <c r="I3565" s="9" t="str">
        <f>+'Info ELECTRONORTE'!M3533</f>
        <v>Metálico</v>
      </c>
      <c r="J3565" s="9" t="str">
        <f>+'Info ELECTRONORTE'!N3533</f>
        <v>TA138SIR1S1C1240AS2-3</v>
      </c>
      <c r="K3565" s="9" t="str">
        <f>+IF(B3565="MOD INV_2018","Según corresponda",VLOOKUP(J3565,SICODI!$G$3:$K$2404,2,FALSE))</f>
        <v>Según corresponda</v>
      </c>
      <c r="L3565" s="142" t="str">
        <f t="shared" si="129"/>
        <v>Según corresponda</v>
      </c>
    </row>
    <row r="3566" spans="1:12" x14ac:dyDescent="0.25">
      <c r="A3566" s="53">
        <f>+'Info ELECTRONORTE'!A3534</f>
        <v>3530</v>
      </c>
      <c r="B3566" s="26" t="str">
        <f t="shared" si="130"/>
        <v>MOD INV_2018</v>
      </c>
      <c r="C3566" s="9" t="str">
        <f>+'Info ELECTRONORTE'!B3534</f>
        <v>CAJAMARCA</v>
      </c>
      <c r="D3566" s="9" t="str">
        <f>+'Info ELECTRONORTE'!C3534</f>
        <v>CUMBIL - ED MAYCHIL</v>
      </c>
      <c r="E3566" s="9" t="str">
        <f>+'Info ELECTRONORTE'!D3534</f>
        <v>CHOTA</v>
      </c>
      <c r="F3566" s="9" t="str">
        <f>+'Info ELECTRONORTE'!I3534</f>
        <v>Alta Tension</v>
      </c>
      <c r="G3566" s="9">
        <f>+'Info ELECTRONORTE'!K3534</f>
        <v>20</v>
      </c>
      <c r="H3566" s="9" t="str">
        <f>+'Info ELECTRONORTE'!L3534</f>
        <v>Torre</v>
      </c>
      <c r="I3566" s="9" t="str">
        <f>+'Info ELECTRONORTE'!M3534</f>
        <v>Metálico</v>
      </c>
      <c r="J3566" s="9" t="str">
        <f>+'Info ELECTRONORTE'!N3534</f>
        <v>TA138SIR1S1C1240AA-3</v>
      </c>
      <c r="K3566" s="9" t="str">
        <f>+IF(B3566="MOD INV_2018","Según corresponda",VLOOKUP(J3566,SICODI!$G$3:$K$2404,2,FALSE))</f>
        <v>Según corresponda</v>
      </c>
      <c r="L3566" s="142" t="str">
        <f t="shared" si="129"/>
        <v>Según corresponda</v>
      </c>
    </row>
    <row r="3567" spans="1:12" x14ac:dyDescent="0.25">
      <c r="A3567" s="53">
        <f>+'Info ELECTRONORTE'!A3535</f>
        <v>3531</v>
      </c>
      <c r="B3567" s="26" t="str">
        <f t="shared" si="130"/>
        <v>MOD INV_2018</v>
      </c>
      <c r="C3567" s="9" t="str">
        <f>+'Info ELECTRONORTE'!B3535</f>
        <v>CAJAMARCA</v>
      </c>
      <c r="D3567" s="9" t="str">
        <f>+'Info ELECTRONORTE'!C3535</f>
        <v>CUMBIL - ED MAYCHIL</v>
      </c>
      <c r="E3567" s="9" t="str">
        <f>+'Info ELECTRONORTE'!D3535</f>
        <v>CHOTA</v>
      </c>
      <c r="F3567" s="9" t="str">
        <f>+'Info ELECTRONORTE'!I3535</f>
        <v>Alta Tension</v>
      </c>
      <c r="G3567" s="9">
        <f>+'Info ELECTRONORTE'!K3535</f>
        <v>20</v>
      </c>
      <c r="H3567" s="9" t="str">
        <f>+'Info ELECTRONORTE'!L3535</f>
        <v>Torre</v>
      </c>
      <c r="I3567" s="9" t="str">
        <f>+'Info ELECTRONORTE'!M3535</f>
        <v>Metálico</v>
      </c>
      <c r="J3567" s="9" t="str">
        <f>+'Info ELECTRONORTE'!N3535</f>
        <v>TA138SIR1S1C1240AS2+0</v>
      </c>
      <c r="K3567" s="9" t="str">
        <f>+IF(B3567="MOD INV_2018","Según corresponda",VLOOKUP(J3567,SICODI!$G$3:$K$2404,2,FALSE))</f>
        <v>Según corresponda</v>
      </c>
      <c r="L3567" s="142" t="str">
        <f t="shared" si="129"/>
        <v>Según corresponda</v>
      </c>
    </row>
    <row r="3568" spans="1:12" x14ac:dyDescent="0.25">
      <c r="A3568" s="53">
        <f>+'Info ELECTRONORTE'!A3536</f>
        <v>3532</v>
      </c>
      <c r="B3568" s="26" t="str">
        <f t="shared" si="130"/>
        <v>MOD INV_2018</v>
      </c>
      <c r="C3568" s="9" t="str">
        <f>+'Info ELECTRONORTE'!B3536</f>
        <v>CAJAMARCA</v>
      </c>
      <c r="D3568" s="9" t="str">
        <f>+'Info ELECTRONORTE'!C3536</f>
        <v>CUMBIL - ED MAYCHIL</v>
      </c>
      <c r="E3568" s="9" t="str">
        <f>+'Info ELECTRONORTE'!D3536</f>
        <v>CHOTA</v>
      </c>
      <c r="F3568" s="9" t="str">
        <f>+'Info ELECTRONORTE'!I3536</f>
        <v>Alta Tension</v>
      </c>
      <c r="G3568" s="9">
        <f>+'Info ELECTRONORTE'!K3536</f>
        <v>20</v>
      </c>
      <c r="H3568" s="9" t="str">
        <f>+'Info ELECTRONORTE'!L3536</f>
        <v>Torre</v>
      </c>
      <c r="I3568" s="9" t="str">
        <f>+'Info ELECTRONORTE'!M3536</f>
        <v>Metálico</v>
      </c>
      <c r="J3568" s="9" t="str">
        <f>+'Info ELECTRONORTE'!N3536</f>
        <v>TA138SIR1S1C1240AS2+3</v>
      </c>
      <c r="K3568" s="9" t="str">
        <f>+IF(B3568="MOD INV_2018","Según corresponda",VLOOKUP(J3568,SICODI!$G$3:$K$2404,2,FALSE))</f>
        <v>Según corresponda</v>
      </c>
      <c r="L3568" s="142" t="str">
        <f t="shared" si="129"/>
        <v>Según corresponda</v>
      </c>
    </row>
    <row r="3569" spans="1:12" x14ac:dyDescent="0.25">
      <c r="A3569" s="53">
        <f>+'Info ELECTRONORTE'!A3537</f>
        <v>3533</v>
      </c>
      <c r="B3569" s="26" t="str">
        <f t="shared" si="130"/>
        <v>MOD INV_2018</v>
      </c>
      <c r="C3569" s="9" t="str">
        <f>+'Info ELECTRONORTE'!B3537</f>
        <v>CAJAMARCA</v>
      </c>
      <c r="D3569" s="9" t="str">
        <f>+'Info ELECTRONORTE'!C3537</f>
        <v>CUMBIL - ED MAYCHIL</v>
      </c>
      <c r="E3569" s="9" t="str">
        <f>+'Info ELECTRONORTE'!D3537</f>
        <v>CHOTA</v>
      </c>
      <c r="F3569" s="9" t="str">
        <f>+'Info ELECTRONORTE'!I3537</f>
        <v>Alta Tension</v>
      </c>
      <c r="G3569" s="9">
        <f>+'Info ELECTRONORTE'!K3537</f>
        <v>20</v>
      </c>
      <c r="H3569" s="9" t="str">
        <f>+'Info ELECTRONORTE'!L3537</f>
        <v>Torre</v>
      </c>
      <c r="I3569" s="9" t="str">
        <f>+'Info ELECTRONORTE'!M3537</f>
        <v>Metálico</v>
      </c>
      <c r="J3569" s="9" t="str">
        <f>+'Info ELECTRONORTE'!N3537</f>
        <v>TA138SIR1S1C1240AS2-3</v>
      </c>
      <c r="K3569" s="9" t="str">
        <f>+IF(B3569="MOD INV_2018","Según corresponda",VLOOKUP(J3569,SICODI!$G$3:$K$2404,2,FALSE))</f>
        <v>Según corresponda</v>
      </c>
      <c r="L3569" s="142" t="str">
        <f t="shared" si="129"/>
        <v>Según corresponda</v>
      </c>
    </row>
    <row r="3570" spans="1:12" x14ac:dyDescent="0.25">
      <c r="A3570" s="53">
        <f>+'Info ELECTRONORTE'!A3538</f>
        <v>3534</v>
      </c>
      <c r="B3570" s="26" t="str">
        <f t="shared" si="130"/>
        <v>MOD INV_2018</v>
      </c>
      <c r="C3570" s="9" t="str">
        <f>+'Info ELECTRONORTE'!B3538</f>
        <v>CAJAMARCA</v>
      </c>
      <c r="D3570" s="9" t="str">
        <f>+'Info ELECTRONORTE'!C3538</f>
        <v>CUMBIL - ED MAYCHIL</v>
      </c>
      <c r="E3570" s="9" t="str">
        <f>+'Info ELECTRONORTE'!D3538</f>
        <v>CHOTA</v>
      </c>
      <c r="F3570" s="9" t="str">
        <f>+'Info ELECTRONORTE'!I3538</f>
        <v>Alta Tension</v>
      </c>
      <c r="G3570" s="9">
        <f>+'Info ELECTRONORTE'!K3538</f>
        <v>20</v>
      </c>
      <c r="H3570" s="9" t="str">
        <f>+'Info ELECTRONORTE'!L3538</f>
        <v>Torre</v>
      </c>
      <c r="I3570" s="9" t="str">
        <f>+'Info ELECTRONORTE'!M3538</f>
        <v>Metálico</v>
      </c>
      <c r="J3570" s="9" t="str">
        <f>+'Info ELECTRONORTE'!N3538</f>
        <v>TA138SIR1S1C1240AA-3</v>
      </c>
      <c r="K3570" s="9" t="str">
        <f>+IF(B3570="MOD INV_2018","Según corresponda",VLOOKUP(J3570,SICODI!$G$3:$K$2404,2,FALSE))</f>
        <v>Según corresponda</v>
      </c>
      <c r="L3570" s="142" t="str">
        <f t="shared" si="129"/>
        <v>Según corresponda</v>
      </c>
    </row>
    <row r="3571" spans="1:12" x14ac:dyDescent="0.25">
      <c r="A3571" s="53">
        <f>+'Info ELECTRONORTE'!A3539</f>
        <v>3535</v>
      </c>
      <c r="B3571" s="26" t="str">
        <f t="shared" si="130"/>
        <v>MOD INV_2018</v>
      </c>
      <c r="C3571" s="9" t="str">
        <f>+'Info ELECTRONORTE'!B3539</f>
        <v>CAJAMARCA</v>
      </c>
      <c r="D3571" s="9" t="str">
        <f>+'Info ELECTRONORTE'!C3539</f>
        <v>CUMBIL - ED MAYCHIL</v>
      </c>
      <c r="E3571" s="9" t="str">
        <f>+'Info ELECTRONORTE'!D3539</f>
        <v>CHOTA</v>
      </c>
      <c r="F3571" s="9" t="str">
        <f>+'Info ELECTRONORTE'!I3539</f>
        <v>Alta Tension</v>
      </c>
      <c r="G3571" s="9">
        <f>+'Info ELECTRONORTE'!K3539</f>
        <v>20</v>
      </c>
      <c r="H3571" s="9" t="str">
        <f>+'Info ELECTRONORTE'!L3539</f>
        <v>Torre</v>
      </c>
      <c r="I3571" s="9" t="str">
        <f>+'Info ELECTRONORTE'!M3539</f>
        <v>Metálico</v>
      </c>
      <c r="J3571" s="9" t="str">
        <f>+'Info ELECTRONORTE'!N3539</f>
        <v>TA138SIR1S1C1240AS2-3</v>
      </c>
      <c r="K3571" s="9" t="str">
        <f>+IF(B3571="MOD INV_2018","Según corresponda",VLOOKUP(J3571,SICODI!$G$3:$K$2404,2,FALSE))</f>
        <v>Según corresponda</v>
      </c>
      <c r="L3571" s="142" t="str">
        <f t="shared" si="129"/>
        <v>Según corresponda</v>
      </c>
    </row>
    <row r="3572" spans="1:12" x14ac:dyDescent="0.25">
      <c r="A3572" s="53">
        <f>+'Info ELECTRONORTE'!A3540</f>
        <v>3536</v>
      </c>
      <c r="B3572" s="26" t="str">
        <f t="shared" si="130"/>
        <v>MOD INV_2018</v>
      </c>
      <c r="C3572" s="9" t="str">
        <f>+'Info ELECTRONORTE'!B3540</f>
        <v>CAJAMARCA</v>
      </c>
      <c r="D3572" s="9" t="str">
        <f>+'Info ELECTRONORTE'!C3540</f>
        <v>CUMBIL - ED MAYCHIL</v>
      </c>
      <c r="E3572" s="9" t="str">
        <f>+'Info ELECTRONORTE'!D3540</f>
        <v>CHOTA</v>
      </c>
      <c r="F3572" s="9" t="str">
        <f>+'Info ELECTRONORTE'!I3540</f>
        <v>Alta Tension</v>
      </c>
      <c r="G3572" s="9">
        <f>+'Info ELECTRONORTE'!K3540</f>
        <v>20</v>
      </c>
      <c r="H3572" s="9" t="str">
        <f>+'Info ELECTRONORTE'!L3540</f>
        <v>Torre</v>
      </c>
      <c r="I3572" s="9" t="str">
        <f>+'Info ELECTRONORTE'!M3540</f>
        <v>Metálico</v>
      </c>
      <c r="J3572" s="9" t="str">
        <f>+'Info ELECTRONORTE'!N3540</f>
        <v>TA138SIR1S1C1240AS2-3</v>
      </c>
      <c r="K3572" s="9" t="str">
        <f>+IF(B3572="MOD INV_2018","Según corresponda",VLOOKUP(J3572,SICODI!$G$3:$K$2404,2,FALSE))</f>
        <v>Según corresponda</v>
      </c>
      <c r="L3572" s="142" t="str">
        <f t="shared" si="129"/>
        <v>Según corresponda</v>
      </c>
    </row>
    <row r="3573" spans="1:12" x14ac:dyDescent="0.25">
      <c r="A3573" s="53">
        <f>+'Info ELECTRONORTE'!A3541</f>
        <v>3537</v>
      </c>
      <c r="B3573" s="26" t="str">
        <f t="shared" si="130"/>
        <v>MOD INV_2018</v>
      </c>
      <c r="C3573" s="9" t="str">
        <f>+'Info ELECTRONORTE'!B3541</f>
        <v>CAJAMARCA</v>
      </c>
      <c r="D3573" s="9" t="str">
        <f>+'Info ELECTRONORTE'!C3541</f>
        <v>CUMBIL - ED MAYCHIL</v>
      </c>
      <c r="E3573" s="9" t="str">
        <f>+'Info ELECTRONORTE'!D3541</f>
        <v>CHOTA</v>
      </c>
      <c r="F3573" s="9" t="str">
        <f>+'Info ELECTRONORTE'!I3541</f>
        <v>Alta Tension</v>
      </c>
      <c r="G3573" s="9">
        <f>+'Info ELECTRONORTE'!K3541</f>
        <v>20</v>
      </c>
      <c r="H3573" s="9" t="str">
        <f>+'Info ELECTRONORTE'!L3541</f>
        <v>Torre</v>
      </c>
      <c r="I3573" s="9" t="str">
        <f>+'Info ELECTRONORTE'!M3541</f>
        <v>Metálico</v>
      </c>
      <c r="J3573" s="9" t="str">
        <f>+'Info ELECTRONORTE'!N3541</f>
        <v>TA138SIR1S1C1240AS2-3</v>
      </c>
      <c r="K3573" s="9" t="str">
        <f>+IF(B3573="MOD INV_2018","Según corresponda",VLOOKUP(J3573,SICODI!$G$3:$K$2404,2,FALSE))</f>
        <v>Según corresponda</v>
      </c>
      <c r="L3573" s="142" t="str">
        <f t="shared" si="129"/>
        <v>Según corresponda</v>
      </c>
    </row>
    <row r="3574" spans="1:12" x14ac:dyDescent="0.25">
      <c r="A3574" s="53">
        <f>+'Info ELECTRONORTE'!A3542</f>
        <v>3538</v>
      </c>
      <c r="B3574" s="26" t="str">
        <f t="shared" si="130"/>
        <v>MOD INV_2018</v>
      </c>
      <c r="C3574" s="9" t="str">
        <f>+'Info ELECTRONORTE'!B3542</f>
        <v>CAJAMARCA</v>
      </c>
      <c r="D3574" s="9" t="str">
        <f>+'Info ELECTRONORTE'!C3542</f>
        <v>CUMBIL - ED MAYCHIL</v>
      </c>
      <c r="E3574" s="9" t="str">
        <f>+'Info ELECTRONORTE'!D3542</f>
        <v>CHOTA</v>
      </c>
      <c r="F3574" s="9" t="str">
        <f>+'Info ELECTRONORTE'!I3542</f>
        <v>Alta Tension</v>
      </c>
      <c r="G3574" s="9">
        <f>+'Info ELECTRONORTE'!K3542</f>
        <v>20</v>
      </c>
      <c r="H3574" s="9" t="str">
        <f>+'Info ELECTRONORTE'!L3542</f>
        <v>Torre</v>
      </c>
      <c r="I3574" s="9" t="str">
        <f>+'Info ELECTRONORTE'!M3542</f>
        <v>Metálico</v>
      </c>
      <c r="J3574" s="9" t="str">
        <f>+'Info ELECTRONORTE'!N3542</f>
        <v>TA138SIR1S1C1240AS1+3</v>
      </c>
      <c r="K3574" s="9" t="str">
        <f>+IF(B3574="MOD INV_2018","Según corresponda",VLOOKUP(J3574,SICODI!$G$3:$K$2404,2,FALSE))</f>
        <v>Según corresponda</v>
      </c>
      <c r="L3574" s="142" t="str">
        <f t="shared" si="129"/>
        <v>Según corresponda</v>
      </c>
    </row>
    <row r="3575" spans="1:12" x14ac:dyDescent="0.25">
      <c r="A3575" s="53">
        <f>+'Info ELECTRONORTE'!A3543</f>
        <v>3539</v>
      </c>
      <c r="B3575" s="26" t="str">
        <f t="shared" si="130"/>
        <v>MOD INV_2018</v>
      </c>
      <c r="C3575" s="9" t="str">
        <f>+'Info ELECTRONORTE'!B3543</f>
        <v>CAJAMARCA</v>
      </c>
      <c r="D3575" s="9" t="str">
        <f>+'Info ELECTRONORTE'!C3543</f>
        <v>CUMBIL - ED MAYCHIL</v>
      </c>
      <c r="E3575" s="9" t="str">
        <f>+'Info ELECTRONORTE'!D3543</f>
        <v>CHOTA</v>
      </c>
      <c r="F3575" s="9" t="str">
        <f>+'Info ELECTRONORTE'!I3543</f>
        <v>Alta Tension</v>
      </c>
      <c r="G3575" s="9">
        <f>+'Info ELECTRONORTE'!K3543</f>
        <v>20</v>
      </c>
      <c r="H3575" s="9" t="str">
        <f>+'Info ELECTRONORTE'!L3543</f>
        <v>Torre</v>
      </c>
      <c r="I3575" s="9" t="str">
        <f>+'Info ELECTRONORTE'!M3543</f>
        <v>Metálico</v>
      </c>
      <c r="J3575" s="9" t="str">
        <f>+'Info ELECTRONORTE'!N3543</f>
        <v>TA138SIR1S1C1240AA-3</v>
      </c>
      <c r="K3575" s="9" t="str">
        <f>+IF(B3575="MOD INV_2018","Según corresponda",VLOOKUP(J3575,SICODI!$G$3:$K$2404,2,FALSE))</f>
        <v>Según corresponda</v>
      </c>
      <c r="L3575" s="142" t="str">
        <f t="shared" si="129"/>
        <v>Según corresponda</v>
      </c>
    </row>
    <row r="3576" spans="1:12" x14ac:dyDescent="0.25">
      <c r="A3576" s="53">
        <f>+'Info ELECTRONORTE'!A3544</f>
        <v>3540</v>
      </c>
      <c r="B3576" s="26" t="str">
        <f t="shared" si="130"/>
        <v>MOD INV_2018</v>
      </c>
      <c r="C3576" s="9" t="str">
        <f>+'Info ELECTRONORTE'!B3544</f>
        <v>CAJAMARCA</v>
      </c>
      <c r="D3576" s="9" t="str">
        <f>+'Info ELECTRONORTE'!C3544</f>
        <v>CUMBIL - ED MAYCHIL</v>
      </c>
      <c r="E3576" s="9" t="str">
        <f>+'Info ELECTRONORTE'!D3544</f>
        <v>CHOTA</v>
      </c>
      <c r="F3576" s="9" t="str">
        <f>+'Info ELECTRONORTE'!I3544</f>
        <v>Alta Tension</v>
      </c>
      <c r="G3576" s="9">
        <f>+'Info ELECTRONORTE'!K3544</f>
        <v>20</v>
      </c>
      <c r="H3576" s="9" t="str">
        <f>+'Info ELECTRONORTE'!L3544</f>
        <v>Torre</v>
      </c>
      <c r="I3576" s="9" t="str">
        <f>+'Info ELECTRONORTE'!M3544</f>
        <v>Metálico</v>
      </c>
      <c r="J3576" s="9" t="str">
        <f>+'Info ELECTRONORTE'!N3544</f>
        <v>TA138SIR1S1C1240AS2-3</v>
      </c>
      <c r="K3576" s="9" t="str">
        <f>+IF(B3576="MOD INV_2018","Según corresponda",VLOOKUP(J3576,SICODI!$G$3:$K$2404,2,FALSE))</f>
        <v>Según corresponda</v>
      </c>
      <c r="L3576" s="142" t="str">
        <f t="shared" si="129"/>
        <v>Según corresponda</v>
      </c>
    </row>
    <row r="3577" spans="1:12" x14ac:dyDescent="0.25">
      <c r="A3577" s="53">
        <f>+'Info ELECTRONORTE'!A3545</f>
        <v>3541</v>
      </c>
      <c r="B3577" s="26" t="str">
        <f t="shared" si="130"/>
        <v>MOD INV_2018</v>
      </c>
      <c r="C3577" s="9" t="str">
        <f>+'Info ELECTRONORTE'!B3545</f>
        <v>CAJAMARCA</v>
      </c>
      <c r="D3577" s="9" t="str">
        <f>+'Info ELECTRONORTE'!C3545</f>
        <v>CUMBIL - ED MAYCHIL</v>
      </c>
      <c r="E3577" s="9" t="str">
        <f>+'Info ELECTRONORTE'!D3545</f>
        <v>CHOTA</v>
      </c>
      <c r="F3577" s="9" t="str">
        <f>+'Info ELECTRONORTE'!I3545</f>
        <v>Alta Tension</v>
      </c>
      <c r="G3577" s="9">
        <f>+'Info ELECTRONORTE'!K3545</f>
        <v>20</v>
      </c>
      <c r="H3577" s="9" t="str">
        <f>+'Info ELECTRONORTE'!L3545</f>
        <v>Torre</v>
      </c>
      <c r="I3577" s="9" t="str">
        <f>+'Info ELECTRONORTE'!M3545</f>
        <v>Metálico</v>
      </c>
      <c r="J3577" s="9" t="str">
        <f>+'Info ELECTRONORTE'!N3545</f>
        <v>TA138SIR1S1C1240AS1+3</v>
      </c>
      <c r="K3577" s="9" t="str">
        <f>+IF(B3577="MOD INV_2018","Según corresponda",VLOOKUP(J3577,SICODI!$G$3:$K$2404,2,FALSE))</f>
        <v>Según corresponda</v>
      </c>
      <c r="L3577" s="142" t="str">
        <f t="shared" si="129"/>
        <v>Según corresponda</v>
      </c>
    </row>
    <row r="3578" spans="1:12" x14ac:dyDescent="0.25">
      <c r="A3578" s="53">
        <f>+'Info ELECTRONORTE'!A3546</f>
        <v>3542</v>
      </c>
      <c r="B3578" s="26" t="str">
        <f t="shared" si="130"/>
        <v>MOD INV_2018</v>
      </c>
      <c r="C3578" s="9" t="str">
        <f>+'Info ELECTRONORTE'!B3546</f>
        <v>CAJAMARCA</v>
      </c>
      <c r="D3578" s="9" t="str">
        <f>+'Info ELECTRONORTE'!C3546</f>
        <v>CUMBIL - ED MAYCHIL</v>
      </c>
      <c r="E3578" s="9" t="str">
        <f>+'Info ELECTRONORTE'!D3546</f>
        <v>CHOTA</v>
      </c>
      <c r="F3578" s="9" t="str">
        <f>+'Info ELECTRONORTE'!I3546</f>
        <v>Alta Tension</v>
      </c>
      <c r="G3578" s="9">
        <f>+'Info ELECTRONORTE'!K3546</f>
        <v>20</v>
      </c>
      <c r="H3578" s="9" t="str">
        <f>+'Info ELECTRONORTE'!L3546</f>
        <v>Torre</v>
      </c>
      <c r="I3578" s="9" t="str">
        <f>+'Info ELECTRONORTE'!M3546</f>
        <v>Metálico</v>
      </c>
      <c r="J3578" s="9" t="str">
        <f>+'Info ELECTRONORTE'!N3546</f>
        <v>TA138SIR1S1C1240AS1-3</v>
      </c>
      <c r="K3578" s="9" t="str">
        <f>+IF(B3578="MOD INV_2018","Según corresponda",VLOOKUP(J3578,SICODI!$G$3:$K$2404,2,FALSE))</f>
        <v>Según corresponda</v>
      </c>
      <c r="L3578" s="142" t="str">
        <f t="shared" si="129"/>
        <v>Según corresponda</v>
      </c>
    </row>
    <row r="3579" spans="1:12" x14ac:dyDescent="0.25">
      <c r="A3579" s="53">
        <f>+'Info ELECTRONORTE'!A3547</f>
        <v>3543</v>
      </c>
      <c r="B3579" s="26" t="str">
        <f t="shared" si="130"/>
        <v>MOD INV_2018</v>
      </c>
      <c r="C3579" s="9" t="str">
        <f>+'Info ELECTRONORTE'!B3547</f>
        <v>CAJAMARCA</v>
      </c>
      <c r="D3579" s="9" t="str">
        <f>+'Info ELECTRONORTE'!C3547</f>
        <v>CUMBIL - ED MAYCHIL</v>
      </c>
      <c r="E3579" s="9" t="str">
        <f>+'Info ELECTRONORTE'!D3547</f>
        <v>CHOTA</v>
      </c>
      <c r="F3579" s="9" t="str">
        <f>+'Info ELECTRONORTE'!I3547</f>
        <v>Alta Tension</v>
      </c>
      <c r="G3579" s="9">
        <f>+'Info ELECTRONORTE'!K3547</f>
        <v>20</v>
      </c>
      <c r="H3579" s="9" t="str">
        <f>+'Info ELECTRONORTE'!L3547</f>
        <v>Torre</v>
      </c>
      <c r="I3579" s="9" t="str">
        <f>+'Info ELECTRONORTE'!M3547</f>
        <v>Metálico</v>
      </c>
      <c r="J3579" s="9" t="str">
        <f>+'Info ELECTRONORTE'!N3547</f>
        <v>TA138SIR1S1C1240AS1+3</v>
      </c>
      <c r="K3579" s="9" t="str">
        <f>+IF(B3579="MOD INV_2018","Según corresponda",VLOOKUP(J3579,SICODI!$G$3:$K$2404,2,FALSE))</f>
        <v>Según corresponda</v>
      </c>
      <c r="L3579" s="142" t="str">
        <f t="shared" si="129"/>
        <v>Según corresponda</v>
      </c>
    </row>
    <row r="3580" spans="1:12" x14ac:dyDescent="0.25">
      <c r="A3580" s="53">
        <f>+'Info ELECTRONORTE'!A3548</f>
        <v>3544</v>
      </c>
      <c r="B3580" s="26" t="str">
        <f t="shared" si="130"/>
        <v>MOD INV_2018</v>
      </c>
      <c r="C3580" s="9" t="str">
        <f>+'Info ELECTRONORTE'!B3548</f>
        <v>CAJAMARCA</v>
      </c>
      <c r="D3580" s="9" t="str">
        <f>+'Info ELECTRONORTE'!C3548</f>
        <v>CUMBIL - ED MAYCHIL</v>
      </c>
      <c r="E3580" s="9" t="str">
        <f>+'Info ELECTRONORTE'!D3548</f>
        <v>CHOTA</v>
      </c>
      <c r="F3580" s="9" t="str">
        <f>+'Info ELECTRONORTE'!I3548</f>
        <v>Alta Tension</v>
      </c>
      <c r="G3580" s="9">
        <f>+'Info ELECTRONORTE'!K3548</f>
        <v>20</v>
      </c>
      <c r="H3580" s="9" t="str">
        <f>+'Info ELECTRONORTE'!L3548</f>
        <v>Torre</v>
      </c>
      <c r="I3580" s="9" t="str">
        <f>+'Info ELECTRONORTE'!M3548</f>
        <v>Metálico</v>
      </c>
      <c r="J3580" s="9" t="str">
        <f>+'Info ELECTRONORTE'!N3548</f>
        <v>TA138SIR1S1C1240AS1-3</v>
      </c>
      <c r="K3580" s="9" t="str">
        <f>+IF(B3580="MOD INV_2018","Según corresponda",VLOOKUP(J3580,SICODI!$G$3:$K$2404,2,FALSE))</f>
        <v>Según corresponda</v>
      </c>
      <c r="L3580" s="142" t="str">
        <f t="shared" si="129"/>
        <v>Según corresponda</v>
      </c>
    </row>
    <row r="3581" spans="1:12" x14ac:dyDescent="0.25">
      <c r="A3581" s="53">
        <f>+'Info ELECTRONORTE'!A3549</f>
        <v>3545</v>
      </c>
      <c r="B3581" s="26" t="str">
        <f t="shared" si="130"/>
        <v>MOD INV_2018</v>
      </c>
      <c r="C3581" s="9" t="str">
        <f>+'Info ELECTRONORTE'!B3549</f>
        <v>CAJAMARCA</v>
      </c>
      <c r="D3581" s="9" t="str">
        <f>+'Info ELECTRONORTE'!C3549</f>
        <v>CUMBIL - ED MAYCHIL</v>
      </c>
      <c r="E3581" s="9" t="str">
        <f>+'Info ELECTRONORTE'!D3549</f>
        <v>CHOTA</v>
      </c>
      <c r="F3581" s="9" t="str">
        <f>+'Info ELECTRONORTE'!I3549</f>
        <v>Alta Tension</v>
      </c>
      <c r="G3581" s="9">
        <f>+'Info ELECTRONORTE'!K3549</f>
        <v>20</v>
      </c>
      <c r="H3581" s="9" t="str">
        <f>+'Info ELECTRONORTE'!L3549</f>
        <v>Torre</v>
      </c>
      <c r="I3581" s="9" t="str">
        <f>+'Info ELECTRONORTE'!M3549</f>
        <v>Metálico</v>
      </c>
      <c r="J3581" s="9" t="str">
        <f>+'Info ELECTRONORTE'!N3549</f>
        <v>TA138SIR1S1C1240AS1-3</v>
      </c>
      <c r="K3581" s="9" t="str">
        <f>+IF(B3581="MOD INV_2018","Según corresponda",VLOOKUP(J3581,SICODI!$G$3:$K$2404,2,FALSE))</f>
        <v>Según corresponda</v>
      </c>
      <c r="L3581" s="142" t="str">
        <f t="shared" si="129"/>
        <v>Según corresponda</v>
      </c>
    </row>
    <row r="3582" spans="1:12" x14ac:dyDescent="0.25">
      <c r="A3582" s="53">
        <f>+'Info ELECTRONORTE'!A3550</f>
        <v>3546</v>
      </c>
      <c r="B3582" s="26" t="str">
        <f t="shared" si="130"/>
        <v>MOD INV_2018</v>
      </c>
      <c r="C3582" s="9" t="str">
        <f>+'Info ELECTRONORTE'!B3550</f>
        <v>CAJAMARCA</v>
      </c>
      <c r="D3582" s="9" t="str">
        <f>+'Info ELECTRONORTE'!C3550</f>
        <v>CUMBIL - ED MAYCHIL</v>
      </c>
      <c r="E3582" s="9" t="str">
        <f>+'Info ELECTRONORTE'!D3550</f>
        <v>CHOTA</v>
      </c>
      <c r="F3582" s="9" t="str">
        <f>+'Info ELECTRONORTE'!I3550</f>
        <v>Alta Tension</v>
      </c>
      <c r="G3582" s="9">
        <f>+'Info ELECTRONORTE'!K3550</f>
        <v>20</v>
      </c>
      <c r="H3582" s="9" t="str">
        <f>+'Info ELECTRONORTE'!L3550</f>
        <v>Torre</v>
      </c>
      <c r="I3582" s="9" t="str">
        <f>+'Info ELECTRONORTE'!M3550</f>
        <v>Metálico</v>
      </c>
      <c r="J3582" s="9" t="str">
        <f>+'Info ELECTRONORTE'!N3550</f>
        <v>TA138SIR1S1C1240AS1-3</v>
      </c>
      <c r="K3582" s="9" t="str">
        <f>+IF(B3582="MOD INV_2018","Según corresponda",VLOOKUP(J3582,SICODI!$G$3:$K$2404,2,FALSE))</f>
        <v>Según corresponda</v>
      </c>
      <c r="L3582" s="142" t="str">
        <f t="shared" si="129"/>
        <v>Según corresponda</v>
      </c>
    </row>
    <row r="3583" spans="1:12" x14ac:dyDescent="0.25">
      <c r="A3583" s="53">
        <f>+'Info ELECTRONORTE'!A3551</f>
        <v>3547</v>
      </c>
      <c r="B3583" s="26" t="str">
        <f t="shared" si="130"/>
        <v>MOD INV_2018</v>
      </c>
      <c r="C3583" s="9" t="str">
        <f>+'Info ELECTRONORTE'!B3551</f>
        <v>CAJAMARCA</v>
      </c>
      <c r="D3583" s="9" t="str">
        <f>+'Info ELECTRONORTE'!C3551</f>
        <v>CUMBIL - ED MAYCHIL</v>
      </c>
      <c r="E3583" s="9" t="str">
        <f>+'Info ELECTRONORTE'!D3551</f>
        <v>CHOTA</v>
      </c>
      <c r="F3583" s="9" t="str">
        <f>+'Info ELECTRONORTE'!I3551</f>
        <v>Alta Tension</v>
      </c>
      <c r="G3583" s="9">
        <f>+'Info ELECTRONORTE'!K3551</f>
        <v>20</v>
      </c>
      <c r="H3583" s="9" t="str">
        <f>+'Info ELECTRONORTE'!L3551</f>
        <v>Torre</v>
      </c>
      <c r="I3583" s="9" t="str">
        <f>+'Info ELECTRONORTE'!M3551</f>
        <v>Metálico</v>
      </c>
      <c r="J3583" s="9" t="str">
        <f>+'Info ELECTRONORTE'!N3551</f>
        <v>TA138SIR1S1C1240AS2-3</v>
      </c>
      <c r="K3583" s="9" t="str">
        <f>+IF(B3583="MOD INV_2018","Según corresponda",VLOOKUP(J3583,SICODI!$G$3:$K$2404,2,FALSE))</f>
        <v>Según corresponda</v>
      </c>
      <c r="L3583" s="142" t="str">
        <f t="shared" si="129"/>
        <v>Según corresponda</v>
      </c>
    </row>
    <row r="3584" spans="1:12" x14ac:dyDescent="0.25">
      <c r="A3584" s="53">
        <f>+'Info ELECTRONORTE'!A3552</f>
        <v>3548</v>
      </c>
      <c r="B3584" s="26" t="str">
        <f t="shared" si="130"/>
        <v>MOD INV_2018</v>
      </c>
      <c r="C3584" s="9" t="str">
        <f>+'Info ELECTRONORTE'!B3552</f>
        <v>CAJAMARCA</v>
      </c>
      <c r="D3584" s="9" t="str">
        <f>+'Info ELECTRONORTE'!C3552</f>
        <v>CUMBIL - ED MAYCHIL</v>
      </c>
      <c r="E3584" s="9" t="str">
        <f>+'Info ELECTRONORTE'!D3552</f>
        <v>CHOTA</v>
      </c>
      <c r="F3584" s="9" t="str">
        <f>+'Info ELECTRONORTE'!I3552</f>
        <v>Alta Tension</v>
      </c>
      <c r="G3584" s="9">
        <f>+'Info ELECTRONORTE'!K3552</f>
        <v>20</v>
      </c>
      <c r="H3584" s="9" t="str">
        <f>+'Info ELECTRONORTE'!L3552</f>
        <v>Torre</v>
      </c>
      <c r="I3584" s="9" t="str">
        <f>+'Info ELECTRONORTE'!M3552</f>
        <v>Metálico</v>
      </c>
      <c r="J3584" s="9" t="str">
        <f>+'Info ELECTRONORTE'!N3552</f>
        <v>TA138SIR1S1C1240AS2-3</v>
      </c>
      <c r="K3584" s="9" t="str">
        <f>+IF(B3584="MOD INV_2018","Según corresponda",VLOOKUP(J3584,SICODI!$G$3:$K$2404,2,FALSE))</f>
        <v>Según corresponda</v>
      </c>
      <c r="L3584" s="142" t="str">
        <f t="shared" si="129"/>
        <v>Según corresponda</v>
      </c>
    </row>
    <row r="3585" spans="1:12" x14ac:dyDescent="0.25">
      <c r="A3585" s="53">
        <f>+'Info ELECTRONORTE'!A3553</f>
        <v>3549</v>
      </c>
      <c r="B3585" s="26" t="str">
        <f t="shared" si="130"/>
        <v>MOD INV_2018</v>
      </c>
      <c r="C3585" s="9" t="str">
        <f>+'Info ELECTRONORTE'!B3553</f>
        <v>CAJAMARCA</v>
      </c>
      <c r="D3585" s="9" t="str">
        <f>+'Info ELECTRONORTE'!C3553</f>
        <v>CUMBIL - ED MAYCHIL</v>
      </c>
      <c r="E3585" s="9" t="str">
        <f>+'Info ELECTRONORTE'!D3553</f>
        <v>CHOTA</v>
      </c>
      <c r="F3585" s="9" t="str">
        <f>+'Info ELECTRONORTE'!I3553</f>
        <v>Alta Tension</v>
      </c>
      <c r="G3585" s="9">
        <f>+'Info ELECTRONORTE'!K3553</f>
        <v>20</v>
      </c>
      <c r="H3585" s="9" t="str">
        <f>+'Info ELECTRONORTE'!L3553</f>
        <v>Torre</v>
      </c>
      <c r="I3585" s="9" t="str">
        <f>+'Info ELECTRONORTE'!M3553</f>
        <v>Metálico</v>
      </c>
      <c r="J3585" s="9" t="str">
        <f>+'Info ELECTRONORTE'!N3553</f>
        <v>TA138SIR1S1C1240AS2-3</v>
      </c>
      <c r="K3585" s="9" t="str">
        <f>+IF(B3585="MOD INV_2018","Según corresponda",VLOOKUP(J3585,SICODI!$G$3:$K$2404,2,FALSE))</f>
        <v>Según corresponda</v>
      </c>
      <c r="L3585" s="142" t="str">
        <f t="shared" si="129"/>
        <v>Según corresponda</v>
      </c>
    </row>
    <row r="3586" spans="1:12" x14ac:dyDescent="0.25">
      <c r="A3586" s="53">
        <f>+'Info ELECTRONORTE'!A3554</f>
        <v>3550</v>
      </c>
      <c r="B3586" s="26" t="str">
        <f t="shared" si="130"/>
        <v>SICODI</v>
      </c>
      <c r="C3586" s="9" t="str">
        <f>+'Info ELECTRONORTE'!B3554</f>
        <v>CAJAMARCA</v>
      </c>
      <c r="D3586" s="9" t="str">
        <f>+'Info ELECTRONORTE'!C3554</f>
        <v>CUMBIL - ED MAYCHIL</v>
      </c>
      <c r="E3586" s="9" t="str">
        <f>+'Info ELECTRONORTE'!D3554</f>
        <v>CHOTA</v>
      </c>
      <c r="F3586" s="9" t="str">
        <f>+'Info ELECTRONORTE'!I3554</f>
        <v>Media Tension</v>
      </c>
      <c r="G3586" s="9">
        <f>+'Info ELECTRONORTE'!K3554</f>
        <v>12</v>
      </c>
      <c r="H3586" s="9" t="str">
        <f>+'Info ELECTRONORTE'!L3554</f>
        <v>Postes</v>
      </c>
      <c r="I3586" s="9" t="str">
        <f>+'Info ELECTRONORTE'!M3554</f>
        <v>Concreto</v>
      </c>
      <c r="J3586" s="9" t="str">
        <f>+'Info ELECTRONORTE'!N3554</f>
        <v>PPC16</v>
      </c>
      <c r="K3586" s="9" t="str">
        <f>+IF(B3586="MOD INV_2018","Según corresponda",VLOOKUP(J3586,SICODI!$G$3:$K$2404,2,FALSE))</f>
        <v>POSTE DE CONCRETO ARMADO DE 12/300/150/330</v>
      </c>
      <c r="L3586" s="142">
        <f t="shared" si="129"/>
        <v>0.52</v>
      </c>
    </row>
    <row r="3587" spans="1:12" x14ac:dyDescent="0.25">
      <c r="A3587" s="53">
        <f>+'Info ELECTRONORTE'!A3555</f>
        <v>3551</v>
      </c>
      <c r="B3587" s="26" t="str">
        <f t="shared" si="130"/>
        <v>SICODI</v>
      </c>
      <c r="C3587" s="9" t="str">
        <f>+'Info ELECTRONORTE'!B3555</f>
        <v>CAJAMARCA</v>
      </c>
      <c r="D3587" s="9" t="str">
        <f>+'Info ELECTRONORTE'!C3555</f>
        <v>CUMBIL - ED MAYCHIL</v>
      </c>
      <c r="E3587" s="9" t="str">
        <f>+'Info ELECTRONORTE'!D3555</f>
        <v>CHOTA</v>
      </c>
      <c r="F3587" s="9" t="str">
        <f>+'Info ELECTRONORTE'!I3555</f>
        <v>Media Tension</v>
      </c>
      <c r="G3587" s="9">
        <f>+'Info ELECTRONORTE'!K3555</f>
        <v>12</v>
      </c>
      <c r="H3587" s="9" t="str">
        <f>+'Info ELECTRONORTE'!L3555</f>
        <v>Postes</v>
      </c>
      <c r="I3587" s="9" t="str">
        <f>+'Info ELECTRONORTE'!M3555</f>
        <v>Concreto</v>
      </c>
      <c r="J3587" s="9" t="str">
        <f>+'Info ELECTRONORTE'!N3555</f>
        <v>PPC16</v>
      </c>
      <c r="K3587" s="9" t="str">
        <f>+IF(B3587="MOD INV_2018","Según corresponda",VLOOKUP(J3587,SICODI!$G$3:$K$2404,2,FALSE))</f>
        <v>POSTE DE CONCRETO ARMADO DE 12/300/150/330</v>
      </c>
      <c r="L3587" s="142">
        <f t="shared" si="129"/>
        <v>0.52</v>
      </c>
    </row>
    <row r="3588" spans="1:12" x14ac:dyDescent="0.25">
      <c r="A3588" s="53">
        <f>+'Info ELECTRONORTE'!A3556</f>
        <v>3552</v>
      </c>
      <c r="B3588" s="26" t="str">
        <f t="shared" si="130"/>
        <v>MOD INV_2018</v>
      </c>
      <c r="C3588" s="9" t="str">
        <f>+'Info ELECTRONORTE'!B3556</f>
        <v>CAJAMARCA</v>
      </c>
      <c r="D3588" s="9" t="str">
        <f>+'Info ELECTRONORTE'!C3556</f>
        <v>CUMBIL - ED MAYCHIL</v>
      </c>
      <c r="E3588" s="9" t="str">
        <f>+'Info ELECTRONORTE'!D3556</f>
        <v>CHOTA</v>
      </c>
      <c r="F3588" s="9" t="str">
        <f>+'Info ELECTRONORTE'!I3556</f>
        <v>Alta Tension</v>
      </c>
      <c r="G3588" s="9">
        <f>+'Info ELECTRONORTE'!K3556</f>
        <v>20</v>
      </c>
      <c r="H3588" s="9" t="str">
        <f>+'Info ELECTRONORTE'!L3556</f>
        <v>Torre</v>
      </c>
      <c r="I3588" s="9" t="str">
        <f>+'Info ELECTRONORTE'!M3556</f>
        <v>Metálico</v>
      </c>
      <c r="J3588" s="9" t="str">
        <f>+'Info ELECTRONORTE'!N3556</f>
        <v>TA138SIR1S1C1240AA-3</v>
      </c>
      <c r="K3588" s="9" t="str">
        <f>+IF(B3588="MOD INV_2018","Según corresponda",VLOOKUP(J3588,SICODI!$G$3:$K$2404,2,FALSE))</f>
        <v>Según corresponda</v>
      </c>
      <c r="L3588" s="142" t="str">
        <f t="shared" si="129"/>
        <v>Según corresponda</v>
      </c>
    </row>
    <row r="3589" spans="1:12" x14ac:dyDescent="0.25">
      <c r="A3589" s="53">
        <f>+'Info ELECTRONORTE'!A3557</f>
        <v>3553</v>
      </c>
      <c r="B3589" s="26" t="str">
        <f t="shared" si="130"/>
        <v>MOD INV_2018</v>
      </c>
      <c r="C3589" s="9" t="str">
        <f>+'Info ELECTRONORTE'!B3557</f>
        <v>CAJAMARCA</v>
      </c>
      <c r="D3589" s="9" t="str">
        <f>+'Info ELECTRONORTE'!C3557</f>
        <v>CUMBIL - ED MAYCHIL</v>
      </c>
      <c r="E3589" s="9" t="str">
        <f>+'Info ELECTRONORTE'!D3557</f>
        <v>CHOTA</v>
      </c>
      <c r="F3589" s="9" t="str">
        <f>+'Info ELECTRONORTE'!I3557</f>
        <v>Alta Tension</v>
      </c>
      <c r="G3589" s="9">
        <f>+'Info ELECTRONORTE'!K3557</f>
        <v>20</v>
      </c>
      <c r="H3589" s="9" t="str">
        <f>+'Info ELECTRONORTE'!L3557</f>
        <v>Torre</v>
      </c>
      <c r="I3589" s="9" t="str">
        <f>+'Info ELECTRONORTE'!M3557</f>
        <v>Metálico</v>
      </c>
      <c r="J3589" s="9" t="str">
        <f>+'Info ELECTRONORTE'!N3557</f>
        <v>TA138SIR1S1C1240AS1-3</v>
      </c>
      <c r="K3589" s="9" t="str">
        <f>+IF(B3589="MOD INV_2018","Según corresponda",VLOOKUP(J3589,SICODI!$G$3:$K$2404,2,FALSE))</f>
        <v>Según corresponda</v>
      </c>
      <c r="L3589" s="142" t="str">
        <f t="shared" si="129"/>
        <v>Según corresponda</v>
      </c>
    </row>
    <row r="3590" spans="1:12" x14ac:dyDescent="0.25">
      <c r="A3590" s="53">
        <f>+'Info ELECTRONORTE'!A3558</f>
        <v>3554</v>
      </c>
      <c r="B3590" s="26" t="str">
        <f t="shared" si="130"/>
        <v>MOD INV_2018</v>
      </c>
      <c r="C3590" s="9" t="str">
        <f>+'Info ELECTRONORTE'!B3558</f>
        <v>CAJAMARCA</v>
      </c>
      <c r="D3590" s="9" t="str">
        <f>+'Info ELECTRONORTE'!C3558</f>
        <v>CUMBIL - ED MAYCHIL</v>
      </c>
      <c r="E3590" s="9" t="str">
        <f>+'Info ELECTRONORTE'!D3558</f>
        <v>CHOTA</v>
      </c>
      <c r="F3590" s="9" t="str">
        <f>+'Info ELECTRONORTE'!I3558</f>
        <v>Alta Tension</v>
      </c>
      <c r="G3590" s="9">
        <f>+'Info ELECTRONORTE'!K3558</f>
        <v>20</v>
      </c>
      <c r="H3590" s="9" t="str">
        <f>+'Info ELECTRONORTE'!L3558</f>
        <v>Torre</v>
      </c>
      <c r="I3590" s="9" t="str">
        <f>+'Info ELECTRONORTE'!M3558</f>
        <v>Metálico</v>
      </c>
      <c r="J3590" s="9" t="str">
        <f>+'Info ELECTRONORTE'!N3558</f>
        <v>TA138SIR1S1C1240AS1-3</v>
      </c>
      <c r="K3590" s="9" t="str">
        <f>+IF(B3590="MOD INV_2018","Según corresponda",VLOOKUP(J3590,SICODI!$G$3:$K$2404,2,FALSE))</f>
        <v>Según corresponda</v>
      </c>
      <c r="L3590" s="142" t="str">
        <f t="shared" si="129"/>
        <v>Según corresponda</v>
      </c>
    </row>
    <row r="3591" spans="1:12" x14ac:dyDescent="0.25">
      <c r="A3591" s="53">
        <f>+'Info ELECTRONORTE'!A3559</f>
        <v>3555</v>
      </c>
      <c r="B3591" s="26" t="str">
        <f t="shared" si="130"/>
        <v>MOD INV_2018</v>
      </c>
      <c r="C3591" s="9" t="str">
        <f>+'Info ELECTRONORTE'!B3559</f>
        <v>CAJAMARCA</v>
      </c>
      <c r="D3591" s="9" t="str">
        <f>+'Info ELECTRONORTE'!C3559</f>
        <v>CUMBIL - ED MAYCHIL</v>
      </c>
      <c r="E3591" s="9" t="str">
        <f>+'Info ELECTRONORTE'!D3559</f>
        <v>CHOTA</v>
      </c>
      <c r="F3591" s="9" t="str">
        <f>+'Info ELECTRONORTE'!I3559</f>
        <v>Alta Tension</v>
      </c>
      <c r="G3591" s="9">
        <f>+'Info ELECTRONORTE'!K3559</f>
        <v>20</v>
      </c>
      <c r="H3591" s="9" t="str">
        <f>+'Info ELECTRONORTE'!L3559</f>
        <v>Torre</v>
      </c>
      <c r="I3591" s="9" t="str">
        <f>+'Info ELECTRONORTE'!M3559</f>
        <v>Metálico</v>
      </c>
      <c r="J3591" s="9" t="str">
        <f>+'Info ELECTRONORTE'!N3559</f>
        <v>TA138SIR1S1C1240AS2+3</v>
      </c>
      <c r="K3591" s="9" t="str">
        <f>+IF(B3591="MOD INV_2018","Según corresponda",VLOOKUP(J3591,SICODI!$G$3:$K$2404,2,FALSE))</f>
        <v>Según corresponda</v>
      </c>
      <c r="L3591" s="142" t="str">
        <f t="shared" si="129"/>
        <v>Según corresponda</v>
      </c>
    </row>
    <row r="3592" spans="1:12" x14ac:dyDescent="0.25">
      <c r="A3592" s="53">
        <f>+'Info ELECTRONORTE'!A3560</f>
        <v>3556</v>
      </c>
      <c r="B3592" s="26" t="str">
        <f t="shared" si="130"/>
        <v>MOD INV_2018</v>
      </c>
      <c r="C3592" s="9" t="str">
        <f>+'Info ELECTRONORTE'!B3560</f>
        <v>CAJAMARCA</v>
      </c>
      <c r="D3592" s="9" t="str">
        <f>+'Info ELECTRONORTE'!C3560</f>
        <v>CUMBIL - ED MAYCHIL</v>
      </c>
      <c r="E3592" s="9" t="str">
        <f>+'Info ELECTRONORTE'!D3560</f>
        <v>CHOTA</v>
      </c>
      <c r="F3592" s="9" t="str">
        <f>+'Info ELECTRONORTE'!I3560</f>
        <v>Alta Tension</v>
      </c>
      <c r="G3592" s="9">
        <f>+'Info ELECTRONORTE'!K3560</f>
        <v>20</v>
      </c>
      <c r="H3592" s="9" t="str">
        <f>+'Info ELECTRONORTE'!L3560</f>
        <v>Torre</v>
      </c>
      <c r="I3592" s="9" t="str">
        <f>+'Info ELECTRONORTE'!M3560</f>
        <v>Metálico</v>
      </c>
      <c r="J3592" s="9" t="str">
        <f>+'Info ELECTRONORTE'!N3560</f>
        <v>TA138SIR1S1C1240AS2+3</v>
      </c>
      <c r="K3592" s="9" t="str">
        <f>+IF(B3592="MOD INV_2018","Según corresponda",VLOOKUP(J3592,SICODI!$G$3:$K$2404,2,FALSE))</f>
        <v>Según corresponda</v>
      </c>
      <c r="L3592" s="142" t="str">
        <f t="shared" si="129"/>
        <v>Según corresponda</v>
      </c>
    </row>
    <row r="3593" spans="1:12" x14ac:dyDescent="0.25">
      <c r="A3593" s="53">
        <f>+'Info ELECTRONORTE'!A3561</f>
        <v>3557</v>
      </c>
      <c r="B3593" s="26" t="str">
        <f t="shared" si="130"/>
        <v>MOD INV_2018</v>
      </c>
      <c r="C3593" s="9" t="str">
        <f>+'Info ELECTRONORTE'!B3561</f>
        <v>CAJAMARCA</v>
      </c>
      <c r="D3593" s="9" t="str">
        <f>+'Info ELECTRONORTE'!C3561</f>
        <v>CUMBIL - ED MAYCHIL</v>
      </c>
      <c r="E3593" s="9" t="str">
        <f>+'Info ELECTRONORTE'!D3561</f>
        <v>CHOTA</v>
      </c>
      <c r="F3593" s="9" t="str">
        <f>+'Info ELECTRONORTE'!I3561</f>
        <v>Alta Tension</v>
      </c>
      <c r="G3593" s="9">
        <f>+'Info ELECTRONORTE'!K3561</f>
        <v>20</v>
      </c>
      <c r="H3593" s="9" t="str">
        <f>+'Info ELECTRONORTE'!L3561</f>
        <v>Torre</v>
      </c>
      <c r="I3593" s="9" t="str">
        <f>+'Info ELECTRONORTE'!M3561</f>
        <v>Metálico</v>
      </c>
      <c r="J3593" s="9" t="str">
        <f>+'Info ELECTRONORTE'!N3561</f>
        <v>TA138SIR1S1C1240AS1+3</v>
      </c>
      <c r="K3593" s="9" t="str">
        <f>+IF(B3593="MOD INV_2018","Según corresponda",VLOOKUP(J3593,SICODI!$G$3:$K$2404,2,FALSE))</f>
        <v>Según corresponda</v>
      </c>
      <c r="L3593" s="142" t="str">
        <f t="shared" si="129"/>
        <v>Según corresponda</v>
      </c>
    </row>
    <row r="3594" spans="1:12" x14ac:dyDescent="0.25">
      <c r="A3594" s="53">
        <f>+'Info ELECTRONORTE'!A3562</f>
        <v>3558</v>
      </c>
      <c r="B3594" s="26" t="str">
        <f t="shared" si="130"/>
        <v>MOD INV_2018</v>
      </c>
      <c r="C3594" s="9" t="str">
        <f>+'Info ELECTRONORTE'!B3562</f>
        <v>CAJAMARCA</v>
      </c>
      <c r="D3594" s="9" t="str">
        <f>+'Info ELECTRONORTE'!C3562</f>
        <v>CUMBIL - ED MAYCHIL</v>
      </c>
      <c r="E3594" s="9" t="str">
        <f>+'Info ELECTRONORTE'!D3562</f>
        <v>CHOTA</v>
      </c>
      <c r="F3594" s="9" t="str">
        <f>+'Info ELECTRONORTE'!I3562</f>
        <v>Alta Tension</v>
      </c>
      <c r="G3594" s="9">
        <f>+'Info ELECTRONORTE'!K3562</f>
        <v>20</v>
      </c>
      <c r="H3594" s="9" t="str">
        <f>+'Info ELECTRONORTE'!L3562</f>
        <v>Torre</v>
      </c>
      <c r="I3594" s="9" t="str">
        <f>+'Info ELECTRONORTE'!M3562</f>
        <v>Metálico</v>
      </c>
      <c r="J3594" s="9" t="str">
        <f>+'Info ELECTRONORTE'!N3562</f>
        <v>TA138SIR1S1C1240AT+0</v>
      </c>
      <c r="K3594" s="9" t="str">
        <f>+IF(B3594="MOD INV_2018","Según corresponda",VLOOKUP(J3594,SICODI!$G$3:$K$2404,2,FALSE))</f>
        <v>Según corresponda</v>
      </c>
      <c r="L3594" s="142" t="str">
        <f t="shared" si="129"/>
        <v>Según corresponda</v>
      </c>
    </row>
    <row r="3595" spans="1:12" x14ac:dyDescent="0.25">
      <c r="A3595" s="53">
        <f>+'Info ELECTRONORTE'!A3563</f>
        <v>3559</v>
      </c>
      <c r="B3595" s="26" t="str">
        <f t="shared" si="130"/>
        <v>MOD INV_2018</v>
      </c>
      <c r="C3595" s="9" t="str">
        <f>+'Info ELECTRONORTE'!B3563</f>
        <v>CAJAMARCA</v>
      </c>
      <c r="D3595" s="9" t="str">
        <f>+'Info ELECTRONORTE'!C3563</f>
        <v>CUMBIL - ED MAYCHIL</v>
      </c>
      <c r="E3595" s="9" t="str">
        <f>+'Info ELECTRONORTE'!D3563</f>
        <v>CHOTA</v>
      </c>
      <c r="F3595" s="9" t="str">
        <f>+'Info ELECTRONORTE'!I3563</f>
        <v>Alta Tension</v>
      </c>
      <c r="G3595" s="9">
        <f>+'Info ELECTRONORTE'!K3563</f>
        <v>20</v>
      </c>
      <c r="H3595" s="9" t="str">
        <f>+'Info ELECTRONORTE'!L3563</f>
        <v>Torre</v>
      </c>
      <c r="I3595" s="9" t="str">
        <f>+'Info ELECTRONORTE'!M3563</f>
        <v>Metálico</v>
      </c>
      <c r="J3595" s="9" t="str">
        <f>+'Info ELECTRONORTE'!N3563</f>
        <v>TA138SIR1S1C1240AS2-3</v>
      </c>
      <c r="K3595" s="9" t="str">
        <f>+IF(B3595="MOD INV_2018","Según corresponda",VLOOKUP(J3595,SICODI!$G$3:$K$2404,2,FALSE))</f>
        <v>Según corresponda</v>
      </c>
      <c r="L3595" s="142" t="str">
        <f t="shared" si="129"/>
        <v>Según corresponda</v>
      </c>
    </row>
    <row r="3596" spans="1:12" x14ac:dyDescent="0.25">
      <c r="A3596" s="53">
        <f>+'Info ELECTRONORTE'!A3564</f>
        <v>3560</v>
      </c>
      <c r="B3596" s="26" t="str">
        <f t="shared" si="130"/>
        <v>SICODI</v>
      </c>
      <c r="C3596" s="9" t="str">
        <f>+'Info ELECTRONORTE'!B3564</f>
        <v>PIURA</v>
      </c>
      <c r="D3596" s="9" t="str">
        <f>+'Info ELECTRONORTE'!C3564</f>
        <v>OLMOS - CHULUCANAS</v>
      </c>
      <c r="E3596" s="9" t="str">
        <f>+'Info ELECTRONORTE'!D3564</f>
        <v>LAMBAYEQUE</v>
      </c>
      <c r="F3596" s="9" t="str">
        <f>+'Info ELECTRONORTE'!I3564</f>
        <v>Baja Tension</v>
      </c>
      <c r="G3596" s="9">
        <f>+'Info ELECTRONORTE'!K3564</f>
        <v>9</v>
      </c>
      <c r="H3596" s="9" t="str">
        <f>+'Info ELECTRONORTE'!L3564</f>
        <v>Postes</v>
      </c>
      <c r="I3596" s="9" t="str">
        <f>+'Info ELECTRONORTE'!M3564</f>
        <v>Concreto</v>
      </c>
      <c r="J3596" s="9" t="str">
        <f>+'Info ELECTRONORTE'!N3564</f>
        <v>PPC09</v>
      </c>
      <c r="K3596" s="9" t="str">
        <f>+IF(B3596="MOD INV_2018","Según corresponda",VLOOKUP(J3596,SICODI!$G$3:$K$2404,2,FALSE))</f>
        <v>POSTE DE CONCRETO ARMADO DE  9/300/120/255</v>
      </c>
      <c r="L3596" s="142">
        <f t="shared" si="129"/>
        <v>0.17</v>
      </c>
    </row>
    <row r="3597" spans="1:12" x14ac:dyDescent="0.25">
      <c r="A3597" s="53">
        <f>+'Info ELECTRONORTE'!A3565</f>
        <v>3561</v>
      </c>
      <c r="B3597" s="26" t="str">
        <f t="shared" si="130"/>
        <v>SICODI</v>
      </c>
      <c r="C3597" s="9" t="str">
        <f>+'Info ELECTRONORTE'!B3565</f>
        <v>PIURA</v>
      </c>
      <c r="D3597" s="9" t="str">
        <f>+'Info ELECTRONORTE'!C3565</f>
        <v>OLMOS - CHULUCANAS</v>
      </c>
      <c r="E3597" s="9" t="str">
        <f>+'Info ELECTRONORTE'!D3565</f>
        <v>LAMBAYEQUE</v>
      </c>
      <c r="F3597" s="9" t="str">
        <f>+'Info ELECTRONORTE'!I3565</f>
        <v>Baja Tension</v>
      </c>
      <c r="G3597" s="9">
        <f>+'Info ELECTRONORTE'!K3565</f>
        <v>9</v>
      </c>
      <c r="H3597" s="9" t="str">
        <f>+'Info ELECTRONORTE'!L3565</f>
        <v>Postes</v>
      </c>
      <c r="I3597" s="9" t="str">
        <f>+'Info ELECTRONORTE'!M3565</f>
        <v>Concreto</v>
      </c>
      <c r="J3597" s="9" t="str">
        <f>+'Info ELECTRONORTE'!N3565</f>
        <v>PPC09</v>
      </c>
      <c r="K3597" s="9" t="str">
        <f>+IF(B3597="MOD INV_2018","Según corresponda",VLOOKUP(J3597,SICODI!$G$3:$K$2404,2,FALSE))</f>
        <v>POSTE DE CONCRETO ARMADO DE  9/300/120/255</v>
      </c>
      <c r="L3597" s="142">
        <f t="shared" si="129"/>
        <v>0.17</v>
      </c>
    </row>
    <row r="3598" spans="1:12" x14ac:dyDescent="0.25">
      <c r="A3598" s="53">
        <f>+'Info ELECTRONORTE'!A3566</f>
        <v>3562</v>
      </c>
      <c r="B3598" s="26" t="str">
        <f t="shared" si="130"/>
        <v>SICODI</v>
      </c>
      <c r="C3598" s="9" t="str">
        <f>+'Info ELECTRONORTE'!B3566</f>
        <v>PIURA</v>
      </c>
      <c r="D3598" s="9" t="str">
        <f>+'Info ELECTRONORTE'!C3566</f>
        <v>OLMOS - CHULUCANAS</v>
      </c>
      <c r="E3598" s="9" t="str">
        <f>+'Info ELECTRONORTE'!D3566</f>
        <v>LAMBAYEQUE</v>
      </c>
      <c r="F3598" s="9" t="str">
        <f>+'Info ELECTRONORTE'!I3566</f>
        <v>Baja Tension</v>
      </c>
      <c r="G3598" s="9">
        <f>+'Info ELECTRONORTE'!K3566</f>
        <v>9</v>
      </c>
      <c r="H3598" s="9" t="str">
        <f>+'Info ELECTRONORTE'!L3566</f>
        <v>Postes</v>
      </c>
      <c r="I3598" s="9" t="str">
        <f>+'Info ELECTRONORTE'!M3566</f>
        <v>Concreto</v>
      </c>
      <c r="J3598" s="9" t="str">
        <f>+'Info ELECTRONORTE'!N3566</f>
        <v>PPC09</v>
      </c>
      <c r="K3598" s="9" t="str">
        <f>+IF(B3598="MOD INV_2018","Según corresponda",VLOOKUP(J3598,SICODI!$G$3:$K$2404,2,FALSE))</f>
        <v>POSTE DE CONCRETO ARMADO DE  9/300/120/255</v>
      </c>
      <c r="L3598" s="142">
        <f t="shared" si="129"/>
        <v>0.17</v>
      </c>
    </row>
    <row r="3599" spans="1:12" x14ac:dyDescent="0.25">
      <c r="A3599" s="53">
        <f>+'Info ELECTRONORTE'!A3567</f>
        <v>3563</v>
      </c>
      <c r="B3599" s="26" t="str">
        <f t="shared" si="130"/>
        <v>SICODI</v>
      </c>
      <c r="C3599" s="9" t="str">
        <f>+'Info ELECTRONORTE'!B3567</f>
        <v>PIURA</v>
      </c>
      <c r="D3599" s="9" t="str">
        <f>+'Info ELECTRONORTE'!C3567</f>
        <v>OLMOS - CHULUCANAS</v>
      </c>
      <c r="E3599" s="9" t="str">
        <f>+'Info ELECTRONORTE'!D3567</f>
        <v>LAMBAYEQUE</v>
      </c>
      <c r="F3599" s="9" t="str">
        <f>+'Info ELECTRONORTE'!I3567</f>
        <v>Baja Tension</v>
      </c>
      <c r="G3599" s="9">
        <f>+'Info ELECTRONORTE'!K3567</f>
        <v>9</v>
      </c>
      <c r="H3599" s="9" t="str">
        <f>+'Info ELECTRONORTE'!L3567</f>
        <v>Postes</v>
      </c>
      <c r="I3599" s="9" t="str">
        <f>+'Info ELECTRONORTE'!M3567</f>
        <v>Concreto</v>
      </c>
      <c r="J3599" s="9" t="str">
        <f>+'Info ELECTRONORTE'!N3567</f>
        <v>PPC09</v>
      </c>
      <c r="K3599" s="9" t="str">
        <f>+IF(B3599="MOD INV_2018","Según corresponda",VLOOKUP(J3599,SICODI!$G$3:$K$2404,2,FALSE))</f>
        <v>POSTE DE CONCRETO ARMADO DE  9/300/120/255</v>
      </c>
      <c r="L3599" s="142">
        <f t="shared" si="129"/>
        <v>0.17</v>
      </c>
    </row>
    <row r="3600" spans="1:12" x14ac:dyDescent="0.25">
      <c r="A3600" s="53">
        <f>+'Info ELECTRONORTE'!A3568</f>
        <v>3564</v>
      </c>
      <c r="B3600" s="26" t="str">
        <f t="shared" si="130"/>
        <v>SICODI</v>
      </c>
      <c r="C3600" s="9" t="str">
        <f>+'Info ELECTRONORTE'!B3568</f>
        <v>PIURA</v>
      </c>
      <c r="D3600" s="9" t="str">
        <f>+'Info ELECTRONORTE'!C3568</f>
        <v>OLMOS - CHULUCANAS</v>
      </c>
      <c r="E3600" s="9" t="str">
        <f>+'Info ELECTRONORTE'!D3568</f>
        <v>LAMBAYEQUE</v>
      </c>
      <c r="F3600" s="9" t="str">
        <f>+'Info ELECTRONORTE'!I3568</f>
        <v>Baja Tension</v>
      </c>
      <c r="G3600" s="9">
        <f>+'Info ELECTRONORTE'!K3568</f>
        <v>9</v>
      </c>
      <c r="H3600" s="9" t="str">
        <f>+'Info ELECTRONORTE'!L3568</f>
        <v>Postes</v>
      </c>
      <c r="I3600" s="9" t="str">
        <f>+'Info ELECTRONORTE'!M3568</f>
        <v>Concreto</v>
      </c>
      <c r="J3600" s="9" t="str">
        <f>+'Info ELECTRONORTE'!N3568</f>
        <v>PPC09</v>
      </c>
      <c r="K3600" s="9" t="str">
        <f>+IF(B3600="MOD INV_2018","Según corresponda",VLOOKUP(J3600,SICODI!$G$3:$K$2404,2,FALSE))</f>
        <v>POSTE DE CONCRETO ARMADO DE  9/300/120/255</v>
      </c>
      <c r="L3600" s="142">
        <f t="shared" si="129"/>
        <v>0.17</v>
      </c>
    </row>
    <row r="3601" spans="1:12" x14ac:dyDescent="0.25">
      <c r="A3601" s="53">
        <f>+'Info ELECTRONORTE'!A3569</f>
        <v>3565</v>
      </c>
      <c r="B3601" s="26" t="str">
        <f t="shared" si="130"/>
        <v>SICODI</v>
      </c>
      <c r="C3601" s="9" t="str">
        <f>+'Info ELECTRONORTE'!B3569</f>
        <v>PIURA</v>
      </c>
      <c r="D3601" s="9" t="str">
        <f>+'Info ELECTRONORTE'!C3569</f>
        <v>OLMOS - CHULUCANAS</v>
      </c>
      <c r="E3601" s="9" t="str">
        <f>+'Info ELECTRONORTE'!D3569</f>
        <v>LAMBAYEQUE</v>
      </c>
      <c r="F3601" s="9" t="str">
        <f>+'Info ELECTRONORTE'!I3569</f>
        <v>Baja Tension</v>
      </c>
      <c r="G3601" s="9">
        <f>+'Info ELECTRONORTE'!K3569</f>
        <v>9</v>
      </c>
      <c r="H3601" s="9" t="str">
        <f>+'Info ELECTRONORTE'!L3569</f>
        <v>Postes</v>
      </c>
      <c r="I3601" s="9" t="str">
        <f>+'Info ELECTRONORTE'!M3569</f>
        <v>Concreto</v>
      </c>
      <c r="J3601" s="9" t="str">
        <f>+'Info ELECTRONORTE'!N3569</f>
        <v>PPC09</v>
      </c>
      <c r="K3601" s="9" t="str">
        <f>+IF(B3601="MOD INV_2018","Según corresponda",VLOOKUP(J3601,SICODI!$G$3:$K$2404,2,FALSE))</f>
        <v>POSTE DE CONCRETO ARMADO DE  9/300/120/255</v>
      </c>
      <c r="L3601" s="142">
        <f t="shared" si="129"/>
        <v>0.17</v>
      </c>
    </row>
    <row r="3602" spans="1:12" x14ac:dyDescent="0.25">
      <c r="A3602" s="53">
        <f>+'Info ELECTRONORTE'!A3570</f>
        <v>3566</v>
      </c>
      <c r="B3602" s="26" t="str">
        <f t="shared" si="130"/>
        <v>SICODI</v>
      </c>
      <c r="C3602" s="9" t="str">
        <f>+'Info ELECTRONORTE'!B3570</f>
        <v>PIURA</v>
      </c>
      <c r="D3602" s="9" t="str">
        <f>+'Info ELECTRONORTE'!C3570</f>
        <v>OLMOS - CHULUCANAS</v>
      </c>
      <c r="E3602" s="9" t="str">
        <f>+'Info ELECTRONORTE'!D3570</f>
        <v>LAMBAYEQUE</v>
      </c>
      <c r="F3602" s="9" t="str">
        <f>+'Info ELECTRONORTE'!I3570</f>
        <v>Baja Tension</v>
      </c>
      <c r="G3602" s="9">
        <f>+'Info ELECTRONORTE'!K3570</f>
        <v>9</v>
      </c>
      <c r="H3602" s="9" t="str">
        <f>+'Info ELECTRONORTE'!L3570</f>
        <v>Postes</v>
      </c>
      <c r="I3602" s="9" t="str">
        <f>+'Info ELECTRONORTE'!M3570</f>
        <v>Concreto</v>
      </c>
      <c r="J3602" s="9" t="str">
        <f>+'Info ELECTRONORTE'!N3570</f>
        <v>PPC09</v>
      </c>
      <c r="K3602" s="9" t="str">
        <f>+IF(B3602="MOD INV_2018","Según corresponda",VLOOKUP(J3602,SICODI!$G$3:$K$2404,2,FALSE))</f>
        <v>POSTE DE CONCRETO ARMADO DE  9/300/120/255</v>
      </c>
      <c r="L3602" s="142">
        <f t="shared" si="129"/>
        <v>0.17</v>
      </c>
    </row>
    <row r="3603" spans="1:12" x14ac:dyDescent="0.25">
      <c r="A3603" s="53">
        <f>+'Info ELECTRONORTE'!A3571</f>
        <v>3567</v>
      </c>
      <c r="B3603" s="26" t="str">
        <f t="shared" si="130"/>
        <v>SICODI</v>
      </c>
      <c r="C3603" s="9" t="str">
        <f>+'Info ELECTRONORTE'!B3571</f>
        <v>PIURA</v>
      </c>
      <c r="D3603" s="9" t="str">
        <f>+'Info ELECTRONORTE'!C3571</f>
        <v>OLMOS - CHULUCANAS</v>
      </c>
      <c r="E3603" s="9" t="str">
        <f>+'Info ELECTRONORTE'!D3571</f>
        <v>LAMBAYEQUE</v>
      </c>
      <c r="F3603" s="9" t="str">
        <f>+'Info ELECTRONORTE'!I3571</f>
        <v>Baja Tension</v>
      </c>
      <c r="G3603" s="9">
        <f>+'Info ELECTRONORTE'!K3571</f>
        <v>9</v>
      </c>
      <c r="H3603" s="9" t="str">
        <f>+'Info ELECTRONORTE'!L3571</f>
        <v>Postes</v>
      </c>
      <c r="I3603" s="9" t="str">
        <f>+'Info ELECTRONORTE'!M3571</f>
        <v>Concreto</v>
      </c>
      <c r="J3603" s="9" t="str">
        <f>+'Info ELECTRONORTE'!N3571</f>
        <v>PPC09</v>
      </c>
      <c r="K3603" s="9" t="str">
        <f>+IF(B3603="MOD INV_2018","Según corresponda",VLOOKUP(J3603,SICODI!$G$3:$K$2404,2,FALSE))</f>
        <v>POSTE DE CONCRETO ARMADO DE  9/300/120/255</v>
      </c>
      <c r="L3603" s="142">
        <f t="shared" si="129"/>
        <v>0.17</v>
      </c>
    </row>
    <row r="3604" spans="1:12" x14ac:dyDescent="0.25">
      <c r="A3604" s="53">
        <f>+'Info ELECTRONORTE'!A3572</f>
        <v>3568</v>
      </c>
      <c r="B3604" s="26" t="str">
        <f t="shared" si="130"/>
        <v>SICODI</v>
      </c>
      <c r="C3604" s="9" t="str">
        <f>+'Info ELECTRONORTE'!B3572</f>
        <v>PIURA</v>
      </c>
      <c r="D3604" s="9" t="str">
        <f>+'Info ELECTRONORTE'!C3572</f>
        <v>OLMOS - CHULUCANAS</v>
      </c>
      <c r="E3604" s="9" t="str">
        <f>+'Info ELECTRONORTE'!D3572</f>
        <v>LAMBAYEQUE</v>
      </c>
      <c r="F3604" s="9" t="str">
        <f>+'Info ELECTRONORTE'!I3572</f>
        <v>Baja Tension</v>
      </c>
      <c r="G3604" s="9">
        <f>+'Info ELECTRONORTE'!K3572</f>
        <v>9</v>
      </c>
      <c r="H3604" s="9" t="str">
        <f>+'Info ELECTRONORTE'!L3572</f>
        <v>Postes</v>
      </c>
      <c r="I3604" s="9" t="str">
        <f>+'Info ELECTRONORTE'!M3572</f>
        <v>Concreto</v>
      </c>
      <c r="J3604" s="9" t="str">
        <f>+'Info ELECTRONORTE'!N3572</f>
        <v>PPC09</v>
      </c>
      <c r="K3604" s="9" t="str">
        <f>+IF(B3604="MOD INV_2018","Según corresponda",VLOOKUP(J3604,SICODI!$G$3:$K$2404,2,FALSE))</f>
        <v>POSTE DE CONCRETO ARMADO DE  9/300/120/255</v>
      </c>
      <c r="L3604" s="142">
        <f t="shared" si="129"/>
        <v>0.17</v>
      </c>
    </row>
    <row r="3605" spans="1:12" x14ac:dyDescent="0.25">
      <c r="A3605" s="53">
        <f>+'Info ELECTRONORTE'!A3573</f>
        <v>3569</v>
      </c>
      <c r="B3605" s="26" t="str">
        <f t="shared" si="130"/>
        <v>SICODI</v>
      </c>
      <c r="C3605" s="9" t="str">
        <f>+'Info ELECTRONORTE'!B3573</f>
        <v>PIURA</v>
      </c>
      <c r="D3605" s="9" t="str">
        <f>+'Info ELECTRONORTE'!C3573</f>
        <v>OLMOS - CHULUCANAS</v>
      </c>
      <c r="E3605" s="9" t="str">
        <f>+'Info ELECTRONORTE'!D3573</f>
        <v>LAMBAYEQUE</v>
      </c>
      <c r="F3605" s="9" t="str">
        <f>+'Info ELECTRONORTE'!I3573</f>
        <v>Media Tension</v>
      </c>
      <c r="G3605" s="9">
        <f>+'Info ELECTRONORTE'!K3573</f>
        <v>13</v>
      </c>
      <c r="H3605" s="9" t="str">
        <f>+'Info ELECTRONORTE'!L3573</f>
        <v>Postes</v>
      </c>
      <c r="I3605" s="9" t="str">
        <f>+'Info ELECTRONORTE'!M3573</f>
        <v>Concreto</v>
      </c>
      <c r="J3605" s="9" t="str">
        <f>+'Info ELECTRONORTE'!N3573</f>
        <v>PPC19</v>
      </c>
      <c r="K3605" s="9" t="str">
        <f>+IF(B3605="MOD INV_2018","Según corresponda",VLOOKUP(J3605,SICODI!$G$3:$K$2404,2,FALSE))</f>
        <v>POSTE DE CONCRETO ARMADO DE 13/300/150/345</v>
      </c>
      <c r="L3605" s="142">
        <f t="shared" si="129"/>
        <v>0.52</v>
      </c>
    </row>
    <row r="3606" spans="1:12" x14ac:dyDescent="0.25">
      <c r="A3606" s="53">
        <f>+'Info ELECTRONORTE'!A3574</f>
        <v>3570</v>
      </c>
      <c r="B3606" s="26" t="str">
        <f t="shared" si="130"/>
        <v>SICODI</v>
      </c>
      <c r="C3606" s="9" t="str">
        <f>+'Info ELECTRONORTE'!B3574</f>
        <v>PIURA</v>
      </c>
      <c r="D3606" s="9" t="str">
        <f>+'Info ELECTRONORTE'!C3574</f>
        <v>OLMOS - CHULUCANAS</v>
      </c>
      <c r="E3606" s="9" t="str">
        <f>+'Info ELECTRONORTE'!D3574</f>
        <v>LAMBAYEQUE</v>
      </c>
      <c r="F3606" s="9" t="str">
        <f>+'Info ELECTRONORTE'!I3574</f>
        <v>Media Tension</v>
      </c>
      <c r="G3606" s="9">
        <f>+'Info ELECTRONORTE'!K3574</f>
        <v>13</v>
      </c>
      <c r="H3606" s="9" t="str">
        <f>+'Info ELECTRONORTE'!L3574</f>
        <v>Postes</v>
      </c>
      <c r="I3606" s="9" t="str">
        <f>+'Info ELECTRONORTE'!M3574</f>
        <v>Concreto</v>
      </c>
      <c r="J3606" s="9" t="str">
        <f>+'Info ELECTRONORTE'!N3574</f>
        <v>PPC19</v>
      </c>
      <c r="K3606" s="9" t="str">
        <f>+IF(B3606="MOD INV_2018","Según corresponda",VLOOKUP(J3606,SICODI!$G$3:$K$2404,2,FALSE))</f>
        <v>POSTE DE CONCRETO ARMADO DE 13/300/150/345</v>
      </c>
      <c r="L3606" s="142">
        <f t="shared" si="129"/>
        <v>0.52</v>
      </c>
    </row>
    <row r="3607" spans="1:12" x14ac:dyDescent="0.25">
      <c r="A3607" s="53">
        <f>+'Info ELECTRONORTE'!A3575</f>
        <v>3571</v>
      </c>
      <c r="B3607" s="26" t="str">
        <f t="shared" si="130"/>
        <v>SICODI</v>
      </c>
      <c r="C3607" s="9" t="str">
        <f>+'Info ELECTRONORTE'!B3575</f>
        <v>PIURA</v>
      </c>
      <c r="D3607" s="9" t="str">
        <f>+'Info ELECTRONORTE'!C3575</f>
        <v>OLMOS - CHULUCANAS</v>
      </c>
      <c r="E3607" s="9" t="str">
        <f>+'Info ELECTRONORTE'!D3575</f>
        <v>LAMBAYEQUE</v>
      </c>
      <c r="F3607" s="9" t="str">
        <f>+'Info ELECTRONORTE'!I3575</f>
        <v>Media Tension</v>
      </c>
      <c r="G3607" s="9">
        <f>+'Info ELECTRONORTE'!K3575</f>
        <v>13</v>
      </c>
      <c r="H3607" s="9" t="str">
        <f>+'Info ELECTRONORTE'!L3575</f>
        <v>Postes</v>
      </c>
      <c r="I3607" s="9" t="str">
        <f>+'Info ELECTRONORTE'!M3575</f>
        <v>Concreto</v>
      </c>
      <c r="J3607" s="9" t="str">
        <f>+'Info ELECTRONORTE'!N3575</f>
        <v>PPC19</v>
      </c>
      <c r="K3607" s="9" t="str">
        <f>+IF(B3607="MOD INV_2018","Según corresponda",VLOOKUP(J3607,SICODI!$G$3:$K$2404,2,FALSE))</f>
        <v>POSTE DE CONCRETO ARMADO DE 13/300/150/345</v>
      </c>
      <c r="L3607" s="142">
        <f t="shared" si="129"/>
        <v>0.52</v>
      </c>
    </row>
    <row r="3608" spans="1:12" x14ac:dyDescent="0.25">
      <c r="A3608" s="53">
        <f>+'Info ELECTRONORTE'!A3576</f>
        <v>3572</v>
      </c>
      <c r="B3608" s="26" t="str">
        <f t="shared" si="130"/>
        <v>SICODI</v>
      </c>
      <c r="C3608" s="9" t="str">
        <f>+'Info ELECTRONORTE'!B3576</f>
        <v>PIURA</v>
      </c>
      <c r="D3608" s="9" t="str">
        <f>+'Info ELECTRONORTE'!C3576</f>
        <v>OLMOS - CHULUCANAS</v>
      </c>
      <c r="E3608" s="9" t="str">
        <f>+'Info ELECTRONORTE'!D3576</f>
        <v>LAMBAYEQUE</v>
      </c>
      <c r="F3608" s="9" t="str">
        <f>+'Info ELECTRONORTE'!I3576</f>
        <v>Media Tension</v>
      </c>
      <c r="G3608" s="9">
        <f>+'Info ELECTRONORTE'!K3576</f>
        <v>13</v>
      </c>
      <c r="H3608" s="9" t="str">
        <f>+'Info ELECTRONORTE'!L3576</f>
        <v>Postes</v>
      </c>
      <c r="I3608" s="9" t="str">
        <f>+'Info ELECTRONORTE'!M3576</f>
        <v>Concreto</v>
      </c>
      <c r="J3608" s="9" t="str">
        <f>+'Info ELECTRONORTE'!N3576</f>
        <v>PPC19</v>
      </c>
      <c r="K3608" s="9" t="str">
        <f>+IF(B3608="MOD INV_2018","Según corresponda",VLOOKUP(J3608,SICODI!$G$3:$K$2404,2,FALSE))</f>
        <v>POSTE DE CONCRETO ARMADO DE 13/300/150/345</v>
      </c>
      <c r="L3608" s="142">
        <f t="shared" si="129"/>
        <v>0.52</v>
      </c>
    </row>
    <row r="3609" spans="1:12" x14ac:dyDescent="0.25">
      <c r="A3609" s="53">
        <f>+'Info ELECTRONORTE'!A3577</f>
        <v>3573</v>
      </c>
      <c r="B3609" s="26" t="str">
        <f t="shared" si="130"/>
        <v>SICODI</v>
      </c>
      <c r="C3609" s="9" t="str">
        <f>+'Info ELECTRONORTE'!B3577</f>
        <v>PIURA</v>
      </c>
      <c r="D3609" s="9" t="str">
        <f>+'Info ELECTRONORTE'!C3577</f>
        <v>OLMOS - CHULUCANAS</v>
      </c>
      <c r="E3609" s="9" t="str">
        <f>+'Info ELECTRONORTE'!D3577</f>
        <v>LAMBAYEQUE</v>
      </c>
      <c r="F3609" s="9" t="str">
        <f>+'Info ELECTRONORTE'!I3577</f>
        <v>Media Tension</v>
      </c>
      <c r="G3609" s="9">
        <f>+'Info ELECTRONORTE'!K3577</f>
        <v>13</v>
      </c>
      <c r="H3609" s="9" t="str">
        <f>+'Info ELECTRONORTE'!L3577</f>
        <v>Postes</v>
      </c>
      <c r="I3609" s="9" t="str">
        <f>+'Info ELECTRONORTE'!M3577</f>
        <v>Concreto</v>
      </c>
      <c r="J3609" s="9" t="str">
        <f>+'Info ELECTRONORTE'!N3577</f>
        <v>PPC19</v>
      </c>
      <c r="K3609" s="9" t="str">
        <f>+IF(B3609="MOD INV_2018","Según corresponda",VLOOKUP(J3609,SICODI!$G$3:$K$2404,2,FALSE))</f>
        <v>POSTE DE CONCRETO ARMADO DE 13/300/150/345</v>
      </c>
      <c r="L3609" s="142">
        <f t="shared" si="129"/>
        <v>0.52</v>
      </c>
    </row>
    <row r="3610" spans="1:12" x14ac:dyDescent="0.25">
      <c r="A3610" s="53">
        <f>+'Info ELECTRONORTE'!A3578</f>
        <v>3574</v>
      </c>
      <c r="B3610" s="26" t="str">
        <f t="shared" si="130"/>
        <v>SICODI</v>
      </c>
      <c r="C3610" s="9" t="str">
        <f>+'Info ELECTRONORTE'!B3578</f>
        <v>PIURA</v>
      </c>
      <c r="D3610" s="9" t="str">
        <f>+'Info ELECTRONORTE'!C3578</f>
        <v>OLMOS - CHULUCANAS</v>
      </c>
      <c r="E3610" s="9" t="str">
        <f>+'Info ELECTRONORTE'!D3578</f>
        <v>LAMBAYEQUE</v>
      </c>
      <c r="F3610" s="9" t="str">
        <f>+'Info ELECTRONORTE'!I3578</f>
        <v>Media Tension</v>
      </c>
      <c r="G3610" s="9">
        <f>+'Info ELECTRONORTE'!K3578</f>
        <v>13</v>
      </c>
      <c r="H3610" s="9" t="str">
        <f>+'Info ELECTRONORTE'!L3578</f>
        <v>Postes</v>
      </c>
      <c r="I3610" s="9" t="str">
        <f>+'Info ELECTRONORTE'!M3578</f>
        <v>Concreto</v>
      </c>
      <c r="J3610" s="9" t="str">
        <f>+'Info ELECTRONORTE'!N3578</f>
        <v>PPC19</v>
      </c>
      <c r="K3610" s="9" t="str">
        <f>+IF(B3610="MOD INV_2018","Según corresponda",VLOOKUP(J3610,SICODI!$G$3:$K$2404,2,FALSE))</f>
        <v>POSTE DE CONCRETO ARMADO DE 13/300/150/345</v>
      </c>
      <c r="L3610" s="142">
        <f t="shared" si="129"/>
        <v>0.52</v>
      </c>
    </row>
    <row r="3611" spans="1:12" x14ac:dyDescent="0.25">
      <c r="A3611" s="53">
        <f>+'Info ELECTRONORTE'!A3579</f>
        <v>3575</v>
      </c>
      <c r="B3611" s="26" t="str">
        <f t="shared" si="130"/>
        <v>SICODI</v>
      </c>
      <c r="C3611" s="9" t="str">
        <f>+'Info ELECTRONORTE'!B3579</f>
        <v>PIURA</v>
      </c>
      <c r="D3611" s="9" t="str">
        <f>+'Info ELECTRONORTE'!C3579</f>
        <v>OLMOS - CHULUCANAS</v>
      </c>
      <c r="E3611" s="9" t="str">
        <f>+'Info ELECTRONORTE'!D3579</f>
        <v>LAMBAYEQUE</v>
      </c>
      <c r="F3611" s="9" t="str">
        <f>+'Info ELECTRONORTE'!I3579</f>
        <v>Media Tension</v>
      </c>
      <c r="G3611" s="9">
        <f>+'Info ELECTRONORTE'!K3579</f>
        <v>13</v>
      </c>
      <c r="H3611" s="9" t="str">
        <f>+'Info ELECTRONORTE'!L3579</f>
        <v>Postes</v>
      </c>
      <c r="I3611" s="9" t="str">
        <f>+'Info ELECTRONORTE'!M3579</f>
        <v>Concreto</v>
      </c>
      <c r="J3611" s="9" t="str">
        <f>+'Info ELECTRONORTE'!N3579</f>
        <v>PPC19</v>
      </c>
      <c r="K3611" s="9" t="str">
        <f>+IF(B3611="MOD INV_2018","Según corresponda",VLOOKUP(J3611,SICODI!$G$3:$K$2404,2,FALSE))</f>
        <v>POSTE DE CONCRETO ARMADO DE 13/300/150/345</v>
      </c>
      <c r="L3611" s="142">
        <f t="shared" si="129"/>
        <v>0.52</v>
      </c>
    </row>
    <row r="3612" spans="1:12" x14ac:dyDescent="0.25">
      <c r="A3612" s="53">
        <f>+'Info ELECTRONORTE'!A3580</f>
        <v>3576</v>
      </c>
      <c r="B3612" s="26" t="str">
        <f t="shared" si="130"/>
        <v>SICODI</v>
      </c>
      <c r="C3612" s="9" t="str">
        <f>+'Info ELECTRONORTE'!B3580</f>
        <v>PIURA</v>
      </c>
      <c r="D3612" s="9" t="str">
        <f>+'Info ELECTRONORTE'!C3580</f>
        <v>OLMOS - CHULUCANAS</v>
      </c>
      <c r="E3612" s="9" t="str">
        <f>+'Info ELECTRONORTE'!D3580</f>
        <v>LAMBAYEQUE</v>
      </c>
      <c r="F3612" s="9" t="str">
        <f>+'Info ELECTRONORTE'!I3580</f>
        <v>Media Tension</v>
      </c>
      <c r="G3612" s="9">
        <f>+'Info ELECTRONORTE'!K3580</f>
        <v>13</v>
      </c>
      <c r="H3612" s="9" t="str">
        <f>+'Info ELECTRONORTE'!L3580</f>
        <v>Postes</v>
      </c>
      <c r="I3612" s="9" t="str">
        <f>+'Info ELECTRONORTE'!M3580</f>
        <v>Concreto</v>
      </c>
      <c r="J3612" s="9" t="str">
        <f>+'Info ELECTRONORTE'!N3580</f>
        <v>PPC19</v>
      </c>
      <c r="K3612" s="9" t="str">
        <f>+IF(B3612="MOD INV_2018","Según corresponda",VLOOKUP(J3612,SICODI!$G$3:$K$2404,2,FALSE))</f>
        <v>POSTE DE CONCRETO ARMADO DE 13/300/150/345</v>
      </c>
      <c r="L3612" s="142">
        <f t="shared" si="129"/>
        <v>0.52</v>
      </c>
    </row>
    <row r="3613" spans="1:12" x14ac:dyDescent="0.25">
      <c r="A3613" s="53">
        <f>+'Info ELECTRONORTE'!A3581</f>
        <v>3577</v>
      </c>
      <c r="B3613" s="26" t="str">
        <f t="shared" si="130"/>
        <v>SICODI</v>
      </c>
      <c r="C3613" s="9" t="str">
        <f>+'Info ELECTRONORTE'!B3581</f>
        <v>PIURA</v>
      </c>
      <c r="D3613" s="9" t="str">
        <f>+'Info ELECTRONORTE'!C3581</f>
        <v>OLMOS - CHULUCANAS</v>
      </c>
      <c r="E3613" s="9" t="str">
        <f>+'Info ELECTRONORTE'!D3581</f>
        <v>LAMBAYEQUE</v>
      </c>
      <c r="F3613" s="9" t="str">
        <f>+'Info ELECTRONORTE'!I3581</f>
        <v>Media Tension</v>
      </c>
      <c r="G3613" s="9">
        <f>+'Info ELECTRONORTE'!K3581</f>
        <v>13</v>
      </c>
      <c r="H3613" s="9" t="str">
        <f>+'Info ELECTRONORTE'!L3581</f>
        <v>Postes</v>
      </c>
      <c r="I3613" s="9" t="str">
        <f>+'Info ELECTRONORTE'!M3581</f>
        <v>Concreto</v>
      </c>
      <c r="J3613" s="9" t="str">
        <f>+'Info ELECTRONORTE'!N3581</f>
        <v>PPC19</v>
      </c>
      <c r="K3613" s="9" t="str">
        <f>+IF(B3613="MOD INV_2018","Según corresponda",VLOOKUP(J3613,SICODI!$G$3:$K$2404,2,FALSE))</f>
        <v>POSTE DE CONCRETO ARMADO DE 13/300/150/345</v>
      </c>
      <c r="L3613" s="142">
        <f t="shared" si="129"/>
        <v>0.52</v>
      </c>
    </row>
    <row r="3614" spans="1:12" x14ac:dyDescent="0.25">
      <c r="A3614" s="53">
        <f>+'Info ELECTRONORTE'!A3582</f>
        <v>3578</v>
      </c>
      <c r="B3614" s="26" t="str">
        <f t="shared" si="130"/>
        <v>SICODI</v>
      </c>
      <c r="C3614" s="9" t="str">
        <f>+'Info ELECTRONORTE'!B3582</f>
        <v>PIURA</v>
      </c>
      <c r="D3614" s="9" t="str">
        <f>+'Info ELECTRONORTE'!C3582</f>
        <v>OLMOS - CHULUCANAS</v>
      </c>
      <c r="E3614" s="9" t="str">
        <f>+'Info ELECTRONORTE'!D3582</f>
        <v>LAMBAYEQUE</v>
      </c>
      <c r="F3614" s="9" t="str">
        <f>+'Info ELECTRONORTE'!I3582</f>
        <v>Media Tension</v>
      </c>
      <c r="G3614" s="9">
        <f>+'Info ELECTRONORTE'!K3582</f>
        <v>13</v>
      </c>
      <c r="H3614" s="9" t="str">
        <f>+'Info ELECTRONORTE'!L3582</f>
        <v>Postes</v>
      </c>
      <c r="I3614" s="9" t="str">
        <f>+'Info ELECTRONORTE'!M3582</f>
        <v>Concreto</v>
      </c>
      <c r="J3614" s="9" t="str">
        <f>+'Info ELECTRONORTE'!N3582</f>
        <v>PPC19</v>
      </c>
      <c r="K3614" s="9" t="str">
        <f>+IF(B3614="MOD INV_2018","Según corresponda",VLOOKUP(J3614,SICODI!$G$3:$K$2404,2,FALSE))</f>
        <v>POSTE DE CONCRETO ARMADO DE 13/300/150/345</v>
      </c>
      <c r="L3614" s="142">
        <f t="shared" si="129"/>
        <v>0.52</v>
      </c>
    </row>
    <row r="3615" spans="1:12" x14ac:dyDescent="0.25">
      <c r="A3615" s="53">
        <f>+'Info ELECTRONORTE'!A3583</f>
        <v>3579</v>
      </c>
      <c r="B3615" s="26" t="str">
        <f t="shared" si="130"/>
        <v>SICODI</v>
      </c>
      <c r="C3615" s="9" t="str">
        <f>+'Info ELECTRONORTE'!B3583</f>
        <v>PIURA</v>
      </c>
      <c r="D3615" s="9" t="str">
        <f>+'Info ELECTRONORTE'!C3583</f>
        <v>OLMOS - CHULUCANAS</v>
      </c>
      <c r="E3615" s="9" t="str">
        <f>+'Info ELECTRONORTE'!D3583</f>
        <v>LAMBAYEQUE</v>
      </c>
      <c r="F3615" s="9" t="str">
        <f>+'Info ELECTRONORTE'!I3583</f>
        <v>Media Tension</v>
      </c>
      <c r="G3615" s="9">
        <f>+'Info ELECTRONORTE'!K3583</f>
        <v>13</v>
      </c>
      <c r="H3615" s="9" t="str">
        <f>+'Info ELECTRONORTE'!L3583</f>
        <v>Postes</v>
      </c>
      <c r="I3615" s="9" t="str">
        <f>+'Info ELECTRONORTE'!M3583</f>
        <v>Concreto</v>
      </c>
      <c r="J3615" s="9" t="str">
        <f>+'Info ELECTRONORTE'!N3583</f>
        <v>PPC19</v>
      </c>
      <c r="K3615" s="9" t="str">
        <f>+IF(B3615="MOD INV_2018","Según corresponda",VLOOKUP(J3615,SICODI!$G$3:$K$2404,2,FALSE))</f>
        <v>POSTE DE CONCRETO ARMADO DE 13/300/150/345</v>
      </c>
      <c r="L3615" s="142">
        <f t="shared" si="129"/>
        <v>0.52</v>
      </c>
    </row>
    <row r="3616" spans="1:12" x14ac:dyDescent="0.25">
      <c r="A3616" s="53">
        <f>+'Info ELECTRONORTE'!A3584</f>
        <v>3580</v>
      </c>
      <c r="B3616" s="26" t="str">
        <f t="shared" si="130"/>
        <v>SICODI</v>
      </c>
      <c r="C3616" s="9" t="str">
        <f>+'Info ELECTRONORTE'!B3584</f>
        <v>PIURA</v>
      </c>
      <c r="D3616" s="9" t="str">
        <f>+'Info ELECTRONORTE'!C3584</f>
        <v>OLMOS - CHULUCANAS</v>
      </c>
      <c r="E3616" s="9" t="str">
        <f>+'Info ELECTRONORTE'!D3584</f>
        <v>LAMBAYEQUE</v>
      </c>
      <c r="F3616" s="9" t="str">
        <f>+'Info ELECTRONORTE'!I3584</f>
        <v>Media Tension</v>
      </c>
      <c r="G3616" s="9">
        <f>+'Info ELECTRONORTE'!K3584</f>
        <v>13</v>
      </c>
      <c r="H3616" s="9" t="str">
        <f>+'Info ELECTRONORTE'!L3584</f>
        <v>Postes</v>
      </c>
      <c r="I3616" s="9" t="str">
        <f>+'Info ELECTRONORTE'!M3584</f>
        <v>Concreto</v>
      </c>
      <c r="J3616" s="9" t="str">
        <f>+'Info ELECTRONORTE'!N3584</f>
        <v>PPC19</v>
      </c>
      <c r="K3616" s="9" t="str">
        <f>+IF(B3616="MOD INV_2018","Según corresponda",VLOOKUP(J3616,SICODI!$G$3:$K$2404,2,FALSE))</f>
        <v>POSTE DE CONCRETO ARMADO DE 13/300/150/345</v>
      </c>
      <c r="L3616" s="142">
        <f t="shared" si="129"/>
        <v>0.52</v>
      </c>
    </row>
    <row r="3617" spans="1:12" x14ac:dyDescent="0.25">
      <c r="A3617" s="53">
        <f>+'Info ELECTRONORTE'!A3585</f>
        <v>3581</v>
      </c>
      <c r="B3617" s="26" t="str">
        <f t="shared" si="130"/>
        <v>SICODI</v>
      </c>
      <c r="C3617" s="9" t="str">
        <f>+'Info ELECTRONORTE'!B3585</f>
        <v>PIURA</v>
      </c>
      <c r="D3617" s="9" t="str">
        <f>+'Info ELECTRONORTE'!C3585</f>
        <v>OLMOS - CHULUCANAS</v>
      </c>
      <c r="E3617" s="9" t="str">
        <f>+'Info ELECTRONORTE'!D3585</f>
        <v>LAMBAYEQUE</v>
      </c>
      <c r="F3617" s="9" t="str">
        <f>+'Info ELECTRONORTE'!I3585</f>
        <v>Media Tension</v>
      </c>
      <c r="G3617" s="9">
        <f>+'Info ELECTRONORTE'!K3585</f>
        <v>13</v>
      </c>
      <c r="H3617" s="9" t="str">
        <f>+'Info ELECTRONORTE'!L3585</f>
        <v>Postes</v>
      </c>
      <c r="I3617" s="9" t="str">
        <f>+'Info ELECTRONORTE'!M3585</f>
        <v>Concreto</v>
      </c>
      <c r="J3617" s="9" t="str">
        <f>+'Info ELECTRONORTE'!N3585</f>
        <v>PPC19</v>
      </c>
      <c r="K3617" s="9" t="str">
        <f>+IF(B3617="MOD INV_2018","Según corresponda",VLOOKUP(J3617,SICODI!$G$3:$K$2404,2,FALSE))</f>
        <v>POSTE DE CONCRETO ARMADO DE 13/300/150/345</v>
      </c>
      <c r="L3617" s="142">
        <f t="shared" si="129"/>
        <v>0.52</v>
      </c>
    </row>
    <row r="3618" spans="1:12" x14ac:dyDescent="0.25">
      <c r="A3618" s="53">
        <f>+'Info ELECTRONORTE'!A3586</f>
        <v>3582</v>
      </c>
      <c r="B3618" s="26" t="str">
        <f t="shared" si="130"/>
        <v>SICODI</v>
      </c>
      <c r="C3618" s="9" t="str">
        <f>+'Info ELECTRONORTE'!B3586</f>
        <v>PIURA</v>
      </c>
      <c r="D3618" s="9" t="str">
        <f>+'Info ELECTRONORTE'!C3586</f>
        <v>OLMOS - CHULUCANAS</v>
      </c>
      <c r="E3618" s="9" t="str">
        <f>+'Info ELECTRONORTE'!D3586</f>
        <v>LAMBAYEQUE</v>
      </c>
      <c r="F3618" s="9" t="str">
        <f>+'Info ELECTRONORTE'!I3586</f>
        <v>Media Tension</v>
      </c>
      <c r="G3618" s="9">
        <f>+'Info ELECTRONORTE'!K3586</f>
        <v>13</v>
      </c>
      <c r="H3618" s="9" t="str">
        <f>+'Info ELECTRONORTE'!L3586</f>
        <v>Postes</v>
      </c>
      <c r="I3618" s="9" t="str">
        <f>+'Info ELECTRONORTE'!M3586</f>
        <v>Concreto</v>
      </c>
      <c r="J3618" s="9" t="str">
        <f>+'Info ELECTRONORTE'!N3586</f>
        <v>PPC19</v>
      </c>
      <c r="K3618" s="9" t="str">
        <f>+IF(B3618="MOD INV_2018","Según corresponda",VLOOKUP(J3618,SICODI!$G$3:$K$2404,2,FALSE))</f>
        <v>POSTE DE CONCRETO ARMADO DE 13/300/150/345</v>
      </c>
      <c r="L3618" s="142">
        <f t="shared" si="129"/>
        <v>0.52</v>
      </c>
    </row>
    <row r="3619" spans="1:12" x14ac:dyDescent="0.25">
      <c r="A3619" s="53">
        <f>+'Info ELECTRONORTE'!A3587</f>
        <v>3583</v>
      </c>
      <c r="B3619" s="26" t="str">
        <f t="shared" si="130"/>
        <v>SICODI</v>
      </c>
      <c r="C3619" s="9" t="str">
        <f>+'Info ELECTRONORTE'!B3587</f>
        <v>PIURA</v>
      </c>
      <c r="D3619" s="9" t="str">
        <f>+'Info ELECTRONORTE'!C3587</f>
        <v>OLMOS - CHULUCANAS</v>
      </c>
      <c r="E3619" s="9" t="str">
        <f>+'Info ELECTRONORTE'!D3587</f>
        <v>LAMBAYEQUE</v>
      </c>
      <c r="F3619" s="9" t="str">
        <f>+'Info ELECTRONORTE'!I3587</f>
        <v>Media Tension</v>
      </c>
      <c r="G3619" s="9">
        <f>+'Info ELECTRONORTE'!K3587</f>
        <v>13</v>
      </c>
      <c r="H3619" s="9" t="str">
        <f>+'Info ELECTRONORTE'!L3587</f>
        <v>Postes</v>
      </c>
      <c r="I3619" s="9" t="str">
        <f>+'Info ELECTRONORTE'!M3587</f>
        <v>Concreto</v>
      </c>
      <c r="J3619" s="9" t="str">
        <f>+'Info ELECTRONORTE'!N3587</f>
        <v>PPC19</v>
      </c>
      <c r="K3619" s="9" t="str">
        <f>+IF(B3619="MOD INV_2018","Según corresponda",VLOOKUP(J3619,SICODI!$G$3:$K$2404,2,FALSE))</f>
        <v>POSTE DE CONCRETO ARMADO DE 13/300/150/345</v>
      </c>
      <c r="L3619" s="142">
        <f t="shared" si="129"/>
        <v>0.52</v>
      </c>
    </row>
    <row r="3620" spans="1:12" x14ac:dyDescent="0.25">
      <c r="A3620" s="53">
        <f>+'Info ELECTRONORTE'!A3588</f>
        <v>3584</v>
      </c>
      <c r="B3620" s="26" t="str">
        <f t="shared" si="130"/>
        <v>SICODI</v>
      </c>
      <c r="C3620" s="9" t="str">
        <f>+'Info ELECTRONORTE'!B3588</f>
        <v>PIURA</v>
      </c>
      <c r="D3620" s="9" t="str">
        <f>+'Info ELECTRONORTE'!C3588</f>
        <v>OLMOS - CHULUCANAS</v>
      </c>
      <c r="E3620" s="9" t="str">
        <f>+'Info ELECTRONORTE'!D3588</f>
        <v>LAMBAYEQUE</v>
      </c>
      <c r="F3620" s="9" t="str">
        <f>+'Info ELECTRONORTE'!I3588</f>
        <v>Media Tension</v>
      </c>
      <c r="G3620" s="9">
        <f>+'Info ELECTRONORTE'!K3588</f>
        <v>13</v>
      </c>
      <c r="H3620" s="9" t="str">
        <f>+'Info ELECTRONORTE'!L3588</f>
        <v>Postes</v>
      </c>
      <c r="I3620" s="9" t="str">
        <f>+'Info ELECTRONORTE'!M3588</f>
        <v>Concreto</v>
      </c>
      <c r="J3620" s="9" t="str">
        <f>+'Info ELECTRONORTE'!N3588</f>
        <v>PPC19</v>
      </c>
      <c r="K3620" s="9" t="str">
        <f>+IF(B3620="MOD INV_2018","Según corresponda",VLOOKUP(J3620,SICODI!$G$3:$K$2404,2,FALSE))</f>
        <v>POSTE DE CONCRETO ARMADO DE 13/300/150/345</v>
      </c>
      <c r="L3620" s="142">
        <f t="shared" si="129"/>
        <v>0.52</v>
      </c>
    </row>
    <row r="3621" spans="1:12" x14ac:dyDescent="0.25">
      <c r="A3621" s="53">
        <f>+'Info ELECTRONORTE'!A3589</f>
        <v>3585</v>
      </c>
      <c r="B3621" s="26" t="str">
        <f t="shared" si="130"/>
        <v>SICODI</v>
      </c>
      <c r="C3621" s="9" t="str">
        <f>+'Info ELECTRONORTE'!B3589</f>
        <v>PIURA</v>
      </c>
      <c r="D3621" s="9" t="str">
        <f>+'Info ELECTRONORTE'!C3589</f>
        <v>OLMOS - CHULUCANAS</v>
      </c>
      <c r="E3621" s="9" t="str">
        <f>+'Info ELECTRONORTE'!D3589</f>
        <v>LAMBAYEQUE</v>
      </c>
      <c r="F3621" s="9" t="str">
        <f>+'Info ELECTRONORTE'!I3589</f>
        <v>Media Tension</v>
      </c>
      <c r="G3621" s="9">
        <f>+'Info ELECTRONORTE'!K3589</f>
        <v>13</v>
      </c>
      <c r="H3621" s="9" t="str">
        <f>+'Info ELECTRONORTE'!L3589</f>
        <v>Postes</v>
      </c>
      <c r="I3621" s="9" t="str">
        <f>+'Info ELECTRONORTE'!M3589</f>
        <v>Concreto</v>
      </c>
      <c r="J3621" s="9" t="str">
        <f>+'Info ELECTRONORTE'!N3589</f>
        <v>PPC19</v>
      </c>
      <c r="K3621" s="9" t="str">
        <f>+IF(B3621="MOD INV_2018","Según corresponda",VLOOKUP(J3621,SICODI!$G$3:$K$2404,2,FALSE))</f>
        <v>POSTE DE CONCRETO ARMADO DE 13/300/150/345</v>
      </c>
      <c r="L3621" s="142">
        <f t="shared" ref="L3621:L3684" si="131">+IF(K3621="Según corresponda","Según corresponda",VLOOKUP(K3621,$O$37:$P$49,2,FALSE))</f>
        <v>0.52</v>
      </c>
    </row>
    <row r="3622" spans="1:12" x14ac:dyDescent="0.25">
      <c r="A3622" s="53">
        <f>+'Info ELECTRONORTE'!A3590</f>
        <v>3586</v>
      </c>
      <c r="B3622" s="26" t="str">
        <f t="shared" ref="B3622:B3685" si="132">+IF(ISERROR(INDEX($B$8:$B$31,MATCH(J3622,$J$8:$J$31,0)))=TRUE,"MOD INV_2018",INDEX($B$8:$B$31,MATCH(J3622,$J$8:$J$31,0)))</f>
        <v>SICODI</v>
      </c>
      <c r="C3622" s="9" t="str">
        <f>+'Info ELECTRONORTE'!B3590</f>
        <v>PIURA</v>
      </c>
      <c r="D3622" s="9" t="str">
        <f>+'Info ELECTRONORTE'!C3590</f>
        <v>OLMOS - CHULUCANAS</v>
      </c>
      <c r="E3622" s="9" t="str">
        <f>+'Info ELECTRONORTE'!D3590</f>
        <v>LAMBAYEQUE</v>
      </c>
      <c r="F3622" s="9" t="str">
        <f>+'Info ELECTRONORTE'!I3590</f>
        <v>Media Tension</v>
      </c>
      <c r="G3622" s="9">
        <f>+'Info ELECTRONORTE'!K3590</f>
        <v>13</v>
      </c>
      <c r="H3622" s="9" t="str">
        <f>+'Info ELECTRONORTE'!L3590</f>
        <v>Postes</v>
      </c>
      <c r="I3622" s="9" t="str">
        <f>+'Info ELECTRONORTE'!M3590</f>
        <v>Concreto</v>
      </c>
      <c r="J3622" s="9" t="str">
        <f>+'Info ELECTRONORTE'!N3590</f>
        <v>PPC19</v>
      </c>
      <c r="K3622" s="9" t="str">
        <f>+IF(B3622="MOD INV_2018","Según corresponda",VLOOKUP(J3622,SICODI!$G$3:$K$2404,2,FALSE))</f>
        <v>POSTE DE CONCRETO ARMADO DE 13/300/150/345</v>
      </c>
      <c r="L3622" s="142">
        <f t="shared" si="131"/>
        <v>0.52</v>
      </c>
    </row>
    <row r="3623" spans="1:12" x14ac:dyDescent="0.25">
      <c r="A3623" s="53">
        <f>+'Info ELECTRONORTE'!A3591</f>
        <v>3587</v>
      </c>
      <c r="B3623" s="26" t="str">
        <f t="shared" si="132"/>
        <v>SICODI</v>
      </c>
      <c r="C3623" s="9" t="str">
        <f>+'Info ELECTRONORTE'!B3591</f>
        <v>PIURA</v>
      </c>
      <c r="D3623" s="9" t="str">
        <f>+'Info ELECTRONORTE'!C3591</f>
        <v>OLMOS - CHULUCANAS</v>
      </c>
      <c r="E3623" s="9" t="str">
        <f>+'Info ELECTRONORTE'!D3591</f>
        <v>LAMBAYEQUE</v>
      </c>
      <c r="F3623" s="9" t="str">
        <f>+'Info ELECTRONORTE'!I3591</f>
        <v>Media Tension</v>
      </c>
      <c r="G3623" s="9">
        <f>+'Info ELECTRONORTE'!K3591</f>
        <v>13</v>
      </c>
      <c r="H3623" s="9" t="str">
        <f>+'Info ELECTRONORTE'!L3591</f>
        <v>Postes</v>
      </c>
      <c r="I3623" s="9" t="str">
        <f>+'Info ELECTRONORTE'!M3591</f>
        <v>Concreto</v>
      </c>
      <c r="J3623" s="9" t="str">
        <f>+'Info ELECTRONORTE'!N3591</f>
        <v>PPC19</v>
      </c>
      <c r="K3623" s="9" t="str">
        <f>+IF(B3623="MOD INV_2018","Según corresponda",VLOOKUP(J3623,SICODI!$G$3:$K$2404,2,FALSE))</f>
        <v>POSTE DE CONCRETO ARMADO DE 13/300/150/345</v>
      </c>
      <c r="L3623" s="142">
        <f t="shared" si="131"/>
        <v>0.52</v>
      </c>
    </row>
    <row r="3624" spans="1:12" x14ac:dyDescent="0.25">
      <c r="A3624" s="53">
        <f>+'Info ELECTRONORTE'!A3592</f>
        <v>3588</v>
      </c>
      <c r="B3624" s="26" t="str">
        <f t="shared" si="132"/>
        <v>SICODI</v>
      </c>
      <c r="C3624" s="9" t="str">
        <f>+'Info ELECTRONORTE'!B3592</f>
        <v>PIURA</v>
      </c>
      <c r="D3624" s="9" t="str">
        <f>+'Info ELECTRONORTE'!C3592</f>
        <v>OLMOS - CHULUCANAS</v>
      </c>
      <c r="E3624" s="9" t="str">
        <f>+'Info ELECTRONORTE'!D3592</f>
        <v>LAMBAYEQUE</v>
      </c>
      <c r="F3624" s="9" t="str">
        <f>+'Info ELECTRONORTE'!I3592</f>
        <v>Media Tension</v>
      </c>
      <c r="G3624" s="9">
        <f>+'Info ELECTRONORTE'!K3592</f>
        <v>13</v>
      </c>
      <c r="H3624" s="9" t="str">
        <f>+'Info ELECTRONORTE'!L3592</f>
        <v>Postes</v>
      </c>
      <c r="I3624" s="9" t="str">
        <f>+'Info ELECTRONORTE'!M3592</f>
        <v>Concreto</v>
      </c>
      <c r="J3624" s="9" t="str">
        <f>+'Info ELECTRONORTE'!N3592</f>
        <v>PPC19</v>
      </c>
      <c r="K3624" s="9" t="str">
        <f>+IF(B3624="MOD INV_2018","Según corresponda",VLOOKUP(J3624,SICODI!$G$3:$K$2404,2,FALSE))</f>
        <v>POSTE DE CONCRETO ARMADO DE 13/300/150/345</v>
      </c>
      <c r="L3624" s="142">
        <f t="shared" si="131"/>
        <v>0.52</v>
      </c>
    </row>
    <row r="3625" spans="1:12" x14ac:dyDescent="0.25">
      <c r="A3625" s="53">
        <f>+'Info ELECTRONORTE'!A3593</f>
        <v>3589</v>
      </c>
      <c r="B3625" s="26" t="str">
        <f t="shared" si="132"/>
        <v>SICODI</v>
      </c>
      <c r="C3625" s="9" t="str">
        <f>+'Info ELECTRONORTE'!B3593</f>
        <v>PIURA</v>
      </c>
      <c r="D3625" s="9" t="str">
        <f>+'Info ELECTRONORTE'!C3593</f>
        <v>OLMOS - CHULUCANAS</v>
      </c>
      <c r="E3625" s="9" t="str">
        <f>+'Info ELECTRONORTE'!D3593</f>
        <v>LAMBAYEQUE</v>
      </c>
      <c r="F3625" s="9" t="str">
        <f>+'Info ELECTRONORTE'!I3593</f>
        <v>Media Tension</v>
      </c>
      <c r="G3625" s="9">
        <f>+'Info ELECTRONORTE'!K3593</f>
        <v>13</v>
      </c>
      <c r="H3625" s="9" t="str">
        <f>+'Info ELECTRONORTE'!L3593</f>
        <v>Postes</v>
      </c>
      <c r="I3625" s="9" t="str">
        <f>+'Info ELECTRONORTE'!M3593</f>
        <v>Concreto</v>
      </c>
      <c r="J3625" s="9" t="str">
        <f>+'Info ELECTRONORTE'!N3593</f>
        <v>PPC19</v>
      </c>
      <c r="K3625" s="9" t="str">
        <f>+IF(B3625="MOD INV_2018","Según corresponda",VLOOKUP(J3625,SICODI!$G$3:$K$2404,2,FALSE))</f>
        <v>POSTE DE CONCRETO ARMADO DE 13/300/150/345</v>
      </c>
      <c r="L3625" s="142">
        <f t="shared" si="131"/>
        <v>0.52</v>
      </c>
    </row>
    <row r="3626" spans="1:12" x14ac:dyDescent="0.25">
      <c r="A3626" s="53">
        <f>+'Info ELECTRONORTE'!A3594</f>
        <v>3590</v>
      </c>
      <c r="B3626" s="26" t="str">
        <f t="shared" si="132"/>
        <v>SICODI</v>
      </c>
      <c r="C3626" s="9" t="str">
        <f>+'Info ELECTRONORTE'!B3594</f>
        <v>PIURA</v>
      </c>
      <c r="D3626" s="9" t="str">
        <f>+'Info ELECTRONORTE'!C3594</f>
        <v>OLMOS - CHULUCANAS</v>
      </c>
      <c r="E3626" s="9" t="str">
        <f>+'Info ELECTRONORTE'!D3594</f>
        <v>LAMBAYEQUE</v>
      </c>
      <c r="F3626" s="9" t="str">
        <f>+'Info ELECTRONORTE'!I3594</f>
        <v>Media Tension</v>
      </c>
      <c r="G3626" s="9">
        <f>+'Info ELECTRONORTE'!K3594</f>
        <v>13</v>
      </c>
      <c r="H3626" s="9" t="str">
        <f>+'Info ELECTRONORTE'!L3594</f>
        <v>Postes</v>
      </c>
      <c r="I3626" s="9" t="str">
        <f>+'Info ELECTRONORTE'!M3594</f>
        <v>Concreto</v>
      </c>
      <c r="J3626" s="9" t="str">
        <f>+'Info ELECTRONORTE'!N3594</f>
        <v>PPC19</v>
      </c>
      <c r="K3626" s="9" t="str">
        <f>+IF(B3626="MOD INV_2018","Según corresponda",VLOOKUP(J3626,SICODI!$G$3:$K$2404,2,FALSE))</f>
        <v>POSTE DE CONCRETO ARMADO DE 13/300/150/345</v>
      </c>
      <c r="L3626" s="142">
        <f t="shared" si="131"/>
        <v>0.52</v>
      </c>
    </row>
    <row r="3627" spans="1:12" x14ac:dyDescent="0.25">
      <c r="A3627" s="53">
        <f>+'Info ELECTRONORTE'!A3595</f>
        <v>3591</v>
      </c>
      <c r="B3627" s="26" t="str">
        <f t="shared" si="132"/>
        <v>SICODI</v>
      </c>
      <c r="C3627" s="9" t="str">
        <f>+'Info ELECTRONORTE'!B3595</f>
        <v>PIURA</v>
      </c>
      <c r="D3627" s="9" t="str">
        <f>+'Info ELECTRONORTE'!C3595</f>
        <v>OLMOS - CHULUCANAS</v>
      </c>
      <c r="E3627" s="9" t="str">
        <f>+'Info ELECTRONORTE'!D3595</f>
        <v>LAMBAYEQUE</v>
      </c>
      <c r="F3627" s="9" t="str">
        <f>+'Info ELECTRONORTE'!I3595</f>
        <v>Media Tension</v>
      </c>
      <c r="G3627" s="9">
        <f>+'Info ELECTRONORTE'!K3595</f>
        <v>13</v>
      </c>
      <c r="H3627" s="9" t="str">
        <f>+'Info ELECTRONORTE'!L3595</f>
        <v>Postes</v>
      </c>
      <c r="I3627" s="9" t="str">
        <f>+'Info ELECTRONORTE'!M3595</f>
        <v>Concreto</v>
      </c>
      <c r="J3627" s="9" t="str">
        <f>+'Info ELECTRONORTE'!N3595</f>
        <v>PPC19</v>
      </c>
      <c r="K3627" s="9" t="str">
        <f>+IF(B3627="MOD INV_2018","Según corresponda",VLOOKUP(J3627,SICODI!$G$3:$K$2404,2,FALSE))</f>
        <v>POSTE DE CONCRETO ARMADO DE 13/300/150/345</v>
      </c>
      <c r="L3627" s="142">
        <f t="shared" si="131"/>
        <v>0.52</v>
      </c>
    </row>
    <row r="3628" spans="1:12" x14ac:dyDescent="0.25">
      <c r="A3628" s="53">
        <f>+'Info ELECTRONORTE'!A3596</f>
        <v>3592</v>
      </c>
      <c r="B3628" s="26" t="str">
        <f t="shared" si="132"/>
        <v>SICODI</v>
      </c>
      <c r="C3628" s="9" t="str">
        <f>+'Info ELECTRONORTE'!B3596</f>
        <v>PIURA</v>
      </c>
      <c r="D3628" s="9" t="str">
        <f>+'Info ELECTRONORTE'!C3596</f>
        <v>OLMOS - CHULUCANAS</v>
      </c>
      <c r="E3628" s="9" t="str">
        <f>+'Info ELECTRONORTE'!D3596</f>
        <v>LAMBAYEQUE</v>
      </c>
      <c r="F3628" s="9" t="str">
        <f>+'Info ELECTRONORTE'!I3596</f>
        <v>Media Tension</v>
      </c>
      <c r="G3628" s="9">
        <f>+'Info ELECTRONORTE'!K3596</f>
        <v>13</v>
      </c>
      <c r="H3628" s="9" t="str">
        <f>+'Info ELECTRONORTE'!L3596</f>
        <v>Postes</v>
      </c>
      <c r="I3628" s="9" t="str">
        <f>+'Info ELECTRONORTE'!M3596</f>
        <v>Concreto</v>
      </c>
      <c r="J3628" s="9" t="str">
        <f>+'Info ELECTRONORTE'!N3596</f>
        <v>PPC19</v>
      </c>
      <c r="K3628" s="9" t="str">
        <f>+IF(B3628="MOD INV_2018","Según corresponda",VLOOKUP(J3628,SICODI!$G$3:$K$2404,2,FALSE))</f>
        <v>POSTE DE CONCRETO ARMADO DE 13/300/150/345</v>
      </c>
      <c r="L3628" s="142">
        <f t="shared" si="131"/>
        <v>0.52</v>
      </c>
    </row>
    <row r="3629" spans="1:12" x14ac:dyDescent="0.25">
      <c r="A3629" s="53">
        <f>+'Info ELECTRONORTE'!A3597</f>
        <v>3593</v>
      </c>
      <c r="B3629" s="26" t="str">
        <f t="shared" si="132"/>
        <v>SICODI</v>
      </c>
      <c r="C3629" s="9" t="str">
        <f>+'Info ELECTRONORTE'!B3597</f>
        <v>PIURA</v>
      </c>
      <c r="D3629" s="9" t="str">
        <f>+'Info ELECTRONORTE'!C3597</f>
        <v>OLMOS - CHULUCANAS</v>
      </c>
      <c r="E3629" s="9" t="str">
        <f>+'Info ELECTRONORTE'!D3597</f>
        <v>LAMBAYEQUE</v>
      </c>
      <c r="F3629" s="9" t="str">
        <f>+'Info ELECTRONORTE'!I3597</f>
        <v>Media Tension</v>
      </c>
      <c r="G3629" s="9">
        <f>+'Info ELECTRONORTE'!K3597</f>
        <v>13</v>
      </c>
      <c r="H3629" s="9" t="str">
        <f>+'Info ELECTRONORTE'!L3597</f>
        <v>Postes</v>
      </c>
      <c r="I3629" s="9" t="str">
        <f>+'Info ELECTRONORTE'!M3597</f>
        <v>Concreto</v>
      </c>
      <c r="J3629" s="9" t="str">
        <f>+'Info ELECTRONORTE'!N3597</f>
        <v>PPC19</v>
      </c>
      <c r="K3629" s="9" t="str">
        <f>+IF(B3629="MOD INV_2018","Según corresponda",VLOOKUP(J3629,SICODI!$G$3:$K$2404,2,FALSE))</f>
        <v>POSTE DE CONCRETO ARMADO DE 13/300/150/345</v>
      </c>
      <c r="L3629" s="142">
        <f t="shared" si="131"/>
        <v>0.52</v>
      </c>
    </row>
    <row r="3630" spans="1:12" x14ac:dyDescent="0.25">
      <c r="A3630" s="53">
        <f>+'Info ELECTRONORTE'!A3598</f>
        <v>3594</v>
      </c>
      <c r="B3630" s="26" t="str">
        <f t="shared" si="132"/>
        <v>SICODI</v>
      </c>
      <c r="C3630" s="9" t="str">
        <f>+'Info ELECTRONORTE'!B3598</f>
        <v>PIURA</v>
      </c>
      <c r="D3630" s="9" t="str">
        <f>+'Info ELECTRONORTE'!C3598</f>
        <v>OLMOS - CHULUCANAS</v>
      </c>
      <c r="E3630" s="9" t="str">
        <f>+'Info ELECTRONORTE'!D3598</f>
        <v>LAMBAYEQUE</v>
      </c>
      <c r="F3630" s="9" t="str">
        <f>+'Info ELECTRONORTE'!I3598</f>
        <v>Media Tension</v>
      </c>
      <c r="G3630" s="9">
        <f>+'Info ELECTRONORTE'!K3598</f>
        <v>13</v>
      </c>
      <c r="H3630" s="9" t="str">
        <f>+'Info ELECTRONORTE'!L3598</f>
        <v>Postes</v>
      </c>
      <c r="I3630" s="9" t="str">
        <f>+'Info ELECTRONORTE'!M3598</f>
        <v>Concreto</v>
      </c>
      <c r="J3630" s="9" t="str">
        <f>+'Info ELECTRONORTE'!N3598</f>
        <v>PPC19</v>
      </c>
      <c r="K3630" s="9" t="str">
        <f>+IF(B3630="MOD INV_2018","Según corresponda",VLOOKUP(J3630,SICODI!$G$3:$K$2404,2,FALSE))</f>
        <v>POSTE DE CONCRETO ARMADO DE 13/300/150/345</v>
      </c>
      <c r="L3630" s="142">
        <f t="shared" si="131"/>
        <v>0.52</v>
      </c>
    </row>
    <row r="3631" spans="1:12" x14ac:dyDescent="0.25">
      <c r="A3631" s="53">
        <f>+'Info ELECTRONORTE'!A3599</f>
        <v>3595</v>
      </c>
      <c r="B3631" s="26" t="str">
        <f t="shared" si="132"/>
        <v>SICODI</v>
      </c>
      <c r="C3631" s="9" t="str">
        <f>+'Info ELECTRONORTE'!B3599</f>
        <v>PIURA</v>
      </c>
      <c r="D3631" s="9" t="str">
        <f>+'Info ELECTRONORTE'!C3599</f>
        <v>OLMOS - CHULUCANAS</v>
      </c>
      <c r="E3631" s="9" t="str">
        <f>+'Info ELECTRONORTE'!D3599</f>
        <v>LAMBAYEQUE</v>
      </c>
      <c r="F3631" s="9" t="str">
        <f>+'Info ELECTRONORTE'!I3599</f>
        <v>Media Tension</v>
      </c>
      <c r="G3631" s="9">
        <f>+'Info ELECTRONORTE'!K3599</f>
        <v>13</v>
      </c>
      <c r="H3631" s="9" t="str">
        <f>+'Info ELECTRONORTE'!L3599</f>
        <v>Postes</v>
      </c>
      <c r="I3631" s="9" t="str">
        <f>+'Info ELECTRONORTE'!M3599</f>
        <v>Concreto</v>
      </c>
      <c r="J3631" s="9" t="str">
        <f>+'Info ELECTRONORTE'!N3599</f>
        <v>PPC19</v>
      </c>
      <c r="K3631" s="9" t="str">
        <f>+IF(B3631="MOD INV_2018","Según corresponda",VLOOKUP(J3631,SICODI!$G$3:$K$2404,2,FALSE))</f>
        <v>POSTE DE CONCRETO ARMADO DE 13/300/150/345</v>
      </c>
      <c r="L3631" s="142">
        <f t="shared" si="131"/>
        <v>0.52</v>
      </c>
    </row>
    <row r="3632" spans="1:12" x14ac:dyDescent="0.25">
      <c r="A3632" s="53">
        <f>+'Info ELECTRONORTE'!A3600</f>
        <v>3596</v>
      </c>
      <c r="B3632" s="26" t="str">
        <f t="shared" si="132"/>
        <v>SICODI</v>
      </c>
      <c r="C3632" s="9" t="str">
        <f>+'Info ELECTRONORTE'!B3600</f>
        <v>PIURA</v>
      </c>
      <c r="D3632" s="9" t="str">
        <f>+'Info ELECTRONORTE'!C3600</f>
        <v>OLMOS - CHULUCANAS</v>
      </c>
      <c r="E3632" s="9" t="str">
        <f>+'Info ELECTRONORTE'!D3600</f>
        <v>LAMBAYEQUE</v>
      </c>
      <c r="F3632" s="9" t="str">
        <f>+'Info ELECTRONORTE'!I3600</f>
        <v>Media Tension</v>
      </c>
      <c r="G3632" s="9">
        <f>+'Info ELECTRONORTE'!K3600</f>
        <v>13</v>
      </c>
      <c r="H3632" s="9" t="str">
        <f>+'Info ELECTRONORTE'!L3600</f>
        <v>Postes</v>
      </c>
      <c r="I3632" s="9" t="str">
        <f>+'Info ELECTRONORTE'!M3600</f>
        <v>Concreto</v>
      </c>
      <c r="J3632" s="9" t="str">
        <f>+'Info ELECTRONORTE'!N3600</f>
        <v>PPC19</v>
      </c>
      <c r="K3632" s="9" t="str">
        <f>+IF(B3632="MOD INV_2018","Según corresponda",VLOOKUP(J3632,SICODI!$G$3:$K$2404,2,FALSE))</f>
        <v>POSTE DE CONCRETO ARMADO DE 13/300/150/345</v>
      </c>
      <c r="L3632" s="142">
        <f t="shared" si="131"/>
        <v>0.52</v>
      </c>
    </row>
    <row r="3633" spans="1:12" x14ac:dyDescent="0.25">
      <c r="A3633" s="53">
        <f>+'Info ELECTRONORTE'!A3601</f>
        <v>3597</v>
      </c>
      <c r="B3633" s="26" t="str">
        <f t="shared" si="132"/>
        <v>SICODI</v>
      </c>
      <c r="C3633" s="9" t="str">
        <f>+'Info ELECTRONORTE'!B3601</f>
        <v>PIURA</v>
      </c>
      <c r="D3633" s="9" t="str">
        <f>+'Info ELECTRONORTE'!C3601</f>
        <v>OLMOS - CHULUCANAS</v>
      </c>
      <c r="E3633" s="9" t="str">
        <f>+'Info ELECTRONORTE'!D3601</f>
        <v>LAMBAYEQUE</v>
      </c>
      <c r="F3633" s="9" t="str">
        <f>+'Info ELECTRONORTE'!I3601</f>
        <v>Media Tension</v>
      </c>
      <c r="G3633" s="9">
        <f>+'Info ELECTRONORTE'!K3601</f>
        <v>13</v>
      </c>
      <c r="H3633" s="9" t="str">
        <f>+'Info ELECTRONORTE'!L3601</f>
        <v>Postes</v>
      </c>
      <c r="I3633" s="9" t="str">
        <f>+'Info ELECTRONORTE'!M3601</f>
        <v>Concreto</v>
      </c>
      <c r="J3633" s="9" t="str">
        <f>+'Info ELECTRONORTE'!N3601</f>
        <v>PPC19</v>
      </c>
      <c r="K3633" s="9" t="str">
        <f>+IF(B3633="MOD INV_2018","Según corresponda",VLOOKUP(J3633,SICODI!$G$3:$K$2404,2,FALSE))</f>
        <v>POSTE DE CONCRETO ARMADO DE 13/300/150/345</v>
      </c>
      <c r="L3633" s="142">
        <f t="shared" si="131"/>
        <v>0.52</v>
      </c>
    </row>
    <row r="3634" spans="1:12" x14ac:dyDescent="0.25">
      <c r="A3634" s="53">
        <f>+'Info ELECTRONORTE'!A3602</f>
        <v>3598</v>
      </c>
      <c r="B3634" s="26" t="str">
        <f t="shared" si="132"/>
        <v>SICODI</v>
      </c>
      <c r="C3634" s="9" t="str">
        <f>+'Info ELECTRONORTE'!B3602</f>
        <v>PIURA</v>
      </c>
      <c r="D3634" s="9" t="str">
        <f>+'Info ELECTRONORTE'!C3602</f>
        <v>OLMOS - CHULUCANAS</v>
      </c>
      <c r="E3634" s="9" t="str">
        <f>+'Info ELECTRONORTE'!D3602</f>
        <v>LAMBAYEQUE</v>
      </c>
      <c r="F3634" s="9" t="str">
        <f>+'Info ELECTRONORTE'!I3602</f>
        <v>Media Tension</v>
      </c>
      <c r="G3634" s="9">
        <f>+'Info ELECTRONORTE'!K3602</f>
        <v>13</v>
      </c>
      <c r="H3634" s="9" t="str">
        <f>+'Info ELECTRONORTE'!L3602</f>
        <v>Postes</v>
      </c>
      <c r="I3634" s="9" t="str">
        <f>+'Info ELECTRONORTE'!M3602</f>
        <v>Concreto</v>
      </c>
      <c r="J3634" s="9" t="str">
        <f>+'Info ELECTRONORTE'!N3602</f>
        <v>PPC19</v>
      </c>
      <c r="K3634" s="9" t="str">
        <f>+IF(B3634="MOD INV_2018","Según corresponda",VLOOKUP(J3634,SICODI!$G$3:$K$2404,2,FALSE))</f>
        <v>POSTE DE CONCRETO ARMADO DE 13/300/150/345</v>
      </c>
      <c r="L3634" s="142">
        <f t="shared" si="131"/>
        <v>0.52</v>
      </c>
    </row>
    <row r="3635" spans="1:12" x14ac:dyDescent="0.25">
      <c r="A3635" s="53">
        <f>+'Info ELECTRONORTE'!A3603</f>
        <v>3599</v>
      </c>
      <c r="B3635" s="26" t="str">
        <f t="shared" si="132"/>
        <v>SICODI</v>
      </c>
      <c r="C3635" s="9" t="str">
        <f>+'Info ELECTRONORTE'!B3603</f>
        <v>PIURA</v>
      </c>
      <c r="D3635" s="9" t="str">
        <f>+'Info ELECTRONORTE'!C3603</f>
        <v>OLMOS - CHULUCANAS</v>
      </c>
      <c r="E3635" s="9" t="str">
        <f>+'Info ELECTRONORTE'!D3603</f>
        <v>LAMBAYEQUE</v>
      </c>
      <c r="F3635" s="9" t="str">
        <f>+'Info ELECTRONORTE'!I3603</f>
        <v>Media Tension</v>
      </c>
      <c r="G3635" s="9">
        <f>+'Info ELECTRONORTE'!K3603</f>
        <v>13</v>
      </c>
      <c r="H3635" s="9" t="str">
        <f>+'Info ELECTRONORTE'!L3603</f>
        <v>Postes</v>
      </c>
      <c r="I3635" s="9" t="str">
        <f>+'Info ELECTRONORTE'!M3603</f>
        <v>Concreto</v>
      </c>
      <c r="J3635" s="9" t="str">
        <f>+'Info ELECTRONORTE'!N3603</f>
        <v>PPC19</v>
      </c>
      <c r="K3635" s="9" t="str">
        <f>+IF(B3635="MOD INV_2018","Según corresponda",VLOOKUP(J3635,SICODI!$G$3:$K$2404,2,FALSE))</f>
        <v>POSTE DE CONCRETO ARMADO DE 13/300/150/345</v>
      </c>
      <c r="L3635" s="142">
        <f t="shared" si="131"/>
        <v>0.52</v>
      </c>
    </row>
    <row r="3636" spans="1:12" x14ac:dyDescent="0.25">
      <c r="A3636" s="53">
        <f>+'Info ELECTRONORTE'!A3604</f>
        <v>3600</v>
      </c>
      <c r="B3636" s="26" t="str">
        <f t="shared" si="132"/>
        <v>SICODI</v>
      </c>
      <c r="C3636" s="9" t="str">
        <f>+'Info ELECTRONORTE'!B3604</f>
        <v>PIURA</v>
      </c>
      <c r="D3636" s="9" t="str">
        <f>+'Info ELECTRONORTE'!C3604</f>
        <v>OLMOS - CHULUCANAS</v>
      </c>
      <c r="E3636" s="9" t="str">
        <f>+'Info ELECTRONORTE'!D3604</f>
        <v>LAMBAYEQUE</v>
      </c>
      <c r="F3636" s="9" t="str">
        <f>+'Info ELECTRONORTE'!I3604</f>
        <v>Media Tension</v>
      </c>
      <c r="G3636" s="9">
        <f>+'Info ELECTRONORTE'!K3604</f>
        <v>13</v>
      </c>
      <c r="H3636" s="9" t="str">
        <f>+'Info ELECTRONORTE'!L3604</f>
        <v>Postes</v>
      </c>
      <c r="I3636" s="9" t="str">
        <f>+'Info ELECTRONORTE'!M3604</f>
        <v>Concreto</v>
      </c>
      <c r="J3636" s="9" t="str">
        <f>+'Info ELECTRONORTE'!N3604</f>
        <v>PPC19</v>
      </c>
      <c r="K3636" s="9" t="str">
        <f>+IF(B3636="MOD INV_2018","Según corresponda",VLOOKUP(J3636,SICODI!$G$3:$K$2404,2,FALSE))</f>
        <v>POSTE DE CONCRETO ARMADO DE 13/300/150/345</v>
      </c>
      <c r="L3636" s="142">
        <f t="shared" si="131"/>
        <v>0.52</v>
      </c>
    </row>
    <row r="3637" spans="1:12" x14ac:dyDescent="0.25">
      <c r="A3637" s="53">
        <f>+'Info ELECTRONORTE'!A3605</f>
        <v>3601</v>
      </c>
      <c r="B3637" s="26" t="str">
        <f t="shared" si="132"/>
        <v>SICODI</v>
      </c>
      <c r="C3637" s="9" t="str">
        <f>+'Info ELECTRONORTE'!B3605</f>
        <v>PIURA</v>
      </c>
      <c r="D3637" s="9" t="str">
        <f>+'Info ELECTRONORTE'!C3605</f>
        <v>OLMOS - CHULUCANAS</v>
      </c>
      <c r="E3637" s="9" t="str">
        <f>+'Info ELECTRONORTE'!D3605</f>
        <v>LAMBAYEQUE</v>
      </c>
      <c r="F3637" s="9" t="str">
        <f>+'Info ELECTRONORTE'!I3605</f>
        <v>Media Tension</v>
      </c>
      <c r="G3637" s="9">
        <f>+'Info ELECTRONORTE'!K3605</f>
        <v>13</v>
      </c>
      <c r="H3637" s="9" t="str">
        <f>+'Info ELECTRONORTE'!L3605</f>
        <v>Postes</v>
      </c>
      <c r="I3637" s="9" t="str">
        <f>+'Info ELECTRONORTE'!M3605</f>
        <v>Concreto</v>
      </c>
      <c r="J3637" s="9" t="str">
        <f>+'Info ELECTRONORTE'!N3605</f>
        <v>PPC19</v>
      </c>
      <c r="K3637" s="9" t="str">
        <f>+IF(B3637="MOD INV_2018","Según corresponda",VLOOKUP(J3637,SICODI!$G$3:$K$2404,2,FALSE))</f>
        <v>POSTE DE CONCRETO ARMADO DE 13/300/150/345</v>
      </c>
      <c r="L3637" s="142">
        <f t="shared" si="131"/>
        <v>0.52</v>
      </c>
    </row>
    <row r="3638" spans="1:12" x14ac:dyDescent="0.25">
      <c r="A3638" s="53">
        <f>+'Info ELECTRONORTE'!A3606</f>
        <v>3602</v>
      </c>
      <c r="B3638" s="26" t="str">
        <f t="shared" si="132"/>
        <v>SICODI</v>
      </c>
      <c r="C3638" s="9" t="str">
        <f>+'Info ELECTRONORTE'!B3606</f>
        <v>PIURA</v>
      </c>
      <c r="D3638" s="9" t="str">
        <f>+'Info ELECTRONORTE'!C3606</f>
        <v>OLMOS - CHULUCANAS</v>
      </c>
      <c r="E3638" s="9" t="str">
        <f>+'Info ELECTRONORTE'!D3606</f>
        <v>LAMBAYEQUE</v>
      </c>
      <c r="F3638" s="9" t="str">
        <f>+'Info ELECTRONORTE'!I3606</f>
        <v>Media Tension</v>
      </c>
      <c r="G3638" s="9">
        <f>+'Info ELECTRONORTE'!K3606</f>
        <v>13</v>
      </c>
      <c r="H3638" s="9" t="str">
        <f>+'Info ELECTRONORTE'!L3606</f>
        <v>Postes</v>
      </c>
      <c r="I3638" s="9" t="str">
        <f>+'Info ELECTRONORTE'!M3606</f>
        <v>Concreto</v>
      </c>
      <c r="J3638" s="9" t="str">
        <f>+'Info ELECTRONORTE'!N3606</f>
        <v>PPC19</v>
      </c>
      <c r="K3638" s="9" t="str">
        <f>+IF(B3638="MOD INV_2018","Según corresponda",VLOOKUP(J3638,SICODI!$G$3:$K$2404,2,FALSE))</f>
        <v>POSTE DE CONCRETO ARMADO DE 13/300/150/345</v>
      </c>
      <c r="L3638" s="142">
        <f t="shared" si="131"/>
        <v>0.52</v>
      </c>
    </row>
    <row r="3639" spans="1:12" x14ac:dyDescent="0.25">
      <c r="A3639" s="53">
        <f>+'Info ELECTRONORTE'!A3607</f>
        <v>3603</v>
      </c>
      <c r="B3639" s="26" t="str">
        <f t="shared" si="132"/>
        <v>SICODI</v>
      </c>
      <c r="C3639" s="9" t="str">
        <f>+'Info ELECTRONORTE'!B3607</f>
        <v>PIURA</v>
      </c>
      <c r="D3639" s="9" t="str">
        <f>+'Info ELECTRONORTE'!C3607</f>
        <v>OLMOS - CHULUCANAS</v>
      </c>
      <c r="E3639" s="9" t="str">
        <f>+'Info ELECTRONORTE'!D3607</f>
        <v>LAMBAYEQUE</v>
      </c>
      <c r="F3639" s="9" t="str">
        <f>+'Info ELECTRONORTE'!I3607</f>
        <v>Media Tension</v>
      </c>
      <c r="G3639" s="9">
        <f>+'Info ELECTRONORTE'!K3607</f>
        <v>13</v>
      </c>
      <c r="H3639" s="9" t="str">
        <f>+'Info ELECTRONORTE'!L3607</f>
        <v>Postes</v>
      </c>
      <c r="I3639" s="9" t="str">
        <f>+'Info ELECTRONORTE'!M3607</f>
        <v>Concreto</v>
      </c>
      <c r="J3639" s="9" t="str">
        <f>+'Info ELECTRONORTE'!N3607</f>
        <v>PPC19</v>
      </c>
      <c r="K3639" s="9" t="str">
        <f>+IF(B3639="MOD INV_2018","Según corresponda",VLOOKUP(J3639,SICODI!$G$3:$K$2404,2,FALSE))</f>
        <v>POSTE DE CONCRETO ARMADO DE 13/300/150/345</v>
      </c>
      <c r="L3639" s="142">
        <f t="shared" si="131"/>
        <v>0.52</v>
      </c>
    </row>
    <row r="3640" spans="1:12" x14ac:dyDescent="0.25">
      <c r="A3640" s="53">
        <f>+'Info ELECTRONORTE'!A3608</f>
        <v>3604</v>
      </c>
      <c r="B3640" s="26" t="str">
        <f t="shared" si="132"/>
        <v>SICODI</v>
      </c>
      <c r="C3640" s="9" t="str">
        <f>+'Info ELECTRONORTE'!B3608</f>
        <v>PIURA</v>
      </c>
      <c r="D3640" s="9" t="str">
        <f>+'Info ELECTRONORTE'!C3608</f>
        <v>OLMOS - CHULUCANAS</v>
      </c>
      <c r="E3640" s="9" t="str">
        <f>+'Info ELECTRONORTE'!D3608</f>
        <v>LAMBAYEQUE</v>
      </c>
      <c r="F3640" s="9" t="str">
        <f>+'Info ELECTRONORTE'!I3608</f>
        <v>Media Tension</v>
      </c>
      <c r="G3640" s="9">
        <f>+'Info ELECTRONORTE'!K3608</f>
        <v>13</v>
      </c>
      <c r="H3640" s="9" t="str">
        <f>+'Info ELECTRONORTE'!L3608</f>
        <v>Postes</v>
      </c>
      <c r="I3640" s="9" t="str">
        <f>+'Info ELECTRONORTE'!M3608</f>
        <v>Concreto</v>
      </c>
      <c r="J3640" s="9" t="str">
        <f>+'Info ELECTRONORTE'!N3608</f>
        <v>PPC19</v>
      </c>
      <c r="K3640" s="9" t="str">
        <f>+IF(B3640="MOD INV_2018","Según corresponda",VLOOKUP(J3640,SICODI!$G$3:$K$2404,2,FALSE))</f>
        <v>POSTE DE CONCRETO ARMADO DE 13/300/150/345</v>
      </c>
      <c r="L3640" s="142">
        <f t="shared" si="131"/>
        <v>0.52</v>
      </c>
    </row>
    <row r="3641" spans="1:12" x14ac:dyDescent="0.25">
      <c r="A3641" s="53">
        <f>+'Info ELECTRONORTE'!A3609</f>
        <v>3605</v>
      </c>
      <c r="B3641" s="26" t="str">
        <f t="shared" si="132"/>
        <v>SICODI</v>
      </c>
      <c r="C3641" s="9" t="str">
        <f>+'Info ELECTRONORTE'!B3609</f>
        <v>PIURA</v>
      </c>
      <c r="D3641" s="9" t="str">
        <f>+'Info ELECTRONORTE'!C3609</f>
        <v>OLMOS - CHULUCANAS</v>
      </c>
      <c r="E3641" s="9" t="str">
        <f>+'Info ELECTRONORTE'!D3609</f>
        <v>LAMBAYEQUE</v>
      </c>
      <c r="F3641" s="9" t="str">
        <f>+'Info ELECTRONORTE'!I3609</f>
        <v>Media Tension</v>
      </c>
      <c r="G3641" s="9">
        <f>+'Info ELECTRONORTE'!K3609</f>
        <v>13</v>
      </c>
      <c r="H3641" s="9" t="str">
        <f>+'Info ELECTRONORTE'!L3609</f>
        <v>Postes</v>
      </c>
      <c r="I3641" s="9" t="str">
        <f>+'Info ELECTRONORTE'!M3609</f>
        <v>Concreto</v>
      </c>
      <c r="J3641" s="9" t="str">
        <f>+'Info ELECTRONORTE'!N3609</f>
        <v>PPC19</v>
      </c>
      <c r="K3641" s="9" t="str">
        <f>+IF(B3641="MOD INV_2018","Según corresponda",VLOOKUP(J3641,SICODI!$G$3:$K$2404,2,FALSE))</f>
        <v>POSTE DE CONCRETO ARMADO DE 13/300/150/345</v>
      </c>
      <c r="L3641" s="142">
        <f t="shared" si="131"/>
        <v>0.52</v>
      </c>
    </row>
    <row r="3642" spans="1:12" x14ac:dyDescent="0.25">
      <c r="A3642" s="53">
        <f>+'Info ELECTRONORTE'!A3610</f>
        <v>3606</v>
      </c>
      <c r="B3642" s="26" t="str">
        <f t="shared" si="132"/>
        <v>SICODI</v>
      </c>
      <c r="C3642" s="9" t="str">
        <f>+'Info ELECTRONORTE'!B3610</f>
        <v>PIURA</v>
      </c>
      <c r="D3642" s="9" t="str">
        <f>+'Info ELECTRONORTE'!C3610</f>
        <v>OLMOS - CHULUCANAS</v>
      </c>
      <c r="E3642" s="9" t="str">
        <f>+'Info ELECTRONORTE'!D3610</f>
        <v>LAMBAYEQUE</v>
      </c>
      <c r="F3642" s="9" t="str">
        <f>+'Info ELECTRONORTE'!I3610</f>
        <v>Media Tension</v>
      </c>
      <c r="G3642" s="9">
        <f>+'Info ELECTRONORTE'!K3610</f>
        <v>13</v>
      </c>
      <c r="H3642" s="9" t="str">
        <f>+'Info ELECTRONORTE'!L3610</f>
        <v>Postes</v>
      </c>
      <c r="I3642" s="9" t="str">
        <f>+'Info ELECTRONORTE'!M3610</f>
        <v>Concreto</v>
      </c>
      <c r="J3642" s="9" t="str">
        <f>+'Info ELECTRONORTE'!N3610</f>
        <v>PPC19</v>
      </c>
      <c r="K3642" s="9" t="str">
        <f>+IF(B3642="MOD INV_2018","Según corresponda",VLOOKUP(J3642,SICODI!$G$3:$K$2404,2,FALSE))</f>
        <v>POSTE DE CONCRETO ARMADO DE 13/300/150/345</v>
      </c>
      <c r="L3642" s="142">
        <f t="shared" si="131"/>
        <v>0.52</v>
      </c>
    </row>
    <row r="3643" spans="1:12" x14ac:dyDescent="0.25">
      <c r="A3643" s="53">
        <f>+'Info ELECTRONORTE'!A3611</f>
        <v>3607</v>
      </c>
      <c r="B3643" s="26" t="str">
        <f t="shared" si="132"/>
        <v>SICODI</v>
      </c>
      <c r="C3643" s="9" t="str">
        <f>+'Info ELECTRONORTE'!B3611</f>
        <v>PIURA</v>
      </c>
      <c r="D3643" s="9" t="str">
        <f>+'Info ELECTRONORTE'!C3611</f>
        <v>OLMOS - CHULUCANAS</v>
      </c>
      <c r="E3643" s="9" t="str">
        <f>+'Info ELECTRONORTE'!D3611</f>
        <v>LAMBAYEQUE</v>
      </c>
      <c r="F3643" s="9" t="str">
        <f>+'Info ELECTRONORTE'!I3611</f>
        <v>Media Tension</v>
      </c>
      <c r="G3643" s="9">
        <f>+'Info ELECTRONORTE'!K3611</f>
        <v>13</v>
      </c>
      <c r="H3643" s="9" t="str">
        <f>+'Info ELECTRONORTE'!L3611</f>
        <v>Postes</v>
      </c>
      <c r="I3643" s="9" t="str">
        <f>+'Info ELECTRONORTE'!M3611</f>
        <v>Concreto</v>
      </c>
      <c r="J3643" s="9" t="str">
        <f>+'Info ELECTRONORTE'!N3611</f>
        <v>PPC19</v>
      </c>
      <c r="K3643" s="9" t="str">
        <f>+IF(B3643="MOD INV_2018","Según corresponda",VLOOKUP(J3643,SICODI!$G$3:$K$2404,2,FALSE))</f>
        <v>POSTE DE CONCRETO ARMADO DE 13/300/150/345</v>
      </c>
      <c r="L3643" s="142">
        <f t="shared" si="131"/>
        <v>0.52</v>
      </c>
    </row>
    <row r="3644" spans="1:12" x14ac:dyDescent="0.25">
      <c r="A3644" s="53">
        <f>+'Info ELECTRONORTE'!A3612</f>
        <v>3608</v>
      </c>
      <c r="B3644" s="26" t="str">
        <f t="shared" si="132"/>
        <v>SICODI</v>
      </c>
      <c r="C3644" s="9" t="str">
        <f>+'Info ELECTRONORTE'!B3612</f>
        <v>PIURA</v>
      </c>
      <c r="D3644" s="9" t="str">
        <f>+'Info ELECTRONORTE'!C3612</f>
        <v>OLMOS - CHULUCANAS</v>
      </c>
      <c r="E3644" s="9" t="str">
        <f>+'Info ELECTRONORTE'!D3612</f>
        <v>LAMBAYEQUE</v>
      </c>
      <c r="F3644" s="9" t="str">
        <f>+'Info ELECTRONORTE'!I3612</f>
        <v>Media Tension</v>
      </c>
      <c r="G3644" s="9">
        <f>+'Info ELECTRONORTE'!K3612</f>
        <v>13</v>
      </c>
      <c r="H3644" s="9" t="str">
        <f>+'Info ELECTRONORTE'!L3612</f>
        <v>Postes</v>
      </c>
      <c r="I3644" s="9" t="str">
        <f>+'Info ELECTRONORTE'!M3612</f>
        <v>Concreto</v>
      </c>
      <c r="J3644" s="9" t="str">
        <f>+'Info ELECTRONORTE'!N3612</f>
        <v>PPC19</v>
      </c>
      <c r="K3644" s="9" t="str">
        <f>+IF(B3644="MOD INV_2018","Según corresponda",VLOOKUP(J3644,SICODI!$G$3:$K$2404,2,FALSE))</f>
        <v>POSTE DE CONCRETO ARMADO DE 13/300/150/345</v>
      </c>
      <c r="L3644" s="142">
        <f t="shared" si="131"/>
        <v>0.52</v>
      </c>
    </row>
    <row r="3645" spans="1:12" x14ac:dyDescent="0.25">
      <c r="A3645" s="53">
        <f>+'Info ELECTRONORTE'!A3613</f>
        <v>3609</v>
      </c>
      <c r="B3645" s="26" t="str">
        <f t="shared" si="132"/>
        <v>SICODI</v>
      </c>
      <c r="C3645" s="9" t="str">
        <f>+'Info ELECTRONORTE'!B3613</f>
        <v>PIURA</v>
      </c>
      <c r="D3645" s="9" t="str">
        <f>+'Info ELECTRONORTE'!C3613</f>
        <v>OLMOS - CHULUCANAS</v>
      </c>
      <c r="E3645" s="9" t="str">
        <f>+'Info ELECTRONORTE'!D3613</f>
        <v>LAMBAYEQUE</v>
      </c>
      <c r="F3645" s="9" t="str">
        <f>+'Info ELECTRONORTE'!I3613</f>
        <v>Media Tension</v>
      </c>
      <c r="G3645" s="9">
        <f>+'Info ELECTRONORTE'!K3613</f>
        <v>13</v>
      </c>
      <c r="H3645" s="9" t="str">
        <f>+'Info ELECTRONORTE'!L3613</f>
        <v>Postes</v>
      </c>
      <c r="I3645" s="9" t="str">
        <f>+'Info ELECTRONORTE'!M3613</f>
        <v>Concreto</v>
      </c>
      <c r="J3645" s="9" t="str">
        <f>+'Info ELECTRONORTE'!N3613</f>
        <v>PPC19</v>
      </c>
      <c r="K3645" s="9" t="str">
        <f>+IF(B3645="MOD INV_2018","Según corresponda",VLOOKUP(J3645,SICODI!$G$3:$K$2404,2,FALSE))</f>
        <v>POSTE DE CONCRETO ARMADO DE 13/300/150/345</v>
      </c>
      <c r="L3645" s="142">
        <f t="shared" si="131"/>
        <v>0.52</v>
      </c>
    </row>
    <row r="3646" spans="1:12" x14ac:dyDescent="0.25">
      <c r="A3646" s="53">
        <f>+'Info ELECTRONORTE'!A3614</f>
        <v>3610</v>
      </c>
      <c r="B3646" s="26" t="str">
        <f t="shared" si="132"/>
        <v>SICODI</v>
      </c>
      <c r="C3646" s="9" t="str">
        <f>+'Info ELECTRONORTE'!B3614</f>
        <v>PIURA</v>
      </c>
      <c r="D3646" s="9" t="str">
        <f>+'Info ELECTRONORTE'!C3614</f>
        <v>OLMOS - CHULUCANAS</v>
      </c>
      <c r="E3646" s="9" t="str">
        <f>+'Info ELECTRONORTE'!D3614</f>
        <v>LAMBAYEQUE</v>
      </c>
      <c r="F3646" s="9" t="str">
        <f>+'Info ELECTRONORTE'!I3614</f>
        <v>Media Tension</v>
      </c>
      <c r="G3646" s="9">
        <f>+'Info ELECTRONORTE'!K3614</f>
        <v>13</v>
      </c>
      <c r="H3646" s="9" t="str">
        <f>+'Info ELECTRONORTE'!L3614</f>
        <v>Postes</v>
      </c>
      <c r="I3646" s="9" t="str">
        <f>+'Info ELECTRONORTE'!M3614</f>
        <v>Concreto</v>
      </c>
      <c r="J3646" s="9" t="str">
        <f>+'Info ELECTRONORTE'!N3614</f>
        <v>PPC19</v>
      </c>
      <c r="K3646" s="9" t="str">
        <f>+IF(B3646="MOD INV_2018","Según corresponda",VLOOKUP(J3646,SICODI!$G$3:$K$2404,2,FALSE))</f>
        <v>POSTE DE CONCRETO ARMADO DE 13/300/150/345</v>
      </c>
      <c r="L3646" s="142">
        <f t="shared" si="131"/>
        <v>0.52</v>
      </c>
    </row>
    <row r="3647" spans="1:12" x14ac:dyDescent="0.25">
      <c r="A3647" s="53">
        <f>+'Info ELECTRONORTE'!A3615</f>
        <v>3611</v>
      </c>
      <c r="B3647" s="26" t="str">
        <f t="shared" si="132"/>
        <v>SICODI</v>
      </c>
      <c r="C3647" s="9" t="str">
        <f>+'Info ELECTRONORTE'!B3615</f>
        <v>PIURA</v>
      </c>
      <c r="D3647" s="9" t="str">
        <f>+'Info ELECTRONORTE'!C3615</f>
        <v>OLMOS - CHULUCANAS</v>
      </c>
      <c r="E3647" s="9" t="str">
        <f>+'Info ELECTRONORTE'!D3615</f>
        <v>LAMBAYEQUE</v>
      </c>
      <c r="F3647" s="9" t="str">
        <f>+'Info ELECTRONORTE'!I3615</f>
        <v>Media Tension</v>
      </c>
      <c r="G3647" s="9">
        <f>+'Info ELECTRONORTE'!K3615</f>
        <v>13</v>
      </c>
      <c r="H3647" s="9" t="str">
        <f>+'Info ELECTRONORTE'!L3615</f>
        <v>Postes</v>
      </c>
      <c r="I3647" s="9" t="str">
        <f>+'Info ELECTRONORTE'!M3615</f>
        <v>Concreto</v>
      </c>
      <c r="J3647" s="9" t="str">
        <f>+'Info ELECTRONORTE'!N3615</f>
        <v>PPC19</v>
      </c>
      <c r="K3647" s="9" t="str">
        <f>+IF(B3647="MOD INV_2018","Según corresponda",VLOOKUP(J3647,SICODI!$G$3:$K$2404,2,FALSE))</f>
        <v>POSTE DE CONCRETO ARMADO DE 13/300/150/345</v>
      </c>
      <c r="L3647" s="142">
        <f t="shared" si="131"/>
        <v>0.52</v>
      </c>
    </row>
    <row r="3648" spans="1:12" x14ac:dyDescent="0.25">
      <c r="A3648" s="53">
        <f>+'Info ELECTRONORTE'!A3616</f>
        <v>3612</v>
      </c>
      <c r="B3648" s="26" t="str">
        <f t="shared" si="132"/>
        <v>SICODI</v>
      </c>
      <c r="C3648" s="9" t="str">
        <f>+'Info ELECTRONORTE'!B3616</f>
        <v>PIURA</v>
      </c>
      <c r="D3648" s="9" t="str">
        <f>+'Info ELECTRONORTE'!C3616</f>
        <v>OLMOS - CHULUCANAS</v>
      </c>
      <c r="E3648" s="9" t="str">
        <f>+'Info ELECTRONORTE'!D3616</f>
        <v>LAMBAYEQUE</v>
      </c>
      <c r="F3648" s="9" t="str">
        <f>+'Info ELECTRONORTE'!I3616</f>
        <v>Media Tension</v>
      </c>
      <c r="G3648" s="9">
        <f>+'Info ELECTRONORTE'!K3616</f>
        <v>13</v>
      </c>
      <c r="H3648" s="9" t="str">
        <f>+'Info ELECTRONORTE'!L3616</f>
        <v>Postes</v>
      </c>
      <c r="I3648" s="9" t="str">
        <f>+'Info ELECTRONORTE'!M3616</f>
        <v>Concreto</v>
      </c>
      <c r="J3648" s="9" t="str">
        <f>+'Info ELECTRONORTE'!N3616</f>
        <v>PPC19</v>
      </c>
      <c r="K3648" s="9" t="str">
        <f>+IF(B3648="MOD INV_2018","Según corresponda",VLOOKUP(J3648,SICODI!$G$3:$K$2404,2,FALSE))</f>
        <v>POSTE DE CONCRETO ARMADO DE 13/300/150/345</v>
      </c>
      <c r="L3648" s="142">
        <f t="shared" si="131"/>
        <v>0.52</v>
      </c>
    </row>
    <row r="3649" spans="1:12" x14ac:dyDescent="0.25">
      <c r="A3649" s="53">
        <f>+'Info ELECTRONORTE'!A3617</f>
        <v>3613</v>
      </c>
      <c r="B3649" s="26" t="str">
        <f t="shared" si="132"/>
        <v>SICODI</v>
      </c>
      <c r="C3649" s="9" t="str">
        <f>+'Info ELECTRONORTE'!B3617</f>
        <v>PIURA</v>
      </c>
      <c r="D3649" s="9" t="str">
        <f>+'Info ELECTRONORTE'!C3617</f>
        <v>OLMOS - CHULUCANAS</v>
      </c>
      <c r="E3649" s="9" t="str">
        <f>+'Info ELECTRONORTE'!D3617</f>
        <v>LAMBAYEQUE</v>
      </c>
      <c r="F3649" s="9" t="str">
        <f>+'Info ELECTRONORTE'!I3617</f>
        <v>Media Tension</v>
      </c>
      <c r="G3649" s="9">
        <f>+'Info ELECTRONORTE'!K3617</f>
        <v>13</v>
      </c>
      <c r="H3649" s="9" t="str">
        <f>+'Info ELECTRONORTE'!L3617</f>
        <v>Postes</v>
      </c>
      <c r="I3649" s="9" t="str">
        <f>+'Info ELECTRONORTE'!M3617</f>
        <v>Concreto</v>
      </c>
      <c r="J3649" s="9" t="str">
        <f>+'Info ELECTRONORTE'!N3617</f>
        <v>PPC19</v>
      </c>
      <c r="K3649" s="9" t="str">
        <f>+IF(B3649="MOD INV_2018","Según corresponda",VLOOKUP(J3649,SICODI!$G$3:$K$2404,2,FALSE))</f>
        <v>POSTE DE CONCRETO ARMADO DE 13/300/150/345</v>
      </c>
      <c r="L3649" s="142">
        <f t="shared" si="131"/>
        <v>0.52</v>
      </c>
    </row>
    <row r="3650" spans="1:12" x14ac:dyDescent="0.25">
      <c r="A3650" s="53">
        <f>+'Info ELECTRONORTE'!A3618</f>
        <v>3614</v>
      </c>
      <c r="B3650" s="26" t="str">
        <f t="shared" si="132"/>
        <v>SICODI</v>
      </c>
      <c r="C3650" s="9" t="str">
        <f>+'Info ELECTRONORTE'!B3618</f>
        <v>PIURA</v>
      </c>
      <c r="D3650" s="9" t="str">
        <f>+'Info ELECTRONORTE'!C3618</f>
        <v>OLMOS - CHULUCANAS</v>
      </c>
      <c r="E3650" s="9" t="str">
        <f>+'Info ELECTRONORTE'!D3618</f>
        <v>LAMBAYEQUE</v>
      </c>
      <c r="F3650" s="9" t="str">
        <f>+'Info ELECTRONORTE'!I3618</f>
        <v>Media Tension</v>
      </c>
      <c r="G3650" s="9">
        <f>+'Info ELECTRONORTE'!K3618</f>
        <v>13</v>
      </c>
      <c r="H3650" s="9" t="str">
        <f>+'Info ELECTRONORTE'!L3618</f>
        <v>Postes</v>
      </c>
      <c r="I3650" s="9" t="str">
        <f>+'Info ELECTRONORTE'!M3618</f>
        <v>Concreto</v>
      </c>
      <c r="J3650" s="9" t="str">
        <f>+'Info ELECTRONORTE'!N3618</f>
        <v>PPC19</v>
      </c>
      <c r="K3650" s="9" t="str">
        <f>+IF(B3650="MOD INV_2018","Según corresponda",VLOOKUP(J3650,SICODI!$G$3:$K$2404,2,FALSE))</f>
        <v>POSTE DE CONCRETO ARMADO DE 13/300/150/345</v>
      </c>
      <c r="L3650" s="142">
        <f t="shared" si="131"/>
        <v>0.52</v>
      </c>
    </row>
    <row r="3651" spans="1:12" x14ac:dyDescent="0.25">
      <c r="A3651" s="53">
        <f>+'Info ELECTRONORTE'!A3619</f>
        <v>3615</v>
      </c>
      <c r="B3651" s="26" t="str">
        <f t="shared" si="132"/>
        <v>SICODI</v>
      </c>
      <c r="C3651" s="9" t="str">
        <f>+'Info ELECTRONORTE'!B3619</f>
        <v>PIURA</v>
      </c>
      <c r="D3651" s="9" t="str">
        <f>+'Info ELECTRONORTE'!C3619</f>
        <v>OLMOS - CHULUCANAS</v>
      </c>
      <c r="E3651" s="9" t="str">
        <f>+'Info ELECTRONORTE'!D3619</f>
        <v>LAMBAYEQUE</v>
      </c>
      <c r="F3651" s="9" t="str">
        <f>+'Info ELECTRONORTE'!I3619</f>
        <v>Media Tension</v>
      </c>
      <c r="G3651" s="9">
        <f>+'Info ELECTRONORTE'!K3619</f>
        <v>13</v>
      </c>
      <c r="H3651" s="9" t="str">
        <f>+'Info ELECTRONORTE'!L3619</f>
        <v>Postes</v>
      </c>
      <c r="I3651" s="9" t="str">
        <f>+'Info ELECTRONORTE'!M3619</f>
        <v>Concreto</v>
      </c>
      <c r="J3651" s="9" t="str">
        <f>+'Info ELECTRONORTE'!N3619</f>
        <v>PPC19</v>
      </c>
      <c r="K3651" s="9" t="str">
        <f>+IF(B3651="MOD INV_2018","Según corresponda",VLOOKUP(J3651,SICODI!$G$3:$K$2404,2,FALSE))</f>
        <v>POSTE DE CONCRETO ARMADO DE 13/300/150/345</v>
      </c>
      <c r="L3651" s="142">
        <f t="shared" si="131"/>
        <v>0.52</v>
      </c>
    </row>
    <row r="3652" spans="1:12" x14ac:dyDescent="0.25">
      <c r="A3652" s="53">
        <f>+'Info ELECTRONORTE'!A3620</f>
        <v>3616</v>
      </c>
      <c r="B3652" s="26" t="str">
        <f t="shared" si="132"/>
        <v>SICODI</v>
      </c>
      <c r="C3652" s="9" t="str">
        <f>+'Info ELECTRONORTE'!B3620</f>
        <v>PIURA</v>
      </c>
      <c r="D3652" s="9" t="str">
        <f>+'Info ELECTRONORTE'!C3620</f>
        <v>OLMOS - CHULUCANAS</v>
      </c>
      <c r="E3652" s="9" t="str">
        <f>+'Info ELECTRONORTE'!D3620</f>
        <v>LAMBAYEQUE</v>
      </c>
      <c r="F3652" s="9" t="str">
        <f>+'Info ELECTRONORTE'!I3620</f>
        <v>Media Tension</v>
      </c>
      <c r="G3652" s="9">
        <f>+'Info ELECTRONORTE'!K3620</f>
        <v>13</v>
      </c>
      <c r="H3652" s="9" t="str">
        <f>+'Info ELECTRONORTE'!L3620</f>
        <v>Postes</v>
      </c>
      <c r="I3652" s="9" t="str">
        <f>+'Info ELECTRONORTE'!M3620</f>
        <v>Concreto</v>
      </c>
      <c r="J3652" s="9" t="str">
        <f>+'Info ELECTRONORTE'!N3620</f>
        <v>PPC19</v>
      </c>
      <c r="K3652" s="9" t="str">
        <f>+IF(B3652="MOD INV_2018","Según corresponda",VLOOKUP(J3652,SICODI!$G$3:$K$2404,2,FALSE))</f>
        <v>POSTE DE CONCRETO ARMADO DE 13/300/150/345</v>
      </c>
      <c r="L3652" s="142">
        <f t="shared" si="131"/>
        <v>0.52</v>
      </c>
    </row>
    <row r="3653" spans="1:12" x14ac:dyDescent="0.25">
      <c r="A3653" s="53">
        <f>+'Info ELECTRONORTE'!A3621</f>
        <v>3617</v>
      </c>
      <c r="B3653" s="26" t="str">
        <f t="shared" si="132"/>
        <v>SICODI</v>
      </c>
      <c r="C3653" s="9" t="str">
        <f>+'Info ELECTRONORTE'!B3621</f>
        <v>PIURA</v>
      </c>
      <c r="D3653" s="9" t="str">
        <f>+'Info ELECTRONORTE'!C3621</f>
        <v>OLMOS - CHULUCANAS</v>
      </c>
      <c r="E3653" s="9" t="str">
        <f>+'Info ELECTRONORTE'!D3621</f>
        <v>LAMBAYEQUE</v>
      </c>
      <c r="F3653" s="9" t="str">
        <f>+'Info ELECTRONORTE'!I3621</f>
        <v>Media Tension</v>
      </c>
      <c r="G3653" s="9">
        <f>+'Info ELECTRONORTE'!K3621</f>
        <v>13</v>
      </c>
      <c r="H3653" s="9" t="str">
        <f>+'Info ELECTRONORTE'!L3621</f>
        <v>Postes</v>
      </c>
      <c r="I3653" s="9" t="str">
        <f>+'Info ELECTRONORTE'!M3621</f>
        <v>Concreto</v>
      </c>
      <c r="J3653" s="9" t="str">
        <f>+'Info ELECTRONORTE'!N3621</f>
        <v>PPC19</v>
      </c>
      <c r="K3653" s="9" t="str">
        <f>+IF(B3653="MOD INV_2018","Según corresponda",VLOOKUP(J3653,SICODI!$G$3:$K$2404,2,FALSE))</f>
        <v>POSTE DE CONCRETO ARMADO DE 13/300/150/345</v>
      </c>
      <c r="L3653" s="142">
        <f t="shared" si="131"/>
        <v>0.52</v>
      </c>
    </row>
    <row r="3654" spans="1:12" x14ac:dyDescent="0.25">
      <c r="A3654" s="53">
        <f>+'Info ELECTRONORTE'!A3622</f>
        <v>3618</v>
      </c>
      <c r="B3654" s="26" t="str">
        <f t="shared" si="132"/>
        <v>SICODI</v>
      </c>
      <c r="C3654" s="9" t="str">
        <f>+'Info ELECTRONORTE'!B3622</f>
        <v>PIURA</v>
      </c>
      <c r="D3654" s="9" t="str">
        <f>+'Info ELECTRONORTE'!C3622</f>
        <v>OLMOS - CHULUCANAS</v>
      </c>
      <c r="E3654" s="9" t="str">
        <f>+'Info ELECTRONORTE'!D3622</f>
        <v>LAMBAYEQUE</v>
      </c>
      <c r="F3654" s="9" t="str">
        <f>+'Info ELECTRONORTE'!I3622</f>
        <v>Media Tension</v>
      </c>
      <c r="G3654" s="9">
        <f>+'Info ELECTRONORTE'!K3622</f>
        <v>13</v>
      </c>
      <c r="H3654" s="9" t="str">
        <f>+'Info ELECTRONORTE'!L3622</f>
        <v>Postes</v>
      </c>
      <c r="I3654" s="9" t="str">
        <f>+'Info ELECTRONORTE'!M3622</f>
        <v>Concreto</v>
      </c>
      <c r="J3654" s="9" t="str">
        <f>+'Info ELECTRONORTE'!N3622</f>
        <v>PPC19</v>
      </c>
      <c r="K3654" s="9" t="str">
        <f>+IF(B3654="MOD INV_2018","Según corresponda",VLOOKUP(J3654,SICODI!$G$3:$K$2404,2,FALSE))</f>
        <v>POSTE DE CONCRETO ARMADO DE 13/300/150/345</v>
      </c>
      <c r="L3654" s="142">
        <f t="shared" si="131"/>
        <v>0.52</v>
      </c>
    </row>
    <row r="3655" spans="1:12" x14ac:dyDescent="0.25">
      <c r="A3655" s="53">
        <f>+'Info ELECTRONORTE'!A3623</f>
        <v>3619</v>
      </c>
      <c r="B3655" s="26" t="str">
        <f t="shared" si="132"/>
        <v>SICODI</v>
      </c>
      <c r="C3655" s="9" t="str">
        <f>+'Info ELECTRONORTE'!B3623</f>
        <v>PIURA</v>
      </c>
      <c r="D3655" s="9" t="str">
        <f>+'Info ELECTRONORTE'!C3623</f>
        <v>OLMOS - CHULUCANAS</v>
      </c>
      <c r="E3655" s="9" t="str">
        <f>+'Info ELECTRONORTE'!D3623</f>
        <v>LAMBAYEQUE</v>
      </c>
      <c r="F3655" s="9" t="str">
        <f>+'Info ELECTRONORTE'!I3623</f>
        <v>Media Tension</v>
      </c>
      <c r="G3655" s="9">
        <f>+'Info ELECTRONORTE'!K3623</f>
        <v>13</v>
      </c>
      <c r="H3655" s="9" t="str">
        <f>+'Info ELECTRONORTE'!L3623</f>
        <v>Postes</v>
      </c>
      <c r="I3655" s="9" t="str">
        <f>+'Info ELECTRONORTE'!M3623</f>
        <v>Concreto</v>
      </c>
      <c r="J3655" s="9" t="str">
        <f>+'Info ELECTRONORTE'!N3623</f>
        <v>PPC19</v>
      </c>
      <c r="K3655" s="9" t="str">
        <f>+IF(B3655="MOD INV_2018","Según corresponda",VLOOKUP(J3655,SICODI!$G$3:$K$2404,2,FALSE))</f>
        <v>POSTE DE CONCRETO ARMADO DE 13/300/150/345</v>
      </c>
      <c r="L3655" s="142">
        <f t="shared" si="131"/>
        <v>0.52</v>
      </c>
    </row>
    <row r="3656" spans="1:12" x14ac:dyDescent="0.25">
      <c r="A3656" s="53">
        <f>+'Info ELECTRONORTE'!A3624</f>
        <v>3620</v>
      </c>
      <c r="B3656" s="26" t="str">
        <f t="shared" si="132"/>
        <v>SICODI</v>
      </c>
      <c r="C3656" s="9" t="str">
        <f>+'Info ELECTRONORTE'!B3624</f>
        <v>PIURA</v>
      </c>
      <c r="D3656" s="9" t="str">
        <f>+'Info ELECTRONORTE'!C3624</f>
        <v>OLMOS - CHULUCANAS</v>
      </c>
      <c r="E3656" s="9" t="str">
        <f>+'Info ELECTRONORTE'!D3624</f>
        <v>LAMBAYEQUE</v>
      </c>
      <c r="F3656" s="9" t="str">
        <f>+'Info ELECTRONORTE'!I3624</f>
        <v>Media Tension</v>
      </c>
      <c r="G3656" s="9">
        <f>+'Info ELECTRONORTE'!K3624</f>
        <v>12</v>
      </c>
      <c r="H3656" s="9" t="str">
        <f>+'Info ELECTRONORTE'!L3624</f>
        <v>Postes</v>
      </c>
      <c r="I3656" s="9" t="str">
        <f>+'Info ELECTRONORTE'!M3624</f>
        <v>Concreto</v>
      </c>
      <c r="J3656" s="9" t="str">
        <f>+'Info ELECTRONORTE'!N3624</f>
        <v>PPC16</v>
      </c>
      <c r="K3656" s="9" t="str">
        <f>+IF(B3656="MOD INV_2018","Según corresponda",VLOOKUP(J3656,SICODI!$G$3:$K$2404,2,FALSE))</f>
        <v>POSTE DE CONCRETO ARMADO DE 12/300/150/330</v>
      </c>
      <c r="L3656" s="142">
        <f t="shared" si="131"/>
        <v>0.52</v>
      </c>
    </row>
    <row r="3657" spans="1:12" x14ac:dyDescent="0.25">
      <c r="A3657" s="53">
        <f>+'Info ELECTRONORTE'!A3625</f>
        <v>3621</v>
      </c>
      <c r="B3657" s="26" t="str">
        <f t="shared" si="132"/>
        <v>SICODI</v>
      </c>
      <c r="C3657" s="9" t="str">
        <f>+'Info ELECTRONORTE'!B3625</f>
        <v>PIURA</v>
      </c>
      <c r="D3657" s="9" t="str">
        <f>+'Info ELECTRONORTE'!C3625</f>
        <v>OLMOS - CHULUCANAS</v>
      </c>
      <c r="E3657" s="9" t="str">
        <f>+'Info ELECTRONORTE'!D3625</f>
        <v>LAMBAYEQUE</v>
      </c>
      <c r="F3657" s="9" t="str">
        <f>+'Info ELECTRONORTE'!I3625</f>
        <v>Media Tension</v>
      </c>
      <c r="G3657" s="9">
        <f>+'Info ELECTRONORTE'!K3625</f>
        <v>12</v>
      </c>
      <c r="H3657" s="9" t="str">
        <f>+'Info ELECTRONORTE'!L3625</f>
        <v>Postes</v>
      </c>
      <c r="I3657" s="9" t="str">
        <f>+'Info ELECTRONORTE'!M3625</f>
        <v>Concreto</v>
      </c>
      <c r="J3657" s="9" t="str">
        <f>+'Info ELECTRONORTE'!N3625</f>
        <v>PPC16</v>
      </c>
      <c r="K3657" s="9" t="str">
        <f>+IF(B3657="MOD INV_2018","Según corresponda",VLOOKUP(J3657,SICODI!$G$3:$K$2404,2,FALSE))</f>
        <v>POSTE DE CONCRETO ARMADO DE 12/300/150/330</v>
      </c>
      <c r="L3657" s="142">
        <f t="shared" si="131"/>
        <v>0.52</v>
      </c>
    </row>
    <row r="3658" spans="1:12" x14ac:dyDescent="0.25">
      <c r="A3658" s="53">
        <f>+'Info ELECTRONORTE'!A3626</f>
        <v>3622</v>
      </c>
      <c r="B3658" s="26" t="str">
        <f t="shared" si="132"/>
        <v>SICODI</v>
      </c>
      <c r="C3658" s="9" t="str">
        <f>+'Info ELECTRONORTE'!B3626</f>
        <v>PIURA</v>
      </c>
      <c r="D3658" s="9" t="str">
        <f>+'Info ELECTRONORTE'!C3626</f>
        <v>OLMOS - CHULUCANAS</v>
      </c>
      <c r="E3658" s="9" t="str">
        <f>+'Info ELECTRONORTE'!D3626</f>
        <v>LAMBAYEQUE</v>
      </c>
      <c r="F3658" s="9" t="str">
        <f>+'Info ELECTRONORTE'!I3626</f>
        <v>Media Tension</v>
      </c>
      <c r="G3658" s="9">
        <f>+'Info ELECTRONORTE'!K3626</f>
        <v>12</v>
      </c>
      <c r="H3658" s="9" t="str">
        <f>+'Info ELECTRONORTE'!L3626</f>
        <v>Postes</v>
      </c>
      <c r="I3658" s="9" t="str">
        <f>+'Info ELECTRONORTE'!M3626</f>
        <v>Concreto</v>
      </c>
      <c r="J3658" s="9" t="str">
        <f>+'Info ELECTRONORTE'!N3626</f>
        <v>PPC16</v>
      </c>
      <c r="K3658" s="9" t="str">
        <f>+IF(B3658="MOD INV_2018","Según corresponda",VLOOKUP(J3658,SICODI!$G$3:$K$2404,2,FALSE))</f>
        <v>POSTE DE CONCRETO ARMADO DE 12/300/150/330</v>
      </c>
      <c r="L3658" s="142">
        <f t="shared" si="131"/>
        <v>0.52</v>
      </c>
    </row>
    <row r="3659" spans="1:12" x14ac:dyDescent="0.25">
      <c r="A3659" s="53">
        <f>+'Info ELECTRONORTE'!A3627</f>
        <v>3623</v>
      </c>
      <c r="B3659" s="26" t="str">
        <f t="shared" si="132"/>
        <v>SICODI</v>
      </c>
      <c r="C3659" s="9" t="str">
        <f>+'Info ELECTRONORTE'!B3627</f>
        <v>PIURA</v>
      </c>
      <c r="D3659" s="9" t="str">
        <f>+'Info ELECTRONORTE'!C3627</f>
        <v>OLMOS - CHULUCANAS</v>
      </c>
      <c r="E3659" s="9" t="str">
        <f>+'Info ELECTRONORTE'!D3627</f>
        <v>LAMBAYEQUE</v>
      </c>
      <c r="F3659" s="9" t="str">
        <f>+'Info ELECTRONORTE'!I3627</f>
        <v>Media Tension</v>
      </c>
      <c r="G3659" s="9">
        <f>+'Info ELECTRONORTE'!K3627</f>
        <v>12</v>
      </c>
      <c r="H3659" s="9" t="str">
        <f>+'Info ELECTRONORTE'!L3627</f>
        <v>Postes</v>
      </c>
      <c r="I3659" s="9" t="str">
        <f>+'Info ELECTRONORTE'!M3627</f>
        <v>Concreto</v>
      </c>
      <c r="J3659" s="9" t="str">
        <f>+'Info ELECTRONORTE'!N3627</f>
        <v>PPC16</v>
      </c>
      <c r="K3659" s="9" t="str">
        <f>+IF(B3659="MOD INV_2018","Según corresponda",VLOOKUP(J3659,SICODI!$G$3:$K$2404,2,FALSE))</f>
        <v>POSTE DE CONCRETO ARMADO DE 12/300/150/330</v>
      </c>
      <c r="L3659" s="142">
        <f t="shared" si="131"/>
        <v>0.52</v>
      </c>
    </row>
    <row r="3660" spans="1:12" x14ac:dyDescent="0.25">
      <c r="A3660" s="53">
        <f>+'Info ELECTRONORTE'!A3628</f>
        <v>3624</v>
      </c>
      <c r="B3660" s="26" t="str">
        <f t="shared" si="132"/>
        <v>SICODI</v>
      </c>
      <c r="C3660" s="9" t="str">
        <f>+'Info ELECTRONORTE'!B3628</f>
        <v>PIURA</v>
      </c>
      <c r="D3660" s="9" t="str">
        <f>+'Info ELECTRONORTE'!C3628</f>
        <v>OLMOS - CHULUCANAS</v>
      </c>
      <c r="E3660" s="9" t="str">
        <f>+'Info ELECTRONORTE'!D3628</f>
        <v>LAMBAYEQUE</v>
      </c>
      <c r="F3660" s="9" t="str">
        <f>+'Info ELECTRONORTE'!I3628</f>
        <v>Media Tension</v>
      </c>
      <c r="G3660" s="9">
        <f>+'Info ELECTRONORTE'!K3628</f>
        <v>12</v>
      </c>
      <c r="H3660" s="9" t="str">
        <f>+'Info ELECTRONORTE'!L3628</f>
        <v>Postes</v>
      </c>
      <c r="I3660" s="9" t="str">
        <f>+'Info ELECTRONORTE'!M3628</f>
        <v>Concreto</v>
      </c>
      <c r="J3660" s="9" t="str">
        <f>+'Info ELECTRONORTE'!N3628</f>
        <v>PPC16</v>
      </c>
      <c r="K3660" s="9" t="str">
        <f>+IF(B3660="MOD INV_2018","Según corresponda",VLOOKUP(J3660,SICODI!$G$3:$K$2404,2,FALSE))</f>
        <v>POSTE DE CONCRETO ARMADO DE 12/300/150/330</v>
      </c>
      <c r="L3660" s="142">
        <f t="shared" si="131"/>
        <v>0.52</v>
      </c>
    </row>
    <row r="3661" spans="1:12" x14ac:dyDescent="0.25">
      <c r="A3661" s="53">
        <f>+'Info ELECTRONORTE'!A3629</f>
        <v>3625</v>
      </c>
      <c r="B3661" s="26" t="str">
        <f t="shared" si="132"/>
        <v>SICODI</v>
      </c>
      <c r="C3661" s="9" t="str">
        <f>+'Info ELECTRONORTE'!B3629</f>
        <v>PIURA</v>
      </c>
      <c r="D3661" s="9" t="str">
        <f>+'Info ELECTRONORTE'!C3629</f>
        <v>OLMOS - CHULUCANAS</v>
      </c>
      <c r="E3661" s="9" t="str">
        <f>+'Info ELECTRONORTE'!D3629</f>
        <v>LAMBAYEQUE</v>
      </c>
      <c r="F3661" s="9" t="str">
        <f>+'Info ELECTRONORTE'!I3629</f>
        <v>Media Tension</v>
      </c>
      <c r="G3661" s="9">
        <f>+'Info ELECTRONORTE'!K3629</f>
        <v>12</v>
      </c>
      <c r="H3661" s="9" t="str">
        <f>+'Info ELECTRONORTE'!L3629</f>
        <v>Postes</v>
      </c>
      <c r="I3661" s="9" t="str">
        <f>+'Info ELECTRONORTE'!M3629</f>
        <v>Concreto</v>
      </c>
      <c r="J3661" s="9" t="str">
        <f>+'Info ELECTRONORTE'!N3629</f>
        <v>PPC16</v>
      </c>
      <c r="K3661" s="9" t="str">
        <f>+IF(B3661="MOD INV_2018","Según corresponda",VLOOKUP(J3661,SICODI!$G$3:$K$2404,2,FALSE))</f>
        <v>POSTE DE CONCRETO ARMADO DE 12/300/150/330</v>
      </c>
      <c r="L3661" s="142">
        <f t="shared" si="131"/>
        <v>0.52</v>
      </c>
    </row>
    <row r="3662" spans="1:12" x14ac:dyDescent="0.25">
      <c r="A3662" s="53">
        <f>+'Info ELECTRONORTE'!A3630</f>
        <v>3626</v>
      </c>
      <c r="B3662" s="26" t="str">
        <f t="shared" si="132"/>
        <v>SICODI</v>
      </c>
      <c r="C3662" s="9" t="str">
        <f>+'Info ELECTRONORTE'!B3630</f>
        <v>PIURA</v>
      </c>
      <c r="D3662" s="9" t="str">
        <f>+'Info ELECTRONORTE'!C3630</f>
        <v>OLMOS - CHULUCANAS</v>
      </c>
      <c r="E3662" s="9" t="str">
        <f>+'Info ELECTRONORTE'!D3630</f>
        <v>LAMBAYEQUE</v>
      </c>
      <c r="F3662" s="9" t="str">
        <f>+'Info ELECTRONORTE'!I3630</f>
        <v>Baja Tension</v>
      </c>
      <c r="G3662" s="9">
        <f>+'Info ELECTRONORTE'!K3630</f>
        <v>11</v>
      </c>
      <c r="H3662" s="9" t="str">
        <f>+'Info ELECTRONORTE'!L3630</f>
        <v>Postes</v>
      </c>
      <c r="I3662" s="9" t="str">
        <f>+'Info ELECTRONORTE'!M3630</f>
        <v>Concreto</v>
      </c>
      <c r="J3662" s="9" t="str">
        <f>+'Info ELECTRONORTE'!N3630</f>
        <v>PPC12</v>
      </c>
      <c r="K3662" s="9" t="str">
        <f>+IF(B3662="MOD INV_2018","Según corresponda",VLOOKUP(J3662,SICODI!$G$3:$K$2404,2,FALSE))</f>
        <v>POSTE DE CONCRETO ARMADO DE 11/300/120/285</v>
      </c>
      <c r="L3662" s="142">
        <f t="shared" si="131"/>
        <v>0.17</v>
      </c>
    </row>
    <row r="3663" spans="1:12" x14ac:dyDescent="0.25">
      <c r="A3663" s="53">
        <f>+'Info ELECTRONORTE'!A3631</f>
        <v>3627</v>
      </c>
      <c r="B3663" s="26" t="str">
        <f t="shared" si="132"/>
        <v>SICODI</v>
      </c>
      <c r="C3663" s="9" t="str">
        <f>+'Info ELECTRONORTE'!B3631</f>
        <v>PIURA</v>
      </c>
      <c r="D3663" s="9" t="str">
        <f>+'Info ELECTRONORTE'!C3631</f>
        <v>OLMOS - CHULUCANAS</v>
      </c>
      <c r="E3663" s="9" t="str">
        <f>+'Info ELECTRONORTE'!D3631</f>
        <v>LAMBAYEQUE</v>
      </c>
      <c r="F3663" s="9" t="str">
        <f>+'Info ELECTRONORTE'!I3631</f>
        <v>Baja Tension</v>
      </c>
      <c r="G3663" s="9">
        <f>+'Info ELECTRONORTE'!K3631</f>
        <v>11</v>
      </c>
      <c r="H3663" s="9" t="str">
        <f>+'Info ELECTRONORTE'!L3631</f>
        <v>Postes</v>
      </c>
      <c r="I3663" s="9" t="str">
        <f>+'Info ELECTRONORTE'!M3631</f>
        <v>Concreto</v>
      </c>
      <c r="J3663" s="9" t="str">
        <f>+'Info ELECTRONORTE'!N3631</f>
        <v>PPC12</v>
      </c>
      <c r="K3663" s="9" t="str">
        <f>+IF(B3663="MOD INV_2018","Según corresponda",VLOOKUP(J3663,SICODI!$G$3:$K$2404,2,FALSE))</f>
        <v>POSTE DE CONCRETO ARMADO DE 11/300/120/285</v>
      </c>
      <c r="L3663" s="142">
        <f t="shared" si="131"/>
        <v>0.17</v>
      </c>
    </row>
    <row r="3664" spans="1:12" x14ac:dyDescent="0.25">
      <c r="A3664" s="53">
        <f>+'Info ELECTRONORTE'!A3632</f>
        <v>3628</v>
      </c>
      <c r="B3664" s="26" t="str">
        <f t="shared" si="132"/>
        <v>SICODI</v>
      </c>
      <c r="C3664" s="9" t="str">
        <f>+'Info ELECTRONORTE'!B3632</f>
        <v>PIURA</v>
      </c>
      <c r="D3664" s="9" t="str">
        <f>+'Info ELECTRONORTE'!C3632</f>
        <v>OLMOS - CHULUCANAS</v>
      </c>
      <c r="E3664" s="9" t="str">
        <f>+'Info ELECTRONORTE'!D3632</f>
        <v>LAMBAYEQUE</v>
      </c>
      <c r="F3664" s="9" t="str">
        <f>+'Info ELECTRONORTE'!I3632</f>
        <v>Media Tension</v>
      </c>
      <c r="G3664" s="9">
        <f>+'Info ELECTRONORTE'!K3632</f>
        <v>12</v>
      </c>
      <c r="H3664" s="9" t="str">
        <f>+'Info ELECTRONORTE'!L3632</f>
        <v>Postes</v>
      </c>
      <c r="I3664" s="9" t="str">
        <f>+'Info ELECTRONORTE'!M3632</f>
        <v>Concreto</v>
      </c>
      <c r="J3664" s="9" t="str">
        <f>+'Info ELECTRONORTE'!N3632</f>
        <v>PPC16</v>
      </c>
      <c r="K3664" s="9" t="str">
        <f>+IF(B3664="MOD INV_2018","Según corresponda",VLOOKUP(J3664,SICODI!$G$3:$K$2404,2,FALSE))</f>
        <v>POSTE DE CONCRETO ARMADO DE 12/300/150/330</v>
      </c>
      <c r="L3664" s="142">
        <f t="shared" si="131"/>
        <v>0.52</v>
      </c>
    </row>
    <row r="3665" spans="1:12" x14ac:dyDescent="0.25">
      <c r="A3665" s="53">
        <f>+'Info ELECTRONORTE'!A3633</f>
        <v>3629</v>
      </c>
      <c r="B3665" s="26" t="str">
        <f t="shared" si="132"/>
        <v>SICODI</v>
      </c>
      <c r="C3665" s="9" t="str">
        <f>+'Info ELECTRONORTE'!B3633</f>
        <v>PIURA</v>
      </c>
      <c r="D3665" s="9" t="str">
        <f>+'Info ELECTRONORTE'!C3633</f>
        <v>OLMOS - CHULUCANAS</v>
      </c>
      <c r="E3665" s="9" t="str">
        <f>+'Info ELECTRONORTE'!D3633</f>
        <v>LAMBAYEQUE</v>
      </c>
      <c r="F3665" s="9" t="str">
        <f>+'Info ELECTRONORTE'!I3633</f>
        <v>Media Tension</v>
      </c>
      <c r="G3665" s="9">
        <f>+'Info ELECTRONORTE'!K3633</f>
        <v>12</v>
      </c>
      <c r="H3665" s="9" t="str">
        <f>+'Info ELECTRONORTE'!L3633</f>
        <v>Postes</v>
      </c>
      <c r="I3665" s="9" t="str">
        <f>+'Info ELECTRONORTE'!M3633</f>
        <v>Concreto</v>
      </c>
      <c r="J3665" s="9" t="str">
        <f>+'Info ELECTRONORTE'!N3633</f>
        <v>PPC16</v>
      </c>
      <c r="K3665" s="9" t="str">
        <f>+IF(B3665="MOD INV_2018","Según corresponda",VLOOKUP(J3665,SICODI!$G$3:$K$2404,2,FALSE))</f>
        <v>POSTE DE CONCRETO ARMADO DE 12/300/150/330</v>
      </c>
      <c r="L3665" s="142">
        <f t="shared" si="131"/>
        <v>0.52</v>
      </c>
    </row>
    <row r="3666" spans="1:12" x14ac:dyDescent="0.25">
      <c r="A3666" s="53">
        <f>+'Info ELECTRONORTE'!A3634</f>
        <v>3630</v>
      </c>
      <c r="B3666" s="26" t="str">
        <f t="shared" si="132"/>
        <v>SICODI</v>
      </c>
      <c r="C3666" s="9" t="str">
        <f>+'Info ELECTRONORTE'!B3634</f>
        <v>PIURA</v>
      </c>
      <c r="D3666" s="9" t="str">
        <f>+'Info ELECTRONORTE'!C3634</f>
        <v>OLMOS - CHULUCANAS</v>
      </c>
      <c r="E3666" s="9" t="str">
        <f>+'Info ELECTRONORTE'!D3634</f>
        <v>LAMBAYEQUE</v>
      </c>
      <c r="F3666" s="9" t="str">
        <f>+'Info ELECTRONORTE'!I3634</f>
        <v>Media Tension</v>
      </c>
      <c r="G3666" s="9">
        <f>+'Info ELECTRONORTE'!K3634</f>
        <v>12</v>
      </c>
      <c r="H3666" s="9" t="str">
        <f>+'Info ELECTRONORTE'!L3634</f>
        <v>Postes</v>
      </c>
      <c r="I3666" s="9" t="str">
        <f>+'Info ELECTRONORTE'!M3634</f>
        <v>Concreto</v>
      </c>
      <c r="J3666" s="9" t="str">
        <f>+'Info ELECTRONORTE'!N3634</f>
        <v>PPC16</v>
      </c>
      <c r="K3666" s="9" t="str">
        <f>+IF(B3666="MOD INV_2018","Según corresponda",VLOOKUP(J3666,SICODI!$G$3:$K$2404,2,FALSE))</f>
        <v>POSTE DE CONCRETO ARMADO DE 12/300/150/330</v>
      </c>
      <c r="L3666" s="142">
        <f t="shared" si="131"/>
        <v>0.52</v>
      </c>
    </row>
    <row r="3667" spans="1:12" x14ac:dyDescent="0.25">
      <c r="A3667" s="53">
        <f>+'Info ELECTRONORTE'!A3635</f>
        <v>3631</v>
      </c>
      <c r="B3667" s="26" t="str">
        <f t="shared" si="132"/>
        <v>SICODI</v>
      </c>
      <c r="C3667" s="9" t="str">
        <f>+'Info ELECTRONORTE'!B3635</f>
        <v>PIURA</v>
      </c>
      <c r="D3667" s="9" t="str">
        <f>+'Info ELECTRONORTE'!C3635</f>
        <v>OLMOS - CHULUCANAS</v>
      </c>
      <c r="E3667" s="9" t="str">
        <f>+'Info ELECTRONORTE'!D3635</f>
        <v>LAMBAYEQUE</v>
      </c>
      <c r="F3667" s="9" t="str">
        <f>+'Info ELECTRONORTE'!I3635</f>
        <v>Media Tension</v>
      </c>
      <c r="G3667" s="9">
        <f>+'Info ELECTRONORTE'!K3635</f>
        <v>12</v>
      </c>
      <c r="H3667" s="9" t="str">
        <f>+'Info ELECTRONORTE'!L3635</f>
        <v>Postes</v>
      </c>
      <c r="I3667" s="9" t="str">
        <f>+'Info ELECTRONORTE'!M3635</f>
        <v>Concreto</v>
      </c>
      <c r="J3667" s="9" t="str">
        <f>+'Info ELECTRONORTE'!N3635</f>
        <v>PPC16</v>
      </c>
      <c r="K3667" s="9" t="str">
        <f>+IF(B3667="MOD INV_2018","Según corresponda",VLOOKUP(J3667,SICODI!$G$3:$K$2404,2,FALSE))</f>
        <v>POSTE DE CONCRETO ARMADO DE 12/300/150/330</v>
      </c>
      <c r="L3667" s="142">
        <f t="shared" si="131"/>
        <v>0.52</v>
      </c>
    </row>
    <row r="3668" spans="1:12" x14ac:dyDescent="0.25">
      <c r="A3668" s="53">
        <f>+'Info ELECTRONORTE'!A3636</f>
        <v>3632</v>
      </c>
      <c r="B3668" s="26" t="str">
        <f t="shared" si="132"/>
        <v>SICODI</v>
      </c>
      <c r="C3668" s="9" t="str">
        <f>+'Info ELECTRONORTE'!B3636</f>
        <v>PIURA</v>
      </c>
      <c r="D3668" s="9" t="str">
        <f>+'Info ELECTRONORTE'!C3636</f>
        <v>OLMOS - CHULUCANAS</v>
      </c>
      <c r="E3668" s="9" t="str">
        <f>+'Info ELECTRONORTE'!D3636</f>
        <v>LAMBAYEQUE</v>
      </c>
      <c r="F3668" s="9" t="str">
        <f>+'Info ELECTRONORTE'!I3636</f>
        <v>Media Tension</v>
      </c>
      <c r="G3668" s="9">
        <f>+'Info ELECTRONORTE'!K3636</f>
        <v>12</v>
      </c>
      <c r="H3668" s="9" t="str">
        <f>+'Info ELECTRONORTE'!L3636</f>
        <v>Postes</v>
      </c>
      <c r="I3668" s="9" t="str">
        <f>+'Info ELECTRONORTE'!M3636</f>
        <v>Concreto</v>
      </c>
      <c r="J3668" s="9" t="str">
        <f>+'Info ELECTRONORTE'!N3636</f>
        <v>PPC16</v>
      </c>
      <c r="K3668" s="9" t="str">
        <f>+IF(B3668="MOD INV_2018","Según corresponda",VLOOKUP(J3668,SICODI!$G$3:$K$2404,2,FALSE))</f>
        <v>POSTE DE CONCRETO ARMADO DE 12/300/150/330</v>
      </c>
      <c r="L3668" s="142">
        <f t="shared" si="131"/>
        <v>0.52</v>
      </c>
    </row>
    <row r="3669" spans="1:12" x14ac:dyDescent="0.25">
      <c r="A3669" s="53">
        <f>+'Info ELECTRONORTE'!A3637</f>
        <v>3633</v>
      </c>
      <c r="B3669" s="26" t="str">
        <f t="shared" si="132"/>
        <v>SICODI</v>
      </c>
      <c r="C3669" s="9" t="str">
        <f>+'Info ELECTRONORTE'!B3637</f>
        <v>PIURA</v>
      </c>
      <c r="D3669" s="9" t="str">
        <f>+'Info ELECTRONORTE'!C3637</f>
        <v>OLMOS - CHULUCANAS</v>
      </c>
      <c r="E3669" s="9" t="str">
        <f>+'Info ELECTRONORTE'!D3637</f>
        <v>LAMBAYEQUE</v>
      </c>
      <c r="F3669" s="9" t="str">
        <f>+'Info ELECTRONORTE'!I3637</f>
        <v>Media Tension</v>
      </c>
      <c r="G3669" s="9">
        <f>+'Info ELECTRONORTE'!K3637</f>
        <v>12</v>
      </c>
      <c r="H3669" s="9" t="str">
        <f>+'Info ELECTRONORTE'!L3637</f>
        <v>Postes</v>
      </c>
      <c r="I3669" s="9" t="str">
        <f>+'Info ELECTRONORTE'!M3637</f>
        <v>Concreto</v>
      </c>
      <c r="J3669" s="9" t="str">
        <f>+'Info ELECTRONORTE'!N3637</f>
        <v>PPC16</v>
      </c>
      <c r="K3669" s="9" t="str">
        <f>+IF(B3669="MOD INV_2018","Según corresponda",VLOOKUP(J3669,SICODI!$G$3:$K$2404,2,FALSE))</f>
        <v>POSTE DE CONCRETO ARMADO DE 12/300/150/330</v>
      </c>
      <c r="L3669" s="142">
        <f t="shared" si="131"/>
        <v>0.52</v>
      </c>
    </row>
    <row r="3670" spans="1:12" x14ac:dyDescent="0.25">
      <c r="A3670" s="53">
        <f>+'Info ELECTRONORTE'!A3638</f>
        <v>3634</v>
      </c>
      <c r="B3670" s="26" t="str">
        <f t="shared" si="132"/>
        <v>SICODI</v>
      </c>
      <c r="C3670" s="9" t="str">
        <f>+'Info ELECTRONORTE'!B3638</f>
        <v>PIURA</v>
      </c>
      <c r="D3670" s="9" t="str">
        <f>+'Info ELECTRONORTE'!C3638</f>
        <v>OLMOS - CHULUCANAS</v>
      </c>
      <c r="E3670" s="9" t="str">
        <f>+'Info ELECTRONORTE'!D3638</f>
        <v>LAMBAYEQUE</v>
      </c>
      <c r="F3670" s="9" t="str">
        <f>+'Info ELECTRONORTE'!I3638</f>
        <v>Media Tension</v>
      </c>
      <c r="G3670" s="9">
        <f>+'Info ELECTRONORTE'!K3638</f>
        <v>12</v>
      </c>
      <c r="H3670" s="9" t="str">
        <f>+'Info ELECTRONORTE'!L3638</f>
        <v>Postes</v>
      </c>
      <c r="I3670" s="9" t="str">
        <f>+'Info ELECTRONORTE'!M3638</f>
        <v>Concreto</v>
      </c>
      <c r="J3670" s="9" t="str">
        <f>+'Info ELECTRONORTE'!N3638</f>
        <v>PPC16</v>
      </c>
      <c r="K3670" s="9" t="str">
        <f>+IF(B3670="MOD INV_2018","Según corresponda",VLOOKUP(J3670,SICODI!$G$3:$K$2404,2,FALSE))</f>
        <v>POSTE DE CONCRETO ARMADO DE 12/300/150/330</v>
      </c>
      <c r="L3670" s="142">
        <f t="shared" si="131"/>
        <v>0.52</v>
      </c>
    </row>
    <row r="3671" spans="1:12" x14ac:dyDescent="0.25">
      <c r="A3671" s="53">
        <f>+'Info ELECTRONORTE'!A3639</f>
        <v>3635</v>
      </c>
      <c r="B3671" s="26" t="str">
        <f t="shared" si="132"/>
        <v>SICODI</v>
      </c>
      <c r="C3671" s="9" t="str">
        <f>+'Info ELECTRONORTE'!B3639</f>
        <v>PIURA</v>
      </c>
      <c r="D3671" s="9" t="str">
        <f>+'Info ELECTRONORTE'!C3639</f>
        <v>OLMOS - CHULUCANAS</v>
      </c>
      <c r="E3671" s="9" t="str">
        <f>+'Info ELECTRONORTE'!D3639</f>
        <v>LAMBAYEQUE</v>
      </c>
      <c r="F3671" s="9" t="str">
        <f>+'Info ELECTRONORTE'!I3639</f>
        <v>Media Tension</v>
      </c>
      <c r="G3671" s="9">
        <f>+'Info ELECTRONORTE'!K3639</f>
        <v>12</v>
      </c>
      <c r="H3671" s="9" t="str">
        <f>+'Info ELECTRONORTE'!L3639</f>
        <v>Postes</v>
      </c>
      <c r="I3671" s="9" t="str">
        <f>+'Info ELECTRONORTE'!M3639</f>
        <v>Concreto</v>
      </c>
      <c r="J3671" s="9" t="str">
        <f>+'Info ELECTRONORTE'!N3639</f>
        <v>PPC16</v>
      </c>
      <c r="K3671" s="9" t="str">
        <f>+IF(B3671="MOD INV_2018","Según corresponda",VLOOKUP(J3671,SICODI!$G$3:$K$2404,2,FALSE))</f>
        <v>POSTE DE CONCRETO ARMADO DE 12/300/150/330</v>
      </c>
      <c r="L3671" s="142">
        <f t="shared" si="131"/>
        <v>0.52</v>
      </c>
    </row>
    <row r="3672" spans="1:12" x14ac:dyDescent="0.25">
      <c r="A3672" s="53">
        <f>+'Info ELECTRONORTE'!A3640</f>
        <v>3636</v>
      </c>
      <c r="B3672" s="26" t="str">
        <f t="shared" si="132"/>
        <v>SICODI</v>
      </c>
      <c r="C3672" s="9" t="str">
        <f>+'Info ELECTRONORTE'!B3640</f>
        <v>PIURA</v>
      </c>
      <c r="D3672" s="9" t="str">
        <f>+'Info ELECTRONORTE'!C3640</f>
        <v>OLMOS - CHULUCANAS</v>
      </c>
      <c r="E3672" s="9" t="str">
        <f>+'Info ELECTRONORTE'!D3640</f>
        <v>LAMBAYEQUE</v>
      </c>
      <c r="F3672" s="9" t="str">
        <f>+'Info ELECTRONORTE'!I3640</f>
        <v>Media Tension</v>
      </c>
      <c r="G3672" s="9">
        <f>+'Info ELECTRONORTE'!K3640</f>
        <v>12</v>
      </c>
      <c r="H3672" s="9" t="str">
        <f>+'Info ELECTRONORTE'!L3640</f>
        <v>Postes</v>
      </c>
      <c r="I3672" s="9" t="str">
        <f>+'Info ELECTRONORTE'!M3640</f>
        <v>Concreto</v>
      </c>
      <c r="J3672" s="9" t="str">
        <f>+'Info ELECTRONORTE'!N3640</f>
        <v>PPC16</v>
      </c>
      <c r="K3672" s="9" t="str">
        <f>+IF(B3672="MOD INV_2018","Según corresponda",VLOOKUP(J3672,SICODI!$G$3:$K$2404,2,FALSE))</f>
        <v>POSTE DE CONCRETO ARMADO DE 12/300/150/330</v>
      </c>
      <c r="L3672" s="142">
        <f t="shared" si="131"/>
        <v>0.52</v>
      </c>
    </row>
    <row r="3673" spans="1:12" x14ac:dyDescent="0.25">
      <c r="A3673" s="53">
        <f>+'Info ELECTRONORTE'!A3641</f>
        <v>3637</v>
      </c>
      <c r="B3673" s="26" t="str">
        <f t="shared" si="132"/>
        <v>SICODI</v>
      </c>
      <c r="C3673" s="9" t="str">
        <f>+'Info ELECTRONORTE'!B3641</f>
        <v>PIURA</v>
      </c>
      <c r="D3673" s="9" t="str">
        <f>+'Info ELECTRONORTE'!C3641</f>
        <v>OLMOS - CHULUCANAS</v>
      </c>
      <c r="E3673" s="9" t="str">
        <f>+'Info ELECTRONORTE'!D3641</f>
        <v>LAMBAYEQUE</v>
      </c>
      <c r="F3673" s="9" t="str">
        <f>+'Info ELECTRONORTE'!I3641</f>
        <v>Media Tension</v>
      </c>
      <c r="G3673" s="9">
        <f>+'Info ELECTRONORTE'!K3641</f>
        <v>12</v>
      </c>
      <c r="H3673" s="9" t="str">
        <f>+'Info ELECTRONORTE'!L3641</f>
        <v>Postes</v>
      </c>
      <c r="I3673" s="9" t="str">
        <f>+'Info ELECTRONORTE'!M3641</f>
        <v>Concreto</v>
      </c>
      <c r="J3673" s="9" t="str">
        <f>+'Info ELECTRONORTE'!N3641</f>
        <v>PPC16</v>
      </c>
      <c r="K3673" s="9" t="str">
        <f>+IF(B3673="MOD INV_2018","Según corresponda",VLOOKUP(J3673,SICODI!$G$3:$K$2404,2,FALSE))</f>
        <v>POSTE DE CONCRETO ARMADO DE 12/300/150/330</v>
      </c>
      <c r="L3673" s="142">
        <f t="shared" si="131"/>
        <v>0.52</v>
      </c>
    </row>
    <row r="3674" spans="1:12" x14ac:dyDescent="0.25">
      <c r="A3674" s="53">
        <f>+'Info ELECTRONORTE'!A3642</f>
        <v>3638</v>
      </c>
      <c r="B3674" s="26" t="str">
        <f t="shared" si="132"/>
        <v>SICODI</v>
      </c>
      <c r="C3674" s="9" t="str">
        <f>+'Info ELECTRONORTE'!B3642</f>
        <v>PIURA</v>
      </c>
      <c r="D3674" s="9" t="str">
        <f>+'Info ELECTRONORTE'!C3642</f>
        <v>OLMOS - CHULUCANAS</v>
      </c>
      <c r="E3674" s="9" t="str">
        <f>+'Info ELECTRONORTE'!D3642</f>
        <v>LAMBAYEQUE</v>
      </c>
      <c r="F3674" s="9" t="str">
        <f>+'Info ELECTRONORTE'!I3642</f>
        <v>Media Tension</v>
      </c>
      <c r="G3674" s="9">
        <f>+'Info ELECTRONORTE'!K3642</f>
        <v>12</v>
      </c>
      <c r="H3674" s="9" t="str">
        <f>+'Info ELECTRONORTE'!L3642</f>
        <v>Postes</v>
      </c>
      <c r="I3674" s="9" t="str">
        <f>+'Info ELECTRONORTE'!M3642</f>
        <v>Concreto</v>
      </c>
      <c r="J3674" s="9" t="str">
        <f>+'Info ELECTRONORTE'!N3642</f>
        <v>PPC16</v>
      </c>
      <c r="K3674" s="9" t="str">
        <f>+IF(B3674="MOD INV_2018","Según corresponda",VLOOKUP(J3674,SICODI!$G$3:$K$2404,2,FALSE))</f>
        <v>POSTE DE CONCRETO ARMADO DE 12/300/150/330</v>
      </c>
      <c r="L3674" s="142">
        <f t="shared" si="131"/>
        <v>0.52</v>
      </c>
    </row>
    <row r="3675" spans="1:12" x14ac:dyDescent="0.25">
      <c r="A3675" s="53">
        <f>+'Info ELECTRONORTE'!A3643</f>
        <v>3639</v>
      </c>
      <c r="B3675" s="26" t="str">
        <f t="shared" si="132"/>
        <v>SICODI</v>
      </c>
      <c r="C3675" s="9" t="str">
        <f>+'Info ELECTRONORTE'!B3643</f>
        <v>PIURA</v>
      </c>
      <c r="D3675" s="9" t="str">
        <f>+'Info ELECTRONORTE'!C3643</f>
        <v>OLMOS - CHULUCANAS</v>
      </c>
      <c r="E3675" s="9" t="str">
        <f>+'Info ELECTRONORTE'!D3643</f>
        <v>LAMBAYEQUE</v>
      </c>
      <c r="F3675" s="9" t="str">
        <f>+'Info ELECTRONORTE'!I3643</f>
        <v>Media Tension</v>
      </c>
      <c r="G3675" s="9">
        <f>+'Info ELECTRONORTE'!K3643</f>
        <v>12</v>
      </c>
      <c r="H3675" s="9" t="str">
        <f>+'Info ELECTRONORTE'!L3643</f>
        <v>Postes</v>
      </c>
      <c r="I3675" s="9" t="str">
        <f>+'Info ELECTRONORTE'!M3643</f>
        <v>Concreto</v>
      </c>
      <c r="J3675" s="9" t="str">
        <f>+'Info ELECTRONORTE'!N3643</f>
        <v>PPC16</v>
      </c>
      <c r="K3675" s="9" t="str">
        <f>+IF(B3675="MOD INV_2018","Según corresponda",VLOOKUP(J3675,SICODI!$G$3:$K$2404,2,FALSE))</f>
        <v>POSTE DE CONCRETO ARMADO DE 12/300/150/330</v>
      </c>
      <c r="L3675" s="142">
        <f t="shared" si="131"/>
        <v>0.52</v>
      </c>
    </row>
    <row r="3676" spans="1:12" x14ac:dyDescent="0.25">
      <c r="A3676" s="53">
        <f>+'Info ELECTRONORTE'!A3644</f>
        <v>3640</v>
      </c>
      <c r="B3676" s="26" t="str">
        <f t="shared" si="132"/>
        <v>SICODI</v>
      </c>
      <c r="C3676" s="9" t="str">
        <f>+'Info ELECTRONORTE'!B3644</f>
        <v>PIURA</v>
      </c>
      <c r="D3676" s="9" t="str">
        <f>+'Info ELECTRONORTE'!C3644</f>
        <v>OLMOS - CHULUCANAS</v>
      </c>
      <c r="E3676" s="9" t="str">
        <f>+'Info ELECTRONORTE'!D3644</f>
        <v>LAMBAYEQUE</v>
      </c>
      <c r="F3676" s="9" t="str">
        <f>+'Info ELECTRONORTE'!I3644</f>
        <v>Media Tension</v>
      </c>
      <c r="G3676" s="9">
        <f>+'Info ELECTRONORTE'!K3644</f>
        <v>13</v>
      </c>
      <c r="H3676" s="9" t="str">
        <f>+'Info ELECTRONORTE'!L3644</f>
        <v>Postes</v>
      </c>
      <c r="I3676" s="9" t="str">
        <f>+'Info ELECTRONORTE'!M3644</f>
        <v>Concreto</v>
      </c>
      <c r="J3676" s="9" t="str">
        <f>+'Info ELECTRONORTE'!N3644</f>
        <v>PPC19</v>
      </c>
      <c r="K3676" s="9" t="str">
        <f>+IF(B3676="MOD INV_2018","Según corresponda",VLOOKUP(J3676,SICODI!$G$3:$K$2404,2,FALSE))</f>
        <v>POSTE DE CONCRETO ARMADO DE 13/300/150/345</v>
      </c>
      <c r="L3676" s="142">
        <f t="shared" si="131"/>
        <v>0.52</v>
      </c>
    </row>
    <row r="3677" spans="1:12" x14ac:dyDescent="0.25">
      <c r="A3677" s="53">
        <f>+'Info ELECTRONORTE'!A3645</f>
        <v>3641</v>
      </c>
      <c r="B3677" s="26" t="str">
        <f t="shared" si="132"/>
        <v>SICODI</v>
      </c>
      <c r="C3677" s="9" t="str">
        <f>+'Info ELECTRONORTE'!B3645</f>
        <v>PIURA</v>
      </c>
      <c r="D3677" s="9" t="str">
        <f>+'Info ELECTRONORTE'!C3645</f>
        <v>OLMOS - CHULUCANAS</v>
      </c>
      <c r="E3677" s="9" t="str">
        <f>+'Info ELECTRONORTE'!D3645</f>
        <v>LAMBAYEQUE</v>
      </c>
      <c r="F3677" s="9" t="str">
        <f>+'Info ELECTRONORTE'!I3645</f>
        <v>Media Tension</v>
      </c>
      <c r="G3677" s="9">
        <f>+'Info ELECTRONORTE'!K3645</f>
        <v>13</v>
      </c>
      <c r="H3677" s="9" t="str">
        <f>+'Info ELECTRONORTE'!L3645</f>
        <v>Postes</v>
      </c>
      <c r="I3677" s="9" t="str">
        <f>+'Info ELECTRONORTE'!M3645</f>
        <v>Concreto</v>
      </c>
      <c r="J3677" s="9" t="str">
        <f>+'Info ELECTRONORTE'!N3645</f>
        <v>PPC19</v>
      </c>
      <c r="K3677" s="9" t="str">
        <f>+IF(B3677="MOD INV_2018","Según corresponda",VLOOKUP(J3677,SICODI!$G$3:$K$2404,2,FALSE))</f>
        <v>POSTE DE CONCRETO ARMADO DE 13/300/150/345</v>
      </c>
      <c r="L3677" s="142">
        <f t="shared" si="131"/>
        <v>0.52</v>
      </c>
    </row>
    <row r="3678" spans="1:12" x14ac:dyDescent="0.25">
      <c r="A3678" s="53">
        <f>+'Info ELECTRONORTE'!A3646</f>
        <v>3642</v>
      </c>
      <c r="B3678" s="26" t="str">
        <f t="shared" si="132"/>
        <v>SICODI</v>
      </c>
      <c r="C3678" s="9" t="str">
        <f>+'Info ELECTRONORTE'!B3646</f>
        <v>PIURA</v>
      </c>
      <c r="D3678" s="9" t="str">
        <f>+'Info ELECTRONORTE'!C3646</f>
        <v>OLMOS - CHULUCANAS</v>
      </c>
      <c r="E3678" s="9" t="str">
        <f>+'Info ELECTRONORTE'!D3646</f>
        <v>LAMBAYEQUE</v>
      </c>
      <c r="F3678" s="9" t="str">
        <f>+'Info ELECTRONORTE'!I3646</f>
        <v>Media Tension</v>
      </c>
      <c r="G3678" s="9">
        <f>+'Info ELECTRONORTE'!K3646</f>
        <v>12</v>
      </c>
      <c r="H3678" s="9" t="str">
        <f>+'Info ELECTRONORTE'!L3646</f>
        <v>Postes</v>
      </c>
      <c r="I3678" s="9" t="str">
        <f>+'Info ELECTRONORTE'!M3646</f>
        <v>Concreto</v>
      </c>
      <c r="J3678" s="9" t="str">
        <f>+'Info ELECTRONORTE'!N3646</f>
        <v>PPC16</v>
      </c>
      <c r="K3678" s="9" t="str">
        <f>+IF(B3678="MOD INV_2018","Según corresponda",VLOOKUP(J3678,SICODI!$G$3:$K$2404,2,FALSE))</f>
        <v>POSTE DE CONCRETO ARMADO DE 12/300/150/330</v>
      </c>
      <c r="L3678" s="142">
        <f t="shared" si="131"/>
        <v>0.52</v>
      </c>
    </row>
    <row r="3679" spans="1:12" x14ac:dyDescent="0.25">
      <c r="A3679" s="53">
        <f>+'Info ELECTRONORTE'!A3647</f>
        <v>3643</v>
      </c>
      <c r="B3679" s="26" t="str">
        <f t="shared" si="132"/>
        <v>SICODI</v>
      </c>
      <c r="C3679" s="9" t="str">
        <f>+'Info ELECTRONORTE'!B3647</f>
        <v>PIURA</v>
      </c>
      <c r="D3679" s="9" t="str">
        <f>+'Info ELECTRONORTE'!C3647</f>
        <v>OLMOS - CHULUCANAS</v>
      </c>
      <c r="E3679" s="9" t="str">
        <f>+'Info ELECTRONORTE'!D3647</f>
        <v>LAMBAYEQUE</v>
      </c>
      <c r="F3679" s="9" t="str">
        <f>+'Info ELECTRONORTE'!I3647</f>
        <v>Media Tension</v>
      </c>
      <c r="G3679" s="9">
        <f>+'Info ELECTRONORTE'!K3647</f>
        <v>12</v>
      </c>
      <c r="H3679" s="9" t="str">
        <f>+'Info ELECTRONORTE'!L3647</f>
        <v>Postes</v>
      </c>
      <c r="I3679" s="9" t="str">
        <f>+'Info ELECTRONORTE'!M3647</f>
        <v>Concreto</v>
      </c>
      <c r="J3679" s="9" t="str">
        <f>+'Info ELECTRONORTE'!N3647</f>
        <v>PPC16</v>
      </c>
      <c r="K3679" s="9" t="str">
        <f>+IF(B3679="MOD INV_2018","Según corresponda",VLOOKUP(J3679,SICODI!$G$3:$K$2404,2,FALSE))</f>
        <v>POSTE DE CONCRETO ARMADO DE 12/300/150/330</v>
      </c>
      <c r="L3679" s="142">
        <f t="shared" si="131"/>
        <v>0.52</v>
      </c>
    </row>
    <row r="3680" spans="1:12" x14ac:dyDescent="0.25">
      <c r="A3680" s="53">
        <f>+'Info ELECTRONORTE'!A3648</f>
        <v>3644</v>
      </c>
      <c r="B3680" s="26" t="str">
        <f t="shared" si="132"/>
        <v>SICODI</v>
      </c>
      <c r="C3680" s="9" t="str">
        <f>+'Info ELECTRONORTE'!B3648</f>
        <v>PIURA</v>
      </c>
      <c r="D3680" s="9" t="str">
        <f>+'Info ELECTRONORTE'!C3648</f>
        <v>OLMOS - CHULUCANAS</v>
      </c>
      <c r="E3680" s="9" t="str">
        <f>+'Info ELECTRONORTE'!D3648</f>
        <v>LAMBAYEQUE</v>
      </c>
      <c r="F3680" s="9" t="str">
        <f>+'Info ELECTRONORTE'!I3648</f>
        <v>Media Tension</v>
      </c>
      <c r="G3680" s="9">
        <f>+'Info ELECTRONORTE'!K3648</f>
        <v>12</v>
      </c>
      <c r="H3680" s="9" t="str">
        <f>+'Info ELECTRONORTE'!L3648</f>
        <v>Postes</v>
      </c>
      <c r="I3680" s="9" t="str">
        <f>+'Info ELECTRONORTE'!M3648</f>
        <v>Concreto</v>
      </c>
      <c r="J3680" s="9" t="str">
        <f>+'Info ELECTRONORTE'!N3648</f>
        <v>PPC16</v>
      </c>
      <c r="K3680" s="9" t="str">
        <f>+IF(B3680="MOD INV_2018","Según corresponda",VLOOKUP(J3680,SICODI!$G$3:$K$2404,2,FALSE))</f>
        <v>POSTE DE CONCRETO ARMADO DE 12/300/150/330</v>
      </c>
      <c r="L3680" s="142">
        <f t="shared" si="131"/>
        <v>0.52</v>
      </c>
    </row>
    <row r="3681" spans="1:12" x14ac:dyDescent="0.25">
      <c r="A3681" s="53">
        <f>+'Info ELECTRONORTE'!A3649</f>
        <v>3645</v>
      </c>
      <c r="B3681" s="26" t="str">
        <f t="shared" si="132"/>
        <v>SICODI</v>
      </c>
      <c r="C3681" s="9" t="str">
        <f>+'Info ELECTRONORTE'!B3649</f>
        <v>PIURA</v>
      </c>
      <c r="D3681" s="9" t="str">
        <f>+'Info ELECTRONORTE'!C3649</f>
        <v>OLMOS - CHULUCANAS</v>
      </c>
      <c r="E3681" s="9" t="str">
        <f>+'Info ELECTRONORTE'!D3649</f>
        <v>LAMBAYEQUE</v>
      </c>
      <c r="F3681" s="9" t="str">
        <f>+'Info ELECTRONORTE'!I3649</f>
        <v>Media Tension</v>
      </c>
      <c r="G3681" s="9">
        <f>+'Info ELECTRONORTE'!K3649</f>
        <v>12</v>
      </c>
      <c r="H3681" s="9" t="str">
        <f>+'Info ELECTRONORTE'!L3649</f>
        <v>Postes</v>
      </c>
      <c r="I3681" s="9" t="str">
        <f>+'Info ELECTRONORTE'!M3649</f>
        <v>Concreto</v>
      </c>
      <c r="J3681" s="9" t="str">
        <f>+'Info ELECTRONORTE'!N3649</f>
        <v>PPC16</v>
      </c>
      <c r="K3681" s="9" t="str">
        <f>+IF(B3681="MOD INV_2018","Según corresponda",VLOOKUP(J3681,SICODI!$G$3:$K$2404,2,FALSE))</f>
        <v>POSTE DE CONCRETO ARMADO DE 12/300/150/330</v>
      </c>
      <c r="L3681" s="142">
        <f t="shared" si="131"/>
        <v>0.52</v>
      </c>
    </row>
    <row r="3682" spans="1:12" x14ac:dyDescent="0.25">
      <c r="A3682" s="53">
        <f>+'Info ELECTRONORTE'!A3650</f>
        <v>3646</v>
      </c>
      <c r="B3682" s="26" t="str">
        <f t="shared" si="132"/>
        <v>SICODI</v>
      </c>
      <c r="C3682" s="9" t="str">
        <f>+'Info ELECTRONORTE'!B3650</f>
        <v>PIURA</v>
      </c>
      <c r="D3682" s="9" t="str">
        <f>+'Info ELECTRONORTE'!C3650</f>
        <v>OLMOS - CHULUCANAS</v>
      </c>
      <c r="E3682" s="9" t="str">
        <f>+'Info ELECTRONORTE'!D3650</f>
        <v>LAMBAYEQUE</v>
      </c>
      <c r="F3682" s="9" t="str">
        <f>+'Info ELECTRONORTE'!I3650</f>
        <v>Media Tension</v>
      </c>
      <c r="G3682" s="9">
        <f>+'Info ELECTRONORTE'!K3650</f>
        <v>12</v>
      </c>
      <c r="H3682" s="9" t="str">
        <f>+'Info ELECTRONORTE'!L3650</f>
        <v>Postes</v>
      </c>
      <c r="I3682" s="9" t="str">
        <f>+'Info ELECTRONORTE'!M3650</f>
        <v>Concreto</v>
      </c>
      <c r="J3682" s="9" t="str">
        <f>+'Info ELECTRONORTE'!N3650</f>
        <v>PPC16</v>
      </c>
      <c r="K3682" s="9" t="str">
        <f>+IF(B3682="MOD INV_2018","Según corresponda",VLOOKUP(J3682,SICODI!$G$3:$K$2404,2,FALSE))</f>
        <v>POSTE DE CONCRETO ARMADO DE 12/300/150/330</v>
      </c>
      <c r="L3682" s="142">
        <f t="shared" si="131"/>
        <v>0.52</v>
      </c>
    </row>
    <row r="3683" spans="1:12" x14ac:dyDescent="0.25">
      <c r="A3683" s="53">
        <f>+'Info ELECTRONORTE'!A3651</f>
        <v>3647</v>
      </c>
      <c r="B3683" s="26" t="str">
        <f t="shared" si="132"/>
        <v>SICODI</v>
      </c>
      <c r="C3683" s="9" t="str">
        <f>+'Info ELECTRONORTE'!B3651</f>
        <v>PIURA</v>
      </c>
      <c r="D3683" s="9" t="str">
        <f>+'Info ELECTRONORTE'!C3651</f>
        <v>OLMOS - CHULUCANAS</v>
      </c>
      <c r="E3683" s="9" t="str">
        <f>+'Info ELECTRONORTE'!D3651</f>
        <v>LAMBAYEQUE</v>
      </c>
      <c r="F3683" s="9" t="str">
        <f>+'Info ELECTRONORTE'!I3651</f>
        <v>Media Tension</v>
      </c>
      <c r="G3683" s="9">
        <f>+'Info ELECTRONORTE'!K3651</f>
        <v>12</v>
      </c>
      <c r="H3683" s="9" t="str">
        <f>+'Info ELECTRONORTE'!L3651</f>
        <v>Postes</v>
      </c>
      <c r="I3683" s="9" t="str">
        <f>+'Info ELECTRONORTE'!M3651</f>
        <v>Concreto</v>
      </c>
      <c r="J3683" s="9" t="str">
        <f>+'Info ELECTRONORTE'!N3651</f>
        <v>PPC16</v>
      </c>
      <c r="K3683" s="9" t="str">
        <f>+IF(B3683="MOD INV_2018","Según corresponda",VLOOKUP(J3683,SICODI!$G$3:$K$2404,2,FALSE))</f>
        <v>POSTE DE CONCRETO ARMADO DE 12/300/150/330</v>
      </c>
      <c r="L3683" s="142">
        <f t="shared" si="131"/>
        <v>0.52</v>
      </c>
    </row>
    <row r="3684" spans="1:12" x14ac:dyDescent="0.25">
      <c r="A3684" s="53">
        <f>+'Info ELECTRONORTE'!A3652</f>
        <v>3648</v>
      </c>
      <c r="B3684" s="26" t="str">
        <f t="shared" si="132"/>
        <v>SICODI</v>
      </c>
      <c r="C3684" s="9" t="str">
        <f>+'Info ELECTRONORTE'!B3652</f>
        <v>PIURA</v>
      </c>
      <c r="D3684" s="9" t="str">
        <f>+'Info ELECTRONORTE'!C3652</f>
        <v>OLMOS - CHULUCANAS</v>
      </c>
      <c r="E3684" s="9" t="str">
        <f>+'Info ELECTRONORTE'!D3652</f>
        <v>LAMBAYEQUE</v>
      </c>
      <c r="F3684" s="9" t="str">
        <f>+'Info ELECTRONORTE'!I3652</f>
        <v>Media Tension</v>
      </c>
      <c r="G3684" s="9">
        <f>+'Info ELECTRONORTE'!K3652</f>
        <v>12</v>
      </c>
      <c r="H3684" s="9" t="str">
        <f>+'Info ELECTRONORTE'!L3652</f>
        <v>Postes</v>
      </c>
      <c r="I3684" s="9" t="str">
        <f>+'Info ELECTRONORTE'!M3652</f>
        <v>Concreto</v>
      </c>
      <c r="J3684" s="9" t="str">
        <f>+'Info ELECTRONORTE'!N3652</f>
        <v>PPC16</v>
      </c>
      <c r="K3684" s="9" t="str">
        <f>+IF(B3684="MOD INV_2018","Según corresponda",VLOOKUP(J3684,SICODI!$G$3:$K$2404,2,FALSE))</f>
        <v>POSTE DE CONCRETO ARMADO DE 12/300/150/330</v>
      </c>
      <c r="L3684" s="142">
        <f t="shared" si="131"/>
        <v>0.52</v>
      </c>
    </row>
    <row r="3685" spans="1:12" x14ac:dyDescent="0.25">
      <c r="A3685" s="53">
        <f>+'Info ELECTRONORTE'!A3653</f>
        <v>3649</v>
      </c>
      <c r="B3685" s="26" t="str">
        <f t="shared" si="132"/>
        <v>SICODI</v>
      </c>
      <c r="C3685" s="9" t="str">
        <f>+'Info ELECTRONORTE'!B3653</f>
        <v>PIURA</v>
      </c>
      <c r="D3685" s="9" t="str">
        <f>+'Info ELECTRONORTE'!C3653</f>
        <v>OLMOS - CHULUCANAS</v>
      </c>
      <c r="E3685" s="9" t="str">
        <f>+'Info ELECTRONORTE'!D3653</f>
        <v>LAMBAYEQUE</v>
      </c>
      <c r="F3685" s="9" t="str">
        <f>+'Info ELECTRONORTE'!I3653</f>
        <v>Media Tension</v>
      </c>
      <c r="G3685" s="9">
        <f>+'Info ELECTRONORTE'!K3653</f>
        <v>12</v>
      </c>
      <c r="H3685" s="9" t="str">
        <f>+'Info ELECTRONORTE'!L3653</f>
        <v>Postes</v>
      </c>
      <c r="I3685" s="9" t="str">
        <f>+'Info ELECTRONORTE'!M3653</f>
        <v>Concreto</v>
      </c>
      <c r="J3685" s="9" t="str">
        <f>+'Info ELECTRONORTE'!N3653</f>
        <v>PPC16</v>
      </c>
      <c r="K3685" s="9" t="str">
        <f>+IF(B3685="MOD INV_2018","Según corresponda",VLOOKUP(J3685,SICODI!$G$3:$K$2404,2,FALSE))</f>
        <v>POSTE DE CONCRETO ARMADO DE 12/300/150/330</v>
      </c>
      <c r="L3685" s="142">
        <f t="shared" ref="L3685:L3748" si="133">+IF(K3685="Según corresponda","Según corresponda",VLOOKUP(K3685,$O$37:$P$49,2,FALSE))</f>
        <v>0.52</v>
      </c>
    </row>
    <row r="3686" spans="1:12" x14ac:dyDescent="0.25">
      <c r="A3686" s="53">
        <f>+'Info ELECTRONORTE'!A3654</f>
        <v>3650</v>
      </c>
      <c r="B3686" s="26" t="str">
        <f t="shared" ref="B3686:B3749" si="134">+IF(ISERROR(INDEX($B$8:$B$31,MATCH(J3686,$J$8:$J$31,0)))=TRUE,"MOD INV_2018",INDEX($B$8:$B$31,MATCH(J3686,$J$8:$J$31,0)))</f>
        <v>SICODI</v>
      </c>
      <c r="C3686" s="9" t="str">
        <f>+'Info ELECTRONORTE'!B3654</f>
        <v>PIURA</v>
      </c>
      <c r="D3686" s="9" t="str">
        <f>+'Info ELECTRONORTE'!C3654</f>
        <v>OLMOS - CHULUCANAS</v>
      </c>
      <c r="E3686" s="9" t="str">
        <f>+'Info ELECTRONORTE'!D3654</f>
        <v>LAMBAYEQUE</v>
      </c>
      <c r="F3686" s="9" t="str">
        <f>+'Info ELECTRONORTE'!I3654</f>
        <v>Media Tension</v>
      </c>
      <c r="G3686" s="9">
        <f>+'Info ELECTRONORTE'!K3654</f>
        <v>12</v>
      </c>
      <c r="H3686" s="9" t="str">
        <f>+'Info ELECTRONORTE'!L3654</f>
        <v>Postes</v>
      </c>
      <c r="I3686" s="9" t="str">
        <f>+'Info ELECTRONORTE'!M3654</f>
        <v>Concreto</v>
      </c>
      <c r="J3686" s="9" t="str">
        <f>+'Info ELECTRONORTE'!N3654</f>
        <v>PPC16</v>
      </c>
      <c r="K3686" s="9" t="str">
        <f>+IF(B3686="MOD INV_2018","Según corresponda",VLOOKUP(J3686,SICODI!$G$3:$K$2404,2,FALSE))</f>
        <v>POSTE DE CONCRETO ARMADO DE 12/300/150/330</v>
      </c>
      <c r="L3686" s="142">
        <f t="shared" si="133"/>
        <v>0.52</v>
      </c>
    </row>
    <row r="3687" spans="1:12" x14ac:dyDescent="0.25">
      <c r="A3687" s="53">
        <f>+'Info ELECTRONORTE'!A3655</f>
        <v>3651</v>
      </c>
      <c r="B3687" s="26" t="str">
        <f t="shared" si="134"/>
        <v>SICODI</v>
      </c>
      <c r="C3687" s="9" t="str">
        <f>+'Info ELECTRONORTE'!B3655</f>
        <v>PIURA</v>
      </c>
      <c r="D3687" s="9" t="str">
        <f>+'Info ELECTRONORTE'!C3655</f>
        <v>OLMOS - CHULUCANAS</v>
      </c>
      <c r="E3687" s="9" t="str">
        <f>+'Info ELECTRONORTE'!D3655</f>
        <v>LAMBAYEQUE</v>
      </c>
      <c r="F3687" s="9" t="str">
        <f>+'Info ELECTRONORTE'!I3655</f>
        <v>Media Tension</v>
      </c>
      <c r="G3687" s="9">
        <f>+'Info ELECTRONORTE'!K3655</f>
        <v>12</v>
      </c>
      <c r="H3687" s="9" t="str">
        <f>+'Info ELECTRONORTE'!L3655</f>
        <v>Postes</v>
      </c>
      <c r="I3687" s="9" t="str">
        <f>+'Info ELECTRONORTE'!M3655</f>
        <v>Concreto</v>
      </c>
      <c r="J3687" s="9" t="str">
        <f>+'Info ELECTRONORTE'!N3655</f>
        <v>PPC16</v>
      </c>
      <c r="K3687" s="9" t="str">
        <f>+IF(B3687="MOD INV_2018","Según corresponda",VLOOKUP(J3687,SICODI!$G$3:$K$2404,2,FALSE))</f>
        <v>POSTE DE CONCRETO ARMADO DE 12/300/150/330</v>
      </c>
      <c r="L3687" s="142">
        <f t="shared" si="133"/>
        <v>0.52</v>
      </c>
    </row>
    <row r="3688" spans="1:12" x14ac:dyDescent="0.25">
      <c r="A3688" s="53">
        <f>+'Info ELECTRONORTE'!A3656</f>
        <v>3652</v>
      </c>
      <c r="B3688" s="26" t="str">
        <f t="shared" si="134"/>
        <v>SICODI</v>
      </c>
      <c r="C3688" s="9" t="str">
        <f>+'Info ELECTRONORTE'!B3656</f>
        <v>PIURA</v>
      </c>
      <c r="D3688" s="9" t="str">
        <f>+'Info ELECTRONORTE'!C3656</f>
        <v>OLMOS - CHULUCANAS</v>
      </c>
      <c r="E3688" s="9" t="str">
        <f>+'Info ELECTRONORTE'!D3656</f>
        <v>LAMBAYEQUE</v>
      </c>
      <c r="F3688" s="9" t="str">
        <f>+'Info ELECTRONORTE'!I3656</f>
        <v>Media Tension</v>
      </c>
      <c r="G3688" s="9">
        <f>+'Info ELECTRONORTE'!K3656</f>
        <v>12</v>
      </c>
      <c r="H3688" s="9" t="str">
        <f>+'Info ELECTRONORTE'!L3656</f>
        <v>Postes</v>
      </c>
      <c r="I3688" s="9" t="str">
        <f>+'Info ELECTRONORTE'!M3656</f>
        <v>Concreto</v>
      </c>
      <c r="J3688" s="9" t="str">
        <f>+'Info ELECTRONORTE'!N3656</f>
        <v>PPC16</v>
      </c>
      <c r="K3688" s="9" t="str">
        <f>+IF(B3688="MOD INV_2018","Según corresponda",VLOOKUP(J3688,SICODI!$G$3:$K$2404,2,FALSE))</f>
        <v>POSTE DE CONCRETO ARMADO DE 12/300/150/330</v>
      </c>
      <c r="L3688" s="142">
        <f t="shared" si="133"/>
        <v>0.52</v>
      </c>
    </row>
    <row r="3689" spans="1:12" x14ac:dyDescent="0.25">
      <c r="A3689" s="53">
        <f>+'Info ELECTRONORTE'!A3657</f>
        <v>3653</v>
      </c>
      <c r="B3689" s="26" t="str">
        <f t="shared" si="134"/>
        <v>SICODI</v>
      </c>
      <c r="C3689" s="9" t="str">
        <f>+'Info ELECTRONORTE'!B3657</f>
        <v>PIURA</v>
      </c>
      <c r="D3689" s="9" t="str">
        <f>+'Info ELECTRONORTE'!C3657</f>
        <v>OLMOS - CHULUCANAS</v>
      </c>
      <c r="E3689" s="9" t="str">
        <f>+'Info ELECTRONORTE'!D3657</f>
        <v>LAMBAYEQUE</v>
      </c>
      <c r="F3689" s="9" t="str">
        <f>+'Info ELECTRONORTE'!I3657</f>
        <v>Media Tension</v>
      </c>
      <c r="G3689" s="9">
        <f>+'Info ELECTRONORTE'!K3657</f>
        <v>12</v>
      </c>
      <c r="H3689" s="9" t="str">
        <f>+'Info ELECTRONORTE'!L3657</f>
        <v>Postes</v>
      </c>
      <c r="I3689" s="9" t="str">
        <f>+'Info ELECTRONORTE'!M3657</f>
        <v>Concreto</v>
      </c>
      <c r="J3689" s="9" t="str">
        <f>+'Info ELECTRONORTE'!N3657</f>
        <v>PPC16</v>
      </c>
      <c r="K3689" s="9" t="str">
        <f>+IF(B3689="MOD INV_2018","Según corresponda",VLOOKUP(J3689,SICODI!$G$3:$K$2404,2,FALSE))</f>
        <v>POSTE DE CONCRETO ARMADO DE 12/300/150/330</v>
      </c>
      <c r="L3689" s="142">
        <f t="shared" si="133"/>
        <v>0.52</v>
      </c>
    </row>
    <row r="3690" spans="1:12" x14ac:dyDescent="0.25">
      <c r="A3690" s="53">
        <f>+'Info ELECTRONORTE'!A3658</f>
        <v>3654</v>
      </c>
      <c r="B3690" s="26" t="str">
        <f t="shared" si="134"/>
        <v>SICODI</v>
      </c>
      <c r="C3690" s="9" t="str">
        <f>+'Info ELECTRONORTE'!B3658</f>
        <v>PIURA</v>
      </c>
      <c r="D3690" s="9" t="str">
        <f>+'Info ELECTRONORTE'!C3658</f>
        <v>OLMOS - CHULUCANAS</v>
      </c>
      <c r="E3690" s="9" t="str">
        <f>+'Info ELECTRONORTE'!D3658</f>
        <v>LAMBAYEQUE</v>
      </c>
      <c r="F3690" s="9" t="str">
        <f>+'Info ELECTRONORTE'!I3658</f>
        <v>Media Tension</v>
      </c>
      <c r="G3690" s="9">
        <f>+'Info ELECTRONORTE'!K3658</f>
        <v>12</v>
      </c>
      <c r="H3690" s="9" t="str">
        <f>+'Info ELECTRONORTE'!L3658</f>
        <v>Postes</v>
      </c>
      <c r="I3690" s="9" t="str">
        <f>+'Info ELECTRONORTE'!M3658</f>
        <v>Concreto</v>
      </c>
      <c r="J3690" s="9" t="str">
        <f>+'Info ELECTRONORTE'!N3658</f>
        <v>PPC16</v>
      </c>
      <c r="K3690" s="9" t="str">
        <f>+IF(B3690="MOD INV_2018","Según corresponda",VLOOKUP(J3690,SICODI!$G$3:$K$2404,2,FALSE))</f>
        <v>POSTE DE CONCRETO ARMADO DE 12/300/150/330</v>
      </c>
      <c r="L3690" s="142">
        <f t="shared" si="133"/>
        <v>0.52</v>
      </c>
    </row>
    <row r="3691" spans="1:12" x14ac:dyDescent="0.25">
      <c r="A3691" s="53">
        <f>+'Info ELECTRONORTE'!A3659</f>
        <v>3655</v>
      </c>
      <c r="B3691" s="26" t="str">
        <f t="shared" si="134"/>
        <v>SICODI</v>
      </c>
      <c r="C3691" s="9" t="str">
        <f>+'Info ELECTRONORTE'!B3659</f>
        <v>PIURA</v>
      </c>
      <c r="D3691" s="9" t="str">
        <f>+'Info ELECTRONORTE'!C3659</f>
        <v>OLMOS - CHULUCANAS</v>
      </c>
      <c r="E3691" s="9" t="str">
        <f>+'Info ELECTRONORTE'!D3659</f>
        <v>LAMBAYEQUE</v>
      </c>
      <c r="F3691" s="9" t="str">
        <f>+'Info ELECTRONORTE'!I3659</f>
        <v>Media Tension</v>
      </c>
      <c r="G3691" s="9">
        <f>+'Info ELECTRONORTE'!K3659</f>
        <v>12</v>
      </c>
      <c r="H3691" s="9" t="str">
        <f>+'Info ELECTRONORTE'!L3659</f>
        <v>Postes</v>
      </c>
      <c r="I3691" s="9" t="str">
        <f>+'Info ELECTRONORTE'!M3659</f>
        <v>Concreto</v>
      </c>
      <c r="J3691" s="9" t="str">
        <f>+'Info ELECTRONORTE'!N3659</f>
        <v>PPC16</v>
      </c>
      <c r="K3691" s="9" t="str">
        <f>+IF(B3691="MOD INV_2018","Según corresponda",VLOOKUP(J3691,SICODI!$G$3:$K$2404,2,FALSE))</f>
        <v>POSTE DE CONCRETO ARMADO DE 12/300/150/330</v>
      </c>
      <c r="L3691" s="142">
        <f t="shared" si="133"/>
        <v>0.52</v>
      </c>
    </row>
    <row r="3692" spans="1:12" x14ac:dyDescent="0.25">
      <c r="A3692" s="53">
        <f>+'Info ELECTRONORTE'!A3660</f>
        <v>3656</v>
      </c>
      <c r="B3692" s="26" t="str">
        <f t="shared" si="134"/>
        <v>SICODI</v>
      </c>
      <c r="C3692" s="9" t="str">
        <f>+'Info ELECTRONORTE'!B3660</f>
        <v>PIURA</v>
      </c>
      <c r="D3692" s="9" t="str">
        <f>+'Info ELECTRONORTE'!C3660</f>
        <v>OLMOS - CHULUCANAS</v>
      </c>
      <c r="E3692" s="9" t="str">
        <f>+'Info ELECTRONORTE'!D3660</f>
        <v>LAMBAYEQUE</v>
      </c>
      <c r="F3692" s="9" t="str">
        <f>+'Info ELECTRONORTE'!I3660</f>
        <v>Media Tension</v>
      </c>
      <c r="G3692" s="9">
        <f>+'Info ELECTRONORTE'!K3660</f>
        <v>12</v>
      </c>
      <c r="H3692" s="9" t="str">
        <f>+'Info ELECTRONORTE'!L3660</f>
        <v>Postes</v>
      </c>
      <c r="I3692" s="9" t="str">
        <f>+'Info ELECTRONORTE'!M3660</f>
        <v>Concreto</v>
      </c>
      <c r="J3692" s="9" t="str">
        <f>+'Info ELECTRONORTE'!N3660</f>
        <v>PPC16</v>
      </c>
      <c r="K3692" s="9" t="str">
        <f>+IF(B3692="MOD INV_2018","Según corresponda",VLOOKUP(J3692,SICODI!$G$3:$K$2404,2,FALSE))</f>
        <v>POSTE DE CONCRETO ARMADO DE 12/300/150/330</v>
      </c>
      <c r="L3692" s="142">
        <f t="shared" si="133"/>
        <v>0.52</v>
      </c>
    </row>
    <row r="3693" spans="1:12" x14ac:dyDescent="0.25">
      <c r="A3693" s="53">
        <f>+'Info ELECTRONORTE'!A3661</f>
        <v>3657</v>
      </c>
      <c r="B3693" s="26" t="str">
        <f t="shared" si="134"/>
        <v>SICODI</v>
      </c>
      <c r="C3693" s="9" t="str">
        <f>+'Info ELECTRONORTE'!B3661</f>
        <v>PIURA</v>
      </c>
      <c r="D3693" s="9" t="str">
        <f>+'Info ELECTRONORTE'!C3661</f>
        <v>OLMOS - CHULUCANAS</v>
      </c>
      <c r="E3693" s="9" t="str">
        <f>+'Info ELECTRONORTE'!D3661</f>
        <v>LAMBAYEQUE</v>
      </c>
      <c r="F3693" s="9" t="str">
        <f>+'Info ELECTRONORTE'!I3661</f>
        <v>Media Tension</v>
      </c>
      <c r="G3693" s="9">
        <f>+'Info ELECTRONORTE'!K3661</f>
        <v>12</v>
      </c>
      <c r="H3693" s="9" t="str">
        <f>+'Info ELECTRONORTE'!L3661</f>
        <v>Postes</v>
      </c>
      <c r="I3693" s="9" t="str">
        <f>+'Info ELECTRONORTE'!M3661</f>
        <v>Concreto</v>
      </c>
      <c r="J3693" s="9" t="str">
        <f>+'Info ELECTRONORTE'!N3661</f>
        <v>PPC16</v>
      </c>
      <c r="K3693" s="9" t="str">
        <f>+IF(B3693="MOD INV_2018","Según corresponda",VLOOKUP(J3693,SICODI!$G$3:$K$2404,2,FALSE))</f>
        <v>POSTE DE CONCRETO ARMADO DE 12/300/150/330</v>
      </c>
      <c r="L3693" s="142">
        <f t="shared" si="133"/>
        <v>0.52</v>
      </c>
    </row>
    <row r="3694" spans="1:12" x14ac:dyDescent="0.25">
      <c r="A3694" s="53">
        <f>+'Info ELECTRONORTE'!A3662</f>
        <v>3658</v>
      </c>
      <c r="B3694" s="26" t="str">
        <f t="shared" si="134"/>
        <v>SICODI</v>
      </c>
      <c r="C3694" s="9" t="str">
        <f>+'Info ELECTRONORTE'!B3662</f>
        <v>PIURA</v>
      </c>
      <c r="D3694" s="9" t="str">
        <f>+'Info ELECTRONORTE'!C3662</f>
        <v>OLMOS - CHULUCANAS</v>
      </c>
      <c r="E3694" s="9" t="str">
        <f>+'Info ELECTRONORTE'!D3662</f>
        <v>LAMBAYEQUE</v>
      </c>
      <c r="F3694" s="9" t="str">
        <f>+'Info ELECTRONORTE'!I3662</f>
        <v>Media Tension</v>
      </c>
      <c r="G3694" s="9">
        <f>+'Info ELECTRONORTE'!K3662</f>
        <v>12</v>
      </c>
      <c r="H3694" s="9" t="str">
        <f>+'Info ELECTRONORTE'!L3662</f>
        <v>Postes</v>
      </c>
      <c r="I3694" s="9" t="str">
        <f>+'Info ELECTRONORTE'!M3662</f>
        <v>Concreto</v>
      </c>
      <c r="J3694" s="9" t="str">
        <f>+'Info ELECTRONORTE'!N3662</f>
        <v>PPC16</v>
      </c>
      <c r="K3694" s="9" t="str">
        <f>+IF(B3694="MOD INV_2018","Según corresponda",VLOOKUP(J3694,SICODI!$G$3:$K$2404,2,FALSE))</f>
        <v>POSTE DE CONCRETO ARMADO DE 12/300/150/330</v>
      </c>
      <c r="L3694" s="142">
        <f t="shared" si="133"/>
        <v>0.52</v>
      </c>
    </row>
    <row r="3695" spans="1:12" x14ac:dyDescent="0.25">
      <c r="A3695" s="53">
        <f>+'Info ELECTRONORTE'!A3663</f>
        <v>3659</v>
      </c>
      <c r="B3695" s="26" t="str">
        <f t="shared" si="134"/>
        <v>SICODI</v>
      </c>
      <c r="C3695" s="9" t="str">
        <f>+'Info ELECTRONORTE'!B3663</f>
        <v>PIURA</v>
      </c>
      <c r="D3695" s="9" t="str">
        <f>+'Info ELECTRONORTE'!C3663</f>
        <v>OLMOS - CHULUCANAS</v>
      </c>
      <c r="E3695" s="9" t="str">
        <f>+'Info ELECTRONORTE'!D3663</f>
        <v>LAMBAYEQUE</v>
      </c>
      <c r="F3695" s="9" t="str">
        <f>+'Info ELECTRONORTE'!I3663</f>
        <v>Media Tension</v>
      </c>
      <c r="G3695" s="9">
        <f>+'Info ELECTRONORTE'!K3663</f>
        <v>12</v>
      </c>
      <c r="H3695" s="9" t="str">
        <f>+'Info ELECTRONORTE'!L3663</f>
        <v>Postes</v>
      </c>
      <c r="I3695" s="9" t="str">
        <f>+'Info ELECTRONORTE'!M3663</f>
        <v>Concreto</v>
      </c>
      <c r="J3695" s="9" t="str">
        <f>+'Info ELECTRONORTE'!N3663</f>
        <v>PPC16</v>
      </c>
      <c r="K3695" s="9" t="str">
        <f>+IF(B3695="MOD INV_2018","Según corresponda",VLOOKUP(J3695,SICODI!$G$3:$K$2404,2,FALSE))</f>
        <v>POSTE DE CONCRETO ARMADO DE 12/300/150/330</v>
      </c>
      <c r="L3695" s="142">
        <f t="shared" si="133"/>
        <v>0.52</v>
      </c>
    </row>
    <row r="3696" spans="1:12" x14ac:dyDescent="0.25">
      <c r="A3696" s="53">
        <f>+'Info ELECTRONORTE'!A3664</f>
        <v>3660</v>
      </c>
      <c r="B3696" s="26" t="str">
        <f t="shared" si="134"/>
        <v>SICODI</v>
      </c>
      <c r="C3696" s="9" t="str">
        <f>+'Info ELECTRONORTE'!B3664</f>
        <v>PIURA</v>
      </c>
      <c r="D3696" s="9" t="str">
        <f>+'Info ELECTRONORTE'!C3664</f>
        <v>OLMOS - CHULUCANAS</v>
      </c>
      <c r="E3696" s="9" t="str">
        <f>+'Info ELECTRONORTE'!D3664</f>
        <v>LAMBAYEQUE</v>
      </c>
      <c r="F3696" s="9" t="str">
        <f>+'Info ELECTRONORTE'!I3664</f>
        <v>Media Tension</v>
      </c>
      <c r="G3696" s="9">
        <f>+'Info ELECTRONORTE'!K3664</f>
        <v>12</v>
      </c>
      <c r="H3696" s="9" t="str">
        <f>+'Info ELECTRONORTE'!L3664</f>
        <v>Postes</v>
      </c>
      <c r="I3696" s="9" t="str">
        <f>+'Info ELECTRONORTE'!M3664</f>
        <v>Concreto</v>
      </c>
      <c r="J3696" s="9" t="str">
        <f>+'Info ELECTRONORTE'!N3664</f>
        <v>PPC16</v>
      </c>
      <c r="K3696" s="9" t="str">
        <f>+IF(B3696="MOD INV_2018","Según corresponda",VLOOKUP(J3696,SICODI!$G$3:$K$2404,2,FALSE))</f>
        <v>POSTE DE CONCRETO ARMADO DE 12/300/150/330</v>
      </c>
      <c r="L3696" s="142">
        <f t="shared" si="133"/>
        <v>0.52</v>
      </c>
    </row>
    <row r="3697" spans="1:12" x14ac:dyDescent="0.25">
      <c r="A3697" s="53">
        <f>+'Info ELECTRONORTE'!A3665</f>
        <v>3661</v>
      </c>
      <c r="B3697" s="26" t="str">
        <f t="shared" si="134"/>
        <v>SICODI</v>
      </c>
      <c r="C3697" s="9" t="str">
        <f>+'Info ELECTRONORTE'!B3665</f>
        <v>PIURA</v>
      </c>
      <c r="D3697" s="9" t="str">
        <f>+'Info ELECTRONORTE'!C3665</f>
        <v>OLMOS - CHULUCANAS</v>
      </c>
      <c r="E3697" s="9" t="str">
        <f>+'Info ELECTRONORTE'!D3665</f>
        <v>LAMBAYEQUE</v>
      </c>
      <c r="F3697" s="9" t="str">
        <f>+'Info ELECTRONORTE'!I3665</f>
        <v>Media Tension</v>
      </c>
      <c r="G3697" s="9">
        <f>+'Info ELECTRONORTE'!K3665</f>
        <v>12</v>
      </c>
      <c r="H3697" s="9" t="str">
        <f>+'Info ELECTRONORTE'!L3665</f>
        <v>Postes</v>
      </c>
      <c r="I3697" s="9" t="str">
        <f>+'Info ELECTRONORTE'!M3665</f>
        <v>Concreto</v>
      </c>
      <c r="J3697" s="9" t="str">
        <f>+'Info ELECTRONORTE'!N3665</f>
        <v>PPC16</v>
      </c>
      <c r="K3697" s="9" t="str">
        <f>+IF(B3697="MOD INV_2018","Según corresponda",VLOOKUP(J3697,SICODI!$G$3:$K$2404,2,FALSE))</f>
        <v>POSTE DE CONCRETO ARMADO DE 12/300/150/330</v>
      </c>
      <c r="L3697" s="142">
        <f t="shared" si="133"/>
        <v>0.52</v>
      </c>
    </row>
    <row r="3698" spans="1:12" x14ac:dyDescent="0.25">
      <c r="A3698" s="53">
        <f>+'Info ELECTRONORTE'!A3666</f>
        <v>3662</v>
      </c>
      <c r="B3698" s="26" t="str">
        <f t="shared" si="134"/>
        <v>SICODI</v>
      </c>
      <c r="C3698" s="9" t="str">
        <f>+'Info ELECTRONORTE'!B3666</f>
        <v>PIURA</v>
      </c>
      <c r="D3698" s="9" t="str">
        <f>+'Info ELECTRONORTE'!C3666</f>
        <v>OLMOS - CHULUCANAS</v>
      </c>
      <c r="E3698" s="9" t="str">
        <f>+'Info ELECTRONORTE'!D3666</f>
        <v>LAMBAYEQUE</v>
      </c>
      <c r="F3698" s="9" t="str">
        <f>+'Info ELECTRONORTE'!I3666</f>
        <v>Media Tension</v>
      </c>
      <c r="G3698" s="9">
        <f>+'Info ELECTRONORTE'!K3666</f>
        <v>12</v>
      </c>
      <c r="H3698" s="9" t="str">
        <f>+'Info ELECTRONORTE'!L3666</f>
        <v>Postes</v>
      </c>
      <c r="I3698" s="9" t="str">
        <f>+'Info ELECTRONORTE'!M3666</f>
        <v>Concreto</v>
      </c>
      <c r="J3698" s="9" t="str">
        <f>+'Info ELECTRONORTE'!N3666</f>
        <v>PPC16</v>
      </c>
      <c r="K3698" s="9" t="str">
        <f>+IF(B3698="MOD INV_2018","Según corresponda",VLOOKUP(J3698,SICODI!$G$3:$K$2404,2,FALSE))</f>
        <v>POSTE DE CONCRETO ARMADO DE 12/300/150/330</v>
      </c>
      <c r="L3698" s="142">
        <f t="shared" si="133"/>
        <v>0.52</v>
      </c>
    </row>
    <row r="3699" spans="1:12" x14ac:dyDescent="0.25">
      <c r="A3699" s="53">
        <f>+'Info ELECTRONORTE'!A3667</f>
        <v>3663</v>
      </c>
      <c r="B3699" s="26" t="str">
        <f t="shared" si="134"/>
        <v>SICODI</v>
      </c>
      <c r="C3699" s="9" t="str">
        <f>+'Info ELECTRONORTE'!B3667</f>
        <v>PIURA</v>
      </c>
      <c r="D3699" s="9" t="str">
        <f>+'Info ELECTRONORTE'!C3667</f>
        <v>OLMOS - CHULUCANAS</v>
      </c>
      <c r="E3699" s="9" t="str">
        <f>+'Info ELECTRONORTE'!D3667</f>
        <v>LAMBAYEQUE</v>
      </c>
      <c r="F3699" s="9" t="str">
        <f>+'Info ELECTRONORTE'!I3667</f>
        <v>Media Tension</v>
      </c>
      <c r="G3699" s="9">
        <f>+'Info ELECTRONORTE'!K3667</f>
        <v>12</v>
      </c>
      <c r="H3699" s="9" t="str">
        <f>+'Info ELECTRONORTE'!L3667</f>
        <v>Postes</v>
      </c>
      <c r="I3699" s="9" t="str">
        <f>+'Info ELECTRONORTE'!M3667</f>
        <v>Concreto</v>
      </c>
      <c r="J3699" s="9" t="str">
        <f>+'Info ELECTRONORTE'!N3667</f>
        <v>PPC16</v>
      </c>
      <c r="K3699" s="9" t="str">
        <f>+IF(B3699="MOD INV_2018","Según corresponda",VLOOKUP(J3699,SICODI!$G$3:$K$2404,2,FALSE))</f>
        <v>POSTE DE CONCRETO ARMADO DE 12/300/150/330</v>
      </c>
      <c r="L3699" s="142">
        <f t="shared" si="133"/>
        <v>0.52</v>
      </c>
    </row>
    <row r="3700" spans="1:12" x14ac:dyDescent="0.25">
      <c r="A3700" s="53">
        <f>+'Info ELECTRONORTE'!A3668</f>
        <v>3664</v>
      </c>
      <c r="B3700" s="26" t="str">
        <f t="shared" si="134"/>
        <v>SICODI</v>
      </c>
      <c r="C3700" s="9" t="str">
        <f>+'Info ELECTRONORTE'!B3668</f>
        <v>PIURA</v>
      </c>
      <c r="D3700" s="9" t="str">
        <f>+'Info ELECTRONORTE'!C3668</f>
        <v>OLMOS - CHULUCANAS</v>
      </c>
      <c r="E3700" s="9" t="str">
        <f>+'Info ELECTRONORTE'!D3668</f>
        <v>LAMBAYEQUE</v>
      </c>
      <c r="F3700" s="9" t="str">
        <f>+'Info ELECTRONORTE'!I3668</f>
        <v>Media Tension</v>
      </c>
      <c r="G3700" s="9">
        <f>+'Info ELECTRONORTE'!K3668</f>
        <v>12</v>
      </c>
      <c r="H3700" s="9" t="str">
        <f>+'Info ELECTRONORTE'!L3668</f>
        <v>Postes</v>
      </c>
      <c r="I3700" s="9" t="str">
        <f>+'Info ELECTRONORTE'!M3668</f>
        <v>Concreto</v>
      </c>
      <c r="J3700" s="9" t="str">
        <f>+'Info ELECTRONORTE'!N3668</f>
        <v>PPC16</v>
      </c>
      <c r="K3700" s="9" t="str">
        <f>+IF(B3700="MOD INV_2018","Según corresponda",VLOOKUP(J3700,SICODI!$G$3:$K$2404,2,FALSE))</f>
        <v>POSTE DE CONCRETO ARMADO DE 12/300/150/330</v>
      </c>
      <c r="L3700" s="142">
        <f t="shared" si="133"/>
        <v>0.52</v>
      </c>
    </row>
    <row r="3701" spans="1:12" x14ac:dyDescent="0.25">
      <c r="A3701" s="53">
        <f>+'Info ELECTRONORTE'!A3669</f>
        <v>3665</v>
      </c>
      <c r="B3701" s="26" t="str">
        <f t="shared" si="134"/>
        <v>SICODI</v>
      </c>
      <c r="C3701" s="9" t="str">
        <f>+'Info ELECTRONORTE'!B3669</f>
        <v>PIURA</v>
      </c>
      <c r="D3701" s="9" t="str">
        <f>+'Info ELECTRONORTE'!C3669</f>
        <v>OLMOS - CHULUCANAS</v>
      </c>
      <c r="E3701" s="9" t="str">
        <f>+'Info ELECTRONORTE'!D3669</f>
        <v>LAMBAYEQUE</v>
      </c>
      <c r="F3701" s="9" t="str">
        <f>+'Info ELECTRONORTE'!I3669</f>
        <v>Media Tension</v>
      </c>
      <c r="G3701" s="9">
        <f>+'Info ELECTRONORTE'!K3669</f>
        <v>12</v>
      </c>
      <c r="H3701" s="9" t="str">
        <f>+'Info ELECTRONORTE'!L3669</f>
        <v>Postes</v>
      </c>
      <c r="I3701" s="9" t="str">
        <f>+'Info ELECTRONORTE'!M3669</f>
        <v>Concreto</v>
      </c>
      <c r="J3701" s="9" t="str">
        <f>+'Info ELECTRONORTE'!N3669</f>
        <v>PPC16</v>
      </c>
      <c r="K3701" s="9" t="str">
        <f>+IF(B3701="MOD INV_2018","Según corresponda",VLOOKUP(J3701,SICODI!$G$3:$K$2404,2,FALSE))</f>
        <v>POSTE DE CONCRETO ARMADO DE 12/300/150/330</v>
      </c>
      <c r="L3701" s="142">
        <f t="shared" si="133"/>
        <v>0.52</v>
      </c>
    </row>
    <row r="3702" spans="1:12" x14ac:dyDescent="0.25">
      <c r="A3702" s="53">
        <f>+'Info ELECTRONORTE'!A3670</f>
        <v>3666</v>
      </c>
      <c r="B3702" s="26" t="str">
        <f t="shared" si="134"/>
        <v>SICODI</v>
      </c>
      <c r="C3702" s="9" t="str">
        <f>+'Info ELECTRONORTE'!B3670</f>
        <v>PIURA</v>
      </c>
      <c r="D3702" s="9" t="str">
        <f>+'Info ELECTRONORTE'!C3670</f>
        <v>OLMOS - CHULUCANAS</v>
      </c>
      <c r="E3702" s="9" t="str">
        <f>+'Info ELECTRONORTE'!D3670</f>
        <v>LAMBAYEQUE</v>
      </c>
      <c r="F3702" s="9" t="str">
        <f>+'Info ELECTRONORTE'!I3670</f>
        <v>Media Tension</v>
      </c>
      <c r="G3702" s="9">
        <f>+'Info ELECTRONORTE'!K3670</f>
        <v>12</v>
      </c>
      <c r="H3702" s="9" t="str">
        <f>+'Info ELECTRONORTE'!L3670</f>
        <v>Postes</v>
      </c>
      <c r="I3702" s="9" t="str">
        <f>+'Info ELECTRONORTE'!M3670</f>
        <v>Concreto</v>
      </c>
      <c r="J3702" s="9" t="str">
        <f>+'Info ELECTRONORTE'!N3670</f>
        <v>PPC16</v>
      </c>
      <c r="K3702" s="9" t="str">
        <f>+IF(B3702="MOD INV_2018","Según corresponda",VLOOKUP(J3702,SICODI!$G$3:$K$2404,2,FALSE))</f>
        <v>POSTE DE CONCRETO ARMADO DE 12/300/150/330</v>
      </c>
      <c r="L3702" s="142">
        <f t="shared" si="133"/>
        <v>0.52</v>
      </c>
    </row>
    <row r="3703" spans="1:12" x14ac:dyDescent="0.25">
      <c r="A3703" s="53">
        <f>+'Info ELECTRONORTE'!A3671</f>
        <v>3667</v>
      </c>
      <c r="B3703" s="26" t="str">
        <f t="shared" si="134"/>
        <v>SICODI</v>
      </c>
      <c r="C3703" s="9" t="str">
        <f>+'Info ELECTRONORTE'!B3671</f>
        <v>PIURA</v>
      </c>
      <c r="D3703" s="9" t="str">
        <f>+'Info ELECTRONORTE'!C3671</f>
        <v>OLMOS - CHULUCANAS</v>
      </c>
      <c r="E3703" s="9" t="str">
        <f>+'Info ELECTRONORTE'!D3671</f>
        <v>LAMBAYEQUE</v>
      </c>
      <c r="F3703" s="9" t="str">
        <f>+'Info ELECTRONORTE'!I3671</f>
        <v>Media Tension</v>
      </c>
      <c r="G3703" s="9">
        <f>+'Info ELECTRONORTE'!K3671</f>
        <v>12</v>
      </c>
      <c r="H3703" s="9" t="str">
        <f>+'Info ELECTRONORTE'!L3671</f>
        <v>Postes</v>
      </c>
      <c r="I3703" s="9" t="str">
        <f>+'Info ELECTRONORTE'!M3671</f>
        <v>Concreto</v>
      </c>
      <c r="J3703" s="9" t="str">
        <f>+'Info ELECTRONORTE'!N3671</f>
        <v>PPC16</v>
      </c>
      <c r="K3703" s="9" t="str">
        <f>+IF(B3703="MOD INV_2018","Según corresponda",VLOOKUP(J3703,SICODI!$G$3:$K$2404,2,FALSE))</f>
        <v>POSTE DE CONCRETO ARMADO DE 12/300/150/330</v>
      </c>
      <c r="L3703" s="142">
        <f t="shared" si="133"/>
        <v>0.52</v>
      </c>
    </row>
    <row r="3704" spans="1:12" x14ac:dyDescent="0.25">
      <c r="A3704" s="53">
        <f>+'Info ELECTRONORTE'!A3672</f>
        <v>3668</v>
      </c>
      <c r="B3704" s="26" t="str">
        <f t="shared" si="134"/>
        <v>SICODI</v>
      </c>
      <c r="C3704" s="9" t="str">
        <f>+'Info ELECTRONORTE'!B3672</f>
        <v>PIURA</v>
      </c>
      <c r="D3704" s="9" t="str">
        <f>+'Info ELECTRONORTE'!C3672</f>
        <v>OLMOS - CHULUCANAS</v>
      </c>
      <c r="E3704" s="9" t="str">
        <f>+'Info ELECTRONORTE'!D3672</f>
        <v>LAMBAYEQUE</v>
      </c>
      <c r="F3704" s="9" t="str">
        <f>+'Info ELECTRONORTE'!I3672</f>
        <v>Media Tension</v>
      </c>
      <c r="G3704" s="9">
        <f>+'Info ELECTRONORTE'!K3672</f>
        <v>12</v>
      </c>
      <c r="H3704" s="9" t="str">
        <f>+'Info ELECTRONORTE'!L3672</f>
        <v>Postes</v>
      </c>
      <c r="I3704" s="9" t="str">
        <f>+'Info ELECTRONORTE'!M3672</f>
        <v>Concreto</v>
      </c>
      <c r="J3704" s="9" t="str">
        <f>+'Info ELECTRONORTE'!N3672</f>
        <v>PPC16</v>
      </c>
      <c r="K3704" s="9" t="str">
        <f>+IF(B3704="MOD INV_2018","Según corresponda",VLOOKUP(J3704,SICODI!$G$3:$K$2404,2,FALSE))</f>
        <v>POSTE DE CONCRETO ARMADO DE 12/300/150/330</v>
      </c>
      <c r="L3704" s="142">
        <f t="shared" si="133"/>
        <v>0.52</v>
      </c>
    </row>
    <row r="3705" spans="1:12" x14ac:dyDescent="0.25">
      <c r="A3705" s="53">
        <f>+'Info ELECTRONORTE'!A3673</f>
        <v>3669</v>
      </c>
      <c r="B3705" s="26" t="str">
        <f t="shared" si="134"/>
        <v>SICODI</v>
      </c>
      <c r="C3705" s="9" t="str">
        <f>+'Info ELECTRONORTE'!B3673</f>
        <v>PIURA</v>
      </c>
      <c r="D3705" s="9" t="str">
        <f>+'Info ELECTRONORTE'!C3673</f>
        <v>OLMOS - CHULUCANAS</v>
      </c>
      <c r="E3705" s="9" t="str">
        <f>+'Info ELECTRONORTE'!D3673</f>
        <v>LAMBAYEQUE</v>
      </c>
      <c r="F3705" s="9" t="str">
        <f>+'Info ELECTRONORTE'!I3673</f>
        <v>Media Tension</v>
      </c>
      <c r="G3705" s="9">
        <f>+'Info ELECTRONORTE'!K3673</f>
        <v>12</v>
      </c>
      <c r="H3705" s="9" t="str">
        <f>+'Info ELECTRONORTE'!L3673</f>
        <v>Postes</v>
      </c>
      <c r="I3705" s="9" t="str">
        <f>+'Info ELECTRONORTE'!M3673</f>
        <v>Concreto</v>
      </c>
      <c r="J3705" s="9" t="str">
        <f>+'Info ELECTRONORTE'!N3673</f>
        <v>PPC16</v>
      </c>
      <c r="K3705" s="9" t="str">
        <f>+IF(B3705="MOD INV_2018","Según corresponda",VLOOKUP(J3705,SICODI!$G$3:$K$2404,2,FALSE))</f>
        <v>POSTE DE CONCRETO ARMADO DE 12/300/150/330</v>
      </c>
      <c r="L3705" s="142">
        <f t="shared" si="133"/>
        <v>0.52</v>
      </c>
    </row>
    <row r="3706" spans="1:12" x14ac:dyDescent="0.25">
      <c r="A3706" s="53">
        <f>+'Info ELECTRONORTE'!A3674</f>
        <v>3670</v>
      </c>
      <c r="B3706" s="26" t="str">
        <f t="shared" si="134"/>
        <v>SICODI</v>
      </c>
      <c r="C3706" s="9" t="str">
        <f>+'Info ELECTRONORTE'!B3674</f>
        <v>PIURA</v>
      </c>
      <c r="D3706" s="9" t="str">
        <f>+'Info ELECTRONORTE'!C3674</f>
        <v>OLMOS - CHULUCANAS</v>
      </c>
      <c r="E3706" s="9" t="str">
        <f>+'Info ELECTRONORTE'!D3674</f>
        <v>LAMBAYEQUE</v>
      </c>
      <c r="F3706" s="9" t="str">
        <f>+'Info ELECTRONORTE'!I3674</f>
        <v>Media Tension</v>
      </c>
      <c r="G3706" s="9">
        <f>+'Info ELECTRONORTE'!K3674</f>
        <v>12</v>
      </c>
      <c r="H3706" s="9" t="str">
        <f>+'Info ELECTRONORTE'!L3674</f>
        <v>Postes</v>
      </c>
      <c r="I3706" s="9" t="str">
        <f>+'Info ELECTRONORTE'!M3674</f>
        <v>Concreto</v>
      </c>
      <c r="J3706" s="9" t="str">
        <f>+'Info ELECTRONORTE'!N3674</f>
        <v>PPC16</v>
      </c>
      <c r="K3706" s="9" t="str">
        <f>+IF(B3706="MOD INV_2018","Según corresponda",VLOOKUP(J3706,SICODI!$G$3:$K$2404,2,FALSE))</f>
        <v>POSTE DE CONCRETO ARMADO DE 12/300/150/330</v>
      </c>
      <c r="L3706" s="142">
        <f t="shared" si="133"/>
        <v>0.52</v>
      </c>
    </row>
    <row r="3707" spans="1:12" x14ac:dyDescent="0.25">
      <c r="A3707" s="53">
        <f>+'Info ELECTRONORTE'!A3675</f>
        <v>3671</v>
      </c>
      <c r="B3707" s="26" t="str">
        <f t="shared" si="134"/>
        <v>SICODI</v>
      </c>
      <c r="C3707" s="9" t="str">
        <f>+'Info ELECTRONORTE'!B3675</f>
        <v>PIURA</v>
      </c>
      <c r="D3707" s="9" t="str">
        <f>+'Info ELECTRONORTE'!C3675</f>
        <v>OLMOS - CHULUCANAS</v>
      </c>
      <c r="E3707" s="9" t="str">
        <f>+'Info ELECTRONORTE'!D3675</f>
        <v>LAMBAYEQUE</v>
      </c>
      <c r="F3707" s="9" t="str">
        <f>+'Info ELECTRONORTE'!I3675</f>
        <v>Media Tension</v>
      </c>
      <c r="G3707" s="9">
        <f>+'Info ELECTRONORTE'!K3675</f>
        <v>12</v>
      </c>
      <c r="H3707" s="9" t="str">
        <f>+'Info ELECTRONORTE'!L3675</f>
        <v>Postes</v>
      </c>
      <c r="I3707" s="9" t="str">
        <f>+'Info ELECTRONORTE'!M3675</f>
        <v>Concreto</v>
      </c>
      <c r="J3707" s="9" t="str">
        <f>+'Info ELECTRONORTE'!N3675</f>
        <v>PPC16</v>
      </c>
      <c r="K3707" s="9" t="str">
        <f>+IF(B3707="MOD INV_2018","Según corresponda",VLOOKUP(J3707,SICODI!$G$3:$K$2404,2,FALSE))</f>
        <v>POSTE DE CONCRETO ARMADO DE 12/300/150/330</v>
      </c>
      <c r="L3707" s="142">
        <f t="shared" si="133"/>
        <v>0.52</v>
      </c>
    </row>
    <row r="3708" spans="1:12" x14ac:dyDescent="0.25">
      <c r="A3708" s="53">
        <f>+'Info ELECTRONORTE'!A3676</f>
        <v>3672</v>
      </c>
      <c r="B3708" s="26" t="str">
        <f t="shared" si="134"/>
        <v>SICODI</v>
      </c>
      <c r="C3708" s="9" t="str">
        <f>+'Info ELECTRONORTE'!B3676</f>
        <v>PIURA</v>
      </c>
      <c r="D3708" s="9" t="str">
        <f>+'Info ELECTRONORTE'!C3676</f>
        <v>OLMOS - CHULUCANAS</v>
      </c>
      <c r="E3708" s="9" t="str">
        <f>+'Info ELECTRONORTE'!D3676</f>
        <v>LAMBAYEQUE</v>
      </c>
      <c r="F3708" s="9" t="str">
        <f>+'Info ELECTRONORTE'!I3676</f>
        <v>Media Tension</v>
      </c>
      <c r="G3708" s="9">
        <f>+'Info ELECTRONORTE'!K3676</f>
        <v>12</v>
      </c>
      <c r="H3708" s="9" t="str">
        <f>+'Info ELECTRONORTE'!L3676</f>
        <v>Postes</v>
      </c>
      <c r="I3708" s="9" t="str">
        <f>+'Info ELECTRONORTE'!M3676</f>
        <v>Concreto</v>
      </c>
      <c r="J3708" s="9" t="str">
        <f>+'Info ELECTRONORTE'!N3676</f>
        <v>PPC16</v>
      </c>
      <c r="K3708" s="9" t="str">
        <f>+IF(B3708="MOD INV_2018","Según corresponda",VLOOKUP(J3708,SICODI!$G$3:$K$2404,2,FALSE))</f>
        <v>POSTE DE CONCRETO ARMADO DE 12/300/150/330</v>
      </c>
      <c r="L3708" s="142">
        <f t="shared" si="133"/>
        <v>0.52</v>
      </c>
    </row>
    <row r="3709" spans="1:12" x14ac:dyDescent="0.25">
      <c r="A3709" s="53">
        <f>+'Info ELECTRONORTE'!A3677</f>
        <v>3673</v>
      </c>
      <c r="B3709" s="26" t="str">
        <f t="shared" si="134"/>
        <v>SICODI</v>
      </c>
      <c r="C3709" s="9" t="str">
        <f>+'Info ELECTRONORTE'!B3677</f>
        <v>PIURA</v>
      </c>
      <c r="D3709" s="9" t="str">
        <f>+'Info ELECTRONORTE'!C3677</f>
        <v>OLMOS - CHULUCANAS</v>
      </c>
      <c r="E3709" s="9" t="str">
        <f>+'Info ELECTRONORTE'!D3677</f>
        <v>LAMBAYEQUE</v>
      </c>
      <c r="F3709" s="9" t="str">
        <f>+'Info ELECTRONORTE'!I3677</f>
        <v>Media Tension</v>
      </c>
      <c r="G3709" s="9">
        <f>+'Info ELECTRONORTE'!K3677</f>
        <v>12</v>
      </c>
      <c r="H3709" s="9" t="str">
        <f>+'Info ELECTRONORTE'!L3677</f>
        <v>Postes</v>
      </c>
      <c r="I3709" s="9" t="str">
        <f>+'Info ELECTRONORTE'!M3677</f>
        <v>Concreto</v>
      </c>
      <c r="J3709" s="9" t="str">
        <f>+'Info ELECTRONORTE'!N3677</f>
        <v>PPC16</v>
      </c>
      <c r="K3709" s="9" t="str">
        <f>+IF(B3709="MOD INV_2018","Según corresponda",VLOOKUP(J3709,SICODI!$G$3:$K$2404,2,FALSE))</f>
        <v>POSTE DE CONCRETO ARMADO DE 12/300/150/330</v>
      </c>
      <c r="L3709" s="142">
        <f t="shared" si="133"/>
        <v>0.52</v>
      </c>
    </row>
    <row r="3710" spans="1:12" x14ac:dyDescent="0.25">
      <c r="A3710" s="53">
        <f>+'Info ELECTRONORTE'!A3678</f>
        <v>3674</v>
      </c>
      <c r="B3710" s="26" t="str">
        <f t="shared" si="134"/>
        <v>SICODI</v>
      </c>
      <c r="C3710" s="9" t="str">
        <f>+'Info ELECTRONORTE'!B3678</f>
        <v>PIURA</v>
      </c>
      <c r="D3710" s="9" t="str">
        <f>+'Info ELECTRONORTE'!C3678</f>
        <v>OLMOS - CHULUCANAS</v>
      </c>
      <c r="E3710" s="9" t="str">
        <f>+'Info ELECTRONORTE'!D3678</f>
        <v>LAMBAYEQUE</v>
      </c>
      <c r="F3710" s="9" t="str">
        <f>+'Info ELECTRONORTE'!I3678</f>
        <v>Media Tension</v>
      </c>
      <c r="G3710" s="9">
        <f>+'Info ELECTRONORTE'!K3678</f>
        <v>12</v>
      </c>
      <c r="H3710" s="9" t="str">
        <f>+'Info ELECTRONORTE'!L3678</f>
        <v>Postes</v>
      </c>
      <c r="I3710" s="9" t="str">
        <f>+'Info ELECTRONORTE'!M3678</f>
        <v>Concreto</v>
      </c>
      <c r="J3710" s="9" t="str">
        <f>+'Info ELECTRONORTE'!N3678</f>
        <v>PPC16</v>
      </c>
      <c r="K3710" s="9" t="str">
        <f>+IF(B3710="MOD INV_2018","Según corresponda",VLOOKUP(J3710,SICODI!$G$3:$K$2404,2,FALSE))</f>
        <v>POSTE DE CONCRETO ARMADO DE 12/300/150/330</v>
      </c>
      <c r="L3710" s="142">
        <f t="shared" si="133"/>
        <v>0.52</v>
      </c>
    </row>
    <row r="3711" spans="1:12" x14ac:dyDescent="0.25">
      <c r="A3711" s="53">
        <f>+'Info ELECTRONORTE'!A3679</f>
        <v>3675</v>
      </c>
      <c r="B3711" s="26" t="str">
        <f t="shared" si="134"/>
        <v>SICODI</v>
      </c>
      <c r="C3711" s="9" t="str">
        <f>+'Info ELECTRONORTE'!B3679</f>
        <v>PIURA</v>
      </c>
      <c r="D3711" s="9" t="str">
        <f>+'Info ELECTRONORTE'!C3679</f>
        <v>OLMOS - CHULUCANAS</v>
      </c>
      <c r="E3711" s="9" t="str">
        <f>+'Info ELECTRONORTE'!D3679</f>
        <v>LAMBAYEQUE</v>
      </c>
      <c r="F3711" s="9" t="str">
        <f>+'Info ELECTRONORTE'!I3679</f>
        <v>Media Tension</v>
      </c>
      <c r="G3711" s="9">
        <f>+'Info ELECTRONORTE'!K3679</f>
        <v>12</v>
      </c>
      <c r="H3711" s="9" t="str">
        <f>+'Info ELECTRONORTE'!L3679</f>
        <v>Postes</v>
      </c>
      <c r="I3711" s="9" t="str">
        <f>+'Info ELECTRONORTE'!M3679</f>
        <v>Concreto</v>
      </c>
      <c r="J3711" s="9" t="str">
        <f>+'Info ELECTRONORTE'!N3679</f>
        <v>PPC16</v>
      </c>
      <c r="K3711" s="9" t="str">
        <f>+IF(B3711="MOD INV_2018","Según corresponda",VLOOKUP(J3711,SICODI!$G$3:$K$2404,2,FALSE))</f>
        <v>POSTE DE CONCRETO ARMADO DE 12/300/150/330</v>
      </c>
      <c r="L3711" s="142">
        <f t="shared" si="133"/>
        <v>0.52</v>
      </c>
    </row>
    <row r="3712" spans="1:12" x14ac:dyDescent="0.25">
      <c r="A3712" s="53">
        <f>+'Info ELECTRONORTE'!A3680</f>
        <v>3676</v>
      </c>
      <c r="B3712" s="26" t="str">
        <f t="shared" si="134"/>
        <v>SICODI</v>
      </c>
      <c r="C3712" s="9" t="str">
        <f>+'Info ELECTRONORTE'!B3680</f>
        <v>PIURA</v>
      </c>
      <c r="D3712" s="9" t="str">
        <f>+'Info ELECTRONORTE'!C3680</f>
        <v>OLMOS - CHULUCANAS</v>
      </c>
      <c r="E3712" s="9" t="str">
        <f>+'Info ELECTRONORTE'!D3680</f>
        <v>LAMBAYEQUE</v>
      </c>
      <c r="F3712" s="9" t="str">
        <f>+'Info ELECTRONORTE'!I3680</f>
        <v>Media Tension</v>
      </c>
      <c r="G3712" s="9">
        <f>+'Info ELECTRONORTE'!K3680</f>
        <v>12</v>
      </c>
      <c r="H3712" s="9" t="str">
        <f>+'Info ELECTRONORTE'!L3680</f>
        <v>Postes</v>
      </c>
      <c r="I3712" s="9" t="str">
        <f>+'Info ELECTRONORTE'!M3680</f>
        <v>Concreto</v>
      </c>
      <c r="J3712" s="9" t="str">
        <f>+'Info ELECTRONORTE'!N3680</f>
        <v>PPC16</v>
      </c>
      <c r="K3712" s="9" t="str">
        <f>+IF(B3712="MOD INV_2018","Según corresponda",VLOOKUP(J3712,SICODI!$G$3:$K$2404,2,FALSE))</f>
        <v>POSTE DE CONCRETO ARMADO DE 12/300/150/330</v>
      </c>
      <c r="L3712" s="142">
        <f t="shared" si="133"/>
        <v>0.52</v>
      </c>
    </row>
    <row r="3713" spans="1:12" x14ac:dyDescent="0.25">
      <c r="A3713" s="53">
        <f>+'Info ELECTRONORTE'!A3681</f>
        <v>3677</v>
      </c>
      <c r="B3713" s="26" t="str">
        <f t="shared" si="134"/>
        <v>SICODI</v>
      </c>
      <c r="C3713" s="9" t="str">
        <f>+'Info ELECTRONORTE'!B3681</f>
        <v>PIURA</v>
      </c>
      <c r="D3713" s="9" t="str">
        <f>+'Info ELECTRONORTE'!C3681</f>
        <v>OLMOS - CHULUCANAS</v>
      </c>
      <c r="E3713" s="9" t="str">
        <f>+'Info ELECTRONORTE'!D3681</f>
        <v>LAMBAYEQUE</v>
      </c>
      <c r="F3713" s="9" t="str">
        <f>+'Info ELECTRONORTE'!I3681</f>
        <v>Media Tension</v>
      </c>
      <c r="G3713" s="9">
        <f>+'Info ELECTRONORTE'!K3681</f>
        <v>12</v>
      </c>
      <c r="H3713" s="9" t="str">
        <f>+'Info ELECTRONORTE'!L3681</f>
        <v>Postes</v>
      </c>
      <c r="I3713" s="9" t="str">
        <f>+'Info ELECTRONORTE'!M3681</f>
        <v>Concreto</v>
      </c>
      <c r="J3713" s="9" t="str">
        <f>+'Info ELECTRONORTE'!N3681</f>
        <v>PPC16</v>
      </c>
      <c r="K3713" s="9" t="str">
        <f>+IF(B3713="MOD INV_2018","Según corresponda",VLOOKUP(J3713,SICODI!$G$3:$K$2404,2,FALSE))</f>
        <v>POSTE DE CONCRETO ARMADO DE 12/300/150/330</v>
      </c>
      <c r="L3713" s="142">
        <f t="shared" si="133"/>
        <v>0.52</v>
      </c>
    </row>
    <row r="3714" spans="1:12" x14ac:dyDescent="0.25">
      <c r="A3714" s="53">
        <f>+'Info ELECTRONORTE'!A3682</f>
        <v>3678</v>
      </c>
      <c r="B3714" s="26" t="str">
        <f t="shared" si="134"/>
        <v>SICODI</v>
      </c>
      <c r="C3714" s="9" t="str">
        <f>+'Info ELECTRONORTE'!B3682</f>
        <v>PIURA</v>
      </c>
      <c r="D3714" s="9" t="str">
        <f>+'Info ELECTRONORTE'!C3682</f>
        <v>OLMOS - CHULUCANAS</v>
      </c>
      <c r="E3714" s="9" t="str">
        <f>+'Info ELECTRONORTE'!D3682</f>
        <v>LAMBAYEQUE</v>
      </c>
      <c r="F3714" s="9" t="str">
        <f>+'Info ELECTRONORTE'!I3682</f>
        <v>Media Tension</v>
      </c>
      <c r="G3714" s="9">
        <f>+'Info ELECTRONORTE'!K3682</f>
        <v>12</v>
      </c>
      <c r="H3714" s="9" t="str">
        <f>+'Info ELECTRONORTE'!L3682</f>
        <v>Postes</v>
      </c>
      <c r="I3714" s="9" t="str">
        <f>+'Info ELECTRONORTE'!M3682</f>
        <v>Concreto</v>
      </c>
      <c r="J3714" s="9" t="str">
        <f>+'Info ELECTRONORTE'!N3682</f>
        <v>PPC16</v>
      </c>
      <c r="K3714" s="9" t="str">
        <f>+IF(B3714="MOD INV_2018","Según corresponda",VLOOKUP(J3714,SICODI!$G$3:$K$2404,2,FALSE))</f>
        <v>POSTE DE CONCRETO ARMADO DE 12/300/150/330</v>
      </c>
      <c r="L3714" s="142">
        <f t="shared" si="133"/>
        <v>0.52</v>
      </c>
    </row>
    <row r="3715" spans="1:12" x14ac:dyDescent="0.25">
      <c r="A3715" s="53">
        <f>+'Info ELECTRONORTE'!A3683</f>
        <v>3679</v>
      </c>
      <c r="B3715" s="26" t="str">
        <f t="shared" si="134"/>
        <v>SICODI</v>
      </c>
      <c r="C3715" s="9" t="str">
        <f>+'Info ELECTRONORTE'!B3683</f>
        <v>PIURA</v>
      </c>
      <c r="D3715" s="9" t="str">
        <f>+'Info ELECTRONORTE'!C3683</f>
        <v>OLMOS - CHULUCANAS</v>
      </c>
      <c r="E3715" s="9" t="str">
        <f>+'Info ELECTRONORTE'!D3683</f>
        <v>LAMBAYEQUE</v>
      </c>
      <c r="F3715" s="9" t="str">
        <f>+'Info ELECTRONORTE'!I3683</f>
        <v>Media Tension</v>
      </c>
      <c r="G3715" s="9">
        <f>+'Info ELECTRONORTE'!K3683</f>
        <v>12</v>
      </c>
      <c r="H3715" s="9" t="str">
        <f>+'Info ELECTRONORTE'!L3683</f>
        <v>Postes</v>
      </c>
      <c r="I3715" s="9" t="str">
        <f>+'Info ELECTRONORTE'!M3683</f>
        <v>Concreto</v>
      </c>
      <c r="J3715" s="9" t="str">
        <f>+'Info ELECTRONORTE'!N3683</f>
        <v>PPC16</v>
      </c>
      <c r="K3715" s="9" t="str">
        <f>+IF(B3715="MOD INV_2018","Según corresponda",VLOOKUP(J3715,SICODI!$G$3:$K$2404,2,FALSE))</f>
        <v>POSTE DE CONCRETO ARMADO DE 12/300/150/330</v>
      </c>
      <c r="L3715" s="142">
        <f t="shared" si="133"/>
        <v>0.52</v>
      </c>
    </row>
    <row r="3716" spans="1:12" x14ac:dyDescent="0.25">
      <c r="A3716" s="53">
        <f>+'Info ELECTRONORTE'!A3684</f>
        <v>3680</v>
      </c>
      <c r="B3716" s="26" t="str">
        <f t="shared" si="134"/>
        <v>SICODI</v>
      </c>
      <c r="C3716" s="9" t="str">
        <f>+'Info ELECTRONORTE'!B3684</f>
        <v>PIURA</v>
      </c>
      <c r="D3716" s="9" t="str">
        <f>+'Info ELECTRONORTE'!C3684</f>
        <v>OLMOS - CHULUCANAS</v>
      </c>
      <c r="E3716" s="9" t="str">
        <f>+'Info ELECTRONORTE'!D3684</f>
        <v>LAMBAYEQUE</v>
      </c>
      <c r="F3716" s="9" t="str">
        <f>+'Info ELECTRONORTE'!I3684</f>
        <v>Media Tension</v>
      </c>
      <c r="G3716" s="9">
        <f>+'Info ELECTRONORTE'!K3684</f>
        <v>12</v>
      </c>
      <c r="H3716" s="9" t="str">
        <f>+'Info ELECTRONORTE'!L3684</f>
        <v>Postes</v>
      </c>
      <c r="I3716" s="9" t="str">
        <f>+'Info ELECTRONORTE'!M3684</f>
        <v>Concreto</v>
      </c>
      <c r="J3716" s="9" t="str">
        <f>+'Info ELECTRONORTE'!N3684</f>
        <v>PPC16</v>
      </c>
      <c r="K3716" s="9" t="str">
        <f>+IF(B3716="MOD INV_2018","Según corresponda",VLOOKUP(J3716,SICODI!$G$3:$K$2404,2,FALSE))</f>
        <v>POSTE DE CONCRETO ARMADO DE 12/300/150/330</v>
      </c>
      <c r="L3716" s="142">
        <f t="shared" si="133"/>
        <v>0.52</v>
      </c>
    </row>
    <row r="3717" spans="1:12" x14ac:dyDescent="0.25">
      <c r="A3717" s="53">
        <f>+'Info ELECTRONORTE'!A3685</f>
        <v>3681</v>
      </c>
      <c r="B3717" s="26" t="str">
        <f t="shared" si="134"/>
        <v>SICODI</v>
      </c>
      <c r="C3717" s="9" t="str">
        <f>+'Info ELECTRONORTE'!B3685</f>
        <v>PIURA</v>
      </c>
      <c r="D3717" s="9" t="str">
        <f>+'Info ELECTRONORTE'!C3685</f>
        <v>OLMOS - CHULUCANAS</v>
      </c>
      <c r="E3717" s="9" t="str">
        <f>+'Info ELECTRONORTE'!D3685</f>
        <v>LAMBAYEQUE</v>
      </c>
      <c r="F3717" s="9" t="str">
        <f>+'Info ELECTRONORTE'!I3685</f>
        <v>Media Tension</v>
      </c>
      <c r="G3717" s="9">
        <f>+'Info ELECTRONORTE'!K3685</f>
        <v>12</v>
      </c>
      <c r="H3717" s="9" t="str">
        <f>+'Info ELECTRONORTE'!L3685</f>
        <v>Postes</v>
      </c>
      <c r="I3717" s="9" t="str">
        <f>+'Info ELECTRONORTE'!M3685</f>
        <v>Concreto</v>
      </c>
      <c r="J3717" s="9" t="str">
        <f>+'Info ELECTRONORTE'!N3685</f>
        <v>PPC16</v>
      </c>
      <c r="K3717" s="9" t="str">
        <f>+IF(B3717="MOD INV_2018","Según corresponda",VLOOKUP(J3717,SICODI!$G$3:$K$2404,2,FALSE))</f>
        <v>POSTE DE CONCRETO ARMADO DE 12/300/150/330</v>
      </c>
      <c r="L3717" s="142">
        <f t="shared" si="133"/>
        <v>0.52</v>
      </c>
    </row>
    <row r="3718" spans="1:12" x14ac:dyDescent="0.25">
      <c r="A3718" s="53">
        <f>+'Info ELECTRONORTE'!A3686</f>
        <v>3682</v>
      </c>
      <c r="B3718" s="26" t="str">
        <f t="shared" si="134"/>
        <v>SICODI</v>
      </c>
      <c r="C3718" s="9" t="str">
        <f>+'Info ELECTRONORTE'!B3686</f>
        <v>PIURA</v>
      </c>
      <c r="D3718" s="9" t="str">
        <f>+'Info ELECTRONORTE'!C3686</f>
        <v>OLMOS - CHULUCANAS</v>
      </c>
      <c r="E3718" s="9" t="str">
        <f>+'Info ELECTRONORTE'!D3686</f>
        <v>LAMBAYEQUE</v>
      </c>
      <c r="F3718" s="9" t="str">
        <f>+'Info ELECTRONORTE'!I3686</f>
        <v>Media Tension</v>
      </c>
      <c r="G3718" s="9">
        <f>+'Info ELECTRONORTE'!K3686</f>
        <v>12</v>
      </c>
      <c r="H3718" s="9" t="str">
        <f>+'Info ELECTRONORTE'!L3686</f>
        <v>Postes</v>
      </c>
      <c r="I3718" s="9" t="str">
        <f>+'Info ELECTRONORTE'!M3686</f>
        <v>Concreto</v>
      </c>
      <c r="J3718" s="9" t="str">
        <f>+'Info ELECTRONORTE'!N3686</f>
        <v>PPC16</v>
      </c>
      <c r="K3718" s="9" t="str">
        <f>+IF(B3718="MOD INV_2018","Según corresponda",VLOOKUP(J3718,SICODI!$G$3:$K$2404,2,FALSE))</f>
        <v>POSTE DE CONCRETO ARMADO DE 12/300/150/330</v>
      </c>
      <c r="L3718" s="142">
        <f t="shared" si="133"/>
        <v>0.52</v>
      </c>
    </row>
    <row r="3719" spans="1:12" x14ac:dyDescent="0.25">
      <c r="A3719" s="53">
        <f>+'Info ELECTRONORTE'!A3687</f>
        <v>3683</v>
      </c>
      <c r="B3719" s="26" t="str">
        <f t="shared" si="134"/>
        <v>SICODI</v>
      </c>
      <c r="C3719" s="9" t="str">
        <f>+'Info ELECTRONORTE'!B3687</f>
        <v>PIURA</v>
      </c>
      <c r="D3719" s="9" t="str">
        <f>+'Info ELECTRONORTE'!C3687</f>
        <v>OLMOS - CHULUCANAS</v>
      </c>
      <c r="E3719" s="9" t="str">
        <f>+'Info ELECTRONORTE'!D3687</f>
        <v>LAMBAYEQUE</v>
      </c>
      <c r="F3719" s="9" t="str">
        <f>+'Info ELECTRONORTE'!I3687</f>
        <v>Media Tension</v>
      </c>
      <c r="G3719" s="9">
        <f>+'Info ELECTRONORTE'!K3687</f>
        <v>12</v>
      </c>
      <c r="H3719" s="9" t="str">
        <f>+'Info ELECTRONORTE'!L3687</f>
        <v>Postes</v>
      </c>
      <c r="I3719" s="9" t="str">
        <f>+'Info ELECTRONORTE'!M3687</f>
        <v>Concreto</v>
      </c>
      <c r="J3719" s="9" t="str">
        <f>+'Info ELECTRONORTE'!N3687</f>
        <v>PPC16</v>
      </c>
      <c r="K3719" s="9" t="str">
        <f>+IF(B3719="MOD INV_2018","Según corresponda",VLOOKUP(J3719,SICODI!$G$3:$K$2404,2,FALSE))</f>
        <v>POSTE DE CONCRETO ARMADO DE 12/300/150/330</v>
      </c>
      <c r="L3719" s="142">
        <f t="shared" si="133"/>
        <v>0.52</v>
      </c>
    </row>
    <row r="3720" spans="1:12" x14ac:dyDescent="0.25">
      <c r="A3720" s="53">
        <f>+'Info ELECTRONORTE'!A3688</f>
        <v>3684</v>
      </c>
      <c r="B3720" s="26" t="str">
        <f t="shared" si="134"/>
        <v>SICODI</v>
      </c>
      <c r="C3720" s="9" t="str">
        <f>+'Info ELECTRONORTE'!B3688</f>
        <v>PIURA</v>
      </c>
      <c r="D3720" s="9" t="str">
        <f>+'Info ELECTRONORTE'!C3688</f>
        <v>OLMOS - CHULUCANAS</v>
      </c>
      <c r="E3720" s="9" t="str">
        <f>+'Info ELECTRONORTE'!D3688</f>
        <v>LAMBAYEQUE</v>
      </c>
      <c r="F3720" s="9" t="str">
        <f>+'Info ELECTRONORTE'!I3688</f>
        <v>Media Tension</v>
      </c>
      <c r="G3720" s="9">
        <f>+'Info ELECTRONORTE'!K3688</f>
        <v>12</v>
      </c>
      <c r="H3720" s="9" t="str">
        <f>+'Info ELECTRONORTE'!L3688</f>
        <v>Postes</v>
      </c>
      <c r="I3720" s="9" t="str">
        <f>+'Info ELECTRONORTE'!M3688</f>
        <v>Concreto</v>
      </c>
      <c r="J3720" s="9" t="str">
        <f>+'Info ELECTRONORTE'!N3688</f>
        <v>PPC16</v>
      </c>
      <c r="K3720" s="9" t="str">
        <f>+IF(B3720="MOD INV_2018","Según corresponda",VLOOKUP(J3720,SICODI!$G$3:$K$2404,2,FALSE))</f>
        <v>POSTE DE CONCRETO ARMADO DE 12/300/150/330</v>
      </c>
      <c r="L3720" s="142">
        <f t="shared" si="133"/>
        <v>0.52</v>
      </c>
    </row>
    <row r="3721" spans="1:12" x14ac:dyDescent="0.25">
      <c r="A3721" s="53">
        <f>+'Info ELECTRONORTE'!A3689</f>
        <v>3685</v>
      </c>
      <c r="B3721" s="26" t="str">
        <f t="shared" si="134"/>
        <v>SICODI</v>
      </c>
      <c r="C3721" s="9" t="str">
        <f>+'Info ELECTRONORTE'!B3689</f>
        <v>PIURA</v>
      </c>
      <c r="D3721" s="9" t="str">
        <f>+'Info ELECTRONORTE'!C3689</f>
        <v>OLMOS - CHULUCANAS</v>
      </c>
      <c r="E3721" s="9" t="str">
        <f>+'Info ELECTRONORTE'!D3689</f>
        <v>LAMBAYEQUE</v>
      </c>
      <c r="F3721" s="9" t="str">
        <f>+'Info ELECTRONORTE'!I3689</f>
        <v>Media Tension</v>
      </c>
      <c r="G3721" s="9">
        <f>+'Info ELECTRONORTE'!K3689</f>
        <v>12</v>
      </c>
      <c r="H3721" s="9" t="str">
        <f>+'Info ELECTRONORTE'!L3689</f>
        <v>Postes</v>
      </c>
      <c r="I3721" s="9" t="str">
        <f>+'Info ELECTRONORTE'!M3689</f>
        <v>Concreto</v>
      </c>
      <c r="J3721" s="9" t="str">
        <f>+'Info ELECTRONORTE'!N3689</f>
        <v>PPC16</v>
      </c>
      <c r="K3721" s="9" t="str">
        <f>+IF(B3721="MOD INV_2018","Según corresponda",VLOOKUP(J3721,SICODI!$G$3:$K$2404,2,FALSE))</f>
        <v>POSTE DE CONCRETO ARMADO DE 12/300/150/330</v>
      </c>
      <c r="L3721" s="142">
        <f t="shared" si="133"/>
        <v>0.52</v>
      </c>
    </row>
    <row r="3722" spans="1:12" x14ac:dyDescent="0.25">
      <c r="A3722" s="53">
        <f>+'Info ELECTRONORTE'!A3690</f>
        <v>3686</v>
      </c>
      <c r="B3722" s="26" t="str">
        <f t="shared" si="134"/>
        <v>SICODI</v>
      </c>
      <c r="C3722" s="9" t="str">
        <f>+'Info ELECTRONORTE'!B3690</f>
        <v>PIURA</v>
      </c>
      <c r="D3722" s="9" t="str">
        <f>+'Info ELECTRONORTE'!C3690</f>
        <v>OLMOS - CHULUCANAS</v>
      </c>
      <c r="E3722" s="9" t="str">
        <f>+'Info ELECTRONORTE'!D3690</f>
        <v>LAMBAYEQUE</v>
      </c>
      <c r="F3722" s="9" t="str">
        <f>+'Info ELECTRONORTE'!I3690</f>
        <v>Media Tension</v>
      </c>
      <c r="G3722" s="9">
        <f>+'Info ELECTRONORTE'!K3690</f>
        <v>12</v>
      </c>
      <c r="H3722" s="9" t="str">
        <f>+'Info ELECTRONORTE'!L3690</f>
        <v>Postes</v>
      </c>
      <c r="I3722" s="9" t="str">
        <f>+'Info ELECTRONORTE'!M3690</f>
        <v>Concreto</v>
      </c>
      <c r="J3722" s="9" t="str">
        <f>+'Info ELECTRONORTE'!N3690</f>
        <v>PPC16</v>
      </c>
      <c r="K3722" s="9" t="str">
        <f>+IF(B3722="MOD INV_2018","Según corresponda",VLOOKUP(J3722,SICODI!$G$3:$K$2404,2,FALSE))</f>
        <v>POSTE DE CONCRETO ARMADO DE 12/300/150/330</v>
      </c>
      <c r="L3722" s="142">
        <f t="shared" si="133"/>
        <v>0.52</v>
      </c>
    </row>
    <row r="3723" spans="1:12" x14ac:dyDescent="0.25">
      <c r="A3723" s="53">
        <f>+'Info ELECTRONORTE'!A3691</f>
        <v>3687</v>
      </c>
      <c r="B3723" s="26" t="str">
        <f t="shared" si="134"/>
        <v>SICODI</v>
      </c>
      <c r="C3723" s="9" t="str">
        <f>+'Info ELECTRONORTE'!B3691</f>
        <v>PIURA</v>
      </c>
      <c r="D3723" s="9" t="str">
        <f>+'Info ELECTRONORTE'!C3691</f>
        <v>OLMOS - CHULUCANAS</v>
      </c>
      <c r="E3723" s="9" t="str">
        <f>+'Info ELECTRONORTE'!D3691</f>
        <v>LAMBAYEQUE</v>
      </c>
      <c r="F3723" s="9" t="str">
        <f>+'Info ELECTRONORTE'!I3691</f>
        <v>Media Tension</v>
      </c>
      <c r="G3723" s="9">
        <f>+'Info ELECTRONORTE'!K3691</f>
        <v>12</v>
      </c>
      <c r="H3723" s="9" t="str">
        <f>+'Info ELECTRONORTE'!L3691</f>
        <v>Postes</v>
      </c>
      <c r="I3723" s="9" t="str">
        <f>+'Info ELECTRONORTE'!M3691</f>
        <v>Concreto</v>
      </c>
      <c r="J3723" s="9" t="str">
        <f>+'Info ELECTRONORTE'!N3691</f>
        <v>PPC16</v>
      </c>
      <c r="K3723" s="9" t="str">
        <f>+IF(B3723="MOD INV_2018","Según corresponda",VLOOKUP(J3723,SICODI!$G$3:$K$2404,2,FALSE))</f>
        <v>POSTE DE CONCRETO ARMADO DE 12/300/150/330</v>
      </c>
      <c r="L3723" s="142">
        <f t="shared" si="133"/>
        <v>0.52</v>
      </c>
    </row>
    <row r="3724" spans="1:12" x14ac:dyDescent="0.25">
      <c r="A3724" s="53">
        <f>+'Info ELECTRONORTE'!A3692</f>
        <v>3688</v>
      </c>
      <c r="B3724" s="26" t="str">
        <f t="shared" si="134"/>
        <v>SICODI</v>
      </c>
      <c r="C3724" s="9" t="str">
        <f>+'Info ELECTRONORTE'!B3692</f>
        <v>PIURA</v>
      </c>
      <c r="D3724" s="9" t="str">
        <f>+'Info ELECTRONORTE'!C3692</f>
        <v>OLMOS - CHULUCANAS</v>
      </c>
      <c r="E3724" s="9" t="str">
        <f>+'Info ELECTRONORTE'!D3692</f>
        <v>LAMBAYEQUE</v>
      </c>
      <c r="F3724" s="9" t="str">
        <f>+'Info ELECTRONORTE'!I3692</f>
        <v>Media Tension</v>
      </c>
      <c r="G3724" s="9">
        <f>+'Info ELECTRONORTE'!K3692</f>
        <v>12</v>
      </c>
      <c r="H3724" s="9" t="str">
        <f>+'Info ELECTRONORTE'!L3692</f>
        <v>Postes</v>
      </c>
      <c r="I3724" s="9" t="str">
        <f>+'Info ELECTRONORTE'!M3692</f>
        <v>Concreto</v>
      </c>
      <c r="J3724" s="9" t="str">
        <f>+'Info ELECTRONORTE'!N3692</f>
        <v>PPC16</v>
      </c>
      <c r="K3724" s="9" t="str">
        <f>+IF(B3724="MOD INV_2018","Según corresponda",VLOOKUP(J3724,SICODI!$G$3:$K$2404,2,FALSE))</f>
        <v>POSTE DE CONCRETO ARMADO DE 12/300/150/330</v>
      </c>
      <c r="L3724" s="142">
        <f t="shared" si="133"/>
        <v>0.52</v>
      </c>
    </row>
    <row r="3725" spans="1:12" x14ac:dyDescent="0.25">
      <c r="A3725" s="53">
        <f>+'Info ELECTRONORTE'!A3693</f>
        <v>3689</v>
      </c>
      <c r="B3725" s="26" t="str">
        <f t="shared" si="134"/>
        <v>SICODI</v>
      </c>
      <c r="C3725" s="9" t="str">
        <f>+'Info ELECTRONORTE'!B3693</f>
        <v>PIURA</v>
      </c>
      <c r="D3725" s="9" t="str">
        <f>+'Info ELECTRONORTE'!C3693</f>
        <v>OLMOS - CHULUCANAS</v>
      </c>
      <c r="E3725" s="9" t="str">
        <f>+'Info ELECTRONORTE'!D3693</f>
        <v>LAMBAYEQUE</v>
      </c>
      <c r="F3725" s="9" t="str">
        <f>+'Info ELECTRONORTE'!I3693</f>
        <v>Media Tension</v>
      </c>
      <c r="G3725" s="9">
        <f>+'Info ELECTRONORTE'!K3693</f>
        <v>12</v>
      </c>
      <c r="H3725" s="9" t="str">
        <f>+'Info ELECTRONORTE'!L3693</f>
        <v>Postes</v>
      </c>
      <c r="I3725" s="9" t="str">
        <f>+'Info ELECTRONORTE'!M3693</f>
        <v>Concreto</v>
      </c>
      <c r="J3725" s="9" t="str">
        <f>+'Info ELECTRONORTE'!N3693</f>
        <v>PPC16</v>
      </c>
      <c r="K3725" s="9" t="str">
        <f>+IF(B3725="MOD INV_2018","Según corresponda",VLOOKUP(J3725,SICODI!$G$3:$K$2404,2,FALSE))</f>
        <v>POSTE DE CONCRETO ARMADO DE 12/300/150/330</v>
      </c>
      <c r="L3725" s="142">
        <f t="shared" si="133"/>
        <v>0.52</v>
      </c>
    </row>
    <row r="3726" spans="1:12" x14ac:dyDescent="0.25">
      <c r="A3726" s="53">
        <f>+'Info ELECTRONORTE'!A3694</f>
        <v>3690</v>
      </c>
      <c r="B3726" s="26" t="str">
        <f t="shared" si="134"/>
        <v>SICODI</v>
      </c>
      <c r="C3726" s="9" t="str">
        <f>+'Info ELECTRONORTE'!B3694</f>
        <v>PIURA</v>
      </c>
      <c r="D3726" s="9" t="str">
        <f>+'Info ELECTRONORTE'!C3694</f>
        <v>OLMOS - CHULUCANAS</v>
      </c>
      <c r="E3726" s="9" t="str">
        <f>+'Info ELECTRONORTE'!D3694</f>
        <v>LAMBAYEQUE</v>
      </c>
      <c r="F3726" s="9" t="str">
        <f>+'Info ELECTRONORTE'!I3694</f>
        <v>Media Tension</v>
      </c>
      <c r="G3726" s="9">
        <f>+'Info ELECTRONORTE'!K3694</f>
        <v>12</v>
      </c>
      <c r="H3726" s="9" t="str">
        <f>+'Info ELECTRONORTE'!L3694</f>
        <v>Postes</v>
      </c>
      <c r="I3726" s="9" t="str">
        <f>+'Info ELECTRONORTE'!M3694</f>
        <v>Concreto</v>
      </c>
      <c r="J3726" s="9" t="str">
        <f>+'Info ELECTRONORTE'!N3694</f>
        <v>PPC16</v>
      </c>
      <c r="K3726" s="9" t="str">
        <f>+IF(B3726="MOD INV_2018","Según corresponda",VLOOKUP(J3726,SICODI!$G$3:$K$2404,2,FALSE))</f>
        <v>POSTE DE CONCRETO ARMADO DE 12/300/150/330</v>
      </c>
      <c r="L3726" s="142">
        <f t="shared" si="133"/>
        <v>0.52</v>
      </c>
    </row>
    <row r="3727" spans="1:12" x14ac:dyDescent="0.25">
      <c r="A3727" s="53">
        <f>+'Info ELECTRONORTE'!A3695</f>
        <v>3691</v>
      </c>
      <c r="B3727" s="26" t="str">
        <f t="shared" si="134"/>
        <v>SICODI</v>
      </c>
      <c r="C3727" s="9" t="str">
        <f>+'Info ELECTRONORTE'!B3695</f>
        <v>PIURA</v>
      </c>
      <c r="D3727" s="9" t="str">
        <f>+'Info ELECTRONORTE'!C3695</f>
        <v>OLMOS - CHULUCANAS</v>
      </c>
      <c r="E3727" s="9" t="str">
        <f>+'Info ELECTRONORTE'!D3695</f>
        <v>LAMBAYEQUE</v>
      </c>
      <c r="F3727" s="9" t="str">
        <f>+'Info ELECTRONORTE'!I3695</f>
        <v>Media Tension</v>
      </c>
      <c r="G3727" s="9">
        <f>+'Info ELECTRONORTE'!K3695</f>
        <v>12</v>
      </c>
      <c r="H3727" s="9" t="str">
        <f>+'Info ELECTRONORTE'!L3695</f>
        <v>Postes</v>
      </c>
      <c r="I3727" s="9" t="str">
        <f>+'Info ELECTRONORTE'!M3695</f>
        <v>Concreto</v>
      </c>
      <c r="J3727" s="9" t="str">
        <f>+'Info ELECTRONORTE'!N3695</f>
        <v>PPC16</v>
      </c>
      <c r="K3727" s="9" t="str">
        <f>+IF(B3727="MOD INV_2018","Según corresponda",VLOOKUP(J3727,SICODI!$G$3:$K$2404,2,FALSE))</f>
        <v>POSTE DE CONCRETO ARMADO DE 12/300/150/330</v>
      </c>
      <c r="L3727" s="142">
        <f t="shared" si="133"/>
        <v>0.52</v>
      </c>
    </row>
    <row r="3728" spans="1:12" x14ac:dyDescent="0.25">
      <c r="A3728" s="53">
        <f>+'Info ELECTRONORTE'!A3696</f>
        <v>3692</v>
      </c>
      <c r="B3728" s="26" t="str">
        <f t="shared" si="134"/>
        <v>SICODI</v>
      </c>
      <c r="C3728" s="9" t="str">
        <f>+'Info ELECTRONORTE'!B3696</f>
        <v>PIURA</v>
      </c>
      <c r="D3728" s="9" t="str">
        <f>+'Info ELECTRONORTE'!C3696</f>
        <v>OLMOS - CHULUCANAS</v>
      </c>
      <c r="E3728" s="9" t="str">
        <f>+'Info ELECTRONORTE'!D3696</f>
        <v>LAMBAYEQUE</v>
      </c>
      <c r="F3728" s="9" t="str">
        <f>+'Info ELECTRONORTE'!I3696</f>
        <v>Media Tension</v>
      </c>
      <c r="G3728" s="9">
        <f>+'Info ELECTRONORTE'!K3696</f>
        <v>12</v>
      </c>
      <c r="H3728" s="9" t="str">
        <f>+'Info ELECTRONORTE'!L3696</f>
        <v>Postes</v>
      </c>
      <c r="I3728" s="9" t="str">
        <f>+'Info ELECTRONORTE'!M3696</f>
        <v>Concreto</v>
      </c>
      <c r="J3728" s="9" t="str">
        <f>+'Info ELECTRONORTE'!N3696</f>
        <v>PPC16</v>
      </c>
      <c r="K3728" s="9" t="str">
        <f>+IF(B3728="MOD INV_2018","Según corresponda",VLOOKUP(J3728,SICODI!$G$3:$K$2404,2,FALSE))</f>
        <v>POSTE DE CONCRETO ARMADO DE 12/300/150/330</v>
      </c>
      <c r="L3728" s="142">
        <f t="shared" si="133"/>
        <v>0.52</v>
      </c>
    </row>
    <row r="3729" spans="1:12" x14ac:dyDescent="0.25">
      <c r="A3729" s="53">
        <f>+'Info ELECTRONORTE'!A3697</f>
        <v>3693</v>
      </c>
      <c r="B3729" s="26" t="str">
        <f t="shared" si="134"/>
        <v>SICODI</v>
      </c>
      <c r="C3729" s="9" t="str">
        <f>+'Info ELECTRONORTE'!B3697</f>
        <v>PIURA</v>
      </c>
      <c r="D3729" s="9" t="str">
        <f>+'Info ELECTRONORTE'!C3697</f>
        <v>OLMOS - CHULUCANAS</v>
      </c>
      <c r="E3729" s="9" t="str">
        <f>+'Info ELECTRONORTE'!D3697</f>
        <v>LAMBAYEQUE</v>
      </c>
      <c r="F3729" s="9" t="str">
        <f>+'Info ELECTRONORTE'!I3697</f>
        <v>Media Tension</v>
      </c>
      <c r="G3729" s="9">
        <f>+'Info ELECTRONORTE'!K3697</f>
        <v>12</v>
      </c>
      <c r="H3729" s="9" t="str">
        <f>+'Info ELECTRONORTE'!L3697</f>
        <v>Postes</v>
      </c>
      <c r="I3729" s="9" t="str">
        <f>+'Info ELECTRONORTE'!M3697</f>
        <v>Concreto</v>
      </c>
      <c r="J3729" s="9" t="str">
        <f>+'Info ELECTRONORTE'!N3697</f>
        <v>PPC16</v>
      </c>
      <c r="K3729" s="9" t="str">
        <f>+IF(B3729="MOD INV_2018","Según corresponda",VLOOKUP(J3729,SICODI!$G$3:$K$2404,2,FALSE))</f>
        <v>POSTE DE CONCRETO ARMADO DE 12/300/150/330</v>
      </c>
      <c r="L3729" s="142">
        <f t="shared" si="133"/>
        <v>0.52</v>
      </c>
    </row>
    <row r="3730" spans="1:12" x14ac:dyDescent="0.25">
      <c r="A3730" s="53">
        <f>+'Info ELECTRONORTE'!A3698</f>
        <v>3694</v>
      </c>
      <c r="B3730" s="26" t="str">
        <f t="shared" si="134"/>
        <v>SICODI</v>
      </c>
      <c r="C3730" s="9" t="str">
        <f>+'Info ELECTRONORTE'!B3698</f>
        <v>PIURA</v>
      </c>
      <c r="D3730" s="9" t="str">
        <f>+'Info ELECTRONORTE'!C3698</f>
        <v>OLMOS - CHULUCANAS</v>
      </c>
      <c r="E3730" s="9" t="str">
        <f>+'Info ELECTRONORTE'!D3698</f>
        <v>LAMBAYEQUE</v>
      </c>
      <c r="F3730" s="9" t="str">
        <f>+'Info ELECTRONORTE'!I3698</f>
        <v>Media Tension</v>
      </c>
      <c r="G3730" s="9">
        <f>+'Info ELECTRONORTE'!K3698</f>
        <v>12</v>
      </c>
      <c r="H3730" s="9" t="str">
        <f>+'Info ELECTRONORTE'!L3698</f>
        <v>Postes</v>
      </c>
      <c r="I3730" s="9" t="str">
        <f>+'Info ELECTRONORTE'!M3698</f>
        <v>Concreto</v>
      </c>
      <c r="J3730" s="9" t="str">
        <f>+'Info ELECTRONORTE'!N3698</f>
        <v>PPC16</v>
      </c>
      <c r="K3730" s="9" t="str">
        <f>+IF(B3730="MOD INV_2018","Según corresponda",VLOOKUP(J3730,SICODI!$G$3:$K$2404,2,FALSE))</f>
        <v>POSTE DE CONCRETO ARMADO DE 12/300/150/330</v>
      </c>
      <c r="L3730" s="142">
        <f t="shared" si="133"/>
        <v>0.52</v>
      </c>
    </row>
    <row r="3731" spans="1:12" x14ac:dyDescent="0.25">
      <c r="A3731" s="53">
        <f>+'Info ELECTRONORTE'!A3699</f>
        <v>3695</v>
      </c>
      <c r="B3731" s="26" t="str">
        <f t="shared" si="134"/>
        <v>SICODI</v>
      </c>
      <c r="C3731" s="9" t="str">
        <f>+'Info ELECTRONORTE'!B3699</f>
        <v>PIURA</v>
      </c>
      <c r="D3731" s="9" t="str">
        <f>+'Info ELECTRONORTE'!C3699</f>
        <v>OLMOS - CHULUCANAS</v>
      </c>
      <c r="E3731" s="9" t="str">
        <f>+'Info ELECTRONORTE'!D3699</f>
        <v>LAMBAYEQUE</v>
      </c>
      <c r="F3731" s="9" t="str">
        <f>+'Info ELECTRONORTE'!I3699</f>
        <v>Media Tension</v>
      </c>
      <c r="G3731" s="9">
        <f>+'Info ELECTRONORTE'!K3699</f>
        <v>12</v>
      </c>
      <c r="H3731" s="9" t="str">
        <f>+'Info ELECTRONORTE'!L3699</f>
        <v>Postes</v>
      </c>
      <c r="I3731" s="9" t="str">
        <f>+'Info ELECTRONORTE'!M3699</f>
        <v>Concreto</v>
      </c>
      <c r="J3731" s="9" t="str">
        <f>+'Info ELECTRONORTE'!N3699</f>
        <v>PPC16</v>
      </c>
      <c r="K3731" s="9" t="str">
        <f>+IF(B3731="MOD INV_2018","Según corresponda",VLOOKUP(J3731,SICODI!$G$3:$K$2404,2,FALSE))</f>
        <v>POSTE DE CONCRETO ARMADO DE 12/300/150/330</v>
      </c>
      <c r="L3731" s="142">
        <f t="shared" si="133"/>
        <v>0.52</v>
      </c>
    </row>
    <row r="3732" spans="1:12" x14ac:dyDescent="0.25">
      <c r="A3732" s="53">
        <f>+'Info ELECTRONORTE'!A3700</f>
        <v>3696</v>
      </c>
      <c r="B3732" s="26" t="str">
        <f t="shared" si="134"/>
        <v>SICODI</v>
      </c>
      <c r="C3732" s="9" t="str">
        <f>+'Info ELECTRONORTE'!B3700</f>
        <v>PIURA</v>
      </c>
      <c r="D3732" s="9" t="str">
        <f>+'Info ELECTRONORTE'!C3700</f>
        <v>OLMOS - CHULUCANAS</v>
      </c>
      <c r="E3732" s="9" t="str">
        <f>+'Info ELECTRONORTE'!D3700</f>
        <v>LAMBAYEQUE</v>
      </c>
      <c r="F3732" s="9" t="str">
        <f>+'Info ELECTRONORTE'!I3700</f>
        <v>Media Tension</v>
      </c>
      <c r="G3732" s="9">
        <f>+'Info ELECTRONORTE'!K3700</f>
        <v>12</v>
      </c>
      <c r="H3732" s="9" t="str">
        <f>+'Info ELECTRONORTE'!L3700</f>
        <v>Postes</v>
      </c>
      <c r="I3732" s="9" t="str">
        <f>+'Info ELECTRONORTE'!M3700</f>
        <v>Concreto</v>
      </c>
      <c r="J3732" s="9" t="str">
        <f>+'Info ELECTRONORTE'!N3700</f>
        <v>PPC16</v>
      </c>
      <c r="K3732" s="9" t="str">
        <f>+IF(B3732="MOD INV_2018","Según corresponda",VLOOKUP(J3732,SICODI!$G$3:$K$2404,2,FALSE))</f>
        <v>POSTE DE CONCRETO ARMADO DE 12/300/150/330</v>
      </c>
      <c r="L3732" s="142">
        <f t="shared" si="133"/>
        <v>0.52</v>
      </c>
    </row>
    <row r="3733" spans="1:12" x14ac:dyDescent="0.25">
      <c r="A3733" s="53">
        <f>+'Info ELECTRONORTE'!A3701</f>
        <v>3697</v>
      </c>
      <c r="B3733" s="26" t="str">
        <f t="shared" si="134"/>
        <v>SICODI</v>
      </c>
      <c r="C3733" s="9" t="str">
        <f>+'Info ELECTRONORTE'!B3701</f>
        <v>PIURA</v>
      </c>
      <c r="D3733" s="9" t="str">
        <f>+'Info ELECTRONORTE'!C3701</f>
        <v>OLMOS - CHULUCANAS</v>
      </c>
      <c r="E3733" s="9" t="str">
        <f>+'Info ELECTRONORTE'!D3701</f>
        <v>LAMBAYEQUE</v>
      </c>
      <c r="F3733" s="9" t="str">
        <f>+'Info ELECTRONORTE'!I3701</f>
        <v>Media Tension</v>
      </c>
      <c r="G3733" s="9">
        <f>+'Info ELECTRONORTE'!K3701</f>
        <v>12</v>
      </c>
      <c r="H3733" s="9" t="str">
        <f>+'Info ELECTRONORTE'!L3701</f>
        <v>Postes</v>
      </c>
      <c r="I3733" s="9" t="str">
        <f>+'Info ELECTRONORTE'!M3701</f>
        <v>Concreto</v>
      </c>
      <c r="J3733" s="9" t="str">
        <f>+'Info ELECTRONORTE'!N3701</f>
        <v>PPC16</v>
      </c>
      <c r="K3733" s="9" t="str">
        <f>+IF(B3733="MOD INV_2018","Según corresponda",VLOOKUP(J3733,SICODI!$G$3:$K$2404,2,FALSE))</f>
        <v>POSTE DE CONCRETO ARMADO DE 12/300/150/330</v>
      </c>
      <c r="L3733" s="142">
        <f t="shared" si="133"/>
        <v>0.52</v>
      </c>
    </row>
    <row r="3734" spans="1:12" x14ac:dyDescent="0.25">
      <c r="A3734" s="53">
        <f>+'Info ELECTRONORTE'!A3702</f>
        <v>3698</v>
      </c>
      <c r="B3734" s="26" t="str">
        <f t="shared" si="134"/>
        <v>SICODI</v>
      </c>
      <c r="C3734" s="9" t="str">
        <f>+'Info ELECTRONORTE'!B3702</f>
        <v>PIURA</v>
      </c>
      <c r="D3734" s="9" t="str">
        <f>+'Info ELECTRONORTE'!C3702</f>
        <v>OLMOS - CHULUCANAS</v>
      </c>
      <c r="E3734" s="9" t="str">
        <f>+'Info ELECTRONORTE'!D3702</f>
        <v>LAMBAYEQUE</v>
      </c>
      <c r="F3734" s="9" t="str">
        <f>+'Info ELECTRONORTE'!I3702</f>
        <v>Media Tension</v>
      </c>
      <c r="G3734" s="9">
        <f>+'Info ELECTRONORTE'!K3702</f>
        <v>12</v>
      </c>
      <c r="H3734" s="9" t="str">
        <f>+'Info ELECTRONORTE'!L3702</f>
        <v>Postes</v>
      </c>
      <c r="I3734" s="9" t="str">
        <f>+'Info ELECTRONORTE'!M3702</f>
        <v>Concreto</v>
      </c>
      <c r="J3734" s="9" t="str">
        <f>+'Info ELECTRONORTE'!N3702</f>
        <v>PPC16</v>
      </c>
      <c r="K3734" s="9" t="str">
        <f>+IF(B3734="MOD INV_2018","Según corresponda",VLOOKUP(J3734,SICODI!$G$3:$K$2404,2,FALSE))</f>
        <v>POSTE DE CONCRETO ARMADO DE 12/300/150/330</v>
      </c>
      <c r="L3734" s="142">
        <f t="shared" si="133"/>
        <v>0.52</v>
      </c>
    </row>
    <row r="3735" spans="1:12" x14ac:dyDescent="0.25">
      <c r="A3735" s="53">
        <f>+'Info ELECTRONORTE'!A3703</f>
        <v>3699</v>
      </c>
      <c r="B3735" s="26" t="str">
        <f t="shared" si="134"/>
        <v>SICODI</v>
      </c>
      <c r="C3735" s="9" t="str">
        <f>+'Info ELECTRONORTE'!B3703</f>
        <v>PIURA</v>
      </c>
      <c r="D3735" s="9" t="str">
        <f>+'Info ELECTRONORTE'!C3703</f>
        <v>OLMOS - CHULUCANAS</v>
      </c>
      <c r="E3735" s="9" t="str">
        <f>+'Info ELECTRONORTE'!D3703</f>
        <v>LAMBAYEQUE</v>
      </c>
      <c r="F3735" s="9" t="str">
        <f>+'Info ELECTRONORTE'!I3703</f>
        <v>Media Tension</v>
      </c>
      <c r="G3735" s="9">
        <f>+'Info ELECTRONORTE'!K3703</f>
        <v>12</v>
      </c>
      <c r="H3735" s="9" t="str">
        <f>+'Info ELECTRONORTE'!L3703</f>
        <v>Postes</v>
      </c>
      <c r="I3735" s="9" t="str">
        <f>+'Info ELECTRONORTE'!M3703</f>
        <v>Concreto</v>
      </c>
      <c r="J3735" s="9" t="str">
        <f>+'Info ELECTRONORTE'!N3703</f>
        <v>PPC16</v>
      </c>
      <c r="K3735" s="9" t="str">
        <f>+IF(B3735="MOD INV_2018","Según corresponda",VLOOKUP(J3735,SICODI!$G$3:$K$2404,2,FALSE))</f>
        <v>POSTE DE CONCRETO ARMADO DE 12/300/150/330</v>
      </c>
      <c r="L3735" s="142">
        <f t="shared" si="133"/>
        <v>0.52</v>
      </c>
    </row>
    <row r="3736" spans="1:12" x14ac:dyDescent="0.25">
      <c r="A3736" s="53">
        <f>+'Info ELECTRONORTE'!A3704</f>
        <v>3700</v>
      </c>
      <c r="B3736" s="26" t="str">
        <f t="shared" si="134"/>
        <v>SICODI</v>
      </c>
      <c r="C3736" s="9" t="str">
        <f>+'Info ELECTRONORTE'!B3704</f>
        <v>PIURA</v>
      </c>
      <c r="D3736" s="9" t="str">
        <f>+'Info ELECTRONORTE'!C3704</f>
        <v>OLMOS - CHULUCANAS</v>
      </c>
      <c r="E3736" s="9" t="str">
        <f>+'Info ELECTRONORTE'!D3704</f>
        <v>LAMBAYEQUE</v>
      </c>
      <c r="F3736" s="9" t="str">
        <f>+'Info ELECTRONORTE'!I3704</f>
        <v>Media Tension</v>
      </c>
      <c r="G3736" s="9">
        <f>+'Info ELECTRONORTE'!K3704</f>
        <v>12</v>
      </c>
      <c r="H3736" s="9" t="str">
        <f>+'Info ELECTRONORTE'!L3704</f>
        <v>Postes</v>
      </c>
      <c r="I3736" s="9" t="str">
        <f>+'Info ELECTRONORTE'!M3704</f>
        <v>Concreto</v>
      </c>
      <c r="J3736" s="9" t="str">
        <f>+'Info ELECTRONORTE'!N3704</f>
        <v>PPC16</v>
      </c>
      <c r="K3736" s="9" t="str">
        <f>+IF(B3736="MOD INV_2018","Según corresponda",VLOOKUP(J3736,SICODI!$G$3:$K$2404,2,FALSE))</f>
        <v>POSTE DE CONCRETO ARMADO DE 12/300/150/330</v>
      </c>
      <c r="L3736" s="142">
        <f t="shared" si="133"/>
        <v>0.52</v>
      </c>
    </row>
    <row r="3737" spans="1:12" x14ac:dyDescent="0.25">
      <c r="A3737" s="53">
        <f>+'Info ELECTRONORTE'!A3705</f>
        <v>3701</v>
      </c>
      <c r="B3737" s="26" t="str">
        <f t="shared" si="134"/>
        <v>SICODI</v>
      </c>
      <c r="C3737" s="9" t="str">
        <f>+'Info ELECTRONORTE'!B3705</f>
        <v>PIURA</v>
      </c>
      <c r="D3737" s="9" t="str">
        <f>+'Info ELECTRONORTE'!C3705</f>
        <v>OLMOS - CHULUCANAS</v>
      </c>
      <c r="E3737" s="9" t="str">
        <f>+'Info ELECTRONORTE'!D3705</f>
        <v>LAMBAYEQUE</v>
      </c>
      <c r="F3737" s="9" t="str">
        <f>+'Info ELECTRONORTE'!I3705</f>
        <v>Media Tension</v>
      </c>
      <c r="G3737" s="9">
        <f>+'Info ELECTRONORTE'!K3705</f>
        <v>12</v>
      </c>
      <c r="H3737" s="9" t="str">
        <f>+'Info ELECTRONORTE'!L3705</f>
        <v>Postes</v>
      </c>
      <c r="I3737" s="9" t="str">
        <f>+'Info ELECTRONORTE'!M3705</f>
        <v>Concreto</v>
      </c>
      <c r="J3737" s="9" t="str">
        <f>+'Info ELECTRONORTE'!N3705</f>
        <v>PPC16</v>
      </c>
      <c r="K3737" s="9" t="str">
        <f>+IF(B3737="MOD INV_2018","Según corresponda",VLOOKUP(J3737,SICODI!$G$3:$K$2404,2,FALSE))</f>
        <v>POSTE DE CONCRETO ARMADO DE 12/300/150/330</v>
      </c>
      <c r="L3737" s="142">
        <f t="shared" si="133"/>
        <v>0.52</v>
      </c>
    </row>
    <row r="3738" spans="1:12" x14ac:dyDescent="0.25">
      <c r="A3738" s="53">
        <f>+'Info ELECTRONORTE'!A3706</f>
        <v>3702</v>
      </c>
      <c r="B3738" s="26" t="str">
        <f t="shared" si="134"/>
        <v>SICODI</v>
      </c>
      <c r="C3738" s="9" t="str">
        <f>+'Info ELECTRONORTE'!B3706</f>
        <v>PIURA</v>
      </c>
      <c r="D3738" s="9" t="str">
        <f>+'Info ELECTRONORTE'!C3706</f>
        <v>OLMOS - CHULUCANAS</v>
      </c>
      <c r="E3738" s="9" t="str">
        <f>+'Info ELECTRONORTE'!D3706</f>
        <v>LAMBAYEQUE</v>
      </c>
      <c r="F3738" s="9" t="str">
        <f>+'Info ELECTRONORTE'!I3706</f>
        <v>Media Tension</v>
      </c>
      <c r="G3738" s="9">
        <f>+'Info ELECTRONORTE'!K3706</f>
        <v>12</v>
      </c>
      <c r="H3738" s="9" t="str">
        <f>+'Info ELECTRONORTE'!L3706</f>
        <v>Postes</v>
      </c>
      <c r="I3738" s="9" t="str">
        <f>+'Info ELECTRONORTE'!M3706</f>
        <v>Concreto</v>
      </c>
      <c r="J3738" s="9" t="str">
        <f>+'Info ELECTRONORTE'!N3706</f>
        <v>PPC16</v>
      </c>
      <c r="K3738" s="9" t="str">
        <f>+IF(B3738="MOD INV_2018","Según corresponda",VLOOKUP(J3738,SICODI!$G$3:$K$2404,2,FALSE))</f>
        <v>POSTE DE CONCRETO ARMADO DE 12/300/150/330</v>
      </c>
      <c r="L3738" s="142">
        <f t="shared" si="133"/>
        <v>0.52</v>
      </c>
    </row>
    <row r="3739" spans="1:12" x14ac:dyDescent="0.25">
      <c r="A3739" s="53">
        <f>+'Info ELECTRONORTE'!A3707</f>
        <v>3703</v>
      </c>
      <c r="B3739" s="26" t="str">
        <f t="shared" si="134"/>
        <v>SICODI</v>
      </c>
      <c r="C3739" s="9" t="str">
        <f>+'Info ELECTRONORTE'!B3707</f>
        <v>PIURA</v>
      </c>
      <c r="D3739" s="9" t="str">
        <f>+'Info ELECTRONORTE'!C3707</f>
        <v>OLMOS - CHULUCANAS</v>
      </c>
      <c r="E3739" s="9" t="str">
        <f>+'Info ELECTRONORTE'!D3707</f>
        <v>LAMBAYEQUE</v>
      </c>
      <c r="F3739" s="9" t="str">
        <f>+'Info ELECTRONORTE'!I3707</f>
        <v>Media Tension</v>
      </c>
      <c r="G3739" s="9">
        <f>+'Info ELECTRONORTE'!K3707</f>
        <v>12</v>
      </c>
      <c r="H3739" s="9" t="str">
        <f>+'Info ELECTRONORTE'!L3707</f>
        <v>Postes</v>
      </c>
      <c r="I3739" s="9" t="str">
        <f>+'Info ELECTRONORTE'!M3707</f>
        <v>Concreto</v>
      </c>
      <c r="J3739" s="9" t="str">
        <f>+'Info ELECTRONORTE'!N3707</f>
        <v>PPC16</v>
      </c>
      <c r="K3739" s="9" t="str">
        <f>+IF(B3739="MOD INV_2018","Según corresponda",VLOOKUP(J3739,SICODI!$G$3:$K$2404,2,FALSE))</f>
        <v>POSTE DE CONCRETO ARMADO DE 12/300/150/330</v>
      </c>
      <c r="L3739" s="142">
        <f t="shared" si="133"/>
        <v>0.52</v>
      </c>
    </row>
    <row r="3740" spans="1:12" x14ac:dyDescent="0.25">
      <c r="A3740" s="53">
        <f>+'Info ELECTRONORTE'!A3708</f>
        <v>3704</v>
      </c>
      <c r="B3740" s="26" t="str">
        <f t="shared" si="134"/>
        <v>SICODI</v>
      </c>
      <c r="C3740" s="9" t="str">
        <f>+'Info ELECTRONORTE'!B3708</f>
        <v>PIURA</v>
      </c>
      <c r="D3740" s="9" t="str">
        <f>+'Info ELECTRONORTE'!C3708</f>
        <v>OLMOS - CHULUCANAS</v>
      </c>
      <c r="E3740" s="9" t="str">
        <f>+'Info ELECTRONORTE'!D3708</f>
        <v>LAMBAYEQUE</v>
      </c>
      <c r="F3740" s="9" t="str">
        <f>+'Info ELECTRONORTE'!I3708</f>
        <v>Media Tension</v>
      </c>
      <c r="G3740" s="9">
        <f>+'Info ELECTRONORTE'!K3708</f>
        <v>12</v>
      </c>
      <c r="H3740" s="9" t="str">
        <f>+'Info ELECTRONORTE'!L3708</f>
        <v>Postes</v>
      </c>
      <c r="I3740" s="9" t="str">
        <f>+'Info ELECTRONORTE'!M3708</f>
        <v>Concreto</v>
      </c>
      <c r="J3740" s="9" t="str">
        <f>+'Info ELECTRONORTE'!N3708</f>
        <v>PPC16</v>
      </c>
      <c r="K3740" s="9" t="str">
        <f>+IF(B3740="MOD INV_2018","Según corresponda",VLOOKUP(J3740,SICODI!$G$3:$K$2404,2,FALSE))</f>
        <v>POSTE DE CONCRETO ARMADO DE 12/300/150/330</v>
      </c>
      <c r="L3740" s="142">
        <f t="shared" si="133"/>
        <v>0.52</v>
      </c>
    </row>
    <row r="3741" spans="1:12" x14ac:dyDescent="0.25">
      <c r="A3741" s="53">
        <f>+'Info ELECTRONORTE'!A3709</f>
        <v>3705</v>
      </c>
      <c r="B3741" s="26" t="str">
        <f t="shared" si="134"/>
        <v>SICODI</v>
      </c>
      <c r="C3741" s="9" t="str">
        <f>+'Info ELECTRONORTE'!B3709</f>
        <v>PIURA</v>
      </c>
      <c r="D3741" s="9" t="str">
        <f>+'Info ELECTRONORTE'!C3709</f>
        <v>OLMOS - CHULUCANAS</v>
      </c>
      <c r="E3741" s="9" t="str">
        <f>+'Info ELECTRONORTE'!D3709</f>
        <v>LAMBAYEQUE</v>
      </c>
      <c r="F3741" s="9" t="str">
        <f>+'Info ELECTRONORTE'!I3709</f>
        <v>Media Tension</v>
      </c>
      <c r="G3741" s="9">
        <f>+'Info ELECTRONORTE'!K3709</f>
        <v>12</v>
      </c>
      <c r="H3741" s="9" t="str">
        <f>+'Info ELECTRONORTE'!L3709</f>
        <v>Postes</v>
      </c>
      <c r="I3741" s="9" t="str">
        <f>+'Info ELECTRONORTE'!M3709</f>
        <v>Concreto</v>
      </c>
      <c r="J3741" s="9" t="str">
        <f>+'Info ELECTRONORTE'!N3709</f>
        <v>PPC16</v>
      </c>
      <c r="K3741" s="9" t="str">
        <f>+IF(B3741="MOD INV_2018","Según corresponda",VLOOKUP(J3741,SICODI!$G$3:$K$2404,2,FALSE))</f>
        <v>POSTE DE CONCRETO ARMADO DE 12/300/150/330</v>
      </c>
      <c r="L3741" s="142">
        <f t="shared" si="133"/>
        <v>0.52</v>
      </c>
    </row>
    <row r="3742" spans="1:12" x14ac:dyDescent="0.25">
      <c r="A3742" s="53">
        <f>+'Info ELECTRONORTE'!A3710</f>
        <v>3706</v>
      </c>
      <c r="B3742" s="26" t="str">
        <f t="shared" si="134"/>
        <v>SICODI</v>
      </c>
      <c r="C3742" s="9" t="str">
        <f>+'Info ELECTRONORTE'!B3710</f>
        <v>PIURA</v>
      </c>
      <c r="D3742" s="9" t="str">
        <f>+'Info ELECTRONORTE'!C3710</f>
        <v>OLMOS - CHULUCANAS</v>
      </c>
      <c r="E3742" s="9" t="str">
        <f>+'Info ELECTRONORTE'!D3710</f>
        <v>LAMBAYEQUE</v>
      </c>
      <c r="F3742" s="9" t="str">
        <f>+'Info ELECTRONORTE'!I3710</f>
        <v>Media Tension</v>
      </c>
      <c r="G3742" s="9">
        <f>+'Info ELECTRONORTE'!K3710</f>
        <v>12</v>
      </c>
      <c r="H3742" s="9" t="str">
        <f>+'Info ELECTRONORTE'!L3710</f>
        <v>Postes</v>
      </c>
      <c r="I3742" s="9" t="str">
        <f>+'Info ELECTRONORTE'!M3710</f>
        <v>Concreto</v>
      </c>
      <c r="J3742" s="9" t="str">
        <f>+'Info ELECTRONORTE'!N3710</f>
        <v>PPC16</v>
      </c>
      <c r="K3742" s="9" t="str">
        <f>+IF(B3742="MOD INV_2018","Según corresponda",VLOOKUP(J3742,SICODI!$G$3:$K$2404,2,FALSE))</f>
        <v>POSTE DE CONCRETO ARMADO DE 12/300/150/330</v>
      </c>
      <c r="L3742" s="142">
        <f t="shared" si="133"/>
        <v>0.52</v>
      </c>
    </row>
    <row r="3743" spans="1:12" x14ac:dyDescent="0.25">
      <c r="A3743" s="53">
        <f>+'Info ELECTRONORTE'!A3711</f>
        <v>3707</v>
      </c>
      <c r="B3743" s="26" t="str">
        <f t="shared" si="134"/>
        <v>SICODI</v>
      </c>
      <c r="C3743" s="9" t="str">
        <f>+'Info ELECTRONORTE'!B3711</f>
        <v>PIURA</v>
      </c>
      <c r="D3743" s="9" t="str">
        <f>+'Info ELECTRONORTE'!C3711</f>
        <v>OLMOS - CHULUCANAS</v>
      </c>
      <c r="E3743" s="9" t="str">
        <f>+'Info ELECTRONORTE'!D3711</f>
        <v>LAMBAYEQUE</v>
      </c>
      <c r="F3743" s="9" t="str">
        <f>+'Info ELECTRONORTE'!I3711</f>
        <v>Media Tension</v>
      </c>
      <c r="G3743" s="9">
        <f>+'Info ELECTRONORTE'!K3711</f>
        <v>12</v>
      </c>
      <c r="H3743" s="9" t="str">
        <f>+'Info ELECTRONORTE'!L3711</f>
        <v>Postes</v>
      </c>
      <c r="I3743" s="9" t="str">
        <f>+'Info ELECTRONORTE'!M3711</f>
        <v>Concreto</v>
      </c>
      <c r="J3743" s="9" t="str">
        <f>+'Info ELECTRONORTE'!N3711</f>
        <v>PPC16</v>
      </c>
      <c r="K3743" s="9" t="str">
        <f>+IF(B3743="MOD INV_2018","Según corresponda",VLOOKUP(J3743,SICODI!$G$3:$K$2404,2,FALSE))</f>
        <v>POSTE DE CONCRETO ARMADO DE 12/300/150/330</v>
      </c>
      <c r="L3743" s="142">
        <f t="shared" si="133"/>
        <v>0.52</v>
      </c>
    </row>
    <row r="3744" spans="1:12" x14ac:dyDescent="0.25">
      <c r="A3744" s="53">
        <f>+'Info ELECTRONORTE'!A3712</f>
        <v>3708</v>
      </c>
      <c r="B3744" s="26" t="str">
        <f t="shared" si="134"/>
        <v>SICODI</v>
      </c>
      <c r="C3744" s="9" t="str">
        <f>+'Info ELECTRONORTE'!B3712</f>
        <v>PIURA</v>
      </c>
      <c r="D3744" s="9" t="str">
        <f>+'Info ELECTRONORTE'!C3712</f>
        <v>OLMOS - CHULUCANAS</v>
      </c>
      <c r="E3744" s="9" t="str">
        <f>+'Info ELECTRONORTE'!D3712</f>
        <v>LAMBAYEQUE</v>
      </c>
      <c r="F3744" s="9" t="str">
        <f>+'Info ELECTRONORTE'!I3712</f>
        <v>Media Tension</v>
      </c>
      <c r="G3744" s="9">
        <f>+'Info ELECTRONORTE'!K3712</f>
        <v>12</v>
      </c>
      <c r="H3744" s="9" t="str">
        <f>+'Info ELECTRONORTE'!L3712</f>
        <v>Postes</v>
      </c>
      <c r="I3744" s="9" t="str">
        <f>+'Info ELECTRONORTE'!M3712</f>
        <v>Concreto</v>
      </c>
      <c r="J3744" s="9" t="str">
        <f>+'Info ELECTRONORTE'!N3712</f>
        <v>PPC16</v>
      </c>
      <c r="K3744" s="9" t="str">
        <f>+IF(B3744="MOD INV_2018","Según corresponda",VLOOKUP(J3744,SICODI!$G$3:$K$2404,2,FALSE))</f>
        <v>POSTE DE CONCRETO ARMADO DE 12/300/150/330</v>
      </c>
      <c r="L3744" s="142">
        <f t="shared" si="133"/>
        <v>0.52</v>
      </c>
    </row>
    <row r="3745" spans="1:12" x14ac:dyDescent="0.25">
      <c r="A3745" s="53">
        <f>+'Info ELECTRONORTE'!A3713</f>
        <v>3709</v>
      </c>
      <c r="B3745" s="26" t="str">
        <f t="shared" si="134"/>
        <v>SICODI</v>
      </c>
      <c r="C3745" s="9" t="str">
        <f>+'Info ELECTRONORTE'!B3713</f>
        <v>PIURA</v>
      </c>
      <c r="D3745" s="9" t="str">
        <f>+'Info ELECTRONORTE'!C3713</f>
        <v>OLMOS - CHULUCANAS</v>
      </c>
      <c r="E3745" s="9" t="str">
        <f>+'Info ELECTRONORTE'!D3713</f>
        <v>LAMBAYEQUE</v>
      </c>
      <c r="F3745" s="9" t="str">
        <f>+'Info ELECTRONORTE'!I3713</f>
        <v>Media Tension</v>
      </c>
      <c r="G3745" s="9">
        <f>+'Info ELECTRONORTE'!K3713</f>
        <v>12</v>
      </c>
      <c r="H3745" s="9" t="str">
        <f>+'Info ELECTRONORTE'!L3713</f>
        <v>Postes</v>
      </c>
      <c r="I3745" s="9" t="str">
        <f>+'Info ELECTRONORTE'!M3713</f>
        <v>Concreto</v>
      </c>
      <c r="J3745" s="9" t="str">
        <f>+'Info ELECTRONORTE'!N3713</f>
        <v>PPC16</v>
      </c>
      <c r="K3745" s="9" t="str">
        <f>+IF(B3745="MOD INV_2018","Según corresponda",VLOOKUP(J3745,SICODI!$G$3:$K$2404,2,FALSE))</f>
        <v>POSTE DE CONCRETO ARMADO DE 12/300/150/330</v>
      </c>
      <c r="L3745" s="142">
        <f t="shared" si="133"/>
        <v>0.52</v>
      </c>
    </row>
    <row r="3746" spans="1:12" x14ac:dyDescent="0.25">
      <c r="A3746" s="53">
        <f>+'Info ELECTRONORTE'!A3714</f>
        <v>3710</v>
      </c>
      <c r="B3746" s="26" t="str">
        <f t="shared" si="134"/>
        <v>SICODI</v>
      </c>
      <c r="C3746" s="9" t="str">
        <f>+'Info ELECTRONORTE'!B3714</f>
        <v>PIURA</v>
      </c>
      <c r="D3746" s="9" t="str">
        <f>+'Info ELECTRONORTE'!C3714</f>
        <v>OLMOS - CHULUCANAS</v>
      </c>
      <c r="E3746" s="9" t="str">
        <f>+'Info ELECTRONORTE'!D3714</f>
        <v>LAMBAYEQUE</v>
      </c>
      <c r="F3746" s="9" t="str">
        <f>+'Info ELECTRONORTE'!I3714</f>
        <v>Media Tension</v>
      </c>
      <c r="G3746" s="9">
        <f>+'Info ELECTRONORTE'!K3714</f>
        <v>12</v>
      </c>
      <c r="H3746" s="9" t="str">
        <f>+'Info ELECTRONORTE'!L3714</f>
        <v>Postes</v>
      </c>
      <c r="I3746" s="9" t="str">
        <f>+'Info ELECTRONORTE'!M3714</f>
        <v>Concreto</v>
      </c>
      <c r="J3746" s="9" t="str">
        <f>+'Info ELECTRONORTE'!N3714</f>
        <v>PPC16</v>
      </c>
      <c r="K3746" s="9" t="str">
        <f>+IF(B3746="MOD INV_2018","Según corresponda",VLOOKUP(J3746,SICODI!$G$3:$K$2404,2,FALSE))</f>
        <v>POSTE DE CONCRETO ARMADO DE 12/300/150/330</v>
      </c>
      <c r="L3746" s="142">
        <f t="shared" si="133"/>
        <v>0.52</v>
      </c>
    </row>
    <row r="3747" spans="1:12" x14ac:dyDescent="0.25">
      <c r="A3747" s="53">
        <f>+'Info ELECTRONORTE'!A3715</f>
        <v>3711</v>
      </c>
      <c r="B3747" s="26" t="str">
        <f t="shared" si="134"/>
        <v>SICODI</v>
      </c>
      <c r="C3747" s="9" t="str">
        <f>+'Info ELECTRONORTE'!B3715</f>
        <v>PIURA</v>
      </c>
      <c r="D3747" s="9" t="str">
        <f>+'Info ELECTRONORTE'!C3715</f>
        <v>OLMOS - CHULUCANAS</v>
      </c>
      <c r="E3747" s="9" t="str">
        <f>+'Info ELECTRONORTE'!D3715</f>
        <v>LAMBAYEQUE</v>
      </c>
      <c r="F3747" s="9" t="str">
        <f>+'Info ELECTRONORTE'!I3715</f>
        <v>Media Tension</v>
      </c>
      <c r="G3747" s="9">
        <f>+'Info ELECTRONORTE'!K3715</f>
        <v>12</v>
      </c>
      <c r="H3747" s="9" t="str">
        <f>+'Info ELECTRONORTE'!L3715</f>
        <v>Postes</v>
      </c>
      <c r="I3747" s="9" t="str">
        <f>+'Info ELECTRONORTE'!M3715</f>
        <v>Concreto</v>
      </c>
      <c r="J3747" s="9" t="str">
        <f>+'Info ELECTRONORTE'!N3715</f>
        <v>PPC16</v>
      </c>
      <c r="K3747" s="9" t="str">
        <f>+IF(B3747="MOD INV_2018","Según corresponda",VLOOKUP(J3747,SICODI!$G$3:$K$2404,2,FALSE))</f>
        <v>POSTE DE CONCRETO ARMADO DE 12/300/150/330</v>
      </c>
      <c r="L3747" s="142">
        <f t="shared" si="133"/>
        <v>0.52</v>
      </c>
    </row>
    <row r="3748" spans="1:12" x14ac:dyDescent="0.25">
      <c r="A3748" s="53">
        <f>+'Info ELECTRONORTE'!A3716</f>
        <v>3712</v>
      </c>
      <c r="B3748" s="26" t="str">
        <f t="shared" si="134"/>
        <v>SICODI</v>
      </c>
      <c r="C3748" s="9" t="str">
        <f>+'Info ELECTRONORTE'!B3716</f>
        <v>PIURA</v>
      </c>
      <c r="D3748" s="9" t="str">
        <f>+'Info ELECTRONORTE'!C3716</f>
        <v>OLMOS - CHULUCANAS</v>
      </c>
      <c r="E3748" s="9" t="str">
        <f>+'Info ELECTRONORTE'!D3716</f>
        <v>LAMBAYEQUE</v>
      </c>
      <c r="F3748" s="9" t="str">
        <f>+'Info ELECTRONORTE'!I3716</f>
        <v>Media Tension</v>
      </c>
      <c r="G3748" s="9">
        <f>+'Info ELECTRONORTE'!K3716</f>
        <v>12</v>
      </c>
      <c r="H3748" s="9" t="str">
        <f>+'Info ELECTRONORTE'!L3716</f>
        <v>Postes</v>
      </c>
      <c r="I3748" s="9" t="str">
        <f>+'Info ELECTRONORTE'!M3716</f>
        <v>Concreto</v>
      </c>
      <c r="J3748" s="9" t="str">
        <f>+'Info ELECTRONORTE'!N3716</f>
        <v>PPC16</v>
      </c>
      <c r="K3748" s="9" t="str">
        <f>+IF(B3748="MOD INV_2018","Según corresponda",VLOOKUP(J3748,SICODI!$G$3:$K$2404,2,FALSE))</f>
        <v>POSTE DE CONCRETO ARMADO DE 12/300/150/330</v>
      </c>
      <c r="L3748" s="142">
        <f t="shared" si="133"/>
        <v>0.52</v>
      </c>
    </row>
    <row r="3749" spans="1:12" x14ac:dyDescent="0.25">
      <c r="A3749" s="53">
        <f>+'Info ELECTRONORTE'!A3717</f>
        <v>3713</v>
      </c>
      <c r="B3749" s="26" t="str">
        <f t="shared" si="134"/>
        <v>SICODI</v>
      </c>
      <c r="C3749" s="9" t="str">
        <f>+'Info ELECTRONORTE'!B3717</f>
        <v>PIURA</v>
      </c>
      <c r="D3749" s="9" t="str">
        <f>+'Info ELECTRONORTE'!C3717</f>
        <v>OLMOS - CHULUCANAS</v>
      </c>
      <c r="E3749" s="9" t="str">
        <f>+'Info ELECTRONORTE'!D3717</f>
        <v>LAMBAYEQUE</v>
      </c>
      <c r="F3749" s="9" t="str">
        <f>+'Info ELECTRONORTE'!I3717</f>
        <v>Media Tension</v>
      </c>
      <c r="G3749" s="9">
        <f>+'Info ELECTRONORTE'!K3717</f>
        <v>12</v>
      </c>
      <c r="H3749" s="9" t="str">
        <f>+'Info ELECTRONORTE'!L3717</f>
        <v>Postes</v>
      </c>
      <c r="I3749" s="9" t="str">
        <f>+'Info ELECTRONORTE'!M3717</f>
        <v>Concreto</v>
      </c>
      <c r="J3749" s="9" t="str">
        <f>+'Info ELECTRONORTE'!N3717</f>
        <v>PPC16</v>
      </c>
      <c r="K3749" s="9" t="str">
        <f>+IF(B3749="MOD INV_2018","Según corresponda",VLOOKUP(J3749,SICODI!$G$3:$K$2404,2,FALSE))</f>
        <v>POSTE DE CONCRETO ARMADO DE 12/300/150/330</v>
      </c>
      <c r="L3749" s="142">
        <f t="shared" ref="L3749:L3812" si="135">+IF(K3749="Según corresponda","Según corresponda",VLOOKUP(K3749,$O$37:$P$49,2,FALSE))</f>
        <v>0.52</v>
      </c>
    </row>
    <row r="3750" spans="1:12" x14ac:dyDescent="0.25">
      <c r="A3750" s="53">
        <f>+'Info ELECTRONORTE'!A3718</f>
        <v>3714</v>
      </c>
      <c r="B3750" s="26" t="str">
        <f t="shared" ref="B3750:B3813" si="136">+IF(ISERROR(INDEX($B$8:$B$31,MATCH(J3750,$J$8:$J$31,0)))=TRUE,"MOD INV_2018",INDEX($B$8:$B$31,MATCH(J3750,$J$8:$J$31,0)))</f>
        <v>SICODI</v>
      </c>
      <c r="C3750" s="9" t="str">
        <f>+'Info ELECTRONORTE'!B3718</f>
        <v>PIURA</v>
      </c>
      <c r="D3750" s="9" t="str">
        <f>+'Info ELECTRONORTE'!C3718</f>
        <v>OLMOS - CHULUCANAS</v>
      </c>
      <c r="E3750" s="9" t="str">
        <f>+'Info ELECTRONORTE'!D3718</f>
        <v>LAMBAYEQUE</v>
      </c>
      <c r="F3750" s="9" t="str">
        <f>+'Info ELECTRONORTE'!I3718</f>
        <v>Media Tension</v>
      </c>
      <c r="G3750" s="9">
        <f>+'Info ELECTRONORTE'!K3718</f>
        <v>12</v>
      </c>
      <c r="H3750" s="9" t="str">
        <f>+'Info ELECTRONORTE'!L3718</f>
        <v>Postes</v>
      </c>
      <c r="I3750" s="9" t="str">
        <f>+'Info ELECTRONORTE'!M3718</f>
        <v>Concreto</v>
      </c>
      <c r="J3750" s="9" t="str">
        <f>+'Info ELECTRONORTE'!N3718</f>
        <v>PPC16</v>
      </c>
      <c r="K3750" s="9" t="str">
        <f>+IF(B3750="MOD INV_2018","Según corresponda",VLOOKUP(J3750,SICODI!$G$3:$K$2404,2,FALSE))</f>
        <v>POSTE DE CONCRETO ARMADO DE 12/300/150/330</v>
      </c>
      <c r="L3750" s="142">
        <f t="shared" si="135"/>
        <v>0.52</v>
      </c>
    </row>
    <row r="3751" spans="1:12" x14ac:dyDescent="0.25">
      <c r="A3751" s="53">
        <f>+'Info ELECTRONORTE'!A3719</f>
        <v>3715</v>
      </c>
      <c r="B3751" s="26" t="str">
        <f t="shared" si="136"/>
        <v>SICODI</v>
      </c>
      <c r="C3751" s="9" t="str">
        <f>+'Info ELECTRONORTE'!B3719</f>
        <v>PIURA</v>
      </c>
      <c r="D3751" s="9" t="str">
        <f>+'Info ELECTRONORTE'!C3719</f>
        <v>OLMOS - CHULUCANAS</v>
      </c>
      <c r="E3751" s="9" t="str">
        <f>+'Info ELECTRONORTE'!D3719</f>
        <v>LAMBAYEQUE</v>
      </c>
      <c r="F3751" s="9" t="str">
        <f>+'Info ELECTRONORTE'!I3719</f>
        <v>Media Tension</v>
      </c>
      <c r="G3751" s="9">
        <f>+'Info ELECTRONORTE'!K3719</f>
        <v>12</v>
      </c>
      <c r="H3751" s="9" t="str">
        <f>+'Info ELECTRONORTE'!L3719</f>
        <v>Postes</v>
      </c>
      <c r="I3751" s="9" t="str">
        <f>+'Info ELECTRONORTE'!M3719</f>
        <v>Concreto</v>
      </c>
      <c r="J3751" s="9" t="str">
        <f>+'Info ELECTRONORTE'!N3719</f>
        <v>PPC16</v>
      </c>
      <c r="K3751" s="9" t="str">
        <f>+IF(B3751="MOD INV_2018","Según corresponda",VLOOKUP(J3751,SICODI!$G$3:$K$2404,2,FALSE))</f>
        <v>POSTE DE CONCRETO ARMADO DE 12/300/150/330</v>
      </c>
      <c r="L3751" s="142">
        <f t="shared" si="135"/>
        <v>0.52</v>
      </c>
    </row>
    <row r="3752" spans="1:12" x14ac:dyDescent="0.25">
      <c r="A3752" s="53">
        <f>+'Info ELECTRONORTE'!A3720</f>
        <v>3716</v>
      </c>
      <c r="B3752" s="26" t="str">
        <f t="shared" si="136"/>
        <v>SICODI</v>
      </c>
      <c r="C3752" s="9" t="str">
        <f>+'Info ELECTRONORTE'!B3720</f>
        <v>PIURA</v>
      </c>
      <c r="D3752" s="9" t="str">
        <f>+'Info ELECTRONORTE'!C3720</f>
        <v>OLMOS - CHULUCANAS</v>
      </c>
      <c r="E3752" s="9" t="str">
        <f>+'Info ELECTRONORTE'!D3720</f>
        <v>LAMBAYEQUE</v>
      </c>
      <c r="F3752" s="9" t="str">
        <f>+'Info ELECTRONORTE'!I3720</f>
        <v>Media Tension</v>
      </c>
      <c r="G3752" s="9">
        <f>+'Info ELECTRONORTE'!K3720</f>
        <v>12</v>
      </c>
      <c r="H3752" s="9" t="str">
        <f>+'Info ELECTRONORTE'!L3720</f>
        <v>Postes</v>
      </c>
      <c r="I3752" s="9" t="str">
        <f>+'Info ELECTRONORTE'!M3720</f>
        <v>Concreto</v>
      </c>
      <c r="J3752" s="9" t="str">
        <f>+'Info ELECTRONORTE'!N3720</f>
        <v>PPC16</v>
      </c>
      <c r="K3752" s="9" t="str">
        <f>+IF(B3752="MOD INV_2018","Según corresponda",VLOOKUP(J3752,SICODI!$G$3:$K$2404,2,FALSE))</f>
        <v>POSTE DE CONCRETO ARMADO DE 12/300/150/330</v>
      </c>
      <c r="L3752" s="142">
        <f t="shared" si="135"/>
        <v>0.52</v>
      </c>
    </row>
    <row r="3753" spans="1:12" x14ac:dyDescent="0.25">
      <c r="A3753" s="53">
        <f>+'Info ELECTRONORTE'!A3721</f>
        <v>3717</v>
      </c>
      <c r="B3753" s="26" t="str">
        <f t="shared" si="136"/>
        <v>SICODI</v>
      </c>
      <c r="C3753" s="9" t="str">
        <f>+'Info ELECTRONORTE'!B3721</f>
        <v>PIURA</v>
      </c>
      <c r="D3753" s="9" t="str">
        <f>+'Info ELECTRONORTE'!C3721</f>
        <v>OLMOS - CHULUCANAS</v>
      </c>
      <c r="E3753" s="9" t="str">
        <f>+'Info ELECTRONORTE'!D3721</f>
        <v>LAMBAYEQUE</v>
      </c>
      <c r="F3753" s="9" t="str">
        <f>+'Info ELECTRONORTE'!I3721</f>
        <v>Media Tension</v>
      </c>
      <c r="G3753" s="9">
        <f>+'Info ELECTRONORTE'!K3721</f>
        <v>12</v>
      </c>
      <c r="H3753" s="9" t="str">
        <f>+'Info ELECTRONORTE'!L3721</f>
        <v>Postes</v>
      </c>
      <c r="I3753" s="9" t="str">
        <f>+'Info ELECTRONORTE'!M3721</f>
        <v>Concreto</v>
      </c>
      <c r="J3753" s="9" t="str">
        <f>+'Info ELECTRONORTE'!N3721</f>
        <v>PPC16</v>
      </c>
      <c r="K3753" s="9" t="str">
        <f>+IF(B3753="MOD INV_2018","Según corresponda",VLOOKUP(J3753,SICODI!$G$3:$K$2404,2,FALSE))</f>
        <v>POSTE DE CONCRETO ARMADO DE 12/300/150/330</v>
      </c>
      <c r="L3753" s="142">
        <f t="shared" si="135"/>
        <v>0.52</v>
      </c>
    </row>
    <row r="3754" spans="1:12" x14ac:dyDescent="0.25">
      <c r="A3754" s="53">
        <f>+'Info ELECTRONORTE'!A3722</f>
        <v>3718</v>
      </c>
      <c r="B3754" s="26" t="str">
        <f t="shared" si="136"/>
        <v>SICODI</v>
      </c>
      <c r="C3754" s="9" t="str">
        <f>+'Info ELECTRONORTE'!B3722</f>
        <v>PIURA</v>
      </c>
      <c r="D3754" s="9" t="str">
        <f>+'Info ELECTRONORTE'!C3722</f>
        <v>OLMOS - CHULUCANAS</v>
      </c>
      <c r="E3754" s="9" t="str">
        <f>+'Info ELECTRONORTE'!D3722</f>
        <v>LAMBAYEQUE</v>
      </c>
      <c r="F3754" s="9" t="str">
        <f>+'Info ELECTRONORTE'!I3722</f>
        <v>Media Tension</v>
      </c>
      <c r="G3754" s="9">
        <f>+'Info ELECTRONORTE'!K3722</f>
        <v>12</v>
      </c>
      <c r="H3754" s="9" t="str">
        <f>+'Info ELECTRONORTE'!L3722</f>
        <v>Postes</v>
      </c>
      <c r="I3754" s="9" t="str">
        <f>+'Info ELECTRONORTE'!M3722</f>
        <v>Concreto</v>
      </c>
      <c r="J3754" s="9" t="str">
        <f>+'Info ELECTRONORTE'!N3722</f>
        <v>PPC16</v>
      </c>
      <c r="K3754" s="9" t="str">
        <f>+IF(B3754="MOD INV_2018","Según corresponda",VLOOKUP(J3754,SICODI!$G$3:$K$2404,2,FALSE))</f>
        <v>POSTE DE CONCRETO ARMADO DE 12/300/150/330</v>
      </c>
      <c r="L3754" s="142">
        <f t="shared" si="135"/>
        <v>0.52</v>
      </c>
    </row>
    <row r="3755" spans="1:12" x14ac:dyDescent="0.25">
      <c r="A3755" s="53">
        <f>+'Info ELECTRONORTE'!A3723</f>
        <v>3719</v>
      </c>
      <c r="B3755" s="26" t="str">
        <f t="shared" si="136"/>
        <v>SICODI</v>
      </c>
      <c r="C3755" s="9" t="str">
        <f>+'Info ELECTRONORTE'!B3723</f>
        <v>PIURA</v>
      </c>
      <c r="D3755" s="9" t="str">
        <f>+'Info ELECTRONORTE'!C3723</f>
        <v>OLMOS - CHULUCANAS</v>
      </c>
      <c r="E3755" s="9" t="str">
        <f>+'Info ELECTRONORTE'!D3723</f>
        <v>LAMBAYEQUE</v>
      </c>
      <c r="F3755" s="9" t="str">
        <f>+'Info ELECTRONORTE'!I3723</f>
        <v>Media Tension</v>
      </c>
      <c r="G3755" s="9">
        <f>+'Info ELECTRONORTE'!K3723</f>
        <v>12</v>
      </c>
      <c r="H3755" s="9" t="str">
        <f>+'Info ELECTRONORTE'!L3723</f>
        <v>Postes</v>
      </c>
      <c r="I3755" s="9" t="str">
        <f>+'Info ELECTRONORTE'!M3723</f>
        <v>Concreto</v>
      </c>
      <c r="J3755" s="9" t="str">
        <f>+'Info ELECTRONORTE'!N3723</f>
        <v>PPC16</v>
      </c>
      <c r="K3755" s="9" t="str">
        <f>+IF(B3755="MOD INV_2018","Según corresponda",VLOOKUP(J3755,SICODI!$G$3:$K$2404,2,FALSE))</f>
        <v>POSTE DE CONCRETO ARMADO DE 12/300/150/330</v>
      </c>
      <c r="L3755" s="142">
        <f t="shared" si="135"/>
        <v>0.52</v>
      </c>
    </row>
    <row r="3756" spans="1:12" x14ac:dyDescent="0.25">
      <c r="A3756" s="53">
        <f>+'Info ELECTRONORTE'!A3724</f>
        <v>3720</v>
      </c>
      <c r="B3756" s="26" t="str">
        <f t="shared" si="136"/>
        <v>SICODI</v>
      </c>
      <c r="C3756" s="9" t="str">
        <f>+'Info ELECTRONORTE'!B3724</f>
        <v>PIURA</v>
      </c>
      <c r="D3756" s="9" t="str">
        <f>+'Info ELECTRONORTE'!C3724</f>
        <v>OLMOS - CHULUCANAS</v>
      </c>
      <c r="E3756" s="9" t="str">
        <f>+'Info ELECTRONORTE'!D3724</f>
        <v>LAMBAYEQUE</v>
      </c>
      <c r="F3756" s="9" t="str">
        <f>+'Info ELECTRONORTE'!I3724</f>
        <v>Media Tension</v>
      </c>
      <c r="G3756" s="9">
        <f>+'Info ELECTRONORTE'!K3724</f>
        <v>12</v>
      </c>
      <c r="H3756" s="9" t="str">
        <f>+'Info ELECTRONORTE'!L3724</f>
        <v>Postes</v>
      </c>
      <c r="I3756" s="9" t="str">
        <f>+'Info ELECTRONORTE'!M3724</f>
        <v>Concreto</v>
      </c>
      <c r="J3756" s="9" t="str">
        <f>+'Info ELECTRONORTE'!N3724</f>
        <v>PPC16</v>
      </c>
      <c r="K3756" s="9" t="str">
        <f>+IF(B3756="MOD INV_2018","Según corresponda",VLOOKUP(J3756,SICODI!$G$3:$K$2404,2,FALSE))</f>
        <v>POSTE DE CONCRETO ARMADO DE 12/300/150/330</v>
      </c>
      <c r="L3756" s="142">
        <f t="shared" si="135"/>
        <v>0.52</v>
      </c>
    </row>
    <row r="3757" spans="1:12" x14ac:dyDescent="0.25">
      <c r="A3757" s="53">
        <f>+'Info ELECTRONORTE'!A3725</f>
        <v>3721</v>
      </c>
      <c r="B3757" s="26" t="str">
        <f t="shared" si="136"/>
        <v>SICODI</v>
      </c>
      <c r="C3757" s="9" t="str">
        <f>+'Info ELECTRONORTE'!B3725</f>
        <v>PIURA</v>
      </c>
      <c r="D3757" s="9" t="str">
        <f>+'Info ELECTRONORTE'!C3725</f>
        <v>OLMOS - CHULUCANAS</v>
      </c>
      <c r="E3757" s="9" t="str">
        <f>+'Info ELECTRONORTE'!D3725</f>
        <v>LAMBAYEQUE</v>
      </c>
      <c r="F3757" s="9" t="str">
        <f>+'Info ELECTRONORTE'!I3725</f>
        <v>Media Tension</v>
      </c>
      <c r="G3757" s="9">
        <f>+'Info ELECTRONORTE'!K3725</f>
        <v>12</v>
      </c>
      <c r="H3757" s="9" t="str">
        <f>+'Info ELECTRONORTE'!L3725</f>
        <v>Postes</v>
      </c>
      <c r="I3757" s="9" t="str">
        <f>+'Info ELECTRONORTE'!M3725</f>
        <v>Concreto</v>
      </c>
      <c r="J3757" s="9" t="str">
        <f>+'Info ELECTRONORTE'!N3725</f>
        <v>PPC16</v>
      </c>
      <c r="K3757" s="9" t="str">
        <f>+IF(B3757="MOD INV_2018","Según corresponda",VLOOKUP(J3757,SICODI!$G$3:$K$2404,2,FALSE))</f>
        <v>POSTE DE CONCRETO ARMADO DE 12/300/150/330</v>
      </c>
      <c r="L3757" s="142">
        <f t="shared" si="135"/>
        <v>0.52</v>
      </c>
    </row>
    <row r="3758" spans="1:12" x14ac:dyDescent="0.25">
      <c r="A3758" s="53">
        <f>+'Info ELECTRONORTE'!A3726</f>
        <v>3722</v>
      </c>
      <c r="B3758" s="26" t="str">
        <f t="shared" si="136"/>
        <v>SICODI</v>
      </c>
      <c r="C3758" s="9" t="str">
        <f>+'Info ELECTRONORTE'!B3726</f>
        <v>PIURA</v>
      </c>
      <c r="D3758" s="9" t="str">
        <f>+'Info ELECTRONORTE'!C3726</f>
        <v>OLMOS - CHULUCANAS</v>
      </c>
      <c r="E3758" s="9" t="str">
        <f>+'Info ELECTRONORTE'!D3726</f>
        <v>LAMBAYEQUE</v>
      </c>
      <c r="F3758" s="9" t="str">
        <f>+'Info ELECTRONORTE'!I3726</f>
        <v>Media Tension</v>
      </c>
      <c r="G3758" s="9">
        <f>+'Info ELECTRONORTE'!K3726</f>
        <v>12</v>
      </c>
      <c r="H3758" s="9" t="str">
        <f>+'Info ELECTRONORTE'!L3726</f>
        <v>Postes</v>
      </c>
      <c r="I3758" s="9" t="str">
        <f>+'Info ELECTRONORTE'!M3726</f>
        <v>Concreto</v>
      </c>
      <c r="J3758" s="9" t="str">
        <f>+'Info ELECTRONORTE'!N3726</f>
        <v>PPC16</v>
      </c>
      <c r="K3758" s="9" t="str">
        <f>+IF(B3758="MOD INV_2018","Según corresponda",VLOOKUP(J3758,SICODI!$G$3:$K$2404,2,FALSE))</f>
        <v>POSTE DE CONCRETO ARMADO DE 12/300/150/330</v>
      </c>
      <c r="L3758" s="142">
        <f t="shared" si="135"/>
        <v>0.52</v>
      </c>
    </row>
    <row r="3759" spans="1:12" x14ac:dyDescent="0.25">
      <c r="A3759" s="53">
        <f>+'Info ELECTRONORTE'!A3727</f>
        <v>3723</v>
      </c>
      <c r="B3759" s="26" t="str">
        <f t="shared" si="136"/>
        <v>SICODI</v>
      </c>
      <c r="C3759" s="9" t="str">
        <f>+'Info ELECTRONORTE'!B3727</f>
        <v>PIURA</v>
      </c>
      <c r="D3759" s="9" t="str">
        <f>+'Info ELECTRONORTE'!C3727</f>
        <v>OLMOS - CHULUCANAS</v>
      </c>
      <c r="E3759" s="9" t="str">
        <f>+'Info ELECTRONORTE'!D3727</f>
        <v>LAMBAYEQUE</v>
      </c>
      <c r="F3759" s="9" t="str">
        <f>+'Info ELECTRONORTE'!I3727</f>
        <v>Media Tension</v>
      </c>
      <c r="G3759" s="9">
        <f>+'Info ELECTRONORTE'!K3727</f>
        <v>12</v>
      </c>
      <c r="H3759" s="9" t="str">
        <f>+'Info ELECTRONORTE'!L3727</f>
        <v>Postes</v>
      </c>
      <c r="I3759" s="9" t="str">
        <f>+'Info ELECTRONORTE'!M3727</f>
        <v>Concreto</v>
      </c>
      <c r="J3759" s="9" t="str">
        <f>+'Info ELECTRONORTE'!N3727</f>
        <v>PPC16</v>
      </c>
      <c r="K3759" s="9" t="str">
        <f>+IF(B3759="MOD INV_2018","Según corresponda",VLOOKUP(J3759,SICODI!$G$3:$K$2404,2,FALSE))</f>
        <v>POSTE DE CONCRETO ARMADO DE 12/300/150/330</v>
      </c>
      <c r="L3759" s="142">
        <f t="shared" si="135"/>
        <v>0.52</v>
      </c>
    </row>
    <row r="3760" spans="1:12" x14ac:dyDescent="0.25">
      <c r="A3760" s="53">
        <f>+'Info ELECTRONORTE'!A3728</f>
        <v>3724</v>
      </c>
      <c r="B3760" s="26" t="str">
        <f t="shared" si="136"/>
        <v>SICODI</v>
      </c>
      <c r="C3760" s="9" t="str">
        <f>+'Info ELECTRONORTE'!B3728</f>
        <v>PIURA</v>
      </c>
      <c r="D3760" s="9" t="str">
        <f>+'Info ELECTRONORTE'!C3728</f>
        <v>OLMOS - CHULUCANAS</v>
      </c>
      <c r="E3760" s="9" t="str">
        <f>+'Info ELECTRONORTE'!D3728</f>
        <v>LAMBAYEQUE</v>
      </c>
      <c r="F3760" s="9" t="str">
        <f>+'Info ELECTRONORTE'!I3728</f>
        <v>Media Tension</v>
      </c>
      <c r="G3760" s="9">
        <f>+'Info ELECTRONORTE'!K3728</f>
        <v>12</v>
      </c>
      <c r="H3760" s="9" t="str">
        <f>+'Info ELECTRONORTE'!L3728</f>
        <v>Postes</v>
      </c>
      <c r="I3760" s="9" t="str">
        <f>+'Info ELECTRONORTE'!M3728</f>
        <v>Concreto</v>
      </c>
      <c r="J3760" s="9" t="str">
        <f>+'Info ELECTRONORTE'!N3728</f>
        <v>PPC16</v>
      </c>
      <c r="K3760" s="9" t="str">
        <f>+IF(B3760="MOD INV_2018","Según corresponda",VLOOKUP(J3760,SICODI!$G$3:$K$2404,2,FALSE))</f>
        <v>POSTE DE CONCRETO ARMADO DE 12/300/150/330</v>
      </c>
      <c r="L3760" s="142">
        <f t="shared" si="135"/>
        <v>0.52</v>
      </c>
    </row>
    <row r="3761" spans="1:12" x14ac:dyDescent="0.25">
      <c r="A3761" s="53">
        <f>+'Info ELECTRONORTE'!A3729</f>
        <v>3725</v>
      </c>
      <c r="B3761" s="26" t="str">
        <f t="shared" si="136"/>
        <v>SICODI</v>
      </c>
      <c r="C3761" s="9" t="str">
        <f>+'Info ELECTRONORTE'!B3729</f>
        <v>PIURA</v>
      </c>
      <c r="D3761" s="9" t="str">
        <f>+'Info ELECTRONORTE'!C3729</f>
        <v>OLMOS - CHULUCANAS</v>
      </c>
      <c r="E3761" s="9" t="str">
        <f>+'Info ELECTRONORTE'!D3729</f>
        <v>LAMBAYEQUE</v>
      </c>
      <c r="F3761" s="9" t="str">
        <f>+'Info ELECTRONORTE'!I3729</f>
        <v>Media Tension</v>
      </c>
      <c r="G3761" s="9">
        <f>+'Info ELECTRONORTE'!K3729</f>
        <v>12</v>
      </c>
      <c r="H3761" s="9" t="str">
        <f>+'Info ELECTRONORTE'!L3729</f>
        <v>Postes</v>
      </c>
      <c r="I3761" s="9" t="str">
        <f>+'Info ELECTRONORTE'!M3729</f>
        <v>Concreto</v>
      </c>
      <c r="J3761" s="9" t="str">
        <f>+'Info ELECTRONORTE'!N3729</f>
        <v>PPC16</v>
      </c>
      <c r="K3761" s="9" t="str">
        <f>+IF(B3761="MOD INV_2018","Según corresponda",VLOOKUP(J3761,SICODI!$G$3:$K$2404,2,FALSE))</f>
        <v>POSTE DE CONCRETO ARMADO DE 12/300/150/330</v>
      </c>
      <c r="L3761" s="142">
        <f t="shared" si="135"/>
        <v>0.52</v>
      </c>
    </row>
    <row r="3762" spans="1:12" x14ac:dyDescent="0.25">
      <c r="A3762" s="53">
        <f>+'Info ELECTRONORTE'!A3730</f>
        <v>3726</v>
      </c>
      <c r="B3762" s="26" t="str">
        <f t="shared" si="136"/>
        <v>SICODI</v>
      </c>
      <c r="C3762" s="9" t="str">
        <f>+'Info ELECTRONORTE'!B3730</f>
        <v>PIURA</v>
      </c>
      <c r="D3762" s="9" t="str">
        <f>+'Info ELECTRONORTE'!C3730</f>
        <v>OLMOS - CHULUCANAS</v>
      </c>
      <c r="E3762" s="9" t="str">
        <f>+'Info ELECTRONORTE'!D3730</f>
        <v>LAMBAYEQUE</v>
      </c>
      <c r="F3762" s="9" t="str">
        <f>+'Info ELECTRONORTE'!I3730</f>
        <v>Media Tension</v>
      </c>
      <c r="G3762" s="9">
        <f>+'Info ELECTRONORTE'!K3730</f>
        <v>12</v>
      </c>
      <c r="H3762" s="9" t="str">
        <f>+'Info ELECTRONORTE'!L3730</f>
        <v>Postes</v>
      </c>
      <c r="I3762" s="9" t="str">
        <f>+'Info ELECTRONORTE'!M3730</f>
        <v>Concreto</v>
      </c>
      <c r="J3762" s="9" t="str">
        <f>+'Info ELECTRONORTE'!N3730</f>
        <v>PPC16</v>
      </c>
      <c r="K3762" s="9" t="str">
        <f>+IF(B3762="MOD INV_2018","Según corresponda",VLOOKUP(J3762,SICODI!$G$3:$K$2404,2,FALSE))</f>
        <v>POSTE DE CONCRETO ARMADO DE 12/300/150/330</v>
      </c>
      <c r="L3762" s="142">
        <f t="shared" si="135"/>
        <v>0.52</v>
      </c>
    </row>
    <row r="3763" spans="1:12" x14ac:dyDescent="0.25">
      <c r="A3763" s="53">
        <f>+'Info ELECTRONORTE'!A3731</f>
        <v>3727</v>
      </c>
      <c r="B3763" s="26" t="str">
        <f t="shared" si="136"/>
        <v>SICODI</v>
      </c>
      <c r="C3763" s="9" t="str">
        <f>+'Info ELECTRONORTE'!B3731</f>
        <v>PIURA</v>
      </c>
      <c r="D3763" s="9" t="str">
        <f>+'Info ELECTRONORTE'!C3731</f>
        <v>OLMOS - CHULUCANAS</v>
      </c>
      <c r="E3763" s="9" t="str">
        <f>+'Info ELECTRONORTE'!D3731</f>
        <v>LAMBAYEQUE</v>
      </c>
      <c r="F3763" s="9" t="str">
        <f>+'Info ELECTRONORTE'!I3731</f>
        <v>Media Tension</v>
      </c>
      <c r="G3763" s="9">
        <f>+'Info ELECTRONORTE'!K3731</f>
        <v>12</v>
      </c>
      <c r="H3763" s="9" t="str">
        <f>+'Info ELECTRONORTE'!L3731</f>
        <v>Postes</v>
      </c>
      <c r="I3763" s="9" t="str">
        <f>+'Info ELECTRONORTE'!M3731</f>
        <v>Concreto</v>
      </c>
      <c r="J3763" s="9" t="str">
        <f>+'Info ELECTRONORTE'!N3731</f>
        <v>PPC16</v>
      </c>
      <c r="K3763" s="9" t="str">
        <f>+IF(B3763="MOD INV_2018","Según corresponda",VLOOKUP(J3763,SICODI!$G$3:$K$2404,2,FALSE))</f>
        <v>POSTE DE CONCRETO ARMADO DE 12/300/150/330</v>
      </c>
      <c r="L3763" s="142">
        <f t="shared" si="135"/>
        <v>0.52</v>
      </c>
    </row>
    <row r="3764" spans="1:12" x14ac:dyDescent="0.25">
      <c r="A3764" s="53">
        <f>+'Info ELECTRONORTE'!A3732</f>
        <v>3728</v>
      </c>
      <c r="B3764" s="26" t="str">
        <f t="shared" si="136"/>
        <v>SICODI</v>
      </c>
      <c r="C3764" s="9" t="str">
        <f>+'Info ELECTRONORTE'!B3732</f>
        <v>PIURA</v>
      </c>
      <c r="D3764" s="9" t="str">
        <f>+'Info ELECTRONORTE'!C3732</f>
        <v>OLMOS - CHULUCANAS</v>
      </c>
      <c r="E3764" s="9" t="str">
        <f>+'Info ELECTRONORTE'!D3732</f>
        <v>LAMBAYEQUE</v>
      </c>
      <c r="F3764" s="9" t="str">
        <f>+'Info ELECTRONORTE'!I3732</f>
        <v>Media Tension</v>
      </c>
      <c r="G3764" s="9">
        <f>+'Info ELECTRONORTE'!K3732</f>
        <v>12</v>
      </c>
      <c r="H3764" s="9" t="str">
        <f>+'Info ELECTRONORTE'!L3732</f>
        <v>Postes</v>
      </c>
      <c r="I3764" s="9" t="str">
        <f>+'Info ELECTRONORTE'!M3732</f>
        <v>Concreto</v>
      </c>
      <c r="J3764" s="9" t="str">
        <f>+'Info ELECTRONORTE'!N3732</f>
        <v>PPC16</v>
      </c>
      <c r="K3764" s="9" t="str">
        <f>+IF(B3764="MOD INV_2018","Según corresponda",VLOOKUP(J3764,SICODI!$G$3:$K$2404,2,FALSE))</f>
        <v>POSTE DE CONCRETO ARMADO DE 12/300/150/330</v>
      </c>
      <c r="L3764" s="142">
        <f t="shared" si="135"/>
        <v>0.52</v>
      </c>
    </row>
    <row r="3765" spans="1:12" x14ac:dyDescent="0.25">
      <c r="A3765" s="53">
        <f>+'Info ELECTRONORTE'!A3733</f>
        <v>3729</v>
      </c>
      <c r="B3765" s="26" t="str">
        <f t="shared" si="136"/>
        <v>SICODI</v>
      </c>
      <c r="C3765" s="9" t="str">
        <f>+'Info ELECTRONORTE'!B3733</f>
        <v>PIURA</v>
      </c>
      <c r="D3765" s="9" t="str">
        <f>+'Info ELECTRONORTE'!C3733</f>
        <v>OLMOS - CHULUCANAS</v>
      </c>
      <c r="E3765" s="9" t="str">
        <f>+'Info ELECTRONORTE'!D3733</f>
        <v>LAMBAYEQUE</v>
      </c>
      <c r="F3765" s="9" t="str">
        <f>+'Info ELECTRONORTE'!I3733</f>
        <v>Media Tension</v>
      </c>
      <c r="G3765" s="9">
        <f>+'Info ELECTRONORTE'!K3733</f>
        <v>12</v>
      </c>
      <c r="H3765" s="9" t="str">
        <f>+'Info ELECTRONORTE'!L3733</f>
        <v>Postes</v>
      </c>
      <c r="I3765" s="9" t="str">
        <f>+'Info ELECTRONORTE'!M3733</f>
        <v>Concreto</v>
      </c>
      <c r="J3765" s="9" t="str">
        <f>+'Info ELECTRONORTE'!N3733</f>
        <v>PPC16</v>
      </c>
      <c r="K3765" s="9" t="str">
        <f>+IF(B3765="MOD INV_2018","Según corresponda",VLOOKUP(J3765,SICODI!$G$3:$K$2404,2,FALSE))</f>
        <v>POSTE DE CONCRETO ARMADO DE 12/300/150/330</v>
      </c>
      <c r="L3765" s="142">
        <f t="shared" si="135"/>
        <v>0.52</v>
      </c>
    </row>
    <row r="3766" spans="1:12" x14ac:dyDescent="0.25">
      <c r="A3766" s="53">
        <f>+'Info ELECTRONORTE'!A3734</f>
        <v>3730</v>
      </c>
      <c r="B3766" s="26" t="str">
        <f t="shared" si="136"/>
        <v>SICODI</v>
      </c>
      <c r="C3766" s="9" t="str">
        <f>+'Info ELECTRONORTE'!B3734</f>
        <v>PIURA</v>
      </c>
      <c r="D3766" s="9" t="str">
        <f>+'Info ELECTRONORTE'!C3734</f>
        <v>OLMOS - CHULUCANAS</v>
      </c>
      <c r="E3766" s="9" t="str">
        <f>+'Info ELECTRONORTE'!D3734</f>
        <v>LAMBAYEQUE</v>
      </c>
      <c r="F3766" s="9" t="str">
        <f>+'Info ELECTRONORTE'!I3734</f>
        <v>Media Tension</v>
      </c>
      <c r="G3766" s="9">
        <f>+'Info ELECTRONORTE'!K3734</f>
        <v>12</v>
      </c>
      <c r="H3766" s="9" t="str">
        <f>+'Info ELECTRONORTE'!L3734</f>
        <v>Postes</v>
      </c>
      <c r="I3766" s="9" t="str">
        <f>+'Info ELECTRONORTE'!M3734</f>
        <v>Concreto</v>
      </c>
      <c r="J3766" s="9" t="str">
        <f>+'Info ELECTRONORTE'!N3734</f>
        <v>PPC16</v>
      </c>
      <c r="K3766" s="9" t="str">
        <f>+IF(B3766="MOD INV_2018","Según corresponda",VLOOKUP(J3766,SICODI!$G$3:$K$2404,2,FALSE))</f>
        <v>POSTE DE CONCRETO ARMADO DE 12/300/150/330</v>
      </c>
      <c r="L3766" s="142">
        <f t="shared" si="135"/>
        <v>0.52</v>
      </c>
    </row>
    <row r="3767" spans="1:12" x14ac:dyDescent="0.25">
      <c r="A3767" s="53">
        <f>+'Info ELECTRONORTE'!A3735</f>
        <v>3731</v>
      </c>
      <c r="B3767" s="26" t="str">
        <f t="shared" si="136"/>
        <v>SICODI</v>
      </c>
      <c r="C3767" s="9" t="str">
        <f>+'Info ELECTRONORTE'!B3735</f>
        <v>PIURA</v>
      </c>
      <c r="D3767" s="9" t="str">
        <f>+'Info ELECTRONORTE'!C3735</f>
        <v>OLMOS - CHULUCANAS</v>
      </c>
      <c r="E3767" s="9" t="str">
        <f>+'Info ELECTRONORTE'!D3735</f>
        <v>LAMBAYEQUE</v>
      </c>
      <c r="F3767" s="9" t="str">
        <f>+'Info ELECTRONORTE'!I3735</f>
        <v>Media Tension</v>
      </c>
      <c r="G3767" s="9">
        <f>+'Info ELECTRONORTE'!K3735</f>
        <v>12</v>
      </c>
      <c r="H3767" s="9" t="str">
        <f>+'Info ELECTRONORTE'!L3735</f>
        <v>Postes</v>
      </c>
      <c r="I3767" s="9" t="str">
        <f>+'Info ELECTRONORTE'!M3735</f>
        <v>Concreto</v>
      </c>
      <c r="J3767" s="9" t="str">
        <f>+'Info ELECTRONORTE'!N3735</f>
        <v>PPC16</v>
      </c>
      <c r="K3767" s="9" t="str">
        <f>+IF(B3767="MOD INV_2018","Según corresponda",VLOOKUP(J3767,SICODI!$G$3:$K$2404,2,FALSE))</f>
        <v>POSTE DE CONCRETO ARMADO DE 12/300/150/330</v>
      </c>
      <c r="L3767" s="142">
        <f t="shared" si="135"/>
        <v>0.52</v>
      </c>
    </row>
    <row r="3768" spans="1:12" x14ac:dyDescent="0.25">
      <c r="A3768" s="53">
        <f>+'Info ELECTRONORTE'!A3736</f>
        <v>3732</v>
      </c>
      <c r="B3768" s="26" t="str">
        <f t="shared" si="136"/>
        <v>SICODI</v>
      </c>
      <c r="C3768" s="9" t="str">
        <f>+'Info ELECTRONORTE'!B3736</f>
        <v>PIURA</v>
      </c>
      <c r="D3768" s="9" t="str">
        <f>+'Info ELECTRONORTE'!C3736</f>
        <v>OLMOS - CHULUCANAS</v>
      </c>
      <c r="E3768" s="9" t="str">
        <f>+'Info ELECTRONORTE'!D3736</f>
        <v>LAMBAYEQUE</v>
      </c>
      <c r="F3768" s="9" t="str">
        <f>+'Info ELECTRONORTE'!I3736</f>
        <v>Media Tension</v>
      </c>
      <c r="G3768" s="9">
        <f>+'Info ELECTRONORTE'!K3736</f>
        <v>12</v>
      </c>
      <c r="H3768" s="9" t="str">
        <f>+'Info ELECTRONORTE'!L3736</f>
        <v>Postes</v>
      </c>
      <c r="I3768" s="9" t="str">
        <f>+'Info ELECTRONORTE'!M3736</f>
        <v>Concreto</v>
      </c>
      <c r="J3768" s="9" t="str">
        <f>+'Info ELECTRONORTE'!N3736</f>
        <v>PPC16</v>
      </c>
      <c r="K3768" s="9" t="str">
        <f>+IF(B3768="MOD INV_2018","Según corresponda",VLOOKUP(J3768,SICODI!$G$3:$K$2404,2,FALSE))</f>
        <v>POSTE DE CONCRETO ARMADO DE 12/300/150/330</v>
      </c>
      <c r="L3768" s="142">
        <f t="shared" si="135"/>
        <v>0.52</v>
      </c>
    </row>
    <row r="3769" spans="1:12" x14ac:dyDescent="0.25">
      <c r="A3769" s="53">
        <f>+'Info ELECTRONORTE'!A3737</f>
        <v>3733</v>
      </c>
      <c r="B3769" s="26" t="str">
        <f t="shared" si="136"/>
        <v>SICODI</v>
      </c>
      <c r="C3769" s="9" t="str">
        <f>+'Info ELECTRONORTE'!B3737</f>
        <v>PIURA</v>
      </c>
      <c r="D3769" s="9" t="str">
        <f>+'Info ELECTRONORTE'!C3737</f>
        <v>OLMOS - CHULUCANAS</v>
      </c>
      <c r="E3769" s="9" t="str">
        <f>+'Info ELECTRONORTE'!D3737</f>
        <v>LAMBAYEQUE</v>
      </c>
      <c r="F3769" s="9" t="str">
        <f>+'Info ELECTRONORTE'!I3737</f>
        <v>Media Tension</v>
      </c>
      <c r="G3769" s="9">
        <f>+'Info ELECTRONORTE'!K3737</f>
        <v>12</v>
      </c>
      <c r="H3769" s="9" t="str">
        <f>+'Info ELECTRONORTE'!L3737</f>
        <v>Postes</v>
      </c>
      <c r="I3769" s="9" t="str">
        <f>+'Info ELECTRONORTE'!M3737</f>
        <v>Concreto</v>
      </c>
      <c r="J3769" s="9" t="str">
        <f>+'Info ELECTRONORTE'!N3737</f>
        <v>PPC16</v>
      </c>
      <c r="K3769" s="9" t="str">
        <f>+IF(B3769="MOD INV_2018","Según corresponda",VLOOKUP(J3769,SICODI!$G$3:$K$2404,2,FALSE))</f>
        <v>POSTE DE CONCRETO ARMADO DE 12/300/150/330</v>
      </c>
      <c r="L3769" s="142">
        <f t="shared" si="135"/>
        <v>0.52</v>
      </c>
    </row>
    <row r="3770" spans="1:12" x14ac:dyDescent="0.25">
      <c r="A3770" s="53">
        <f>+'Info ELECTRONORTE'!A3738</f>
        <v>3734</v>
      </c>
      <c r="B3770" s="26" t="str">
        <f t="shared" si="136"/>
        <v>SICODI</v>
      </c>
      <c r="C3770" s="9" t="str">
        <f>+'Info ELECTRONORTE'!B3738</f>
        <v>PIURA</v>
      </c>
      <c r="D3770" s="9" t="str">
        <f>+'Info ELECTRONORTE'!C3738</f>
        <v>OLMOS - CHULUCANAS</v>
      </c>
      <c r="E3770" s="9" t="str">
        <f>+'Info ELECTRONORTE'!D3738</f>
        <v>LAMBAYEQUE</v>
      </c>
      <c r="F3770" s="9" t="str">
        <f>+'Info ELECTRONORTE'!I3738</f>
        <v>Media Tension</v>
      </c>
      <c r="G3770" s="9">
        <f>+'Info ELECTRONORTE'!K3738</f>
        <v>12</v>
      </c>
      <c r="H3770" s="9" t="str">
        <f>+'Info ELECTRONORTE'!L3738</f>
        <v>Postes</v>
      </c>
      <c r="I3770" s="9" t="str">
        <f>+'Info ELECTRONORTE'!M3738</f>
        <v>Concreto</v>
      </c>
      <c r="J3770" s="9" t="str">
        <f>+'Info ELECTRONORTE'!N3738</f>
        <v>PPC16</v>
      </c>
      <c r="K3770" s="9" t="str">
        <f>+IF(B3770="MOD INV_2018","Según corresponda",VLOOKUP(J3770,SICODI!$G$3:$K$2404,2,FALSE))</f>
        <v>POSTE DE CONCRETO ARMADO DE 12/300/150/330</v>
      </c>
      <c r="L3770" s="142">
        <f t="shared" si="135"/>
        <v>0.52</v>
      </c>
    </row>
    <row r="3771" spans="1:12" x14ac:dyDescent="0.25">
      <c r="A3771" s="53">
        <f>+'Info ELECTRONORTE'!A3739</f>
        <v>3735</v>
      </c>
      <c r="B3771" s="26" t="str">
        <f t="shared" si="136"/>
        <v>SICODI</v>
      </c>
      <c r="C3771" s="9" t="str">
        <f>+'Info ELECTRONORTE'!B3739</f>
        <v>PIURA</v>
      </c>
      <c r="D3771" s="9" t="str">
        <f>+'Info ELECTRONORTE'!C3739</f>
        <v>OLMOS - CHULUCANAS</v>
      </c>
      <c r="E3771" s="9" t="str">
        <f>+'Info ELECTRONORTE'!D3739</f>
        <v>LAMBAYEQUE</v>
      </c>
      <c r="F3771" s="9" t="str">
        <f>+'Info ELECTRONORTE'!I3739</f>
        <v>Media Tension</v>
      </c>
      <c r="G3771" s="9">
        <f>+'Info ELECTRONORTE'!K3739</f>
        <v>12</v>
      </c>
      <c r="H3771" s="9" t="str">
        <f>+'Info ELECTRONORTE'!L3739</f>
        <v>Postes</v>
      </c>
      <c r="I3771" s="9" t="str">
        <f>+'Info ELECTRONORTE'!M3739</f>
        <v>Concreto</v>
      </c>
      <c r="J3771" s="9" t="str">
        <f>+'Info ELECTRONORTE'!N3739</f>
        <v>PPC16</v>
      </c>
      <c r="K3771" s="9" t="str">
        <f>+IF(B3771="MOD INV_2018","Según corresponda",VLOOKUP(J3771,SICODI!$G$3:$K$2404,2,FALSE))</f>
        <v>POSTE DE CONCRETO ARMADO DE 12/300/150/330</v>
      </c>
      <c r="L3771" s="142">
        <f t="shared" si="135"/>
        <v>0.52</v>
      </c>
    </row>
    <row r="3772" spans="1:12" x14ac:dyDescent="0.25">
      <c r="A3772" s="53">
        <f>+'Info ELECTRONORTE'!A3740</f>
        <v>3736</v>
      </c>
      <c r="B3772" s="26" t="str">
        <f t="shared" si="136"/>
        <v>SICODI</v>
      </c>
      <c r="C3772" s="9" t="str">
        <f>+'Info ELECTRONORTE'!B3740</f>
        <v>PIURA</v>
      </c>
      <c r="D3772" s="9" t="str">
        <f>+'Info ELECTRONORTE'!C3740</f>
        <v>OLMOS - CHULUCANAS</v>
      </c>
      <c r="E3772" s="9" t="str">
        <f>+'Info ELECTRONORTE'!D3740</f>
        <v>LAMBAYEQUE</v>
      </c>
      <c r="F3772" s="9" t="str">
        <f>+'Info ELECTRONORTE'!I3740</f>
        <v>Media Tension</v>
      </c>
      <c r="G3772" s="9">
        <f>+'Info ELECTRONORTE'!K3740</f>
        <v>12</v>
      </c>
      <c r="H3772" s="9" t="str">
        <f>+'Info ELECTRONORTE'!L3740</f>
        <v>Postes</v>
      </c>
      <c r="I3772" s="9" t="str">
        <f>+'Info ELECTRONORTE'!M3740</f>
        <v>Concreto</v>
      </c>
      <c r="J3772" s="9" t="str">
        <f>+'Info ELECTRONORTE'!N3740</f>
        <v>PPC16</v>
      </c>
      <c r="K3772" s="9" t="str">
        <f>+IF(B3772="MOD INV_2018","Según corresponda",VLOOKUP(J3772,SICODI!$G$3:$K$2404,2,FALSE))</f>
        <v>POSTE DE CONCRETO ARMADO DE 12/300/150/330</v>
      </c>
      <c r="L3772" s="142">
        <f t="shared" si="135"/>
        <v>0.52</v>
      </c>
    </row>
    <row r="3773" spans="1:12" x14ac:dyDescent="0.25">
      <c r="A3773" s="53">
        <f>+'Info ELECTRONORTE'!A3741</f>
        <v>3737</v>
      </c>
      <c r="B3773" s="26" t="str">
        <f t="shared" si="136"/>
        <v>SICODI</v>
      </c>
      <c r="C3773" s="9" t="str">
        <f>+'Info ELECTRONORTE'!B3741</f>
        <v>PIURA</v>
      </c>
      <c r="D3773" s="9" t="str">
        <f>+'Info ELECTRONORTE'!C3741</f>
        <v>OLMOS - CHULUCANAS</v>
      </c>
      <c r="E3773" s="9" t="str">
        <f>+'Info ELECTRONORTE'!D3741</f>
        <v>LAMBAYEQUE</v>
      </c>
      <c r="F3773" s="9" t="str">
        <f>+'Info ELECTRONORTE'!I3741</f>
        <v>Media Tension</v>
      </c>
      <c r="G3773" s="9">
        <f>+'Info ELECTRONORTE'!K3741</f>
        <v>12</v>
      </c>
      <c r="H3773" s="9" t="str">
        <f>+'Info ELECTRONORTE'!L3741</f>
        <v>Postes</v>
      </c>
      <c r="I3773" s="9" t="str">
        <f>+'Info ELECTRONORTE'!M3741</f>
        <v>Concreto</v>
      </c>
      <c r="J3773" s="9" t="str">
        <f>+'Info ELECTRONORTE'!N3741</f>
        <v>PPC16</v>
      </c>
      <c r="K3773" s="9" t="str">
        <f>+IF(B3773="MOD INV_2018","Según corresponda",VLOOKUP(J3773,SICODI!$G$3:$K$2404,2,FALSE))</f>
        <v>POSTE DE CONCRETO ARMADO DE 12/300/150/330</v>
      </c>
      <c r="L3773" s="142">
        <f t="shared" si="135"/>
        <v>0.52</v>
      </c>
    </row>
    <row r="3774" spans="1:12" x14ac:dyDescent="0.25">
      <c r="A3774" s="53">
        <f>+'Info ELECTRONORTE'!A3742</f>
        <v>3738</v>
      </c>
      <c r="B3774" s="26" t="str">
        <f t="shared" si="136"/>
        <v>SICODI</v>
      </c>
      <c r="C3774" s="9" t="str">
        <f>+'Info ELECTRONORTE'!B3742</f>
        <v>PIURA</v>
      </c>
      <c r="D3774" s="9" t="str">
        <f>+'Info ELECTRONORTE'!C3742</f>
        <v>OLMOS - CHULUCANAS</v>
      </c>
      <c r="E3774" s="9" t="str">
        <f>+'Info ELECTRONORTE'!D3742</f>
        <v>LAMBAYEQUE</v>
      </c>
      <c r="F3774" s="9" t="str">
        <f>+'Info ELECTRONORTE'!I3742</f>
        <v>Media Tension</v>
      </c>
      <c r="G3774" s="9">
        <f>+'Info ELECTRONORTE'!K3742</f>
        <v>12</v>
      </c>
      <c r="H3774" s="9" t="str">
        <f>+'Info ELECTRONORTE'!L3742</f>
        <v>Postes</v>
      </c>
      <c r="I3774" s="9" t="str">
        <f>+'Info ELECTRONORTE'!M3742</f>
        <v>Concreto</v>
      </c>
      <c r="J3774" s="9" t="str">
        <f>+'Info ELECTRONORTE'!N3742</f>
        <v>PPC16</v>
      </c>
      <c r="K3774" s="9" t="str">
        <f>+IF(B3774="MOD INV_2018","Según corresponda",VLOOKUP(J3774,SICODI!$G$3:$K$2404,2,FALSE))</f>
        <v>POSTE DE CONCRETO ARMADO DE 12/300/150/330</v>
      </c>
      <c r="L3774" s="142">
        <f t="shared" si="135"/>
        <v>0.52</v>
      </c>
    </row>
    <row r="3775" spans="1:12" x14ac:dyDescent="0.25">
      <c r="A3775" s="53">
        <f>+'Info ELECTRONORTE'!A3743</f>
        <v>3739</v>
      </c>
      <c r="B3775" s="26" t="str">
        <f t="shared" si="136"/>
        <v>SICODI</v>
      </c>
      <c r="C3775" s="9" t="str">
        <f>+'Info ELECTRONORTE'!B3743</f>
        <v>PIURA</v>
      </c>
      <c r="D3775" s="9" t="str">
        <f>+'Info ELECTRONORTE'!C3743</f>
        <v>OLMOS - CHULUCANAS</v>
      </c>
      <c r="E3775" s="9" t="str">
        <f>+'Info ELECTRONORTE'!D3743</f>
        <v>LAMBAYEQUE</v>
      </c>
      <c r="F3775" s="9" t="str">
        <f>+'Info ELECTRONORTE'!I3743</f>
        <v>Media Tension</v>
      </c>
      <c r="G3775" s="9">
        <f>+'Info ELECTRONORTE'!K3743</f>
        <v>12</v>
      </c>
      <c r="H3775" s="9" t="str">
        <f>+'Info ELECTRONORTE'!L3743</f>
        <v>Postes</v>
      </c>
      <c r="I3775" s="9" t="str">
        <f>+'Info ELECTRONORTE'!M3743</f>
        <v>Concreto</v>
      </c>
      <c r="J3775" s="9" t="str">
        <f>+'Info ELECTRONORTE'!N3743</f>
        <v>PPC16</v>
      </c>
      <c r="K3775" s="9" t="str">
        <f>+IF(B3775="MOD INV_2018","Según corresponda",VLOOKUP(J3775,SICODI!$G$3:$K$2404,2,FALSE))</f>
        <v>POSTE DE CONCRETO ARMADO DE 12/300/150/330</v>
      </c>
      <c r="L3775" s="142">
        <f t="shared" si="135"/>
        <v>0.52</v>
      </c>
    </row>
    <row r="3776" spans="1:12" x14ac:dyDescent="0.25">
      <c r="A3776" s="53">
        <f>+'Info ELECTRONORTE'!A3744</f>
        <v>3740</v>
      </c>
      <c r="B3776" s="26" t="str">
        <f t="shared" si="136"/>
        <v>SICODI</v>
      </c>
      <c r="C3776" s="9" t="str">
        <f>+'Info ELECTRONORTE'!B3744</f>
        <v>PIURA</v>
      </c>
      <c r="D3776" s="9" t="str">
        <f>+'Info ELECTRONORTE'!C3744</f>
        <v>OLMOS - CHULUCANAS</v>
      </c>
      <c r="E3776" s="9" t="str">
        <f>+'Info ELECTRONORTE'!D3744</f>
        <v>LAMBAYEQUE</v>
      </c>
      <c r="F3776" s="9" t="str">
        <f>+'Info ELECTRONORTE'!I3744</f>
        <v>Media Tension</v>
      </c>
      <c r="G3776" s="9">
        <f>+'Info ELECTRONORTE'!K3744</f>
        <v>12</v>
      </c>
      <c r="H3776" s="9" t="str">
        <f>+'Info ELECTRONORTE'!L3744</f>
        <v>Postes</v>
      </c>
      <c r="I3776" s="9" t="str">
        <f>+'Info ELECTRONORTE'!M3744</f>
        <v>Concreto</v>
      </c>
      <c r="J3776" s="9" t="str">
        <f>+'Info ELECTRONORTE'!N3744</f>
        <v>PPC16</v>
      </c>
      <c r="K3776" s="9" t="str">
        <f>+IF(B3776="MOD INV_2018","Según corresponda",VLOOKUP(J3776,SICODI!$G$3:$K$2404,2,FALSE))</f>
        <v>POSTE DE CONCRETO ARMADO DE 12/300/150/330</v>
      </c>
      <c r="L3776" s="142">
        <f t="shared" si="135"/>
        <v>0.52</v>
      </c>
    </row>
    <row r="3777" spans="1:12" x14ac:dyDescent="0.25">
      <c r="A3777" s="53">
        <f>+'Info ELECTRONORTE'!A3745</f>
        <v>3741</v>
      </c>
      <c r="B3777" s="26" t="str">
        <f t="shared" si="136"/>
        <v>SICODI</v>
      </c>
      <c r="C3777" s="9" t="str">
        <f>+'Info ELECTRONORTE'!B3745</f>
        <v>PIURA</v>
      </c>
      <c r="D3777" s="9" t="str">
        <f>+'Info ELECTRONORTE'!C3745</f>
        <v>OLMOS - CHULUCANAS</v>
      </c>
      <c r="E3777" s="9" t="str">
        <f>+'Info ELECTRONORTE'!D3745</f>
        <v>LAMBAYEQUE</v>
      </c>
      <c r="F3777" s="9" t="str">
        <f>+'Info ELECTRONORTE'!I3745</f>
        <v>Media Tension</v>
      </c>
      <c r="G3777" s="9">
        <f>+'Info ELECTRONORTE'!K3745</f>
        <v>12</v>
      </c>
      <c r="H3777" s="9" t="str">
        <f>+'Info ELECTRONORTE'!L3745</f>
        <v>Postes</v>
      </c>
      <c r="I3777" s="9" t="str">
        <f>+'Info ELECTRONORTE'!M3745</f>
        <v>Concreto</v>
      </c>
      <c r="J3777" s="9" t="str">
        <f>+'Info ELECTRONORTE'!N3745</f>
        <v>PPC16</v>
      </c>
      <c r="K3777" s="9" t="str">
        <f>+IF(B3777="MOD INV_2018","Según corresponda",VLOOKUP(J3777,SICODI!$G$3:$K$2404,2,FALSE))</f>
        <v>POSTE DE CONCRETO ARMADO DE 12/300/150/330</v>
      </c>
      <c r="L3777" s="142">
        <f t="shared" si="135"/>
        <v>0.52</v>
      </c>
    </row>
    <row r="3778" spans="1:12" x14ac:dyDescent="0.25">
      <c r="A3778" s="53">
        <f>+'Info ELECTRONORTE'!A3746</f>
        <v>3742</v>
      </c>
      <c r="B3778" s="26" t="str">
        <f t="shared" si="136"/>
        <v>SICODI</v>
      </c>
      <c r="C3778" s="9" t="str">
        <f>+'Info ELECTRONORTE'!B3746</f>
        <v>PIURA</v>
      </c>
      <c r="D3778" s="9" t="str">
        <f>+'Info ELECTRONORTE'!C3746</f>
        <v>OLMOS - CHULUCANAS</v>
      </c>
      <c r="E3778" s="9" t="str">
        <f>+'Info ELECTRONORTE'!D3746</f>
        <v>LAMBAYEQUE</v>
      </c>
      <c r="F3778" s="9" t="str">
        <f>+'Info ELECTRONORTE'!I3746</f>
        <v>Media Tension</v>
      </c>
      <c r="G3778" s="9">
        <f>+'Info ELECTRONORTE'!K3746</f>
        <v>12</v>
      </c>
      <c r="H3778" s="9" t="str">
        <f>+'Info ELECTRONORTE'!L3746</f>
        <v>Postes</v>
      </c>
      <c r="I3778" s="9" t="str">
        <f>+'Info ELECTRONORTE'!M3746</f>
        <v>Concreto</v>
      </c>
      <c r="J3778" s="9" t="str">
        <f>+'Info ELECTRONORTE'!N3746</f>
        <v>PPC16</v>
      </c>
      <c r="K3778" s="9" t="str">
        <f>+IF(B3778="MOD INV_2018","Según corresponda",VLOOKUP(J3778,SICODI!$G$3:$K$2404,2,FALSE))</f>
        <v>POSTE DE CONCRETO ARMADO DE 12/300/150/330</v>
      </c>
      <c r="L3778" s="142">
        <f t="shared" si="135"/>
        <v>0.52</v>
      </c>
    </row>
    <row r="3779" spans="1:12" x14ac:dyDescent="0.25">
      <c r="A3779" s="53">
        <f>+'Info ELECTRONORTE'!A3747</f>
        <v>3743</v>
      </c>
      <c r="B3779" s="26" t="str">
        <f t="shared" si="136"/>
        <v>SICODI</v>
      </c>
      <c r="C3779" s="9" t="str">
        <f>+'Info ELECTRONORTE'!B3747</f>
        <v>PIURA</v>
      </c>
      <c r="D3779" s="9" t="str">
        <f>+'Info ELECTRONORTE'!C3747</f>
        <v>OLMOS - CHULUCANAS</v>
      </c>
      <c r="E3779" s="9" t="str">
        <f>+'Info ELECTRONORTE'!D3747</f>
        <v>LAMBAYEQUE</v>
      </c>
      <c r="F3779" s="9" t="str">
        <f>+'Info ELECTRONORTE'!I3747</f>
        <v>Media Tension</v>
      </c>
      <c r="G3779" s="9">
        <f>+'Info ELECTRONORTE'!K3747</f>
        <v>12</v>
      </c>
      <c r="H3779" s="9" t="str">
        <f>+'Info ELECTRONORTE'!L3747</f>
        <v>Postes</v>
      </c>
      <c r="I3779" s="9" t="str">
        <f>+'Info ELECTRONORTE'!M3747</f>
        <v>Concreto</v>
      </c>
      <c r="J3779" s="9" t="str">
        <f>+'Info ELECTRONORTE'!N3747</f>
        <v>PPC16</v>
      </c>
      <c r="K3779" s="9" t="str">
        <f>+IF(B3779="MOD INV_2018","Según corresponda",VLOOKUP(J3779,SICODI!$G$3:$K$2404,2,FALSE))</f>
        <v>POSTE DE CONCRETO ARMADO DE 12/300/150/330</v>
      </c>
      <c r="L3779" s="142">
        <f t="shared" si="135"/>
        <v>0.52</v>
      </c>
    </row>
    <row r="3780" spans="1:12" x14ac:dyDescent="0.25">
      <c r="A3780" s="53">
        <f>+'Info ELECTRONORTE'!A3748</f>
        <v>3744</v>
      </c>
      <c r="B3780" s="26" t="str">
        <f t="shared" si="136"/>
        <v>SICODI</v>
      </c>
      <c r="C3780" s="9" t="str">
        <f>+'Info ELECTRONORTE'!B3748</f>
        <v>PIURA</v>
      </c>
      <c r="D3780" s="9" t="str">
        <f>+'Info ELECTRONORTE'!C3748</f>
        <v>OLMOS - CHULUCANAS</v>
      </c>
      <c r="E3780" s="9" t="str">
        <f>+'Info ELECTRONORTE'!D3748</f>
        <v>LAMBAYEQUE</v>
      </c>
      <c r="F3780" s="9" t="str">
        <f>+'Info ELECTRONORTE'!I3748</f>
        <v>Media Tension</v>
      </c>
      <c r="G3780" s="9">
        <f>+'Info ELECTRONORTE'!K3748</f>
        <v>12</v>
      </c>
      <c r="H3780" s="9" t="str">
        <f>+'Info ELECTRONORTE'!L3748</f>
        <v>Postes</v>
      </c>
      <c r="I3780" s="9" t="str">
        <f>+'Info ELECTRONORTE'!M3748</f>
        <v>Concreto</v>
      </c>
      <c r="J3780" s="9" t="str">
        <f>+'Info ELECTRONORTE'!N3748</f>
        <v>PPC16</v>
      </c>
      <c r="K3780" s="9" t="str">
        <f>+IF(B3780="MOD INV_2018","Según corresponda",VLOOKUP(J3780,SICODI!$G$3:$K$2404,2,FALSE))</f>
        <v>POSTE DE CONCRETO ARMADO DE 12/300/150/330</v>
      </c>
      <c r="L3780" s="142">
        <f t="shared" si="135"/>
        <v>0.52</v>
      </c>
    </row>
    <row r="3781" spans="1:12" x14ac:dyDescent="0.25">
      <c r="A3781" s="53">
        <f>+'Info ELECTRONORTE'!A3749</f>
        <v>3745</v>
      </c>
      <c r="B3781" s="26" t="str">
        <f t="shared" si="136"/>
        <v>SICODI</v>
      </c>
      <c r="C3781" s="9" t="str">
        <f>+'Info ELECTRONORTE'!B3749</f>
        <v>PIURA</v>
      </c>
      <c r="D3781" s="9" t="str">
        <f>+'Info ELECTRONORTE'!C3749</f>
        <v>OLMOS - CHULUCANAS</v>
      </c>
      <c r="E3781" s="9" t="str">
        <f>+'Info ELECTRONORTE'!D3749</f>
        <v>LAMBAYEQUE</v>
      </c>
      <c r="F3781" s="9" t="str">
        <f>+'Info ELECTRONORTE'!I3749</f>
        <v>Media Tension</v>
      </c>
      <c r="G3781" s="9">
        <f>+'Info ELECTRONORTE'!K3749</f>
        <v>12</v>
      </c>
      <c r="H3781" s="9" t="str">
        <f>+'Info ELECTRONORTE'!L3749</f>
        <v>Postes</v>
      </c>
      <c r="I3781" s="9" t="str">
        <f>+'Info ELECTRONORTE'!M3749</f>
        <v>Concreto</v>
      </c>
      <c r="J3781" s="9" t="str">
        <f>+'Info ELECTRONORTE'!N3749</f>
        <v>PPC16</v>
      </c>
      <c r="K3781" s="9" t="str">
        <f>+IF(B3781="MOD INV_2018","Según corresponda",VLOOKUP(J3781,SICODI!$G$3:$K$2404,2,FALSE))</f>
        <v>POSTE DE CONCRETO ARMADO DE 12/300/150/330</v>
      </c>
      <c r="L3781" s="142">
        <f t="shared" si="135"/>
        <v>0.52</v>
      </c>
    </row>
    <row r="3782" spans="1:12" x14ac:dyDescent="0.25">
      <c r="A3782" s="53">
        <f>+'Info ELECTRONORTE'!A3750</f>
        <v>3746</v>
      </c>
      <c r="B3782" s="26" t="str">
        <f t="shared" si="136"/>
        <v>SICODI</v>
      </c>
      <c r="C3782" s="9" t="str">
        <f>+'Info ELECTRONORTE'!B3750</f>
        <v>PIURA</v>
      </c>
      <c r="D3782" s="9" t="str">
        <f>+'Info ELECTRONORTE'!C3750</f>
        <v>OLMOS - CHULUCANAS</v>
      </c>
      <c r="E3782" s="9" t="str">
        <f>+'Info ELECTRONORTE'!D3750</f>
        <v>LAMBAYEQUE</v>
      </c>
      <c r="F3782" s="9" t="str">
        <f>+'Info ELECTRONORTE'!I3750</f>
        <v>Media Tension</v>
      </c>
      <c r="G3782" s="9">
        <f>+'Info ELECTRONORTE'!K3750</f>
        <v>12</v>
      </c>
      <c r="H3782" s="9" t="str">
        <f>+'Info ELECTRONORTE'!L3750</f>
        <v>Postes</v>
      </c>
      <c r="I3782" s="9" t="str">
        <f>+'Info ELECTRONORTE'!M3750</f>
        <v>Concreto</v>
      </c>
      <c r="J3782" s="9" t="str">
        <f>+'Info ELECTRONORTE'!N3750</f>
        <v>PPC16</v>
      </c>
      <c r="K3782" s="9" t="str">
        <f>+IF(B3782="MOD INV_2018","Según corresponda",VLOOKUP(J3782,SICODI!$G$3:$K$2404,2,FALSE))</f>
        <v>POSTE DE CONCRETO ARMADO DE 12/300/150/330</v>
      </c>
      <c r="L3782" s="142">
        <f t="shared" si="135"/>
        <v>0.52</v>
      </c>
    </row>
    <row r="3783" spans="1:12" x14ac:dyDescent="0.25">
      <c r="A3783" s="53">
        <f>+'Info ELECTRONORTE'!A3751</f>
        <v>3747</v>
      </c>
      <c r="B3783" s="26" t="str">
        <f t="shared" si="136"/>
        <v>SICODI</v>
      </c>
      <c r="C3783" s="9" t="str">
        <f>+'Info ELECTRONORTE'!B3751</f>
        <v>PIURA</v>
      </c>
      <c r="D3783" s="9" t="str">
        <f>+'Info ELECTRONORTE'!C3751</f>
        <v>OLMOS - CHULUCANAS</v>
      </c>
      <c r="E3783" s="9" t="str">
        <f>+'Info ELECTRONORTE'!D3751</f>
        <v>LAMBAYEQUE</v>
      </c>
      <c r="F3783" s="9" t="str">
        <f>+'Info ELECTRONORTE'!I3751</f>
        <v>Media Tension</v>
      </c>
      <c r="G3783" s="9">
        <f>+'Info ELECTRONORTE'!K3751</f>
        <v>12</v>
      </c>
      <c r="H3783" s="9" t="str">
        <f>+'Info ELECTRONORTE'!L3751</f>
        <v>Postes</v>
      </c>
      <c r="I3783" s="9" t="str">
        <f>+'Info ELECTRONORTE'!M3751</f>
        <v>Concreto</v>
      </c>
      <c r="J3783" s="9" t="str">
        <f>+'Info ELECTRONORTE'!N3751</f>
        <v>PPC16</v>
      </c>
      <c r="K3783" s="9" t="str">
        <f>+IF(B3783="MOD INV_2018","Según corresponda",VLOOKUP(J3783,SICODI!$G$3:$K$2404,2,FALSE))</f>
        <v>POSTE DE CONCRETO ARMADO DE 12/300/150/330</v>
      </c>
      <c r="L3783" s="142">
        <f t="shared" si="135"/>
        <v>0.52</v>
      </c>
    </row>
    <row r="3784" spans="1:12" x14ac:dyDescent="0.25">
      <c r="A3784" s="53">
        <f>+'Info ELECTRONORTE'!A3752</f>
        <v>3748</v>
      </c>
      <c r="B3784" s="26" t="str">
        <f t="shared" si="136"/>
        <v>SICODI</v>
      </c>
      <c r="C3784" s="9" t="str">
        <f>+'Info ELECTRONORTE'!B3752</f>
        <v>PIURA</v>
      </c>
      <c r="D3784" s="9" t="str">
        <f>+'Info ELECTRONORTE'!C3752</f>
        <v>OLMOS - CHULUCANAS</v>
      </c>
      <c r="E3784" s="9" t="str">
        <f>+'Info ELECTRONORTE'!D3752</f>
        <v>LAMBAYEQUE</v>
      </c>
      <c r="F3784" s="9" t="str">
        <f>+'Info ELECTRONORTE'!I3752</f>
        <v>Media Tension</v>
      </c>
      <c r="G3784" s="9">
        <f>+'Info ELECTRONORTE'!K3752</f>
        <v>12</v>
      </c>
      <c r="H3784" s="9" t="str">
        <f>+'Info ELECTRONORTE'!L3752</f>
        <v>Postes</v>
      </c>
      <c r="I3784" s="9" t="str">
        <f>+'Info ELECTRONORTE'!M3752</f>
        <v>Concreto</v>
      </c>
      <c r="J3784" s="9" t="str">
        <f>+'Info ELECTRONORTE'!N3752</f>
        <v>PPC16</v>
      </c>
      <c r="K3784" s="9" t="str">
        <f>+IF(B3784="MOD INV_2018","Según corresponda",VLOOKUP(J3784,SICODI!$G$3:$K$2404,2,FALSE))</f>
        <v>POSTE DE CONCRETO ARMADO DE 12/300/150/330</v>
      </c>
      <c r="L3784" s="142">
        <f t="shared" si="135"/>
        <v>0.52</v>
      </c>
    </row>
    <row r="3785" spans="1:12" x14ac:dyDescent="0.25">
      <c r="A3785" s="53">
        <f>+'Info ELECTRONORTE'!A3753</f>
        <v>3749</v>
      </c>
      <c r="B3785" s="26" t="str">
        <f t="shared" si="136"/>
        <v>SICODI</v>
      </c>
      <c r="C3785" s="9" t="str">
        <f>+'Info ELECTRONORTE'!B3753</f>
        <v>PIURA</v>
      </c>
      <c r="D3785" s="9" t="str">
        <f>+'Info ELECTRONORTE'!C3753</f>
        <v>OLMOS - CHULUCANAS</v>
      </c>
      <c r="E3785" s="9" t="str">
        <f>+'Info ELECTRONORTE'!D3753</f>
        <v>LAMBAYEQUE</v>
      </c>
      <c r="F3785" s="9" t="str">
        <f>+'Info ELECTRONORTE'!I3753</f>
        <v>Media Tension</v>
      </c>
      <c r="G3785" s="9">
        <f>+'Info ELECTRONORTE'!K3753</f>
        <v>12</v>
      </c>
      <c r="H3785" s="9" t="str">
        <f>+'Info ELECTRONORTE'!L3753</f>
        <v>Postes</v>
      </c>
      <c r="I3785" s="9" t="str">
        <f>+'Info ELECTRONORTE'!M3753</f>
        <v>Concreto</v>
      </c>
      <c r="J3785" s="9" t="str">
        <f>+'Info ELECTRONORTE'!N3753</f>
        <v>PPC16</v>
      </c>
      <c r="K3785" s="9" t="str">
        <f>+IF(B3785="MOD INV_2018","Según corresponda",VLOOKUP(J3785,SICODI!$G$3:$K$2404,2,FALSE))</f>
        <v>POSTE DE CONCRETO ARMADO DE 12/300/150/330</v>
      </c>
      <c r="L3785" s="142">
        <f t="shared" si="135"/>
        <v>0.52</v>
      </c>
    </row>
    <row r="3786" spans="1:12" x14ac:dyDescent="0.25">
      <c r="A3786" s="53">
        <f>+'Info ELECTRONORTE'!A3754</f>
        <v>3750</v>
      </c>
      <c r="B3786" s="26" t="str">
        <f t="shared" si="136"/>
        <v>SICODI</v>
      </c>
      <c r="C3786" s="9" t="str">
        <f>+'Info ELECTRONORTE'!B3754</f>
        <v>PIURA</v>
      </c>
      <c r="D3786" s="9" t="str">
        <f>+'Info ELECTRONORTE'!C3754</f>
        <v>OLMOS - CHULUCANAS</v>
      </c>
      <c r="E3786" s="9" t="str">
        <f>+'Info ELECTRONORTE'!D3754</f>
        <v>LAMBAYEQUE</v>
      </c>
      <c r="F3786" s="9" t="str">
        <f>+'Info ELECTRONORTE'!I3754</f>
        <v>Media Tension</v>
      </c>
      <c r="G3786" s="9">
        <f>+'Info ELECTRONORTE'!K3754</f>
        <v>12</v>
      </c>
      <c r="H3786" s="9" t="str">
        <f>+'Info ELECTRONORTE'!L3754</f>
        <v>Postes</v>
      </c>
      <c r="I3786" s="9" t="str">
        <f>+'Info ELECTRONORTE'!M3754</f>
        <v>Concreto</v>
      </c>
      <c r="J3786" s="9" t="str">
        <f>+'Info ELECTRONORTE'!N3754</f>
        <v>PPC16</v>
      </c>
      <c r="K3786" s="9" t="str">
        <f>+IF(B3786="MOD INV_2018","Según corresponda",VLOOKUP(J3786,SICODI!$G$3:$K$2404,2,FALSE))</f>
        <v>POSTE DE CONCRETO ARMADO DE 12/300/150/330</v>
      </c>
      <c r="L3786" s="142">
        <f t="shared" si="135"/>
        <v>0.52</v>
      </c>
    </row>
    <row r="3787" spans="1:12" x14ac:dyDescent="0.25">
      <c r="A3787" s="53">
        <f>+'Info ELECTRONORTE'!A3755</f>
        <v>3751</v>
      </c>
      <c r="B3787" s="26" t="str">
        <f t="shared" si="136"/>
        <v>SICODI</v>
      </c>
      <c r="C3787" s="9" t="str">
        <f>+'Info ELECTRONORTE'!B3755</f>
        <v>PIURA</v>
      </c>
      <c r="D3787" s="9" t="str">
        <f>+'Info ELECTRONORTE'!C3755</f>
        <v>OLMOS - CHULUCANAS</v>
      </c>
      <c r="E3787" s="9" t="str">
        <f>+'Info ELECTRONORTE'!D3755</f>
        <v>LAMBAYEQUE</v>
      </c>
      <c r="F3787" s="9" t="str">
        <f>+'Info ELECTRONORTE'!I3755</f>
        <v>Media Tension</v>
      </c>
      <c r="G3787" s="9">
        <f>+'Info ELECTRONORTE'!K3755</f>
        <v>12</v>
      </c>
      <c r="H3787" s="9" t="str">
        <f>+'Info ELECTRONORTE'!L3755</f>
        <v>Postes</v>
      </c>
      <c r="I3787" s="9" t="str">
        <f>+'Info ELECTRONORTE'!M3755</f>
        <v>Concreto</v>
      </c>
      <c r="J3787" s="9" t="str">
        <f>+'Info ELECTRONORTE'!N3755</f>
        <v>PPC16</v>
      </c>
      <c r="K3787" s="9" t="str">
        <f>+IF(B3787="MOD INV_2018","Según corresponda",VLOOKUP(J3787,SICODI!$G$3:$K$2404,2,FALSE))</f>
        <v>POSTE DE CONCRETO ARMADO DE 12/300/150/330</v>
      </c>
      <c r="L3787" s="142">
        <f t="shared" si="135"/>
        <v>0.52</v>
      </c>
    </row>
    <row r="3788" spans="1:12" x14ac:dyDescent="0.25">
      <c r="A3788" s="53">
        <f>+'Info ELECTRONORTE'!A3756</f>
        <v>3752</v>
      </c>
      <c r="B3788" s="26" t="str">
        <f t="shared" si="136"/>
        <v>SICODI</v>
      </c>
      <c r="C3788" s="9" t="str">
        <f>+'Info ELECTRONORTE'!B3756</f>
        <v>PIURA</v>
      </c>
      <c r="D3788" s="9" t="str">
        <f>+'Info ELECTRONORTE'!C3756</f>
        <v>OLMOS - CHULUCANAS</v>
      </c>
      <c r="E3788" s="9" t="str">
        <f>+'Info ELECTRONORTE'!D3756</f>
        <v>LAMBAYEQUE</v>
      </c>
      <c r="F3788" s="9" t="str">
        <f>+'Info ELECTRONORTE'!I3756</f>
        <v>Media Tension</v>
      </c>
      <c r="G3788" s="9">
        <f>+'Info ELECTRONORTE'!K3756</f>
        <v>12</v>
      </c>
      <c r="H3788" s="9" t="str">
        <f>+'Info ELECTRONORTE'!L3756</f>
        <v>Postes</v>
      </c>
      <c r="I3788" s="9" t="str">
        <f>+'Info ELECTRONORTE'!M3756</f>
        <v>Concreto</v>
      </c>
      <c r="J3788" s="9" t="str">
        <f>+'Info ELECTRONORTE'!N3756</f>
        <v>PPC16</v>
      </c>
      <c r="K3788" s="9" t="str">
        <f>+IF(B3788="MOD INV_2018","Según corresponda",VLOOKUP(J3788,SICODI!$G$3:$K$2404,2,FALSE))</f>
        <v>POSTE DE CONCRETO ARMADO DE 12/300/150/330</v>
      </c>
      <c r="L3788" s="142">
        <f t="shared" si="135"/>
        <v>0.52</v>
      </c>
    </row>
    <row r="3789" spans="1:12" x14ac:dyDescent="0.25">
      <c r="A3789" s="53">
        <f>+'Info ELECTRONORTE'!A3757</f>
        <v>3753</v>
      </c>
      <c r="B3789" s="26" t="str">
        <f t="shared" si="136"/>
        <v>SICODI</v>
      </c>
      <c r="C3789" s="9" t="str">
        <f>+'Info ELECTRONORTE'!B3757</f>
        <v>PIURA</v>
      </c>
      <c r="D3789" s="9" t="str">
        <f>+'Info ELECTRONORTE'!C3757</f>
        <v>OLMOS - CHULUCANAS</v>
      </c>
      <c r="E3789" s="9" t="str">
        <f>+'Info ELECTRONORTE'!D3757</f>
        <v>LAMBAYEQUE</v>
      </c>
      <c r="F3789" s="9" t="str">
        <f>+'Info ELECTRONORTE'!I3757</f>
        <v>Media Tension</v>
      </c>
      <c r="G3789" s="9">
        <f>+'Info ELECTRONORTE'!K3757</f>
        <v>12</v>
      </c>
      <c r="H3789" s="9" t="str">
        <f>+'Info ELECTRONORTE'!L3757</f>
        <v>Postes</v>
      </c>
      <c r="I3789" s="9" t="str">
        <f>+'Info ELECTRONORTE'!M3757</f>
        <v>Concreto</v>
      </c>
      <c r="J3789" s="9" t="str">
        <f>+'Info ELECTRONORTE'!N3757</f>
        <v>PPC16</v>
      </c>
      <c r="K3789" s="9" t="str">
        <f>+IF(B3789="MOD INV_2018","Según corresponda",VLOOKUP(J3789,SICODI!$G$3:$K$2404,2,FALSE))</f>
        <v>POSTE DE CONCRETO ARMADO DE 12/300/150/330</v>
      </c>
      <c r="L3789" s="142">
        <f t="shared" si="135"/>
        <v>0.52</v>
      </c>
    </row>
    <row r="3790" spans="1:12" x14ac:dyDescent="0.25">
      <c r="A3790" s="53">
        <f>+'Info ELECTRONORTE'!A3758</f>
        <v>3754</v>
      </c>
      <c r="B3790" s="26" t="str">
        <f t="shared" si="136"/>
        <v>SICODI</v>
      </c>
      <c r="C3790" s="9" t="str">
        <f>+'Info ELECTRONORTE'!B3758</f>
        <v>PIURA</v>
      </c>
      <c r="D3790" s="9" t="str">
        <f>+'Info ELECTRONORTE'!C3758</f>
        <v>OLMOS - CHULUCANAS</v>
      </c>
      <c r="E3790" s="9" t="str">
        <f>+'Info ELECTRONORTE'!D3758</f>
        <v>LAMBAYEQUE</v>
      </c>
      <c r="F3790" s="9" t="str">
        <f>+'Info ELECTRONORTE'!I3758</f>
        <v>Media Tension</v>
      </c>
      <c r="G3790" s="9">
        <f>+'Info ELECTRONORTE'!K3758</f>
        <v>12</v>
      </c>
      <c r="H3790" s="9" t="str">
        <f>+'Info ELECTRONORTE'!L3758</f>
        <v>Postes</v>
      </c>
      <c r="I3790" s="9" t="str">
        <f>+'Info ELECTRONORTE'!M3758</f>
        <v>Concreto</v>
      </c>
      <c r="J3790" s="9" t="str">
        <f>+'Info ELECTRONORTE'!N3758</f>
        <v>PPC16</v>
      </c>
      <c r="K3790" s="9" t="str">
        <f>+IF(B3790="MOD INV_2018","Según corresponda",VLOOKUP(J3790,SICODI!$G$3:$K$2404,2,FALSE))</f>
        <v>POSTE DE CONCRETO ARMADO DE 12/300/150/330</v>
      </c>
      <c r="L3790" s="142">
        <f t="shared" si="135"/>
        <v>0.52</v>
      </c>
    </row>
    <row r="3791" spans="1:12" x14ac:dyDescent="0.25">
      <c r="A3791" s="53">
        <f>+'Info ELECTRONORTE'!A3759</f>
        <v>3755</v>
      </c>
      <c r="B3791" s="26" t="str">
        <f t="shared" si="136"/>
        <v>SICODI</v>
      </c>
      <c r="C3791" s="9" t="str">
        <f>+'Info ELECTRONORTE'!B3759</f>
        <v>PIURA</v>
      </c>
      <c r="D3791" s="9" t="str">
        <f>+'Info ELECTRONORTE'!C3759</f>
        <v>OLMOS - CHULUCANAS</v>
      </c>
      <c r="E3791" s="9" t="str">
        <f>+'Info ELECTRONORTE'!D3759</f>
        <v>LAMBAYEQUE</v>
      </c>
      <c r="F3791" s="9" t="str">
        <f>+'Info ELECTRONORTE'!I3759</f>
        <v>Media Tension</v>
      </c>
      <c r="G3791" s="9">
        <f>+'Info ELECTRONORTE'!K3759</f>
        <v>12</v>
      </c>
      <c r="H3791" s="9" t="str">
        <f>+'Info ELECTRONORTE'!L3759</f>
        <v>Postes</v>
      </c>
      <c r="I3791" s="9" t="str">
        <f>+'Info ELECTRONORTE'!M3759</f>
        <v>Concreto</v>
      </c>
      <c r="J3791" s="9" t="str">
        <f>+'Info ELECTRONORTE'!N3759</f>
        <v>PPC16</v>
      </c>
      <c r="K3791" s="9" t="str">
        <f>+IF(B3791="MOD INV_2018","Según corresponda",VLOOKUP(J3791,SICODI!$G$3:$K$2404,2,FALSE))</f>
        <v>POSTE DE CONCRETO ARMADO DE 12/300/150/330</v>
      </c>
      <c r="L3791" s="142">
        <f t="shared" si="135"/>
        <v>0.52</v>
      </c>
    </row>
    <row r="3792" spans="1:12" x14ac:dyDescent="0.25">
      <c r="A3792" s="53">
        <f>+'Info ELECTRONORTE'!A3760</f>
        <v>3756</v>
      </c>
      <c r="B3792" s="26" t="str">
        <f t="shared" si="136"/>
        <v>SICODI</v>
      </c>
      <c r="C3792" s="9" t="str">
        <f>+'Info ELECTRONORTE'!B3760</f>
        <v>PIURA</v>
      </c>
      <c r="D3792" s="9" t="str">
        <f>+'Info ELECTRONORTE'!C3760</f>
        <v>OLMOS - CHULUCANAS</v>
      </c>
      <c r="E3792" s="9" t="str">
        <f>+'Info ELECTRONORTE'!D3760</f>
        <v>LAMBAYEQUE</v>
      </c>
      <c r="F3792" s="9" t="str">
        <f>+'Info ELECTRONORTE'!I3760</f>
        <v>Media Tension</v>
      </c>
      <c r="G3792" s="9">
        <f>+'Info ELECTRONORTE'!K3760</f>
        <v>12</v>
      </c>
      <c r="H3792" s="9" t="str">
        <f>+'Info ELECTRONORTE'!L3760</f>
        <v>Postes</v>
      </c>
      <c r="I3792" s="9" t="str">
        <f>+'Info ELECTRONORTE'!M3760</f>
        <v>Concreto</v>
      </c>
      <c r="J3792" s="9" t="str">
        <f>+'Info ELECTRONORTE'!N3760</f>
        <v>PPC16</v>
      </c>
      <c r="K3792" s="9" t="str">
        <f>+IF(B3792="MOD INV_2018","Según corresponda",VLOOKUP(J3792,SICODI!$G$3:$K$2404,2,FALSE))</f>
        <v>POSTE DE CONCRETO ARMADO DE 12/300/150/330</v>
      </c>
      <c r="L3792" s="142">
        <f t="shared" si="135"/>
        <v>0.52</v>
      </c>
    </row>
    <row r="3793" spans="1:12" x14ac:dyDescent="0.25">
      <c r="A3793" s="53">
        <f>+'Info ELECTRONORTE'!A3761</f>
        <v>3757</v>
      </c>
      <c r="B3793" s="26" t="str">
        <f t="shared" si="136"/>
        <v>SICODI</v>
      </c>
      <c r="C3793" s="9" t="str">
        <f>+'Info ELECTRONORTE'!B3761</f>
        <v>PIURA</v>
      </c>
      <c r="D3793" s="9" t="str">
        <f>+'Info ELECTRONORTE'!C3761</f>
        <v>OLMOS - CHULUCANAS</v>
      </c>
      <c r="E3793" s="9" t="str">
        <f>+'Info ELECTRONORTE'!D3761</f>
        <v>LAMBAYEQUE</v>
      </c>
      <c r="F3793" s="9" t="str">
        <f>+'Info ELECTRONORTE'!I3761</f>
        <v>Media Tension</v>
      </c>
      <c r="G3793" s="9">
        <f>+'Info ELECTRONORTE'!K3761</f>
        <v>12</v>
      </c>
      <c r="H3793" s="9" t="str">
        <f>+'Info ELECTRONORTE'!L3761</f>
        <v>Postes</v>
      </c>
      <c r="I3793" s="9" t="str">
        <f>+'Info ELECTRONORTE'!M3761</f>
        <v>Concreto</v>
      </c>
      <c r="J3793" s="9" t="str">
        <f>+'Info ELECTRONORTE'!N3761</f>
        <v>PPC16</v>
      </c>
      <c r="K3793" s="9" t="str">
        <f>+IF(B3793="MOD INV_2018","Según corresponda",VLOOKUP(J3793,SICODI!$G$3:$K$2404,2,FALSE))</f>
        <v>POSTE DE CONCRETO ARMADO DE 12/300/150/330</v>
      </c>
      <c r="L3793" s="142">
        <f t="shared" si="135"/>
        <v>0.52</v>
      </c>
    </row>
    <row r="3794" spans="1:12" x14ac:dyDescent="0.25">
      <c r="A3794" s="53">
        <f>+'Info ELECTRONORTE'!A3762</f>
        <v>3758</v>
      </c>
      <c r="B3794" s="26" t="str">
        <f t="shared" si="136"/>
        <v>SICODI</v>
      </c>
      <c r="C3794" s="9" t="str">
        <f>+'Info ELECTRONORTE'!B3762</f>
        <v>PIURA</v>
      </c>
      <c r="D3794" s="9" t="str">
        <f>+'Info ELECTRONORTE'!C3762</f>
        <v>OLMOS - CHULUCANAS</v>
      </c>
      <c r="E3794" s="9" t="str">
        <f>+'Info ELECTRONORTE'!D3762</f>
        <v>LAMBAYEQUE</v>
      </c>
      <c r="F3794" s="9" t="str">
        <f>+'Info ELECTRONORTE'!I3762</f>
        <v>Media Tension</v>
      </c>
      <c r="G3794" s="9">
        <f>+'Info ELECTRONORTE'!K3762</f>
        <v>12</v>
      </c>
      <c r="H3794" s="9" t="str">
        <f>+'Info ELECTRONORTE'!L3762</f>
        <v>Postes</v>
      </c>
      <c r="I3794" s="9" t="str">
        <f>+'Info ELECTRONORTE'!M3762</f>
        <v>Concreto</v>
      </c>
      <c r="J3794" s="9" t="str">
        <f>+'Info ELECTRONORTE'!N3762</f>
        <v>PPC16</v>
      </c>
      <c r="K3794" s="9" t="str">
        <f>+IF(B3794="MOD INV_2018","Según corresponda",VLOOKUP(J3794,SICODI!$G$3:$K$2404,2,FALSE))</f>
        <v>POSTE DE CONCRETO ARMADO DE 12/300/150/330</v>
      </c>
      <c r="L3794" s="142">
        <f t="shared" si="135"/>
        <v>0.52</v>
      </c>
    </row>
    <row r="3795" spans="1:12" x14ac:dyDescent="0.25">
      <c r="A3795" s="53">
        <f>+'Info ELECTRONORTE'!A3763</f>
        <v>3759</v>
      </c>
      <c r="B3795" s="26" t="str">
        <f t="shared" si="136"/>
        <v>SICODI</v>
      </c>
      <c r="C3795" s="9" t="str">
        <f>+'Info ELECTRONORTE'!B3763</f>
        <v>PIURA</v>
      </c>
      <c r="D3795" s="9" t="str">
        <f>+'Info ELECTRONORTE'!C3763</f>
        <v>OLMOS - CHULUCANAS</v>
      </c>
      <c r="E3795" s="9" t="str">
        <f>+'Info ELECTRONORTE'!D3763</f>
        <v>LAMBAYEQUE</v>
      </c>
      <c r="F3795" s="9" t="str">
        <f>+'Info ELECTRONORTE'!I3763</f>
        <v>Media Tension</v>
      </c>
      <c r="G3795" s="9">
        <f>+'Info ELECTRONORTE'!K3763</f>
        <v>12</v>
      </c>
      <c r="H3795" s="9" t="str">
        <f>+'Info ELECTRONORTE'!L3763</f>
        <v>Postes</v>
      </c>
      <c r="I3795" s="9" t="str">
        <f>+'Info ELECTRONORTE'!M3763</f>
        <v>Concreto</v>
      </c>
      <c r="J3795" s="9" t="str">
        <f>+'Info ELECTRONORTE'!N3763</f>
        <v>PPC16</v>
      </c>
      <c r="K3795" s="9" t="str">
        <f>+IF(B3795="MOD INV_2018","Según corresponda",VLOOKUP(J3795,SICODI!$G$3:$K$2404,2,FALSE))</f>
        <v>POSTE DE CONCRETO ARMADO DE 12/300/150/330</v>
      </c>
      <c r="L3795" s="142">
        <f t="shared" si="135"/>
        <v>0.52</v>
      </c>
    </row>
    <row r="3796" spans="1:12" x14ac:dyDescent="0.25">
      <c r="A3796" s="53">
        <f>+'Info ELECTRONORTE'!A3764</f>
        <v>3760</v>
      </c>
      <c r="B3796" s="26" t="str">
        <f t="shared" si="136"/>
        <v>SICODI</v>
      </c>
      <c r="C3796" s="9" t="str">
        <f>+'Info ELECTRONORTE'!B3764</f>
        <v>PIURA</v>
      </c>
      <c r="D3796" s="9" t="str">
        <f>+'Info ELECTRONORTE'!C3764</f>
        <v>OLMOS - CHULUCANAS</v>
      </c>
      <c r="E3796" s="9" t="str">
        <f>+'Info ELECTRONORTE'!D3764</f>
        <v>LAMBAYEQUE</v>
      </c>
      <c r="F3796" s="9" t="str">
        <f>+'Info ELECTRONORTE'!I3764</f>
        <v>Media Tension</v>
      </c>
      <c r="G3796" s="9">
        <f>+'Info ELECTRONORTE'!K3764</f>
        <v>12</v>
      </c>
      <c r="H3796" s="9" t="str">
        <f>+'Info ELECTRONORTE'!L3764</f>
        <v>Postes</v>
      </c>
      <c r="I3796" s="9" t="str">
        <f>+'Info ELECTRONORTE'!M3764</f>
        <v>Concreto</v>
      </c>
      <c r="J3796" s="9" t="str">
        <f>+'Info ELECTRONORTE'!N3764</f>
        <v>PPC16</v>
      </c>
      <c r="K3796" s="9" t="str">
        <f>+IF(B3796="MOD INV_2018","Según corresponda",VLOOKUP(J3796,SICODI!$G$3:$K$2404,2,FALSE))</f>
        <v>POSTE DE CONCRETO ARMADO DE 12/300/150/330</v>
      </c>
      <c r="L3796" s="142">
        <f t="shared" si="135"/>
        <v>0.52</v>
      </c>
    </row>
    <row r="3797" spans="1:12" x14ac:dyDescent="0.25">
      <c r="A3797" s="53">
        <f>+'Info ELECTRONORTE'!A3765</f>
        <v>3761</v>
      </c>
      <c r="B3797" s="26" t="str">
        <f t="shared" si="136"/>
        <v>SICODI</v>
      </c>
      <c r="C3797" s="9" t="str">
        <f>+'Info ELECTRONORTE'!B3765</f>
        <v>PIURA</v>
      </c>
      <c r="D3797" s="9" t="str">
        <f>+'Info ELECTRONORTE'!C3765</f>
        <v>OLMOS - CHULUCANAS</v>
      </c>
      <c r="E3797" s="9" t="str">
        <f>+'Info ELECTRONORTE'!D3765</f>
        <v>LAMBAYEQUE</v>
      </c>
      <c r="F3797" s="9" t="str">
        <f>+'Info ELECTRONORTE'!I3765</f>
        <v>Media Tension</v>
      </c>
      <c r="G3797" s="9">
        <f>+'Info ELECTRONORTE'!K3765</f>
        <v>12</v>
      </c>
      <c r="H3797" s="9" t="str">
        <f>+'Info ELECTRONORTE'!L3765</f>
        <v>Postes</v>
      </c>
      <c r="I3797" s="9" t="str">
        <f>+'Info ELECTRONORTE'!M3765</f>
        <v>Concreto</v>
      </c>
      <c r="J3797" s="9" t="str">
        <f>+'Info ELECTRONORTE'!N3765</f>
        <v>PPC16</v>
      </c>
      <c r="K3797" s="9" t="str">
        <f>+IF(B3797="MOD INV_2018","Según corresponda",VLOOKUP(J3797,SICODI!$G$3:$K$2404,2,FALSE))</f>
        <v>POSTE DE CONCRETO ARMADO DE 12/300/150/330</v>
      </c>
      <c r="L3797" s="142">
        <f t="shared" si="135"/>
        <v>0.52</v>
      </c>
    </row>
    <row r="3798" spans="1:12" x14ac:dyDescent="0.25">
      <c r="A3798" s="53">
        <f>+'Info ELECTRONORTE'!A3766</f>
        <v>3762</v>
      </c>
      <c r="B3798" s="26" t="str">
        <f t="shared" si="136"/>
        <v>SICODI</v>
      </c>
      <c r="C3798" s="9" t="str">
        <f>+'Info ELECTRONORTE'!B3766</f>
        <v>PIURA</v>
      </c>
      <c r="D3798" s="9" t="str">
        <f>+'Info ELECTRONORTE'!C3766</f>
        <v>OLMOS - CHULUCANAS</v>
      </c>
      <c r="E3798" s="9" t="str">
        <f>+'Info ELECTRONORTE'!D3766</f>
        <v>LAMBAYEQUE</v>
      </c>
      <c r="F3798" s="9" t="str">
        <f>+'Info ELECTRONORTE'!I3766</f>
        <v>Media Tension</v>
      </c>
      <c r="G3798" s="9">
        <f>+'Info ELECTRONORTE'!K3766</f>
        <v>12</v>
      </c>
      <c r="H3798" s="9" t="str">
        <f>+'Info ELECTRONORTE'!L3766</f>
        <v>Postes</v>
      </c>
      <c r="I3798" s="9" t="str">
        <f>+'Info ELECTRONORTE'!M3766</f>
        <v>Concreto</v>
      </c>
      <c r="J3798" s="9" t="str">
        <f>+'Info ELECTRONORTE'!N3766</f>
        <v>PPC16</v>
      </c>
      <c r="K3798" s="9" t="str">
        <f>+IF(B3798="MOD INV_2018","Según corresponda",VLOOKUP(J3798,SICODI!$G$3:$K$2404,2,FALSE))</f>
        <v>POSTE DE CONCRETO ARMADO DE 12/300/150/330</v>
      </c>
      <c r="L3798" s="142">
        <f t="shared" si="135"/>
        <v>0.52</v>
      </c>
    </row>
    <row r="3799" spans="1:12" x14ac:dyDescent="0.25">
      <c r="A3799" s="53">
        <f>+'Info ELECTRONORTE'!A3767</f>
        <v>3763</v>
      </c>
      <c r="B3799" s="26" t="str">
        <f t="shared" si="136"/>
        <v>SICODI</v>
      </c>
      <c r="C3799" s="9" t="str">
        <f>+'Info ELECTRONORTE'!B3767</f>
        <v>PIURA</v>
      </c>
      <c r="D3799" s="9" t="str">
        <f>+'Info ELECTRONORTE'!C3767</f>
        <v>OLMOS - CHULUCANAS</v>
      </c>
      <c r="E3799" s="9" t="str">
        <f>+'Info ELECTRONORTE'!D3767</f>
        <v>LAMBAYEQUE</v>
      </c>
      <c r="F3799" s="9" t="str">
        <f>+'Info ELECTRONORTE'!I3767</f>
        <v>Media Tension</v>
      </c>
      <c r="G3799" s="9">
        <f>+'Info ELECTRONORTE'!K3767</f>
        <v>12</v>
      </c>
      <c r="H3799" s="9" t="str">
        <f>+'Info ELECTRONORTE'!L3767</f>
        <v>Postes</v>
      </c>
      <c r="I3799" s="9" t="str">
        <f>+'Info ELECTRONORTE'!M3767</f>
        <v>Concreto</v>
      </c>
      <c r="J3799" s="9" t="str">
        <f>+'Info ELECTRONORTE'!N3767</f>
        <v>PPC16</v>
      </c>
      <c r="K3799" s="9" t="str">
        <f>+IF(B3799="MOD INV_2018","Según corresponda",VLOOKUP(J3799,SICODI!$G$3:$K$2404,2,FALSE))</f>
        <v>POSTE DE CONCRETO ARMADO DE 12/300/150/330</v>
      </c>
      <c r="L3799" s="142">
        <f t="shared" si="135"/>
        <v>0.52</v>
      </c>
    </row>
    <row r="3800" spans="1:12" x14ac:dyDescent="0.25">
      <c r="A3800" s="53">
        <f>+'Info ELECTRONORTE'!A3768</f>
        <v>3764</v>
      </c>
      <c r="B3800" s="26" t="str">
        <f t="shared" si="136"/>
        <v>SICODI</v>
      </c>
      <c r="C3800" s="9" t="str">
        <f>+'Info ELECTRONORTE'!B3768</f>
        <v>PIURA</v>
      </c>
      <c r="D3800" s="9" t="str">
        <f>+'Info ELECTRONORTE'!C3768</f>
        <v>OLMOS - CHULUCANAS</v>
      </c>
      <c r="E3800" s="9" t="str">
        <f>+'Info ELECTRONORTE'!D3768</f>
        <v>LAMBAYEQUE</v>
      </c>
      <c r="F3800" s="9" t="str">
        <f>+'Info ELECTRONORTE'!I3768</f>
        <v>Media Tension</v>
      </c>
      <c r="G3800" s="9">
        <f>+'Info ELECTRONORTE'!K3768</f>
        <v>12</v>
      </c>
      <c r="H3800" s="9" t="str">
        <f>+'Info ELECTRONORTE'!L3768</f>
        <v>Postes</v>
      </c>
      <c r="I3800" s="9" t="str">
        <f>+'Info ELECTRONORTE'!M3768</f>
        <v>Concreto</v>
      </c>
      <c r="J3800" s="9" t="str">
        <f>+'Info ELECTRONORTE'!N3768</f>
        <v>PPC16</v>
      </c>
      <c r="K3800" s="9" t="str">
        <f>+IF(B3800="MOD INV_2018","Según corresponda",VLOOKUP(J3800,SICODI!$G$3:$K$2404,2,FALSE))</f>
        <v>POSTE DE CONCRETO ARMADO DE 12/300/150/330</v>
      </c>
      <c r="L3800" s="142">
        <f t="shared" si="135"/>
        <v>0.52</v>
      </c>
    </row>
    <row r="3801" spans="1:12" x14ac:dyDescent="0.25">
      <c r="A3801" s="53">
        <f>+'Info ELECTRONORTE'!A3769</f>
        <v>3765</v>
      </c>
      <c r="B3801" s="26" t="str">
        <f t="shared" si="136"/>
        <v>SICODI</v>
      </c>
      <c r="C3801" s="9" t="str">
        <f>+'Info ELECTRONORTE'!B3769</f>
        <v>PIURA</v>
      </c>
      <c r="D3801" s="9" t="str">
        <f>+'Info ELECTRONORTE'!C3769</f>
        <v>OLMOS - CHULUCANAS</v>
      </c>
      <c r="E3801" s="9" t="str">
        <f>+'Info ELECTRONORTE'!D3769</f>
        <v>LAMBAYEQUE</v>
      </c>
      <c r="F3801" s="9" t="str">
        <f>+'Info ELECTRONORTE'!I3769</f>
        <v>Media Tension</v>
      </c>
      <c r="G3801" s="9">
        <f>+'Info ELECTRONORTE'!K3769</f>
        <v>12</v>
      </c>
      <c r="H3801" s="9" t="str">
        <f>+'Info ELECTRONORTE'!L3769</f>
        <v>Postes</v>
      </c>
      <c r="I3801" s="9" t="str">
        <f>+'Info ELECTRONORTE'!M3769</f>
        <v>Concreto</v>
      </c>
      <c r="J3801" s="9" t="str">
        <f>+'Info ELECTRONORTE'!N3769</f>
        <v>PPC16</v>
      </c>
      <c r="K3801" s="9" t="str">
        <f>+IF(B3801="MOD INV_2018","Según corresponda",VLOOKUP(J3801,SICODI!$G$3:$K$2404,2,FALSE))</f>
        <v>POSTE DE CONCRETO ARMADO DE 12/300/150/330</v>
      </c>
      <c r="L3801" s="142">
        <f t="shared" si="135"/>
        <v>0.52</v>
      </c>
    </row>
    <row r="3802" spans="1:12" x14ac:dyDescent="0.25">
      <c r="A3802" s="53">
        <f>+'Info ELECTRONORTE'!A3770</f>
        <v>3766</v>
      </c>
      <c r="B3802" s="26" t="str">
        <f t="shared" si="136"/>
        <v>SICODI</v>
      </c>
      <c r="C3802" s="9" t="str">
        <f>+'Info ELECTRONORTE'!B3770</f>
        <v>PIURA</v>
      </c>
      <c r="D3802" s="9" t="str">
        <f>+'Info ELECTRONORTE'!C3770</f>
        <v>OLMOS - CHULUCANAS</v>
      </c>
      <c r="E3802" s="9" t="str">
        <f>+'Info ELECTRONORTE'!D3770</f>
        <v>LAMBAYEQUE</v>
      </c>
      <c r="F3802" s="9" t="str">
        <f>+'Info ELECTRONORTE'!I3770</f>
        <v>Media Tension</v>
      </c>
      <c r="G3802" s="9">
        <f>+'Info ELECTRONORTE'!K3770</f>
        <v>12</v>
      </c>
      <c r="H3802" s="9" t="str">
        <f>+'Info ELECTRONORTE'!L3770</f>
        <v>Postes</v>
      </c>
      <c r="I3802" s="9" t="str">
        <f>+'Info ELECTRONORTE'!M3770</f>
        <v>Concreto</v>
      </c>
      <c r="J3802" s="9" t="str">
        <f>+'Info ELECTRONORTE'!N3770</f>
        <v>PPC16</v>
      </c>
      <c r="K3802" s="9" t="str">
        <f>+IF(B3802="MOD INV_2018","Según corresponda",VLOOKUP(J3802,SICODI!$G$3:$K$2404,2,FALSE))</f>
        <v>POSTE DE CONCRETO ARMADO DE 12/300/150/330</v>
      </c>
      <c r="L3802" s="142">
        <f t="shared" si="135"/>
        <v>0.52</v>
      </c>
    </row>
    <row r="3803" spans="1:12" x14ac:dyDescent="0.25">
      <c r="A3803" s="53">
        <f>+'Info ELECTRONORTE'!A3771</f>
        <v>3767</v>
      </c>
      <c r="B3803" s="26" t="str">
        <f t="shared" si="136"/>
        <v>SICODI</v>
      </c>
      <c r="C3803" s="9" t="str">
        <f>+'Info ELECTRONORTE'!B3771</f>
        <v>PIURA</v>
      </c>
      <c r="D3803" s="9" t="str">
        <f>+'Info ELECTRONORTE'!C3771</f>
        <v>OLMOS - CHULUCANAS</v>
      </c>
      <c r="E3803" s="9" t="str">
        <f>+'Info ELECTRONORTE'!D3771</f>
        <v>LAMBAYEQUE</v>
      </c>
      <c r="F3803" s="9" t="str">
        <f>+'Info ELECTRONORTE'!I3771</f>
        <v>Media Tension</v>
      </c>
      <c r="G3803" s="9">
        <f>+'Info ELECTRONORTE'!K3771</f>
        <v>12</v>
      </c>
      <c r="H3803" s="9" t="str">
        <f>+'Info ELECTRONORTE'!L3771</f>
        <v>Postes</v>
      </c>
      <c r="I3803" s="9" t="str">
        <f>+'Info ELECTRONORTE'!M3771</f>
        <v>Concreto</v>
      </c>
      <c r="J3803" s="9" t="str">
        <f>+'Info ELECTRONORTE'!N3771</f>
        <v>PPC16</v>
      </c>
      <c r="K3803" s="9" t="str">
        <f>+IF(B3803="MOD INV_2018","Según corresponda",VLOOKUP(J3803,SICODI!$G$3:$K$2404,2,FALSE))</f>
        <v>POSTE DE CONCRETO ARMADO DE 12/300/150/330</v>
      </c>
      <c r="L3803" s="142">
        <f t="shared" si="135"/>
        <v>0.52</v>
      </c>
    </row>
    <row r="3804" spans="1:12" x14ac:dyDescent="0.25">
      <c r="A3804" s="53">
        <f>+'Info ELECTRONORTE'!A3772</f>
        <v>3768</v>
      </c>
      <c r="B3804" s="26" t="str">
        <f t="shared" si="136"/>
        <v>SICODI</v>
      </c>
      <c r="C3804" s="9" t="str">
        <f>+'Info ELECTRONORTE'!B3772</f>
        <v>PIURA</v>
      </c>
      <c r="D3804" s="9" t="str">
        <f>+'Info ELECTRONORTE'!C3772</f>
        <v>OLMOS - CHULUCANAS</v>
      </c>
      <c r="E3804" s="9" t="str">
        <f>+'Info ELECTRONORTE'!D3772</f>
        <v>LAMBAYEQUE</v>
      </c>
      <c r="F3804" s="9" t="str">
        <f>+'Info ELECTRONORTE'!I3772</f>
        <v>Media Tension</v>
      </c>
      <c r="G3804" s="9">
        <f>+'Info ELECTRONORTE'!K3772</f>
        <v>12</v>
      </c>
      <c r="H3804" s="9" t="str">
        <f>+'Info ELECTRONORTE'!L3772</f>
        <v>Postes</v>
      </c>
      <c r="I3804" s="9" t="str">
        <f>+'Info ELECTRONORTE'!M3772</f>
        <v>Concreto</v>
      </c>
      <c r="J3804" s="9" t="str">
        <f>+'Info ELECTRONORTE'!N3772</f>
        <v>PPC16</v>
      </c>
      <c r="K3804" s="9" t="str">
        <f>+IF(B3804="MOD INV_2018","Según corresponda",VLOOKUP(J3804,SICODI!$G$3:$K$2404,2,FALSE))</f>
        <v>POSTE DE CONCRETO ARMADO DE 12/300/150/330</v>
      </c>
      <c r="L3804" s="142">
        <f t="shared" si="135"/>
        <v>0.52</v>
      </c>
    </row>
    <row r="3805" spans="1:12" x14ac:dyDescent="0.25">
      <c r="A3805" s="53">
        <f>+'Info ELECTRONORTE'!A3773</f>
        <v>3769</v>
      </c>
      <c r="B3805" s="26" t="str">
        <f t="shared" si="136"/>
        <v>SICODI</v>
      </c>
      <c r="C3805" s="9" t="str">
        <f>+'Info ELECTRONORTE'!B3773</f>
        <v>PIURA</v>
      </c>
      <c r="D3805" s="9" t="str">
        <f>+'Info ELECTRONORTE'!C3773</f>
        <v>OLMOS - CHULUCANAS</v>
      </c>
      <c r="E3805" s="9" t="str">
        <f>+'Info ELECTRONORTE'!D3773</f>
        <v>LAMBAYEQUE</v>
      </c>
      <c r="F3805" s="9" t="str">
        <f>+'Info ELECTRONORTE'!I3773</f>
        <v>Media Tension</v>
      </c>
      <c r="G3805" s="9">
        <f>+'Info ELECTRONORTE'!K3773</f>
        <v>12</v>
      </c>
      <c r="H3805" s="9" t="str">
        <f>+'Info ELECTRONORTE'!L3773</f>
        <v>Postes</v>
      </c>
      <c r="I3805" s="9" t="str">
        <f>+'Info ELECTRONORTE'!M3773</f>
        <v>Concreto</v>
      </c>
      <c r="J3805" s="9" t="str">
        <f>+'Info ELECTRONORTE'!N3773</f>
        <v>PPC16</v>
      </c>
      <c r="K3805" s="9" t="str">
        <f>+IF(B3805="MOD INV_2018","Según corresponda",VLOOKUP(J3805,SICODI!$G$3:$K$2404,2,FALSE))</f>
        <v>POSTE DE CONCRETO ARMADO DE 12/300/150/330</v>
      </c>
      <c r="L3805" s="142">
        <f t="shared" si="135"/>
        <v>0.52</v>
      </c>
    </row>
    <row r="3806" spans="1:12" x14ac:dyDescent="0.25">
      <c r="A3806" s="53">
        <f>+'Info ELECTRONORTE'!A3774</f>
        <v>3770</v>
      </c>
      <c r="B3806" s="26" t="str">
        <f t="shared" si="136"/>
        <v>SICODI</v>
      </c>
      <c r="C3806" s="9" t="str">
        <f>+'Info ELECTRONORTE'!B3774</f>
        <v>PIURA</v>
      </c>
      <c r="D3806" s="9" t="str">
        <f>+'Info ELECTRONORTE'!C3774</f>
        <v>OLMOS - CHULUCANAS</v>
      </c>
      <c r="E3806" s="9" t="str">
        <f>+'Info ELECTRONORTE'!D3774</f>
        <v>LAMBAYEQUE</v>
      </c>
      <c r="F3806" s="9" t="str">
        <f>+'Info ELECTRONORTE'!I3774</f>
        <v>Media Tension</v>
      </c>
      <c r="G3806" s="9">
        <f>+'Info ELECTRONORTE'!K3774</f>
        <v>12</v>
      </c>
      <c r="H3806" s="9" t="str">
        <f>+'Info ELECTRONORTE'!L3774</f>
        <v>Postes</v>
      </c>
      <c r="I3806" s="9" t="str">
        <f>+'Info ELECTRONORTE'!M3774</f>
        <v>Concreto</v>
      </c>
      <c r="J3806" s="9" t="str">
        <f>+'Info ELECTRONORTE'!N3774</f>
        <v>PPC16</v>
      </c>
      <c r="K3806" s="9" t="str">
        <f>+IF(B3806="MOD INV_2018","Según corresponda",VLOOKUP(J3806,SICODI!$G$3:$K$2404,2,FALSE))</f>
        <v>POSTE DE CONCRETO ARMADO DE 12/300/150/330</v>
      </c>
      <c r="L3806" s="142">
        <f t="shared" si="135"/>
        <v>0.52</v>
      </c>
    </row>
    <row r="3807" spans="1:12" x14ac:dyDescent="0.25">
      <c r="A3807" s="53">
        <f>+'Info ELECTRONORTE'!A3775</f>
        <v>3771</v>
      </c>
      <c r="B3807" s="26" t="str">
        <f t="shared" si="136"/>
        <v>SICODI</v>
      </c>
      <c r="C3807" s="9" t="str">
        <f>+'Info ELECTRONORTE'!B3775</f>
        <v>PIURA</v>
      </c>
      <c r="D3807" s="9" t="str">
        <f>+'Info ELECTRONORTE'!C3775</f>
        <v>OLMOS - CHULUCANAS</v>
      </c>
      <c r="E3807" s="9" t="str">
        <f>+'Info ELECTRONORTE'!D3775</f>
        <v>LAMBAYEQUE</v>
      </c>
      <c r="F3807" s="9" t="str">
        <f>+'Info ELECTRONORTE'!I3775</f>
        <v>Media Tension</v>
      </c>
      <c r="G3807" s="9">
        <f>+'Info ELECTRONORTE'!K3775</f>
        <v>12</v>
      </c>
      <c r="H3807" s="9" t="str">
        <f>+'Info ELECTRONORTE'!L3775</f>
        <v>Postes</v>
      </c>
      <c r="I3807" s="9" t="str">
        <f>+'Info ELECTRONORTE'!M3775</f>
        <v>Concreto</v>
      </c>
      <c r="J3807" s="9" t="str">
        <f>+'Info ELECTRONORTE'!N3775</f>
        <v>PPC16</v>
      </c>
      <c r="K3807" s="9" t="str">
        <f>+IF(B3807="MOD INV_2018","Según corresponda",VLOOKUP(J3807,SICODI!$G$3:$K$2404,2,FALSE))</f>
        <v>POSTE DE CONCRETO ARMADO DE 12/300/150/330</v>
      </c>
      <c r="L3807" s="142">
        <f t="shared" si="135"/>
        <v>0.52</v>
      </c>
    </row>
    <row r="3808" spans="1:12" x14ac:dyDescent="0.25">
      <c r="A3808" s="53">
        <f>+'Info ELECTRONORTE'!A3776</f>
        <v>3772</v>
      </c>
      <c r="B3808" s="26" t="str">
        <f t="shared" si="136"/>
        <v>SICODI</v>
      </c>
      <c r="C3808" s="9" t="str">
        <f>+'Info ELECTRONORTE'!B3776</f>
        <v>PIURA</v>
      </c>
      <c r="D3808" s="9" t="str">
        <f>+'Info ELECTRONORTE'!C3776</f>
        <v>OLMOS - CHULUCANAS</v>
      </c>
      <c r="E3808" s="9" t="str">
        <f>+'Info ELECTRONORTE'!D3776</f>
        <v>LAMBAYEQUE</v>
      </c>
      <c r="F3808" s="9" t="str">
        <f>+'Info ELECTRONORTE'!I3776</f>
        <v>Media Tension</v>
      </c>
      <c r="G3808" s="9">
        <f>+'Info ELECTRONORTE'!K3776</f>
        <v>12</v>
      </c>
      <c r="H3808" s="9" t="str">
        <f>+'Info ELECTRONORTE'!L3776</f>
        <v>Postes</v>
      </c>
      <c r="I3808" s="9" t="str">
        <f>+'Info ELECTRONORTE'!M3776</f>
        <v>Concreto</v>
      </c>
      <c r="J3808" s="9" t="str">
        <f>+'Info ELECTRONORTE'!N3776</f>
        <v>PPC16</v>
      </c>
      <c r="K3808" s="9" t="str">
        <f>+IF(B3808="MOD INV_2018","Según corresponda",VLOOKUP(J3808,SICODI!$G$3:$K$2404,2,FALSE))</f>
        <v>POSTE DE CONCRETO ARMADO DE 12/300/150/330</v>
      </c>
      <c r="L3808" s="142">
        <f t="shared" si="135"/>
        <v>0.52</v>
      </c>
    </row>
    <row r="3809" spans="1:12" x14ac:dyDescent="0.25">
      <c r="A3809" s="53">
        <f>+'Info ELECTRONORTE'!A3777</f>
        <v>3773</v>
      </c>
      <c r="B3809" s="26" t="str">
        <f t="shared" si="136"/>
        <v>SICODI</v>
      </c>
      <c r="C3809" s="9" t="str">
        <f>+'Info ELECTRONORTE'!B3777</f>
        <v>PIURA</v>
      </c>
      <c r="D3809" s="9" t="str">
        <f>+'Info ELECTRONORTE'!C3777</f>
        <v>OLMOS - CHULUCANAS</v>
      </c>
      <c r="E3809" s="9" t="str">
        <f>+'Info ELECTRONORTE'!D3777</f>
        <v>LAMBAYEQUE</v>
      </c>
      <c r="F3809" s="9" t="str">
        <f>+'Info ELECTRONORTE'!I3777</f>
        <v>Media Tension</v>
      </c>
      <c r="G3809" s="9">
        <f>+'Info ELECTRONORTE'!K3777</f>
        <v>12</v>
      </c>
      <c r="H3809" s="9" t="str">
        <f>+'Info ELECTRONORTE'!L3777</f>
        <v>Postes</v>
      </c>
      <c r="I3809" s="9" t="str">
        <f>+'Info ELECTRONORTE'!M3777</f>
        <v>Concreto</v>
      </c>
      <c r="J3809" s="9" t="str">
        <f>+'Info ELECTRONORTE'!N3777</f>
        <v>PPC16</v>
      </c>
      <c r="K3809" s="9" t="str">
        <f>+IF(B3809="MOD INV_2018","Según corresponda",VLOOKUP(J3809,SICODI!$G$3:$K$2404,2,FALSE))</f>
        <v>POSTE DE CONCRETO ARMADO DE 12/300/150/330</v>
      </c>
      <c r="L3809" s="142">
        <f t="shared" si="135"/>
        <v>0.52</v>
      </c>
    </row>
    <row r="3810" spans="1:12" x14ac:dyDescent="0.25">
      <c r="A3810" s="53">
        <f>+'Info ELECTRONORTE'!A3778</f>
        <v>3774</v>
      </c>
      <c r="B3810" s="26" t="str">
        <f t="shared" si="136"/>
        <v>SICODI</v>
      </c>
      <c r="C3810" s="9" t="str">
        <f>+'Info ELECTRONORTE'!B3778</f>
        <v>PIURA</v>
      </c>
      <c r="D3810" s="9" t="str">
        <f>+'Info ELECTRONORTE'!C3778</f>
        <v>OLMOS - CHULUCANAS</v>
      </c>
      <c r="E3810" s="9" t="str">
        <f>+'Info ELECTRONORTE'!D3778</f>
        <v>LAMBAYEQUE</v>
      </c>
      <c r="F3810" s="9" t="str">
        <f>+'Info ELECTRONORTE'!I3778</f>
        <v>Media Tension</v>
      </c>
      <c r="G3810" s="9">
        <f>+'Info ELECTRONORTE'!K3778</f>
        <v>12</v>
      </c>
      <c r="H3810" s="9" t="str">
        <f>+'Info ELECTRONORTE'!L3778</f>
        <v>Postes</v>
      </c>
      <c r="I3810" s="9" t="str">
        <f>+'Info ELECTRONORTE'!M3778</f>
        <v>Concreto</v>
      </c>
      <c r="J3810" s="9" t="str">
        <f>+'Info ELECTRONORTE'!N3778</f>
        <v>PPC16</v>
      </c>
      <c r="K3810" s="9" t="str">
        <f>+IF(B3810="MOD INV_2018","Según corresponda",VLOOKUP(J3810,SICODI!$G$3:$K$2404,2,FALSE))</f>
        <v>POSTE DE CONCRETO ARMADO DE 12/300/150/330</v>
      </c>
      <c r="L3810" s="142">
        <f t="shared" si="135"/>
        <v>0.52</v>
      </c>
    </row>
    <row r="3811" spans="1:12" x14ac:dyDescent="0.25">
      <c r="A3811" s="53">
        <f>+'Info ELECTRONORTE'!A3779</f>
        <v>3775</v>
      </c>
      <c r="B3811" s="26" t="str">
        <f t="shared" si="136"/>
        <v>SICODI</v>
      </c>
      <c r="C3811" s="9" t="str">
        <f>+'Info ELECTRONORTE'!B3779</f>
        <v>PIURA</v>
      </c>
      <c r="D3811" s="9" t="str">
        <f>+'Info ELECTRONORTE'!C3779</f>
        <v>OLMOS - CHULUCANAS</v>
      </c>
      <c r="E3811" s="9" t="str">
        <f>+'Info ELECTRONORTE'!D3779</f>
        <v>LAMBAYEQUE</v>
      </c>
      <c r="F3811" s="9" t="str">
        <f>+'Info ELECTRONORTE'!I3779</f>
        <v>Media Tension</v>
      </c>
      <c r="G3811" s="9">
        <f>+'Info ELECTRONORTE'!K3779</f>
        <v>12</v>
      </c>
      <c r="H3811" s="9" t="str">
        <f>+'Info ELECTRONORTE'!L3779</f>
        <v>Postes</v>
      </c>
      <c r="I3811" s="9" t="str">
        <f>+'Info ELECTRONORTE'!M3779</f>
        <v>Concreto</v>
      </c>
      <c r="J3811" s="9" t="str">
        <f>+'Info ELECTRONORTE'!N3779</f>
        <v>PPC16</v>
      </c>
      <c r="K3811" s="9" t="str">
        <f>+IF(B3811="MOD INV_2018","Según corresponda",VLOOKUP(J3811,SICODI!$G$3:$K$2404,2,FALSE))</f>
        <v>POSTE DE CONCRETO ARMADO DE 12/300/150/330</v>
      </c>
      <c r="L3811" s="142">
        <f t="shared" si="135"/>
        <v>0.52</v>
      </c>
    </row>
    <row r="3812" spans="1:12" x14ac:dyDescent="0.25">
      <c r="A3812" s="53">
        <f>+'Info ELECTRONORTE'!A3780</f>
        <v>3776</v>
      </c>
      <c r="B3812" s="26" t="str">
        <f t="shared" si="136"/>
        <v>SICODI</v>
      </c>
      <c r="C3812" s="9" t="str">
        <f>+'Info ELECTRONORTE'!B3780</f>
        <v>PIURA</v>
      </c>
      <c r="D3812" s="9" t="str">
        <f>+'Info ELECTRONORTE'!C3780</f>
        <v>OLMOS - CHULUCANAS</v>
      </c>
      <c r="E3812" s="9" t="str">
        <f>+'Info ELECTRONORTE'!D3780</f>
        <v>LAMBAYEQUE</v>
      </c>
      <c r="F3812" s="9" t="str">
        <f>+'Info ELECTRONORTE'!I3780</f>
        <v>Media Tension</v>
      </c>
      <c r="G3812" s="9">
        <f>+'Info ELECTRONORTE'!K3780</f>
        <v>12</v>
      </c>
      <c r="H3812" s="9" t="str">
        <f>+'Info ELECTRONORTE'!L3780</f>
        <v>Postes</v>
      </c>
      <c r="I3812" s="9" t="str">
        <f>+'Info ELECTRONORTE'!M3780</f>
        <v>Concreto</v>
      </c>
      <c r="J3812" s="9" t="str">
        <f>+'Info ELECTRONORTE'!N3780</f>
        <v>PPC16</v>
      </c>
      <c r="K3812" s="9" t="str">
        <f>+IF(B3812="MOD INV_2018","Según corresponda",VLOOKUP(J3812,SICODI!$G$3:$K$2404,2,FALSE))</f>
        <v>POSTE DE CONCRETO ARMADO DE 12/300/150/330</v>
      </c>
      <c r="L3812" s="142">
        <f t="shared" si="135"/>
        <v>0.52</v>
      </c>
    </row>
    <row r="3813" spans="1:12" x14ac:dyDescent="0.25">
      <c r="A3813" s="53">
        <f>+'Info ELECTRONORTE'!A3781</f>
        <v>3777</v>
      </c>
      <c r="B3813" s="26" t="str">
        <f t="shared" si="136"/>
        <v>SICODI</v>
      </c>
      <c r="C3813" s="9" t="str">
        <f>+'Info ELECTRONORTE'!B3781</f>
        <v>PIURA</v>
      </c>
      <c r="D3813" s="9" t="str">
        <f>+'Info ELECTRONORTE'!C3781</f>
        <v>OLMOS - CHULUCANAS</v>
      </c>
      <c r="E3813" s="9" t="str">
        <f>+'Info ELECTRONORTE'!D3781</f>
        <v>LAMBAYEQUE</v>
      </c>
      <c r="F3813" s="9" t="str">
        <f>+'Info ELECTRONORTE'!I3781</f>
        <v>Media Tension</v>
      </c>
      <c r="G3813" s="9">
        <f>+'Info ELECTRONORTE'!K3781</f>
        <v>12</v>
      </c>
      <c r="H3813" s="9" t="str">
        <f>+'Info ELECTRONORTE'!L3781</f>
        <v>Postes</v>
      </c>
      <c r="I3813" s="9" t="str">
        <f>+'Info ELECTRONORTE'!M3781</f>
        <v>Concreto</v>
      </c>
      <c r="J3813" s="9" t="str">
        <f>+'Info ELECTRONORTE'!N3781</f>
        <v>PPC16</v>
      </c>
      <c r="K3813" s="9" t="str">
        <f>+IF(B3813="MOD INV_2018","Según corresponda",VLOOKUP(J3813,SICODI!$G$3:$K$2404,2,FALSE))</f>
        <v>POSTE DE CONCRETO ARMADO DE 12/300/150/330</v>
      </c>
      <c r="L3813" s="142">
        <f t="shared" ref="L3813:L3876" si="137">+IF(K3813="Según corresponda","Según corresponda",VLOOKUP(K3813,$O$37:$P$49,2,FALSE))</f>
        <v>0.52</v>
      </c>
    </row>
    <row r="3814" spans="1:12" x14ac:dyDescent="0.25">
      <c r="A3814" s="53">
        <f>+'Info ELECTRONORTE'!A3782</f>
        <v>3778</v>
      </c>
      <c r="B3814" s="26" t="str">
        <f t="shared" ref="B3814:B3877" si="138">+IF(ISERROR(INDEX($B$8:$B$31,MATCH(J3814,$J$8:$J$31,0)))=TRUE,"MOD INV_2018",INDEX($B$8:$B$31,MATCH(J3814,$J$8:$J$31,0)))</f>
        <v>SICODI</v>
      </c>
      <c r="C3814" s="9" t="str">
        <f>+'Info ELECTRONORTE'!B3782</f>
        <v>PIURA</v>
      </c>
      <c r="D3814" s="9" t="str">
        <f>+'Info ELECTRONORTE'!C3782</f>
        <v>OLMOS - CHULUCANAS</v>
      </c>
      <c r="E3814" s="9" t="str">
        <f>+'Info ELECTRONORTE'!D3782</f>
        <v>LAMBAYEQUE</v>
      </c>
      <c r="F3814" s="9" t="str">
        <f>+'Info ELECTRONORTE'!I3782</f>
        <v>Media Tension</v>
      </c>
      <c r="G3814" s="9">
        <f>+'Info ELECTRONORTE'!K3782</f>
        <v>12</v>
      </c>
      <c r="H3814" s="9" t="str">
        <f>+'Info ELECTRONORTE'!L3782</f>
        <v>Postes</v>
      </c>
      <c r="I3814" s="9" t="str">
        <f>+'Info ELECTRONORTE'!M3782</f>
        <v>Concreto</v>
      </c>
      <c r="J3814" s="9" t="str">
        <f>+'Info ELECTRONORTE'!N3782</f>
        <v>PPC16</v>
      </c>
      <c r="K3814" s="9" t="str">
        <f>+IF(B3814="MOD INV_2018","Según corresponda",VLOOKUP(J3814,SICODI!$G$3:$K$2404,2,FALSE))</f>
        <v>POSTE DE CONCRETO ARMADO DE 12/300/150/330</v>
      </c>
      <c r="L3814" s="142">
        <f t="shared" si="137"/>
        <v>0.52</v>
      </c>
    </row>
    <row r="3815" spans="1:12" x14ac:dyDescent="0.25">
      <c r="A3815" s="53">
        <f>+'Info ELECTRONORTE'!A3783</f>
        <v>3779</v>
      </c>
      <c r="B3815" s="26" t="str">
        <f t="shared" si="138"/>
        <v>SICODI</v>
      </c>
      <c r="C3815" s="9" t="str">
        <f>+'Info ELECTRONORTE'!B3783</f>
        <v>PIURA</v>
      </c>
      <c r="D3815" s="9" t="str">
        <f>+'Info ELECTRONORTE'!C3783</f>
        <v>OLMOS - CHULUCANAS</v>
      </c>
      <c r="E3815" s="9" t="str">
        <f>+'Info ELECTRONORTE'!D3783</f>
        <v>LAMBAYEQUE</v>
      </c>
      <c r="F3815" s="9" t="str">
        <f>+'Info ELECTRONORTE'!I3783</f>
        <v>Media Tension</v>
      </c>
      <c r="G3815" s="9">
        <f>+'Info ELECTRONORTE'!K3783</f>
        <v>12</v>
      </c>
      <c r="H3815" s="9" t="str">
        <f>+'Info ELECTRONORTE'!L3783</f>
        <v>Postes</v>
      </c>
      <c r="I3815" s="9" t="str">
        <f>+'Info ELECTRONORTE'!M3783</f>
        <v>Concreto</v>
      </c>
      <c r="J3815" s="9" t="str">
        <f>+'Info ELECTRONORTE'!N3783</f>
        <v>PPC16</v>
      </c>
      <c r="K3815" s="9" t="str">
        <f>+IF(B3815="MOD INV_2018","Según corresponda",VLOOKUP(J3815,SICODI!$G$3:$K$2404,2,FALSE))</f>
        <v>POSTE DE CONCRETO ARMADO DE 12/300/150/330</v>
      </c>
      <c r="L3815" s="142">
        <f t="shared" si="137"/>
        <v>0.52</v>
      </c>
    </row>
    <row r="3816" spans="1:12" x14ac:dyDescent="0.25">
      <c r="A3816" s="53">
        <f>+'Info ELECTRONORTE'!A3784</f>
        <v>3780</v>
      </c>
      <c r="B3816" s="26" t="str">
        <f t="shared" si="138"/>
        <v>SICODI</v>
      </c>
      <c r="C3816" s="9" t="str">
        <f>+'Info ELECTRONORTE'!B3784</f>
        <v>PIURA</v>
      </c>
      <c r="D3816" s="9" t="str">
        <f>+'Info ELECTRONORTE'!C3784</f>
        <v>OLMOS - CHULUCANAS</v>
      </c>
      <c r="E3816" s="9" t="str">
        <f>+'Info ELECTRONORTE'!D3784</f>
        <v>LAMBAYEQUE</v>
      </c>
      <c r="F3816" s="9" t="str">
        <f>+'Info ELECTRONORTE'!I3784</f>
        <v>Media Tension</v>
      </c>
      <c r="G3816" s="9">
        <f>+'Info ELECTRONORTE'!K3784</f>
        <v>12</v>
      </c>
      <c r="H3816" s="9" t="str">
        <f>+'Info ELECTRONORTE'!L3784</f>
        <v>Postes</v>
      </c>
      <c r="I3816" s="9" t="str">
        <f>+'Info ELECTRONORTE'!M3784</f>
        <v>Concreto</v>
      </c>
      <c r="J3816" s="9" t="str">
        <f>+'Info ELECTRONORTE'!N3784</f>
        <v>PPC16</v>
      </c>
      <c r="K3816" s="9" t="str">
        <f>+IF(B3816="MOD INV_2018","Según corresponda",VLOOKUP(J3816,SICODI!$G$3:$K$2404,2,FALSE))</f>
        <v>POSTE DE CONCRETO ARMADO DE 12/300/150/330</v>
      </c>
      <c r="L3816" s="142">
        <f t="shared" si="137"/>
        <v>0.52</v>
      </c>
    </row>
    <row r="3817" spans="1:12" x14ac:dyDescent="0.25">
      <c r="A3817" s="53">
        <f>+'Info ELECTRONORTE'!A3785</f>
        <v>3781</v>
      </c>
      <c r="B3817" s="26" t="str">
        <f t="shared" si="138"/>
        <v>SICODI</v>
      </c>
      <c r="C3817" s="9" t="str">
        <f>+'Info ELECTRONORTE'!B3785</f>
        <v>PIURA</v>
      </c>
      <c r="D3817" s="9" t="str">
        <f>+'Info ELECTRONORTE'!C3785</f>
        <v>OLMOS - CHULUCANAS</v>
      </c>
      <c r="E3817" s="9" t="str">
        <f>+'Info ELECTRONORTE'!D3785</f>
        <v>LAMBAYEQUE</v>
      </c>
      <c r="F3817" s="9" t="str">
        <f>+'Info ELECTRONORTE'!I3785</f>
        <v>Media Tension</v>
      </c>
      <c r="G3817" s="9">
        <f>+'Info ELECTRONORTE'!K3785</f>
        <v>12</v>
      </c>
      <c r="H3817" s="9" t="str">
        <f>+'Info ELECTRONORTE'!L3785</f>
        <v>Postes</v>
      </c>
      <c r="I3817" s="9" t="str">
        <f>+'Info ELECTRONORTE'!M3785</f>
        <v>Concreto</v>
      </c>
      <c r="J3817" s="9" t="str">
        <f>+'Info ELECTRONORTE'!N3785</f>
        <v>PPC16</v>
      </c>
      <c r="K3817" s="9" t="str">
        <f>+IF(B3817="MOD INV_2018","Según corresponda",VLOOKUP(J3817,SICODI!$G$3:$K$2404,2,FALSE))</f>
        <v>POSTE DE CONCRETO ARMADO DE 12/300/150/330</v>
      </c>
      <c r="L3817" s="142">
        <f t="shared" si="137"/>
        <v>0.52</v>
      </c>
    </row>
    <row r="3818" spans="1:12" x14ac:dyDescent="0.25">
      <c r="A3818" s="53">
        <f>+'Info ELECTRONORTE'!A3786</f>
        <v>3782</v>
      </c>
      <c r="B3818" s="26" t="str">
        <f t="shared" si="138"/>
        <v>SICODI</v>
      </c>
      <c r="C3818" s="9" t="str">
        <f>+'Info ELECTRONORTE'!B3786</f>
        <v>PIURA</v>
      </c>
      <c r="D3818" s="9" t="str">
        <f>+'Info ELECTRONORTE'!C3786</f>
        <v>OLMOS - CHULUCANAS</v>
      </c>
      <c r="E3818" s="9" t="str">
        <f>+'Info ELECTRONORTE'!D3786</f>
        <v>LAMBAYEQUE</v>
      </c>
      <c r="F3818" s="9" t="str">
        <f>+'Info ELECTRONORTE'!I3786</f>
        <v>Media Tension</v>
      </c>
      <c r="G3818" s="9">
        <f>+'Info ELECTRONORTE'!K3786</f>
        <v>12</v>
      </c>
      <c r="H3818" s="9" t="str">
        <f>+'Info ELECTRONORTE'!L3786</f>
        <v>Postes</v>
      </c>
      <c r="I3818" s="9" t="str">
        <f>+'Info ELECTRONORTE'!M3786</f>
        <v>Concreto</v>
      </c>
      <c r="J3818" s="9" t="str">
        <f>+'Info ELECTRONORTE'!N3786</f>
        <v>PPC16</v>
      </c>
      <c r="K3818" s="9" t="str">
        <f>+IF(B3818="MOD INV_2018","Según corresponda",VLOOKUP(J3818,SICODI!$G$3:$K$2404,2,FALSE))</f>
        <v>POSTE DE CONCRETO ARMADO DE 12/300/150/330</v>
      </c>
      <c r="L3818" s="142">
        <f t="shared" si="137"/>
        <v>0.52</v>
      </c>
    </row>
    <row r="3819" spans="1:12" x14ac:dyDescent="0.25">
      <c r="A3819" s="53">
        <f>+'Info ELECTRONORTE'!A3787</f>
        <v>3783</v>
      </c>
      <c r="B3819" s="26" t="str">
        <f t="shared" si="138"/>
        <v>SICODI</v>
      </c>
      <c r="C3819" s="9" t="str">
        <f>+'Info ELECTRONORTE'!B3787</f>
        <v>PIURA</v>
      </c>
      <c r="D3819" s="9" t="str">
        <f>+'Info ELECTRONORTE'!C3787</f>
        <v>OLMOS - CHULUCANAS</v>
      </c>
      <c r="E3819" s="9" t="str">
        <f>+'Info ELECTRONORTE'!D3787</f>
        <v>LAMBAYEQUE</v>
      </c>
      <c r="F3819" s="9" t="str">
        <f>+'Info ELECTRONORTE'!I3787</f>
        <v>Media Tension</v>
      </c>
      <c r="G3819" s="9">
        <f>+'Info ELECTRONORTE'!K3787</f>
        <v>12</v>
      </c>
      <c r="H3819" s="9" t="str">
        <f>+'Info ELECTRONORTE'!L3787</f>
        <v>Postes</v>
      </c>
      <c r="I3819" s="9" t="str">
        <f>+'Info ELECTRONORTE'!M3787</f>
        <v>Concreto</v>
      </c>
      <c r="J3819" s="9" t="str">
        <f>+'Info ELECTRONORTE'!N3787</f>
        <v>PPC16</v>
      </c>
      <c r="K3819" s="9" t="str">
        <f>+IF(B3819="MOD INV_2018","Según corresponda",VLOOKUP(J3819,SICODI!$G$3:$K$2404,2,FALSE))</f>
        <v>POSTE DE CONCRETO ARMADO DE 12/300/150/330</v>
      </c>
      <c r="L3819" s="142">
        <f t="shared" si="137"/>
        <v>0.52</v>
      </c>
    </row>
    <row r="3820" spans="1:12" x14ac:dyDescent="0.25">
      <c r="A3820" s="53">
        <f>+'Info ELECTRONORTE'!A3788</f>
        <v>3784</v>
      </c>
      <c r="B3820" s="26" t="str">
        <f t="shared" si="138"/>
        <v>SICODI</v>
      </c>
      <c r="C3820" s="9" t="str">
        <f>+'Info ELECTRONORTE'!B3788</f>
        <v>PIURA</v>
      </c>
      <c r="D3820" s="9" t="str">
        <f>+'Info ELECTRONORTE'!C3788</f>
        <v>OLMOS - CHULUCANAS</v>
      </c>
      <c r="E3820" s="9" t="str">
        <f>+'Info ELECTRONORTE'!D3788</f>
        <v>LAMBAYEQUE</v>
      </c>
      <c r="F3820" s="9" t="str">
        <f>+'Info ELECTRONORTE'!I3788</f>
        <v>Media Tension</v>
      </c>
      <c r="G3820" s="9">
        <f>+'Info ELECTRONORTE'!K3788</f>
        <v>12</v>
      </c>
      <c r="H3820" s="9" t="str">
        <f>+'Info ELECTRONORTE'!L3788</f>
        <v>Postes</v>
      </c>
      <c r="I3820" s="9" t="str">
        <f>+'Info ELECTRONORTE'!M3788</f>
        <v>Concreto</v>
      </c>
      <c r="J3820" s="9" t="str">
        <f>+'Info ELECTRONORTE'!N3788</f>
        <v>PPC16</v>
      </c>
      <c r="K3820" s="9" t="str">
        <f>+IF(B3820="MOD INV_2018","Según corresponda",VLOOKUP(J3820,SICODI!$G$3:$K$2404,2,FALSE))</f>
        <v>POSTE DE CONCRETO ARMADO DE 12/300/150/330</v>
      </c>
      <c r="L3820" s="142">
        <f t="shared" si="137"/>
        <v>0.52</v>
      </c>
    </row>
    <row r="3821" spans="1:12" x14ac:dyDescent="0.25">
      <c r="A3821" s="53">
        <f>+'Info ELECTRONORTE'!A3789</f>
        <v>3785</v>
      </c>
      <c r="B3821" s="26" t="str">
        <f t="shared" si="138"/>
        <v>SICODI</v>
      </c>
      <c r="C3821" s="9" t="str">
        <f>+'Info ELECTRONORTE'!B3789</f>
        <v>PIURA</v>
      </c>
      <c r="D3821" s="9" t="str">
        <f>+'Info ELECTRONORTE'!C3789</f>
        <v>OLMOS - CHULUCANAS</v>
      </c>
      <c r="E3821" s="9" t="str">
        <f>+'Info ELECTRONORTE'!D3789</f>
        <v>LAMBAYEQUE</v>
      </c>
      <c r="F3821" s="9" t="str">
        <f>+'Info ELECTRONORTE'!I3789</f>
        <v>Media Tension</v>
      </c>
      <c r="G3821" s="9">
        <f>+'Info ELECTRONORTE'!K3789</f>
        <v>12</v>
      </c>
      <c r="H3821" s="9" t="str">
        <f>+'Info ELECTRONORTE'!L3789</f>
        <v>Postes</v>
      </c>
      <c r="I3821" s="9" t="str">
        <f>+'Info ELECTRONORTE'!M3789</f>
        <v>Concreto</v>
      </c>
      <c r="J3821" s="9" t="str">
        <f>+'Info ELECTRONORTE'!N3789</f>
        <v>PPC16</v>
      </c>
      <c r="K3821" s="9" t="str">
        <f>+IF(B3821="MOD INV_2018","Según corresponda",VLOOKUP(J3821,SICODI!$G$3:$K$2404,2,FALSE))</f>
        <v>POSTE DE CONCRETO ARMADO DE 12/300/150/330</v>
      </c>
      <c r="L3821" s="142">
        <f t="shared" si="137"/>
        <v>0.52</v>
      </c>
    </row>
    <row r="3822" spans="1:12" x14ac:dyDescent="0.25">
      <c r="A3822" s="53">
        <f>+'Info ELECTRONORTE'!A3790</f>
        <v>3786</v>
      </c>
      <c r="B3822" s="26" t="str">
        <f t="shared" si="138"/>
        <v>SICODI</v>
      </c>
      <c r="C3822" s="9" t="str">
        <f>+'Info ELECTRONORTE'!B3790</f>
        <v>PIURA</v>
      </c>
      <c r="D3822" s="9" t="str">
        <f>+'Info ELECTRONORTE'!C3790</f>
        <v>OLMOS - CHULUCANAS</v>
      </c>
      <c r="E3822" s="9" t="str">
        <f>+'Info ELECTRONORTE'!D3790</f>
        <v>LAMBAYEQUE</v>
      </c>
      <c r="F3822" s="9" t="str">
        <f>+'Info ELECTRONORTE'!I3790</f>
        <v>Media Tension</v>
      </c>
      <c r="G3822" s="9">
        <f>+'Info ELECTRONORTE'!K3790</f>
        <v>12</v>
      </c>
      <c r="H3822" s="9" t="str">
        <f>+'Info ELECTRONORTE'!L3790</f>
        <v>Postes</v>
      </c>
      <c r="I3822" s="9" t="str">
        <f>+'Info ELECTRONORTE'!M3790</f>
        <v>Concreto</v>
      </c>
      <c r="J3822" s="9" t="str">
        <f>+'Info ELECTRONORTE'!N3790</f>
        <v>PPC16</v>
      </c>
      <c r="K3822" s="9" t="str">
        <f>+IF(B3822="MOD INV_2018","Según corresponda",VLOOKUP(J3822,SICODI!$G$3:$K$2404,2,FALSE))</f>
        <v>POSTE DE CONCRETO ARMADO DE 12/300/150/330</v>
      </c>
      <c r="L3822" s="142">
        <f t="shared" si="137"/>
        <v>0.52</v>
      </c>
    </row>
    <row r="3823" spans="1:12" x14ac:dyDescent="0.25">
      <c r="A3823" s="53">
        <f>+'Info ELECTRONORTE'!A3791</f>
        <v>3787</v>
      </c>
      <c r="B3823" s="26" t="str">
        <f t="shared" si="138"/>
        <v>SICODI</v>
      </c>
      <c r="C3823" s="9" t="str">
        <f>+'Info ELECTRONORTE'!B3791</f>
        <v>PIURA</v>
      </c>
      <c r="D3823" s="9" t="str">
        <f>+'Info ELECTRONORTE'!C3791</f>
        <v>OLMOS - CHULUCANAS</v>
      </c>
      <c r="E3823" s="9" t="str">
        <f>+'Info ELECTRONORTE'!D3791</f>
        <v>LAMBAYEQUE</v>
      </c>
      <c r="F3823" s="9" t="str">
        <f>+'Info ELECTRONORTE'!I3791</f>
        <v>Media Tension</v>
      </c>
      <c r="G3823" s="9">
        <f>+'Info ELECTRONORTE'!K3791</f>
        <v>12</v>
      </c>
      <c r="H3823" s="9" t="str">
        <f>+'Info ELECTRONORTE'!L3791</f>
        <v>Postes</v>
      </c>
      <c r="I3823" s="9" t="str">
        <f>+'Info ELECTRONORTE'!M3791</f>
        <v>Concreto</v>
      </c>
      <c r="J3823" s="9" t="str">
        <f>+'Info ELECTRONORTE'!N3791</f>
        <v>PPC16</v>
      </c>
      <c r="K3823" s="9" t="str">
        <f>+IF(B3823="MOD INV_2018","Según corresponda",VLOOKUP(J3823,SICODI!$G$3:$K$2404,2,FALSE))</f>
        <v>POSTE DE CONCRETO ARMADO DE 12/300/150/330</v>
      </c>
      <c r="L3823" s="142">
        <f t="shared" si="137"/>
        <v>0.52</v>
      </c>
    </row>
    <row r="3824" spans="1:12" x14ac:dyDescent="0.25">
      <c r="A3824" s="53">
        <f>+'Info ELECTRONORTE'!A3792</f>
        <v>3788</v>
      </c>
      <c r="B3824" s="26" t="str">
        <f t="shared" si="138"/>
        <v>SICODI</v>
      </c>
      <c r="C3824" s="9" t="str">
        <f>+'Info ELECTRONORTE'!B3792</f>
        <v>PIURA</v>
      </c>
      <c r="D3824" s="9" t="str">
        <f>+'Info ELECTRONORTE'!C3792</f>
        <v>OLMOS - CHULUCANAS</v>
      </c>
      <c r="E3824" s="9" t="str">
        <f>+'Info ELECTRONORTE'!D3792</f>
        <v>LAMBAYEQUE</v>
      </c>
      <c r="F3824" s="9" t="str">
        <f>+'Info ELECTRONORTE'!I3792</f>
        <v>Media Tension</v>
      </c>
      <c r="G3824" s="9">
        <f>+'Info ELECTRONORTE'!K3792</f>
        <v>12</v>
      </c>
      <c r="H3824" s="9" t="str">
        <f>+'Info ELECTRONORTE'!L3792</f>
        <v>Postes</v>
      </c>
      <c r="I3824" s="9" t="str">
        <f>+'Info ELECTRONORTE'!M3792</f>
        <v>Concreto</v>
      </c>
      <c r="J3824" s="9" t="str">
        <f>+'Info ELECTRONORTE'!N3792</f>
        <v>PPC16</v>
      </c>
      <c r="K3824" s="9" t="str">
        <f>+IF(B3824="MOD INV_2018","Según corresponda",VLOOKUP(J3824,SICODI!$G$3:$K$2404,2,FALSE))</f>
        <v>POSTE DE CONCRETO ARMADO DE 12/300/150/330</v>
      </c>
      <c r="L3824" s="142">
        <f t="shared" si="137"/>
        <v>0.52</v>
      </c>
    </row>
    <row r="3825" spans="1:12" x14ac:dyDescent="0.25">
      <c r="A3825" s="53">
        <f>+'Info ELECTRONORTE'!A3793</f>
        <v>3789</v>
      </c>
      <c r="B3825" s="26" t="str">
        <f t="shared" si="138"/>
        <v>SICODI</v>
      </c>
      <c r="C3825" s="9" t="str">
        <f>+'Info ELECTRONORTE'!B3793</f>
        <v>PIURA</v>
      </c>
      <c r="D3825" s="9" t="str">
        <f>+'Info ELECTRONORTE'!C3793</f>
        <v>OLMOS - CHULUCANAS</v>
      </c>
      <c r="E3825" s="9" t="str">
        <f>+'Info ELECTRONORTE'!D3793</f>
        <v>LAMBAYEQUE</v>
      </c>
      <c r="F3825" s="9" t="str">
        <f>+'Info ELECTRONORTE'!I3793</f>
        <v>Media Tension</v>
      </c>
      <c r="G3825" s="9">
        <f>+'Info ELECTRONORTE'!K3793</f>
        <v>12</v>
      </c>
      <c r="H3825" s="9" t="str">
        <f>+'Info ELECTRONORTE'!L3793</f>
        <v>Postes</v>
      </c>
      <c r="I3825" s="9" t="str">
        <f>+'Info ELECTRONORTE'!M3793</f>
        <v>Concreto</v>
      </c>
      <c r="J3825" s="9" t="str">
        <f>+'Info ELECTRONORTE'!N3793</f>
        <v>PPC16</v>
      </c>
      <c r="K3825" s="9" t="str">
        <f>+IF(B3825="MOD INV_2018","Según corresponda",VLOOKUP(J3825,SICODI!$G$3:$K$2404,2,FALSE))</f>
        <v>POSTE DE CONCRETO ARMADO DE 12/300/150/330</v>
      </c>
      <c r="L3825" s="142">
        <f t="shared" si="137"/>
        <v>0.52</v>
      </c>
    </row>
    <row r="3826" spans="1:12" x14ac:dyDescent="0.25">
      <c r="A3826" s="53">
        <f>+'Info ELECTRONORTE'!A3794</f>
        <v>3790</v>
      </c>
      <c r="B3826" s="26" t="str">
        <f t="shared" si="138"/>
        <v>SICODI</v>
      </c>
      <c r="C3826" s="9" t="str">
        <f>+'Info ELECTRONORTE'!B3794</f>
        <v>PIURA</v>
      </c>
      <c r="D3826" s="9" t="str">
        <f>+'Info ELECTRONORTE'!C3794</f>
        <v>OLMOS - CHULUCANAS</v>
      </c>
      <c r="E3826" s="9" t="str">
        <f>+'Info ELECTRONORTE'!D3794</f>
        <v>LAMBAYEQUE</v>
      </c>
      <c r="F3826" s="9" t="str">
        <f>+'Info ELECTRONORTE'!I3794</f>
        <v>Media Tension</v>
      </c>
      <c r="G3826" s="9">
        <f>+'Info ELECTRONORTE'!K3794</f>
        <v>12</v>
      </c>
      <c r="H3826" s="9" t="str">
        <f>+'Info ELECTRONORTE'!L3794</f>
        <v>Postes</v>
      </c>
      <c r="I3826" s="9" t="str">
        <f>+'Info ELECTRONORTE'!M3794</f>
        <v>Concreto</v>
      </c>
      <c r="J3826" s="9" t="str">
        <f>+'Info ELECTRONORTE'!N3794</f>
        <v>PPC16</v>
      </c>
      <c r="K3826" s="9" t="str">
        <f>+IF(B3826="MOD INV_2018","Según corresponda",VLOOKUP(J3826,SICODI!$G$3:$K$2404,2,FALSE))</f>
        <v>POSTE DE CONCRETO ARMADO DE 12/300/150/330</v>
      </c>
      <c r="L3826" s="142">
        <f t="shared" si="137"/>
        <v>0.52</v>
      </c>
    </row>
    <row r="3827" spans="1:12" x14ac:dyDescent="0.25">
      <c r="A3827" s="53">
        <f>+'Info ELECTRONORTE'!A3795</f>
        <v>3791</v>
      </c>
      <c r="B3827" s="26" t="str">
        <f t="shared" si="138"/>
        <v>SICODI</v>
      </c>
      <c r="C3827" s="9" t="str">
        <f>+'Info ELECTRONORTE'!B3795</f>
        <v>PIURA</v>
      </c>
      <c r="D3827" s="9" t="str">
        <f>+'Info ELECTRONORTE'!C3795</f>
        <v>OLMOS - CHULUCANAS</v>
      </c>
      <c r="E3827" s="9" t="str">
        <f>+'Info ELECTRONORTE'!D3795</f>
        <v>LAMBAYEQUE</v>
      </c>
      <c r="F3827" s="9" t="str">
        <f>+'Info ELECTRONORTE'!I3795</f>
        <v>Media Tension</v>
      </c>
      <c r="G3827" s="9">
        <f>+'Info ELECTRONORTE'!K3795</f>
        <v>12</v>
      </c>
      <c r="H3827" s="9" t="str">
        <f>+'Info ELECTRONORTE'!L3795</f>
        <v>Postes</v>
      </c>
      <c r="I3827" s="9" t="str">
        <f>+'Info ELECTRONORTE'!M3795</f>
        <v>Concreto</v>
      </c>
      <c r="J3827" s="9" t="str">
        <f>+'Info ELECTRONORTE'!N3795</f>
        <v>PPC16</v>
      </c>
      <c r="K3827" s="9" t="str">
        <f>+IF(B3827="MOD INV_2018","Según corresponda",VLOOKUP(J3827,SICODI!$G$3:$K$2404,2,FALSE))</f>
        <v>POSTE DE CONCRETO ARMADO DE 12/300/150/330</v>
      </c>
      <c r="L3827" s="142">
        <f t="shared" si="137"/>
        <v>0.52</v>
      </c>
    </row>
    <row r="3828" spans="1:12" x14ac:dyDescent="0.25">
      <c r="A3828" s="53">
        <f>+'Info ELECTRONORTE'!A3796</f>
        <v>3792</v>
      </c>
      <c r="B3828" s="26" t="str">
        <f t="shared" si="138"/>
        <v>SICODI</v>
      </c>
      <c r="C3828" s="9" t="str">
        <f>+'Info ELECTRONORTE'!B3796</f>
        <v>PIURA</v>
      </c>
      <c r="D3828" s="9" t="str">
        <f>+'Info ELECTRONORTE'!C3796</f>
        <v>OLMOS - CHULUCANAS</v>
      </c>
      <c r="E3828" s="9" t="str">
        <f>+'Info ELECTRONORTE'!D3796</f>
        <v>LAMBAYEQUE</v>
      </c>
      <c r="F3828" s="9" t="str">
        <f>+'Info ELECTRONORTE'!I3796</f>
        <v>Media Tension</v>
      </c>
      <c r="G3828" s="9">
        <f>+'Info ELECTRONORTE'!K3796</f>
        <v>12</v>
      </c>
      <c r="H3828" s="9" t="str">
        <f>+'Info ELECTRONORTE'!L3796</f>
        <v>Postes</v>
      </c>
      <c r="I3828" s="9" t="str">
        <f>+'Info ELECTRONORTE'!M3796</f>
        <v>Concreto</v>
      </c>
      <c r="J3828" s="9" t="str">
        <f>+'Info ELECTRONORTE'!N3796</f>
        <v>PPC16</v>
      </c>
      <c r="K3828" s="9" t="str">
        <f>+IF(B3828="MOD INV_2018","Según corresponda",VLOOKUP(J3828,SICODI!$G$3:$K$2404,2,FALSE))</f>
        <v>POSTE DE CONCRETO ARMADO DE 12/300/150/330</v>
      </c>
      <c r="L3828" s="142">
        <f t="shared" si="137"/>
        <v>0.52</v>
      </c>
    </row>
    <row r="3829" spans="1:12" x14ac:dyDescent="0.25">
      <c r="A3829" s="53">
        <f>+'Info ELECTRONORTE'!A3797</f>
        <v>3793</v>
      </c>
      <c r="B3829" s="26" t="str">
        <f t="shared" si="138"/>
        <v>SICODI</v>
      </c>
      <c r="C3829" s="9" t="str">
        <f>+'Info ELECTRONORTE'!B3797</f>
        <v>PIURA</v>
      </c>
      <c r="D3829" s="9" t="str">
        <f>+'Info ELECTRONORTE'!C3797</f>
        <v>OLMOS - CHULUCANAS</v>
      </c>
      <c r="E3829" s="9" t="str">
        <f>+'Info ELECTRONORTE'!D3797</f>
        <v>LAMBAYEQUE</v>
      </c>
      <c r="F3829" s="9" t="str">
        <f>+'Info ELECTRONORTE'!I3797</f>
        <v>Media Tension</v>
      </c>
      <c r="G3829" s="9">
        <f>+'Info ELECTRONORTE'!K3797</f>
        <v>12</v>
      </c>
      <c r="H3829" s="9" t="str">
        <f>+'Info ELECTRONORTE'!L3797</f>
        <v>Postes</v>
      </c>
      <c r="I3829" s="9" t="str">
        <f>+'Info ELECTRONORTE'!M3797</f>
        <v>Concreto</v>
      </c>
      <c r="J3829" s="9" t="str">
        <f>+'Info ELECTRONORTE'!N3797</f>
        <v>PPC16</v>
      </c>
      <c r="K3829" s="9" t="str">
        <f>+IF(B3829="MOD INV_2018","Según corresponda",VLOOKUP(J3829,SICODI!$G$3:$K$2404,2,FALSE))</f>
        <v>POSTE DE CONCRETO ARMADO DE 12/300/150/330</v>
      </c>
      <c r="L3829" s="142">
        <f t="shared" si="137"/>
        <v>0.52</v>
      </c>
    </row>
    <row r="3830" spans="1:12" x14ac:dyDescent="0.25">
      <c r="A3830" s="53">
        <f>+'Info ELECTRONORTE'!A3798</f>
        <v>3794</v>
      </c>
      <c r="B3830" s="26" t="str">
        <f t="shared" si="138"/>
        <v>SICODI</v>
      </c>
      <c r="C3830" s="9" t="str">
        <f>+'Info ELECTRONORTE'!B3798</f>
        <v>PIURA</v>
      </c>
      <c r="D3830" s="9" t="str">
        <f>+'Info ELECTRONORTE'!C3798</f>
        <v>OLMOS - CHULUCANAS</v>
      </c>
      <c r="E3830" s="9" t="str">
        <f>+'Info ELECTRONORTE'!D3798</f>
        <v>LAMBAYEQUE</v>
      </c>
      <c r="F3830" s="9" t="str">
        <f>+'Info ELECTRONORTE'!I3798</f>
        <v>Media Tension</v>
      </c>
      <c r="G3830" s="9">
        <f>+'Info ELECTRONORTE'!K3798</f>
        <v>12</v>
      </c>
      <c r="H3830" s="9" t="str">
        <f>+'Info ELECTRONORTE'!L3798</f>
        <v>Postes</v>
      </c>
      <c r="I3830" s="9" t="str">
        <f>+'Info ELECTRONORTE'!M3798</f>
        <v>Concreto</v>
      </c>
      <c r="J3830" s="9" t="str">
        <f>+'Info ELECTRONORTE'!N3798</f>
        <v>PPC16</v>
      </c>
      <c r="K3830" s="9" t="str">
        <f>+IF(B3830="MOD INV_2018","Según corresponda",VLOOKUP(J3830,SICODI!$G$3:$K$2404,2,FALSE))</f>
        <v>POSTE DE CONCRETO ARMADO DE 12/300/150/330</v>
      </c>
      <c r="L3830" s="142">
        <f t="shared" si="137"/>
        <v>0.52</v>
      </c>
    </row>
    <row r="3831" spans="1:12" x14ac:dyDescent="0.25">
      <c r="A3831" s="53">
        <f>+'Info ELECTRONORTE'!A3799</f>
        <v>3795</v>
      </c>
      <c r="B3831" s="26" t="str">
        <f t="shared" si="138"/>
        <v>SICODI</v>
      </c>
      <c r="C3831" s="9" t="str">
        <f>+'Info ELECTRONORTE'!B3799</f>
        <v>PIURA</v>
      </c>
      <c r="D3831" s="9" t="str">
        <f>+'Info ELECTRONORTE'!C3799</f>
        <v>OLMOS - CHULUCANAS</v>
      </c>
      <c r="E3831" s="9" t="str">
        <f>+'Info ELECTRONORTE'!D3799</f>
        <v>LAMBAYEQUE</v>
      </c>
      <c r="F3831" s="9" t="str">
        <f>+'Info ELECTRONORTE'!I3799</f>
        <v>Media Tension</v>
      </c>
      <c r="G3831" s="9">
        <f>+'Info ELECTRONORTE'!K3799</f>
        <v>12</v>
      </c>
      <c r="H3831" s="9" t="str">
        <f>+'Info ELECTRONORTE'!L3799</f>
        <v>Postes</v>
      </c>
      <c r="I3831" s="9" t="str">
        <f>+'Info ELECTRONORTE'!M3799</f>
        <v>Concreto</v>
      </c>
      <c r="J3831" s="9" t="str">
        <f>+'Info ELECTRONORTE'!N3799</f>
        <v>PPC16</v>
      </c>
      <c r="K3831" s="9" t="str">
        <f>+IF(B3831="MOD INV_2018","Según corresponda",VLOOKUP(J3831,SICODI!$G$3:$K$2404,2,FALSE))</f>
        <v>POSTE DE CONCRETO ARMADO DE 12/300/150/330</v>
      </c>
      <c r="L3831" s="142">
        <f t="shared" si="137"/>
        <v>0.52</v>
      </c>
    </row>
    <row r="3832" spans="1:12" x14ac:dyDescent="0.25">
      <c r="A3832" s="53">
        <f>+'Info ELECTRONORTE'!A3800</f>
        <v>3796</v>
      </c>
      <c r="B3832" s="26" t="str">
        <f t="shared" si="138"/>
        <v>SICODI</v>
      </c>
      <c r="C3832" s="9" t="str">
        <f>+'Info ELECTRONORTE'!B3800</f>
        <v>PIURA</v>
      </c>
      <c r="D3832" s="9" t="str">
        <f>+'Info ELECTRONORTE'!C3800</f>
        <v>OLMOS - CHULUCANAS</v>
      </c>
      <c r="E3832" s="9" t="str">
        <f>+'Info ELECTRONORTE'!D3800</f>
        <v>LAMBAYEQUE</v>
      </c>
      <c r="F3832" s="9" t="str">
        <f>+'Info ELECTRONORTE'!I3800</f>
        <v>Media Tension</v>
      </c>
      <c r="G3832" s="9">
        <f>+'Info ELECTRONORTE'!K3800</f>
        <v>12</v>
      </c>
      <c r="H3832" s="9" t="str">
        <f>+'Info ELECTRONORTE'!L3800</f>
        <v>Postes</v>
      </c>
      <c r="I3832" s="9" t="str">
        <f>+'Info ELECTRONORTE'!M3800</f>
        <v>Concreto</v>
      </c>
      <c r="J3832" s="9" t="str">
        <f>+'Info ELECTRONORTE'!N3800</f>
        <v>PPC16</v>
      </c>
      <c r="K3832" s="9" t="str">
        <f>+IF(B3832="MOD INV_2018","Según corresponda",VLOOKUP(J3832,SICODI!$G$3:$K$2404,2,FALSE))</f>
        <v>POSTE DE CONCRETO ARMADO DE 12/300/150/330</v>
      </c>
      <c r="L3832" s="142">
        <f t="shared" si="137"/>
        <v>0.52</v>
      </c>
    </row>
    <row r="3833" spans="1:12" x14ac:dyDescent="0.25">
      <c r="A3833" s="53">
        <f>+'Info ELECTRONORTE'!A3801</f>
        <v>3797</v>
      </c>
      <c r="B3833" s="26" t="str">
        <f t="shared" si="138"/>
        <v>SICODI</v>
      </c>
      <c r="C3833" s="9" t="str">
        <f>+'Info ELECTRONORTE'!B3801</f>
        <v>PIURA</v>
      </c>
      <c r="D3833" s="9" t="str">
        <f>+'Info ELECTRONORTE'!C3801</f>
        <v>OLMOS - CHULUCANAS</v>
      </c>
      <c r="E3833" s="9" t="str">
        <f>+'Info ELECTRONORTE'!D3801</f>
        <v>LAMBAYEQUE</v>
      </c>
      <c r="F3833" s="9" t="str">
        <f>+'Info ELECTRONORTE'!I3801</f>
        <v>Media Tension</v>
      </c>
      <c r="G3833" s="9">
        <f>+'Info ELECTRONORTE'!K3801</f>
        <v>12</v>
      </c>
      <c r="H3833" s="9" t="str">
        <f>+'Info ELECTRONORTE'!L3801</f>
        <v>Postes</v>
      </c>
      <c r="I3833" s="9" t="str">
        <f>+'Info ELECTRONORTE'!M3801</f>
        <v>Concreto</v>
      </c>
      <c r="J3833" s="9" t="str">
        <f>+'Info ELECTRONORTE'!N3801</f>
        <v>PPC16</v>
      </c>
      <c r="K3833" s="9" t="str">
        <f>+IF(B3833="MOD INV_2018","Según corresponda",VLOOKUP(J3833,SICODI!$G$3:$K$2404,2,FALSE))</f>
        <v>POSTE DE CONCRETO ARMADO DE 12/300/150/330</v>
      </c>
      <c r="L3833" s="142">
        <f t="shared" si="137"/>
        <v>0.52</v>
      </c>
    </row>
    <row r="3834" spans="1:12" x14ac:dyDescent="0.25">
      <c r="A3834" s="53">
        <f>+'Info ELECTRONORTE'!A3802</f>
        <v>3798</v>
      </c>
      <c r="B3834" s="26" t="str">
        <f t="shared" si="138"/>
        <v>SICODI</v>
      </c>
      <c r="C3834" s="9" t="str">
        <f>+'Info ELECTRONORTE'!B3802</f>
        <v>PIURA</v>
      </c>
      <c r="D3834" s="9" t="str">
        <f>+'Info ELECTRONORTE'!C3802</f>
        <v>OLMOS - CHULUCANAS</v>
      </c>
      <c r="E3834" s="9" t="str">
        <f>+'Info ELECTRONORTE'!D3802</f>
        <v>LAMBAYEQUE</v>
      </c>
      <c r="F3834" s="9" t="str">
        <f>+'Info ELECTRONORTE'!I3802</f>
        <v>Media Tension</v>
      </c>
      <c r="G3834" s="9">
        <f>+'Info ELECTRONORTE'!K3802</f>
        <v>12</v>
      </c>
      <c r="H3834" s="9" t="str">
        <f>+'Info ELECTRONORTE'!L3802</f>
        <v>Postes</v>
      </c>
      <c r="I3834" s="9" t="str">
        <f>+'Info ELECTRONORTE'!M3802</f>
        <v>Concreto</v>
      </c>
      <c r="J3834" s="9" t="str">
        <f>+'Info ELECTRONORTE'!N3802</f>
        <v>PPC16</v>
      </c>
      <c r="K3834" s="9" t="str">
        <f>+IF(B3834="MOD INV_2018","Según corresponda",VLOOKUP(J3834,SICODI!$G$3:$K$2404,2,FALSE))</f>
        <v>POSTE DE CONCRETO ARMADO DE 12/300/150/330</v>
      </c>
      <c r="L3834" s="142">
        <f t="shared" si="137"/>
        <v>0.52</v>
      </c>
    </row>
    <row r="3835" spans="1:12" x14ac:dyDescent="0.25">
      <c r="A3835" s="53">
        <f>+'Info ELECTRONORTE'!A3803</f>
        <v>3799</v>
      </c>
      <c r="B3835" s="26" t="str">
        <f t="shared" si="138"/>
        <v>SICODI</v>
      </c>
      <c r="C3835" s="9" t="str">
        <f>+'Info ELECTRONORTE'!B3803</f>
        <v>PIURA</v>
      </c>
      <c r="D3835" s="9" t="str">
        <f>+'Info ELECTRONORTE'!C3803</f>
        <v>OLMOS - CHULUCANAS</v>
      </c>
      <c r="E3835" s="9" t="str">
        <f>+'Info ELECTRONORTE'!D3803</f>
        <v>LAMBAYEQUE</v>
      </c>
      <c r="F3835" s="9" t="str">
        <f>+'Info ELECTRONORTE'!I3803</f>
        <v>Media Tension</v>
      </c>
      <c r="G3835" s="9">
        <f>+'Info ELECTRONORTE'!K3803</f>
        <v>12</v>
      </c>
      <c r="H3835" s="9" t="str">
        <f>+'Info ELECTRONORTE'!L3803</f>
        <v>Postes</v>
      </c>
      <c r="I3835" s="9" t="str">
        <f>+'Info ELECTRONORTE'!M3803</f>
        <v>Concreto</v>
      </c>
      <c r="J3835" s="9" t="str">
        <f>+'Info ELECTRONORTE'!N3803</f>
        <v>PPC16</v>
      </c>
      <c r="K3835" s="9" t="str">
        <f>+IF(B3835="MOD INV_2018","Según corresponda",VLOOKUP(J3835,SICODI!$G$3:$K$2404,2,FALSE))</f>
        <v>POSTE DE CONCRETO ARMADO DE 12/300/150/330</v>
      </c>
      <c r="L3835" s="142">
        <f t="shared" si="137"/>
        <v>0.52</v>
      </c>
    </row>
    <row r="3836" spans="1:12" x14ac:dyDescent="0.25">
      <c r="A3836" s="53">
        <f>+'Info ELECTRONORTE'!A3804</f>
        <v>3800</v>
      </c>
      <c r="B3836" s="26" t="str">
        <f t="shared" si="138"/>
        <v>SICODI</v>
      </c>
      <c r="C3836" s="9" t="str">
        <f>+'Info ELECTRONORTE'!B3804</f>
        <v>PIURA</v>
      </c>
      <c r="D3836" s="9" t="str">
        <f>+'Info ELECTRONORTE'!C3804</f>
        <v>OLMOS - CHULUCANAS</v>
      </c>
      <c r="E3836" s="9" t="str">
        <f>+'Info ELECTRONORTE'!D3804</f>
        <v>LAMBAYEQUE</v>
      </c>
      <c r="F3836" s="9" t="str">
        <f>+'Info ELECTRONORTE'!I3804</f>
        <v>Media Tension</v>
      </c>
      <c r="G3836" s="9">
        <f>+'Info ELECTRONORTE'!K3804</f>
        <v>12</v>
      </c>
      <c r="H3836" s="9" t="str">
        <f>+'Info ELECTRONORTE'!L3804</f>
        <v>Postes</v>
      </c>
      <c r="I3836" s="9" t="str">
        <f>+'Info ELECTRONORTE'!M3804</f>
        <v>Concreto</v>
      </c>
      <c r="J3836" s="9" t="str">
        <f>+'Info ELECTRONORTE'!N3804</f>
        <v>PPC16</v>
      </c>
      <c r="K3836" s="9" t="str">
        <f>+IF(B3836="MOD INV_2018","Según corresponda",VLOOKUP(J3836,SICODI!$G$3:$K$2404,2,FALSE))</f>
        <v>POSTE DE CONCRETO ARMADO DE 12/300/150/330</v>
      </c>
      <c r="L3836" s="142">
        <f t="shared" si="137"/>
        <v>0.52</v>
      </c>
    </row>
    <row r="3837" spans="1:12" x14ac:dyDescent="0.25">
      <c r="A3837" s="53">
        <f>+'Info ELECTRONORTE'!A3805</f>
        <v>3801</v>
      </c>
      <c r="B3837" s="26" t="str">
        <f t="shared" si="138"/>
        <v>SICODI</v>
      </c>
      <c r="C3837" s="9" t="str">
        <f>+'Info ELECTRONORTE'!B3805</f>
        <v>PIURA</v>
      </c>
      <c r="D3837" s="9" t="str">
        <f>+'Info ELECTRONORTE'!C3805</f>
        <v>OLMOS - CHULUCANAS</v>
      </c>
      <c r="E3837" s="9" t="str">
        <f>+'Info ELECTRONORTE'!D3805</f>
        <v>LAMBAYEQUE</v>
      </c>
      <c r="F3837" s="9" t="str">
        <f>+'Info ELECTRONORTE'!I3805</f>
        <v>Media Tension</v>
      </c>
      <c r="G3837" s="9">
        <f>+'Info ELECTRONORTE'!K3805</f>
        <v>12</v>
      </c>
      <c r="H3837" s="9" t="str">
        <f>+'Info ELECTRONORTE'!L3805</f>
        <v>Postes</v>
      </c>
      <c r="I3837" s="9" t="str">
        <f>+'Info ELECTRONORTE'!M3805</f>
        <v>Concreto</v>
      </c>
      <c r="J3837" s="9" t="str">
        <f>+'Info ELECTRONORTE'!N3805</f>
        <v>PPC16</v>
      </c>
      <c r="K3837" s="9" t="str">
        <f>+IF(B3837="MOD INV_2018","Según corresponda",VLOOKUP(J3837,SICODI!$G$3:$K$2404,2,FALSE))</f>
        <v>POSTE DE CONCRETO ARMADO DE 12/300/150/330</v>
      </c>
      <c r="L3837" s="142">
        <f t="shared" si="137"/>
        <v>0.52</v>
      </c>
    </row>
    <row r="3838" spans="1:12" x14ac:dyDescent="0.25">
      <c r="A3838" s="53">
        <f>+'Info ELECTRONORTE'!A3806</f>
        <v>3802</v>
      </c>
      <c r="B3838" s="26" t="str">
        <f t="shared" si="138"/>
        <v>SICODI</v>
      </c>
      <c r="C3838" s="9" t="str">
        <f>+'Info ELECTRONORTE'!B3806</f>
        <v>PIURA</v>
      </c>
      <c r="D3838" s="9" t="str">
        <f>+'Info ELECTRONORTE'!C3806</f>
        <v>OLMOS - CHULUCANAS</v>
      </c>
      <c r="E3838" s="9" t="str">
        <f>+'Info ELECTRONORTE'!D3806</f>
        <v>LAMBAYEQUE</v>
      </c>
      <c r="F3838" s="9" t="str">
        <f>+'Info ELECTRONORTE'!I3806</f>
        <v>Media Tension</v>
      </c>
      <c r="G3838" s="9">
        <f>+'Info ELECTRONORTE'!K3806</f>
        <v>12</v>
      </c>
      <c r="H3838" s="9" t="str">
        <f>+'Info ELECTRONORTE'!L3806</f>
        <v>Postes</v>
      </c>
      <c r="I3838" s="9" t="str">
        <f>+'Info ELECTRONORTE'!M3806</f>
        <v>Concreto</v>
      </c>
      <c r="J3838" s="9" t="str">
        <f>+'Info ELECTRONORTE'!N3806</f>
        <v>PPC16</v>
      </c>
      <c r="K3838" s="9" t="str">
        <f>+IF(B3838="MOD INV_2018","Según corresponda",VLOOKUP(J3838,SICODI!$G$3:$K$2404,2,FALSE))</f>
        <v>POSTE DE CONCRETO ARMADO DE 12/300/150/330</v>
      </c>
      <c r="L3838" s="142">
        <f t="shared" si="137"/>
        <v>0.52</v>
      </c>
    </row>
    <row r="3839" spans="1:12" x14ac:dyDescent="0.25">
      <c r="A3839" s="53">
        <f>+'Info ELECTRONORTE'!A3807</f>
        <v>3803</v>
      </c>
      <c r="B3839" s="26" t="str">
        <f t="shared" si="138"/>
        <v>SICODI</v>
      </c>
      <c r="C3839" s="9" t="str">
        <f>+'Info ELECTRONORTE'!B3807</f>
        <v>PIURA</v>
      </c>
      <c r="D3839" s="9" t="str">
        <f>+'Info ELECTRONORTE'!C3807</f>
        <v>OLMOS - CHULUCANAS</v>
      </c>
      <c r="E3839" s="9" t="str">
        <f>+'Info ELECTRONORTE'!D3807</f>
        <v>LAMBAYEQUE</v>
      </c>
      <c r="F3839" s="9" t="str">
        <f>+'Info ELECTRONORTE'!I3807</f>
        <v>Media Tension</v>
      </c>
      <c r="G3839" s="9">
        <f>+'Info ELECTRONORTE'!K3807</f>
        <v>12</v>
      </c>
      <c r="H3839" s="9" t="str">
        <f>+'Info ELECTRONORTE'!L3807</f>
        <v>Postes</v>
      </c>
      <c r="I3839" s="9" t="str">
        <f>+'Info ELECTRONORTE'!M3807</f>
        <v>Concreto</v>
      </c>
      <c r="J3839" s="9" t="str">
        <f>+'Info ELECTRONORTE'!N3807</f>
        <v>PPC16</v>
      </c>
      <c r="K3839" s="9" t="str">
        <f>+IF(B3839="MOD INV_2018","Según corresponda",VLOOKUP(J3839,SICODI!$G$3:$K$2404,2,FALSE))</f>
        <v>POSTE DE CONCRETO ARMADO DE 12/300/150/330</v>
      </c>
      <c r="L3839" s="142">
        <f t="shared" si="137"/>
        <v>0.52</v>
      </c>
    </row>
    <row r="3840" spans="1:12" x14ac:dyDescent="0.25">
      <c r="A3840" s="53">
        <f>+'Info ELECTRONORTE'!A3808</f>
        <v>3804</v>
      </c>
      <c r="B3840" s="26" t="str">
        <f t="shared" si="138"/>
        <v>SICODI</v>
      </c>
      <c r="C3840" s="9" t="str">
        <f>+'Info ELECTRONORTE'!B3808</f>
        <v>PIURA</v>
      </c>
      <c r="D3840" s="9" t="str">
        <f>+'Info ELECTRONORTE'!C3808</f>
        <v>OLMOS - CHULUCANAS</v>
      </c>
      <c r="E3840" s="9" t="str">
        <f>+'Info ELECTRONORTE'!D3808</f>
        <v>LAMBAYEQUE</v>
      </c>
      <c r="F3840" s="9" t="str">
        <f>+'Info ELECTRONORTE'!I3808</f>
        <v>Media Tension</v>
      </c>
      <c r="G3840" s="9">
        <f>+'Info ELECTRONORTE'!K3808</f>
        <v>12</v>
      </c>
      <c r="H3840" s="9" t="str">
        <f>+'Info ELECTRONORTE'!L3808</f>
        <v>Postes</v>
      </c>
      <c r="I3840" s="9" t="str">
        <f>+'Info ELECTRONORTE'!M3808</f>
        <v>Concreto</v>
      </c>
      <c r="J3840" s="9" t="str">
        <f>+'Info ELECTRONORTE'!N3808</f>
        <v>PPC16</v>
      </c>
      <c r="K3840" s="9" t="str">
        <f>+IF(B3840="MOD INV_2018","Según corresponda",VLOOKUP(J3840,SICODI!$G$3:$K$2404,2,FALSE))</f>
        <v>POSTE DE CONCRETO ARMADO DE 12/300/150/330</v>
      </c>
      <c r="L3840" s="142">
        <f t="shared" si="137"/>
        <v>0.52</v>
      </c>
    </row>
    <row r="3841" spans="1:12" x14ac:dyDescent="0.25">
      <c r="A3841" s="53">
        <f>+'Info ELECTRONORTE'!A3809</f>
        <v>3805</v>
      </c>
      <c r="B3841" s="26" t="str">
        <f t="shared" si="138"/>
        <v>SICODI</v>
      </c>
      <c r="C3841" s="9" t="str">
        <f>+'Info ELECTRONORTE'!B3809</f>
        <v>PIURA</v>
      </c>
      <c r="D3841" s="9" t="str">
        <f>+'Info ELECTRONORTE'!C3809</f>
        <v>OLMOS - CHULUCANAS</v>
      </c>
      <c r="E3841" s="9" t="str">
        <f>+'Info ELECTRONORTE'!D3809</f>
        <v>LAMBAYEQUE</v>
      </c>
      <c r="F3841" s="9" t="str">
        <f>+'Info ELECTRONORTE'!I3809</f>
        <v>Media Tension</v>
      </c>
      <c r="G3841" s="9">
        <f>+'Info ELECTRONORTE'!K3809</f>
        <v>12</v>
      </c>
      <c r="H3841" s="9" t="str">
        <f>+'Info ELECTRONORTE'!L3809</f>
        <v>Postes</v>
      </c>
      <c r="I3841" s="9" t="str">
        <f>+'Info ELECTRONORTE'!M3809</f>
        <v>Concreto</v>
      </c>
      <c r="J3841" s="9" t="str">
        <f>+'Info ELECTRONORTE'!N3809</f>
        <v>PPC16</v>
      </c>
      <c r="K3841" s="9" t="str">
        <f>+IF(B3841="MOD INV_2018","Según corresponda",VLOOKUP(J3841,SICODI!$G$3:$K$2404,2,FALSE))</f>
        <v>POSTE DE CONCRETO ARMADO DE 12/300/150/330</v>
      </c>
      <c r="L3841" s="142">
        <f t="shared" si="137"/>
        <v>0.52</v>
      </c>
    </row>
    <row r="3842" spans="1:12" x14ac:dyDescent="0.25">
      <c r="A3842" s="53">
        <f>+'Info ELECTRONORTE'!A3810</f>
        <v>3806</v>
      </c>
      <c r="B3842" s="26" t="str">
        <f t="shared" si="138"/>
        <v>SICODI</v>
      </c>
      <c r="C3842" s="9" t="str">
        <f>+'Info ELECTRONORTE'!B3810</f>
        <v>PIURA</v>
      </c>
      <c r="D3842" s="9" t="str">
        <f>+'Info ELECTRONORTE'!C3810</f>
        <v>OLMOS - CHULUCANAS</v>
      </c>
      <c r="E3842" s="9" t="str">
        <f>+'Info ELECTRONORTE'!D3810</f>
        <v>LAMBAYEQUE</v>
      </c>
      <c r="F3842" s="9" t="str">
        <f>+'Info ELECTRONORTE'!I3810</f>
        <v>Media Tension</v>
      </c>
      <c r="G3842" s="9">
        <f>+'Info ELECTRONORTE'!K3810</f>
        <v>12</v>
      </c>
      <c r="H3842" s="9" t="str">
        <f>+'Info ELECTRONORTE'!L3810</f>
        <v>Postes</v>
      </c>
      <c r="I3842" s="9" t="str">
        <f>+'Info ELECTRONORTE'!M3810</f>
        <v>Concreto</v>
      </c>
      <c r="J3842" s="9" t="str">
        <f>+'Info ELECTRONORTE'!N3810</f>
        <v>PPC16</v>
      </c>
      <c r="K3842" s="9" t="str">
        <f>+IF(B3842="MOD INV_2018","Según corresponda",VLOOKUP(J3842,SICODI!$G$3:$K$2404,2,FALSE))</f>
        <v>POSTE DE CONCRETO ARMADO DE 12/300/150/330</v>
      </c>
      <c r="L3842" s="142">
        <f t="shared" si="137"/>
        <v>0.52</v>
      </c>
    </row>
    <row r="3843" spans="1:12" x14ac:dyDescent="0.25">
      <c r="A3843" s="53">
        <f>+'Info ELECTRONORTE'!A3811</f>
        <v>3807</v>
      </c>
      <c r="B3843" s="26" t="str">
        <f t="shared" si="138"/>
        <v>SICODI</v>
      </c>
      <c r="C3843" s="9" t="str">
        <f>+'Info ELECTRONORTE'!B3811</f>
        <v>PIURA</v>
      </c>
      <c r="D3843" s="9" t="str">
        <f>+'Info ELECTRONORTE'!C3811</f>
        <v>OLMOS - CHULUCANAS</v>
      </c>
      <c r="E3843" s="9" t="str">
        <f>+'Info ELECTRONORTE'!D3811</f>
        <v>LAMBAYEQUE</v>
      </c>
      <c r="F3843" s="9" t="str">
        <f>+'Info ELECTRONORTE'!I3811</f>
        <v>Media Tension</v>
      </c>
      <c r="G3843" s="9">
        <f>+'Info ELECTRONORTE'!K3811</f>
        <v>12</v>
      </c>
      <c r="H3843" s="9" t="str">
        <f>+'Info ELECTRONORTE'!L3811</f>
        <v>Postes</v>
      </c>
      <c r="I3843" s="9" t="str">
        <f>+'Info ELECTRONORTE'!M3811</f>
        <v>Concreto</v>
      </c>
      <c r="J3843" s="9" t="str">
        <f>+'Info ELECTRONORTE'!N3811</f>
        <v>PPC16</v>
      </c>
      <c r="K3843" s="9" t="str">
        <f>+IF(B3843="MOD INV_2018","Según corresponda",VLOOKUP(J3843,SICODI!$G$3:$K$2404,2,FALSE))</f>
        <v>POSTE DE CONCRETO ARMADO DE 12/300/150/330</v>
      </c>
      <c r="L3843" s="142">
        <f t="shared" si="137"/>
        <v>0.52</v>
      </c>
    </row>
    <row r="3844" spans="1:12" x14ac:dyDescent="0.25">
      <c r="A3844" s="53">
        <f>+'Info ELECTRONORTE'!A3812</f>
        <v>3808</v>
      </c>
      <c r="B3844" s="26" t="str">
        <f t="shared" si="138"/>
        <v>SICODI</v>
      </c>
      <c r="C3844" s="9" t="str">
        <f>+'Info ELECTRONORTE'!B3812</f>
        <v>PIURA</v>
      </c>
      <c r="D3844" s="9" t="str">
        <f>+'Info ELECTRONORTE'!C3812</f>
        <v>OLMOS - CHULUCANAS</v>
      </c>
      <c r="E3844" s="9" t="str">
        <f>+'Info ELECTRONORTE'!D3812</f>
        <v>LAMBAYEQUE</v>
      </c>
      <c r="F3844" s="9" t="str">
        <f>+'Info ELECTRONORTE'!I3812</f>
        <v>Media Tension</v>
      </c>
      <c r="G3844" s="9">
        <f>+'Info ELECTRONORTE'!K3812</f>
        <v>12</v>
      </c>
      <c r="H3844" s="9" t="str">
        <f>+'Info ELECTRONORTE'!L3812</f>
        <v>Postes</v>
      </c>
      <c r="I3844" s="9" t="str">
        <f>+'Info ELECTRONORTE'!M3812</f>
        <v>Concreto</v>
      </c>
      <c r="J3844" s="9" t="str">
        <f>+'Info ELECTRONORTE'!N3812</f>
        <v>PPC16</v>
      </c>
      <c r="K3844" s="9" t="str">
        <f>+IF(B3844="MOD INV_2018","Según corresponda",VLOOKUP(J3844,SICODI!$G$3:$K$2404,2,FALSE))</f>
        <v>POSTE DE CONCRETO ARMADO DE 12/300/150/330</v>
      </c>
      <c r="L3844" s="142">
        <f t="shared" si="137"/>
        <v>0.52</v>
      </c>
    </row>
    <row r="3845" spans="1:12" x14ac:dyDescent="0.25">
      <c r="A3845" s="53">
        <f>+'Info ELECTRONORTE'!A3813</f>
        <v>3809</v>
      </c>
      <c r="B3845" s="26" t="str">
        <f t="shared" si="138"/>
        <v>SICODI</v>
      </c>
      <c r="C3845" s="9" t="str">
        <f>+'Info ELECTRONORTE'!B3813</f>
        <v>PIURA</v>
      </c>
      <c r="D3845" s="9" t="str">
        <f>+'Info ELECTRONORTE'!C3813</f>
        <v>OLMOS - CHULUCANAS</v>
      </c>
      <c r="E3845" s="9" t="str">
        <f>+'Info ELECTRONORTE'!D3813</f>
        <v>LAMBAYEQUE</v>
      </c>
      <c r="F3845" s="9" t="str">
        <f>+'Info ELECTRONORTE'!I3813</f>
        <v>Media Tension</v>
      </c>
      <c r="G3845" s="9">
        <f>+'Info ELECTRONORTE'!K3813</f>
        <v>12</v>
      </c>
      <c r="H3845" s="9" t="str">
        <f>+'Info ELECTRONORTE'!L3813</f>
        <v>Postes</v>
      </c>
      <c r="I3845" s="9" t="str">
        <f>+'Info ELECTRONORTE'!M3813</f>
        <v>Concreto</v>
      </c>
      <c r="J3845" s="9" t="str">
        <f>+'Info ELECTRONORTE'!N3813</f>
        <v>PPC16</v>
      </c>
      <c r="K3845" s="9" t="str">
        <f>+IF(B3845="MOD INV_2018","Según corresponda",VLOOKUP(J3845,SICODI!$G$3:$K$2404,2,FALSE))</f>
        <v>POSTE DE CONCRETO ARMADO DE 12/300/150/330</v>
      </c>
      <c r="L3845" s="142">
        <f t="shared" si="137"/>
        <v>0.52</v>
      </c>
    </row>
    <row r="3846" spans="1:12" x14ac:dyDescent="0.25">
      <c r="A3846" s="53">
        <f>+'Info ELECTRONORTE'!A3814</f>
        <v>3810</v>
      </c>
      <c r="B3846" s="26" t="str">
        <f t="shared" si="138"/>
        <v>SICODI</v>
      </c>
      <c r="C3846" s="9" t="str">
        <f>+'Info ELECTRONORTE'!B3814</f>
        <v>PIURA</v>
      </c>
      <c r="D3846" s="9" t="str">
        <f>+'Info ELECTRONORTE'!C3814</f>
        <v>OLMOS - CHULUCANAS</v>
      </c>
      <c r="E3846" s="9" t="str">
        <f>+'Info ELECTRONORTE'!D3814</f>
        <v>LAMBAYEQUE</v>
      </c>
      <c r="F3846" s="9" t="str">
        <f>+'Info ELECTRONORTE'!I3814</f>
        <v>Media Tension</v>
      </c>
      <c r="G3846" s="9">
        <f>+'Info ELECTRONORTE'!K3814</f>
        <v>12</v>
      </c>
      <c r="H3846" s="9" t="str">
        <f>+'Info ELECTRONORTE'!L3814</f>
        <v>Postes</v>
      </c>
      <c r="I3846" s="9" t="str">
        <f>+'Info ELECTRONORTE'!M3814</f>
        <v>Concreto</v>
      </c>
      <c r="J3846" s="9" t="str">
        <f>+'Info ELECTRONORTE'!N3814</f>
        <v>PPC16</v>
      </c>
      <c r="K3846" s="9" t="str">
        <f>+IF(B3846="MOD INV_2018","Según corresponda",VLOOKUP(J3846,SICODI!$G$3:$K$2404,2,FALSE))</f>
        <v>POSTE DE CONCRETO ARMADO DE 12/300/150/330</v>
      </c>
      <c r="L3846" s="142">
        <f t="shared" si="137"/>
        <v>0.52</v>
      </c>
    </row>
    <row r="3847" spans="1:12" x14ac:dyDescent="0.25">
      <c r="A3847" s="53">
        <f>+'Info ELECTRONORTE'!A3815</f>
        <v>3811</v>
      </c>
      <c r="B3847" s="26" t="str">
        <f t="shared" si="138"/>
        <v>SICODI</v>
      </c>
      <c r="C3847" s="9" t="str">
        <f>+'Info ELECTRONORTE'!B3815</f>
        <v>PIURA</v>
      </c>
      <c r="D3847" s="9" t="str">
        <f>+'Info ELECTRONORTE'!C3815</f>
        <v>OLMOS - CHULUCANAS</v>
      </c>
      <c r="E3847" s="9" t="str">
        <f>+'Info ELECTRONORTE'!D3815</f>
        <v>LAMBAYEQUE</v>
      </c>
      <c r="F3847" s="9" t="str">
        <f>+'Info ELECTRONORTE'!I3815</f>
        <v>Media Tension</v>
      </c>
      <c r="G3847" s="9">
        <f>+'Info ELECTRONORTE'!K3815</f>
        <v>12</v>
      </c>
      <c r="H3847" s="9" t="str">
        <f>+'Info ELECTRONORTE'!L3815</f>
        <v>Postes</v>
      </c>
      <c r="I3847" s="9" t="str">
        <f>+'Info ELECTRONORTE'!M3815</f>
        <v>Concreto</v>
      </c>
      <c r="J3847" s="9" t="str">
        <f>+'Info ELECTRONORTE'!N3815</f>
        <v>PPC16</v>
      </c>
      <c r="K3847" s="9" t="str">
        <f>+IF(B3847="MOD INV_2018","Según corresponda",VLOOKUP(J3847,SICODI!$G$3:$K$2404,2,FALSE))</f>
        <v>POSTE DE CONCRETO ARMADO DE 12/300/150/330</v>
      </c>
      <c r="L3847" s="142">
        <f t="shared" si="137"/>
        <v>0.52</v>
      </c>
    </row>
    <row r="3848" spans="1:12" x14ac:dyDescent="0.25">
      <c r="A3848" s="53">
        <f>+'Info ELECTRONORTE'!A3816</f>
        <v>3812</v>
      </c>
      <c r="B3848" s="26" t="str">
        <f t="shared" si="138"/>
        <v>SICODI</v>
      </c>
      <c r="C3848" s="9" t="str">
        <f>+'Info ELECTRONORTE'!B3816</f>
        <v>PIURA</v>
      </c>
      <c r="D3848" s="9" t="str">
        <f>+'Info ELECTRONORTE'!C3816</f>
        <v>OLMOS - CHULUCANAS</v>
      </c>
      <c r="E3848" s="9" t="str">
        <f>+'Info ELECTRONORTE'!D3816</f>
        <v>LAMBAYEQUE</v>
      </c>
      <c r="F3848" s="9" t="str">
        <f>+'Info ELECTRONORTE'!I3816</f>
        <v>Media Tension</v>
      </c>
      <c r="G3848" s="9">
        <f>+'Info ELECTRONORTE'!K3816</f>
        <v>12</v>
      </c>
      <c r="H3848" s="9" t="str">
        <f>+'Info ELECTRONORTE'!L3816</f>
        <v>Postes</v>
      </c>
      <c r="I3848" s="9" t="str">
        <f>+'Info ELECTRONORTE'!M3816</f>
        <v>Concreto</v>
      </c>
      <c r="J3848" s="9" t="str">
        <f>+'Info ELECTRONORTE'!N3816</f>
        <v>PPC16</v>
      </c>
      <c r="K3848" s="9" t="str">
        <f>+IF(B3848="MOD INV_2018","Según corresponda",VLOOKUP(J3848,SICODI!$G$3:$K$2404,2,FALSE))</f>
        <v>POSTE DE CONCRETO ARMADO DE 12/300/150/330</v>
      </c>
      <c r="L3848" s="142">
        <f t="shared" si="137"/>
        <v>0.52</v>
      </c>
    </row>
    <row r="3849" spans="1:12" x14ac:dyDescent="0.25">
      <c r="A3849" s="53">
        <f>+'Info ELECTRONORTE'!A3817</f>
        <v>3813</v>
      </c>
      <c r="B3849" s="26" t="str">
        <f t="shared" si="138"/>
        <v>SICODI</v>
      </c>
      <c r="C3849" s="9" t="str">
        <f>+'Info ELECTRONORTE'!B3817</f>
        <v>PIURA</v>
      </c>
      <c r="D3849" s="9" t="str">
        <f>+'Info ELECTRONORTE'!C3817</f>
        <v>OLMOS - CHULUCANAS</v>
      </c>
      <c r="E3849" s="9" t="str">
        <f>+'Info ELECTRONORTE'!D3817</f>
        <v>LAMBAYEQUE</v>
      </c>
      <c r="F3849" s="9" t="str">
        <f>+'Info ELECTRONORTE'!I3817</f>
        <v>Media Tension</v>
      </c>
      <c r="G3849" s="9">
        <f>+'Info ELECTRONORTE'!K3817</f>
        <v>12</v>
      </c>
      <c r="H3849" s="9" t="str">
        <f>+'Info ELECTRONORTE'!L3817</f>
        <v>Postes</v>
      </c>
      <c r="I3849" s="9" t="str">
        <f>+'Info ELECTRONORTE'!M3817</f>
        <v>Concreto</v>
      </c>
      <c r="J3849" s="9" t="str">
        <f>+'Info ELECTRONORTE'!N3817</f>
        <v>PPC16</v>
      </c>
      <c r="K3849" s="9" t="str">
        <f>+IF(B3849="MOD INV_2018","Según corresponda",VLOOKUP(J3849,SICODI!$G$3:$K$2404,2,FALSE))</f>
        <v>POSTE DE CONCRETO ARMADO DE 12/300/150/330</v>
      </c>
      <c r="L3849" s="142">
        <f t="shared" si="137"/>
        <v>0.52</v>
      </c>
    </row>
    <row r="3850" spans="1:12" x14ac:dyDescent="0.25">
      <c r="A3850" s="53">
        <f>+'Info ELECTRONORTE'!A3818</f>
        <v>3814</v>
      </c>
      <c r="B3850" s="26" t="str">
        <f t="shared" si="138"/>
        <v>SICODI</v>
      </c>
      <c r="C3850" s="9" t="str">
        <f>+'Info ELECTRONORTE'!B3818</f>
        <v>PIURA</v>
      </c>
      <c r="D3850" s="9" t="str">
        <f>+'Info ELECTRONORTE'!C3818</f>
        <v>OLMOS - CHULUCANAS</v>
      </c>
      <c r="E3850" s="9" t="str">
        <f>+'Info ELECTRONORTE'!D3818</f>
        <v>LAMBAYEQUE</v>
      </c>
      <c r="F3850" s="9" t="str">
        <f>+'Info ELECTRONORTE'!I3818</f>
        <v>Media Tension</v>
      </c>
      <c r="G3850" s="9">
        <f>+'Info ELECTRONORTE'!K3818</f>
        <v>12</v>
      </c>
      <c r="H3850" s="9" t="str">
        <f>+'Info ELECTRONORTE'!L3818</f>
        <v>Postes</v>
      </c>
      <c r="I3850" s="9" t="str">
        <f>+'Info ELECTRONORTE'!M3818</f>
        <v>Concreto</v>
      </c>
      <c r="J3850" s="9" t="str">
        <f>+'Info ELECTRONORTE'!N3818</f>
        <v>PPC16</v>
      </c>
      <c r="K3850" s="9" t="str">
        <f>+IF(B3850="MOD INV_2018","Según corresponda",VLOOKUP(J3850,SICODI!$G$3:$K$2404,2,FALSE))</f>
        <v>POSTE DE CONCRETO ARMADO DE 12/300/150/330</v>
      </c>
      <c r="L3850" s="142">
        <f t="shared" si="137"/>
        <v>0.52</v>
      </c>
    </row>
    <row r="3851" spans="1:12" x14ac:dyDescent="0.25">
      <c r="A3851" s="53">
        <f>+'Info ELECTRONORTE'!A3819</f>
        <v>3815</v>
      </c>
      <c r="B3851" s="26" t="str">
        <f t="shared" si="138"/>
        <v>SICODI</v>
      </c>
      <c r="C3851" s="9" t="str">
        <f>+'Info ELECTRONORTE'!B3819</f>
        <v>PIURA</v>
      </c>
      <c r="D3851" s="9" t="str">
        <f>+'Info ELECTRONORTE'!C3819</f>
        <v>OLMOS - CHULUCANAS</v>
      </c>
      <c r="E3851" s="9" t="str">
        <f>+'Info ELECTRONORTE'!D3819</f>
        <v>LAMBAYEQUE</v>
      </c>
      <c r="F3851" s="9" t="str">
        <f>+'Info ELECTRONORTE'!I3819</f>
        <v>Media Tension</v>
      </c>
      <c r="G3851" s="9">
        <f>+'Info ELECTRONORTE'!K3819</f>
        <v>12</v>
      </c>
      <c r="H3851" s="9" t="str">
        <f>+'Info ELECTRONORTE'!L3819</f>
        <v>Postes</v>
      </c>
      <c r="I3851" s="9" t="str">
        <f>+'Info ELECTRONORTE'!M3819</f>
        <v>Concreto</v>
      </c>
      <c r="J3851" s="9" t="str">
        <f>+'Info ELECTRONORTE'!N3819</f>
        <v>PPC16</v>
      </c>
      <c r="K3851" s="9" t="str">
        <f>+IF(B3851="MOD INV_2018","Según corresponda",VLOOKUP(J3851,SICODI!$G$3:$K$2404,2,FALSE))</f>
        <v>POSTE DE CONCRETO ARMADO DE 12/300/150/330</v>
      </c>
      <c r="L3851" s="142">
        <f t="shared" si="137"/>
        <v>0.52</v>
      </c>
    </row>
    <row r="3852" spans="1:12" x14ac:dyDescent="0.25">
      <c r="A3852" s="53">
        <f>+'Info ELECTRONORTE'!A3820</f>
        <v>3816</v>
      </c>
      <c r="B3852" s="26" t="str">
        <f t="shared" si="138"/>
        <v>SICODI</v>
      </c>
      <c r="C3852" s="9" t="str">
        <f>+'Info ELECTRONORTE'!B3820</f>
        <v>PIURA</v>
      </c>
      <c r="D3852" s="9" t="str">
        <f>+'Info ELECTRONORTE'!C3820</f>
        <v>OLMOS - CHULUCANAS</v>
      </c>
      <c r="E3852" s="9" t="str">
        <f>+'Info ELECTRONORTE'!D3820</f>
        <v>LAMBAYEQUE</v>
      </c>
      <c r="F3852" s="9" t="str">
        <f>+'Info ELECTRONORTE'!I3820</f>
        <v>Baja Tension</v>
      </c>
      <c r="G3852" s="9">
        <f>+'Info ELECTRONORTE'!K3820</f>
        <v>11</v>
      </c>
      <c r="H3852" s="9" t="str">
        <f>+'Info ELECTRONORTE'!L3820</f>
        <v>Postes</v>
      </c>
      <c r="I3852" s="9" t="str">
        <f>+'Info ELECTRONORTE'!M3820</f>
        <v>Concreto</v>
      </c>
      <c r="J3852" s="9" t="str">
        <f>+'Info ELECTRONORTE'!N3820</f>
        <v>PPC12</v>
      </c>
      <c r="K3852" s="9" t="str">
        <f>+IF(B3852="MOD INV_2018","Según corresponda",VLOOKUP(J3852,SICODI!$G$3:$K$2404,2,FALSE))</f>
        <v>POSTE DE CONCRETO ARMADO DE 11/300/120/285</v>
      </c>
      <c r="L3852" s="142">
        <f t="shared" si="137"/>
        <v>0.17</v>
      </c>
    </row>
    <row r="3853" spans="1:12" x14ac:dyDescent="0.25">
      <c r="A3853" s="53">
        <f>+'Info ELECTRONORTE'!A3821</f>
        <v>3817</v>
      </c>
      <c r="B3853" s="26" t="str">
        <f t="shared" si="138"/>
        <v>SICODI</v>
      </c>
      <c r="C3853" s="9" t="str">
        <f>+'Info ELECTRONORTE'!B3821</f>
        <v>PIURA</v>
      </c>
      <c r="D3853" s="9" t="str">
        <f>+'Info ELECTRONORTE'!C3821</f>
        <v>OLMOS - CHULUCANAS</v>
      </c>
      <c r="E3853" s="9" t="str">
        <f>+'Info ELECTRONORTE'!D3821</f>
        <v>LAMBAYEQUE</v>
      </c>
      <c r="F3853" s="9" t="str">
        <f>+'Info ELECTRONORTE'!I3821</f>
        <v>Baja Tension</v>
      </c>
      <c r="G3853" s="9">
        <f>+'Info ELECTRONORTE'!K3821</f>
        <v>11</v>
      </c>
      <c r="H3853" s="9" t="str">
        <f>+'Info ELECTRONORTE'!L3821</f>
        <v>Postes</v>
      </c>
      <c r="I3853" s="9" t="str">
        <f>+'Info ELECTRONORTE'!M3821</f>
        <v>Concreto</v>
      </c>
      <c r="J3853" s="9" t="str">
        <f>+'Info ELECTRONORTE'!N3821</f>
        <v>PPC12</v>
      </c>
      <c r="K3853" s="9" t="str">
        <f>+IF(B3853="MOD INV_2018","Según corresponda",VLOOKUP(J3853,SICODI!$G$3:$K$2404,2,FALSE))</f>
        <v>POSTE DE CONCRETO ARMADO DE 11/300/120/285</v>
      </c>
      <c r="L3853" s="142">
        <f t="shared" si="137"/>
        <v>0.17</v>
      </c>
    </row>
    <row r="3854" spans="1:12" x14ac:dyDescent="0.25">
      <c r="A3854" s="53">
        <f>+'Info ELECTRONORTE'!A3822</f>
        <v>3818</v>
      </c>
      <c r="B3854" s="26" t="str">
        <f t="shared" si="138"/>
        <v>SICODI</v>
      </c>
      <c r="C3854" s="9" t="str">
        <f>+'Info ELECTRONORTE'!B3822</f>
        <v>PIURA</v>
      </c>
      <c r="D3854" s="9" t="str">
        <f>+'Info ELECTRONORTE'!C3822</f>
        <v>OLMOS - CHULUCANAS</v>
      </c>
      <c r="E3854" s="9" t="str">
        <f>+'Info ELECTRONORTE'!D3822</f>
        <v>LAMBAYEQUE</v>
      </c>
      <c r="F3854" s="9" t="str">
        <f>+'Info ELECTRONORTE'!I3822</f>
        <v>Baja Tension</v>
      </c>
      <c r="G3854" s="9">
        <f>+'Info ELECTRONORTE'!K3822</f>
        <v>11</v>
      </c>
      <c r="H3854" s="9" t="str">
        <f>+'Info ELECTRONORTE'!L3822</f>
        <v>Postes</v>
      </c>
      <c r="I3854" s="9" t="str">
        <f>+'Info ELECTRONORTE'!M3822</f>
        <v>Concreto</v>
      </c>
      <c r="J3854" s="9" t="str">
        <f>+'Info ELECTRONORTE'!N3822</f>
        <v>PPC12</v>
      </c>
      <c r="K3854" s="9" t="str">
        <f>+IF(B3854="MOD INV_2018","Según corresponda",VLOOKUP(J3854,SICODI!$G$3:$K$2404,2,FALSE))</f>
        <v>POSTE DE CONCRETO ARMADO DE 11/300/120/285</v>
      </c>
      <c r="L3854" s="142">
        <f t="shared" si="137"/>
        <v>0.17</v>
      </c>
    </row>
    <row r="3855" spans="1:12" x14ac:dyDescent="0.25">
      <c r="A3855" s="53">
        <f>+'Info ELECTRONORTE'!A3823</f>
        <v>3819</v>
      </c>
      <c r="B3855" s="26" t="str">
        <f t="shared" si="138"/>
        <v>SICODI</v>
      </c>
      <c r="C3855" s="9" t="str">
        <f>+'Info ELECTRONORTE'!B3823</f>
        <v>PIURA</v>
      </c>
      <c r="D3855" s="9" t="str">
        <f>+'Info ELECTRONORTE'!C3823</f>
        <v>OLMOS - CHULUCANAS</v>
      </c>
      <c r="E3855" s="9" t="str">
        <f>+'Info ELECTRONORTE'!D3823</f>
        <v>LAMBAYEQUE</v>
      </c>
      <c r="F3855" s="9" t="str">
        <f>+'Info ELECTRONORTE'!I3823</f>
        <v>Baja Tension</v>
      </c>
      <c r="G3855" s="9">
        <f>+'Info ELECTRONORTE'!K3823</f>
        <v>11</v>
      </c>
      <c r="H3855" s="9" t="str">
        <f>+'Info ELECTRONORTE'!L3823</f>
        <v>Postes</v>
      </c>
      <c r="I3855" s="9" t="str">
        <f>+'Info ELECTRONORTE'!M3823</f>
        <v>Concreto</v>
      </c>
      <c r="J3855" s="9" t="str">
        <f>+'Info ELECTRONORTE'!N3823</f>
        <v>PPC12</v>
      </c>
      <c r="K3855" s="9" t="str">
        <f>+IF(B3855="MOD INV_2018","Según corresponda",VLOOKUP(J3855,SICODI!$G$3:$K$2404,2,FALSE))</f>
        <v>POSTE DE CONCRETO ARMADO DE 11/300/120/285</v>
      </c>
      <c r="L3855" s="142">
        <f t="shared" si="137"/>
        <v>0.17</v>
      </c>
    </row>
    <row r="3856" spans="1:12" x14ac:dyDescent="0.25">
      <c r="A3856" s="53">
        <f>+'Info ELECTRONORTE'!A3824</f>
        <v>3820</v>
      </c>
      <c r="B3856" s="26" t="str">
        <f t="shared" si="138"/>
        <v>SICODI</v>
      </c>
      <c r="C3856" s="9" t="str">
        <f>+'Info ELECTRONORTE'!B3824</f>
        <v>PIURA</v>
      </c>
      <c r="D3856" s="9" t="str">
        <f>+'Info ELECTRONORTE'!C3824</f>
        <v>OLMOS - CHULUCANAS</v>
      </c>
      <c r="E3856" s="9" t="str">
        <f>+'Info ELECTRONORTE'!D3824</f>
        <v>LAMBAYEQUE</v>
      </c>
      <c r="F3856" s="9" t="str">
        <f>+'Info ELECTRONORTE'!I3824</f>
        <v>Baja Tension</v>
      </c>
      <c r="G3856" s="9">
        <f>+'Info ELECTRONORTE'!K3824</f>
        <v>11</v>
      </c>
      <c r="H3856" s="9" t="str">
        <f>+'Info ELECTRONORTE'!L3824</f>
        <v>Postes</v>
      </c>
      <c r="I3856" s="9" t="str">
        <f>+'Info ELECTRONORTE'!M3824</f>
        <v>Concreto</v>
      </c>
      <c r="J3856" s="9" t="str">
        <f>+'Info ELECTRONORTE'!N3824</f>
        <v>PPC12</v>
      </c>
      <c r="K3856" s="9" t="str">
        <f>+IF(B3856="MOD INV_2018","Según corresponda",VLOOKUP(J3856,SICODI!$G$3:$K$2404,2,FALSE))</f>
        <v>POSTE DE CONCRETO ARMADO DE 11/300/120/285</v>
      </c>
      <c r="L3856" s="142">
        <f t="shared" si="137"/>
        <v>0.17</v>
      </c>
    </row>
    <row r="3857" spans="1:12" x14ac:dyDescent="0.25">
      <c r="A3857" s="53">
        <f>+'Info ELECTRONORTE'!A3825</f>
        <v>3821</v>
      </c>
      <c r="B3857" s="26" t="str">
        <f t="shared" si="138"/>
        <v>SICODI</v>
      </c>
      <c r="C3857" s="9" t="str">
        <f>+'Info ELECTRONORTE'!B3825</f>
        <v>PIURA</v>
      </c>
      <c r="D3857" s="9" t="str">
        <f>+'Info ELECTRONORTE'!C3825</f>
        <v>OLMOS - CHULUCANAS</v>
      </c>
      <c r="E3857" s="9" t="str">
        <f>+'Info ELECTRONORTE'!D3825</f>
        <v>LAMBAYEQUE</v>
      </c>
      <c r="F3857" s="9" t="str">
        <f>+'Info ELECTRONORTE'!I3825</f>
        <v>Baja Tension</v>
      </c>
      <c r="G3857" s="9">
        <f>+'Info ELECTRONORTE'!K3825</f>
        <v>11</v>
      </c>
      <c r="H3857" s="9" t="str">
        <f>+'Info ELECTRONORTE'!L3825</f>
        <v>Postes</v>
      </c>
      <c r="I3857" s="9" t="str">
        <f>+'Info ELECTRONORTE'!M3825</f>
        <v>Concreto</v>
      </c>
      <c r="J3857" s="9" t="str">
        <f>+'Info ELECTRONORTE'!N3825</f>
        <v>PPC12</v>
      </c>
      <c r="K3857" s="9" t="str">
        <f>+IF(B3857="MOD INV_2018","Según corresponda",VLOOKUP(J3857,SICODI!$G$3:$K$2404,2,FALSE))</f>
        <v>POSTE DE CONCRETO ARMADO DE 11/300/120/285</v>
      </c>
      <c r="L3857" s="142">
        <f t="shared" si="137"/>
        <v>0.17</v>
      </c>
    </row>
    <row r="3858" spans="1:12" x14ac:dyDescent="0.25">
      <c r="A3858" s="53">
        <f>+'Info ELECTRONORTE'!A3826</f>
        <v>3822</v>
      </c>
      <c r="B3858" s="26" t="str">
        <f t="shared" si="138"/>
        <v>SICODI</v>
      </c>
      <c r="C3858" s="9" t="str">
        <f>+'Info ELECTRONORTE'!B3826</f>
        <v>PIURA</v>
      </c>
      <c r="D3858" s="9" t="str">
        <f>+'Info ELECTRONORTE'!C3826</f>
        <v>OLMOS - CHULUCANAS</v>
      </c>
      <c r="E3858" s="9" t="str">
        <f>+'Info ELECTRONORTE'!D3826</f>
        <v>LAMBAYEQUE</v>
      </c>
      <c r="F3858" s="9" t="str">
        <f>+'Info ELECTRONORTE'!I3826</f>
        <v>Baja Tension</v>
      </c>
      <c r="G3858" s="9">
        <f>+'Info ELECTRONORTE'!K3826</f>
        <v>11</v>
      </c>
      <c r="H3858" s="9" t="str">
        <f>+'Info ELECTRONORTE'!L3826</f>
        <v>Postes</v>
      </c>
      <c r="I3858" s="9" t="str">
        <f>+'Info ELECTRONORTE'!M3826</f>
        <v>Concreto</v>
      </c>
      <c r="J3858" s="9" t="str">
        <f>+'Info ELECTRONORTE'!N3826</f>
        <v>PPC12</v>
      </c>
      <c r="K3858" s="9" t="str">
        <f>+IF(B3858="MOD INV_2018","Según corresponda",VLOOKUP(J3858,SICODI!$G$3:$K$2404,2,FALSE))</f>
        <v>POSTE DE CONCRETO ARMADO DE 11/300/120/285</v>
      </c>
      <c r="L3858" s="142">
        <f t="shared" si="137"/>
        <v>0.17</v>
      </c>
    </row>
    <row r="3859" spans="1:12" x14ac:dyDescent="0.25">
      <c r="A3859" s="53">
        <f>+'Info ELECTRONORTE'!A3827</f>
        <v>3823</v>
      </c>
      <c r="B3859" s="26" t="str">
        <f t="shared" si="138"/>
        <v>SICODI</v>
      </c>
      <c r="C3859" s="9" t="str">
        <f>+'Info ELECTRONORTE'!B3827</f>
        <v>PIURA</v>
      </c>
      <c r="D3859" s="9" t="str">
        <f>+'Info ELECTRONORTE'!C3827</f>
        <v>OLMOS - CHULUCANAS</v>
      </c>
      <c r="E3859" s="9" t="str">
        <f>+'Info ELECTRONORTE'!D3827</f>
        <v>LAMBAYEQUE</v>
      </c>
      <c r="F3859" s="9" t="str">
        <f>+'Info ELECTRONORTE'!I3827</f>
        <v>Baja Tension</v>
      </c>
      <c r="G3859" s="9">
        <f>+'Info ELECTRONORTE'!K3827</f>
        <v>11</v>
      </c>
      <c r="H3859" s="9" t="str">
        <f>+'Info ELECTRONORTE'!L3827</f>
        <v>Postes</v>
      </c>
      <c r="I3859" s="9" t="str">
        <f>+'Info ELECTRONORTE'!M3827</f>
        <v>Concreto</v>
      </c>
      <c r="J3859" s="9" t="str">
        <f>+'Info ELECTRONORTE'!N3827</f>
        <v>PPC12</v>
      </c>
      <c r="K3859" s="9" t="str">
        <f>+IF(B3859="MOD INV_2018","Según corresponda",VLOOKUP(J3859,SICODI!$G$3:$K$2404,2,FALSE))</f>
        <v>POSTE DE CONCRETO ARMADO DE 11/300/120/285</v>
      </c>
      <c r="L3859" s="142">
        <f t="shared" si="137"/>
        <v>0.17</v>
      </c>
    </row>
    <row r="3860" spans="1:12" x14ac:dyDescent="0.25">
      <c r="A3860" s="53">
        <f>+'Info ELECTRONORTE'!A3828</f>
        <v>3824</v>
      </c>
      <c r="B3860" s="26" t="str">
        <f t="shared" si="138"/>
        <v>SICODI</v>
      </c>
      <c r="C3860" s="9" t="str">
        <f>+'Info ELECTRONORTE'!B3828</f>
        <v>PIURA</v>
      </c>
      <c r="D3860" s="9" t="str">
        <f>+'Info ELECTRONORTE'!C3828</f>
        <v>OLMOS - CHULUCANAS</v>
      </c>
      <c r="E3860" s="9" t="str">
        <f>+'Info ELECTRONORTE'!D3828</f>
        <v>LAMBAYEQUE</v>
      </c>
      <c r="F3860" s="9" t="str">
        <f>+'Info ELECTRONORTE'!I3828</f>
        <v>Baja Tension</v>
      </c>
      <c r="G3860" s="9">
        <f>+'Info ELECTRONORTE'!K3828</f>
        <v>11</v>
      </c>
      <c r="H3860" s="9" t="str">
        <f>+'Info ELECTRONORTE'!L3828</f>
        <v>Postes</v>
      </c>
      <c r="I3860" s="9" t="str">
        <f>+'Info ELECTRONORTE'!M3828</f>
        <v>Concreto</v>
      </c>
      <c r="J3860" s="9" t="str">
        <f>+'Info ELECTRONORTE'!N3828</f>
        <v>PPC12</v>
      </c>
      <c r="K3860" s="9" t="str">
        <f>+IF(B3860="MOD INV_2018","Según corresponda",VLOOKUP(J3860,SICODI!$G$3:$K$2404,2,FALSE))</f>
        <v>POSTE DE CONCRETO ARMADO DE 11/300/120/285</v>
      </c>
      <c r="L3860" s="142">
        <f t="shared" si="137"/>
        <v>0.17</v>
      </c>
    </row>
    <row r="3861" spans="1:12" x14ac:dyDescent="0.25">
      <c r="A3861" s="53">
        <f>+'Info ELECTRONORTE'!A3829</f>
        <v>3825</v>
      </c>
      <c r="B3861" s="26" t="str">
        <f t="shared" si="138"/>
        <v>SICODI</v>
      </c>
      <c r="C3861" s="9" t="str">
        <f>+'Info ELECTRONORTE'!B3829</f>
        <v>PIURA</v>
      </c>
      <c r="D3861" s="9" t="str">
        <f>+'Info ELECTRONORTE'!C3829</f>
        <v>OLMOS - CHULUCANAS</v>
      </c>
      <c r="E3861" s="9" t="str">
        <f>+'Info ELECTRONORTE'!D3829</f>
        <v>LAMBAYEQUE</v>
      </c>
      <c r="F3861" s="9" t="str">
        <f>+'Info ELECTRONORTE'!I3829</f>
        <v>Baja Tension</v>
      </c>
      <c r="G3861" s="9">
        <f>+'Info ELECTRONORTE'!K3829</f>
        <v>11</v>
      </c>
      <c r="H3861" s="9" t="str">
        <f>+'Info ELECTRONORTE'!L3829</f>
        <v>Postes</v>
      </c>
      <c r="I3861" s="9" t="str">
        <f>+'Info ELECTRONORTE'!M3829</f>
        <v>Concreto</v>
      </c>
      <c r="J3861" s="9" t="str">
        <f>+'Info ELECTRONORTE'!N3829</f>
        <v>PPC12</v>
      </c>
      <c r="K3861" s="9" t="str">
        <f>+IF(B3861="MOD INV_2018","Según corresponda",VLOOKUP(J3861,SICODI!$G$3:$K$2404,2,FALSE))</f>
        <v>POSTE DE CONCRETO ARMADO DE 11/300/120/285</v>
      </c>
      <c r="L3861" s="142">
        <f t="shared" si="137"/>
        <v>0.17</v>
      </c>
    </row>
    <row r="3862" spans="1:12" x14ac:dyDescent="0.25">
      <c r="A3862" s="53">
        <f>+'Info ELECTRONORTE'!A3830</f>
        <v>3826</v>
      </c>
      <c r="B3862" s="26" t="str">
        <f t="shared" si="138"/>
        <v>SICODI</v>
      </c>
      <c r="C3862" s="9" t="str">
        <f>+'Info ELECTRONORTE'!B3830</f>
        <v>PIURA</v>
      </c>
      <c r="D3862" s="9" t="str">
        <f>+'Info ELECTRONORTE'!C3830</f>
        <v>OLMOS - CHULUCANAS</v>
      </c>
      <c r="E3862" s="9" t="str">
        <f>+'Info ELECTRONORTE'!D3830</f>
        <v>LAMBAYEQUE</v>
      </c>
      <c r="F3862" s="9" t="str">
        <f>+'Info ELECTRONORTE'!I3830</f>
        <v>Baja Tension</v>
      </c>
      <c r="G3862" s="9">
        <f>+'Info ELECTRONORTE'!K3830</f>
        <v>11</v>
      </c>
      <c r="H3862" s="9" t="str">
        <f>+'Info ELECTRONORTE'!L3830</f>
        <v>Postes</v>
      </c>
      <c r="I3862" s="9" t="str">
        <f>+'Info ELECTRONORTE'!M3830</f>
        <v>Concreto</v>
      </c>
      <c r="J3862" s="9" t="str">
        <f>+'Info ELECTRONORTE'!N3830</f>
        <v>PPC12</v>
      </c>
      <c r="K3862" s="9" t="str">
        <f>+IF(B3862="MOD INV_2018","Según corresponda",VLOOKUP(J3862,SICODI!$G$3:$K$2404,2,FALSE))</f>
        <v>POSTE DE CONCRETO ARMADO DE 11/300/120/285</v>
      </c>
      <c r="L3862" s="142">
        <f t="shared" si="137"/>
        <v>0.17</v>
      </c>
    </row>
    <row r="3863" spans="1:12" x14ac:dyDescent="0.25">
      <c r="A3863" s="53">
        <f>+'Info ELECTRONORTE'!A3831</f>
        <v>3827</v>
      </c>
      <c r="B3863" s="26" t="str">
        <f t="shared" si="138"/>
        <v>SICODI</v>
      </c>
      <c r="C3863" s="9" t="str">
        <f>+'Info ELECTRONORTE'!B3831</f>
        <v>PIURA</v>
      </c>
      <c r="D3863" s="9" t="str">
        <f>+'Info ELECTRONORTE'!C3831</f>
        <v>OLMOS - CHULUCANAS</v>
      </c>
      <c r="E3863" s="9" t="str">
        <f>+'Info ELECTRONORTE'!D3831</f>
        <v>LAMBAYEQUE</v>
      </c>
      <c r="F3863" s="9" t="str">
        <f>+'Info ELECTRONORTE'!I3831</f>
        <v>Baja Tension</v>
      </c>
      <c r="G3863" s="9">
        <f>+'Info ELECTRONORTE'!K3831</f>
        <v>11</v>
      </c>
      <c r="H3863" s="9" t="str">
        <f>+'Info ELECTRONORTE'!L3831</f>
        <v>Postes</v>
      </c>
      <c r="I3863" s="9" t="str">
        <f>+'Info ELECTRONORTE'!M3831</f>
        <v>Concreto</v>
      </c>
      <c r="J3863" s="9" t="str">
        <f>+'Info ELECTRONORTE'!N3831</f>
        <v>PPC12</v>
      </c>
      <c r="K3863" s="9" t="str">
        <f>+IF(B3863="MOD INV_2018","Según corresponda",VLOOKUP(J3863,SICODI!$G$3:$K$2404,2,FALSE))</f>
        <v>POSTE DE CONCRETO ARMADO DE 11/300/120/285</v>
      </c>
      <c r="L3863" s="142">
        <f t="shared" si="137"/>
        <v>0.17</v>
      </c>
    </row>
    <row r="3864" spans="1:12" x14ac:dyDescent="0.25">
      <c r="A3864" s="53">
        <f>+'Info ELECTRONORTE'!A3832</f>
        <v>3828</v>
      </c>
      <c r="B3864" s="26" t="str">
        <f t="shared" si="138"/>
        <v>SICODI</v>
      </c>
      <c r="C3864" s="9" t="str">
        <f>+'Info ELECTRONORTE'!B3832</f>
        <v>PIURA</v>
      </c>
      <c r="D3864" s="9" t="str">
        <f>+'Info ELECTRONORTE'!C3832</f>
        <v>OLMOS - CHULUCANAS</v>
      </c>
      <c r="E3864" s="9" t="str">
        <f>+'Info ELECTRONORTE'!D3832</f>
        <v>LAMBAYEQUE</v>
      </c>
      <c r="F3864" s="9" t="str">
        <f>+'Info ELECTRONORTE'!I3832</f>
        <v>Baja Tension</v>
      </c>
      <c r="G3864" s="9">
        <f>+'Info ELECTRONORTE'!K3832</f>
        <v>11</v>
      </c>
      <c r="H3864" s="9" t="str">
        <f>+'Info ELECTRONORTE'!L3832</f>
        <v>Postes</v>
      </c>
      <c r="I3864" s="9" t="str">
        <f>+'Info ELECTRONORTE'!M3832</f>
        <v>Concreto</v>
      </c>
      <c r="J3864" s="9" t="str">
        <f>+'Info ELECTRONORTE'!N3832</f>
        <v>PPC12</v>
      </c>
      <c r="K3864" s="9" t="str">
        <f>+IF(B3864="MOD INV_2018","Según corresponda",VLOOKUP(J3864,SICODI!$G$3:$K$2404,2,FALSE))</f>
        <v>POSTE DE CONCRETO ARMADO DE 11/300/120/285</v>
      </c>
      <c r="L3864" s="142">
        <f t="shared" si="137"/>
        <v>0.17</v>
      </c>
    </row>
    <row r="3865" spans="1:12" x14ac:dyDescent="0.25">
      <c r="A3865" s="53">
        <f>+'Info ELECTRONORTE'!A3833</f>
        <v>3829</v>
      </c>
      <c r="B3865" s="26" t="str">
        <f t="shared" si="138"/>
        <v>SICODI</v>
      </c>
      <c r="C3865" s="9" t="str">
        <f>+'Info ELECTRONORTE'!B3833</f>
        <v>PIURA</v>
      </c>
      <c r="D3865" s="9" t="str">
        <f>+'Info ELECTRONORTE'!C3833</f>
        <v>OLMOS - CHULUCANAS</v>
      </c>
      <c r="E3865" s="9" t="str">
        <f>+'Info ELECTRONORTE'!D3833</f>
        <v>LAMBAYEQUE</v>
      </c>
      <c r="F3865" s="9" t="str">
        <f>+'Info ELECTRONORTE'!I3833</f>
        <v>Baja Tension</v>
      </c>
      <c r="G3865" s="9">
        <f>+'Info ELECTRONORTE'!K3833</f>
        <v>11</v>
      </c>
      <c r="H3865" s="9" t="str">
        <f>+'Info ELECTRONORTE'!L3833</f>
        <v>Postes</v>
      </c>
      <c r="I3865" s="9" t="str">
        <f>+'Info ELECTRONORTE'!M3833</f>
        <v>Concreto</v>
      </c>
      <c r="J3865" s="9" t="str">
        <f>+'Info ELECTRONORTE'!N3833</f>
        <v>PPC12</v>
      </c>
      <c r="K3865" s="9" t="str">
        <f>+IF(B3865="MOD INV_2018","Según corresponda",VLOOKUP(J3865,SICODI!$G$3:$K$2404,2,FALSE))</f>
        <v>POSTE DE CONCRETO ARMADO DE 11/300/120/285</v>
      </c>
      <c r="L3865" s="142">
        <f t="shared" si="137"/>
        <v>0.17</v>
      </c>
    </row>
    <row r="3866" spans="1:12" x14ac:dyDescent="0.25">
      <c r="A3866" s="53">
        <f>+'Info ELECTRONORTE'!A3834</f>
        <v>3830</v>
      </c>
      <c r="B3866" s="26" t="str">
        <f t="shared" si="138"/>
        <v>SICODI</v>
      </c>
      <c r="C3866" s="9" t="str">
        <f>+'Info ELECTRONORTE'!B3834</f>
        <v>PIURA</v>
      </c>
      <c r="D3866" s="9" t="str">
        <f>+'Info ELECTRONORTE'!C3834</f>
        <v>OLMOS - CHULUCANAS</v>
      </c>
      <c r="E3866" s="9" t="str">
        <f>+'Info ELECTRONORTE'!D3834</f>
        <v>LAMBAYEQUE</v>
      </c>
      <c r="F3866" s="9" t="str">
        <f>+'Info ELECTRONORTE'!I3834</f>
        <v>Baja Tension</v>
      </c>
      <c r="G3866" s="9">
        <f>+'Info ELECTRONORTE'!K3834</f>
        <v>11</v>
      </c>
      <c r="H3866" s="9" t="str">
        <f>+'Info ELECTRONORTE'!L3834</f>
        <v>Postes</v>
      </c>
      <c r="I3866" s="9" t="str">
        <f>+'Info ELECTRONORTE'!M3834</f>
        <v>Concreto</v>
      </c>
      <c r="J3866" s="9" t="str">
        <f>+'Info ELECTRONORTE'!N3834</f>
        <v>PPC12</v>
      </c>
      <c r="K3866" s="9" t="str">
        <f>+IF(B3866="MOD INV_2018","Según corresponda",VLOOKUP(J3866,SICODI!$G$3:$K$2404,2,FALSE))</f>
        <v>POSTE DE CONCRETO ARMADO DE 11/300/120/285</v>
      </c>
      <c r="L3866" s="142">
        <f t="shared" si="137"/>
        <v>0.17</v>
      </c>
    </row>
    <row r="3867" spans="1:12" x14ac:dyDescent="0.25">
      <c r="A3867" s="53">
        <f>+'Info ELECTRONORTE'!A3835</f>
        <v>3831</v>
      </c>
      <c r="B3867" s="26" t="str">
        <f t="shared" si="138"/>
        <v>SICODI</v>
      </c>
      <c r="C3867" s="9" t="str">
        <f>+'Info ELECTRONORTE'!B3835</f>
        <v>PIURA</v>
      </c>
      <c r="D3867" s="9" t="str">
        <f>+'Info ELECTRONORTE'!C3835</f>
        <v>OLMOS - CHULUCANAS</v>
      </c>
      <c r="E3867" s="9" t="str">
        <f>+'Info ELECTRONORTE'!D3835</f>
        <v>LAMBAYEQUE</v>
      </c>
      <c r="F3867" s="9" t="str">
        <f>+'Info ELECTRONORTE'!I3835</f>
        <v>Baja Tension</v>
      </c>
      <c r="G3867" s="9">
        <f>+'Info ELECTRONORTE'!K3835</f>
        <v>11</v>
      </c>
      <c r="H3867" s="9" t="str">
        <f>+'Info ELECTRONORTE'!L3835</f>
        <v>Postes</v>
      </c>
      <c r="I3867" s="9" t="str">
        <f>+'Info ELECTRONORTE'!M3835</f>
        <v>Concreto</v>
      </c>
      <c r="J3867" s="9" t="str">
        <f>+'Info ELECTRONORTE'!N3835</f>
        <v>PPC12</v>
      </c>
      <c r="K3867" s="9" t="str">
        <f>+IF(B3867="MOD INV_2018","Según corresponda",VLOOKUP(J3867,SICODI!$G$3:$K$2404,2,FALSE))</f>
        <v>POSTE DE CONCRETO ARMADO DE 11/300/120/285</v>
      </c>
      <c r="L3867" s="142">
        <f t="shared" si="137"/>
        <v>0.17</v>
      </c>
    </row>
    <row r="3868" spans="1:12" x14ac:dyDescent="0.25">
      <c r="A3868" s="53">
        <f>+'Info ELECTRONORTE'!A3836</f>
        <v>3832</v>
      </c>
      <c r="B3868" s="26" t="str">
        <f t="shared" si="138"/>
        <v>SICODI</v>
      </c>
      <c r="C3868" s="9" t="str">
        <f>+'Info ELECTRONORTE'!B3836</f>
        <v>PIURA</v>
      </c>
      <c r="D3868" s="9" t="str">
        <f>+'Info ELECTRONORTE'!C3836</f>
        <v>OLMOS - CHULUCANAS</v>
      </c>
      <c r="E3868" s="9" t="str">
        <f>+'Info ELECTRONORTE'!D3836</f>
        <v>LAMBAYEQUE</v>
      </c>
      <c r="F3868" s="9" t="str">
        <f>+'Info ELECTRONORTE'!I3836</f>
        <v>Baja Tension</v>
      </c>
      <c r="G3868" s="9">
        <f>+'Info ELECTRONORTE'!K3836</f>
        <v>11</v>
      </c>
      <c r="H3868" s="9" t="str">
        <f>+'Info ELECTRONORTE'!L3836</f>
        <v>Postes</v>
      </c>
      <c r="I3868" s="9" t="str">
        <f>+'Info ELECTRONORTE'!M3836</f>
        <v>Concreto</v>
      </c>
      <c r="J3868" s="9" t="str">
        <f>+'Info ELECTRONORTE'!N3836</f>
        <v>PPC12</v>
      </c>
      <c r="K3868" s="9" t="str">
        <f>+IF(B3868="MOD INV_2018","Según corresponda",VLOOKUP(J3868,SICODI!$G$3:$K$2404,2,FALSE))</f>
        <v>POSTE DE CONCRETO ARMADO DE 11/300/120/285</v>
      </c>
      <c r="L3868" s="142">
        <f t="shared" si="137"/>
        <v>0.17</v>
      </c>
    </row>
    <row r="3869" spans="1:12" x14ac:dyDescent="0.25">
      <c r="A3869" s="53">
        <f>+'Info ELECTRONORTE'!A3837</f>
        <v>3833</v>
      </c>
      <c r="B3869" s="26" t="str">
        <f t="shared" si="138"/>
        <v>SICODI</v>
      </c>
      <c r="C3869" s="9" t="str">
        <f>+'Info ELECTRONORTE'!B3837</f>
        <v>PIURA</v>
      </c>
      <c r="D3869" s="9" t="str">
        <f>+'Info ELECTRONORTE'!C3837</f>
        <v>OLMOS - CHULUCANAS</v>
      </c>
      <c r="E3869" s="9" t="str">
        <f>+'Info ELECTRONORTE'!D3837</f>
        <v>LAMBAYEQUE</v>
      </c>
      <c r="F3869" s="9" t="str">
        <f>+'Info ELECTRONORTE'!I3837</f>
        <v>Baja Tension</v>
      </c>
      <c r="G3869" s="9">
        <f>+'Info ELECTRONORTE'!K3837</f>
        <v>11</v>
      </c>
      <c r="H3869" s="9" t="str">
        <f>+'Info ELECTRONORTE'!L3837</f>
        <v>Postes</v>
      </c>
      <c r="I3869" s="9" t="str">
        <f>+'Info ELECTRONORTE'!M3837</f>
        <v>Concreto</v>
      </c>
      <c r="J3869" s="9" t="str">
        <f>+'Info ELECTRONORTE'!N3837</f>
        <v>PPC12</v>
      </c>
      <c r="K3869" s="9" t="str">
        <f>+IF(B3869="MOD INV_2018","Según corresponda",VLOOKUP(J3869,SICODI!$G$3:$K$2404,2,FALSE))</f>
        <v>POSTE DE CONCRETO ARMADO DE 11/300/120/285</v>
      </c>
      <c r="L3869" s="142">
        <f t="shared" si="137"/>
        <v>0.17</v>
      </c>
    </row>
    <row r="3870" spans="1:12" x14ac:dyDescent="0.25">
      <c r="A3870" s="53">
        <f>+'Info ELECTRONORTE'!A3838</f>
        <v>3834</v>
      </c>
      <c r="B3870" s="26" t="str">
        <f t="shared" si="138"/>
        <v>SICODI</v>
      </c>
      <c r="C3870" s="9" t="str">
        <f>+'Info ELECTRONORTE'!B3838</f>
        <v>PIURA</v>
      </c>
      <c r="D3870" s="9" t="str">
        <f>+'Info ELECTRONORTE'!C3838</f>
        <v>OLMOS - CHULUCANAS</v>
      </c>
      <c r="E3870" s="9" t="str">
        <f>+'Info ELECTRONORTE'!D3838</f>
        <v>LAMBAYEQUE</v>
      </c>
      <c r="F3870" s="9" t="str">
        <f>+'Info ELECTRONORTE'!I3838</f>
        <v>Baja Tension</v>
      </c>
      <c r="G3870" s="9">
        <f>+'Info ELECTRONORTE'!K3838</f>
        <v>11</v>
      </c>
      <c r="H3870" s="9" t="str">
        <f>+'Info ELECTRONORTE'!L3838</f>
        <v>Postes</v>
      </c>
      <c r="I3870" s="9" t="str">
        <f>+'Info ELECTRONORTE'!M3838</f>
        <v>Concreto</v>
      </c>
      <c r="J3870" s="9" t="str">
        <f>+'Info ELECTRONORTE'!N3838</f>
        <v>PPC12</v>
      </c>
      <c r="K3870" s="9" t="str">
        <f>+IF(B3870="MOD INV_2018","Según corresponda",VLOOKUP(J3870,SICODI!$G$3:$K$2404,2,FALSE))</f>
        <v>POSTE DE CONCRETO ARMADO DE 11/300/120/285</v>
      </c>
      <c r="L3870" s="142">
        <f t="shared" si="137"/>
        <v>0.17</v>
      </c>
    </row>
    <row r="3871" spans="1:12" x14ac:dyDescent="0.25">
      <c r="A3871" s="53">
        <f>+'Info ELECTRONORTE'!A3839</f>
        <v>3835</v>
      </c>
      <c r="B3871" s="26" t="str">
        <f t="shared" si="138"/>
        <v>SICODI</v>
      </c>
      <c r="C3871" s="9" t="str">
        <f>+'Info ELECTRONORTE'!B3839</f>
        <v>PIURA</v>
      </c>
      <c r="D3871" s="9" t="str">
        <f>+'Info ELECTRONORTE'!C3839</f>
        <v>OLMOS - CHULUCANAS</v>
      </c>
      <c r="E3871" s="9" t="str">
        <f>+'Info ELECTRONORTE'!D3839</f>
        <v>LAMBAYEQUE</v>
      </c>
      <c r="F3871" s="9" t="str">
        <f>+'Info ELECTRONORTE'!I3839</f>
        <v>Baja Tension</v>
      </c>
      <c r="G3871" s="9">
        <f>+'Info ELECTRONORTE'!K3839</f>
        <v>11</v>
      </c>
      <c r="H3871" s="9" t="str">
        <f>+'Info ELECTRONORTE'!L3839</f>
        <v>Postes</v>
      </c>
      <c r="I3871" s="9" t="str">
        <f>+'Info ELECTRONORTE'!M3839</f>
        <v>Concreto</v>
      </c>
      <c r="J3871" s="9" t="str">
        <f>+'Info ELECTRONORTE'!N3839</f>
        <v>PPC12</v>
      </c>
      <c r="K3871" s="9" t="str">
        <f>+IF(B3871="MOD INV_2018","Según corresponda",VLOOKUP(J3871,SICODI!$G$3:$K$2404,2,FALSE))</f>
        <v>POSTE DE CONCRETO ARMADO DE 11/300/120/285</v>
      </c>
      <c r="L3871" s="142">
        <f t="shared" si="137"/>
        <v>0.17</v>
      </c>
    </row>
    <row r="3872" spans="1:12" x14ac:dyDescent="0.25">
      <c r="A3872" s="53">
        <f>+'Info ELECTRONORTE'!A3840</f>
        <v>3836</v>
      </c>
      <c r="B3872" s="26" t="str">
        <f t="shared" si="138"/>
        <v>SICODI</v>
      </c>
      <c r="C3872" s="9" t="str">
        <f>+'Info ELECTRONORTE'!B3840</f>
        <v>PIURA</v>
      </c>
      <c r="D3872" s="9" t="str">
        <f>+'Info ELECTRONORTE'!C3840</f>
        <v>OLMOS - CHULUCANAS</v>
      </c>
      <c r="E3872" s="9" t="str">
        <f>+'Info ELECTRONORTE'!D3840</f>
        <v>LAMBAYEQUE</v>
      </c>
      <c r="F3872" s="9" t="str">
        <f>+'Info ELECTRONORTE'!I3840</f>
        <v>Baja Tension</v>
      </c>
      <c r="G3872" s="9">
        <f>+'Info ELECTRONORTE'!K3840</f>
        <v>11</v>
      </c>
      <c r="H3872" s="9" t="str">
        <f>+'Info ELECTRONORTE'!L3840</f>
        <v>Postes</v>
      </c>
      <c r="I3872" s="9" t="str">
        <f>+'Info ELECTRONORTE'!M3840</f>
        <v>Concreto</v>
      </c>
      <c r="J3872" s="9" t="str">
        <f>+'Info ELECTRONORTE'!N3840</f>
        <v>PPC12</v>
      </c>
      <c r="K3872" s="9" t="str">
        <f>+IF(B3872="MOD INV_2018","Según corresponda",VLOOKUP(J3872,SICODI!$G$3:$K$2404,2,FALSE))</f>
        <v>POSTE DE CONCRETO ARMADO DE 11/300/120/285</v>
      </c>
      <c r="L3872" s="142">
        <f t="shared" si="137"/>
        <v>0.17</v>
      </c>
    </row>
    <row r="3873" spans="1:12" x14ac:dyDescent="0.25">
      <c r="A3873" s="53">
        <f>+'Info ELECTRONORTE'!A3841</f>
        <v>3837</v>
      </c>
      <c r="B3873" s="26" t="str">
        <f t="shared" si="138"/>
        <v>SICODI</v>
      </c>
      <c r="C3873" s="9" t="str">
        <f>+'Info ELECTRONORTE'!B3841</f>
        <v>PIURA</v>
      </c>
      <c r="D3873" s="9" t="str">
        <f>+'Info ELECTRONORTE'!C3841</f>
        <v>OLMOS - CHULUCANAS</v>
      </c>
      <c r="E3873" s="9" t="str">
        <f>+'Info ELECTRONORTE'!D3841</f>
        <v>LAMBAYEQUE</v>
      </c>
      <c r="F3873" s="9" t="str">
        <f>+'Info ELECTRONORTE'!I3841</f>
        <v>Baja Tension</v>
      </c>
      <c r="G3873" s="9">
        <f>+'Info ELECTRONORTE'!K3841</f>
        <v>11</v>
      </c>
      <c r="H3873" s="9" t="str">
        <f>+'Info ELECTRONORTE'!L3841</f>
        <v>Postes</v>
      </c>
      <c r="I3873" s="9" t="str">
        <f>+'Info ELECTRONORTE'!M3841</f>
        <v>Concreto</v>
      </c>
      <c r="J3873" s="9" t="str">
        <f>+'Info ELECTRONORTE'!N3841</f>
        <v>PPC12</v>
      </c>
      <c r="K3873" s="9" t="str">
        <f>+IF(B3873="MOD INV_2018","Según corresponda",VLOOKUP(J3873,SICODI!$G$3:$K$2404,2,FALSE))</f>
        <v>POSTE DE CONCRETO ARMADO DE 11/300/120/285</v>
      </c>
      <c r="L3873" s="142">
        <f t="shared" si="137"/>
        <v>0.17</v>
      </c>
    </row>
    <row r="3874" spans="1:12" x14ac:dyDescent="0.25">
      <c r="A3874" s="53">
        <f>+'Info ELECTRONORTE'!A3842</f>
        <v>3838</v>
      </c>
      <c r="B3874" s="26" t="str">
        <f t="shared" si="138"/>
        <v>SICODI</v>
      </c>
      <c r="C3874" s="9" t="str">
        <f>+'Info ELECTRONORTE'!B3842</f>
        <v>PIURA</v>
      </c>
      <c r="D3874" s="9" t="str">
        <f>+'Info ELECTRONORTE'!C3842</f>
        <v>OLMOS - CHULUCANAS</v>
      </c>
      <c r="E3874" s="9" t="str">
        <f>+'Info ELECTRONORTE'!D3842</f>
        <v>LAMBAYEQUE</v>
      </c>
      <c r="F3874" s="9" t="str">
        <f>+'Info ELECTRONORTE'!I3842</f>
        <v>Baja Tension</v>
      </c>
      <c r="G3874" s="9">
        <f>+'Info ELECTRONORTE'!K3842</f>
        <v>11</v>
      </c>
      <c r="H3874" s="9" t="str">
        <f>+'Info ELECTRONORTE'!L3842</f>
        <v>Postes</v>
      </c>
      <c r="I3874" s="9" t="str">
        <f>+'Info ELECTRONORTE'!M3842</f>
        <v>Concreto</v>
      </c>
      <c r="J3874" s="9" t="str">
        <f>+'Info ELECTRONORTE'!N3842</f>
        <v>PPC12</v>
      </c>
      <c r="K3874" s="9" t="str">
        <f>+IF(B3874="MOD INV_2018","Según corresponda",VLOOKUP(J3874,SICODI!$G$3:$K$2404,2,FALSE))</f>
        <v>POSTE DE CONCRETO ARMADO DE 11/300/120/285</v>
      </c>
      <c r="L3874" s="142">
        <f t="shared" si="137"/>
        <v>0.17</v>
      </c>
    </row>
    <row r="3875" spans="1:12" x14ac:dyDescent="0.25">
      <c r="A3875" s="53">
        <f>+'Info ELECTRONORTE'!A3843</f>
        <v>3839</v>
      </c>
      <c r="B3875" s="26" t="str">
        <f t="shared" si="138"/>
        <v>SICODI</v>
      </c>
      <c r="C3875" s="9" t="str">
        <f>+'Info ELECTRONORTE'!B3843</f>
        <v>PIURA</v>
      </c>
      <c r="D3875" s="9" t="str">
        <f>+'Info ELECTRONORTE'!C3843</f>
        <v>OLMOS - CHULUCANAS</v>
      </c>
      <c r="E3875" s="9" t="str">
        <f>+'Info ELECTRONORTE'!D3843</f>
        <v>LAMBAYEQUE</v>
      </c>
      <c r="F3875" s="9" t="str">
        <f>+'Info ELECTRONORTE'!I3843</f>
        <v>Baja Tension</v>
      </c>
      <c r="G3875" s="9">
        <f>+'Info ELECTRONORTE'!K3843</f>
        <v>11</v>
      </c>
      <c r="H3875" s="9" t="str">
        <f>+'Info ELECTRONORTE'!L3843</f>
        <v>Postes</v>
      </c>
      <c r="I3875" s="9" t="str">
        <f>+'Info ELECTRONORTE'!M3843</f>
        <v>Concreto</v>
      </c>
      <c r="J3875" s="9" t="str">
        <f>+'Info ELECTRONORTE'!N3843</f>
        <v>PPC12</v>
      </c>
      <c r="K3875" s="9" t="str">
        <f>+IF(B3875="MOD INV_2018","Según corresponda",VLOOKUP(J3875,SICODI!$G$3:$K$2404,2,FALSE))</f>
        <v>POSTE DE CONCRETO ARMADO DE 11/300/120/285</v>
      </c>
      <c r="L3875" s="142">
        <f t="shared" si="137"/>
        <v>0.17</v>
      </c>
    </row>
    <row r="3876" spans="1:12" x14ac:dyDescent="0.25">
      <c r="A3876" s="53">
        <f>+'Info ELECTRONORTE'!A3844</f>
        <v>3840</v>
      </c>
      <c r="B3876" s="26" t="str">
        <f t="shared" si="138"/>
        <v>SICODI</v>
      </c>
      <c r="C3876" s="9" t="str">
        <f>+'Info ELECTRONORTE'!B3844</f>
        <v>PIURA</v>
      </c>
      <c r="D3876" s="9" t="str">
        <f>+'Info ELECTRONORTE'!C3844</f>
        <v>OLMOS - CHULUCANAS</v>
      </c>
      <c r="E3876" s="9" t="str">
        <f>+'Info ELECTRONORTE'!D3844</f>
        <v>LAMBAYEQUE</v>
      </c>
      <c r="F3876" s="9" t="str">
        <f>+'Info ELECTRONORTE'!I3844</f>
        <v>Baja Tension</v>
      </c>
      <c r="G3876" s="9">
        <f>+'Info ELECTRONORTE'!K3844</f>
        <v>11</v>
      </c>
      <c r="H3876" s="9" t="str">
        <f>+'Info ELECTRONORTE'!L3844</f>
        <v>Postes</v>
      </c>
      <c r="I3876" s="9" t="str">
        <f>+'Info ELECTRONORTE'!M3844</f>
        <v>Concreto</v>
      </c>
      <c r="J3876" s="9" t="str">
        <f>+'Info ELECTRONORTE'!N3844</f>
        <v>PPC12</v>
      </c>
      <c r="K3876" s="9" t="str">
        <f>+IF(B3876="MOD INV_2018","Según corresponda",VLOOKUP(J3876,SICODI!$G$3:$K$2404,2,FALSE))</f>
        <v>POSTE DE CONCRETO ARMADO DE 11/300/120/285</v>
      </c>
      <c r="L3876" s="142">
        <f t="shared" si="137"/>
        <v>0.17</v>
      </c>
    </row>
    <row r="3877" spans="1:12" x14ac:dyDescent="0.25">
      <c r="A3877" s="53">
        <f>+'Info ELECTRONORTE'!A3845</f>
        <v>3841</v>
      </c>
      <c r="B3877" s="26" t="str">
        <f t="shared" si="138"/>
        <v>SICODI</v>
      </c>
      <c r="C3877" s="9" t="str">
        <f>+'Info ELECTRONORTE'!B3845</f>
        <v>PIURA</v>
      </c>
      <c r="D3877" s="9" t="str">
        <f>+'Info ELECTRONORTE'!C3845</f>
        <v>OLMOS - CHULUCANAS</v>
      </c>
      <c r="E3877" s="9" t="str">
        <f>+'Info ELECTRONORTE'!D3845</f>
        <v>LAMBAYEQUE</v>
      </c>
      <c r="F3877" s="9" t="str">
        <f>+'Info ELECTRONORTE'!I3845</f>
        <v>Baja Tension</v>
      </c>
      <c r="G3877" s="9">
        <f>+'Info ELECTRONORTE'!K3845</f>
        <v>11</v>
      </c>
      <c r="H3877" s="9" t="str">
        <f>+'Info ELECTRONORTE'!L3845</f>
        <v>Postes</v>
      </c>
      <c r="I3877" s="9" t="str">
        <f>+'Info ELECTRONORTE'!M3845</f>
        <v>Concreto</v>
      </c>
      <c r="J3877" s="9" t="str">
        <f>+'Info ELECTRONORTE'!N3845</f>
        <v>PPC12</v>
      </c>
      <c r="K3877" s="9" t="str">
        <f>+IF(B3877="MOD INV_2018","Según corresponda",VLOOKUP(J3877,SICODI!$G$3:$K$2404,2,FALSE))</f>
        <v>POSTE DE CONCRETO ARMADO DE 11/300/120/285</v>
      </c>
      <c r="L3877" s="142">
        <f t="shared" ref="L3877:L3935" si="139">+IF(K3877="Según corresponda","Según corresponda",VLOOKUP(K3877,$O$37:$P$49,2,FALSE))</f>
        <v>0.17</v>
      </c>
    </row>
    <row r="3878" spans="1:12" x14ac:dyDescent="0.25">
      <c r="A3878" s="53">
        <f>+'Info ELECTRONORTE'!A3846</f>
        <v>3842</v>
      </c>
      <c r="B3878" s="26" t="str">
        <f t="shared" ref="B3878:B3935" si="140">+IF(ISERROR(INDEX($B$8:$B$31,MATCH(J3878,$J$8:$J$31,0)))=TRUE,"MOD INV_2018",INDEX($B$8:$B$31,MATCH(J3878,$J$8:$J$31,0)))</f>
        <v>SICODI</v>
      </c>
      <c r="C3878" s="9" t="str">
        <f>+'Info ELECTRONORTE'!B3846</f>
        <v>PIURA</v>
      </c>
      <c r="D3878" s="9" t="str">
        <f>+'Info ELECTRONORTE'!C3846</f>
        <v>OLMOS - CHULUCANAS</v>
      </c>
      <c r="E3878" s="9" t="str">
        <f>+'Info ELECTRONORTE'!D3846</f>
        <v>LAMBAYEQUE</v>
      </c>
      <c r="F3878" s="9" t="str">
        <f>+'Info ELECTRONORTE'!I3846</f>
        <v>Baja Tension</v>
      </c>
      <c r="G3878" s="9">
        <f>+'Info ELECTRONORTE'!K3846</f>
        <v>11</v>
      </c>
      <c r="H3878" s="9" t="str">
        <f>+'Info ELECTRONORTE'!L3846</f>
        <v>Postes</v>
      </c>
      <c r="I3878" s="9" t="str">
        <f>+'Info ELECTRONORTE'!M3846</f>
        <v>Concreto</v>
      </c>
      <c r="J3878" s="9" t="str">
        <f>+'Info ELECTRONORTE'!N3846</f>
        <v>PPC12</v>
      </c>
      <c r="K3878" s="9" t="str">
        <f>+IF(B3878="MOD INV_2018","Según corresponda",VLOOKUP(J3878,SICODI!$G$3:$K$2404,2,FALSE))</f>
        <v>POSTE DE CONCRETO ARMADO DE 11/300/120/285</v>
      </c>
      <c r="L3878" s="142">
        <f t="shared" si="139"/>
        <v>0.17</v>
      </c>
    </row>
    <row r="3879" spans="1:12" x14ac:dyDescent="0.25">
      <c r="A3879" s="53">
        <f>+'Info ELECTRONORTE'!A3847</f>
        <v>3843</v>
      </c>
      <c r="B3879" s="26" t="str">
        <f t="shared" si="140"/>
        <v>SICODI</v>
      </c>
      <c r="C3879" s="9" t="str">
        <f>+'Info ELECTRONORTE'!B3847</f>
        <v>PIURA</v>
      </c>
      <c r="D3879" s="9" t="str">
        <f>+'Info ELECTRONORTE'!C3847</f>
        <v>OLMOS - CHULUCANAS</v>
      </c>
      <c r="E3879" s="9" t="str">
        <f>+'Info ELECTRONORTE'!D3847</f>
        <v>LAMBAYEQUE</v>
      </c>
      <c r="F3879" s="9" t="str">
        <f>+'Info ELECTRONORTE'!I3847</f>
        <v>Baja Tension</v>
      </c>
      <c r="G3879" s="9">
        <f>+'Info ELECTRONORTE'!K3847</f>
        <v>11</v>
      </c>
      <c r="H3879" s="9" t="str">
        <f>+'Info ELECTRONORTE'!L3847</f>
        <v>Postes</v>
      </c>
      <c r="I3879" s="9" t="str">
        <f>+'Info ELECTRONORTE'!M3847</f>
        <v>Concreto</v>
      </c>
      <c r="J3879" s="9" t="str">
        <f>+'Info ELECTRONORTE'!N3847</f>
        <v>PPC12</v>
      </c>
      <c r="K3879" s="9" t="str">
        <f>+IF(B3879="MOD INV_2018","Según corresponda",VLOOKUP(J3879,SICODI!$G$3:$K$2404,2,FALSE))</f>
        <v>POSTE DE CONCRETO ARMADO DE 11/300/120/285</v>
      </c>
      <c r="L3879" s="142">
        <f t="shared" si="139"/>
        <v>0.17</v>
      </c>
    </row>
    <row r="3880" spans="1:12" x14ac:dyDescent="0.25">
      <c r="A3880" s="53">
        <f>+'Info ELECTRONORTE'!A3848</f>
        <v>3844</v>
      </c>
      <c r="B3880" s="26" t="str">
        <f t="shared" si="140"/>
        <v>SICODI</v>
      </c>
      <c r="C3880" s="9" t="str">
        <f>+'Info ELECTRONORTE'!B3848</f>
        <v>PIURA</v>
      </c>
      <c r="D3880" s="9" t="str">
        <f>+'Info ELECTRONORTE'!C3848</f>
        <v>OLMOS - CHULUCANAS</v>
      </c>
      <c r="E3880" s="9" t="str">
        <f>+'Info ELECTRONORTE'!D3848</f>
        <v>LAMBAYEQUE</v>
      </c>
      <c r="F3880" s="9" t="str">
        <f>+'Info ELECTRONORTE'!I3848</f>
        <v>Baja Tension</v>
      </c>
      <c r="G3880" s="9">
        <f>+'Info ELECTRONORTE'!K3848</f>
        <v>11</v>
      </c>
      <c r="H3880" s="9" t="str">
        <f>+'Info ELECTRONORTE'!L3848</f>
        <v>Postes</v>
      </c>
      <c r="I3880" s="9" t="str">
        <f>+'Info ELECTRONORTE'!M3848</f>
        <v>Concreto</v>
      </c>
      <c r="J3880" s="9" t="str">
        <f>+'Info ELECTRONORTE'!N3848</f>
        <v>PPC12</v>
      </c>
      <c r="K3880" s="9" t="str">
        <f>+IF(B3880="MOD INV_2018","Según corresponda",VLOOKUP(J3880,SICODI!$G$3:$K$2404,2,FALSE))</f>
        <v>POSTE DE CONCRETO ARMADO DE 11/300/120/285</v>
      </c>
      <c r="L3880" s="142">
        <f t="shared" si="139"/>
        <v>0.17</v>
      </c>
    </row>
    <row r="3881" spans="1:12" x14ac:dyDescent="0.25">
      <c r="A3881" s="53">
        <f>+'Info ELECTRONORTE'!A3849</f>
        <v>3845</v>
      </c>
      <c r="B3881" s="26" t="str">
        <f t="shared" si="140"/>
        <v>SICODI</v>
      </c>
      <c r="C3881" s="9" t="str">
        <f>+'Info ELECTRONORTE'!B3849</f>
        <v>PIURA</v>
      </c>
      <c r="D3881" s="9" t="str">
        <f>+'Info ELECTRONORTE'!C3849</f>
        <v>OLMOS - CHULUCANAS</v>
      </c>
      <c r="E3881" s="9" t="str">
        <f>+'Info ELECTRONORTE'!D3849</f>
        <v>LAMBAYEQUE</v>
      </c>
      <c r="F3881" s="9" t="str">
        <f>+'Info ELECTRONORTE'!I3849</f>
        <v>Baja Tension</v>
      </c>
      <c r="G3881" s="9">
        <f>+'Info ELECTRONORTE'!K3849</f>
        <v>11</v>
      </c>
      <c r="H3881" s="9" t="str">
        <f>+'Info ELECTRONORTE'!L3849</f>
        <v>Postes</v>
      </c>
      <c r="I3881" s="9" t="str">
        <f>+'Info ELECTRONORTE'!M3849</f>
        <v>Concreto</v>
      </c>
      <c r="J3881" s="9" t="str">
        <f>+'Info ELECTRONORTE'!N3849</f>
        <v>PPC12</v>
      </c>
      <c r="K3881" s="9" t="str">
        <f>+IF(B3881="MOD INV_2018","Según corresponda",VLOOKUP(J3881,SICODI!$G$3:$K$2404,2,FALSE))</f>
        <v>POSTE DE CONCRETO ARMADO DE 11/300/120/285</v>
      </c>
      <c r="L3881" s="142">
        <f t="shared" si="139"/>
        <v>0.17</v>
      </c>
    </row>
    <row r="3882" spans="1:12" x14ac:dyDescent="0.25">
      <c r="A3882" s="53">
        <f>+'Info ELECTRONORTE'!A3850</f>
        <v>3846</v>
      </c>
      <c r="B3882" s="26" t="str">
        <f t="shared" si="140"/>
        <v>SICODI</v>
      </c>
      <c r="C3882" s="9" t="str">
        <f>+'Info ELECTRONORTE'!B3850</f>
        <v>PIURA</v>
      </c>
      <c r="D3882" s="9" t="str">
        <f>+'Info ELECTRONORTE'!C3850</f>
        <v>OLMOS - CHULUCANAS</v>
      </c>
      <c r="E3882" s="9" t="str">
        <f>+'Info ELECTRONORTE'!D3850</f>
        <v>LAMBAYEQUE</v>
      </c>
      <c r="F3882" s="9" t="str">
        <f>+'Info ELECTRONORTE'!I3850</f>
        <v>Baja Tension</v>
      </c>
      <c r="G3882" s="9">
        <f>+'Info ELECTRONORTE'!K3850</f>
        <v>11</v>
      </c>
      <c r="H3882" s="9" t="str">
        <f>+'Info ELECTRONORTE'!L3850</f>
        <v>Postes</v>
      </c>
      <c r="I3882" s="9" t="str">
        <f>+'Info ELECTRONORTE'!M3850</f>
        <v>Concreto</v>
      </c>
      <c r="J3882" s="9" t="str">
        <f>+'Info ELECTRONORTE'!N3850</f>
        <v>PPC12</v>
      </c>
      <c r="K3882" s="9" t="str">
        <f>+IF(B3882="MOD INV_2018","Según corresponda",VLOOKUP(J3882,SICODI!$G$3:$K$2404,2,FALSE))</f>
        <v>POSTE DE CONCRETO ARMADO DE 11/300/120/285</v>
      </c>
      <c r="L3882" s="142">
        <f t="shared" si="139"/>
        <v>0.17</v>
      </c>
    </row>
    <row r="3883" spans="1:12" x14ac:dyDescent="0.25">
      <c r="A3883" s="53">
        <f>+'Info ELECTRONORTE'!A3851</f>
        <v>3847</v>
      </c>
      <c r="B3883" s="26" t="str">
        <f t="shared" si="140"/>
        <v>SICODI</v>
      </c>
      <c r="C3883" s="9" t="str">
        <f>+'Info ELECTRONORTE'!B3851</f>
        <v>PIURA</v>
      </c>
      <c r="D3883" s="9" t="str">
        <f>+'Info ELECTRONORTE'!C3851</f>
        <v>OLMOS - CHULUCANAS</v>
      </c>
      <c r="E3883" s="9" t="str">
        <f>+'Info ELECTRONORTE'!D3851</f>
        <v>LAMBAYEQUE</v>
      </c>
      <c r="F3883" s="9" t="str">
        <f>+'Info ELECTRONORTE'!I3851</f>
        <v>Baja Tension</v>
      </c>
      <c r="G3883" s="9">
        <f>+'Info ELECTRONORTE'!K3851</f>
        <v>11</v>
      </c>
      <c r="H3883" s="9" t="str">
        <f>+'Info ELECTRONORTE'!L3851</f>
        <v>Postes</v>
      </c>
      <c r="I3883" s="9" t="str">
        <f>+'Info ELECTRONORTE'!M3851</f>
        <v>Concreto</v>
      </c>
      <c r="J3883" s="9" t="str">
        <f>+'Info ELECTRONORTE'!N3851</f>
        <v>PPC12</v>
      </c>
      <c r="K3883" s="9" t="str">
        <f>+IF(B3883="MOD INV_2018","Según corresponda",VLOOKUP(J3883,SICODI!$G$3:$K$2404,2,FALSE))</f>
        <v>POSTE DE CONCRETO ARMADO DE 11/300/120/285</v>
      </c>
      <c r="L3883" s="142">
        <f t="shared" si="139"/>
        <v>0.17</v>
      </c>
    </row>
    <row r="3884" spans="1:12" x14ac:dyDescent="0.25">
      <c r="A3884" s="53">
        <f>+'Info ELECTRONORTE'!A3852</f>
        <v>3848</v>
      </c>
      <c r="B3884" s="26" t="str">
        <f t="shared" si="140"/>
        <v>SICODI</v>
      </c>
      <c r="C3884" s="9" t="str">
        <f>+'Info ELECTRONORTE'!B3852</f>
        <v>PIURA</v>
      </c>
      <c r="D3884" s="9" t="str">
        <f>+'Info ELECTRONORTE'!C3852</f>
        <v>OLMOS - CHULUCANAS</v>
      </c>
      <c r="E3884" s="9" t="str">
        <f>+'Info ELECTRONORTE'!D3852</f>
        <v>LAMBAYEQUE</v>
      </c>
      <c r="F3884" s="9" t="str">
        <f>+'Info ELECTRONORTE'!I3852</f>
        <v>Baja Tension</v>
      </c>
      <c r="G3884" s="9">
        <f>+'Info ELECTRONORTE'!K3852</f>
        <v>11</v>
      </c>
      <c r="H3884" s="9" t="str">
        <f>+'Info ELECTRONORTE'!L3852</f>
        <v>Postes</v>
      </c>
      <c r="I3884" s="9" t="str">
        <f>+'Info ELECTRONORTE'!M3852</f>
        <v>Concreto</v>
      </c>
      <c r="J3884" s="9" t="str">
        <f>+'Info ELECTRONORTE'!N3852</f>
        <v>PPC12</v>
      </c>
      <c r="K3884" s="9" t="str">
        <f>+IF(B3884="MOD INV_2018","Según corresponda",VLOOKUP(J3884,SICODI!$G$3:$K$2404,2,FALSE))</f>
        <v>POSTE DE CONCRETO ARMADO DE 11/300/120/285</v>
      </c>
      <c r="L3884" s="142">
        <f t="shared" si="139"/>
        <v>0.17</v>
      </c>
    </row>
    <row r="3885" spans="1:12" x14ac:dyDescent="0.25">
      <c r="A3885" s="53">
        <f>+'Info ELECTRONORTE'!A3853</f>
        <v>3849</v>
      </c>
      <c r="B3885" s="26" t="str">
        <f t="shared" si="140"/>
        <v>SICODI</v>
      </c>
      <c r="C3885" s="9" t="str">
        <f>+'Info ELECTRONORTE'!B3853</f>
        <v>PIURA</v>
      </c>
      <c r="D3885" s="9" t="str">
        <f>+'Info ELECTRONORTE'!C3853</f>
        <v>OLMOS - CHULUCANAS</v>
      </c>
      <c r="E3885" s="9" t="str">
        <f>+'Info ELECTRONORTE'!D3853</f>
        <v>LAMBAYEQUE</v>
      </c>
      <c r="F3885" s="9" t="str">
        <f>+'Info ELECTRONORTE'!I3853</f>
        <v>Baja Tension</v>
      </c>
      <c r="G3885" s="9">
        <f>+'Info ELECTRONORTE'!K3853</f>
        <v>11</v>
      </c>
      <c r="H3885" s="9" t="str">
        <f>+'Info ELECTRONORTE'!L3853</f>
        <v>Postes</v>
      </c>
      <c r="I3885" s="9" t="str">
        <f>+'Info ELECTRONORTE'!M3853</f>
        <v>Concreto</v>
      </c>
      <c r="J3885" s="9" t="str">
        <f>+'Info ELECTRONORTE'!N3853</f>
        <v>PPC12</v>
      </c>
      <c r="K3885" s="9" t="str">
        <f>+IF(B3885="MOD INV_2018","Según corresponda",VLOOKUP(J3885,SICODI!$G$3:$K$2404,2,FALSE))</f>
        <v>POSTE DE CONCRETO ARMADO DE 11/300/120/285</v>
      </c>
      <c r="L3885" s="142">
        <f t="shared" si="139"/>
        <v>0.17</v>
      </c>
    </row>
    <row r="3886" spans="1:12" x14ac:dyDescent="0.25">
      <c r="A3886" s="53">
        <f>+'Info ELECTRONORTE'!A3854</f>
        <v>3850</v>
      </c>
      <c r="B3886" s="26" t="str">
        <f t="shared" si="140"/>
        <v>SICODI</v>
      </c>
      <c r="C3886" s="9" t="str">
        <f>+'Info ELECTRONORTE'!B3854</f>
        <v>PIURA</v>
      </c>
      <c r="D3886" s="9" t="str">
        <f>+'Info ELECTRONORTE'!C3854</f>
        <v>OLMOS - CHULUCANAS</v>
      </c>
      <c r="E3886" s="9" t="str">
        <f>+'Info ELECTRONORTE'!D3854</f>
        <v>LAMBAYEQUE</v>
      </c>
      <c r="F3886" s="9" t="str">
        <f>+'Info ELECTRONORTE'!I3854</f>
        <v>Baja Tension</v>
      </c>
      <c r="G3886" s="9">
        <f>+'Info ELECTRONORTE'!K3854</f>
        <v>11</v>
      </c>
      <c r="H3886" s="9" t="str">
        <f>+'Info ELECTRONORTE'!L3854</f>
        <v>Postes</v>
      </c>
      <c r="I3886" s="9" t="str">
        <f>+'Info ELECTRONORTE'!M3854</f>
        <v>Concreto</v>
      </c>
      <c r="J3886" s="9" t="str">
        <f>+'Info ELECTRONORTE'!N3854</f>
        <v>PPC12</v>
      </c>
      <c r="K3886" s="9" t="str">
        <f>+IF(B3886="MOD INV_2018","Según corresponda",VLOOKUP(J3886,SICODI!$G$3:$K$2404,2,FALSE))</f>
        <v>POSTE DE CONCRETO ARMADO DE 11/300/120/285</v>
      </c>
      <c r="L3886" s="142">
        <f t="shared" si="139"/>
        <v>0.17</v>
      </c>
    </row>
    <row r="3887" spans="1:12" x14ac:dyDescent="0.25">
      <c r="A3887" s="53">
        <f>+'Info ELECTRONORTE'!A3855</f>
        <v>3851</v>
      </c>
      <c r="B3887" s="26" t="str">
        <f t="shared" si="140"/>
        <v>SICODI</v>
      </c>
      <c r="C3887" s="9" t="str">
        <f>+'Info ELECTRONORTE'!B3855</f>
        <v>PIURA</v>
      </c>
      <c r="D3887" s="9" t="str">
        <f>+'Info ELECTRONORTE'!C3855</f>
        <v>OLMOS - CHULUCANAS</v>
      </c>
      <c r="E3887" s="9" t="str">
        <f>+'Info ELECTRONORTE'!D3855</f>
        <v>LAMBAYEQUE</v>
      </c>
      <c r="F3887" s="9" t="str">
        <f>+'Info ELECTRONORTE'!I3855</f>
        <v>Baja Tension</v>
      </c>
      <c r="G3887" s="9">
        <f>+'Info ELECTRONORTE'!K3855</f>
        <v>11</v>
      </c>
      <c r="H3887" s="9" t="str">
        <f>+'Info ELECTRONORTE'!L3855</f>
        <v>Postes</v>
      </c>
      <c r="I3887" s="9" t="str">
        <f>+'Info ELECTRONORTE'!M3855</f>
        <v>Concreto</v>
      </c>
      <c r="J3887" s="9" t="str">
        <f>+'Info ELECTRONORTE'!N3855</f>
        <v>PPC12</v>
      </c>
      <c r="K3887" s="9" t="str">
        <f>+IF(B3887="MOD INV_2018","Según corresponda",VLOOKUP(J3887,SICODI!$G$3:$K$2404,2,FALSE))</f>
        <v>POSTE DE CONCRETO ARMADO DE 11/300/120/285</v>
      </c>
      <c r="L3887" s="142">
        <f t="shared" si="139"/>
        <v>0.17</v>
      </c>
    </row>
    <row r="3888" spans="1:12" x14ac:dyDescent="0.25">
      <c r="A3888" s="53">
        <f>+'Info ELECTRONORTE'!A3856</f>
        <v>3852</v>
      </c>
      <c r="B3888" s="26" t="str">
        <f t="shared" si="140"/>
        <v>SICODI</v>
      </c>
      <c r="C3888" s="9" t="str">
        <f>+'Info ELECTRONORTE'!B3856</f>
        <v>PIURA</v>
      </c>
      <c r="D3888" s="9" t="str">
        <f>+'Info ELECTRONORTE'!C3856</f>
        <v>OLMOS - CHULUCANAS</v>
      </c>
      <c r="E3888" s="9" t="str">
        <f>+'Info ELECTRONORTE'!D3856</f>
        <v>LAMBAYEQUE</v>
      </c>
      <c r="F3888" s="9" t="str">
        <f>+'Info ELECTRONORTE'!I3856</f>
        <v>Baja Tension</v>
      </c>
      <c r="G3888" s="9">
        <f>+'Info ELECTRONORTE'!K3856</f>
        <v>11</v>
      </c>
      <c r="H3888" s="9" t="str">
        <f>+'Info ELECTRONORTE'!L3856</f>
        <v>Postes</v>
      </c>
      <c r="I3888" s="9" t="str">
        <f>+'Info ELECTRONORTE'!M3856</f>
        <v>Concreto</v>
      </c>
      <c r="J3888" s="9" t="str">
        <f>+'Info ELECTRONORTE'!N3856</f>
        <v>PPC12</v>
      </c>
      <c r="K3888" s="9" t="str">
        <f>+IF(B3888="MOD INV_2018","Según corresponda",VLOOKUP(J3888,SICODI!$G$3:$K$2404,2,FALSE))</f>
        <v>POSTE DE CONCRETO ARMADO DE 11/300/120/285</v>
      </c>
      <c r="L3888" s="142">
        <f t="shared" si="139"/>
        <v>0.17</v>
      </c>
    </row>
    <row r="3889" spans="1:12" x14ac:dyDescent="0.25">
      <c r="A3889" s="53">
        <f>+'Info ELECTRONORTE'!A3857</f>
        <v>3853</v>
      </c>
      <c r="B3889" s="26" t="str">
        <f t="shared" si="140"/>
        <v>SICODI</v>
      </c>
      <c r="C3889" s="9" t="str">
        <f>+'Info ELECTRONORTE'!B3857</f>
        <v>PIURA</v>
      </c>
      <c r="D3889" s="9" t="str">
        <f>+'Info ELECTRONORTE'!C3857</f>
        <v>OLMOS - CHULUCANAS</v>
      </c>
      <c r="E3889" s="9" t="str">
        <f>+'Info ELECTRONORTE'!D3857</f>
        <v>LAMBAYEQUE</v>
      </c>
      <c r="F3889" s="9" t="str">
        <f>+'Info ELECTRONORTE'!I3857</f>
        <v>Baja Tension</v>
      </c>
      <c r="G3889" s="9">
        <f>+'Info ELECTRONORTE'!K3857</f>
        <v>11</v>
      </c>
      <c r="H3889" s="9" t="str">
        <f>+'Info ELECTRONORTE'!L3857</f>
        <v>Postes</v>
      </c>
      <c r="I3889" s="9" t="str">
        <f>+'Info ELECTRONORTE'!M3857</f>
        <v>Concreto</v>
      </c>
      <c r="J3889" s="9" t="str">
        <f>+'Info ELECTRONORTE'!N3857</f>
        <v>PPC12</v>
      </c>
      <c r="K3889" s="9" t="str">
        <f>+IF(B3889="MOD INV_2018","Según corresponda",VLOOKUP(J3889,SICODI!$G$3:$K$2404,2,FALSE))</f>
        <v>POSTE DE CONCRETO ARMADO DE 11/300/120/285</v>
      </c>
      <c r="L3889" s="142">
        <f t="shared" si="139"/>
        <v>0.17</v>
      </c>
    </row>
    <row r="3890" spans="1:12" x14ac:dyDescent="0.25">
      <c r="A3890" s="53">
        <f>+'Info ELECTRONORTE'!A3858</f>
        <v>3854</v>
      </c>
      <c r="B3890" s="26" t="str">
        <f t="shared" si="140"/>
        <v>SICODI</v>
      </c>
      <c r="C3890" s="9" t="str">
        <f>+'Info ELECTRONORTE'!B3858</f>
        <v>PIURA</v>
      </c>
      <c r="D3890" s="9" t="str">
        <f>+'Info ELECTRONORTE'!C3858</f>
        <v>OLMOS - CHULUCANAS</v>
      </c>
      <c r="E3890" s="9" t="str">
        <f>+'Info ELECTRONORTE'!D3858</f>
        <v>LAMBAYEQUE</v>
      </c>
      <c r="F3890" s="9" t="str">
        <f>+'Info ELECTRONORTE'!I3858</f>
        <v>Baja Tension</v>
      </c>
      <c r="G3890" s="9">
        <f>+'Info ELECTRONORTE'!K3858</f>
        <v>11</v>
      </c>
      <c r="H3890" s="9" t="str">
        <f>+'Info ELECTRONORTE'!L3858</f>
        <v>Postes</v>
      </c>
      <c r="I3890" s="9" t="str">
        <f>+'Info ELECTRONORTE'!M3858</f>
        <v>Concreto</v>
      </c>
      <c r="J3890" s="9" t="str">
        <f>+'Info ELECTRONORTE'!N3858</f>
        <v>PPC12</v>
      </c>
      <c r="K3890" s="9" t="str">
        <f>+IF(B3890="MOD INV_2018","Según corresponda",VLOOKUP(J3890,SICODI!$G$3:$K$2404,2,FALSE))</f>
        <v>POSTE DE CONCRETO ARMADO DE 11/300/120/285</v>
      </c>
      <c r="L3890" s="142">
        <f t="shared" si="139"/>
        <v>0.17</v>
      </c>
    </row>
    <row r="3891" spans="1:12" x14ac:dyDescent="0.25">
      <c r="A3891" s="53">
        <f>+'Info ELECTRONORTE'!A3859</f>
        <v>3855</v>
      </c>
      <c r="B3891" s="26" t="str">
        <f t="shared" si="140"/>
        <v>SICODI</v>
      </c>
      <c r="C3891" s="9" t="str">
        <f>+'Info ELECTRONORTE'!B3859</f>
        <v>PIURA</v>
      </c>
      <c r="D3891" s="9" t="str">
        <f>+'Info ELECTRONORTE'!C3859</f>
        <v>OLMOS - CHULUCANAS</v>
      </c>
      <c r="E3891" s="9" t="str">
        <f>+'Info ELECTRONORTE'!D3859</f>
        <v>LAMBAYEQUE</v>
      </c>
      <c r="F3891" s="9" t="str">
        <f>+'Info ELECTRONORTE'!I3859</f>
        <v>Baja Tension</v>
      </c>
      <c r="G3891" s="9">
        <f>+'Info ELECTRONORTE'!K3859</f>
        <v>11</v>
      </c>
      <c r="H3891" s="9" t="str">
        <f>+'Info ELECTRONORTE'!L3859</f>
        <v>Postes</v>
      </c>
      <c r="I3891" s="9" t="str">
        <f>+'Info ELECTRONORTE'!M3859</f>
        <v>Concreto</v>
      </c>
      <c r="J3891" s="9" t="str">
        <f>+'Info ELECTRONORTE'!N3859</f>
        <v>PPC12</v>
      </c>
      <c r="K3891" s="9" t="str">
        <f>+IF(B3891="MOD INV_2018","Según corresponda",VLOOKUP(J3891,SICODI!$G$3:$K$2404,2,FALSE))</f>
        <v>POSTE DE CONCRETO ARMADO DE 11/300/120/285</v>
      </c>
      <c r="L3891" s="142">
        <f t="shared" si="139"/>
        <v>0.17</v>
      </c>
    </row>
    <row r="3892" spans="1:12" x14ac:dyDescent="0.25">
      <c r="A3892" s="53">
        <f>+'Info ELECTRONORTE'!A3860</f>
        <v>3856</v>
      </c>
      <c r="B3892" s="26" t="str">
        <f t="shared" si="140"/>
        <v>SICODI</v>
      </c>
      <c r="C3892" s="9" t="str">
        <f>+'Info ELECTRONORTE'!B3860</f>
        <v>PIURA</v>
      </c>
      <c r="D3892" s="9" t="str">
        <f>+'Info ELECTRONORTE'!C3860</f>
        <v>OLMOS - CHULUCANAS</v>
      </c>
      <c r="E3892" s="9" t="str">
        <f>+'Info ELECTRONORTE'!D3860</f>
        <v>LAMBAYEQUE</v>
      </c>
      <c r="F3892" s="9" t="str">
        <f>+'Info ELECTRONORTE'!I3860</f>
        <v>Baja Tension</v>
      </c>
      <c r="G3892" s="9">
        <f>+'Info ELECTRONORTE'!K3860</f>
        <v>11</v>
      </c>
      <c r="H3892" s="9" t="str">
        <f>+'Info ELECTRONORTE'!L3860</f>
        <v>Postes</v>
      </c>
      <c r="I3892" s="9" t="str">
        <f>+'Info ELECTRONORTE'!M3860</f>
        <v>Concreto</v>
      </c>
      <c r="J3892" s="9" t="str">
        <f>+'Info ELECTRONORTE'!N3860</f>
        <v>PPC12</v>
      </c>
      <c r="K3892" s="9" t="str">
        <f>+IF(B3892="MOD INV_2018","Según corresponda",VLOOKUP(J3892,SICODI!$G$3:$K$2404,2,FALSE))</f>
        <v>POSTE DE CONCRETO ARMADO DE 11/300/120/285</v>
      </c>
      <c r="L3892" s="142">
        <f t="shared" si="139"/>
        <v>0.17</v>
      </c>
    </row>
    <row r="3893" spans="1:12" x14ac:dyDescent="0.25">
      <c r="A3893" s="53">
        <f>+'Info ELECTRONORTE'!A3861</f>
        <v>3857</v>
      </c>
      <c r="B3893" s="26" t="str">
        <f t="shared" si="140"/>
        <v>SICODI</v>
      </c>
      <c r="C3893" s="9" t="str">
        <f>+'Info ELECTRONORTE'!B3861</f>
        <v>PIURA</v>
      </c>
      <c r="D3893" s="9" t="str">
        <f>+'Info ELECTRONORTE'!C3861</f>
        <v>OLMOS - CHULUCANAS</v>
      </c>
      <c r="E3893" s="9" t="str">
        <f>+'Info ELECTRONORTE'!D3861</f>
        <v>LAMBAYEQUE</v>
      </c>
      <c r="F3893" s="9" t="str">
        <f>+'Info ELECTRONORTE'!I3861</f>
        <v>Baja Tension</v>
      </c>
      <c r="G3893" s="9">
        <f>+'Info ELECTRONORTE'!K3861</f>
        <v>11</v>
      </c>
      <c r="H3893" s="9" t="str">
        <f>+'Info ELECTRONORTE'!L3861</f>
        <v>Postes</v>
      </c>
      <c r="I3893" s="9" t="str">
        <f>+'Info ELECTRONORTE'!M3861</f>
        <v>Concreto</v>
      </c>
      <c r="J3893" s="9" t="str">
        <f>+'Info ELECTRONORTE'!N3861</f>
        <v>PPC12</v>
      </c>
      <c r="K3893" s="9" t="str">
        <f>+IF(B3893="MOD INV_2018","Según corresponda",VLOOKUP(J3893,SICODI!$G$3:$K$2404,2,FALSE))</f>
        <v>POSTE DE CONCRETO ARMADO DE 11/300/120/285</v>
      </c>
      <c r="L3893" s="142">
        <f t="shared" si="139"/>
        <v>0.17</v>
      </c>
    </row>
    <row r="3894" spans="1:12" x14ac:dyDescent="0.25">
      <c r="A3894" s="53">
        <f>+'Info ELECTRONORTE'!A3862</f>
        <v>3858</v>
      </c>
      <c r="B3894" s="26" t="str">
        <f t="shared" si="140"/>
        <v>SICODI</v>
      </c>
      <c r="C3894" s="9" t="str">
        <f>+'Info ELECTRONORTE'!B3862</f>
        <v>PIURA</v>
      </c>
      <c r="D3894" s="9" t="str">
        <f>+'Info ELECTRONORTE'!C3862</f>
        <v>OLMOS - CHULUCANAS</v>
      </c>
      <c r="E3894" s="9" t="str">
        <f>+'Info ELECTRONORTE'!D3862</f>
        <v>LAMBAYEQUE</v>
      </c>
      <c r="F3894" s="9" t="str">
        <f>+'Info ELECTRONORTE'!I3862</f>
        <v>Baja Tension</v>
      </c>
      <c r="G3894" s="9">
        <f>+'Info ELECTRONORTE'!K3862</f>
        <v>11</v>
      </c>
      <c r="H3894" s="9" t="str">
        <f>+'Info ELECTRONORTE'!L3862</f>
        <v>Postes</v>
      </c>
      <c r="I3894" s="9" t="str">
        <f>+'Info ELECTRONORTE'!M3862</f>
        <v>Concreto</v>
      </c>
      <c r="J3894" s="9" t="str">
        <f>+'Info ELECTRONORTE'!N3862</f>
        <v>PPC12</v>
      </c>
      <c r="K3894" s="9" t="str">
        <f>+IF(B3894="MOD INV_2018","Según corresponda",VLOOKUP(J3894,SICODI!$G$3:$K$2404,2,FALSE))</f>
        <v>POSTE DE CONCRETO ARMADO DE 11/300/120/285</v>
      </c>
      <c r="L3894" s="142">
        <f t="shared" si="139"/>
        <v>0.17</v>
      </c>
    </row>
    <row r="3895" spans="1:12" x14ac:dyDescent="0.25">
      <c r="A3895" s="53">
        <f>+'Info ELECTRONORTE'!A3863</f>
        <v>3859</v>
      </c>
      <c r="B3895" s="26" t="str">
        <f t="shared" si="140"/>
        <v>SICODI</v>
      </c>
      <c r="C3895" s="9" t="str">
        <f>+'Info ELECTRONORTE'!B3863</f>
        <v>PIURA</v>
      </c>
      <c r="D3895" s="9" t="str">
        <f>+'Info ELECTRONORTE'!C3863</f>
        <v>OLMOS - CHULUCANAS</v>
      </c>
      <c r="E3895" s="9" t="str">
        <f>+'Info ELECTRONORTE'!D3863</f>
        <v>LAMBAYEQUE</v>
      </c>
      <c r="F3895" s="9" t="str">
        <f>+'Info ELECTRONORTE'!I3863</f>
        <v>Baja Tension</v>
      </c>
      <c r="G3895" s="9">
        <f>+'Info ELECTRONORTE'!K3863</f>
        <v>11</v>
      </c>
      <c r="H3895" s="9" t="str">
        <f>+'Info ELECTRONORTE'!L3863</f>
        <v>Postes</v>
      </c>
      <c r="I3895" s="9" t="str">
        <f>+'Info ELECTRONORTE'!M3863</f>
        <v>Concreto</v>
      </c>
      <c r="J3895" s="9" t="str">
        <f>+'Info ELECTRONORTE'!N3863</f>
        <v>PPC12</v>
      </c>
      <c r="K3895" s="9" t="str">
        <f>+IF(B3895="MOD INV_2018","Según corresponda",VLOOKUP(J3895,SICODI!$G$3:$K$2404,2,FALSE))</f>
        <v>POSTE DE CONCRETO ARMADO DE 11/300/120/285</v>
      </c>
      <c r="L3895" s="142">
        <f t="shared" si="139"/>
        <v>0.17</v>
      </c>
    </row>
    <row r="3896" spans="1:12" x14ac:dyDescent="0.25">
      <c r="A3896" s="53">
        <f>+'Info ELECTRONORTE'!A3864</f>
        <v>3860</v>
      </c>
      <c r="B3896" s="26" t="str">
        <f t="shared" si="140"/>
        <v>SICODI</v>
      </c>
      <c r="C3896" s="9" t="str">
        <f>+'Info ELECTRONORTE'!B3864</f>
        <v>PIURA</v>
      </c>
      <c r="D3896" s="9" t="str">
        <f>+'Info ELECTRONORTE'!C3864</f>
        <v>OLMOS - CHULUCANAS</v>
      </c>
      <c r="E3896" s="9" t="str">
        <f>+'Info ELECTRONORTE'!D3864</f>
        <v>LAMBAYEQUE</v>
      </c>
      <c r="F3896" s="9" t="str">
        <f>+'Info ELECTRONORTE'!I3864</f>
        <v>Baja Tension</v>
      </c>
      <c r="G3896" s="9">
        <f>+'Info ELECTRONORTE'!K3864</f>
        <v>11</v>
      </c>
      <c r="H3896" s="9" t="str">
        <f>+'Info ELECTRONORTE'!L3864</f>
        <v>Postes</v>
      </c>
      <c r="I3896" s="9" t="str">
        <f>+'Info ELECTRONORTE'!M3864</f>
        <v>Concreto</v>
      </c>
      <c r="J3896" s="9" t="str">
        <f>+'Info ELECTRONORTE'!N3864</f>
        <v>PPC12</v>
      </c>
      <c r="K3896" s="9" t="str">
        <f>+IF(B3896="MOD INV_2018","Según corresponda",VLOOKUP(J3896,SICODI!$G$3:$K$2404,2,FALSE))</f>
        <v>POSTE DE CONCRETO ARMADO DE 11/300/120/285</v>
      </c>
      <c r="L3896" s="142">
        <f t="shared" si="139"/>
        <v>0.17</v>
      </c>
    </row>
    <row r="3897" spans="1:12" x14ac:dyDescent="0.25">
      <c r="A3897" s="53">
        <f>+'Info ELECTRONORTE'!A3865</f>
        <v>3861</v>
      </c>
      <c r="B3897" s="26" t="str">
        <f t="shared" si="140"/>
        <v>SICODI</v>
      </c>
      <c r="C3897" s="9" t="str">
        <f>+'Info ELECTRONORTE'!B3865</f>
        <v>PIURA</v>
      </c>
      <c r="D3897" s="9" t="str">
        <f>+'Info ELECTRONORTE'!C3865</f>
        <v>OLMOS - CHULUCANAS</v>
      </c>
      <c r="E3897" s="9" t="str">
        <f>+'Info ELECTRONORTE'!D3865</f>
        <v>LAMBAYEQUE</v>
      </c>
      <c r="F3897" s="9" t="str">
        <f>+'Info ELECTRONORTE'!I3865</f>
        <v>Baja Tension</v>
      </c>
      <c r="G3897" s="9">
        <f>+'Info ELECTRONORTE'!K3865</f>
        <v>11</v>
      </c>
      <c r="H3897" s="9" t="str">
        <f>+'Info ELECTRONORTE'!L3865</f>
        <v>Postes</v>
      </c>
      <c r="I3897" s="9" t="str">
        <f>+'Info ELECTRONORTE'!M3865</f>
        <v>Concreto</v>
      </c>
      <c r="J3897" s="9" t="str">
        <f>+'Info ELECTRONORTE'!N3865</f>
        <v>PPC12</v>
      </c>
      <c r="K3897" s="9" t="str">
        <f>+IF(B3897="MOD INV_2018","Según corresponda",VLOOKUP(J3897,SICODI!$G$3:$K$2404,2,FALSE))</f>
        <v>POSTE DE CONCRETO ARMADO DE 11/300/120/285</v>
      </c>
      <c r="L3897" s="142">
        <f t="shared" si="139"/>
        <v>0.17</v>
      </c>
    </row>
    <row r="3898" spans="1:12" x14ac:dyDescent="0.25">
      <c r="A3898" s="53">
        <f>+'Info ELECTRONORTE'!A3866</f>
        <v>3862</v>
      </c>
      <c r="B3898" s="26" t="str">
        <f t="shared" si="140"/>
        <v>SICODI</v>
      </c>
      <c r="C3898" s="9" t="str">
        <f>+'Info ELECTRONORTE'!B3866</f>
        <v>PIURA</v>
      </c>
      <c r="D3898" s="9" t="str">
        <f>+'Info ELECTRONORTE'!C3866</f>
        <v>OLMOS - CHULUCANAS</v>
      </c>
      <c r="E3898" s="9" t="str">
        <f>+'Info ELECTRONORTE'!D3866</f>
        <v>LAMBAYEQUE</v>
      </c>
      <c r="F3898" s="9" t="str">
        <f>+'Info ELECTRONORTE'!I3866</f>
        <v>Baja Tension</v>
      </c>
      <c r="G3898" s="9">
        <f>+'Info ELECTRONORTE'!K3866</f>
        <v>11</v>
      </c>
      <c r="H3898" s="9" t="str">
        <f>+'Info ELECTRONORTE'!L3866</f>
        <v>Postes</v>
      </c>
      <c r="I3898" s="9" t="str">
        <f>+'Info ELECTRONORTE'!M3866</f>
        <v>Concreto</v>
      </c>
      <c r="J3898" s="9" t="str">
        <f>+'Info ELECTRONORTE'!N3866</f>
        <v>PPC12</v>
      </c>
      <c r="K3898" s="9" t="str">
        <f>+IF(B3898="MOD INV_2018","Según corresponda",VLOOKUP(J3898,SICODI!$G$3:$K$2404,2,FALSE))</f>
        <v>POSTE DE CONCRETO ARMADO DE 11/300/120/285</v>
      </c>
      <c r="L3898" s="142">
        <f t="shared" si="139"/>
        <v>0.17</v>
      </c>
    </row>
    <row r="3899" spans="1:12" x14ac:dyDescent="0.25">
      <c r="A3899" s="53">
        <f>+'Info ELECTRONORTE'!A3867</f>
        <v>3863</v>
      </c>
      <c r="B3899" s="26" t="str">
        <f t="shared" si="140"/>
        <v>SICODI</v>
      </c>
      <c r="C3899" s="9" t="str">
        <f>+'Info ELECTRONORTE'!B3867</f>
        <v>PIURA</v>
      </c>
      <c r="D3899" s="9" t="str">
        <f>+'Info ELECTRONORTE'!C3867</f>
        <v>OLMOS - CHULUCANAS</v>
      </c>
      <c r="E3899" s="9" t="str">
        <f>+'Info ELECTRONORTE'!D3867</f>
        <v>LAMBAYEQUE</v>
      </c>
      <c r="F3899" s="9" t="str">
        <f>+'Info ELECTRONORTE'!I3867</f>
        <v>Baja Tension</v>
      </c>
      <c r="G3899" s="9">
        <f>+'Info ELECTRONORTE'!K3867</f>
        <v>11</v>
      </c>
      <c r="H3899" s="9" t="str">
        <f>+'Info ELECTRONORTE'!L3867</f>
        <v>Postes</v>
      </c>
      <c r="I3899" s="9" t="str">
        <f>+'Info ELECTRONORTE'!M3867</f>
        <v>Concreto</v>
      </c>
      <c r="J3899" s="9" t="str">
        <f>+'Info ELECTRONORTE'!N3867</f>
        <v>PPC12</v>
      </c>
      <c r="K3899" s="9" t="str">
        <f>+IF(B3899="MOD INV_2018","Según corresponda",VLOOKUP(J3899,SICODI!$G$3:$K$2404,2,FALSE))</f>
        <v>POSTE DE CONCRETO ARMADO DE 11/300/120/285</v>
      </c>
      <c r="L3899" s="142">
        <f t="shared" si="139"/>
        <v>0.17</v>
      </c>
    </row>
    <row r="3900" spans="1:12" x14ac:dyDescent="0.25">
      <c r="A3900" s="53">
        <f>+'Info ELECTRONORTE'!A3868</f>
        <v>3864</v>
      </c>
      <c r="B3900" s="26" t="str">
        <f t="shared" si="140"/>
        <v>SICODI</v>
      </c>
      <c r="C3900" s="9" t="str">
        <f>+'Info ELECTRONORTE'!B3868</f>
        <v>PIURA</v>
      </c>
      <c r="D3900" s="9" t="str">
        <f>+'Info ELECTRONORTE'!C3868</f>
        <v>OLMOS - CHULUCANAS</v>
      </c>
      <c r="E3900" s="9" t="str">
        <f>+'Info ELECTRONORTE'!D3868</f>
        <v>LAMBAYEQUE</v>
      </c>
      <c r="F3900" s="9" t="str">
        <f>+'Info ELECTRONORTE'!I3868</f>
        <v>Baja Tension</v>
      </c>
      <c r="G3900" s="9">
        <f>+'Info ELECTRONORTE'!K3868</f>
        <v>11</v>
      </c>
      <c r="H3900" s="9" t="str">
        <f>+'Info ELECTRONORTE'!L3868</f>
        <v>Postes</v>
      </c>
      <c r="I3900" s="9" t="str">
        <f>+'Info ELECTRONORTE'!M3868</f>
        <v>Concreto</v>
      </c>
      <c r="J3900" s="9" t="str">
        <f>+'Info ELECTRONORTE'!N3868</f>
        <v>PPC12</v>
      </c>
      <c r="K3900" s="9" t="str">
        <f>+IF(B3900="MOD INV_2018","Según corresponda",VLOOKUP(J3900,SICODI!$G$3:$K$2404,2,FALSE))</f>
        <v>POSTE DE CONCRETO ARMADO DE 11/300/120/285</v>
      </c>
      <c r="L3900" s="142">
        <f t="shared" si="139"/>
        <v>0.17</v>
      </c>
    </row>
    <row r="3901" spans="1:12" x14ac:dyDescent="0.25">
      <c r="A3901" s="53">
        <f>+'Info ELECTRONORTE'!A3869</f>
        <v>3865</v>
      </c>
      <c r="B3901" s="26" t="str">
        <f t="shared" si="140"/>
        <v>SICODI</v>
      </c>
      <c r="C3901" s="9" t="str">
        <f>+'Info ELECTRONORTE'!B3869</f>
        <v>PIURA</v>
      </c>
      <c r="D3901" s="9" t="str">
        <f>+'Info ELECTRONORTE'!C3869</f>
        <v>OLMOS - CHULUCANAS</v>
      </c>
      <c r="E3901" s="9" t="str">
        <f>+'Info ELECTRONORTE'!D3869</f>
        <v>LAMBAYEQUE</v>
      </c>
      <c r="F3901" s="9" t="str">
        <f>+'Info ELECTRONORTE'!I3869</f>
        <v>Baja Tension</v>
      </c>
      <c r="G3901" s="9">
        <f>+'Info ELECTRONORTE'!K3869</f>
        <v>11</v>
      </c>
      <c r="H3901" s="9" t="str">
        <f>+'Info ELECTRONORTE'!L3869</f>
        <v>Postes</v>
      </c>
      <c r="I3901" s="9" t="str">
        <f>+'Info ELECTRONORTE'!M3869</f>
        <v>Concreto</v>
      </c>
      <c r="J3901" s="9" t="str">
        <f>+'Info ELECTRONORTE'!N3869</f>
        <v>PPC12</v>
      </c>
      <c r="K3901" s="9" t="str">
        <f>+IF(B3901="MOD INV_2018","Según corresponda",VLOOKUP(J3901,SICODI!$G$3:$K$2404,2,FALSE))</f>
        <v>POSTE DE CONCRETO ARMADO DE 11/300/120/285</v>
      </c>
      <c r="L3901" s="142">
        <f t="shared" si="139"/>
        <v>0.17</v>
      </c>
    </row>
    <row r="3902" spans="1:12" x14ac:dyDescent="0.25">
      <c r="A3902" s="53">
        <f>+'Info ELECTRONORTE'!A3870</f>
        <v>3866</v>
      </c>
      <c r="B3902" s="26" t="str">
        <f t="shared" si="140"/>
        <v>SICODI</v>
      </c>
      <c r="C3902" s="9" t="str">
        <f>+'Info ELECTRONORTE'!B3870</f>
        <v>PIURA</v>
      </c>
      <c r="D3902" s="9" t="str">
        <f>+'Info ELECTRONORTE'!C3870</f>
        <v>OLMOS - CHULUCANAS</v>
      </c>
      <c r="E3902" s="9" t="str">
        <f>+'Info ELECTRONORTE'!D3870</f>
        <v>LAMBAYEQUE</v>
      </c>
      <c r="F3902" s="9" t="str">
        <f>+'Info ELECTRONORTE'!I3870</f>
        <v>Baja Tension</v>
      </c>
      <c r="G3902" s="9">
        <f>+'Info ELECTRONORTE'!K3870</f>
        <v>11</v>
      </c>
      <c r="H3902" s="9" t="str">
        <f>+'Info ELECTRONORTE'!L3870</f>
        <v>Postes</v>
      </c>
      <c r="I3902" s="9" t="str">
        <f>+'Info ELECTRONORTE'!M3870</f>
        <v>Concreto</v>
      </c>
      <c r="J3902" s="9" t="str">
        <f>+'Info ELECTRONORTE'!N3870</f>
        <v>PPC12</v>
      </c>
      <c r="K3902" s="9" t="str">
        <f>+IF(B3902="MOD INV_2018","Según corresponda",VLOOKUP(J3902,SICODI!$G$3:$K$2404,2,FALSE))</f>
        <v>POSTE DE CONCRETO ARMADO DE 11/300/120/285</v>
      </c>
      <c r="L3902" s="142">
        <f t="shared" si="139"/>
        <v>0.17</v>
      </c>
    </row>
    <row r="3903" spans="1:12" x14ac:dyDescent="0.25">
      <c r="A3903" s="53">
        <f>+'Info ELECTRONORTE'!A3871</f>
        <v>3867</v>
      </c>
      <c r="B3903" s="26" t="str">
        <f t="shared" si="140"/>
        <v>SICODI</v>
      </c>
      <c r="C3903" s="9" t="str">
        <f>+'Info ELECTRONORTE'!B3871</f>
        <v>PIURA</v>
      </c>
      <c r="D3903" s="9" t="str">
        <f>+'Info ELECTRONORTE'!C3871</f>
        <v>OLMOS - CHULUCANAS</v>
      </c>
      <c r="E3903" s="9" t="str">
        <f>+'Info ELECTRONORTE'!D3871</f>
        <v>LAMBAYEQUE</v>
      </c>
      <c r="F3903" s="9" t="str">
        <f>+'Info ELECTRONORTE'!I3871</f>
        <v>Baja Tension</v>
      </c>
      <c r="G3903" s="9">
        <f>+'Info ELECTRONORTE'!K3871</f>
        <v>11</v>
      </c>
      <c r="H3903" s="9" t="str">
        <f>+'Info ELECTRONORTE'!L3871</f>
        <v>Postes</v>
      </c>
      <c r="I3903" s="9" t="str">
        <f>+'Info ELECTRONORTE'!M3871</f>
        <v>Concreto</v>
      </c>
      <c r="J3903" s="9" t="str">
        <f>+'Info ELECTRONORTE'!N3871</f>
        <v>PPC12</v>
      </c>
      <c r="K3903" s="9" t="str">
        <f>+IF(B3903="MOD INV_2018","Según corresponda",VLOOKUP(J3903,SICODI!$G$3:$K$2404,2,FALSE))</f>
        <v>POSTE DE CONCRETO ARMADO DE 11/300/120/285</v>
      </c>
      <c r="L3903" s="142">
        <f t="shared" si="139"/>
        <v>0.17</v>
      </c>
    </row>
    <row r="3904" spans="1:12" x14ac:dyDescent="0.25">
      <c r="A3904" s="53">
        <f>+'Info ELECTRONORTE'!A3872</f>
        <v>3868</v>
      </c>
      <c r="B3904" s="26" t="str">
        <f t="shared" si="140"/>
        <v>SICODI</v>
      </c>
      <c r="C3904" s="9" t="str">
        <f>+'Info ELECTRONORTE'!B3872</f>
        <v>PIURA</v>
      </c>
      <c r="D3904" s="9" t="str">
        <f>+'Info ELECTRONORTE'!C3872</f>
        <v>OLMOS - CHULUCANAS</v>
      </c>
      <c r="E3904" s="9" t="str">
        <f>+'Info ELECTRONORTE'!D3872</f>
        <v>LAMBAYEQUE</v>
      </c>
      <c r="F3904" s="9" t="str">
        <f>+'Info ELECTRONORTE'!I3872</f>
        <v>Baja Tension</v>
      </c>
      <c r="G3904" s="9">
        <f>+'Info ELECTRONORTE'!K3872</f>
        <v>11</v>
      </c>
      <c r="H3904" s="9" t="str">
        <f>+'Info ELECTRONORTE'!L3872</f>
        <v>Postes</v>
      </c>
      <c r="I3904" s="9" t="str">
        <f>+'Info ELECTRONORTE'!M3872</f>
        <v>Concreto</v>
      </c>
      <c r="J3904" s="9" t="str">
        <f>+'Info ELECTRONORTE'!N3872</f>
        <v>PPC12</v>
      </c>
      <c r="K3904" s="9" t="str">
        <f>+IF(B3904="MOD INV_2018","Según corresponda",VLOOKUP(J3904,SICODI!$G$3:$K$2404,2,FALSE))</f>
        <v>POSTE DE CONCRETO ARMADO DE 11/300/120/285</v>
      </c>
      <c r="L3904" s="142">
        <f t="shared" si="139"/>
        <v>0.17</v>
      </c>
    </row>
    <row r="3905" spans="1:12" x14ac:dyDescent="0.25">
      <c r="A3905" s="53">
        <f>+'Info ELECTRONORTE'!A3873</f>
        <v>3869</v>
      </c>
      <c r="B3905" s="26" t="str">
        <f t="shared" si="140"/>
        <v>SICODI</v>
      </c>
      <c r="C3905" s="9" t="str">
        <f>+'Info ELECTRONORTE'!B3873</f>
        <v>PIURA</v>
      </c>
      <c r="D3905" s="9" t="str">
        <f>+'Info ELECTRONORTE'!C3873</f>
        <v>OLMOS - CHULUCANAS</v>
      </c>
      <c r="E3905" s="9" t="str">
        <f>+'Info ELECTRONORTE'!D3873</f>
        <v>LAMBAYEQUE</v>
      </c>
      <c r="F3905" s="9" t="str">
        <f>+'Info ELECTRONORTE'!I3873</f>
        <v>Baja Tension</v>
      </c>
      <c r="G3905" s="9">
        <f>+'Info ELECTRONORTE'!K3873</f>
        <v>11</v>
      </c>
      <c r="H3905" s="9" t="str">
        <f>+'Info ELECTRONORTE'!L3873</f>
        <v>Postes</v>
      </c>
      <c r="I3905" s="9" t="str">
        <f>+'Info ELECTRONORTE'!M3873</f>
        <v>Concreto</v>
      </c>
      <c r="J3905" s="9" t="str">
        <f>+'Info ELECTRONORTE'!N3873</f>
        <v>PPC12</v>
      </c>
      <c r="K3905" s="9" t="str">
        <f>+IF(B3905="MOD INV_2018","Según corresponda",VLOOKUP(J3905,SICODI!$G$3:$K$2404,2,FALSE))</f>
        <v>POSTE DE CONCRETO ARMADO DE 11/300/120/285</v>
      </c>
      <c r="L3905" s="142">
        <f t="shared" si="139"/>
        <v>0.17</v>
      </c>
    </row>
    <row r="3906" spans="1:12" x14ac:dyDescent="0.25">
      <c r="A3906" s="53">
        <f>+'Info ELECTRONORTE'!A3874</f>
        <v>3870</v>
      </c>
      <c r="B3906" s="26" t="str">
        <f t="shared" si="140"/>
        <v>SICODI</v>
      </c>
      <c r="C3906" s="9" t="str">
        <f>+'Info ELECTRONORTE'!B3874</f>
        <v>PIURA</v>
      </c>
      <c r="D3906" s="9" t="str">
        <f>+'Info ELECTRONORTE'!C3874</f>
        <v>OLMOS - CHULUCANAS</v>
      </c>
      <c r="E3906" s="9" t="str">
        <f>+'Info ELECTRONORTE'!D3874</f>
        <v>LAMBAYEQUE</v>
      </c>
      <c r="F3906" s="9" t="str">
        <f>+'Info ELECTRONORTE'!I3874</f>
        <v>Baja Tension</v>
      </c>
      <c r="G3906" s="9">
        <f>+'Info ELECTRONORTE'!K3874</f>
        <v>11</v>
      </c>
      <c r="H3906" s="9" t="str">
        <f>+'Info ELECTRONORTE'!L3874</f>
        <v>Postes</v>
      </c>
      <c r="I3906" s="9" t="str">
        <f>+'Info ELECTRONORTE'!M3874</f>
        <v>Concreto</v>
      </c>
      <c r="J3906" s="9" t="str">
        <f>+'Info ELECTRONORTE'!N3874</f>
        <v>PPC12</v>
      </c>
      <c r="K3906" s="9" t="str">
        <f>+IF(B3906="MOD INV_2018","Según corresponda",VLOOKUP(J3906,SICODI!$G$3:$K$2404,2,FALSE))</f>
        <v>POSTE DE CONCRETO ARMADO DE 11/300/120/285</v>
      </c>
      <c r="L3906" s="142">
        <f t="shared" si="139"/>
        <v>0.17</v>
      </c>
    </row>
    <row r="3907" spans="1:12" x14ac:dyDescent="0.25">
      <c r="A3907" s="53">
        <f>+'Info ELECTRONORTE'!A3875</f>
        <v>3871</v>
      </c>
      <c r="B3907" s="26" t="str">
        <f t="shared" si="140"/>
        <v>SICODI</v>
      </c>
      <c r="C3907" s="9" t="str">
        <f>+'Info ELECTRONORTE'!B3875</f>
        <v>PIURA</v>
      </c>
      <c r="D3907" s="9" t="str">
        <f>+'Info ELECTRONORTE'!C3875</f>
        <v>OLMOS - CHULUCANAS</v>
      </c>
      <c r="E3907" s="9" t="str">
        <f>+'Info ELECTRONORTE'!D3875</f>
        <v>LAMBAYEQUE</v>
      </c>
      <c r="F3907" s="9" t="str">
        <f>+'Info ELECTRONORTE'!I3875</f>
        <v>Baja Tension</v>
      </c>
      <c r="G3907" s="9">
        <f>+'Info ELECTRONORTE'!K3875</f>
        <v>11</v>
      </c>
      <c r="H3907" s="9" t="str">
        <f>+'Info ELECTRONORTE'!L3875</f>
        <v>Postes</v>
      </c>
      <c r="I3907" s="9" t="str">
        <f>+'Info ELECTRONORTE'!M3875</f>
        <v>Concreto</v>
      </c>
      <c r="J3907" s="9" t="str">
        <f>+'Info ELECTRONORTE'!N3875</f>
        <v>PPC12</v>
      </c>
      <c r="K3907" s="9" t="str">
        <f>+IF(B3907="MOD INV_2018","Según corresponda",VLOOKUP(J3907,SICODI!$G$3:$K$2404,2,FALSE))</f>
        <v>POSTE DE CONCRETO ARMADO DE 11/300/120/285</v>
      </c>
      <c r="L3907" s="142">
        <f t="shared" si="139"/>
        <v>0.17</v>
      </c>
    </row>
    <row r="3908" spans="1:12" x14ac:dyDescent="0.25">
      <c r="A3908" s="53">
        <f>+'Info ELECTRONORTE'!A3876</f>
        <v>3872</v>
      </c>
      <c r="B3908" s="26" t="str">
        <f t="shared" si="140"/>
        <v>SICODI</v>
      </c>
      <c r="C3908" s="9" t="str">
        <f>+'Info ELECTRONORTE'!B3876</f>
        <v>PIURA</v>
      </c>
      <c r="D3908" s="9" t="str">
        <f>+'Info ELECTRONORTE'!C3876</f>
        <v>OLMOS - CHULUCANAS</v>
      </c>
      <c r="E3908" s="9" t="str">
        <f>+'Info ELECTRONORTE'!D3876</f>
        <v>LAMBAYEQUE</v>
      </c>
      <c r="F3908" s="9" t="str">
        <f>+'Info ELECTRONORTE'!I3876</f>
        <v>Baja Tension</v>
      </c>
      <c r="G3908" s="9">
        <f>+'Info ELECTRONORTE'!K3876</f>
        <v>11</v>
      </c>
      <c r="H3908" s="9" t="str">
        <f>+'Info ELECTRONORTE'!L3876</f>
        <v>Postes</v>
      </c>
      <c r="I3908" s="9" t="str">
        <f>+'Info ELECTRONORTE'!M3876</f>
        <v>Concreto</v>
      </c>
      <c r="J3908" s="9" t="str">
        <f>+'Info ELECTRONORTE'!N3876</f>
        <v>PPC12</v>
      </c>
      <c r="K3908" s="9" t="str">
        <f>+IF(B3908="MOD INV_2018","Según corresponda",VLOOKUP(J3908,SICODI!$G$3:$K$2404,2,FALSE))</f>
        <v>POSTE DE CONCRETO ARMADO DE 11/300/120/285</v>
      </c>
      <c r="L3908" s="142">
        <f t="shared" si="139"/>
        <v>0.17</v>
      </c>
    </row>
    <row r="3909" spans="1:12" x14ac:dyDescent="0.25">
      <c r="A3909" s="53">
        <f>+'Info ELECTRONORTE'!A3877</f>
        <v>3873</v>
      </c>
      <c r="B3909" s="26" t="str">
        <f t="shared" si="140"/>
        <v>SICODI</v>
      </c>
      <c r="C3909" s="9" t="str">
        <f>+'Info ELECTRONORTE'!B3877</f>
        <v>PIURA</v>
      </c>
      <c r="D3909" s="9" t="str">
        <f>+'Info ELECTRONORTE'!C3877</f>
        <v>OLMOS - CHULUCANAS</v>
      </c>
      <c r="E3909" s="9" t="str">
        <f>+'Info ELECTRONORTE'!D3877</f>
        <v>LAMBAYEQUE</v>
      </c>
      <c r="F3909" s="9" t="str">
        <f>+'Info ELECTRONORTE'!I3877</f>
        <v>Baja Tension</v>
      </c>
      <c r="G3909" s="9">
        <f>+'Info ELECTRONORTE'!K3877</f>
        <v>11</v>
      </c>
      <c r="H3909" s="9" t="str">
        <f>+'Info ELECTRONORTE'!L3877</f>
        <v>Postes</v>
      </c>
      <c r="I3909" s="9" t="str">
        <f>+'Info ELECTRONORTE'!M3877</f>
        <v>Concreto</v>
      </c>
      <c r="J3909" s="9" t="str">
        <f>+'Info ELECTRONORTE'!N3877</f>
        <v>PPC12</v>
      </c>
      <c r="K3909" s="9" t="str">
        <f>+IF(B3909="MOD INV_2018","Según corresponda",VLOOKUP(J3909,SICODI!$G$3:$K$2404,2,FALSE))</f>
        <v>POSTE DE CONCRETO ARMADO DE 11/300/120/285</v>
      </c>
      <c r="L3909" s="142">
        <f t="shared" si="139"/>
        <v>0.17</v>
      </c>
    </row>
    <row r="3910" spans="1:12" x14ac:dyDescent="0.25">
      <c r="A3910" s="53">
        <f>+'Info ELECTRONORTE'!A3878</f>
        <v>3874</v>
      </c>
      <c r="B3910" s="26" t="str">
        <f t="shared" si="140"/>
        <v>SICODI</v>
      </c>
      <c r="C3910" s="9" t="str">
        <f>+'Info ELECTRONORTE'!B3878</f>
        <v>PIURA</v>
      </c>
      <c r="D3910" s="9" t="str">
        <f>+'Info ELECTRONORTE'!C3878</f>
        <v>OLMOS - CHULUCANAS</v>
      </c>
      <c r="E3910" s="9" t="str">
        <f>+'Info ELECTRONORTE'!D3878</f>
        <v>LAMBAYEQUE</v>
      </c>
      <c r="F3910" s="9" t="str">
        <f>+'Info ELECTRONORTE'!I3878</f>
        <v>Baja Tension</v>
      </c>
      <c r="G3910" s="9">
        <f>+'Info ELECTRONORTE'!K3878</f>
        <v>11</v>
      </c>
      <c r="H3910" s="9" t="str">
        <f>+'Info ELECTRONORTE'!L3878</f>
        <v>Postes</v>
      </c>
      <c r="I3910" s="9" t="str">
        <f>+'Info ELECTRONORTE'!M3878</f>
        <v>Concreto</v>
      </c>
      <c r="J3910" s="9" t="str">
        <f>+'Info ELECTRONORTE'!N3878</f>
        <v>PPC12</v>
      </c>
      <c r="K3910" s="9" t="str">
        <f>+IF(B3910="MOD INV_2018","Según corresponda",VLOOKUP(J3910,SICODI!$G$3:$K$2404,2,FALSE))</f>
        <v>POSTE DE CONCRETO ARMADO DE 11/300/120/285</v>
      </c>
      <c r="L3910" s="142">
        <f t="shared" si="139"/>
        <v>0.17</v>
      </c>
    </row>
    <row r="3911" spans="1:12" x14ac:dyDescent="0.25">
      <c r="A3911" s="53">
        <f>+'Info ELECTRONORTE'!A3879</f>
        <v>3875</v>
      </c>
      <c r="B3911" s="26" t="str">
        <f t="shared" si="140"/>
        <v>SICODI</v>
      </c>
      <c r="C3911" s="9" t="str">
        <f>+'Info ELECTRONORTE'!B3879</f>
        <v>PIURA</v>
      </c>
      <c r="D3911" s="9" t="str">
        <f>+'Info ELECTRONORTE'!C3879</f>
        <v>OLMOS - CHULUCANAS</v>
      </c>
      <c r="E3911" s="9" t="str">
        <f>+'Info ELECTRONORTE'!D3879</f>
        <v>LAMBAYEQUE</v>
      </c>
      <c r="F3911" s="9" t="str">
        <f>+'Info ELECTRONORTE'!I3879</f>
        <v>Baja Tension</v>
      </c>
      <c r="G3911" s="9">
        <f>+'Info ELECTRONORTE'!K3879</f>
        <v>11</v>
      </c>
      <c r="H3911" s="9" t="str">
        <f>+'Info ELECTRONORTE'!L3879</f>
        <v>Postes</v>
      </c>
      <c r="I3911" s="9" t="str">
        <f>+'Info ELECTRONORTE'!M3879</f>
        <v>Concreto</v>
      </c>
      <c r="J3911" s="9" t="str">
        <f>+'Info ELECTRONORTE'!N3879</f>
        <v>PPC12</v>
      </c>
      <c r="K3911" s="9" t="str">
        <f>+IF(B3911="MOD INV_2018","Según corresponda",VLOOKUP(J3911,SICODI!$G$3:$K$2404,2,FALSE))</f>
        <v>POSTE DE CONCRETO ARMADO DE 11/300/120/285</v>
      </c>
      <c r="L3911" s="142">
        <f t="shared" si="139"/>
        <v>0.17</v>
      </c>
    </row>
    <row r="3912" spans="1:12" x14ac:dyDescent="0.25">
      <c r="A3912" s="53">
        <f>+'Info ELECTRONORTE'!A3880</f>
        <v>3876</v>
      </c>
      <c r="B3912" s="26" t="str">
        <f t="shared" si="140"/>
        <v>SICODI</v>
      </c>
      <c r="C3912" s="9" t="str">
        <f>+'Info ELECTRONORTE'!B3880</f>
        <v>PIURA</v>
      </c>
      <c r="D3912" s="9" t="str">
        <f>+'Info ELECTRONORTE'!C3880</f>
        <v>OLMOS - CHULUCANAS</v>
      </c>
      <c r="E3912" s="9" t="str">
        <f>+'Info ELECTRONORTE'!D3880</f>
        <v>LAMBAYEQUE</v>
      </c>
      <c r="F3912" s="9" t="str">
        <f>+'Info ELECTRONORTE'!I3880</f>
        <v>Baja Tension</v>
      </c>
      <c r="G3912" s="9">
        <f>+'Info ELECTRONORTE'!K3880</f>
        <v>11</v>
      </c>
      <c r="H3912" s="9" t="str">
        <f>+'Info ELECTRONORTE'!L3880</f>
        <v>Postes</v>
      </c>
      <c r="I3912" s="9" t="str">
        <f>+'Info ELECTRONORTE'!M3880</f>
        <v>Concreto</v>
      </c>
      <c r="J3912" s="9" t="str">
        <f>+'Info ELECTRONORTE'!N3880</f>
        <v>PPC12</v>
      </c>
      <c r="K3912" s="9" t="str">
        <f>+IF(B3912="MOD INV_2018","Según corresponda",VLOOKUP(J3912,SICODI!$G$3:$K$2404,2,FALSE))</f>
        <v>POSTE DE CONCRETO ARMADO DE 11/300/120/285</v>
      </c>
      <c r="L3912" s="142">
        <f t="shared" si="139"/>
        <v>0.17</v>
      </c>
    </row>
    <row r="3913" spans="1:12" x14ac:dyDescent="0.25">
      <c r="A3913" s="53">
        <f>+'Info ELECTRONORTE'!A3881</f>
        <v>3877</v>
      </c>
      <c r="B3913" s="26" t="str">
        <f t="shared" si="140"/>
        <v>SICODI</v>
      </c>
      <c r="C3913" s="9" t="str">
        <f>+'Info ELECTRONORTE'!B3881</f>
        <v>PIURA</v>
      </c>
      <c r="D3913" s="9" t="str">
        <f>+'Info ELECTRONORTE'!C3881</f>
        <v>OLMOS - CHULUCANAS</v>
      </c>
      <c r="E3913" s="9" t="str">
        <f>+'Info ELECTRONORTE'!D3881</f>
        <v>LAMBAYEQUE</v>
      </c>
      <c r="F3913" s="9" t="str">
        <f>+'Info ELECTRONORTE'!I3881</f>
        <v>Baja Tension</v>
      </c>
      <c r="G3913" s="9">
        <f>+'Info ELECTRONORTE'!K3881</f>
        <v>11</v>
      </c>
      <c r="H3913" s="9" t="str">
        <f>+'Info ELECTRONORTE'!L3881</f>
        <v>Postes</v>
      </c>
      <c r="I3913" s="9" t="str">
        <f>+'Info ELECTRONORTE'!M3881</f>
        <v>Concreto</v>
      </c>
      <c r="J3913" s="9" t="str">
        <f>+'Info ELECTRONORTE'!N3881</f>
        <v>PPC12</v>
      </c>
      <c r="K3913" s="9" t="str">
        <f>+IF(B3913="MOD INV_2018","Según corresponda",VLOOKUP(J3913,SICODI!$G$3:$K$2404,2,FALSE))</f>
        <v>POSTE DE CONCRETO ARMADO DE 11/300/120/285</v>
      </c>
      <c r="L3913" s="142">
        <f t="shared" si="139"/>
        <v>0.17</v>
      </c>
    </row>
    <row r="3914" spans="1:12" x14ac:dyDescent="0.25">
      <c r="A3914" s="53">
        <f>+'Info ELECTRONORTE'!A3882</f>
        <v>3878</v>
      </c>
      <c r="B3914" s="26" t="str">
        <f t="shared" si="140"/>
        <v>SICODI</v>
      </c>
      <c r="C3914" s="9" t="str">
        <f>+'Info ELECTRONORTE'!B3882</f>
        <v>PIURA</v>
      </c>
      <c r="D3914" s="9" t="str">
        <f>+'Info ELECTRONORTE'!C3882</f>
        <v>OLMOS - CHULUCANAS</v>
      </c>
      <c r="E3914" s="9" t="str">
        <f>+'Info ELECTRONORTE'!D3882</f>
        <v>LAMBAYEQUE</v>
      </c>
      <c r="F3914" s="9" t="str">
        <f>+'Info ELECTRONORTE'!I3882</f>
        <v>Baja Tension</v>
      </c>
      <c r="G3914" s="9">
        <f>+'Info ELECTRONORTE'!K3882</f>
        <v>11</v>
      </c>
      <c r="H3914" s="9" t="str">
        <f>+'Info ELECTRONORTE'!L3882</f>
        <v>Postes</v>
      </c>
      <c r="I3914" s="9" t="str">
        <f>+'Info ELECTRONORTE'!M3882</f>
        <v>Concreto</v>
      </c>
      <c r="J3914" s="9" t="str">
        <f>+'Info ELECTRONORTE'!N3882</f>
        <v>PPC12</v>
      </c>
      <c r="K3914" s="9" t="str">
        <f>+IF(B3914="MOD INV_2018","Según corresponda",VLOOKUP(J3914,SICODI!$G$3:$K$2404,2,FALSE))</f>
        <v>POSTE DE CONCRETO ARMADO DE 11/300/120/285</v>
      </c>
      <c r="L3914" s="142">
        <f t="shared" si="139"/>
        <v>0.17</v>
      </c>
    </row>
    <row r="3915" spans="1:12" x14ac:dyDescent="0.25">
      <c r="A3915" s="53">
        <f>+'Info ELECTRONORTE'!A3883</f>
        <v>3879</v>
      </c>
      <c r="B3915" s="26" t="str">
        <f t="shared" si="140"/>
        <v>SICODI</v>
      </c>
      <c r="C3915" s="9" t="str">
        <f>+'Info ELECTRONORTE'!B3883</f>
        <v>PIURA</v>
      </c>
      <c r="D3915" s="9" t="str">
        <f>+'Info ELECTRONORTE'!C3883</f>
        <v>OLMOS - CHULUCANAS</v>
      </c>
      <c r="E3915" s="9" t="str">
        <f>+'Info ELECTRONORTE'!D3883</f>
        <v>LAMBAYEQUE</v>
      </c>
      <c r="F3915" s="9" t="str">
        <f>+'Info ELECTRONORTE'!I3883</f>
        <v>Baja Tension</v>
      </c>
      <c r="G3915" s="9">
        <f>+'Info ELECTRONORTE'!K3883</f>
        <v>11</v>
      </c>
      <c r="H3915" s="9" t="str">
        <f>+'Info ELECTRONORTE'!L3883</f>
        <v>Postes</v>
      </c>
      <c r="I3915" s="9" t="str">
        <f>+'Info ELECTRONORTE'!M3883</f>
        <v>Concreto</v>
      </c>
      <c r="J3915" s="9" t="str">
        <f>+'Info ELECTRONORTE'!N3883</f>
        <v>PPC12</v>
      </c>
      <c r="K3915" s="9" t="str">
        <f>+IF(B3915="MOD INV_2018","Según corresponda",VLOOKUP(J3915,SICODI!$G$3:$K$2404,2,FALSE))</f>
        <v>POSTE DE CONCRETO ARMADO DE 11/300/120/285</v>
      </c>
      <c r="L3915" s="142">
        <f t="shared" si="139"/>
        <v>0.17</v>
      </c>
    </row>
    <row r="3916" spans="1:12" x14ac:dyDescent="0.25">
      <c r="A3916" s="53">
        <f>+'Info ELECTRONORTE'!A3884</f>
        <v>3880</v>
      </c>
      <c r="B3916" s="26" t="str">
        <f t="shared" si="140"/>
        <v>SICODI</v>
      </c>
      <c r="C3916" s="9" t="str">
        <f>+'Info ELECTRONORTE'!B3884</f>
        <v>PIURA</v>
      </c>
      <c r="D3916" s="9" t="str">
        <f>+'Info ELECTRONORTE'!C3884</f>
        <v>OLMOS - CHULUCANAS</v>
      </c>
      <c r="E3916" s="9" t="str">
        <f>+'Info ELECTRONORTE'!D3884</f>
        <v>LAMBAYEQUE</v>
      </c>
      <c r="F3916" s="9" t="str">
        <f>+'Info ELECTRONORTE'!I3884</f>
        <v>Baja Tension</v>
      </c>
      <c r="G3916" s="9">
        <f>+'Info ELECTRONORTE'!K3884</f>
        <v>11</v>
      </c>
      <c r="H3916" s="9" t="str">
        <f>+'Info ELECTRONORTE'!L3884</f>
        <v>Postes</v>
      </c>
      <c r="I3916" s="9" t="str">
        <f>+'Info ELECTRONORTE'!M3884</f>
        <v>Concreto</v>
      </c>
      <c r="J3916" s="9" t="str">
        <f>+'Info ELECTRONORTE'!N3884</f>
        <v>PPC12</v>
      </c>
      <c r="K3916" s="9" t="str">
        <f>+IF(B3916="MOD INV_2018","Según corresponda",VLOOKUP(J3916,SICODI!$G$3:$K$2404,2,FALSE))</f>
        <v>POSTE DE CONCRETO ARMADO DE 11/300/120/285</v>
      </c>
      <c r="L3916" s="142">
        <f t="shared" si="139"/>
        <v>0.17</v>
      </c>
    </row>
    <row r="3917" spans="1:12" x14ac:dyDescent="0.25">
      <c r="A3917" s="53">
        <f>+'Info ELECTRONORTE'!A3885</f>
        <v>3881</v>
      </c>
      <c r="B3917" s="26" t="str">
        <f t="shared" si="140"/>
        <v>SICODI</v>
      </c>
      <c r="C3917" s="9" t="str">
        <f>+'Info ELECTRONORTE'!B3885</f>
        <v>PIURA</v>
      </c>
      <c r="D3917" s="9" t="str">
        <f>+'Info ELECTRONORTE'!C3885</f>
        <v>OLMOS - CHULUCANAS</v>
      </c>
      <c r="E3917" s="9" t="str">
        <f>+'Info ELECTRONORTE'!D3885</f>
        <v>LAMBAYEQUE</v>
      </c>
      <c r="F3917" s="9" t="str">
        <f>+'Info ELECTRONORTE'!I3885</f>
        <v>Baja Tension</v>
      </c>
      <c r="G3917" s="9">
        <f>+'Info ELECTRONORTE'!K3885</f>
        <v>11</v>
      </c>
      <c r="H3917" s="9" t="str">
        <f>+'Info ELECTRONORTE'!L3885</f>
        <v>Postes</v>
      </c>
      <c r="I3917" s="9" t="str">
        <f>+'Info ELECTRONORTE'!M3885</f>
        <v>Concreto</v>
      </c>
      <c r="J3917" s="9" t="str">
        <f>+'Info ELECTRONORTE'!N3885</f>
        <v>PPC12</v>
      </c>
      <c r="K3917" s="9" t="str">
        <f>+IF(B3917="MOD INV_2018","Según corresponda",VLOOKUP(J3917,SICODI!$G$3:$K$2404,2,FALSE))</f>
        <v>POSTE DE CONCRETO ARMADO DE 11/300/120/285</v>
      </c>
      <c r="L3917" s="142">
        <f t="shared" si="139"/>
        <v>0.17</v>
      </c>
    </row>
    <row r="3918" spans="1:12" x14ac:dyDescent="0.25">
      <c r="A3918" s="53">
        <f>+'Info ELECTRONORTE'!A3886</f>
        <v>3882</v>
      </c>
      <c r="B3918" s="26" t="str">
        <f t="shared" si="140"/>
        <v>SICODI</v>
      </c>
      <c r="C3918" s="9" t="str">
        <f>+'Info ELECTRONORTE'!B3886</f>
        <v>PIURA</v>
      </c>
      <c r="D3918" s="9" t="str">
        <f>+'Info ELECTRONORTE'!C3886</f>
        <v>OLMOS - CHULUCANAS</v>
      </c>
      <c r="E3918" s="9" t="str">
        <f>+'Info ELECTRONORTE'!D3886</f>
        <v>LAMBAYEQUE</v>
      </c>
      <c r="F3918" s="9" t="str">
        <f>+'Info ELECTRONORTE'!I3886</f>
        <v>Baja Tension</v>
      </c>
      <c r="G3918" s="9">
        <f>+'Info ELECTRONORTE'!K3886</f>
        <v>11</v>
      </c>
      <c r="H3918" s="9" t="str">
        <f>+'Info ELECTRONORTE'!L3886</f>
        <v>Postes</v>
      </c>
      <c r="I3918" s="9" t="str">
        <f>+'Info ELECTRONORTE'!M3886</f>
        <v>Concreto</v>
      </c>
      <c r="J3918" s="9" t="str">
        <f>+'Info ELECTRONORTE'!N3886</f>
        <v>PPC12</v>
      </c>
      <c r="K3918" s="9" t="str">
        <f>+IF(B3918="MOD INV_2018","Según corresponda",VLOOKUP(J3918,SICODI!$G$3:$K$2404,2,FALSE))</f>
        <v>POSTE DE CONCRETO ARMADO DE 11/300/120/285</v>
      </c>
      <c r="L3918" s="142">
        <f t="shared" si="139"/>
        <v>0.17</v>
      </c>
    </row>
    <row r="3919" spans="1:12" x14ac:dyDescent="0.25">
      <c r="A3919" s="53">
        <f>+'Info ELECTRONORTE'!A3887</f>
        <v>3883</v>
      </c>
      <c r="B3919" s="26" t="str">
        <f t="shared" si="140"/>
        <v>SICODI</v>
      </c>
      <c r="C3919" s="9" t="str">
        <f>+'Info ELECTRONORTE'!B3887</f>
        <v>PIURA</v>
      </c>
      <c r="D3919" s="9" t="str">
        <f>+'Info ELECTRONORTE'!C3887</f>
        <v>OLMOS - CHULUCANAS</v>
      </c>
      <c r="E3919" s="9" t="str">
        <f>+'Info ELECTRONORTE'!D3887</f>
        <v>LAMBAYEQUE</v>
      </c>
      <c r="F3919" s="9" t="str">
        <f>+'Info ELECTRONORTE'!I3887</f>
        <v>Baja Tension</v>
      </c>
      <c r="G3919" s="9">
        <f>+'Info ELECTRONORTE'!K3887</f>
        <v>11</v>
      </c>
      <c r="H3919" s="9" t="str">
        <f>+'Info ELECTRONORTE'!L3887</f>
        <v>Postes</v>
      </c>
      <c r="I3919" s="9" t="str">
        <f>+'Info ELECTRONORTE'!M3887</f>
        <v>Concreto</v>
      </c>
      <c r="J3919" s="9" t="str">
        <f>+'Info ELECTRONORTE'!N3887</f>
        <v>PPC12</v>
      </c>
      <c r="K3919" s="9" t="str">
        <f>+IF(B3919="MOD INV_2018","Según corresponda",VLOOKUP(J3919,SICODI!$G$3:$K$2404,2,FALSE))</f>
        <v>POSTE DE CONCRETO ARMADO DE 11/300/120/285</v>
      </c>
      <c r="L3919" s="142">
        <f t="shared" si="139"/>
        <v>0.17</v>
      </c>
    </row>
    <row r="3920" spans="1:12" x14ac:dyDescent="0.25">
      <c r="A3920" s="53">
        <f>+'Info ELECTRONORTE'!A3888</f>
        <v>3884</v>
      </c>
      <c r="B3920" s="26" t="str">
        <f t="shared" si="140"/>
        <v>SICODI</v>
      </c>
      <c r="C3920" s="9" t="str">
        <f>+'Info ELECTRONORTE'!B3888</f>
        <v>PIURA</v>
      </c>
      <c r="D3920" s="9" t="str">
        <f>+'Info ELECTRONORTE'!C3888</f>
        <v>OLMOS - CHULUCANAS</v>
      </c>
      <c r="E3920" s="9" t="str">
        <f>+'Info ELECTRONORTE'!D3888</f>
        <v>LAMBAYEQUE</v>
      </c>
      <c r="F3920" s="9" t="str">
        <f>+'Info ELECTRONORTE'!I3888</f>
        <v>Media Tension</v>
      </c>
      <c r="G3920" s="9">
        <f>+'Info ELECTRONORTE'!K3888</f>
        <v>12</v>
      </c>
      <c r="H3920" s="9" t="str">
        <f>+'Info ELECTRONORTE'!L3888</f>
        <v>Postes</v>
      </c>
      <c r="I3920" s="9" t="str">
        <f>+'Info ELECTRONORTE'!M3888</f>
        <v>Concreto</v>
      </c>
      <c r="J3920" s="9" t="str">
        <f>+'Info ELECTRONORTE'!N3888</f>
        <v>PPC16</v>
      </c>
      <c r="K3920" s="9" t="str">
        <f>+IF(B3920="MOD INV_2018","Según corresponda",VLOOKUP(J3920,SICODI!$G$3:$K$2404,2,FALSE))</f>
        <v>POSTE DE CONCRETO ARMADO DE 12/300/150/330</v>
      </c>
      <c r="L3920" s="142">
        <f t="shared" si="139"/>
        <v>0.52</v>
      </c>
    </row>
    <row r="3921" spans="1:12" x14ac:dyDescent="0.25">
      <c r="A3921" s="53">
        <f>+'Info ELECTRONORTE'!A3889</f>
        <v>3885</v>
      </c>
      <c r="B3921" s="26" t="str">
        <f t="shared" si="140"/>
        <v>SICODI</v>
      </c>
      <c r="C3921" s="9" t="str">
        <f>+'Info ELECTRONORTE'!B3889</f>
        <v>PIURA</v>
      </c>
      <c r="D3921" s="9" t="str">
        <f>+'Info ELECTRONORTE'!C3889</f>
        <v>OLMOS - CHULUCANAS</v>
      </c>
      <c r="E3921" s="9" t="str">
        <f>+'Info ELECTRONORTE'!D3889</f>
        <v>LAMBAYEQUE</v>
      </c>
      <c r="F3921" s="9" t="str">
        <f>+'Info ELECTRONORTE'!I3889</f>
        <v>Media Tension</v>
      </c>
      <c r="G3921" s="9">
        <f>+'Info ELECTRONORTE'!K3889</f>
        <v>12</v>
      </c>
      <c r="H3921" s="9" t="str">
        <f>+'Info ELECTRONORTE'!L3889</f>
        <v>Postes</v>
      </c>
      <c r="I3921" s="9" t="str">
        <f>+'Info ELECTRONORTE'!M3889</f>
        <v>Concreto</v>
      </c>
      <c r="J3921" s="9" t="str">
        <f>+'Info ELECTRONORTE'!N3889</f>
        <v>PPC16</v>
      </c>
      <c r="K3921" s="9" t="str">
        <f>+IF(B3921="MOD INV_2018","Según corresponda",VLOOKUP(J3921,SICODI!$G$3:$K$2404,2,FALSE))</f>
        <v>POSTE DE CONCRETO ARMADO DE 12/300/150/330</v>
      </c>
      <c r="L3921" s="142">
        <f t="shared" si="139"/>
        <v>0.52</v>
      </c>
    </row>
    <row r="3922" spans="1:12" x14ac:dyDescent="0.25">
      <c r="A3922" s="53">
        <f>+'Info ELECTRONORTE'!A3890</f>
        <v>3886</v>
      </c>
      <c r="B3922" s="26" t="str">
        <f t="shared" si="140"/>
        <v>SICODI</v>
      </c>
      <c r="C3922" s="9" t="str">
        <f>+'Info ELECTRONORTE'!B3890</f>
        <v>PIURA</v>
      </c>
      <c r="D3922" s="9" t="str">
        <f>+'Info ELECTRONORTE'!C3890</f>
        <v>OLMOS - CHULUCANAS</v>
      </c>
      <c r="E3922" s="9" t="str">
        <f>+'Info ELECTRONORTE'!D3890</f>
        <v>LAMBAYEQUE</v>
      </c>
      <c r="F3922" s="9" t="str">
        <f>+'Info ELECTRONORTE'!I3890</f>
        <v>Media Tension</v>
      </c>
      <c r="G3922" s="9">
        <f>+'Info ELECTRONORTE'!K3890</f>
        <v>12</v>
      </c>
      <c r="H3922" s="9" t="str">
        <f>+'Info ELECTRONORTE'!L3890</f>
        <v>Postes</v>
      </c>
      <c r="I3922" s="9" t="str">
        <f>+'Info ELECTRONORTE'!M3890</f>
        <v>Concreto</v>
      </c>
      <c r="J3922" s="9" t="str">
        <f>+'Info ELECTRONORTE'!N3890</f>
        <v>PPC16</v>
      </c>
      <c r="K3922" s="9" t="str">
        <f>+IF(B3922="MOD INV_2018","Según corresponda",VLOOKUP(J3922,SICODI!$G$3:$K$2404,2,FALSE))</f>
        <v>POSTE DE CONCRETO ARMADO DE 12/300/150/330</v>
      </c>
      <c r="L3922" s="142">
        <f t="shared" si="139"/>
        <v>0.52</v>
      </c>
    </row>
    <row r="3923" spans="1:12" x14ac:dyDescent="0.25">
      <c r="A3923" s="53">
        <f>+'Info ELECTRONORTE'!A3891</f>
        <v>3887</v>
      </c>
      <c r="B3923" s="26" t="str">
        <f t="shared" si="140"/>
        <v>SICODI</v>
      </c>
      <c r="C3923" s="9" t="str">
        <f>+'Info ELECTRONORTE'!B3891</f>
        <v>PIURA</v>
      </c>
      <c r="D3923" s="9" t="str">
        <f>+'Info ELECTRONORTE'!C3891</f>
        <v>OLMOS - CHULUCANAS</v>
      </c>
      <c r="E3923" s="9" t="str">
        <f>+'Info ELECTRONORTE'!D3891</f>
        <v>LAMBAYEQUE</v>
      </c>
      <c r="F3923" s="9" t="str">
        <f>+'Info ELECTRONORTE'!I3891</f>
        <v>Media Tension</v>
      </c>
      <c r="G3923" s="9">
        <f>+'Info ELECTRONORTE'!K3891</f>
        <v>12</v>
      </c>
      <c r="H3923" s="9" t="str">
        <f>+'Info ELECTRONORTE'!L3891</f>
        <v>Postes</v>
      </c>
      <c r="I3923" s="9" t="str">
        <f>+'Info ELECTRONORTE'!M3891</f>
        <v>Concreto</v>
      </c>
      <c r="J3923" s="9" t="str">
        <f>+'Info ELECTRONORTE'!N3891</f>
        <v>PPC16</v>
      </c>
      <c r="K3923" s="9" t="str">
        <f>+IF(B3923="MOD INV_2018","Según corresponda",VLOOKUP(J3923,SICODI!$G$3:$K$2404,2,FALSE))</f>
        <v>POSTE DE CONCRETO ARMADO DE 12/300/150/330</v>
      </c>
      <c r="L3923" s="142">
        <f t="shared" si="139"/>
        <v>0.52</v>
      </c>
    </row>
    <row r="3924" spans="1:12" x14ac:dyDescent="0.25">
      <c r="A3924" s="53">
        <f>+'Info ELECTRONORTE'!A3892</f>
        <v>3888</v>
      </c>
      <c r="B3924" s="26" t="str">
        <f t="shared" si="140"/>
        <v>SICODI</v>
      </c>
      <c r="C3924" s="9" t="str">
        <f>+'Info ELECTRONORTE'!B3892</f>
        <v>PIURA</v>
      </c>
      <c r="D3924" s="9" t="str">
        <f>+'Info ELECTRONORTE'!C3892</f>
        <v>OLMOS - CHULUCANAS</v>
      </c>
      <c r="E3924" s="9" t="str">
        <f>+'Info ELECTRONORTE'!D3892</f>
        <v>LAMBAYEQUE</v>
      </c>
      <c r="F3924" s="9" t="str">
        <f>+'Info ELECTRONORTE'!I3892</f>
        <v>Media Tension</v>
      </c>
      <c r="G3924" s="9">
        <f>+'Info ELECTRONORTE'!K3892</f>
        <v>12</v>
      </c>
      <c r="H3924" s="9" t="str">
        <f>+'Info ELECTRONORTE'!L3892</f>
        <v>Postes</v>
      </c>
      <c r="I3924" s="9" t="str">
        <f>+'Info ELECTRONORTE'!M3892</f>
        <v>Concreto</v>
      </c>
      <c r="J3924" s="9" t="str">
        <f>+'Info ELECTRONORTE'!N3892</f>
        <v>PPC16</v>
      </c>
      <c r="K3924" s="9" t="str">
        <f>+IF(B3924="MOD INV_2018","Según corresponda",VLOOKUP(J3924,SICODI!$G$3:$K$2404,2,FALSE))</f>
        <v>POSTE DE CONCRETO ARMADO DE 12/300/150/330</v>
      </c>
      <c r="L3924" s="142">
        <f t="shared" si="139"/>
        <v>0.52</v>
      </c>
    </row>
    <row r="3925" spans="1:12" x14ac:dyDescent="0.25">
      <c r="A3925" s="53">
        <f>+'Info ELECTRONORTE'!A3893</f>
        <v>3889</v>
      </c>
      <c r="B3925" s="26" t="str">
        <f t="shared" si="140"/>
        <v>SICODI</v>
      </c>
      <c r="C3925" s="9" t="str">
        <f>+'Info ELECTRONORTE'!B3893</f>
        <v>PIURA</v>
      </c>
      <c r="D3925" s="9" t="str">
        <f>+'Info ELECTRONORTE'!C3893</f>
        <v>OLMOS - CHULUCANAS</v>
      </c>
      <c r="E3925" s="9" t="str">
        <f>+'Info ELECTRONORTE'!D3893</f>
        <v>LAMBAYEQUE</v>
      </c>
      <c r="F3925" s="9" t="str">
        <f>+'Info ELECTRONORTE'!I3893</f>
        <v>Media Tension</v>
      </c>
      <c r="G3925" s="9">
        <f>+'Info ELECTRONORTE'!K3893</f>
        <v>13</v>
      </c>
      <c r="H3925" s="9" t="str">
        <f>+'Info ELECTRONORTE'!L3893</f>
        <v>Postes</v>
      </c>
      <c r="I3925" s="9" t="str">
        <f>+'Info ELECTRONORTE'!M3893</f>
        <v>Concreto</v>
      </c>
      <c r="J3925" s="9" t="str">
        <f>+'Info ELECTRONORTE'!N3893</f>
        <v>PPC19</v>
      </c>
      <c r="K3925" s="9" t="str">
        <f>+IF(B3925="MOD INV_2018","Según corresponda",VLOOKUP(J3925,SICODI!$G$3:$K$2404,2,FALSE))</f>
        <v>POSTE DE CONCRETO ARMADO DE 13/300/150/345</v>
      </c>
      <c r="L3925" s="142">
        <f t="shared" si="139"/>
        <v>0.52</v>
      </c>
    </row>
    <row r="3926" spans="1:12" x14ac:dyDescent="0.25">
      <c r="A3926" s="53">
        <f>+'Info ELECTRONORTE'!A3894</f>
        <v>3890</v>
      </c>
      <c r="B3926" s="26" t="str">
        <f t="shared" si="140"/>
        <v>SICODI</v>
      </c>
      <c r="C3926" s="9" t="str">
        <f>+'Info ELECTRONORTE'!B3894</f>
        <v>PIURA</v>
      </c>
      <c r="D3926" s="9" t="str">
        <f>+'Info ELECTRONORTE'!C3894</f>
        <v>OLMOS - CHULUCANAS</v>
      </c>
      <c r="E3926" s="9" t="str">
        <f>+'Info ELECTRONORTE'!D3894</f>
        <v>LAMBAYEQUE</v>
      </c>
      <c r="F3926" s="9" t="str">
        <f>+'Info ELECTRONORTE'!I3894</f>
        <v>Media Tension</v>
      </c>
      <c r="G3926" s="9">
        <f>+'Info ELECTRONORTE'!K3894</f>
        <v>13</v>
      </c>
      <c r="H3926" s="9" t="str">
        <f>+'Info ELECTRONORTE'!L3894</f>
        <v>Postes</v>
      </c>
      <c r="I3926" s="9" t="str">
        <f>+'Info ELECTRONORTE'!M3894</f>
        <v>Concreto</v>
      </c>
      <c r="J3926" s="9" t="str">
        <f>+'Info ELECTRONORTE'!N3894</f>
        <v>PPC19</v>
      </c>
      <c r="K3926" s="9" t="str">
        <f>+IF(B3926="MOD INV_2018","Según corresponda",VLOOKUP(J3926,SICODI!$G$3:$K$2404,2,FALSE))</f>
        <v>POSTE DE CONCRETO ARMADO DE 13/300/150/345</v>
      </c>
      <c r="L3926" s="142">
        <f t="shared" si="139"/>
        <v>0.52</v>
      </c>
    </row>
    <row r="3927" spans="1:12" x14ac:dyDescent="0.25">
      <c r="A3927" s="53">
        <f>+'Info ELECTRONORTE'!A3895</f>
        <v>3891</v>
      </c>
      <c r="B3927" s="26" t="str">
        <f t="shared" si="140"/>
        <v>SICODI</v>
      </c>
      <c r="C3927" s="9" t="str">
        <f>+'Info ELECTRONORTE'!B3895</f>
        <v>PIURA</v>
      </c>
      <c r="D3927" s="9" t="str">
        <f>+'Info ELECTRONORTE'!C3895</f>
        <v>OLMOS - CHULUCANAS</v>
      </c>
      <c r="E3927" s="9" t="str">
        <f>+'Info ELECTRONORTE'!D3895</f>
        <v>LAMBAYEQUE</v>
      </c>
      <c r="F3927" s="9" t="str">
        <f>+'Info ELECTRONORTE'!I3895</f>
        <v>Media Tension</v>
      </c>
      <c r="G3927" s="9">
        <f>+'Info ELECTRONORTE'!K3895</f>
        <v>13</v>
      </c>
      <c r="H3927" s="9" t="str">
        <f>+'Info ELECTRONORTE'!L3895</f>
        <v>Postes</v>
      </c>
      <c r="I3927" s="9" t="str">
        <f>+'Info ELECTRONORTE'!M3895</f>
        <v>Concreto</v>
      </c>
      <c r="J3927" s="9" t="str">
        <f>+'Info ELECTRONORTE'!N3895</f>
        <v>PPC19</v>
      </c>
      <c r="K3927" s="9" t="str">
        <f>+IF(B3927="MOD INV_2018","Según corresponda",VLOOKUP(J3927,SICODI!$G$3:$K$2404,2,FALSE))</f>
        <v>POSTE DE CONCRETO ARMADO DE 13/300/150/345</v>
      </c>
      <c r="L3927" s="142">
        <f t="shared" si="139"/>
        <v>0.52</v>
      </c>
    </row>
    <row r="3928" spans="1:12" x14ac:dyDescent="0.25">
      <c r="A3928" s="53">
        <f>+'Info ELECTRONORTE'!A3896</f>
        <v>3892</v>
      </c>
      <c r="B3928" s="26" t="str">
        <f t="shared" si="140"/>
        <v>SICODI</v>
      </c>
      <c r="C3928" s="9" t="str">
        <f>+'Info ELECTRONORTE'!B3896</f>
        <v>PIURA</v>
      </c>
      <c r="D3928" s="9" t="str">
        <f>+'Info ELECTRONORTE'!C3896</f>
        <v>OLMOS - CHULUCANAS</v>
      </c>
      <c r="E3928" s="9" t="str">
        <f>+'Info ELECTRONORTE'!D3896</f>
        <v>LAMBAYEQUE</v>
      </c>
      <c r="F3928" s="9" t="str">
        <f>+'Info ELECTRONORTE'!I3896</f>
        <v>Media Tension</v>
      </c>
      <c r="G3928" s="9">
        <f>+'Info ELECTRONORTE'!K3896</f>
        <v>13</v>
      </c>
      <c r="H3928" s="9" t="str">
        <f>+'Info ELECTRONORTE'!L3896</f>
        <v>Postes</v>
      </c>
      <c r="I3928" s="9" t="str">
        <f>+'Info ELECTRONORTE'!M3896</f>
        <v>Concreto</v>
      </c>
      <c r="J3928" s="9" t="str">
        <f>+'Info ELECTRONORTE'!N3896</f>
        <v>PPM24</v>
      </c>
      <c r="K3928" s="9" t="str">
        <f>+IF(B3928="MOD INV_2018","Según corresponda",VLOOKUP(J3928,SICODI!$G$3:$K$2404,2,FALSE))</f>
        <v>POSTE DE MADERA TRATADA DE 13 mts. CL.5</v>
      </c>
      <c r="L3928" s="142">
        <f t="shared" si="139"/>
        <v>0.46</v>
      </c>
    </row>
    <row r="3929" spans="1:12" x14ac:dyDescent="0.25">
      <c r="A3929" s="53">
        <f>+'Info ELECTRONORTE'!A3897</f>
        <v>3893</v>
      </c>
      <c r="B3929" s="26" t="str">
        <f t="shared" si="140"/>
        <v>SICODI</v>
      </c>
      <c r="C3929" s="9" t="str">
        <f>+'Info ELECTRONORTE'!B3897</f>
        <v>PIURA</v>
      </c>
      <c r="D3929" s="9" t="str">
        <f>+'Info ELECTRONORTE'!C3897</f>
        <v>OLMOS - CHULUCANAS</v>
      </c>
      <c r="E3929" s="9" t="str">
        <f>+'Info ELECTRONORTE'!D3897</f>
        <v>LAMBAYEQUE</v>
      </c>
      <c r="F3929" s="9" t="str">
        <f>+'Info ELECTRONORTE'!I3897</f>
        <v>Media Tension</v>
      </c>
      <c r="G3929" s="9">
        <f>+'Info ELECTRONORTE'!K3897</f>
        <v>13</v>
      </c>
      <c r="H3929" s="9" t="str">
        <f>+'Info ELECTRONORTE'!L3897</f>
        <v>Postes</v>
      </c>
      <c r="I3929" s="9" t="str">
        <f>+'Info ELECTRONORTE'!M3897</f>
        <v>Concreto</v>
      </c>
      <c r="J3929" s="9" t="str">
        <f>+'Info ELECTRONORTE'!N3897</f>
        <v>PPM24</v>
      </c>
      <c r="K3929" s="9" t="str">
        <f>+IF(B3929="MOD INV_2018","Según corresponda",VLOOKUP(J3929,SICODI!$G$3:$K$2404,2,FALSE))</f>
        <v>POSTE DE MADERA TRATADA DE 13 mts. CL.5</v>
      </c>
      <c r="L3929" s="142">
        <f t="shared" si="139"/>
        <v>0.46</v>
      </c>
    </row>
    <row r="3930" spans="1:12" x14ac:dyDescent="0.25">
      <c r="A3930" s="53">
        <f>+'Info ELECTRONORTE'!A3898</f>
        <v>3894</v>
      </c>
      <c r="B3930" s="26" t="str">
        <f t="shared" si="140"/>
        <v>SICODI</v>
      </c>
      <c r="C3930" s="9" t="str">
        <f>+'Info ELECTRONORTE'!B3898</f>
        <v>PIURA</v>
      </c>
      <c r="D3930" s="9" t="str">
        <f>+'Info ELECTRONORTE'!C3898</f>
        <v>OLMOS - CHULUCANAS</v>
      </c>
      <c r="E3930" s="9" t="str">
        <f>+'Info ELECTRONORTE'!D3898</f>
        <v>LAMBAYEQUE</v>
      </c>
      <c r="F3930" s="9" t="str">
        <f>+'Info ELECTRONORTE'!I3898</f>
        <v>Media Tension</v>
      </c>
      <c r="G3930" s="9">
        <f>+'Info ELECTRONORTE'!K3898</f>
        <v>13</v>
      </c>
      <c r="H3930" s="9" t="str">
        <f>+'Info ELECTRONORTE'!L3898</f>
        <v>Postes</v>
      </c>
      <c r="I3930" s="9" t="str">
        <f>+'Info ELECTRONORTE'!M3898</f>
        <v>Concreto</v>
      </c>
      <c r="J3930" s="9" t="str">
        <f>+'Info ELECTRONORTE'!N3898</f>
        <v>PPM24</v>
      </c>
      <c r="K3930" s="9" t="str">
        <f>+IF(B3930="MOD INV_2018","Según corresponda",VLOOKUP(J3930,SICODI!$G$3:$K$2404,2,FALSE))</f>
        <v>POSTE DE MADERA TRATADA DE 13 mts. CL.5</v>
      </c>
      <c r="L3930" s="142">
        <f t="shared" si="139"/>
        <v>0.46</v>
      </c>
    </row>
    <row r="3931" spans="1:12" x14ac:dyDescent="0.25">
      <c r="A3931" s="53">
        <f>+'Info ELECTRONORTE'!A3899</f>
        <v>3895</v>
      </c>
      <c r="B3931" s="26" t="str">
        <f t="shared" si="140"/>
        <v>SICODI</v>
      </c>
      <c r="C3931" s="9" t="str">
        <f>+'Info ELECTRONORTE'!B3899</f>
        <v>PIURA</v>
      </c>
      <c r="D3931" s="9" t="str">
        <f>+'Info ELECTRONORTE'!C3899</f>
        <v>OLMOS - CHULUCANAS</v>
      </c>
      <c r="E3931" s="9" t="str">
        <f>+'Info ELECTRONORTE'!D3899</f>
        <v>LAMBAYEQUE</v>
      </c>
      <c r="F3931" s="9" t="str">
        <f>+'Info ELECTRONORTE'!I3899</f>
        <v>Media Tension</v>
      </c>
      <c r="G3931" s="9">
        <f>+'Info ELECTRONORTE'!K3899</f>
        <v>13</v>
      </c>
      <c r="H3931" s="9" t="str">
        <f>+'Info ELECTRONORTE'!L3899</f>
        <v>Postes</v>
      </c>
      <c r="I3931" s="9" t="str">
        <f>+'Info ELECTRONORTE'!M3899</f>
        <v>Concreto</v>
      </c>
      <c r="J3931" s="9" t="str">
        <f>+'Info ELECTRONORTE'!N3899</f>
        <v>PPM24</v>
      </c>
      <c r="K3931" s="9" t="str">
        <f>+IF(B3931="MOD INV_2018","Según corresponda",VLOOKUP(J3931,SICODI!$G$3:$K$2404,2,FALSE))</f>
        <v>POSTE DE MADERA TRATADA DE 13 mts. CL.5</v>
      </c>
      <c r="L3931" s="142">
        <f t="shared" si="139"/>
        <v>0.46</v>
      </c>
    </row>
    <row r="3932" spans="1:12" x14ac:dyDescent="0.25">
      <c r="A3932" s="53">
        <f>+'Info ELECTRONORTE'!A3900</f>
        <v>3896</v>
      </c>
      <c r="B3932" s="26" t="str">
        <f t="shared" si="140"/>
        <v>SICODI</v>
      </c>
      <c r="C3932" s="9" t="str">
        <f>+'Info ELECTRONORTE'!B3900</f>
        <v>PIURA</v>
      </c>
      <c r="D3932" s="9" t="str">
        <f>+'Info ELECTRONORTE'!C3900</f>
        <v>OLMOS - CHULUCANAS</v>
      </c>
      <c r="E3932" s="9" t="str">
        <f>+'Info ELECTRONORTE'!D3900</f>
        <v>LAMBAYEQUE</v>
      </c>
      <c r="F3932" s="9" t="str">
        <f>+'Info ELECTRONORTE'!I3900</f>
        <v>Media Tension</v>
      </c>
      <c r="G3932" s="9">
        <f>+'Info ELECTRONORTE'!K3900</f>
        <v>13</v>
      </c>
      <c r="H3932" s="9" t="str">
        <f>+'Info ELECTRONORTE'!L3900</f>
        <v>Postes</v>
      </c>
      <c r="I3932" s="9" t="str">
        <f>+'Info ELECTRONORTE'!M3900</f>
        <v>Concreto</v>
      </c>
      <c r="J3932" s="9" t="str">
        <f>+'Info ELECTRONORTE'!N3900</f>
        <v>PPC19</v>
      </c>
      <c r="K3932" s="9" t="str">
        <f>+IF(B3932="MOD INV_2018","Según corresponda",VLOOKUP(J3932,SICODI!$G$3:$K$2404,2,FALSE))</f>
        <v>POSTE DE CONCRETO ARMADO DE 13/300/150/345</v>
      </c>
      <c r="L3932" s="142">
        <f t="shared" si="139"/>
        <v>0.52</v>
      </c>
    </row>
    <row r="3933" spans="1:12" x14ac:dyDescent="0.25">
      <c r="A3933" s="53">
        <f>+'Info ELECTRONORTE'!A3901</f>
        <v>3897</v>
      </c>
      <c r="B3933" s="26" t="str">
        <f t="shared" si="140"/>
        <v>SICODI</v>
      </c>
      <c r="C3933" s="9" t="str">
        <f>+'Info ELECTRONORTE'!B3901</f>
        <v>PIURA</v>
      </c>
      <c r="D3933" s="9" t="str">
        <f>+'Info ELECTRONORTE'!C3901</f>
        <v>OLMOS - CHULUCANAS</v>
      </c>
      <c r="E3933" s="9" t="str">
        <f>+'Info ELECTRONORTE'!D3901</f>
        <v>LAMBAYEQUE</v>
      </c>
      <c r="F3933" s="9" t="str">
        <f>+'Info ELECTRONORTE'!I3901</f>
        <v>Media Tension</v>
      </c>
      <c r="G3933" s="9">
        <f>+'Info ELECTRONORTE'!K3901</f>
        <v>13</v>
      </c>
      <c r="H3933" s="9" t="str">
        <f>+'Info ELECTRONORTE'!L3901</f>
        <v>Postes</v>
      </c>
      <c r="I3933" s="9" t="str">
        <f>+'Info ELECTRONORTE'!M3901</f>
        <v>Concreto</v>
      </c>
      <c r="J3933" s="9" t="str">
        <f>+'Info ELECTRONORTE'!N3901</f>
        <v>PPC19</v>
      </c>
      <c r="K3933" s="9" t="str">
        <f>+IF(B3933="MOD INV_2018","Según corresponda",VLOOKUP(J3933,SICODI!$G$3:$K$2404,2,FALSE))</f>
        <v>POSTE DE CONCRETO ARMADO DE 13/300/150/345</v>
      </c>
      <c r="L3933" s="142">
        <f t="shared" si="139"/>
        <v>0.52</v>
      </c>
    </row>
    <row r="3934" spans="1:12" x14ac:dyDescent="0.25">
      <c r="A3934" s="53">
        <f>+'Info ELECTRONORTE'!A3902</f>
        <v>3898</v>
      </c>
      <c r="B3934" s="26" t="str">
        <f t="shared" si="140"/>
        <v>SICODI</v>
      </c>
      <c r="C3934" s="9" t="str">
        <f>+'Info ELECTRONORTE'!B3902</f>
        <v>PIURA</v>
      </c>
      <c r="D3934" s="9" t="str">
        <f>+'Info ELECTRONORTE'!C3902</f>
        <v>OLMOS - CHULUCANAS</v>
      </c>
      <c r="E3934" s="9" t="str">
        <f>+'Info ELECTRONORTE'!D3902</f>
        <v>LAMBAYEQUE</v>
      </c>
      <c r="F3934" s="9" t="str">
        <f>+'Info ELECTRONORTE'!I3902</f>
        <v>Media Tension</v>
      </c>
      <c r="G3934" s="9">
        <f>+'Info ELECTRONORTE'!K3902</f>
        <v>13</v>
      </c>
      <c r="H3934" s="9" t="str">
        <f>+'Info ELECTRONORTE'!L3902</f>
        <v>Postes</v>
      </c>
      <c r="I3934" s="9" t="str">
        <f>+'Info ELECTRONORTE'!M3902</f>
        <v>Concreto</v>
      </c>
      <c r="J3934" s="9" t="str">
        <f>+'Info ELECTRONORTE'!N3902</f>
        <v>PPC19</v>
      </c>
      <c r="K3934" s="9" t="str">
        <f>+IF(B3934="MOD INV_2018","Según corresponda",VLOOKUP(J3934,SICODI!$G$3:$K$2404,2,FALSE))</f>
        <v>POSTE DE CONCRETO ARMADO DE 13/300/150/345</v>
      </c>
      <c r="L3934" s="142">
        <f t="shared" si="139"/>
        <v>0.52</v>
      </c>
    </row>
    <row r="3935" spans="1:12" x14ac:dyDescent="0.25">
      <c r="A3935" s="53">
        <f>+'Info ELECTRONORTE'!A3903</f>
        <v>3899</v>
      </c>
      <c r="B3935" s="26" t="str">
        <f t="shared" si="140"/>
        <v>SICODI</v>
      </c>
      <c r="C3935" s="9" t="str">
        <f>+'Info ELECTRONORTE'!B3903</f>
        <v>PIURA</v>
      </c>
      <c r="D3935" s="9" t="str">
        <f>+'Info ELECTRONORTE'!C3903</f>
        <v>OLMOS - CHULUCANAS</v>
      </c>
      <c r="E3935" s="9" t="str">
        <f>+'Info ELECTRONORTE'!D3903</f>
        <v>LAMBAYEQUE</v>
      </c>
      <c r="F3935" s="9" t="str">
        <f>+'Info ELECTRONORTE'!I3903</f>
        <v>Media Tension</v>
      </c>
      <c r="G3935" s="9">
        <f>+'Info ELECTRONORTE'!K3903</f>
        <v>13</v>
      </c>
      <c r="H3935" s="9" t="str">
        <f>+'Info ELECTRONORTE'!L3903</f>
        <v>Postes</v>
      </c>
      <c r="I3935" s="9" t="str">
        <f>+'Info ELECTRONORTE'!M3903</f>
        <v>Concreto</v>
      </c>
      <c r="J3935" s="9" t="str">
        <f>+'Info ELECTRONORTE'!N3903</f>
        <v>PPC19</v>
      </c>
      <c r="K3935" s="9" t="str">
        <f>+IF(B3935="MOD INV_2018","Según corresponda",VLOOKUP(J3935,SICODI!$G$3:$K$2404,2,FALSE))</f>
        <v>POSTE DE CONCRETO ARMADO DE 13/300/150/345</v>
      </c>
      <c r="L3935" s="142">
        <f t="shared" si="139"/>
        <v>0.52</v>
      </c>
    </row>
  </sheetData>
  <autoFilter ref="A36:L3935"/>
  <sortState ref="J11:J12">
    <sortCondition ref="J10"/>
  </sortState>
  <mergeCells count="6">
    <mergeCell ref="AC13:AC15"/>
    <mergeCell ref="AC16:AC23"/>
    <mergeCell ref="V21:V23"/>
    <mergeCell ref="V24:V31"/>
    <mergeCell ref="Z8:Z9"/>
    <mergeCell ref="Z10:Z11"/>
  </mergeCells>
  <pageMargins left="0.25" right="0.25" top="0.75" bottom="0.75" header="0.3" footer="0.3"/>
  <pageSetup paperSize="9" scale="42" orientation="landscape" r:id="rId1"/>
  <ignoredErrors>
    <ignoredError sqref="V2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X147"/>
  <sheetViews>
    <sheetView zoomScale="85" zoomScaleNormal="85" workbookViewId="0">
      <selection activeCell="B3" sqref="B3"/>
    </sheetView>
  </sheetViews>
  <sheetFormatPr baseColWidth="10" defaultRowHeight="12.75" x14ac:dyDescent="0.2"/>
  <cols>
    <col min="1" max="1" width="11.42578125" style="183"/>
    <col min="2" max="2" width="24.85546875" style="183" bestFit="1" customWidth="1"/>
    <col min="3" max="3" width="22.85546875" style="183" bestFit="1" customWidth="1"/>
    <col min="4" max="4" width="13.5703125" style="185" bestFit="1" customWidth="1"/>
    <col min="5" max="6" width="14.5703125" style="185" bestFit="1" customWidth="1"/>
    <col min="7" max="7" width="10.42578125" style="185" bestFit="1" customWidth="1"/>
    <col min="8" max="9" width="10.7109375" style="185" bestFit="1" customWidth="1"/>
    <col min="10" max="11" width="10.42578125" style="185" bestFit="1" customWidth="1"/>
    <col min="12" max="20" width="11.42578125" style="185"/>
    <col min="21" max="257" width="11.42578125" style="183"/>
    <col min="258" max="258" width="24.85546875" style="183" bestFit="1" customWidth="1"/>
    <col min="259" max="259" width="22.85546875" style="183" bestFit="1" customWidth="1"/>
    <col min="260" max="260" width="13.5703125" style="183" bestFit="1" customWidth="1"/>
    <col min="261" max="262" width="14.5703125" style="183" bestFit="1" customWidth="1"/>
    <col min="263" max="263" width="10.42578125" style="183" bestFit="1" customWidth="1"/>
    <col min="264" max="265" width="10.7109375" style="183" bestFit="1" customWidth="1"/>
    <col min="266" max="267" width="10.42578125" style="183" bestFit="1" customWidth="1"/>
    <col min="268" max="513" width="11.42578125" style="183"/>
    <col min="514" max="514" width="24.85546875" style="183" bestFit="1" customWidth="1"/>
    <col min="515" max="515" width="22.85546875" style="183" bestFit="1" customWidth="1"/>
    <col min="516" max="516" width="13.5703125" style="183" bestFit="1" customWidth="1"/>
    <col min="517" max="518" width="14.5703125" style="183" bestFit="1" customWidth="1"/>
    <col min="519" max="519" width="10.42578125" style="183" bestFit="1" customWidth="1"/>
    <col min="520" max="521" width="10.7109375" style="183" bestFit="1" customWidth="1"/>
    <col min="522" max="523" width="10.42578125" style="183" bestFit="1" customWidth="1"/>
    <col min="524" max="769" width="11.42578125" style="183"/>
    <col min="770" max="770" width="24.85546875" style="183" bestFit="1" customWidth="1"/>
    <col min="771" max="771" width="22.85546875" style="183" bestFit="1" customWidth="1"/>
    <col min="772" max="772" width="13.5703125" style="183" bestFit="1" customWidth="1"/>
    <col min="773" max="774" width="14.5703125" style="183" bestFit="1" customWidth="1"/>
    <col min="775" max="775" width="10.42578125" style="183" bestFit="1" customWidth="1"/>
    <col min="776" max="777" width="10.7109375" style="183" bestFit="1" customWidth="1"/>
    <col min="778" max="779" width="10.42578125" style="183" bestFit="1" customWidth="1"/>
    <col min="780" max="1025" width="11.42578125" style="183"/>
    <col min="1026" max="1026" width="24.85546875" style="183" bestFit="1" customWidth="1"/>
    <col min="1027" max="1027" width="22.85546875" style="183" bestFit="1" customWidth="1"/>
    <col min="1028" max="1028" width="13.5703125" style="183" bestFit="1" customWidth="1"/>
    <col min="1029" max="1030" width="14.5703125" style="183" bestFit="1" customWidth="1"/>
    <col min="1031" max="1031" width="10.42578125" style="183" bestFit="1" customWidth="1"/>
    <col min="1032" max="1033" width="10.7109375" style="183" bestFit="1" customWidth="1"/>
    <col min="1034" max="1035" width="10.42578125" style="183" bestFit="1" customWidth="1"/>
    <col min="1036" max="1281" width="11.42578125" style="183"/>
    <col min="1282" max="1282" width="24.85546875" style="183" bestFit="1" customWidth="1"/>
    <col min="1283" max="1283" width="22.85546875" style="183" bestFit="1" customWidth="1"/>
    <col min="1284" max="1284" width="13.5703125" style="183" bestFit="1" customWidth="1"/>
    <col min="1285" max="1286" width="14.5703125" style="183" bestFit="1" customWidth="1"/>
    <col min="1287" max="1287" width="10.42578125" style="183" bestFit="1" customWidth="1"/>
    <col min="1288" max="1289" width="10.7109375" style="183" bestFit="1" customWidth="1"/>
    <col min="1290" max="1291" width="10.42578125" style="183" bestFit="1" customWidth="1"/>
    <col min="1292" max="1537" width="11.42578125" style="183"/>
    <col min="1538" max="1538" width="24.85546875" style="183" bestFit="1" customWidth="1"/>
    <col min="1539" max="1539" width="22.85546875" style="183" bestFit="1" customWidth="1"/>
    <col min="1540" max="1540" width="13.5703125" style="183" bestFit="1" customWidth="1"/>
    <col min="1541" max="1542" width="14.5703125" style="183" bestFit="1" customWidth="1"/>
    <col min="1543" max="1543" width="10.42578125" style="183" bestFit="1" customWidth="1"/>
    <col min="1544" max="1545" width="10.7109375" style="183" bestFit="1" customWidth="1"/>
    <col min="1546" max="1547" width="10.42578125" style="183" bestFit="1" customWidth="1"/>
    <col min="1548" max="1793" width="11.42578125" style="183"/>
    <col min="1794" max="1794" width="24.85546875" style="183" bestFit="1" customWidth="1"/>
    <col min="1795" max="1795" width="22.85546875" style="183" bestFit="1" customWidth="1"/>
    <col min="1796" max="1796" width="13.5703125" style="183" bestFit="1" customWidth="1"/>
    <col min="1797" max="1798" width="14.5703125" style="183" bestFit="1" customWidth="1"/>
    <col min="1799" max="1799" width="10.42578125" style="183" bestFit="1" customWidth="1"/>
    <col min="1800" max="1801" width="10.7109375" style="183" bestFit="1" customWidth="1"/>
    <col min="1802" max="1803" width="10.42578125" style="183" bestFit="1" customWidth="1"/>
    <col min="1804" max="2049" width="11.42578125" style="183"/>
    <col min="2050" max="2050" width="24.85546875" style="183" bestFit="1" customWidth="1"/>
    <col min="2051" max="2051" width="22.85546875" style="183" bestFit="1" customWidth="1"/>
    <col min="2052" max="2052" width="13.5703125" style="183" bestFit="1" customWidth="1"/>
    <col min="2053" max="2054" width="14.5703125" style="183" bestFit="1" customWidth="1"/>
    <col min="2055" max="2055" width="10.42578125" style="183" bestFit="1" customWidth="1"/>
    <col min="2056" max="2057" width="10.7109375" style="183" bestFit="1" customWidth="1"/>
    <col min="2058" max="2059" width="10.42578125" style="183" bestFit="1" customWidth="1"/>
    <col min="2060" max="2305" width="11.42578125" style="183"/>
    <col min="2306" max="2306" width="24.85546875" style="183" bestFit="1" customWidth="1"/>
    <col min="2307" max="2307" width="22.85546875" style="183" bestFit="1" customWidth="1"/>
    <col min="2308" max="2308" width="13.5703125" style="183" bestFit="1" customWidth="1"/>
    <col min="2309" max="2310" width="14.5703125" style="183" bestFit="1" customWidth="1"/>
    <col min="2311" max="2311" width="10.42578125" style="183" bestFit="1" customWidth="1"/>
    <col min="2312" max="2313" width="10.7109375" style="183" bestFit="1" customWidth="1"/>
    <col min="2314" max="2315" width="10.42578125" style="183" bestFit="1" customWidth="1"/>
    <col min="2316" max="2561" width="11.42578125" style="183"/>
    <col min="2562" max="2562" width="24.85546875" style="183" bestFit="1" customWidth="1"/>
    <col min="2563" max="2563" width="22.85546875" style="183" bestFit="1" customWidth="1"/>
    <col min="2564" max="2564" width="13.5703125" style="183" bestFit="1" customWidth="1"/>
    <col min="2565" max="2566" width="14.5703125" style="183" bestFit="1" customWidth="1"/>
    <col min="2567" max="2567" width="10.42578125" style="183" bestFit="1" customWidth="1"/>
    <col min="2568" max="2569" width="10.7109375" style="183" bestFit="1" customWidth="1"/>
    <col min="2570" max="2571" width="10.42578125" style="183" bestFit="1" customWidth="1"/>
    <col min="2572" max="2817" width="11.42578125" style="183"/>
    <col min="2818" max="2818" width="24.85546875" style="183" bestFit="1" customWidth="1"/>
    <col min="2819" max="2819" width="22.85546875" style="183" bestFit="1" customWidth="1"/>
    <col min="2820" max="2820" width="13.5703125" style="183" bestFit="1" customWidth="1"/>
    <col min="2821" max="2822" width="14.5703125" style="183" bestFit="1" customWidth="1"/>
    <col min="2823" max="2823" width="10.42578125" style="183" bestFit="1" customWidth="1"/>
    <col min="2824" max="2825" width="10.7109375" style="183" bestFit="1" customWidth="1"/>
    <col min="2826" max="2827" width="10.42578125" style="183" bestFit="1" customWidth="1"/>
    <col min="2828" max="3073" width="11.42578125" style="183"/>
    <col min="3074" max="3074" width="24.85546875" style="183" bestFit="1" customWidth="1"/>
    <col min="3075" max="3075" width="22.85546875" style="183" bestFit="1" customWidth="1"/>
    <col min="3076" max="3076" width="13.5703125" style="183" bestFit="1" customWidth="1"/>
    <col min="3077" max="3078" width="14.5703125" style="183" bestFit="1" customWidth="1"/>
    <col min="3079" max="3079" width="10.42578125" style="183" bestFit="1" customWidth="1"/>
    <col min="3080" max="3081" width="10.7109375" style="183" bestFit="1" customWidth="1"/>
    <col min="3082" max="3083" width="10.42578125" style="183" bestFit="1" customWidth="1"/>
    <col min="3084" max="3329" width="11.42578125" style="183"/>
    <col min="3330" max="3330" width="24.85546875" style="183" bestFit="1" customWidth="1"/>
    <col min="3331" max="3331" width="22.85546875" style="183" bestFit="1" customWidth="1"/>
    <col min="3332" max="3332" width="13.5703125" style="183" bestFit="1" customWidth="1"/>
    <col min="3333" max="3334" width="14.5703125" style="183" bestFit="1" customWidth="1"/>
    <col min="3335" max="3335" width="10.42578125" style="183" bestFit="1" customWidth="1"/>
    <col min="3336" max="3337" width="10.7109375" style="183" bestFit="1" customWidth="1"/>
    <col min="3338" max="3339" width="10.42578125" style="183" bestFit="1" customWidth="1"/>
    <col min="3340" max="3585" width="11.42578125" style="183"/>
    <col min="3586" max="3586" width="24.85546875" style="183" bestFit="1" customWidth="1"/>
    <col min="3587" max="3587" width="22.85546875" style="183" bestFit="1" customWidth="1"/>
    <col min="3588" max="3588" width="13.5703125" style="183" bestFit="1" customWidth="1"/>
    <col min="3589" max="3590" width="14.5703125" style="183" bestFit="1" customWidth="1"/>
    <col min="3591" max="3591" width="10.42578125" style="183" bestFit="1" customWidth="1"/>
    <col min="3592" max="3593" width="10.7109375" style="183" bestFit="1" customWidth="1"/>
    <col min="3594" max="3595" width="10.42578125" style="183" bestFit="1" customWidth="1"/>
    <col min="3596" max="3841" width="11.42578125" style="183"/>
    <col min="3842" max="3842" width="24.85546875" style="183" bestFit="1" customWidth="1"/>
    <col min="3843" max="3843" width="22.85546875" style="183" bestFit="1" customWidth="1"/>
    <col min="3844" max="3844" width="13.5703125" style="183" bestFit="1" customWidth="1"/>
    <col min="3845" max="3846" width="14.5703125" style="183" bestFit="1" customWidth="1"/>
    <col min="3847" max="3847" width="10.42578125" style="183" bestFit="1" customWidth="1"/>
    <col min="3848" max="3849" width="10.7109375" style="183" bestFit="1" customWidth="1"/>
    <col min="3850" max="3851" width="10.42578125" style="183" bestFit="1" customWidth="1"/>
    <col min="3852" max="4097" width="11.42578125" style="183"/>
    <col min="4098" max="4098" width="24.85546875" style="183" bestFit="1" customWidth="1"/>
    <col min="4099" max="4099" width="22.85546875" style="183" bestFit="1" customWidth="1"/>
    <col min="4100" max="4100" width="13.5703125" style="183" bestFit="1" customWidth="1"/>
    <col min="4101" max="4102" width="14.5703125" style="183" bestFit="1" customWidth="1"/>
    <col min="4103" max="4103" width="10.42578125" style="183" bestFit="1" customWidth="1"/>
    <col min="4104" max="4105" width="10.7109375" style="183" bestFit="1" customWidth="1"/>
    <col min="4106" max="4107" width="10.42578125" style="183" bestFit="1" customWidth="1"/>
    <col min="4108" max="4353" width="11.42578125" style="183"/>
    <col min="4354" max="4354" width="24.85546875" style="183" bestFit="1" customWidth="1"/>
    <col min="4355" max="4355" width="22.85546875" style="183" bestFit="1" customWidth="1"/>
    <col min="4356" max="4356" width="13.5703125" style="183" bestFit="1" customWidth="1"/>
    <col min="4357" max="4358" width="14.5703125" style="183" bestFit="1" customWidth="1"/>
    <col min="4359" max="4359" width="10.42578125" style="183" bestFit="1" customWidth="1"/>
    <col min="4360" max="4361" width="10.7109375" style="183" bestFit="1" customWidth="1"/>
    <col min="4362" max="4363" width="10.42578125" style="183" bestFit="1" customWidth="1"/>
    <col min="4364" max="4609" width="11.42578125" style="183"/>
    <col min="4610" max="4610" width="24.85546875" style="183" bestFit="1" customWidth="1"/>
    <col min="4611" max="4611" width="22.85546875" style="183" bestFit="1" customWidth="1"/>
    <col min="4612" max="4612" width="13.5703125" style="183" bestFit="1" customWidth="1"/>
    <col min="4613" max="4614" width="14.5703125" style="183" bestFit="1" customWidth="1"/>
    <col min="4615" max="4615" width="10.42578125" style="183" bestFit="1" customWidth="1"/>
    <col min="4616" max="4617" width="10.7109375" style="183" bestFit="1" customWidth="1"/>
    <col min="4618" max="4619" width="10.42578125" style="183" bestFit="1" customWidth="1"/>
    <col min="4620" max="4865" width="11.42578125" style="183"/>
    <col min="4866" max="4866" width="24.85546875" style="183" bestFit="1" customWidth="1"/>
    <col min="4867" max="4867" width="22.85546875" style="183" bestFit="1" customWidth="1"/>
    <col min="4868" max="4868" width="13.5703125" style="183" bestFit="1" customWidth="1"/>
    <col min="4869" max="4870" width="14.5703125" style="183" bestFit="1" customWidth="1"/>
    <col min="4871" max="4871" width="10.42578125" style="183" bestFit="1" customWidth="1"/>
    <col min="4872" max="4873" width="10.7109375" style="183" bestFit="1" customWidth="1"/>
    <col min="4874" max="4875" width="10.42578125" style="183" bestFit="1" customWidth="1"/>
    <col min="4876" max="5121" width="11.42578125" style="183"/>
    <col min="5122" max="5122" width="24.85546875" style="183" bestFit="1" customWidth="1"/>
    <col min="5123" max="5123" width="22.85546875" style="183" bestFit="1" customWidth="1"/>
    <col min="5124" max="5124" width="13.5703125" style="183" bestFit="1" customWidth="1"/>
    <col min="5125" max="5126" width="14.5703125" style="183" bestFit="1" customWidth="1"/>
    <col min="5127" max="5127" width="10.42578125" style="183" bestFit="1" customWidth="1"/>
    <col min="5128" max="5129" width="10.7109375" style="183" bestFit="1" customWidth="1"/>
    <col min="5130" max="5131" width="10.42578125" style="183" bestFit="1" customWidth="1"/>
    <col min="5132" max="5377" width="11.42578125" style="183"/>
    <col min="5378" max="5378" width="24.85546875" style="183" bestFit="1" customWidth="1"/>
    <col min="5379" max="5379" width="22.85546875" style="183" bestFit="1" customWidth="1"/>
    <col min="5380" max="5380" width="13.5703125" style="183" bestFit="1" customWidth="1"/>
    <col min="5381" max="5382" width="14.5703125" style="183" bestFit="1" customWidth="1"/>
    <col min="5383" max="5383" width="10.42578125" style="183" bestFit="1" customWidth="1"/>
    <col min="5384" max="5385" width="10.7109375" style="183" bestFit="1" customWidth="1"/>
    <col min="5386" max="5387" width="10.42578125" style="183" bestFit="1" customWidth="1"/>
    <col min="5388" max="5633" width="11.42578125" style="183"/>
    <col min="5634" max="5634" width="24.85546875" style="183" bestFit="1" customWidth="1"/>
    <col min="5635" max="5635" width="22.85546875" style="183" bestFit="1" customWidth="1"/>
    <col min="5636" max="5636" width="13.5703125" style="183" bestFit="1" customWidth="1"/>
    <col min="5637" max="5638" width="14.5703125" style="183" bestFit="1" customWidth="1"/>
    <col min="5639" max="5639" width="10.42578125" style="183" bestFit="1" customWidth="1"/>
    <col min="5640" max="5641" width="10.7109375" style="183" bestFit="1" customWidth="1"/>
    <col min="5642" max="5643" width="10.42578125" style="183" bestFit="1" customWidth="1"/>
    <col min="5644" max="5889" width="11.42578125" style="183"/>
    <col min="5890" max="5890" width="24.85546875" style="183" bestFit="1" customWidth="1"/>
    <col min="5891" max="5891" width="22.85546875" style="183" bestFit="1" customWidth="1"/>
    <col min="5892" max="5892" width="13.5703125" style="183" bestFit="1" customWidth="1"/>
    <col min="5893" max="5894" width="14.5703125" style="183" bestFit="1" customWidth="1"/>
    <col min="5895" max="5895" width="10.42578125" style="183" bestFit="1" customWidth="1"/>
    <col min="5896" max="5897" width="10.7109375" style="183" bestFit="1" customWidth="1"/>
    <col min="5898" max="5899" width="10.42578125" style="183" bestFit="1" customWidth="1"/>
    <col min="5900" max="6145" width="11.42578125" style="183"/>
    <col min="6146" max="6146" width="24.85546875" style="183" bestFit="1" customWidth="1"/>
    <col min="6147" max="6147" width="22.85546875" style="183" bestFit="1" customWidth="1"/>
    <col min="6148" max="6148" width="13.5703125" style="183" bestFit="1" customWidth="1"/>
    <col min="6149" max="6150" width="14.5703125" style="183" bestFit="1" customWidth="1"/>
    <col min="6151" max="6151" width="10.42578125" style="183" bestFit="1" customWidth="1"/>
    <col min="6152" max="6153" width="10.7109375" style="183" bestFit="1" customWidth="1"/>
    <col min="6154" max="6155" width="10.42578125" style="183" bestFit="1" customWidth="1"/>
    <col min="6156" max="6401" width="11.42578125" style="183"/>
    <col min="6402" max="6402" width="24.85546875" style="183" bestFit="1" customWidth="1"/>
    <col min="6403" max="6403" width="22.85546875" style="183" bestFit="1" customWidth="1"/>
    <col min="6404" max="6404" width="13.5703125" style="183" bestFit="1" customWidth="1"/>
    <col min="6405" max="6406" width="14.5703125" style="183" bestFit="1" customWidth="1"/>
    <col min="6407" max="6407" width="10.42578125" style="183" bestFit="1" customWidth="1"/>
    <col min="6408" max="6409" width="10.7109375" style="183" bestFit="1" customWidth="1"/>
    <col min="6410" max="6411" width="10.42578125" style="183" bestFit="1" customWidth="1"/>
    <col min="6412" max="6657" width="11.42578125" style="183"/>
    <col min="6658" max="6658" width="24.85546875" style="183" bestFit="1" customWidth="1"/>
    <col min="6659" max="6659" width="22.85546875" style="183" bestFit="1" customWidth="1"/>
    <col min="6660" max="6660" width="13.5703125" style="183" bestFit="1" customWidth="1"/>
    <col min="6661" max="6662" width="14.5703125" style="183" bestFit="1" customWidth="1"/>
    <col min="6663" max="6663" width="10.42578125" style="183" bestFit="1" customWidth="1"/>
    <col min="6664" max="6665" width="10.7109375" style="183" bestFit="1" customWidth="1"/>
    <col min="6666" max="6667" width="10.42578125" style="183" bestFit="1" customWidth="1"/>
    <col min="6668" max="6913" width="11.42578125" style="183"/>
    <col min="6914" max="6914" width="24.85546875" style="183" bestFit="1" customWidth="1"/>
    <col min="6915" max="6915" width="22.85546875" style="183" bestFit="1" customWidth="1"/>
    <col min="6916" max="6916" width="13.5703125" style="183" bestFit="1" customWidth="1"/>
    <col min="6917" max="6918" width="14.5703125" style="183" bestFit="1" customWidth="1"/>
    <col min="6919" max="6919" width="10.42578125" style="183" bestFit="1" customWidth="1"/>
    <col min="6920" max="6921" width="10.7109375" style="183" bestFit="1" customWidth="1"/>
    <col min="6922" max="6923" width="10.42578125" style="183" bestFit="1" customWidth="1"/>
    <col min="6924" max="7169" width="11.42578125" style="183"/>
    <col min="7170" max="7170" width="24.85546875" style="183" bestFit="1" customWidth="1"/>
    <col min="7171" max="7171" width="22.85546875" style="183" bestFit="1" customWidth="1"/>
    <col min="7172" max="7172" width="13.5703125" style="183" bestFit="1" customWidth="1"/>
    <col min="7173" max="7174" width="14.5703125" style="183" bestFit="1" customWidth="1"/>
    <col min="7175" max="7175" width="10.42578125" style="183" bestFit="1" customWidth="1"/>
    <col min="7176" max="7177" width="10.7109375" style="183" bestFit="1" customWidth="1"/>
    <col min="7178" max="7179" width="10.42578125" style="183" bestFit="1" customWidth="1"/>
    <col min="7180" max="7425" width="11.42578125" style="183"/>
    <col min="7426" max="7426" width="24.85546875" style="183" bestFit="1" customWidth="1"/>
    <col min="7427" max="7427" width="22.85546875" style="183" bestFit="1" customWidth="1"/>
    <col min="7428" max="7428" width="13.5703125" style="183" bestFit="1" customWidth="1"/>
    <col min="7429" max="7430" width="14.5703125" style="183" bestFit="1" customWidth="1"/>
    <col min="7431" max="7431" width="10.42578125" style="183" bestFit="1" customWidth="1"/>
    <col min="7432" max="7433" width="10.7109375" style="183" bestFit="1" customWidth="1"/>
    <col min="7434" max="7435" width="10.42578125" style="183" bestFit="1" customWidth="1"/>
    <col min="7436" max="7681" width="11.42578125" style="183"/>
    <col min="7682" max="7682" width="24.85546875" style="183" bestFit="1" customWidth="1"/>
    <col min="7683" max="7683" width="22.85546875" style="183" bestFit="1" customWidth="1"/>
    <col min="7684" max="7684" width="13.5703125" style="183" bestFit="1" customWidth="1"/>
    <col min="7685" max="7686" width="14.5703125" style="183" bestFit="1" customWidth="1"/>
    <col min="7687" max="7687" width="10.42578125" style="183" bestFit="1" customWidth="1"/>
    <col min="7688" max="7689" width="10.7109375" style="183" bestFit="1" customWidth="1"/>
    <col min="7690" max="7691" width="10.42578125" style="183" bestFit="1" customWidth="1"/>
    <col min="7692" max="7937" width="11.42578125" style="183"/>
    <col min="7938" max="7938" width="24.85546875" style="183" bestFit="1" customWidth="1"/>
    <col min="7939" max="7939" width="22.85546875" style="183" bestFit="1" customWidth="1"/>
    <col min="7940" max="7940" width="13.5703125" style="183" bestFit="1" customWidth="1"/>
    <col min="7941" max="7942" width="14.5703125" style="183" bestFit="1" customWidth="1"/>
    <col min="7943" max="7943" width="10.42578125" style="183" bestFit="1" customWidth="1"/>
    <col min="7944" max="7945" width="10.7109375" style="183" bestFit="1" customWidth="1"/>
    <col min="7946" max="7947" width="10.42578125" style="183" bestFit="1" customWidth="1"/>
    <col min="7948" max="8193" width="11.42578125" style="183"/>
    <col min="8194" max="8194" width="24.85546875" style="183" bestFit="1" customWidth="1"/>
    <col min="8195" max="8195" width="22.85546875" style="183" bestFit="1" customWidth="1"/>
    <col min="8196" max="8196" width="13.5703125" style="183" bestFit="1" customWidth="1"/>
    <col min="8197" max="8198" width="14.5703125" style="183" bestFit="1" customWidth="1"/>
    <col min="8199" max="8199" width="10.42578125" style="183" bestFit="1" customWidth="1"/>
    <col min="8200" max="8201" width="10.7109375" style="183" bestFit="1" customWidth="1"/>
    <col min="8202" max="8203" width="10.42578125" style="183" bestFit="1" customWidth="1"/>
    <col min="8204" max="8449" width="11.42578125" style="183"/>
    <col min="8450" max="8450" width="24.85546875" style="183" bestFit="1" customWidth="1"/>
    <col min="8451" max="8451" width="22.85546875" style="183" bestFit="1" customWidth="1"/>
    <col min="8452" max="8452" width="13.5703125" style="183" bestFit="1" customWidth="1"/>
    <col min="8453" max="8454" width="14.5703125" style="183" bestFit="1" customWidth="1"/>
    <col min="8455" max="8455" width="10.42578125" style="183" bestFit="1" customWidth="1"/>
    <col min="8456" max="8457" width="10.7109375" style="183" bestFit="1" customWidth="1"/>
    <col min="8458" max="8459" width="10.42578125" style="183" bestFit="1" customWidth="1"/>
    <col min="8460" max="8705" width="11.42578125" style="183"/>
    <col min="8706" max="8706" width="24.85546875" style="183" bestFit="1" customWidth="1"/>
    <col min="8707" max="8707" width="22.85546875" style="183" bestFit="1" customWidth="1"/>
    <col min="8708" max="8708" width="13.5703125" style="183" bestFit="1" customWidth="1"/>
    <col min="8709" max="8710" width="14.5703125" style="183" bestFit="1" customWidth="1"/>
    <col min="8711" max="8711" width="10.42578125" style="183" bestFit="1" customWidth="1"/>
    <col min="8712" max="8713" width="10.7109375" style="183" bestFit="1" customWidth="1"/>
    <col min="8714" max="8715" width="10.42578125" style="183" bestFit="1" customWidth="1"/>
    <col min="8716" max="8961" width="11.42578125" style="183"/>
    <col min="8962" max="8962" width="24.85546875" style="183" bestFit="1" customWidth="1"/>
    <col min="8963" max="8963" width="22.85546875" style="183" bestFit="1" customWidth="1"/>
    <col min="8964" max="8964" width="13.5703125" style="183" bestFit="1" customWidth="1"/>
    <col min="8965" max="8966" width="14.5703125" style="183" bestFit="1" customWidth="1"/>
    <col min="8967" max="8967" width="10.42578125" style="183" bestFit="1" customWidth="1"/>
    <col min="8968" max="8969" width="10.7109375" style="183" bestFit="1" customWidth="1"/>
    <col min="8970" max="8971" width="10.42578125" style="183" bestFit="1" customWidth="1"/>
    <col min="8972" max="9217" width="11.42578125" style="183"/>
    <col min="9218" max="9218" width="24.85546875" style="183" bestFit="1" customWidth="1"/>
    <col min="9219" max="9219" width="22.85546875" style="183" bestFit="1" customWidth="1"/>
    <col min="9220" max="9220" width="13.5703125" style="183" bestFit="1" customWidth="1"/>
    <col min="9221" max="9222" width="14.5703125" style="183" bestFit="1" customWidth="1"/>
    <col min="9223" max="9223" width="10.42578125" style="183" bestFit="1" customWidth="1"/>
    <col min="9224" max="9225" width="10.7109375" style="183" bestFit="1" customWidth="1"/>
    <col min="9226" max="9227" width="10.42578125" style="183" bestFit="1" customWidth="1"/>
    <col min="9228" max="9473" width="11.42578125" style="183"/>
    <col min="9474" max="9474" width="24.85546875" style="183" bestFit="1" customWidth="1"/>
    <col min="9475" max="9475" width="22.85546875" style="183" bestFit="1" customWidth="1"/>
    <col min="9476" max="9476" width="13.5703125" style="183" bestFit="1" customWidth="1"/>
    <col min="9477" max="9478" width="14.5703125" style="183" bestFit="1" customWidth="1"/>
    <col min="9479" max="9479" width="10.42578125" style="183" bestFit="1" customWidth="1"/>
    <col min="9480" max="9481" width="10.7109375" style="183" bestFit="1" customWidth="1"/>
    <col min="9482" max="9483" width="10.42578125" style="183" bestFit="1" customWidth="1"/>
    <col min="9484" max="9729" width="11.42578125" style="183"/>
    <col min="9730" max="9730" width="24.85546875" style="183" bestFit="1" customWidth="1"/>
    <col min="9731" max="9731" width="22.85546875" style="183" bestFit="1" customWidth="1"/>
    <col min="9732" max="9732" width="13.5703125" style="183" bestFit="1" customWidth="1"/>
    <col min="9733" max="9734" width="14.5703125" style="183" bestFit="1" customWidth="1"/>
    <col min="9735" max="9735" width="10.42578125" style="183" bestFit="1" customWidth="1"/>
    <col min="9736" max="9737" width="10.7109375" style="183" bestFit="1" customWidth="1"/>
    <col min="9738" max="9739" width="10.42578125" style="183" bestFit="1" customWidth="1"/>
    <col min="9740" max="9985" width="11.42578125" style="183"/>
    <col min="9986" max="9986" width="24.85546875" style="183" bestFit="1" customWidth="1"/>
    <col min="9987" max="9987" width="22.85546875" style="183" bestFit="1" customWidth="1"/>
    <col min="9988" max="9988" width="13.5703125" style="183" bestFit="1" customWidth="1"/>
    <col min="9989" max="9990" width="14.5703125" style="183" bestFit="1" customWidth="1"/>
    <col min="9991" max="9991" width="10.42578125" style="183" bestFit="1" customWidth="1"/>
    <col min="9992" max="9993" width="10.7109375" style="183" bestFit="1" customWidth="1"/>
    <col min="9994" max="9995" width="10.42578125" style="183" bestFit="1" customWidth="1"/>
    <col min="9996" max="10241" width="11.42578125" style="183"/>
    <col min="10242" max="10242" width="24.85546875" style="183" bestFit="1" customWidth="1"/>
    <col min="10243" max="10243" width="22.85546875" style="183" bestFit="1" customWidth="1"/>
    <col min="10244" max="10244" width="13.5703125" style="183" bestFit="1" customWidth="1"/>
    <col min="10245" max="10246" width="14.5703125" style="183" bestFit="1" customWidth="1"/>
    <col min="10247" max="10247" width="10.42578125" style="183" bestFit="1" customWidth="1"/>
    <col min="10248" max="10249" width="10.7109375" style="183" bestFit="1" customWidth="1"/>
    <col min="10250" max="10251" width="10.42578125" style="183" bestFit="1" customWidth="1"/>
    <col min="10252" max="10497" width="11.42578125" style="183"/>
    <col min="10498" max="10498" width="24.85546875" style="183" bestFit="1" customWidth="1"/>
    <col min="10499" max="10499" width="22.85546875" style="183" bestFit="1" customWidth="1"/>
    <col min="10500" max="10500" width="13.5703125" style="183" bestFit="1" customWidth="1"/>
    <col min="10501" max="10502" width="14.5703125" style="183" bestFit="1" customWidth="1"/>
    <col min="10503" max="10503" width="10.42578125" style="183" bestFit="1" customWidth="1"/>
    <col min="10504" max="10505" width="10.7109375" style="183" bestFit="1" customWidth="1"/>
    <col min="10506" max="10507" width="10.42578125" style="183" bestFit="1" customWidth="1"/>
    <col min="10508" max="10753" width="11.42578125" style="183"/>
    <col min="10754" max="10754" width="24.85546875" style="183" bestFit="1" customWidth="1"/>
    <col min="10755" max="10755" width="22.85546875" style="183" bestFit="1" customWidth="1"/>
    <col min="10756" max="10756" width="13.5703125" style="183" bestFit="1" customWidth="1"/>
    <col min="10757" max="10758" width="14.5703125" style="183" bestFit="1" customWidth="1"/>
    <col min="10759" max="10759" width="10.42578125" style="183" bestFit="1" customWidth="1"/>
    <col min="10760" max="10761" width="10.7109375" style="183" bestFit="1" customWidth="1"/>
    <col min="10762" max="10763" width="10.42578125" style="183" bestFit="1" customWidth="1"/>
    <col min="10764" max="11009" width="11.42578125" style="183"/>
    <col min="11010" max="11010" width="24.85546875" style="183" bestFit="1" customWidth="1"/>
    <col min="11011" max="11011" width="22.85546875" style="183" bestFit="1" customWidth="1"/>
    <col min="11012" max="11012" width="13.5703125" style="183" bestFit="1" customWidth="1"/>
    <col min="11013" max="11014" width="14.5703125" style="183" bestFit="1" customWidth="1"/>
    <col min="11015" max="11015" width="10.42578125" style="183" bestFit="1" customWidth="1"/>
    <col min="11016" max="11017" width="10.7109375" style="183" bestFit="1" customWidth="1"/>
    <col min="11018" max="11019" width="10.42578125" style="183" bestFit="1" customWidth="1"/>
    <col min="11020" max="11265" width="11.42578125" style="183"/>
    <col min="11266" max="11266" width="24.85546875" style="183" bestFit="1" customWidth="1"/>
    <col min="11267" max="11267" width="22.85546875" style="183" bestFit="1" customWidth="1"/>
    <col min="11268" max="11268" width="13.5703125" style="183" bestFit="1" customWidth="1"/>
    <col min="11269" max="11270" width="14.5703125" style="183" bestFit="1" customWidth="1"/>
    <col min="11271" max="11271" width="10.42578125" style="183" bestFit="1" customWidth="1"/>
    <col min="11272" max="11273" width="10.7109375" style="183" bestFit="1" customWidth="1"/>
    <col min="11274" max="11275" width="10.42578125" style="183" bestFit="1" customWidth="1"/>
    <col min="11276" max="11521" width="11.42578125" style="183"/>
    <col min="11522" max="11522" width="24.85546875" style="183" bestFit="1" customWidth="1"/>
    <col min="11523" max="11523" width="22.85546875" style="183" bestFit="1" customWidth="1"/>
    <col min="11524" max="11524" width="13.5703125" style="183" bestFit="1" customWidth="1"/>
    <col min="11525" max="11526" width="14.5703125" style="183" bestFit="1" customWidth="1"/>
    <col min="11527" max="11527" width="10.42578125" style="183" bestFit="1" customWidth="1"/>
    <col min="11528" max="11529" width="10.7109375" style="183" bestFit="1" customWidth="1"/>
    <col min="11530" max="11531" width="10.42578125" style="183" bestFit="1" customWidth="1"/>
    <col min="11532" max="11777" width="11.42578125" style="183"/>
    <col min="11778" max="11778" width="24.85546875" style="183" bestFit="1" customWidth="1"/>
    <col min="11779" max="11779" width="22.85546875" style="183" bestFit="1" customWidth="1"/>
    <col min="11780" max="11780" width="13.5703125" style="183" bestFit="1" customWidth="1"/>
    <col min="11781" max="11782" width="14.5703125" style="183" bestFit="1" customWidth="1"/>
    <col min="11783" max="11783" width="10.42578125" style="183" bestFit="1" customWidth="1"/>
    <col min="11784" max="11785" width="10.7109375" style="183" bestFit="1" customWidth="1"/>
    <col min="11786" max="11787" width="10.42578125" style="183" bestFit="1" customWidth="1"/>
    <col min="11788" max="12033" width="11.42578125" style="183"/>
    <col min="12034" max="12034" width="24.85546875" style="183" bestFit="1" customWidth="1"/>
    <col min="12035" max="12035" width="22.85546875" style="183" bestFit="1" customWidth="1"/>
    <col min="12036" max="12036" width="13.5703125" style="183" bestFit="1" customWidth="1"/>
    <col min="12037" max="12038" width="14.5703125" style="183" bestFit="1" customWidth="1"/>
    <col min="12039" max="12039" width="10.42578125" style="183" bestFit="1" customWidth="1"/>
    <col min="12040" max="12041" width="10.7109375" style="183" bestFit="1" customWidth="1"/>
    <col min="12042" max="12043" width="10.42578125" style="183" bestFit="1" customWidth="1"/>
    <col min="12044" max="12289" width="11.42578125" style="183"/>
    <col min="12290" max="12290" width="24.85546875" style="183" bestFit="1" customWidth="1"/>
    <col min="12291" max="12291" width="22.85546875" style="183" bestFit="1" customWidth="1"/>
    <col min="12292" max="12292" width="13.5703125" style="183" bestFit="1" customWidth="1"/>
    <col min="12293" max="12294" width="14.5703125" style="183" bestFit="1" customWidth="1"/>
    <col min="12295" max="12295" width="10.42578125" style="183" bestFit="1" customWidth="1"/>
    <col min="12296" max="12297" width="10.7109375" style="183" bestFit="1" customWidth="1"/>
    <col min="12298" max="12299" width="10.42578125" style="183" bestFit="1" customWidth="1"/>
    <col min="12300" max="12545" width="11.42578125" style="183"/>
    <col min="12546" max="12546" width="24.85546875" style="183" bestFit="1" customWidth="1"/>
    <col min="12547" max="12547" width="22.85546875" style="183" bestFit="1" customWidth="1"/>
    <col min="12548" max="12548" width="13.5703125" style="183" bestFit="1" customWidth="1"/>
    <col min="12549" max="12550" width="14.5703125" style="183" bestFit="1" customWidth="1"/>
    <col min="12551" max="12551" width="10.42578125" style="183" bestFit="1" customWidth="1"/>
    <col min="12552" max="12553" width="10.7109375" style="183" bestFit="1" customWidth="1"/>
    <col min="12554" max="12555" width="10.42578125" style="183" bestFit="1" customWidth="1"/>
    <col min="12556" max="12801" width="11.42578125" style="183"/>
    <col min="12802" max="12802" width="24.85546875" style="183" bestFit="1" customWidth="1"/>
    <col min="12803" max="12803" width="22.85546875" style="183" bestFit="1" customWidth="1"/>
    <col min="12804" max="12804" width="13.5703125" style="183" bestFit="1" customWidth="1"/>
    <col min="12805" max="12806" width="14.5703125" style="183" bestFit="1" customWidth="1"/>
    <col min="12807" max="12807" width="10.42578125" style="183" bestFit="1" customWidth="1"/>
    <col min="12808" max="12809" width="10.7109375" style="183" bestFit="1" customWidth="1"/>
    <col min="12810" max="12811" width="10.42578125" style="183" bestFit="1" customWidth="1"/>
    <col min="12812" max="13057" width="11.42578125" style="183"/>
    <col min="13058" max="13058" width="24.85546875" style="183" bestFit="1" customWidth="1"/>
    <col min="13059" max="13059" width="22.85546875" style="183" bestFit="1" customWidth="1"/>
    <col min="13060" max="13060" width="13.5703125" style="183" bestFit="1" customWidth="1"/>
    <col min="13061" max="13062" width="14.5703125" style="183" bestFit="1" customWidth="1"/>
    <col min="13063" max="13063" width="10.42578125" style="183" bestFit="1" customWidth="1"/>
    <col min="13064" max="13065" width="10.7109375" style="183" bestFit="1" customWidth="1"/>
    <col min="13066" max="13067" width="10.42578125" style="183" bestFit="1" customWidth="1"/>
    <col min="13068" max="13313" width="11.42578125" style="183"/>
    <col min="13314" max="13314" width="24.85546875" style="183" bestFit="1" customWidth="1"/>
    <col min="13315" max="13315" width="22.85546875" style="183" bestFit="1" customWidth="1"/>
    <col min="13316" max="13316" width="13.5703125" style="183" bestFit="1" customWidth="1"/>
    <col min="13317" max="13318" width="14.5703125" style="183" bestFit="1" customWidth="1"/>
    <col min="13319" max="13319" width="10.42578125" style="183" bestFit="1" customWidth="1"/>
    <col min="13320" max="13321" width="10.7109375" style="183" bestFit="1" customWidth="1"/>
    <col min="13322" max="13323" width="10.42578125" style="183" bestFit="1" customWidth="1"/>
    <col min="13324" max="13569" width="11.42578125" style="183"/>
    <col min="13570" max="13570" width="24.85546875" style="183" bestFit="1" customWidth="1"/>
    <col min="13571" max="13571" width="22.85546875" style="183" bestFit="1" customWidth="1"/>
    <col min="13572" max="13572" width="13.5703125" style="183" bestFit="1" customWidth="1"/>
    <col min="13573" max="13574" width="14.5703125" style="183" bestFit="1" customWidth="1"/>
    <col min="13575" max="13575" width="10.42578125" style="183" bestFit="1" customWidth="1"/>
    <col min="13576" max="13577" width="10.7109375" style="183" bestFit="1" customWidth="1"/>
    <col min="13578" max="13579" width="10.42578125" style="183" bestFit="1" customWidth="1"/>
    <col min="13580" max="13825" width="11.42578125" style="183"/>
    <col min="13826" max="13826" width="24.85546875" style="183" bestFit="1" customWidth="1"/>
    <col min="13827" max="13827" width="22.85546875" style="183" bestFit="1" customWidth="1"/>
    <col min="13828" max="13828" width="13.5703125" style="183" bestFit="1" customWidth="1"/>
    <col min="13829" max="13830" width="14.5703125" style="183" bestFit="1" customWidth="1"/>
    <col min="13831" max="13831" width="10.42578125" style="183" bestFit="1" customWidth="1"/>
    <col min="13832" max="13833" width="10.7109375" style="183" bestFit="1" customWidth="1"/>
    <col min="13834" max="13835" width="10.42578125" style="183" bestFit="1" customWidth="1"/>
    <col min="13836" max="14081" width="11.42578125" style="183"/>
    <col min="14082" max="14082" width="24.85546875" style="183" bestFit="1" customWidth="1"/>
    <col min="14083" max="14083" width="22.85546875" style="183" bestFit="1" customWidth="1"/>
    <col min="14084" max="14084" width="13.5703125" style="183" bestFit="1" customWidth="1"/>
    <col min="14085" max="14086" width="14.5703125" style="183" bestFit="1" customWidth="1"/>
    <col min="14087" max="14087" width="10.42578125" style="183" bestFit="1" customWidth="1"/>
    <col min="14088" max="14089" width="10.7109375" style="183" bestFit="1" customWidth="1"/>
    <col min="14090" max="14091" width="10.42578125" style="183" bestFit="1" customWidth="1"/>
    <col min="14092" max="14337" width="11.42578125" style="183"/>
    <col min="14338" max="14338" width="24.85546875" style="183" bestFit="1" customWidth="1"/>
    <col min="14339" max="14339" width="22.85546875" style="183" bestFit="1" customWidth="1"/>
    <col min="14340" max="14340" width="13.5703125" style="183" bestFit="1" customWidth="1"/>
    <col min="14341" max="14342" width="14.5703125" style="183" bestFit="1" customWidth="1"/>
    <col min="14343" max="14343" width="10.42578125" style="183" bestFit="1" customWidth="1"/>
    <col min="14344" max="14345" width="10.7109375" style="183" bestFit="1" customWidth="1"/>
    <col min="14346" max="14347" width="10.42578125" style="183" bestFit="1" customWidth="1"/>
    <col min="14348" max="14593" width="11.42578125" style="183"/>
    <col min="14594" max="14594" width="24.85546875" style="183" bestFit="1" customWidth="1"/>
    <col min="14595" max="14595" width="22.85546875" style="183" bestFit="1" customWidth="1"/>
    <col min="14596" max="14596" width="13.5703125" style="183" bestFit="1" customWidth="1"/>
    <col min="14597" max="14598" width="14.5703125" style="183" bestFit="1" customWidth="1"/>
    <col min="14599" max="14599" width="10.42578125" style="183" bestFit="1" customWidth="1"/>
    <col min="14600" max="14601" width="10.7109375" style="183" bestFit="1" customWidth="1"/>
    <col min="14602" max="14603" width="10.42578125" style="183" bestFit="1" customWidth="1"/>
    <col min="14604" max="14849" width="11.42578125" style="183"/>
    <col min="14850" max="14850" width="24.85546875" style="183" bestFit="1" customWidth="1"/>
    <col min="14851" max="14851" width="22.85546875" style="183" bestFit="1" customWidth="1"/>
    <col min="14852" max="14852" width="13.5703125" style="183" bestFit="1" customWidth="1"/>
    <col min="14853" max="14854" width="14.5703125" style="183" bestFit="1" customWidth="1"/>
    <col min="14855" max="14855" width="10.42578125" style="183" bestFit="1" customWidth="1"/>
    <col min="14856" max="14857" width="10.7109375" style="183" bestFit="1" customWidth="1"/>
    <col min="14858" max="14859" width="10.42578125" style="183" bestFit="1" customWidth="1"/>
    <col min="14860" max="15105" width="11.42578125" style="183"/>
    <col min="15106" max="15106" width="24.85546875" style="183" bestFit="1" customWidth="1"/>
    <col min="15107" max="15107" width="22.85546875" style="183" bestFit="1" customWidth="1"/>
    <col min="15108" max="15108" width="13.5703125" style="183" bestFit="1" customWidth="1"/>
    <col min="15109" max="15110" width="14.5703125" style="183" bestFit="1" customWidth="1"/>
    <col min="15111" max="15111" width="10.42578125" style="183" bestFit="1" customWidth="1"/>
    <col min="15112" max="15113" width="10.7109375" style="183" bestFit="1" customWidth="1"/>
    <col min="15114" max="15115" width="10.42578125" style="183" bestFit="1" customWidth="1"/>
    <col min="15116" max="15361" width="11.42578125" style="183"/>
    <col min="15362" max="15362" width="24.85546875" style="183" bestFit="1" customWidth="1"/>
    <col min="15363" max="15363" width="22.85546875" style="183" bestFit="1" customWidth="1"/>
    <col min="15364" max="15364" width="13.5703125" style="183" bestFit="1" customWidth="1"/>
    <col min="15365" max="15366" width="14.5703125" style="183" bestFit="1" customWidth="1"/>
    <col min="15367" max="15367" width="10.42578125" style="183" bestFit="1" customWidth="1"/>
    <col min="15368" max="15369" width="10.7109375" style="183" bestFit="1" customWidth="1"/>
    <col min="15370" max="15371" width="10.42578125" style="183" bestFit="1" customWidth="1"/>
    <col min="15372" max="15617" width="11.42578125" style="183"/>
    <col min="15618" max="15618" width="24.85546875" style="183" bestFit="1" customWidth="1"/>
    <col min="15619" max="15619" width="22.85546875" style="183" bestFit="1" customWidth="1"/>
    <col min="15620" max="15620" width="13.5703125" style="183" bestFit="1" customWidth="1"/>
    <col min="15621" max="15622" width="14.5703125" style="183" bestFit="1" customWidth="1"/>
    <col min="15623" max="15623" width="10.42578125" style="183" bestFit="1" customWidth="1"/>
    <col min="15624" max="15625" width="10.7109375" style="183" bestFit="1" customWidth="1"/>
    <col min="15626" max="15627" width="10.42578125" style="183" bestFit="1" customWidth="1"/>
    <col min="15628" max="15873" width="11.42578125" style="183"/>
    <col min="15874" max="15874" width="24.85546875" style="183" bestFit="1" customWidth="1"/>
    <col min="15875" max="15875" width="22.85546875" style="183" bestFit="1" customWidth="1"/>
    <col min="15876" max="15876" width="13.5703125" style="183" bestFit="1" customWidth="1"/>
    <col min="15877" max="15878" width="14.5703125" style="183" bestFit="1" customWidth="1"/>
    <col min="15879" max="15879" width="10.42578125" style="183" bestFit="1" customWidth="1"/>
    <col min="15880" max="15881" width="10.7109375" style="183" bestFit="1" customWidth="1"/>
    <col min="15882" max="15883" width="10.42578125" style="183" bestFit="1" customWidth="1"/>
    <col min="15884" max="16129" width="11.42578125" style="183"/>
    <col min="16130" max="16130" width="24.85546875" style="183" bestFit="1" customWidth="1"/>
    <col min="16131" max="16131" width="22.85546875" style="183" bestFit="1" customWidth="1"/>
    <col min="16132" max="16132" width="13.5703125" style="183" bestFit="1" customWidth="1"/>
    <col min="16133" max="16134" width="14.5703125" style="183" bestFit="1" customWidth="1"/>
    <col min="16135" max="16135" width="10.42578125" style="183" bestFit="1" customWidth="1"/>
    <col min="16136" max="16137" width="10.7109375" style="183" bestFit="1" customWidth="1"/>
    <col min="16138" max="16139" width="10.42578125" style="183" bestFit="1" customWidth="1"/>
    <col min="16140" max="16384" width="11.42578125" style="183"/>
  </cols>
  <sheetData>
    <row r="1" spans="1:24" x14ac:dyDescent="0.2">
      <c r="D1" s="184" t="s">
        <v>8203</v>
      </c>
      <c r="E1" s="184" t="s">
        <v>8203</v>
      </c>
      <c r="F1" s="184" t="s">
        <v>8203</v>
      </c>
      <c r="G1" s="184" t="s">
        <v>8203</v>
      </c>
      <c r="H1" s="184" t="s">
        <v>8203</v>
      </c>
      <c r="I1" s="184" t="s">
        <v>8203</v>
      </c>
      <c r="J1" s="184" t="s">
        <v>8203</v>
      </c>
      <c r="K1" s="184" t="s">
        <v>8203</v>
      </c>
    </row>
    <row r="2" spans="1:24" ht="51" x14ac:dyDescent="0.2">
      <c r="A2" s="186" t="s">
        <v>38</v>
      </c>
      <c r="B2" s="186" t="s">
        <v>8204</v>
      </c>
      <c r="C2" s="186" t="s">
        <v>8205</v>
      </c>
      <c r="D2" s="184" t="s">
        <v>8206</v>
      </c>
      <c r="E2" s="187" t="s">
        <v>8207</v>
      </c>
      <c r="F2" s="187" t="s">
        <v>8208</v>
      </c>
      <c r="G2" s="187" t="s">
        <v>3088</v>
      </c>
      <c r="H2" s="187"/>
      <c r="I2" s="187"/>
      <c r="J2" s="187"/>
      <c r="K2" s="187"/>
      <c r="M2" s="187" t="s">
        <v>8209</v>
      </c>
      <c r="N2" s="187" t="s">
        <v>8210</v>
      </c>
      <c r="O2" s="187" t="s">
        <v>8210</v>
      </c>
      <c r="P2" s="187" t="s">
        <v>8210</v>
      </c>
      <c r="Q2" s="187" t="s">
        <v>8210</v>
      </c>
      <c r="R2" s="187" t="s">
        <v>8210</v>
      </c>
      <c r="S2" s="187" t="s">
        <v>8210</v>
      </c>
      <c r="T2" s="187" t="s">
        <v>8210</v>
      </c>
      <c r="V2" s="188" t="s">
        <v>8211</v>
      </c>
      <c r="W2" s="188" t="s">
        <v>8206</v>
      </c>
    </row>
    <row r="3" spans="1:24" ht="15" x14ac:dyDescent="0.2">
      <c r="A3" s="384">
        <v>1</v>
      </c>
      <c r="B3" s="371" t="s">
        <v>8212</v>
      </c>
      <c r="C3" s="381" t="str">
        <f>+"LT-"&amp;MID(B3,3,7)&amp;"TA"&amp;MID(B3,10,7)&amp;"A"</f>
        <v>LT-060COR0TAS1C1240A</v>
      </c>
      <c r="D3" s="382" t="s">
        <v>8213</v>
      </c>
      <c r="E3" s="192"/>
      <c r="F3" s="192"/>
      <c r="G3" s="193"/>
      <c r="H3" s="193"/>
      <c r="I3" s="193"/>
      <c r="J3" s="193"/>
      <c r="K3" s="193"/>
      <c r="M3" s="194"/>
      <c r="N3" s="194"/>
      <c r="O3" s="194"/>
      <c r="P3" s="194"/>
      <c r="Q3" s="194"/>
      <c r="R3" s="194"/>
      <c r="S3" s="194"/>
      <c r="T3" s="194"/>
      <c r="V3" s="195">
        <f>+SUM(M3)</f>
        <v>0</v>
      </c>
      <c r="W3" s="195">
        <f>+SUM(N3:T3)</f>
        <v>0</v>
      </c>
      <c r="X3" s="183" t="str">
        <f>+MID(B3,6,4)</f>
        <v>COR0</v>
      </c>
    </row>
    <row r="4" spans="1:24" ht="15" x14ac:dyDescent="0.2">
      <c r="A4" s="190"/>
      <c r="B4" s="189" t="s">
        <v>8214</v>
      </c>
      <c r="C4" s="183" t="str">
        <f t="shared" ref="C4:C67" si="0">+"LT-"&amp;MID(B4,3,7)&amp;"TA"&amp;MID(B4,10,7)&amp;"A"</f>
        <v>LT-220SIR2TAS2C2726A</v>
      </c>
      <c r="D4" s="191" t="s">
        <v>8213</v>
      </c>
      <c r="E4" s="192" t="s">
        <v>2754</v>
      </c>
      <c r="F4" s="192" t="s">
        <v>2750</v>
      </c>
      <c r="G4" s="193" t="s">
        <v>3089</v>
      </c>
      <c r="H4" s="193" t="s">
        <v>3091</v>
      </c>
      <c r="I4" s="193" t="s">
        <v>3093</v>
      </c>
      <c r="J4" s="193" t="s">
        <v>3103</v>
      </c>
      <c r="K4" s="193" t="s">
        <v>3105</v>
      </c>
      <c r="M4" s="194">
        <v>0.69565999999999995</v>
      </c>
      <c r="N4" s="194">
        <v>63.63</v>
      </c>
      <c r="O4" s="194">
        <v>28.28</v>
      </c>
      <c r="P4" s="194">
        <v>24.1</v>
      </c>
      <c r="Q4" s="194">
        <v>334.36325000000005</v>
      </c>
      <c r="R4" s="194">
        <v>298.81034999999997</v>
      </c>
      <c r="S4" s="194">
        <v>36.86</v>
      </c>
      <c r="T4" s="194">
        <v>26.122000000000003</v>
      </c>
      <c r="V4" s="195">
        <f t="shared" ref="V4:V67" si="1">+SUM(M4)</f>
        <v>0.69565999999999995</v>
      </c>
      <c r="W4" s="195">
        <f t="shared" ref="W4:W67" si="2">+SUM(N4:T4)</f>
        <v>812.16560000000004</v>
      </c>
      <c r="X4" s="183" t="str">
        <f t="shared" ref="X4:X67" si="3">+MID(B4,6,4)</f>
        <v>SIR2</v>
      </c>
    </row>
    <row r="5" spans="1:24" ht="15" x14ac:dyDescent="0.2">
      <c r="A5" s="190"/>
      <c r="B5" s="189" t="s">
        <v>8215</v>
      </c>
      <c r="C5" s="183" t="str">
        <f t="shared" si="0"/>
        <v>LT-220SIR2TAS2C2592A</v>
      </c>
      <c r="D5" s="191" t="s">
        <v>8213</v>
      </c>
      <c r="E5" s="192" t="s">
        <v>2754</v>
      </c>
      <c r="F5" s="192" t="s">
        <v>2750</v>
      </c>
      <c r="G5" s="193" t="s">
        <v>3089</v>
      </c>
      <c r="H5" s="193" t="s">
        <v>3091</v>
      </c>
      <c r="I5" s="193" t="s">
        <v>3093</v>
      </c>
      <c r="J5" s="193" t="s">
        <v>3103</v>
      </c>
      <c r="K5" s="193" t="s">
        <v>3105</v>
      </c>
      <c r="M5" s="194">
        <v>0.69565999999999995</v>
      </c>
      <c r="N5" s="194">
        <v>63.63</v>
      </c>
      <c r="O5" s="194">
        <v>28.28</v>
      </c>
      <c r="P5" s="194">
        <v>24.1</v>
      </c>
      <c r="Q5" s="194">
        <v>334.36325000000005</v>
      </c>
      <c r="R5" s="194">
        <v>298.81034999999997</v>
      </c>
      <c r="S5" s="194">
        <v>36.86</v>
      </c>
      <c r="T5" s="194">
        <v>26.122000000000003</v>
      </c>
      <c r="V5" s="195">
        <f t="shared" si="1"/>
        <v>0.69565999999999995</v>
      </c>
      <c r="W5" s="195">
        <f t="shared" si="2"/>
        <v>812.16560000000004</v>
      </c>
      <c r="X5" s="183" t="str">
        <f t="shared" si="3"/>
        <v>SIR2</v>
      </c>
    </row>
    <row r="6" spans="1:24" ht="15" x14ac:dyDescent="0.2">
      <c r="A6" s="190"/>
      <c r="B6" s="189" t="s">
        <v>8216</v>
      </c>
      <c r="C6" s="183" t="str">
        <f t="shared" si="0"/>
        <v>LT-220SIR2TAD2C2726A</v>
      </c>
      <c r="D6" s="191" t="s">
        <v>8213</v>
      </c>
      <c r="E6" s="192" t="s">
        <v>2754</v>
      </c>
      <c r="F6" s="192" t="s">
        <v>2750</v>
      </c>
      <c r="G6" s="193" t="s">
        <v>3089</v>
      </c>
      <c r="H6" s="193" t="s">
        <v>3091</v>
      </c>
      <c r="I6" s="193" t="s">
        <v>3093</v>
      </c>
      <c r="J6" s="193" t="s">
        <v>3103</v>
      </c>
      <c r="K6" s="193" t="s">
        <v>3105</v>
      </c>
      <c r="M6" s="194">
        <v>0.69565999999999995</v>
      </c>
      <c r="N6" s="194">
        <v>127.26</v>
      </c>
      <c r="O6" s="194">
        <v>56.56</v>
      </c>
      <c r="P6" s="194">
        <v>48.2</v>
      </c>
      <c r="Q6" s="194">
        <v>668.7265000000001</v>
      </c>
      <c r="R6" s="194">
        <v>597.62069999999994</v>
      </c>
      <c r="S6" s="194">
        <v>73.72</v>
      </c>
      <c r="T6" s="194">
        <v>52.244000000000007</v>
      </c>
      <c r="V6" s="195">
        <f t="shared" si="1"/>
        <v>0.69565999999999995</v>
      </c>
      <c r="W6" s="195">
        <f t="shared" si="2"/>
        <v>1624.3312000000001</v>
      </c>
      <c r="X6" s="183" t="str">
        <f t="shared" si="3"/>
        <v>SIR2</v>
      </c>
    </row>
    <row r="7" spans="1:24" ht="15" x14ac:dyDescent="0.2">
      <c r="A7" s="190"/>
      <c r="B7" s="189" t="s">
        <v>8217</v>
      </c>
      <c r="C7" s="183" t="str">
        <f t="shared" si="0"/>
        <v>LT-220SIR2TAD2C2592A</v>
      </c>
      <c r="D7" s="191" t="s">
        <v>8213</v>
      </c>
      <c r="E7" s="192" t="s">
        <v>2754</v>
      </c>
      <c r="F7" s="192" t="s">
        <v>2750</v>
      </c>
      <c r="G7" s="193" t="s">
        <v>3089</v>
      </c>
      <c r="H7" s="193" t="s">
        <v>3091</v>
      </c>
      <c r="I7" s="193" t="s">
        <v>3093</v>
      </c>
      <c r="J7" s="193" t="s">
        <v>3103</v>
      </c>
      <c r="K7" s="193" t="s">
        <v>3105</v>
      </c>
      <c r="M7" s="194">
        <v>0.69565999999999995</v>
      </c>
      <c r="N7" s="194">
        <v>127.26</v>
      </c>
      <c r="O7" s="194">
        <v>56.56</v>
      </c>
      <c r="P7" s="194">
        <v>48.2</v>
      </c>
      <c r="Q7" s="194">
        <v>668.7265000000001</v>
      </c>
      <c r="R7" s="194">
        <v>597.62069999999994</v>
      </c>
      <c r="S7" s="194">
        <v>73.72</v>
      </c>
      <c r="T7" s="194">
        <v>52.244000000000007</v>
      </c>
      <c r="V7" s="195">
        <f t="shared" si="1"/>
        <v>0.69565999999999995</v>
      </c>
      <c r="W7" s="195">
        <f t="shared" si="2"/>
        <v>1624.3312000000001</v>
      </c>
      <c r="X7" s="183" t="str">
        <f t="shared" si="3"/>
        <v>SIR2</v>
      </c>
    </row>
    <row r="8" spans="1:24" ht="15" x14ac:dyDescent="0.2">
      <c r="A8" s="190"/>
      <c r="B8" s="189" t="s">
        <v>8218</v>
      </c>
      <c r="C8" s="183" t="str">
        <f t="shared" si="0"/>
        <v>LT-220SIR1TAS2C2726A</v>
      </c>
      <c r="D8" s="191" t="s">
        <v>8213</v>
      </c>
      <c r="E8" s="192" t="s">
        <v>2754</v>
      </c>
      <c r="F8" s="192" t="s">
        <v>2750</v>
      </c>
      <c r="G8" s="193" t="s">
        <v>3089</v>
      </c>
      <c r="H8" s="193" t="s">
        <v>3091</v>
      </c>
      <c r="I8" s="193" t="s">
        <v>3093</v>
      </c>
      <c r="J8" s="193" t="s">
        <v>3103</v>
      </c>
      <c r="K8" s="193" t="s">
        <v>3105</v>
      </c>
      <c r="M8" s="194">
        <v>0.69565999999999995</v>
      </c>
      <c r="N8" s="194">
        <v>63.63</v>
      </c>
      <c r="O8" s="194">
        <v>28.28</v>
      </c>
      <c r="P8" s="194">
        <v>24.1</v>
      </c>
      <c r="Q8" s="194">
        <v>334.36325000000005</v>
      </c>
      <c r="R8" s="194">
        <v>298.81034999999997</v>
      </c>
      <c r="S8" s="194">
        <v>36.86</v>
      </c>
      <c r="T8" s="194">
        <v>26.122000000000003</v>
      </c>
      <c r="V8" s="195">
        <f t="shared" si="1"/>
        <v>0.69565999999999995</v>
      </c>
      <c r="W8" s="195">
        <f t="shared" si="2"/>
        <v>812.16560000000004</v>
      </c>
      <c r="X8" s="183" t="str">
        <f t="shared" si="3"/>
        <v>SIR1</v>
      </c>
    </row>
    <row r="9" spans="1:24" ht="15" x14ac:dyDescent="0.2">
      <c r="A9" s="190"/>
      <c r="B9" s="189" t="s">
        <v>8219</v>
      </c>
      <c r="C9" s="183" t="str">
        <f t="shared" si="0"/>
        <v>LT-220SIR1TAS2C2592A</v>
      </c>
      <c r="D9" s="191" t="s">
        <v>8213</v>
      </c>
      <c r="E9" s="192" t="s">
        <v>2754</v>
      </c>
      <c r="F9" s="192" t="s">
        <v>2750</v>
      </c>
      <c r="G9" s="193" t="s">
        <v>3089</v>
      </c>
      <c r="H9" s="193" t="s">
        <v>3091</v>
      </c>
      <c r="I9" s="193" t="s">
        <v>3093</v>
      </c>
      <c r="J9" s="193" t="s">
        <v>3103</v>
      </c>
      <c r="K9" s="193" t="s">
        <v>3105</v>
      </c>
      <c r="M9" s="194">
        <v>0.69565999999999995</v>
      </c>
      <c r="N9" s="194">
        <v>63.63</v>
      </c>
      <c r="O9" s="194">
        <v>28.28</v>
      </c>
      <c r="P9" s="194">
        <v>24.1</v>
      </c>
      <c r="Q9" s="194">
        <v>334.36325000000005</v>
      </c>
      <c r="R9" s="194">
        <v>298.81034999999997</v>
      </c>
      <c r="S9" s="194">
        <v>36.86</v>
      </c>
      <c r="T9" s="194">
        <v>26.122000000000003</v>
      </c>
      <c r="V9" s="195">
        <f t="shared" si="1"/>
        <v>0.69565999999999995</v>
      </c>
      <c r="W9" s="195">
        <f t="shared" si="2"/>
        <v>812.16560000000004</v>
      </c>
      <c r="X9" s="183" t="str">
        <f t="shared" si="3"/>
        <v>SIR1</v>
      </c>
    </row>
    <row r="10" spans="1:24" ht="15" x14ac:dyDescent="0.2">
      <c r="A10" s="190"/>
      <c r="B10" s="189" t="s">
        <v>8220</v>
      </c>
      <c r="C10" s="183" t="str">
        <f t="shared" si="0"/>
        <v>LT-220SIR1TAS1C2726A</v>
      </c>
      <c r="D10" s="191" t="s">
        <v>8213</v>
      </c>
      <c r="E10" s="192" t="s">
        <v>2754</v>
      </c>
      <c r="F10" s="192" t="s">
        <v>2750</v>
      </c>
      <c r="G10" s="193" t="s">
        <v>3089</v>
      </c>
      <c r="H10" s="193" t="s">
        <v>3091</v>
      </c>
      <c r="I10" s="193" t="s">
        <v>3093</v>
      </c>
      <c r="J10" s="193" t="s">
        <v>3103</v>
      </c>
      <c r="K10" s="193" t="s">
        <v>3105</v>
      </c>
      <c r="M10" s="194">
        <v>0.69565999999999995</v>
      </c>
      <c r="N10" s="194">
        <v>63.63</v>
      </c>
      <c r="O10" s="194">
        <v>28.28</v>
      </c>
      <c r="P10" s="194">
        <v>24.1</v>
      </c>
      <c r="Q10" s="194">
        <v>334.36325000000005</v>
      </c>
      <c r="R10" s="194">
        <v>298.81034999999997</v>
      </c>
      <c r="S10" s="194">
        <v>36.86</v>
      </c>
      <c r="T10" s="194">
        <v>26.122000000000003</v>
      </c>
      <c r="V10" s="195">
        <f t="shared" si="1"/>
        <v>0.69565999999999995</v>
      </c>
      <c r="W10" s="195">
        <f t="shared" si="2"/>
        <v>812.16560000000004</v>
      </c>
      <c r="X10" s="183" t="str">
        <f t="shared" si="3"/>
        <v>SIR1</v>
      </c>
    </row>
    <row r="11" spans="1:24" ht="15" x14ac:dyDescent="0.2">
      <c r="A11" s="190"/>
      <c r="B11" s="189" t="s">
        <v>8221</v>
      </c>
      <c r="C11" s="183" t="str">
        <f t="shared" si="0"/>
        <v>LT-220SIR1TAS1C2592A</v>
      </c>
      <c r="D11" s="191" t="s">
        <v>8213</v>
      </c>
      <c r="E11" s="192" t="s">
        <v>2754</v>
      </c>
      <c r="F11" s="192" t="s">
        <v>2750</v>
      </c>
      <c r="G11" s="193" t="s">
        <v>3089</v>
      </c>
      <c r="H11" s="193" t="s">
        <v>3091</v>
      </c>
      <c r="I11" s="193" t="s">
        <v>3093</v>
      </c>
      <c r="J11" s="193" t="s">
        <v>3103</v>
      </c>
      <c r="K11" s="193" t="s">
        <v>3105</v>
      </c>
      <c r="M11" s="194">
        <v>0.69565999999999995</v>
      </c>
      <c r="N11" s="194">
        <v>63.63</v>
      </c>
      <c r="O11" s="194">
        <v>28.28</v>
      </c>
      <c r="P11" s="194">
        <v>24.1</v>
      </c>
      <c r="Q11" s="194">
        <v>334.36325000000005</v>
      </c>
      <c r="R11" s="194">
        <v>298.81034999999997</v>
      </c>
      <c r="S11" s="194">
        <v>36.86</v>
      </c>
      <c r="T11" s="194">
        <v>26.122000000000003</v>
      </c>
      <c r="V11" s="195">
        <f t="shared" si="1"/>
        <v>0.69565999999999995</v>
      </c>
      <c r="W11" s="195">
        <f t="shared" si="2"/>
        <v>812.16560000000004</v>
      </c>
      <c r="X11" s="183" t="str">
        <f t="shared" si="3"/>
        <v>SIR1</v>
      </c>
    </row>
    <row r="12" spans="1:24" ht="15" x14ac:dyDescent="0.2">
      <c r="A12" s="190"/>
      <c r="B12" s="189" t="s">
        <v>8222</v>
      </c>
      <c r="C12" s="183" t="str">
        <f t="shared" si="0"/>
        <v>LT-220SIR1TAD2C2726A</v>
      </c>
      <c r="D12" s="191" t="s">
        <v>8213</v>
      </c>
      <c r="E12" s="192" t="s">
        <v>2754</v>
      </c>
      <c r="F12" s="192" t="s">
        <v>2750</v>
      </c>
      <c r="G12" s="193" t="s">
        <v>3089</v>
      </c>
      <c r="H12" s="193" t="s">
        <v>3091</v>
      </c>
      <c r="I12" s="193" t="s">
        <v>3093</v>
      </c>
      <c r="J12" s="193" t="s">
        <v>3103</v>
      </c>
      <c r="K12" s="193" t="s">
        <v>3105</v>
      </c>
      <c r="M12" s="194">
        <v>0.69565999999999995</v>
      </c>
      <c r="N12" s="194">
        <v>127.26</v>
      </c>
      <c r="O12" s="194">
        <v>56.56</v>
      </c>
      <c r="P12" s="194">
        <v>48.2</v>
      </c>
      <c r="Q12" s="194">
        <v>668.7265000000001</v>
      </c>
      <c r="R12" s="194">
        <v>597.62069999999994</v>
      </c>
      <c r="S12" s="194">
        <v>73.72</v>
      </c>
      <c r="T12" s="194">
        <v>52.244000000000007</v>
      </c>
      <c r="V12" s="195">
        <f t="shared" si="1"/>
        <v>0.69565999999999995</v>
      </c>
      <c r="W12" s="195">
        <f t="shared" si="2"/>
        <v>1624.3312000000001</v>
      </c>
      <c r="X12" s="183" t="str">
        <f t="shared" si="3"/>
        <v>SIR1</v>
      </c>
    </row>
    <row r="13" spans="1:24" ht="15" x14ac:dyDescent="0.2">
      <c r="A13" s="190"/>
      <c r="B13" s="189" t="s">
        <v>8223</v>
      </c>
      <c r="C13" s="183" t="str">
        <f t="shared" si="0"/>
        <v>LT-220SIR1TAD2C2592A</v>
      </c>
      <c r="D13" s="191" t="s">
        <v>8213</v>
      </c>
      <c r="E13" s="192" t="s">
        <v>2754</v>
      </c>
      <c r="F13" s="192" t="s">
        <v>2750</v>
      </c>
      <c r="G13" s="193" t="s">
        <v>3089</v>
      </c>
      <c r="H13" s="193" t="s">
        <v>3091</v>
      </c>
      <c r="I13" s="193" t="s">
        <v>3093</v>
      </c>
      <c r="J13" s="193" t="s">
        <v>3103</v>
      </c>
      <c r="K13" s="193" t="s">
        <v>3105</v>
      </c>
      <c r="M13" s="194">
        <v>0.69565999999999995</v>
      </c>
      <c r="N13" s="194">
        <v>127.26</v>
      </c>
      <c r="O13" s="194">
        <v>56.56</v>
      </c>
      <c r="P13" s="194">
        <v>48.2</v>
      </c>
      <c r="Q13" s="194">
        <v>668.7265000000001</v>
      </c>
      <c r="R13" s="194">
        <v>597.62069999999994</v>
      </c>
      <c r="S13" s="194">
        <v>73.72</v>
      </c>
      <c r="T13" s="194">
        <v>52.244000000000007</v>
      </c>
      <c r="V13" s="195">
        <f t="shared" si="1"/>
        <v>0.69565999999999995</v>
      </c>
      <c r="W13" s="195">
        <f t="shared" si="2"/>
        <v>1624.3312000000001</v>
      </c>
      <c r="X13" s="183" t="str">
        <f t="shared" si="3"/>
        <v>SIR1</v>
      </c>
    </row>
    <row r="14" spans="1:24" ht="15" x14ac:dyDescent="0.2">
      <c r="A14" s="190"/>
      <c r="B14" s="189" t="s">
        <v>8224</v>
      </c>
      <c r="C14" s="183" t="str">
        <f t="shared" si="0"/>
        <v>LT-220SIR1TAD1C2726A</v>
      </c>
      <c r="D14" s="191" t="s">
        <v>8213</v>
      </c>
      <c r="E14" s="192" t="s">
        <v>2754</v>
      </c>
      <c r="F14" s="192" t="s">
        <v>2750</v>
      </c>
      <c r="G14" s="193" t="s">
        <v>3089</v>
      </c>
      <c r="H14" s="193" t="s">
        <v>3091</v>
      </c>
      <c r="I14" s="193" t="s">
        <v>3093</v>
      </c>
      <c r="J14" s="193" t="s">
        <v>3103</v>
      </c>
      <c r="K14" s="193" t="s">
        <v>3105</v>
      </c>
      <c r="M14" s="194">
        <v>0.69565999999999995</v>
      </c>
      <c r="N14" s="194">
        <v>127.26</v>
      </c>
      <c r="O14" s="194">
        <v>56.56</v>
      </c>
      <c r="P14" s="194">
        <v>48.2</v>
      </c>
      <c r="Q14" s="194">
        <v>668.7265000000001</v>
      </c>
      <c r="R14" s="194">
        <v>597.62069999999994</v>
      </c>
      <c r="S14" s="194">
        <v>73.72</v>
      </c>
      <c r="T14" s="194">
        <v>52.244000000000007</v>
      </c>
      <c r="V14" s="195">
        <f t="shared" si="1"/>
        <v>0.69565999999999995</v>
      </c>
      <c r="W14" s="195">
        <f t="shared" si="2"/>
        <v>1624.3312000000001</v>
      </c>
      <c r="X14" s="183" t="str">
        <f t="shared" si="3"/>
        <v>SIR1</v>
      </c>
    </row>
    <row r="15" spans="1:24" ht="15" x14ac:dyDescent="0.2">
      <c r="A15" s="190"/>
      <c r="B15" s="189" t="s">
        <v>8225</v>
      </c>
      <c r="C15" s="183" t="str">
        <f t="shared" si="0"/>
        <v>LT-220SIR1TAD1C2592A</v>
      </c>
      <c r="D15" s="191" t="s">
        <v>8213</v>
      </c>
      <c r="E15" s="192" t="s">
        <v>2754</v>
      </c>
      <c r="F15" s="192" t="s">
        <v>2750</v>
      </c>
      <c r="G15" s="193" t="s">
        <v>3089</v>
      </c>
      <c r="H15" s="193" t="s">
        <v>3091</v>
      </c>
      <c r="I15" s="193" t="s">
        <v>3093</v>
      </c>
      <c r="J15" s="193" t="s">
        <v>3103</v>
      </c>
      <c r="K15" s="193" t="s">
        <v>3105</v>
      </c>
      <c r="M15" s="194">
        <v>0.69565999999999995</v>
      </c>
      <c r="N15" s="194">
        <v>127.26</v>
      </c>
      <c r="O15" s="194">
        <v>56.56</v>
      </c>
      <c r="P15" s="194">
        <v>48.2</v>
      </c>
      <c r="Q15" s="194">
        <v>668.7265000000001</v>
      </c>
      <c r="R15" s="194">
        <v>597.62069999999994</v>
      </c>
      <c r="S15" s="194">
        <v>73.72</v>
      </c>
      <c r="T15" s="194">
        <v>52.244000000000007</v>
      </c>
      <c r="V15" s="195">
        <f t="shared" si="1"/>
        <v>0.69565999999999995</v>
      </c>
      <c r="W15" s="195">
        <f t="shared" si="2"/>
        <v>1624.3312000000001</v>
      </c>
      <c r="X15" s="183" t="str">
        <f t="shared" si="3"/>
        <v>SIR1</v>
      </c>
    </row>
    <row r="16" spans="1:24" ht="15" x14ac:dyDescent="0.2">
      <c r="A16" s="190"/>
      <c r="B16" s="189" t="s">
        <v>8226</v>
      </c>
      <c r="C16" s="183" t="str">
        <f t="shared" si="0"/>
        <v>LT-220SIR0TAS2C1600A</v>
      </c>
      <c r="D16" s="191" t="s">
        <v>8213</v>
      </c>
      <c r="E16" s="192" t="s">
        <v>2754</v>
      </c>
      <c r="F16" s="192" t="s">
        <v>2750</v>
      </c>
      <c r="G16" s="193" t="s">
        <v>3089</v>
      </c>
      <c r="H16" s="193" t="s">
        <v>3091</v>
      </c>
      <c r="I16" s="193" t="s">
        <v>3093</v>
      </c>
      <c r="J16" s="193" t="s">
        <v>3103</v>
      </c>
      <c r="K16" s="193" t="s">
        <v>3105</v>
      </c>
      <c r="M16" s="194">
        <v>0.69565999999999995</v>
      </c>
      <c r="N16" s="194">
        <v>63.63</v>
      </c>
      <c r="O16" s="194">
        <v>28.28</v>
      </c>
      <c r="P16" s="194">
        <v>24.1</v>
      </c>
      <c r="Q16" s="194">
        <v>334.36325000000005</v>
      </c>
      <c r="R16" s="194">
        <v>298.81034999999997</v>
      </c>
      <c r="S16" s="194">
        <v>36.86</v>
      </c>
      <c r="T16" s="194">
        <v>26.122000000000003</v>
      </c>
      <c r="V16" s="195">
        <f t="shared" si="1"/>
        <v>0.69565999999999995</v>
      </c>
      <c r="W16" s="195">
        <f t="shared" si="2"/>
        <v>812.16560000000004</v>
      </c>
      <c r="X16" s="183" t="str">
        <f t="shared" si="3"/>
        <v>SIR0</v>
      </c>
    </row>
    <row r="17" spans="1:24" ht="15" x14ac:dyDescent="0.2">
      <c r="A17" s="190"/>
      <c r="B17" s="189" t="s">
        <v>8227</v>
      </c>
      <c r="C17" s="183" t="str">
        <f t="shared" si="0"/>
        <v>LT-220SIR0TAS2C1500A</v>
      </c>
      <c r="D17" s="191" t="s">
        <v>8213</v>
      </c>
      <c r="E17" s="192" t="s">
        <v>2754</v>
      </c>
      <c r="F17" s="192" t="s">
        <v>2750</v>
      </c>
      <c r="G17" s="193" t="s">
        <v>3089</v>
      </c>
      <c r="H17" s="193" t="s">
        <v>3091</v>
      </c>
      <c r="I17" s="193" t="s">
        <v>3093</v>
      </c>
      <c r="J17" s="193" t="s">
        <v>3103</v>
      </c>
      <c r="K17" s="193" t="s">
        <v>3105</v>
      </c>
      <c r="M17" s="194">
        <v>0.69565999999999995</v>
      </c>
      <c r="N17" s="194">
        <v>63.63</v>
      </c>
      <c r="O17" s="194">
        <v>28.28</v>
      </c>
      <c r="P17" s="194">
        <v>24.1</v>
      </c>
      <c r="Q17" s="194">
        <v>334.36325000000005</v>
      </c>
      <c r="R17" s="194">
        <v>298.81034999999997</v>
      </c>
      <c r="S17" s="194">
        <v>36.86</v>
      </c>
      <c r="T17" s="194">
        <v>26.122000000000003</v>
      </c>
      <c r="V17" s="195">
        <f t="shared" si="1"/>
        <v>0.69565999999999995</v>
      </c>
      <c r="W17" s="195">
        <f t="shared" si="2"/>
        <v>812.16560000000004</v>
      </c>
      <c r="X17" s="183" t="str">
        <f t="shared" si="3"/>
        <v>SIR0</v>
      </c>
    </row>
    <row r="18" spans="1:24" ht="15" x14ac:dyDescent="0.2">
      <c r="A18" s="190"/>
      <c r="B18" s="189" t="s">
        <v>8228</v>
      </c>
      <c r="C18" s="183" t="str">
        <f t="shared" si="0"/>
        <v>LT-220SIR0TAS1C1600A</v>
      </c>
      <c r="D18" s="191" t="s">
        <v>8213</v>
      </c>
      <c r="E18" s="192" t="s">
        <v>2754</v>
      </c>
      <c r="F18" s="192" t="s">
        <v>2750</v>
      </c>
      <c r="G18" s="193" t="s">
        <v>3089</v>
      </c>
      <c r="H18" s="193" t="s">
        <v>3091</v>
      </c>
      <c r="I18" s="193" t="s">
        <v>3093</v>
      </c>
      <c r="J18" s="193" t="s">
        <v>3103</v>
      </c>
      <c r="K18" s="193" t="s">
        <v>3105</v>
      </c>
      <c r="M18" s="194">
        <v>0.69565999999999995</v>
      </c>
      <c r="N18" s="194">
        <v>63.63</v>
      </c>
      <c r="O18" s="194">
        <v>28.28</v>
      </c>
      <c r="P18" s="194">
        <v>24.1</v>
      </c>
      <c r="Q18" s="194">
        <v>334.36325000000005</v>
      </c>
      <c r="R18" s="194">
        <v>298.81034999999997</v>
      </c>
      <c r="S18" s="194">
        <v>36.86</v>
      </c>
      <c r="T18" s="194">
        <v>26.122000000000003</v>
      </c>
      <c r="V18" s="195">
        <f t="shared" si="1"/>
        <v>0.69565999999999995</v>
      </c>
      <c r="W18" s="195">
        <f t="shared" si="2"/>
        <v>812.16560000000004</v>
      </c>
      <c r="X18" s="183" t="str">
        <f t="shared" si="3"/>
        <v>SIR0</v>
      </c>
    </row>
    <row r="19" spans="1:24" ht="15" x14ac:dyDescent="0.2">
      <c r="A19" s="190"/>
      <c r="B19" s="189" t="s">
        <v>8229</v>
      </c>
      <c r="C19" s="183" t="str">
        <f t="shared" si="0"/>
        <v>LT-220SIR0TAS1C1500A</v>
      </c>
      <c r="D19" s="191" t="s">
        <v>8213</v>
      </c>
      <c r="E19" s="192" t="s">
        <v>2754</v>
      </c>
      <c r="F19" s="192" t="s">
        <v>2750</v>
      </c>
      <c r="G19" s="193" t="s">
        <v>3089</v>
      </c>
      <c r="H19" s="193" t="s">
        <v>3091</v>
      </c>
      <c r="I19" s="193" t="s">
        <v>3093</v>
      </c>
      <c r="J19" s="193" t="s">
        <v>3103</v>
      </c>
      <c r="K19" s="193" t="s">
        <v>3105</v>
      </c>
      <c r="M19" s="194">
        <v>0.69565999999999995</v>
      </c>
      <c r="N19" s="194">
        <v>63.63</v>
      </c>
      <c r="O19" s="194">
        <v>28.28</v>
      </c>
      <c r="P19" s="194">
        <v>24.1</v>
      </c>
      <c r="Q19" s="194">
        <v>334.36325000000005</v>
      </c>
      <c r="R19" s="194">
        <v>298.81034999999997</v>
      </c>
      <c r="S19" s="194">
        <v>36.86</v>
      </c>
      <c r="T19" s="194">
        <v>26.122000000000003</v>
      </c>
      <c r="V19" s="195">
        <f t="shared" si="1"/>
        <v>0.69565999999999995</v>
      </c>
      <c r="W19" s="195">
        <f t="shared" si="2"/>
        <v>812.16560000000004</v>
      </c>
      <c r="X19" s="183" t="str">
        <f t="shared" si="3"/>
        <v>SIR0</v>
      </c>
    </row>
    <row r="20" spans="1:24" ht="15" x14ac:dyDescent="0.2">
      <c r="A20" s="190"/>
      <c r="B20" s="189" t="s">
        <v>8230</v>
      </c>
      <c r="C20" s="183" t="str">
        <f t="shared" si="0"/>
        <v>LT-220SIR0TAD2C1700A</v>
      </c>
      <c r="D20" s="191" t="s">
        <v>8213</v>
      </c>
      <c r="E20" s="192" t="s">
        <v>2754</v>
      </c>
      <c r="F20" s="192" t="s">
        <v>2750</v>
      </c>
      <c r="G20" s="193" t="s">
        <v>3089</v>
      </c>
      <c r="H20" s="193" t="s">
        <v>3091</v>
      </c>
      <c r="I20" s="193" t="s">
        <v>3093</v>
      </c>
      <c r="J20" s="193" t="s">
        <v>3103</v>
      </c>
      <c r="K20" s="193" t="s">
        <v>3105</v>
      </c>
      <c r="M20" s="194">
        <v>0.69565999999999995</v>
      </c>
      <c r="N20" s="194">
        <v>127.26</v>
      </c>
      <c r="O20" s="194">
        <v>56.56</v>
      </c>
      <c r="P20" s="194">
        <v>48.2</v>
      </c>
      <c r="Q20" s="194">
        <v>668.7265000000001</v>
      </c>
      <c r="R20" s="194">
        <v>597.62069999999994</v>
      </c>
      <c r="S20" s="194">
        <v>73.72</v>
      </c>
      <c r="T20" s="194">
        <v>52.244000000000007</v>
      </c>
      <c r="V20" s="195">
        <f t="shared" si="1"/>
        <v>0.69565999999999995</v>
      </c>
      <c r="W20" s="195">
        <f t="shared" si="2"/>
        <v>1624.3312000000001</v>
      </c>
      <c r="X20" s="183" t="str">
        <f t="shared" si="3"/>
        <v>SIR0</v>
      </c>
    </row>
    <row r="21" spans="1:24" ht="15" x14ac:dyDescent="0.2">
      <c r="A21" s="190"/>
      <c r="B21" s="189" t="s">
        <v>8231</v>
      </c>
      <c r="C21" s="183" t="str">
        <f t="shared" si="0"/>
        <v>LT-220SIR0TAD2C1600A</v>
      </c>
      <c r="D21" s="191" t="s">
        <v>8213</v>
      </c>
      <c r="E21" s="192" t="s">
        <v>2754</v>
      </c>
      <c r="F21" s="192" t="s">
        <v>2750</v>
      </c>
      <c r="G21" s="193" t="s">
        <v>3089</v>
      </c>
      <c r="H21" s="193" t="s">
        <v>3091</v>
      </c>
      <c r="I21" s="193" t="s">
        <v>3093</v>
      </c>
      <c r="J21" s="193" t="s">
        <v>3103</v>
      </c>
      <c r="K21" s="193" t="s">
        <v>3105</v>
      </c>
      <c r="M21" s="194">
        <v>0.69565999999999995</v>
      </c>
      <c r="N21" s="194">
        <v>127.26</v>
      </c>
      <c r="O21" s="194">
        <v>56.56</v>
      </c>
      <c r="P21" s="194">
        <v>48.2</v>
      </c>
      <c r="Q21" s="194">
        <v>668.7265000000001</v>
      </c>
      <c r="R21" s="194">
        <v>597.62069999999994</v>
      </c>
      <c r="S21" s="194">
        <v>73.72</v>
      </c>
      <c r="T21" s="194">
        <v>52.244000000000007</v>
      </c>
      <c r="V21" s="195">
        <f t="shared" si="1"/>
        <v>0.69565999999999995</v>
      </c>
      <c r="W21" s="195">
        <f t="shared" si="2"/>
        <v>1624.3312000000001</v>
      </c>
      <c r="X21" s="183" t="str">
        <f t="shared" si="3"/>
        <v>SIR0</v>
      </c>
    </row>
    <row r="22" spans="1:24" ht="15" x14ac:dyDescent="0.2">
      <c r="A22" s="190"/>
      <c r="B22" s="189" t="s">
        <v>8232</v>
      </c>
      <c r="C22" s="183" t="str">
        <f t="shared" si="0"/>
        <v>LT-220SIR0TAD1C1700A</v>
      </c>
      <c r="D22" s="191" t="s">
        <v>8213</v>
      </c>
      <c r="E22" s="192" t="s">
        <v>2754</v>
      </c>
      <c r="F22" s="192" t="s">
        <v>2750</v>
      </c>
      <c r="G22" s="193" t="s">
        <v>3089</v>
      </c>
      <c r="H22" s="193" t="s">
        <v>3091</v>
      </c>
      <c r="I22" s="193" t="s">
        <v>3093</v>
      </c>
      <c r="J22" s="193" t="s">
        <v>3103</v>
      </c>
      <c r="K22" s="193" t="s">
        <v>3105</v>
      </c>
      <c r="M22" s="194">
        <v>0.69565999999999995</v>
      </c>
      <c r="N22" s="194">
        <v>127.26</v>
      </c>
      <c r="O22" s="194">
        <v>56.56</v>
      </c>
      <c r="P22" s="194">
        <v>48.2</v>
      </c>
      <c r="Q22" s="194">
        <v>668.7265000000001</v>
      </c>
      <c r="R22" s="194">
        <v>597.62069999999994</v>
      </c>
      <c r="S22" s="194">
        <v>73.72</v>
      </c>
      <c r="T22" s="194">
        <v>52.244000000000007</v>
      </c>
      <c r="V22" s="195">
        <f t="shared" si="1"/>
        <v>0.69565999999999995</v>
      </c>
      <c r="W22" s="195">
        <f t="shared" si="2"/>
        <v>1624.3312000000001</v>
      </c>
      <c r="X22" s="183" t="str">
        <f t="shared" si="3"/>
        <v>SIR0</v>
      </c>
    </row>
    <row r="23" spans="1:24" ht="15" x14ac:dyDescent="0.2">
      <c r="A23" s="190"/>
      <c r="B23" s="189" t="s">
        <v>8233</v>
      </c>
      <c r="C23" s="183" t="str">
        <f t="shared" si="0"/>
        <v>LT-220SIR0TAD1C1600A</v>
      </c>
      <c r="D23" s="191" t="s">
        <v>8213</v>
      </c>
      <c r="E23" s="192" t="s">
        <v>2754</v>
      </c>
      <c r="F23" s="192" t="s">
        <v>2750</v>
      </c>
      <c r="G23" s="193" t="s">
        <v>3089</v>
      </c>
      <c r="H23" s="193" t="s">
        <v>3091</v>
      </c>
      <c r="I23" s="193" t="s">
        <v>3093</v>
      </c>
      <c r="J23" s="193" t="s">
        <v>3103</v>
      </c>
      <c r="K23" s="193" t="s">
        <v>3105</v>
      </c>
      <c r="M23" s="194">
        <v>0.69565999999999995</v>
      </c>
      <c r="N23" s="194">
        <v>127.26</v>
      </c>
      <c r="O23" s="194">
        <v>56.56</v>
      </c>
      <c r="P23" s="194">
        <v>48.2</v>
      </c>
      <c r="Q23" s="194">
        <v>668.7265000000001</v>
      </c>
      <c r="R23" s="194">
        <v>597.62069999999994</v>
      </c>
      <c r="S23" s="194">
        <v>73.72</v>
      </c>
      <c r="T23" s="194">
        <v>52.244000000000007</v>
      </c>
      <c r="V23" s="195">
        <f t="shared" si="1"/>
        <v>0.69565999999999995</v>
      </c>
      <c r="W23" s="195">
        <f t="shared" si="2"/>
        <v>1624.3312000000001</v>
      </c>
      <c r="X23" s="183" t="str">
        <f t="shared" si="3"/>
        <v>SIR0</v>
      </c>
    </row>
    <row r="24" spans="1:24" ht="15" x14ac:dyDescent="0.2">
      <c r="A24" s="190"/>
      <c r="B24" s="189" t="s">
        <v>8234</v>
      </c>
      <c r="C24" s="183" t="str">
        <f t="shared" si="0"/>
        <v>LT-220SER0TAS2C4500A</v>
      </c>
      <c r="D24" s="191" t="s">
        <v>8213</v>
      </c>
      <c r="E24" s="192" t="s">
        <v>2759</v>
      </c>
      <c r="F24" s="192" t="s">
        <v>2758</v>
      </c>
      <c r="G24" s="193" t="s">
        <v>3089</v>
      </c>
      <c r="H24" s="193" t="s">
        <v>3091</v>
      </c>
      <c r="I24" s="193" t="s">
        <v>3093</v>
      </c>
      <c r="J24" s="193" t="s">
        <v>3103</v>
      </c>
      <c r="K24" s="193" t="s">
        <v>3105</v>
      </c>
      <c r="M24" s="194">
        <v>0.69565999999999995</v>
      </c>
      <c r="N24" s="194">
        <v>63.63</v>
      </c>
      <c r="O24" s="194">
        <v>28.28</v>
      </c>
      <c r="P24" s="194">
        <v>24.1</v>
      </c>
      <c r="Q24" s="194">
        <v>334.36325000000005</v>
      </c>
      <c r="R24" s="194">
        <v>298.81034999999997</v>
      </c>
      <c r="S24" s="194">
        <v>36.86</v>
      </c>
      <c r="T24" s="194">
        <v>26.122000000000003</v>
      </c>
      <c r="V24" s="195">
        <f t="shared" si="1"/>
        <v>0.69565999999999995</v>
      </c>
      <c r="W24" s="195">
        <f t="shared" si="2"/>
        <v>812.16560000000004</v>
      </c>
      <c r="X24" s="183" t="str">
        <f t="shared" si="3"/>
        <v>SER0</v>
      </c>
    </row>
    <row r="25" spans="1:24" ht="15" x14ac:dyDescent="0.2">
      <c r="A25" s="190"/>
      <c r="B25" s="189" t="s">
        <v>8235</v>
      </c>
      <c r="C25" s="183" t="str">
        <f t="shared" si="0"/>
        <v>LT-220SER0TAS2C4400A</v>
      </c>
      <c r="D25" s="191" t="s">
        <v>8213</v>
      </c>
      <c r="E25" s="192" t="s">
        <v>2759</v>
      </c>
      <c r="F25" s="192" t="s">
        <v>2758</v>
      </c>
      <c r="G25" s="193" t="s">
        <v>3089</v>
      </c>
      <c r="H25" s="193" t="s">
        <v>3091</v>
      </c>
      <c r="I25" s="193" t="s">
        <v>3093</v>
      </c>
      <c r="J25" s="193" t="s">
        <v>3103</v>
      </c>
      <c r="K25" s="193" t="s">
        <v>3105</v>
      </c>
      <c r="M25" s="194">
        <v>0.69565999999999995</v>
      </c>
      <c r="N25" s="194">
        <v>63.63</v>
      </c>
      <c r="O25" s="194">
        <v>28.28</v>
      </c>
      <c r="P25" s="194">
        <v>24.1</v>
      </c>
      <c r="Q25" s="194">
        <v>334.36325000000005</v>
      </c>
      <c r="R25" s="194">
        <v>298.81034999999997</v>
      </c>
      <c r="S25" s="194">
        <v>36.86</v>
      </c>
      <c r="T25" s="194">
        <v>26.122000000000003</v>
      </c>
      <c r="V25" s="195">
        <f t="shared" si="1"/>
        <v>0.69565999999999995</v>
      </c>
      <c r="W25" s="195">
        <f t="shared" si="2"/>
        <v>812.16560000000004</v>
      </c>
      <c r="X25" s="183" t="str">
        <f t="shared" si="3"/>
        <v>SER0</v>
      </c>
    </row>
    <row r="26" spans="1:24" ht="15" x14ac:dyDescent="0.2">
      <c r="A26" s="190"/>
      <c r="B26" s="189" t="s">
        <v>8236</v>
      </c>
      <c r="C26" s="183" t="str">
        <f t="shared" si="0"/>
        <v>LT-220SER0TAS2C4600A</v>
      </c>
      <c r="D26" s="191" t="s">
        <v>8213</v>
      </c>
      <c r="E26" s="192" t="s">
        <v>2759</v>
      </c>
      <c r="F26" s="192" t="s">
        <v>2758</v>
      </c>
      <c r="G26" s="193" t="s">
        <v>3089</v>
      </c>
      <c r="H26" s="193" t="s">
        <v>3091</v>
      </c>
      <c r="I26" s="193" t="s">
        <v>3093</v>
      </c>
      <c r="J26" s="193" t="s">
        <v>3103</v>
      </c>
      <c r="K26" s="193" t="s">
        <v>3105</v>
      </c>
      <c r="M26" s="194">
        <v>0.69565999999999995</v>
      </c>
      <c r="N26" s="194">
        <v>63.63</v>
      </c>
      <c r="O26" s="194">
        <v>28.28</v>
      </c>
      <c r="P26" s="194">
        <v>24.1</v>
      </c>
      <c r="Q26" s="194">
        <v>334.36325000000005</v>
      </c>
      <c r="R26" s="194">
        <v>298.81034999999997</v>
      </c>
      <c r="S26" s="194">
        <v>36.86</v>
      </c>
      <c r="T26" s="194">
        <v>26.122000000000003</v>
      </c>
      <c r="V26" s="195">
        <f t="shared" si="1"/>
        <v>0.69565999999999995</v>
      </c>
      <c r="W26" s="195">
        <f t="shared" si="2"/>
        <v>812.16560000000004</v>
      </c>
      <c r="X26" s="183" t="str">
        <f t="shared" si="3"/>
        <v>SER0</v>
      </c>
    </row>
    <row r="27" spans="1:24" ht="15" x14ac:dyDescent="0.2">
      <c r="A27" s="190"/>
      <c r="B27" s="189" t="s">
        <v>8237</v>
      </c>
      <c r="C27" s="183" t="str">
        <f t="shared" si="0"/>
        <v>LT-220SER0TAS1C4500A</v>
      </c>
      <c r="D27" s="191" t="s">
        <v>8213</v>
      </c>
      <c r="E27" s="192" t="s">
        <v>2759</v>
      </c>
      <c r="F27" s="192" t="s">
        <v>2758</v>
      </c>
      <c r="G27" s="193" t="s">
        <v>3089</v>
      </c>
      <c r="H27" s="193" t="s">
        <v>3091</v>
      </c>
      <c r="I27" s="193" t="s">
        <v>3093</v>
      </c>
      <c r="J27" s="193" t="s">
        <v>3103</v>
      </c>
      <c r="K27" s="193" t="s">
        <v>3105</v>
      </c>
      <c r="M27" s="194">
        <v>0.69565999999999995</v>
      </c>
      <c r="N27" s="194">
        <v>63.63</v>
      </c>
      <c r="O27" s="194">
        <v>28.28</v>
      </c>
      <c r="P27" s="194">
        <v>24.1</v>
      </c>
      <c r="Q27" s="194">
        <v>334.36325000000005</v>
      </c>
      <c r="R27" s="194">
        <v>298.81034999999997</v>
      </c>
      <c r="S27" s="194">
        <v>36.86</v>
      </c>
      <c r="T27" s="194">
        <v>26.122000000000003</v>
      </c>
      <c r="V27" s="195">
        <f t="shared" si="1"/>
        <v>0.69565999999999995</v>
      </c>
      <c r="W27" s="195">
        <f t="shared" si="2"/>
        <v>812.16560000000004</v>
      </c>
      <c r="X27" s="183" t="str">
        <f t="shared" si="3"/>
        <v>SER0</v>
      </c>
    </row>
    <row r="28" spans="1:24" ht="15" x14ac:dyDescent="0.2">
      <c r="A28" s="190"/>
      <c r="B28" s="189" t="s">
        <v>8238</v>
      </c>
      <c r="C28" s="183" t="str">
        <f t="shared" si="0"/>
        <v>LT-220SER0TAS1C4400A</v>
      </c>
      <c r="D28" s="191" t="s">
        <v>8213</v>
      </c>
      <c r="E28" s="192" t="s">
        <v>2759</v>
      </c>
      <c r="F28" s="192" t="s">
        <v>2758</v>
      </c>
      <c r="G28" s="193" t="s">
        <v>3089</v>
      </c>
      <c r="H28" s="193" t="s">
        <v>3091</v>
      </c>
      <c r="I28" s="193" t="s">
        <v>3093</v>
      </c>
      <c r="J28" s="193" t="s">
        <v>3103</v>
      </c>
      <c r="K28" s="193" t="s">
        <v>3105</v>
      </c>
      <c r="M28" s="194">
        <v>0.69565999999999995</v>
      </c>
      <c r="N28" s="194">
        <v>63.63</v>
      </c>
      <c r="O28" s="194">
        <v>28.28</v>
      </c>
      <c r="P28" s="194">
        <v>24.1</v>
      </c>
      <c r="Q28" s="194">
        <v>334.36325000000005</v>
      </c>
      <c r="R28" s="194">
        <v>298.81034999999997</v>
      </c>
      <c r="S28" s="194">
        <v>36.86</v>
      </c>
      <c r="T28" s="194">
        <v>26.122000000000003</v>
      </c>
      <c r="V28" s="195">
        <f t="shared" si="1"/>
        <v>0.69565999999999995</v>
      </c>
      <c r="W28" s="195">
        <f t="shared" si="2"/>
        <v>812.16560000000004</v>
      </c>
      <c r="X28" s="183" t="str">
        <f t="shared" si="3"/>
        <v>SER0</v>
      </c>
    </row>
    <row r="29" spans="1:24" ht="15" x14ac:dyDescent="0.2">
      <c r="A29" s="190"/>
      <c r="B29" s="189" t="s">
        <v>8239</v>
      </c>
      <c r="C29" s="183" t="str">
        <f t="shared" si="0"/>
        <v>LT-220SER0TAS1C1600A</v>
      </c>
      <c r="D29" s="191" t="s">
        <v>8213</v>
      </c>
      <c r="E29" s="192" t="s">
        <v>2759</v>
      </c>
      <c r="F29" s="192" t="s">
        <v>2758</v>
      </c>
      <c r="G29" s="193" t="s">
        <v>3089</v>
      </c>
      <c r="H29" s="193" t="s">
        <v>3091</v>
      </c>
      <c r="I29" s="193" t="s">
        <v>3093</v>
      </c>
      <c r="J29" s="193" t="s">
        <v>3103</v>
      </c>
      <c r="K29" s="193" t="s">
        <v>3105</v>
      </c>
      <c r="M29" s="194">
        <v>0.69565999999999995</v>
      </c>
      <c r="N29" s="194">
        <v>63.63</v>
      </c>
      <c r="O29" s="194">
        <v>28.28</v>
      </c>
      <c r="P29" s="194">
        <v>24.1</v>
      </c>
      <c r="Q29" s="194">
        <v>334.36325000000005</v>
      </c>
      <c r="R29" s="194">
        <v>298.81034999999997</v>
      </c>
      <c r="S29" s="194">
        <v>36.86</v>
      </c>
      <c r="T29" s="194">
        <v>26.122000000000003</v>
      </c>
      <c r="V29" s="195">
        <f t="shared" si="1"/>
        <v>0.69565999999999995</v>
      </c>
      <c r="W29" s="195">
        <f t="shared" si="2"/>
        <v>812.16560000000004</v>
      </c>
      <c r="X29" s="183" t="str">
        <f t="shared" si="3"/>
        <v>SER0</v>
      </c>
    </row>
    <row r="30" spans="1:24" ht="15" x14ac:dyDescent="0.2">
      <c r="A30" s="190"/>
      <c r="B30" s="189" t="s">
        <v>8240</v>
      </c>
      <c r="C30" s="183" t="str">
        <f t="shared" si="0"/>
        <v>LT-220SER0TAS1C1500A</v>
      </c>
      <c r="D30" s="191" t="s">
        <v>8213</v>
      </c>
      <c r="E30" s="192" t="s">
        <v>2759</v>
      </c>
      <c r="F30" s="192" t="s">
        <v>2758</v>
      </c>
      <c r="G30" s="193" t="s">
        <v>3089</v>
      </c>
      <c r="H30" s="193" t="s">
        <v>3091</v>
      </c>
      <c r="I30" s="193" t="s">
        <v>3093</v>
      </c>
      <c r="J30" s="193" t="s">
        <v>3103</v>
      </c>
      <c r="K30" s="193" t="s">
        <v>3105</v>
      </c>
      <c r="M30" s="194">
        <v>0.69565999999999995</v>
      </c>
      <c r="N30" s="194">
        <v>63.63</v>
      </c>
      <c r="O30" s="194">
        <v>28.28</v>
      </c>
      <c r="P30" s="194">
        <v>24.1</v>
      </c>
      <c r="Q30" s="194">
        <v>334.36325000000005</v>
      </c>
      <c r="R30" s="194">
        <v>298.81034999999997</v>
      </c>
      <c r="S30" s="194">
        <v>36.86</v>
      </c>
      <c r="T30" s="194">
        <v>26.122000000000003</v>
      </c>
      <c r="V30" s="195">
        <f t="shared" si="1"/>
        <v>0.69565999999999995</v>
      </c>
      <c r="W30" s="195">
        <f t="shared" si="2"/>
        <v>812.16560000000004</v>
      </c>
      <c r="X30" s="183" t="str">
        <f t="shared" si="3"/>
        <v>SER0</v>
      </c>
    </row>
    <row r="31" spans="1:24" ht="15" x14ac:dyDescent="0.2">
      <c r="A31" s="190"/>
      <c r="B31" s="189" t="s">
        <v>8241</v>
      </c>
      <c r="C31" s="183" t="str">
        <f t="shared" si="0"/>
        <v>LT-220SER0TAS1C1400A</v>
      </c>
      <c r="D31" s="191" t="s">
        <v>8213</v>
      </c>
      <c r="E31" s="192" t="s">
        <v>2759</v>
      </c>
      <c r="F31" s="192" t="s">
        <v>2758</v>
      </c>
      <c r="G31" s="193" t="s">
        <v>3089</v>
      </c>
      <c r="H31" s="193" t="s">
        <v>3091</v>
      </c>
      <c r="I31" s="193" t="s">
        <v>3093</v>
      </c>
      <c r="J31" s="193" t="s">
        <v>3103</v>
      </c>
      <c r="K31" s="193" t="s">
        <v>3105</v>
      </c>
      <c r="M31" s="194">
        <v>0.69565999999999995</v>
      </c>
      <c r="N31" s="194">
        <v>63.63</v>
      </c>
      <c r="O31" s="194">
        <v>28.28</v>
      </c>
      <c r="P31" s="194">
        <v>24.1</v>
      </c>
      <c r="Q31" s="194">
        <v>334.36325000000005</v>
      </c>
      <c r="R31" s="194">
        <v>298.81034999999997</v>
      </c>
      <c r="S31" s="194">
        <v>36.86</v>
      </c>
      <c r="T31" s="194">
        <v>26.122000000000003</v>
      </c>
      <c r="V31" s="195">
        <f t="shared" si="1"/>
        <v>0.69565999999999995</v>
      </c>
      <c r="W31" s="195">
        <f t="shared" si="2"/>
        <v>812.16560000000004</v>
      </c>
      <c r="X31" s="183" t="str">
        <f t="shared" si="3"/>
        <v>SER0</v>
      </c>
    </row>
    <row r="32" spans="1:24" ht="15" x14ac:dyDescent="0.2">
      <c r="A32" s="190"/>
      <c r="B32" s="189" t="s">
        <v>8242</v>
      </c>
      <c r="C32" s="183" t="str">
        <f t="shared" si="0"/>
        <v>LT-220SER0TAD2C4600A</v>
      </c>
      <c r="D32" s="191" t="s">
        <v>8213</v>
      </c>
      <c r="E32" s="192" t="s">
        <v>2759</v>
      </c>
      <c r="F32" s="192" t="s">
        <v>2758</v>
      </c>
      <c r="G32" s="193" t="s">
        <v>3089</v>
      </c>
      <c r="H32" s="193" t="s">
        <v>3091</v>
      </c>
      <c r="I32" s="193" t="s">
        <v>3093</v>
      </c>
      <c r="J32" s="193" t="s">
        <v>3103</v>
      </c>
      <c r="K32" s="193" t="s">
        <v>3105</v>
      </c>
      <c r="M32" s="194">
        <v>0.69565999999999995</v>
      </c>
      <c r="N32" s="194">
        <v>127.26</v>
      </c>
      <c r="O32" s="194">
        <v>56.56</v>
      </c>
      <c r="P32" s="194">
        <v>48.2</v>
      </c>
      <c r="Q32" s="194">
        <v>668.7265000000001</v>
      </c>
      <c r="R32" s="194">
        <v>597.62069999999994</v>
      </c>
      <c r="S32" s="194">
        <v>73.72</v>
      </c>
      <c r="T32" s="194">
        <v>52.244000000000007</v>
      </c>
      <c r="V32" s="195">
        <f t="shared" si="1"/>
        <v>0.69565999999999995</v>
      </c>
      <c r="W32" s="195">
        <f t="shared" si="2"/>
        <v>1624.3312000000001</v>
      </c>
      <c r="X32" s="183" t="str">
        <f t="shared" si="3"/>
        <v>SER0</v>
      </c>
    </row>
    <row r="33" spans="1:24" ht="15" x14ac:dyDescent="0.2">
      <c r="A33" s="190"/>
      <c r="B33" s="189" t="s">
        <v>8243</v>
      </c>
      <c r="C33" s="183" t="str">
        <f t="shared" si="0"/>
        <v>LT-220SER0TAS1C4600A</v>
      </c>
      <c r="D33" s="191" t="s">
        <v>8213</v>
      </c>
      <c r="E33" s="192" t="s">
        <v>2759</v>
      </c>
      <c r="F33" s="192" t="s">
        <v>2758</v>
      </c>
      <c r="G33" s="193" t="s">
        <v>3089</v>
      </c>
      <c r="H33" s="193" t="s">
        <v>3091</v>
      </c>
      <c r="I33" s="193" t="s">
        <v>3093</v>
      </c>
      <c r="J33" s="193" t="s">
        <v>3103</v>
      </c>
      <c r="K33" s="193" t="s">
        <v>3105</v>
      </c>
      <c r="M33" s="194">
        <v>0.69565999999999995</v>
      </c>
      <c r="N33" s="194">
        <v>63.63</v>
      </c>
      <c r="O33" s="194">
        <v>28.28</v>
      </c>
      <c r="P33" s="194">
        <v>24.1</v>
      </c>
      <c r="Q33" s="194">
        <v>334.36325000000005</v>
      </c>
      <c r="R33" s="194">
        <v>298.81034999999997</v>
      </c>
      <c r="S33" s="194">
        <v>36.86</v>
      </c>
      <c r="T33" s="194">
        <v>26.122000000000003</v>
      </c>
      <c r="V33" s="195">
        <f t="shared" si="1"/>
        <v>0.69565999999999995</v>
      </c>
      <c r="W33" s="195">
        <f t="shared" si="2"/>
        <v>812.16560000000004</v>
      </c>
      <c r="X33" s="183" t="str">
        <f t="shared" si="3"/>
        <v>SER0</v>
      </c>
    </row>
    <row r="34" spans="1:24" ht="15" x14ac:dyDescent="0.2">
      <c r="A34" s="190"/>
      <c r="B34" s="189" t="s">
        <v>8244</v>
      </c>
      <c r="C34" s="183" t="str">
        <f t="shared" si="0"/>
        <v>LT-138SIR2TAS1C2400A</v>
      </c>
      <c r="D34" s="191" t="s">
        <v>8213</v>
      </c>
      <c r="E34" s="192" t="s">
        <v>2763</v>
      </c>
      <c r="F34" s="192" t="s">
        <v>2762</v>
      </c>
      <c r="G34" s="193" t="s">
        <v>3089</v>
      </c>
      <c r="H34" s="193" t="s">
        <v>3091</v>
      </c>
      <c r="I34" s="193" t="s">
        <v>3093</v>
      </c>
      <c r="J34" s="193" t="s">
        <v>3103</v>
      </c>
      <c r="K34" s="193" t="s">
        <v>3105</v>
      </c>
      <c r="M34" s="194">
        <v>0.69565999999999995</v>
      </c>
      <c r="N34" s="194">
        <v>50.91</v>
      </c>
      <c r="O34" s="194">
        <v>21.21</v>
      </c>
      <c r="P34" s="194">
        <v>24.1</v>
      </c>
      <c r="Q34" s="194">
        <v>334.36325000000005</v>
      </c>
      <c r="R34" s="194">
        <v>298.81034999999997</v>
      </c>
      <c r="S34" s="194">
        <v>36.86</v>
      </c>
      <c r="T34" s="194">
        <v>26.122000000000003</v>
      </c>
      <c r="V34" s="195">
        <f t="shared" si="1"/>
        <v>0.69565999999999995</v>
      </c>
      <c r="W34" s="195">
        <f t="shared" si="2"/>
        <v>792.37559999999996</v>
      </c>
      <c r="X34" s="183" t="str">
        <f t="shared" si="3"/>
        <v>SIR2</v>
      </c>
    </row>
    <row r="35" spans="1:24" ht="15" x14ac:dyDescent="0.2">
      <c r="A35" s="190"/>
      <c r="B35" s="189" t="s">
        <v>8245</v>
      </c>
      <c r="C35" s="183" t="str">
        <f t="shared" si="0"/>
        <v>LT-138SIR2TAS1C2315A</v>
      </c>
      <c r="D35" s="191" t="s">
        <v>8213</v>
      </c>
      <c r="E35" s="192" t="s">
        <v>2763</v>
      </c>
      <c r="F35" s="192" t="s">
        <v>2762</v>
      </c>
      <c r="G35" s="193" t="s">
        <v>3089</v>
      </c>
      <c r="H35" s="193" t="s">
        <v>3091</v>
      </c>
      <c r="I35" s="193" t="s">
        <v>3093</v>
      </c>
      <c r="J35" s="193" t="s">
        <v>3103</v>
      </c>
      <c r="K35" s="193" t="s">
        <v>3105</v>
      </c>
      <c r="M35" s="194">
        <v>0.69565999999999995</v>
      </c>
      <c r="N35" s="194">
        <v>50.91</v>
      </c>
      <c r="O35" s="194">
        <v>21.21</v>
      </c>
      <c r="P35" s="194">
        <v>24.1</v>
      </c>
      <c r="Q35" s="194">
        <v>334.36325000000005</v>
      </c>
      <c r="R35" s="194">
        <v>298.81034999999997</v>
      </c>
      <c r="S35" s="194">
        <v>36.86</v>
      </c>
      <c r="T35" s="194">
        <v>26.122000000000003</v>
      </c>
      <c r="V35" s="195">
        <f t="shared" si="1"/>
        <v>0.69565999999999995</v>
      </c>
      <c r="W35" s="195">
        <f t="shared" si="2"/>
        <v>792.37559999999996</v>
      </c>
      <c r="X35" s="183" t="str">
        <f t="shared" si="3"/>
        <v>SIR2</v>
      </c>
    </row>
    <row r="36" spans="1:24" ht="15" x14ac:dyDescent="0.2">
      <c r="A36" s="190"/>
      <c r="B36" s="189" t="s">
        <v>8246</v>
      </c>
      <c r="C36" s="183" t="str">
        <f t="shared" si="0"/>
        <v>LT-138SIR2TAD1C2400A</v>
      </c>
      <c r="D36" s="191" t="s">
        <v>8213</v>
      </c>
      <c r="E36" s="192" t="s">
        <v>2763</v>
      </c>
      <c r="F36" s="192" t="s">
        <v>2762</v>
      </c>
      <c r="G36" s="193" t="s">
        <v>3089</v>
      </c>
      <c r="H36" s="193" t="s">
        <v>3091</v>
      </c>
      <c r="I36" s="193" t="s">
        <v>3093</v>
      </c>
      <c r="J36" s="193" t="s">
        <v>3103</v>
      </c>
      <c r="K36" s="193" t="s">
        <v>3105</v>
      </c>
      <c r="M36" s="194">
        <v>0.69565999999999995</v>
      </c>
      <c r="N36" s="194">
        <v>101.82</v>
      </c>
      <c r="O36" s="194">
        <v>42.42</v>
      </c>
      <c r="P36" s="194">
        <v>48.2</v>
      </c>
      <c r="Q36" s="194">
        <v>668.7265000000001</v>
      </c>
      <c r="R36" s="194">
        <v>597.62069999999994</v>
      </c>
      <c r="S36" s="194">
        <v>73.72</v>
      </c>
      <c r="T36" s="194">
        <v>52.244000000000007</v>
      </c>
      <c r="V36" s="195">
        <f t="shared" si="1"/>
        <v>0.69565999999999995</v>
      </c>
      <c r="W36" s="195">
        <f t="shared" si="2"/>
        <v>1584.7511999999999</v>
      </c>
      <c r="X36" s="183" t="str">
        <f t="shared" si="3"/>
        <v>SIR2</v>
      </c>
    </row>
    <row r="37" spans="1:24" ht="15" x14ac:dyDescent="0.2">
      <c r="A37" s="190"/>
      <c r="B37" s="189" t="s">
        <v>8247</v>
      </c>
      <c r="C37" s="183" t="str">
        <f t="shared" si="0"/>
        <v>LT-138SIR2TAD1C2315A</v>
      </c>
      <c r="D37" s="191" t="s">
        <v>8213</v>
      </c>
      <c r="E37" s="192" t="s">
        <v>2763</v>
      </c>
      <c r="F37" s="192" t="s">
        <v>2762</v>
      </c>
      <c r="G37" s="193" t="s">
        <v>3089</v>
      </c>
      <c r="H37" s="193" t="s">
        <v>3091</v>
      </c>
      <c r="I37" s="193" t="s">
        <v>3093</v>
      </c>
      <c r="J37" s="193" t="s">
        <v>3103</v>
      </c>
      <c r="K37" s="193" t="s">
        <v>3105</v>
      </c>
      <c r="M37" s="194">
        <v>0.69565999999999995</v>
      </c>
      <c r="N37" s="194">
        <v>101.82</v>
      </c>
      <c r="O37" s="194">
        <v>42.42</v>
      </c>
      <c r="P37" s="194">
        <v>48.2</v>
      </c>
      <c r="Q37" s="194">
        <v>668.7265000000001</v>
      </c>
      <c r="R37" s="194">
        <v>597.62069999999994</v>
      </c>
      <c r="S37" s="194">
        <v>73.72</v>
      </c>
      <c r="T37" s="194">
        <v>52.244000000000007</v>
      </c>
      <c r="V37" s="195">
        <f t="shared" si="1"/>
        <v>0.69565999999999995</v>
      </c>
      <c r="W37" s="195">
        <f t="shared" si="2"/>
        <v>1584.7511999999999</v>
      </c>
      <c r="X37" s="183" t="str">
        <f t="shared" si="3"/>
        <v>SIR2</v>
      </c>
    </row>
    <row r="38" spans="1:24" ht="15" x14ac:dyDescent="0.2">
      <c r="A38" s="190"/>
      <c r="B38" s="189" t="s">
        <v>8248</v>
      </c>
      <c r="C38" s="183" t="str">
        <f t="shared" si="0"/>
        <v>LT-138SIR1TAS1C1400A</v>
      </c>
      <c r="D38" s="191" t="s">
        <v>8213</v>
      </c>
      <c r="E38" s="192" t="s">
        <v>2766</v>
      </c>
      <c r="F38" s="192" t="s">
        <v>2765</v>
      </c>
      <c r="G38" s="193" t="s">
        <v>3089</v>
      </c>
      <c r="H38" s="193" t="s">
        <v>3091</v>
      </c>
      <c r="I38" s="193" t="s">
        <v>3093</v>
      </c>
      <c r="J38" s="193" t="s">
        <v>3103</v>
      </c>
      <c r="K38" s="193" t="s">
        <v>3105</v>
      </c>
      <c r="M38" s="194">
        <v>0.69565999999999995</v>
      </c>
      <c r="N38" s="194">
        <v>50.91</v>
      </c>
      <c r="O38" s="194">
        <v>21.21</v>
      </c>
      <c r="P38" s="194">
        <v>24.1</v>
      </c>
      <c r="Q38" s="194">
        <v>334.36325000000005</v>
      </c>
      <c r="R38" s="194">
        <v>298.81034999999997</v>
      </c>
      <c r="S38" s="194">
        <v>36.86</v>
      </c>
      <c r="T38" s="194">
        <v>26.122000000000003</v>
      </c>
      <c r="V38" s="195">
        <f t="shared" si="1"/>
        <v>0.69565999999999995</v>
      </c>
      <c r="W38" s="195">
        <f t="shared" si="2"/>
        <v>792.37559999999996</v>
      </c>
      <c r="X38" s="183" t="str">
        <f t="shared" si="3"/>
        <v>SIR1</v>
      </c>
    </row>
    <row r="39" spans="1:24" ht="15" x14ac:dyDescent="0.2">
      <c r="A39" s="190"/>
      <c r="B39" s="189" t="s">
        <v>8249</v>
      </c>
      <c r="C39" s="183" t="str">
        <f t="shared" si="0"/>
        <v>LT-138SIR1TAS1C1300A</v>
      </c>
      <c r="D39" s="191" t="s">
        <v>8213</v>
      </c>
      <c r="E39" s="192" t="s">
        <v>2766</v>
      </c>
      <c r="F39" s="192" t="s">
        <v>2765</v>
      </c>
      <c r="G39" s="193" t="s">
        <v>3089</v>
      </c>
      <c r="H39" s="193" t="s">
        <v>3091</v>
      </c>
      <c r="I39" s="193" t="s">
        <v>3093</v>
      </c>
      <c r="J39" s="193" t="s">
        <v>3103</v>
      </c>
      <c r="K39" s="193" t="s">
        <v>3105</v>
      </c>
      <c r="M39" s="194">
        <v>0.69565999999999995</v>
      </c>
      <c r="N39" s="194">
        <v>50.91</v>
      </c>
      <c r="O39" s="194">
        <v>21.21</v>
      </c>
      <c r="P39" s="194">
        <v>24.1</v>
      </c>
      <c r="Q39" s="194">
        <v>334.36325000000005</v>
      </c>
      <c r="R39" s="194">
        <v>298.81034999999997</v>
      </c>
      <c r="S39" s="194">
        <v>36.86</v>
      </c>
      <c r="T39" s="194">
        <v>26.122000000000003</v>
      </c>
      <c r="V39" s="195">
        <f t="shared" si="1"/>
        <v>0.69565999999999995</v>
      </c>
      <c r="W39" s="195">
        <f t="shared" si="2"/>
        <v>792.37559999999996</v>
      </c>
      <c r="X39" s="183" t="str">
        <f t="shared" si="3"/>
        <v>SIR1</v>
      </c>
    </row>
    <row r="40" spans="1:24" ht="15" x14ac:dyDescent="0.2">
      <c r="A40" s="190"/>
      <c r="B40" s="189" t="s">
        <v>8250</v>
      </c>
      <c r="C40" s="183" t="str">
        <f t="shared" si="0"/>
        <v>LT-138SIR1TAS1C1240A</v>
      </c>
      <c r="D40" s="191" t="s">
        <v>8213</v>
      </c>
      <c r="E40" s="192" t="s">
        <v>2766</v>
      </c>
      <c r="F40" s="192" t="s">
        <v>2765</v>
      </c>
      <c r="G40" s="193" t="s">
        <v>3089</v>
      </c>
      <c r="H40" s="193" t="s">
        <v>3091</v>
      </c>
      <c r="I40" s="193" t="s">
        <v>3093</v>
      </c>
      <c r="J40" s="193" t="s">
        <v>3103</v>
      </c>
      <c r="K40" s="193" t="s">
        <v>3105</v>
      </c>
      <c r="M40" s="194">
        <v>0.69565999999999995</v>
      </c>
      <c r="N40" s="194">
        <v>50.91</v>
      </c>
      <c r="O40" s="194">
        <v>21.21</v>
      </c>
      <c r="P40" s="194">
        <v>24.1</v>
      </c>
      <c r="Q40" s="194">
        <v>334.36325000000005</v>
      </c>
      <c r="R40" s="194">
        <v>298.81034999999997</v>
      </c>
      <c r="S40" s="194">
        <v>36.86</v>
      </c>
      <c r="T40" s="194">
        <v>26.122000000000003</v>
      </c>
      <c r="V40" s="195">
        <f t="shared" si="1"/>
        <v>0.69565999999999995</v>
      </c>
      <c r="W40" s="195">
        <f t="shared" si="2"/>
        <v>792.37559999999996</v>
      </c>
      <c r="X40" s="183" t="str">
        <f t="shared" si="3"/>
        <v>SIR1</v>
      </c>
    </row>
    <row r="41" spans="1:24" ht="15" x14ac:dyDescent="0.2">
      <c r="A41" s="190"/>
      <c r="B41" s="189" t="s">
        <v>8251</v>
      </c>
      <c r="C41" s="183" t="str">
        <f t="shared" si="0"/>
        <v>LT-138SIR1TAD1C1400A</v>
      </c>
      <c r="D41" s="191" t="s">
        <v>8213</v>
      </c>
      <c r="E41" s="192" t="s">
        <v>2766</v>
      </c>
      <c r="F41" s="192" t="s">
        <v>2765</v>
      </c>
      <c r="G41" s="193" t="s">
        <v>3089</v>
      </c>
      <c r="H41" s="193" t="s">
        <v>3091</v>
      </c>
      <c r="I41" s="193" t="s">
        <v>3093</v>
      </c>
      <c r="J41" s="193" t="s">
        <v>3103</v>
      </c>
      <c r="K41" s="193" t="s">
        <v>3105</v>
      </c>
      <c r="M41" s="194">
        <v>0.69565999999999995</v>
      </c>
      <c r="N41" s="194">
        <v>101.82</v>
      </c>
      <c r="O41" s="194">
        <v>42.42</v>
      </c>
      <c r="P41" s="194">
        <v>48.2</v>
      </c>
      <c r="Q41" s="194">
        <v>668.7265000000001</v>
      </c>
      <c r="R41" s="194">
        <v>597.62069999999994</v>
      </c>
      <c r="S41" s="194">
        <v>73.72</v>
      </c>
      <c r="T41" s="194">
        <v>52.244000000000007</v>
      </c>
      <c r="V41" s="195">
        <f t="shared" si="1"/>
        <v>0.69565999999999995</v>
      </c>
      <c r="W41" s="195">
        <f t="shared" si="2"/>
        <v>1584.7511999999999</v>
      </c>
      <c r="X41" s="183" t="str">
        <f t="shared" si="3"/>
        <v>SIR1</v>
      </c>
    </row>
    <row r="42" spans="1:24" ht="15" x14ac:dyDescent="0.2">
      <c r="A42" s="190"/>
      <c r="B42" s="189" t="s">
        <v>8252</v>
      </c>
      <c r="C42" s="183" t="str">
        <f t="shared" si="0"/>
        <v>LT-138SIR1TAD1C1300A</v>
      </c>
      <c r="D42" s="191" t="s">
        <v>8213</v>
      </c>
      <c r="E42" s="192" t="s">
        <v>2766</v>
      </c>
      <c r="F42" s="192" t="s">
        <v>2765</v>
      </c>
      <c r="G42" s="193" t="s">
        <v>3089</v>
      </c>
      <c r="H42" s="193" t="s">
        <v>3091</v>
      </c>
      <c r="I42" s="193" t="s">
        <v>3093</v>
      </c>
      <c r="J42" s="193" t="s">
        <v>3103</v>
      </c>
      <c r="K42" s="193" t="s">
        <v>3105</v>
      </c>
      <c r="M42" s="194">
        <v>0.69565999999999995</v>
      </c>
      <c r="N42" s="194">
        <v>101.82</v>
      </c>
      <c r="O42" s="194">
        <v>42.42</v>
      </c>
      <c r="P42" s="194">
        <v>48.2</v>
      </c>
      <c r="Q42" s="194">
        <v>668.7265000000001</v>
      </c>
      <c r="R42" s="194">
        <v>597.62069999999994</v>
      </c>
      <c r="S42" s="194">
        <v>73.72</v>
      </c>
      <c r="T42" s="194">
        <v>52.244000000000007</v>
      </c>
      <c r="V42" s="195">
        <f t="shared" si="1"/>
        <v>0.69565999999999995</v>
      </c>
      <c r="W42" s="195">
        <f t="shared" si="2"/>
        <v>1584.7511999999999</v>
      </c>
      <c r="X42" s="183" t="str">
        <f t="shared" si="3"/>
        <v>SIR1</v>
      </c>
    </row>
    <row r="43" spans="1:24" ht="15" x14ac:dyDescent="0.2">
      <c r="A43" s="190"/>
      <c r="B43" s="189" t="s">
        <v>8253</v>
      </c>
      <c r="C43" s="183" t="str">
        <f t="shared" si="0"/>
        <v>LT-138SIR1TAD1C1240A</v>
      </c>
      <c r="D43" s="191" t="s">
        <v>8213</v>
      </c>
      <c r="E43" s="192" t="s">
        <v>2766</v>
      </c>
      <c r="F43" s="192" t="s">
        <v>2765</v>
      </c>
      <c r="G43" s="193" t="s">
        <v>3089</v>
      </c>
      <c r="H43" s="193" t="s">
        <v>3091</v>
      </c>
      <c r="I43" s="193" t="s">
        <v>3093</v>
      </c>
      <c r="J43" s="193" t="s">
        <v>3103</v>
      </c>
      <c r="K43" s="193" t="s">
        <v>3105</v>
      </c>
      <c r="M43" s="194">
        <v>0.69565999999999995</v>
      </c>
      <c r="N43" s="194">
        <v>101.82</v>
      </c>
      <c r="O43" s="194">
        <v>42.42</v>
      </c>
      <c r="P43" s="194">
        <v>48.2</v>
      </c>
      <c r="Q43" s="194">
        <v>668.7265000000001</v>
      </c>
      <c r="R43" s="194">
        <v>597.62069999999994</v>
      </c>
      <c r="S43" s="194">
        <v>73.72</v>
      </c>
      <c r="T43" s="194">
        <v>52.244000000000007</v>
      </c>
      <c r="V43" s="195">
        <f t="shared" si="1"/>
        <v>0.69565999999999995</v>
      </c>
      <c r="W43" s="195">
        <f t="shared" si="2"/>
        <v>1584.7511999999999</v>
      </c>
      <c r="X43" s="183" t="str">
        <f t="shared" si="3"/>
        <v>SIR1</v>
      </c>
    </row>
    <row r="44" spans="1:24" ht="15" x14ac:dyDescent="0.2">
      <c r="A44" s="190"/>
      <c r="B44" s="189" t="s">
        <v>8254</v>
      </c>
      <c r="C44" s="183" t="str">
        <f t="shared" si="0"/>
        <v>LT-138SIR0TAS1C1400A</v>
      </c>
      <c r="D44" s="191" t="s">
        <v>8213</v>
      </c>
      <c r="E44" s="192" t="s">
        <v>2769</v>
      </c>
      <c r="F44" s="192" t="s">
        <v>2768</v>
      </c>
      <c r="G44" s="193" t="s">
        <v>3089</v>
      </c>
      <c r="H44" s="193" t="s">
        <v>3091</v>
      </c>
      <c r="I44" s="193" t="s">
        <v>3093</v>
      </c>
      <c r="J44" s="193" t="s">
        <v>3103</v>
      </c>
      <c r="K44" s="193" t="s">
        <v>3105</v>
      </c>
      <c r="M44" s="194">
        <v>0.69565999999999995</v>
      </c>
      <c r="N44" s="194">
        <v>50.91</v>
      </c>
      <c r="O44" s="194">
        <v>21.21</v>
      </c>
      <c r="P44" s="194">
        <v>24.1</v>
      </c>
      <c r="Q44" s="194">
        <v>334.36325000000005</v>
      </c>
      <c r="R44" s="194">
        <v>298.81034999999997</v>
      </c>
      <c r="S44" s="194">
        <v>36.86</v>
      </c>
      <c r="T44" s="194">
        <v>26.122000000000003</v>
      </c>
      <c r="V44" s="195">
        <f t="shared" si="1"/>
        <v>0.69565999999999995</v>
      </c>
      <c r="W44" s="195">
        <f t="shared" si="2"/>
        <v>792.37559999999996</v>
      </c>
      <c r="X44" s="183" t="str">
        <f t="shared" si="3"/>
        <v>SIR0</v>
      </c>
    </row>
    <row r="45" spans="1:24" ht="15" x14ac:dyDescent="0.2">
      <c r="A45" s="190"/>
      <c r="B45" s="189" t="s">
        <v>8255</v>
      </c>
      <c r="C45" s="183" t="str">
        <f t="shared" si="0"/>
        <v>LT-138SIR0TAS1C1300A</v>
      </c>
      <c r="D45" s="191" t="s">
        <v>8213</v>
      </c>
      <c r="E45" s="192" t="s">
        <v>2769</v>
      </c>
      <c r="F45" s="192" t="s">
        <v>2768</v>
      </c>
      <c r="G45" s="193" t="s">
        <v>3089</v>
      </c>
      <c r="H45" s="193" t="s">
        <v>3091</v>
      </c>
      <c r="I45" s="193" t="s">
        <v>3093</v>
      </c>
      <c r="J45" s="193" t="s">
        <v>3103</v>
      </c>
      <c r="K45" s="193" t="s">
        <v>3105</v>
      </c>
      <c r="M45" s="194">
        <v>0.69565999999999995</v>
      </c>
      <c r="N45" s="194">
        <v>50.91</v>
      </c>
      <c r="O45" s="194">
        <v>21.21</v>
      </c>
      <c r="P45" s="194">
        <v>24.1</v>
      </c>
      <c r="Q45" s="194">
        <v>334.36325000000005</v>
      </c>
      <c r="R45" s="194">
        <v>298.81034999999997</v>
      </c>
      <c r="S45" s="194">
        <v>36.86</v>
      </c>
      <c r="T45" s="194">
        <v>26.122000000000003</v>
      </c>
      <c r="V45" s="195">
        <f t="shared" si="1"/>
        <v>0.69565999999999995</v>
      </c>
      <c r="W45" s="195">
        <f t="shared" si="2"/>
        <v>792.37559999999996</v>
      </c>
      <c r="X45" s="183" t="str">
        <f t="shared" si="3"/>
        <v>SIR0</v>
      </c>
    </row>
    <row r="46" spans="1:24" ht="15" x14ac:dyDescent="0.2">
      <c r="A46" s="190"/>
      <c r="B46" s="189" t="s">
        <v>8256</v>
      </c>
      <c r="C46" s="183" t="str">
        <f t="shared" si="0"/>
        <v>LT-138SIR0TAS1C1240A</v>
      </c>
      <c r="D46" s="191" t="s">
        <v>8213</v>
      </c>
      <c r="E46" s="192" t="s">
        <v>2769</v>
      </c>
      <c r="F46" s="192" t="s">
        <v>2768</v>
      </c>
      <c r="G46" s="193" t="s">
        <v>3089</v>
      </c>
      <c r="H46" s="193" t="s">
        <v>3091</v>
      </c>
      <c r="I46" s="193" t="s">
        <v>3093</v>
      </c>
      <c r="J46" s="193" t="s">
        <v>3103</v>
      </c>
      <c r="K46" s="193" t="s">
        <v>3105</v>
      </c>
      <c r="M46" s="194">
        <v>0.69565999999999995</v>
      </c>
      <c r="N46" s="194">
        <v>50.91</v>
      </c>
      <c r="O46" s="194">
        <v>21.21</v>
      </c>
      <c r="P46" s="194">
        <v>24.1</v>
      </c>
      <c r="Q46" s="194">
        <v>334.36325000000005</v>
      </c>
      <c r="R46" s="194">
        <v>298.81034999999997</v>
      </c>
      <c r="S46" s="194">
        <v>36.86</v>
      </c>
      <c r="T46" s="194">
        <v>26.122000000000003</v>
      </c>
      <c r="V46" s="195">
        <f t="shared" si="1"/>
        <v>0.69565999999999995</v>
      </c>
      <c r="W46" s="195">
        <f t="shared" si="2"/>
        <v>792.37559999999996</v>
      </c>
      <c r="X46" s="183" t="str">
        <f t="shared" si="3"/>
        <v>SIR0</v>
      </c>
    </row>
    <row r="47" spans="1:24" ht="15" x14ac:dyDescent="0.2">
      <c r="A47" s="190"/>
      <c r="B47" s="189" t="s">
        <v>8257</v>
      </c>
      <c r="C47" s="183" t="str">
        <f t="shared" si="0"/>
        <v>LT-138SIR0TAD1C1400A</v>
      </c>
      <c r="D47" s="191" t="s">
        <v>8213</v>
      </c>
      <c r="E47" s="192" t="s">
        <v>2769</v>
      </c>
      <c r="F47" s="192" t="s">
        <v>2768</v>
      </c>
      <c r="G47" s="193" t="s">
        <v>3089</v>
      </c>
      <c r="H47" s="193" t="s">
        <v>3091</v>
      </c>
      <c r="I47" s="193" t="s">
        <v>3093</v>
      </c>
      <c r="J47" s="193" t="s">
        <v>3103</v>
      </c>
      <c r="K47" s="193" t="s">
        <v>3105</v>
      </c>
      <c r="M47" s="194">
        <v>0.69565999999999995</v>
      </c>
      <c r="N47" s="194">
        <v>101.82</v>
      </c>
      <c r="O47" s="194">
        <v>42.42</v>
      </c>
      <c r="P47" s="194">
        <v>48.2</v>
      </c>
      <c r="Q47" s="194">
        <v>668.7265000000001</v>
      </c>
      <c r="R47" s="194">
        <v>597.62069999999994</v>
      </c>
      <c r="S47" s="194">
        <v>73.72</v>
      </c>
      <c r="T47" s="194">
        <v>52.244000000000007</v>
      </c>
      <c r="V47" s="195">
        <f t="shared" si="1"/>
        <v>0.69565999999999995</v>
      </c>
      <c r="W47" s="195">
        <f t="shared" si="2"/>
        <v>1584.7511999999999</v>
      </c>
      <c r="X47" s="183" t="str">
        <f t="shared" si="3"/>
        <v>SIR0</v>
      </c>
    </row>
    <row r="48" spans="1:24" ht="15" x14ac:dyDescent="0.2">
      <c r="A48" s="190"/>
      <c r="B48" s="189" t="s">
        <v>8258</v>
      </c>
      <c r="C48" s="183" t="str">
        <f t="shared" si="0"/>
        <v>LT-138SIR0TAD1C1300A</v>
      </c>
      <c r="D48" s="191" t="s">
        <v>8213</v>
      </c>
      <c r="E48" s="192" t="s">
        <v>2769</v>
      </c>
      <c r="F48" s="192" t="s">
        <v>2768</v>
      </c>
      <c r="G48" s="193" t="s">
        <v>3089</v>
      </c>
      <c r="H48" s="193" t="s">
        <v>3091</v>
      </c>
      <c r="I48" s="193" t="s">
        <v>3093</v>
      </c>
      <c r="J48" s="193" t="s">
        <v>3103</v>
      </c>
      <c r="K48" s="193" t="s">
        <v>3105</v>
      </c>
      <c r="M48" s="194">
        <v>0.69565999999999995</v>
      </c>
      <c r="N48" s="194">
        <v>101.82</v>
      </c>
      <c r="O48" s="194">
        <v>42.42</v>
      </c>
      <c r="P48" s="194">
        <v>48.2</v>
      </c>
      <c r="Q48" s="194">
        <v>668.7265000000001</v>
      </c>
      <c r="R48" s="194">
        <v>597.62069999999994</v>
      </c>
      <c r="S48" s="194">
        <v>73.72</v>
      </c>
      <c r="T48" s="194">
        <v>52.244000000000007</v>
      </c>
      <c r="V48" s="195">
        <f t="shared" si="1"/>
        <v>0.69565999999999995</v>
      </c>
      <c r="W48" s="195">
        <f t="shared" si="2"/>
        <v>1584.7511999999999</v>
      </c>
      <c r="X48" s="183" t="str">
        <f t="shared" si="3"/>
        <v>SIR0</v>
      </c>
    </row>
    <row r="49" spans="1:24" ht="15" x14ac:dyDescent="0.2">
      <c r="A49" s="190"/>
      <c r="B49" s="189" t="s">
        <v>8259</v>
      </c>
      <c r="C49" s="183" t="str">
        <f t="shared" si="0"/>
        <v>LT-138SIR0TAD1C1240A</v>
      </c>
      <c r="D49" s="191" t="s">
        <v>8213</v>
      </c>
      <c r="E49" s="192" t="s">
        <v>2769</v>
      </c>
      <c r="F49" s="192" t="s">
        <v>2768</v>
      </c>
      <c r="G49" s="193" t="s">
        <v>3089</v>
      </c>
      <c r="H49" s="193" t="s">
        <v>3091</v>
      </c>
      <c r="I49" s="193" t="s">
        <v>3093</v>
      </c>
      <c r="J49" s="193" t="s">
        <v>3103</v>
      </c>
      <c r="K49" s="193" t="s">
        <v>3105</v>
      </c>
      <c r="M49" s="194">
        <v>0.69565999999999995</v>
      </c>
      <c r="N49" s="194">
        <v>101.82</v>
      </c>
      <c r="O49" s="194">
        <v>42.42</v>
      </c>
      <c r="P49" s="194">
        <v>48.2</v>
      </c>
      <c r="Q49" s="194">
        <v>668.7265000000001</v>
      </c>
      <c r="R49" s="194">
        <v>597.62069999999994</v>
      </c>
      <c r="S49" s="194">
        <v>73.72</v>
      </c>
      <c r="T49" s="194">
        <v>52.244000000000007</v>
      </c>
      <c r="V49" s="195">
        <f t="shared" si="1"/>
        <v>0.69565999999999995</v>
      </c>
      <c r="W49" s="195">
        <f t="shared" si="2"/>
        <v>1584.7511999999999</v>
      </c>
      <c r="X49" s="183" t="str">
        <f t="shared" si="3"/>
        <v>SIR0</v>
      </c>
    </row>
    <row r="50" spans="1:24" ht="15" x14ac:dyDescent="0.2">
      <c r="A50" s="190"/>
      <c r="B50" s="189" t="s">
        <v>8260</v>
      </c>
      <c r="C50" s="183" t="str">
        <f t="shared" si="0"/>
        <v>LT-138SER0TAS1C4400A</v>
      </c>
      <c r="D50" s="191" t="s">
        <v>8213</v>
      </c>
      <c r="E50" s="192" t="s">
        <v>2769</v>
      </c>
      <c r="F50" s="192" t="s">
        <v>2768</v>
      </c>
      <c r="G50" s="193" t="s">
        <v>3089</v>
      </c>
      <c r="H50" s="193" t="s">
        <v>3091</v>
      </c>
      <c r="I50" s="193" t="s">
        <v>3093</v>
      </c>
      <c r="J50" s="193" t="s">
        <v>3103</v>
      </c>
      <c r="K50" s="193" t="s">
        <v>3105</v>
      </c>
      <c r="M50" s="194">
        <v>0.69565999999999995</v>
      </c>
      <c r="N50" s="194">
        <v>50.91</v>
      </c>
      <c r="O50" s="194">
        <v>21.21</v>
      </c>
      <c r="P50" s="194">
        <v>24.1</v>
      </c>
      <c r="Q50" s="194">
        <v>334.36325000000005</v>
      </c>
      <c r="R50" s="194">
        <v>298.81034999999997</v>
      </c>
      <c r="S50" s="194">
        <v>36.86</v>
      </c>
      <c r="T50" s="194">
        <v>26.122000000000003</v>
      </c>
      <c r="V50" s="195">
        <f t="shared" si="1"/>
        <v>0.69565999999999995</v>
      </c>
      <c r="W50" s="195">
        <f t="shared" si="2"/>
        <v>792.37559999999996</v>
      </c>
      <c r="X50" s="183" t="str">
        <f t="shared" si="3"/>
        <v>SER0</v>
      </c>
    </row>
    <row r="51" spans="1:24" ht="15" x14ac:dyDescent="0.2">
      <c r="A51" s="190"/>
      <c r="B51" s="189" t="s">
        <v>8261</v>
      </c>
      <c r="C51" s="183" t="str">
        <f t="shared" si="0"/>
        <v>LT-138SER0TAS1C4300A</v>
      </c>
      <c r="D51" s="191" t="s">
        <v>8213</v>
      </c>
      <c r="E51" s="192" t="s">
        <v>2769</v>
      </c>
      <c r="F51" s="192" t="s">
        <v>2768</v>
      </c>
      <c r="G51" s="193" t="s">
        <v>3089</v>
      </c>
      <c r="H51" s="193" t="s">
        <v>3091</v>
      </c>
      <c r="I51" s="193" t="s">
        <v>3093</v>
      </c>
      <c r="J51" s="193" t="s">
        <v>3103</v>
      </c>
      <c r="K51" s="193" t="s">
        <v>3105</v>
      </c>
      <c r="M51" s="194">
        <v>0.69565999999999995</v>
      </c>
      <c r="N51" s="194">
        <v>50.91</v>
      </c>
      <c r="O51" s="194">
        <v>21.21</v>
      </c>
      <c r="P51" s="194">
        <v>24.1</v>
      </c>
      <c r="Q51" s="194">
        <v>334.36325000000005</v>
      </c>
      <c r="R51" s="194">
        <v>298.81034999999997</v>
      </c>
      <c r="S51" s="194">
        <v>36.86</v>
      </c>
      <c r="T51" s="194">
        <v>26.122000000000003</v>
      </c>
      <c r="V51" s="195">
        <f t="shared" si="1"/>
        <v>0.69565999999999995</v>
      </c>
      <c r="W51" s="195">
        <f t="shared" si="2"/>
        <v>792.37559999999996</v>
      </c>
      <c r="X51" s="183" t="str">
        <f t="shared" si="3"/>
        <v>SER0</v>
      </c>
    </row>
    <row r="52" spans="1:24" ht="15" x14ac:dyDescent="0.2">
      <c r="A52" s="190"/>
      <c r="B52" s="189" t="s">
        <v>8262</v>
      </c>
      <c r="C52" s="183" t="str">
        <f t="shared" si="0"/>
        <v>LT-138SER0TAS1C4240A</v>
      </c>
      <c r="D52" s="191" t="s">
        <v>8213</v>
      </c>
      <c r="E52" s="192" t="s">
        <v>2769</v>
      </c>
      <c r="F52" s="192" t="s">
        <v>2768</v>
      </c>
      <c r="G52" s="193" t="s">
        <v>3089</v>
      </c>
      <c r="H52" s="193" t="s">
        <v>3091</v>
      </c>
      <c r="I52" s="193" t="s">
        <v>3093</v>
      </c>
      <c r="J52" s="193" t="s">
        <v>3103</v>
      </c>
      <c r="K52" s="193" t="s">
        <v>3105</v>
      </c>
      <c r="M52" s="194">
        <v>0.69565999999999995</v>
      </c>
      <c r="N52" s="194">
        <v>50.91</v>
      </c>
      <c r="O52" s="194">
        <v>21.21</v>
      </c>
      <c r="P52" s="194">
        <v>24.1</v>
      </c>
      <c r="Q52" s="194">
        <v>334.36325000000005</v>
      </c>
      <c r="R52" s="194">
        <v>298.81034999999997</v>
      </c>
      <c r="S52" s="194">
        <v>36.86</v>
      </c>
      <c r="T52" s="194">
        <v>26.122000000000003</v>
      </c>
      <c r="V52" s="195">
        <f t="shared" si="1"/>
        <v>0.69565999999999995</v>
      </c>
      <c r="W52" s="195">
        <f t="shared" si="2"/>
        <v>792.37559999999996</v>
      </c>
      <c r="X52" s="183" t="str">
        <f t="shared" si="3"/>
        <v>SER0</v>
      </c>
    </row>
    <row r="53" spans="1:24" ht="15" x14ac:dyDescent="0.2">
      <c r="A53" s="190"/>
      <c r="B53" s="189" t="s">
        <v>8263</v>
      </c>
      <c r="C53" s="183" t="str">
        <f t="shared" si="0"/>
        <v>LT-060SIR2TAS1C2250A</v>
      </c>
      <c r="D53" s="191" t="s">
        <v>8213</v>
      </c>
      <c r="E53" s="192" t="s">
        <v>2772</v>
      </c>
      <c r="F53" s="192" t="s">
        <v>2771</v>
      </c>
      <c r="G53" s="193" t="s">
        <v>3089</v>
      </c>
      <c r="H53" s="193" t="s">
        <v>3091</v>
      </c>
      <c r="I53" s="193" t="s">
        <v>3093</v>
      </c>
      <c r="J53" s="193" t="s">
        <v>3103</v>
      </c>
      <c r="K53" s="193" t="s">
        <v>3105</v>
      </c>
      <c r="M53" s="194">
        <v>0.69565999999999995</v>
      </c>
      <c r="N53" s="194">
        <v>31.82</v>
      </c>
      <c r="O53" s="194">
        <v>14.14</v>
      </c>
      <c r="P53" s="194">
        <v>24.1</v>
      </c>
      <c r="Q53" s="194">
        <v>334.36325000000005</v>
      </c>
      <c r="R53" s="194">
        <v>298.81034999999997</v>
      </c>
      <c r="S53" s="194">
        <v>36.86</v>
      </c>
      <c r="T53" s="194">
        <v>26.122000000000003</v>
      </c>
      <c r="V53" s="195">
        <f t="shared" si="1"/>
        <v>0.69565999999999995</v>
      </c>
      <c r="W53" s="195">
        <f t="shared" si="2"/>
        <v>766.21559999999999</v>
      </c>
      <c r="X53" s="183" t="str">
        <f t="shared" si="3"/>
        <v>SIR2</v>
      </c>
    </row>
    <row r="54" spans="1:24" ht="15" x14ac:dyDescent="0.2">
      <c r="A54" s="190"/>
      <c r="B54" s="189" t="s">
        <v>8264</v>
      </c>
      <c r="C54" s="183" t="str">
        <f t="shared" si="0"/>
        <v>LT-060SIR2TAD1C2250A</v>
      </c>
      <c r="D54" s="191" t="s">
        <v>8213</v>
      </c>
      <c r="E54" s="192" t="s">
        <v>2772</v>
      </c>
      <c r="F54" s="192" t="s">
        <v>2771</v>
      </c>
      <c r="G54" s="193" t="s">
        <v>3089</v>
      </c>
      <c r="H54" s="193" t="s">
        <v>3091</v>
      </c>
      <c r="I54" s="193" t="s">
        <v>3093</v>
      </c>
      <c r="J54" s="193" t="s">
        <v>3103</v>
      </c>
      <c r="K54" s="193" t="s">
        <v>3105</v>
      </c>
      <c r="M54" s="194">
        <v>0.69565999999999995</v>
      </c>
      <c r="N54" s="194">
        <v>63.64</v>
      </c>
      <c r="O54" s="194">
        <v>28.28</v>
      </c>
      <c r="P54" s="194">
        <v>48.2</v>
      </c>
      <c r="Q54" s="194">
        <v>668.7265000000001</v>
      </c>
      <c r="R54" s="194">
        <v>597.62069999999994</v>
      </c>
      <c r="S54" s="194">
        <v>73.72</v>
      </c>
      <c r="T54" s="194">
        <v>52.244000000000007</v>
      </c>
      <c r="V54" s="195">
        <f t="shared" si="1"/>
        <v>0.69565999999999995</v>
      </c>
      <c r="W54" s="195">
        <f t="shared" si="2"/>
        <v>1532.4312</v>
      </c>
      <c r="X54" s="183" t="str">
        <f t="shared" si="3"/>
        <v>SIR2</v>
      </c>
    </row>
    <row r="55" spans="1:24" ht="15" x14ac:dyDescent="0.2">
      <c r="A55" s="190"/>
      <c r="B55" s="189" t="s">
        <v>8265</v>
      </c>
      <c r="C55" s="183" t="str">
        <f t="shared" si="0"/>
        <v>LT-060SIR1TAS1C1070A</v>
      </c>
      <c r="D55" s="191" t="s">
        <v>8213</v>
      </c>
      <c r="E55" s="192" t="s">
        <v>2772</v>
      </c>
      <c r="F55" s="192" t="s">
        <v>2771</v>
      </c>
      <c r="G55" s="193" t="s">
        <v>3089</v>
      </c>
      <c r="H55" s="193" t="s">
        <v>3091</v>
      </c>
      <c r="I55" s="193" t="s">
        <v>3093</v>
      </c>
      <c r="J55" s="193" t="s">
        <v>3103</v>
      </c>
      <c r="K55" s="193" t="s">
        <v>3105</v>
      </c>
      <c r="M55" s="194">
        <v>0.69565999999999995</v>
      </c>
      <c r="N55" s="194">
        <v>31.82</v>
      </c>
      <c r="O55" s="194">
        <v>14.14</v>
      </c>
      <c r="P55" s="194">
        <v>24.1</v>
      </c>
      <c r="Q55" s="194">
        <v>334.36325000000005</v>
      </c>
      <c r="R55" s="194">
        <v>298.81034999999997</v>
      </c>
      <c r="S55" s="194">
        <v>36.86</v>
      </c>
      <c r="T55" s="194">
        <v>26.122000000000003</v>
      </c>
      <c r="V55" s="195">
        <f t="shared" si="1"/>
        <v>0.69565999999999995</v>
      </c>
      <c r="W55" s="195">
        <f t="shared" si="2"/>
        <v>766.21559999999999</v>
      </c>
      <c r="X55" s="183" t="str">
        <f t="shared" si="3"/>
        <v>SIR1</v>
      </c>
    </row>
    <row r="56" spans="1:24" ht="15" x14ac:dyDescent="0.2">
      <c r="A56" s="190"/>
      <c r="B56" s="189" t="s">
        <v>8266</v>
      </c>
      <c r="C56" s="183" t="str">
        <f t="shared" si="0"/>
        <v>LT-060SIR1TAD1C1070A</v>
      </c>
      <c r="D56" s="191" t="s">
        <v>8213</v>
      </c>
      <c r="E56" s="192" t="s">
        <v>2772</v>
      </c>
      <c r="F56" s="192" t="s">
        <v>2771</v>
      </c>
      <c r="G56" s="193" t="s">
        <v>3089</v>
      </c>
      <c r="H56" s="193" t="s">
        <v>3091</v>
      </c>
      <c r="I56" s="193" t="s">
        <v>3093</v>
      </c>
      <c r="J56" s="193" t="s">
        <v>3103</v>
      </c>
      <c r="K56" s="193" t="s">
        <v>3105</v>
      </c>
      <c r="M56" s="194">
        <v>0.69565999999999995</v>
      </c>
      <c r="N56" s="194">
        <v>63.64</v>
      </c>
      <c r="O56" s="194">
        <v>28.28</v>
      </c>
      <c r="P56" s="194">
        <v>48.2</v>
      </c>
      <c r="Q56" s="194">
        <v>668.7265000000001</v>
      </c>
      <c r="R56" s="194">
        <v>597.62069999999994</v>
      </c>
      <c r="S56" s="194">
        <v>73.72</v>
      </c>
      <c r="T56" s="194">
        <v>52.244000000000007</v>
      </c>
      <c r="V56" s="195">
        <f t="shared" si="1"/>
        <v>0.69565999999999995</v>
      </c>
      <c r="W56" s="195">
        <f t="shared" si="2"/>
        <v>1532.4312</v>
      </c>
      <c r="X56" s="183" t="str">
        <f t="shared" si="3"/>
        <v>SIR1</v>
      </c>
    </row>
    <row r="57" spans="1:24" ht="15" x14ac:dyDescent="0.2">
      <c r="A57" s="190"/>
      <c r="B57" s="189" t="s">
        <v>8267</v>
      </c>
      <c r="C57" s="183" t="str">
        <f t="shared" si="0"/>
        <v>LT-060SIR1TAS1C1240A</v>
      </c>
      <c r="D57" s="191" t="s">
        <v>8213</v>
      </c>
      <c r="E57" s="192" t="s">
        <v>2772</v>
      </c>
      <c r="F57" s="192" t="s">
        <v>2771</v>
      </c>
      <c r="G57" s="193" t="s">
        <v>3089</v>
      </c>
      <c r="H57" s="193" t="s">
        <v>3091</v>
      </c>
      <c r="I57" s="193" t="s">
        <v>3093</v>
      </c>
      <c r="J57" s="193" t="s">
        <v>3103</v>
      </c>
      <c r="K57" s="193" t="s">
        <v>3105</v>
      </c>
      <c r="M57" s="194">
        <v>0.69565999999999995</v>
      </c>
      <c r="N57" s="194">
        <v>31.82</v>
      </c>
      <c r="O57" s="194">
        <v>14.14</v>
      </c>
      <c r="P57" s="194">
        <v>24.1</v>
      </c>
      <c r="Q57" s="194">
        <v>334.36325000000005</v>
      </c>
      <c r="R57" s="194">
        <v>298.81034999999997</v>
      </c>
      <c r="S57" s="194">
        <v>36.86</v>
      </c>
      <c r="T57" s="194">
        <v>26.122000000000003</v>
      </c>
      <c r="V57" s="195">
        <f t="shared" si="1"/>
        <v>0.69565999999999995</v>
      </c>
      <c r="W57" s="195">
        <f t="shared" si="2"/>
        <v>766.21559999999999</v>
      </c>
      <c r="X57" s="183" t="str">
        <f t="shared" si="3"/>
        <v>SIR1</v>
      </c>
    </row>
    <row r="58" spans="1:24" ht="15" x14ac:dyDescent="0.2">
      <c r="A58" s="190"/>
      <c r="B58" s="189" t="s">
        <v>8268</v>
      </c>
      <c r="C58" s="183" t="str">
        <f t="shared" si="0"/>
        <v>LT-060SIR1TAS1C1120A</v>
      </c>
      <c r="D58" s="191" t="s">
        <v>8213</v>
      </c>
      <c r="E58" s="192" t="s">
        <v>2772</v>
      </c>
      <c r="F58" s="192" t="s">
        <v>2771</v>
      </c>
      <c r="G58" s="193" t="s">
        <v>3089</v>
      </c>
      <c r="H58" s="193" t="s">
        <v>3091</v>
      </c>
      <c r="I58" s="193" t="s">
        <v>3093</v>
      </c>
      <c r="J58" s="193" t="s">
        <v>3103</v>
      </c>
      <c r="K58" s="193" t="s">
        <v>3105</v>
      </c>
      <c r="M58" s="194">
        <v>0.69565999999999995</v>
      </c>
      <c r="N58" s="194">
        <v>31.82</v>
      </c>
      <c r="O58" s="194">
        <v>14.14</v>
      </c>
      <c r="P58" s="194">
        <v>24.1</v>
      </c>
      <c r="Q58" s="194">
        <v>334.36325000000005</v>
      </c>
      <c r="R58" s="194">
        <v>298.81034999999997</v>
      </c>
      <c r="S58" s="194">
        <v>36.86</v>
      </c>
      <c r="T58" s="194">
        <v>26.122000000000003</v>
      </c>
      <c r="V58" s="195">
        <f t="shared" si="1"/>
        <v>0.69565999999999995</v>
      </c>
      <c r="W58" s="195">
        <f t="shared" si="2"/>
        <v>766.21559999999999</v>
      </c>
      <c r="X58" s="183" t="str">
        <f t="shared" si="3"/>
        <v>SIR1</v>
      </c>
    </row>
    <row r="59" spans="1:24" ht="15" x14ac:dyDescent="0.2">
      <c r="A59" s="190"/>
      <c r="B59" s="189" t="s">
        <v>8269</v>
      </c>
      <c r="C59" s="183" t="str">
        <f t="shared" si="0"/>
        <v>LT-060SIR1TAD1C1240A</v>
      </c>
      <c r="D59" s="191" t="s">
        <v>8213</v>
      </c>
      <c r="E59" s="192" t="s">
        <v>2772</v>
      </c>
      <c r="F59" s="192" t="s">
        <v>2771</v>
      </c>
      <c r="G59" s="193" t="s">
        <v>3089</v>
      </c>
      <c r="H59" s="193" t="s">
        <v>3091</v>
      </c>
      <c r="I59" s="193" t="s">
        <v>3093</v>
      </c>
      <c r="J59" s="193" t="s">
        <v>3103</v>
      </c>
      <c r="K59" s="193" t="s">
        <v>3105</v>
      </c>
      <c r="M59" s="194">
        <v>0.69565999999999995</v>
      </c>
      <c r="N59" s="194">
        <v>63.64</v>
      </c>
      <c r="O59" s="194">
        <v>28.28</v>
      </c>
      <c r="P59" s="194">
        <v>48.2</v>
      </c>
      <c r="Q59" s="194">
        <v>668.7265000000001</v>
      </c>
      <c r="R59" s="194">
        <v>597.62069999999994</v>
      </c>
      <c r="S59" s="194">
        <v>73.72</v>
      </c>
      <c r="T59" s="194">
        <v>52.244000000000007</v>
      </c>
      <c r="V59" s="195">
        <f t="shared" si="1"/>
        <v>0.69565999999999995</v>
      </c>
      <c r="W59" s="195">
        <f t="shared" si="2"/>
        <v>1532.4312</v>
      </c>
      <c r="X59" s="183" t="str">
        <f t="shared" si="3"/>
        <v>SIR1</v>
      </c>
    </row>
    <row r="60" spans="1:24" ht="15" x14ac:dyDescent="0.2">
      <c r="A60" s="190"/>
      <c r="B60" s="189" t="s">
        <v>8270</v>
      </c>
      <c r="C60" s="183" t="str">
        <f t="shared" si="0"/>
        <v>LT-060SIR1TAD1C1120A</v>
      </c>
      <c r="D60" s="191" t="s">
        <v>8213</v>
      </c>
      <c r="E60" s="192" t="s">
        <v>2772</v>
      </c>
      <c r="F60" s="192" t="s">
        <v>2771</v>
      </c>
      <c r="G60" s="193" t="s">
        <v>3089</v>
      </c>
      <c r="H60" s="193" t="s">
        <v>3091</v>
      </c>
      <c r="I60" s="193" t="s">
        <v>3093</v>
      </c>
      <c r="J60" s="193" t="s">
        <v>3103</v>
      </c>
      <c r="K60" s="193" t="s">
        <v>3105</v>
      </c>
      <c r="M60" s="194">
        <v>0.69565999999999995</v>
      </c>
      <c r="N60" s="194">
        <v>63.64</v>
      </c>
      <c r="O60" s="194">
        <v>28.28</v>
      </c>
      <c r="P60" s="194">
        <v>48.2</v>
      </c>
      <c r="Q60" s="194">
        <v>668.7265000000001</v>
      </c>
      <c r="R60" s="194">
        <v>597.62069999999994</v>
      </c>
      <c r="S60" s="194">
        <v>73.72</v>
      </c>
      <c r="T60" s="194">
        <v>52.244000000000007</v>
      </c>
      <c r="V60" s="195">
        <f t="shared" si="1"/>
        <v>0.69565999999999995</v>
      </c>
      <c r="W60" s="195">
        <f t="shared" si="2"/>
        <v>1532.4312</v>
      </c>
      <c r="X60" s="183" t="str">
        <f t="shared" si="3"/>
        <v>SIR1</v>
      </c>
    </row>
    <row r="61" spans="1:24" ht="15" x14ac:dyDescent="0.2">
      <c r="A61" s="190"/>
      <c r="B61" s="189" t="s">
        <v>8271</v>
      </c>
      <c r="C61" s="183" t="str">
        <f t="shared" si="0"/>
        <v>LT-060SIR1TAS1C2250A</v>
      </c>
      <c r="D61" s="191" t="s">
        <v>8213</v>
      </c>
      <c r="E61" s="192" t="s">
        <v>2772</v>
      </c>
      <c r="F61" s="192" t="s">
        <v>2771</v>
      </c>
      <c r="G61" s="193" t="s">
        <v>3089</v>
      </c>
      <c r="H61" s="193" t="s">
        <v>3091</v>
      </c>
      <c r="I61" s="193" t="s">
        <v>3093</v>
      </c>
      <c r="J61" s="193" t="s">
        <v>3103</v>
      </c>
      <c r="K61" s="193" t="s">
        <v>3105</v>
      </c>
      <c r="M61" s="194">
        <v>0.69565999999999995</v>
      </c>
      <c r="N61" s="194">
        <v>31.82</v>
      </c>
      <c r="O61" s="194">
        <v>14.14</v>
      </c>
      <c r="P61" s="194">
        <v>24.1</v>
      </c>
      <c r="Q61" s="194">
        <v>334.36325000000005</v>
      </c>
      <c r="R61" s="194">
        <v>298.81034999999997</v>
      </c>
      <c r="S61" s="194">
        <v>36.86</v>
      </c>
      <c r="T61" s="194">
        <v>26.122000000000003</v>
      </c>
      <c r="V61" s="195">
        <f t="shared" si="1"/>
        <v>0.69565999999999995</v>
      </c>
      <c r="W61" s="195">
        <f t="shared" si="2"/>
        <v>766.21559999999999</v>
      </c>
      <c r="X61" s="183" t="str">
        <f t="shared" si="3"/>
        <v>SIR1</v>
      </c>
    </row>
    <row r="62" spans="1:24" ht="15" x14ac:dyDescent="0.2">
      <c r="A62" s="190"/>
      <c r="B62" s="189" t="s">
        <v>8272</v>
      </c>
      <c r="C62" s="183" t="str">
        <f t="shared" si="0"/>
        <v>LT-060SIR0TAS1C1240A</v>
      </c>
      <c r="D62" s="191" t="s">
        <v>8213</v>
      </c>
      <c r="E62" s="192" t="s">
        <v>2775</v>
      </c>
      <c r="F62" s="192" t="s">
        <v>2774</v>
      </c>
      <c r="G62" s="193" t="s">
        <v>3089</v>
      </c>
      <c r="H62" s="193" t="s">
        <v>3091</v>
      </c>
      <c r="I62" s="193" t="s">
        <v>3093</v>
      </c>
      <c r="J62" s="193" t="s">
        <v>3103</v>
      </c>
      <c r="K62" s="193" t="s">
        <v>3105</v>
      </c>
      <c r="M62" s="194">
        <v>0.69565999999999995</v>
      </c>
      <c r="N62" s="194">
        <v>31.82</v>
      </c>
      <c r="O62" s="194">
        <v>10.606666666666667</v>
      </c>
      <c r="P62" s="194">
        <v>24.1</v>
      </c>
      <c r="Q62" s="194">
        <v>334.36325000000005</v>
      </c>
      <c r="R62" s="194">
        <v>298.81034999999997</v>
      </c>
      <c r="S62" s="194">
        <v>36.86</v>
      </c>
      <c r="T62" s="194">
        <v>26.122000000000003</v>
      </c>
      <c r="V62" s="195">
        <f t="shared" si="1"/>
        <v>0.69565999999999995</v>
      </c>
      <c r="W62" s="195">
        <f t="shared" si="2"/>
        <v>762.68226666666669</v>
      </c>
      <c r="X62" s="183" t="str">
        <f t="shared" si="3"/>
        <v>SIR0</v>
      </c>
    </row>
    <row r="63" spans="1:24" ht="15" x14ac:dyDescent="0.2">
      <c r="A63" s="190"/>
      <c r="B63" s="189" t="s">
        <v>8273</v>
      </c>
      <c r="C63" s="183" t="str">
        <f t="shared" si="0"/>
        <v>LT-060SIR0TAS1C1120A</v>
      </c>
      <c r="D63" s="191" t="s">
        <v>8213</v>
      </c>
      <c r="E63" s="192" t="s">
        <v>2775</v>
      </c>
      <c r="F63" s="192" t="s">
        <v>2774</v>
      </c>
      <c r="G63" s="193" t="s">
        <v>3089</v>
      </c>
      <c r="H63" s="193" t="s">
        <v>3091</v>
      </c>
      <c r="I63" s="193" t="s">
        <v>3093</v>
      </c>
      <c r="J63" s="193" t="s">
        <v>3103</v>
      </c>
      <c r="K63" s="193" t="s">
        <v>3105</v>
      </c>
      <c r="M63" s="194">
        <v>0.69565999999999995</v>
      </c>
      <c r="N63" s="194">
        <v>31.82</v>
      </c>
      <c r="O63" s="194">
        <v>10.606666666666667</v>
      </c>
      <c r="P63" s="194">
        <v>24.1</v>
      </c>
      <c r="Q63" s="194">
        <v>334.36325000000005</v>
      </c>
      <c r="R63" s="194">
        <v>298.81034999999997</v>
      </c>
      <c r="S63" s="194">
        <v>36.86</v>
      </c>
      <c r="T63" s="194">
        <v>26.122000000000003</v>
      </c>
      <c r="V63" s="195">
        <f t="shared" si="1"/>
        <v>0.69565999999999995</v>
      </c>
      <c r="W63" s="195">
        <f t="shared" si="2"/>
        <v>762.68226666666669</v>
      </c>
      <c r="X63" s="183" t="str">
        <f t="shared" si="3"/>
        <v>SIR0</v>
      </c>
    </row>
    <row r="64" spans="1:24" ht="15" x14ac:dyDescent="0.2">
      <c r="A64" s="190"/>
      <c r="B64" s="189" t="s">
        <v>8274</v>
      </c>
      <c r="C64" s="183" t="str">
        <f t="shared" si="0"/>
        <v>LT-060SIR0TAS1C1070A</v>
      </c>
      <c r="D64" s="191" t="s">
        <v>8213</v>
      </c>
      <c r="E64" s="192" t="s">
        <v>2775</v>
      </c>
      <c r="F64" s="192" t="s">
        <v>2774</v>
      </c>
      <c r="G64" s="193" t="s">
        <v>3089</v>
      </c>
      <c r="H64" s="193" t="s">
        <v>3091</v>
      </c>
      <c r="I64" s="193" t="s">
        <v>3093</v>
      </c>
      <c r="J64" s="193" t="s">
        <v>3103</v>
      </c>
      <c r="K64" s="193" t="s">
        <v>3105</v>
      </c>
      <c r="M64" s="194">
        <v>0.69565999999999995</v>
      </c>
      <c r="N64" s="194">
        <v>31.82</v>
      </c>
      <c r="O64" s="194">
        <v>10.606666666666667</v>
      </c>
      <c r="P64" s="194">
        <v>24.1</v>
      </c>
      <c r="Q64" s="194">
        <v>334.36325000000005</v>
      </c>
      <c r="R64" s="194">
        <v>298.81034999999997</v>
      </c>
      <c r="S64" s="194">
        <v>36.86</v>
      </c>
      <c r="T64" s="194">
        <v>26.122000000000003</v>
      </c>
      <c r="V64" s="195">
        <f t="shared" si="1"/>
        <v>0.69565999999999995</v>
      </c>
      <c r="W64" s="195">
        <f t="shared" si="2"/>
        <v>762.68226666666669</v>
      </c>
      <c r="X64" s="183" t="str">
        <f t="shared" si="3"/>
        <v>SIR0</v>
      </c>
    </row>
    <row r="65" spans="1:24" ht="15" x14ac:dyDescent="0.2">
      <c r="A65" s="190"/>
      <c r="B65" s="189" t="s">
        <v>8275</v>
      </c>
      <c r="C65" s="183" t="str">
        <f t="shared" si="0"/>
        <v>LT-060SIR0TAD1C1240A</v>
      </c>
      <c r="D65" s="191" t="s">
        <v>8213</v>
      </c>
      <c r="E65" s="192" t="s">
        <v>2775</v>
      </c>
      <c r="F65" s="192" t="s">
        <v>2774</v>
      </c>
      <c r="G65" s="193" t="s">
        <v>3089</v>
      </c>
      <c r="H65" s="193" t="s">
        <v>3091</v>
      </c>
      <c r="I65" s="193" t="s">
        <v>3093</v>
      </c>
      <c r="J65" s="193" t="s">
        <v>3103</v>
      </c>
      <c r="K65" s="193" t="s">
        <v>3105</v>
      </c>
      <c r="M65" s="194">
        <v>0.69565999999999995</v>
      </c>
      <c r="N65" s="194">
        <v>63.64</v>
      </c>
      <c r="O65" s="194">
        <v>21.213333333333335</v>
      </c>
      <c r="P65" s="194">
        <v>48.2</v>
      </c>
      <c r="Q65" s="194">
        <v>668.7265000000001</v>
      </c>
      <c r="R65" s="194">
        <v>597.62069999999994</v>
      </c>
      <c r="S65" s="194">
        <v>73.72</v>
      </c>
      <c r="T65" s="194">
        <v>52.244000000000007</v>
      </c>
      <c r="V65" s="195">
        <f t="shared" si="1"/>
        <v>0.69565999999999995</v>
      </c>
      <c r="W65" s="195">
        <f t="shared" si="2"/>
        <v>1525.3645333333334</v>
      </c>
      <c r="X65" s="183" t="str">
        <f t="shared" si="3"/>
        <v>SIR0</v>
      </c>
    </row>
    <row r="66" spans="1:24" ht="15" x14ac:dyDescent="0.2">
      <c r="A66" s="190"/>
      <c r="B66" s="189" t="s">
        <v>8276</v>
      </c>
      <c r="C66" s="183" t="str">
        <f t="shared" si="0"/>
        <v>LT-060SIR0TAD1C1120A</v>
      </c>
      <c r="D66" s="191" t="s">
        <v>8213</v>
      </c>
      <c r="E66" s="192" t="s">
        <v>2775</v>
      </c>
      <c r="F66" s="192" t="s">
        <v>2774</v>
      </c>
      <c r="G66" s="193" t="s">
        <v>3089</v>
      </c>
      <c r="H66" s="193" t="s">
        <v>3091</v>
      </c>
      <c r="I66" s="193" t="s">
        <v>3093</v>
      </c>
      <c r="J66" s="193" t="s">
        <v>3103</v>
      </c>
      <c r="K66" s="193" t="s">
        <v>3105</v>
      </c>
      <c r="M66" s="194">
        <v>0.69565999999999995</v>
      </c>
      <c r="N66" s="194">
        <v>63.64</v>
      </c>
      <c r="O66" s="194">
        <v>21.213333333333335</v>
      </c>
      <c r="P66" s="194">
        <v>48.2</v>
      </c>
      <c r="Q66" s="194">
        <v>668.7265000000001</v>
      </c>
      <c r="R66" s="194">
        <v>597.62069999999994</v>
      </c>
      <c r="S66" s="194">
        <v>73.72</v>
      </c>
      <c r="T66" s="194">
        <v>52.244000000000007</v>
      </c>
      <c r="V66" s="195">
        <f t="shared" si="1"/>
        <v>0.69565999999999995</v>
      </c>
      <c r="W66" s="195">
        <f t="shared" si="2"/>
        <v>1525.3645333333334</v>
      </c>
      <c r="X66" s="183" t="str">
        <f t="shared" si="3"/>
        <v>SIR0</v>
      </c>
    </row>
    <row r="67" spans="1:24" ht="15" x14ac:dyDescent="0.2">
      <c r="A67" s="190"/>
      <c r="B67" s="189" t="s">
        <v>8277</v>
      </c>
      <c r="C67" s="183" t="str">
        <f t="shared" si="0"/>
        <v>LT-060SIR0TAD1C1070A</v>
      </c>
      <c r="D67" s="191" t="s">
        <v>8213</v>
      </c>
      <c r="E67" s="192" t="s">
        <v>2775</v>
      </c>
      <c r="F67" s="192" t="s">
        <v>2774</v>
      </c>
      <c r="G67" s="193" t="s">
        <v>3089</v>
      </c>
      <c r="H67" s="193" t="s">
        <v>3091</v>
      </c>
      <c r="I67" s="193" t="s">
        <v>3093</v>
      </c>
      <c r="J67" s="193" t="s">
        <v>3103</v>
      </c>
      <c r="K67" s="193" t="s">
        <v>3105</v>
      </c>
      <c r="M67" s="194">
        <v>0.69565999999999995</v>
      </c>
      <c r="N67" s="194">
        <v>63.64</v>
      </c>
      <c r="O67" s="194">
        <v>21.213333333333335</v>
      </c>
      <c r="P67" s="194">
        <v>48.2</v>
      </c>
      <c r="Q67" s="194">
        <v>668.7265000000001</v>
      </c>
      <c r="R67" s="194">
        <v>597.62069999999994</v>
      </c>
      <c r="S67" s="194">
        <v>73.72</v>
      </c>
      <c r="T67" s="194">
        <v>52.244000000000007</v>
      </c>
      <c r="V67" s="195">
        <f t="shared" si="1"/>
        <v>0.69565999999999995</v>
      </c>
      <c r="W67" s="195">
        <f t="shared" si="2"/>
        <v>1525.3645333333334</v>
      </c>
      <c r="X67" s="183" t="str">
        <f t="shared" si="3"/>
        <v>SIR0</v>
      </c>
    </row>
    <row r="68" spans="1:24" ht="15" x14ac:dyDescent="0.2">
      <c r="A68" s="190"/>
      <c r="B68" s="189" t="s">
        <v>8278</v>
      </c>
      <c r="C68" s="183" t="str">
        <f t="shared" ref="C68:C74" si="4">+"LT-"&amp;MID(B68,3,7)&amp;"TA"&amp;MID(B68,10,7)&amp;"A"</f>
        <v>LT-060SIR0TAS0C1120A</v>
      </c>
      <c r="D68" s="191" t="s">
        <v>8213</v>
      </c>
      <c r="E68" s="192" t="s">
        <v>2775</v>
      </c>
      <c r="F68" s="192" t="s">
        <v>2774</v>
      </c>
      <c r="G68" s="193" t="s">
        <v>3089</v>
      </c>
      <c r="H68" s="193" t="s">
        <v>3091</v>
      </c>
      <c r="I68" s="193" t="s">
        <v>3093</v>
      </c>
      <c r="J68" s="193" t="s">
        <v>3103</v>
      </c>
      <c r="K68" s="193" t="s">
        <v>3105</v>
      </c>
      <c r="M68" s="194">
        <v>0.69565999999999995</v>
      </c>
      <c r="N68" s="194">
        <v>31.82</v>
      </c>
      <c r="O68" s="194">
        <v>10.606666666666667</v>
      </c>
      <c r="P68" s="194">
        <v>24.1</v>
      </c>
      <c r="Q68" s="194">
        <v>334.36325000000005</v>
      </c>
      <c r="R68" s="194">
        <v>298.81034999999997</v>
      </c>
      <c r="S68" s="194">
        <v>36.86</v>
      </c>
      <c r="T68" s="194">
        <v>26.122000000000003</v>
      </c>
      <c r="V68" s="195">
        <f t="shared" ref="V68:V131" si="5">+SUM(M68)</f>
        <v>0.69565999999999995</v>
      </c>
      <c r="W68" s="195">
        <f t="shared" ref="W68:W131" si="6">+SUM(N68:T68)</f>
        <v>762.68226666666669</v>
      </c>
      <c r="X68" s="183" t="str">
        <f t="shared" ref="X68:X131" si="7">+MID(B68,6,4)</f>
        <v>SIR0</v>
      </c>
    </row>
    <row r="69" spans="1:24" ht="15" x14ac:dyDescent="0.2">
      <c r="A69" s="190"/>
      <c r="B69" s="189" t="s">
        <v>8279</v>
      </c>
      <c r="C69" s="183" t="str">
        <f t="shared" si="4"/>
        <v>LT-060SER0TAS1C1240A</v>
      </c>
      <c r="D69" s="191" t="s">
        <v>8213</v>
      </c>
      <c r="E69" s="192" t="s">
        <v>2775</v>
      </c>
      <c r="F69" s="192" t="s">
        <v>2774</v>
      </c>
      <c r="G69" s="193" t="s">
        <v>3089</v>
      </c>
      <c r="H69" s="193" t="s">
        <v>3091</v>
      </c>
      <c r="I69" s="193" t="s">
        <v>3093</v>
      </c>
      <c r="J69" s="193" t="s">
        <v>3103</v>
      </c>
      <c r="K69" s="193" t="s">
        <v>3105</v>
      </c>
      <c r="M69" s="194">
        <v>0.69565999999999995</v>
      </c>
      <c r="N69" s="194">
        <v>31.82</v>
      </c>
      <c r="O69" s="194">
        <v>10.606666666666667</v>
      </c>
      <c r="P69" s="194">
        <v>24.1</v>
      </c>
      <c r="Q69" s="194">
        <v>334.36325000000005</v>
      </c>
      <c r="R69" s="194">
        <v>298.81034999999997</v>
      </c>
      <c r="S69" s="194">
        <v>36.86</v>
      </c>
      <c r="T69" s="194">
        <v>26.122000000000003</v>
      </c>
      <c r="V69" s="195">
        <f t="shared" si="5"/>
        <v>0.69565999999999995</v>
      </c>
      <c r="W69" s="195">
        <f t="shared" si="6"/>
        <v>762.68226666666669</v>
      </c>
      <c r="X69" s="183" t="str">
        <f t="shared" si="7"/>
        <v>SER0</v>
      </c>
    </row>
    <row r="70" spans="1:24" ht="15" x14ac:dyDescent="0.2">
      <c r="A70" s="190"/>
      <c r="B70" s="189" t="s">
        <v>8280</v>
      </c>
      <c r="C70" s="183" t="str">
        <f t="shared" si="4"/>
        <v>LT-060SER0TAS1C1120A</v>
      </c>
      <c r="D70" s="191" t="s">
        <v>8213</v>
      </c>
      <c r="E70" s="192" t="s">
        <v>2775</v>
      </c>
      <c r="F70" s="192" t="s">
        <v>2774</v>
      </c>
      <c r="G70" s="193" t="s">
        <v>3089</v>
      </c>
      <c r="H70" s="193" t="s">
        <v>3091</v>
      </c>
      <c r="I70" s="193" t="s">
        <v>3093</v>
      </c>
      <c r="J70" s="193" t="s">
        <v>3103</v>
      </c>
      <c r="K70" s="193" t="s">
        <v>3105</v>
      </c>
      <c r="M70" s="194">
        <v>0.69565999999999995</v>
      </c>
      <c r="N70" s="194">
        <v>31.82</v>
      </c>
      <c r="O70" s="194">
        <v>10.606666666666667</v>
      </c>
      <c r="P70" s="194">
        <v>24.1</v>
      </c>
      <c r="Q70" s="194">
        <v>334.36325000000005</v>
      </c>
      <c r="R70" s="194">
        <v>298.81034999999997</v>
      </c>
      <c r="S70" s="194">
        <v>36.86</v>
      </c>
      <c r="T70" s="194">
        <v>26.122000000000003</v>
      </c>
      <c r="V70" s="195">
        <f t="shared" si="5"/>
        <v>0.69565999999999995</v>
      </c>
      <c r="W70" s="195">
        <f t="shared" si="6"/>
        <v>762.68226666666669</v>
      </c>
      <c r="X70" s="183" t="str">
        <f t="shared" si="7"/>
        <v>SER0</v>
      </c>
    </row>
    <row r="71" spans="1:24" ht="15" x14ac:dyDescent="0.2">
      <c r="A71" s="190"/>
      <c r="B71" s="189" t="s">
        <v>8281</v>
      </c>
      <c r="C71" s="183" t="str">
        <f t="shared" si="4"/>
        <v>LT-060SER0TAS1C1070A</v>
      </c>
      <c r="D71" s="191" t="s">
        <v>8213</v>
      </c>
      <c r="E71" s="192" t="s">
        <v>2775</v>
      </c>
      <c r="F71" s="192" t="s">
        <v>2774</v>
      </c>
      <c r="G71" s="193" t="s">
        <v>3089</v>
      </c>
      <c r="H71" s="193" t="s">
        <v>3091</v>
      </c>
      <c r="I71" s="193" t="s">
        <v>3093</v>
      </c>
      <c r="J71" s="193" t="s">
        <v>3103</v>
      </c>
      <c r="K71" s="193" t="s">
        <v>3105</v>
      </c>
      <c r="M71" s="194">
        <v>0.69565999999999995</v>
      </c>
      <c r="N71" s="194">
        <v>31.82</v>
      </c>
      <c r="O71" s="194">
        <v>10.606666666666667</v>
      </c>
      <c r="P71" s="194">
        <v>24.1</v>
      </c>
      <c r="Q71" s="194">
        <v>334.36325000000005</v>
      </c>
      <c r="R71" s="194">
        <v>298.81034999999997</v>
      </c>
      <c r="S71" s="194">
        <v>36.86</v>
      </c>
      <c r="T71" s="194">
        <v>26.122000000000003</v>
      </c>
      <c r="V71" s="195">
        <f t="shared" si="5"/>
        <v>0.69565999999999995</v>
      </c>
      <c r="W71" s="195">
        <f t="shared" si="6"/>
        <v>762.68226666666669</v>
      </c>
      <c r="X71" s="183" t="str">
        <f t="shared" si="7"/>
        <v>SER0</v>
      </c>
    </row>
    <row r="72" spans="1:24" ht="15" x14ac:dyDescent="0.2">
      <c r="A72" s="190"/>
      <c r="B72" s="189" t="s">
        <v>8282</v>
      </c>
      <c r="C72" s="183" t="str">
        <f t="shared" si="4"/>
        <v>LT-060SER0TAD1C1240A</v>
      </c>
      <c r="D72" s="191" t="s">
        <v>8213</v>
      </c>
      <c r="E72" s="192" t="s">
        <v>2775</v>
      </c>
      <c r="F72" s="192" t="s">
        <v>2774</v>
      </c>
      <c r="G72" s="193" t="s">
        <v>3089</v>
      </c>
      <c r="H72" s="193" t="s">
        <v>3091</v>
      </c>
      <c r="I72" s="193" t="s">
        <v>3093</v>
      </c>
      <c r="J72" s="193" t="s">
        <v>3103</v>
      </c>
      <c r="K72" s="193" t="s">
        <v>3105</v>
      </c>
      <c r="M72" s="194">
        <v>0.69565999999999995</v>
      </c>
      <c r="N72" s="194">
        <v>63.64</v>
      </c>
      <c r="O72" s="194">
        <v>21.213333333333335</v>
      </c>
      <c r="P72" s="194">
        <v>48.2</v>
      </c>
      <c r="Q72" s="194">
        <v>668.7265000000001</v>
      </c>
      <c r="R72" s="194">
        <v>597.62069999999994</v>
      </c>
      <c r="S72" s="194">
        <v>73.72</v>
      </c>
      <c r="T72" s="194">
        <v>52.244000000000007</v>
      </c>
      <c r="V72" s="195">
        <f t="shared" si="5"/>
        <v>0.69565999999999995</v>
      </c>
      <c r="W72" s="195">
        <f t="shared" si="6"/>
        <v>1525.3645333333334</v>
      </c>
      <c r="X72" s="183" t="str">
        <f t="shared" si="7"/>
        <v>SER0</v>
      </c>
    </row>
    <row r="73" spans="1:24" ht="15" x14ac:dyDescent="0.2">
      <c r="A73" s="190"/>
      <c r="B73" s="189" t="s">
        <v>8283</v>
      </c>
      <c r="C73" s="183" t="str">
        <f t="shared" si="4"/>
        <v>LT-060SER0TAD1C1120A</v>
      </c>
      <c r="D73" s="191" t="s">
        <v>8213</v>
      </c>
      <c r="E73" s="192" t="s">
        <v>2775</v>
      </c>
      <c r="F73" s="192" t="s">
        <v>2774</v>
      </c>
      <c r="G73" s="193" t="s">
        <v>3089</v>
      </c>
      <c r="H73" s="193" t="s">
        <v>3091</v>
      </c>
      <c r="I73" s="193" t="s">
        <v>3093</v>
      </c>
      <c r="J73" s="193" t="s">
        <v>3103</v>
      </c>
      <c r="K73" s="193" t="s">
        <v>3105</v>
      </c>
      <c r="M73" s="194">
        <v>0.69565999999999995</v>
      </c>
      <c r="N73" s="194">
        <v>63.64</v>
      </c>
      <c r="O73" s="194">
        <v>21.213333333333335</v>
      </c>
      <c r="P73" s="194">
        <v>48.2</v>
      </c>
      <c r="Q73" s="194">
        <v>668.7265000000001</v>
      </c>
      <c r="R73" s="194">
        <v>597.62069999999994</v>
      </c>
      <c r="S73" s="194">
        <v>73.72</v>
      </c>
      <c r="T73" s="194">
        <v>52.244000000000007</v>
      </c>
      <c r="V73" s="195">
        <f t="shared" si="5"/>
        <v>0.69565999999999995</v>
      </c>
      <c r="W73" s="195">
        <f t="shared" si="6"/>
        <v>1525.3645333333334</v>
      </c>
      <c r="X73" s="183" t="str">
        <f t="shared" si="7"/>
        <v>SER0</v>
      </c>
    </row>
    <row r="74" spans="1:24" ht="15" x14ac:dyDescent="0.2">
      <c r="A74" s="190"/>
      <c r="B74" s="189" t="s">
        <v>8284</v>
      </c>
      <c r="C74" s="183" t="str">
        <f t="shared" si="4"/>
        <v>LT-060SER0TAD1C1070A</v>
      </c>
      <c r="D74" s="191" t="s">
        <v>8213</v>
      </c>
      <c r="E74" s="192" t="s">
        <v>2775</v>
      </c>
      <c r="F74" s="192" t="s">
        <v>2774</v>
      </c>
      <c r="G74" s="193" t="s">
        <v>3089</v>
      </c>
      <c r="H74" s="193" t="s">
        <v>3091</v>
      </c>
      <c r="I74" s="193" t="s">
        <v>3093</v>
      </c>
      <c r="J74" s="193" t="s">
        <v>3103</v>
      </c>
      <c r="K74" s="193" t="s">
        <v>3105</v>
      </c>
      <c r="M74" s="194">
        <v>0.69565999999999995</v>
      </c>
      <c r="N74" s="194">
        <v>63.64</v>
      </c>
      <c r="O74" s="194">
        <v>21.213333333333335</v>
      </c>
      <c r="P74" s="194">
        <v>48.2</v>
      </c>
      <c r="Q74" s="194">
        <v>668.7265000000001</v>
      </c>
      <c r="R74" s="194">
        <v>597.62069999999994</v>
      </c>
      <c r="S74" s="194">
        <v>73.72</v>
      </c>
      <c r="T74" s="194">
        <v>52.244000000000007</v>
      </c>
      <c r="V74" s="195">
        <f t="shared" si="5"/>
        <v>0.69565999999999995</v>
      </c>
      <c r="W74" s="195">
        <f t="shared" si="6"/>
        <v>1525.3645333333334</v>
      </c>
      <c r="X74" s="183" t="str">
        <f t="shared" si="7"/>
        <v>SER0</v>
      </c>
    </row>
    <row r="75" spans="1:24" ht="15" x14ac:dyDescent="0.2">
      <c r="A75" s="190"/>
      <c r="B75" s="189" t="s">
        <v>8285</v>
      </c>
      <c r="C75" s="183" t="str">
        <f>+"LF-"&amp;MID(B75,3,7)&amp;"TA"&amp;MID(B75,10,7)&amp;"A"</f>
        <v>LF-220SIR2TAS2C2726A</v>
      </c>
      <c r="D75" s="191" t="s">
        <v>8213</v>
      </c>
      <c r="E75" s="192" t="s">
        <v>2754</v>
      </c>
      <c r="F75" s="192" t="s">
        <v>2750</v>
      </c>
      <c r="G75" s="193" t="s">
        <v>3089</v>
      </c>
      <c r="H75" s="193" t="s">
        <v>3091</v>
      </c>
      <c r="I75" s="193" t="s">
        <v>3093</v>
      </c>
      <c r="J75" s="193" t="s">
        <v>3103</v>
      </c>
      <c r="K75" s="193" t="s">
        <v>3105</v>
      </c>
      <c r="M75" s="194">
        <v>0.69565999999999995</v>
      </c>
      <c r="N75" s="194">
        <v>63.63</v>
      </c>
      <c r="O75" s="194">
        <v>28.28</v>
      </c>
      <c r="P75" s="194">
        <v>24.1</v>
      </c>
      <c r="Q75" s="194">
        <v>334.36325000000005</v>
      </c>
      <c r="R75" s="194">
        <v>298.81034999999997</v>
      </c>
      <c r="S75" s="194">
        <v>36.86</v>
      </c>
      <c r="T75" s="194">
        <v>26.122000000000003</v>
      </c>
      <c r="V75" s="195">
        <f t="shared" si="5"/>
        <v>0.69565999999999995</v>
      </c>
      <c r="W75" s="195">
        <f t="shared" si="6"/>
        <v>812.16560000000004</v>
      </c>
      <c r="X75" s="183" t="str">
        <f t="shared" si="7"/>
        <v>SIR2</v>
      </c>
    </row>
    <row r="76" spans="1:24" ht="15" x14ac:dyDescent="0.2">
      <c r="A76" s="190"/>
      <c r="B76" s="189" t="s">
        <v>8286</v>
      </c>
      <c r="C76" s="183" t="str">
        <f t="shared" ref="C76:C139" si="8">+"LF-"&amp;MID(B76,3,7)&amp;"TA"&amp;MID(B76,10,7)&amp;"A"</f>
        <v>LF-220SIR2TAS2C2592A</v>
      </c>
      <c r="D76" s="191" t="s">
        <v>8213</v>
      </c>
      <c r="E76" s="192" t="s">
        <v>2754</v>
      </c>
      <c r="F76" s="192" t="s">
        <v>2750</v>
      </c>
      <c r="G76" s="193" t="s">
        <v>3089</v>
      </c>
      <c r="H76" s="193" t="s">
        <v>3091</v>
      </c>
      <c r="I76" s="193" t="s">
        <v>3093</v>
      </c>
      <c r="J76" s="193" t="s">
        <v>3103</v>
      </c>
      <c r="K76" s="193" t="s">
        <v>3105</v>
      </c>
      <c r="M76" s="194">
        <v>0.69565999999999995</v>
      </c>
      <c r="N76" s="194">
        <v>63.63</v>
      </c>
      <c r="O76" s="194">
        <v>28.28</v>
      </c>
      <c r="P76" s="194">
        <v>24.1</v>
      </c>
      <c r="Q76" s="194">
        <v>334.36325000000005</v>
      </c>
      <c r="R76" s="194">
        <v>298.81034999999997</v>
      </c>
      <c r="S76" s="194">
        <v>36.86</v>
      </c>
      <c r="T76" s="194">
        <v>26.122000000000003</v>
      </c>
      <c r="V76" s="195">
        <f t="shared" si="5"/>
        <v>0.69565999999999995</v>
      </c>
      <c r="W76" s="195">
        <f t="shared" si="6"/>
        <v>812.16560000000004</v>
      </c>
      <c r="X76" s="183" t="str">
        <f t="shared" si="7"/>
        <v>SIR2</v>
      </c>
    </row>
    <row r="77" spans="1:24" ht="15" x14ac:dyDescent="0.2">
      <c r="A77" s="190"/>
      <c r="B77" s="189" t="s">
        <v>8287</v>
      </c>
      <c r="C77" s="183" t="str">
        <f t="shared" si="8"/>
        <v>LF-220SIR2TAD2C2726A</v>
      </c>
      <c r="D77" s="191" t="s">
        <v>8213</v>
      </c>
      <c r="E77" s="192" t="s">
        <v>2754</v>
      </c>
      <c r="F77" s="192" t="s">
        <v>2750</v>
      </c>
      <c r="G77" s="193" t="s">
        <v>3089</v>
      </c>
      <c r="H77" s="193" t="s">
        <v>3091</v>
      </c>
      <c r="I77" s="193" t="s">
        <v>3093</v>
      </c>
      <c r="J77" s="193" t="s">
        <v>3103</v>
      </c>
      <c r="K77" s="193" t="s">
        <v>3105</v>
      </c>
      <c r="M77" s="194">
        <v>0.69565999999999995</v>
      </c>
      <c r="N77" s="194">
        <v>127.26</v>
      </c>
      <c r="O77" s="194">
        <v>56.56</v>
      </c>
      <c r="P77" s="194">
        <v>48.2</v>
      </c>
      <c r="Q77" s="194">
        <v>668.7265000000001</v>
      </c>
      <c r="R77" s="194">
        <v>597.62069999999994</v>
      </c>
      <c r="S77" s="194">
        <v>73.72</v>
      </c>
      <c r="T77" s="194">
        <v>52.244000000000007</v>
      </c>
      <c r="V77" s="195">
        <f t="shared" si="5"/>
        <v>0.69565999999999995</v>
      </c>
      <c r="W77" s="195">
        <f t="shared" si="6"/>
        <v>1624.3312000000001</v>
      </c>
      <c r="X77" s="183" t="str">
        <f t="shared" si="7"/>
        <v>SIR2</v>
      </c>
    </row>
    <row r="78" spans="1:24" ht="15" x14ac:dyDescent="0.2">
      <c r="A78" s="190"/>
      <c r="B78" s="189" t="s">
        <v>8288</v>
      </c>
      <c r="C78" s="183" t="str">
        <f t="shared" si="8"/>
        <v>LF-220SIR2TAD2C2592A</v>
      </c>
      <c r="D78" s="191" t="s">
        <v>8213</v>
      </c>
      <c r="E78" s="192" t="s">
        <v>2754</v>
      </c>
      <c r="F78" s="192" t="s">
        <v>2750</v>
      </c>
      <c r="G78" s="193" t="s">
        <v>3089</v>
      </c>
      <c r="H78" s="193" t="s">
        <v>3091</v>
      </c>
      <c r="I78" s="193" t="s">
        <v>3093</v>
      </c>
      <c r="J78" s="193" t="s">
        <v>3103</v>
      </c>
      <c r="K78" s="193" t="s">
        <v>3105</v>
      </c>
      <c r="M78" s="194">
        <v>0.69565999999999995</v>
      </c>
      <c r="N78" s="194">
        <v>127.26</v>
      </c>
      <c r="O78" s="194">
        <v>56.56</v>
      </c>
      <c r="P78" s="194">
        <v>48.2</v>
      </c>
      <c r="Q78" s="194">
        <v>668.7265000000001</v>
      </c>
      <c r="R78" s="194">
        <v>597.62069999999994</v>
      </c>
      <c r="S78" s="194">
        <v>73.72</v>
      </c>
      <c r="T78" s="194">
        <v>52.244000000000007</v>
      </c>
      <c r="V78" s="195">
        <f t="shared" si="5"/>
        <v>0.69565999999999995</v>
      </c>
      <c r="W78" s="195">
        <f t="shared" si="6"/>
        <v>1624.3312000000001</v>
      </c>
      <c r="X78" s="183" t="str">
        <f t="shared" si="7"/>
        <v>SIR2</v>
      </c>
    </row>
    <row r="79" spans="1:24" ht="15" x14ac:dyDescent="0.2">
      <c r="A79" s="190"/>
      <c r="B79" s="189" t="s">
        <v>8289</v>
      </c>
      <c r="C79" s="183" t="str">
        <f t="shared" si="8"/>
        <v>LF-220SIR1TAS2C2726A</v>
      </c>
      <c r="D79" s="191" t="s">
        <v>8213</v>
      </c>
      <c r="E79" s="192" t="s">
        <v>2754</v>
      </c>
      <c r="F79" s="192" t="s">
        <v>2750</v>
      </c>
      <c r="G79" s="193" t="s">
        <v>3089</v>
      </c>
      <c r="H79" s="193" t="s">
        <v>3091</v>
      </c>
      <c r="I79" s="193" t="s">
        <v>3093</v>
      </c>
      <c r="J79" s="193" t="s">
        <v>3103</v>
      </c>
      <c r="K79" s="193" t="s">
        <v>3105</v>
      </c>
      <c r="M79" s="194">
        <v>0.69565999999999995</v>
      </c>
      <c r="N79" s="194">
        <v>63.63</v>
      </c>
      <c r="O79" s="194">
        <v>28.28</v>
      </c>
      <c r="P79" s="194">
        <v>24.1</v>
      </c>
      <c r="Q79" s="194">
        <v>334.36325000000005</v>
      </c>
      <c r="R79" s="194">
        <v>298.81034999999997</v>
      </c>
      <c r="S79" s="194">
        <v>36.86</v>
      </c>
      <c r="T79" s="194">
        <v>26.122000000000003</v>
      </c>
      <c r="V79" s="195">
        <f t="shared" si="5"/>
        <v>0.69565999999999995</v>
      </c>
      <c r="W79" s="195">
        <f t="shared" si="6"/>
        <v>812.16560000000004</v>
      </c>
      <c r="X79" s="183" t="str">
        <f t="shared" si="7"/>
        <v>SIR1</v>
      </c>
    </row>
    <row r="80" spans="1:24" ht="15" x14ac:dyDescent="0.2">
      <c r="A80" s="190"/>
      <c r="B80" s="189" t="s">
        <v>8290</v>
      </c>
      <c r="C80" s="183" t="str">
        <f t="shared" si="8"/>
        <v>LF-220SIR1TAS2C2592A</v>
      </c>
      <c r="D80" s="191" t="s">
        <v>8213</v>
      </c>
      <c r="E80" s="192" t="s">
        <v>2754</v>
      </c>
      <c r="F80" s="192" t="s">
        <v>2750</v>
      </c>
      <c r="G80" s="193" t="s">
        <v>3089</v>
      </c>
      <c r="H80" s="193" t="s">
        <v>3091</v>
      </c>
      <c r="I80" s="193" t="s">
        <v>3093</v>
      </c>
      <c r="J80" s="193" t="s">
        <v>3103</v>
      </c>
      <c r="K80" s="193" t="s">
        <v>3105</v>
      </c>
      <c r="M80" s="194">
        <v>0.69565999999999995</v>
      </c>
      <c r="N80" s="194">
        <v>63.63</v>
      </c>
      <c r="O80" s="194">
        <v>28.28</v>
      </c>
      <c r="P80" s="194">
        <v>24.1</v>
      </c>
      <c r="Q80" s="194">
        <v>334.36325000000005</v>
      </c>
      <c r="R80" s="194">
        <v>298.81034999999997</v>
      </c>
      <c r="S80" s="194">
        <v>36.86</v>
      </c>
      <c r="T80" s="194">
        <v>26.122000000000003</v>
      </c>
      <c r="V80" s="195">
        <f t="shared" si="5"/>
        <v>0.69565999999999995</v>
      </c>
      <c r="W80" s="195">
        <f t="shared" si="6"/>
        <v>812.16560000000004</v>
      </c>
      <c r="X80" s="183" t="str">
        <f t="shared" si="7"/>
        <v>SIR1</v>
      </c>
    </row>
    <row r="81" spans="1:24" ht="15" x14ac:dyDescent="0.2">
      <c r="A81" s="190"/>
      <c r="B81" s="189" t="s">
        <v>8291</v>
      </c>
      <c r="C81" s="183" t="str">
        <f t="shared" si="8"/>
        <v>LF-220SIR1TAS1C2726A</v>
      </c>
      <c r="D81" s="191" t="s">
        <v>8213</v>
      </c>
      <c r="E81" s="192" t="s">
        <v>2754</v>
      </c>
      <c r="F81" s="192" t="s">
        <v>2750</v>
      </c>
      <c r="G81" s="193" t="s">
        <v>3089</v>
      </c>
      <c r="H81" s="193" t="s">
        <v>3091</v>
      </c>
      <c r="I81" s="193" t="s">
        <v>3093</v>
      </c>
      <c r="J81" s="193" t="s">
        <v>3103</v>
      </c>
      <c r="K81" s="193" t="s">
        <v>3105</v>
      </c>
      <c r="M81" s="194">
        <v>0.69565999999999995</v>
      </c>
      <c r="N81" s="194">
        <v>63.63</v>
      </c>
      <c r="O81" s="194">
        <v>28.28</v>
      </c>
      <c r="P81" s="194">
        <v>24.1</v>
      </c>
      <c r="Q81" s="194">
        <v>334.36325000000005</v>
      </c>
      <c r="R81" s="194">
        <v>298.81034999999997</v>
      </c>
      <c r="S81" s="194">
        <v>36.86</v>
      </c>
      <c r="T81" s="194">
        <v>26.122000000000003</v>
      </c>
      <c r="V81" s="195">
        <f t="shared" si="5"/>
        <v>0.69565999999999995</v>
      </c>
      <c r="W81" s="195">
        <f t="shared" si="6"/>
        <v>812.16560000000004</v>
      </c>
      <c r="X81" s="183" t="str">
        <f t="shared" si="7"/>
        <v>SIR1</v>
      </c>
    </row>
    <row r="82" spans="1:24" ht="15" x14ac:dyDescent="0.2">
      <c r="A82" s="190"/>
      <c r="B82" s="189" t="s">
        <v>8292</v>
      </c>
      <c r="C82" s="183" t="str">
        <f t="shared" si="8"/>
        <v>LF-220SIR1TAS1C2592A</v>
      </c>
      <c r="D82" s="191" t="s">
        <v>8213</v>
      </c>
      <c r="E82" s="192" t="s">
        <v>2754</v>
      </c>
      <c r="F82" s="192" t="s">
        <v>2750</v>
      </c>
      <c r="G82" s="193" t="s">
        <v>3089</v>
      </c>
      <c r="H82" s="193" t="s">
        <v>3091</v>
      </c>
      <c r="I82" s="193" t="s">
        <v>3093</v>
      </c>
      <c r="J82" s="193" t="s">
        <v>3103</v>
      </c>
      <c r="K82" s="193" t="s">
        <v>3105</v>
      </c>
      <c r="M82" s="194">
        <v>0.69565999999999995</v>
      </c>
      <c r="N82" s="194">
        <v>63.63</v>
      </c>
      <c r="O82" s="194">
        <v>28.28</v>
      </c>
      <c r="P82" s="194">
        <v>24.1</v>
      </c>
      <c r="Q82" s="194">
        <v>334.36325000000005</v>
      </c>
      <c r="R82" s="194">
        <v>298.81034999999997</v>
      </c>
      <c r="S82" s="194">
        <v>36.86</v>
      </c>
      <c r="T82" s="194">
        <v>26.122000000000003</v>
      </c>
      <c r="V82" s="195">
        <f t="shared" si="5"/>
        <v>0.69565999999999995</v>
      </c>
      <c r="W82" s="195">
        <f t="shared" si="6"/>
        <v>812.16560000000004</v>
      </c>
      <c r="X82" s="183" t="str">
        <f t="shared" si="7"/>
        <v>SIR1</v>
      </c>
    </row>
    <row r="83" spans="1:24" ht="15" x14ac:dyDescent="0.2">
      <c r="A83" s="190"/>
      <c r="B83" s="189" t="s">
        <v>8293</v>
      </c>
      <c r="C83" s="183" t="str">
        <f t="shared" si="8"/>
        <v>LF-220SIR1TAD2C2726A</v>
      </c>
      <c r="D83" s="191" t="s">
        <v>8213</v>
      </c>
      <c r="E83" s="192" t="s">
        <v>2754</v>
      </c>
      <c r="F83" s="192" t="s">
        <v>2750</v>
      </c>
      <c r="G83" s="193" t="s">
        <v>3089</v>
      </c>
      <c r="H83" s="193" t="s">
        <v>3091</v>
      </c>
      <c r="I83" s="193" t="s">
        <v>3093</v>
      </c>
      <c r="J83" s="193" t="s">
        <v>3103</v>
      </c>
      <c r="K83" s="193" t="s">
        <v>3105</v>
      </c>
      <c r="M83" s="194">
        <v>0.69565999999999995</v>
      </c>
      <c r="N83" s="194">
        <v>127.26</v>
      </c>
      <c r="O83" s="194">
        <v>56.56</v>
      </c>
      <c r="P83" s="194">
        <v>48.2</v>
      </c>
      <c r="Q83" s="194">
        <v>668.7265000000001</v>
      </c>
      <c r="R83" s="194">
        <v>597.62069999999994</v>
      </c>
      <c r="S83" s="194">
        <v>73.72</v>
      </c>
      <c r="T83" s="194">
        <v>52.244000000000007</v>
      </c>
      <c r="V83" s="195">
        <f t="shared" si="5"/>
        <v>0.69565999999999995</v>
      </c>
      <c r="W83" s="195">
        <f t="shared" si="6"/>
        <v>1624.3312000000001</v>
      </c>
      <c r="X83" s="183" t="str">
        <f t="shared" si="7"/>
        <v>SIR1</v>
      </c>
    </row>
    <row r="84" spans="1:24" ht="15" x14ac:dyDescent="0.2">
      <c r="A84" s="190"/>
      <c r="B84" s="189" t="s">
        <v>8294</v>
      </c>
      <c r="C84" s="183" t="str">
        <f t="shared" si="8"/>
        <v>LF-220SIR1TAD2C2592A</v>
      </c>
      <c r="D84" s="191" t="s">
        <v>8213</v>
      </c>
      <c r="E84" s="192" t="s">
        <v>2754</v>
      </c>
      <c r="F84" s="192" t="s">
        <v>2750</v>
      </c>
      <c r="G84" s="193" t="s">
        <v>3089</v>
      </c>
      <c r="H84" s="193" t="s">
        <v>3091</v>
      </c>
      <c r="I84" s="193" t="s">
        <v>3093</v>
      </c>
      <c r="J84" s="193" t="s">
        <v>3103</v>
      </c>
      <c r="K84" s="193" t="s">
        <v>3105</v>
      </c>
      <c r="M84" s="194">
        <v>0.69565999999999995</v>
      </c>
      <c r="N84" s="194">
        <v>127.26</v>
      </c>
      <c r="O84" s="194">
        <v>56.56</v>
      </c>
      <c r="P84" s="194">
        <v>48.2</v>
      </c>
      <c r="Q84" s="194">
        <v>668.7265000000001</v>
      </c>
      <c r="R84" s="194">
        <v>597.62069999999994</v>
      </c>
      <c r="S84" s="194">
        <v>73.72</v>
      </c>
      <c r="T84" s="194">
        <v>52.244000000000007</v>
      </c>
      <c r="V84" s="195">
        <f t="shared" si="5"/>
        <v>0.69565999999999995</v>
      </c>
      <c r="W84" s="195">
        <f t="shared" si="6"/>
        <v>1624.3312000000001</v>
      </c>
      <c r="X84" s="183" t="str">
        <f t="shared" si="7"/>
        <v>SIR1</v>
      </c>
    </row>
    <row r="85" spans="1:24" ht="15" x14ac:dyDescent="0.2">
      <c r="A85" s="190"/>
      <c r="B85" s="189" t="s">
        <v>8295</v>
      </c>
      <c r="C85" s="183" t="str">
        <f t="shared" si="8"/>
        <v>LF-220SIR1TAD1C2726A</v>
      </c>
      <c r="D85" s="191" t="s">
        <v>8213</v>
      </c>
      <c r="E85" s="192" t="s">
        <v>2754</v>
      </c>
      <c r="F85" s="192" t="s">
        <v>2750</v>
      </c>
      <c r="G85" s="193" t="s">
        <v>3089</v>
      </c>
      <c r="H85" s="193" t="s">
        <v>3091</v>
      </c>
      <c r="I85" s="193" t="s">
        <v>3093</v>
      </c>
      <c r="J85" s="193" t="s">
        <v>3103</v>
      </c>
      <c r="K85" s="193" t="s">
        <v>3105</v>
      </c>
      <c r="M85" s="194">
        <v>0.69565999999999995</v>
      </c>
      <c r="N85" s="194">
        <v>127.26</v>
      </c>
      <c r="O85" s="194">
        <v>56.56</v>
      </c>
      <c r="P85" s="194">
        <v>48.2</v>
      </c>
      <c r="Q85" s="194">
        <v>668.7265000000001</v>
      </c>
      <c r="R85" s="194">
        <v>597.62069999999994</v>
      </c>
      <c r="S85" s="194">
        <v>73.72</v>
      </c>
      <c r="T85" s="194">
        <v>52.244000000000007</v>
      </c>
      <c r="V85" s="195">
        <f t="shared" si="5"/>
        <v>0.69565999999999995</v>
      </c>
      <c r="W85" s="195">
        <f t="shared" si="6"/>
        <v>1624.3312000000001</v>
      </c>
      <c r="X85" s="183" t="str">
        <f t="shared" si="7"/>
        <v>SIR1</v>
      </c>
    </row>
    <row r="86" spans="1:24" ht="15" x14ac:dyDescent="0.2">
      <c r="A86" s="190"/>
      <c r="B86" s="189" t="s">
        <v>8296</v>
      </c>
      <c r="C86" s="183" t="str">
        <f t="shared" si="8"/>
        <v>LF-220SIR1TAD1C2592A</v>
      </c>
      <c r="D86" s="191" t="s">
        <v>8213</v>
      </c>
      <c r="E86" s="192" t="s">
        <v>2754</v>
      </c>
      <c r="F86" s="192" t="s">
        <v>2750</v>
      </c>
      <c r="G86" s="193" t="s">
        <v>3089</v>
      </c>
      <c r="H86" s="193" t="s">
        <v>3091</v>
      </c>
      <c r="I86" s="193" t="s">
        <v>3093</v>
      </c>
      <c r="J86" s="193" t="s">
        <v>3103</v>
      </c>
      <c r="K86" s="193" t="s">
        <v>3105</v>
      </c>
      <c r="M86" s="194">
        <v>0.69565999999999995</v>
      </c>
      <c r="N86" s="194">
        <v>127.26</v>
      </c>
      <c r="O86" s="194">
        <v>56.56</v>
      </c>
      <c r="P86" s="194">
        <v>48.2</v>
      </c>
      <c r="Q86" s="194">
        <v>668.7265000000001</v>
      </c>
      <c r="R86" s="194">
        <v>597.62069999999994</v>
      </c>
      <c r="S86" s="194">
        <v>73.72</v>
      </c>
      <c r="T86" s="194">
        <v>52.244000000000007</v>
      </c>
      <c r="V86" s="195">
        <f t="shared" si="5"/>
        <v>0.69565999999999995</v>
      </c>
      <c r="W86" s="195">
        <f t="shared" si="6"/>
        <v>1624.3312000000001</v>
      </c>
      <c r="X86" s="183" t="str">
        <f t="shared" si="7"/>
        <v>SIR1</v>
      </c>
    </row>
    <row r="87" spans="1:24" ht="15" x14ac:dyDescent="0.2">
      <c r="A87" s="190"/>
      <c r="B87" s="189" t="s">
        <v>8297</v>
      </c>
      <c r="C87" s="183" t="str">
        <f t="shared" si="8"/>
        <v>LF-220SIR0TAS2C1600A</v>
      </c>
      <c r="D87" s="191" t="s">
        <v>8213</v>
      </c>
      <c r="E87" s="192" t="s">
        <v>2754</v>
      </c>
      <c r="F87" s="192" t="s">
        <v>2750</v>
      </c>
      <c r="G87" s="193" t="s">
        <v>3089</v>
      </c>
      <c r="H87" s="193" t="s">
        <v>3091</v>
      </c>
      <c r="I87" s="193" t="s">
        <v>3093</v>
      </c>
      <c r="J87" s="193" t="s">
        <v>3103</v>
      </c>
      <c r="K87" s="193" t="s">
        <v>3105</v>
      </c>
      <c r="M87" s="194">
        <v>0.69565999999999995</v>
      </c>
      <c r="N87" s="194">
        <v>63.63</v>
      </c>
      <c r="O87" s="194">
        <v>28.28</v>
      </c>
      <c r="P87" s="194">
        <v>24.1</v>
      </c>
      <c r="Q87" s="194">
        <v>334.36325000000005</v>
      </c>
      <c r="R87" s="194">
        <v>298.81034999999997</v>
      </c>
      <c r="S87" s="194">
        <v>36.86</v>
      </c>
      <c r="T87" s="194">
        <v>26.122000000000003</v>
      </c>
      <c r="V87" s="195">
        <f t="shared" si="5"/>
        <v>0.69565999999999995</v>
      </c>
      <c r="W87" s="195">
        <f t="shared" si="6"/>
        <v>812.16560000000004</v>
      </c>
      <c r="X87" s="183" t="str">
        <f t="shared" si="7"/>
        <v>SIR0</v>
      </c>
    </row>
    <row r="88" spans="1:24" ht="15" x14ac:dyDescent="0.2">
      <c r="A88" s="190"/>
      <c r="B88" s="189" t="s">
        <v>8298</v>
      </c>
      <c r="C88" s="183" t="str">
        <f t="shared" si="8"/>
        <v>LF-220SIR0TAS2C1500A</v>
      </c>
      <c r="D88" s="191" t="s">
        <v>8213</v>
      </c>
      <c r="E88" s="192" t="s">
        <v>2754</v>
      </c>
      <c r="F88" s="192" t="s">
        <v>2750</v>
      </c>
      <c r="G88" s="193" t="s">
        <v>3089</v>
      </c>
      <c r="H88" s="193" t="s">
        <v>3091</v>
      </c>
      <c r="I88" s="193" t="s">
        <v>3093</v>
      </c>
      <c r="J88" s="193" t="s">
        <v>3103</v>
      </c>
      <c r="K88" s="193" t="s">
        <v>3105</v>
      </c>
      <c r="M88" s="194">
        <v>0.69565999999999995</v>
      </c>
      <c r="N88" s="194">
        <v>63.63</v>
      </c>
      <c r="O88" s="194">
        <v>28.28</v>
      </c>
      <c r="P88" s="194">
        <v>24.1</v>
      </c>
      <c r="Q88" s="194">
        <v>334.36325000000005</v>
      </c>
      <c r="R88" s="194">
        <v>298.81034999999997</v>
      </c>
      <c r="S88" s="194">
        <v>36.86</v>
      </c>
      <c r="T88" s="194">
        <v>26.122000000000003</v>
      </c>
      <c r="V88" s="195">
        <f t="shared" si="5"/>
        <v>0.69565999999999995</v>
      </c>
      <c r="W88" s="195">
        <f t="shared" si="6"/>
        <v>812.16560000000004</v>
      </c>
      <c r="X88" s="183" t="str">
        <f t="shared" si="7"/>
        <v>SIR0</v>
      </c>
    </row>
    <row r="89" spans="1:24" ht="15" x14ac:dyDescent="0.2">
      <c r="A89" s="190"/>
      <c r="B89" s="189" t="s">
        <v>8299</v>
      </c>
      <c r="C89" s="183" t="str">
        <f t="shared" si="8"/>
        <v>LF-220SIR0TAS1C1600A</v>
      </c>
      <c r="D89" s="191" t="s">
        <v>8213</v>
      </c>
      <c r="E89" s="192" t="s">
        <v>2754</v>
      </c>
      <c r="F89" s="192" t="s">
        <v>2750</v>
      </c>
      <c r="G89" s="193" t="s">
        <v>3089</v>
      </c>
      <c r="H89" s="193" t="s">
        <v>3091</v>
      </c>
      <c r="I89" s="193" t="s">
        <v>3093</v>
      </c>
      <c r="J89" s="193" t="s">
        <v>3103</v>
      </c>
      <c r="K89" s="193" t="s">
        <v>3105</v>
      </c>
      <c r="M89" s="194">
        <v>0.69565999999999995</v>
      </c>
      <c r="N89" s="194">
        <v>63.63</v>
      </c>
      <c r="O89" s="194">
        <v>28.28</v>
      </c>
      <c r="P89" s="194">
        <v>24.1</v>
      </c>
      <c r="Q89" s="194">
        <v>334.36325000000005</v>
      </c>
      <c r="R89" s="194">
        <v>298.81034999999997</v>
      </c>
      <c r="S89" s="194">
        <v>36.86</v>
      </c>
      <c r="T89" s="194">
        <v>26.122000000000003</v>
      </c>
      <c r="V89" s="195">
        <f t="shared" si="5"/>
        <v>0.69565999999999995</v>
      </c>
      <c r="W89" s="195">
        <f t="shared" si="6"/>
        <v>812.16560000000004</v>
      </c>
      <c r="X89" s="183" t="str">
        <f t="shared" si="7"/>
        <v>SIR0</v>
      </c>
    </row>
    <row r="90" spans="1:24" ht="15" x14ac:dyDescent="0.2">
      <c r="A90" s="190"/>
      <c r="B90" s="189" t="s">
        <v>8300</v>
      </c>
      <c r="C90" s="183" t="str">
        <f t="shared" si="8"/>
        <v>LF-220SIR0TAS1C1500A</v>
      </c>
      <c r="D90" s="191" t="s">
        <v>8213</v>
      </c>
      <c r="E90" s="192" t="s">
        <v>2754</v>
      </c>
      <c r="F90" s="192" t="s">
        <v>2750</v>
      </c>
      <c r="G90" s="193" t="s">
        <v>3089</v>
      </c>
      <c r="H90" s="193" t="s">
        <v>3091</v>
      </c>
      <c r="I90" s="193" t="s">
        <v>3093</v>
      </c>
      <c r="J90" s="193" t="s">
        <v>3103</v>
      </c>
      <c r="K90" s="193" t="s">
        <v>3105</v>
      </c>
      <c r="M90" s="194">
        <v>0.69565999999999995</v>
      </c>
      <c r="N90" s="194">
        <v>63.63</v>
      </c>
      <c r="O90" s="194">
        <v>28.28</v>
      </c>
      <c r="P90" s="194">
        <v>24.1</v>
      </c>
      <c r="Q90" s="194">
        <v>334.36325000000005</v>
      </c>
      <c r="R90" s="194">
        <v>298.81034999999997</v>
      </c>
      <c r="S90" s="194">
        <v>36.86</v>
      </c>
      <c r="T90" s="194">
        <v>26.122000000000003</v>
      </c>
      <c r="V90" s="195">
        <f t="shared" si="5"/>
        <v>0.69565999999999995</v>
      </c>
      <c r="W90" s="195">
        <f t="shared" si="6"/>
        <v>812.16560000000004</v>
      </c>
      <c r="X90" s="183" t="str">
        <f t="shared" si="7"/>
        <v>SIR0</v>
      </c>
    </row>
    <row r="91" spans="1:24" ht="15" x14ac:dyDescent="0.2">
      <c r="A91" s="190"/>
      <c r="B91" s="189" t="s">
        <v>8301</v>
      </c>
      <c r="C91" s="183" t="str">
        <f t="shared" si="8"/>
        <v>LF-220SIR0TAD2C1700A</v>
      </c>
      <c r="D91" s="191" t="s">
        <v>8213</v>
      </c>
      <c r="E91" s="192" t="s">
        <v>2754</v>
      </c>
      <c r="F91" s="192" t="s">
        <v>2750</v>
      </c>
      <c r="G91" s="193" t="s">
        <v>3089</v>
      </c>
      <c r="H91" s="193" t="s">
        <v>3091</v>
      </c>
      <c r="I91" s="193" t="s">
        <v>3093</v>
      </c>
      <c r="J91" s="193" t="s">
        <v>3103</v>
      </c>
      <c r="K91" s="193" t="s">
        <v>3105</v>
      </c>
      <c r="M91" s="194">
        <v>0.69565999999999995</v>
      </c>
      <c r="N91" s="194">
        <v>127.26</v>
      </c>
      <c r="O91" s="194">
        <v>56.56</v>
      </c>
      <c r="P91" s="194">
        <v>48.2</v>
      </c>
      <c r="Q91" s="194">
        <v>668.7265000000001</v>
      </c>
      <c r="R91" s="194">
        <v>597.62069999999994</v>
      </c>
      <c r="S91" s="194">
        <v>73.72</v>
      </c>
      <c r="T91" s="194">
        <v>52.244000000000007</v>
      </c>
      <c r="V91" s="195">
        <f t="shared" si="5"/>
        <v>0.69565999999999995</v>
      </c>
      <c r="W91" s="195">
        <f t="shared" si="6"/>
        <v>1624.3312000000001</v>
      </c>
      <c r="X91" s="183" t="str">
        <f t="shared" si="7"/>
        <v>SIR0</v>
      </c>
    </row>
    <row r="92" spans="1:24" ht="15" x14ac:dyDescent="0.2">
      <c r="A92" s="190"/>
      <c r="B92" s="189" t="s">
        <v>8302</v>
      </c>
      <c r="C92" s="183" t="str">
        <f t="shared" si="8"/>
        <v>LF-220SIR0TAD2C1600A</v>
      </c>
      <c r="D92" s="191" t="s">
        <v>8213</v>
      </c>
      <c r="E92" s="192" t="s">
        <v>2754</v>
      </c>
      <c r="F92" s="192" t="s">
        <v>2750</v>
      </c>
      <c r="G92" s="193" t="s">
        <v>3089</v>
      </c>
      <c r="H92" s="193" t="s">
        <v>3091</v>
      </c>
      <c r="I92" s="193" t="s">
        <v>3093</v>
      </c>
      <c r="J92" s="193" t="s">
        <v>3103</v>
      </c>
      <c r="K92" s="193" t="s">
        <v>3105</v>
      </c>
      <c r="M92" s="194">
        <v>0.69565999999999995</v>
      </c>
      <c r="N92" s="194">
        <v>127.26</v>
      </c>
      <c r="O92" s="194">
        <v>56.56</v>
      </c>
      <c r="P92" s="194">
        <v>48.2</v>
      </c>
      <c r="Q92" s="194">
        <v>668.7265000000001</v>
      </c>
      <c r="R92" s="194">
        <v>597.62069999999994</v>
      </c>
      <c r="S92" s="194">
        <v>73.72</v>
      </c>
      <c r="T92" s="194">
        <v>52.244000000000007</v>
      </c>
      <c r="V92" s="195">
        <f t="shared" si="5"/>
        <v>0.69565999999999995</v>
      </c>
      <c r="W92" s="195">
        <f t="shared" si="6"/>
        <v>1624.3312000000001</v>
      </c>
      <c r="X92" s="183" t="str">
        <f t="shared" si="7"/>
        <v>SIR0</v>
      </c>
    </row>
    <row r="93" spans="1:24" ht="15" x14ac:dyDescent="0.2">
      <c r="A93" s="190"/>
      <c r="B93" s="189" t="s">
        <v>8303</v>
      </c>
      <c r="C93" s="183" t="str">
        <f t="shared" si="8"/>
        <v>LF-220SIR0TAD1C1700A</v>
      </c>
      <c r="D93" s="191" t="s">
        <v>8213</v>
      </c>
      <c r="E93" s="192" t="s">
        <v>2754</v>
      </c>
      <c r="F93" s="192" t="s">
        <v>2750</v>
      </c>
      <c r="G93" s="193" t="s">
        <v>3089</v>
      </c>
      <c r="H93" s="193" t="s">
        <v>3091</v>
      </c>
      <c r="I93" s="193" t="s">
        <v>3093</v>
      </c>
      <c r="J93" s="193" t="s">
        <v>3103</v>
      </c>
      <c r="K93" s="193" t="s">
        <v>3105</v>
      </c>
      <c r="M93" s="194">
        <v>0.69565999999999995</v>
      </c>
      <c r="N93" s="194">
        <v>127.26</v>
      </c>
      <c r="O93" s="194">
        <v>56.56</v>
      </c>
      <c r="P93" s="194">
        <v>48.2</v>
      </c>
      <c r="Q93" s="194">
        <v>668.7265000000001</v>
      </c>
      <c r="R93" s="194">
        <v>597.62069999999994</v>
      </c>
      <c r="S93" s="194">
        <v>73.72</v>
      </c>
      <c r="T93" s="194">
        <v>52.244000000000007</v>
      </c>
      <c r="V93" s="195">
        <f t="shared" si="5"/>
        <v>0.69565999999999995</v>
      </c>
      <c r="W93" s="195">
        <f t="shared" si="6"/>
        <v>1624.3312000000001</v>
      </c>
      <c r="X93" s="183" t="str">
        <f t="shared" si="7"/>
        <v>SIR0</v>
      </c>
    </row>
    <row r="94" spans="1:24" ht="15" x14ac:dyDescent="0.2">
      <c r="A94" s="190"/>
      <c r="B94" s="189" t="s">
        <v>8304</v>
      </c>
      <c r="C94" s="183" t="str">
        <f t="shared" si="8"/>
        <v>LF-220SIR0TAD1C1600A</v>
      </c>
      <c r="D94" s="191" t="s">
        <v>8213</v>
      </c>
      <c r="E94" s="192" t="s">
        <v>2754</v>
      </c>
      <c r="F94" s="192" t="s">
        <v>2750</v>
      </c>
      <c r="G94" s="193" t="s">
        <v>3089</v>
      </c>
      <c r="H94" s="193" t="s">
        <v>3091</v>
      </c>
      <c r="I94" s="193" t="s">
        <v>3093</v>
      </c>
      <c r="J94" s="193" t="s">
        <v>3103</v>
      </c>
      <c r="K94" s="193" t="s">
        <v>3105</v>
      </c>
      <c r="M94" s="194">
        <v>0.69565999999999995</v>
      </c>
      <c r="N94" s="194">
        <v>127.26</v>
      </c>
      <c r="O94" s="194">
        <v>56.56</v>
      </c>
      <c r="P94" s="194">
        <v>48.2</v>
      </c>
      <c r="Q94" s="194">
        <v>668.7265000000001</v>
      </c>
      <c r="R94" s="194">
        <v>597.62069999999994</v>
      </c>
      <c r="S94" s="194">
        <v>73.72</v>
      </c>
      <c r="T94" s="194">
        <v>52.244000000000007</v>
      </c>
      <c r="V94" s="195">
        <f t="shared" si="5"/>
        <v>0.69565999999999995</v>
      </c>
      <c r="W94" s="195">
        <f t="shared" si="6"/>
        <v>1624.3312000000001</v>
      </c>
      <c r="X94" s="183" t="str">
        <f t="shared" si="7"/>
        <v>SIR0</v>
      </c>
    </row>
    <row r="95" spans="1:24" ht="15" x14ac:dyDescent="0.2">
      <c r="A95" s="190"/>
      <c r="B95" s="189" t="s">
        <v>8305</v>
      </c>
      <c r="C95" s="183" t="str">
        <f t="shared" si="8"/>
        <v>LF-220SER0TAS2C4500A</v>
      </c>
      <c r="D95" s="191" t="s">
        <v>8213</v>
      </c>
      <c r="E95" s="192" t="s">
        <v>2759</v>
      </c>
      <c r="F95" s="192" t="s">
        <v>2758</v>
      </c>
      <c r="G95" s="193" t="s">
        <v>3089</v>
      </c>
      <c r="H95" s="193" t="s">
        <v>3091</v>
      </c>
      <c r="I95" s="193" t="s">
        <v>3093</v>
      </c>
      <c r="J95" s="193" t="s">
        <v>3103</v>
      </c>
      <c r="K95" s="193" t="s">
        <v>3105</v>
      </c>
      <c r="M95" s="194">
        <v>0.69565999999999995</v>
      </c>
      <c r="N95" s="194">
        <v>63.63</v>
      </c>
      <c r="O95" s="194">
        <v>28.28</v>
      </c>
      <c r="P95" s="194">
        <v>24.1</v>
      </c>
      <c r="Q95" s="194">
        <v>334.36325000000005</v>
      </c>
      <c r="R95" s="194">
        <v>298.81034999999997</v>
      </c>
      <c r="S95" s="194">
        <v>36.86</v>
      </c>
      <c r="T95" s="194">
        <v>26.122000000000003</v>
      </c>
      <c r="V95" s="195">
        <f t="shared" si="5"/>
        <v>0.69565999999999995</v>
      </c>
      <c r="W95" s="195">
        <f t="shared" si="6"/>
        <v>812.16560000000004</v>
      </c>
      <c r="X95" s="183" t="str">
        <f t="shared" si="7"/>
        <v>SER0</v>
      </c>
    </row>
    <row r="96" spans="1:24" ht="15" x14ac:dyDescent="0.2">
      <c r="A96" s="190"/>
      <c r="B96" s="189" t="s">
        <v>8306</v>
      </c>
      <c r="C96" s="183" t="str">
        <f t="shared" si="8"/>
        <v>LF-220SER0TAS2C4400A</v>
      </c>
      <c r="D96" s="191" t="s">
        <v>8213</v>
      </c>
      <c r="E96" s="192" t="s">
        <v>2759</v>
      </c>
      <c r="F96" s="192" t="s">
        <v>2758</v>
      </c>
      <c r="G96" s="193" t="s">
        <v>3089</v>
      </c>
      <c r="H96" s="193" t="s">
        <v>3091</v>
      </c>
      <c r="I96" s="193" t="s">
        <v>3093</v>
      </c>
      <c r="J96" s="193" t="s">
        <v>3103</v>
      </c>
      <c r="K96" s="193" t="s">
        <v>3105</v>
      </c>
      <c r="M96" s="194">
        <v>0.69565999999999995</v>
      </c>
      <c r="N96" s="194">
        <v>63.63</v>
      </c>
      <c r="O96" s="194">
        <v>28.28</v>
      </c>
      <c r="P96" s="194">
        <v>24.1</v>
      </c>
      <c r="Q96" s="194">
        <v>334.36325000000005</v>
      </c>
      <c r="R96" s="194">
        <v>298.81034999999997</v>
      </c>
      <c r="S96" s="194">
        <v>36.86</v>
      </c>
      <c r="T96" s="194">
        <v>26.122000000000003</v>
      </c>
      <c r="V96" s="195">
        <f t="shared" si="5"/>
        <v>0.69565999999999995</v>
      </c>
      <c r="W96" s="195">
        <f t="shared" si="6"/>
        <v>812.16560000000004</v>
      </c>
      <c r="X96" s="183" t="str">
        <f t="shared" si="7"/>
        <v>SER0</v>
      </c>
    </row>
    <row r="97" spans="1:24" ht="15" x14ac:dyDescent="0.2">
      <c r="A97" s="190"/>
      <c r="B97" s="189" t="s">
        <v>8307</v>
      </c>
      <c r="C97" s="183" t="str">
        <f t="shared" si="8"/>
        <v>LF-220SER0TAS2C4600A</v>
      </c>
      <c r="D97" s="191" t="s">
        <v>8213</v>
      </c>
      <c r="E97" s="192" t="s">
        <v>2759</v>
      </c>
      <c r="F97" s="192" t="s">
        <v>2758</v>
      </c>
      <c r="G97" s="193" t="s">
        <v>3089</v>
      </c>
      <c r="H97" s="193" t="s">
        <v>3091</v>
      </c>
      <c r="I97" s="193" t="s">
        <v>3093</v>
      </c>
      <c r="J97" s="193" t="s">
        <v>3103</v>
      </c>
      <c r="K97" s="193" t="s">
        <v>3105</v>
      </c>
      <c r="M97" s="194">
        <v>0.69565999999999995</v>
      </c>
      <c r="N97" s="194">
        <v>63.63</v>
      </c>
      <c r="O97" s="194">
        <v>28.28</v>
      </c>
      <c r="P97" s="194">
        <v>24.1</v>
      </c>
      <c r="Q97" s="194">
        <v>334.36325000000005</v>
      </c>
      <c r="R97" s="194">
        <v>298.81034999999997</v>
      </c>
      <c r="S97" s="194">
        <v>36.86</v>
      </c>
      <c r="T97" s="194">
        <v>26.122000000000003</v>
      </c>
      <c r="V97" s="195">
        <f t="shared" si="5"/>
        <v>0.69565999999999995</v>
      </c>
      <c r="W97" s="195">
        <f t="shared" si="6"/>
        <v>812.16560000000004</v>
      </c>
      <c r="X97" s="183" t="str">
        <f t="shared" si="7"/>
        <v>SER0</v>
      </c>
    </row>
    <row r="98" spans="1:24" ht="15" x14ac:dyDescent="0.2">
      <c r="A98" s="190"/>
      <c r="B98" s="189" t="s">
        <v>8308</v>
      </c>
      <c r="C98" s="183" t="str">
        <f t="shared" si="8"/>
        <v>LF-220SER0TAS1C4500A</v>
      </c>
      <c r="D98" s="191" t="s">
        <v>8213</v>
      </c>
      <c r="E98" s="192" t="s">
        <v>2759</v>
      </c>
      <c r="F98" s="192" t="s">
        <v>2758</v>
      </c>
      <c r="G98" s="193" t="s">
        <v>3089</v>
      </c>
      <c r="H98" s="193" t="s">
        <v>3091</v>
      </c>
      <c r="I98" s="193" t="s">
        <v>3093</v>
      </c>
      <c r="J98" s="193" t="s">
        <v>3103</v>
      </c>
      <c r="K98" s="193" t="s">
        <v>3105</v>
      </c>
      <c r="M98" s="194">
        <v>0.69565999999999995</v>
      </c>
      <c r="N98" s="194">
        <v>63.63</v>
      </c>
      <c r="O98" s="194">
        <v>28.28</v>
      </c>
      <c r="P98" s="194">
        <v>24.1</v>
      </c>
      <c r="Q98" s="194">
        <v>334.36325000000005</v>
      </c>
      <c r="R98" s="194">
        <v>298.81034999999997</v>
      </c>
      <c r="S98" s="194">
        <v>36.86</v>
      </c>
      <c r="T98" s="194">
        <v>26.122000000000003</v>
      </c>
      <c r="V98" s="195">
        <f t="shared" si="5"/>
        <v>0.69565999999999995</v>
      </c>
      <c r="W98" s="195">
        <f t="shared" si="6"/>
        <v>812.16560000000004</v>
      </c>
      <c r="X98" s="183" t="str">
        <f t="shared" si="7"/>
        <v>SER0</v>
      </c>
    </row>
    <row r="99" spans="1:24" ht="15" x14ac:dyDescent="0.2">
      <c r="A99" s="190"/>
      <c r="B99" s="189" t="s">
        <v>8309</v>
      </c>
      <c r="C99" s="183" t="str">
        <f t="shared" si="8"/>
        <v>LF-220SER0TAS1C4400A</v>
      </c>
      <c r="D99" s="191" t="s">
        <v>8213</v>
      </c>
      <c r="E99" s="192" t="s">
        <v>2759</v>
      </c>
      <c r="F99" s="192" t="s">
        <v>2758</v>
      </c>
      <c r="G99" s="193" t="s">
        <v>3089</v>
      </c>
      <c r="H99" s="193" t="s">
        <v>3091</v>
      </c>
      <c r="I99" s="193" t="s">
        <v>3093</v>
      </c>
      <c r="J99" s="193" t="s">
        <v>3103</v>
      </c>
      <c r="K99" s="193" t="s">
        <v>3105</v>
      </c>
      <c r="M99" s="194">
        <v>0.69565999999999995</v>
      </c>
      <c r="N99" s="194">
        <v>63.63</v>
      </c>
      <c r="O99" s="194">
        <v>28.28</v>
      </c>
      <c r="P99" s="194">
        <v>24.1</v>
      </c>
      <c r="Q99" s="194">
        <v>334.36325000000005</v>
      </c>
      <c r="R99" s="194">
        <v>298.81034999999997</v>
      </c>
      <c r="S99" s="194">
        <v>36.86</v>
      </c>
      <c r="T99" s="194">
        <v>26.122000000000003</v>
      </c>
      <c r="V99" s="195">
        <f t="shared" si="5"/>
        <v>0.69565999999999995</v>
      </c>
      <c r="W99" s="195">
        <f t="shared" si="6"/>
        <v>812.16560000000004</v>
      </c>
      <c r="X99" s="183" t="str">
        <f t="shared" si="7"/>
        <v>SER0</v>
      </c>
    </row>
    <row r="100" spans="1:24" ht="15" x14ac:dyDescent="0.2">
      <c r="A100" s="190"/>
      <c r="B100" s="189" t="s">
        <v>8310</v>
      </c>
      <c r="C100" s="183" t="str">
        <f t="shared" si="8"/>
        <v>LF-220SER0TAS1C1600A</v>
      </c>
      <c r="D100" s="191" t="s">
        <v>8213</v>
      </c>
      <c r="E100" s="192" t="s">
        <v>2759</v>
      </c>
      <c r="F100" s="192" t="s">
        <v>2758</v>
      </c>
      <c r="G100" s="193" t="s">
        <v>3089</v>
      </c>
      <c r="H100" s="193" t="s">
        <v>3091</v>
      </c>
      <c r="I100" s="193" t="s">
        <v>3093</v>
      </c>
      <c r="J100" s="193" t="s">
        <v>3103</v>
      </c>
      <c r="K100" s="193" t="s">
        <v>3105</v>
      </c>
      <c r="M100" s="194">
        <v>0.69565999999999995</v>
      </c>
      <c r="N100" s="194">
        <v>63.63</v>
      </c>
      <c r="O100" s="194">
        <v>28.28</v>
      </c>
      <c r="P100" s="194">
        <v>24.1</v>
      </c>
      <c r="Q100" s="194">
        <v>334.36325000000005</v>
      </c>
      <c r="R100" s="194">
        <v>298.81034999999997</v>
      </c>
      <c r="S100" s="194">
        <v>36.86</v>
      </c>
      <c r="T100" s="194">
        <v>26.122000000000003</v>
      </c>
      <c r="V100" s="195">
        <f t="shared" si="5"/>
        <v>0.69565999999999995</v>
      </c>
      <c r="W100" s="195">
        <f t="shared" si="6"/>
        <v>812.16560000000004</v>
      </c>
      <c r="X100" s="183" t="str">
        <f t="shared" si="7"/>
        <v>SER0</v>
      </c>
    </row>
    <row r="101" spans="1:24" ht="15" x14ac:dyDescent="0.2">
      <c r="A101" s="190"/>
      <c r="B101" s="189" t="s">
        <v>8311</v>
      </c>
      <c r="C101" s="183" t="str">
        <f t="shared" si="8"/>
        <v>LF-220SER0TAS1C1500A</v>
      </c>
      <c r="D101" s="191" t="s">
        <v>8213</v>
      </c>
      <c r="E101" s="192" t="s">
        <v>2759</v>
      </c>
      <c r="F101" s="192" t="s">
        <v>2758</v>
      </c>
      <c r="G101" s="193" t="s">
        <v>3089</v>
      </c>
      <c r="H101" s="193" t="s">
        <v>3091</v>
      </c>
      <c r="I101" s="193" t="s">
        <v>3093</v>
      </c>
      <c r="J101" s="193" t="s">
        <v>3103</v>
      </c>
      <c r="K101" s="193" t="s">
        <v>3105</v>
      </c>
      <c r="M101" s="194">
        <v>0.69565999999999995</v>
      </c>
      <c r="N101" s="194">
        <v>63.63</v>
      </c>
      <c r="O101" s="194">
        <v>28.28</v>
      </c>
      <c r="P101" s="194">
        <v>24.1</v>
      </c>
      <c r="Q101" s="194">
        <v>334.36325000000005</v>
      </c>
      <c r="R101" s="194">
        <v>298.81034999999997</v>
      </c>
      <c r="S101" s="194">
        <v>36.86</v>
      </c>
      <c r="T101" s="194">
        <v>26.122000000000003</v>
      </c>
      <c r="V101" s="195">
        <f t="shared" si="5"/>
        <v>0.69565999999999995</v>
      </c>
      <c r="W101" s="195">
        <f t="shared" si="6"/>
        <v>812.16560000000004</v>
      </c>
      <c r="X101" s="183" t="str">
        <f t="shared" si="7"/>
        <v>SER0</v>
      </c>
    </row>
    <row r="102" spans="1:24" ht="15" x14ac:dyDescent="0.2">
      <c r="A102" s="190"/>
      <c r="B102" s="189" t="s">
        <v>8312</v>
      </c>
      <c r="C102" s="183" t="str">
        <f t="shared" si="8"/>
        <v>LF-220SER0TAS1C1400A</v>
      </c>
      <c r="D102" s="191" t="s">
        <v>8213</v>
      </c>
      <c r="E102" s="192" t="s">
        <v>2759</v>
      </c>
      <c r="F102" s="192" t="s">
        <v>2758</v>
      </c>
      <c r="G102" s="193" t="s">
        <v>3089</v>
      </c>
      <c r="H102" s="193" t="s">
        <v>3091</v>
      </c>
      <c r="I102" s="193" t="s">
        <v>3093</v>
      </c>
      <c r="J102" s="193" t="s">
        <v>3103</v>
      </c>
      <c r="K102" s="193" t="s">
        <v>3105</v>
      </c>
      <c r="M102" s="194">
        <v>0.69565999999999995</v>
      </c>
      <c r="N102" s="194">
        <v>63.63</v>
      </c>
      <c r="O102" s="194">
        <v>28.28</v>
      </c>
      <c r="P102" s="194">
        <v>24.1</v>
      </c>
      <c r="Q102" s="194">
        <v>334.36325000000005</v>
      </c>
      <c r="R102" s="194">
        <v>298.81034999999997</v>
      </c>
      <c r="S102" s="194">
        <v>36.86</v>
      </c>
      <c r="T102" s="194">
        <v>26.122000000000003</v>
      </c>
      <c r="V102" s="195">
        <f t="shared" si="5"/>
        <v>0.69565999999999995</v>
      </c>
      <c r="W102" s="195">
        <f t="shared" si="6"/>
        <v>812.16560000000004</v>
      </c>
      <c r="X102" s="183" t="str">
        <f t="shared" si="7"/>
        <v>SER0</v>
      </c>
    </row>
    <row r="103" spans="1:24" ht="15" x14ac:dyDescent="0.2">
      <c r="A103" s="190"/>
      <c r="B103" s="189" t="s">
        <v>8313</v>
      </c>
      <c r="C103" s="183" t="str">
        <f t="shared" si="8"/>
        <v>LF-220SER0TAD2C4600A</v>
      </c>
      <c r="D103" s="191" t="s">
        <v>8213</v>
      </c>
      <c r="E103" s="192" t="s">
        <v>2759</v>
      </c>
      <c r="F103" s="192" t="s">
        <v>2758</v>
      </c>
      <c r="G103" s="193" t="s">
        <v>3089</v>
      </c>
      <c r="H103" s="193" t="s">
        <v>3091</v>
      </c>
      <c r="I103" s="193" t="s">
        <v>3093</v>
      </c>
      <c r="J103" s="193" t="s">
        <v>3103</v>
      </c>
      <c r="K103" s="193" t="s">
        <v>3105</v>
      </c>
      <c r="M103" s="194">
        <v>0.69565999999999995</v>
      </c>
      <c r="N103" s="194">
        <v>127.26</v>
      </c>
      <c r="O103" s="194">
        <v>56.56</v>
      </c>
      <c r="P103" s="194">
        <v>48.2</v>
      </c>
      <c r="Q103" s="194">
        <v>668.7265000000001</v>
      </c>
      <c r="R103" s="194">
        <v>597.62069999999994</v>
      </c>
      <c r="S103" s="194">
        <v>73.72</v>
      </c>
      <c r="T103" s="194">
        <v>52.244000000000007</v>
      </c>
      <c r="V103" s="195">
        <f t="shared" si="5"/>
        <v>0.69565999999999995</v>
      </c>
      <c r="W103" s="195">
        <f t="shared" si="6"/>
        <v>1624.3312000000001</v>
      </c>
      <c r="X103" s="183" t="str">
        <f t="shared" si="7"/>
        <v>SER0</v>
      </c>
    </row>
    <row r="104" spans="1:24" ht="15" x14ac:dyDescent="0.2">
      <c r="A104" s="190"/>
      <c r="B104" s="189" t="s">
        <v>8314</v>
      </c>
      <c r="C104" s="183" t="str">
        <f t="shared" si="8"/>
        <v>LF-220SER0TAS1C4600A</v>
      </c>
      <c r="D104" s="191" t="s">
        <v>8213</v>
      </c>
      <c r="E104" s="192" t="s">
        <v>2759</v>
      </c>
      <c r="F104" s="192" t="s">
        <v>2758</v>
      </c>
      <c r="G104" s="193" t="s">
        <v>3089</v>
      </c>
      <c r="H104" s="193" t="s">
        <v>3091</v>
      </c>
      <c r="I104" s="193" t="s">
        <v>3093</v>
      </c>
      <c r="J104" s="193" t="s">
        <v>3103</v>
      </c>
      <c r="K104" s="193" t="s">
        <v>3105</v>
      </c>
      <c r="M104" s="194">
        <v>0.69565999999999995</v>
      </c>
      <c r="N104" s="194">
        <v>63.63</v>
      </c>
      <c r="O104" s="194">
        <v>28.28</v>
      </c>
      <c r="P104" s="194">
        <v>24.1</v>
      </c>
      <c r="Q104" s="194">
        <v>334.36325000000005</v>
      </c>
      <c r="R104" s="194">
        <v>298.81034999999997</v>
      </c>
      <c r="S104" s="194">
        <v>36.86</v>
      </c>
      <c r="T104" s="194">
        <v>26.122000000000003</v>
      </c>
      <c r="V104" s="195">
        <f t="shared" si="5"/>
        <v>0.69565999999999995</v>
      </c>
      <c r="W104" s="195">
        <f t="shared" si="6"/>
        <v>812.16560000000004</v>
      </c>
      <c r="X104" s="183" t="str">
        <f t="shared" si="7"/>
        <v>SER0</v>
      </c>
    </row>
    <row r="105" spans="1:24" ht="15" x14ac:dyDescent="0.2">
      <c r="A105" s="190"/>
      <c r="B105" s="189" t="s">
        <v>8315</v>
      </c>
      <c r="C105" s="183" t="str">
        <f t="shared" si="8"/>
        <v>LF-138SIR2TAS1C2400A</v>
      </c>
      <c r="D105" s="191" t="s">
        <v>8213</v>
      </c>
      <c r="E105" s="192" t="s">
        <v>2763</v>
      </c>
      <c r="F105" s="192" t="s">
        <v>2762</v>
      </c>
      <c r="G105" s="193" t="s">
        <v>3089</v>
      </c>
      <c r="H105" s="193" t="s">
        <v>3091</v>
      </c>
      <c r="I105" s="193" t="s">
        <v>3093</v>
      </c>
      <c r="J105" s="193" t="s">
        <v>3103</v>
      </c>
      <c r="K105" s="193" t="s">
        <v>3105</v>
      </c>
      <c r="M105" s="194">
        <v>0.69565999999999995</v>
      </c>
      <c r="N105" s="194">
        <v>50.91</v>
      </c>
      <c r="O105" s="194">
        <v>21.21</v>
      </c>
      <c r="P105" s="194">
        <v>24.1</v>
      </c>
      <c r="Q105" s="194">
        <v>334.36325000000005</v>
      </c>
      <c r="R105" s="194">
        <v>298.81034999999997</v>
      </c>
      <c r="S105" s="194">
        <v>36.86</v>
      </c>
      <c r="T105" s="194">
        <v>26.122000000000003</v>
      </c>
      <c r="V105" s="195">
        <f t="shared" si="5"/>
        <v>0.69565999999999995</v>
      </c>
      <c r="W105" s="195">
        <f t="shared" si="6"/>
        <v>792.37559999999996</v>
      </c>
      <c r="X105" s="183" t="str">
        <f t="shared" si="7"/>
        <v>SIR2</v>
      </c>
    </row>
    <row r="106" spans="1:24" ht="15" x14ac:dyDescent="0.2">
      <c r="A106" s="190"/>
      <c r="B106" s="189" t="s">
        <v>8316</v>
      </c>
      <c r="C106" s="183" t="str">
        <f t="shared" si="8"/>
        <v>LF-138SIR2TAS1C2315A</v>
      </c>
      <c r="D106" s="191" t="s">
        <v>8213</v>
      </c>
      <c r="E106" s="192" t="s">
        <v>2763</v>
      </c>
      <c r="F106" s="192" t="s">
        <v>2762</v>
      </c>
      <c r="G106" s="193" t="s">
        <v>3089</v>
      </c>
      <c r="H106" s="193" t="s">
        <v>3091</v>
      </c>
      <c r="I106" s="193" t="s">
        <v>3093</v>
      </c>
      <c r="J106" s="193" t="s">
        <v>3103</v>
      </c>
      <c r="K106" s="193" t="s">
        <v>3105</v>
      </c>
      <c r="M106" s="194">
        <v>0.69565999999999995</v>
      </c>
      <c r="N106" s="194">
        <v>50.91</v>
      </c>
      <c r="O106" s="194">
        <v>21.21</v>
      </c>
      <c r="P106" s="194">
        <v>24.1</v>
      </c>
      <c r="Q106" s="194">
        <v>334.36325000000005</v>
      </c>
      <c r="R106" s="194">
        <v>298.81034999999997</v>
      </c>
      <c r="S106" s="194">
        <v>36.86</v>
      </c>
      <c r="T106" s="194">
        <v>26.122000000000003</v>
      </c>
      <c r="V106" s="195">
        <f t="shared" si="5"/>
        <v>0.69565999999999995</v>
      </c>
      <c r="W106" s="195">
        <f t="shared" si="6"/>
        <v>792.37559999999996</v>
      </c>
      <c r="X106" s="183" t="str">
        <f t="shared" si="7"/>
        <v>SIR2</v>
      </c>
    </row>
    <row r="107" spans="1:24" ht="15" x14ac:dyDescent="0.2">
      <c r="A107" s="190"/>
      <c r="B107" s="189" t="s">
        <v>8317</v>
      </c>
      <c r="C107" s="183" t="str">
        <f t="shared" si="8"/>
        <v>LF-138SIR2TAD1C2400A</v>
      </c>
      <c r="D107" s="191" t="s">
        <v>8213</v>
      </c>
      <c r="E107" s="192" t="s">
        <v>2763</v>
      </c>
      <c r="F107" s="192" t="s">
        <v>2762</v>
      </c>
      <c r="G107" s="193" t="s">
        <v>3089</v>
      </c>
      <c r="H107" s="193" t="s">
        <v>3091</v>
      </c>
      <c r="I107" s="193" t="s">
        <v>3093</v>
      </c>
      <c r="J107" s="193" t="s">
        <v>3103</v>
      </c>
      <c r="K107" s="193" t="s">
        <v>3105</v>
      </c>
      <c r="M107" s="194">
        <v>0.69565999999999995</v>
      </c>
      <c r="N107" s="194">
        <v>101.82</v>
      </c>
      <c r="O107" s="194">
        <v>42.42</v>
      </c>
      <c r="P107" s="194">
        <v>48.2</v>
      </c>
      <c r="Q107" s="194">
        <v>668.7265000000001</v>
      </c>
      <c r="R107" s="194">
        <v>597.62069999999994</v>
      </c>
      <c r="S107" s="194">
        <v>73.72</v>
      </c>
      <c r="T107" s="194">
        <v>52.244000000000007</v>
      </c>
      <c r="V107" s="195">
        <f t="shared" si="5"/>
        <v>0.69565999999999995</v>
      </c>
      <c r="W107" s="195">
        <f t="shared" si="6"/>
        <v>1584.7511999999999</v>
      </c>
      <c r="X107" s="183" t="str">
        <f t="shared" si="7"/>
        <v>SIR2</v>
      </c>
    </row>
    <row r="108" spans="1:24" ht="15" x14ac:dyDescent="0.2">
      <c r="A108" s="190"/>
      <c r="B108" s="189" t="s">
        <v>8318</v>
      </c>
      <c r="C108" s="183" t="str">
        <f t="shared" si="8"/>
        <v>LF-138SIR2TAD1C2315A</v>
      </c>
      <c r="D108" s="191" t="s">
        <v>8213</v>
      </c>
      <c r="E108" s="192" t="s">
        <v>2763</v>
      </c>
      <c r="F108" s="192" t="s">
        <v>2762</v>
      </c>
      <c r="G108" s="193" t="s">
        <v>3089</v>
      </c>
      <c r="H108" s="193" t="s">
        <v>3091</v>
      </c>
      <c r="I108" s="193" t="s">
        <v>3093</v>
      </c>
      <c r="J108" s="193" t="s">
        <v>3103</v>
      </c>
      <c r="K108" s="193" t="s">
        <v>3105</v>
      </c>
      <c r="M108" s="194">
        <v>0.69565999999999995</v>
      </c>
      <c r="N108" s="194">
        <v>101.82</v>
      </c>
      <c r="O108" s="194">
        <v>42.42</v>
      </c>
      <c r="P108" s="194">
        <v>48.2</v>
      </c>
      <c r="Q108" s="194">
        <v>668.7265000000001</v>
      </c>
      <c r="R108" s="194">
        <v>597.62069999999994</v>
      </c>
      <c r="S108" s="194">
        <v>73.72</v>
      </c>
      <c r="T108" s="194">
        <v>52.244000000000007</v>
      </c>
      <c r="V108" s="195">
        <f t="shared" si="5"/>
        <v>0.69565999999999995</v>
      </c>
      <c r="W108" s="195">
        <f t="shared" si="6"/>
        <v>1584.7511999999999</v>
      </c>
      <c r="X108" s="183" t="str">
        <f t="shared" si="7"/>
        <v>SIR2</v>
      </c>
    </row>
    <row r="109" spans="1:24" ht="15" x14ac:dyDescent="0.2">
      <c r="A109" s="190"/>
      <c r="B109" s="189" t="s">
        <v>8319</v>
      </c>
      <c r="C109" s="183" t="str">
        <f t="shared" si="8"/>
        <v>LF-138SIR1TAS1C1400A</v>
      </c>
      <c r="D109" s="191" t="s">
        <v>8213</v>
      </c>
      <c r="E109" s="192" t="s">
        <v>2766</v>
      </c>
      <c r="F109" s="192" t="s">
        <v>2765</v>
      </c>
      <c r="G109" s="193" t="s">
        <v>3089</v>
      </c>
      <c r="H109" s="193" t="s">
        <v>3091</v>
      </c>
      <c r="I109" s="193" t="s">
        <v>3093</v>
      </c>
      <c r="J109" s="193" t="s">
        <v>3103</v>
      </c>
      <c r="K109" s="193" t="s">
        <v>3105</v>
      </c>
      <c r="M109" s="194">
        <v>0.69565999999999995</v>
      </c>
      <c r="N109" s="194">
        <v>50.91</v>
      </c>
      <c r="O109" s="194">
        <v>21.21</v>
      </c>
      <c r="P109" s="194">
        <v>24.1</v>
      </c>
      <c r="Q109" s="194">
        <v>334.36325000000005</v>
      </c>
      <c r="R109" s="194">
        <v>298.81034999999997</v>
      </c>
      <c r="S109" s="194">
        <v>36.86</v>
      </c>
      <c r="T109" s="194">
        <v>26.122000000000003</v>
      </c>
      <c r="V109" s="195">
        <f t="shared" si="5"/>
        <v>0.69565999999999995</v>
      </c>
      <c r="W109" s="195">
        <f t="shared" si="6"/>
        <v>792.37559999999996</v>
      </c>
      <c r="X109" s="183" t="str">
        <f t="shared" si="7"/>
        <v>SIR1</v>
      </c>
    </row>
    <row r="110" spans="1:24" ht="15" x14ac:dyDescent="0.2">
      <c r="A110" s="190"/>
      <c r="B110" s="189" t="s">
        <v>8320</v>
      </c>
      <c r="C110" s="183" t="str">
        <f t="shared" si="8"/>
        <v>LF-138SIR1TAS1C1300A</v>
      </c>
      <c r="D110" s="191" t="s">
        <v>8213</v>
      </c>
      <c r="E110" s="192" t="s">
        <v>2766</v>
      </c>
      <c r="F110" s="192" t="s">
        <v>2765</v>
      </c>
      <c r="G110" s="193" t="s">
        <v>3089</v>
      </c>
      <c r="H110" s="193" t="s">
        <v>3091</v>
      </c>
      <c r="I110" s="193" t="s">
        <v>3093</v>
      </c>
      <c r="J110" s="193" t="s">
        <v>3103</v>
      </c>
      <c r="K110" s="193" t="s">
        <v>3105</v>
      </c>
      <c r="M110" s="194">
        <v>0.69565999999999995</v>
      </c>
      <c r="N110" s="194">
        <v>50.91</v>
      </c>
      <c r="O110" s="194">
        <v>21.21</v>
      </c>
      <c r="P110" s="194">
        <v>24.1</v>
      </c>
      <c r="Q110" s="194">
        <v>334.36325000000005</v>
      </c>
      <c r="R110" s="194">
        <v>298.81034999999997</v>
      </c>
      <c r="S110" s="194">
        <v>36.86</v>
      </c>
      <c r="T110" s="194">
        <v>26.122000000000003</v>
      </c>
      <c r="V110" s="195">
        <f t="shared" si="5"/>
        <v>0.69565999999999995</v>
      </c>
      <c r="W110" s="195">
        <f t="shared" si="6"/>
        <v>792.37559999999996</v>
      </c>
      <c r="X110" s="183" t="str">
        <f t="shared" si="7"/>
        <v>SIR1</v>
      </c>
    </row>
    <row r="111" spans="1:24" ht="15" x14ac:dyDescent="0.2">
      <c r="A111" s="190"/>
      <c r="B111" s="189" t="s">
        <v>8321</v>
      </c>
      <c r="C111" s="183" t="str">
        <f t="shared" si="8"/>
        <v>LF-138SIR1TAS1C1240A</v>
      </c>
      <c r="D111" s="191" t="s">
        <v>8213</v>
      </c>
      <c r="E111" s="192" t="s">
        <v>2766</v>
      </c>
      <c r="F111" s="192" t="s">
        <v>2765</v>
      </c>
      <c r="G111" s="193" t="s">
        <v>3089</v>
      </c>
      <c r="H111" s="193" t="s">
        <v>3091</v>
      </c>
      <c r="I111" s="193" t="s">
        <v>3093</v>
      </c>
      <c r="J111" s="193" t="s">
        <v>3103</v>
      </c>
      <c r="K111" s="193" t="s">
        <v>3105</v>
      </c>
      <c r="M111" s="194">
        <v>0.69565999999999995</v>
      </c>
      <c r="N111" s="194">
        <v>50.91</v>
      </c>
      <c r="O111" s="194">
        <v>21.21</v>
      </c>
      <c r="P111" s="194">
        <v>24.1</v>
      </c>
      <c r="Q111" s="194">
        <v>334.36325000000005</v>
      </c>
      <c r="R111" s="194">
        <v>298.81034999999997</v>
      </c>
      <c r="S111" s="194">
        <v>36.86</v>
      </c>
      <c r="T111" s="194">
        <v>26.122000000000003</v>
      </c>
      <c r="V111" s="195">
        <f t="shared" si="5"/>
        <v>0.69565999999999995</v>
      </c>
      <c r="W111" s="195">
        <f t="shared" si="6"/>
        <v>792.37559999999996</v>
      </c>
      <c r="X111" s="183" t="str">
        <f t="shared" si="7"/>
        <v>SIR1</v>
      </c>
    </row>
    <row r="112" spans="1:24" ht="15" x14ac:dyDescent="0.2">
      <c r="A112" s="190"/>
      <c r="B112" s="189" t="s">
        <v>8322</v>
      </c>
      <c r="C112" s="183" t="str">
        <f t="shared" si="8"/>
        <v>LF-138SIR1TAD1C1400A</v>
      </c>
      <c r="D112" s="191" t="s">
        <v>8213</v>
      </c>
      <c r="E112" s="192" t="s">
        <v>2766</v>
      </c>
      <c r="F112" s="192" t="s">
        <v>2765</v>
      </c>
      <c r="G112" s="193" t="s">
        <v>3089</v>
      </c>
      <c r="H112" s="193" t="s">
        <v>3091</v>
      </c>
      <c r="I112" s="193" t="s">
        <v>3093</v>
      </c>
      <c r="J112" s="193" t="s">
        <v>3103</v>
      </c>
      <c r="K112" s="193" t="s">
        <v>3105</v>
      </c>
      <c r="M112" s="194">
        <v>0.69565999999999995</v>
      </c>
      <c r="N112" s="194">
        <v>101.82</v>
      </c>
      <c r="O112" s="194">
        <v>42.42</v>
      </c>
      <c r="P112" s="194">
        <v>48.2</v>
      </c>
      <c r="Q112" s="194">
        <v>668.7265000000001</v>
      </c>
      <c r="R112" s="194">
        <v>597.62069999999994</v>
      </c>
      <c r="S112" s="194">
        <v>73.72</v>
      </c>
      <c r="T112" s="194">
        <v>52.244000000000007</v>
      </c>
      <c r="V112" s="195">
        <f t="shared" si="5"/>
        <v>0.69565999999999995</v>
      </c>
      <c r="W112" s="195">
        <f t="shared" si="6"/>
        <v>1584.7511999999999</v>
      </c>
      <c r="X112" s="183" t="str">
        <f t="shared" si="7"/>
        <v>SIR1</v>
      </c>
    </row>
    <row r="113" spans="1:24" ht="15" x14ac:dyDescent="0.2">
      <c r="A113" s="190"/>
      <c r="B113" s="189" t="s">
        <v>8323</v>
      </c>
      <c r="C113" s="183" t="str">
        <f t="shared" si="8"/>
        <v>LF-138SIR1TAD1C1300A</v>
      </c>
      <c r="D113" s="191" t="s">
        <v>8213</v>
      </c>
      <c r="E113" s="192" t="s">
        <v>2766</v>
      </c>
      <c r="F113" s="192" t="s">
        <v>2765</v>
      </c>
      <c r="G113" s="193" t="s">
        <v>3089</v>
      </c>
      <c r="H113" s="193" t="s">
        <v>3091</v>
      </c>
      <c r="I113" s="193" t="s">
        <v>3093</v>
      </c>
      <c r="J113" s="193" t="s">
        <v>3103</v>
      </c>
      <c r="K113" s="193" t="s">
        <v>3105</v>
      </c>
      <c r="M113" s="194">
        <v>0.69565999999999995</v>
      </c>
      <c r="N113" s="194">
        <v>101.82</v>
      </c>
      <c r="O113" s="194">
        <v>42.42</v>
      </c>
      <c r="P113" s="194">
        <v>48.2</v>
      </c>
      <c r="Q113" s="194">
        <v>668.7265000000001</v>
      </c>
      <c r="R113" s="194">
        <v>597.62069999999994</v>
      </c>
      <c r="S113" s="194">
        <v>73.72</v>
      </c>
      <c r="T113" s="194">
        <v>52.244000000000007</v>
      </c>
      <c r="V113" s="195">
        <f t="shared" si="5"/>
        <v>0.69565999999999995</v>
      </c>
      <c r="W113" s="195">
        <f t="shared" si="6"/>
        <v>1584.7511999999999</v>
      </c>
      <c r="X113" s="183" t="str">
        <f t="shared" si="7"/>
        <v>SIR1</v>
      </c>
    </row>
    <row r="114" spans="1:24" ht="15" x14ac:dyDescent="0.2">
      <c r="A114" s="190"/>
      <c r="B114" s="189" t="s">
        <v>8324</v>
      </c>
      <c r="C114" s="183" t="str">
        <f t="shared" si="8"/>
        <v>LF-138SIR1TAD1C1240A</v>
      </c>
      <c r="D114" s="191" t="s">
        <v>8213</v>
      </c>
      <c r="E114" s="192" t="s">
        <v>2766</v>
      </c>
      <c r="F114" s="192" t="s">
        <v>2765</v>
      </c>
      <c r="G114" s="193" t="s">
        <v>3089</v>
      </c>
      <c r="H114" s="193" t="s">
        <v>3091</v>
      </c>
      <c r="I114" s="193" t="s">
        <v>3093</v>
      </c>
      <c r="J114" s="193" t="s">
        <v>3103</v>
      </c>
      <c r="K114" s="193" t="s">
        <v>3105</v>
      </c>
      <c r="M114" s="194">
        <v>0.69565999999999995</v>
      </c>
      <c r="N114" s="194">
        <v>101.82</v>
      </c>
      <c r="O114" s="194">
        <v>42.42</v>
      </c>
      <c r="P114" s="194">
        <v>48.2</v>
      </c>
      <c r="Q114" s="194">
        <v>668.7265000000001</v>
      </c>
      <c r="R114" s="194">
        <v>597.62069999999994</v>
      </c>
      <c r="S114" s="194">
        <v>73.72</v>
      </c>
      <c r="T114" s="194">
        <v>52.244000000000007</v>
      </c>
      <c r="V114" s="195">
        <f t="shared" si="5"/>
        <v>0.69565999999999995</v>
      </c>
      <c r="W114" s="195">
        <f t="shared" si="6"/>
        <v>1584.7511999999999</v>
      </c>
      <c r="X114" s="183" t="str">
        <f t="shared" si="7"/>
        <v>SIR1</v>
      </c>
    </row>
    <row r="115" spans="1:24" ht="15" x14ac:dyDescent="0.2">
      <c r="A115" s="190"/>
      <c r="B115" s="189" t="s">
        <v>8325</v>
      </c>
      <c r="C115" s="183" t="str">
        <f t="shared" si="8"/>
        <v>LF-138SIR0TAS1C1400A</v>
      </c>
      <c r="D115" s="191" t="s">
        <v>8213</v>
      </c>
      <c r="E115" s="192" t="s">
        <v>2769</v>
      </c>
      <c r="F115" s="192" t="s">
        <v>2768</v>
      </c>
      <c r="G115" s="193" t="s">
        <v>3089</v>
      </c>
      <c r="H115" s="193" t="s">
        <v>3091</v>
      </c>
      <c r="I115" s="193" t="s">
        <v>3093</v>
      </c>
      <c r="J115" s="193" t="s">
        <v>3103</v>
      </c>
      <c r="K115" s="193" t="s">
        <v>3105</v>
      </c>
      <c r="M115" s="194">
        <v>0.69565999999999995</v>
      </c>
      <c r="N115" s="194">
        <v>50.91</v>
      </c>
      <c r="O115" s="194">
        <v>21.21</v>
      </c>
      <c r="P115" s="194">
        <v>24.1</v>
      </c>
      <c r="Q115" s="194">
        <v>334.36325000000005</v>
      </c>
      <c r="R115" s="194">
        <v>298.81034999999997</v>
      </c>
      <c r="S115" s="194">
        <v>36.86</v>
      </c>
      <c r="T115" s="194">
        <v>26.122000000000003</v>
      </c>
      <c r="V115" s="195">
        <f t="shared" si="5"/>
        <v>0.69565999999999995</v>
      </c>
      <c r="W115" s="195">
        <f t="shared" si="6"/>
        <v>792.37559999999996</v>
      </c>
      <c r="X115" s="183" t="str">
        <f t="shared" si="7"/>
        <v>SIR0</v>
      </c>
    </row>
    <row r="116" spans="1:24" ht="15" x14ac:dyDescent="0.2">
      <c r="A116" s="190"/>
      <c r="B116" s="189" t="s">
        <v>8326</v>
      </c>
      <c r="C116" s="183" t="str">
        <f t="shared" si="8"/>
        <v>LF-138SIR0TAS1C1300A</v>
      </c>
      <c r="D116" s="191" t="s">
        <v>8213</v>
      </c>
      <c r="E116" s="192" t="s">
        <v>2769</v>
      </c>
      <c r="F116" s="192" t="s">
        <v>2768</v>
      </c>
      <c r="G116" s="193" t="s">
        <v>3089</v>
      </c>
      <c r="H116" s="193" t="s">
        <v>3091</v>
      </c>
      <c r="I116" s="193" t="s">
        <v>3093</v>
      </c>
      <c r="J116" s="193" t="s">
        <v>3103</v>
      </c>
      <c r="K116" s="193" t="s">
        <v>3105</v>
      </c>
      <c r="M116" s="194">
        <v>0.69565999999999995</v>
      </c>
      <c r="N116" s="194">
        <v>50.91</v>
      </c>
      <c r="O116" s="194">
        <v>21.21</v>
      </c>
      <c r="P116" s="194">
        <v>24.1</v>
      </c>
      <c r="Q116" s="194">
        <v>334.36325000000005</v>
      </c>
      <c r="R116" s="194">
        <v>298.81034999999997</v>
      </c>
      <c r="S116" s="194">
        <v>36.86</v>
      </c>
      <c r="T116" s="194">
        <v>26.122000000000003</v>
      </c>
      <c r="V116" s="195">
        <f t="shared" si="5"/>
        <v>0.69565999999999995</v>
      </c>
      <c r="W116" s="195">
        <f t="shared" si="6"/>
        <v>792.37559999999996</v>
      </c>
      <c r="X116" s="183" t="str">
        <f t="shared" si="7"/>
        <v>SIR0</v>
      </c>
    </row>
    <row r="117" spans="1:24" ht="15" x14ac:dyDescent="0.2">
      <c r="A117" s="190"/>
      <c r="B117" s="189" t="s">
        <v>8327</v>
      </c>
      <c r="C117" s="183" t="str">
        <f t="shared" si="8"/>
        <v>LF-138SIR0TAS1C1240A</v>
      </c>
      <c r="D117" s="191" t="s">
        <v>8213</v>
      </c>
      <c r="E117" s="192" t="s">
        <v>2769</v>
      </c>
      <c r="F117" s="192" t="s">
        <v>2768</v>
      </c>
      <c r="G117" s="193" t="s">
        <v>3089</v>
      </c>
      <c r="H117" s="193" t="s">
        <v>3091</v>
      </c>
      <c r="I117" s="193" t="s">
        <v>3093</v>
      </c>
      <c r="J117" s="193" t="s">
        <v>3103</v>
      </c>
      <c r="K117" s="193" t="s">
        <v>3105</v>
      </c>
      <c r="M117" s="194">
        <v>0.69565999999999995</v>
      </c>
      <c r="N117" s="194">
        <v>50.91</v>
      </c>
      <c r="O117" s="194">
        <v>21.21</v>
      </c>
      <c r="P117" s="194">
        <v>24.1</v>
      </c>
      <c r="Q117" s="194">
        <v>334.36325000000005</v>
      </c>
      <c r="R117" s="194">
        <v>298.81034999999997</v>
      </c>
      <c r="S117" s="194">
        <v>36.86</v>
      </c>
      <c r="T117" s="194">
        <v>26.122000000000003</v>
      </c>
      <c r="V117" s="195">
        <f t="shared" si="5"/>
        <v>0.69565999999999995</v>
      </c>
      <c r="W117" s="195">
        <f t="shared" si="6"/>
        <v>792.37559999999996</v>
      </c>
      <c r="X117" s="183" t="str">
        <f t="shared" si="7"/>
        <v>SIR0</v>
      </c>
    </row>
    <row r="118" spans="1:24" ht="15" x14ac:dyDescent="0.2">
      <c r="A118" s="190"/>
      <c r="B118" s="189" t="s">
        <v>8328</v>
      </c>
      <c r="C118" s="183" t="str">
        <f t="shared" si="8"/>
        <v>LF-138SIR0TAD1C1400A</v>
      </c>
      <c r="D118" s="191" t="s">
        <v>8213</v>
      </c>
      <c r="E118" s="192" t="s">
        <v>2769</v>
      </c>
      <c r="F118" s="192" t="s">
        <v>2768</v>
      </c>
      <c r="G118" s="193" t="s">
        <v>3089</v>
      </c>
      <c r="H118" s="193" t="s">
        <v>3091</v>
      </c>
      <c r="I118" s="193" t="s">
        <v>3093</v>
      </c>
      <c r="J118" s="193" t="s">
        <v>3103</v>
      </c>
      <c r="K118" s="193" t="s">
        <v>3105</v>
      </c>
      <c r="M118" s="194">
        <v>0.69565999999999995</v>
      </c>
      <c r="N118" s="194">
        <v>101.82</v>
      </c>
      <c r="O118" s="194">
        <v>42.42</v>
      </c>
      <c r="P118" s="194">
        <v>48.2</v>
      </c>
      <c r="Q118" s="194">
        <v>668.7265000000001</v>
      </c>
      <c r="R118" s="194">
        <v>597.62069999999994</v>
      </c>
      <c r="S118" s="194">
        <v>73.72</v>
      </c>
      <c r="T118" s="194">
        <v>52.244000000000007</v>
      </c>
      <c r="V118" s="195">
        <f t="shared" si="5"/>
        <v>0.69565999999999995</v>
      </c>
      <c r="W118" s="195">
        <f t="shared" si="6"/>
        <v>1584.7511999999999</v>
      </c>
      <c r="X118" s="183" t="str">
        <f t="shared" si="7"/>
        <v>SIR0</v>
      </c>
    </row>
    <row r="119" spans="1:24" ht="15" x14ac:dyDescent="0.2">
      <c r="A119" s="190"/>
      <c r="B119" s="189" t="s">
        <v>8329</v>
      </c>
      <c r="C119" s="183" t="str">
        <f t="shared" si="8"/>
        <v>LF-138SIR0TAD1C1300A</v>
      </c>
      <c r="D119" s="191" t="s">
        <v>8213</v>
      </c>
      <c r="E119" s="192" t="s">
        <v>2769</v>
      </c>
      <c r="F119" s="192" t="s">
        <v>2768</v>
      </c>
      <c r="G119" s="193" t="s">
        <v>3089</v>
      </c>
      <c r="H119" s="193" t="s">
        <v>3091</v>
      </c>
      <c r="I119" s="193" t="s">
        <v>3093</v>
      </c>
      <c r="J119" s="193" t="s">
        <v>3103</v>
      </c>
      <c r="K119" s="193" t="s">
        <v>3105</v>
      </c>
      <c r="M119" s="194">
        <v>0.69565999999999995</v>
      </c>
      <c r="N119" s="194">
        <v>101.82</v>
      </c>
      <c r="O119" s="194">
        <v>42.42</v>
      </c>
      <c r="P119" s="194">
        <v>48.2</v>
      </c>
      <c r="Q119" s="194">
        <v>668.7265000000001</v>
      </c>
      <c r="R119" s="194">
        <v>597.62069999999994</v>
      </c>
      <c r="S119" s="194">
        <v>73.72</v>
      </c>
      <c r="T119" s="194">
        <v>52.244000000000007</v>
      </c>
      <c r="V119" s="195">
        <f t="shared" si="5"/>
        <v>0.69565999999999995</v>
      </c>
      <c r="W119" s="195">
        <f t="shared" si="6"/>
        <v>1584.7511999999999</v>
      </c>
      <c r="X119" s="183" t="str">
        <f t="shared" si="7"/>
        <v>SIR0</v>
      </c>
    </row>
    <row r="120" spans="1:24" ht="15" x14ac:dyDescent="0.2">
      <c r="A120" s="190"/>
      <c r="B120" s="189" t="s">
        <v>8330</v>
      </c>
      <c r="C120" s="183" t="str">
        <f t="shared" si="8"/>
        <v>LF-138SIR0TAD1C1240A</v>
      </c>
      <c r="D120" s="191" t="s">
        <v>8213</v>
      </c>
      <c r="E120" s="192" t="s">
        <v>2769</v>
      </c>
      <c r="F120" s="192" t="s">
        <v>2768</v>
      </c>
      <c r="G120" s="193" t="s">
        <v>3089</v>
      </c>
      <c r="H120" s="193" t="s">
        <v>3091</v>
      </c>
      <c r="I120" s="193" t="s">
        <v>3093</v>
      </c>
      <c r="J120" s="193" t="s">
        <v>3103</v>
      </c>
      <c r="K120" s="193" t="s">
        <v>3105</v>
      </c>
      <c r="M120" s="194">
        <v>0.69565999999999995</v>
      </c>
      <c r="N120" s="194">
        <v>101.82</v>
      </c>
      <c r="O120" s="194">
        <v>42.42</v>
      </c>
      <c r="P120" s="194">
        <v>48.2</v>
      </c>
      <c r="Q120" s="194">
        <v>668.7265000000001</v>
      </c>
      <c r="R120" s="194">
        <v>597.62069999999994</v>
      </c>
      <c r="S120" s="194">
        <v>73.72</v>
      </c>
      <c r="T120" s="194">
        <v>52.244000000000007</v>
      </c>
      <c r="V120" s="195">
        <f t="shared" si="5"/>
        <v>0.69565999999999995</v>
      </c>
      <c r="W120" s="195">
        <f t="shared" si="6"/>
        <v>1584.7511999999999</v>
      </c>
      <c r="X120" s="183" t="str">
        <f t="shared" si="7"/>
        <v>SIR0</v>
      </c>
    </row>
    <row r="121" spans="1:24" ht="15" x14ac:dyDescent="0.2">
      <c r="A121" s="190"/>
      <c r="B121" s="189" t="s">
        <v>8331</v>
      </c>
      <c r="C121" s="183" t="str">
        <f t="shared" si="8"/>
        <v>LF-138SER0TAS1C4400A</v>
      </c>
      <c r="D121" s="191" t="s">
        <v>8213</v>
      </c>
      <c r="E121" s="192" t="s">
        <v>2769</v>
      </c>
      <c r="F121" s="192" t="s">
        <v>2768</v>
      </c>
      <c r="G121" s="193" t="s">
        <v>3089</v>
      </c>
      <c r="H121" s="193" t="s">
        <v>3091</v>
      </c>
      <c r="I121" s="193" t="s">
        <v>3093</v>
      </c>
      <c r="J121" s="193" t="s">
        <v>3103</v>
      </c>
      <c r="K121" s="193" t="s">
        <v>3105</v>
      </c>
      <c r="M121" s="194">
        <v>0.69565999999999995</v>
      </c>
      <c r="N121" s="194">
        <v>50.91</v>
      </c>
      <c r="O121" s="194">
        <v>21.21</v>
      </c>
      <c r="P121" s="194">
        <v>24.1</v>
      </c>
      <c r="Q121" s="194">
        <v>334.36325000000005</v>
      </c>
      <c r="R121" s="194">
        <v>298.81034999999997</v>
      </c>
      <c r="S121" s="194">
        <v>36.86</v>
      </c>
      <c r="T121" s="194">
        <v>26.122000000000003</v>
      </c>
      <c r="V121" s="195">
        <f t="shared" si="5"/>
        <v>0.69565999999999995</v>
      </c>
      <c r="W121" s="195">
        <f t="shared" si="6"/>
        <v>792.37559999999996</v>
      </c>
      <c r="X121" s="183" t="str">
        <f t="shared" si="7"/>
        <v>SER0</v>
      </c>
    </row>
    <row r="122" spans="1:24" ht="15" x14ac:dyDescent="0.2">
      <c r="A122" s="190"/>
      <c r="B122" s="189" t="s">
        <v>8332</v>
      </c>
      <c r="C122" s="183" t="str">
        <f t="shared" si="8"/>
        <v>LF-138SER0TAS1C4300A</v>
      </c>
      <c r="D122" s="191" t="s">
        <v>8213</v>
      </c>
      <c r="E122" s="192" t="s">
        <v>2769</v>
      </c>
      <c r="F122" s="192" t="s">
        <v>2768</v>
      </c>
      <c r="G122" s="193" t="s">
        <v>3089</v>
      </c>
      <c r="H122" s="193" t="s">
        <v>3091</v>
      </c>
      <c r="I122" s="193" t="s">
        <v>3093</v>
      </c>
      <c r="J122" s="193" t="s">
        <v>3103</v>
      </c>
      <c r="K122" s="193" t="s">
        <v>3105</v>
      </c>
      <c r="M122" s="194">
        <v>0.69565999999999995</v>
      </c>
      <c r="N122" s="194">
        <v>50.91</v>
      </c>
      <c r="O122" s="194">
        <v>21.21</v>
      </c>
      <c r="P122" s="194">
        <v>24.1</v>
      </c>
      <c r="Q122" s="194">
        <v>334.36325000000005</v>
      </c>
      <c r="R122" s="194">
        <v>298.81034999999997</v>
      </c>
      <c r="S122" s="194">
        <v>36.86</v>
      </c>
      <c r="T122" s="194">
        <v>26.122000000000003</v>
      </c>
      <c r="V122" s="195">
        <f t="shared" si="5"/>
        <v>0.69565999999999995</v>
      </c>
      <c r="W122" s="195">
        <f t="shared" si="6"/>
        <v>792.37559999999996</v>
      </c>
      <c r="X122" s="183" t="str">
        <f t="shared" si="7"/>
        <v>SER0</v>
      </c>
    </row>
    <row r="123" spans="1:24" ht="15" x14ac:dyDescent="0.2">
      <c r="A123" s="190"/>
      <c r="B123" s="189" t="s">
        <v>8333</v>
      </c>
      <c r="C123" s="183" t="str">
        <f t="shared" si="8"/>
        <v>LF-138SER0TAS1C4240A</v>
      </c>
      <c r="D123" s="191" t="s">
        <v>8213</v>
      </c>
      <c r="E123" s="192" t="s">
        <v>2769</v>
      </c>
      <c r="F123" s="192" t="s">
        <v>2768</v>
      </c>
      <c r="G123" s="193" t="s">
        <v>3089</v>
      </c>
      <c r="H123" s="193" t="s">
        <v>3091</v>
      </c>
      <c r="I123" s="193" t="s">
        <v>3093</v>
      </c>
      <c r="J123" s="193" t="s">
        <v>3103</v>
      </c>
      <c r="K123" s="193" t="s">
        <v>3105</v>
      </c>
      <c r="M123" s="194">
        <v>0.69565999999999995</v>
      </c>
      <c r="N123" s="194">
        <v>50.91</v>
      </c>
      <c r="O123" s="194">
        <v>21.21</v>
      </c>
      <c r="P123" s="194">
        <v>24.1</v>
      </c>
      <c r="Q123" s="194">
        <v>334.36325000000005</v>
      </c>
      <c r="R123" s="194">
        <v>298.81034999999997</v>
      </c>
      <c r="S123" s="194">
        <v>36.86</v>
      </c>
      <c r="T123" s="194">
        <v>26.122000000000003</v>
      </c>
      <c r="V123" s="195">
        <f t="shared" si="5"/>
        <v>0.69565999999999995</v>
      </c>
      <c r="W123" s="195">
        <f t="shared" si="6"/>
        <v>792.37559999999996</v>
      </c>
      <c r="X123" s="183" t="str">
        <f t="shared" si="7"/>
        <v>SER0</v>
      </c>
    </row>
    <row r="124" spans="1:24" ht="15" x14ac:dyDescent="0.2">
      <c r="A124" s="190"/>
      <c r="B124" s="189" t="s">
        <v>8334</v>
      </c>
      <c r="C124" s="183" t="str">
        <f t="shared" si="8"/>
        <v>LF-060SIR2TAS1C2250A</v>
      </c>
      <c r="D124" s="191" t="s">
        <v>8213</v>
      </c>
      <c r="E124" s="192" t="s">
        <v>2772</v>
      </c>
      <c r="F124" s="192" t="s">
        <v>2771</v>
      </c>
      <c r="G124" s="193" t="s">
        <v>3089</v>
      </c>
      <c r="H124" s="193" t="s">
        <v>3091</v>
      </c>
      <c r="I124" s="193" t="s">
        <v>3093</v>
      </c>
      <c r="J124" s="193" t="s">
        <v>3103</v>
      </c>
      <c r="K124" s="193" t="s">
        <v>3105</v>
      </c>
      <c r="M124" s="194">
        <v>0.69565999999999995</v>
      </c>
      <c r="N124" s="194">
        <v>31.82</v>
      </c>
      <c r="O124" s="194">
        <v>14.14</v>
      </c>
      <c r="P124" s="194">
        <v>24.1</v>
      </c>
      <c r="Q124" s="194">
        <v>334.36325000000005</v>
      </c>
      <c r="R124" s="194">
        <v>298.81034999999997</v>
      </c>
      <c r="S124" s="194">
        <v>36.86</v>
      </c>
      <c r="T124" s="194">
        <v>26.122000000000003</v>
      </c>
      <c r="V124" s="195">
        <f t="shared" si="5"/>
        <v>0.69565999999999995</v>
      </c>
      <c r="W124" s="195">
        <f t="shared" si="6"/>
        <v>766.21559999999999</v>
      </c>
      <c r="X124" s="183" t="str">
        <f t="shared" si="7"/>
        <v>SIR2</v>
      </c>
    </row>
    <row r="125" spans="1:24" ht="15" x14ac:dyDescent="0.2">
      <c r="A125" s="190"/>
      <c r="B125" s="189" t="s">
        <v>8335</v>
      </c>
      <c r="C125" s="183" t="str">
        <f t="shared" si="8"/>
        <v>LF-060SIR2TAD1C2250A</v>
      </c>
      <c r="D125" s="191" t="s">
        <v>8213</v>
      </c>
      <c r="E125" s="192" t="s">
        <v>2772</v>
      </c>
      <c r="F125" s="192" t="s">
        <v>2771</v>
      </c>
      <c r="G125" s="193" t="s">
        <v>3089</v>
      </c>
      <c r="H125" s="193" t="s">
        <v>3091</v>
      </c>
      <c r="I125" s="193" t="s">
        <v>3093</v>
      </c>
      <c r="J125" s="193" t="s">
        <v>3103</v>
      </c>
      <c r="K125" s="193" t="s">
        <v>3105</v>
      </c>
      <c r="M125" s="194">
        <v>0.69565999999999995</v>
      </c>
      <c r="N125" s="194">
        <v>63.64</v>
      </c>
      <c r="O125" s="194">
        <v>28.28</v>
      </c>
      <c r="P125" s="194">
        <v>48.2</v>
      </c>
      <c r="Q125" s="194">
        <v>668.7265000000001</v>
      </c>
      <c r="R125" s="194">
        <v>597.62069999999994</v>
      </c>
      <c r="S125" s="194">
        <v>73.72</v>
      </c>
      <c r="T125" s="194">
        <v>52.244000000000007</v>
      </c>
      <c r="V125" s="195">
        <f t="shared" si="5"/>
        <v>0.69565999999999995</v>
      </c>
      <c r="W125" s="195">
        <f t="shared" si="6"/>
        <v>1532.4312</v>
      </c>
      <c r="X125" s="183" t="str">
        <f t="shared" si="7"/>
        <v>SIR2</v>
      </c>
    </row>
    <row r="126" spans="1:24" ht="15" x14ac:dyDescent="0.2">
      <c r="A126" s="190"/>
      <c r="B126" s="189" t="s">
        <v>8336</v>
      </c>
      <c r="C126" s="183" t="str">
        <f t="shared" si="8"/>
        <v>LF-060SIR1TAS1C1070A</v>
      </c>
      <c r="D126" s="191" t="s">
        <v>8213</v>
      </c>
      <c r="E126" s="192" t="s">
        <v>2772</v>
      </c>
      <c r="F126" s="192" t="s">
        <v>2771</v>
      </c>
      <c r="G126" s="193" t="s">
        <v>3089</v>
      </c>
      <c r="H126" s="193" t="s">
        <v>3091</v>
      </c>
      <c r="I126" s="193" t="s">
        <v>3093</v>
      </c>
      <c r="J126" s="193" t="s">
        <v>3103</v>
      </c>
      <c r="K126" s="193" t="s">
        <v>3105</v>
      </c>
      <c r="M126" s="194">
        <v>0.69565999999999995</v>
      </c>
      <c r="N126" s="194">
        <v>31.82</v>
      </c>
      <c r="O126" s="194">
        <v>14.14</v>
      </c>
      <c r="P126" s="194">
        <v>24.1</v>
      </c>
      <c r="Q126" s="194">
        <v>334.36325000000005</v>
      </c>
      <c r="R126" s="194">
        <v>298.81034999999997</v>
      </c>
      <c r="S126" s="194">
        <v>36.86</v>
      </c>
      <c r="T126" s="194">
        <v>26.122000000000003</v>
      </c>
      <c r="V126" s="195">
        <f t="shared" si="5"/>
        <v>0.69565999999999995</v>
      </c>
      <c r="W126" s="195">
        <f t="shared" si="6"/>
        <v>766.21559999999999</v>
      </c>
      <c r="X126" s="183" t="str">
        <f t="shared" si="7"/>
        <v>SIR1</v>
      </c>
    </row>
    <row r="127" spans="1:24" ht="15" x14ac:dyDescent="0.2">
      <c r="A127" s="190"/>
      <c r="B127" s="189" t="s">
        <v>8337</v>
      </c>
      <c r="C127" s="183" t="str">
        <f t="shared" si="8"/>
        <v>LF-060SIR1TAD1C1070A</v>
      </c>
      <c r="D127" s="191" t="s">
        <v>8213</v>
      </c>
      <c r="E127" s="192" t="s">
        <v>2772</v>
      </c>
      <c r="F127" s="192" t="s">
        <v>2771</v>
      </c>
      <c r="G127" s="193" t="s">
        <v>3089</v>
      </c>
      <c r="H127" s="193" t="s">
        <v>3091</v>
      </c>
      <c r="I127" s="193" t="s">
        <v>3093</v>
      </c>
      <c r="J127" s="193" t="s">
        <v>3103</v>
      </c>
      <c r="K127" s="193" t="s">
        <v>3105</v>
      </c>
      <c r="M127" s="194">
        <v>0.69565999999999995</v>
      </c>
      <c r="N127" s="194">
        <v>63.64</v>
      </c>
      <c r="O127" s="194">
        <v>28.28</v>
      </c>
      <c r="P127" s="194">
        <v>48.2</v>
      </c>
      <c r="Q127" s="194">
        <v>668.7265000000001</v>
      </c>
      <c r="R127" s="194">
        <v>597.62069999999994</v>
      </c>
      <c r="S127" s="194">
        <v>73.72</v>
      </c>
      <c r="T127" s="194">
        <v>52.244000000000007</v>
      </c>
      <c r="V127" s="195">
        <f t="shared" si="5"/>
        <v>0.69565999999999995</v>
      </c>
      <c r="W127" s="195">
        <f t="shared" si="6"/>
        <v>1532.4312</v>
      </c>
      <c r="X127" s="183" t="str">
        <f t="shared" si="7"/>
        <v>SIR1</v>
      </c>
    </row>
    <row r="128" spans="1:24" ht="15" x14ac:dyDescent="0.2">
      <c r="A128" s="190"/>
      <c r="B128" s="189" t="s">
        <v>8338</v>
      </c>
      <c r="C128" s="183" t="str">
        <f t="shared" si="8"/>
        <v>LF-060SIR1TAS1C1240A</v>
      </c>
      <c r="D128" s="191" t="s">
        <v>8213</v>
      </c>
      <c r="E128" s="192" t="s">
        <v>2772</v>
      </c>
      <c r="F128" s="192" t="s">
        <v>2771</v>
      </c>
      <c r="G128" s="193" t="s">
        <v>3089</v>
      </c>
      <c r="H128" s="193" t="s">
        <v>3091</v>
      </c>
      <c r="I128" s="193" t="s">
        <v>3093</v>
      </c>
      <c r="J128" s="193" t="s">
        <v>3103</v>
      </c>
      <c r="K128" s="193" t="s">
        <v>3105</v>
      </c>
      <c r="M128" s="194">
        <v>0.69565999999999995</v>
      </c>
      <c r="N128" s="194">
        <v>31.82</v>
      </c>
      <c r="O128" s="194">
        <v>14.14</v>
      </c>
      <c r="P128" s="194">
        <v>24.1</v>
      </c>
      <c r="Q128" s="194">
        <v>334.36325000000005</v>
      </c>
      <c r="R128" s="194">
        <v>298.81034999999997</v>
      </c>
      <c r="S128" s="194">
        <v>36.86</v>
      </c>
      <c r="T128" s="194">
        <v>26.122000000000003</v>
      </c>
      <c r="V128" s="195">
        <f t="shared" si="5"/>
        <v>0.69565999999999995</v>
      </c>
      <c r="W128" s="195">
        <f t="shared" si="6"/>
        <v>766.21559999999999</v>
      </c>
      <c r="X128" s="183" t="str">
        <f t="shared" si="7"/>
        <v>SIR1</v>
      </c>
    </row>
    <row r="129" spans="1:24" ht="15" x14ac:dyDescent="0.2">
      <c r="A129" s="190"/>
      <c r="B129" s="189" t="s">
        <v>8339</v>
      </c>
      <c r="C129" s="183" t="str">
        <f t="shared" si="8"/>
        <v>LF-060SIR1TAS1C1120A</v>
      </c>
      <c r="D129" s="191" t="s">
        <v>8213</v>
      </c>
      <c r="E129" s="192" t="s">
        <v>2772</v>
      </c>
      <c r="F129" s="192" t="s">
        <v>2771</v>
      </c>
      <c r="G129" s="193" t="s">
        <v>3089</v>
      </c>
      <c r="H129" s="193" t="s">
        <v>3091</v>
      </c>
      <c r="I129" s="193" t="s">
        <v>3093</v>
      </c>
      <c r="J129" s="193" t="s">
        <v>3103</v>
      </c>
      <c r="K129" s="193" t="s">
        <v>3105</v>
      </c>
      <c r="M129" s="194">
        <v>0.69565999999999995</v>
      </c>
      <c r="N129" s="194">
        <v>31.82</v>
      </c>
      <c r="O129" s="194">
        <v>14.14</v>
      </c>
      <c r="P129" s="194">
        <v>24.1</v>
      </c>
      <c r="Q129" s="194">
        <v>334.36325000000005</v>
      </c>
      <c r="R129" s="194">
        <v>298.81034999999997</v>
      </c>
      <c r="S129" s="194">
        <v>36.86</v>
      </c>
      <c r="T129" s="194">
        <v>26.122000000000003</v>
      </c>
      <c r="V129" s="195">
        <f t="shared" si="5"/>
        <v>0.69565999999999995</v>
      </c>
      <c r="W129" s="195">
        <f t="shared" si="6"/>
        <v>766.21559999999999</v>
      </c>
      <c r="X129" s="183" t="str">
        <f t="shared" si="7"/>
        <v>SIR1</v>
      </c>
    </row>
    <row r="130" spans="1:24" ht="15" x14ac:dyDescent="0.2">
      <c r="A130" s="190"/>
      <c r="B130" s="189" t="s">
        <v>8340</v>
      </c>
      <c r="C130" s="183" t="str">
        <f t="shared" si="8"/>
        <v>LF-060SIR1TAD1C1240A</v>
      </c>
      <c r="D130" s="191" t="s">
        <v>8213</v>
      </c>
      <c r="E130" s="192" t="s">
        <v>2772</v>
      </c>
      <c r="F130" s="192" t="s">
        <v>2771</v>
      </c>
      <c r="G130" s="193" t="s">
        <v>3089</v>
      </c>
      <c r="H130" s="193" t="s">
        <v>3091</v>
      </c>
      <c r="I130" s="193" t="s">
        <v>3093</v>
      </c>
      <c r="J130" s="193" t="s">
        <v>3103</v>
      </c>
      <c r="K130" s="193" t="s">
        <v>3105</v>
      </c>
      <c r="M130" s="194">
        <v>0.69565999999999995</v>
      </c>
      <c r="N130" s="194">
        <v>63.64</v>
      </c>
      <c r="O130" s="194">
        <v>28.28</v>
      </c>
      <c r="P130" s="194">
        <v>48.2</v>
      </c>
      <c r="Q130" s="194">
        <v>668.7265000000001</v>
      </c>
      <c r="R130" s="194">
        <v>597.62069999999994</v>
      </c>
      <c r="S130" s="194">
        <v>73.72</v>
      </c>
      <c r="T130" s="194">
        <v>52.244000000000007</v>
      </c>
      <c r="V130" s="195">
        <f t="shared" si="5"/>
        <v>0.69565999999999995</v>
      </c>
      <c r="W130" s="195">
        <f t="shared" si="6"/>
        <v>1532.4312</v>
      </c>
      <c r="X130" s="183" t="str">
        <f t="shared" si="7"/>
        <v>SIR1</v>
      </c>
    </row>
    <row r="131" spans="1:24" ht="15" x14ac:dyDescent="0.2">
      <c r="A131" s="190"/>
      <c r="B131" s="189" t="s">
        <v>8341</v>
      </c>
      <c r="C131" s="183" t="str">
        <f t="shared" si="8"/>
        <v>LF-060SIR1TAD1C1120A</v>
      </c>
      <c r="D131" s="191" t="s">
        <v>8213</v>
      </c>
      <c r="E131" s="192" t="s">
        <v>2772</v>
      </c>
      <c r="F131" s="192" t="s">
        <v>2771</v>
      </c>
      <c r="G131" s="193" t="s">
        <v>3089</v>
      </c>
      <c r="H131" s="193" t="s">
        <v>3091</v>
      </c>
      <c r="I131" s="193" t="s">
        <v>3093</v>
      </c>
      <c r="J131" s="193" t="s">
        <v>3103</v>
      </c>
      <c r="K131" s="193" t="s">
        <v>3105</v>
      </c>
      <c r="M131" s="194">
        <v>0.69565999999999995</v>
      </c>
      <c r="N131" s="194">
        <v>63.64</v>
      </c>
      <c r="O131" s="194">
        <v>28.28</v>
      </c>
      <c r="P131" s="194">
        <v>48.2</v>
      </c>
      <c r="Q131" s="194">
        <v>668.7265000000001</v>
      </c>
      <c r="R131" s="194">
        <v>597.62069999999994</v>
      </c>
      <c r="S131" s="194">
        <v>73.72</v>
      </c>
      <c r="T131" s="194">
        <v>52.244000000000007</v>
      </c>
      <c r="V131" s="195">
        <f t="shared" si="5"/>
        <v>0.69565999999999995</v>
      </c>
      <c r="W131" s="195">
        <f t="shared" si="6"/>
        <v>1532.4312</v>
      </c>
      <c r="X131" s="183" t="str">
        <f t="shared" si="7"/>
        <v>SIR1</v>
      </c>
    </row>
    <row r="132" spans="1:24" ht="15" x14ac:dyDescent="0.2">
      <c r="A132" s="190"/>
      <c r="B132" s="189" t="s">
        <v>8342</v>
      </c>
      <c r="C132" s="183" t="str">
        <f t="shared" si="8"/>
        <v>LF-060SIR1TAS1C2250A</v>
      </c>
      <c r="D132" s="191" t="s">
        <v>8213</v>
      </c>
      <c r="E132" s="192" t="s">
        <v>2772</v>
      </c>
      <c r="F132" s="192" t="s">
        <v>2771</v>
      </c>
      <c r="G132" s="193" t="s">
        <v>3089</v>
      </c>
      <c r="H132" s="193" t="s">
        <v>3091</v>
      </c>
      <c r="I132" s="193" t="s">
        <v>3093</v>
      </c>
      <c r="J132" s="193" t="s">
        <v>3103</v>
      </c>
      <c r="K132" s="193" t="s">
        <v>3105</v>
      </c>
      <c r="M132" s="194">
        <v>0.69565999999999995</v>
      </c>
      <c r="N132" s="194">
        <v>31.82</v>
      </c>
      <c r="O132" s="194">
        <v>14.14</v>
      </c>
      <c r="P132" s="194">
        <v>24.1</v>
      </c>
      <c r="Q132" s="194">
        <v>334.36325000000005</v>
      </c>
      <c r="R132" s="194">
        <v>298.81034999999997</v>
      </c>
      <c r="S132" s="194">
        <v>36.86</v>
      </c>
      <c r="T132" s="194">
        <v>26.122000000000003</v>
      </c>
      <c r="V132" s="195">
        <f t="shared" ref="V132:V145" si="9">+SUM(M132)</f>
        <v>0.69565999999999995</v>
      </c>
      <c r="W132" s="195">
        <f t="shared" ref="W132:W145" si="10">+SUM(N132:T132)</f>
        <v>766.21559999999999</v>
      </c>
      <c r="X132" s="183" t="str">
        <f t="shared" ref="X132:X145" si="11">+MID(B132,6,4)</f>
        <v>SIR1</v>
      </c>
    </row>
    <row r="133" spans="1:24" ht="15" x14ac:dyDescent="0.2">
      <c r="A133" s="190"/>
      <c r="B133" s="189" t="s">
        <v>8343</v>
      </c>
      <c r="C133" s="183" t="str">
        <f t="shared" si="8"/>
        <v>LF-060SIR0TAS1C1240A</v>
      </c>
      <c r="D133" s="191" t="s">
        <v>8213</v>
      </c>
      <c r="E133" s="192" t="s">
        <v>2775</v>
      </c>
      <c r="F133" s="192" t="s">
        <v>2774</v>
      </c>
      <c r="G133" s="193" t="s">
        <v>3089</v>
      </c>
      <c r="H133" s="193" t="s">
        <v>3091</v>
      </c>
      <c r="I133" s="193" t="s">
        <v>3093</v>
      </c>
      <c r="J133" s="193" t="s">
        <v>3103</v>
      </c>
      <c r="K133" s="193" t="s">
        <v>3105</v>
      </c>
      <c r="M133" s="194">
        <v>0.69565999999999995</v>
      </c>
      <c r="N133" s="194">
        <v>31.82</v>
      </c>
      <c r="O133" s="194">
        <v>10.606666666666667</v>
      </c>
      <c r="P133" s="194">
        <v>24.1</v>
      </c>
      <c r="Q133" s="194">
        <v>334.36325000000005</v>
      </c>
      <c r="R133" s="194">
        <v>298.81034999999997</v>
      </c>
      <c r="S133" s="194">
        <v>36.86</v>
      </c>
      <c r="T133" s="194">
        <v>26.122000000000003</v>
      </c>
      <c r="V133" s="195">
        <f t="shared" si="9"/>
        <v>0.69565999999999995</v>
      </c>
      <c r="W133" s="195">
        <f t="shared" si="10"/>
        <v>762.68226666666669</v>
      </c>
      <c r="X133" s="183" t="str">
        <f t="shared" si="11"/>
        <v>SIR0</v>
      </c>
    </row>
    <row r="134" spans="1:24" ht="15" x14ac:dyDescent="0.2">
      <c r="A134" s="190"/>
      <c r="B134" s="189" t="s">
        <v>8344</v>
      </c>
      <c r="C134" s="183" t="str">
        <f t="shared" si="8"/>
        <v>LF-060SIR0TAS1C1120A</v>
      </c>
      <c r="D134" s="191" t="s">
        <v>8213</v>
      </c>
      <c r="E134" s="192" t="s">
        <v>2775</v>
      </c>
      <c r="F134" s="192" t="s">
        <v>2774</v>
      </c>
      <c r="G134" s="193" t="s">
        <v>3089</v>
      </c>
      <c r="H134" s="193" t="s">
        <v>3091</v>
      </c>
      <c r="I134" s="193" t="s">
        <v>3093</v>
      </c>
      <c r="J134" s="193" t="s">
        <v>3103</v>
      </c>
      <c r="K134" s="193" t="s">
        <v>3105</v>
      </c>
      <c r="M134" s="194">
        <v>0.69565999999999995</v>
      </c>
      <c r="N134" s="194">
        <v>31.82</v>
      </c>
      <c r="O134" s="194">
        <v>10.606666666666667</v>
      </c>
      <c r="P134" s="194">
        <v>24.1</v>
      </c>
      <c r="Q134" s="194">
        <v>334.36325000000005</v>
      </c>
      <c r="R134" s="194">
        <v>298.81034999999997</v>
      </c>
      <c r="S134" s="194">
        <v>36.86</v>
      </c>
      <c r="T134" s="194">
        <v>26.122000000000003</v>
      </c>
      <c r="V134" s="195">
        <f t="shared" si="9"/>
        <v>0.69565999999999995</v>
      </c>
      <c r="W134" s="195">
        <f t="shared" si="10"/>
        <v>762.68226666666669</v>
      </c>
      <c r="X134" s="183" t="str">
        <f t="shared" si="11"/>
        <v>SIR0</v>
      </c>
    </row>
    <row r="135" spans="1:24" ht="15" x14ac:dyDescent="0.2">
      <c r="A135" s="190"/>
      <c r="B135" s="189" t="s">
        <v>8345</v>
      </c>
      <c r="C135" s="183" t="str">
        <f t="shared" si="8"/>
        <v>LF-060SIR0TAS1C1070A</v>
      </c>
      <c r="D135" s="191" t="s">
        <v>8213</v>
      </c>
      <c r="E135" s="192" t="s">
        <v>2775</v>
      </c>
      <c r="F135" s="192" t="s">
        <v>2774</v>
      </c>
      <c r="G135" s="193" t="s">
        <v>3089</v>
      </c>
      <c r="H135" s="193" t="s">
        <v>3091</v>
      </c>
      <c r="I135" s="193" t="s">
        <v>3093</v>
      </c>
      <c r="J135" s="193" t="s">
        <v>3103</v>
      </c>
      <c r="K135" s="193" t="s">
        <v>3105</v>
      </c>
      <c r="M135" s="194">
        <v>0.69565999999999995</v>
      </c>
      <c r="N135" s="194">
        <v>31.82</v>
      </c>
      <c r="O135" s="194">
        <v>10.606666666666667</v>
      </c>
      <c r="P135" s="194">
        <v>24.1</v>
      </c>
      <c r="Q135" s="194">
        <v>334.36325000000005</v>
      </c>
      <c r="R135" s="194">
        <v>298.81034999999997</v>
      </c>
      <c r="S135" s="194">
        <v>36.86</v>
      </c>
      <c r="T135" s="194">
        <v>26.122000000000003</v>
      </c>
      <c r="V135" s="195">
        <f t="shared" si="9"/>
        <v>0.69565999999999995</v>
      </c>
      <c r="W135" s="195">
        <f t="shared" si="10"/>
        <v>762.68226666666669</v>
      </c>
      <c r="X135" s="183" t="str">
        <f t="shared" si="11"/>
        <v>SIR0</v>
      </c>
    </row>
    <row r="136" spans="1:24" ht="15" x14ac:dyDescent="0.2">
      <c r="A136" s="190"/>
      <c r="B136" s="189" t="s">
        <v>8346</v>
      </c>
      <c r="C136" s="183" t="str">
        <f t="shared" si="8"/>
        <v>LF-060SIR0TAD1C1240A</v>
      </c>
      <c r="D136" s="191" t="s">
        <v>8213</v>
      </c>
      <c r="E136" s="192" t="s">
        <v>2775</v>
      </c>
      <c r="F136" s="192" t="s">
        <v>2774</v>
      </c>
      <c r="G136" s="193" t="s">
        <v>3089</v>
      </c>
      <c r="H136" s="193" t="s">
        <v>3091</v>
      </c>
      <c r="I136" s="193" t="s">
        <v>3093</v>
      </c>
      <c r="J136" s="193" t="s">
        <v>3103</v>
      </c>
      <c r="K136" s="193" t="s">
        <v>3105</v>
      </c>
      <c r="M136" s="194">
        <v>0.69565999999999995</v>
      </c>
      <c r="N136" s="194">
        <v>63.64</v>
      </c>
      <c r="O136" s="194">
        <v>21.213333333333335</v>
      </c>
      <c r="P136" s="194">
        <v>48.2</v>
      </c>
      <c r="Q136" s="194">
        <v>668.7265000000001</v>
      </c>
      <c r="R136" s="194">
        <v>597.62069999999994</v>
      </c>
      <c r="S136" s="194">
        <v>73.72</v>
      </c>
      <c r="T136" s="194">
        <v>52.244000000000007</v>
      </c>
      <c r="V136" s="195">
        <f t="shared" si="9"/>
        <v>0.69565999999999995</v>
      </c>
      <c r="W136" s="195">
        <f t="shared" si="10"/>
        <v>1525.3645333333334</v>
      </c>
      <c r="X136" s="183" t="str">
        <f t="shared" si="11"/>
        <v>SIR0</v>
      </c>
    </row>
    <row r="137" spans="1:24" ht="15" x14ac:dyDescent="0.2">
      <c r="A137" s="190"/>
      <c r="B137" s="189" t="s">
        <v>8347</v>
      </c>
      <c r="C137" s="183" t="str">
        <f t="shared" si="8"/>
        <v>LF-060SIR0TAD1C1120A</v>
      </c>
      <c r="D137" s="191" t="s">
        <v>8213</v>
      </c>
      <c r="E137" s="192" t="s">
        <v>2775</v>
      </c>
      <c r="F137" s="192" t="s">
        <v>2774</v>
      </c>
      <c r="G137" s="193" t="s">
        <v>3089</v>
      </c>
      <c r="H137" s="193" t="s">
        <v>3091</v>
      </c>
      <c r="I137" s="193" t="s">
        <v>3093</v>
      </c>
      <c r="J137" s="193" t="s">
        <v>3103</v>
      </c>
      <c r="K137" s="193" t="s">
        <v>3105</v>
      </c>
      <c r="M137" s="194">
        <v>0.69565999999999995</v>
      </c>
      <c r="N137" s="194">
        <v>63.64</v>
      </c>
      <c r="O137" s="194">
        <v>21.213333333333335</v>
      </c>
      <c r="P137" s="194">
        <v>48.2</v>
      </c>
      <c r="Q137" s="194">
        <v>668.7265000000001</v>
      </c>
      <c r="R137" s="194">
        <v>597.62069999999994</v>
      </c>
      <c r="S137" s="194">
        <v>73.72</v>
      </c>
      <c r="T137" s="194">
        <v>52.244000000000007</v>
      </c>
      <c r="V137" s="195">
        <f t="shared" si="9"/>
        <v>0.69565999999999995</v>
      </c>
      <c r="W137" s="195">
        <f t="shared" si="10"/>
        <v>1525.3645333333334</v>
      </c>
      <c r="X137" s="183" t="str">
        <f t="shared" si="11"/>
        <v>SIR0</v>
      </c>
    </row>
    <row r="138" spans="1:24" ht="15" x14ac:dyDescent="0.2">
      <c r="A138" s="190"/>
      <c r="B138" s="189" t="s">
        <v>8348</v>
      </c>
      <c r="C138" s="183" t="str">
        <f t="shared" si="8"/>
        <v>LF-060SIR0TAD1C1070A</v>
      </c>
      <c r="D138" s="191" t="s">
        <v>8213</v>
      </c>
      <c r="E138" s="192" t="s">
        <v>2775</v>
      </c>
      <c r="F138" s="192" t="s">
        <v>2774</v>
      </c>
      <c r="G138" s="193" t="s">
        <v>3089</v>
      </c>
      <c r="H138" s="193" t="s">
        <v>3091</v>
      </c>
      <c r="I138" s="193" t="s">
        <v>3093</v>
      </c>
      <c r="J138" s="193" t="s">
        <v>3103</v>
      </c>
      <c r="K138" s="193" t="s">
        <v>3105</v>
      </c>
      <c r="M138" s="194">
        <v>0.69565999999999995</v>
      </c>
      <c r="N138" s="194">
        <v>63.64</v>
      </c>
      <c r="O138" s="194">
        <v>21.213333333333335</v>
      </c>
      <c r="P138" s="194">
        <v>48.2</v>
      </c>
      <c r="Q138" s="194">
        <v>668.7265000000001</v>
      </c>
      <c r="R138" s="194">
        <v>597.62069999999994</v>
      </c>
      <c r="S138" s="194">
        <v>73.72</v>
      </c>
      <c r="T138" s="194">
        <v>52.244000000000007</v>
      </c>
      <c r="V138" s="195">
        <f t="shared" si="9"/>
        <v>0.69565999999999995</v>
      </c>
      <c r="W138" s="195">
        <f t="shared" si="10"/>
        <v>1525.3645333333334</v>
      </c>
      <c r="X138" s="183" t="str">
        <f t="shared" si="11"/>
        <v>SIR0</v>
      </c>
    </row>
    <row r="139" spans="1:24" ht="15" x14ac:dyDescent="0.2">
      <c r="A139" s="190"/>
      <c r="B139" s="189" t="s">
        <v>8349</v>
      </c>
      <c r="C139" s="183" t="str">
        <f t="shared" si="8"/>
        <v>LF-060SIR0TAS0C1120A</v>
      </c>
      <c r="D139" s="191" t="s">
        <v>8213</v>
      </c>
      <c r="E139" s="192" t="s">
        <v>2775</v>
      </c>
      <c r="F139" s="192" t="s">
        <v>2774</v>
      </c>
      <c r="G139" s="193" t="s">
        <v>3089</v>
      </c>
      <c r="H139" s="193" t="s">
        <v>3091</v>
      </c>
      <c r="I139" s="193" t="s">
        <v>3093</v>
      </c>
      <c r="J139" s="193" t="s">
        <v>3103</v>
      </c>
      <c r="K139" s="193" t="s">
        <v>3105</v>
      </c>
      <c r="M139" s="194">
        <v>0.69565999999999995</v>
      </c>
      <c r="N139" s="194">
        <v>31.82</v>
      </c>
      <c r="O139" s="194">
        <v>10.606666666666667</v>
      </c>
      <c r="P139" s="194">
        <v>24.1</v>
      </c>
      <c r="Q139" s="194">
        <v>334.36325000000005</v>
      </c>
      <c r="R139" s="194">
        <v>298.81034999999997</v>
      </c>
      <c r="S139" s="194">
        <v>36.86</v>
      </c>
      <c r="T139" s="194">
        <v>26.122000000000003</v>
      </c>
      <c r="V139" s="195">
        <f t="shared" si="9"/>
        <v>0.69565999999999995</v>
      </c>
      <c r="W139" s="195">
        <f t="shared" si="10"/>
        <v>762.68226666666669</v>
      </c>
      <c r="X139" s="183" t="str">
        <f t="shared" si="11"/>
        <v>SIR0</v>
      </c>
    </row>
    <row r="140" spans="1:24" ht="15" x14ac:dyDescent="0.2">
      <c r="A140" s="190"/>
      <c r="B140" s="189" t="s">
        <v>8350</v>
      </c>
      <c r="C140" s="183" t="str">
        <f t="shared" ref="C140:C145" si="12">+"LF-"&amp;MID(B140,3,7)&amp;"TA"&amp;MID(B140,10,7)&amp;"A"</f>
        <v>LF-060SER0TAS1C1240A</v>
      </c>
      <c r="D140" s="191" t="s">
        <v>8213</v>
      </c>
      <c r="E140" s="192" t="s">
        <v>2775</v>
      </c>
      <c r="F140" s="192" t="s">
        <v>2774</v>
      </c>
      <c r="G140" s="193" t="s">
        <v>3089</v>
      </c>
      <c r="H140" s="193" t="s">
        <v>3091</v>
      </c>
      <c r="I140" s="193" t="s">
        <v>3093</v>
      </c>
      <c r="J140" s="193" t="s">
        <v>3103</v>
      </c>
      <c r="K140" s="193" t="s">
        <v>3105</v>
      </c>
      <c r="M140" s="194">
        <v>0.69565999999999995</v>
      </c>
      <c r="N140" s="194">
        <v>31.82</v>
      </c>
      <c r="O140" s="194">
        <v>10.606666666666667</v>
      </c>
      <c r="P140" s="194">
        <v>24.1</v>
      </c>
      <c r="Q140" s="194">
        <v>334.36325000000005</v>
      </c>
      <c r="R140" s="194">
        <v>298.81034999999997</v>
      </c>
      <c r="S140" s="194">
        <v>36.86</v>
      </c>
      <c r="T140" s="194">
        <v>26.122000000000003</v>
      </c>
      <c r="V140" s="195">
        <f t="shared" si="9"/>
        <v>0.69565999999999995</v>
      </c>
      <c r="W140" s="195">
        <f t="shared" si="10"/>
        <v>762.68226666666669</v>
      </c>
      <c r="X140" s="183" t="str">
        <f t="shared" si="11"/>
        <v>SER0</v>
      </c>
    </row>
    <row r="141" spans="1:24" ht="15" x14ac:dyDescent="0.2">
      <c r="A141" s="190"/>
      <c r="B141" s="189" t="s">
        <v>8351</v>
      </c>
      <c r="C141" s="183" t="str">
        <f t="shared" si="12"/>
        <v>LF-060SER0TAS1C1120A</v>
      </c>
      <c r="D141" s="191" t="s">
        <v>8213</v>
      </c>
      <c r="E141" s="192" t="s">
        <v>2775</v>
      </c>
      <c r="F141" s="192" t="s">
        <v>2774</v>
      </c>
      <c r="G141" s="193" t="s">
        <v>3089</v>
      </c>
      <c r="H141" s="193" t="s">
        <v>3091</v>
      </c>
      <c r="I141" s="193" t="s">
        <v>3093</v>
      </c>
      <c r="J141" s="193" t="s">
        <v>3103</v>
      </c>
      <c r="K141" s="193" t="s">
        <v>3105</v>
      </c>
      <c r="M141" s="194">
        <v>0.69565999999999995</v>
      </c>
      <c r="N141" s="194">
        <v>31.82</v>
      </c>
      <c r="O141" s="194">
        <v>10.606666666666667</v>
      </c>
      <c r="P141" s="194">
        <v>24.1</v>
      </c>
      <c r="Q141" s="194">
        <v>334.36325000000005</v>
      </c>
      <c r="R141" s="194">
        <v>298.81034999999997</v>
      </c>
      <c r="S141" s="194">
        <v>36.86</v>
      </c>
      <c r="T141" s="194">
        <v>26.122000000000003</v>
      </c>
      <c r="V141" s="195">
        <f t="shared" si="9"/>
        <v>0.69565999999999995</v>
      </c>
      <c r="W141" s="195">
        <f t="shared" si="10"/>
        <v>762.68226666666669</v>
      </c>
      <c r="X141" s="183" t="str">
        <f t="shared" si="11"/>
        <v>SER0</v>
      </c>
    </row>
    <row r="142" spans="1:24" ht="15" x14ac:dyDescent="0.2">
      <c r="A142" s="190"/>
      <c r="B142" s="189" t="s">
        <v>8352</v>
      </c>
      <c r="C142" s="183" t="str">
        <f t="shared" si="12"/>
        <v>LF-060SER0TAS1C1070A</v>
      </c>
      <c r="D142" s="191" t="s">
        <v>8213</v>
      </c>
      <c r="E142" s="192" t="s">
        <v>2775</v>
      </c>
      <c r="F142" s="192" t="s">
        <v>2774</v>
      </c>
      <c r="G142" s="193" t="s">
        <v>3089</v>
      </c>
      <c r="H142" s="193" t="s">
        <v>3091</v>
      </c>
      <c r="I142" s="193" t="s">
        <v>3093</v>
      </c>
      <c r="J142" s="193" t="s">
        <v>3103</v>
      </c>
      <c r="K142" s="193" t="s">
        <v>3105</v>
      </c>
      <c r="M142" s="194">
        <v>0.69565999999999995</v>
      </c>
      <c r="N142" s="194">
        <v>31.82</v>
      </c>
      <c r="O142" s="194">
        <v>10.606666666666667</v>
      </c>
      <c r="P142" s="194">
        <v>24.1</v>
      </c>
      <c r="Q142" s="194">
        <v>334.36325000000005</v>
      </c>
      <c r="R142" s="194">
        <v>298.81034999999997</v>
      </c>
      <c r="S142" s="194">
        <v>36.86</v>
      </c>
      <c r="T142" s="194">
        <v>26.122000000000003</v>
      </c>
      <c r="V142" s="195">
        <f t="shared" si="9"/>
        <v>0.69565999999999995</v>
      </c>
      <c r="W142" s="195">
        <f t="shared" si="10"/>
        <v>762.68226666666669</v>
      </c>
      <c r="X142" s="183" t="str">
        <f t="shared" si="11"/>
        <v>SER0</v>
      </c>
    </row>
    <row r="143" spans="1:24" ht="15" x14ac:dyDescent="0.2">
      <c r="A143" s="190"/>
      <c r="B143" s="189" t="s">
        <v>8353</v>
      </c>
      <c r="C143" s="183" t="str">
        <f t="shared" si="12"/>
        <v>LF-060SER0TAD1C1240A</v>
      </c>
      <c r="D143" s="191" t="s">
        <v>8213</v>
      </c>
      <c r="E143" s="192" t="s">
        <v>2775</v>
      </c>
      <c r="F143" s="192" t="s">
        <v>2774</v>
      </c>
      <c r="G143" s="193" t="s">
        <v>3089</v>
      </c>
      <c r="H143" s="193" t="s">
        <v>3091</v>
      </c>
      <c r="I143" s="193" t="s">
        <v>3093</v>
      </c>
      <c r="J143" s="193" t="s">
        <v>3103</v>
      </c>
      <c r="K143" s="193" t="s">
        <v>3105</v>
      </c>
      <c r="M143" s="194">
        <v>0.69565999999999995</v>
      </c>
      <c r="N143" s="194">
        <v>63.64</v>
      </c>
      <c r="O143" s="194">
        <v>21.213333333333335</v>
      </c>
      <c r="P143" s="194">
        <v>48.2</v>
      </c>
      <c r="Q143" s="194">
        <v>668.7265000000001</v>
      </c>
      <c r="R143" s="194">
        <v>597.62069999999994</v>
      </c>
      <c r="S143" s="194">
        <v>73.72</v>
      </c>
      <c r="T143" s="194">
        <v>52.244000000000007</v>
      </c>
      <c r="V143" s="195">
        <f t="shared" si="9"/>
        <v>0.69565999999999995</v>
      </c>
      <c r="W143" s="195">
        <f t="shared" si="10"/>
        <v>1525.3645333333334</v>
      </c>
      <c r="X143" s="183" t="str">
        <f t="shared" si="11"/>
        <v>SER0</v>
      </c>
    </row>
    <row r="144" spans="1:24" ht="15" x14ac:dyDescent="0.2">
      <c r="A144" s="190"/>
      <c r="B144" s="189" t="s">
        <v>8354</v>
      </c>
      <c r="C144" s="183" t="str">
        <f t="shared" si="12"/>
        <v>LF-060SER0TAD1C1120A</v>
      </c>
      <c r="D144" s="191" t="s">
        <v>8213</v>
      </c>
      <c r="E144" s="192" t="s">
        <v>2775</v>
      </c>
      <c r="F144" s="192" t="s">
        <v>2774</v>
      </c>
      <c r="G144" s="193" t="s">
        <v>3089</v>
      </c>
      <c r="H144" s="193" t="s">
        <v>3091</v>
      </c>
      <c r="I144" s="193" t="s">
        <v>3093</v>
      </c>
      <c r="J144" s="193" t="s">
        <v>3103</v>
      </c>
      <c r="K144" s="193" t="s">
        <v>3105</v>
      </c>
      <c r="M144" s="194">
        <v>0.69565999999999995</v>
      </c>
      <c r="N144" s="194">
        <v>63.64</v>
      </c>
      <c r="O144" s="194">
        <v>21.213333333333335</v>
      </c>
      <c r="P144" s="194">
        <v>48.2</v>
      </c>
      <c r="Q144" s="194">
        <v>668.7265000000001</v>
      </c>
      <c r="R144" s="194">
        <v>597.62069999999994</v>
      </c>
      <c r="S144" s="194">
        <v>73.72</v>
      </c>
      <c r="T144" s="194">
        <v>52.244000000000007</v>
      </c>
      <c r="V144" s="195">
        <f t="shared" si="9"/>
        <v>0.69565999999999995</v>
      </c>
      <c r="W144" s="195">
        <f t="shared" si="10"/>
        <v>1525.3645333333334</v>
      </c>
      <c r="X144" s="183" t="str">
        <f t="shared" si="11"/>
        <v>SER0</v>
      </c>
    </row>
    <row r="145" spans="1:24" ht="15" x14ac:dyDescent="0.2">
      <c r="A145" s="190"/>
      <c r="B145" s="189" t="s">
        <v>8355</v>
      </c>
      <c r="C145" s="183" t="str">
        <f t="shared" si="12"/>
        <v>LF-060SER0TAD1C1070A</v>
      </c>
      <c r="D145" s="191" t="s">
        <v>8213</v>
      </c>
      <c r="E145" s="192" t="s">
        <v>2775</v>
      </c>
      <c r="F145" s="192" t="s">
        <v>2774</v>
      </c>
      <c r="G145" s="193" t="s">
        <v>3089</v>
      </c>
      <c r="H145" s="193" t="s">
        <v>3091</v>
      </c>
      <c r="I145" s="193" t="s">
        <v>3093</v>
      </c>
      <c r="J145" s="193" t="s">
        <v>3103</v>
      </c>
      <c r="K145" s="193" t="s">
        <v>3105</v>
      </c>
      <c r="M145" s="194">
        <v>0.69565999999999995</v>
      </c>
      <c r="N145" s="194">
        <v>63.64</v>
      </c>
      <c r="O145" s="194">
        <v>21.213333333333335</v>
      </c>
      <c r="P145" s="194">
        <v>48.2</v>
      </c>
      <c r="Q145" s="194">
        <v>668.7265000000001</v>
      </c>
      <c r="R145" s="194">
        <v>597.62069999999994</v>
      </c>
      <c r="S145" s="194">
        <v>73.72</v>
      </c>
      <c r="T145" s="194">
        <v>52.244000000000007</v>
      </c>
      <c r="V145" s="195">
        <f t="shared" si="9"/>
        <v>0.69565999999999995</v>
      </c>
      <c r="W145" s="195">
        <f t="shared" si="10"/>
        <v>1525.3645333333334</v>
      </c>
      <c r="X145" s="183" t="str">
        <f t="shared" si="11"/>
        <v>SER0</v>
      </c>
    </row>
    <row r="146" spans="1:24" ht="38.25" x14ac:dyDescent="0.2">
      <c r="C146" s="196" t="s">
        <v>8356</v>
      </c>
      <c r="D146" s="197" t="s">
        <v>8357</v>
      </c>
      <c r="E146" s="197" t="s">
        <v>8358</v>
      </c>
      <c r="F146" s="197" t="s">
        <v>8359</v>
      </c>
      <c r="G146" s="197" t="s">
        <v>8360</v>
      </c>
      <c r="H146" s="197" t="s">
        <v>8361</v>
      </c>
      <c r="I146" s="197" t="s">
        <v>8362</v>
      </c>
      <c r="J146" s="197" t="s">
        <v>8360</v>
      </c>
      <c r="K146" s="197" t="s">
        <v>8363</v>
      </c>
    </row>
    <row r="147" spans="1:24" ht="25.5" x14ac:dyDescent="0.2">
      <c r="C147" s="196" t="s">
        <v>8364</v>
      </c>
      <c r="E147" s="197" t="s">
        <v>8360</v>
      </c>
      <c r="F147" s="197" t="s">
        <v>8365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2034"/>
  <sheetViews>
    <sheetView zoomScale="85" zoomScaleNormal="85" workbookViewId="0"/>
  </sheetViews>
  <sheetFormatPr baseColWidth="10" defaultRowHeight="12.75" x14ac:dyDescent="0.2"/>
  <cols>
    <col min="1" max="1" width="11.42578125" style="183"/>
    <col min="2" max="2" width="23.28515625" style="183" bestFit="1" customWidth="1"/>
    <col min="3" max="3" width="43.7109375" style="183" bestFit="1" customWidth="1"/>
    <col min="4" max="4" width="10" style="183" bestFit="1" customWidth="1"/>
    <col min="5" max="6" width="10" style="183" customWidth="1"/>
    <col min="7" max="7" width="25.85546875" style="183" bestFit="1" customWidth="1"/>
    <col min="8" max="12" width="11.42578125" style="183"/>
    <col min="13" max="13" width="12.7109375" style="183" bestFit="1" customWidth="1"/>
    <col min="14" max="14" width="11.42578125" style="183"/>
    <col min="15" max="15" width="12.7109375" style="183" bestFit="1" customWidth="1"/>
    <col min="16" max="257" width="11.42578125" style="183"/>
    <col min="258" max="258" width="23.28515625" style="183" bestFit="1" customWidth="1"/>
    <col min="259" max="259" width="43.7109375" style="183" bestFit="1" customWidth="1"/>
    <col min="260" max="260" width="10" style="183" bestFit="1" customWidth="1"/>
    <col min="261" max="262" width="10" style="183" customWidth="1"/>
    <col min="263" max="263" width="25.85546875" style="183" bestFit="1" customWidth="1"/>
    <col min="264" max="268" width="11.42578125" style="183"/>
    <col min="269" max="269" width="12.7109375" style="183" bestFit="1" customWidth="1"/>
    <col min="270" max="270" width="11.42578125" style="183"/>
    <col min="271" max="271" width="12.7109375" style="183" bestFit="1" customWidth="1"/>
    <col min="272" max="513" width="11.42578125" style="183"/>
    <col min="514" max="514" width="23.28515625" style="183" bestFit="1" customWidth="1"/>
    <col min="515" max="515" width="43.7109375" style="183" bestFit="1" customWidth="1"/>
    <col min="516" max="516" width="10" style="183" bestFit="1" customWidth="1"/>
    <col min="517" max="518" width="10" style="183" customWidth="1"/>
    <col min="519" max="519" width="25.85546875" style="183" bestFit="1" customWidth="1"/>
    <col min="520" max="524" width="11.42578125" style="183"/>
    <col min="525" max="525" width="12.7109375" style="183" bestFit="1" customWidth="1"/>
    <col min="526" max="526" width="11.42578125" style="183"/>
    <col min="527" max="527" width="12.7109375" style="183" bestFit="1" customWidth="1"/>
    <col min="528" max="769" width="11.42578125" style="183"/>
    <col min="770" max="770" width="23.28515625" style="183" bestFit="1" customWidth="1"/>
    <col min="771" max="771" width="43.7109375" style="183" bestFit="1" customWidth="1"/>
    <col min="772" max="772" width="10" style="183" bestFit="1" customWidth="1"/>
    <col min="773" max="774" width="10" style="183" customWidth="1"/>
    <col min="775" max="775" width="25.85546875" style="183" bestFit="1" customWidth="1"/>
    <col min="776" max="780" width="11.42578125" style="183"/>
    <col min="781" max="781" width="12.7109375" style="183" bestFit="1" customWidth="1"/>
    <col min="782" max="782" width="11.42578125" style="183"/>
    <col min="783" max="783" width="12.7109375" style="183" bestFit="1" customWidth="1"/>
    <col min="784" max="1025" width="11.42578125" style="183"/>
    <col min="1026" max="1026" width="23.28515625" style="183" bestFit="1" customWidth="1"/>
    <col min="1027" max="1027" width="43.7109375" style="183" bestFit="1" customWidth="1"/>
    <col min="1028" max="1028" width="10" style="183" bestFit="1" customWidth="1"/>
    <col min="1029" max="1030" width="10" style="183" customWidth="1"/>
    <col min="1031" max="1031" width="25.85546875" style="183" bestFit="1" customWidth="1"/>
    <col min="1032" max="1036" width="11.42578125" style="183"/>
    <col min="1037" max="1037" width="12.7109375" style="183" bestFit="1" customWidth="1"/>
    <col min="1038" max="1038" width="11.42578125" style="183"/>
    <col min="1039" max="1039" width="12.7109375" style="183" bestFit="1" customWidth="1"/>
    <col min="1040" max="1281" width="11.42578125" style="183"/>
    <col min="1282" max="1282" width="23.28515625" style="183" bestFit="1" customWidth="1"/>
    <col min="1283" max="1283" width="43.7109375" style="183" bestFit="1" customWidth="1"/>
    <col min="1284" max="1284" width="10" style="183" bestFit="1" customWidth="1"/>
    <col min="1285" max="1286" width="10" style="183" customWidth="1"/>
    <col min="1287" max="1287" width="25.85546875" style="183" bestFit="1" customWidth="1"/>
    <col min="1288" max="1292" width="11.42578125" style="183"/>
    <col min="1293" max="1293" width="12.7109375" style="183" bestFit="1" customWidth="1"/>
    <col min="1294" max="1294" width="11.42578125" style="183"/>
    <col min="1295" max="1295" width="12.7109375" style="183" bestFit="1" customWidth="1"/>
    <col min="1296" max="1537" width="11.42578125" style="183"/>
    <col min="1538" max="1538" width="23.28515625" style="183" bestFit="1" customWidth="1"/>
    <col min="1539" max="1539" width="43.7109375" style="183" bestFit="1" customWidth="1"/>
    <col min="1540" max="1540" width="10" style="183" bestFit="1" customWidth="1"/>
    <col min="1541" max="1542" width="10" style="183" customWidth="1"/>
    <col min="1543" max="1543" width="25.85546875" style="183" bestFit="1" customWidth="1"/>
    <col min="1544" max="1548" width="11.42578125" style="183"/>
    <col min="1549" max="1549" width="12.7109375" style="183" bestFit="1" customWidth="1"/>
    <col min="1550" max="1550" width="11.42578125" style="183"/>
    <col min="1551" max="1551" width="12.7109375" style="183" bestFit="1" customWidth="1"/>
    <col min="1552" max="1793" width="11.42578125" style="183"/>
    <col min="1794" max="1794" width="23.28515625" style="183" bestFit="1" customWidth="1"/>
    <col min="1795" max="1795" width="43.7109375" style="183" bestFit="1" customWidth="1"/>
    <col min="1796" max="1796" width="10" style="183" bestFit="1" customWidth="1"/>
    <col min="1797" max="1798" width="10" style="183" customWidth="1"/>
    <col min="1799" max="1799" width="25.85546875" style="183" bestFit="1" customWidth="1"/>
    <col min="1800" max="1804" width="11.42578125" style="183"/>
    <col min="1805" max="1805" width="12.7109375" style="183" bestFit="1" customWidth="1"/>
    <col min="1806" max="1806" width="11.42578125" style="183"/>
    <col min="1807" max="1807" width="12.7109375" style="183" bestFit="1" customWidth="1"/>
    <col min="1808" max="2049" width="11.42578125" style="183"/>
    <col min="2050" max="2050" width="23.28515625" style="183" bestFit="1" customWidth="1"/>
    <col min="2051" max="2051" width="43.7109375" style="183" bestFit="1" customWidth="1"/>
    <col min="2052" max="2052" width="10" style="183" bestFit="1" customWidth="1"/>
    <col min="2053" max="2054" width="10" style="183" customWidth="1"/>
    <col min="2055" max="2055" width="25.85546875" style="183" bestFit="1" customWidth="1"/>
    <col min="2056" max="2060" width="11.42578125" style="183"/>
    <col min="2061" max="2061" width="12.7109375" style="183" bestFit="1" customWidth="1"/>
    <col min="2062" max="2062" width="11.42578125" style="183"/>
    <col min="2063" max="2063" width="12.7109375" style="183" bestFit="1" customWidth="1"/>
    <col min="2064" max="2305" width="11.42578125" style="183"/>
    <col min="2306" max="2306" width="23.28515625" style="183" bestFit="1" customWidth="1"/>
    <col min="2307" max="2307" width="43.7109375" style="183" bestFit="1" customWidth="1"/>
    <col min="2308" max="2308" width="10" style="183" bestFit="1" customWidth="1"/>
    <col min="2309" max="2310" width="10" style="183" customWidth="1"/>
    <col min="2311" max="2311" width="25.85546875" style="183" bestFit="1" customWidth="1"/>
    <col min="2312" max="2316" width="11.42578125" style="183"/>
    <col min="2317" max="2317" width="12.7109375" style="183" bestFit="1" customWidth="1"/>
    <col min="2318" max="2318" width="11.42578125" style="183"/>
    <col min="2319" max="2319" width="12.7109375" style="183" bestFit="1" customWidth="1"/>
    <col min="2320" max="2561" width="11.42578125" style="183"/>
    <col min="2562" max="2562" width="23.28515625" style="183" bestFit="1" customWidth="1"/>
    <col min="2563" max="2563" width="43.7109375" style="183" bestFit="1" customWidth="1"/>
    <col min="2564" max="2564" width="10" style="183" bestFit="1" customWidth="1"/>
    <col min="2565" max="2566" width="10" style="183" customWidth="1"/>
    <col min="2567" max="2567" width="25.85546875" style="183" bestFit="1" customWidth="1"/>
    <col min="2568" max="2572" width="11.42578125" style="183"/>
    <col min="2573" max="2573" width="12.7109375" style="183" bestFit="1" customWidth="1"/>
    <col min="2574" max="2574" width="11.42578125" style="183"/>
    <col min="2575" max="2575" width="12.7109375" style="183" bestFit="1" customWidth="1"/>
    <col min="2576" max="2817" width="11.42578125" style="183"/>
    <col min="2818" max="2818" width="23.28515625" style="183" bestFit="1" customWidth="1"/>
    <col min="2819" max="2819" width="43.7109375" style="183" bestFit="1" customWidth="1"/>
    <col min="2820" max="2820" width="10" style="183" bestFit="1" customWidth="1"/>
    <col min="2821" max="2822" width="10" style="183" customWidth="1"/>
    <col min="2823" max="2823" width="25.85546875" style="183" bestFit="1" customWidth="1"/>
    <col min="2824" max="2828" width="11.42578125" style="183"/>
    <col min="2829" max="2829" width="12.7109375" style="183" bestFit="1" customWidth="1"/>
    <col min="2830" max="2830" width="11.42578125" style="183"/>
    <col min="2831" max="2831" width="12.7109375" style="183" bestFit="1" customWidth="1"/>
    <col min="2832" max="3073" width="11.42578125" style="183"/>
    <col min="3074" max="3074" width="23.28515625" style="183" bestFit="1" customWidth="1"/>
    <col min="3075" max="3075" width="43.7109375" style="183" bestFit="1" customWidth="1"/>
    <col min="3076" max="3076" width="10" style="183" bestFit="1" customWidth="1"/>
    <col min="3077" max="3078" width="10" style="183" customWidth="1"/>
    <col min="3079" max="3079" width="25.85546875" style="183" bestFit="1" customWidth="1"/>
    <col min="3080" max="3084" width="11.42578125" style="183"/>
    <col min="3085" max="3085" width="12.7109375" style="183" bestFit="1" customWidth="1"/>
    <col min="3086" max="3086" width="11.42578125" style="183"/>
    <col min="3087" max="3087" width="12.7109375" style="183" bestFit="1" customWidth="1"/>
    <col min="3088" max="3329" width="11.42578125" style="183"/>
    <col min="3330" max="3330" width="23.28515625" style="183" bestFit="1" customWidth="1"/>
    <col min="3331" max="3331" width="43.7109375" style="183" bestFit="1" customWidth="1"/>
    <col min="3332" max="3332" width="10" style="183" bestFit="1" customWidth="1"/>
    <col min="3333" max="3334" width="10" style="183" customWidth="1"/>
    <col min="3335" max="3335" width="25.85546875" style="183" bestFit="1" customWidth="1"/>
    <col min="3336" max="3340" width="11.42578125" style="183"/>
    <col min="3341" max="3341" width="12.7109375" style="183" bestFit="1" customWidth="1"/>
    <col min="3342" max="3342" width="11.42578125" style="183"/>
    <col min="3343" max="3343" width="12.7109375" style="183" bestFit="1" customWidth="1"/>
    <col min="3344" max="3585" width="11.42578125" style="183"/>
    <col min="3586" max="3586" width="23.28515625" style="183" bestFit="1" customWidth="1"/>
    <col min="3587" max="3587" width="43.7109375" style="183" bestFit="1" customWidth="1"/>
    <col min="3588" max="3588" width="10" style="183" bestFit="1" customWidth="1"/>
    <col min="3589" max="3590" width="10" style="183" customWidth="1"/>
    <col min="3591" max="3591" width="25.85546875" style="183" bestFit="1" customWidth="1"/>
    <col min="3592" max="3596" width="11.42578125" style="183"/>
    <col min="3597" max="3597" width="12.7109375" style="183" bestFit="1" customWidth="1"/>
    <col min="3598" max="3598" width="11.42578125" style="183"/>
    <col min="3599" max="3599" width="12.7109375" style="183" bestFit="1" customWidth="1"/>
    <col min="3600" max="3841" width="11.42578125" style="183"/>
    <col min="3842" max="3842" width="23.28515625" style="183" bestFit="1" customWidth="1"/>
    <col min="3843" max="3843" width="43.7109375" style="183" bestFit="1" customWidth="1"/>
    <col min="3844" max="3844" width="10" style="183" bestFit="1" customWidth="1"/>
    <col min="3845" max="3846" width="10" style="183" customWidth="1"/>
    <col min="3847" max="3847" width="25.85546875" style="183" bestFit="1" customWidth="1"/>
    <col min="3848" max="3852" width="11.42578125" style="183"/>
    <col min="3853" max="3853" width="12.7109375" style="183" bestFit="1" customWidth="1"/>
    <col min="3854" max="3854" width="11.42578125" style="183"/>
    <col min="3855" max="3855" width="12.7109375" style="183" bestFit="1" customWidth="1"/>
    <col min="3856" max="4097" width="11.42578125" style="183"/>
    <col min="4098" max="4098" width="23.28515625" style="183" bestFit="1" customWidth="1"/>
    <col min="4099" max="4099" width="43.7109375" style="183" bestFit="1" customWidth="1"/>
    <col min="4100" max="4100" width="10" style="183" bestFit="1" customWidth="1"/>
    <col min="4101" max="4102" width="10" style="183" customWidth="1"/>
    <col min="4103" max="4103" width="25.85546875" style="183" bestFit="1" customWidth="1"/>
    <col min="4104" max="4108" width="11.42578125" style="183"/>
    <col min="4109" max="4109" width="12.7109375" style="183" bestFit="1" customWidth="1"/>
    <col min="4110" max="4110" width="11.42578125" style="183"/>
    <col min="4111" max="4111" width="12.7109375" style="183" bestFit="1" customWidth="1"/>
    <col min="4112" max="4353" width="11.42578125" style="183"/>
    <col min="4354" max="4354" width="23.28515625" style="183" bestFit="1" customWidth="1"/>
    <col min="4355" max="4355" width="43.7109375" style="183" bestFit="1" customWidth="1"/>
    <col min="4356" max="4356" width="10" style="183" bestFit="1" customWidth="1"/>
    <col min="4357" max="4358" width="10" style="183" customWidth="1"/>
    <col min="4359" max="4359" width="25.85546875" style="183" bestFit="1" customWidth="1"/>
    <col min="4360" max="4364" width="11.42578125" style="183"/>
    <col min="4365" max="4365" width="12.7109375" style="183" bestFit="1" customWidth="1"/>
    <col min="4366" max="4366" width="11.42578125" style="183"/>
    <col min="4367" max="4367" width="12.7109375" style="183" bestFit="1" customWidth="1"/>
    <col min="4368" max="4609" width="11.42578125" style="183"/>
    <col min="4610" max="4610" width="23.28515625" style="183" bestFit="1" customWidth="1"/>
    <col min="4611" max="4611" width="43.7109375" style="183" bestFit="1" customWidth="1"/>
    <col min="4612" max="4612" width="10" style="183" bestFit="1" customWidth="1"/>
    <col min="4613" max="4614" width="10" style="183" customWidth="1"/>
    <col min="4615" max="4615" width="25.85546875" style="183" bestFit="1" customWidth="1"/>
    <col min="4616" max="4620" width="11.42578125" style="183"/>
    <col min="4621" max="4621" width="12.7109375" style="183" bestFit="1" customWidth="1"/>
    <col min="4622" max="4622" width="11.42578125" style="183"/>
    <col min="4623" max="4623" width="12.7109375" style="183" bestFit="1" customWidth="1"/>
    <col min="4624" max="4865" width="11.42578125" style="183"/>
    <col min="4866" max="4866" width="23.28515625" style="183" bestFit="1" customWidth="1"/>
    <col min="4867" max="4867" width="43.7109375" style="183" bestFit="1" customWidth="1"/>
    <col min="4868" max="4868" width="10" style="183" bestFit="1" customWidth="1"/>
    <col min="4869" max="4870" width="10" style="183" customWidth="1"/>
    <col min="4871" max="4871" width="25.85546875" style="183" bestFit="1" customWidth="1"/>
    <col min="4872" max="4876" width="11.42578125" style="183"/>
    <col min="4877" max="4877" width="12.7109375" style="183" bestFit="1" customWidth="1"/>
    <col min="4878" max="4878" width="11.42578125" style="183"/>
    <col min="4879" max="4879" width="12.7109375" style="183" bestFit="1" customWidth="1"/>
    <col min="4880" max="5121" width="11.42578125" style="183"/>
    <col min="5122" max="5122" width="23.28515625" style="183" bestFit="1" customWidth="1"/>
    <col min="5123" max="5123" width="43.7109375" style="183" bestFit="1" customWidth="1"/>
    <col min="5124" max="5124" width="10" style="183" bestFit="1" customWidth="1"/>
    <col min="5125" max="5126" width="10" style="183" customWidth="1"/>
    <col min="5127" max="5127" width="25.85546875" style="183" bestFit="1" customWidth="1"/>
    <col min="5128" max="5132" width="11.42578125" style="183"/>
    <col min="5133" max="5133" width="12.7109375" style="183" bestFit="1" customWidth="1"/>
    <col min="5134" max="5134" width="11.42578125" style="183"/>
    <col min="5135" max="5135" width="12.7109375" style="183" bestFit="1" customWidth="1"/>
    <col min="5136" max="5377" width="11.42578125" style="183"/>
    <col min="5378" max="5378" width="23.28515625" style="183" bestFit="1" customWidth="1"/>
    <col min="5379" max="5379" width="43.7109375" style="183" bestFit="1" customWidth="1"/>
    <col min="5380" max="5380" width="10" style="183" bestFit="1" customWidth="1"/>
    <col min="5381" max="5382" width="10" style="183" customWidth="1"/>
    <col min="5383" max="5383" width="25.85546875" style="183" bestFit="1" customWidth="1"/>
    <col min="5384" max="5388" width="11.42578125" style="183"/>
    <col min="5389" max="5389" width="12.7109375" style="183" bestFit="1" customWidth="1"/>
    <col min="5390" max="5390" width="11.42578125" style="183"/>
    <col min="5391" max="5391" width="12.7109375" style="183" bestFit="1" customWidth="1"/>
    <col min="5392" max="5633" width="11.42578125" style="183"/>
    <col min="5634" max="5634" width="23.28515625" style="183" bestFit="1" customWidth="1"/>
    <col min="5635" max="5635" width="43.7109375" style="183" bestFit="1" customWidth="1"/>
    <col min="5636" max="5636" width="10" style="183" bestFit="1" customWidth="1"/>
    <col min="5637" max="5638" width="10" style="183" customWidth="1"/>
    <col min="5639" max="5639" width="25.85546875" style="183" bestFit="1" customWidth="1"/>
    <col min="5640" max="5644" width="11.42578125" style="183"/>
    <col min="5645" max="5645" width="12.7109375" style="183" bestFit="1" customWidth="1"/>
    <col min="5646" max="5646" width="11.42578125" style="183"/>
    <col min="5647" max="5647" width="12.7109375" style="183" bestFit="1" customWidth="1"/>
    <col min="5648" max="5889" width="11.42578125" style="183"/>
    <col min="5890" max="5890" width="23.28515625" style="183" bestFit="1" customWidth="1"/>
    <col min="5891" max="5891" width="43.7109375" style="183" bestFit="1" customWidth="1"/>
    <col min="5892" max="5892" width="10" style="183" bestFit="1" customWidth="1"/>
    <col min="5893" max="5894" width="10" style="183" customWidth="1"/>
    <col min="5895" max="5895" width="25.85546875" style="183" bestFit="1" customWidth="1"/>
    <col min="5896" max="5900" width="11.42578125" style="183"/>
    <col min="5901" max="5901" width="12.7109375" style="183" bestFit="1" customWidth="1"/>
    <col min="5902" max="5902" width="11.42578125" style="183"/>
    <col min="5903" max="5903" width="12.7109375" style="183" bestFit="1" customWidth="1"/>
    <col min="5904" max="6145" width="11.42578125" style="183"/>
    <col min="6146" max="6146" width="23.28515625" style="183" bestFit="1" customWidth="1"/>
    <col min="6147" max="6147" width="43.7109375" style="183" bestFit="1" customWidth="1"/>
    <col min="6148" max="6148" width="10" style="183" bestFit="1" customWidth="1"/>
    <col min="6149" max="6150" width="10" style="183" customWidth="1"/>
    <col min="6151" max="6151" width="25.85546875" style="183" bestFit="1" customWidth="1"/>
    <col min="6152" max="6156" width="11.42578125" style="183"/>
    <col min="6157" max="6157" width="12.7109375" style="183" bestFit="1" customWidth="1"/>
    <col min="6158" max="6158" width="11.42578125" style="183"/>
    <col min="6159" max="6159" width="12.7109375" style="183" bestFit="1" customWidth="1"/>
    <col min="6160" max="6401" width="11.42578125" style="183"/>
    <col min="6402" max="6402" width="23.28515625" style="183" bestFit="1" customWidth="1"/>
    <col min="6403" max="6403" width="43.7109375" style="183" bestFit="1" customWidth="1"/>
    <col min="6404" max="6404" width="10" style="183" bestFit="1" customWidth="1"/>
    <col min="6405" max="6406" width="10" style="183" customWidth="1"/>
    <col min="6407" max="6407" width="25.85546875" style="183" bestFit="1" customWidth="1"/>
    <col min="6408" max="6412" width="11.42578125" style="183"/>
    <col min="6413" max="6413" width="12.7109375" style="183" bestFit="1" customWidth="1"/>
    <col min="6414" max="6414" width="11.42578125" style="183"/>
    <col min="6415" max="6415" width="12.7109375" style="183" bestFit="1" customWidth="1"/>
    <col min="6416" max="6657" width="11.42578125" style="183"/>
    <col min="6658" max="6658" width="23.28515625" style="183" bestFit="1" customWidth="1"/>
    <col min="6659" max="6659" width="43.7109375" style="183" bestFit="1" customWidth="1"/>
    <col min="6660" max="6660" width="10" style="183" bestFit="1" customWidth="1"/>
    <col min="6661" max="6662" width="10" style="183" customWidth="1"/>
    <col min="6663" max="6663" width="25.85546875" style="183" bestFit="1" customWidth="1"/>
    <col min="6664" max="6668" width="11.42578125" style="183"/>
    <col min="6669" max="6669" width="12.7109375" style="183" bestFit="1" customWidth="1"/>
    <col min="6670" max="6670" width="11.42578125" style="183"/>
    <col min="6671" max="6671" width="12.7109375" style="183" bestFit="1" customWidth="1"/>
    <col min="6672" max="6913" width="11.42578125" style="183"/>
    <col min="6914" max="6914" width="23.28515625" style="183" bestFit="1" customWidth="1"/>
    <col min="6915" max="6915" width="43.7109375" style="183" bestFit="1" customWidth="1"/>
    <col min="6916" max="6916" width="10" style="183" bestFit="1" customWidth="1"/>
    <col min="6917" max="6918" width="10" style="183" customWidth="1"/>
    <col min="6919" max="6919" width="25.85546875" style="183" bestFit="1" customWidth="1"/>
    <col min="6920" max="6924" width="11.42578125" style="183"/>
    <col min="6925" max="6925" width="12.7109375" style="183" bestFit="1" customWidth="1"/>
    <col min="6926" max="6926" width="11.42578125" style="183"/>
    <col min="6927" max="6927" width="12.7109375" style="183" bestFit="1" customWidth="1"/>
    <col min="6928" max="7169" width="11.42578125" style="183"/>
    <col min="7170" max="7170" width="23.28515625" style="183" bestFit="1" customWidth="1"/>
    <col min="7171" max="7171" width="43.7109375" style="183" bestFit="1" customWidth="1"/>
    <col min="7172" max="7172" width="10" style="183" bestFit="1" customWidth="1"/>
    <col min="7173" max="7174" width="10" style="183" customWidth="1"/>
    <col min="7175" max="7175" width="25.85546875" style="183" bestFit="1" customWidth="1"/>
    <col min="7176" max="7180" width="11.42578125" style="183"/>
    <col min="7181" max="7181" width="12.7109375" style="183" bestFit="1" customWidth="1"/>
    <col min="7182" max="7182" width="11.42578125" style="183"/>
    <col min="7183" max="7183" width="12.7109375" style="183" bestFit="1" customWidth="1"/>
    <col min="7184" max="7425" width="11.42578125" style="183"/>
    <col min="7426" max="7426" width="23.28515625" style="183" bestFit="1" customWidth="1"/>
    <col min="7427" max="7427" width="43.7109375" style="183" bestFit="1" customWidth="1"/>
    <col min="7428" max="7428" width="10" style="183" bestFit="1" customWidth="1"/>
    <col min="7429" max="7430" width="10" style="183" customWidth="1"/>
    <col min="7431" max="7431" width="25.85546875" style="183" bestFit="1" customWidth="1"/>
    <col min="7432" max="7436" width="11.42578125" style="183"/>
    <col min="7437" max="7437" width="12.7109375" style="183" bestFit="1" customWidth="1"/>
    <col min="7438" max="7438" width="11.42578125" style="183"/>
    <col min="7439" max="7439" width="12.7109375" style="183" bestFit="1" customWidth="1"/>
    <col min="7440" max="7681" width="11.42578125" style="183"/>
    <col min="7682" max="7682" width="23.28515625" style="183" bestFit="1" customWidth="1"/>
    <col min="7683" max="7683" width="43.7109375" style="183" bestFit="1" customWidth="1"/>
    <col min="7684" max="7684" width="10" style="183" bestFit="1" customWidth="1"/>
    <col min="7685" max="7686" width="10" style="183" customWidth="1"/>
    <col min="7687" max="7687" width="25.85546875" style="183" bestFit="1" customWidth="1"/>
    <col min="7688" max="7692" width="11.42578125" style="183"/>
    <col min="7693" max="7693" width="12.7109375" style="183" bestFit="1" customWidth="1"/>
    <col min="7694" max="7694" width="11.42578125" style="183"/>
    <col min="7695" max="7695" width="12.7109375" style="183" bestFit="1" customWidth="1"/>
    <col min="7696" max="7937" width="11.42578125" style="183"/>
    <col min="7938" max="7938" width="23.28515625" style="183" bestFit="1" customWidth="1"/>
    <col min="7939" max="7939" width="43.7109375" style="183" bestFit="1" customWidth="1"/>
    <col min="7940" max="7940" width="10" style="183" bestFit="1" customWidth="1"/>
    <col min="7941" max="7942" width="10" style="183" customWidth="1"/>
    <col min="7943" max="7943" width="25.85546875" style="183" bestFit="1" customWidth="1"/>
    <col min="7944" max="7948" width="11.42578125" style="183"/>
    <col min="7949" max="7949" width="12.7109375" style="183" bestFit="1" customWidth="1"/>
    <col min="7950" max="7950" width="11.42578125" style="183"/>
    <col min="7951" max="7951" width="12.7109375" style="183" bestFit="1" customWidth="1"/>
    <col min="7952" max="8193" width="11.42578125" style="183"/>
    <col min="8194" max="8194" width="23.28515625" style="183" bestFit="1" customWidth="1"/>
    <col min="8195" max="8195" width="43.7109375" style="183" bestFit="1" customWidth="1"/>
    <col min="8196" max="8196" width="10" style="183" bestFit="1" customWidth="1"/>
    <col min="8197" max="8198" width="10" style="183" customWidth="1"/>
    <col min="8199" max="8199" width="25.85546875" style="183" bestFit="1" customWidth="1"/>
    <col min="8200" max="8204" width="11.42578125" style="183"/>
    <col min="8205" max="8205" width="12.7109375" style="183" bestFit="1" customWidth="1"/>
    <col min="8206" max="8206" width="11.42578125" style="183"/>
    <col min="8207" max="8207" width="12.7109375" style="183" bestFit="1" customWidth="1"/>
    <col min="8208" max="8449" width="11.42578125" style="183"/>
    <col min="8450" max="8450" width="23.28515625" style="183" bestFit="1" customWidth="1"/>
    <col min="8451" max="8451" width="43.7109375" style="183" bestFit="1" customWidth="1"/>
    <col min="8452" max="8452" width="10" style="183" bestFit="1" customWidth="1"/>
    <col min="8453" max="8454" width="10" style="183" customWidth="1"/>
    <col min="8455" max="8455" width="25.85546875" style="183" bestFit="1" customWidth="1"/>
    <col min="8456" max="8460" width="11.42578125" style="183"/>
    <col min="8461" max="8461" width="12.7109375" style="183" bestFit="1" customWidth="1"/>
    <col min="8462" max="8462" width="11.42578125" style="183"/>
    <col min="8463" max="8463" width="12.7109375" style="183" bestFit="1" customWidth="1"/>
    <col min="8464" max="8705" width="11.42578125" style="183"/>
    <col min="8706" max="8706" width="23.28515625" style="183" bestFit="1" customWidth="1"/>
    <col min="8707" max="8707" width="43.7109375" style="183" bestFit="1" customWidth="1"/>
    <col min="8708" max="8708" width="10" style="183" bestFit="1" customWidth="1"/>
    <col min="8709" max="8710" width="10" style="183" customWidth="1"/>
    <col min="8711" max="8711" width="25.85546875" style="183" bestFit="1" customWidth="1"/>
    <col min="8712" max="8716" width="11.42578125" style="183"/>
    <col min="8717" max="8717" width="12.7109375" style="183" bestFit="1" customWidth="1"/>
    <col min="8718" max="8718" width="11.42578125" style="183"/>
    <col min="8719" max="8719" width="12.7109375" style="183" bestFit="1" customWidth="1"/>
    <col min="8720" max="8961" width="11.42578125" style="183"/>
    <col min="8962" max="8962" width="23.28515625" style="183" bestFit="1" customWidth="1"/>
    <col min="8963" max="8963" width="43.7109375" style="183" bestFit="1" customWidth="1"/>
    <col min="8964" max="8964" width="10" style="183" bestFit="1" customWidth="1"/>
    <col min="8965" max="8966" width="10" style="183" customWidth="1"/>
    <col min="8967" max="8967" width="25.85546875" style="183" bestFit="1" customWidth="1"/>
    <col min="8968" max="8972" width="11.42578125" style="183"/>
    <col min="8973" max="8973" width="12.7109375" style="183" bestFit="1" customWidth="1"/>
    <col min="8974" max="8974" width="11.42578125" style="183"/>
    <col min="8975" max="8975" width="12.7109375" style="183" bestFit="1" customWidth="1"/>
    <col min="8976" max="9217" width="11.42578125" style="183"/>
    <col min="9218" max="9218" width="23.28515625" style="183" bestFit="1" customWidth="1"/>
    <col min="9219" max="9219" width="43.7109375" style="183" bestFit="1" customWidth="1"/>
    <col min="9220" max="9220" width="10" style="183" bestFit="1" customWidth="1"/>
    <col min="9221" max="9222" width="10" style="183" customWidth="1"/>
    <col min="9223" max="9223" width="25.85546875" style="183" bestFit="1" customWidth="1"/>
    <col min="9224" max="9228" width="11.42578125" style="183"/>
    <col min="9229" max="9229" width="12.7109375" style="183" bestFit="1" customWidth="1"/>
    <col min="9230" max="9230" width="11.42578125" style="183"/>
    <col min="9231" max="9231" width="12.7109375" style="183" bestFit="1" customWidth="1"/>
    <col min="9232" max="9473" width="11.42578125" style="183"/>
    <col min="9474" max="9474" width="23.28515625" style="183" bestFit="1" customWidth="1"/>
    <col min="9475" max="9475" width="43.7109375" style="183" bestFit="1" customWidth="1"/>
    <col min="9476" max="9476" width="10" style="183" bestFit="1" customWidth="1"/>
    <col min="9477" max="9478" width="10" style="183" customWidth="1"/>
    <col min="9479" max="9479" width="25.85546875" style="183" bestFit="1" customWidth="1"/>
    <col min="9480" max="9484" width="11.42578125" style="183"/>
    <col min="9485" max="9485" width="12.7109375" style="183" bestFit="1" customWidth="1"/>
    <col min="9486" max="9486" width="11.42578125" style="183"/>
    <col min="9487" max="9487" width="12.7109375" style="183" bestFit="1" customWidth="1"/>
    <col min="9488" max="9729" width="11.42578125" style="183"/>
    <col min="9730" max="9730" width="23.28515625" style="183" bestFit="1" customWidth="1"/>
    <col min="9731" max="9731" width="43.7109375" style="183" bestFit="1" customWidth="1"/>
    <col min="9732" max="9732" width="10" style="183" bestFit="1" customWidth="1"/>
    <col min="9733" max="9734" width="10" style="183" customWidth="1"/>
    <col min="9735" max="9735" width="25.85546875" style="183" bestFit="1" customWidth="1"/>
    <col min="9736" max="9740" width="11.42578125" style="183"/>
    <col min="9741" max="9741" width="12.7109375" style="183" bestFit="1" customWidth="1"/>
    <col min="9742" max="9742" width="11.42578125" style="183"/>
    <col min="9743" max="9743" width="12.7109375" style="183" bestFit="1" customWidth="1"/>
    <col min="9744" max="9985" width="11.42578125" style="183"/>
    <col min="9986" max="9986" width="23.28515625" style="183" bestFit="1" customWidth="1"/>
    <col min="9987" max="9987" width="43.7109375" style="183" bestFit="1" customWidth="1"/>
    <col min="9988" max="9988" width="10" style="183" bestFit="1" customWidth="1"/>
    <col min="9989" max="9990" width="10" style="183" customWidth="1"/>
    <col min="9991" max="9991" width="25.85546875" style="183" bestFit="1" customWidth="1"/>
    <col min="9992" max="9996" width="11.42578125" style="183"/>
    <col min="9997" max="9997" width="12.7109375" style="183" bestFit="1" customWidth="1"/>
    <col min="9998" max="9998" width="11.42578125" style="183"/>
    <col min="9999" max="9999" width="12.7109375" style="183" bestFit="1" customWidth="1"/>
    <col min="10000" max="10241" width="11.42578125" style="183"/>
    <col min="10242" max="10242" width="23.28515625" style="183" bestFit="1" customWidth="1"/>
    <col min="10243" max="10243" width="43.7109375" style="183" bestFit="1" customWidth="1"/>
    <col min="10244" max="10244" width="10" style="183" bestFit="1" customWidth="1"/>
    <col min="10245" max="10246" width="10" style="183" customWidth="1"/>
    <col min="10247" max="10247" width="25.85546875" style="183" bestFit="1" customWidth="1"/>
    <col min="10248" max="10252" width="11.42578125" style="183"/>
    <col min="10253" max="10253" width="12.7109375" style="183" bestFit="1" customWidth="1"/>
    <col min="10254" max="10254" width="11.42578125" style="183"/>
    <col min="10255" max="10255" width="12.7109375" style="183" bestFit="1" customWidth="1"/>
    <col min="10256" max="10497" width="11.42578125" style="183"/>
    <col min="10498" max="10498" width="23.28515625" style="183" bestFit="1" customWidth="1"/>
    <col min="10499" max="10499" width="43.7109375" style="183" bestFit="1" customWidth="1"/>
    <col min="10500" max="10500" width="10" style="183" bestFit="1" customWidth="1"/>
    <col min="10501" max="10502" width="10" style="183" customWidth="1"/>
    <col min="10503" max="10503" width="25.85546875" style="183" bestFit="1" customWidth="1"/>
    <col min="10504" max="10508" width="11.42578125" style="183"/>
    <col min="10509" max="10509" width="12.7109375" style="183" bestFit="1" customWidth="1"/>
    <col min="10510" max="10510" width="11.42578125" style="183"/>
    <col min="10511" max="10511" width="12.7109375" style="183" bestFit="1" customWidth="1"/>
    <col min="10512" max="10753" width="11.42578125" style="183"/>
    <col min="10754" max="10754" width="23.28515625" style="183" bestFit="1" customWidth="1"/>
    <col min="10755" max="10755" width="43.7109375" style="183" bestFit="1" customWidth="1"/>
    <col min="10756" max="10756" width="10" style="183" bestFit="1" customWidth="1"/>
    <col min="10757" max="10758" width="10" style="183" customWidth="1"/>
    <col min="10759" max="10759" width="25.85546875" style="183" bestFit="1" customWidth="1"/>
    <col min="10760" max="10764" width="11.42578125" style="183"/>
    <col min="10765" max="10765" width="12.7109375" style="183" bestFit="1" customWidth="1"/>
    <col min="10766" max="10766" width="11.42578125" style="183"/>
    <col min="10767" max="10767" width="12.7109375" style="183" bestFit="1" customWidth="1"/>
    <col min="10768" max="11009" width="11.42578125" style="183"/>
    <col min="11010" max="11010" width="23.28515625" style="183" bestFit="1" customWidth="1"/>
    <col min="11011" max="11011" width="43.7109375" style="183" bestFit="1" customWidth="1"/>
    <col min="11012" max="11012" width="10" style="183" bestFit="1" customWidth="1"/>
    <col min="11013" max="11014" width="10" style="183" customWidth="1"/>
    <col min="11015" max="11015" width="25.85546875" style="183" bestFit="1" customWidth="1"/>
    <col min="11016" max="11020" width="11.42578125" style="183"/>
    <col min="11021" max="11021" width="12.7109375" style="183" bestFit="1" customWidth="1"/>
    <col min="11022" max="11022" width="11.42578125" style="183"/>
    <col min="11023" max="11023" width="12.7109375" style="183" bestFit="1" customWidth="1"/>
    <col min="11024" max="11265" width="11.42578125" style="183"/>
    <col min="11266" max="11266" width="23.28515625" style="183" bestFit="1" customWidth="1"/>
    <col min="11267" max="11267" width="43.7109375" style="183" bestFit="1" customWidth="1"/>
    <col min="11268" max="11268" width="10" style="183" bestFit="1" customWidth="1"/>
    <col min="11269" max="11270" width="10" style="183" customWidth="1"/>
    <col min="11271" max="11271" width="25.85546875" style="183" bestFit="1" customWidth="1"/>
    <col min="11272" max="11276" width="11.42578125" style="183"/>
    <col min="11277" max="11277" width="12.7109375" style="183" bestFit="1" customWidth="1"/>
    <col min="11278" max="11278" width="11.42578125" style="183"/>
    <col min="11279" max="11279" width="12.7109375" style="183" bestFit="1" customWidth="1"/>
    <col min="11280" max="11521" width="11.42578125" style="183"/>
    <col min="11522" max="11522" width="23.28515625" style="183" bestFit="1" customWidth="1"/>
    <col min="11523" max="11523" width="43.7109375" style="183" bestFit="1" customWidth="1"/>
    <col min="11524" max="11524" width="10" style="183" bestFit="1" customWidth="1"/>
    <col min="11525" max="11526" width="10" style="183" customWidth="1"/>
    <col min="11527" max="11527" width="25.85546875" style="183" bestFit="1" customWidth="1"/>
    <col min="11528" max="11532" width="11.42578125" style="183"/>
    <col min="11533" max="11533" width="12.7109375" style="183" bestFit="1" customWidth="1"/>
    <col min="11534" max="11534" width="11.42578125" style="183"/>
    <col min="11535" max="11535" width="12.7109375" style="183" bestFit="1" customWidth="1"/>
    <col min="11536" max="11777" width="11.42578125" style="183"/>
    <col min="11778" max="11778" width="23.28515625" style="183" bestFit="1" customWidth="1"/>
    <col min="11779" max="11779" width="43.7109375" style="183" bestFit="1" customWidth="1"/>
    <col min="11780" max="11780" width="10" style="183" bestFit="1" customWidth="1"/>
    <col min="11781" max="11782" width="10" style="183" customWidth="1"/>
    <col min="11783" max="11783" width="25.85546875" style="183" bestFit="1" customWidth="1"/>
    <col min="11784" max="11788" width="11.42578125" style="183"/>
    <col min="11789" max="11789" width="12.7109375" style="183" bestFit="1" customWidth="1"/>
    <col min="11790" max="11790" width="11.42578125" style="183"/>
    <col min="11791" max="11791" width="12.7109375" style="183" bestFit="1" customWidth="1"/>
    <col min="11792" max="12033" width="11.42578125" style="183"/>
    <col min="12034" max="12034" width="23.28515625" style="183" bestFit="1" customWidth="1"/>
    <col min="12035" max="12035" width="43.7109375" style="183" bestFit="1" customWidth="1"/>
    <col min="12036" max="12036" width="10" style="183" bestFit="1" customWidth="1"/>
    <col min="12037" max="12038" width="10" style="183" customWidth="1"/>
    <col min="12039" max="12039" width="25.85546875" style="183" bestFit="1" customWidth="1"/>
    <col min="12040" max="12044" width="11.42578125" style="183"/>
    <col min="12045" max="12045" width="12.7109375" style="183" bestFit="1" customWidth="1"/>
    <col min="12046" max="12046" width="11.42578125" style="183"/>
    <col min="12047" max="12047" width="12.7109375" style="183" bestFit="1" customWidth="1"/>
    <col min="12048" max="12289" width="11.42578125" style="183"/>
    <col min="12290" max="12290" width="23.28515625" style="183" bestFit="1" customWidth="1"/>
    <col min="12291" max="12291" width="43.7109375" style="183" bestFit="1" customWidth="1"/>
    <col min="12292" max="12292" width="10" style="183" bestFit="1" customWidth="1"/>
    <col min="12293" max="12294" width="10" style="183" customWidth="1"/>
    <col min="12295" max="12295" width="25.85546875" style="183" bestFit="1" customWidth="1"/>
    <col min="12296" max="12300" width="11.42578125" style="183"/>
    <col min="12301" max="12301" width="12.7109375" style="183" bestFit="1" customWidth="1"/>
    <col min="12302" max="12302" width="11.42578125" style="183"/>
    <col min="12303" max="12303" width="12.7109375" style="183" bestFit="1" customWidth="1"/>
    <col min="12304" max="12545" width="11.42578125" style="183"/>
    <col min="12546" max="12546" width="23.28515625" style="183" bestFit="1" customWidth="1"/>
    <col min="12547" max="12547" width="43.7109375" style="183" bestFit="1" customWidth="1"/>
    <col min="12548" max="12548" width="10" style="183" bestFit="1" customWidth="1"/>
    <col min="12549" max="12550" width="10" style="183" customWidth="1"/>
    <col min="12551" max="12551" width="25.85546875" style="183" bestFit="1" customWidth="1"/>
    <col min="12552" max="12556" width="11.42578125" style="183"/>
    <col min="12557" max="12557" width="12.7109375" style="183" bestFit="1" customWidth="1"/>
    <col min="12558" max="12558" width="11.42578125" style="183"/>
    <col min="12559" max="12559" width="12.7109375" style="183" bestFit="1" customWidth="1"/>
    <col min="12560" max="12801" width="11.42578125" style="183"/>
    <col min="12802" max="12802" width="23.28515625" style="183" bestFit="1" customWidth="1"/>
    <col min="12803" max="12803" width="43.7109375" style="183" bestFit="1" customWidth="1"/>
    <col min="12804" max="12804" width="10" style="183" bestFit="1" customWidth="1"/>
    <col min="12805" max="12806" width="10" style="183" customWidth="1"/>
    <col min="12807" max="12807" width="25.85546875" style="183" bestFit="1" customWidth="1"/>
    <col min="12808" max="12812" width="11.42578125" style="183"/>
    <col min="12813" max="12813" width="12.7109375" style="183" bestFit="1" customWidth="1"/>
    <col min="12814" max="12814" width="11.42578125" style="183"/>
    <col min="12815" max="12815" width="12.7109375" style="183" bestFit="1" customWidth="1"/>
    <col min="12816" max="13057" width="11.42578125" style="183"/>
    <col min="13058" max="13058" width="23.28515625" style="183" bestFit="1" customWidth="1"/>
    <col min="13059" max="13059" width="43.7109375" style="183" bestFit="1" customWidth="1"/>
    <col min="13060" max="13060" width="10" style="183" bestFit="1" customWidth="1"/>
    <col min="13061" max="13062" width="10" style="183" customWidth="1"/>
    <col min="13063" max="13063" width="25.85546875" style="183" bestFit="1" customWidth="1"/>
    <col min="13064" max="13068" width="11.42578125" style="183"/>
    <col min="13069" max="13069" width="12.7109375" style="183" bestFit="1" customWidth="1"/>
    <col min="13070" max="13070" width="11.42578125" style="183"/>
    <col min="13071" max="13071" width="12.7109375" style="183" bestFit="1" customWidth="1"/>
    <col min="13072" max="13313" width="11.42578125" style="183"/>
    <col min="13314" max="13314" width="23.28515625" style="183" bestFit="1" customWidth="1"/>
    <col min="13315" max="13315" width="43.7109375" style="183" bestFit="1" customWidth="1"/>
    <col min="13316" max="13316" width="10" style="183" bestFit="1" customWidth="1"/>
    <col min="13317" max="13318" width="10" style="183" customWidth="1"/>
    <col min="13319" max="13319" width="25.85546875" style="183" bestFit="1" customWidth="1"/>
    <col min="13320" max="13324" width="11.42578125" style="183"/>
    <col min="13325" max="13325" width="12.7109375" style="183" bestFit="1" customWidth="1"/>
    <col min="13326" max="13326" width="11.42578125" style="183"/>
    <col min="13327" max="13327" width="12.7109375" style="183" bestFit="1" customWidth="1"/>
    <col min="13328" max="13569" width="11.42578125" style="183"/>
    <col min="13570" max="13570" width="23.28515625" style="183" bestFit="1" customWidth="1"/>
    <col min="13571" max="13571" width="43.7109375" style="183" bestFit="1" customWidth="1"/>
    <col min="13572" max="13572" width="10" style="183" bestFit="1" customWidth="1"/>
    <col min="13573" max="13574" width="10" style="183" customWidth="1"/>
    <col min="13575" max="13575" width="25.85546875" style="183" bestFit="1" customWidth="1"/>
    <col min="13576" max="13580" width="11.42578125" style="183"/>
    <col min="13581" max="13581" width="12.7109375" style="183" bestFit="1" customWidth="1"/>
    <col min="13582" max="13582" width="11.42578125" style="183"/>
    <col min="13583" max="13583" width="12.7109375" style="183" bestFit="1" customWidth="1"/>
    <col min="13584" max="13825" width="11.42578125" style="183"/>
    <col min="13826" max="13826" width="23.28515625" style="183" bestFit="1" customWidth="1"/>
    <col min="13827" max="13827" width="43.7109375" style="183" bestFit="1" customWidth="1"/>
    <col min="13828" max="13828" width="10" style="183" bestFit="1" customWidth="1"/>
    <col min="13829" max="13830" width="10" style="183" customWidth="1"/>
    <col min="13831" max="13831" width="25.85546875" style="183" bestFit="1" customWidth="1"/>
    <col min="13832" max="13836" width="11.42578125" style="183"/>
    <col min="13837" max="13837" width="12.7109375" style="183" bestFit="1" customWidth="1"/>
    <col min="13838" max="13838" width="11.42578125" style="183"/>
    <col min="13839" max="13839" width="12.7109375" style="183" bestFit="1" customWidth="1"/>
    <col min="13840" max="14081" width="11.42578125" style="183"/>
    <col min="14082" max="14082" width="23.28515625" style="183" bestFit="1" customWidth="1"/>
    <col min="14083" max="14083" width="43.7109375" style="183" bestFit="1" customWidth="1"/>
    <col min="14084" max="14084" width="10" style="183" bestFit="1" customWidth="1"/>
    <col min="14085" max="14086" width="10" style="183" customWidth="1"/>
    <col min="14087" max="14087" width="25.85546875" style="183" bestFit="1" customWidth="1"/>
    <col min="14088" max="14092" width="11.42578125" style="183"/>
    <col min="14093" max="14093" width="12.7109375" style="183" bestFit="1" customWidth="1"/>
    <col min="14094" max="14094" width="11.42578125" style="183"/>
    <col min="14095" max="14095" width="12.7109375" style="183" bestFit="1" customWidth="1"/>
    <col min="14096" max="14337" width="11.42578125" style="183"/>
    <col min="14338" max="14338" width="23.28515625" style="183" bestFit="1" customWidth="1"/>
    <col min="14339" max="14339" width="43.7109375" style="183" bestFit="1" customWidth="1"/>
    <col min="14340" max="14340" width="10" style="183" bestFit="1" customWidth="1"/>
    <col min="14341" max="14342" width="10" style="183" customWidth="1"/>
    <col min="14343" max="14343" width="25.85546875" style="183" bestFit="1" customWidth="1"/>
    <col min="14344" max="14348" width="11.42578125" style="183"/>
    <col min="14349" max="14349" width="12.7109375" style="183" bestFit="1" customWidth="1"/>
    <col min="14350" max="14350" width="11.42578125" style="183"/>
    <col min="14351" max="14351" width="12.7109375" style="183" bestFit="1" customWidth="1"/>
    <col min="14352" max="14593" width="11.42578125" style="183"/>
    <col min="14594" max="14594" width="23.28515625" style="183" bestFit="1" customWidth="1"/>
    <col min="14595" max="14595" width="43.7109375" style="183" bestFit="1" customWidth="1"/>
    <col min="14596" max="14596" width="10" style="183" bestFit="1" customWidth="1"/>
    <col min="14597" max="14598" width="10" style="183" customWidth="1"/>
    <col min="14599" max="14599" width="25.85546875" style="183" bestFit="1" customWidth="1"/>
    <col min="14600" max="14604" width="11.42578125" style="183"/>
    <col min="14605" max="14605" width="12.7109375" style="183" bestFit="1" customWidth="1"/>
    <col min="14606" max="14606" width="11.42578125" style="183"/>
    <col min="14607" max="14607" width="12.7109375" style="183" bestFit="1" customWidth="1"/>
    <col min="14608" max="14849" width="11.42578125" style="183"/>
    <col min="14850" max="14850" width="23.28515625" style="183" bestFit="1" customWidth="1"/>
    <col min="14851" max="14851" width="43.7109375" style="183" bestFit="1" customWidth="1"/>
    <col min="14852" max="14852" width="10" style="183" bestFit="1" customWidth="1"/>
    <col min="14853" max="14854" width="10" style="183" customWidth="1"/>
    <col min="14855" max="14855" width="25.85546875" style="183" bestFit="1" customWidth="1"/>
    <col min="14856" max="14860" width="11.42578125" style="183"/>
    <col min="14861" max="14861" width="12.7109375" style="183" bestFit="1" customWidth="1"/>
    <col min="14862" max="14862" width="11.42578125" style="183"/>
    <col min="14863" max="14863" width="12.7109375" style="183" bestFit="1" customWidth="1"/>
    <col min="14864" max="15105" width="11.42578125" style="183"/>
    <col min="15106" max="15106" width="23.28515625" style="183" bestFit="1" customWidth="1"/>
    <col min="15107" max="15107" width="43.7109375" style="183" bestFit="1" customWidth="1"/>
    <col min="15108" max="15108" width="10" style="183" bestFit="1" customWidth="1"/>
    <col min="15109" max="15110" width="10" style="183" customWidth="1"/>
    <col min="15111" max="15111" width="25.85546875" style="183" bestFit="1" customWidth="1"/>
    <col min="15112" max="15116" width="11.42578125" style="183"/>
    <col min="15117" max="15117" width="12.7109375" style="183" bestFit="1" customWidth="1"/>
    <col min="15118" max="15118" width="11.42578125" style="183"/>
    <col min="15119" max="15119" width="12.7109375" style="183" bestFit="1" customWidth="1"/>
    <col min="15120" max="15361" width="11.42578125" style="183"/>
    <col min="15362" max="15362" width="23.28515625" style="183" bestFit="1" customWidth="1"/>
    <col min="15363" max="15363" width="43.7109375" style="183" bestFit="1" customWidth="1"/>
    <col min="15364" max="15364" width="10" style="183" bestFit="1" customWidth="1"/>
    <col min="15365" max="15366" width="10" style="183" customWidth="1"/>
    <col min="15367" max="15367" width="25.85546875" style="183" bestFit="1" customWidth="1"/>
    <col min="15368" max="15372" width="11.42578125" style="183"/>
    <col min="15373" max="15373" width="12.7109375" style="183" bestFit="1" customWidth="1"/>
    <col min="15374" max="15374" width="11.42578125" style="183"/>
    <col min="15375" max="15375" width="12.7109375" style="183" bestFit="1" customWidth="1"/>
    <col min="15376" max="15617" width="11.42578125" style="183"/>
    <col min="15618" max="15618" width="23.28515625" style="183" bestFit="1" customWidth="1"/>
    <col min="15619" max="15619" width="43.7109375" style="183" bestFit="1" customWidth="1"/>
    <col min="15620" max="15620" width="10" style="183" bestFit="1" customWidth="1"/>
    <col min="15621" max="15622" width="10" style="183" customWidth="1"/>
    <col min="15623" max="15623" width="25.85546875" style="183" bestFit="1" customWidth="1"/>
    <col min="15624" max="15628" width="11.42578125" style="183"/>
    <col min="15629" max="15629" width="12.7109375" style="183" bestFit="1" customWidth="1"/>
    <col min="15630" max="15630" width="11.42578125" style="183"/>
    <col min="15631" max="15631" width="12.7109375" style="183" bestFit="1" customWidth="1"/>
    <col min="15632" max="15873" width="11.42578125" style="183"/>
    <col min="15874" max="15874" width="23.28515625" style="183" bestFit="1" customWidth="1"/>
    <col min="15875" max="15875" width="43.7109375" style="183" bestFit="1" customWidth="1"/>
    <col min="15876" max="15876" width="10" style="183" bestFit="1" customWidth="1"/>
    <col min="15877" max="15878" width="10" style="183" customWidth="1"/>
    <col min="15879" max="15879" width="25.85546875" style="183" bestFit="1" customWidth="1"/>
    <col min="15880" max="15884" width="11.42578125" style="183"/>
    <col min="15885" max="15885" width="12.7109375" style="183" bestFit="1" customWidth="1"/>
    <col min="15886" max="15886" width="11.42578125" style="183"/>
    <col min="15887" max="15887" width="12.7109375" style="183" bestFit="1" customWidth="1"/>
    <col min="15888" max="16129" width="11.42578125" style="183"/>
    <col min="16130" max="16130" width="23.28515625" style="183" bestFit="1" customWidth="1"/>
    <col min="16131" max="16131" width="43.7109375" style="183" bestFit="1" customWidth="1"/>
    <col min="16132" max="16132" width="10" style="183" bestFit="1" customWidth="1"/>
    <col min="16133" max="16134" width="10" style="183" customWidth="1"/>
    <col min="16135" max="16135" width="25.85546875" style="183" bestFit="1" customWidth="1"/>
    <col min="16136" max="16140" width="11.42578125" style="183"/>
    <col min="16141" max="16141" width="12.7109375" style="183" bestFit="1" customWidth="1"/>
    <col min="16142" max="16142" width="11.42578125" style="183"/>
    <col min="16143" max="16143" width="12.7109375" style="183" bestFit="1" customWidth="1"/>
    <col min="16144" max="16384" width="11.42578125" style="183"/>
  </cols>
  <sheetData>
    <row r="1" spans="1:7" ht="15.75" x14ac:dyDescent="0.25">
      <c r="A1" s="198" t="s">
        <v>8366</v>
      </c>
      <c r="B1" s="199"/>
      <c r="C1" s="199"/>
      <c r="G1" s="201"/>
    </row>
    <row r="2" spans="1:7" x14ac:dyDescent="0.2">
      <c r="G2" s="202">
        <f ca="1">+NOW()</f>
        <v>43363.578494560184</v>
      </c>
    </row>
    <row r="3" spans="1:7" x14ac:dyDescent="0.2">
      <c r="A3" s="203" t="s">
        <v>38</v>
      </c>
      <c r="B3" s="203" t="s">
        <v>39</v>
      </c>
      <c r="C3" s="203" t="s">
        <v>16</v>
      </c>
      <c r="D3" s="203" t="s">
        <v>8367</v>
      </c>
      <c r="E3" s="204"/>
      <c r="F3" s="204"/>
    </row>
    <row r="4" spans="1:7" x14ac:dyDescent="0.2">
      <c r="A4" s="205">
        <v>1</v>
      </c>
      <c r="B4" s="206" t="s">
        <v>8368</v>
      </c>
      <c r="C4" s="207" t="str">
        <f>+"Torre de suspensión tipo S"&amp;IF(MID(B4,3,3)="220","C",IF(MID(B4,3,3)="138","S",""))&amp;IF(MID(B4,10,1)="D",2,1)&amp;" (5°)Tipo S"&amp;IF(MID(B4,3,3)="220","C",IF(MID(B4,3,3)="138","S",""))&amp;IF(MID(B4,10,1)="D",2,1)&amp;RIGHT(B4,2)</f>
        <v>Torre de suspensión tipo S1 (5°)Tipo S1-6</v>
      </c>
      <c r="D4" s="208">
        <v>2059.8444328845658</v>
      </c>
      <c r="E4" s="209"/>
      <c r="F4" s="209"/>
    </row>
    <row r="5" spans="1:7" x14ac:dyDescent="0.2">
      <c r="A5" s="210">
        <f>+A4+1</f>
        <v>2</v>
      </c>
      <c r="B5" s="211" t="s">
        <v>8369</v>
      </c>
      <c r="C5" s="212" t="str">
        <f>+"Torre de suspensión tipo S"&amp;IF(MID(B5,3,3)="220","C",IF(MID(B5,3,3)="138","S",""))&amp;IF(MID(B5,10,1)="D",2,1)&amp;" (5°)Tipo S"&amp;IF(MID(B5,3,3)="220","C",IF(MID(B5,3,3)="138","S",""))&amp;IF(MID(B5,10,1)="D",2,1)&amp;RIGHT(B5,2)</f>
        <v>Torre de suspensión tipo S1 (5°)Tipo S1-3</v>
      </c>
      <c r="D5" s="213">
        <v>2356.7589457327913</v>
      </c>
      <c r="E5" s="209"/>
      <c r="F5" s="209"/>
    </row>
    <row r="6" spans="1:7" x14ac:dyDescent="0.2">
      <c r="A6" s="210">
        <f t="shared" ref="A6:A17" si="0">+A5+1</f>
        <v>3</v>
      </c>
      <c r="B6" s="211" t="s">
        <v>8370</v>
      </c>
      <c r="C6" s="212" t="str">
        <f>+"Torre de suspensión tipo S"&amp;IF(MID(B6,3,3)="220","C",IF(MID(B6,3,3)="138","S",""))&amp;IF(MID(B6,10,1)="D",2,1)&amp;" (5°)Tipo S"&amp;IF(MID(B6,3,3)="220","C",IF(MID(B6,3,3)="138","S",""))&amp;IF(MID(B6,10,1)="D",2,1)&amp;RIGHT(B6,2)</f>
        <v>Torre de suspensión tipo S1 (5°)Tipo S1±0</v>
      </c>
      <c r="D6" s="213">
        <v>2651.0224361448722</v>
      </c>
      <c r="E6" s="209"/>
      <c r="F6" s="209"/>
    </row>
    <row r="7" spans="1:7" x14ac:dyDescent="0.2">
      <c r="A7" s="210">
        <f t="shared" si="0"/>
        <v>4</v>
      </c>
      <c r="B7" s="211" t="s">
        <v>8371</v>
      </c>
      <c r="C7" s="212" t="str">
        <f>+"Torre de suspensión tipo S"&amp;IF(MID(B7,3,3)="220","C",IF(MID(B7,3,3)="138","S",""))&amp;IF(MID(B7,10,1)="D",2,1)&amp;" (5°)Tipo S"&amp;IF(MID(B7,3,3)="220","C",IF(MID(B7,3,3)="138","S",""))&amp;IF(MID(B7,10,1)="D",2,1)&amp;RIGHT(B7,2)</f>
        <v>Torre de suspensión tipo S1 (5°)Tipo S1+3</v>
      </c>
      <c r="D7" s="213">
        <v>2942.6349041208086</v>
      </c>
      <c r="E7" s="209"/>
      <c r="F7" s="209"/>
    </row>
    <row r="8" spans="1:7" x14ac:dyDescent="0.2">
      <c r="A8" s="210">
        <f t="shared" si="0"/>
        <v>5</v>
      </c>
      <c r="B8" s="211" t="s">
        <v>8372</v>
      </c>
      <c r="C8" s="212" t="str">
        <f>+"Torre de suspensión tipo S"&amp;IF(MID(B8,3,3)="220","C",IF(MID(B8,3,3)="138","S",""))&amp;IF(MID(B8,10,1)="D",2,1)&amp;" (5°)Tipo S"&amp;IF(MID(B8,3,3)="220","C",IF(MID(B8,3,3)="138","S",""))&amp;IF(MID(B8,10,1)="D",2,1)&amp;RIGHT(B8,2)</f>
        <v>Torre de suspensión tipo S1 (5°)Tipo S1+6</v>
      </c>
      <c r="D8" s="213">
        <v>3234.2473720967441</v>
      </c>
      <c r="E8" s="209"/>
      <c r="F8" s="209"/>
    </row>
    <row r="9" spans="1:7" x14ac:dyDescent="0.2">
      <c r="A9" s="210">
        <f t="shared" si="0"/>
        <v>6</v>
      </c>
      <c r="B9" s="211" t="s">
        <v>8200</v>
      </c>
      <c r="C9" s="212" t="str">
        <f>+"Torre de ángulo menor tipo A"&amp;IF(MID(B9,3,3)="220","C",IF(MID(B9,3,3)="138","S",""))&amp;IF(MID(B9,10,1)="D",2,1)&amp;" (30°)Tipo A"&amp;IF(MID(B9,3,3)="220","C",IF(MID(B9,3,3)="138","S",""))&amp;IF(MID(B9,10,1)="D",2,1)&amp;RIGHT(B9,2)</f>
        <v>Torre de ángulo menor tipo A1 (30°)Tipo A1-3</v>
      </c>
      <c r="D9" s="213">
        <v>3625.8511043191925</v>
      </c>
      <c r="E9" s="209"/>
      <c r="F9" s="209"/>
    </row>
    <row r="10" spans="1:7" x14ac:dyDescent="0.2">
      <c r="A10" s="210">
        <f t="shared" si="0"/>
        <v>7</v>
      </c>
      <c r="B10" s="211" t="s">
        <v>8201</v>
      </c>
      <c r="C10" s="212" t="str">
        <f>+"Torre de ángulo menor tipo A"&amp;IF(MID(B10,3,3)="220","C",IF(MID(B10,3,3)="138","S",""))&amp;IF(MID(B10,10,1)="D",2,1)&amp;" (30°)Tipo A"&amp;IF(MID(B10,3,3)="220","C",IF(MID(B10,3,3)="138","S",""))&amp;IF(MID(B10,10,1)="D",2,1)&amp;RIGHT(B10,2)</f>
        <v>Torre de ángulo menor tipo A1 (30°)Tipo A1±0</v>
      </c>
      <c r="D10" s="213">
        <v>4024.2520580679161</v>
      </c>
      <c r="E10" s="209"/>
      <c r="F10" s="209"/>
    </row>
    <row r="11" spans="1:7" x14ac:dyDescent="0.2">
      <c r="A11" s="210">
        <f t="shared" si="0"/>
        <v>8</v>
      </c>
      <c r="B11" s="211" t="s">
        <v>8202</v>
      </c>
      <c r="C11" s="212" t="str">
        <f>+"Torre de ángulo menor tipo A"&amp;IF(MID(B11,3,3)="220","C",IF(MID(B11,3,3)="138","S",""))&amp;IF(MID(B11,10,1)="D",2,1)&amp;" (30°)Tipo A"&amp;IF(MID(B11,3,3)="220","C",IF(MID(B11,3,3)="138","S",""))&amp;IF(MID(B11,10,1)="D",2,1)&amp;RIGHT(B11,2)</f>
        <v>Torre de ángulo menor tipo A1 (30°)Tipo A1+3</v>
      </c>
      <c r="D11" s="213">
        <v>4422.6530118166393</v>
      </c>
      <c r="E11" s="209"/>
      <c r="F11" s="209"/>
    </row>
    <row r="12" spans="1:7" x14ac:dyDescent="0.2">
      <c r="A12" s="210">
        <f t="shared" si="0"/>
        <v>9</v>
      </c>
      <c r="B12" s="211" t="s">
        <v>8373</v>
      </c>
      <c r="C12" s="212" t="str">
        <f>+"Torre de ángulo mayor tipo B"&amp;IF(MID(B12,3,3)="220","C",IF(MID(B12,3,3)="138","S",""))&amp;IF(MID(B12,10,1)="D",2,1)&amp;" (65°)Tipo B"&amp;IF(MID(B12,3,3)="220","C",IF(MID(B12,3,3)="138","S",""))&amp;IF(MID(B12,10,1)="D",2,1)&amp;RIGHT(B12,2)</f>
        <v>Torre de ángulo mayor tipo B1 (65°)Tipo B1-3</v>
      </c>
      <c r="D12" s="213">
        <v>4893.0558833883151</v>
      </c>
      <c r="E12" s="209"/>
      <c r="F12" s="209"/>
    </row>
    <row r="13" spans="1:7" x14ac:dyDescent="0.2">
      <c r="A13" s="210">
        <f t="shared" si="0"/>
        <v>10</v>
      </c>
      <c r="B13" s="211" t="s">
        <v>8374</v>
      </c>
      <c r="C13" s="212" t="str">
        <f>+"Torre de ángulo mayor tipo B"&amp;IF(MID(B13,3,3)="220","C",IF(MID(B13,3,3)="138","S",""))&amp;IF(MID(B13,10,1)="D",2,1)&amp;" (65°)Tipo B"&amp;IF(MID(B13,3,3)="220","C",IF(MID(B13,3,3)="138","S",""))&amp;IF(MID(B13,10,1)="D",2,1)&amp;RIGHT(B13,2)</f>
        <v>Torre de ángulo mayor tipo B1 (65°)Tipo B1±0</v>
      </c>
      <c r="D13" s="213">
        <v>5448.8372866239588</v>
      </c>
      <c r="E13" s="209"/>
      <c r="F13" s="209"/>
    </row>
    <row r="14" spans="1:7" x14ac:dyDescent="0.2">
      <c r="A14" s="210">
        <f t="shared" si="0"/>
        <v>11</v>
      </c>
      <c r="B14" s="211" t="s">
        <v>8375</v>
      </c>
      <c r="C14" s="212" t="str">
        <f>+"Torre de ángulo mayor tipo B"&amp;IF(MID(B14,3,3)="220","C",IF(MID(B14,3,3)="138","S",""))&amp;IF(MID(B14,10,1)="D",2,1)&amp;" (65°)Tipo B"&amp;IF(MID(B14,3,3)="220","C",IF(MID(B14,3,3)="138","S",""))&amp;IF(MID(B14,10,1)="D",2,1)&amp;RIGHT(B14,2)</f>
        <v>Torre de ángulo mayor tipo B1 (65°)Tipo B1+3</v>
      </c>
      <c r="D14" s="213">
        <v>6102.6977610188342</v>
      </c>
      <c r="E14" s="209"/>
      <c r="F14" s="209"/>
    </row>
    <row r="15" spans="1:7" x14ac:dyDescent="0.2">
      <c r="A15" s="210">
        <f t="shared" si="0"/>
        <v>12</v>
      </c>
      <c r="B15" s="211" t="s">
        <v>8376</v>
      </c>
      <c r="C15" s="212" t="str">
        <f>+"Torre de anclaje, retención intermedia y terminal (15°) Tipo R"&amp;IF(MID(B15,3,3)="220","C",IF(MID(B15,3,3)="138","S",""))&amp;IF(MID(B15,10,1)="D",2,1)&amp;RIGHT(B15,2)</f>
        <v>Torre de anclaje, retención intermedia y terminal (15°) Tipo R1-3</v>
      </c>
      <c r="D15" s="213">
        <v>6300.1254824250791</v>
      </c>
      <c r="E15" s="209"/>
      <c r="F15" s="209"/>
    </row>
    <row r="16" spans="1:7" x14ac:dyDescent="0.2">
      <c r="A16" s="210">
        <f t="shared" si="0"/>
        <v>13</v>
      </c>
      <c r="B16" s="211" t="s">
        <v>8377</v>
      </c>
      <c r="C16" s="212" t="str">
        <f>+"Torre de anclaje, retención intermedia y terminal (15°) Tipo R"&amp;IF(MID(B16,3,3)="220","C",IF(MID(B16,3,3)="138","S",""))&amp;IF(MID(B16,10,1)="D",2,1)&amp;RIGHT(B16,2)</f>
        <v>Torre de anclaje, retención intermedia y terminal (15°) Tipo R1±0</v>
      </c>
      <c r="D16" s="213">
        <v>7023.5512624582825</v>
      </c>
      <c r="E16" s="209"/>
      <c r="F16" s="209"/>
    </row>
    <row r="17" spans="1:6" x14ac:dyDescent="0.2">
      <c r="A17" s="210">
        <f t="shared" si="0"/>
        <v>14</v>
      </c>
      <c r="B17" s="211" t="s">
        <v>8378</v>
      </c>
      <c r="C17" s="212" t="str">
        <f>+"Torre de anclaje, retención intermedia y terminal (15°) Tipo R"&amp;IF(MID(B17,3,3)="220","C",IF(MID(B17,3,3)="138","S",""))&amp;IF(MID(B17,10,1)="D",2,1)&amp;RIGHT(B17,2)</f>
        <v>Torre de anclaje, retención intermedia y terminal (15°) Tipo R1+3</v>
      </c>
      <c r="D17" s="213">
        <v>7746.9770424914859</v>
      </c>
      <c r="E17" s="209"/>
      <c r="F17" s="209"/>
    </row>
    <row r="18" spans="1:6" x14ac:dyDescent="0.2">
      <c r="A18" s="210">
        <f>+A17+1</f>
        <v>15</v>
      </c>
      <c r="B18" s="211"/>
      <c r="C18" s="212"/>
      <c r="D18" s="213"/>
      <c r="E18" s="209"/>
      <c r="F18" s="209"/>
    </row>
    <row r="19" spans="1:6" x14ac:dyDescent="0.2">
      <c r="A19" s="210">
        <f t="shared" ref="A19:A82" si="1">1+A18</f>
        <v>16</v>
      </c>
      <c r="B19" s="211"/>
      <c r="C19" s="212"/>
      <c r="D19" s="213"/>
      <c r="E19" s="209"/>
      <c r="F19" s="209"/>
    </row>
    <row r="20" spans="1:6" x14ac:dyDescent="0.2">
      <c r="A20" s="210">
        <f t="shared" si="1"/>
        <v>17</v>
      </c>
      <c r="B20" s="211"/>
      <c r="C20" s="212"/>
      <c r="D20" s="213"/>
      <c r="E20" s="209"/>
      <c r="F20" s="209"/>
    </row>
    <row r="21" spans="1:6" x14ac:dyDescent="0.2">
      <c r="A21" s="210">
        <f t="shared" si="1"/>
        <v>18</v>
      </c>
      <c r="B21" s="211"/>
      <c r="C21" s="212"/>
      <c r="D21" s="213"/>
      <c r="E21" s="209"/>
      <c r="F21" s="209"/>
    </row>
    <row r="22" spans="1:6" x14ac:dyDescent="0.2">
      <c r="A22" s="210">
        <f t="shared" si="1"/>
        <v>19</v>
      </c>
      <c r="B22" s="211"/>
      <c r="C22" s="212"/>
      <c r="D22" s="213"/>
      <c r="E22" s="209"/>
      <c r="F22" s="209"/>
    </row>
    <row r="23" spans="1:6" x14ac:dyDescent="0.2">
      <c r="A23" s="210">
        <f t="shared" si="1"/>
        <v>20</v>
      </c>
      <c r="B23" s="211"/>
      <c r="C23" s="212"/>
      <c r="D23" s="213"/>
      <c r="E23" s="209"/>
      <c r="F23" s="209"/>
    </row>
    <row r="24" spans="1:6" x14ac:dyDescent="0.2">
      <c r="A24" s="210">
        <f t="shared" si="1"/>
        <v>21</v>
      </c>
      <c r="B24" s="211"/>
      <c r="C24" s="212"/>
      <c r="D24" s="213"/>
      <c r="E24" s="209"/>
      <c r="F24" s="209"/>
    </row>
    <row r="25" spans="1:6" x14ac:dyDescent="0.2">
      <c r="A25" s="210">
        <f t="shared" si="1"/>
        <v>22</v>
      </c>
      <c r="B25" s="211"/>
      <c r="C25" s="212"/>
      <c r="D25" s="213"/>
      <c r="E25" s="209"/>
      <c r="F25" s="209"/>
    </row>
    <row r="26" spans="1:6" x14ac:dyDescent="0.2">
      <c r="A26" s="210">
        <f t="shared" si="1"/>
        <v>23</v>
      </c>
      <c r="B26" s="211"/>
      <c r="C26" s="212"/>
      <c r="D26" s="213"/>
      <c r="E26" s="209"/>
      <c r="F26" s="209"/>
    </row>
    <row r="27" spans="1:6" x14ac:dyDescent="0.2">
      <c r="A27" s="210">
        <f t="shared" si="1"/>
        <v>24</v>
      </c>
      <c r="B27" s="211"/>
      <c r="C27" s="212"/>
      <c r="D27" s="213"/>
      <c r="E27" s="209"/>
      <c r="F27" s="209"/>
    </row>
    <row r="28" spans="1:6" x14ac:dyDescent="0.2">
      <c r="A28" s="210">
        <f t="shared" si="1"/>
        <v>25</v>
      </c>
      <c r="B28" s="211"/>
      <c r="C28" s="212"/>
      <c r="D28" s="213"/>
      <c r="E28" s="209"/>
      <c r="F28" s="209"/>
    </row>
    <row r="29" spans="1:6" x14ac:dyDescent="0.2">
      <c r="A29" s="210">
        <f t="shared" si="1"/>
        <v>26</v>
      </c>
      <c r="B29" s="211"/>
      <c r="C29" s="212"/>
      <c r="D29" s="213"/>
      <c r="E29" s="209"/>
      <c r="F29" s="209"/>
    </row>
    <row r="30" spans="1:6" x14ac:dyDescent="0.2">
      <c r="A30" s="210">
        <f t="shared" si="1"/>
        <v>27</v>
      </c>
      <c r="B30" s="211"/>
      <c r="C30" s="212"/>
      <c r="D30" s="213"/>
      <c r="E30" s="209"/>
      <c r="F30" s="209"/>
    </row>
    <row r="31" spans="1:6" x14ac:dyDescent="0.2">
      <c r="A31" s="210">
        <f t="shared" si="1"/>
        <v>28</v>
      </c>
      <c r="B31" s="211"/>
      <c r="C31" s="212"/>
      <c r="D31" s="213"/>
      <c r="E31" s="209"/>
      <c r="F31" s="209"/>
    </row>
    <row r="32" spans="1:6" x14ac:dyDescent="0.2">
      <c r="A32" s="210">
        <f t="shared" si="1"/>
        <v>29</v>
      </c>
      <c r="B32" s="211"/>
      <c r="C32" s="212"/>
      <c r="D32" s="213"/>
      <c r="E32" s="209"/>
      <c r="F32" s="209"/>
    </row>
    <row r="33" spans="1:6" x14ac:dyDescent="0.2">
      <c r="A33" s="210">
        <f t="shared" si="1"/>
        <v>30</v>
      </c>
      <c r="B33" s="211"/>
      <c r="C33" s="212"/>
      <c r="D33" s="213"/>
      <c r="E33" s="209"/>
      <c r="F33" s="209"/>
    </row>
    <row r="34" spans="1:6" x14ac:dyDescent="0.2">
      <c r="A34" s="210">
        <f t="shared" si="1"/>
        <v>31</v>
      </c>
      <c r="B34" s="211"/>
      <c r="C34" s="212"/>
      <c r="D34" s="213"/>
      <c r="E34" s="209"/>
      <c r="F34" s="209"/>
    </row>
    <row r="35" spans="1:6" x14ac:dyDescent="0.2">
      <c r="A35" s="210">
        <f t="shared" si="1"/>
        <v>32</v>
      </c>
      <c r="B35" s="211"/>
      <c r="C35" s="212"/>
      <c r="D35" s="213"/>
      <c r="E35" s="209"/>
      <c r="F35" s="209"/>
    </row>
    <row r="36" spans="1:6" x14ac:dyDescent="0.2">
      <c r="A36" s="210">
        <f t="shared" si="1"/>
        <v>33</v>
      </c>
      <c r="B36" s="211"/>
      <c r="C36" s="212"/>
      <c r="D36" s="213"/>
      <c r="E36" s="209"/>
      <c r="F36" s="209"/>
    </row>
    <row r="37" spans="1:6" x14ac:dyDescent="0.2">
      <c r="A37" s="210">
        <f t="shared" si="1"/>
        <v>34</v>
      </c>
      <c r="B37" s="211"/>
      <c r="C37" s="212"/>
      <c r="D37" s="213"/>
      <c r="E37" s="209"/>
      <c r="F37" s="209"/>
    </row>
    <row r="38" spans="1:6" x14ac:dyDescent="0.2">
      <c r="A38" s="210">
        <f t="shared" si="1"/>
        <v>35</v>
      </c>
      <c r="B38" s="211"/>
      <c r="C38" s="212"/>
      <c r="D38" s="213"/>
      <c r="E38" s="209"/>
      <c r="F38" s="209"/>
    </row>
    <row r="39" spans="1:6" x14ac:dyDescent="0.2">
      <c r="A39" s="210">
        <f t="shared" si="1"/>
        <v>36</v>
      </c>
      <c r="B39" s="211"/>
      <c r="C39" s="212"/>
      <c r="D39" s="213"/>
      <c r="E39" s="209"/>
      <c r="F39" s="209"/>
    </row>
    <row r="40" spans="1:6" x14ac:dyDescent="0.2">
      <c r="A40" s="210">
        <f t="shared" si="1"/>
        <v>37</v>
      </c>
      <c r="B40" s="211"/>
      <c r="C40" s="212"/>
      <c r="D40" s="213"/>
      <c r="E40" s="209"/>
      <c r="F40" s="209"/>
    </row>
    <row r="41" spans="1:6" x14ac:dyDescent="0.2">
      <c r="A41" s="210">
        <f t="shared" si="1"/>
        <v>38</v>
      </c>
      <c r="B41" s="211"/>
      <c r="C41" s="212"/>
      <c r="D41" s="213"/>
      <c r="E41" s="209"/>
      <c r="F41" s="209"/>
    </row>
    <row r="42" spans="1:6" x14ac:dyDescent="0.2">
      <c r="A42" s="210">
        <f t="shared" si="1"/>
        <v>39</v>
      </c>
      <c r="B42" s="211"/>
      <c r="C42" s="212"/>
      <c r="D42" s="213"/>
      <c r="E42" s="209"/>
      <c r="F42" s="209"/>
    </row>
    <row r="43" spans="1:6" x14ac:dyDescent="0.2">
      <c r="A43" s="210">
        <f t="shared" si="1"/>
        <v>40</v>
      </c>
      <c r="B43" s="211"/>
      <c r="C43" s="212"/>
      <c r="D43" s="213"/>
      <c r="E43" s="209"/>
      <c r="F43" s="209"/>
    </row>
    <row r="44" spans="1:6" x14ac:dyDescent="0.2">
      <c r="A44" s="210">
        <f t="shared" si="1"/>
        <v>41</v>
      </c>
      <c r="B44" s="211"/>
      <c r="C44" s="212"/>
      <c r="D44" s="213"/>
      <c r="E44" s="209"/>
      <c r="F44" s="209"/>
    </row>
    <row r="45" spans="1:6" x14ac:dyDescent="0.2">
      <c r="A45" s="210">
        <f t="shared" si="1"/>
        <v>42</v>
      </c>
      <c r="B45" s="211"/>
      <c r="C45" s="212"/>
      <c r="D45" s="213"/>
      <c r="E45" s="209"/>
      <c r="F45" s="209"/>
    </row>
    <row r="46" spans="1:6" x14ac:dyDescent="0.2">
      <c r="A46" s="210">
        <f t="shared" si="1"/>
        <v>43</v>
      </c>
      <c r="B46" s="211"/>
      <c r="C46" s="212"/>
      <c r="D46" s="213"/>
      <c r="E46" s="209"/>
      <c r="F46" s="209"/>
    </row>
    <row r="47" spans="1:6" x14ac:dyDescent="0.2">
      <c r="A47" s="210">
        <f t="shared" si="1"/>
        <v>44</v>
      </c>
      <c r="B47" s="211"/>
      <c r="C47" s="212"/>
      <c r="D47" s="213"/>
      <c r="E47" s="209"/>
      <c r="F47" s="209"/>
    </row>
    <row r="48" spans="1:6" x14ac:dyDescent="0.2">
      <c r="A48" s="210">
        <f t="shared" si="1"/>
        <v>45</v>
      </c>
      <c r="B48" s="211"/>
      <c r="C48" s="212"/>
      <c r="D48" s="213"/>
      <c r="E48" s="209"/>
      <c r="F48" s="209"/>
    </row>
    <row r="49" spans="1:6" x14ac:dyDescent="0.2">
      <c r="A49" s="210">
        <f t="shared" si="1"/>
        <v>46</v>
      </c>
      <c r="B49" s="211"/>
      <c r="C49" s="212"/>
      <c r="D49" s="213"/>
      <c r="E49" s="209"/>
      <c r="F49" s="209"/>
    </row>
    <row r="50" spans="1:6" x14ac:dyDescent="0.2">
      <c r="A50" s="210">
        <f t="shared" si="1"/>
        <v>47</v>
      </c>
      <c r="B50" s="211"/>
      <c r="C50" s="212"/>
      <c r="D50" s="213"/>
      <c r="E50" s="209"/>
      <c r="F50" s="209"/>
    </row>
    <row r="51" spans="1:6" x14ac:dyDescent="0.2">
      <c r="A51" s="210">
        <f t="shared" si="1"/>
        <v>48</v>
      </c>
      <c r="B51" s="211"/>
      <c r="C51" s="212"/>
      <c r="D51" s="213"/>
      <c r="E51" s="209"/>
      <c r="F51" s="209"/>
    </row>
    <row r="52" spans="1:6" x14ac:dyDescent="0.2">
      <c r="A52" s="210">
        <f t="shared" si="1"/>
        <v>49</v>
      </c>
      <c r="B52" s="211"/>
      <c r="C52" s="212"/>
      <c r="D52" s="213"/>
      <c r="E52" s="209"/>
      <c r="F52" s="209"/>
    </row>
    <row r="53" spans="1:6" x14ac:dyDescent="0.2">
      <c r="A53" s="210">
        <f t="shared" si="1"/>
        <v>50</v>
      </c>
      <c r="B53" s="211"/>
      <c r="C53" s="212"/>
      <c r="D53" s="213"/>
      <c r="E53" s="209"/>
      <c r="F53" s="209"/>
    </row>
    <row r="54" spans="1:6" x14ac:dyDescent="0.2">
      <c r="A54" s="210">
        <f t="shared" si="1"/>
        <v>51</v>
      </c>
      <c r="B54" s="211"/>
      <c r="C54" s="212"/>
      <c r="D54" s="213"/>
      <c r="E54" s="209"/>
      <c r="F54" s="209"/>
    </row>
    <row r="55" spans="1:6" x14ac:dyDescent="0.2">
      <c r="A55" s="210">
        <f t="shared" si="1"/>
        <v>52</v>
      </c>
      <c r="B55" s="211"/>
      <c r="C55" s="212"/>
      <c r="D55" s="213"/>
      <c r="E55" s="209"/>
      <c r="F55" s="209"/>
    </row>
    <row r="56" spans="1:6" x14ac:dyDescent="0.2">
      <c r="A56" s="210">
        <f t="shared" si="1"/>
        <v>53</v>
      </c>
      <c r="B56" s="211"/>
      <c r="C56" s="212"/>
      <c r="D56" s="213"/>
      <c r="E56" s="209"/>
      <c r="F56" s="209"/>
    </row>
    <row r="57" spans="1:6" x14ac:dyDescent="0.2">
      <c r="A57" s="210">
        <f t="shared" si="1"/>
        <v>54</v>
      </c>
      <c r="B57" s="211"/>
      <c r="C57" s="212"/>
      <c r="D57" s="213"/>
      <c r="E57" s="209"/>
      <c r="F57" s="209"/>
    </row>
    <row r="58" spans="1:6" x14ac:dyDescent="0.2">
      <c r="A58" s="210">
        <f t="shared" si="1"/>
        <v>55</v>
      </c>
      <c r="B58" s="211"/>
      <c r="C58" s="212"/>
      <c r="D58" s="213"/>
      <c r="E58" s="209"/>
      <c r="F58" s="209"/>
    </row>
    <row r="59" spans="1:6" x14ac:dyDescent="0.2">
      <c r="A59" s="210">
        <f t="shared" si="1"/>
        <v>56</v>
      </c>
      <c r="B59" s="211"/>
      <c r="C59" s="212"/>
      <c r="D59" s="213"/>
      <c r="E59" s="209"/>
      <c r="F59" s="209"/>
    </row>
    <row r="60" spans="1:6" x14ac:dyDescent="0.2">
      <c r="A60" s="210">
        <f t="shared" si="1"/>
        <v>57</v>
      </c>
      <c r="B60" s="211"/>
      <c r="C60" s="212"/>
      <c r="D60" s="213"/>
      <c r="E60" s="209"/>
      <c r="F60" s="209"/>
    </row>
    <row r="61" spans="1:6" x14ac:dyDescent="0.2">
      <c r="A61" s="210">
        <f t="shared" si="1"/>
        <v>58</v>
      </c>
      <c r="B61" s="211"/>
      <c r="C61" s="212"/>
      <c r="D61" s="213"/>
      <c r="E61" s="209"/>
      <c r="F61" s="209"/>
    </row>
    <row r="62" spans="1:6" x14ac:dyDescent="0.2">
      <c r="A62" s="210">
        <f t="shared" si="1"/>
        <v>59</v>
      </c>
      <c r="B62" s="211"/>
      <c r="C62" s="212"/>
      <c r="D62" s="213"/>
      <c r="E62" s="209"/>
      <c r="F62" s="209"/>
    </row>
    <row r="63" spans="1:6" x14ac:dyDescent="0.2">
      <c r="A63" s="210">
        <f t="shared" si="1"/>
        <v>60</v>
      </c>
      <c r="B63" s="211"/>
      <c r="C63" s="212"/>
      <c r="D63" s="213"/>
      <c r="E63" s="209"/>
      <c r="F63" s="209"/>
    </row>
    <row r="64" spans="1:6" x14ac:dyDescent="0.2">
      <c r="A64" s="210">
        <f t="shared" si="1"/>
        <v>61</v>
      </c>
      <c r="B64" s="211"/>
      <c r="C64" s="212"/>
      <c r="D64" s="213"/>
      <c r="E64" s="209"/>
      <c r="F64" s="209"/>
    </row>
    <row r="65" spans="1:6" x14ac:dyDescent="0.2">
      <c r="A65" s="210">
        <f t="shared" si="1"/>
        <v>62</v>
      </c>
      <c r="B65" s="211"/>
      <c r="C65" s="212"/>
      <c r="D65" s="213"/>
      <c r="E65" s="209"/>
      <c r="F65" s="209"/>
    </row>
    <row r="66" spans="1:6" x14ac:dyDescent="0.2">
      <c r="A66" s="210">
        <f t="shared" si="1"/>
        <v>63</v>
      </c>
      <c r="B66" s="211"/>
      <c r="C66" s="212"/>
      <c r="D66" s="213"/>
      <c r="E66" s="209"/>
      <c r="F66" s="209"/>
    </row>
    <row r="67" spans="1:6" x14ac:dyDescent="0.2">
      <c r="A67" s="210">
        <f t="shared" si="1"/>
        <v>64</v>
      </c>
      <c r="B67" s="211"/>
      <c r="C67" s="212"/>
      <c r="D67" s="213"/>
      <c r="E67" s="209"/>
      <c r="F67" s="209"/>
    </row>
    <row r="68" spans="1:6" x14ac:dyDescent="0.2">
      <c r="A68" s="210">
        <f t="shared" si="1"/>
        <v>65</v>
      </c>
      <c r="B68" s="211"/>
      <c r="C68" s="212"/>
      <c r="D68" s="213"/>
      <c r="E68" s="209"/>
      <c r="F68" s="209"/>
    </row>
    <row r="69" spans="1:6" x14ac:dyDescent="0.2">
      <c r="A69" s="210">
        <f t="shared" si="1"/>
        <v>66</v>
      </c>
      <c r="B69" s="211"/>
      <c r="C69" s="212"/>
      <c r="D69" s="213"/>
      <c r="E69" s="209"/>
      <c r="F69" s="209"/>
    </row>
    <row r="70" spans="1:6" x14ac:dyDescent="0.2">
      <c r="A70" s="210">
        <f t="shared" si="1"/>
        <v>67</v>
      </c>
      <c r="B70" s="211"/>
      <c r="C70" s="212"/>
      <c r="D70" s="213"/>
      <c r="E70" s="209"/>
      <c r="F70" s="209"/>
    </row>
    <row r="71" spans="1:6" x14ac:dyDescent="0.2">
      <c r="A71" s="210">
        <f t="shared" si="1"/>
        <v>68</v>
      </c>
      <c r="B71" s="211"/>
      <c r="C71" s="212"/>
      <c r="D71" s="213"/>
      <c r="E71" s="209"/>
      <c r="F71" s="209"/>
    </row>
    <row r="72" spans="1:6" x14ac:dyDescent="0.2">
      <c r="A72" s="210">
        <f t="shared" si="1"/>
        <v>69</v>
      </c>
      <c r="B72" s="211"/>
      <c r="C72" s="212"/>
      <c r="D72" s="213"/>
      <c r="E72" s="209"/>
      <c r="F72" s="209"/>
    </row>
    <row r="73" spans="1:6" x14ac:dyDescent="0.2">
      <c r="A73" s="210">
        <f t="shared" si="1"/>
        <v>70</v>
      </c>
      <c r="B73" s="211"/>
      <c r="C73" s="212"/>
      <c r="D73" s="213"/>
      <c r="E73" s="209"/>
      <c r="F73" s="209"/>
    </row>
    <row r="74" spans="1:6" x14ac:dyDescent="0.2">
      <c r="A74" s="210">
        <f t="shared" si="1"/>
        <v>71</v>
      </c>
      <c r="B74" s="211"/>
      <c r="C74" s="212"/>
      <c r="D74" s="213"/>
      <c r="E74" s="209"/>
      <c r="F74" s="209"/>
    </row>
    <row r="75" spans="1:6" x14ac:dyDescent="0.2">
      <c r="A75" s="210">
        <f t="shared" si="1"/>
        <v>72</v>
      </c>
      <c r="B75" s="211"/>
      <c r="C75" s="212"/>
      <c r="D75" s="213"/>
      <c r="E75" s="209"/>
      <c r="F75" s="209"/>
    </row>
    <row r="76" spans="1:6" x14ac:dyDescent="0.2">
      <c r="A76" s="210">
        <f t="shared" si="1"/>
        <v>73</v>
      </c>
      <c r="B76" s="211"/>
      <c r="C76" s="212"/>
      <c r="D76" s="213"/>
      <c r="E76" s="209"/>
      <c r="F76" s="209"/>
    </row>
    <row r="77" spans="1:6" x14ac:dyDescent="0.2">
      <c r="A77" s="210">
        <f t="shared" si="1"/>
        <v>74</v>
      </c>
      <c r="B77" s="211"/>
      <c r="C77" s="212"/>
      <c r="D77" s="213"/>
      <c r="E77" s="209"/>
      <c r="F77" s="209"/>
    </row>
    <row r="78" spans="1:6" x14ac:dyDescent="0.2">
      <c r="A78" s="210">
        <f t="shared" si="1"/>
        <v>75</v>
      </c>
      <c r="B78" s="211"/>
      <c r="C78" s="212"/>
      <c r="D78" s="213"/>
      <c r="E78" s="209"/>
      <c r="F78" s="209"/>
    </row>
    <row r="79" spans="1:6" x14ac:dyDescent="0.2">
      <c r="A79" s="210">
        <f t="shared" si="1"/>
        <v>76</v>
      </c>
      <c r="B79" s="211"/>
      <c r="C79" s="212"/>
      <c r="D79" s="213"/>
      <c r="E79" s="209"/>
      <c r="F79" s="209"/>
    </row>
    <row r="80" spans="1:6" x14ac:dyDescent="0.2">
      <c r="A80" s="210">
        <f t="shared" si="1"/>
        <v>77</v>
      </c>
      <c r="B80" s="211"/>
      <c r="C80" s="212"/>
      <c r="D80" s="213"/>
      <c r="E80" s="209"/>
      <c r="F80" s="209"/>
    </row>
    <row r="81" spans="1:6" x14ac:dyDescent="0.2">
      <c r="A81" s="210">
        <f t="shared" si="1"/>
        <v>78</v>
      </c>
      <c r="B81" s="211"/>
      <c r="C81" s="212"/>
      <c r="D81" s="213"/>
      <c r="E81" s="209"/>
      <c r="F81" s="209"/>
    </row>
    <row r="82" spans="1:6" x14ac:dyDescent="0.2">
      <c r="A82" s="210">
        <f t="shared" si="1"/>
        <v>79</v>
      </c>
      <c r="B82" s="211"/>
      <c r="C82" s="212"/>
      <c r="D82" s="213"/>
      <c r="E82" s="209"/>
      <c r="F82" s="209"/>
    </row>
    <row r="83" spans="1:6" x14ac:dyDescent="0.2">
      <c r="A83" s="210">
        <f t="shared" ref="A83:A146" si="2">1+A82</f>
        <v>80</v>
      </c>
      <c r="B83" s="211"/>
      <c r="C83" s="212"/>
      <c r="D83" s="213"/>
      <c r="E83" s="209"/>
      <c r="F83" s="209"/>
    </row>
    <row r="84" spans="1:6" x14ac:dyDescent="0.2">
      <c r="A84" s="210">
        <f t="shared" si="2"/>
        <v>81</v>
      </c>
      <c r="B84" s="211"/>
      <c r="C84" s="212"/>
      <c r="D84" s="213"/>
      <c r="E84" s="209"/>
      <c r="F84" s="209"/>
    </row>
    <row r="85" spans="1:6" x14ac:dyDescent="0.2">
      <c r="A85" s="210">
        <f t="shared" si="2"/>
        <v>82</v>
      </c>
      <c r="B85" s="211"/>
      <c r="C85" s="212"/>
      <c r="D85" s="213"/>
      <c r="E85" s="209"/>
      <c r="F85" s="209"/>
    </row>
    <row r="86" spans="1:6" x14ac:dyDescent="0.2">
      <c r="A86" s="210">
        <f t="shared" si="2"/>
        <v>83</v>
      </c>
      <c r="B86" s="211"/>
      <c r="C86" s="212"/>
      <c r="D86" s="213"/>
      <c r="E86" s="209"/>
      <c r="F86" s="209"/>
    </row>
    <row r="87" spans="1:6" x14ac:dyDescent="0.2">
      <c r="A87" s="210">
        <f t="shared" si="2"/>
        <v>84</v>
      </c>
      <c r="B87" s="211"/>
      <c r="C87" s="212"/>
      <c r="D87" s="213"/>
      <c r="E87" s="209"/>
      <c r="F87" s="209"/>
    </row>
    <row r="88" spans="1:6" x14ac:dyDescent="0.2">
      <c r="A88" s="210">
        <f t="shared" si="2"/>
        <v>85</v>
      </c>
      <c r="B88" s="211"/>
      <c r="C88" s="212"/>
      <c r="D88" s="213"/>
      <c r="E88" s="209"/>
      <c r="F88" s="209"/>
    </row>
    <row r="89" spans="1:6" x14ac:dyDescent="0.2">
      <c r="A89" s="210">
        <f t="shared" si="2"/>
        <v>86</v>
      </c>
      <c r="B89" s="211"/>
      <c r="C89" s="212"/>
      <c r="D89" s="213"/>
      <c r="E89" s="209"/>
      <c r="F89" s="209"/>
    </row>
    <row r="90" spans="1:6" x14ac:dyDescent="0.2">
      <c r="A90" s="210">
        <f t="shared" si="2"/>
        <v>87</v>
      </c>
      <c r="B90" s="211"/>
      <c r="C90" s="212"/>
      <c r="D90" s="213"/>
      <c r="E90" s="209"/>
      <c r="F90" s="209"/>
    </row>
    <row r="91" spans="1:6" x14ac:dyDescent="0.2">
      <c r="A91" s="210">
        <f t="shared" si="2"/>
        <v>88</v>
      </c>
      <c r="B91" s="211"/>
      <c r="C91" s="212"/>
      <c r="D91" s="213"/>
      <c r="E91" s="209"/>
      <c r="F91" s="209"/>
    </row>
    <row r="92" spans="1:6" x14ac:dyDescent="0.2">
      <c r="A92" s="210">
        <f t="shared" si="2"/>
        <v>89</v>
      </c>
      <c r="B92" s="211"/>
      <c r="C92" s="212"/>
      <c r="D92" s="213"/>
      <c r="E92" s="209"/>
      <c r="F92" s="209"/>
    </row>
    <row r="93" spans="1:6" x14ac:dyDescent="0.2">
      <c r="A93" s="210">
        <f t="shared" si="2"/>
        <v>90</v>
      </c>
      <c r="B93" s="211"/>
      <c r="C93" s="212"/>
      <c r="D93" s="213"/>
      <c r="E93" s="209"/>
      <c r="F93" s="209"/>
    </row>
    <row r="94" spans="1:6" x14ac:dyDescent="0.2">
      <c r="A94" s="210">
        <f t="shared" si="2"/>
        <v>91</v>
      </c>
      <c r="B94" s="211"/>
      <c r="C94" s="212"/>
      <c r="D94" s="213"/>
      <c r="E94" s="209"/>
      <c r="F94" s="209"/>
    </row>
    <row r="95" spans="1:6" x14ac:dyDescent="0.2">
      <c r="A95" s="210">
        <f t="shared" si="2"/>
        <v>92</v>
      </c>
      <c r="B95" s="211"/>
      <c r="C95" s="212"/>
      <c r="D95" s="213"/>
      <c r="E95" s="209"/>
      <c r="F95" s="209"/>
    </row>
    <row r="96" spans="1:6" x14ac:dyDescent="0.2">
      <c r="A96" s="210">
        <f t="shared" si="2"/>
        <v>93</v>
      </c>
      <c r="B96" s="211"/>
      <c r="C96" s="212"/>
      <c r="D96" s="213"/>
      <c r="E96" s="209"/>
      <c r="F96" s="209"/>
    </row>
    <row r="97" spans="1:6" x14ac:dyDescent="0.2">
      <c r="A97" s="210">
        <f t="shared" si="2"/>
        <v>94</v>
      </c>
      <c r="B97" s="211"/>
      <c r="C97" s="212"/>
      <c r="D97" s="213"/>
      <c r="E97" s="209"/>
      <c r="F97" s="209"/>
    </row>
    <row r="98" spans="1:6" x14ac:dyDescent="0.2">
      <c r="A98" s="210">
        <f t="shared" si="2"/>
        <v>95</v>
      </c>
      <c r="B98" s="211"/>
      <c r="C98" s="212"/>
      <c r="D98" s="213"/>
      <c r="E98" s="209"/>
      <c r="F98" s="209"/>
    </row>
    <row r="99" spans="1:6" x14ac:dyDescent="0.2">
      <c r="A99" s="210">
        <f t="shared" si="2"/>
        <v>96</v>
      </c>
      <c r="B99" s="211"/>
      <c r="C99" s="212"/>
      <c r="D99" s="213"/>
      <c r="E99" s="209"/>
      <c r="F99" s="209"/>
    </row>
    <row r="100" spans="1:6" x14ac:dyDescent="0.2">
      <c r="A100" s="210">
        <f t="shared" si="2"/>
        <v>97</v>
      </c>
      <c r="B100" s="211"/>
      <c r="C100" s="212"/>
      <c r="D100" s="213"/>
      <c r="E100" s="209"/>
      <c r="F100" s="209"/>
    </row>
    <row r="101" spans="1:6" x14ac:dyDescent="0.2">
      <c r="A101" s="210">
        <f t="shared" si="2"/>
        <v>98</v>
      </c>
      <c r="B101" s="211"/>
      <c r="C101" s="212"/>
      <c r="D101" s="213"/>
      <c r="E101" s="209"/>
      <c r="F101" s="209"/>
    </row>
    <row r="102" spans="1:6" x14ac:dyDescent="0.2">
      <c r="A102" s="210">
        <f t="shared" si="2"/>
        <v>99</v>
      </c>
      <c r="B102" s="211"/>
      <c r="C102" s="212"/>
      <c r="D102" s="213"/>
      <c r="E102" s="209"/>
      <c r="F102" s="209"/>
    </row>
    <row r="103" spans="1:6" x14ac:dyDescent="0.2">
      <c r="A103" s="210">
        <f t="shared" si="2"/>
        <v>100</v>
      </c>
      <c r="B103" s="211"/>
      <c r="C103" s="212"/>
      <c r="D103" s="213"/>
      <c r="E103" s="209"/>
      <c r="F103" s="209"/>
    </row>
    <row r="104" spans="1:6" x14ac:dyDescent="0.2">
      <c r="A104" s="210">
        <f t="shared" si="2"/>
        <v>101</v>
      </c>
      <c r="B104" s="211"/>
      <c r="C104" s="212"/>
      <c r="D104" s="213"/>
      <c r="E104" s="209"/>
      <c r="F104" s="209"/>
    </row>
    <row r="105" spans="1:6" x14ac:dyDescent="0.2">
      <c r="A105" s="210">
        <f t="shared" si="2"/>
        <v>102</v>
      </c>
      <c r="B105" s="211"/>
      <c r="C105" s="212"/>
      <c r="D105" s="213"/>
      <c r="E105" s="209"/>
      <c r="F105" s="209"/>
    </row>
    <row r="106" spans="1:6" x14ac:dyDescent="0.2">
      <c r="A106" s="210">
        <f t="shared" si="2"/>
        <v>103</v>
      </c>
      <c r="B106" s="211"/>
      <c r="C106" s="212"/>
      <c r="D106" s="213"/>
      <c r="E106" s="209"/>
      <c r="F106" s="209"/>
    </row>
    <row r="107" spans="1:6" x14ac:dyDescent="0.2">
      <c r="A107" s="210">
        <f t="shared" si="2"/>
        <v>104</v>
      </c>
      <c r="B107" s="211"/>
      <c r="C107" s="212"/>
      <c r="D107" s="213"/>
      <c r="E107" s="209"/>
      <c r="F107" s="209"/>
    </row>
    <row r="108" spans="1:6" x14ac:dyDescent="0.2">
      <c r="A108" s="210">
        <f t="shared" si="2"/>
        <v>105</v>
      </c>
      <c r="B108" s="211"/>
      <c r="C108" s="212"/>
      <c r="D108" s="213"/>
      <c r="E108" s="209"/>
      <c r="F108" s="209"/>
    </row>
    <row r="109" spans="1:6" x14ac:dyDescent="0.2">
      <c r="A109" s="210">
        <f t="shared" si="2"/>
        <v>106</v>
      </c>
      <c r="B109" s="211"/>
      <c r="C109" s="212"/>
      <c r="D109" s="213"/>
      <c r="E109" s="209"/>
      <c r="F109" s="209"/>
    </row>
    <row r="110" spans="1:6" x14ac:dyDescent="0.2">
      <c r="A110" s="210">
        <f t="shared" si="2"/>
        <v>107</v>
      </c>
      <c r="B110" s="211"/>
      <c r="C110" s="212"/>
      <c r="D110" s="213"/>
      <c r="E110" s="209"/>
      <c r="F110" s="209"/>
    </row>
    <row r="111" spans="1:6" x14ac:dyDescent="0.2">
      <c r="A111" s="210">
        <f t="shared" si="2"/>
        <v>108</v>
      </c>
      <c r="B111" s="211"/>
      <c r="C111" s="212"/>
      <c r="D111" s="213"/>
      <c r="E111" s="209"/>
      <c r="F111" s="209"/>
    </row>
    <row r="112" spans="1:6" x14ac:dyDescent="0.2">
      <c r="A112" s="210">
        <f t="shared" si="2"/>
        <v>109</v>
      </c>
      <c r="B112" s="211"/>
      <c r="C112" s="212"/>
      <c r="D112" s="213"/>
      <c r="E112" s="209"/>
      <c r="F112" s="209"/>
    </row>
    <row r="113" spans="1:6" x14ac:dyDescent="0.2">
      <c r="A113" s="210">
        <f t="shared" si="2"/>
        <v>110</v>
      </c>
      <c r="B113" s="211"/>
      <c r="C113" s="212"/>
      <c r="D113" s="213"/>
      <c r="E113" s="209"/>
      <c r="F113" s="209"/>
    </row>
    <row r="114" spans="1:6" x14ac:dyDescent="0.2">
      <c r="A114" s="210">
        <f t="shared" si="2"/>
        <v>111</v>
      </c>
      <c r="B114" s="211"/>
      <c r="C114" s="212"/>
      <c r="D114" s="213"/>
      <c r="E114" s="209"/>
      <c r="F114" s="209"/>
    </row>
    <row r="115" spans="1:6" x14ac:dyDescent="0.2">
      <c r="A115" s="210">
        <f t="shared" si="2"/>
        <v>112</v>
      </c>
      <c r="B115" s="211"/>
      <c r="C115" s="212"/>
      <c r="D115" s="213"/>
      <c r="E115" s="209"/>
      <c r="F115" s="209"/>
    </row>
    <row r="116" spans="1:6" x14ac:dyDescent="0.2">
      <c r="A116" s="210">
        <f t="shared" si="2"/>
        <v>113</v>
      </c>
      <c r="B116" s="211"/>
      <c r="C116" s="212"/>
      <c r="D116" s="213"/>
      <c r="E116" s="209"/>
      <c r="F116" s="209"/>
    </row>
    <row r="117" spans="1:6" x14ac:dyDescent="0.2">
      <c r="A117" s="210">
        <f t="shared" si="2"/>
        <v>114</v>
      </c>
      <c r="B117" s="211"/>
      <c r="C117" s="212"/>
      <c r="D117" s="213"/>
      <c r="E117" s="209"/>
      <c r="F117" s="209"/>
    </row>
    <row r="118" spans="1:6" x14ac:dyDescent="0.2">
      <c r="A118" s="210">
        <f t="shared" si="2"/>
        <v>115</v>
      </c>
      <c r="B118" s="211"/>
      <c r="C118" s="212"/>
      <c r="D118" s="213"/>
      <c r="E118" s="209"/>
      <c r="F118" s="209"/>
    </row>
    <row r="119" spans="1:6" x14ac:dyDescent="0.2">
      <c r="A119" s="210">
        <f t="shared" si="2"/>
        <v>116</v>
      </c>
      <c r="B119" s="211"/>
      <c r="C119" s="212"/>
      <c r="D119" s="213"/>
      <c r="E119" s="209"/>
      <c r="F119" s="209"/>
    </row>
    <row r="120" spans="1:6" x14ac:dyDescent="0.2">
      <c r="A120" s="210">
        <f t="shared" si="2"/>
        <v>117</v>
      </c>
      <c r="B120" s="211"/>
      <c r="C120" s="212"/>
      <c r="D120" s="213"/>
      <c r="E120" s="209"/>
      <c r="F120" s="209"/>
    </row>
    <row r="121" spans="1:6" x14ac:dyDescent="0.2">
      <c r="A121" s="210">
        <f t="shared" si="2"/>
        <v>118</v>
      </c>
      <c r="B121" s="211"/>
      <c r="C121" s="212"/>
      <c r="D121" s="213"/>
      <c r="E121" s="209"/>
      <c r="F121" s="209"/>
    </row>
    <row r="122" spans="1:6" x14ac:dyDescent="0.2">
      <c r="A122" s="210">
        <f t="shared" si="2"/>
        <v>119</v>
      </c>
      <c r="B122" s="211"/>
      <c r="C122" s="212"/>
      <c r="D122" s="213"/>
      <c r="E122" s="209"/>
      <c r="F122" s="209"/>
    </row>
    <row r="123" spans="1:6" x14ac:dyDescent="0.2">
      <c r="A123" s="210">
        <f t="shared" si="2"/>
        <v>120</v>
      </c>
      <c r="B123" s="211"/>
      <c r="C123" s="212"/>
      <c r="D123" s="213"/>
      <c r="E123" s="209"/>
      <c r="F123" s="209"/>
    </row>
    <row r="124" spans="1:6" x14ac:dyDescent="0.2">
      <c r="A124" s="210">
        <f t="shared" si="2"/>
        <v>121</v>
      </c>
      <c r="B124" s="211"/>
      <c r="C124" s="212"/>
      <c r="D124" s="213"/>
      <c r="E124" s="209"/>
      <c r="F124" s="209"/>
    </row>
    <row r="125" spans="1:6" x14ac:dyDescent="0.2">
      <c r="A125" s="210">
        <f t="shared" si="2"/>
        <v>122</v>
      </c>
      <c r="B125" s="211"/>
      <c r="C125" s="212"/>
      <c r="D125" s="213"/>
      <c r="E125" s="209"/>
      <c r="F125" s="209"/>
    </row>
    <row r="126" spans="1:6" x14ac:dyDescent="0.2">
      <c r="A126" s="210">
        <f t="shared" si="2"/>
        <v>123</v>
      </c>
      <c r="B126" s="211"/>
      <c r="C126" s="212"/>
      <c r="D126" s="213"/>
      <c r="E126" s="209"/>
      <c r="F126" s="209"/>
    </row>
    <row r="127" spans="1:6" x14ac:dyDescent="0.2">
      <c r="A127" s="210">
        <f t="shared" si="2"/>
        <v>124</v>
      </c>
      <c r="B127" s="211"/>
      <c r="C127" s="212"/>
      <c r="D127" s="213"/>
      <c r="E127" s="209"/>
      <c r="F127" s="209"/>
    </row>
    <row r="128" spans="1:6" x14ac:dyDescent="0.2">
      <c r="A128" s="210">
        <f t="shared" si="2"/>
        <v>125</v>
      </c>
      <c r="B128" s="211"/>
      <c r="C128" s="212"/>
      <c r="D128" s="213"/>
      <c r="E128" s="209"/>
      <c r="F128" s="209"/>
    </row>
    <row r="129" spans="1:6" x14ac:dyDescent="0.2">
      <c r="A129" s="210">
        <f t="shared" si="2"/>
        <v>126</v>
      </c>
      <c r="B129" s="211"/>
      <c r="C129" s="212"/>
      <c r="D129" s="213"/>
      <c r="E129" s="209"/>
      <c r="F129" s="209"/>
    </row>
    <row r="130" spans="1:6" x14ac:dyDescent="0.2">
      <c r="A130" s="210">
        <f t="shared" si="2"/>
        <v>127</v>
      </c>
      <c r="B130" s="211"/>
      <c r="C130" s="212"/>
      <c r="D130" s="213"/>
      <c r="E130" s="209"/>
      <c r="F130" s="209"/>
    </row>
    <row r="131" spans="1:6" x14ac:dyDescent="0.2">
      <c r="A131" s="210">
        <f t="shared" si="2"/>
        <v>128</v>
      </c>
      <c r="B131" s="211"/>
      <c r="C131" s="212"/>
      <c r="D131" s="213"/>
      <c r="E131" s="209"/>
      <c r="F131" s="209"/>
    </row>
    <row r="132" spans="1:6" x14ac:dyDescent="0.2">
      <c r="A132" s="210">
        <f t="shared" si="2"/>
        <v>129</v>
      </c>
      <c r="B132" s="211"/>
      <c r="C132" s="212"/>
      <c r="D132" s="213"/>
      <c r="E132" s="209"/>
      <c r="F132" s="209"/>
    </row>
    <row r="133" spans="1:6" x14ac:dyDescent="0.2">
      <c r="A133" s="210">
        <f t="shared" si="2"/>
        <v>130</v>
      </c>
      <c r="B133" s="211"/>
      <c r="C133" s="212"/>
      <c r="D133" s="213"/>
      <c r="E133" s="209"/>
      <c r="F133" s="209"/>
    </row>
    <row r="134" spans="1:6" x14ac:dyDescent="0.2">
      <c r="A134" s="210">
        <f t="shared" si="2"/>
        <v>131</v>
      </c>
      <c r="B134" s="211"/>
      <c r="C134" s="212"/>
      <c r="D134" s="213"/>
      <c r="E134" s="209"/>
      <c r="F134" s="209"/>
    </row>
    <row r="135" spans="1:6" x14ac:dyDescent="0.2">
      <c r="A135" s="210">
        <f t="shared" si="2"/>
        <v>132</v>
      </c>
      <c r="B135" s="211"/>
      <c r="C135" s="212"/>
      <c r="D135" s="213"/>
      <c r="E135" s="209"/>
      <c r="F135" s="209"/>
    </row>
    <row r="136" spans="1:6" x14ac:dyDescent="0.2">
      <c r="A136" s="210">
        <f t="shared" si="2"/>
        <v>133</v>
      </c>
      <c r="B136" s="211"/>
      <c r="C136" s="212"/>
      <c r="D136" s="213"/>
      <c r="E136" s="209"/>
      <c r="F136" s="209"/>
    </row>
    <row r="137" spans="1:6" x14ac:dyDescent="0.2">
      <c r="A137" s="210">
        <f t="shared" si="2"/>
        <v>134</v>
      </c>
      <c r="B137" s="211"/>
      <c r="C137" s="212"/>
      <c r="D137" s="213"/>
      <c r="E137" s="209"/>
      <c r="F137" s="209"/>
    </row>
    <row r="138" spans="1:6" x14ac:dyDescent="0.2">
      <c r="A138" s="210">
        <f t="shared" si="2"/>
        <v>135</v>
      </c>
      <c r="B138" s="211"/>
      <c r="C138" s="212"/>
      <c r="D138" s="213"/>
      <c r="E138" s="209"/>
      <c r="F138" s="209"/>
    </row>
    <row r="139" spans="1:6" x14ac:dyDescent="0.2">
      <c r="A139" s="210">
        <f t="shared" si="2"/>
        <v>136</v>
      </c>
      <c r="B139" s="211"/>
      <c r="C139" s="212"/>
      <c r="D139" s="213"/>
      <c r="E139" s="209"/>
      <c r="F139" s="209"/>
    </row>
    <row r="140" spans="1:6" x14ac:dyDescent="0.2">
      <c r="A140" s="210">
        <f t="shared" si="2"/>
        <v>137</v>
      </c>
      <c r="B140" s="211"/>
      <c r="C140" s="212"/>
      <c r="D140" s="213"/>
      <c r="E140" s="209"/>
      <c r="F140" s="209"/>
    </row>
    <row r="141" spans="1:6" x14ac:dyDescent="0.2">
      <c r="A141" s="210">
        <f t="shared" si="2"/>
        <v>138</v>
      </c>
      <c r="B141" s="211"/>
      <c r="C141" s="212"/>
      <c r="D141" s="213"/>
      <c r="E141" s="209"/>
      <c r="F141" s="209"/>
    </row>
    <row r="142" spans="1:6" x14ac:dyDescent="0.2">
      <c r="A142" s="210">
        <f t="shared" si="2"/>
        <v>139</v>
      </c>
      <c r="B142" s="211"/>
      <c r="C142" s="212"/>
      <c r="D142" s="213"/>
      <c r="E142" s="209"/>
      <c r="F142" s="209"/>
    </row>
    <row r="143" spans="1:6" x14ac:dyDescent="0.2">
      <c r="A143" s="210">
        <f t="shared" si="2"/>
        <v>140</v>
      </c>
      <c r="B143" s="211"/>
      <c r="C143" s="212"/>
      <c r="D143" s="213"/>
      <c r="E143" s="209"/>
      <c r="F143" s="209"/>
    </row>
    <row r="144" spans="1:6" x14ac:dyDescent="0.2">
      <c r="A144" s="210">
        <f t="shared" si="2"/>
        <v>141</v>
      </c>
      <c r="B144" s="211"/>
      <c r="C144" s="212"/>
      <c r="D144" s="213"/>
      <c r="E144" s="209"/>
      <c r="F144" s="209"/>
    </row>
    <row r="145" spans="1:6" x14ac:dyDescent="0.2">
      <c r="A145" s="210">
        <f t="shared" si="2"/>
        <v>142</v>
      </c>
      <c r="B145" s="211"/>
      <c r="C145" s="212"/>
      <c r="D145" s="213"/>
      <c r="E145" s="209"/>
      <c r="F145" s="209"/>
    </row>
    <row r="146" spans="1:6" x14ac:dyDescent="0.2">
      <c r="A146" s="210">
        <f t="shared" si="2"/>
        <v>143</v>
      </c>
      <c r="B146" s="211"/>
      <c r="C146" s="212"/>
      <c r="D146" s="213"/>
      <c r="E146" s="209"/>
      <c r="F146" s="209"/>
    </row>
    <row r="147" spans="1:6" x14ac:dyDescent="0.2">
      <c r="A147" s="210">
        <f t="shared" ref="A147:A210" si="3">1+A146</f>
        <v>144</v>
      </c>
      <c r="B147" s="211"/>
      <c r="C147" s="212"/>
      <c r="D147" s="213"/>
      <c r="E147" s="209"/>
      <c r="F147" s="209"/>
    </row>
    <row r="148" spans="1:6" x14ac:dyDescent="0.2">
      <c r="A148" s="210">
        <f t="shared" si="3"/>
        <v>145</v>
      </c>
      <c r="B148" s="211"/>
      <c r="C148" s="212"/>
      <c r="D148" s="213"/>
      <c r="E148" s="209"/>
      <c r="F148" s="209"/>
    </row>
    <row r="149" spans="1:6" x14ac:dyDescent="0.2">
      <c r="A149" s="210">
        <f t="shared" si="3"/>
        <v>146</v>
      </c>
      <c r="B149" s="211"/>
      <c r="C149" s="212"/>
      <c r="D149" s="213"/>
      <c r="E149" s="209"/>
      <c r="F149" s="209"/>
    </row>
    <row r="150" spans="1:6" x14ac:dyDescent="0.2">
      <c r="A150" s="210">
        <f t="shared" si="3"/>
        <v>147</v>
      </c>
      <c r="B150" s="211"/>
      <c r="C150" s="212"/>
      <c r="D150" s="213"/>
      <c r="E150" s="209"/>
      <c r="F150" s="209"/>
    </row>
    <row r="151" spans="1:6" x14ac:dyDescent="0.2">
      <c r="A151" s="210">
        <f t="shared" si="3"/>
        <v>148</v>
      </c>
      <c r="B151" s="211"/>
      <c r="C151" s="212"/>
      <c r="D151" s="213"/>
      <c r="E151" s="209"/>
      <c r="F151" s="209"/>
    </row>
    <row r="152" spans="1:6" x14ac:dyDescent="0.2">
      <c r="A152" s="210">
        <f t="shared" si="3"/>
        <v>149</v>
      </c>
      <c r="B152" s="211"/>
      <c r="C152" s="212"/>
      <c r="D152" s="213"/>
      <c r="E152" s="209"/>
      <c r="F152" s="209"/>
    </row>
    <row r="153" spans="1:6" x14ac:dyDescent="0.2">
      <c r="A153" s="210">
        <f t="shared" si="3"/>
        <v>150</v>
      </c>
      <c r="B153" s="211"/>
      <c r="C153" s="212"/>
      <c r="D153" s="213"/>
      <c r="E153" s="209"/>
      <c r="F153" s="209"/>
    </row>
    <row r="154" spans="1:6" x14ac:dyDescent="0.2">
      <c r="A154" s="210">
        <f t="shared" si="3"/>
        <v>151</v>
      </c>
      <c r="B154" s="211"/>
      <c r="C154" s="212"/>
      <c r="D154" s="213"/>
      <c r="E154" s="209"/>
      <c r="F154" s="209"/>
    </row>
    <row r="155" spans="1:6" x14ac:dyDescent="0.2">
      <c r="A155" s="210">
        <f t="shared" si="3"/>
        <v>152</v>
      </c>
      <c r="B155" s="211"/>
      <c r="C155" s="212"/>
      <c r="D155" s="213"/>
      <c r="E155" s="209"/>
      <c r="F155" s="209"/>
    </row>
    <row r="156" spans="1:6" x14ac:dyDescent="0.2">
      <c r="A156" s="210">
        <f t="shared" si="3"/>
        <v>153</v>
      </c>
      <c r="B156" s="211"/>
      <c r="C156" s="212"/>
      <c r="D156" s="213"/>
      <c r="E156" s="209"/>
      <c r="F156" s="209"/>
    </row>
    <row r="157" spans="1:6" x14ac:dyDescent="0.2">
      <c r="A157" s="210">
        <f t="shared" si="3"/>
        <v>154</v>
      </c>
      <c r="B157" s="211"/>
      <c r="C157" s="212"/>
      <c r="D157" s="213"/>
      <c r="E157" s="209"/>
      <c r="F157" s="209"/>
    </row>
    <row r="158" spans="1:6" x14ac:dyDescent="0.2">
      <c r="A158" s="210">
        <f t="shared" si="3"/>
        <v>155</v>
      </c>
      <c r="B158" s="211"/>
      <c r="C158" s="212"/>
      <c r="D158" s="213"/>
      <c r="E158" s="209"/>
      <c r="F158" s="209"/>
    </row>
    <row r="159" spans="1:6" x14ac:dyDescent="0.2">
      <c r="A159" s="210">
        <f t="shared" si="3"/>
        <v>156</v>
      </c>
      <c r="B159" s="211"/>
      <c r="C159" s="212"/>
      <c r="D159" s="213"/>
      <c r="E159" s="209"/>
      <c r="F159" s="209"/>
    </row>
    <row r="160" spans="1:6" x14ac:dyDescent="0.2">
      <c r="A160" s="210">
        <f t="shared" si="3"/>
        <v>157</v>
      </c>
      <c r="B160" s="211"/>
      <c r="C160" s="212"/>
      <c r="D160" s="213"/>
      <c r="E160" s="209"/>
      <c r="F160" s="209"/>
    </row>
    <row r="161" spans="1:6" x14ac:dyDescent="0.2">
      <c r="A161" s="210">
        <f t="shared" si="3"/>
        <v>158</v>
      </c>
      <c r="B161" s="211"/>
      <c r="C161" s="212"/>
      <c r="D161" s="213"/>
      <c r="E161" s="209"/>
      <c r="F161" s="209"/>
    </row>
    <row r="162" spans="1:6" x14ac:dyDescent="0.2">
      <c r="A162" s="210">
        <f t="shared" si="3"/>
        <v>159</v>
      </c>
      <c r="B162" s="211"/>
      <c r="C162" s="212"/>
      <c r="D162" s="213"/>
      <c r="E162" s="209"/>
      <c r="F162" s="209"/>
    </row>
    <row r="163" spans="1:6" x14ac:dyDescent="0.2">
      <c r="A163" s="210">
        <f t="shared" si="3"/>
        <v>160</v>
      </c>
      <c r="B163" s="211"/>
      <c r="C163" s="212"/>
      <c r="D163" s="213"/>
      <c r="E163" s="209"/>
      <c r="F163" s="209"/>
    </row>
    <row r="164" spans="1:6" x14ac:dyDescent="0.2">
      <c r="A164" s="210">
        <f t="shared" si="3"/>
        <v>161</v>
      </c>
      <c r="B164" s="211"/>
      <c r="C164" s="212"/>
      <c r="D164" s="213"/>
      <c r="E164" s="209"/>
      <c r="F164" s="209"/>
    </row>
    <row r="165" spans="1:6" x14ac:dyDescent="0.2">
      <c r="A165" s="210">
        <f t="shared" si="3"/>
        <v>162</v>
      </c>
      <c r="B165" s="211"/>
      <c r="C165" s="212"/>
      <c r="D165" s="213"/>
      <c r="E165" s="209"/>
      <c r="F165" s="209"/>
    </row>
    <row r="166" spans="1:6" x14ac:dyDescent="0.2">
      <c r="A166" s="210">
        <f t="shared" si="3"/>
        <v>163</v>
      </c>
      <c r="B166" s="211"/>
      <c r="C166" s="212"/>
      <c r="D166" s="213"/>
      <c r="E166" s="209"/>
      <c r="F166" s="209"/>
    </row>
    <row r="167" spans="1:6" x14ac:dyDescent="0.2">
      <c r="A167" s="210">
        <f t="shared" si="3"/>
        <v>164</v>
      </c>
      <c r="B167" s="211"/>
      <c r="C167" s="212"/>
      <c r="D167" s="213"/>
      <c r="E167" s="209"/>
      <c r="F167" s="209"/>
    </row>
    <row r="168" spans="1:6" x14ac:dyDescent="0.2">
      <c r="A168" s="210">
        <f t="shared" si="3"/>
        <v>165</v>
      </c>
      <c r="B168" s="211"/>
      <c r="C168" s="212"/>
      <c r="D168" s="213"/>
      <c r="E168" s="209"/>
      <c r="F168" s="209"/>
    </row>
    <row r="169" spans="1:6" x14ac:dyDescent="0.2">
      <c r="A169" s="210">
        <f t="shared" si="3"/>
        <v>166</v>
      </c>
      <c r="B169" s="211"/>
      <c r="C169" s="212"/>
      <c r="D169" s="213"/>
      <c r="E169" s="209"/>
      <c r="F169" s="209"/>
    </row>
    <row r="170" spans="1:6" x14ac:dyDescent="0.2">
      <c r="A170" s="210">
        <f t="shared" si="3"/>
        <v>167</v>
      </c>
      <c r="B170" s="211"/>
      <c r="C170" s="212"/>
      <c r="D170" s="213"/>
      <c r="E170" s="209"/>
      <c r="F170" s="209"/>
    </row>
    <row r="171" spans="1:6" x14ac:dyDescent="0.2">
      <c r="A171" s="210">
        <f t="shared" si="3"/>
        <v>168</v>
      </c>
      <c r="B171" s="211"/>
      <c r="C171" s="212"/>
      <c r="D171" s="213"/>
      <c r="E171" s="209"/>
      <c r="F171" s="209"/>
    </row>
    <row r="172" spans="1:6" x14ac:dyDescent="0.2">
      <c r="A172" s="210">
        <f t="shared" si="3"/>
        <v>169</v>
      </c>
      <c r="B172" s="211"/>
      <c r="C172" s="212"/>
      <c r="D172" s="213"/>
      <c r="E172" s="209"/>
      <c r="F172" s="209"/>
    </row>
    <row r="173" spans="1:6" x14ac:dyDescent="0.2">
      <c r="A173" s="210">
        <f t="shared" si="3"/>
        <v>170</v>
      </c>
      <c r="B173" s="211"/>
      <c r="C173" s="212"/>
      <c r="D173" s="213"/>
      <c r="E173" s="209"/>
      <c r="F173" s="209"/>
    </row>
    <row r="174" spans="1:6" x14ac:dyDescent="0.2">
      <c r="A174" s="210">
        <f t="shared" si="3"/>
        <v>171</v>
      </c>
      <c r="B174" s="211"/>
      <c r="C174" s="212"/>
      <c r="D174" s="213"/>
      <c r="E174" s="209"/>
      <c r="F174" s="209"/>
    </row>
    <row r="175" spans="1:6" x14ac:dyDescent="0.2">
      <c r="A175" s="210">
        <f t="shared" si="3"/>
        <v>172</v>
      </c>
      <c r="B175" s="211"/>
      <c r="C175" s="212"/>
      <c r="D175" s="213"/>
      <c r="E175" s="209"/>
      <c r="F175" s="209"/>
    </row>
    <row r="176" spans="1:6" x14ac:dyDescent="0.2">
      <c r="A176" s="210">
        <f t="shared" si="3"/>
        <v>173</v>
      </c>
      <c r="B176" s="211"/>
      <c r="C176" s="212"/>
      <c r="D176" s="213"/>
      <c r="E176" s="209"/>
      <c r="F176" s="209"/>
    </row>
    <row r="177" spans="1:6" x14ac:dyDescent="0.2">
      <c r="A177" s="210">
        <f t="shared" si="3"/>
        <v>174</v>
      </c>
      <c r="B177" s="211"/>
      <c r="C177" s="212"/>
      <c r="D177" s="213"/>
      <c r="E177" s="209"/>
      <c r="F177" s="209"/>
    </row>
    <row r="178" spans="1:6" x14ac:dyDescent="0.2">
      <c r="A178" s="210">
        <f t="shared" si="3"/>
        <v>175</v>
      </c>
      <c r="B178" s="211"/>
      <c r="C178" s="212"/>
      <c r="D178" s="213"/>
      <c r="E178" s="209"/>
      <c r="F178" s="209"/>
    </row>
    <row r="179" spans="1:6" x14ac:dyDescent="0.2">
      <c r="A179" s="210">
        <f t="shared" si="3"/>
        <v>176</v>
      </c>
      <c r="B179" s="211"/>
      <c r="C179" s="212"/>
      <c r="D179" s="213"/>
      <c r="E179" s="209"/>
      <c r="F179" s="209"/>
    </row>
    <row r="180" spans="1:6" x14ac:dyDescent="0.2">
      <c r="A180" s="210">
        <f t="shared" si="3"/>
        <v>177</v>
      </c>
      <c r="B180" s="211"/>
      <c r="C180" s="212"/>
      <c r="D180" s="213"/>
      <c r="E180" s="209"/>
      <c r="F180" s="209"/>
    </row>
    <row r="181" spans="1:6" x14ac:dyDescent="0.2">
      <c r="A181" s="210">
        <f t="shared" si="3"/>
        <v>178</v>
      </c>
      <c r="B181" s="211"/>
      <c r="C181" s="212"/>
      <c r="D181" s="213"/>
      <c r="E181" s="209"/>
      <c r="F181" s="209"/>
    </row>
    <row r="182" spans="1:6" x14ac:dyDescent="0.2">
      <c r="A182" s="210">
        <f t="shared" si="3"/>
        <v>179</v>
      </c>
      <c r="B182" s="211"/>
      <c r="C182" s="212"/>
      <c r="D182" s="213"/>
      <c r="E182" s="209"/>
      <c r="F182" s="209"/>
    </row>
    <row r="183" spans="1:6" x14ac:dyDescent="0.2">
      <c r="A183" s="210">
        <f t="shared" si="3"/>
        <v>180</v>
      </c>
      <c r="B183" s="211"/>
      <c r="C183" s="212"/>
      <c r="D183" s="213"/>
      <c r="E183" s="209"/>
      <c r="F183" s="209"/>
    </row>
    <row r="184" spans="1:6" x14ac:dyDescent="0.2">
      <c r="A184" s="210">
        <f t="shared" si="3"/>
        <v>181</v>
      </c>
      <c r="B184" s="211"/>
      <c r="C184" s="212"/>
      <c r="D184" s="213"/>
      <c r="E184" s="209"/>
      <c r="F184" s="209"/>
    </row>
    <row r="185" spans="1:6" x14ac:dyDescent="0.2">
      <c r="A185" s="210">
        <f t="shared" si="3"/>
        <v>182</v>
      </c>
      <c r="B185" s="211"/>
      <c r="C185" s="212"/>
      <c r="D185" s="213"/>
      <c r="E185" s="209"/>
      <c r="F185" s="209"/>
    </row>
    <row r="186" spans="1:6" x14ac:dyDescent="0.2">
      <c r="A186" s="210">
        <f t="shared" si="3"/>
        <v>183</v>
      </c>
      <c r="B186" s="211"/>
      <c r="C186" s="212"/>
      <c r="D186" s="213"/>
      <c r="E186" s="209"/>
      <c r="F186" s="209"/>
    </row>
    <row r="187" spans="1:6" x14ac:dyDescent="0.2">
      <c r="A187" s="210">
        <f t="shared" si="3"/>
        <v>184</v>
      </c>
      <c r="B187" s="211"/>
      <c r="C187" s="212"/>
      <c r="D187" s="213"/>
      <c r="E187" s="209"/>
      <c r="F187" s="209"/>
    </row>
    <row r="188" spans="1:6" x14ac:dyDescent="0.2">
      <c r="A188" s="210">
        <f t="shared" si="3"/>
        <v>185</v>
      </c>
      <c r="B188" s="211"/>
      <c r="C188" s="212"/>
      <c r="D188" s="213"/>
      <c r="E188" s="209"/>
      <c r="F188" s="209"/>
    </row>
    <row r="189" spans="1:6" x14ac:dyDescent="0.2">
      <c r="A189" s="210">
        <f t="shared" si="3"/>
        <v>186</v>
      </c>
      <c r="B189" s="211"/>
      <c r="C189" s="212"/>
      <c r="D189" s="213"/>
      <c r="E189" s="209"/>
      <c r="F189" s="209"/>
    </row>
    <row r="190" spans="1:6" x14ac:dyDescent="0.2">
      <c r="A190" s="210">
        <f t="shared" si="3"/>
        <v>187</v>
      </c>
      <c r="B190" s="211"/>
      <c r="C190" s="212"/>
      <c r="D190" s="213"/>
      <c r="E190" s="209"/>
      <c r="F190" s="209"/>
    </row>
    <row r="191" spans="1:6" x14ac:dyDescent="0.2">
      <c r="A191" s="210">
        <f t="shared" si="3"/>
        <v>188</v>
      </c>
      <c r="B191" s="211"/>
      <c r="C191" s="212"/>
      <c r="D191" s="213"/>
      <c r="E191" s="209"/>
      <c r="F191" s="209"/>
    </row>
    <row r="192" spans="1:6" x14ac:dyDescent="0.2">
      <c r="A192" s="210">
        <f t="shared" si="3"/>
        <v>189</v>
      </c>
      <c r="B192" s="211"/>
      <c r="C192" s="212"/>
      <c r="D192" s="213"/>
      <c r="E192" s="209"/>
      <c r="F192" s="209"/>
    </row>
    <row r="193" spans="1:6" x14ac:dyDescent="0.2">
      <c r="A193" s="210">
        <f t="shared" si="3"/>
        <v>190</v>
      </c>
      <c r="B193" s="211"/>
      <c r="C193" s="212"/>
      <c r="D193" s="213"/>
      <c r="E193" s="209"/>
      <c r="F193" s="209"/>
    </row>
    <row r="194" spans="1:6" x14ac:dyDescent="0.2">
      <c r="A194" s="210">
        <f t="shared" si="3"/>
        <v>191</v>
      </c>
      <c r="B194" s="211"/>
      <c r="C194" s="212"/>
      <c r="D194" s="213"/>
      <c r="E194" s="209"/>
      <c r="F194" s="209"/>
    </row>
    <row r="195" spans="1:6" x14ac:dyDescent="0.2">
      <c r="A195" s="210">
        <f t="shared" si="3"/>
        <v>192</v>
      </c>
      <c r="B195" s="211"/>
      <c r="C195" s="212"/>
      <c r="D195" s="213"/>
      <c r="E195" s="209"/>
      <c r="F195" s="209"/>
    </row>
    <row r="196" spans="1:6" x14ac:dyDescent="0.2">
      <c r="A196" s="210">
        <f t="shared" si="3"/>
        <v>193</v>
      </c>
      <c r="B196" s="211"/>
      <c r="C196" s="212"/>
      <c r="D196" s="213"/>
      <c r="E196" s="209"/>
      <c r="F196" s="209"/>
    </row>
    <row r="197" spans="1:6" x14ac:dyDescent="0.2">
      <c r="A197" s="210">
        <f t="shared" si="3"/>
        <v>194</v>
      </c>
      <c r="B197" s="211"/>
      <c r="C197" s="212"/>
      <c r="D197" s="213"/>
      <c r="E197" s="209"/>
      <c r="F197" s="209"/>
    </row>
    <row r="198" spans="1:6" x14ac:dyDescent="0.2">
      <c r="A198" s="210">
        <f t="shared" si="3"/>
        <v>195</v>
      </c>
      <c r="B198" s="211"/>
      <c r="C198" s="212"/>
      <c r="D198" s="213"/>
      <c r="E198" s="209"/>
      <c r="F198" s="209"/>
    </row>
    <row r="199" spans="1:6" x14ac:dyDescent="0.2">
      <c r="A199" s="210">
        <f t="shared" si="3"/>
        <v>196</v>
      </c>
      <c r="B199" s="211"/>
      <c r="C199" s="212"/>
      <c r="D199" s="213"/>
      <c r="E199" s="209"/>
      <c r="F199" s="209"/>
    </row>
    <row r="200" spans="1:6" x14ac:dyDescent="0.2">
      <c r="A200" s="210">
        <f t="shared" si="3"/>
        <v>197</v>
      </c>
      <c r="B200" s="211"/>
      <c r="C200" s="212"/>
      <c r="D200" s="213"/>
      <c r="E200" s="209"/>
      <c r="F200" s="209"/>
    </row>
    <row r="201" spans="1:6" x14ac:dyDescent="0.2">
      <c r="A201" s="210">
        <f t="shared" si="3"/>
        <v>198</v>
      </c>
      <c r="B201" s="211"/>
      <c r="C201" s="212"/>
      <c r="D201" s="213"/>
      <c r="E201" s="209"/>
      <c r="F201" s="209"/>
    </row>
    <row r="202" spans="1:6" x14ac:dyDescent="0.2">
      <c r="A202" s="210">
        <f t="shared" si="3"/>
        <v>199</v>
      </c>
      <c r="B202" s="211"/>
      <c r="C202" s="212"/>
      <c r="D202" s="213"/>
      <c r="E202" s="209"/>
      <c r="F202" s="209"/>
    </row>
    <row r="203" spans="1:6" x14ac:dyDescent="0.2">
      <c r="A203" s="210">
        <f t="shared" si="3"/>
        <v>200</v>
      </c>
      <c r="B203" s="211"/>
      <c r="C203" s="212"/>
      <c r="D203" s="213"/>
      <c r="E203" s="209"/>
      <c r="F203" s="209"/>
    </row>
    <row r="204" spans="1:6" x14ac:dyDescent="0.2">
      <c r="A204" s="210">
        <f t="shared" si="3"/>
        <v>201</v>
      </c>
      <c r="B204" s="211"/>
      <c r="C204" s="212"/>
      <c r="D204" s="213"/>
      <c r="E204" s="209"/>
      <c r="F204" s="209"/>
    </row>
    <row r="205" spans="1:6" x14ac:dyDescent="0.2">
      <c r="A205" s="210">
        <f t="shared" si="3"/>
        <v>202</v>
      </c>
      <c r="B205" s="211"/>
      <c r="C205" s="212"/>
      <c r="D205" s="213"/>
      <c r="E205" s="209"/>
      <c r="F205" s="209"/>
    </row>
    <row r="206" spans="1:6" x14ac:dyDescent="0.2">
      <c r="A206" s="210">
        <f t="shared" si="3"/>
        <v>203</v>
      </c>
      <c r="B206" s="211"/>
      <c r="C206" s="212"/>
      <c r="D206" s="213"/>
      <c r="E206" s="209"/>
      <c r="F206" s="209"/>
    </row>
    <row r="207" spans="1:6" x14ac:dyDescent="0.2">
      <c r="A207" s="210">
        <f t="shared" si="3"/>
        <v>204</v>
      </c>
      <c r="B207" s="211"/>
      <c r="C207" s="212"/>
      <c r="D207" s="213"/>
      <c r="E207" s="209"/>
      <c r="F207" s="209"/>
    </row>
    <row r="208" spans="1:6" x14ac:dyDescent="0.2">
      <c r="A208" s="210">
        <f t="shared" si="3"/>
        <v>205</v>
      </c>
      <c r="B208" s="211"/>
      <c r="C208" s="212"/>
      <c r="D208" s="213"/>
      <c r="E208" s="209"/>
      <c r="F208" s="209"/>
    </row>
    <row r="209" spans="1:6" x14ac:dyDescent="0.2">
      <c r="A209" s="210">
        <f t="shared" si="3"/>
        <v>206</v>
      </c>
      <c r="B209" s="211"/>
      <c r="C209" s="212"/>
      <c r="D209" s="213"/>
      <c r="E209" s="209"/>
      <c r="F209" s="209"/>
    </row>
    <row r="210" spans="1:6" x14ac:dyDescent="0.2">
      <c r="A210" s="210">
        <f t="shared" si="3"/>
        <v>207</v>
      </c>
      <c r="B210" s="211"/>
      <c r="C210" s="212"/>
      <c r="D210" s="213"/>
      <c r="E210" s="209"/>
      <c r="F210" s="209"/>
    </row>
    <row r="211" spans="1:6" x14ac:dyDescent="0.2">
      <c r="A211" s="210">
        <f t="shared" ref="A211:A274" si="4">1+A210</f>
        <v>208</v>
      </c>
      <c r="B211" s="211"/>
      <c r="C211" s="212"/>
      <c r="D211" s="213"/>
      <c r="E211" s="209"/>
      <c r="F211" s="209"/>
    </row>
    <row r="212" spans="1:6" x14ac:dyDescent="0.2">
      <c r="A212" s="210">
        <f t="shared" si="4"/>
        <v>209</v>
      </c>
      <c r="B212" s="211"/>
      <c r="C212" s="212"/>
      <c r="D212" s="213"/>
      <c r="E212" s="209"/>
      <c r="F212" s="209"/>
    </row>
    <row r="213" spans="1:6" x14ac:dyDescent="0.2">
      <c r="A213" s="210">
        <f t="shared" si="4"/>
        <v>210</v>
      </c>
      <c r="B213" s="211"/>
      <c r="C213" s="212"/>
      <c r="D213" s="213"/>
      <c r="E213" s="209"/>
      <c r="F213" s="209"/>
    </row>
    <row r="214" spans="1:6" x14ac:dyDescent="0.2">
      <c r="A214" s="210">
        <f t="shared" si="4"/>
        <v>211</v>
      </c>
      <c r="B214" s="211"/>
      <c r="C214" s="212"/>
      <c r="D214" s="213"/>
      <c r="E214" s="209"/>
      <c r="F214" s="209"/>
    </row>
    <row r="215" spans="1:6" x14ac:dyDescent="0.2">
      <c r="A215" s="210">
        <f t="shared" si="4"/>
        <v>212</v>
      </c>
      <c r="B215" s="211"/>
      <c r="C215" s="212"/>
      <c r="D215" s="213"/>
      <c r="E215" s="209"/>
      <c r="F215" s="209"/>
    </row>
    <row r="216" spans="1:6" x14ac:dyDescent="0.2">
      <c r="A216" s="210">
        <f t="shared" si="4"/>
        <v>213</v>
      </c>
      <c r="B216" s="211"/>
      <c r="C216" s="212"/>
      <c r="D216" s="213"/>
      <c r="E216" s="209"/>
      <c r="F216" s="209"/>
    </row>
    <row r="217" spans="1:6" x14ac:dyDescent="0.2">
      <c r="A217" s="210">
        <f t="shared" si="4"/>
        <v>214</v>
      </c>
      <c r="B217" s="211"/>
      <c r="C217" s="212"/>
      <c r="D217" s="213"/>
      <c r="E217" s="209"/>
      <c r="F217" s="209"/>
    </row>
    <row r="218" spans="1:6" x14ac:dyDescent="0.2">
      <c r="A218" s="210">
        <f t="shared" si="4"/>
        <v>215</v>
      </c>
      <c r="B218" s="211"/>
      <c r="C218" s="212"/>
      <c r="D218" s="213"/>
      <c r="E218" s="209"/>
      <c r="F218" s="209"/>
    </row>
    <row r="219" spans="1:6" x14ac:dyDescent="0.2">
      <c r="A219" s="210">
        <f t="shared" si="4"/>
        <v>216</v>
      </c>
      <c r="B219" s="211"/>
      <c r="C219" s="212"/>
      <c r="D219" s="213"/>
      <c r="E219" s="209"/>
      <c r="F219" s="209"/>
    </row>
    <row r="220" spans="1:6" x14ac:dyDescent="0.2">
      <c r="A220" s="210">
        <f t="shared" si="4"/>
        <v>217</v>
      </c>
      <c r="B220" s="211"/>
      <c r="C220" s="212"/>
      <c r="D220" s="213"/>
      <c r="E220" s="209"/>
      <c r="F220" s="209"/>
    </row>
    <row r="221" spans="1:6" x14ac:dyDescent="0.2">
      <c r="A221" s="210">
        <f t="shared" si="4"/>
        <v>218</v>
      </c>
      <c r="B221" s="211"/>
      <c r="C221" s="212"/>
      <c r="D221" s="213"/>
      <c r="E221" s="209"/>
      <c r="F221" s="209"/>
    </row>
    <row r="222" spans="1:6" x14ac:dyDescent="0.2">
      <c r="A222" s="210">
        <f t="shared" si="4"/>
        <v>219</v>
      </c>
      <c r="B222" s="211"/>
      <c r="C222" s="212"/>
      <c r="D222" s="213"/>
      <c r="E222" s="209"/>
      <c r="F222" s="209"/>
    </row>
    <row r="223" spans="1:6" x14ac:dyDescent="0.2">
      <c r="A223" s="210">
        <f t="shared" si="4"/>
        <v>220</v>
      </c>
      <c r="B223" s="211"/>
      <c r="C223" s="212"/>
      <c r="D223" s="213"/>
      <c r="E223" s="209"/>
      <c r="F223" s="209"/>
    </row>
    <row r="224" spans="1:6" x14ac:dyDescent="0.2">
      <c r="A224" s="210">
        <f t="shared" si="4"/>
        <v>221</v>
      </c>
      <c r="B224" s="211"/>
      <c r="C224" s="212"/>
      <c r="D224" s="213"/>
      <c r="E224" s="209"/>
      <c r="F224" s="209"/>
    </row>
    <row r="225" spans="1:6" x14ac:dyDescent="0.2">
      <c r="A225" s="210">
        <f t="shared" si="4"/>
        <v>222</v>
      </c>
      <c r="B225" s="211"/>
      <c r="C225" s="212"/>
      <c r="D225" s="213"/>
      <c r="E225" s="209"/>
      <c r="F225" s="209"/>
    </row>
    <row r="226" spans="1:6" x14ac:dyDescent="0.2">
      <c r="A226" s="210">
        <f t="shared" si="4"/>
        <v>223</v>
      </c>
      <c r="B226" s="211"/>
      <c r="C226" s="212"/>
      <c r="D226" s="213"/>
      <c r="E226" s="209"/>
      <c r="F226" s="209"/>
    </row>
    <row r="227" spans="1:6" x14ac:dyDescent="0.2">
      <c r="A227" s="210">
        <f t="shared" si="4"/>
        <v>224</v>
      </c>
      <c r="B227" s="211"/>
      <c r="C227" s="212"/>
      <c r="D227" s="213"/>
      <c r="E227" s="209"/>
      <c r="F227" s="209"/>
    </row>
    <row r="228" spans="1:6" x14ac:dyDescent="0.2">
      <c r="A228" s="210">
        <f t="shared" si="4"/>
        <v>225</v>
      </c>
      <c r="B228" s="211"/>
      <c r="C228" s="212"/>
      <c r="D228" s="213"/>
      <c r="E228" s="209"/>
      <c r="F228" s="209"/>
    </row>
    <row r="229" spans="1:6" x14ac:dyDescent="0.2">
      <c r="A229" s="210">
        <f t="shared" si="4"/>
        <v>226</v>
      </c>
      <c r="B229" s="211"/>
      <c r="C229" s="212"/>
      <c r="D229" s="213"/>
      <c r="E229" s="209"/>
      <c r="F229" s="209"/>
    </row>
    <row r="230" spans="1:6" x14ac:dyDescent="0.2">
      <c r="A230" s="210">
        <f t="shared" si="4"/>
        <v>227</v>
      </c>
      <c r="B230" s="211"/>
      <c r="C230" s="212"/>
      <c r="D230" s="213"/>
      <c r="E230" s="209"/>
      <c r="F230" s="209"/>
    </row>
    <row r="231" spans="1:6" x14ac:dyDescent="0.2">
      <c r="A231" s="210">
        <f t="shared" si="4"/>
        <v>228</v>
      </c>
      <c r="B231" s="211"/>
      <c r="C231" s="212"/>
      <c r="D231" s="213"/>
      <c r="E231" s="209"/>
      <c r="F231" s="209"/>
    </row>
    <row r="232" spans="1:6" x14ac:dyDescent="0.2">
      <c r="A232" s="210">
        <f t="shared" si="4"/>
        <v>229</v>
      </c>
      <c r="B232" s="211"/>
      <c r="C232" s="212"/>
      <c r="D232" s="213"/>
      <c r="E232" s="209"/>
      <c r="F232" s="209"/>
    </row>
    <row r="233" spans="1:6" x14ac:dyDescent="0.2">
      <c r="A233" s="210">
        <f t="shared" si="4"/>
        <v>230</v>
      </c>
      <c r="B233" s="211"/>
      <c r="C233" s="212"/>
      <c r="D233" s="213"/>
      <c r="E233" s="209"/>
      <c r="F233" s="209"/>
    </row>
    <row r="234" spans="1:6" x14ac:dyDescent="0.2">
      <c r="A234" s="210">
        <f t="shared" si="4"/>
        <v>231</v>
      </c>
      <c r="B234" s="211"/>
      <c r="C234" s="212"/>
      <c r="D234" s="213"/>
      <c r="E234" s="209"/>
      <c r="F234" s="209"/>
    </row>
    <row r="235" spans="1:6" x14ac:dyDescent="0.2">
      <c r="A235" s="210">
        <f t="shared" si="4"/>
        <v>232</v>
      </c>
      <c r="B235" s="211"/>
      <c r="C235" s="212"/>
      <c r="D235" s="213"/>
      <c r="E235" s="209"/>
      <c r="F235" s="209"/>
    </row>
    <row r="236" spans="1:6" x14ac:dyDescent="0.2">
      <c r="A236" s="210">
        <f t="shared" si="4"/>
        <v>233</v>
      </c>
      <c r="B236" s="211"/>
      <c r="C236" s="212"/>
      <c r="D236" s="213"/>
      <c r="E236" s="209"/>
      <c r="F236" s="209"/>
    </row>
    <row r="237" spans="1:6" x14ac:dyDescent="0.2">
      <c r="A237" s="210">
        <f t="shared" si="4"/>
        <v>234</v>
      </c>
      <c r="B237" s="211"/>
      <c r="C237" s="212"/>
      <c r="D237" s="213"/>
      <c r="E237" s="209"/>
      <c r="F237" s="209"/>
    </row>
    <row r="238" spans="1:6" x14ac:dyDescent="0.2">
      <c r="A238" s="210">
        <f t="shared" si="4"/>
        <v>235</v>
      </c>
      <c r="B238" s="211"/>
      <c r="C238" s="212"/>
      <c r="D238" s="213"/>
      <c r="E238" s="209"/>
      <c r="F238" s="209"/>
    </row>
    <row r="239" spans="1:6" x14ac:dyDescent="0.2">
      <c r="A239" s="210">
        <f t="shared" si="4"/>
        <v>236</v>
      </c>
      <c r="B239" s="211"/>
      <c r="C239" s="212"/>
      <c r="D239" s="213"/>
      <c r="E239" s="209"/>
      <c r="F239" s="209"/>
    </row>
    <row r="240" spans="1:6" x14ac:dyDescent="0.2">
      <c r="A240" s="210">
        <f t="shared" si="4"/>
        <v>237</v>
      </c>
      <c r="B240" s="211"/>
      <c r="C240" s="212"/>
      <c r="D240" s="213"/>
      <c r="E240" s="209"/>
      <c r="F240" s="209"/>
    </row>
    <row r="241" spans="1:6" x14ac:dyDescent="0.2">
      <c r="A241" s="210">
        <f t="shared" si="4"/>
        <v>238</v>
      </c>
      <c r="B241" s="211"/>
      <c r="C241" s="212"/>
      <c r="D241" s="213"/>
      <c r="E241" s="209"/>
      <c r="F241" s="209"/>
    </row>
    <row r="242" spans="1:6" x14ac:dyDescent="0.2">
      <c r="A242" s="210">
        <f t="shared" si="4"/>
        <v>239</v>
      </c>
      <c r="B242" s="211"/>
      <c r="C242" s="212"/>
      <c r="D242" s="213"/>
      <c r="E242" s="209"/>
      <c r="F242" s="209"/>
    </row>
    <row r="243" spans="1:6" x14ac:dyDescent="0.2">
      <c r="A243" s="210">
        <f t="shared" si="4"/>
        <v>240</v>
      </c>
      <c r="B243" s="211"/>
      <c r="C243" s="212"/>
      <c r="D243" s="213"/>
      <c r="E243" s="209"/>
      <c r="F243" s="209"/>
    </row>
    <row r="244" spans="1:6" x14ac:dyDescent="0.2">
      <c r="A244" s="210">
        <f t="shared" si="4"/>
        <v>241</v>
      </c>
      <c r="B244" s="211"/>
      <c r="C244" s="212"/>
      <c r="D244" s="213"/>
      <c r="E244" s="209"/>
      <c r="F244" s="209"/>
    </row>
    <row r="245" spans="1:6" x14ac:dyDescent="0.2">
      <c r="A245" s="210">
        <f t="shared" si="4"/>
        <v>242</v>
      </c>
      <c r="B245" s="211"/>
      <c r="C245" s="212"/>
      <c r="D245" s="213"/>
      <c r="E245" s="209"/>
      <c r="F245" s="209"/>
    </row>
    <row r="246" spans="1:6" x14ac:dyDescent="0.2">
      <c r="A246" s="210">
        <f t="shared" si="4"/>
        <v>243</v>
      </c>
      <c r="B246" s="211"/>
      <c r="C246" s="212"/>
      <c r="D246" s="213"/>
      <c r="E246" s="209"/>
      <c r="F246" s="209"/>
    </row>
    <row r="247" spans="1:6" x14ac:dyDescent="0.2">
      <c r="A247" s="210">
        <f t="shared" si="4"/>
        <v>244</v>
      </c>
      <c r="B247" s="211"/>
      <c r="C247" s="212"/>
      <c r="D247" s="213"/>
      <c r="E247" s="209"/>
      <c r="F247" s="209"/>
    </row>
    <row r="248" spans="1:6" x14ac:dyDescent="0.2">
      <c r="A248" s="210">
        <f t="shared" si="4"/>
        <v>245</v>
      </c>
      <c r="B248" s="211"/>
      <c r="C248" s="212"/>
      <c r="D248" s="213"/>
      <c r="E248" s="209"/>
      <c r="F248" s="209"/>
    </row>
    <row r="249" spans="1:6" x14ac:dyDescent="0.2">
      <c r="A249" s="210">
        <f t="shared" si="4"/>
        <v>246</v>
      </c>
      <c r="B249" s="211"/>
      <c r="C249" s="212"/>
      <c r="D249" s="213"/>
      <c r="E249" s="209"/>
      <c r="F249" s="209"/>
    </row>
    <row r="250" spans="1:6" x14ac:dyDescent="0.2">
      <c r="A250" s="210">
        <f t="shared" si="4"/>
        <v>247</v>
      </c>
      <c r="B250" s="211"/>
      <c r="C250" s="212"/>
      <c r="D250" s="213"/>
      <c r="E250" s="209"/>
      <c r="F250" s="209"/>
    </row>
    <row r="251" spans="1:6" x14ac:dyDescent="0.2">
      <c r="A251" s="210">
        <f t="shared" si="4"/>
        <v>248</v>
      </c>
      <c r="B251" s="211"/>
      <c r="C251" s="212"/>
      <c r="D251" s="213"/>
      <c r="E251" s="209"/>
      <c r="F251" s="209"/>
    </row>
    <row r="252" spans="1:6" x14ac:dyDescent="0.2">
      <c r="A252" s="210">
        <f t="shared" si="4"/>
        <v>249</v>
      </c>
      <c r="B252" s="211"/>
      <c r="C252" s="212"/>
      <c r="D252" s="213"/>
      <c r="E252" s="209"/>
      <c r="F252" s="209"/>
    </row>
    <row r="253" spans="1:6" x14ac:dyDescent="0.2">
      <c r="A253" s="210">
        <f t="shared" si="4"/>
        <v>250</v>
      </c>
      <c r="B253" s="211"/>
      <c r="C253" s="212"/>
      <c r="D253" s="213"/>
      <c r="E253" s="209"/>
      <c r="F253" s="209"/>
    </row>
    <row r="254" spans="1:6" x14ac:dyDescent="0.2">
      <c r="A254" s="210">
        <f t="shared" si="4"/>
        <v>251</v>
      </c>
      <c r="B254" s="211"/>
      <c r="C254" s="212"/>
      <c r="D254" s="213"/>
      <c r="E254" s="209"/>
      <c r="F254" s="209"/>
    </row>
    <row r="255" spans="1:6" x14ac:dyDescent="0.2">
      <c r="A255" s="210">
        <f t="shared" si="4"/>
        <v>252</v>
      </c>
      <c r="B255" s="211"/>
      <c r="C255" s="212"/>
      <c r="D255" s="213"/>
      <c r="E255" s="209"/>
      <c r="F255" s="209"/>
    </row>
    <row r="256" spans="1:6" x14ac:dyDescent="0.2">
      <c r="A256" s="210">
        <f t="shared" si="4"/>
        <v>253</v>
      </c>
      <c r="B256" s="211"/>
      <c r="C256" s="212"/>
      <c r="D256" s="213"/>
      <c r="E256" s="209"/>
      <c r="F256" s="209"/>
    </row>
    <row r="257" spans="1:6" x14ac:dyDescent="0.2">
      <c r="A257" s="210">
        <f t="shared" si="4"/>
        <v>254</v>
      </c>
      <c r="B257" s="211"/>
      <c r="C257" s="212"/>
      <c r="D257" s="213"/>
      <c r="E257" s="209"/>
      <c r="F257" s="209"/>
    </row>
    <row r="258" spans="1:6" x14ac:dyDescent="0.2">
      <c r="A258" s="210">
        <f t="shared" si="4"/>
        <v>255</v>
      </c>
      <c r="B258" s="211"/>
      <c r="C258" s="212"/>
      <c r="D258" s="213"/>
      <c r="E258" s="209"/>
      <c r="F258" s="209"/>
    </row>
    <row r="259" spans="1:6" x14ac:dyDescent="0.2">
      <c r="A259" s="210">
        <f t="shared" si="4"/>
        <v>256</v>
      </c>
      <c r="B259" s="211"/>
      <c r="C259" s="212"/>
      <c r="D259" s="213"/>
      <c r="E259" s="209"/>
      <c r="F259" s="209"/>
    </row>
    <row r="260" spans="1:6" x14ac:dyDescent="0.2">
      <c r="A260" s="210">
        <f t="shared" si="4"/>
        <v>257</v>
      </c>
      <c r="B260" s="211"/>
      <c r="C260" s="212"/>
      <c r="D260" s="213"/>
      <c r="E260" s="209"/>
      <c r="F260" s="209"/>
    </row>
    <row r="261" spans="1:6" x14ac:dyDescent="0.2">
      <c r="A261" s="210">
        <f t="shared" si="4"/>
        <v>258</v>
      </c>
      <c r="B261" s="211"/>
      <c r="C261" s="212"/>
      <c r="D261" s="213"/>
      <c r="E261" s="209"/>
      <c r="F261" s="209"/>
    </row>
    <row r="262" spans="1:6" x14ac:dyDescent="0.2">
      <c r="A262" s="210">
        <f t="shared" si="4"/>
        <v>259</v>
      </c>
      <c r="B262" s="211"/>
      <c r="C262" s="212"/>
      <c r="D262" s="213"/>
      <c r="E262" s="209"/>
      <c r="F262" s="209"/>
    </row>
    <row r="263" spans="1:6" x14ac:dyDescent="0.2">
      <c r="A263" s="210">
        <f t="shared" si="4"/>
        <v>260</v>
      </c>
      <c r="B263" s="211"/>
      <c r="C263" s="212"/>
      <c r="D263" s="213"/>
      <c r="E263" s="209"/>
      <c r="F263" s="209"/>
    </row>
    <row r="264" spans="1:6" x14ac:dyDescent="0.2">
      <c r="A264" s="210">
        <f t="shared" si="4"/>
        <v>261</v>
      </c>
      <c r="B264" s="211"/>
      <c r="C264" s="212"/>
      <c r="D264" s="213"/>
      <c r="E264" s="209"/>
      <c r="F264" s="209"/>
    </row>
    <row r="265" spans="1:6" x14ac:dyDescent="0.2">
      <c r="A265" s="210">
        <f t="shared" si="4"/>
        <v>262</v>
      </c>
      <c r="B265" s="211"/>
      <c r="C265" s="212"/>
      <c r="D265" s="213"/>
      <c r="E265" s="209"/>
      <c r="F265" s="209"/>
    </row>
    <row r="266" spans="1:6" x14ac:dyDescent="0.2">
      <c r="A266" s="210">
        <f t="shared" si="4"/>
        <v>263</v>
      </c>
      <c r="B266" s="211"/>
      <c r="C266" s="212"/>
      <c r="D266" s="213"/>
      <c r="E266" s="209"/>
      <c r="F266" s="209"/>
    </row>
    <row r="267" spans="1:6" x14ac:dyDescent="0.2">
      <c r="A267" s="210">
        <f t="shared" si="4"/>
        <v>264</v>
      </c>
      <c r="B267" s="211"/>
      <c r="C267" s="212"/>
      <c r="D267" s="213"/>
      <c r="E267" s="209"/>
      <c r="F267" s="209"/>
    </row>
    <row r="268" spans="1:6" x14ac:dyDescent="0.2">
      <c r="A268" s="210">
        <f t="shared" si="4"/>
        <v>265</v>
      </c>
      <c r="B268" s="211"/>
      <c r="C268" s="212"/>
      <c r="D268" s="213"/>
      <c r="E268" s="209"/>
      <c r="F268" s="209"/>
    </row>
    <row r="269" spans="1:6" x14ac:dyDescent="0.2">
      <c r="A269" s="210">
        <f t="shared" si="4"/>
        <v>266</v>
      </c>
      <c r="B269" s="211"/>
      <c r="C269" s="212"/>
      <c r="D269" s="213"/>
      <c r="E269" s="209"/>
      <c r="F269" s="209"/>
    </row>
    <row r="270" spans="1:6" x14ac:dyDescent="0.2">
      <c r="A270" s="210">
        <f t="shared" si="4"/>
        <v>267</v>
      </c>
      <c r="B270" s="211"/>
      <c r="C270" s="212"/>
      <c r="D270" s="213"/>
      <c r="E270" s="209"/>
      <c r="F270" s="209"/>
    </row>
    <row r="271" spans="1:6" x14ac:dyDescent="0.2">
      <c r="A271" s="210">
        <f t="shared" si="4"/>
        <v>268</v>
      </c>
      <c r="B271" s="211"/>
      <c r="C271" s="212"/>
      <c r="D271" s="213"/>
      <c r="E271" s="209"/>
      <c r="F271" s="209"/>
    </row>
    <row r="272" spans="1:6" x14ac:dyDescent="0.2">
      <c r="A272" s="210">
        <f t="shared" si="4"/>
        <v>269</v>
      </c>
      <c r="B272" s="211"/>
      <c r="C272" s="212"/>
      <c r="D272" s="213"/>
      <c r="E272" s="209"/>
      <c r="F272" s="209"/>
    </row>
    <row r="273" spans="1:6" x14ac:dyDescent="0.2">
      <c r="A273" s="210">
        <f t="shared" si="4"/>
        <v>270</v>
      </c>
      <c r="B273" s="211"/>
      <c r="C273" s="212"/>
      <c r="D273" s="213"/>
      <c r="E273" s="209"/>
      <c r="F273" s="209"/>
    </row>
    <row r="274" spans="1:6" x14ac:dyDescent="0.2">
      <c r="A274" s="210">
        <f t="shared" si="4"/>
        <v>271</v>
      </c>
      <c r="B274" s="211"/>
      <c r="C274" s="212"/>
      <c r="D274" s="213"/>
      <c r="E274" s="209"/>
      <c r="F274" s="209"/>
    </row>
    <row r="275" spans="1:6" x14ac:dyDescent="0.2">
      <c r="A275" s="210">
        <f t="shared" ref="A275:A338" si="5">1+A274</f>
        <v>272</v>
      </c>
      <c r="B275" s="211"/>
      <c r="C275" s="212"/>
      <c r="D275" s="213"/>
      <c r="E275" s="209"/>
      <c r="F275" s="209"/>
    </row>
    <row r="276" spans="1:6" x14ac:dyDescent="0.2">
      <c r="A276" s="210">
        <f t="shared" si="5"/>
        <v>273</v>
      </c>
      <c r="B276" s="211"/>
      <c r="C276" s="212"/>
      <c r="D276" s="213"/>
      <c r="E276" s="209"/>
      <c r="F276" s="209"/>
    </row>
    <row r="277" spans="1:6" x14ac:dyDescent="0.2">
      <c r="A277" s="210">
        <f t="shared" si="5"/>
        <v>274</v>
      </c>
      <c r="B277" s="211"/>
      <c r="C277" s="212"/>
      <c r="D277" s="213"/>
      <c r="E277" s="209"/>
      <c r="F277" s="209"/>
    </row>
    <row r="278" spans="1:6" x14ac:dyDescent="0.2">
      <c r="A278" s="210">
        <f t="shared" si="5"/>
        <v>275</v>
      </c>
      <c r="B278" s="211"/>
      <c r="C278" s="212"/>
      <c r="D278" s="213"/>
      <c r="E278" s="209"/>
      <c r="F278" s="209"/>
    </row>
    <row r="279" spans="1:6" x14ac:dyDescent="0.2">
      <c r="A279" s="210">
        <f t="shared" si="5"/>
        <v>276</v>
      </c>
      <c r="B279" s="211"/>
      <c r="C279" s="212"/>
      <c r="D279" s="213"/>
      <c r="E279" s="209"/>
      <c r="F279" s="209"/>
    </row>
    <row r="280" spans="1:6" x14ac:dyDescent="0.2">
      <c r="A280" s="210">
        <f t="shared" si="5"/>
        <v>277</v>
      </c>
      <c r="B280" s="211"/>
      <c r="C280" s="212"/>
      <c r="D280" s="213"/>
      <c r="E280" s="209"/>
      <c r="F280" s="209"/>
    </row>
    <row r="281" spans="1:6" x14ac:dyDescent="0.2">
      <c r="A281" s="210">
        <f t="shared" si="5"/>
        <v>278</v>
      </c>
      <c r="B281" s="211"/>
      <c r="C281" s="212"/>
      <c r="D281" s="213"/>
      <c r="E281" s="209"/>
      <c r="F281" s="209"/>
    </row>
    <row r="282" spans="1:6" x14ac:dyDescent="0.2">
      <c r="A282" s="210">
        <f t="shared" si="5"/>
        <v>279</v>
      </c>
      <c r="B282" s="211"/>
      <c r="C282" s="212"/>
      <c r="D282" s="213"/>
      <c r="E282" s="209"/>
      <c r="F282" s="209"/>
    </row>
    <row r="283" spans="1:6" x14ac:dyDescent="0.2">
      <c r="A283" s="210">
        <f t="shared" si="5"/>
        <v>280</v>
      </c>
      <c r="B283" s="211"/>
      <c r="C283" s="212"/>
      <c r="D283" s="213"/>
      <c r="E283" s="209"/>
      <c r="F283" s="209"/>
    </row>
    <row r="284" spans="1:6" x14ac:dyDescent="0.2">
      <c r="A284" s="210">
        <f t="shared" si="5"/>
        <v>281</v>
      </c>
      <c r="B284" s="211"/>
      <c r="C284" s="212"/>
      <c r="D284" s="213"/>
      <c r="E284" s="209"/>
      <c r="F284" s="209"/>
    </row>
    <row r="285" spans="1:6" x14ac:dyDescent="0.2">
      <c r="A285" s="210">
        <f t="shared" si="5"/>
        <v>282</v>
      </c>
      <c r="B285" s="211"/>
      <c r="C285" s="212"/>
      <c r="D285" s="213"/>
      <c r="E285" s="209"/>
      <c r="F285" s="209"/>
    </row>
    <row r="286" spans="1:6" x14ac:dyDescent="0.2">
      <c r="A286" s="210">
        <f t="shared" si="5"/>
        <v>283</v>
      </c>
      <c r="B286" s="211"/>
      <c r="C286" s="212"/>
      <c r="D286" s="213"/>
      <c r="E286" s="209"/>
      <c r="F286" s="209"/>
    </row>
    <row r="287" spans="1:6" x14ac:dyDescent="0.2">
      <c r="A287" s="210">
        <f t="shared" si="5"/>
        <v>284</v>
      </c>
      <c r="B287" s="211"/>
      <c r="C287" s="212"/>
      <c r="D287" s="213"/>
      <c r="E287" s="209"/>
      <c r="F287" s="209"/>
    </row>
    <row r="288" spans="1:6" x14ac:dyDescent="0.2">
      <c r="A288" s="210">
        <f t="shared" si="5"/>
        <v>285</v>
      </c>
      <c r="B288" s="211"/>
      <c r="C288" s="212"/>
      <c r="D288" s="213"/>
      <c r="E288" s="209"/>
      <c r="F288" s="209"/>
    </row>
    <row r="289" spans="1:6" x14ac:dyDescent="0.2">
      <c r="A289" s="210">
        <f t="shared" si="5"/>
        <v>286</v>
      </c>
      <c r="B289" s="211"/>
      <c r="C289" s="212"/>
      <c r="D289" s="213"/>
      <c r="E289" s="209"/>
      <c r="F289" s="209"/>
    </row>
    <row r="290" spans="1:6" x14ac:dyDescent="0.2">
      <c r="A290" s="210">
        <f t="shared" si="5"/>
        <v>287</v>
      </c>
      <c r="B290" s="211"/>
      <c r="C290" s="212"/>
      <c r="D290" s="213"/>
      <c r="E290" s="209"/>
      <c r="F290" s="209"/>
    </row>
    <row r="291" spans="1:6" x14ac:dyDescent="0.2">
      <c r="A291" s="210">
        <f t="shared" si="5"/>
        <v>288</v>
      </c>
      <c r="B291" s="211"/>
      <c r="C291" s="212"/>
      <c r="D291" s="213"/>
      <c r="E291" s="209"/>
      <c r="F291" s="209"/>
    </row>
    <row r="292" spans="1:6" x14ac:dyDescent="0.2">
      <c r="A292" s="210">
        <f t="shared" si="5"/>
        <v>289</v>
      </c>
      <c r="B292" s="211"/>
      <c r="C292" s="212"/>
      <c r="D292" s="213"/>
      <c r="E292" s="209"/>
      <c r="F292" s="209"/>
    </row>
    <row r="293" spans="1:6" x14ac:dyDescent="0.2">
      <c r="A293" s="210">
        <f t="shared" si="5"/>
        <v>290</v>
      </c>
      <c r="B293" s="211"/>
      <c r="C293" s="212"/>
      <c r="D293" s="213"/>
      <c r="E293" s="209"/>
      <c r="F293" s="209"/>
    </row>
    <row r="294" spans="1:6" x14ac:dyDescent="0.2">
      <c r="A294" s="210">
        <f t="shared" si="5"/>
        <v>291</v>
      </c>
      <c r="B294" s="211"/>
      <c r="C294" s="212"/>
      <c r="D294" s="213"/>
      <c r="E294" s="209"/>
      <c r="F294" s="209"/>
    </row>
    <row r="295" spans="1:6" x14ac:dyDescent="0.2">
      <c r="A295" s="210">
        <f t="shared" si="5"/>
        <v>292</v>
      </c>
      <c r="B295" s="211"/>
      <c r="C295" s="212"/>
      <c r="D295" s="213"/>
      <c r="E295" s="209"/>
      <c r="F295" s="209"/>
    </row>
    <row r="296" spans="1:6" x14ac:dyDescent="0.2">
      <c r="A296" s="210">
        <f t="shared" si="5"/>
        <v>293</v>
      </c>
      <c r="B296" s="211"/>
      <c r="C296" s="212"/>
      <c r="D296" s="213"/>
      <c r="E296" s="209"/>
      <c r="F296" s="209"/>
    </row>
    <row r="297" spans="1:6" x14ac:dyDescent="0.2">
      <c r="A297" s="210">
        <f t="shared" si="5"/>
        <v>294</v>
      </c>
      <c r="B297" s="211"/>
      <c r="C297" s="212"/>
      <c r="D297" s="213"/>
      <c r="E297" s="209"/>
      <c r="F297" s="209"/>
    </row>
    <row r="298" spans="1:6" x14ac:dyDescent="0.2">
      <c r="A298" s="210">
        <f t="shared" si="5"/>
        <v>295</v>
      </c>
      <c r="B298" s="211"/>
      <c r="C298" s="212"/>
      <c r="D298" s="213"/>
      <c r="E298" s="209"/>
      <c r="F298" s="209"/>
    </row>
    <row r="299" spans="1:6" x14ac:dyDescent="0.2">
      <c r="A299" s="210">
        <f t="shared" si="5"/>
        <v>296</v>
      </c>
      <c r="B299" s="211"/>
      <c r="C299" s="212"/>
      <c r="D299" s="213"/>
      <c r="E299" s="209"/>
      <c r="F299" s="209"/>
    </row>
    <row r="300" spans="1:6" x14ac:dyDescent="0.2">
      <c r="A300" s="210">
        <f t="shared" si="5"/>
        <v>297</v>
      </c>
      <c r="B300" s="211"/>
      <c r="C300" s="212"/>
      <c r="D300" s="213"/>
      <c r="E300" s="209"/>
      <c r="F300" s="209"/>
    </row>
    <row r="301" spans="1:6" x14ac:dyDescent="0.2">
      <c r="A301" s="210">
        <f t="shared" si="5"/>
        <v>298</v>
      </c>
      <c r="B301" s="211"/>
      <c r="C301" s="212"/>
      <c r="D301" s="213"/>
      <c r="E301" s="209"/>
      <c r="F301" s="209"/>
    </row>
    <row r="302" spans="1:6" x14ac:dyDescent="0.2">
      <c r="A302" s="210">
        <f t="shared" si="5"/>
        <v>299</v>
      </c>
      <c r="B302" s="211"/>
      <c r="C302" s="212"/>
      <c r="D302" s="213"/>
      <c r="E302" s="209"/>
      <c r="F302" s="209"/>
    </row>
    <row r="303" spans="1:6" x14ac:dyDescent="0.2">
      <c r="A303" s="210">
        <f t="shared" si="5"/>
        <v>300</v>
      </c>
      <c r="B303" s="211"/>
      <c r="C303" s="212"/>
      <c r="D303" s="213"/>
      <c r="E303" s="209"/>
      <c r="F303" s="209"/>
    </row>
    <row r="304" spans="1:6" x14ac:dyDescent="0.2">
      <c r="A304" s="210">
        <f t="shared" si="5"/>
        <v>301</v>
      </c>
      <c r="B304" s="211"/>
      <c r="C304" s="212"/>
      <c r="D304" s="213"/>
      <c r="E304" s="209"/>
      <c r="F304" s="209"/>
    </row>
    <row r="305" spans="1:6" x14ac:dyDescent="0.2">
      <c r="A305" s="210">
        <f t="shared" si="5"/>
        <v>302</v>
      </c>
      <c r="B305" s="211"/>
      <c r="C305" s="212"/>
      <c r="D305" s="213"/>
      <c r="E305" s="209"/>
      <c r="F305" s="209"/>
    </row>
    <row r="306" spans="1:6" x14ac:dyDescent="0.2">
      <c r="A306" s="210">
        <f t="shared" si="5"/>
        <v>303</v>
      </c>
      <c r="B306" s="211"/>
      <c r="C306" s="212"/>
      <c r="D306" s="213"/>
      <c r="E306" s="209"/>
      <c r="F306" s="209"/>
    </row>
    <row r="307" spans="1:6" x14ac:dyDescent="0.2">
      <c r="A307" s="210">
        <f t="shared" si="5"/>
        <v>304</v>
      </c>
      <c r="B307" s="211"/>
      <c r="C307" s="212"/>
      <c r="D307" s="213"/>
      <c r="E307" s="209"/>
      <c r="F307" s="209"/>
    </row>
    <row r="308" spans="1:6" x14ac:dyDescent="0.2">
      <c r="A308" s="210">
        <f t="shared" si="5"/>
        <v>305</v>
      </c>
      <c r="B308" s="211"/>
      <c r="C308" s="212"/>
      <c r="D308" s="213"/>
      <c r="E308" s="209"/>
      <c r="F308" s="209"/>
    </row>
    <row r="309" spans="1:6" x14ac:dyDescent="0.2">
      <c r="A309" s="210">
        <f t="shared" si="5"/>
        <v>306</v>
      </c>
      <c r="B309" s="211"/>
      <c r="C309" s="212"/>
      <c r="D309" s="213"/>
      <c r="E309" s="209"/>
      <c r="F309" s="209"/>
    </row>
    <row r="310" spans="1:6" x14ac:dyDescent="0.2">
      <c r="A310" s="210">
        <f t="shared" si="5"/>
        <v>307</v>
      </c>
      <c r="B310" s="211"/>
      <c r="C310" s="212"/>
      <c r="D310" s="213"/>
      <c r="E310" s="209"/>
      <c r="F310" s="209"/>
    </row>
    <row r="311" spans="1:6" x14ac:dyDescent="0.2">
      <c r="A311" s="210">
        <f t="shared" si="5"/>
        <v>308</v>
      </c>
      <c r="B311" s="211"/>
      <c r="C311" s="212"/>
      <c r="D311" s="213"/>
      <c r="E311" s="209"/>
      <c r="F311" s="209"/>
    </row>
    <row r="312" spans="1:6" x14ac:dyDescent="0.2">
      <c r="A312" s="210">
        <f t="shared" si="5"/>
        <v>309</v>
      </c>
      <c r="B312" s="211"/>
      <c r="C312" s="212"/>
      <c r="D312" s="213"/>
      <c r="E312" s="209"/>
      <c r="F312" s="209"/>
    </row>
    <row r="313" spans="1:6" x14ac:dyDescent="0.2">
      <c r="A313" s="210">
        <f t="shared" si="5"/>
        <v>310</v>
      </c>
      <c r="B313" s="211"/>
      <c r="C313" s="212"/>
      <c r="D313" s="213"/>
      <c r="E313" s="209"/>
      <c r="F313" s="209"/>
    </row>
    <row r="314" spans="1:6" x14ac:dyDescent="0.2">
      <c r="A314" s="210">
        <f t="shared" si="5"/>
        <v>311</v>
      </c>
      <c r="B314" s="211"/>
      <c r="C314" s="212"/>
      <c r="D314" s="213"/>
      <c r="E314" s="209"/>
      <c r="F314" s="209"/>
    </row>
    <row r="315" spans="1:6" x14ac:dyDescent="0.2">
      <c r="A315" s="210">
        <f t="shared" si="5"/>
        <v>312</v>
      </c>
      <c r="B315" s="211"/>
      <c r="C315" s="212"/>
      <c r="D315" s="213"/>
      <c r="E315" s="209"/>
      <c r="F315" s="209"/>
    </row>
    <row r="316" spans="1:6" x14ac:dyDescent="0.2">
      <c r="A316" s="210">
        <f t="shared" si="5"/>
        <v>313</v>
      </c>
      <c r="B316" s="211"/>
      <c r="C316" s="212"/>
      <c r="D316" s="213"/>
      <c r="E316" s="209"/>
      <c r="F316" s="209"/>
    </row>
    <row r="317" spans="1:6" x14ac:dyDescent="0.2">
      <c r="A317" s="210">
        <f t="shared" si="5"/>
        <v>314</v>
      </c>
      <c r="B317" s="211"/>
      <c r="C317" s="212"/>
      <c r="D317" s="213"/>
      <c r="E317" s="209"/>
      <c r="F317" s="209"/>
    </row>
    <row r="318" spans="1:6" x14ac:dyDescent="0.2">
      <c r="A318" s="210">
        <f t="shared" si="5"/>
        <v>315</v>
      </c>
      <c r="B318" s="211"/>
      <c r="C318" s="212"/>
      <c r="D318" s="213"/>
      <c r="E318" s="209"/>
      <c r="F318" s="209"/>
    </row>
    <row r="319" spans="1:6" x14ac:dyDescent="0.2">
      <c r="A319" s="210">
        <f t="shared" si="5"/>
        <v>316</v>
      </c>
      <c r="B319" s="211"/>
      <c r="C319" s="212"/>
      <c r="D319" s="213"/>
      <c r="E319" s="209"/>
      <c r="F319" s="209"/>
    </row>
    <row r="320" spans="1:6" x14ac:dyDescent="0.2">
      <c r="A320" s="210">
        <f t="shared" si="5"/>
        <v>317</v>
      </c>
      <c r="B320" s="211"/>
      <c r="C320" s="212"/>
      <c r="D320" s="213"/>
      <c r="E320" s="209"/>
      <c r="F320" s="209"/>
    </row>
    <row r="321" spans="1:6" x14ac:dyDescent="0.2">
      <c r="A321" s="210">
        <f t="shared" si="5"/>
        <v>318</v>
      </c>
      <c r="B321" s="211"/>
      <c r="C321" s="212"/>
      <c r="D321" s="213"/>
      <c r="E321" s="209"/>
      <c r="F321" s="209"/>
    </row>
    <row r="322" spans="1:6" x14ac:dyDescent="0.2">
      <c r="A322" s="210">
        <f t="shared" si="5"/>
        <v>319</v>
      </c>
      <c r="B322" s="211"/>
      <c r="C322" s="212"/>
      <c r="D322" s="213"/>
      <c r="E322" s="209"/>
      <c r="F322" s="209"/>
    </row>
    <row r="323" spans="1:6" x14ac:dyDescent="0.2">
      <c r="A323" s="210">
        <f t="shared" si="5"/>
        <v>320</v>
      </c>
      <c r="B323" s="211"/>
      <c r="C323" s="212"/>
      <c r="D323" s="213"/>
      <c r="E323" s="209"/>
      <c r="F323" s="209"/>
    </row>
    <row r="324" spans="1:6" x14ac:dyDescent="0.2">
      <c r="A324" s="210">
        <f t="shared" si="5"/>
        <v>321</v>
      </c>
      <c r="B324" s="211"/>
      <c r="C324" s="212"/>
      <c r="D324" s="213"/>
      <c r="E324" s="209"/>
      <c r="F324" s="209"/>
    </row>
    <row r="325" spans="1:6" x14ac:dyDescent="0.2">
      <c r="A325" s="210">
        <f t="shared" si="5"/>
        <v>322</v>
      </c>
      <c r="B325" s="211"/>
      <c r="C325" s="212"/>
      <c r="D325" s="213"/>
      <c r="E325" s="209"/>
      <c r="F325" s="209"/>
    </row>
    <row r="326" spans="1:6" x14ac:dyDescent="0.2">
      <c r="A326" s="210">
        <f t="shared" si="5"/>
        <v>323</v>
      </c>
      <c r="B326" s="211"/>
      <c r="C326" s="212"/>
      <c r="D326" s="213"/>
      <c r="E326" s="209"/>
      <c r="F326" s="209"/>
    </row>
    <row r="327" spans="1:6" x14ac:dyDescent="0.2">
      <c r="A327" s="210">
        <f t="shared" si="5"/>
        <v>324</v>
      </c>
      <c r="B327" s="211"/>
      <c r="C327" s="212"/>
      <c r="D327" s="213"/>
      <c r="E327" s="209"/>
      <c r="F327" s="209"/>
    </row>
    <row r="328" spans="1:6" x14ac:dyDescent="0.2">
      <c r="A328" s="210">
        <f t="shared" si="5"/>
        <v>325</v>
      </c>
      <c r="B328" s="211"/>
      <c r="C328" s="212"/>
      <c r="D328" s="213"/>
      <c r="E328" s="209"/>
      <c r="F328" s="209"/>
    </row>
    <row r="329" spans="1:6" x14ac:dyDescent="0.2">
      <c r="A329" s="210">
        <f t="shared" si="5"/>
        <v>326</v>
      </c>
      <c r="B329" s="211"/>
      <c r="C329" s="212"/>
      <c r="D329" s="213"/>
      <c r="E329" s="209"/>
      <c r="F329" s="209"/>
    </row>
    <row r="330" spans="1:6" x14ac:dyDescent="0.2">
      <c r="A330" s="210">
        <f t="shared" si="5"/>
        <v>327</v>
      </c>
      <c r="B330" s="211"/>
      <c r="C330" s="212"/>
      <c r="D330" s="213"/>
      <c r="E330" s="209"/>
      <c r="F330" s="209"/>
    </row>
    <row r="331" spans="1:6" x14ac:dyDescent="0.2">
      <c r="A331" s="210">
        <f t="shared" si="5"/>
        <v>328</v>
      </c>
      <c r="B331" s="211"/>
      <c r="C331" s="212"/>
      <c r="D331" s="213"/>
      <c r="E331" s="209"/>
      <c r="F331" s="209"/>
    </row>
    <row r="332" spans="1:6" x14ac:dyDescent="0.2">
      <c r="A332" s="210">
        <f t="shared" si="5"/>
        <v>329</v>
      </c>
      <c r="B332" s="211"/>
      <c r="C332" s="212"/>
      <c r="D332" s="213"/>
      <c r="E332" s="209"/>
      <c r="F332" s="209"/>
    </row>
    <row r="333" spans="1:6" x14ac:dyDescent="0.2">
      <c r="A333" s="210">
        <f t="shared" si="5"/>
        <v>330</v>
      </c>
      <c r="B333" s="211"/>
      <c r="C333" s="212"/>
      <c r="D333" s="213"/>
      <c r="E333" s="209"/>
      <c r="F333" s="209"/>
    </row>
    <row r="334" spans="1:6" x14ac:dyDescent="0.2">
      <c r="A334" s="210">
        <f t="shared" si="5"/>
        <v>331</v>
      </c>
      <c r="B334" s="211"/>
      <c r="C334" s="212"/>
      <c r="D334" s="213"/>
      <c r="E334" s="209"/>
      <c r="F334" s="209"/>
    </row>
    <row r="335" spans="1:6" x14ac:dyDescent="0.2">
      <c r="A335" s="210">
        <f t="shared" si="5"/>
        <v>332</v>
      </c>
      <c r="B335" s="211"/>
      <c r="C335" s="212"/>
      <c r="D335" s="213"/>
      <c r="E335" s="209"/>
      <c r="F335" s="209"/>
    </row>
    <row r="336" spans="1:6" x14ac:dyDescent="0.2">
      <c r="A336" s="210">
        <f t="shared" si="5"/>
        <v>333</v>
      </c>
      <c r="B336" s="211"/>
      <c r="C336" s="212"/>
      <c r="D336" s="213"/>
      <c r="E336" s="209"/>
      <c r="F336" s="209"/>
    </row>
    <row r="337" spans="1:6" x14ac:dyDescent="0.2">
      <c r="A337" s="210">
        <f t="shared" si="5"/>
        <v>334</v>
      </c>
      <c r="B337" s="211"/>
      <c r="C337" s="212"/>
      <c r="D337" s="213"/>
      <c r="E337" s="209"/>
      <c r="F337" s="209"/>
    </row>
    <row r="338" spans="1:6" x14ac:dyDescent="0.2">
      <c r="A338" s="210">
        <f t="shared" si="5"/>
        <v>335</v>
      </c>
      <c r="B338" s="211"/>
      <c r="C338" s="212"/>
      <c r="D338" s="213"/>
      <c r="E338" s="209"/>
      <c r="F338" s="209"/>
    </row>
    <row r="339" spans="1:6" x14ac:dyDescent="0.2">
      <c r="A339" s="210">
        <f t="shared" ref="A339:A402" si="6">1+A338</f>
        <v>336</v>
      </c>
      <c r="B339" s="211"/>
      <c r="C339" s="212"/>
      <c r="D339" s="213"/>
      <c r="E339" s="209"/>
      <c r="F339" s="209"/>
    </row>
    <row r="340" spans="1:6" x14ac:dyDescent="0.2">
      <c r="A340" s="210">
        <f t="shared" si="6"/>
        <v>337</v>
      </c>
      <c r="B340" s="211"/>
      <c r="C340" s="212"/>
      <c r="D340" s="213"/>
      <c r="E340" s="209"/>
      <c r="F340" s="209"/>
    </row>
    <row r="341" spans="1:6" x14ac:dyDescent="0.2">
      <c r="A341" s="210">
        <f t="shared" si="6"/>
        <v>338</v>
      </c>
      <c r="B341" s="211"/>
      <c r="C341" s="212"/>
      <c r="D341" s="213"/>
      <c r="E341" s="209"/>
      <c r="F341" s="209"/>
    </row>
    <row r="342" spans="1:6" x14ac:dyDescent="0.2">
      <c r="A342" s="210">
        <f t="shared" si="6"/>
        <v>339</v>
      </c>
      <c r="B342" s="211"/>
      <c r="C342" s="212"/>
      <c r="D342" s="213"/>
      <c r="E342" s="209"/>
      <c r="F342" s="209"/>
    </row>
    <row r="343" spans="1:6" x14ac:dyDescent="0.2">
      <c r="A343" s="210">
        <f t="shared" si="6"/>
        <v>340</v>
      </c>
      <c r="B343" s="211"/>
      <c r="C343" s="212"/>
      <c r="D343" s="213"/>
      <c r="E343" s="209"/>
      <c r="F343" s="209"/>
    </row>
    <row r="344" spans="1:6" x14ac:dyDescent="0.2">
      <c r="A344" s="210">
        <f t="shared" si="6"/>
        <v>341</v>
      </c>
      <c r="B344" s="211"/>
      <c r="C344" s="212"/>
      <c r="D344" s="213"/>
      <c r="E344" s="209"/>
      <c r="F344" s="209"/>
    </row>
    <row r="345" spans="1:6" x14ac:dyDescent="0.2">
      <c r="A345" s="210">
        <f t="shared" si="6"/>
        <v>342</v>
      </c>
      <c r="B345" s="211"/>
      <c r="C345" s="212"/>
      <c r="D345" s="213"/>
      <c r="E345" s="209"/>
      <c r="F345" s="209"/>
    </row>
    <row r="346" spans="1:6" x14ac:dyDescent="0.2">
      <c r="A346" s="210">
        <f t="shared" si="6"/>
        <v>343</v>
      </c>
      <c r="B346" s="211"/>
      <c r="C346" s="212"/>
      <c r="D346" s="213"/>
      <c r="E346" s="209"/>
      <c r="F346" s="209"/>
    </row>
    <row r="347" spans="1:6" x14ac:dyDescent="0.2">
      <c r="A347" s="210">
        <f t="shared" si="6"/>
        <v>344</v>
      </c>
      <c r="B347" s="211"/>
      <c r="C347" s="212"/>
      <c r="D347" s="213"/>
      <c r="E347" s="209"/>
      <c r="F347" s="209"/>
    </row>
    <row r="348" spans="1:6" x14ac:dyDescent="0.2">
      <c r="A348" s="210">
        <f t="shared" si="6"/>
        <v>345</v>
      </c>
      <c r="B348" s="211"/>
      <c r="C348" s="212"/>
      <c r="D348" s="213"/>
      <c r="E348" s="209"/>
      <c r="F348" s="209"/>
    </row>
    <row r="349" spans="1:6" x14ac:dyDescent="0.2">
      <c r="A349" s="210">
        <f t="shared" si="6"/>
        <v>346</v>
      </c>
      <c r="B349" s="211"/>
      <c r="C349" s="212"/>
      <c r="D349" s="213"/>
      <c r="E349" s="209"/>
      <c r="F349" s="209"/>
    </row>
    <row r="350" spans="1:6" x14ac:dyDescent="0.2">
      <c r="A350" s="210">
        <f t="shared" si="6"/>
        <v>347</v>
      </c>
      <c r="B350" s="211"/>
      <c r="C350" s="212"/>
      <c r="D350" s="213"/>
      <c r="E350" s="209"/>
      <c r="F350" s="209"/>
    </row>
    <row r="351" spans="1:6" x14ac:dyDescent="0.2">
      <c r="A351" s="210">
        <f t="shared" si="6"/>
        <v>348</v>
      </c>
      <c r="B351" s="211"/>
      <c r="C351" s="212"/>
      <c r="D351" s="213"/>
      <c r="E351" s="209"/>
      <c r="F351" s="209"/>
    </row>
    <row r="352" spans="1:6" x14ac:dyDescent="0.2">
      <c r="A352" s="210">
        <f t="shared" si="6"/>
        <v>349</v>
      </c>
      <c r="B352" s="211"/>
      <c r="C352" s="212"/>
      <c r="D352" s="213"/>
      <c r="E352" s="209"/>
      <c r="F352" s="209"/>
    </row>
    <row r="353" spans="1:6" x14ac:dyDescent="0.2">
      <c r="A353" s="210">
        <f t="shared" si="6"/>
        <v>350</v>
      </c>
      <c r="B353" s="211"/>
      <c r="C353" s="212"/>
      <c r="D353" s="213"/>
      <c r="E353" s="209"/>
      <c r="F353" s="209"/>
    </row>
    <row r="354" spans="1:6" x14ac:dyDescent="0.2">
      <c r="A354" s="210">
        <f t="shared" si="6"/>
        <v>351</v>
      </c>
      <c r="B354" s="211"/>
      <c r="C354" s="212"/>
      <c r="D354" s="213"/>
      <c r="E354" s="209"/>
      <c r="F354" s="209"/>
    </row>
    <row r="355" spans="1:6" x14ac:dyDescent="0.2">
      <c r="A355" s="210">
        <f t="shared" si="6"/>
        <v>352</v>
      </c>
      <c r="B355" s="211"/>
      <c r="C355" s="212"/>
      <c r="D355" s="213"/>
      <c r="E355" s="209"/>
      <c r="F355" s="209"/>
    </row>
    <row r="356" spans="1:6" x14ac:dyDescent="0.2">
      <c r="A356" s="210">
        <f t="shared" si="6"/>
        <v>353</v>
      </c>
      <c r="B356" s="211"/>
      <c r="C356" s="212"/>
      <c r="D356" s="213"/>
      <c r="E356" s="209"/>
      <c r="F356" s="209"/>
    </row>
    <row r="357" spans="1:6" x14ac:dyDescent="0.2">
      <c r="A357" s="210">
        <f t="shared" si="6"/>
        <v>354</v>
      </c>
      <c r="B357" s="211"/>
      <c r="C357" s="212"/>
      <c r="D357" s="213"/>
      <c r="E357" s="209"/>
      <c r="F357" s="209"/>
    </row>
    <row r="358" spans="1:6" x14ac:dyDescent="0.2">
      <c r="A358" s="210">
        <f t="shared" si="6"/>
        <v>355</v>
      </c>
      <c r="B358" s="211"/>
      <c r="C358" s="212"/>
      <c r="D358" s="213"/>
      <c r="E358" s="209"/>
      <c r="F358" s="209"/>
    </row>
    <row r="359" spans="1:6" x14ac:dyDescent="0.2">
      <c r="A359" s="210">
        <f t="shared" si="6"/>
        <v>356</v>
      </c>
      <c r="B359" s="211"/>
      <c r="C359" s="212"/>
      <c r="D359" s="213"/>
      <c r="E359" s="209"/>
      <c r="F359" s="209"/>
    </row>
    <row r="360" spans="1:6" x14ac:dyDescent="0.2">
      <c r="A360" s="210">
        <f t="shared" si="6"/>
        <v>357</v>
      </c>
      <c r="B360" s="211"/>
      <c r="C360" s="212"/>
      <c r="D360" s="213"/>
      <c r="E360" s="209"/>
      <c r="F360" s="209"/>
    </row>
    <row r="361" spans="1:6" x14ac:dyDescent="0.2">
      <c r="A361" s="210">
        <f t="shared" si="6"/>
        <v>358</v>
      </c>
      <c r="B361" s="211"/>
      <c r="C361" s="212"/>
      <c r="D361" s="213"/>
      <c r="E361" s="209"/>
      <c r="F361" s="209"/>
    </row>
    <row r="362" spans="1:6" x14ac:dyDescent="0.2">
      <c r="A362" s="210">
        <f t="shared" si="6"/>
        <v>359</v>
      </c>
      <c r="B362" s="211"/>
      <c r="C362" s="212"/>
      <c r="D362" s="213"/>
      <c r="E362" s="209"/>
      <c r="F362" s="209"/>
    </row>
    <row r="363" spans="1:6" x14ac:dyDescent="0.2">
      <c r="A363" s="210">
        <f t="shared" si="6"/>
        <v>360</v>
      </c>
      <c r="B363" s="211"/>
      <c r="C363" s="212"/>
      <c r="D363" s="213"/>
      <c r="E363" s="209"/>
      <c r="F363" s="209"/>
    </row>
    <row r="364" spans="1:6" x14ac:dyDescent="0.2">
      <c r="A364" s="210">
        <f t="shared" si="6"/>
        <v>361</v>
      </c>
      <c r="B364" s="211"/>
      <c r="C364" s="212"/>
      <c r="D364" s="213"/>
      <c r="E364" s="209"/>
      <c r="F364" s="209"/>
    </row>
    <row r="365" spans="1:6" x14ac:dyDescent="0.2">
      <c r="A365" s="210">
        <f t="shared" si="6"/>
        <v>362</v>
      </c>
      <c r="B365" s="211"/>
      <c r="C365" s="212"/>
      <c r="D365" s="213"/>
      <c r="E365" s="209"/>
      <c r="F365" s="209"/>
    </row>
    <row r="366" spans="1:6" x14ac:dyDescent="0.2">
      <c r="A366" s="210">
        <f t="shared" si="6"/>
        <v>363</v>
      </c>
      <c r="B366" s="211"/>
      <c r="C366" s="212"/>
      <c r="D366" s="213"/>
      <c r="E366" s="209"/>
      <c r="F366" s="209"/>
    </row>
    <row r="367" spans="1:6" x14ac:dyDescent="0.2">
      <c r="A367" s="210">
        <f t="shared" si="6"/>
        <v>364</v>
      </c>
      <c r="B367" s="211"/>
      <c r="C367" s="212"/>
      <c r="D367" s="213"/>
      <c r="E367" s="209"/>
      <c r="F367" s="209"/>
    </row>
    <row r="368" spans="1:6" x14ac:dyDescent="0.2">
      <c r="A368" s="210">
        <f t="shared" si="6"/>
        <v>365</v>
      </c>
      <c r="B368" s="211"/>
      <c r="C368" s="212"/>
      <c r="D368" s="213"/>
      <c r="E368" s="209"/>
      <c r="F368" s="209"/>
    </row>
    <row r="369" spans="1:6" x14ac:dyDescent="0.2">
      <c r="A369" s="210">
        <f t="shared" si="6"/>
        <v>366</v>
      </c>
      <c r="B369" s="211"/>
      <c r="C369" s="212"/>
      <c r="D369" s="213"/>
      <c r="E369" s="209"/>
      <c r="F369" s="209"/>
    </row>
    <row r="370" spans="1:6" x14ac:dyDescent="0.2">
      <c r="A370" s="210">
        <f t="shared" si="6"/>
        <v>367</v>
      </c>
      <c r="B370" s="211"/>
      <c r="C370" s="212"/>
      <c r="D370" s="213"/>
      <c r="E370" s="209"/>
      <c r="F370" s="209"/>
    </row>
    <row r="371" spans="1:6" x14ac:dyDescent="0.2">
      <c r="A371" s="210">
        <f t="shared" si="6"/>
        <v>368</v>
      </c>
      <c r="B371" s="211"/>
      <c r="C371" s="212"/>
      <c r="D371" s="213"/>
      <c r="E371" s="209"/>
      <c r="F371" s="209"/>
    </row>
    <row r="372" spans="1:6" x14ac:dyDescent="0.2">
      <c r="A372" s="210">
        <f t="shared" si="6"/>
        <v>369</v>
      </c>
      <c r="B372" s="211"/>
      <c r="C372" s="212"/>
      <c r="D372" s="213"/>
      <c r="E372" s="209"/>
      <c r="F372" s="209"/>
    </row>
    <row r="373" spans="1:6" x14ac:dyDescent="0.2">
      <c r="A373" s="210">
        <f t="shared" si="6"/>
        <v>370</v>
      </c>
      <c r="B373" s="211"/>
      <c r="C373" s="212"/>
      <c r="D373" s="213"/>
      <c r="E373" s="209"/>
      <c r="F373" s="209"/>
    </row>
    <row r="374" spans="1:6" x14ac:dyDescent="0.2">
      <c r="A374" s="210">
        <f t="shared" si="6"/>
        <v>371</v>
      </c>
      <c r="B374" s="211"/>
      <c r="C374" s="212"/>
      <c r="D374" s="213"/>
      <c r="E374" s="209"/>
      <c r="F374" s="209"/>
    </row>
    <row r="375" spans="1:6" x14ac:dyDescent="0.2">
      <c r="A375" s="210">
        <f t="shared" si="6"/>
        <v>372</v>
      </c>
      <c r="B375" s="211"/>
      <c r="C375" s="212"/>
      <c r="D375" s="213"/>
      <c r="E375" s="209"/>
      <c r="F375" s="209"/>
    </row>
    <row r="376" spans="1:6" x14ac:dyDescent="0.2">
      <c r="A376" s="210">
        <f t="shared" si="6"/>
        <v>373</v>
      </c>
      <c r="B376" s="211"/>
      <c r="C376" s="212"/>
      <c r="D376" s="213"/>
      <c r="E376" s="209"/>
      <c r="F376" s="209"/>
    </row>
    <row r="377" spans="1:6" x14ac:dyDescent="0.2">
      <c r="A377" s="210">
        <f t="shared" si="6"/>
        <v>374</v>
      </c>
      <c r="B377" s="211"/>
      <c r="C377" s="212"/>
      <c r="D377" s="213"/>
      <c r="E377" s="209"/>
      <c r="F377" s="209"/>
    </row>
    <row r="378" spans="1:6" x14ac:dyDescent="0.2">
      <c r="A378" s="210">
        <f t="shared" si="6"/>
        <v>375</v>
      </c>
      <c r="B378" s="211"/>
      <c r="C378" s="212"/>
      <c r="D378" s="213"/>
      <c r="E378" s="209"/>
      <c r="F378" s="209"/>
    </row>
    <row r="379" spans="1:6" x14ac:dyDescent="0.2">
      <c r="A379" s="210">
        <f t="shared" si="6"/>
        <v>376</v>
      </c>
      <c r="B379" s="211"/>
      <c r="C379" s="212"/>
      <c r="D379" s="213"/>
      <c r="E379" s="209"/>
      <c r="F379" s="209"/>
    </row>
    <row r="380" spans="1:6" x14ac:dyDescent="0.2">
      <c r="A380" s="210">
        <f t="shared" si="6"/>
        <v>377</v>
      </c>
      <c r="B380" s="211"/>
      <c r="C380" s="212"/>
      <c r="D380" s="213"/>
      <c r="E380" s="209"/>
      <c r="F380" s="209"/>
    </row>
    <row r="381" spans="1:6" x14ac:dyDescent="0.2">
      <c r="A381" s="210">
        <f t="shared" si="6"/>
        <v>378</v>
      </c>
      <c r="B381" s="211"/>
      <c r="C381" s="212"/>
      <c r="D381" s="213"/>
      <c r="E381" s="209"/>
      <c r="F381" s="209"/>
    </row>
    <row r="382" spans="1:6" x14ac:dyDescent="0.2">
      <c r="A382" s="210">
        <f t="shared" si="6"/>
        <v>379</v>
      </c>
      <c r="B382" s="211"/>
      <c r="C382" s="212"/>
      <c r="D382" s="213"/>
      <c r="E382" s="209"/>
      <c r="F382" s="209"/>
    </row>
    <row r="383" spans="1:6" x14ac:dyDescent="0.2">
      <c r="A383" s="210">
        <f t="shared" si="6"/>
        <v>380</v>
      </c>
      <c r="B383" s="211"/>
      <c r="C383" s="212"/>
      <c r="D383" s="213"/>
      <c r="E383" s="209"/>
      <c r="F383" s="209"/>
    </row>
    <row r="384" spans="1:6" x14ac:dyDescent="0.2">
      <c r="A384" s="210">
        <f t="shared" si="6"/>
        <v>381</v>
      </c>
      <c r="B384" s="211"/>
      <c r="C384" s="212"/>
      <c r="D384" s="213"/>
      <c r="E384" s="209"/>
      <c r="F384" s="209"/>
    </row>
    <row r="385" spans="1:6" x14ac:dyDescent="0.2">
      <c r="A385" s="210">
        <f t="shared" si="6"/>
        <v>382</v>
      </c>
      <c r="B385" s="211"/>
      <c r="C385" s="212"/>
      <c r="D385" s="213"/>
      <c r="E385" s="209"/>
      <c r="F385" s="209"/>
    </row>
    <row r="386" spans="1:6" x14ac:dyDescent="0.2">
      <c r="A386" s="210">
        <f t="shared" si="6"/>
        <v>383</v>
      </c>
      <c r="B386" s="211"/>
      <c r="C386" s="212"/>
      <c r="D386" s="213"/>
      <c r="E386" s="209"/>
      <c r="F386" s="209"/>
    </row>
    <row r="387" spans="1:6" x14ac:dyDescent="0.2">
      <c r="A387" s="210">
        <f t="shared" si="6"/>
        <v>384</v>
      </c>
      <c r="B387" s="211"/>
      <c r="C387" s="212"/>
      <c r="D387" s="213"/>
      <c r="E387" s="209"/>
      <c r="F387" s="209"/>
    </row>
    <row r="388" spans="1:6" x14ac:dyDescent="0.2">
      <c r="A388" s="210">
        <f t="shared" si="6"/>
        <v>385</v>
      </c>
      <c r="B388" s="211"/>
      <c r="C388" s="212"/>
      <c r="D388" s="213"/>
      <c r="E388" s="209"/>
      <c r="F388" s="209"/>
    </row>
    <row r="389" spans="1:6" x14ac:dyDescent="0.2">
      <c r="A389" s="210">
        <f t="shared" si="6"/>
        <v>386</v>
      </c>
      <c r="B389" s="211"/>
      <c r="C389" s="212"/>
      <c r="D389" s="213"/>
      <c r="E389" s="209"/>
      <c r="F389" s="209"/>
    </row>
    <row r="390" spans="1:6" x14ac:dyDescent="0.2">
      <c r="A390" s="210">
        <f t="shared" si="6"/>
        <v>387</v>
      </c>
      <c r="B390" s="211"/>
      <c r="C390" s="212"/>
      <c r="D390" s="213"/>
      <c r="E390" s="209"/>
      <c r="F390" s="209"/>
    </row>
    <row r="391" spans="1:6" x14ac:dyDescent="0.2">
      <c r="A391" s="210">
        <f t="shared" si="6"/>
        <v>388</v>
      </c>
      <c r="B391" s="211"/>
      <c r="C391" s="212"/>
      <c r="D391" s="213"/>
      <c r="E391" s="209"/>
      <c r="F391" s="209"/>
    </row>
    <row r="392" spans="1:6" x14ac:dyDescent="0.2">
      <c r="A392" s="210">
        <f t="shared" si="6"/>
        <v>389</v>
      </c>
      <c r="B392" s="211"/>
      <c r="C392" s="212"/>
      <c r="D392" s="213"/>
      <c r="E392" s="209"/>
      <c r="F392" s="209"/>
    </row>
    <row r="393" spans="1:6" x14ac:dyDescent="0.2">
      <c r="A393" s="210">
        <f t="shared" si="6"/>
        <v>390</v>
      </c>
      <c r="B393" s="211"/>
      <c r="C393" s="212"/>
      <c r="D393" s="213"/>
      <c r="E393" s="209"/>
      <c r="F393" s="209"/>
    </row>
    <row r="394" spans="1:6" x14ac:dyDescent="0.2">
      <c r="A394" s="210">
        <f t="shared" si="6"/>
        <v>391</v>
      </c>
      <c r="B394" s="211"/>
      <c r="C394" s="212"/>
      <c r="D394" s="213"/>
      <c r="E394" s="209"/>
      <c r="F394" s="209"/>
    </row>
    <row r="395" spans="1:6" x14ac:dyDescent="0.2">
      <c r="A395" s="210">
        <f t="shared" si="6"/>
        <v>392</v>
      </c>
      <c r="B395" s="211"/>
      <c r="C395" s="212"/>
      <c r="D395" s="213"/>
      <c r="E395" s="209"/>
      <c r="F395" s="209"/>
    </row>
    <row r="396" spans="1:6" x14ac:dyDescent="0.2">
      <c r="A396" s="210">
        <f t="shared" si="6"/>
        <v>393</v>
      </c>
      <c r="B396" s="211"/>
      <c r="C396" s="212"/>
      <c r="D396" s="213"/>
      <c r="E396" s="209"/>
      <c r="F396" s="209"/>
    </row>
    <row r="397" spans="1:6" x14ac:dyDescent="0.2">
      <c r="A397" s="210">
        <f t="shared" si="6"/>
        <v>394</v>
      </c>
      <c r="B397" s="211"/>
      <c r="C397" s="212"/>
      <c r="D397" s="213"/>
      <c r="E397" s="209"/>
      <c r="F397" s="209"/>
    </row>
    <row r="398" spans="1:6" x14ac:dyDescent="0.2">
      <c r="A398" s="210">
        <f t="shared" si="6"/>
        <v>395</v>
      </c>
      <c r="B398" s="211"/>
      <c r="C398" s="212"/>
      <c r="D398" s="213"/>
      <c r="E398" s="209"/>
      <c r="F398" s="209"/>
    </row>
    <row r="399" spans="1:6" x14ac:dyDescent="0.2">
      <c r="A399" s="210">
        <f t="shared" si="6"/>
        <v>396</v>
      </c>
      <c r="B399" s="211"/>
      <c r="C399" s="212"/>
      <c r="D399" s="213"/>
      <c r="E399" s="209"/>
      <c r="F399" s="209"/>
    </row>
    <row r="400" spans="1:6" x14ac:dyDescent="0.2">
      <c r="A400" s="210">
        <f t="shared" si="6"/>
        <v>397</v>
      </c>
      <c r="B400" s="211"/>
      <c r="C400" s="212"/>
      <c r="D400" s="213"/>
      <c r="E400" s="209"/>
      <c r="F400" s="209"/>
    </row>
    <row r="401" spans="1:6" x14ac:dyDescent="0.2">
      <c r="A401" s="210">
        <f t="shared" si="6"/>
        <v>398</v>
      </c>
      <c r="B401" s="211"/>
      <c r="C401" s="212"/>
      <c r="D401" s="213"/>
      <c r="E401" s="209"/>
      <c r="F401" s="209"/>
    </row>
    <row r="402" spans="1:6" x14ac:dyDescent="0.2">
      <c r="A402" s="210">
        <f t="shared" si="6"/>
        <v>399</v>
      </c>
      <c r="B402" s="211"/>
      <c r="C402" s="212"/>
      <c r="D402" s="213"/>
      <c r="E402" s="209"/>
      <c r="F402" s="209"/>
    </row>
    <row r="403" spans="1:6" x14ac:dyDescent="0.2">
      <c r="A403" s="210">
        <f t="shared" ref="A403:A466" si="7">1+A402</f>
        <v>400</v>
      </c>
      <c r="B403" s="211"/>
      <c r="C403" s="212"/>
      <c r="D403" s="213"/>
      <c r="E403" s="209"/>
      <c r="F403" s="209"/>
    </row>
    <row r="404" spans="1:6" x14ac:dyDescent="0.2">
      <c r="A404" s="210">
        <f t="shared" si="7"/>
        <v>401</v>
      </c>
      <c r="B404" s="211"/>
      <c r="C404" s="212"/>
      <c r="D404" s="213"/>
      <c r="E404" s="209"/>
      <c r="F404" s="209"/>
    </row>
    <row r="405" spans="1:6" x14ac:dyDescent="0.2">
      <c r="A405" s="210">
        <f t="shared" si="7"/>
        <v>402</v>
      </c>
      <c r="B405" s="211"/>
      <c r="C405" s="212"/>
      <c r="D405" s="213"/>
      <c r="E405" s="209"/>
      <c r="F405" s="209"/>
    </row>
    <row r="406" spans="1:6" x14ac:dyDescent="0.2">
      <c r="A406" s="210">
        <f t="shared" si="7"/>
        <v>403</v>
      </c>
      <c r="B406" s="211"/>
      <c r="C406" s="212"/>
      <c r="D406" s="213"/>
      <c r="E406" s="209"/>
      <c r="F406" s="209"/>
    </row>
    <row r="407" spans="1:6" x14ac:dyDescent="0.2">
      <c r="A407" s="210">
        <f t="shared" si="7"/>
        <v>404</v>
      </c>
      <c r="B407" s="211"/>
      <c r="C407" s="212"/>
      <c r="D407" s="213"/>
      <c r="E407" s="209"/>
      <c r="F407" s="209"/>
    </row>
    <row r="408" spans="1:6" x14ac:dyDescent="0.2">
      <c r="A408" s="210">
        <f t="shared" si="7"/>
        <v>405</v>
      </c>
      <c r="B408" s="211"/>
      <c r="C408" s="212"/>
      <c r="D408" s="213"/>
      <c r="E408" s="209"/>
      <c r="F408" s="209"/>
    </row>
    <row r="409" spans="1:6" x14ac:dyDescent="0.2">
      <c r="A409" s="210">
        <f t="shared" si="7"/>
        <v>406</v>
      </c>
      <c r="B409" s="211"/>
      <c r="C409" s="212"/>
      <c r="D409" s="213"/>
      <c r="E409" s="209"/>
      <c r="F409" s="209"/>
    </row>
    <row r="410" spans="1:6" x14ac:dyDescent="0.2">
      <c r="A410" s="210">
        <f t="shared" si="7"/>
        <v>407</v>
      </c>
      <c r="B410" s="211"/>
      <c r="C410" s="212"/>
      <c r="D410" s="213"/>
      <c r="E410" s="209"/>
      <c r="F410" s="209"/>
    </row>
    <row r="411" spans="1:6" x14ac:dyDescent="0.2">
      <c r="A411" s="210">
        <f t="shared" si="7"/>
        <v>408</v>
      </c>
      <c r="B411" s="211"/>
      <c r="C411" s="212"/>
      <c r="D411" s="213"/>
      <c r="E411" s="209"/>
      <c r="F411" s="209"/>
    </row>
    <row r="412" spans="1:6" x14ac:dyDescent="0.2">
      <c r="A412" s="210">
        <f t="shared" si="7"/>
        <v>409</v>
      </c>
      <c r="B412" s="211"/>
      <c r="C412" s="212"/>
      <c r="D412" s="213"/>
      <c r="E412" s="209"/>
      <c r="F412" s="209"/>
    </row>
    <row r="413" spans="1:6" x14ac:dyDescent="0.2">
      <c r="A413" s="210">
        <f t="shared" si="7"/>
        <v>410</v>
      </c>
      <c r="B413" s="211"/>
      <c r="C413" s="212"/>
      <c r="D413" s="213"/>
      <c r="E413" s="209"/>
      <c r="F413" s="209"/>
    </row>
    <row r="414" spans="1:6" x14ac:dyDescent="0.2">
      <c r="A414" s="210">
        <f t="shared" si="7"/>
        <v>411</v>
      </c>
      <c r="B414" s="211"/>
      <c r="C414" s="212"/>
      <c r="D414" s="213"/>
      <c r="E414" s="209"/>
      <c r="F414" s="209"/>
    </row>
    <row r="415" spans="1:6" x14ac:dyDescent="0.2">
      <c r="A415" s="210">
        <f t="shared" si="7"/>
        <v>412</v>
      </c>
      <c r="B415" s="211"/>
      <c r="C415" s="212"/>
      <c r="D415" s="213"/>
      <c r="E415" s="209"/>
      <c r="F415" s="209"/>
    </row>
    <row r="416" spans="1:6" x14ac:dyDescent="0.2">
      <c r="A416" s="210">
        <f t="shared" si="7"/>
        <v>413</v>
      </c>
      <c r="B416" s="211"/>
      <c r="C416" s="212"/>
      <c r="D416" s="213"/>
      <c r="E416" s="209"/>
      <c r="F416" s="209"/>
    </row>
    <row r="417" spans="1:6" x14ac:dyDescent="0.2">
      <c r="A417" s="210">
        <f t="shared" si="7"/>
        <v>414</v>
      </c>
      <c r="B417" s="211"/>
      <c r="C417" s="212"/>
      <c r="D417" s="213"/>
      <c r="E417" s="209"/>
      <c r="F417" s="209"/>
    </row>
    <row r="418" spans="1:6" x14ac:dyDescent="0.2">
      <c r="A418" s="210">
        <f t="shared" si="7"/>
        <v>415</v>
      </c>
      <c r="B418" s="211"/>
      <c r="C418" s="212"/>
      <c r="D418" s="213"/>
      <c r="E418" s="209"/>
      <c r="F418" s="209"/>
    </row>
    <row r="419" spans="1:6" x14ac:dyDescent="0.2">
      <c r="A419" s="210">
        <f t="shared" si="7"/>
        <v>416</v>
      </c>
      <c r="B419" s="211"/>
      <c r="C419" s="212"/>
      <c r="D419" s="213"/>
      <c r="E419" s="209"/>
      <c r="F419" s="209"/>
    </row>
    <row r="420" spans="1:6" x14ac:dyDescent="0.2">
      <c r="A420" s="210">
        <f t="shared" si="7"/>
        <v>417</v>
      </c>
      <c r="B420" s="211"/>
      <c r="C420" s="212"/>
      <c r="D420" s="213"/>
      <c r="E420" s="209"/>
      <c r="F420" s="209"/>
    </row>
    <row r="421" spans="1:6" x14ac:dyDescent="0.2">
      <c r="A421" s="210">
        <f t="shared" si="7"/>
        <v>418</v>
      </c>
      <c r="B421" s="211"/>
      <c r="C421" s="212"/>
      <c r="D421" s="213"/>
      <c r="E421" s="209"/>
      <c r="F421" s="209"/>
    </row>
    <row r="422" spans="1:6" x14ac:dyDescent="0.2">
      <c r="A422" s="210">
        <f t="shared" si="7"/>
        <v>419</v>
      </c>
      <c r="B422" s="211"/>
      <c r="C422" s="212"/>
      <c r="D422" s="213"/>
      <c r="E422" s="209"/>
      <c r="F422" s="209"/>
    </row>
    <row r="423" spans="1:6" x14ac:dyDescent="0.2">
      <c r="A423" s="210">
        <f t="shared" si="7"/>
        <v>420</v>
      </c>
      <c r="B423" s="211"/>
      <c r="C423" s="212"/>
      <c r="D423" s="213"/>
      <c r="E423" s="209"/>
      <c r="F423" s="209"/>
    </row>
    <row r="424" spans="1:6" x14ac:dyDescent="0.2">
      <c r="A424" s="210">
        <f t="shared" si="7"/>
        <v>421</v>
      </c>
      <c r="B424" s="211"/>
      <c r="C424" s="212"/>
      <c r="D424" s="213"/>
      <c r="E424" s="209"/>
      <c r="F424" s="209"/>
    </row>
    <row r="425" spans="1:6" x14ac:dyDescent="0.2">
      <c r="A425" s="210">
        <f t="shared" si="7"/>
        <v>422</v>
      </c>
      <c r="B425" s="211"/>
      <c r="C425" s="212"/>
      <c r="D425" s="213"/>
      <c r="E425" s="209"/>
      <c r="F425" s="209"/>
    </row>
    <row r="426" spans="1:6" x14ac:dyDescent="0.2">
      <c r="A426" s="210">
        <f t="shared" si="7"/>
        <v>423</v>
      </c>
      <c r="B426" s="211"/>
      <c r="C426" s="212"/>
      <c r="D426" s="213"/>
      <c r="E426" s="209"/>
      <c r="F426" s="209"/>
    </row>
    <row r="427" spans="1:6" x14ac:dyDescent="0.2">
      <c r="A427" s="210">
        <f t="shared" si="7"/>
        <v>424</v>
      </c>
      <c r="B427" s="211"/>
      <c r="C427" s="212"/>
      <c r="D427" s="213"/>
      <c r="E427" s="209"/>
      <c r="F427" s="209"/>
    </row>
    <row r="428" spans="1:6" x14ac:dyDescent="0.2">
      <c r="A428" s="210">
        <f t="shared" si="7"/>
        <v>425</v>
      </c>
      <c r="B428" s="211"/>
      <c r="C428" s="212"/>
      <c r="D428" s="213"/>
      <c r="E428" s="209"/>
      <c r="F428" s="209"/>
    </row>
    <row r="429" spans="1:6" x14ac:dyDescent="0.2">
      <c r="A429" s="210">
        <f t="shared" si="7"/>
        <v>426</v>
      </c>
      <c r="B429" s="211"/>
      <c r="C429" s="212"/>
      <c r="D429" s="213"/>
      <c r="E429" s="209"/>
      <c r="F429" s="209"/>
    </row>
    <row r="430" spans="1:6" x14ac:dyDescent="0.2">
      <c r="A430" s="210">
        <f t="shared" si="7"/>
        <v>427</v>
      </c>
      <c r="B430" s="211"/>
      <c r="C430" s="212"/>
      <c r="D430" s="213"/>
      <c r="E430" s="209"/>
      <c r="F430" s="209"/>
    </row>
    <row r="431" spans="1:6" x14ac:dyDescent="0.2">
      <c r="A431" s="210">
        <f t="shared" si="7"/>
        <v>428</v>
      </c>
      <c r="B431" s="211"/>
      <c r="C431" s="212"/>
      <c r="D431" s="213"/>
      <c r="E431" s="209"/>
      <c r="F431" s="209"/>
    </row>
    <row r="432" spans="1:6" x14ac:dyDescent="0.2">
      <c r="A432" s="210">
        <f t="shared" si="7"/>
        <v>429</v>
      </c>
      <c r="B432" s="211"/>
      <c r="C432" s="212"/>
      <c r="D432" s="213"/>
      <c r="E432" s="209"/>
      <c r="F432" s="209"/>
    </row>
    <row r="433" spans="1:6" x14ac:dyDescent="0.2">
      <c r="A433" s="210">
        <f t="shared" si="7"/>
        <v>430</v>
      </c>
      <c r="B433" s="211"/>
      <c r="C433" s="212"/>
      <c r="D433" s="213"/>
      <c r="E433" s="209"/>
      <c r="F433" s="209"/>
    </row>
    <row r="434" spans="1:6" x14ac:dyDescent="0.2">
      <c r="A434" s="210">
        <f t="shared" si="7"/>
        <v>431</v>
      </c>
      <c r="B434" s="211"/>
      <c r="C434" s="212"/>
      <c r="D434" s="213"/>
      <c r="E434" s="209"/>
      <c r="F434" s="209"/>
    </row>
    <row r="435" spans="1:6" x14ac:dyDescent="0.2">
      <c r="A435" s="210">
        <f t="shared" si="7"/>
        <v>432</v>
      </c>
      <c r="B435" s="211"/>
      <c r="C435" s="212"/>
      <c r="D435" s="213"/>
      <c r="E435" s="209"/>
      <c r="F435" s="209"/>
    </row>
    <row r="436" spans="1:6" x14ac:dyDescent="0.2">
      <c r="A436" s="210">
        <f t="shared" si="7"/>
        <v>433</v>
      </c>
      <c r="B436" s="211"/>
      <c r="C436" s="212"/>
      <c r="D436" s="213"/>
      <c r="E436" s="209"/>
      <c r="F436" s="209"/>
    </row>
    <row r="437" spans="1:6" x14ac:dyDescent="0.2">
      <c r="A437" s="210">
        <f t="shared" si="7"/>
        <v>434</v>
      </c>
      <c r="B437" s="211"/>
      <c r="C437" s="212"/>
      <c r="D437" s="213"/>
      <c r="E437" s="209"/>
      <c r="F437" s="209"/>
    </row>
    <row r="438" spans="1:6" x14ac:dyDescent="0.2">
      <c r="A438" s="210">
        <f t="shared" si="7"/>
        <v>435</v>
      </c>
      <c r="B438" s="211"/>
      <c r="C438" s="212"/>
      <c r="D438" s="213"/>
      <c r="E438" s="209"/>
      <c r="F438" s="209"/>
    </row>
    <row r="439" spans="1:6" x14ac:dyDescent="0.2">
      <c r="A439" s="210">
        <f t="shared" si="7"/>
        <v>436</v>
      </c>
      <c r="B439" s="211"/>
      <c r="C439" s="212"/>
      <c r="D439" s="213"/>
      <c r="E439" s="209"/>
      <c r="F439" s="209"/>
    </row>
    <row r="440" spans="1:6" x14ac:dyDescent="0.2">
      <c r="A440" s="210">
        <f t="shared" si="7"/>
        <v>437</v>
      </c>
      <c r="B440" s="211"/>
      <c r="C440" s="212"/>
      <c r="D440" s="213"/>
      <c r="E440" s="209"/>
      <c r="F440" s="209"/>
    </row>
    <row r="441" spans="1:6" x14ac:dyDescent="0.2">
      <c r="A441" s="210">
        <f t="shared" si="7"/>
        <v>438</v>
      </c>
      <c r="B441" s="211"/>
      <c r="C441" s="212"/>
      <c r="D441" s="213"/>
      <c r="E441" s="209"/>
      <c r="F441" s="209"/>
    </row>
    <row r="442" spans="1:6" x14ac:dyDescent="0.2">
      <c r="A442" s="210">
        <f t="shared" si="7"/>
        <v>439</v>
      </c>
      <c r="B442" s="211"/>
      <c r="C442" s="212"/>
      <c r="D442" s="213"/>
      <c r="E442" s="209"/>
      <c r="F442" s="209"/>
    </row>
    <row r="443" spans="1:6" x14ac:dyDescent="0.2">
      <c r="A443" s="210">
        <f t="shared" si="7"/>
        <v>440</v>
      </c>
      <c r="B443" s="211"/>
      <c r="C443" s="212"/>
      <c r="D443" s="213"/>
      <c r="E443" s="209"/>
      <c r="F443" s="209"/>
    </row>
    <row r="444" spans="1:6" x14ac:dyDescent="0.2">
      <c r="A444" s="210">
        <f t="shared" si="7"/>
        <v>441</v>
      </c>
      <c r="B444" s="211"/>
      <c r="C444" s="212"/>
      <c r="D444" s="213"/>
      <c r="E444" s="209"/>
      <c r="F444" s="209"/>
    </row>
    <row r="445" spans="1:6" x14ac:dyDescent="0.2">
      <c r="A445" s="210">
        <f t="shared" si="7"/>
        <v>442</v>
      </c>
      <c r="B445" s="211"/>
      <c r="C445" s="212"/>
      <c r="D445" s="213"/>
      <c r="E445" s="209"/>
      <c r="F445" s="209"/>
    </row>
    <row r="446" spans="1:6" x14ac:dyDescent="0.2">
      <c r="A446" s="210">
        <f t="shared" si="7"/>
        <v>443</v>
      </c>
      <c r="B446" s="211"/>
      <c r="C446" s="212"/>
      <c r="D446" s="213"/>
      <c r="E446" s="209"/>
      <c r="F446" s="209"/>
    </row>
    <row r="447" spans="1:6" x14ac:dyDescent="0.2">
      <c r="A447" s="210">
        <f t="shared" si="7"/>
        <v>444</v>
      </c>
      <c r="B447" s="211"/>
      <c r="C447" s="212"/>
      <c r="D447" s="213"/>
      <c r="E447" s="209"/>
      <c r="F447" s="209"/>
    </row>
    <row r="448" spans="1:6" x14ac:dyDescent="0.2">
      <c r="A448" s="210">
        <f t="shared" si="7"/>
        <v>445</v>
      </c>
      <c r="B448" s="211"/>
      <c r="C448" s="212"/>
      <c r="D448" s="213"/>
      <c r="E448" s="209"/>
      <c r="F448" s="209"/>
    </row>
    <row r="449" spans="1:6" x14ac:dyDescent="0.2">
      <c r="A449" s="210">
        <f t="shared" si="7"/>
        <v>446</v>
      </c>
      <c r="B449" s="211"/>
      <c r="C449" s="212"/>
      <c r="D449" s="213"/>
      <c r="E449" s="209"/>
      <c r="F449" s="209"/>
    </row>
    <row r="450" spans="1:6" x14ac:dyDescent="0.2">
      <c r="A450" s="210">
        <f t="shared" si="7"/>
        <v>447</v>
      </c>
      <c r="B450" s="211"/>
      <c r="C450" s="212"/>
      <c r="D450" s="213"/>
      <c r="E450" s="209"/>
      <c r="F450" s="209"/>
    </row>
    <row r="451" spans="1:6" x14ac:dyDescent="0.2">
      <c r="A451" s="210">
        <f t="shared" si="7"/>
        <v>448</v>
      </c>
      <c r="B451" s="211"/>
      <c r="C451" s="212"/>
      <c r="D451" s="213"/>
      <c r="E451" s="209"/>
      <c r="F451" s="209"/>
    </row>
    <row r="452" spans="1:6" x14ac:dyDescent="0.2">
      <c r="A452" s="210">
        <f t="shared" si="7"/>
        <v>449</v>
      </c>
      <c r="B452" s="211"/>
      <c r="C452" s="212"/>
      <c r="D452" s="213"/>
      <c r="E452" s="209"/>
      <c r="F452" s="209"/>
    </row>
    <row r="453" spans="1:6" x14ac:dyDescent="0.2">
      <c r="A453" s="210">
        <f t="shared" si="7"/>
        <v>450</v>
      </c>
      <c r="B453" s="211"/>
      <c r="C453" s="212"/>
      <c r="D453" s="213"/>
      <c r="E453" s="209"/>
      <c r="F453" s="209"/>
    </row>
    <row r="454" spans="1:6" x14ac:dyDescent="0.2">
      <c r="A454" s="210">
        <f t="shared" si="7"/>
        <v>451</v>
      </c>
      <c r="B454" s="211"/>
      <c r="C454" s="212"/>
      <c r="D454" s="213"/>
      <c r="E454" s="209"/>
      <c r="F454" s="209"/>
    </row>
    <row r="455" spans="1:6" x14ac:dyDescent="0.2">
      <c r="A455" s="210">
        <f t="shared" si="7"/>
        <v>452</v>
      </c>
      <c r="B455" s="211"/>
      <c r="C455" s="212"/>
      <c r="D455" s="213"/>
      <c r="E455" s="209"/>
      <c r="F455" s="209"/>
    </row>
    <row r="456" spans="1:6" x14ac:dyDescent="0.2">
      <c r="A456" s="210">
        <f t="shared" si="7"/>
        <v>453</v>
      </c>
      <c r="B456" s="211"/>
      <c r="C456" s="212"/>
      <c r="D456" s="213"/>
      <c r="E456" s="209"/>
      <c r="F456" s="209"/>
    </row>
    <row r="457" spans="1:6" x14ac:dyDescent="0.2">
      <c r="A457" s="210">
        <f t="shared" si="7"/>
        <v>454</v>
      </c>
      <c r="B457" s="211"/>
      <c r="C457" s="212"/>
      <c r="D457" s="213"/>
      <c r="E457" s="209"/>
      <c r="F457" s="209"/>
    </row>
    <row r="458" spans="1:6" x14ac:dyDescent="0.2">
      <c r="A458" s="210">
        <f t="shared" si="7"/>
        <v>455</v>
      </c>
      <c r="B458" s="211"/>
      <c r="C458" s="212"/>
      <c r="D458" s="213"/>
      <c r="E458" s="209"/>
      <c r="F458" s="209"/>
    </row>
    <row r="459" spans="1:6" x14ac:dyDescent="0.2">
      <c r="A459" s="210">
        <f t="shared" si="7"/>
        <v>456</v>
      </c>
      <c r="B459" s="211"/>
      <c r="C459" s="212"/>
      <c r="D459" s="213"/>
      <c r="E459" s="209"/>
      <c r="F459" s="209"/>
    </row>
    <row r="460" spans="1:6" x14ac:dyDescent="0.2">
      <c r="A460" s="210">
        <f t="shared" si="7"/>
        <v>457</v>
      </c>
      <c r="B460" s="211"/>
      <c r="C460" s="212"/>
      <c r="D460" s="213"/>
      <c r="E460" s="209"/>
      <c r="F460" s="209"/>
    </row>
    <row r="461" spans="1:6" x14ac:dyDescent="0.2">
      <c r="A461" s="210">
        <f t="shared" si="7"/>
        <v>458</v>
      </c>
      <c r="B461" s="211"/>
      <c r="C461" s="212"/>
      <c r="D461" s="213"/>
      <c r="E461" s="209"/>
      <c r="F461" s="209"/>
    </row>
    <row r="462" spans="1:6" x14ac:dyDescent="0.2">
      <c r="A462" s="210">
        <f t="shared" si="7"/>
        <v>459</v>
      </c>
      <c r="B462" s="211"/>
      <c r="C462" s="212"/>
      <c r="D462" s="213"/>
      <c r="E462" s="209"/>
      <c r="F462" s="209"/>
    </row>
    <row r="463" spans="1:6" x14ac:dyDescent="0.2">
      <c r="A463" s="210">
        <f t="shared" si="7"/>
        <v>460</v>
      </c>
      <c r="B463" s="211"/>
      <c r="C463" s="212"/>
      <c r="D463" s="213"/>
      <c r="E463" s="209"/>
      <c r="F463" s="209"/>
    </row>
    <row r="464" spans="1:6" x14ac:dyDescent="0.2">
      <c r="A464" s="210">
        <f t="shared" si="7"/>
        <v>461</v>
      </c>
      <c r="B464" s="211"/>
      <c r="C464" s="212"/>
      <c r="D464" s="213"/>
      <c r="E464" s="209"/>
      <c r="F464" s="209"/>
    </row>
    <row r="465" spans="1:6" x14ac:dyDescent="0.2">
      <c r="A465" s="210">
        <f t="shared" si="7"/>
        <v>462</v>
      </c>
      <c r="B465" s="211"/>
      <c r="C465" s="212"/>
      <c r="D465" s="213"/>
      <c r="E465" s="209"/>
      <c r="F465" s="209"/>
    </row>
    <row r="466" spans="1:6" x14ac:dyDescent="0.2">
      <c r="A466" s="210">
        <f t="shared" si="7"/>
        <v>463</v>
      </c>
      <c r="B466" s="211"/>
      <c r="C466" s="212"/>
      <c r="D466" s="213"/>
      <c r="E466" s="209"/>
      <c r="F466" s="209"/>
    </row>
    <row r="467" spans="1:6" x14ac:dyDescent="0.2">
      <c r="A467" s="210">
        <f t="shared" ref="A467:A530" si="8">1+A466</f>
        <v>464</v>
      </c>
      <c r="B467" s="211"/>
      <c r="C467" s="212"/>
      <c r="D467" s="213"/>
      <c r="E467" s="209"/>
      <c r="F467" s="209"/>
    </row>
    <row r="468" spans="1:6" x14ac:dyDescent="0.2">
      <c r="A468" s="210">
        <f t="shared" si="8"/>
        <v>465</v>
      </c>
      <c r="B468" s="211"/>
      <c r="C468" s="212"/>
      <c r="D468" s="213"/>
      <c r="E468" s="209"/>
      <c r="F468" s="209"/>
    </row>
    <row r="469" spans="1:6" x14ac:dyDescent="0.2">
      <c r="A469" s="210">
        <f t="shared" si="8"/>
        <v>466</v>
      </c>
      <c r="B469" s="211"/>
      <c r="C469" s="212"/>
      <c r="D469" s="213"/>
      <c r="E469" s="209"/>
      <c r="F469" s="209"/>
    </row>
    <row r="470" spans="1:6" x14ac:dyDescent="0.2">
      <c r="A470" s="210">
        <f t="shared" si="8"/>
        <v>467</v>
      </c>
      <c r="B470" s="211"/>
      <c r="C470" s="212"/>
      <c r="D470" s="213"/>
      <c r="E470" s="209"/>
      <c r="F470" s="209"/>
    </row>
    <row r="471" spans="1:6" x14ac:dyDescent="0.2">
      <c r="A471" s="210">
        <f t="shared" si="8"/>
        <v>468</v>
      </c>
      <c r="B471" s="211"/>
      <c r="C471" s="212"/>
      <c r="D471" s="213"/>
      <c r="E471" s="209"/>
      <c r="F471" s="209"/>
    </row>
    <row r="472" spans="1:6" x14ac:dyDescent="0.2">
      <c r="A472" s="210">
        <f t="shared" si="8"/>
        <v>469</v>
      </c>
      <c r="B472" s="211"/>
      <c r="C472" s="212"/>
      <c r="D472" s="213"/>
      <c r="E472" s="209"/>
      <c r="F472" s="209"/>
    </row>
    <row r="473" spans="1:6" x14ac:dyDescent="0.2">
      <c r="A473" s="210">
        <f t="shared" si="8"/>
        <v>470</v>
      </c>
      <c r="B473" s="211"/>
      <c r="C473" s="212"/>
      <c r="D473" s="213"/>
      <c r="E473" s="209"/>
      <c r="F473" s="209"/>
    </row>
    <row r="474" spans="1:6" x14ac:dyDescent="0.2">
      <c r="A474" s="210">
        <f t="shared" si="8"/>
        <v>471</v>
      </c>
      <c r="B474" s="211"/>
      <c r="C474" s="212"/>
      <c r="D474" s="213"/>
      <c r="E474" s="209"/>
      <c r="F474" s="209"/>
    </row>
    <row r="475" spans="1:6" x14ac:dyDescent="0.2">
      <c r="A475" s="210">
        <f t="shared" si="8"/>
        <v>472</v>
      </c>
      <c r="B475" s="211"/>
      <c r="C475" s="212"/>
      <c r="D475" s="213"/>
      <c r="E475" s="209"/>
      <c r="F475" s="209"/>
    </row>
    <row r="476" spans="1:6" x14ac:dyDescent="0.2">
      <c r="A476" s="210">
        <f t="shared" si="8"/>
        <v>473</v>
      </c>
      <c r="B476" s="211"/>
      <c r="C476" s="212"/>
      <c r="D476" s="213"/>
      <c r="E476" s="209"/>
      <c r="F476" s="209"/>
    </row>
    <row r="477" spans="1:6" x14ac:dyDescent="0.2">
      <c r="A477" s="210">
        <f t="shared" si="8"/>
        <v>474</v>
      </c>
      <c r="B477" s="211"/>
      <c r="C477" s="212"/>
      <c r="D477" s="213"/>
      <c r="E477" s="209"/>
      <c r="F477" s="209"/>
    </row>
    <row r="478" spans="1:6" x14ac:dyDescent="0.2">
      <c r="A478" s="210">
        <f t="shared" si="8"/>
        <v>475</v>
      </c>
      <c r="B478" s="211"/>
      <c r="C478" s="212"/>
      <c r="D478" s="213"/>
      <c r="E478" s="209"/>
      <c r="F478" s="209"/>
    </row>
    <row r="479" spans="1:6" x14ac:dyDescent="0.2">
      <c r="A479" s="210">
        <f t="shared" si="8"/>
        <v>476</v>
      </c>
      <c r="B479" s="211"/>
      <c r="C479" s="212"/>
      <c r="D479" s="213"/>
      <c r="E479" s="209"/>
      <c r="F479" s="209"/>
    </row>
    <row r="480" spans="1:6" x14ac:dyDescent="0.2">
      <c r="A480" s="210">
        <f t="shared" si="8"/>
        <v>477</v>
      </c>
      <c r="B480" s="211"/>
      <c r="C480" s="212"/>
      <c r="D480" s="213"/>
      <c r="E480" s="209"/>
      <c r="F480" s="209"/>
    </row>
    <row r="481" spans="1:6" x14ac:dyDescent="0.2">
      <c r="A481" s="210">
        <f t="shared" si="8"/>
        <v>478</v>
      </c>
      <c r="B481" s="211"/>
      <c r="C481" s="212"/>
      <c r="D481" s="213"/>
      <c r="E481" s="209"/>
      <c r="F481" s="209"/>
    </row>
    <row r="482" spans="1:6" x14ac:dyDescent="0.2">
      <c r="A482" s="210">
        <f t="shared" si="8"/>
        <v>479</v>
      </c>
      <c r="B482" s="211"/>
      <c r="C482" s="212"/>
      <c r="D482" s="213"/>
      <c r="E482" s="209"/>
      <c r="F482" s="209"/>
    </row>
    <row r="483" spans="1:6" x14ac:dyDescent="0.2">
      <c r="A483" s="210">
        <f t="shared" si="8"/>
        <v>480</v>
      </c>
      <c r="B483" s="211"/>
      <c r="C483" s="212"/>
      <c r="D483" s="213"/>
      <c r="E483" s="209"/>
      <c r="F483" s="209"/>
    </row>
    <row r="484" spans="1:6" x14ac:dyDescent="0.2">
      <c r="A484" s="210">
        <f t="shared" si="8"/>
        <v>481</v>
      </c>
      <c r="B484" s="211"/>
      <c r="C484" s="212"/>
      <c r="D484" s="213"/>
      <c r="E484" s="209"/>
      <c r="F484" s="209"/>
    </row>
    <row r="485" spans="1:6" x14ac:dyDescent="0.2">
      <c r="A485" s="210">
        <f t="shared" si="8"/>
        <v>482</v>
      </c>
      <c r="B485" s="211"/>
      <c r="C485" s="212"/>
      <c r="D485" s="213"/>
      <c r="E485" s="209"/>
      <c r="F485" s="209"/>
    </row>
    <row r="486" spans="1:6" x14ac:dyDescent="0.2">
      <c r="A486" s="210">
        <f t="shared" si="8"/>
        <v>483</v>
      </c>
      <c r="B486" s="211"/>
      <c r="C486" s="212"/>
      <c r="D486" s="213"/>
      <c r="E486" s="209"/>
      <c r="F486" s="209"/>
    </row>
    <row r="487" spans="1:6" x14ac:dyDescent="0.2">
      <c r="A487" s="210">
        <f t="shared" si="8"/>
        <v>484</v>
      </c>
      <c r="B487" s="211"/>
      <c r="C487" s="212"/>
      <c r="D487" s="213"/>
      <c r="E487" s="209"/>
      <c r="F487" s="209"/>
    </row>
    <row r="488" spans="1:6" x14ac:dyDescent="0.2">
      <c r="A488" s="210">
        <f t="shared" si="8"/>
        <v>485</v>
      </c>
      <c r="B488" s="211"/>
      <c r="C488" s="212"/>
      <c r="D488" s="213"/>
      <c r="E488" s="209"/>
      <c r="F488" s="209"/>
    </row>
    <row r="489" spans="1:6" x14ac:dyDescent="0.2">
      <c r="A489" s="210">
        <f t="shared" si="8"/>
        <v>486</v>
      </c>
      <c r="B489" s="211"/>
      <c r="C489" s="212"/>
      <c r="D489" s="213"/>
      <c r="E489" s="209"/>
      <c r="F489" s="209"/>
    </row>
    <row r="490" spans="1:6" x14ac:dyDescent="0.2">
      <c r="A490" s="210">
        <f t="shared" si="8"/>
        <v>487</v>
      </c>
      <c r="B490" s="211"/>
      <c r="C490" s="212"/>
      <c r="D490" s="213"/>
      <c r="E490" s="209"/>
      <c r="F490" s="209"/>
    </row>
    <row r="491" spans="1:6" x14ac:dyDescent="0.2">
      <c r="A491" s="210">
        <f t="shared" si="8"/>
        <v>488</v>
      </c>
      <c r="B491" s="211"/>
      <c r="C491" s="212"/>
      <c r="D491" s="213"/>
      <c r="E491" s="209"/>
      <c r="F491" s="209"/>
    </row>
    <row r="492" spans="1:6" x14ac:dyDescent="0.2">
      <c r="A492" s="210">
        <f t="shared" si="8"/>
        <v>489</v>
      </c>
      <c r="B492" s="211"/>
      <c r="C492" s="212"/>
      <c r="D492" s="213"/>
      <c r="E492" s="209"/>
      <c r="F492" s="209"/>
    </row>
    <row r="493" spans="1:6" x14ac:dyDescent="0.2">
      <c r="A493" s="210">
        <f t="shared" si="8"/>
        <v>490</v>
      </c>
      <c r="B493" s="211"/>
      <c r="C493" s="212"/>
      <c r="D493" s="213"/>
      <c r="E493" s="209"/>
      <c r="F493" s="209"/>
    </row>
    <row r="494" spans="1:6" x14ac:dyDescent="0.2">
      <c r="A494" s="210">
        <f t="shared" si="8"/>
        <v>491</v>
      </c>
      <c r="B494" s="211"/>
      <c r="C494" s="212"/>
      <c r="D494" s="213"/>
      <c r="E494" s="209"/>
      <c r="F494" s="209"/>
    </row>
    <row r="495" spans="1:6" x14ac:dyDescent="0.2">
      <c r="A495" s="210">
        <f t="shared" si="8"/>
        <v>492</v>
      </c>
      <c r="B495" s="211"/>
      <c r="C495" s="212"/>
      <c r="D495" s="213"/>
      <c r="E495" s="209"/>
      <c r="F495" s="209"/>
    </row>
    <row r="496" spans="1:6" x14ac:dyDescent="0.2">
      <c r="A496" s="210">
        <f t="shared" si="8"/>
        <v>493</v>
      </c>
      <c r="B496" s="211"/>
      <c r="C496" s="212"/>
      <c r="D496" s="213"/>
      <c r="E496" s="209"/>
      <c r="F496" s="209"/>
    </row>
    <row r="497" spans="1:6" x14ac:dyDescent="0.2">
      <c r="A497" s="210">
        <f t="shared" si="8"/>
        <v>494</v>
      </c>
      <c r="B497" s="211"/>
      <c r="C497" s="212"/>
      <c r="D497" s="213"/>
      <c r="E497" s="209"/>
      <c r="F497" s="209"/>
    </row>
    <row r="498" spans="1:6" x14ac:dyDescent="0.2">
      <c r="A498" s="210">
        <f t="shared" si="8"/>
        <v>495</v>
      </c>
      <c r="B498" s="211"/>
      <c r="C498" s="212"/>
      <c r="D498" s="213"/>
      <c r="E498" s="209"/>
      <c r="F498" s="209"/>
    </row>
    <row r="499" spans="1:6" x14ac:dyDescent="0.2">
      <c r="A499" s="210">
        <f t="shared" si="8"/>
        <v>496</v>
      </c>
      <c r="B499" s="211"/>
      <c r="C499" s="212"/>
      <c r="D499" s="213"/>
      <c r="E499" s="209"/>
      <c r="F499" s="209"/>
    </row>
    <row r="500" spans="1:6" x14ac:dyDescent="0.2">
      <c r="A500" s="210">
        <f t="shared" si="8"/>
        <v>497</v>
      </c>
      <c r="B500" s="211"/>
      <c r="C500" s="212"/>
      <c r="D500" s="213"/>
      <c r="E500" s="209"/>
      <c r="F500" s="209"/>
    </row>
    <row r="501" spans="1:6" x14ac:dyDescent="0.2">
      <c r="A501" s="210">
        <f t="shared" si="8"/>
        <v>498</v>
      </c>
      <c r="B501" s="211"/>
      <c r="C501" s="212"/>
      <c r="D501" s="213"/>
      <c r="E501" s="209"/>
      <c r="F501" s="209"/>
    </row>
    <row r="502" spans="1:6" x14ac:dyDescent="0.2">
      <c r="A502" s="210">
        <f t="shared" si="8"/>
        <v>499</v>
      </c>
      <c r="B502" s="211"/>
      <c r="C502" s="212"/>
      <c r="D502" s="213"/>
      <c r="E502" s="209"/>
      <c r="F502" s="209"/>
    </row>
    <row r="503" spans="1:6" x14ac:dyDescent="0.2">
      <c r="A503" s="210">
        <f t="shared" si="8"/>
        <v>500</v>
      </c>
      <c r="B503" s="211"/>
      <c r="C503" s="212"/>
      <c r="D503" s="213"/>
      <c r="E503" s="209"/>
      <c r="F503" s="209"/>
    </row>
    <row r="504" spans="1:6" x14ac:dyDescent="0.2">
      <c r="A504" s="210">
        <f t="shared" si="8"/>
        <v>501</v>
      </c>
      <c r="B504" s="211"/>
      <c r="C504" s="212"/>
      <c r="D504" s="213"/>
      <c r="E504" s="209"/>
      <c r="F504" s="209"/>
    </row>
    <row r="505" spans="1:6" x14ac:dyDescent="0.2">
      <c r="A505" s="210">
        <f t="shared" si="8"/>
        <v>502</v>
      </c>
      <c r="B505" s="211"/>
      <c r="C505" s="212"/>
      <c r="D505" s="213"/>
      <c r="E505" s="209"/>
      <c r="F505" s="209"/>
    </row>
    <row r="506" spans="1:6" x14ac:dyDescent="0.2">
      <c r="A506" s="210">
        <f t="shared" si="8"/>
        <v>503</v>
      </c>
      <c r="B506" s="211"/>
      <c r="C506" s="212"/>
      <c r="D506" s="213"/>
      <c r="E506" s="209"/>
      <c r="F506" s="209"/>
    </row>
    <row r="507" spans="1:6" x14ac:dyDescent="0.2">
      <c r="A507" s="210">
        <f t="shared" si="8"/>
        <v>504</v>
      </c>
      <c r="B507" s="211"/>
      <c r="C507" s="212"/>
      <c r="D507" s="213"/>
      <c r="E507" s="209"/>
      <c r="F507" s="209"/>
    </row>
    <row r="508" spans="1:6" x14ac:dyDescent="0.2">
      <c r="A508" s="210">
        <f t="shared" si="8"/>
        <v>505</v>
      </c>
      <c r="B508" s="211"/>
      <c r="C508" s="212"/>
      <c r="D508" s="213"/>
      <c r="E508" s="209"/>
      <c r="F508" s="209"/>
    </row>
    <row r="509" spans="1:6" x14ac:dyDescent="0.2">
      <c r="A509" s="210">
        <f t="shared" si="8"/>
        <v>506</v>
      </c>
      <c r="B509" s="211"/>
      <c r="C509" s="212"/>
      <c r="D509" s="213"/>
      <c r="E509" s="209"/>
      <c r="F509" s="209"/>
    </row>
    <row r="510" spans="1:6" x14ac:dyDescent="0.2">
      <c r="A510" s="210">
        <f t="shared" si="8"/>
        <v>507</v>
      </c>
      <c r="B510" s="211"/>
      <c r="C510" s="212"/>
      <c r="D510" s="213"/>
      <c r="E510" s="209"/>
      <c r="F510" s="209"/>
    </row>
    <row r="511" spans="1:6" x14ac:dyDescent="0.2">
      <c r="A511" s="210">
        <f t="shared" si="8"/>
        <v>508</v>
      </c>
      <c r="B511" s="211"/>
      <c r="C511" s="212"/>
      <c r="D511" s="213"/>
      <c r="E511" s="209"/>
      <c r="F511" s="209"/>
    </row>
    <row r="512" spans="1:6" x14ac:dyDescent="0.2">
      <c r="A512" s="210">
        <f t="shared" si="8"/>
        <v>509</v>
      </c>
      <c r="B512" s="211"/>
      <c r="C512" s="212"/>
      <c r="D512" s="213"/>
      <c r="E512" s="209"/>
      <c r="F512" s="209"/>
    </row>
    <row r="513" spans="1:6" x14ac:dyDescent="0.2">
      <c r="A513" s="210">
        <f t="shared" si="8"/>
        <v>510</v>
      </c>
      <c r="B513" s="211"/>
      <c r="C513" s="212"/>
      <c r="D513" s="213"/>
      <c r="E513" s="209"/>
      <c r="F513" s="209"/>
    </row>
    <row r="514" spans="1:6" x14ac:dyDescent="0.2">
      <c r="A514" s="210">
        <f t="shared" si="8"/>
        <v>511</v>
      </c>
      <c r="B514" s="211"/>
      <c r="C514" s="212"/>
      <c r="D514" s="213"/>
      <c r="E514" s="209"/>
      <c r="F514" s="209"/>
    </row>
    <row r="515" spans="1:6" x14ac:dyDescent="0.2">
      <c r="A515" s="210">
        <f t="shared" si="8"/>
        <v>512</v>
      </c>
      <c r="B515" s="211"/>
      <c r="C515" s="212"/>
      <c r="D515" s="213"/>
      <c r="E515" s="209"/>
      <c r="F515" s="209"/>
    </row>
    <row r="516" spans="1:6" x14ac:dyDescent="0.2">
      <c r="A516" s="210">
        <f t="shared" si="8"/>
        <v>513</v>
      </c>
      <c r="B516" s="211"/>
      <c r="C516" s="212"/>
      <c r="D516" s="213"/>
      <c r="E516" s="209"/>
      <c r="F516" s="209"/>
    </row>
    <row r="517" spans="1:6" x14ac:dyDescent="0.2">
      <c r="A517" s="210">
        <f t="shared" si="8"/>
        <v>514</v>
      </c>
      <c r="B517" s="211"/>
      <c r="C517" s="212"/>
      <c r="D517" s="213"/>
      <c r="E517" s="209"/>
      <c r="F517" s="209"/>
    </row>
    <row r="518" spans="1:6" x14ac:dyDescent="0.2">
      <c r="A518" s="210">
        <f t="shared" si="8"/>
        <v>515</v>
      </c>
      <c r="B518" s="211"/>
      <c r="C518" s="212"/>
      <c r="D518" s="213"/>
      <c r="E518" s="209"/>
      <c r="F518" s="209"/>
    </row>
    <row r="519" spans="1:6" x14ac:dyDescent="0.2">
      <c r="A519" s="210">
        <f t="shared" si="8"/>
        <v>516</v>
      </c>
      <c r="B519" s="211"/>
      <c r="C519" s="212"/>
      <c r="D519" s="213"/>
      <c r="E519" s="209"/>
      <c r="F519" s="209"/>
    </row>
    <row r="520" spans="1:6" x14ac:dyDescent="0.2">
      <c r="A520" s="210">
        <f t="shared" si="8"/>
        <v>517</v>
      </c>
      <c r="B520" s="211"/>
      <c r="C520" s="212"/>
      <c r="D520" s="213"/>
      <c r="E520" s="209"/>
      <c r="F520" s="209"/>
    </row>
    <row r="521" spans="1:6" x14ac:dyDescent="0.2">
      <c r="A521" s="210">
        <f t="shared" si="8"/>
        <v>518</v>
      </c>
      <c r="B521" s="211"/>
      <c r="C521" s="212"/>
      <c r="D521" s="213"/>
      <c r="E521" s="209"/>
      <c r="F521" s="209"/>
    </row>
    <row r="522" spans="1:6" x14ac:dyDescent="0.2">
      <c r="A522" s="210">
        <f t="shared" si="8"/>
        <v>519</v>
      </c>
      <c r="B522" s="211"/>
      <c r="C522" s="212"/>
      <c r="D522" s="213"/>
      <c r="E522" s="209"/>
      <c r="F522" s="209"/>
    </row>
    <row r="523" spans="1:6" x14ac:dyDescent="0.2">
      <c r="A523" s="210">
        <f t="shared" si="8"/>
        <v>520</v>
      </c>
      <c r="B523" s="211"/>
      <c r="C523" s="212"/>
      <c r="D523" s="213"/>
      <c r="E523" s="209"/>
      <c r="F523" s="209"/>
    </row>
    <row r="524" spans="1:6" x14ac:dyDescent="0.2">
      <c r="A524" s="210">
        <f t="shared" si="8"/>
        <v>521</v>
      </c>
      <c r="B524" s="211"/>
      <c r="C524" s="212"/>
      <c r="D524" s="213"/>
      <c r="E524" s="209"/>
      <c r="F524" s="209"/>
    </row>
    <row r="525" spans="1:6" x14ac:dyDescent="0.2">
      <c r="A525" s="210">
        <f t="shared" si="8"/>
        <v>522</v>
      </c>
      <c r="B525" s="211"/>
      <c r="C525" s="212"/>
      <c r="D525" s="213"/>
      <c r="E525" s="209"/>
      <c r="F525" s="209"/>
    </row>
    <row r="526" spans="1:6" x14ac:dyDescent="0.2">
      <c r="A526" s="210">
        <f t="shared" si="8"/>
        <v>523</v>
      </c>
      <c r="B526" s="211"/>
      <c r="C526" s="212"/>
      <c r="D526" s="213"/>
      <c r="E526" s="209"/>
      <c r="F526" s="209"/>
    </row>
    <row r="527" spans="1:6" x14ac:dyDescent="0.2">
      <c r="A527" s="210">
        <f t="shared" si="8"/>
        <v>524</v>
      </c>
      <c r="B527" s="211"/>
      <c r="C527" s="212"/>
      <c r="D527" s="213"/>
      <c r="E527" s="209"/>
      <c r="F527" s="209"/>
    </row>
    <row r="528" spans="1:6" x14ac:dyDescent="0.2">
      <c r="A528" s="210">
        <f t="shared" si="8"/>
        <v>525</v>
      </c>
      <c r="B528" s="211"/>
      <c r="C528" s="212"/>
      <c r="D528" s="213"/>
      <c r="E528" s="209"/>
      <c r="F528" s="209"/>
    </row>
    <row r="529" spans="1:6" x14ac:dyDescent="0.2">
      <c r="A529" s="210">
        <f t="shared" si="8"/>
        <v>526</v>
      </c>
      <c r="B529" s="211"/>
      <c r="C529" s="212"/>
      <c r="D529" s="213"/>
      <c r="E529" s="209"/>
      <c r="F529" s="209"/>
    </row>
    <row r="530" spans="1:6" x14ac:dyDescent="0.2">
      <c r="A530" s="210">
        <f t="shared" si="8"/>
        <v>527</v>
      </c>
      <c r="B530" s="211"/>
      <c r="C530" s="212"/>
      <c r="D530" s="213"/>
      <c r="E530" s="209"/>
      <c r="F530" s="209"/>
    </row>
    <row r="531" spans="1:6" x14ac:dyDescent="0.2">
      <c r="A531" s="210">
        <f t="shared" ref="A531:A594" si="9">1+A530</f>
        <v>528</v>
      </c>
      <c r="B531" s="211"/>
      <c r="C531" s="212"/>
      <c r="D531" s="213"/>
      <c r="E531" s="209"/>
      <c r="F531" s="209"/>
    </row>
    <row r="532" spans="1:6" x14ac:dyDescent="0.2">
      <c r="A532" s="210">
        <f t="shared" si="9"/>
        <v>529</v>
      </c>
      <c r="B532" s="211"/>
      <c r="C532" s="212"/>
      <c r="D532" s="213"/>
      <c r="E532" s="209"/>
      <c r="F532" s="209"/>
    </row>
    <row r="533" spans="1:6" x14ac:dyDescent="0.2">
      <c r="A533" s="210">
        <f t="shared" si="9"/>
        <v>530</v>
      </c>
      <c r="B533" s="211"/>
      <c r="C533" s="212"/>
      <c r="D533" s="213"/>
      <c r="E533" s="209"/>
      <c r="F533" s="209"/>
    </row>
    <row r="534" spans="1:6" x14ac:dyDescent="0.2">
      <c r="A534" s="210">
        <f t="shared" si="9"/>
        <v>531</v>
      </c>
      <c r="B534" s="211"/>
      <c r="C534" s="212"/>
      <c r="D534" s="213"/>
      <c r="E534" s="209"/>
      <c r="F534" s="209"/>
    </row>
    <row r="535" spans="1:6" x14ac:dyDescent="0.2">
      <c r="A535" s="210">
        <f t="shared" si="9"/>
        <v>532</v>
      </c>
      <c r="B535" s="211"/>
      <c r="C535" s="212"/>
      <c r="D535" s="213"/>
      <c r="E535" s="209"/>
      <c r="F535" s="209"/>
    </row>
    <row r="536" spans="1:6" x14ac:dyDescent="0.2">
      <c r="A536" s="210">
        <f t="shared" si="9"/>
        <v>533</v>
      </c>
      <c r="B536" s="211"/>
      <c r="C536" s="212"/>
      <c r="D536" s="213"/>
      <c r="E536" s="209"/>
      <c r="F536" s="209"/>
    </row>
    <row r="537" spans="1:6" x14ac:dyDescent="0.2">
      <c r="A537" s="210">
        <f t="shared" si="9"/>
        <v>534</v>
      </c>
      <c r="B537" s="211"/>
      <c r="C537" s="212"/>
      <c r="D537" s="213"/>
      <c r="E537" s="209"/>
      <c r="F537" s="209"/>
    </row>
    <row r="538" spans="1:6" x14ac:dyDescent="0.2">
      <c r="A538" s="210">
        <f t="shared" si="9"/>
        <v>535</v>
      </c>
      <c r="B538" s="211"/>
      <c r="C538" s="212"/>
      <c r="D538" s="213"/>
      <c r="E538" s="209"/>
      <c r="F538" s="209"/>
    </row>
    <row r="539" spans="1:6" x14ac:dyDescent="0.2">
      <c r="A539" s="210">
        <f t="shared" si="9"/>
        <v>536</v>
      </c>
      <c r="B539" s="211"/>
      <c r="C539" s="212"/>
      <c r="D539" s="213"/>
      <c r="E539" s="209"/>
      <c r="F539" s="209"/>
    </row>
    <row r="540" spans="1:6" x14ac:dyDescent="0.2">
      <c r="A540" s="210">
        <f t="shared" si="9"/>
        <v>537</v>
      </c>
      <c r="B540" s="211"/>
      <c r="C540" s="212"/>
      <c r="D540" s="213"/>
      <c r="E540" s="209"/>
      <c r="F540" s="209"/>
    </row>
    <row r="541" spans="1:6" x14ac:dyDescent="0.2">
      <c r="A541" s="210">
        <f t="shared" si="9"/>
        <v>538</v>
      </c>
      <c r="B541" s="211"/>
      <c r="C541" s="212"/>
      <c r="D541" s="213"/>
      <c r="E541" s="209"/>
      <c r="F541" s="209"/>
    </row>
    <row r="542" spans="1:6" x14ac:dyDescent="0.2">
      <c r="A542" s="210">
        <f t="shared" si="9"/>
        <v>539</v>
      </c>
      <c r="B542" s="211"/>
      <c r="C542" s="212"/>
      <c r="D542" s="213"/>
      <c r="E542" s="209"/>
      <c r="F542" s="209"/>
    </row>
    <row r="543" spans="1:6" x14ac:dyDescent="0.2">
      <c r="A543" s="210">
        <f t="shared" si="9"/>
        <v>540</v>
      </c>
      <c r="B543" s="211"/>
      <c r="C543" s="212"/>
      <c r="D543" s="213"/>
      <c r="E543" s="209"/>
      <c r="F543" s="209"/>
    </row>
    <row r="544" spans="1:6" x14ac:dyDescent="0.2">
      <c r="A544" s="210">
        <f t="shared" si="9"/>
        <v>541</v>
      </c>
      <c r="B544" s="211"/>
      <c r="C544" s="212"/>
      <c r="D544" s="213"/>
      <c r="E544" s="209"/>
      <c r="F544" s="209"/>
    </row>
    <row r="545" spans="1:6" x14ac:dyDescent="0.2">
      <c r="A545" s="210">
        <f t="shared" si="9"/>
        <v>542</v>
      </c>
      <c r="B545" s="211"/>
      <c r="C545" s="212"/>
      <c r="D545" s="213"/>
      <c r="E545" s="209"/>
      <c r="F545" s="209"/>
    </row>
    <row r="546" spans="1:6" x14ac:dyDescent="0.2">
      <c r="A546" s="210">
        <f t="shared" si="9"/>
        <v>543</v>
      </c>
      <c r="B546" s="211"/>
      <c r="C546" s="212"/>
      <c r="D546" s="213"/>
      <c r="E546" s="209"/>
      <c r="F546" s="209"/>
    </row>
    <row r="547" spans="1:6" x14ac:dyDescent="0.2">
      <c r="A547" s="210">
        <f t="shared" si="9"/>
        <v>544</v>
      </c>
      <c r="B547" s="211"/>
      <c r="C547" s="212"/>
      <c r="D547" s="213"/>
      <c r="E547" s="209"/>
      <c r="F547" s="209"/>
    </row>
    <row r="548" spans="1:6" x14ac:dyDescent="0.2">
      <c r="A548" s="210">
        <f t="shared" si="9"/>
        <v>545</v>
      </c>
      <c r="B548" s="211"/>
      <c r="C548" s="212"/>
      <c r="D548" s="213"/>
      <c r="E548" s="209"/>
      <c r="F548" s="209"/>
    </row>
    <row r="549" spans="1:6" x14ac:dyDescent="0.2">
      <c r="A549" s="210">
        <f t="shared" si="9"/>
        <v>546</v>
      </c>
      <c r="B549" s="211"/>
      <c r="C549" s="212"/>
      <c r="D549" s="213"/>
      <c r="E549" s="209"/>
      <c r="F549" s="209"/>
    </row>
    <row r="550" spans="1:6" x14ac:dyDescent="0.2">
      <c r="A550" s="210">
        <f t="shared" si="9"/>
        <v>547</v>
      </c>
      <c r="B550" s="211"/>
      <c r="C550" s="212"/>
      <c r="D550" s="213"/>
      <c r="E550" s="209"/>
      <c r="F550" s="209"/>
    </row>
    <row r="551" spans="1:6" x14ac:dyDescent="0.2">
      <c r="A551" s="210">
        <f t="shared" si="9"/>
        <v>548</v>
      </c>
      <c r="B551" s="211"/>
      <c r="C551" s="212"/>
      <c r="D551" s="213"/>
      <c r="E551" s="209"/>
      <c r="F551" s="209"/>
    </row>
    <row r="552" spans="1:6" x14ac:dyDescent="0.2">
      <c r="A552" s="210">
        <f t="shared" si="9"/>
        <v>549</v>
      </c>
      <c r="B552" s="211"/>
      <c r="C552" s="212"/>
      <c r="D552" s="213"/>
      <c r="E552" s="209"/>
      <c r="F552" s="209"/>
    </row>
    <row r="553" spans="1:6" x14ac:dyDescent="0.2">
      <c r="A553" s="210">
        <f t="shared" si="9"/>
        <v>550</v>
      </c>
      <c r="B553" s="211"/>
      <c r="C553" s="212"/>
      <c r="D553" s="213"/>
      <c r="E553" s="209"/>
      <c r="F553" s="209"/>
    </row>
    <row r="554" spans="1:6" x14ac:dyDescent="0.2">
      <c r="A554" s="210">
        <f t="shared" si="9"/>
        <v>551</v>
      </c>
      <c r="B554" s="211"/>
      <c r="C554" s="212"/>
      <c r="D554" s="213"/>
      <c r="E554" s="209"/>
      <c r="F554" s="209"/>
    </row>
    <row r="555" spans="1:6" x14ac:dyDescent="0.2">
      <c r="A555" s="210">
        <f t="shared" si="9"/>
        <v>552</v>
      </c>
      <c r="B555" s="211"/>
      <c r="C555" s="212"/>
      <c r="D555" s="213"/>
      <c r="E555" s="209"/>
      <c r="F555" s="209"/>
    </row>
    <row r="556" spans="1:6" x14ac:dyDescent="0.2">
      <c r="A556" s="210">
        <f t="shared" si="9"/>
        <v>553</v>
      </c>
      <c r="B556" s="211"/>
      <c r="C556" s="212"/>
      <c r="D556" s="213"/>
      <c r="E556" s="209"/>
      <c r="F556" s="209"/>
    </row>
    <row r="557" spans="1:6" x14ac:dyDescent="0.2">
      <c r="A557" s="210">
        <f t="shared" si="9"/>
        <v>554</v>
      </c>
      <c r="B557" s="211"/>
      <c r="C557" s="212"/>
      <c r="D557" s="213"/>
      <c r="E557" s="209"/>
      <c r="F557" s="209"/>
    </row>
    <row r="558" spans="1:6" x14ac:dyDescent="0.2">
      <c r="A558" s="210">
        <f t="shared" si="9"/>
        <v>555</v>
      </c>
      <c r="B558" s="211"/>
      <c r="C558" s="212"/>
      <c r="D558" s="213"/>
      <c r="E558" s="209"/>
      <c r="F558" s="209"/>
    </row>
    <row r="559" spans="1:6" x14ac:dyDescent="0.2">
      <c r="A559" s="210">
        <f t="shared" si="9"/>
        <v>556</v>
      </c>
      <c r="B559" s="211"/>
      <c r="C559" s="212"/>
      <c r="D559" s="213"/>
      <c r="E559" s="209"/>
      <c r="F559" s="209"/>
    </row>
    <row r="560" spans="1:6" x14ac:dyDescent="0.2">
      <c r="A560" s="210">
        <f t="shared" si="9"/>
        <v>557</v>
      </c>
      <c r="B560" s="211"/>
      <c r="C560" s="212"/>
      <c r="D560" s="213"/>
      <c r="E560" s="209"/>
      <c r="F560" s="209"/>
    </row>
    <row r="561" spans="1:6" x14ac:dyDescent="0.2">
      <c r="A561" s="210">
        <f t="shared" si="9"/>
        <v>558</v>
      </c>
      <c r="B561" s="211"/>
      <c r="C561" s="212"/>
      <c r="D561" s="213"/>
      <c r="E561" s="209"/>
      <c r="F561" s="209"/>
    </row>
    <row r="562" spans="1:6" x14ac:dyDescent="0.2">
      <c r="A562" s="210">
        <f t="shared" si="9"/>
        <v>559</v>
      </c>
      <c r="B562" s="211"/>
      <c r="C562" s="212"/>
      <c r="D562" s="213"/>
      <c r="E562" s="209"/>
      <c r="F562" s="209"/>
    </row>
    <row r="563" spans="1:6" x14ac:dyDescent="0.2">
      <c r="A563" s="210">
        <f t="shared" si="9"/>
        <v>560</v>
      </c>
      <c r="B563" s="211"/>
      <c r="C563" s="212"/>
      <c r="D563" s="213"/>
      <c r="E563" s="209"/>
      <c r="F563" s="209"/>
    </row>
    <row r="564" spans="1:6" x14ac:dyDescent="0.2">
      <c r="A564" s="210">
        <f t="shared" si="9"/>
        <v>561</v>
      </c>
      <c r="B564" s="211"/>
      <c r="C564" s="212"/>
      <c r="D564" s="213"/>
      <c r="E564" s="209"/>
      <c r="F564" s="209"/>
    </row>
    <row r="565" spans="1:6" x14ac:dyDescent="0.2">
      <c r="A565" s="210">
        <f t="shared" si="9"/>
        <v>562</v>
      </c>
      <c r="B565" s="211"/>
      <c r="C565" s="212"/>
      <c r="D565" s="213"/>
      <c r="E565" s="209"/>
      <c r="F565" s="209"/>
    </row>
    <row r="566" spans="1:6" x14ac:dyDescent="0.2">
      <c r="A566" s="210">
        <f t="shared" si="9"/>
        <v>563</v>
      </c>
      <c r="B566" s="211"/>
      <c r="C566" s="212"/>
      <c r="D566" s="213"/>
      <c r="E566" s="209"/>
      <c r="F566" s="209"/>
    </row>
    <row r="567" spans="1:6" x14ac:dyDescent="0.2">
      <c r="A567" s="210">
        <f t="shared" si="9"/>
        <v>564</v>
      </c>
      <c r="B567" s="211"/>
      <c r="C567" s="212"/>
      <c r="D567" s="213"/>
      <c r="E567" s="209"/>
      <c r="F567" s="209"/>
    </row>
    <row r="568" spans="1:6" x14ac:dyDescent="0.2">
      <c r="A568" s="210">
        <f t="shared" si="9"/>
        <v>565</v>
      </c>
      <c r="B568" s="211"/>
      <c r="C568" s="212"/>
      <c r="D568" s="213"/>
      <c r="E568" s="209"/>
      <c r="F568" s="209"/>
    </row>
    <row r="569" spans="1:6" x14ac:dyDescent="0.2">
      <c r="A569" s="210">
        <f t="shared" si="9"/>
        <v>566</v>
      </c>
      <c r="B569" s="211"/>
      <c r="C569" s="212"/>
      <c r="D569" s="213"/>
      <c r="E569" s="209"/>
      <c r="F569" s="209"/>
    </row>
    <row r="570" spans="1:6" x14ac:dyDescent="0.2">
      <c r="A570" s="210">
        <f t="shared" si="9"/>
        <v>567</v>
      </c>
      <c r="B570" s="211"/>
      <c r="C570" s="212"/>
      <c r="D570" s="213"/>
      <c r="E570" s="209"/>
      <c r="F570" s="209"/>
    </row>
    <row r="571" spans="1:6" x14ac:dyDescent="0.2">
      <c r="A571" s="210">
        <f t="shared" si="9"/>
        <v>568</v>
      </c>
      <c r="B571" s="211"/>
      <c r="C571" s="212"/>
      <c r="D571" s="213"/>
      <c r="E571" s="209"/>
      <c r="F571" s="209"/>
    </row>
    <row r="572" spans="1:6" x14ac:dyDescent="0.2">
      <c r="A572" s="210">
        <f t="shared" si="9"/>
        <v>569</v>
      </c>
      <c r="B572" s="211"/>
      <c r="C572" s="212"/>
      <c r="D572" s="213"/>
      <c r="E572" s="209"/>
      <c r="F572" s="209"/>
    </row>
    <row r="573" spans="1:6" x14ac:dyDescent="0.2">
      <c r="A573" s="210">
        <f t="shared" si="9"/>
        <v>570</v>
      </c>
      <c r="B573" s="211"/>
      <c r="C573" s="212"/>
      <c r="D573" s="213"/>
      <c r="E573" s="209"/>
      <c r="F573" s="209"/>
    </row>
    <row r="574" spans="1:6" x14ac:dyDescent="0.2">
      <c r="A574" s="210">
        <f t="shared" si="9"/>
        <v>571</v>
      </c>
      <c r="B574" s="211"/>
      <c r="C574" s="212"/>
      <c r="D574" s="213"/>
      <c r="E574" s="209"/>
      <c r="F574" s="209"/>
    </row>
    <row r="575" spans="1:6" x14ac:dyDescent="0.2">
      <c r="A575" s="210">
        <f t="shared" si="9"/>
        <v>572</v>
      </c>
      <c r="B575" s="211"/>
      <c r="C575" s="212"/>
      <c r="D575" s="213"/>
      <c r="E575" s="209"/>
      <c r="F575" s="209"/>
    </row>
    <row r="576" spans="1:6" x14ac:dyDescent="0.2">
      <c r="A576" s="210">
        <f t="shared" si="9"/>
        <v>573</v>
      </c>
      <c r="B576" s="211"/>
      <c r="C576" s="212"/>
      <c r="D576" s="213"/>
      <c r="E576" s="209"/>
      <c r="F576" s="209"/>
    </row>
    <row r="577" spans="1:6" x14ac:dyDescent="0.2">
      <c r="A577" s="210">
        <f t="shared" si="9"/>
        <v>574</v>
      </c>
      <c r="B577" s="211"/>
      <c r="C577" s="212"/>
      <c r="D577" s="213"/>
      <c r="E577" s="209"/>
      <c r="F577" s="209"/>
    </row>
    <row r="578" spans="1:6" x14ac:dyDescent="0.2">
      <c r="A578" s="210">
        <f t="shared" si="9"/>
        <v>575</v>
      </c>
      <c r="B578" s="211"/>
      <c r="C578" s="212"/>
      <c r="D578" s="213"/>
      <c r="E578" s="209"/>
      <c r="F578" s="209"/>
    </row>
    <row r="579" spans="1:6" x14ac:dyDescent="0.2">
      <c r="A579" s="210">
        <f t="shared" si="9"/>
        <v>576</v>
      </c>
      <c r="B579" s="211"/>
      <c r="C579" s="212"/>
      <c r="D579" s="213"/>
      <c r="E579" s="209"/>
      <c r="F579" s="209"/>
    </row>
    <row r="580" spans="1:6" x14ac:dyDescent="0.2">
      <c r="A580" s="210">
        <f t="shared" si="9"/>
        <v>577</v>
      </c>
      <c r="B580" s="211"/>
      <c r="C580" s="212"/>
      <c r="D580" s="213"/>
      <c r="E580" s="209"/>
      <c r="F580" s="209"/>
    </row>
    <row r="581" spans="1:6" x14ac:dyDescent="0.2">
      <c r="A581" s="210">
        <f t="shared" si="9"/>
        <v>578</v>
      </c>
      <c r="B581" s="211"/>
      <c r="C581" s="212"/>
      <c r="D581" s="213"/>
      <c r="E581" s="209"/>
      <c r="F581" s="209"/>
    </row>
    <row r="582" spans="1:6" x14ac:dyDescent="0.2">
      <c r="A582" s="210">
        <f t="shared" si="9"/>
        <v>579</v>
      </c>
      <c r="B582" s="211"/>
      <c r="C582" s="212"/>
      <c r="D582" s="213"/>
      <c r="E582" s="209"/>
      <c r="F582" s="209"/>
    </row>
    <row r="583" spans="1:6" x14ac:dyDescent="0.2">
      <c r="A583" s="210">
        <f t="shared" si="9"/>
        <v>580</v>
      </c>
      <c r="B583" s="211"/>
      <c r="C583" s="212"/>
      <c r="D583" s="213"/>
      <c r="E583" s="209"/>
      <c r="F583" s="209"/>
    </row>
    <row r="584" spans="1:6" x14ac:dyDescent="0.2">
      <c r="A584" s="210">
        <f t="shared" si="9"/>
        <v>581</v>
      </c>
      <c r="B584" s="211"/>
      <c r="C584" s="212"/>
      <c r="D584" s="213"/>
      <c r="E584" s="209"/>
      <c r="F584" s="209"/>
    </row>
    <row r="585" spans="1:6" x14ac:dyDescent="0.2">
      <c r="A585" s="210">
        <f t="shared" si="9"/>
        <v>582</v>
      </c>
      <c r="B585" s="211"/>
      <c r="C585" s="212"/>
      <c r="D585" s="213"/>
      <c r="E585" s="209"/>
      <c r="F585" s="209"/>
    </row>
    <row r="586" spans="1:6" x14ac:dyDescent="0.2">
      <c r="A586" s="210">
        <f t="shared" si="9"/>
        <v>583</v>
      </c>
      <c r="B586" s="211"/>
      <c r="C586" s="212"/>
      <c r="D586" s="213"/>
      <c r="E586" s="209"/>
      <c r="F586" s="209"/>
    </row>
    <row r="587" spans="1:6" x14ac:dyDescent="0.2">
      <c r="A587" s="210">
        <f t="shared" si="9"/>
        <v>584</v>
      </c>
      <c r="B587" s="211"/>
      <c r="C587" s="212"/>
      <c r="D587" s="213"/>
      <c r="E587" s="209"/>
      <c r="F587" s="209"/>
    </row>
    <row r="588" spans="1:6" x14ac:dyDescent="0.2">
      <c r="A588" s="210">
        <f t="shared" si="9"/>
        <v>585</v>
      </c>
      <c r="B588" s="211"/>
      <c r="C588" s="212"/>
      <c r="D588" s="213"/>
      <c r="E588" s="209"/>
      <c r="F588" s="209"/>
    </row>
    <row r="589" spans="1:6" x14ac:dyDescent="0.2">
      <c r="A589" s="210">
        <f t="shared" si="9"/>
        <v>586</v>
      </c>
      <c r="B589" s="211"/>
      <c r="C589" s="212"/>
      <c r="D589" s="213"/>
      <c r="E589" s="209"/>
      <c r="F589" s="209"/>
    </row>
    <row r="590" spans="1:6" x14ac:dyDescent="0.2">
      <c r="A590" s="210">
        <f t="shared" si="9"/>
        <v>587</v>
      </c>
      <c r="B590" s="211"/>
      <c r="C590" s="212"/>
      <c r="D590" s="213"/>
      <c r="E590" s="209"/>
      <c r="F590" s="209"/>
    </row>
    <row r="591" spans="1:6" x14ac:dyDescent="0.2">
      <c r="A591" s="210">
        <f t="shared" si="9"/>
        <v>588</v>
      </c>
      <c r="B591" s="211"/>
      <c r="C591" s="212"/>
      <c r="D591" s="213"/>
      <c r="E591" s="209"/>
      <c r="F591" s="209"/>
    </row>
    <row r="592" spans="1:6" x14ac:dyDescent="0.2">
      <c r="A592" s="210">
        <f t="shared" si="9"/>
        <v>589</v>
      </c>
      <c r="B592" s="211"/>
      <c r="C592" s="212"/>
      <c r="D592" s="213"/>
      <c r="E592" s="209"/>
      <c r="F592" s="209"/>
    </row>
    <row r="593" spans="1:6" x14ac:dyDescent="0.2">
      <c r="A593" s="210">
        <f t="shared" si="9"/>
        <v>590</v>
      </c>
      <c r="B593" s="211"/>
      <c r="C593" s="212"/>
      <c r="D593" s="213"/>
      <c r="E593" s="209"/>
      <c r="F593" s="209"/>
    </row>
    <row r="594" spans="1:6" x14ac:dyDescent="0.2">
      <c r="A594" s="210">
        <f t="shared" si="9"/>
        <v>591</v>
      </c>
      <c r="B594" s="211"/>
      <c r="C594" s="212"/>
      <c r="D594" s="213"/>
      <c r="E594" s="209"/>
      <c r="F594" s="209"/>
    </row>
    <row r="595" spans="1:6" x14ac:dyDescent="0.2">
      <c r="A595" s="210">
        <f t="shared" ref="A595:A658" si="10">1+A594</f>
        <v>592</v>
      </c>
      <c r="B595" s="211"/>
      <c r="C595" s="212"/>
      <c r="D595" s="213"/>
      <c r="E595" s="209"/>
      <c r="F595" s="209"/>
    </row>
    <row r="596" spans="1:6" x14ac:dyDescent="0.2">
      <c r="A596" s="210">
        <f t="shared" si="10"/>
        <v>593</v>
      </c>
      <c r="B596" s="211"/>
      <c r="C596" s="212"/>
      <c r="D596" s="213"/>
      <c r="E596" s="209"/>
      <c r="F596" s="209"/>
    </row>
    <row r="597" spans="1:6" x14ac:dyDescent="0.2">
      <c r="A597" s="210">
        <f t="shared" si="10"/>
        <v>594</v>
      </c>
      <c r="B597" s="211"/>
      <c r="C597" s="212"/>
      <c r="D597" s="213"/>
      <c r="E597" s="209"/>
      <c r="F597" s="209"/>
    </row>
    <row r="598" spans="1:6" x14ac:dyDescent="0.2">
      <c r="A598" s="210">
        <f t="shared" si="10"/>
        <v>595</v>
      </c>
      <c r="B598" s="211"/>
      <c r="C598" s="212"/>
      <c r="D598" s="213"/>
      <c r="E598" s="209"/>
      <c r="F598" s="209"/>
    </row>
    <row r="599" spans="1:6" x14ac:dyDescent="0.2">
      <c r="A599" s="210">
        <f t="shared" si="10"/>
        <v>596</v>
      </c>
      <c r="B599" s="211"/>
      <c r="C599" s="212"/>
      <c r="D599" s="213"/>
      <c r="E599" s="209"/>
      <c r="F599" s="209"/>
    </row>
    <row r="600" spans="1:6" x14ac:dyDescent="0.2">
      <c r="A600" s="210">
        <f t="shared" si="10"/>
        <v>597</v>
      </c>
      <c r="B600" s="211"/>
      <c r="C600" s="212"/>
      <c r="D600" s="213"/>
      <c r="E600" s="209"/>
      <c r="F600" s="209"/>
    </row>
    <row r="601" spans="1:6" x14ac:dyDescent="0.2">
      <c r="A601" s="210">
        <f t="shared" si="10"/>
        <v>598</v>
      </c>
      <c r="B601" s="211"/>
      <c r="C601" s="212"/>
      <c r="D601" s="213"/>
      <c r="E601" s="209"/>
      <c r="F601" s="209"/>
    </row>
    <row r="602" spans="1:6" x14ac:dyDescent="0.2">
      <c r="A602" s="210">
        <f t="shared" si="10"/>
        <v>599</v>
      </c>
      <c r="B602" s="211"/>
      <c r="C602" s="212"/>
      <c r="D602" s="213"/>
      <c r="E602" s="209"/>
      <c r="F602" s="209"/>
    </row>
    <row r="603" spans="1:6" x14ac:dyDescent="0.2">
      <c r="A603" s="210">
        <f t="shared" si="10"/>
        <v>600</v>
      </c>
      <c r="B603" s="211"/>
      <c r="C603" s="212"/>
      <c r="D603" s="213"/>
      <c r="E603" s="209"/>
      <c r="F603" s="209"/>
    </row>
    <row r="604" spans="1:6" x14ac:dyDescent="0.2">
      <c r="A604" s="210">
        <f t="shared" si="10"/>
        <v>601</v>
      </c>
      <c r="B604" s="211"/>
      <c r="C604" s="212"/>
      <c r="D604" s="213"/>
      <c r="E604" s="209"/>
      <c r="F604" s="209"/>
    </row>
    <row r="605" spans="1:6" x14ac:dyDescent="0.2">
      <c r="A605" s="210">
        <f t="shared" si="10"/>
        <v>602</v>
      </c>
      <c r="B605" s="211"/>
      <c r="C605" s="212"/>
      <c r="D605" s="213"/>
      <c r="E605" s="209"/>
      <c r="F605" s="209"/>
    </row>
    <row r="606" spans="1:6" x14ac:dyDescent="0.2">
      <c r="A606" s="210">
        <f t="shared" si="10"/>
        <v>603</v>
      </c>
      <c r="B606" s="211"/>
      <c r="C606" s="212"/>
      <c r="D606" s="213"/>
      <c r="E606" s="209"/>
      <c r="F606" s="209"/>
    </row>
    <row r="607" spans="1:6" x14ac:dyDescent="0.2">
      <c r="A607" s="210">
        <f t="shared" si="10"/>
        <v>604</v>
      </c>
      <c r="B607" s="211"/>
      <c r="C607" s="212"/>
      <c r="D607" s="213"/>
      <c r="E607" s="209"/>
      <c r="F607" s="209"/>
    </row>
    <row r="608" spans="1:6" x14ac:dyDescent="0.2">
      <c r="A608" s="210">
        <f t="shared" si="10"/>
        <v>605</v>
      </c>
      <c r="B608" s="211"/>
      <c r="C608" s="212"/>
      <c r="D608" s="213"/>
      <c r="E608" s="209"/>
      <c r="F608" s="209"/>
    </row>
    <row r="609" spans="1:6" x14ac:dyDescent="0.2">
      <c r="A609" s="210">
        <f t="shared" si="10"/>
        <v>606</v>
      </c>
      <c r="B609" s="211"/>
      <c r="C609" s="212"/>
      <c r="D609" s="213"/>
      <c r="E609" s="209"/>
      <c r="F609" s="209"/>
    </row>
    <row r="610" spans="1:6" x14ac:dyDescent="0.2">
      <c r="A610" s="210">
        <f t="shared" si="10"/>
        <v>607</v>
      </c>
      <c r="B610" s="211"/>
      <c r="C610" s="212"/>
      <c r="D610" s="213"/>
      <c r="E610" s="209"/>
      <c r="F610" s="209"/>
    </row>
    <row r="611" spans="1:6" x14ac:dyDescent="0.2">
      <c r="A611" s="210">
        <f t="shared" si="10"/>
        <v>608</v>
      </c>
      <c r="B611" s="211"/>
      <c r="C611" s="212"/>
      <c r="D611" s="213"/>
      <c r="E611" s="209"/>
      <c r="F611" s="209"/>
    </row>
    <row r="612" spans="1:6" x14ac:dyDescent="0.2">
      <c r="A612" s="210">
        <f t="shared" si="10"/>
        <v>609</v>
      </c>
      <c r="B612" s="211"/>
      <c r="C612" s="212"/>
      <c r="D612" s="213"/>
      <c r="E612" s="209"/>
      <c r="F612" s="209"/>
    </row>
    <row r="613" spans="1:6" x14ac:dyDescent="0.2">
      <c r="A613" s="210">
        <f t="shared" si="10"/>
        <v>610</v>
      </c>
      <c r="B613" s="211"/>
      <c r="C613" s="212"/>
      <c r="D613" s="213"/>
      <c r="E613" s="209"/>
      <c r="F613" s="209"/>
    </row>
    <row r="614" spans="1:6" x14ac:dyDescent="0.2">
      <c r="A614" s="210">
        <f t="shared" si="10"/>
        <v>611</v>
      </c>
      <c r="B614" s="211"/>
      <c r="C614" s="212"/>
      <c r="D614" s="213"/>
      <c r="E614" s="209"/>
      <c r="F614" s="209"/>
    </row>
    <row r="615" spans="1:6" x14ac:dyDescent="0.2">
      <c r="A615" s="210">
        <f t="shared" si="10"/>
        <v>612</v>
      </c>
      <c r="B615" s="211"/>
      <c r="C615" s="212"/>
      <c r="D615" s="213"/>
      <c r="E615" s="209"/>
      <c r="F615" s="209"/>
    </row>
    <row r="616" spans="1:6" x14ac:dyDescent="0.2">
      <c r="A616" s="210">
        <f t="shared" si="10"/>
        <v>613</v>
      </c>
      <c r="B616" s="211"/>
      <c r="C616" s="212"/>
      <c r="D616" s="213"/>
      <c r="E616" s="209"/>
      <c r="F616" s="209"/>
    </row>
    <row r="617" spans="1:6" x14ac:dyDescent="0.2">
      <c r="A617" s="210">
        <f t="shared" si="10"/>
        <v>614</v>
      </c>
      <c r="B617" s="211"/>
      <c r="C617" s="212"/>
      <c r="D617" s="213"/>
      <c r="E617" s="209"/>
      <c r="F617" s="209"/>
    </row>
    <row r="618" spans="1:6" x14ac:dyDescent="0.2">
      <c r="A618" s="210">
        <f t="shared" si="10"/>
        <v>615</v>
      </c>
      <c r="B618" s="211"/>
      <c r="C618" s="212"/>
      <c r="D618" s="213"/>
      <c r="E618" s="209"/>
      <c r="F618" s="209"/>
    </row>
    <row r="619" spans="1:6" x14ac:dyDescent="0.2">
      <c r="A619" s="210">
        <f t="shared" si="10"/>
        <v>616</v>
      </c>
      <c r="B619" s="211"/>
      <c r="C619" s="212"/>
      <c r="D619" s="213"/>
      <c r="E619" s="209"/>
      <c r="F619" s="209"/>
    </row>
    <row r="620" spans="1:6" x14ac:dyDescent="0.2">
      <c r="A620" s="210">
        <f t="shared" si="10"/>
        <v>617</v>
      </c>
      <c r="B620" s="211"/>
      <c r="C620" s="212"/>
      <c r="D620" s="213"/>
      <c r="E620" s="209"/>
      <c r="F620" s="209"/>
    </row>
    <row r="621" spans="1:6" x14ac:dyDescent="0.2">
      <c r="A621" s="210">
        <f t="shared" si="10"/>
        <v>618</v>
      </c>
      <c r="B621" s="211"/>
      <c r="C621" s="212"/>
      <c r="D621" s="213"/>
      <c r="E621" s="209"/>
      <c r="F621" s="209"/>
    </row>
    <row r="622" spans="1:6" x14ac:dyDescent="0.2">
      <c r="A622" s="210">
        <f t="shared" si="10"/>
        <v>619</v>
      </c>
      <c r="B622" s="211"/>
      <c r="C622" s="212"/>
      <c r="D622" s="213"/>
      <c r="E622" s="209"/>
      <c r="F622" s="209"/>
    </row>
    <row r="623" spans="1:6" x14ac:dyDescent="0.2">
      <c r="A623" s="210">
        <f t="shared" si="10"/>
        <v>620</v>
      </c>
      <c r="B623" s="211"/>
      <c r="C623" s="212"/>
      <c r="D623" s="213"/>
      <c r="E623" s="209"/>
      <c r="F623" s="209"/>
    </row>
    <row r="624" spans="1:6" x14ac:dyDescent="0.2">
      <c r="A624" s="210">
        <f t="shared" si="10"/>
        <v>621</v>
      </c>
      <c r="B624" s="211"/>
      <c r="C624" s="212"/>
      <c r="D624" s="213"/>
      <c r="E624" s="209"/>
      <c r="F624" s="209"/>
    </row>
    <row r="625" spans="1:6" x14ac:dyDescent="0.2">
      <c r="A625" s="210">
        <f t="shared" si="10"/>
        <v>622</v>
      </c>
      <c r="B625" s="211"/>
      <c r="C625" s="212"/>
      <c r="D625" s="213"/>
      <c r="E625" s="209"/>
      <c r="F625" s="209"/>
    </row>
    <row r="626" spans="1:6" x14ac:dyDescent="0.2">
      <c r="A626" s="210">
        <f t="shared" si="10"/>
        <v>623</v>
      </c>
      <c r="B626" s="211"/>
      <c r="C626" s="212"/>
      <c r="D626" s="213"/>
      <c r="E626" s="209"/>
      <c r="F626" s="209"/>
    </row>
    <row r="627" spans="1:6" x14ac:dyDescent="0.2">
      <c r="A627" s="210">
        <f t="shared" si="10"/>
        <v>624</v>
      </c>
      <c r="B627" s="211"/>
      <c r="C627" s="212"/>
      <c r="D627" s="213"/>
      <c r="E627" s="209"/>
      <c r="F627" s="209"/>
    </row>
    <row r="628" spans="1:6" x14ac:dyDescent="0.2">
      <c r="A628" s="210">
        <f t="shared" si="10"/>
        <v>625</v>
      </c>
      <c r="B628" s="211"/>
      <c r="C628" s="212"/>
      <c r="D628" s="213"/>
      <c r="E628" s="209"/>
      <c r="F628" s="209"/>
    </row>
    <row r="629" spans="1:6" x14ac:dyDescent="0.2">
      <c r="A629" s="210">
        <f t="shared" si="10"/>
        <v>626</v>
      </c>
      <c r="B629" s="211"/>
      <c r="C629" s="212"/>
      <c r="D629" s="213"/>
      <c r="E629" s="209"/>
      <c r="F629" s="209"/>
    </row>
    <row r="630" spans="1:6" x14ac:dyDescent="0.2">
      <c r="A630" s="210">
        <f t="shared" si="10"/>
        <v>627</v>
      </c>
      <c r="B630" s="211"/>
      <c r="C630" s="212"/>
      <c r="D630" s="213"/>
      <c r="E630" s="209"/>
      <c r="F630" s="209"/>
    </row>
    <row r="631" spans="1:6" x14ac:dyDescent="0.2">
      <c r="A631" s="210">
        <f t="shared" si="10"/>
        <v>628</v>
      </c>
      <c r="B631" s="211"/>
      <c r="C631" s="212"/>
      <c r="D631" s="213"/>
      <c r="E631" s="209"/>
      <c r="F631" s="209"/>
    </row>
    <row r="632" spans="1:6" x14ac:dyDescent="0.2">
      <c r="A632" s="210">
        <f t="shared" si="10"/>
        <v>629</v>
      </c>
      <c r="B632" s="211"/>
      <c r="C632" s="212"/>
      <c r="D632" s="213"/>
      <c r="E632" s="209"/>
      <c r="F632" s="209"/>
    </row>
    <row r="633" spans="1:6" x14ac:dyDescent="0.2">
      <c r="A633" s="210">
        <f t="shared" si="10"/>
        <v>630</v>
      </c>
      <c r="B633" s="211"/>
      <c r="C633" s="212"/>
      <c r="D633" s="213"/>
      <c r="E633" s="209"/>
      <c r="F633" s="209"/>
    </row>
    <row r="634" spans="1:6" x14ac:dyDescent="0.2">
      <c r="A634" s="210">
        <f t="shared" si="10"/>
        <v>631</v>
      </c>
      <c r="B634" s="211"/>
      <c r="C634" s="212"/>
      <c r="D634" s="213"/>
      <c r="E634" s="209"/>
      <c r="F634" s="209"/>
    </row>
    <row r="635" spans="1:6" x14ac:dyDescent="0.2">
      <c r="A635" s="210">
        <f t="shared" si="10"/>
        <v>632</v>
      </c>
      <c r="B635" s="211"/>
      <c r="C635" s="212"/>
      <c r="D635" s="213"/>
      <c r="E635" s="209"/>
      <c r="F635" s="209"/>
    </row>
    <row r="636" spans="1:6" x14ac:dyDescent="0.2">
      <c r="A636" s="210">
        <f t="shared" si="10"/>
        <v>633</v>
      </c>
      <c r="B636" s="211"/>
      <c r="C636" s="212"/>
      <c r="D636" s="213"/>
      <c r="E636" s="209"/>
      <c r="F636" s="209"/>
    </row>
    <row r="637" spans="1:6" x14ac:dyDescent="0.2">
      <c r="A637" s="210">
        <f t="shared" si="10"/>
        <v>634</v>
      </c>
      <c r="B637" s="211"/>
      <c r="C637" s="212"/>
      <c r="D637" s="213"/>
      <c r="E637" s="209"/>
      <c r="F637" s="209"/>
    </row>
    <row r="638" spans="1:6" x14ac:dyDescent="0.2">
      <c r="A638" s="210">
        <f t="shared" si="10"/>
        <v>635</v>
      </c>
      <c r="B638" s="211"/>
      <c r="C638" s="212"/>
      <c r="D638" s="213"/>
      <c r="E638" s="209"/>
      <c r="F638" s="209"/>
    </row>
    <row r="639" spans="1:6" x14ac:dyDescent="0.2">
      <c r="A639" s="210">
        <f t="shared" si="10"/>
        <v>636</v>
      </c>
      <c r="B639" s="211"/>
      <c r="C639" s="212"/>
      <c r="D639" s="213"/>
      <c r="E639" s="209"/>
      <c r="F639" s="209"/>
    </row>
    <row r="640" spans="1:6" x14ac:dyDescent="0.2">
      <c r="A640" s="210">
        <f t="shared" si="10"/>
        <v>637</v>
      </c>
      <c r="B640" s="211"/>
      <c r="C640" s="212"/>
      <c r="D640" s="213"/>
      <c r="E640" s="209"/>
      <c r="F640" s="209"/>
    </row>
    <row r="641" spans="1:6" x14ac:dyDescent="0.2">
      <c r="A641" s="210">
        <f t="shared" si="10"/>
        <v>638</v>
      </c>
      <c r="B641" s="211"/>
      <c r="C641" s="212"/>
      <c r="D641" s="213"/>
      <c r="E641" s="209"/>
      <c r="F641" s="209"/>
    </row>
    <row r="642" spans="1:6" x14ac:dyDescent="0.2">
      <c r="A642" s="210">
        <f t="shared" si="10"/>
        <v>639</v>
      </c>
      <c r="B642" s="211"/>
      <c r="C642" s="212"/>
      <c r="D642" s="213"/>
      <c r="E642" s="209"/>
      <c r="F642" s="209"/>
    </row>
    <row r="643" spans="1:6" x14ac:dyDescent="0.2">
      <c r="A643" s="210">
        <f t="shared" si="10"/>
        <v>640</v>
      </c>
      <c r="B643" s="211"/>
      <c r="C643" s="212"/>
      <c r="D643" s="213"/>
      <c r="E643" s="209"/>
      <c r="F643" s="209"/>
    </row>
    <row r="644" spans="1:6" x14ac:dyDescent="0.2">
      <c r="A644" s="210">
        <f t="shared" si="10"/>
        <v>641</v>
      </c>
      <c r="B644" s="211"/>
      <c r="C644" s="212"/>
      <c r="D644" s="213"/>
      <c r="E644" s="209"/>
      <c r="F644" s="209"/>
    </row>
    <row r="645" spans="1:6" x14ac:dyDescent="0.2">
      <c r="A645" s="210">
        <f t="shared" si="10"/>
        <v>642</v>
      </c>
      <c r="B645" s="211"/>
      <c r="C645" s="212"/>
      <c r="D645" s="213"/>
      <c r="E645" s="209"/>
      <c r="F645" s="209"/>
    </row>
    <row r="646" spans="1:6" x14ac:dyDescent="0.2">
      <c r="A646" s="210">
        <f t="shared" si="10"/>
        <v>643</v>
      </c>
      <c r="B646" s="211"/>
      <c r="C646" s="212"/>
      <c r="D646" s="213"/>
      <c r="E646" s="209"/>
      <c r="F646" s="209"/>
    </row>
    <row r="647" spans="1:6" x14ac:dyDescent="0.2">
      <c r="A647" s="210">
        <f t="shared" si="10"/>
        <v>644</v>
      </c>
      <c r="B647" s="211"/>
      <c r="C647" s="212"/>
      <c r="D647" s="213"/>
      <c r="E647" s="209"/>
      <c r="F647" s="209"/>
    </row>
    <row r="648" spans="1:6" x14ac:dyDescent="0.2">
      <c r="A648" s="210">
        <f t="shared" si="10"/>
        <v>645</v>
      </c>
      <c r="B648" s="211"/>
      <c r="C648" s="212"/>
      <c r="D648" s="213"/>
      <c r="E648" s="209"/>
      <c r="F648" s="209"/>
    </row>
    <row r="649" spans="1:6" x14ac:dyDescent="0.2">
      <c r="A649" s="210">
        <f t="shared" si="10"/>
        <v>646</v>
      </c>
      <c r="B649" s="211"/>
      <c r="C649" s="212"/>
      <c r="D649" s="213"/>
      <c r="E649" s="209"/>
      <c r="F649" s="209"/>
    </row>
    <row r="650" spans="1:6" x14ac:dyDescent="0.2">
      <c r="A650" s="210">
        <f t="shared" si="10"/>
        <v>647</v>
      </c>
      <c r="B650" s="211"/>
      <c r="C650" s="212"/>
      <c r="D650" s="213"/>
      <c r="E650" s="209"/>
      <c r="F650" s="209"/>
    </row>
    <row r="651" spans="1:6" x14ac:dyDescent="0.2">
      <c r="A651" s="210">
        <f t="shared" si="10"/>
        <v>648</v>
      </c>
      <c r="B651" s="211"/>
      <c r="C651" s="212"/>
      <c r="D651" s="213"/>
      <c r="E651" s="209"/>
      <c r="F651" s="209"/>
    </row>
    <row r="652" spans="1:6" x14ac:dyDescent="0.2">
      <c r="A652" s="210">
        <f t="shared" si="10"/>
        <v>649</v>
      </c>
      <c r="B652" s="211"/>
      <c r="C652" s="212"/>
      <c r="D652" s="213"/>
      <c r="E652" s="209"/>
      <c r="F652" s="209"/>
    </row>
    <row r="653" spans="1:6" x14ac:dyDescent="0.2">
      <c r="A653" s="210">
        <f t="shared" si="10"/>
        <v>650</v>
      </c>
      <c r="B653" s="211"/>
      <c r="C653" s="212"/>
      <c r="D653" s="213"/>
      <c r="E653" s="209"/>
      <c r="F653" s="209"/>
    </row>
    <row r="654" spans="1:6" x14ac:dyDescent="0.2">
      <c r="A654" s="210">
        <f t="shared" si="10"/>
        <v>651</v>
      </c>
      <c r="B654" s="211"/>
      <c r="C654" s="212"/>
      <c r="D654" s="213"/>
      <c r="E654" s="209"/>
      <c r="F654" s="209"/>
    </row>
    <row r="655" spans="1:6" x14ac:dyDescent="0.2">
      <c r="A655" s="210">
        <f t="shared" si="10"/>
        <v>652</v>
      </c>
      <c r="B655" s="211"/>
      <c r="C655" s="212"/>
      <c r="D655" s="213"/>
      <c r="E655" s="209"/>
      <c r="F655" s="209"/>
    </row>
    <row r="656" spans="1:6" x14ac:dyDescent="0.2">
      <c r="A656" s="210">
        <f t="shared" si="10"/>
        <v>653</v>
      </c>
      <c r="B656" s="211"/>
      <c r="C656" s="212"/>
      <c r="D656" s="213"/>
      <c r="E656" s="209"/>
      <c r="F656" s="209"/>
    </row>
    <row r="657" spans="1:6" x14ac:dyDescent="0.2">
      <c r="A657" s="210">
        <f t="shared" si="10"/>
        <v>654</v>
      </c>
      <c r="B657" s="211"/>
      <c r="C657" s="212"/>
      <c r="D657" s="213"/>
      <c r="E657" s="209"/>
      <c r="F657" s="209"/>
    </row>
    <row r="658" spans="1:6" x14ac:dyDescent="0.2">
      <c r="A658" s="210">
        <f t="shared" si="10"/>
        <v>655</v>
      </c>
      <c r="B658" s="211"/>
      <c r="C658" s="212"/>
      <c r="D658" s="213"/>
      <c r="E658" s="209"/>
      <c r="F658" s="209"/>
    </row>
    <row r="659" spans="1:6" x14ac:dyDescent="0.2">
      <c r="A659" s="210">
        <f t="shared" ref="A659:A722" si="11">1+A658</f>
        <v>656</v>
      </c>
      <c r="B659" s="211"/>
      <c r="C659" s="212"/>
      <c r="D659" s="213"/>
      <c r="E659" s="209"/>
      <c r="F659" s="209"/>
    </row>
    <row r="660" spans="1:6" x14ac:dyDescent="0.2">
      <c r="A660" s="210">
        <f t="shared" si="11"/>
        <v>657</v>
      </c>
      <c r="B660" s="211"/>
      <c r="C660" s="212"/>
      <c r="D660" s="213"/>
      <c r="E660" s="209"/>
      <c r="F660" s="209"/>
    </row>
    <row r="661" spans="1:6" x14ac:dyDescent="0.2">
      <c r="A661" s="210">
        <f t="shared" si="11"/>
        <v>658</v>
      </c>
      <c r="B661" s="211"/>
      <c r="C661" s="212"/>
      <c r="D661" s="213"/>
      <c r="E661" s="209"/>
      <c r="F661" s="209"/>
    </row>
    <row r="662" spans="1:6" x14ac:dyDescent="0.2">
      <c r="A662" s="210">
        <f t="shared" si="11"/>
        <v>659</v>
      </c>
      <c r="B662" s="211"/>
      <c r="C662" s="212"/>
      <c r="D662" s="213"/>
      <c r="E662" s="209"/>
      <c r="F662" s="209"/>
    </row>
    <row r="663" spans="1:6" x14ac:dyDescent="0.2">
      <c r="A663" s="210">
        <f t="shared" si="11"/>
        <v>660</v>
      </c>
      <c r="B663" s="211"/>
      <c r="C663" s="212"/>
      <c r="D663" s="213"/>
      <c r="E663" s="209"/>
      <c r="F663" s="209"/>
    </row>
    <row r="664" spans="1:6" x14ac:dyDescent="0.2">
      <c r="A664" s="210">
        <f t="shared" si="11"/>
        <v>661</v>
      </c>
      <c r="B664" s="211"/>
      <c r="C664" s="212"/>
      <c r="D664" s="213"/>
      <c r="E664" s="209"/>
      <c r="F664" s="209"/>
    </row>
    <row r="665" spans="1:6" x14ac:dyDescent="0.2">
      <c r="A665" s="210">
        <f t="shared" si="11"/>
        <v>662</v>
      </c>
      <c r="B665" s="211"/>
      <c r="C665" s="212"/>
      <c r="D665" s="213"/>
      <c r="E665" s="209"/>
      <c r="F665" s="209"/>
    </row>
    <row r="666" spans="1:6" x14ac:dyDescent="0.2">
      <c r="A666" s="210">
        <f t="shared" si="11"/>
        <v>663</v>
      </c>
      <c r="B666" s="211"/>
      <c r="C666" s="212"/>
      <c r="D666" s="213"/>
      <c r="E666" s="209"/>
      <c r="F666" s="209"/>
    </row>
    <row r="667" spans="1:6" x14ac:dyDescent="0.2">
      <c r="A667" s="210">
        <f t="shared" si="11"/>
        <v>664</v>
      </c>
      <c r="B667" s="211"/>
      <c r="C667" s="212"/>
      <c r="D667" s="213"/>
      <c r="E667" s="209"/>
      <c r="F667" s="209"/>
    </row>
    <row r="668" spans="1:6" x14ac:dyDescent="0.2">
      <c r="A668" s="210">
        <f t="shared" si="11"/>
        <v>665</v>
      </c>
      <c r="B668" s="211"/>
      <c r="C668" s="212"/>
      <c r="D668" s="213"/>
      <c r="E668" s="209"/>
      <c r="F668" s="209"/>
    </row>
    <row r="669" spans="1:6" x14ac:dyDescent="0.2">
      <c r="A669" s="210">
        <f t="shared" si="11"/>
        <v>666</v>
      </c>
      <c r="B669" s="211"/>
      <c r="C669" s="212"/>
      <c r="D669" s="213"/>
      <c r="E669" s="209"/>
      <c r="F669" s="209"/>
    </row>
    <row r="670" spans="1:6" x14ac:dyDescent="0.2">
      <c r="A670" s="210">
        <f t="shared" si="11"/>
        <v>667</v>
      </c>
      <c r="B670" s="211"/>
      <c r="C670" s="212"/>
      <c r="D670" s="213"/>
      <c r="E670" s="209"/>
      <c r="F670" s="209"/>
    </row>
    <row r="671" spans="1:6" x14ac:dyDescent="0.2">
      <c r="A671" s="210">
        <f t="shared" si="11"/>
        <v>668</v>
      </c>
      <c r="B671" s="211"/>
      <c r="C671" s="212"/>
      <c r="D671" s="213"/>
      <c r="E671" s="209"/>
      <c r="F671" s="209"/>
    </row>
    <row r="672" spans="1:6" x14ac:dyDescent="0.2">
      <c r="A672" s="210">
        <f t="shared" si="11"/>
        <v>669</v>
      </c>
      <c r="B672" s="211"/>
      <c r="C672" s="212"/>
      <c r="D672" s="213"/>
      <c r="E672" s="209"/>
      <c r="F672" s="209"/>
    </row>
    <row r="673" spans="1:6" x14ac:dyDescent="0.2">
      <c r="A673" s="210">
        <f t="shared" si="11"/>
        <v>670</v>
      </c>
      <c r="B673" s="211"/>
      <c r="C673" s="212"/>
      <c r="D673" s="213"/>
      <c r="E673" s="209"/>
      <c r="F673" s="209"/>
    </row>
    <row r="674" spans="1:6" x14ac:dyDescent="0.2">
      <c r="A674" s="210">
        <f t="shared" si="11"/>
        <v>671</v>
      </c>
      <c r="B674" s="211"/>
      <c r="C674" s="212"/>
      <c r="D674" s="213"/>
      <c r="E674" s="209"/>
      <c r="F674" s="209"/>
    </row>
    <row r="675" spans="1:6" x14ac:dyDescent="0.2">
      <c r="A675" s="210">
        <f t="shared" si="11"/>
        <v>672</v>
      </c>
      <c r="B675" s="211"/>
      <c r="C675" s="212"/>
      <c r="D675" s="213"/>
      <c r="E675" s="209"/>
      <c r="F675" s="209"/>
    </row>
    <row r="676" spans="1:6" x14ac:dyDescent="0.2">
      <c r="A676" s="210">
        <f t="shared" si="11"/>
        <v>673</v>
      </c>
      <c r="B676" s="211"/>
      <c r="C676" s="212"/>
      <c r="D676" s="213"/>
      <c r="E676" s="209"/>
      <c r="F676" s="209"/>
    </row>
    <row r="677" spans="1:6" x14ac:dyDescent="0.2">
      <c r="A677" s="210">
        <f t="shared" si="11"/>
        <v>674</v>
      </c>
      <c r="B677" s="211"/>
      <c r="C677" s="212"/>
      <c r="D677" s="213"/>
      <c r="E677" s="209"/>
      <c r="F677" s="209"/>
    </row>
    <row r="678" spans="1:6" x14ac:dyDescent="0.2">
      <c r="A678" s="210">
        <f t="shared" si="11"/>
        <v>675</v>
      </c>
      <c r="B678" s="211"/>
      <c r="C678" s="212"/>
      <c r="D678" s="213"/>
      <c r="E678" s="209"/>
      <c r="F678" s="209"/>
    </row>
    <row r="679" spans="1:6" x14ac:dyDescent="0.2">
      <c r="A679" s="210">
        <f t="shared" si="11"/>
        <v>676</v>
      </c>
      <c r="B679" s="211"/>
      <c r="C679" s="212"/>
      <c r="D679" s="213"/>
      <c r="E679" s="209"/>
      <c r="F679" s="209"/>
    </row>
    <row r="680" spans="1:6" x14ac:dyDescent="0.2">
      <c r="A680" s="210">
        <f t="shared" si="11"/>
        <v>677</v>
      </c>
      <c r="B680" s="211"/>
      <c r="C680" s="212"/>
      <c r="D680" s="213"/>
      <c r="E680" s="209"/>
      <c r="F680" s="209"/>
    </row>
    <row r="681" spans="1:6" x14ac:dyDescent="0.2">
      <c r="A681" s="210">
        <f t="shared" si="11"/>
        <v>678</v>
      </c>
      <c r="B681" s="211"/>
      <c r="C681" s="212"/>
      <c r="D681" s="213"/>
      <c r="E681" s="209"/>
      <c r="F681" s="209"/>
    </row>
    <row r="682" spans="1:6" x14ac:dyDescent="0.2">
      <c r="A682" s="210">
        <f t="shared" si="11"/>
        <v>679</v>
      </c>
      <c r="B682" s="211"/>
      <c r="C682" s="212"/>
      <c r="D682" s="213"/>
      <c r="E682" s="209"/>
      <c r="F682" s="209"/>
    </row>
    <row r="683" spans="1:6" x14ac:dyDescent="0.2">
      <c r="A683" s="210">
        <f t="shared" si="11"/>
        <v>680</v>
      </c>
      <c r="B683" s="211"/>
      <c r="C683" s="212"/>
      <c r="D683" s="213"/>
      <c r="E683" s="209"/>
      <c r="F683" s="209"/>
    </row>
    <row r="684" spans="1:6" x14ac:dyDescent="0.2">
      <c r="A684" s="210">
        <f t="shared" si="11"/>
        <v>681</v>
      </c>
      <c r="B684" s="211"/>
      <c r="C684" s="212"/>
      <c r="D684" s="213"/>
      <c r="E684" s="209"/>
      <c r="F684" s="209"/>
    </row>
    <row r="685" spans="1:6" x14ac:dyDescent="0.2">
      <c r="A685" s="210">
        <f t="shared" si="11"/>
        <v>682</v>
      </c>
      <c r="B685" s="211"/>
      <c r="C685" s="212"/>
      <c r="D685" s="213"/>
      <c r="E685" s="209"/>
      <c r="F685" s="209"/>
    </row>
    <row r="686" spans="1:6" x14ac:dyDescent="0.2">
      <c r="A686" s="210">
        <f t="shared" si="11"/>
        <v>683</v>
      </c>
      <c r="B686" s="211"/>
      <c r="C686" s="212"/>
      <c r="D686" s="213"/>
      <c r="E686" s="209"/>
      <c r="F686" s="209"/>
    </row>
    <row r="687" spans="1:6" x14ac:dyDescent="0.2">
      <c r="A687" s="210">
        <f t="shared" si="11"/>
        <v>684</v>
      </c>
      <c r="B687" s="211"/>
      <c r="C687" s="212"/>
      <c r="D687" s="213"/>
      <c r="E687" s="209"/>
      <c r="F687" s="209"/>
    </row>
    <row r="688" spans="1:6" x14ac:dyDescent="0.2">
      <c r="A688" s="210">
        <f t="shared" si="11"/>
        <v>685</v>
      </c>
      <c r="B688" s="211"/>
      <c r="C688" s="212"/>
      <c r="D688" s="213"/>
      <c r="E688" s="209"/>
      <c r="F688" s="209"/>
    </row>
    <row r="689" spans="1:6" x14ac:dyDescent="0.2">
      <c r="A689" s="210">
        <f t="shared" si="11"/>
        <v>686</v>
      </c>
      <c r="B689" s="211"/>
      <c r="C689" s="212"/>
      <c r="D689" s="213"/>
      <c r="E689" s="209"/>
      <c r="F689" s="209"/>
    </row>
    <row r="690" spans="1:6" x14ac:dyDescent="0.2">
      <c r="A690" s="210">
        <f t="shared" si="11"/>
        <v>687</v>
      </c>
      <c r="B690" s="211"/>
      <c r="C690" s="212"/>
      <c r="D690" s="213"/>
      <c r="E690" s="209"/>
      <c r="F690" s="209"/>
    </row>
    <row r="691" spans="1:6" x14ac:dyDescent="0.2">
      <c r="A691" s="210">
        <f t="shared" si="11"/>
        <v>688</v>
      </c>
      <c r="B691" s="211"/>
      <c r="C691" s="212"/>
      <c r="D691" s="213"/>
      <c r="E691" s="209"/>
      <c r="F691" s="209"/>
    </row>
    <row r="692" spans="1:6" x14ac:dyDescent="0.2">
      <c r="A692" s="210">
        <f t="shared" si="11"/>
        <v>689</v>
      </c>
      <c r="B692" s="211"/>
      <c r="C692" s="212"/>
      <c r="D692" s="213"/>
      <c r="E692" s="209"/>
      <c r="F692" s="209"/>
    </row>
    <row r="693" spans="1:6" x14ac:dyDescent="0.2">
      <c r="A693" s="210">
        <f t="shared" si="11"/>
        <v>690</v>
      </c>
      <c r="B693" s="211"/>
      <c r="C693" s="212"/>
      <c r="D693" s="213"/>
      <c r="E693" s="209"/>
      <c r="F693" s="209"/>
    </row>
    <row r="694" spans="1:6" x14ac:dyDescent="0.2">
      <c r="A694" s="210">
        <f t="shared" si="11"/>
        <v>691</v>
      </c>
      <c r="B694" s="211"/>
      <c r="C694" s="212"/>
      <c r="D694" s="213"/>
      <c r="E694" s="209"/>
      <c r="F694" s="209"/>
    </row>
    <row r="695" spans="1:6" x14ac:dyDescent="0.2">
      <c r="A695" s="210">
        <f t="shared" si="11"/>
        <v>692</v>
      </c>
      <c r="B695" s="211"/>
      <c r="C695" s="212"/>
      <c r="D695" s="213"/>
      <c r="E695" s="209"/>
      <c r="F695" s="209"/>
    </row>
    <row r="696" spans="1:6" x14ac:dyDescent="0.2">
      <c r="A696" s="210">
        <f t="shared" si="11"/>
        <v>693</v>
      </c>
      <c r="B696" s="211"/>
      <c r="C696" s="212"/>
      <c r="D696" s="213"/>
      <c r="E696" s="209"/>
      <c r="F696" s="209"/>
    </row>
    <row r="697" spans="1:6" x14ac:dyDescent="0.2">
      <c r="A697" s="210">
        <f t="shared" si="11"/>
        <v>694</v>
      </c>
      <c r="B697" s="211"/>
      <c r="C697" s="212"/>
      <c r="D697" s="213"/>
      <c r="E697" s="209"/>
      <c r="F697" s="209"/>
    </row>
    <row r="698" spans="1:6" x14ac:dyDescent="0.2">
      <c r="A698" s="210">
        <f t="shared" si="11"/>
        <v>695</v>
      </c>
      <c r="B698" s="211"/>
      <c r="C698" s="212"/>
      <c r="D698" s="213"/>
      <c r="E698" s="209"/>
      <c r="F698" s="209"/>
    </row>
    <row r="699" spans="1:6" x14ac:dyDescent="0.2">
      <c r="A699" s="210">
        <f t="shared" si="11"/>
        <v>696</v>
      </c>
      <c r="B699" s="211"/>
      <c r="C699" s="212"/>
      <c r="D699" s="213"/>
      <c r="E699" s="209"/>
      <c r="F699" s="209"/>
    </row>
    <row r="700" spans="1:6" x14ac:dyDescent="0.2">
      <c r="A700" s="210">
        <f t="shared" si="11"/>
        <v>697</v>
      </c>
      <c r="B700" s="211"/>
      <c r="C700" s="212"/>
      <c r="D700" s="213"/>
      <c r="E700" s="209"/>
      <c r="F700" s="209"/>
    </row>
    <row r="701" spans="1:6" x14ac:dyDescent="0.2">
      <c r="A701" s="210">
        <f t="shared" si="11"/>
        <v>698</v>
      </c>
      <c r="B701" s="211"/>
      <c r="C701" s="212"/>
      <c r="D701" s="213"/>
      <c r="E701" s="209"/>
      <c r="F701" s="209"/>
    </row>
    <row r="702" spans="1:6" x14ac:dyDescent="0.2">
      <c r="A702" s="210">
        <f t="shared" si="11"/>
        <v>699</v>
      </c>
      <c r="B702" s="211"/>
      <c r="C702" s="212"/>
      <c r="D702" s="213"/>
      <c r="E702" s="209"/>
      <c r="F702" s="209"/>
    </row>
    <row r="703" spans="1:6" x14ac:dyDescent="0.2">
      <c r="A703" s="210">
        <f t="shared" si="11"/>
        <v>700</v>
      </c>
      <c r="B703" s="211"/>
      <c r="C703" s="212"/>
      <c r="D703" s="213"/>
      <c r="E703" s="209"/>
      <c r="F703" s="209"/>
    </row>
    <row r="704" spans="1:6" x14ac:dyDescent="0.2">
      <c r="A704" s="210">
        <f t="shared" si="11"/>
        <v>701</v>
      </c>
      <c r="B704" s="211"/>
      <c r="C704" s="212"/>
      <c r="D704" s="213"/>
      <c r="E704" s="209"/>
      <c r="F704" s="209"/>
    </row>
    <row r="705" spans="1:6" x14ac:dyDescent="0.2">
      <c r="A705" s="210">
        <f t="shared" si="11"/>
        <v>702</v>
      </c>
      <c r="B705" s="211"/>
      <c r="C705" s="212"/>
      <c r="D705" s="213"/>
      <c r="E705" s="209"/>
      <c r="F705" s="209"/>
    </row>
    <row r="706" spans="1:6" x14ac:dyDescent="0.2">
      <c r="A706" s="210">
        <f t="shared" si="11"/>
        <v>703</v>
      </c>
      <c r="B706" s="211"/>
      <c r="C706" s="212"/>
      <c r="D706" s="213"/>
      <c r="E706" s="209"/>
      <c r="F706" s="209"/>
    </row>
    <row r="707" spans="1:6" x14ac:dyDescent="0.2">
      <c r="A707" s="210">
        <f t="shared" si="11"/>
        <v>704</v>
      </c>
      <c r="B707" s="211"/>
      <c r="C707" s="212"/>
      <c r="D707" s="213"/>
      <c r="E707" s="209"/>
      <c r="F707" s="209"/>
    </row>
    <row r="708" spans="1:6" x14ac:dyDescent="0.2">
      <c r="A708" s="210">
        <f t="shared" si="11"/>
        <v>705</v>
      </c>
      <c r="B708" s="211"/>
      <c r="C708" s="212"/>
      <c r="D708" s="213"/>
      <c r="E708" s="209"/>
      <c r="F708" s="209"/>
    </row>
    <row r="709" spans="1:6" x14ac:dyDescent="0.2">
      <c r="A709" s="210">
        <f t="shared" si="11"/>
        <v>706</v>
      </c>
      <c r="B709" s="211"/>
      <c r="C709" s="212"/>
      <c r="D709" s="213"/>
      <c r="E709" s="209"/>
      <c r="F709" s="209"/>
    </row>
    <row r="710" spans="1:6" x14ac:dyDescent="0.2">
      <c r="A710" s="210">
        <f t="shared" si="11"/>
        <v>707</v>
      </c>
      <c r="B710" s="211"/>
      <c r="C710" s="212"/>
      <c r="D710" s="213"/>
      <c r="E710" s="209"/>
      <c r="F710" s="209"/>
    </row>
    <row r="711" spans="1:6" x14ac:dyDescent="0.2">
      <c r="A711" s="210">
        <f t="shared" si="11"/>
        <v>708</v>
      </c>
      <c r="B711" s="211"/>
      <c r="C711" s="212"/>
      <c r="D711" s="213"/>
      <c r="E711" s="209"/>
      <c r="F711" s="209"/>
    </row>
    <row r="712" spans="1:6" x14ac:dyDescent="0.2">
      <c r="A712" s="210">
        <f t="shared" si="11"/>
        <v>709</v>
      </c>
      <c r="B712" s="211"/>
      <c r="C712" s="212"/>
      <c r="D712" s="213"/>
      <c r="E712" s="209"/>
      <c r="F712" s="209"/>
    </row>
    <row r="713" spans="1:6" x14ac:dyDescent="0.2">
      <c r="A713" s="210">
        <f t="shared" si="11"/>
        <v>710</v>
      </c>
      <c r="B713" s="211"/>
      <c r="C713" s="212"/>
      <c r="D713" s="213"/>
      <c r="E713" s="209"/>
      <c r="F713" s="209"/>
    </row>
    <row r="714" spans="1:6" x14ac:dyDescent="0.2">
      <c r="A714" s="210">
        <f t="shared" si="11"/>
        <v>711</v>
      </c>
      <c r="B714" s="211"/>
      <c r="C714" s="212"/>
      <c r="D714" s="213"/>
      <c r="E714" s="209"/>
      <c r="F714" s="209"/>
    </row>
    <row r="715" spans="1:6" x14ac:dyDescent="0.2">
      <c r="A715" s="210">
        <f t="shared" si="11"/>
        <v>712</v>
      </c>
      <c r="B715" s="211"/>
      <c r="C715" s="212"/>
      <c r="D715" s="213"/>
      <c r="E715" s="209"/>
      <c r="F715" s="209"/>
    </row>
    <row r="716" spans="1:6" x14ac:dyDescent="0.2">
      <c r="A716" s="210">
        <f t="shared" si="11"/>
        <v>713</v>
      </c>
      <c r="B716" s="211"/>
      <c r="C716" s="212"/>
      <c r="D716" s="213"/>
      <c r="E716" s="209"/>
      <c r="F716" s="209"/>
    </row>
    <row r="717" spans="1:6" x14ac:dyDescent="0.2">
      <c r="A717" s="210">
        <f t="shared" si="11"/>
        <v>714</v>
      </c>
      <c r="B717" s="211"/>
      <c r="C717" s="212"/>
      <c r="D717" s="213"/>
      <c r="E717" s="209"/>
      <c r="F717" s="209"/>
    </row>
    <row r="718" spans="1:6" x14ac:dyDescent="0.2">
      <c r="A718" s="210">
        <f t="shared" si="11"/>
        <v>715</v>
      </c>
      <c r="B718" s="211"/>
      <c r="C718" s="212"/>
      <c r="D718" s="213"/>
      <c r="E718" s="209"/>
      <c r="F718" s="209"/>
    </row>
    <row r="719" spans="1:6" x14ac:dyDescent="0.2">
      <c r="A719" s="210">
        <f t="shared" si="11"/>
        <v>716</v>
      </c>
      <c r="B719" s="211"/>
      <c r="C719" s="212"/>
      <c r="D719" s="213"/>
      <c r="E719" s="209"/>
      <c r="F719" s="209"/>
    </row>
    <row r="720" spans="1:6" x14ac:dyDescent="0.2">
      <c r="A720" s="210">
        <f t="shared" si="11"/>
        <v>717</v>
      </c>
      <c r="B720" s="211"/>
      <c r="C720" s="212"/>
      <c r="D720" s="213"/>
      <c r="E720" s="209"/>
      <c r="F720" s="209"/>
    </row>
    <row r="721" spans="1:6" x14ac:dyDescent="0.2">
      <c r="A721" s="210">
        <f t="shared" si="11"/>
        <v>718</v>
      </c>
      <c r="B721" s="211"/>
      <c r="C721" s="212"/>
      <c r="D721" s="213"/>
      <c r="E721" s="209"/>
      <c r="F721" s="209"/>
    </row>
    <row r="722" spans="1:6" x14ac:dyDescent="0.2">
      <c r="A722" s="210">
        <f t="shared" si="11"/>
        <v>719</v>
      </c>
      <c r="B722" s="211"/>
      <c r="C722" s="212"/>
      <c r="D722" s="213"/>
      <c r="E722" s="209"/>
      <c r="F722" s="209"/>
    </row>
    <row r="723" spans="1:6" x14ac:dyDescent="0.2">
      <c r="A723" s="210">
        <f t="shared" ref="A723:A786" si="12">1+A722</f>
        <v>720</v>
      </c>
      <c r="B723" s="211"/>
      <c r="C723" s="212"/>
      <c r="D723" s="213"/>
      <c r="E723" s="209"/>
      <c r="F723" s="209"/>
    </row>
    <row r="724" spans="1:6" x14ac:dyDescent="0.2">
      <c r="A724" s="210">
        <f t="shared" si="12"/>
        <v>721</v>
      </c>
      <c r="B724" s="211"/>
      <c r="C724" s="212"/>
      <c r="D724" s="213"/>
      <c r="E724" s="209"/>
      <c r="F724" s="209"/>
    </row>
    <row r="725" spans="1:6" x14ac:dyDescent="0.2">
      <c r="A725" s="210">
        <f t="shared" si="12"/>
        <v>722</v>
      </c>
      <c r="B725" s="211"/>
      <c r="C725" s="212"/>
      <c r="D725" s="213"/>
      <c r="E725" s="209"/>
      <c r="F725" s="209"/>
    </row>
    <row r="726" spans="1:6" x14ac:dyDescent="0.2">
      <c r="A726" s="210">
        <f t="shared" si="12"/>
        <v>723</v>
      </c>
      <c r="B726" s="211"/>
      <c r="C726" s="212"/>
      <c r="D726" s="213"/>
      <c r="E726" s="209"/>
      <c r="F726" s="209"/>
    </row>
    <row r="727" spans="1:6" x14ac:dyDescent="0.2">
      <c r="A727" s="210">
        <f t="shared" si="12"/>
        <v>724</v>
      </c>
      <c r="B727" s="211"/>
      <c r="C727" s="212"/>
      <c r="D727" s="213"/>
      <c r="E727" s="209"/>
      <c r="F727" s="209"/>
    </row>
    <row r="728" spans="1:6" x14ac:dyDescent="0.2">
      <c r="A728" s="210">
        <f t="shared" si="12"/>
        <v>725</v>
      </c>
      <c r="B728" s="211"/>
      <c r="C728" s="212"/>
      <c r="D728" s="213"/>
      <c r="E728" s="209"/>
      <c r="F728" s="209"/>
    </row>
    <row r="729" spans="1:6" x14ac:dyDescent="0.2">
      <c r="A729" s="210">
        <f t="shared" si="12"/>
        <v>726</v>
      </c>
      <c r="B729" s="211"/>
      <c r="C729" s="212"/>
      <c r="D729" s="213"/>
      <c r="E729" s="209"/>
      <c r="F729" s="209"/>
    </row>
    <row r="730" spans="1:6" x14ac:dyDescent="0.2">
      <c r="A730" s="210">
        <f t="shared" si="12"/>
        <v>727</v>
      </c>
      <c r="B730" s="211"/>
      <c r="C730" s="212"/>
      <c r="D730" s="213"/>
      <c r="E730" s="209"/>
      <c r="F730" s="209"/>
    </row>
    <row r="731" spans="1:6" x14ac:dyDescent="0.2">
      <c r="A731" s="210">
        <f t="shared" si="12"/>
        <v>728</v>
      </c>
      <c r="B731" s="211"/>
      <c r="C731" s="212"/>
      <c r="D731" s="213"/>
      <c r="E731" s="209"/>
      <c r="F731" s="209"/>
    </row>
    <row r="732" spans="1:6" x14ac:dyDescent="0.2">
      <c r="A732" s="210">
        <f t="shared" si="12"/>
        <v>729</v>
      </c>
      <c r="B732" s="211"/>
      <c r="C732" s="212"/>
      <c r="D732" s="213"/>
      <c r="E732" s="209"/>
      <c r="F732" s="209"/>
    </row>
    <row r="733" spans="1:6" x14ac:dyDescent="0.2">
      <c r="A733" s="210">
        <f t="shared" si="12"/>
        <v>730</v>
      </c>
      <c r="B733" s="211"/>
      <c r="C733" s="212"/>
      <c r="D733" s="213"/>
      <c r="E733" s="209"/>
      <c r="F733" s="209"/>
    </row>
    <row r="734" spans="1:6" x14ac:dyDescent="0.2">
      <c r="A734" s="210">
        <f t="shared" si="12"/>
        <v>731</v>
      </c>
      <c r="B734" s="211"/>
      <c r="C734" s="212"/>
      <c r="D734" s="213"/>
      <c r="E734" s="209"/>
      <c r="F734" s="209"/>
    </row>
    <row r="735" spans="1:6" x14ac:dyDescent="0.2">
      <c r="A735" s="210">
        <f t="shared" si="12"/>
        <v>732</v>
      </c>
      <c r="B735" s="211"/>
      <c r="C735" s="212"/>
      <c r="D735" s="213"/>
      <c r="E735" s="209"/>
      <c r="F735" s="209"/>
    </row>
    <row r="736" spans="1:6" x14ac:dyDescent="0.2">
      <c r="A736" s="210">
        <f t="shared" si="12"/>
        <v>733</v>
      </c>
      <c r="B736" s="211"/>
      <c r="C736" s="212"/>
      <c r="D736" s="213"/>
      <c r="E736" s="209"/>
      <c r="F736" s="209"/>
    </row>
    <row r="737" spans="1:6" x14ac:dyDescent="0.2">
      <c r="A737" s="210">
        <f t="shared" si="12"/>
        <v>734</v>
      </c>
      <c r="B737" s="211"/>
      <c r="C737" s="212"/>
      <c r="D737" s="213"/>
      <c r="E737" s="209"/>
      <c r="F737" s="209"/>
    </row>
    <row r="738" spans="1:6" x14ac:dyDescent="0.2">
      <c r="A738" s="210">
        <f t="shared" si="12"/>
        <v>735</v>
      </c>
      <c r="B738" s="211"/>
      <c r="C738" s="212"/>
      <c r="D738" s="213"/>
      <c r="E738" s="209"/>
      <c r="F738" s="209"/>
    </row>
    <row r="739" spans="1:6" x14ac:dyDescent="0.2">
      <c r="A739" s="210">
        <f t="shared" si="12"/>
        <v>736</v>
      </c>
      <c r="B739" s="211"/>
      <c r="C739" s="212"/>
      <c r="D739" s="213"/>
      <c r="E739" s="209"/>
      <c r="F739" s="209"/>
    </row>
    <row r="740" spans="1:6" x14ac:dyDescent="0.2">
      <c r="A740" s="210">
        <f t="shared" si="12"/>
        <v>737</v>
      </c>
      <c r="B740" s="211"/>
      <c r="C740" s="212"/>
      <c r="D740" s="213"/>
      <c r="E740" s="209"/>
      <c r="F740" s="209"/>
    </row>
    <row r="741" spans="1:6" x14ac:dyDescent="0.2">
      <c r="A741" s="210">
        <f t="shared" si="12"/>
        <v>738</v>
      </c>
      <c r="B741" s="211"/>
      <c r="C741" s="212"/>
      <c r="D741" s="213"/>
      <c r="E741" s="209"/>
      <c r="F741" s="209"/>
    </row>
    <row r="742" spans="1:6" x14ac:dyDescent="0.2">
      <c r="A742" s="210">
        <f t="shared" si="12"/>
        <v>739</v>
      </c>
      <c r="B742" s="211"/>
      <c r="C742" s="212"/>
      <c r="D742" s="213"/>
      <c r="E742" s="209"/>
      <c r="F742" s="209"/>
    </row>
    <row r="743" spans="1:6" x14ac:dyDescent="0.2">
      <c r="A743" s="210">
        <f t="shared" si="12"/>
        <v>740</v>
      </c>
      <c r="B743" s="211"/>
      <c r="C743" s="212"/>
      <c r="D743" s="213"/>
      <c r="E743" s="209"/>
      <c r="F743" s="209"/>
    </row>
    <row r="744" spans="1:6" x14ac:dyDescent="0.2">
      <c r="A744" s="210">
        <f t="shared" si="12"/>
        <v>741</v>
      </c>
      <c r="B744" s="211"/>
      <c r="C744" s="212"/>
      <c r="D744" s="213"/>
      <c r="E744" s="209"/>
      <c r="F744" s="209"/>
    </row>
    <row r="745" spans="1:6" x14ac:dyDescent="0.2">
      <c r="A745" s="210">
        <f t="shared" si="12"/>
        <v>742</v>
      </c>
      <c r="B745" s="211"/>
      <c r="C745" s="212"/>
      <c r="D745" s="213"/>
      <c r="E745" s="209"/>
      <c r="F745" s="209"/>
    </row>
    <row r="746" spans="1:6" x14ac:dyDescent="0.2">
      <c r="A746" s="210">
        <f t="shared" si="12"/>
        <v>743</v>
      </c>
      <c r="B746" s="211"/>
      <c r="C746" s="212"/>
      <c r="D746" s="213"/>
      <c r="E746" s="209"/>
      <c r="F746" s="209"/>
    </row>
    <row r="747" spans="1:6" x14ac:dyDescent="0.2">
      <c r="A747" s="210">
        <f t="shared" si="12"/>
        <v>744</v>
      </c>
      <c r="B747" s="211"/>
      <c r="C747" s="212"/>
      <c r="D747" s="213"/>
      <c r="E747" s="209"/>
      <c r="F747" s="209"/>
    </row>
    <row r="748" spans="1:6" x14ac:dyDescent="0.2">
      <c r="A748" s="210">
        <f t="shared" si="12"/>
        <v>745</v>
      </c>
      <c r="B748" s="211"/>
      <c r="C748" s="212"/>
      <c r="D748" s="213"/>
      <c r="E748" s="209"/>
      <c r="F748" s="209"/>
    </row>
    <row r="749" spans="1:6" x14ac:dyDescent="0.2">
      <c r="A749" s="210">
        <f t="shared" si="12"/>
        <v>746</v>
      </c>
      <c r="B749" s="211"/>
      <c r="C749" s="212"/>
      <c r="D749" s="213"/>
      <c r="E749" s="209"/>
      <c r="F749" s="209"/>
    </row>
    <row r="750" spans="1:6" x14ac:dyDescent="0.2">
      <c r="A750" s="210">
        <f t="shared" si="12"/>
        <v>747</v>
      </c>
      <c r="B750" s="211"/>
      <c r="C750" s="212"/>
      <c r="D750" s="213"/>
      <c r="E750" s="209"/>
      <c r="F750" s="209"/>
    </row>
    <row r="751" spans="1:6" x14ac:dyDescent="0.2">
      <c r="A751" s="210">
        <f t="shared" si="12"/>
        <v>748</v>
      </c>
      <c r="B751" s="211"/>
      <c r="C751" s="212"/>
      <c r="D751" s="213"/>
      <c r="E751" s="209"/>
      <c r="F751" s="209"/>
    </row>
    <row r="752" spans="1:6" x14ac:dyDescent="0.2">
      <c r="A752" s="210">
        <f t="shared" si="12"/>
        <v>749</v>
      </c>
      <c r="B752" s="211"/>
      <c r="C752" s="212"/>
      <c r="D752" s="213"/>
      <c r="E752" s="209"/>
      <c r="F752" s="209"/>
    </row>
    <row r="753" spans="1:6" x14ac:dyDescent="0.2">
      <c r="A753" s="210">
        <f t="shared" si="12"/>
        <v>750</v>
      </c>
      <c r="B753" s="211"/>
      <c r="C753" s="212"/>
      <c r="D753" s="213"/>
      <c r="E753" s="209"/>
      <c r="F753" s="209"/>
    </row>
    <row r="754" spans="1:6" x14ac:dyDescent="0.2">
      <c r="A754" s="210">
        <f t="shared" si="12"/>
        <v>751</v>
      </c>
      <c r="B754" s="211"/>
      <c r="C754" s="212"/>
      <c r="D754" s="213"/>
      <c r="E754" s="209"/>
      <c r="F754" s="209"/>
    </row>
    <row r="755" spans="1:6" x14ac:dyDescent="0.2">
      <c r="A755" s="210">
        <f t="shared" si="12"/>
        <v>752</v>
      </c>
      <c r="B755" s="211"/>
      <c r="C755" s="212"/>
      <c r="D755" s="213"/>
      <c r="E755" s="209"/>
      <c r="F755" s="209"/>
    </row>
    <row r="756" spans="1:6" x14ac:dyDescent="0.2">
      <c r="A756" s="210">
        <f t="shared" si="12"/>
        <v>753</v>
      </c>
      <c r="B756" s="211"/>
      <c r="C756" s="212"/>
      <c r="D756" s="213"/>
      <c r="E756" s="209"/>
      <c r="F756" s="209"/>
    </row>
    <row r="757" spans="1:6" x14ac:dyDescent="0.2">
      <c r="A757" s="210">
        <f t="shared" si="12"/>
        <v>754</v>
      </c>
      <c r="B757" s="211"/>
      <c r="C757" s="212"/>
      <c r="D757" s="213"/>
      <c r="E757" s="209"/>
      <c r="F757" s="209"/>
    </row>
    <row r="758" spans="1:6" x14ac:dyDescent="0.2">
      <c r="A758" s="210">
        <f t="shared" si="12"/>
        <v>755</v>
      </c>
      <c r="B758" s="211"/>
      <c r="C758" s="212"/>
      <c r="D758" s="213"/>
      <c r="E758" s="209"/>
      <c r="F758" s="209"/>
    </row>
    <row r="759" spans="1:6" x14ac:dyDescent="0.2">
      <c r="A759" s="210">
        <f t="shared" si="12"/>
        <v>756</v>
      </c>
      <c r="B759" s="211"/>
      <c r="C759" s="212"/>
      <c r="D759" s="213"/>
      <c r="E759" s="209"/>
      <c r="F759" s="209"/>
    </row>
    <row r="760" spans="1:6" x14ac:dyDescent="0.2">
      <c r="A760" s="210">
        <f t="shared" si="12"/>
        <v>757</v>
      </c>
      <c r="B760" s="211"/>
      <c r="C760" s="212"/>
      <c r="D760" s="213"/>
      <c r="E760" s="209"/>
      <c r="F760" s="209"/>
    </row>
    <row r="761" spans="1:6" x14ac:dyDescent="0.2">
      <c r="A761" s="210">
        <f t="shared" si="12"/>
        <v>758</v>
      </c>
      <c r="B761" s="211"/>
      <c r="C761" s="212"/>
      <c r="D761" s="213"/>
      <c r="E761" s="209"/>
      <c r="F761" s="209"/>
    </row>
    <row r="762" spans="1:6" x14ac:dyDescent="0.2">
      <c r="A762" s="210">
        <f t="shared" si="12"/>
        <v>759</v>
      </c>
      <c r="B762" s="211"/>
      <c r="C762" s="212"/>
      <c r="D762" s="213"/>
      <c r="E762" s="209"/>
      <c r="F762" s="209"/>
    </row>
    <row r="763" spans="1:6" x14ac:dyDescent="0.2">
      <c r="A763" s="210">
        <f t="shared" si="12"/>
        <v>760</v>
      </c>
      <c r="B763" s="211"/>
      <c r="C763" s="212"/>
      <c r="D763" s="213"/>
      <c r="E763" s="209"/>
      <c r="F763" s="209"/>
    </row>
    <row r="764" spans="1:6" x14ac:dyDescent="0.2">
      <c r="A764" s="210">
        <f t="shared" si="12"/>
        <v>761</v>
      </c>
      <c r="B764" s="211"/>
      <c r="C764" s="212"/>
      <c r="D764" s="213"/>
      <c r="E764" s="209"/>
      <c r="F764" s="209"/>
    </row>
    <row r="765" spans="1:6" x14ac:dyDescent="0.2">
      <c r="A765" s="210">
        <f t="shared" si="12"/>
        <v>762</v>
      </c>
      <c r="B765" s="211"/>
      <c r="C765" s="212"/>
      <c r="D765" s="213"/>
      <c r="E765" s="209"/>
      <c r="F765" s="209"/>
    </row>
    <row r="766" spans="1:6" x14ac:dyDescent="0.2">
      <c r="A766" s="210">
        <f t="shared" si="12"/>
        <v>763</v>
      </c>
      <c r="B766" s="211"/>
      <c r="C766" s="212"/>
      <c r="D766" s="213"/>
      <c r="E766" s="209"/>
      <c r="F766" s="209"/>
    </row>
    <row r="767" spans="1:6" x14ac:dyDescent="0.2">
      <c r="A767" s="210">
        <f t="shared" si="12"/>
        <v>764</v>
      </c>
      <c r="B767" s="211"/>
      <c r="C767" s="212"/>
      <c r="D767" s="213"/>
      <c r="E767" s="209"/>
      <c r="F767" s="209"/>
    </row>
    <row r="768" spans="1:6" x14ac:dyDescent="0.2">
      <c r="A768" s="210">
        <f t="shared" si="12"/>
        <v>765</v>
      </c>
      <c r="B768" s="211"/>
      <c r="C768" s="212"/>
      <c r="D768" s="213"/>
      <c r="E768" s="209"/>
      <c r="F768" s="209"/>
    </row>
    <row r="769" spans="1:6" x14ac:dyDescent="0.2">
      <c r="A769" s="210">
        <f t="shared" si="12"/>
        <v>766</v>
      </c>
      <c r="B769" s="211"/>
      <c r="C769" s="212"/>
      <c r="D769" s="213"/>
      <c r="E769" s="209"/>
      <c r="F769" s="209"/>
    </row>
    <row r="770" spans="1:6" x14ac:dyDescent="0.2">
      <c r="A770" s="210">
        <f t="shared" si="12"/>
        <v>767</v>
      </c>
      <c r="B770" s="211"/>
      <c r="C770" s="212"/>
      <c r="D770" s="213"/>
      <c r="E770" s="209"/>
      <c r="F770" s="209"/>
    </row>
    <row r="771" spans="1:6" x14ac:dyDescent="0.2">
      <c r="A771" s="210">
        <f t="shared" si="12"/>
        <v>768</v>
      </c>
      <c r="B771" s="211"/>
      <c r="C771" s="212"/>
      <c r="D771" s="213"/>
      <c r="E771" s="209"/>
      <c r="F771" s="209"/>
    </row>
    <row r="772" spans="1:6" x14ac:dyDescent="0.2">
      <c r="A772" s="210">
        <f t="shared" si="12"/>
        <v>769</v>
      </c>
      <c r="B772" s="211"/>
      <c r="C772" s="212"/>
      <c r="D772" s="213"/>
      <c r="E772" s="209"/>
      <c r="F772" s="209"/>
    </row>
    <row r="773" spans="1:6" x14ac:dyDescent="0.2">
      <c r="A773" s="210">
        <f t="shared" si="12"/>
        <v>770</v>
      </c>
      <c r="B773" s="211"/>
      <c r="C773" s="212"/>
      <c r="D773" s="213"/>
      <c r="E773" s="209"/>
      <c r="F773" s="209"/>
    </row>
    <row r="774" spans="1:6" x14ac:dyDescent="0.2">
      <c r="A774" s="210">
        <f t="shared" si="12"/>
        <v>771</v>
      </c>
      <c r="B774" s="211"/>
      <c r="C774" s="212"/>
      <c r="D774" s="213"/>
      <c r="E774" s="209"/>
      <c r="F774" s="209"/>
    </row>
    <row r="775" spans="1:6" x14ac:dyDescent="0.2">
      <c r="A775" s="210">
        <f t="shared" si="12"/>
        <v>772</v>
      </c>
      <c r="B775" s="211"/>
      <c r="C775" s="212"/>
      <c r="D775" s="213"/>
      <c r="E775" s="209"/>
      <c r="F775" s="209"/>
    </row>
    <row r="776" spans="1:6" x14ac:dyDescent="0.2">
      <c r="A776" s="210">
        <f t="shared" si="12"/>
        <v>773</v>
      </c>
      <c r="B776" s="211"/>
      <c r="C776" s="212"/>
      <c r="D776" s="213"/>
      <c r="E776" s="209"/>
      <c r="F776" s="209"/>
    </row>
    <row r="777" spans="1:6" x14ac:dyDescent="0.2">
      <c r="A777" s="210">
        <f t="shared" si="12"/>
        <v>774</v>
      </c>
      <c r="B777" s="211"/>
      <c r="C777" s="212"/>
      <c r="D777" s="213"/>
      <c r="E777" s="209"/>
      <c r="F777" s="209"/>
    </row>
    <row r="778" spans="1:6" x14ac:dyDescent="0.2">
      <c r="A778" s="210">
        <f t="shared" si="12"/>
        <v>775</v>
      </c>
      <c r="B778" s="211"/>
      <c r="C778" s="212"/>
      <c r="D778" s="213"/>
      <c r="E778" s="209"/>
      <c r="F778" s="209"/>
    </row>
    <row r="779" spans="1:6" x14ac:dyDescent="0.2">
      <c r="A779" s="210">
        <f t="shared" si="12"/>
        <v>776</v>
      </c>
      <c r="B779" s="211"/>
      <c r="C779" s="212"/>
      <c r="D779" s="213"/>
      <c r="E779" s="209"/>
      <c r="F779" s="209"/>
    </row>
    <row r="780" spans="1:6" x14ac:dyDescent="0.2">
      <c r="A780" s="210">
        <f t="shared" si="12"/>
        <v>777</v>
      </c>
      <c r="B780" s="211"/>
      <c r="C780" s="212"/>
      <c r="D780" s="213"/>
      <c r="E780" s="209"/>
      <c r="F780" s="209"/>
    </row>
    <row r="781" spans="1:6" x14ac:dyDescent="0.2">
      <c r="A781" s="210">
        <f t="shared" si="12"/>
        <v>778</v>
      </c>
      <c r="B781" s="211"/>
      <c r="C781" s="212"/>
      <c r="D781" s="213"/>
      <c r="E781" s="209"/>
      <c r="F781" s="209"/>
    </row>
    <row r="782" spans="1:6" x14ac:dyDescent="0.2">
      <c r="A782" s="210">
        <f t="shared" si="12"/>
        <v>779</v>
      </c>
      <c r="B782" s="211"/>
      <c r="C782" s="212"/>
      <c r="D782" s="213"/>
      <c r="E782" s="209"/>
      <c r="F782" s="209"/>
    </row>
    <row r="783" spans="1:6" x14ac:dyDescent="0.2">
      <c r="A783" s="210">
        <f t="shared" si="12"/>
        <v>780</v>
      </c>
      <c r="B783" s="211"/>
      <c r="C783" s="212"/>
      <c r="D783" s="213"/>
      <c r="E783" s="209"/>
      <c r="F783" s="209"/>
    </row>
    <row r="784" spans="1:6" x14ac:dyDescent="0.2">
      <c r="A784" s="210">
        <f t="shared" si="12"/>
        <v>781</v>
      </c>
      <c r="B784" s="211"/>
      <c r="C784" s="212"/>
      <c r="D784" s="213"/>
      <c r="E784" s="209"/>
      <c r="F784" s="209"/>
    </row>
    <row r="785" spans="1:6" x14ac:dyDescent="0.2">
      <c r="A785" s="210">
        <f t="shared" si="12"/>
        <v>782</v>
      </c>
      <c r="B785" s="211"/>
      <c r="C785" s="212"/>
      <c r="D785" s="213"/>
      <c r="E785" s="209"/>
      <c r="F785" s="209"/>
    </row>
    <row r="786" spans="1:6" x14ac:dyDescent="0.2">
      <c r="A786" s="210">
        <f t="shared" si="12"/>
        <v>783</v>
      </c>
      <c r="B786" s="211"/>
      <c r="C786" s="212"/>
      <c r="D786" s="213"/>
      <c r="E786" s="209"/>
      <c r="F786" s="209"/>
    </row>
    <row r="787" spans="1:6" x14ac:dyDescent="0.2">
      <c r="A787" s="210">
        <f t="shared" ref="A787:A850" si="13">1+A786</f>
        <v>784</v>
      </c>
      <c r="B787" s="211"/>
      <c r="C787" s="212"/>
      <c r="D787" s="213"/>
      <c r="E787" s="209"/>
      <c r="F787" s="209"/>
    </row>
    <row r="788" spans="1:6" x14ac:dyDescent="0.2">
      <c r="A788" s="210">
        <f t="shared" si="13"/>
        <v>785</v>
      </c>
      <c r="B788" s="211"/>
      <c r="C788" s="212"/>
      <c r="D788" s="213"/>
      <c r="E788" s="209"/>
      <c r="F788" s="209"/>
    </row>
    <row r="789" spans="1:6" x14ac:dyDescent="0.2">
      <c r="A789" s="210">
        <f t="shared" si="13"/>
        <v>786</v>
      </c>
      <c r="B789" s="211"/>
      <c r="C789" s="212"/>
      <c r="D789" s="213"/>
      <c r="E789" s="209"/>
      <c r="F789" s="209"/>
    </row>
    <row r="790" spans="1:6" x14ac:dyDescent="0.2">
      <c r="A790" s="210">
        <f t="shared" si="13"/>
        <v>787</v>
      </c>
      <c r="B790" s="211"/>
      <c r="C790" s="212"/>
      <c r="D790" s="213"/>
      <c r="E790" s="209"/>
      <c r="F790" s="209"/>
    </row>
    <row r="791" spans="1:6" x14ac:dyDescent="0.2">
      <c r="A791" s="210">
        <f t="shared" si="13"/>
        <v>788</v>
      </c>
      <c r="B791" s="211"/>
      <c r="C791" s="212"/>
      <c r="D791" s="213"/>
      <c r="E791" s="209"/>
      <c r="F791" s="209"/>
    </row>
    <row r="792" spans="1:6" x14ac:dyDescent="0.2">
      <c r="A792" s="210">
        <f t="shared" si="13"/>
        <v>789</v>
      </c>
      <c r="B792" s="211"/>
      <c r="C792" s="212"/>
      <c r="D792" s="213"/>
      <c r="E792" s="209"/>
      <c r="F792" s="209"/>
    </row>
    <row r="793" spans="1:6" x14ac:dyDescent="0.2">
      <c r="A793" s="210">
        <f t="shared" si="13"/>
        <v>790</v>
      </c>
      <c r="B793" s="211"/>
      <c r="C793" s="212"/>
      <c r="D793" s="213"/>
      <c r="E793" s="209"/>
      <c r="F793" s="209"/>
    </row>
    <row r="794" spans="1:6" x14ac:dyDescent="0.2">
      <c r="A794" s="210">
        <f t="shared" si="13"/>
        <v>791</v>
      </c>
      <c r="B794" s="211"/>
      <c r="C794" s="212"/>
      <c r="D794" s="213"/>
      <c r="E794" s="209"/>
      <c r="F794" s="209"/>
    </row>
    <row r="795" spans="1:6" x14ac:dyDescent="0.2">
      <c r="A795" s="210">
        <f t="shared" si="13"/>
        <v>792</v>
      </c>
      <c r="B795" s="211"/>
      <c r="C795" s="212"/>
      <c r="D795" s="213"/>
      <c r="E795" s="209"/>
      <c r="F795" s="209"/>
    </row>
    <row r="796" spans="1:6" x14ac:dyDescent="0.2">
      <c r="A796" s="210">
        <f t="shared" si="13"/>
        <v>793</v>
      </c>
      <c r="B796" s="211"/>
      <c r="C796" s="212"/>
      <c r="D796" s="213"/>
      <c r="E796" s="209"/>
      <c r="F796" s="209"/>
    </row>
    <row r="797" spans="1:6" x14ac:dyDescent="0.2">
      <c r="A797" s="210">
        <f t="shared" si="13"/>
        <v>794</v>
      </c>
      <c r="B797" s="211"/>
      <c r="C797" s="212"/>
      <c r="D797" s="213"/>
      <c r="E797" s="209"/>
      <c r="F797" s="209"/>
    </row>
    <row r="798" spans="1:6" x14ac:dyDescent="0.2">
      <c r="A798" s="210">
        <f t="shared" si="13"/>
        <v>795</v>
      </c>
      <c r="B798" s="211"/>
      <c r="C798" s="212"/>
      <c r="D798" s="213"/>
      <c r="E798" s="209"/>
      <c r="F798" s="209"/>
    </row>
    <row r="799" spans="1:6" x14ac:dyDescent="0.2">
      <c r="A799" s="210">
        <f t="shared" si="13"/>
        <v>796</v>
      </c>
      <c r="B799" s="211"/>
      <c r="C799" s="212"/>
      <c r="D799" s="213"/>
      <c r="E799" s="209"/>
      <c r="F799" s="209"/>
    </row>
    <row r="800" spans="1:6" x14ac:dyDescent="0.2">
      <c r="A800" s="210">
        <f t="shared" si="13"/>
        <v>797</v>
      </c>
      <c r="B800" s="211"/>
      <c r="C800" s="212"/>
      <c r="D800" s="213"/>
      <c r="E800" s="209"/>
      <c r="F800" s="209"/>
    </row>
    <row r="801" spans="1:6" x14ac:dyDescent="0.2">
      <c r="A801" s="210">
        <f t="shared" si="13"/>
        <v>798</v>
      </c>
      <c r="B801" s="211"/>
      <c r="C801" s="212"/>
      <c r="D801" s="213"/>
      <c r="E801" s="209"/>
      <c r="F801" s="209"/>
    </row>
    <row r="802" spans="1:6" x14ac:dyDescent="0.2">
      <c r="A802" s="210">
        <f t="shared" si="13"/>
        <v>799</v>
      </c>
      <c r="B802" s="211"/>
      <c r="C802" s="212"/>
      <c r="D802" s="213"/>
      <c r="E802" s="209"/>
      <c r="F802" s="209"/>
    </row>
    <row r="803" spans="1:6" x14ac:dyDescent="0.2">
      <c r="A803" s="210">
        <f t="shared" si="13"/>
        <v>800</v>
      </c>
      <c r="B803" s="211"/>
      <c r="C803" s="212"/>
      <c r="D803" s="213"/>
      <c r="E803" s="209"/>
      <c r="F803" s="209"/>
    </row>
    <row r="804" spans="1:6" x14ac:dyDescent="0.2">
      <c r="A804" s="210">
        <f t="shared" si="13"/>
        <v>801</v>
      </c>
      <c r="B804" s="211"/>
      <c r="C804" s="212"/>
      <c r="D804" s="213"/>
      <c r="E804" s="209"/>
      <c r="F804" s="209"/>
    </row>
    <row r="805" spans="1:6" x14ac:dyDescent="0.2">
      <c r="A805" s="210">
        <f t="shared" si="13"/>
        <v>802</v>
      </c>
      <c r="B805" s="211"/>
      <c r="C805" s="212"/>
      <c r="D805" s="213"/>
      <c r="E805" s="209"/>
      <c r="F805" s="209"/>
    </row>
    <row r="806" spans="1:6" x14ac:dyDescent="0.2">
      <c r="A806" s="210">
        <f t="shared" si="13"/>
        <v>803</v>
      </c>
      <c r="B806" s="211"/>
      <c r="C806" s="212"/>
      <c r="D806" s="213"/>
      <c r="E806" s="209"/>
      <c r="F806" s="209"/>
    </row>
    <row r="807" spans="1:6" x14ac:dyDescent="0.2">
      <c r="A807" s="210">
        <f t="shared" si="13"/>
        <v>804</v>
      </c>
      <c r="B807" s="211"/>
      <c r="C807" s="212"/>
      <c r="D807" s="213"/>
      <c r="E807" s="209"/>
      <c r="F807" s="209"/>
    </row>
    <row r="808" spans="1:6" x14ac:dyDescent="0.2">
      <c r="A808" s="210">
        <f t="shared" si="13"/>
        <v>805</v>
      </c>
      <c r="B808" s="211"/>
      <c r="C808" s="212"/>
      <c r="D808" s="213"/>
      <c r="E808" s="209"/>
      <c r="F808" s="209"/>
    </row>
    <row r="809" spans="1:6" x14ac:dyDescent="0.2">
      <c r="A809" s="210">
        <f t="shared" si="13"/>
        <v>806</v>
      </c>
      <c r="B809" s="211"/>
      <c r="C809" s="212"/>
      <c r="D809" s="213"/>
      <c r="E809" s="209"/>
      <c r="F809" s="209"/>
    </row>
    <row r="810" spans="1:6" x14ac:dyDescent="0.2">
      <c r="A810" s="210">
        <f t="shared" si="13"/>
        <v>807</v>
      </c>
      <c r="B810" s="211"/>
      <c r="C810" s="212"/>
      <c r="D810" s="213"/>
      <c r="E810" s="209"/>
      <c r="F810" s="209"/>
    </row>
    <row r="811" spans="1:6" x14ac:dyDescent="0.2">
      <c r="A811" s="210">
        <f t="shared" si="13"/>
        <v>808</v>
      </c>
      <c r="B811" s="211"/>
      <c r="C811" s="212"/>
      <c r="D811" s="213"/>
      <c r="E811" s="209"/>
      <c r="F811" s="209"/>
    </row>
    <row r="812" spans="1:6" x14ac:dyDescent="0.2">
      <c r="A812" s="210">
        <f t="shared" si="13"/>
        <v>809</v>
      </c>
      <c r="B812" s="211"/>
      <c r="C812" s="212"/>
      <c r="D812" s="213"/>
      <c r="E812" s="209"/>
      <c r="F812" s="209"/>
    </row>
    <row r="813" spans="1:6" x14ac:dyDescent="0.2">
      <c r="A813" s="210">
        <f t="shared" si="13"/>
        <v>810</v>
      </c>
      <c r="B813" s="211"/>
      <c r="C813" s="212"/>
      <c r="D813" s="213"/>
      <c r="E813" s="209"/>
      <c r="F813" s="209"/>
    </row>
    <row r="814" spans="1:6" x14ac:dyDescent="0.2">
      <c r="A814" s="210">
        <f t="shared" si="13"/>
        <v>811</v>
      </c>
      <c r="B814" s="211"/>
      <c r="C814" s="212"/>
      <c r="D814" s="213"/>
      <c r="E814" s="209"/>
      <c r="F814" s="209"/>
    </row>
    <row r="815" spans="1:6" x14ac:dyDescent="0.2">
      <c r="A815" s="210">
        <f t="shared" si="13"/>
        <v>812</v>
      </c>
      <c r="B815" s="211"/>
      <c r="C815" s="212"/>
      <c r="D815" s="213"/>
      <c r="E815" s="209"/>
      <c r="F815" s="209"/>
    </row>
    <row r="816" spans="1:6" x14ac:dyDescent="0.2">
      <c r="A816" s="210">
        <f t="shared" si="13"/>
        <v>813</v>
      </c>
      <c r="B816" s="211"/>
      <c r="C816" s="212"/>
      <c r="D816" s="213"/>
      <c r="E816" s="209"/>
      <c r="F816" s="209"/>
    </row>
    <row r="817" spans="1:6" x14ac:dyDescent="0.2">
      <c r="A817" s="210">
        <f t="shared" si="13"/>
        <v>814</v>
      </c>
      <c r="B817" s="211"/>
      <c r="C817" s="212"/>
      <c r="D817" s="213"/>
      <c r="E817" s="209"/>
      <c r="F817" s="209"/>
    </row>
    <row r="818" spans="1:6" x14ac:dyDescent="0.2">
      <c r="A818" s="210">
        <f t="shared" si="13"/>
        <v>815</v>
      </c>
      <c r="B818" s="211"/>
      <c r="C818" s="212"/>
      <c r="D818" s="213"/>
      <c r="E818" s="209"/>
      <c r="F818" s="209"/>
    </row>
    <row r="819" spans="1:6" x14ac:dyDescent="0.2">
      <c r="A819" s="210">
        <f t="shared" si="13"/>
        <v>816</v>
      </c>
      <c r="B819" s="211"/>
      <c r="C819" s="212"/>
      <c r="D819" s="213"/>
      <c r="E819" s="209"/>
      <c r="F819" s="209"/>
    </row>
    <row r="820" spans="1:6" x14ac:dyDescent="0.2">
      <c r="A820" s="210">
        <f t="shared" si="13"/>
        <v>817</v>
      </c>
      <c r="B820" s="211"/>
      <c r="C820" s="212"/>
      <c r="D820" s="213"/>
      <c r="E820" s="209"/>
      <c r="F820" s="209"/>
    </row>
    <row r="821" spans="1:6" x14ac:dyDescent="0.2">
      <c r="A821" s="210">
        <f t="shared" si="13"/>
        <v>818</v>
      </c>
      <c r="B821" s="211"/>
      <c r="C821" s="212"/>
      <c r="D821" s="213"/>
      <c r="E821" s="209"/>
      <c r="F821" s="209"/>
    </row>
    <row r="822" spans="1:6" x14ac:dyDescent="0.2">
      <c r="A822" s="210">
        <f t="shared" si="13"/>
        <v>819</v>
      </c>
      <c r="B822" s="211"/>
      <c r="C822" s="212"/>
      <c r="D822" s="213"/>
      <c r="E822" s="209"/>
      <c r="F822" s="209"/>
    </row>
    <row r="823" spans="1:6" x14ac:dyDescent="0.2">
      <c r="A823" s="210">
        <f t="shared" si="13"/>
        <v>820</v>
      </c>
      <c r="B823" s="211"/>
      <c r="C823" s="212"/>
      <c r="D823" s="213"/>
      <c r="E823" s="209"/>
      <c r="F823" s="209"/>
    </row>
    <row r="824" spans="1:6" x14ac:dyDescent="0.2">
      <c r="A824" s="210">
        <f t="shared" si="13"/>
        <v>821</v>
      </c>
      <c r="B824" s="211"/>
      <c r="C824" s="212"/>
      <c r="D824" s="213"/>
      <c r="E824" s="209"/>
      <c r="F824" s="209"/>
    </row>
    <row r="825" spans="1:6" x14ac:dyDescent="0.2">
      <c r="A825" s="210">
        <f t="shared" si="13"/>
        <v>822</v>
      </c>
      <c r="B825" s="211"/>
      <c r="C825" s="212"/>
      <c r="D825" s="213"/>
      <c r="E825" s="209"/>
      <c r="F825" s="209"/>
    </row>
    <row r="826" spans="1:6" x14ac:dyDescent="0.2">
      <c r="A826" s="210">
        <f t="shared" si="13"/>
        <v>823</v>
      </c>
      <c r="B826" s="211"/>
      <c r="C826" s="212"/>
      <c r="D826" s="213"/>
      <c r="E826" s="209"/>
      <c r="F826" s="209"/>
    </row>
    <row r="827" spans="1:6" x14ac:dyDescent="0.2">
      <c r="A827" s="210">
        <f t="shared" si="13"/>
        <v>824</v>
      </c>
      <c r="B827" s="211"/>
      <c r="C827" s="212"/>
      <c r="D827" s="213"/>
      <c r="E827" s="209"/>
      <c r="F827" s="209"/>
    </row>
    <row r="828" spans="1:6" x14ac:dyDescent="0.2">
      <c r="A828" s="210">
        <f t="shared" si="13"/>
        <v>825</v>
      </c>
      <c r="B828" s="211"/>
      <c r="C828" s="212"/>
      <c r="D828" s="213"/>
      <c r="E828" s="209"/>
      <c r="F828" s="209"/>
    </row>
    <row r="829" spans="1:6" x14ac:dyDescent="0.2">
      <c r="A829" s="210">
        <f t="shared" si="13"/>
        <v>826</v>
      </c>
      <c r="B829" s="211"/>
      <c r="C829" s="212"/>
      <c r="D829" s="213"/>
      <c r="E829" s="209"/>
      <c r="F829" s="209"/>
    </row>
    <row r="830" spans="1:6" x14ac:dyDescent="0.2">
      <c r="A830" s="210">
        <f t="shared" si="13"/>
        <v>827</v>
      </c>
      <c r="B830" s="211"/>
      <c r="C830" s="212"/>
      <c r="D830" s="213"/>
      <c r="E830" s="209"/>
      <c r="F830" s="209"/>
    </row>
    <row r="831" spans="1:6" x14ac:dyDescent="0.2">
      <c r="A831" s="210">
        <f t="shared" si="13"/>
        <v>828</v>
      </c>
      <c r="B831" s="211"/>
      <c r="C831" s="212"/>
      <c r="D831" s="213"/>
      <c r="E831" s="209"/>
      <c r="F831" s="209"/>
    </row>
    <row r="832" spans="1:6" x14ac:dyDescent="0.2">
      <c r="A832" s="210">
        <f t="shared" si="13"/>
        <v>829</v>
      </c>
      <c r="B832" s="211"/>
      <c r="C832" s="212"/>
      <c r="D832" s="213"/>
      <c r="E832" s="209"/>
      <c r="F832" s="209"/>
    </row>
    <row r="833" spans="1:6" x14ac:dyDescent="0.2">
      <c r="A833" s="210">
        <f t="shared" si="13"/>
        <v>830</v>
      </c>
      <c r="B833" s="211"/>
      <c r="C833" s="212"/>
      <c r="D833" s="213"/>
      <c r="E833" s="209"/>
      <c r="F833" s="209"/>
    </row>
    <row r="834" spans="1:6" x14ac:dyDescent="0.2">
      <c r="A834" s="210">
        <f t="shared" si="13"/>
        <v>831</v>
      </c>
      <c r="B834" s="211"/>
      <c r="C834" s="212"/>
      <c r="D834" s="213"/>
      <c r="E834" s="209"/>
      <c r="F834" s="209"/>
    </row>
    <row r="835" spans="1:6" x14ac:dyDescent="0.2">
      <c r="A835" s="210">
        <f t="shared" si="13"/>
        <v>832</v>
      </c>
      <c r="B835" s="211"/>
      <c r="C835" s="212"/>
      <c r="D835" s="213"/>
      <c r="E835" s="209"/>
      <c r="F835" s="209"/>
    </row>
    <row r="836" spans="1:6" x14ac:dyDescent="0.2">
      <c r="A836" s="210">
        <f t="shared" si="13"/>
        <v>833</v>
      </c>
      <c r="B836" s="211"/>
      <c r="C836" s="212"/>
      <c r="D836" s="213"/>
      <c r="E836" s="209"/>
      <c r="F836" s="209"/>
    </row>
    <row r="837" spans="1:6" x14ac:dyDescent="0.2">
      <c r="A837" s="210">
        <f t="shared" si="13"/>
        <v>834</v>
      </c>
      <c r="B837" s="211"/>
      <c r="C837" s="212"/>
      <c r="D837" s="213"/>
      <c r="E837" s="209"/>
      <c r="F837" s="209"/>
    </row>
    <row r="838" spans="1:6" x14ac:dyDescent="0.2">
      <c r="A838" s="210">
        <f t="shared" si="13"/>
        <v>835</v>
      </c>
      <c r="B838" s="211"/>
      <c r="C838" s="212"/>
      <c r="D838" s="213"/>
      <c r="E838" s="209"/>
      <c r="F838" s="209"/>
    </row>
    <row r="839" spans="1:6" x14ac:dyDescent="0.2">
      <c r="A839" s="210">
        <f t="shared" si="13"/>
        <v>836</v>
      </c>
      <c r="B839" s="211"/>
      <c r="C839" s="212"/>
      <c r="D839" s="213"/>
      <c r="E839" s="209"/>
      <c r="F839" s="209"/>
    </row>
    <row r="840" spans="1:6" x14ac:dyDescent="0.2">
      <c r="A840" s="210">
        <f t="shared" si="13"/>
        <v>837</v>
      </c>
      <c r="B840" s="211"/>
      <c r="C840" s="212"/>
      <c r="D840" s="213"/>
      <c r="E840" s="209"/>
      <c r="F840" s="209"/>
    </row>
    <row r="841" spans="1:6" x14ac:dyDescent="0.2">
      <c r="A841" s="210">
        <f t="shared" si="13"/>
        <v>838</v>
      </c>
      <c r="B841" s="211"/>
      <c r="C841" s="212"/>
      <c r="D841" s="213"/>
      <c r="E841" s="209"/>
      <c r="F841" s="209"/>
    </row>
    <row r="842" spans="1:6" x14ac:dyDescent="0.2">
      <c r="A842" s="210">
        <f t="shared" si="13"/>
        <v>839</v>
      </c>
      <c r="B842" s="211"/>
      <c r="C842" s="212"/>
      <c r="D842" s="213"/>
      <c r="E842" s="209"/>
      <c r="F842" s="209"/>
    </row>
    <row r="843" spans="1:6" x14ac:dyDescent="0.2">
      <c r="A843" s="210">
        <f t="shared" si="13"/>
        <v>840</v>
      </c>
      <c r="B843" s="211"/>
      <c r="C843" s="212"/>
      <c r="D843" s="213"/>
      <c r="E843" s="209"/>
      <c r="F843" s="209"/>
    </row>
    <row r="844" spans="1:6" x14ac:dyDescent="0.2">
      <c r="A844" s="210">
        <f t="shared" si="13"/>
        <v>841</v>
      </c>
      <c r="B844" s="211"/>
      <c r="C844" s="212"/>
      <c r="D844" s="213"/>
      <c r="E844" s="209"/>
      <c r="F844" s="209"/>
    </row>
    <row r="845" spans="1:6" x14ac:dyDescent="0.2">
      <c r="A845" s="210">
        <f t="shared" si="13"/>
        <v>842</v>
      </c>
      <c r="B845" s="211"/>
      <c r="C845" s="212"/>
      <c r="D845" s="213"/>
      <c r="E845" s="209"/>
      <c r="F845" s="209"/>
    </row>
    <row r="846" spans="1:6" x14ac:dyDescent="0.2">
      <c r="A846" s="210">
        <f t="shared" si="13"/>
        <v>843</v>
      </c>
      <c r="B846" s="211"/>
      <c r="C846" s="212"/>
      <c r="D846" s="213"/>
      <c r="E846" s="209"/>
      <c r="F846" s="209"/>
    </row>
    <row r="847" spans="1:6" x14ac:dyDescent="0.2">
      <c r="A847" s="210">
        <f t="shared" si="13"/>
        <v>844</v>
      </c>
      <c r="B847" s="211"/>
      <c r="C847" s="212"/>
      <c r="D847" s="213"/>
      <c r="E847" s="209"/>
      <c r="F847" s="209"/>
    </row>
    <row r="848" spans="1:6" x14ac:dyDescent="0.2">
      <c r="A848" s="210">
        <f t="shared" si="13"/>
        <v>845</v>
      </c>
      <c r="B848" s="211"/>
      <c r="C848" s="212"/>
      <c r="D848" s="213"/>
      <c r="E848" s="209"/>
      <c r="F848" s="209"/>
    </row>
    <row r="849" spans="1:6" x14ac:dyDescent="0.2">
      <c r="A849" s="210">
        <f t="shared" si="13"/>
        <v>846</v>
      </c>
      <c r="B849" s="211"/>
      <c r="C849" s="212"/>
      <c r="D849" s="213"/>
      <c r="E849" s="209"/>
      <c r="F849" s="209"/>
    </row>
    <row r="850" spans="1:6" x14ac:dyDescent="0.2">
      <c r="A850" s="210">
        <f t="shared" si="13"/>
        <v>847</v>
      </c>
      <c r="B850" s="211"/>
      <c r="C850" s="212"/>
      <c r="D850" s="213"/>
      <c r="E850" s="209"/>
      <c r="F850" s="209"/>
    </row>
    <row r="851" spans="1:6" x14ac:dyDescent="0.2">
      <c r="A851" s="210">
        <f t="shared" ref="A851:A914" si="14">1+A850</f>
        <v>848</v>
      </c>
      <c r="B851" s="211"/>
      <c r="C851" s="212"/>
      <c r="D851" s="213"/>
      <c r="E851" s="209"/>
      <c r="F851" s="209"/>
    </row>
    <row r="852" spans="1:6" x14ac:dyDescent="0.2">
      <c r="A852" s="210">
        <f t="shared" si="14"/>
        <v>849</v>
      </c>
      <c r="B852" s="211"/>
      <c r="C852" s="212"/>
      <c r="D852" s="213"/>
      <c r="E852" s="209"/>
      <c r="F852" s="209"/>
    </row>
    <row r="853" spans="1:6" x14ac:dyDescent="0.2">
      <c r="A853" s="210">
        <f t="shared" si="14"/>
        <v>850</v>
      </c>
      <c r="B853" s="211"/>
      <c r="C853" s="212"/>
      <c r="D853" s="213"/>
      <c r="E853" s="209"/>
      <c r="F853" s="209"/>
    </row>
    <row r="854" spans="1:6" x14ac:dyDescent="0.2">
      <c r="A854" s="210">
        <f t="shared" si="14"/>
        <v>851</v>
      </c>
      <c r="B854" s="211"/>
      <c r="C854" s="212"/>
      <c r="D854" s="213"/>
      <c r="E854" s="209"/>
      <c r="F854" s="209"/>
    </row>
    <row r="855" spans="1:6" x14ac:dyDescent="0.2">
      <c r="A855" s="210">
        <f t="shared" si="14"/>
        <v>852</v>
      </c>
      <c r="B855" s="211"/>
      <c r="C855" s="212"/>
      <c r="D855" s="213"/>
      <c r="E855" s="209"/>
      <c r="F855" s="209"/>
    </row>
    <row r="856" spans="1:6" x14ac:dyDescent="0.2">
      <c r="A856" s="210">
        <f t="shared" si="14"/>
        <v>853</v>
      </c>
      <c r="B856" s="211"/>
      <c r="C856" s="212"/>
      <c r="D856" s="213"/>
      <c r="E856" s="209"/>
      <c r="F856" s="209"/>
    </row>
    <row r="857" spans="1:6" x14ac:dyDescent="0.2">
      <c r="A857" s="210">
        <f t="shared" si="14"/>
        <v>854</v>
      </c>
      <c r="B857" s="211"/>
      <c r="C857" s="212"/>
      <c r="D857" s="213"/>
      <c r="E857" s="209"/>
      <c r="F857" s="209"/>
    </row>
    <row r="858" spans="1:6" x14ac:dyDescent="0.2">
      <c r="A858" s="210">
        <f t="shared" si="14"/>
        <v>855</v>
      </c>
      <c r="B858" s="211"/>
      <c r="C858" s="212"/>
      <c r="D858" s="213"/>
      <c r="E858" s="209"/>
      <c r="F858" s="209"/>
    </row>
    <row r="859" spans="1:6" x14ac:dyDescent="0.2">
      <c r="A859" s="210">
        <f t="shared" si="14"/>
        <v>856</v>
      </c>
      <c r="B859" s="211"/>
      <c r="C859" s="212"/>
      <c r="D859" s="213"/>
      <c r="E859" s="209"/>
      <c r="F859" s="209"/>
    </row>
    <row r="860" spans="1:6" x14ac:dyDescent="0.2">
      <c r="A860" s="210">
        <f t="shared" si="14"/>
        <v>857</v>
      </c>
      <c r="B860" s="211"/>
      <c r="C860" s="212"/>
      <c r="D860" s="213"/>
      <c r="E860" s="209"/>
      <c r="F860" s="209"/>
    </row>
    <row r="861" spans="1:6" x14ac:dyDescent="0.2">
      <c r="A861" s="210">
        <f t="shared" si="14"/>
        <v>858</v>
      </c>
      <c r="B861" s="211"/>
      <c r="C861" s="212"/>
      <c r="D861" s="213"/>
      <c r="E861" s="209"/>
      <c r="F861" s="209"/>
    </row>
    <row r="862" spans="1:6" x14ac:dyDescent="0.2">
      <c r="A862" s="210">
        <f t="shared" si="14"/>
        <v>859</v>
      </c>
      <c r="B862" s="211"/>
      <c r="C862" s="212"/>
      <c r="D862" s="213"/>
      <c r="E862" s="209"/>
      <c r="F862" s="209"/>
    </row>
    <row r="863" spans="1:6" x14ac:dyDescent="0.2">
      <c r="A863" s="210">
        <f t="shared" si="14"/>
        <v>860</v>
      </c>
      <c r="B863" s="211"/>
      <c r="C863" s="212"/>
      <c r="D863" s="213"/>
      <c r="E863" s="209"/>
      <c r="F863" s="209"/>
    </row>
    <row r="864" spans="1:6" x14ac:dyDescent="0.2">
      <c r="A864" s="210">
        <f t="shared" si="14"/>
        <v>861</v>
      </c>
      <c r="B864" s="211"/>
      <c r="C864" s="212"/>
      <c r="D864" s="213"/>
      <c r="E864" s="209"/>
      <c r="F864" s="209"/>
    </row>
    <row r="865" spans="1:6" x14ac:dyDescent="0.2">
      <c r="A865" s="210">
        <f t="shared" si="14"/>
        <v>862</v>
      </c>
      <c r="B865" s="211"/>
      <c r="C865" s="212"/>
      <c r="D865" s="213"/>
      <c r="E865" s="209"/>
      <c r="F865" s="209"/>
    </row>
    <row r="866" spans="1:6" x14ac:dyDescent="0.2">
      <c r="A866" s="210">
        <f t="shared" si="14"/>
        <v>863</v>
      </c>
      <c r="B866" s="211"/>
      <c r="C866" s="212"/>
      <c r="D866" s="213"/>
      <c r="E866" s="209"/>
      <c r="F866" s="209"/>
    </row>
    <row r="867" spans="1:6" x14ac:dyDescent="0.2">
      <c r="A867" s="210">
        <f t="shared" si="14"/>
        <v>864</v>
      </c>
      <c r="B867" s="211"/>
      <c r="C867" s="212"/>
      <c r="D867" s="213"/>
      <c r="E867" s="209"/>
      <c r="F867" s="209"/>
    </row>
    <row r="868" spans="1:6" x14ac:dyDescent="0.2">
      <c r="A868" s="210">
        <f t="shared" si="14"/>
        <v>865</v>
      </c>
      <c r="B868" s="211"/>
      <c r="C868" s="212"/>
      <c r="D868" s="213"/>
      <c r="E868" s="209"/>
      <c r="F868" s="209"/>
    </row>
    <row r="869" spans="1:6" x14ac:dyDescent="0.2">
      <c r="A869" s="210">
        <f t="shared" si="14"/>
        <v>866</v>
      </c>
      <c r="B869" s="211"/>
      <c r="C869" s="212"/>
      <c r="D869" s="213"/>
      <c r="E869" s="209"/>
      <c r="F869" s="209"/>
    </row>
    <row r="870" spans="1:6" x14ac:dyDescent="0.2">
      <c r="A870" s="210">
        <f t="shared" si="14"/>
        <v>867</v>
      </c>
      <c r="B870" s="211"/>
      <c r="C870" s="212"/>
      <c r="D870" s="213"/>
      <c r="E870" s="209"/>
      <c r="F870" s="209"/>
    </row>
    <row r="871" spans="1:6" x14ac:dyDescent="0.2">
      <c r="A871" s="210">
        <f t="shared" si="14"/>
        <v>868</v>
      </c>
      <c r="B871" s="211"/>
      <c r="C871" s="212"/>
      <c r="D871" s="213"/>
      <c r="E871" s="209"/>
      <c r="F871" s="209"/>
    </row>
    <row r="872" spans="1:6" x14ac:dyDescent="0.2">
      <c r="A872" s="210">
        <f t="shared" si="14"/>
        <v>869</v>
      </c>
      <c r="B872" s="211"/>
      <c r="C872" s="212"/>
      <c r="D872" s="213"/>
      <c r="E872" s="209"/>
      <c r="F872" s="209"/>
    </row>
    <row r="873" spans="1:6" x14ac:dyDescent="0.2">
      <c r="A873" s="210">
        <f t="shared" si="14"/>
        <v>870</v>
      </c>
      <c r="B873" s="211"/>
      <c r="C873" s="212"/>
      <c r="D873" s="213"/>
      <c r="E873" s="209"/>
      <c r="F873" s="209"/>
    </row>
    <row r="874" spans="1:6" x14ac:dyDescent="0.2">
      <c r="A874" s="210">
        <f t="shared" si="14"/>
        <v>871</v>
      </c>
      <c r="B874" s="211"/>
      <c r="C874" s="212"/>
      <c r="D874" s="213"/>
      <c r="E874" s="209"/>
      <c r="F874" s="209"/>
    </row>
    <row r="875" spans="1:6" x14ac:dyDescent="0.2">
      <c r="A875" s="210">
        <f t="shared" si="14"/>
        <v>872</v>
      </c>
      <c r="B875" s="211"/>
      <c r="C875" s="212"/>
      <c r="D875" s="213"/>
      <c r="E875" s="209"/>
      <c r="F875" s="209"/>
    </row>
    <row r="876" spans="1:6" x14ac:dyDescent="0.2">
      <c r="A876" s="210">
        <f t="shared" si="14"/>
        <v>873</v>
      </c>
      <c r="B876" s="211"/>
      <c r="C876" s="212"/>
      <c r="D876" s="213"/>
      <c r="E876" s="209"/>
      <c r="F876" s="209"/>
    </row>
    <row r="877" spans="1:6" x14ac:dyDescent="0.2">
      <c r="A877" s="210">
        <f t="shared" si="14"/>
        <v>874</v>
      </c>
      <c r="B877" s="211"/>
      <c r="C877" s="212"/>
      <c r="D877" s="213"/>
      <c r="E877" s="209"/>
      <c r="F877" s="209"/>
    </row>
    <row r="878" spans="1:6" x14ac:dyDescent="0.2">
      <c r="A878" s="210">
        <f t="shared" si="14"/>
        <v>875</v>
      </c>
      <c r="B878" s="211"/>
      <c r="C878" s="212"/>
      <c r="D878" s="213"/>
      <c r="E878" s="209"/>
      <c r="F878" s="209"/>
    </row>
    <row r="879" spans="1:6" x14ac:dyDescent="0.2">
      <c r="A879" s="210">
        <f t="shared" si="14"/>
        <v>876</v>
      </c>
      <c r="B879" s="211"/>
      <c r="C879" s="212"/>
      <c r="D879" s="213"/>
      <c r="E879" s="209"/>
      <c r="F879" s="209"/>
    </row>
    <row r="880" spans="1:6" x14ac:dyDescent="0.2">
      <c r="A880" s="210">
        <f t="shared" si="14"/>
        <v>877</v>
      </c>
      <c r="B880" s="211"/>
      <c r="C880" s="212"/>
      <c r="D880" s="213"/>
      <c r="E880" s="209"/>
      <c r="F880" s="209"/>
    </row>
    <row r="881" spans="1:6" x14ac:dyDescent="0.2">
      <c r="A881" s="210">
        <f t="shared" si="14"/>
        <v>878</v>
      </c>
      <c r="B881" s="211"/>
      <c r="C881" s="212"/>
      <c r="D881" s="213"/>
      <c r="E881" s="209"/>
      <c r="F881" s="209"/>
    </row>
    <row r="882" spans="1:6" x14ac:dyDescent="0.2">
      <c r="A882" s="210">
        <f t="shared" si="14"/>
        <v>879</v>
      </c>
      <c r="B882" s="211"/>
      <c r="C882" s="212"/>
      <c r="D882" s="213"/>
      <c r="E882" s="209"/>
      <c r="F882" s="209"/>
    </row>
    <row r="883" spans="1:6" x14ac:dyDescent="0.2">
      <c r="A883" s="210">
        <f t="shared" si="14"/>
        <v>880</v>
      </c>
      <c r="B883" s="211"/>
      <c r="C883" s="212"/>
      <c r="D883" s="213"/>
      <c r="E883" s="209"/>
      <c r="F883" s="209"/>
    </row>
    <row r="884" spans="1:6" x14ac:dyDescent="0.2">
      <c r="A884" s="210">
        <f t="shared" si="14"/>
        <v>881</v>
      </c>
      <c r="B884" s="211"/>
      <c r="C884" s="212"/>
      <c r="D884" s="213"/>
      <c r="E884" s="209"/>
      <c r="F884" s="209"/>
    </row>
    <row r="885" spans="1:6" x14ac:dyDescent="0.2">
      <c r="A885" s="210">
        <f t="shared" si="14"/>
        <v>882</v>
      </c>
      <c r="B885" s="211"/>
      <c r="C885" s="212"/>
      <c r="D885" s="213"/>
      <c r="E885" s="209"/>
      <c r="F885" s="209"/>
    </row>
    <row r="886" spans="1:6" x14ac:dyDescent="0.2">
      <c r="A886" s="210">
        <f t="shared" si="14"/>
        <v>883</v>
      </c>
      <c r="B886" s="211"/>
      <c r="C886" s="212"/>
      <c r="D886" s="213"/>
      <c r="E886" s="209"/>
      <c r="F886" s="209"/>
    </row>
    <row r="887" spans="1:6" x14ac:dyDescent="0.2">
      <c r="A887" s="210">
        <f t="shared" si="14"/>
        <v>884</v>
      </c>
      <c r="B887" s="211"/>
      <c r="C887" s="212"/>
      <c r="D887" s="213"/>
      <c r="E887" s="209"/>
      <c r="F887" s="209"/>
    </row>
    <row r="888" spans="1:6" x14ac:dyDescent="0.2">
      <c r="A888" s="210">
        <f t="shared" si="14"/>
        <v>885</v>
      </c>
      <c r="B888" s="211"/>
      <c r="C888" s="212"/>
      <c r="D888" s="213"/>
      <c r="E888" s="209"/>
      <c r="F888" s="209"/>
    </row>
    <row r="889" spans="1:6" x14ac:dyDescent="0.2">
      <c r="A889" s="210">
        <f t="shared" si="14"/>
        <v>886</v>
      </c>
      <c r="B889" s="211"/>
      <c r="C889" s="212"/>
      <c r="D889" s="213"/>
      <c r="E889" s="209"/>
      <c r="F889" s="209"/>
    </row>
    <row r="890" spans="1:6" x14ac:dyDescent="0.2">
      <c r="A890" s="210">
        <f t="shared" si="14"/>
        <v>887</v>
      </c>
      <c r="B890" s="211"/>
      <c r="C890" s="212"/>
      <c r="D890" s="213"/>
      <c r="E890" s="209"/>
      <c r="F890" s="209"/>
    </row>
    <row r="891" spans="1:6" x14ac:dyDescent="0.2">
      <c r="A891" s="210">
        <f t="shared" si="14"/>
        <v>888</v>
      </c>
      <c r="B891" s="211"/>
      <c r="C891" s="212"/>
      <c r="D891" s="213"/>
      <c r="E891" s="209"/>
      <c r="F891" s="209"/>
    </row>
    <row r="892" spans="1:6" x14ac:dyDescent="0.2">
      <c r="A892" s="210">
        <f t="shared" si="14"/>
        <v>889</v>
      </c>
      <c r="B892" s="211"/>
      <c r="C892" s="212"/>
      <c r="D892" s="213"/>
      <c r="E892" s="209"/>
      <c r="F892" s="209"/>
    </row>
    <row r="893" spans="1:6" x14ac:dyDescent="0.2">
      <c r="A893" s="210">
        <f t="shared" si="14"/>
        <v>890</v>
      </c>
      <c r="B893" s="211"/>
      <c r="C893" s="212"/>
      <c r="D893" s="213"/>
      <c r="E893" s="209"/>
      <c r="F893" s="209"/>
    </row>
    <row r="894" spans="1:6" x14ac:dyDescent="0.2">
      <c r="A894" s="210">
        <f t="shared" si="14"/>
        <v>891</v>
      </c>
      <c r="B894" s="211"/>
      <c r="C894" s="212"/>
      <c r="D894" s="213"/>
      <c r="E894" s="209"/>
      <c r="F894" s="209"/>
    </row>
    <row r="895" spans="1:6" x14ac:dyDescent="0.2">
      <c r="A895" s="210">
        <f t="shared" si="14"/>
        <v>892</v>
      </c>
      <c r="B895" s="211"/>
      <c r="C895" s="212"/>
      <c r="D895" s="213"/>
      <c r="E895" s="209"/>
      <c r="F895" s="209"/>
    </row>
    <row r="896" spans="1:6" x14ac:dyDescent="0.2">
      <c r="A896" s="210">
        <f t="shared" si="14"/>
        <v>893</v>
      </c>
      <c r="B896" s="211"/>
      <c r="C896" s="212"/>
      <c r="D896" s="213"/>
      <c r="E896" s="209"/>
      <c r="F896" s="209"/>
    </row>
    <row r="897" spans="1:6" x14ac:dyDescent="0.2">
      <c r="A897" s="210">
        <f t="shared" si="14"/>
        <v>894</v>
      </c>
      <c r="B897" s="211"/>
      <c r="C897" s="212"/>
      <c r="D897" s="213"/>
      <c r="E897" s="209"/>
      <c r="F897" s="209"/>
    </row>
    <row r="898" spans="1:6" x14ac:dyDescent="0.2">
      <c r="A898" s="210">
        <f t="shared" si="14"/>
        <v>895</v>
      </c>
      <c r="B898" s="211"/>
      <c r="C898" s="212"/>
      <c r="D898" s="213"/>
      <c r="E898" s="209"/>
      <c r="F898" s="209"/>
    </row>
    <row r="899" spans="1:6" x14ac:dyDescent="0.2">
      <c r="A899" s="210">
        <f t="shared" si="14"/>
        <v>896</v>
      </c>
      <c r="B899" s="211"/>
      <c r="C899" s="212"/>
      <c r="D899" s="213"/>
      <c r="E899" s="209"/>
      <c r="F899" s="209"/>
    </row>
    <row r="900" spans="1:6" x14ac:dyDescent="0.2">
      <c r="A900" s="210">
        <f t="shared" si="14"/>
        <v>897</v>
      </c>
      <c r="B900" s="211"/>
      <c r="C900" s="212"/>
      <c r="D900" s="213"/>
      <c r="E900" s="209"/>
      <c r="F900" s="209"/>
    </row>
    <row r="901" spans="1:6" x14ac:dyDescent="0.2">
      <c r="A901" s="210">
        <f t="shared" si="14"/>
        <v>898</v>
      </c>
      <c r="B901" s="211"/>
      <c r="C901" s="212"/>
      <c r="D901" s="213"/>
      <c r="E901" s="209"/>
      <c r="F901" s="209"/>
    </row>
    <row r="902" spans="1:6" x14ac:dyDescent="0.2">
      <c r="A902" s="210">
        <f t="shared" si="14"/>
        <v>899</v>
      </c>
      <c r="B902" s="211"/>
      <c r="C902" s="212"/>
      <c r="D902" s="213"/>
      <c r="E902" s="209"/>
      <c r="F902" s="209"/>
    </row>
    <row r="903" spans="1:6" x14ac:dyDescent="0.2">
      <c r="A903" s="210">
        <f t="shared" si="14"/>
        <v>900</v>
      </c>
      <c r="B903" s="211"/>
      <c r="C903" s="212"/>
      <c r="D903" s="213"/>
      <c r="E903" s="209"/>
      <c r="F903" s="209"/>
    </row>
    <row r="904" spans="1:6" x14ac:dyDescent="0.2">
      <c r="A904" s="210">
        <f t="shared" si="14"/>
        <v>901</v>
      </c>
      <c r="B904" s="211"/>
      <c r="C904" s="212"/>
      <c r="D904" s="213"/>
      <c r="E904" s="209"/>
      <c r="F904" s="209"/>
    </row>
    <row r="905" spans="1:6" x14ac:dyDescent="0.2">
      <c r="A905" s="210">
        <f t="shared" si="14"/>
        <v>902</v>
      </c>
      <c r="B905" s="211"/>
      <c r="C905" s="212"/>
      <c r="D905" s="213"/>
      <c r="E905" s="209"/>
      <c r="F905" s="209"/>
    </row>
    <row r="906" spans="1:6" x14ac:dyDescent="0.2">
      <c r="A906" s="210">
        <f t="shared" si="14"/>
        <v>903</v>
      </c>
      <c r="B906" s="211"/>
      <c r="C906" s="212"/>
      <c r="D906" s="213"/>
      <c r="E906" s="209"/>
      <c r="F906" s="209"/>
    </row>
    <row r="907" spans="1:6" x14ac:dyDescent="0.2">
      <c r="A907" s="210">
        <f t="shared" si="14"/>
        <v>904</v>
      </c>
      <c r="B907" s="211"/>
      <c r="C907" s="212"/>
      <c r="D907" s="213"/>
      <c r="E907" s="209"/>
      <c r="F907" s="209"/>
    </row>
    <row r="908" spans="1:6" x14ac:dyDescent="0.2">
      <c r="A908" s="210">
        <f t="shared" si="14"/>
        <v>905</v>
      </c>
      <c r="B908" s="211"/>
      <c r="C908" s="212"/>
      <c r="D908" s="213"/>
      <c r="E908" s="209"/>
      <c r="F908" s="209"/>
    </row>
    <row r="909" spans="1:6" x14ac:dyDescent="0.2">
      <c r="A909" s="210">
        <f t="shared" si="14"/>
        <v>906</v>
      </c>
      <c r="B909" s="211"/>
      <c r="C909" s="212"/>
      <c r="D909" s="213"/>
      <c r="E909" s="209"/>
      <c r="F909" s="209"/>
    </row>
    <row r="910" spans="1:6" x14ac:dyDescent="0.2">
      <c r="A910" s="210">
        <f t="shared" si="14"/>
        <v>907</v>
      </c>
      <c r="B910" s="211"/>
      <c r="C910" s="212"/>
      <c r="D910" s="213"/>
      <c r="E910" s="209"/>
      <c r="F910" s="209"/>
    </row>
    <row r="911" spans="1:6" x14ac:dyDescent="0.2">
      <c r="A911" s="210">
        <f t="shared" si="14"/>
        <v>908</v>
      </c>
      <c r="B911" s="211"/>
      <c r="C911" s="212"/>
      <c r="D911" s="213"/>
      <c r="E911" s="209"/>
      <c r="F911" s="209"/>
    </row>
    <row r="912" spans="1:6" x14ac:dyDescent="0.2">
      <c r="A912" s="210">
        <f t="shared" si="14"/>
        <v>909</v>
      </c>
      <c r="B912" s="211"/>
      <c r="C912" s="212"/>
      <c r="D912" s="213"/>
      <c r="E912" s="209"/>
      <c r="F912" s="209"/>
    </row>
    <row r="913" spans="1:6" x14ac:dyDescent="0.2">
      <c r="A913" s="210">
        <f t="shared" si="14"/>
        <v>910</v>
      </c>
      <c r="B913" s="211"/>
      <c r="C913" s="212"/>
      <c r="D913" s="213"/>
      <c r="E913" s="209"/>
      <c r="F913" s="209"/>
    </row>
    <row r="914" spans="1:6" x14ac:dyDescent="0.2">
      <c r="A914" s="210">
        <f t="shared" si="14"/>
        <v>911</v>
      </c>
      <c r="B914" s="211"/>
      <c r="C914" s="212"/>
      <c r="D914" s="213"/>
      <c r="E914" s="209"/>
      <c r="F914" s="209"/>
    </row>
    <row r="915" spans="1:6" x14ac:dyDescent="0.2">
      <c r="A915" s="210">
        <f t="shared" ref="A915:A978" si="15">1+A914</f>
        <v>912</v>
      </c>
      <c r="B915" s="211"/>
      <c r="C915" s="212"/>
      <c r="D915" s="213"/>
      <c r="E915" s="209"/>
      <c r="F915" s="209"/>
    </row>
    <row r="916" spans="1:6" x14ac:dyDescent="0.2">
      <c r="A916" s="210">
        <f t="shared" si="15"/>
        <v>913</v>
      </c>
      <c r="B916" s="211"/>
      <c r="C916" s="212"/>
      <c r="D916" s="213"/>
      <c r="E916" s="209"/>
      <c r="F916" s="209"/>
    </row>
    <row r="917" spans="1:6" x14ac:dyDescent="0.2">
      <c r="A917" s="210">
        <f t="shared" si="15"/>
        <v>914</v>
      </c>
      <c r="B917" s="211"/>
      <c r="C917" s="212"/>
      <c r="D917" s="213"/>
      <c r="E917" s="209"/>
      <c r="F917" s="209"/>
    </row>
    <row r="918" spans="1:6" x14ac:dyDescent="0.2">
      <c r="A918" s="210">
        <f t="shared" si="15"/>
        <v>915</v>
      </c>
      <c r="B918" s="211"/>
      <c r="C918" s="212"/>
      <c r="D918" s="213"/>
      <c r="E918" s="209"/>
      <c r="F918" s="209"/>
    </row>
    <row r="919" spans="1:6" x14ac:dyDescent="0.2">
      <c r="A919" s="210">
        <f t="shared" si="15"/>
        <v>916</v>
      </c>
      <c r="B919" s="211"/>
      <c r="C919" s="212"/>
      <c r="D919" s="213"/>
      <c r="E919" s="209"/>
      <c r="F919" s="209"/>
    </row>
    <row r="920" spans="1:6" x14ac:dyDescent="0.2">
      <c r="A920" s="210">
        <f t="shared" si="15"/>
        <v>917</v>
      </c>
      <c r="B920" s="211"/>
      <c r="C920" s="212"/>
      <c r="D920" s="213"/>
      <c r="E920" s="209"/>
      <c r="F920" s="209"/>
    </row>
    <row r="921" spans="1:6" x14ac:dyDescent="0.2">
      <c r="A921" s="210">
        <f t="shared" si="15"/>
        <v>918</v>
      </c>
      <c r="B921" s="211"/>
      <c r="C921" s="212"/>
      <c r="D921" s="213"/>
      <c r="E921" s="209"/>
      <c r="F921" s="209"/>
    </row>
    <row r="922" spans="1:6" x14ac:dyDescent="0.2">
      <c r="A922" s="210">
        <f t="shared" si="15"/>
        <v>919</v>
      </c>
      <c r="B922" s="211"/>
      <c r="C922" s="212"/>
      <c r="D922" s="213"/>
      <c r="E922" s="209"/>
      <c r="F922" s="209"/>
    </row>
    <row r="923" spans="1:6" x14ac:dyDescent="0.2">
      <c r="A923" s="210">
        <f t="shared" si="15"/>
        <v>920</v>
      </c>
      <c r="B923" s="211"/>
      <c r="C923" s="212"/>
      <c r="D923" s="213"/>
      <c r="E923" s="209"/>
      <c r="F923" s="209"/>
    </row>
    <row r="924" spans="1:6" x14ac:dyDescent="0.2">
      <c r="A924" s="210">
        <f t="shared" si="15"/>
        <v>921</v>
      </c>
      <c r="B924" s="211"/>
      <c r="C924" s="212"/>
      <c r="D924" s="213"/>
      <c r="E924" s="209"/>
      <c r="F924" s="209"/>
    </row>
    <row r="925" spans="1:6" x14ac:dyDescent="0.2">
      <c r="A925" s="210">
        <f t="shared" si="15"/>
        <v>922</v>
      </c>
      <c r="B925" s="211"/>
      <c r="C925" s="212"/>
      <c r="D925" s="213"/>
      <c r="E925" s="209"/>
      <c r="F925" s="209"/>
    </row>
    <row r="926" spans="1:6" x14ac:dyDescent="0.2">
      <c r="A926" s="210">
        <f t="shared" si="15"/>
        <v>923</v>
      </c>
      <c r="B926" s="211"/>
      <c r="C926" s="212"/>
      <c r="D926" s="213"/>
      <c r="E926" s="209"/>
      <c r="F926" s="209"/>
    </row>
    <row r="927" spans="1:6" x14ac:dyDescent="0.2">
      <c r="A927" s="210">
        <f t="shared" si="15"/>
        <v>924</v>
      </c>
      <c r="B927" s="211"/>
      <c r="C927" s="212"/>
      <c r="D927" s="213"/>
      <c r="E927" s="209"/>
      <c r="F927" s="209"/>
    </row>
    <row r="928" spans="1:6" x14ac:dyDescent="0.2">
      <c r="A928" s="210">
        <f t="shared" si="15"/>
        <v>925</v>
      </c>
      <c r="B928" s="211"/>
      <c r="C928" s="212"/>
      <c r="D928" s="213"/>
      <c r="E928" s="209"/>
      <c r="F928" s="209"/>
    </row>
    <row r="929" spans="1:6" x14ac:dyDescent="0.2">
      <c r="A929" s="210">
        <f t="shared" si="15"/>
        <v>926</v>
      </c>
      <c r="B929" s="211"/>
      <c r="C929" s="212"/>
      <c r="D929" s="213"/>
      <c r="E929" s="209"/>
      <c r="F929" s="209"/>
    </row>
    <row r="930" spans="1:6" x14ac:dyDescent="0.2">
      <c r="A930" s="210">
        <f t="shared" si="15"/>
        <v>927</v>
      </c>
      <c r="B930" s="211"/>
      <c r="C930" s="212"/>
      <c r="D930" s="213"/>
      <c r="E930" s="209"/>
      <c r="F930" s="209"/>
    </row>
    <row r="931" spans="1:6" x14ac:dyDescent="0.2">
      <c r="A931" s="210">
        <f t="shared" si="15"/>
        <v>928</v>
      </c>
      <c r="B931" s="211"/>
      <c r="C931" s="212"/>
      <c r="D931" s="213"/>
      <c r="E931" s="209"/>
      <c r="F931" s="209"/>
    </row>
    <row r="932" spans="1:6" x14ac:dyDescent="0.2">
      <c r="A932" s="210">
        <f t="shared" si="15"/>
        <v>929</v>
      </c>
      <c r="B932" s="211"/>
      <c r="C932" s="212"/>
      <c r="D932" s="213"/>
      <c r="E932" s="209"/>
      <c r="F932" s="209"/>
    </row>
    <row r="933" spans="1:6" x14ac:dyDescent="0.2">
      <c r="A933" s="210">
        <f t="shared" si="15"/>
        <v>930</v>
      </c>
      <c r="B933" s="211"/>
      <c r="C933" s="212"/>
      <c r="D933" s="213"/>
      <c r="E933" s="209"/>
      <c r="F933" s="209"/>
    </row>
    <row r="934" spans="1:6" x14ac:dyDescent="0.2">
      <c r="A934" s="210">
        <f t="shared" si="15"/>
        <v>931</v>
      </c>
      <c r="B934" s="211"/>
      <c r="C934" s="212"/>
      <c r="D934" s="213"/>
      <c r="E934" s="209"/>
      <c r="F934" s="209"/>
    </row>
    <row r="935" spans="1:6" x14ac:dyDescent="0.2">
      <c r="A935" s="210">
        <f t="shared" si="15"/>
        <v>932</v>
      </c>
      <c r="B935" s="211"/>
      <c r="C935" s="212"/>
      <c r="D935" s="213"/>
      <c r="E935" s="209"/>
      <c r="F935" s="209"/>
    </row>
    <row r="936" spans="1:6" x14ac:dyDescent="0.2">
      <c r="A936" s="210">
        <f t="shared" si="15"/>
        <v>933</v>
      </c>
      <c r="B936" s="211"/>
      <c r="C936" s="212"/>
      <c r="D936" s="213"/>
      <c r="E936" s="209"/>
      <c r="F936" s="209"/>
    </row>
    <row r="937" spans="1:6" x14ac:dyDescent="0.2">
      <c r="A937" s="210">
        <f t="shared" si="15"/>
        <v>934</v>
      </c>
      <c r="B937" s="211"/>
      <c r="C937" s="212"/>
      <c r="D937" s="213"/>
      <c r="E937" s="209"/>
      <c r="F937" s="209"/>
    </row>
    <row r="938" spans="1:6" x14ac:dyDescent="0.2">
      <c r="A938" s="210">
        <f t="shared" si="15"/>
        <v>935</v>
      </c>
      <c r="B938" s="211"/>
      <c r="C938" s="212"/>
      <c r="D938" s="213"/>
      <c r="E938" s="209"/>
      <c r="F938" s="209"/>
    </row>
    <row r="939" spans="1:6" x14ac:dyDescent="0.2">
      <c r="A939" s="210">
        <f t="shared" si="15"/>
        <v>936</v>
      </c>
      <c r="B939" s="211"/>
      <c r="C939" s="212"/>
      <c r="D939" s="213"/>
      <c r="E939" s="209"/>
      <c r="F939" s="209"/>
    </row>
    <row r="940" spans="1:6" x14ac:dyDescent="0.2">
      <c r="A940" s="210">
        <f t="shared" si="15"/>
        <v>937</v>
      </c>
      <c r="B940" s="211"/>
      <c r="C940" s="212"/>
      <c r="D940" s="213"/>
      <c r="E940" s="209"/>
      <c r="F940" s="209"/>
    </row>
    <row r="941" spans="1:6" x14ac:dyDescent="0.2">
      <c r="A941" s="210">
        <f t="shared" si="15"/>
        <v>938</v>
      </c>
      <c r="B941" s="211"/>
      <c r="C941" s="212"/>
      <c r="D941" s="213"/>
      <c r="E941" s="209"/>
      <c r="F941" s="209"/>
    </row>
    <row r="942" spans="1:6" x14ac:dyDescent="0.2">
      <c r="A942" s="210">
        <f t="shared" si="15"/>
        <v>939</v>
      </c>
      <c r="B942" s="211"/>
      <c r="C942" s="212"/>
      <c r="D942" s="213"/>
      <c r="E942" s="209"/>
      <c r="F942" s="209"/>
    </row>
    <row r="943" spans="1:6" x14ac:dyDescent="0.2">
      <c r="A943" s="210">
        <f t="shared" si="15"/>
        <v>940</v>
      </c>
      <c r="B943" s="211"/>
      <c r="C943" s="212"/>
      <c r="D943" s="213"/>
      <c r="E943" s="209"/>
      <c r="F943" s="209"/>
    </row>
    <row r="944" spans="1:6" x14ac:dyDescent="0.2">
      <c r="A944" s="210">
        <f t="shared" si="15"/>
        <v>941</v>
      </c>
      <c r="B944" s="211"/>
      <c r="C944" s="212"/>
      <c r="D944" s="213"/>
      <c r="E944" s="209"/>
      <c r="F944" s="209"/>
    </row>
    <row r="945" spans="1:6" x14ac:dyDescent="0.2">
      <c r="A945" s="210">
        <f t="shared" si="15"/>
        <v>942</v>
      </c>
      <c r="B945" s="211"/>
      <c r="C945" s="212"/>
      <c r="D945" s="213"/>
      <c r="E945" s="209"/>
      <c r="F945" s="209"/>
    </row>
    <row r="946" spans="1:6" x14ac:dyDescent="0.2">
      <c r="A946" s="210">
        <f t="shared" si="15"/>
        <v>943</v>
      </c>
      <c r="B946" s="211"/>
      <c r="C946" s="212"/>
      <c r="D946" s="213"/>
      <c r="E946" s="209"/>
      <c r="F946" s="209"/>
    </row>
    <row r="947" spans="1:6" x14ac:dyDescent="0.2">
      <c r="A947" s="210">
        <f t="shared" si="15"/>
        <v>944</v>
      </c>
      <c r="B947" s="211"/>
      <c r="C947" s="212"/>
      <c r="D947" s="213"/>
      <c r="E947" s="209"/>
      <c r="F947" s="209"/>
    </row>
    <row r="948" spans="1:6" x14ac:dyDescent="0.2">
      <c r="A948" s="210">
        <f t="shared" si="15"/>
        <v>945</v>
      </c>
      <c r="B948" s="211"/>
      <c r="C948" s="212"/>
      <c r="D948" s="213"/>
      <c r="E948" s="209"/>
      <c r="F948" s="209"/>
    </row>
    <row r="949" spans="1:6" x14ac:dyDescent="0.2">
      <c r="A949" s="210">
        <f t="shared" si="15"/>
        <v>946</v>
      </c>
      <c r="B949" s="211"/>
      <c r="C949" s="212"/>
      <c r="D949" s="213"/>
      <c r="E949" s="209"/>
      <c r="F949" s="209"/>
    </row>
    <row r="950" spans="1:6" x14ac:dyDescent="0.2">
      <c r="A950" s="210">
        <f t="shared" si="15"/>
        <v>947</v>
      </c>
      <c r="B950" s="211"/>
      <c r="C950" s="212"/>
      <c r="D950" s="213"/>
      <c r="E950" s="209"/>
      <c r="F950" s="209"/>
    </row>
    <row r="951" spans="1:6" x14ac:dyDescent="0.2">
      <c r="A951" s="210">
        <f t="shared" si="15"/>
        <v>948</v>
      </c>
      <c r="B951" s="211"/>
      <c r="C951" s="212"/>
      <c r="D951" s="213"/>
      <c r="E951" s="209"/>
      <c r="F951" s="209"/>
    </row>
    <row r="952" spans="1:6" x14ac:dyDescent="0.2">
      <c r="A952" s="210">
        <f t="shared" si="15"/>
        <v>949</v>
      </c>
      <c r="B952" s="211"/>
      <c r="C952" s="212"/>
      <c r="D952" s="213"/>
      <c r="E952" s="209"/>
      <c r="F952" s="209"/>
    </row>
    <row r="953" spans="1:6" x14ac:dyDescent="0.2">
      <c r="A953" s="210">
        <f t="shared" si="15"/>
        <v>950</v>
      </c>
      <c r="B953" s="211"/>
      <c r="C953" s="212"/>
      <c r="D953" s="213"/>
      <c r="E953" s="209"/>
      <c r="F953" s="209"/>
    </row>
    <row r="954" spans="1:6" x14ac:dyDescent="0.2">
      <c r="A954" s="210">
        <f t="shared" si="15"/>
        <v>951</v>
      </c>
      <c r="B954" s="211"/>
      <c r="C954" s="212"/>
      <c r="D954" s="213"/>
      <c r="E954" s="209"/>
      <c r="F954" s="209"/>
    </row>
    <row r="955" spans="1:6" x14ac:dyDescent="0.2">
      <c r="A955" s="210">
        <f t="shared" si="15"/>
        <v>952</v>
      </c>
      <c r="B955" s="211"/>
      <c r="C955" s="212"/>
      <c r="D955" s="213"/>
      <c r="E955" s="209"/>
      <c r="F955" s="209"/>
    </row>
    <row r="956" spans="1:6" x14ac:dyDescent="0.2">
      <c r="A956" s="210">
        <f t="shared" si="15"/>
        <v>953</v>
      </c>
      <c r="B956" s="211"/>
      <c r="C956" s="212"/>
      <c r="D956" s="213"/>
      <c r="E956" s="209"/>
      <c r="F956" s="209"/>
    </row>
    <row r="957" spans="1:6" x14ac:dyDescent="0.2">
      <c r="A957" s="210">
        <f t="shared" si="15"/>
        <v>954</v>
      </c>
      <c r="B957" s="211"/>
      <c r="C957" s="212"/>
      <c r="D957" s="213"/>
      <c r="E957" s="209"/>
      <c r="F957" s="209"/>
    </row>
    <row r="958" spans="1:6" x14ac:dyDescent="0.2">
      <c r="A958" s="210">
        <f t="shared" si="15"/>
        <v>955</v>
      </c>
      <c r="B958" s="211"/>
      <c r="C958" s="212"/>
      <c r="D958" s="213"/>
      <c r="E958" s="209"/>
      <c r="F958" s="209"/>
    </row>
    <row r="959" spans="1:6" x14ac:dyDescent="0.2">
      <c r="A959" s="210">
        <f t="shared" si="15"/>
        <v>956</v>
      </c>
      <c r="B959" s="211"/>
      <c r="C959" s="212"/>
      <c r="D959" s="213"/>
      <c r="E959" s="209"/>
      <c r="F959" s="209"/>
    </row>
    <row r="960" spans="1:6" x14ac:dyDescent="0.2">
      <c r="A960" s="210">
        <f t="shared" si="15"/>
        <v>957</v>
      </c>
      <c r="B960" s="211"/>
      <c r="C960" s="212"/>
      <c r="D960" s="213"/>
      <c r="E960" s="209"/>
      <c r="F960" s="209"/>
    </row>
    <row r="961" spans="1:6" x14ac:dyDescent="0.2">
      <c r="A961" s="210">
        <f t="shared" si="15"/>
        <v>958</v>
      </c>
      <c r="B961" s="211"/>
      <c r="C961" s="212"/>
      <c r="D961" s="213"/>
      <c r="E961" s="209"/>
      <c r="F961" s="209"/>
    </row>
    <row r="962" spans="1:6" x14ac:dyDescent="0.2">
      <c r="A962" s="210">
        <f t="shared" si="15"/>
        <v>959</v>
      </c>
      <c r="B962" s="211"/>
      <c r="C962" s="212"/>
      <c r="D962" s="213"/>
      <c r="E962" s="209"/>
      <c r="F962" s="209"/>
    </row>
    <row r="963" spans="1:6" x14ac:dyDescent="0.2">
      <c r="A963" s="210">
        <f t="shared" si="15"/>
        <v>960</v>
      </c>
      <c r="B963" s="211"/>
      <c r="C963" s="212"/>
      <c r="D963" s="213"/>
      <c r="E963" s="209"/>
      <c r="F963" s="209"/>
    </row>
    <row r="964" spans="1:6" x14ac:dyDescent="0.2">
      <c r="A964" s="210">
        <f t="shared" si="15"/>
        <v>961</v>
      </c>
      <c r="B964" s="211"/>
      <c r="C964" s="212"/>
      <c r="D964" s="213"/>
      <c r="E964" s="209"/>
      <c r="F964" s="209"/>
    </row>
    <row r="965" spans="1:6" x14ac:dyDescent="0.2">
      <c r="A965" s="210">
        <f t="shared" si="15"/>
        <v>962</v>
      </c>
      <c r="B965" s="211"/>
      <c r="C965" s="212"/>
      <c r="D965" s="213"/>
      <c r="E965" s="209"/>
      <c r="F965" s="209"/>
    </row>
    <row r="966" spans="1:6" x14ac:dyDescent="0.2">
      <c r="A966" s="210">
        <f t="shared" si="15"/>
        <v>963</v>
      </c>
      <c r="B966" s="211"/>
      <c r="C966" s="212"/>
      <c r="D966" s="213"/>
      <c r="E966" s="209"/>
      <c r="F966" s="209"/>
    </row>
    <row r="967" spans="1:6" x14ac:dyDescent="0.2">
      <c r="A967" s="210">
        <f t="shared" si="15"/>
        <v>964</v>
      </c>
      <c r="B967" s="211"/>
      <c r="C967" s="212"/>
      <c r="D967" s="213"/>
      <c r="E967" s="209"/>
      <c r="F967" s="209"/>
    </row>
    <row r="968" spans="1:6" x14ac:dyDescent="0.2">
      <c r="A968" s="210">
        <f t="shared" si="15"/>
        <v>965</v>
      </c>
      <c r="B968" s="211"/>
      <c r="C968" s="212"/>
      <c r="D968" s="213"/>
      <c r="E968" s="209"/>
      <c r="F968" s="209"/>
    </row>
    <row r="969" spans="1:6" x14ac:dyDescent="0.2">
      <c r="A969" s="210">
        <f t="shared" si="15"/>
        <v>966</v>
      </c>
      <c r="B969" s="211"/>
      <c r="C969" s="212"/>
      <c r="D969" s="213"/>
      <c r="E969" s="209"/>
      <c r="F969" s="209"/>
    </row>
    <row r="970" spans="1:6" x14ac:dyDescent="0.2">
      <c r="A970" s="210">
        <f t="shared" si="15"/>
        <v>967</v>
      </c>
      <c r="B970" s="211"/>
      <c r="C970" s="212"/>
      <c r="D970" s="213"/>
      <c r="E970" s="209"/>
      <c r="F970" s="209"/>
    </row>
    <row r="971" spans="1:6" x14ac:dyDescent="0.2">
      <c r="A971" s="210">
        <f t="shared" si="15"/>
        <v>968</v>
      </c>
      <c r="B971" s="211"/>
      <c r="C971" s="212"/>
      <c r="D971" s="213"/>
      <c r="E971" s="209"/>
      <c r="F971" s="209"/>
    </row>
    <row r="972" spans="1:6" x14ac:dyDescent="0.2">
      <c r="A972" s="210">
        <f t="shared" si="15"/>
        <v>969</v>
      </c>
      <c r="B972" s="211"/>
      <c r="C972" s="212"/>
      <c r="D972" s="213"/>
      <c r="E972" s="209"/>
      <c r="F972" s="209"/>
    </row>
    <row r="973" spans="1:6" x14ac:dyDescent="0.2">
      <c r="A973" s="210">
        <f t="shared" si="15"/>
        <v>970</v>
      </c>
      <c r="B973" s="211"/>
      <c r="C973" s="212"/>
      <c r="D973" s="213"/>
      <c r="E973" s="209"/>
      <c r="F973" s="209"/>
    </row>
    <row r="974" spans="1:6" x14ac:dyDescent="0.2">
      <c r="A974" s="210">
        <f t="shared" si="15"/>
        <v>971</v>
      </c>
      <c r="B974" s="211"/>
      <c r="C974" s="212"/>
      <c r="D974" s="213"/>
      <c r="E974" s="209"/>
      <c r="F974" s="209"/>
    </row>
    <row r="975" spans="1:6" x14ac:dyDescent="0.2">
      <c r="A975" s="210">
        <f t="shared" si="15"/>
        <v>972</v>
      </c>
      <c r="B975" s="211"/>
      <c r="C975" s="212"/>
      <c r="D975" s="213"/>
      <c r="E975" s="209"/>
      <c r="F975" s="209"/>
    </row>
    <row r="976" spans="1:6" x14ac:dyDescent="0.2">
      <c r="A976" s="210">
        <f t="shared" si="15"/>
        <v>973</v>
      </c>
      <c r="B976" s="211"/>
      <c r="C976" s="212"/>
      <c r="D976" s="213"/>
      <c r="E976" s="209"/>
      <c r="F976" s="209"/>
    </row>
    <row r="977" spans="1:6" x14ac:dyDescent="0.2">
      <c r="A977" s="210">
        <f t="shared" si="15"/>
        <v>974</v>
      </c>
      <c r="B977" s="211"/>
      <c r="C977" s="212"/>
      <c r="D977" s="213"/>
      <c r="E977" s="209"/>
      <c r="F977" s="209"/>
    </row>
    <row r="978" spans="1:6" x14ac:dyDescent="0.2">
      <c r="A978" s="210">
        <f t="shared" si="15"/>
        <v>975</v>
      </c>
      <c r="B978" s="211"/>
      <c r="C978" s="212"/>
      <c r="D978" s="213"/>
      <c r="E978" s="209"/>
      <c r="F978" s="209"/>
    </row>
    <row r="979" spans="1:6" x14ac:dyDescent="0.2">
      <c r="A979" s="210">
        <f t="shared" ref="A979:A1010" si="16">1+A978</f>
        <v>976</v>
      </c>
      <c r="B979" s="211"/>
      <c r="C979" s="212"/>
      <c r="D979" s="213"/>
      <c r="E979" s="209"/>
      <c r="F979" s="209"/>
    </row>
    <row r="980" spans="1:6" x14ac:dyDescent="0.2">
      <c r="A980" s="210">
        <f t="shared" si="16"/>
        <v>977</v>
      </c>
      <c r="B980" s="211"/>
      <c r="C980" s="212"/>
      <c r="D980" s="213"/>
      <c r="E980" s="209"/>
      <c r="F980" s="209"/>
    </row>
    <row r="981" spans="1:6" x14ac:dyDescent="0.2">
      <c r="A981" s="210">
        <f t="shared" si="16"/>
        <v>978</v>
      </c>
      <c r="B981" s="211"/>
      <c r="C981" s="212"/>
      <c r="D981" s="213"/>
      <c r="E981" s="209"/>
      <c r="F981" s="209"/>
    </row>
    <row r="982" spans="1:6" x14ac:dyDescent="0.2">
      <c r="A982" s="210">
        <f t="shared" si="16"/>
        <v>979</v>
      </c>
      <c r="B982" s="211"/>
      <c r="C982" s="212"/>
      <c r="D982" s="213"/>
      <c r="E982" s="209"/>
      <c r="F982" s="209"/>
    </row>
    <row r="983" spans="1:6" x14ac:dyDescent="0.2">
      <c r="A983" s="210">
        <f t="shared" si="16"/>
        <v>980</v>
      </c>
      <c r="B983" s="211"/>
      <c r="C983" s="212"/>
      <c r="D983" s="213"/>
      <c r="E983" s="209"/>
      <c r="F983" s="209"/>
    </row>
    <row r="984" spans="1:6" x14ac:dyDescent="0.2">
      <c r="A984" s="210">
        <f t="shared" si="16"/>
        <v>981</v>
      </c>
      <c r="B984" s="211"/>
      <c r="C984" s="212"/>
      <c r="D984" s="213"/>
      <c r="E984" s="209"/>
      <c r="F984" s="209"/>
    </row>
    <row r="985" spans="1:6" x14ac:dyDescent="0.2">
      <c r="A985" s="210">
        <f t="shared" si="16"/>
        <v>982</v>
      </c>
      <c r="B985" s="211"/>
      <c r="C985" s="212"/>
      <c r="D985" s="213"/>
      <c r="E985" s="209"/>
      <c r="F985" s="209"/>
    </row>
    <row r="986" spans="1:6" x14ac:dyDescent="0.2">
      <c r="A986" s="210">
        <f t="shared" si="16"/>
        <v>983</v>
      </c>
      <c r="B986" s="211"/>
      <c r="C986" s="212"/>
      <c r="D986" s="213"/>
      <c r="E986" s="209"/>
      <c r="F986" s="209"/>
    </row>
    <row r="987" spans="1:6" x14ac:dyDescent="0.2">
      <c r="A987" s="210">
        <f t="shared" si="16"/>
        <v>984</v>
      </c>
      <c r="B987" s="211"/>
      <c r="C987" s="212"/>
      <c r="D987" s="213"/>
      <c r="E987" s="209"/>
      <c r="F987" s="209"/>
    </row>
    <row r="988" spans="1:6" x14ac:dyDescent="0.2">
      <c r="A988" s="210">
        <f t="shared" si="16"/>
        <v>985</v>
      </c>
      <c r="B988" s="211"/>
      <c r="C988" s="212"/>
      <c r="D988" s="213"/>
      <c r="E988" s="209"/>
      <c r="F988" s="209"/>
    </row>
    <row r="989" spans="1:6" x14ac:dyDescent="0.2">
      <c r="A989" s="210">
        <f t="shared" si="16"/>
        <v>986</v>
      </c>
      <c r="B989" s="211"/>
      <c r="C989" s="212"/>
      <c r="D989" s="213"/>
      <c r="E989" s="209"/>
      <c r="F989" s="209"/>
    </row>
    <row r="990" spans="1:6" x14ac:dyDescent="0.2">
      <c r="A990" s="210">
        <f t="shared" si="16"/>
        <v>987</v>
      </c>
      <c r="B990" s="211"/>
      <c r="C990" s="212"/>
      <c r="D990" s="213"/>
      <c r="E990" s="209"/>
      <c r="F990" s="209"/>
    </row>
    <row r="991" spans="1:6" x14ac:dyDescent="0.2">
      <c r="A991" s="210">
        <f t="shared" si="16"/>
        <v>988</v>
      </c>
      <c r="B991" s="211"/>
      <c r="C991" s="212"/>
      <c r="D991" s="213"/>
      <c r="E991" s="209"/>
      <c r="F991" s="209"/>
    </row>
    <row r="992" spans="1:6" x14ac:dyDescent="0.2">
      <c r="A992" s="210">
        <f t="shared" si="16"/>
        <v>989</v>
      </c>
      <c r="B992" s="211"/>
      <c r="C992" s="212"/>
      <c r="D992" s="213"/>
      <c r="E992" s="209"/>
      <c r="F992" s="209"/>
    </row>
    <row r="993" spans="1:6" x14ac:dyDescent="0.2">
      <c r="A993" s="210">
        <f t="shared" si="16"/>
        <v>990</v>
      </c>
      <c r="B993" s="211"/>
      <c r="C993" s="212"/>
      <c r="D993" s="213"/>
      <c r="E993" s="209"/>
      <c r="F993" s="209"/>
    </row>
    <row r="994" spans="1:6" x14ac:dyDescent="0.2">
      <c r="A994" s="210">
        <f t="shared" si="16"/>
        <v>991</v>
      </c>
      <c r="B994" s="211"/>
      <c r="C994" s="212"/>
      <c r="D994" s="213"/>
      <c r="E994" s="209"/>
      <c r="F994" s="209"/>
    </row>
    <row r="995" spans="1:6" x14ac:dyDescent="0.2">
      <c r="A995" s="210">
        <f t="shared" si="16"/>
        <v>992</v>
      </c>
      <c r="B995" s="211"/>
      <c r="C995" s="212"/>
      <c r="D995" s="213"/>
      <c r="E995" s="209"/>
      <c r="F995" s="209"/>
    </row>
    <row r="996" spans="1:6" x14ac:dyDescent="0.2">
      <c r="A996" s="210">
        <f t="shared" si="16"/>
        <v>993</v>
      </c>
      <c r="B996" s="211"/>
      <c r="C996" s="212"/>
      <c r="D996" s="213"/>
      <c r="E996" s="209"/>
      <c r="F996" s="209"/>
    </row>
    <row r="997" spans="1:6" x14ac:dyDescent="0.2">
      <c r="A997" s="210">
        <f t="shared" si="16"/>
        <v>994</v>
      </c>
      <c r="B997" s="211"/>
      <c r="C997" s="212"/>
      <c r="D997" s="213"/>
      <c r="E997" s="209"/>
      <c r="F997" s="209"/>
    </row>
    <row r="998" spans="1:6" x14ac:dyDescent="0.2">
      <c r="A998" s="210">
        <f t="shared" si="16"/>
        <v>995</v>
      </c>
      <c r="B998" s="211"/>
      <c r="C998" s="212"/>
      <c r="D998" s="213"/>
      <c r="E998" s="209"/>
      <c r="F998" s="209"/>
    </row>
    <row r="999" spans="1:6" x14ac:dyDescent="0.2">
      <c r="A999" s="210">
        <f t="shared" si="16"/>
        <v>996</v>
      </c>
      <c r="B999" s="211"/>
      <c r="C999" s="212"/>
      <c r="D999" s="213"/>
      <c r="E999" s="209"/>
      <c r="F999" s="209"/>
    </row>
    <row r="1000" spans="1:6" x14ac:dyDescent="0.2">
      <c r="A1000" s="210">
        <f t="shared" si="16"/>
        <v>997</v>
      </c>
      <c r="B1000" s="211"/>
      <c r="C1000" s="212"/>
      <c r="D1000" s="213"/>
      <c r="E1000" s="209"/>
      <c r="F1000" s="209"/>
    </row>
    <row r="1001" spans="1:6" x14ac:dyDescent="0.2">
      <c r="A1001" s="210">
        <f t="shared" si="16"/>
        <v>998</v>
      </c>
      <c r="B1001" s="211"/>
      <c r="C1001" s="212"/>
      <c r="D1001" s="213"/>
      <c r="E1001" s="209"/>
      <c r="F1001" s="209"/>
    </row>
    <row r="1002" spans="1:6" x14ac:dyDescent="0.2">
      <c r="A1002" s="210">
        <f t="shared" si="16"/>
        <v>999</v>
      </c>
      <c r="B1002" s="211"/>
      <c r="C1002" s="212"/>
      <c r="D1002" s="213"/>
      <c r="E1002" s="209"/>
      <c r="F1002" s="209"/>
    </row>
    <row r="1003" spans="1:6" x14ac:dyDescent="0.2">
      <c r="A1003" s="210">
        <f t="shared" si="16"/>
        <v>1000</v>
      </c>
      <c r="B1003" s="211"/>
      <c r="C1003" s="212"/>
      <c r="D1003" s="213"/>
      <c r="E1003" s="209"/>
      <c r="F1003" s="209"/>
    </row>
    <row r="1004" spans="1:6" x14ac:dyDescent="0.2">
      <c r="A1004" s="210">
        <f t="shared" si="16"/>
        <v>1001</v>
      </c>
      <c r="B1004" s="211"/>
      <c r="C1004" s="212"/>
      <c r="D1004" s="213"/>
      <c r="E1004" s="209"/>
      <c r="F1004" s="209"/>
    </row>
    <row r="1005" spans="1:6" x14ac:dyDescent="0.2">
      <c r="A1005" s="210">
        <f t="shared" si="16"/>
        <v>1002</v>
      </c>
      <c r="B1005" s="211"/>
      <c r="C1005" s="212"/>
      <c r="D1005" s="213"/>
      <c r="E1005" s="209"/>
      <c r="F1005" s="209"/>
    </row>
    <row r="1006" spans="1:6" x14ac:dyDescent="0.2">
      <c r="A1006" s="210">
        <f t="shared" si="16"/>
        <v>1003</v>
      </c>
      <c r="B1006" s="211"/>
      <c r="C1006" s="212"/>
      <c r="D1006" s="213"/>
      <c r="E1006" s="209"/>
      <c r="F1006" s="209"/>
    </row>
    <row r="1007" spans="1:6" x14ac:dyDescent="0.2">
      <c r="A1007" s="210">
        <f t="shared" si="16"/>
        <v>1004</v>
      </c>
      <c r="B1007" s="211"/>
      <c r="C1007" s="212"/>
      <c r="D1007" s="213"/>
      <c r="E1007" s="209"/>
      <c r="F1007" s="209"/>
    </row>
    <row r="1008" spans="1:6" x14ac:dyDescent="0.2">
      <c r="A1008" s="210">
        <f t="shared" si="16"/>
        <v>1005</v>
      </c>
      <c r="B1008" s="211"/>
      <c r="C1008" s="212"/>
      <c r="D1008" s="213"/>
      <c r="E1008" s="209"/>
      <c r="F1008" s="209"/>
    </row>
    <row r="1009" spans="1:6" x14ac:dyDescent="0.2">
      <c r="A1009" s="210">
        <f t="shared" si="16"/>
        <v>1006</v>
      </c>
      <c r="B1009" s="211"/>
      <c r="C1009" s="212"/>
      <c r="D1009" s="213"/>
      <c r="E1009" s="209"/>
      <c r="F1009" s="209"/>
    </row>
    <row r="1010" spans="1:6" x14ac:dyDescent="0.2">
      <c r="A1010" s="210">
        <f t="shared" si="16"/>
        <v>1007</v>
      </c>
      <c r="B1010" s="211"/>
      <c r="C1010" s="212"/>
      <c r="D1010" s="213"/>
      <c r="E1010" s="209"/>
      <c r="F1010" s="209"/>
    </row>
    <row r="1011" spans="1:6" x14ac:dyDescent="0.2">
      <c r="A1011" s="210">
        <f t="shared" ref="A1011:A1074" si="17">+A1010+1</f>
        <v>1008</v>
      </c>
      <c r="B1011" s="211"/>
      <c r="C1011" s="212"/>
      <c r="D1011" s="213"/>
      <c r="E1011" s="209"/>
      <c r="F1011" s="209"/>
    </row>
    <row r="1012" spans="1:6" x14ac:dyDescent="0.2">
      <c r="A1012" s="210">
        <f t="shared" si="17"/>
        <v>1009</v>
      </c>
      <c r="B1012" s="211"/>
      <c r="C1012" s="212"/>
      <c r="D1012" s="213"/>
      <c r="E1012" s="209"/>
      <c r="F1012" s="209"/>
    </row>
    <row r="1013" spans="1:6" x14ac:dyDescent="0.2">
      <c r="A1013" s="210">
        <f t="shared" si="17"/>
        <v>1010</v>
      </c>
      <c r="B1013" s="211"/>
      <c r="C1013" s="212"/>
      <c r="D1013" s="213"/>
      <c r="E1013" s="209"/>
      <c r="F1013" s="209"/>
    </row>
    <row r="1014" spans="1:6" x14ac:dyDescent="0.2">
      <c r="A1014" s="210">
        <f t="shared" si="17"/>
        <v>1011</v>
      </c>
      <c r="B1014" s="211"/>
      <c r="C1014" s="212"/>
      <c r="D1014" s="213"/>
      <c r="E1014" s="209"/>
      <c r="F1014" s="209"/>
    </row>
    <row r="1015" spans="1:6" x14ac:dyDescent="0.2">
      <c r="A1015" s="210">
        <f t="shared" si="17"/>
        <v>1012</v>
      </c>
      <c r="B1015" s="211"/>
      <c r="C1015" s="212"/>
      <c r="D1015" s="213"/>
      <c r="E1015" s="209"/>
      <c r="F1015" s="209"/>
    </row>
    <row r="1016" spans="1:6" x14ac:dyDescent="0.2">
      <c r="A1016" s="210">
        <f t="shared" si="17"/>
        <v>1013</v>
      </c>
      <c r="B1016" s="211"/>
      <c r="C1016" s="212"/>
      <c r="D1016" s="213"/>
      <c r="E1016" s="209"/>
      <c r="F1016" s="209"/>
    </row>
    <row r="1017" spans="1:6" x14ac:dyDescent="0.2">
      <c r="A1017" s="210">
        <f t="shared" si="17"/>
        <v>1014</v>
      </c>
      <c r="B1017" s="211"/>
      <c r="C1017" s="212"/>
      <c r="D1017" s="213"/>
      <c r="E1017" s="209"/>
      <c r="F1017" s="209"/>
    </row>
    <row r="1018" spans="1:6" x14ac:dyDescent="0.2">
      <c r="A1018" s="210">
        <f t="shared" si="17"/>
        <v>1015</v>
      </c>
      <c r="B1018" s="211"/>
      <c r="C1018" s="212"/>
      <c r="D1018" s="213"/>
      <c r="E1018" s="209"/>
      <c r="F1018" s="209"/>
    </row>
    <row r="1019" spans="1:6" x14ac:dyDescent="0.2">
      <c r="A1019" s="210">
        <f t="shared" si="17"/>
        <v>1016</v>
      </c>
      <c r="B1019" s="211"/>
      <c r="C1019" s="212"/>
      <c r="D1019" s="213"/>
      <c r="E1019" s="209"/>
      <c r="F1019" s="209"/>
    </row>
    <row r="1020" spans="1:6" x14ac:dyDescent="0.2">
      <c r="A1020" s="210">
        <f t="shared" si="17"/>
        <v>1017</v>
      </c>
      <c r="B1020" s="211"/>
      <c r="C1020" s="212"/>
      <c r="D1020" s="213"/>
      <c r="E1020" s="209"/>
      <c r="F1020" s="209"/>
    </row>
    <row r="1021" spans="1:6" x14ac:dyDescent="0.2">
      <c r="A1021" s="210">
        <f t="shared" si="17"/>
        <v>1018</v>
      </c>
      <c r="B1021" s="211"/>
      <c r="C1021" s="212"/>
      <c r="D1021" s="213"/>
      <c r="E1021" s="209"/>
      <c r="F1021" s="209"/>
    </row>
    <row r="1022" spans="1:6" x14ac:dyDescent="0.2">
      <c r="A1022" s="210">
        <f t="shared" si="17"/>
        <v>1019</v>
      </c>
      <c r="B1022" s="211"/>
      <c r="C1022" s="212"/>
      <c r="D1022" s="213"/>
      <c r="E1022" s="209"/>
      <c r="F1022" s="209"/>
    </row>
    <row r="1023" spans="1:6" x14ac:dyDescent="0.2">
      <c r="A1023" s="210">
        <f t="shared" si="17"/>
        <v>1020</v>
      </c>
      <c r="B1023" s="211"/>
      <c r="C1023" s="212"/>
      <c r="D1023" s="213"/>
      <c r="E1023" s="209"/>
      <c r="F1023" s="209"/>
    </row>
    <row r="1024" spans="1:6" x14ac:dyDescent="0.2">
      <c r="A1024" s="210">
        <f t="shared" si="17"/>
        <v>1021</v>
      </c>
      <c r="B1024" s="211"/>
      <c r="C1024" s="212"/>
      <c r="D1024" s="213"/>
      <c r="E1024" s="209"/>
      <c r="F1024" s="209"/>
    </row>
    <row r="1025" spans="1:6" x14ac:dyDescent="0.2">
      <c r="A1025" s="210">
        <f t="shared" si="17"/>
        <v>1022</v>
      </c>
      <c r="B1025" s="211"/>
      <c r="C1025" s="212"/>
      <c r="D1025" s="213"/>
      <c r="E1025" s="209"/>
      <c r="F1025" s="209"/>
    </row>
    <row r="1026" spans="1:6" x14ac:dyDescent="0.2">
      <c r="A1026" s="210">
        <f t="shared" si="17"/>
        <v>1023</v>
      </c>
      <c r="B1026" s="211"/>
      <c r="C1026" s="212"/>
      <c r="D1026" s="213"/>
      <c r="E1026" s="209"/>
      <c r="F1026" s="209"/>
    </row>
    <row r="1027" spans="1:6" x14ac:dyDescent="0.2">
      <c r="A1027" s="210">
        <f t="shared" si="17"/>
        <v>1024</v>
      </c>
      <c r="B1027" s="211"/>
      <c r="C1027" s="212"/>
      <c r="D1027" s="213"/>
      <c r="E1027" s="209"/>
      <c r="F1027" s="209"/>
    </row>
    <row r="1028" spans="1:6" x14ac:dyDescent="0.2">
      <c r="A1028" s="210">
        <f t="shared" si="17"/>
        <v>1025</v>
      </c>
      <c r="B1028" s="211"/>
      <c r="C1028" s="212"/>
      <c r="D1028" s="213"/>
      <c r="E1028" s="209"/>
      <c r="F1028" s="209"/>
    </row>
    <row r="1029" spans="1:6" x14ac:dyDescent="0.2">
      <c r="A1029" s="210">
        <f t="shared" si="17"/>
        <v>1026</v>
      </c>
      <c r="B1029" s="211"/>
      <c r="C1029" s="212"/>
      <c r="D1029" s="213"/>
      <c r="E1029" s="209"/>
      <c r="F1029" s="209"/>
    </row>
    <row r="1030" spans="1:6" x14ac:dyDescent="0.2">
      <c r="A1030" s="210">
        <f t="shared" si="17"/>
        <v>1027</v>
      </c>
      <c r="B1030" s="211"/>
      <c r="C1030" s="212"/>
      <c r="D1030" s="213"/>
      <c r="E1030" s="209"/>
      <c r="F1030" s="209"/>
    </row>
    <row r="1031" spans="1:6" x14ac:dyDescent="0.2">
      <c r="A1031" s="210">
        <f t="shared" si="17"/>
        <v>1028</v>
      </c>
      <c r="B1031" s="211"/>
      <c r="C1031" s="212"/>
      <c r="D1031" s="213"/>
      <c r="E1031" s="209"/>
      <c r="F1031" s="209"/>
    </row>
    <row r="1032" spans="1:6" x14ac:dyDescent="0.2">
      <c r="A1032" s="210">
        <f t="shared" si="17"/>
        <v>1029</v>
      </c>
      <c r="B1032" s="211"/>
      <c r="C1032" s="212"/>
      <c r="D1032" s="213"/>
      <c r="E1032" s="209"/>
      <c r="F1032" s="209"/>
    </row>
    <row r="1033" spans="1:6" x14ac:dyDescent="0.2">
      <c r="A1033" s="210">
        <f t="shared" si="17"/>
        <v>1030</v>
      </c>
      <c r="B1033" s="211"/>
      <c r="C1033" s="212"/>
      <c r="D1033" s="213"/>
      <c r="E1033" s="209"/>
      <c r="F1033" s="209"/>
    </row>
    <row r="1034" spans="1:6" x14ac:dyDescent="0.2">
      <c r="A1034" s="210">
        <f t="shared" si="17"/>
        <v>1031</v>
      </c>
      <c r="B1034" s="211"/>
      <c r="C1034" s="212"/>
      <c r="D1034" s="213"/>
      <c r="E1034" s="209"/>
      <c r="F1034" s="209"/>
    </row>
    <row r="1035" spans="1:6" x14ac:dyDescent="0.2">
      <c r="A1035" s="210">
        <f t="shared" si="17"/>
        <v>1032</v>
      </c>
      <c r="B1035" s="211"/>
      <c r="C1035" s="212"/>
      <c r="D1035" s="213"/>
      <c r="E1035" s="209"/>
      <c r="F1035" s="209"/>
    </row>
    <row r="1036" spans="1:6" x14ac:dyDescent="0.2">
      <c r="A1036" s="210">
        <f t="shared" si="17"/>
        <v>1033</v>
      </c>
      <c r="B1036" s="211"/>
      <c r="C1036" s="212"/>
      <c r="D1036" s="213"/>
      <c r="E1036" s="209"/>
      <c r="F1036" s="209"/>
    </row>
    <row r="1037" spans="1:6" x14ac:dyDescent="0.2">
      <c r="A1037" s="210">
        <f t="shared" si="17"/>
        <v>1034</v>
      </c>
      <c r="B1037" s="211"/>
      <c r="C1037" s="212"/>
      <c r="D1037" s="213"/>
      <c r="E1037" s="209"/>
      <c r="F1037" s="209"/>
    </row>
    <row r="1038" spans="1:6" x14ac:dyDescent="0.2">
      <c r="A1038" s="210">
        <f t="shared" si="17"/>
        <v>1035</v>
      </c>
      <c r="B1038" s="211"/>
      <c r="C1038" s="212"/>
      <c r="D1038" s="213"/>
      <c r="E1038" s="209"/>
      <c r="F1038" s="209"/>
    </row>
    <row r="1039" spans="1:6" x14ac:dyDescent="0.2">
      <c r="A1039" s="210">
        <f t="shared" si="17"/>
        <v>1036</v>
      </c>
      <c r="B1039" s="211"/>
      <c r="C1039" s="212"/>
      <c r="D1039" s="213"/>
      <c r="E1039" s="209"/>
      <c r="F1039" s="209"/>
    </row>
    <row r="1040" spans="1:6" x14ac:dyDescent="0.2">
      <c r="A1040" s="210">
        <f t="shared" si="17"/>
        <v>1037</v>
      </c>
      <c r="B1040" s="211"/>
      <c r="C1040" s="212"/>
      <c r="D1040" s="213"/>
      <c r="E1040" s="209"/>
      <c r="F1040" s="209"/>
    </row>
    <row r="1041" spans="1:6" x14ac:dyDescent="0.2">
      <c r="A1041" s="210">
        <f t="shared" si="17"/>
        <v>1038</v>
      </c>
      <c r="B1041" s="211"/>
      <c r="C1041" s="212"/>
      <c r="D1041" s="213"/>
      <c r="E1041" s="209"/>
      <c r="F1041" s="209"/>
    </row>
    <row r="1042" spans="1:6" x14ac:dyDescent="0.2">
      <c r="A1042" s="210">
        <f t="shared" si="17"/>
        <v>1039</v>
      </c>
      <c r="B1042" s="211"/>
      <c r="C1042" s="212"/>
      <c r="D1042" s="213"/>
      <c r="E1042" s="209"/>
      <c r="F1042" s="209"/>
    </row>
    <row r="1043" spans="1:6" x14ac:dyDescent="0.2">
      <c r="A1043" s="210">
        <f t="shared" si="17"/>
        <v>1040</v>
      </c>
      <c r="B1043" s="211"/>
      <c r="C1043" s="212"/>
      <c r="D1043" s="213"/>
      <c r="E1043" s="209"/>
      <c r="F1043" s="209"/>
    </row>
    <row r="1044" spans="1:6" x14ac:dyDescent="0.2">
      <c r="A1044" s="210">
        <f t="shared" si="17"/>
        <v>1041</v>
      </c>
      <c r="B1044" s="211"/>
      <c r="C1044" s="212"/>
      <c r="D1044" s="213"/>
      <c r="E1044" s="209"/>
      <c r="F1044" s="209"/>
    </row>
    <row r="1045" spans="1:6" x14ac:dyDescent="0.2">
      <c r="A1045" s="210">
        <f t="shared" si="17"/>
        <v>1042</v>
      </c>
      <c r="B1045" s="211"/>
      <c r="C1045" s="212"/>
      <c r="D1045" s="213"/>
      <c r="E1045" s="209"/>
      <c r="F1045" s="209"/>
    </row>
    <row r="1046" spans="1:6" x14ac:dyDescent="0.2">
      <c r="A1046" s="210">
        <f t="shared" si="17"/>
        <v>1043</v>
      </c>
      <c r="B1046" s="211"/>
      <c r="C1046" s="212"/>
      <c r="D1046" s="213"/>
      <c r="E1046" s="209"/>
      <c r="F1046" s="209"/>
    </row>
    <row r="1047" spans="1:6" x14ac:dyDescent="0.2">
      <c r="A1047" s="210">
        <f t="shared" si="17"/>
        <v>1044</v>
      </c>
      <c r="B1047" s="211"/>
      <c r="C1047" s="212"/>
      <c r="D1047" s="213"/>
      <c r="E1047" s="209"/>
      <c r="F1047" s="209"/>
    </row>
    <row r="1048" spans="1:6" x14ac:dyDescent="0.2">
      <c r="A1048" s="210">
        <f t="shared" si="17"/>
        <v>1045</v>
      </c>
      <c r="B1048" s="211"/>
      <c r="C1048" s="212"/>
      <c r="D1048" s="213"/>
      <c r="E1048" s="209"/>
      <c r="F1048" s="209"/>
    </row>
    <row r="1049" spans="1:6" x14ac:dyDescent="0.2">
      <c r="A1049" s="210">
        <f t="shared" si="17"/>
        <v>1046</v>
      </c>
      <c r="B1049" s="211"/>
      <c r="C1049" s="212"/>
      <c r="D1049" s="213"/>
      <c r="E1049" s="209"/>
      <c r="F1049" s="209"/>
    </row>
    <row r="1050" spans="1:6" x14ac:dyDescent="0.2">
      <c r="A1050" s="210">
        <f t="shared" si="17"/>
        <v>1047</v>
      </c>
      <c r="B1050" s="211"/>
      <c r="C1050" s="212"/>
      <c r="D1050" s="213"/>
      <c r="E1050" s="209"/>
      <c r="F1050" s="209"/>
    </row>
    <row r="1051" spans="1:6" x14ac:dyDescent="0.2">
      <c r="A1051" s="210">
        <f t="shared" si="17"/>
        <v>1048</v>
      </c>
      <c r="B1051" s="211"/>
      <c r="C1051" s="212"/>
      <c r="D1051" s="213"/>
      <c r="E1051" s="209"/>
      <c r="F1051" s="209"/>
    </row>
    <row r="1052" spans="1:6" x14ac:dyDescent="0.2">
      <c r="A1052" s="210">
        <f t="shared" si="17"/>
        <v>1049</v>
      </c>
      <c r="B1052" s="211"/>
      <c r="C1052" s="212"/>
      <c r="D1052" s="213"/>
      <c r="E1052" s="209"/>
      <c r="F1052" s="209"/>
    </row>
    <row r="1053" spans="1:6" x14ac:dyDescent="0.2">
      <c r="A1053" s="210">
        <f t="shared" si="17"/>
        <v>1050</v>
      </c>
      <c r="B1053" s="211"/>
      <c r="C1053" s="212"/>
      <c r="D1053" s="213"/>
      <c r="E1053" s="209"/>
      <c r="F1053" s="209"/>
    </row>
    <row r="1054" spans="1:6" x14ac:dyDescent="0.2">
      <c r="A1054" s="210">
        <f t="shared" si="17"/>
        <v>1051</v>
      </c>
      <c r="B1054" s="211"/>
      <c r="C1054" s="212"/>
      <c r="D1054" s="213"/>
      <c r="E1054" s="209"/>
      <c r="F1054" s="209"/>
    </row>
    <row r="1055" spans="1:6" x14ac:dyDescent="0.2">
      <c r="A1055" s="210">
        <f t="shared" si="17"/>
        <v>1052</v>
      </c>
      <c r="B1055" s="211"/>
      <c r="C1055" s="212"/>
      <c r="D1055" s="213"/>
      <c r="E1055" s="209"/>
      <c r="F1055" s="209"/>
    </row>
    <row r="1056" spans="1:6" x14ac:dyDescent="0.2">
      <c r="A1056" s="210">
        <f t="shared" si="17"/>
        <v>1053</v>
      </c>
      <c r="B1056" s="211"/>
      <c r="C1056" s="212"/>
      <c r="D1056" s="213"/>
      <c r="E1056" s="209"/>
      <c r="F1056" s="209"/>
    </row>
    <row r="1057" spans="1:6" x14ac:dyDescent="0.2">
      <c r="A1057" s="210">
        <f t="shared" si="17"/>
        <v>1054</v>
      </c>
      <c r="B1057" s="211"/>
      <c r="C1057" s="212"/>
      <c r="D1057" s="213"/>
      <c r="E1057" s="209"/>
      <c r="F1057" s="209"/>
    </row>
    <row r="1058" spans="1:6" x14ac:dyDescent="0.2">
      <c r="A1058" s="210">
        <f t="shared" si="17"/>
        <v>1055</v>
      </c>
      <c r="B1058" s="211"/>
      <c r="C1058" s="212"/>
      <c r="D1058" s="213"/>
      <c r="E1058" s="209"/>
      <c r="F1058" s="209"/>
    </row>
    <row r="1059" spans="1:6" x14ac:dyDescent="0.2">
      <c r="A1059" s="210">
        <f t="shared" si="17"/>
        <v>1056</v>
      </c>
      <c r="B1059" s="211"/>
      <c r="C1059" s="212"/>
      <c r="D1059" s="213"/>
      <c r="E1059" s="209"/>
      <c r="F1059" s="209"/>
    </row>
    <row r="1060" spans="1:6" x14ac:dyDescent="0.2">
      <c r="A1060" s="210">
        <f t="shared" si="17"/>
        <v>1057</v>
      </c>
      <c r="B1060" s="211"/>
      <c r="C1060" s="212"/>
      <c r="D1060" s="213"/>
      <c r="E1060" s="209"/>
      <c r="F1060" s="209"/>
    </row>
    <row r="1061" spans="1:6" x14ac:dyDescent="0.2">
      <c r="A1061" s="210">
        <f t="shared" si="17"/>
        <v>1058</v>
      </c>
      <c r="B1061" s="211"/>
      <c r="C1061" s="212"/>
      <c r="D1061" s="213"/>
      <c r="E1061" s="209"/>
      <c r="F1061" s="209"/>
    </row>
    <row r="1062" spans="1:6" x14ac:dyDescent="0.2">
      <c r="A1062" s="210">
        <f t="shared" si="17"/>
        <v>1059</v>
      </c>
      <c r="B1062" s="211"/>
      <c r="C1062" s="212"/>
      <c r="D1062" s="213"/>
      <c r="E1062" s="209"/>
      <c r="F1062" s="209"/>
    </row>
    <row r="1063" spans="1:6" x14ac:dyDescent="0.2">
      <c r="A1063" s="210">
        <f t="shared" si="17"/>
        <v>1060</v>
      </c>
      <c r="B1063" s="211"/>
      <c r="C1063" s="212"/>
      <c r="D1063" s="213"/>
      <c r="E1063" s="209"/>
      <c r="F1063" s="209"/>
    </row>
    <row r="1064" spans="1:6" x14ac:dyDescent="0.2">
      <c r="A1064" s="210">
        <f t="shared" si="17"/>
        <v>1061</v>
      </c>
      <c r="B1064" s="211"/>
      <c r="C1064" s="212"/>
      <c r="D1064" s="213"/>
      <c r="E1064" s="209"/>
      <c r="F1064" s="209"/>
    </row>
    <row r="1065" spans="1:6" x14ac:dyDescent="0.2">
      <c r="A1065" s="210">
        <f t="shared" si="17"/>
        <v>1062</v>
      </c>
      <c r="B1065" s="211"/>
      <c r="C1065" s="212"/>
      <c r="D1065" s="213"/>
      <c r="E1065" s="209"/>
      <c r="F1065" s="209"/>
    </row>
    <row r="1066" spans="1:6" x14ac:dyDescent="0.2">
      <c r="A1066" s="210">
        <f t="shared" si="17"/>
        <v>1063</v>
      </c>
      <c r="B1066" s="211"/>
      <c r="C1066" s="212"/>
      <c r="D1066" s="213"/>
      <c r="E1066" s="209"/>
      <c r="F1066" s="209"/>
    </row>
    <row r="1067" spans="1:6" x14ac:dyDescent="0.2">
      <c r="A1067" s="210">
        <f t="shared" si="17"/>
        <v>1064</v>
      </c>
      <c r="B1067" s="211"/>
      <c r="C1067" s="212"/>
      <c r="D1067" s="213"/>
      <c r="E1067" s="209"/>
      <c r="F1067" s="209"/>
    </row>
    <row r="1068" spans="1:6" x14ac:dyDescent="0.2">
      <c r="A1068" s="210">
        <f t="shared" si="17"/>
        <v>1065</v>
      </c>
      <c r="B1068" s="211"/>
      <c r="C1068" s="212"/>
      <c r="D1068" s="213"/>
      <c r="E1068" s="209"/>
      <c r="F1068" s="209"/>
    </row>
    <row r="1069" spans="1:6" x14ac:dyDescent="0.2">
      <c r="A1069" s="210">
        <f t="shared" si="17"/>
        <v>1066</v>
      </c>
      <c r="B1069" s="211"/>
      <c r="C1069" s="212"/>
      <c r="D1069" s="213"/>
      <c r="E1069" s="209"/>
      <c r="F1069" s="209"/>
    </row>
    <row r="1070" spans="1:6" x14ac:dyDescent="0.2">
      <c r="A1070" s="210">
        <f t="shared" si="17"/>
        <v>1067</v>
      </c>
      <c r="B1070" s="211"/>
      <c r="C1070" s="212"/>
      <c r="D1070" s="213"/>
      <c r="E1070" s="209"/>
      <c r="F1070" s="209"/>
    </row>
    <row r="1071" spans="1:6" x14ac:dyDescent="0.2">
      <c r="A1071" s="210">
        <f t="shared" si="17"/>
        <v>1068</v>
      </c>
      <c r="B1071" s="211"/>
      <c r="C1071" s="212"/>
      <c r="D1071" s="213"/>
      <c r="E1071" s="209"/>
      <c r="F1071" s="209"/>
    </row>
    <row r="1072" spans="1:6" x14ac:dyDescent="0.2">
      <c r="A1072" s="210">
        <f t="shared" si="17"/>
        <v>1069</v>
      </c>
      <c r="B1072" s="211"/>
      <c r="C1072" s="212"/>
      <c r="D1072" s="213"/>
      <c r="E1072" s="209"/>
      <c r="F1072" s="209"/>
    </row>
    <row r="1073" spans="1:6" x14ac:dyDescent="0.2">
      <c r="A1073" s="210">
        <f t="shared" si="17"/>
        <v>1070</v>
      </c>
      <c r="B1073" s="211"/>
      <c r="C1073" s="212"/>
      <c r="D1073" s="213"/>
      <c r="E1073" s="209"/>
      <c r="F1073" s="209"/>
    </row>
    <row r="1074" spans="1:6" x14ac:dyDescent="0.2">
      <c r="A1074" s="210">
        <f t="shared" si="17"/>
        <v>1071</v>
      </c>
      <c r="B1074" s="211"/>
      <c r="C1074" s="212"/>
      <c r="D1074" s="213"/>
      <c r="E1074" s="209"/>
      <c r="F1074" s="209"/>
    </row>
    <row r="1075" spans="1:6" x14ac:dyDescent="0.2">
      <c r="A1075" s="210">
        <f t="shared" ref="A1075:A1138" si="18">+A1074+1</f>
        <v>1072</v>
      </c>
      <c r="B1075" s="211"/>
      <c r="C1075" s="212"/>
      <c r="D1075" s="213"/>
      <c r="E1075" s="209"/>
      <c r="F1075" s="209"/>
    </row>
    <row r="1076" spans="1:6" x14ac:dyDescent="0.2">
      <c r="A1076" s="210">
        <f t="shared" si="18"/>
        <v>1073</v>
      </c>
      <c r="B1076" s="211"/>
      <c r="C1076" s="212"/>
      <c r="D1076" s="213"/>
      <c r="E1076" s="209"/>
      <c r="F1076" s="209"/>
    </row>
    <row r="1077" spans="1:6" x14ac:dyDescent="0.2">
      <c r="A1077" s="210">
        <f t="shared" si="18"/>
        <v>1074</v>
      </c>
      <c r="B1077" s="211"/>
      <c r="C1077" s="212"/>
      <c r="D1077" s="213"/>
      <c r="E1077" s="209"/>
      <c r="F1077" s="209"/>
    </row>
    <row r="1078" spans="1:6" x14ac:dyDescent="0.2">
      <c r="A1078" s="210">
        <f t="shared" si="18"/>
        <v>1075</v>
      </c>
      <c r="B1078" s="211"/>
      <c r="C1078" s="212"/>
      <c r="D1078" s="213"/>
      <c r="E1078" s="209"/>
      <c r="F1078" s="209"/>
    </row>
    <row r="1079" spans="1:6" x14ac:dyDescent="0.2">
      <c r="A1079" s="210">
        <f t="shared" si="18"/>
        <v>1076</v>
      </c>
      <c r="B1079" s="211"/>
      <c r="C1079" s="212"/>
      <c r="D1079" s="213"/>
      <c r="E1079" s="209"/>
      <c r="F1079" s="209"/>
    </row>
    <row r="1080" spans="1:6" x14ac:dyDescent="0.2">
      <c r="A1080" s="210">
        <f t="shared" si="18"/>
        <v>1077</v>
      </c>
      <c r="B1080" s="211"/>
      <c r="C1080" s="212"/>
      <c r="D1080" s="213"/>
      <c r="E1080" s="209"/>
      <c r="F1080" s="209"/>
    </row>
    <row r="1081" spans="1:6" x14ac:dyDescent="0.2">
      <c r="A1081" s="210">
        <f t="shared" si="18"/>
        <v>1078</v>
      </c>
      <c r="B1081" s="211"/>
      <c r="C1081" s="212"/>
      <c r="D1081" s="213"/>
      <c r="E1081" s="209"/>
      <c r="F1081" s="209"/>
    </row>
    <row r="1082" spans="1:6" x14ac:dyDescent="0.2">
      <c r="A1082" s="210">
        <f t="shared" si="18"/>
        <v>1079</v>
      </c>
      <c r="B1082" s="211"/>
      <c r="C1082" s="212"/>
      <c r="D1082" s="213"/>
      <c r="E1082" s="209"/>
      <c r="F1082" s="209"/>
    </row>
    <row r="1083" spans="1:6" x14ac:dyDescent="0.2">
      <c r="A1083" s="210">
        <f t="shared" si="18"/>
        <v>1080</v>
      </c>
      <c r="B1083" s="211"/>
      <c r="C1083" s="212"/>
      <c r="D1083" s="213"/>
      <c r="E1083" s="209"/>
      <c r="F1083" s="209"/>
    </row>
    <row r="1084" spans="1:6" x14ac:dyDescent="0.2">
      <c r="A1084" s="210">
        <f t="shared" si="18"/>
        <v>1081</v>
      </c>
      <c r="B1084" s="211"/>
      <c r="C1084" s="212"/>
      <c r="D1084" s="213"/>
      <c r="E1084" s="209"/>
      <c r="F1084" s="209"/>
    </row>
    <row r="1085" spans="1:6" x14ac:dyDescent="0.2">
      <c r="A1085" s="210">
        <f t="shared" si="18"/>
        <v>1082</v>
      </c>
      <c r="B1085" s="211"/>
      <c r="C1085" s="212"/>
      <c r="D1085" s="213"/>
      <c r="E1085" s="209"/>
      <c r="F1085" s="209"/>
    </row>
    <row r="1086" spans="1:6" x14ac:dyDescent="0.2">
      <c r="A1086" s="210">
        <f t="shared" si="18"/>
        <v>1083</v>
      </c>
      <c r="B1086" s="211"/>
      <c r="C1086" s="212"/>
      <c r="D1086" s="213"/>
      <c r="E1086" s="209"/>
      <c r="F1086" s="209"/>
    </row>
    <row r="1087" spans="1:6" x14ac:dyDescent="0.2">
      <c r="A1087" s="210">
        <f t="shared" si="18"/>
        <v>1084</v>
      </c>
      <c r="B1087" s="211"/>
      <c r="C1087" s="212"/>
      <c r="D1087" s="213"/>
      <c r="E1087" s="209"/>
      <c r="F1087" s="209"/>
    </row>
    <row r="1088" spans="1:6" x14ac:dyDescent="0.2">
      <c r="A1088" s="210">
        <f t="shared" si="18"/>
        <v>1085</v>
      </c>
      <c r="B1088" s="211"/>
      <c r="C1088" s="212"/>
      <c r="D1088" s="213"/>
      <c r="E1088" s="209"/>
      <c r="F1088" s="209"/>
    </row>
    <row r="1089" spans="1:6" x14ac:dyDescent="0.2">
      <c r="A1089" s="210">
        <f t="shared" si="18"/>
        <v>1086</v>
      </c>
      <c r="B1089" s="211"/>
      <c r="C1089" s="212"/>
      <c r="D1089" s="213"/>
      <c r="E1089" s="209"/>
      <c r="F1089" s="209"/>
    </row>
    <row r="1090" spans="1:6" x14ac:dyDescent="0.2">
      <c r="A1090" s="210">
        <f t="shared" si="18"/>
        <v>1087</v>
      </c>
      <c r="B1090" s="211"/>
      <c r="C1090" s="212"/>
      <c r="D1090" s="213"/>
      <c r="E1090" s="209"/>
      <c r="F1090" s="209"/>
    </row>
    <row r="1091" spans="1:6" x14ac:dyDescent="0.2">
      <c r="A1091" s="210">
        <f t="shared" si="18"/>
        <v>1088</v>
      </c>
      <c r="B1091" s="211"/>
      <c r="C1091" s="212"/>
      <c r="D1091" s="213"/>
      <c r="E1091" s="209"/>
      <c r="F1091" s="209"/>
    </row>
    <row r="1092" spans="1:6" x14ac:dyDescent="0.2">
      <c r="A1092" s="210">
        <f t="shared" si="18"/>
        <v>1089</v>
      </c>
      <c r="B1092" s="211"/>
      <c r="C1092" s="212"/>
      <c r="D1092" s="213"/>
      <c r="E1092" s="209"/>
      <c r="F1092" s="209"/>
    </row>
    <row r="1093" spans="1:6" x14ac:dyDescent="0.2">
      <c r="A1093" s="210">
        <f t="shared" si="18"/>
        <v>1090</v>
      </c>
      <c r="B1093" s="211"/>
      <c r="C1093" s="212"/>
      <c r="D1093" s="213"/>
      <c r="E1093" s="209"/>
      <c r="F1093" s="209"/>
    </row>
    <row r="1094" spans="1:6" x14ac:dyDescent="0.2">
      <c r="A1094" s="210">
        <f t="shared" si="18"/>
        <v>1091</v>
      </c>
      <c r="B1094" s="211"/>
      <c r="C1094" s="212"/>
      <c r="D1094" s="213"/>
      <c r="E1094" s="209"/>
      <c r="F1094" s="209"/>
    </row>
    <row r="1095" spans="1:6" x14ac:dyDescent="0.2">
      <c r="A1095" s="210">
        <f t="shared" si="18"/>
        <v>1092</v>
      </c>
      <c r="B1095" s="211"/>
      <c r="C1095" s="212"/>
      <c r="D1095" s="213"/>
      <c r="E1095" s="209"/>
      <c r="F1095" s="209"/>
    </row>
    <row r="1096" spans="1:6" x14ac:dyDescent="0.2">
      <c r="A1096" s="210">
        <f t="shared" si="18"/>
        <v>1093</v>
      </c>
      <c r="B1096" s="211"/>
      <c r="C1096" s="212"/>
      <c r="D1096" s="213"/>
      <c r="E1096" s="209"/>
      <c r="F1096" s="209"/>
    </row>
    <row r="1097" spans="1:6" x14ac:dyDescent="0.2">
      <c r="A1097" s="210">
        <f t="shared" si="18"/>
        <v>1094</v>
      </c>
      <c r="B1097" s="211"/>
      <c r="C1097" s="212"/>
      <c r="D1097" s="213"/>
      <c r="E1097" s="209"/>
      <c r="F1097" s="209"/>
    </row>
    <row r="1098" spans="1:6" x14ac:dyDescent="0.2">
      <c r="A1098" s="210">
        <f t="shared" si="18"/>
        <v>1095</v>
      </c>
      <c r="B1098" s="211"/>
      <c r="C1098" s="212"/>
      <c r="D1098" s="213"/>
      <c r="E1098" s="209"/>
      <c r="F1098" s="209"/>
    </row>
    <row r="1099" spans="1:6" x14ac:dyDescent="0.2">
      <c r="A1099" s="210">
        <f t="shared" si="18"/>
        <v>1096</v>
      </c>
      <c r="B1099" s="211"/>
      <c r="C1099" s="212"/>
      <c r="D1099" s="213"/>
      <c r="E1099" s="209"/>
      <c r="F1099" s="209"/>
    </row>
    <row r="1100" spans="1:6" x14ac:dyDescent="0.2">
      <c r="A1100" s="210">
        <f t="shared" si="18"/>
        <v>1097</v>
      </c>
      <c r="B1100" s="211"/>
      <c r="C1100" s="212"/>
      <c r="D1100" s="213"/>
      <c r="E1100" s="209"/>
      <c r="F1100" s="209"/>
    </row>
    <row r="1101" spans="1:6" x14ac:dyDescent="0.2">
      <c r="A1101" s="210">
        <f t="shared" si="18"/>
        <v>1098</v>
      </c>
      <c r="B1101" s="211"/>
      <c r="C1101" s="212"/>
      <c r="D1101" s="213"/>
      <c r="E1101" s="209"/>
      <c r="F1101" s="209"/>
    </row>
    <row r="1102" spans="1:6" x14ac:dyDescent="0.2">
      <c r="A1102" s="210">
        <f t="shared" si="18"/>
        <v>1099</v>
      </c>
      <c r="B1102" s="211"/>
      <c r="C1102" s="212"/>
      <c r="D1102" s="213"/>
      <c r="E1102" s="209"/>
      <c r="F1102" s="209"/>
    </row>
    <row r="1103" spans="1:6" x14ac:dyDescent="0.2">
      <c r="A1103" s="210">
        <f t="shared" si="18"/>
        <v>1100</v>
      </c>
      <c r="B1103" s="211"/>
      <c r="C1103" s="212"/>
      <c r="D1103" s="213"/>
      <c r="E1103" s="209"/>
      <c r="F1103" s="209"/>
    </row>
    <row r="1104" spans="1:6" x14ac:dyDescent="0.2">
      <c r="A1104" s="210">
        <f t="shared" si="18"/>
        <v>1101</v>
      </c>
      <c r="B1104" s="211"/>
      <c r="C1104" s="212"/>
      <c r="D1104" s="213"/>
      <c r="E1104" s="209"/>
      <c r="F1104" s="209"/>
    </row>
    <row r="1105" spans="1:6" x14ac:dyDescent="0.2">
      <c r="A1105" s="210">
        <f t="shared" si="18"/>
        <v>1102</v>
      </c>
      <c r="B1105" s="211"/>
      <c r="C1105" s="212"/>
      <c r="D1105" s="213"/>
      <c r="E1105" s="209"/>
      <c r="F1105" s="209"/>
    </row>
    <row r="1106" spans="1:6" x14ac:dyDescent="0.2">
      <c r="A1106" s="210">
        <f t="shared" si="18"/>
        <v>1103</v>
      </c>
      <c r="B1106" s="211"/>
      <c r="C1106" s="212"/>
      <c r="D1106" s="213"/>
      <c r="E1106" s="209"/>
      <c r="F1106" s="209"/>
    </row>
    <row r="1107" spans="1:6" x14ac:dyDescent="0.2">
      <c r="A1107" s="210">
        <f t="shared" si="18"/>
        <v>1104</v>
      </c>
      <c r="B1107" s="211"/>
      <c r="C1107" s="212"/>
      <c r="D1107" s="213"/>
      <c r="E1107" s="209"/>
      <c r="F1107" s="209"/>
    </row>
    <row r="1108" spans="1:6" x14ac:dyDescent="0.2">
      <c r="A1108" s="210">
        <f t="shared" si="18"/>
        <v>1105</v>
      </c>
      <c r="B1108" s="211"/>
      <c r="C1108" s="212"/>
      <c r="D1108" s="213"/>
      <c r="E1108" s="209"/>
      <c r="F1108" s="209"/>
    </row>
    <row r="1109" spans="1:6" x14ac:dyDescent="0.2">
      <c r="A1109" s="210">
        <f t="shared" si="18"/>
        <v>1106</v>
      </c>
      <c r="B1109" s="211"/>
      <c r="C1109" s="212"/>
      <c r="D1109" s="213"/>
      <c r="E1109" s="209"/>
      <c r="F1109" s="209"/>
    </row>
    <row r="1110" spans="1:6" x14ac:dyDescent="0.2">
      <c r="A1110" s="210">
        <f t="shared" si="18"/>
        <v>1107</v>
      </c>
      <c r="B1110" s="211"/>
      <c r="C1110" s="212"/>
      <c r="D1110" s="213"/>
      <c r="E1110" s="209"/>
      <c r="F1110" s="209"/>
    </row>
    <row r="1111" spans="1:6" x14ac:dyDescent="0.2">
      <c r="A1111" s="210">
        <f t="shared" si="18"/>
        <v>1108</v>
      </c>
      <c r="B1111" s="211"/>
      <c r="C1111" s="212"/>
      <c r="D1111" s="213"/>
      <c r="E1111" s="209"/>
      <c r="F1111" s="209"/>
    </row>
    <row r="1112" spans="1:6" x14ac:dyDescent="0.2">
      <c r="A1112" s="210">
        <f t="shared" si="18"/>
        <v>1109</v>
      </c>
      <c r="B1112" s="211"/>
      <c r="C1112" s="212"/>
      <c r="D1112" s="213"/>
      <c r="E1112" s="209"/>
      <c r="F1112" s="209"/>
    </row>
    <row r="1113" spans="1:6" x14ac:dyDescent="0.2">
      <c r="A1113" s="210">
        <f t="shared" si="18"/>
        <v>1110</v>
      </c>
      <c r="B1113" s="211"/>
      <c r="C1113" s="212"/>
      <c r="D1113" s="213"/>
      <c r="E1113" s="209"/>
      <c r="F1113" s="209"/>
    </row>
    <row r="1114" spans="1:6" x14ac:dyDescent="0.2">
      <c r="A1114" s="210">
        <f t="shared" si="18"/>
        <v>1111</v>
      </c>
      <c r="B1114" s="211"/>
      <c r="C1114" s="212"/>
      <c r="D1114" s="213"/>
      <c r="E1114" s="209"/>
      <c r="F1114" s="209"/>
    </row>
    <row r="1115" spans="1:6" x14ac:dyDescent="0.2">
      <c r="A1115" s="210">
        <f t="shared" si="18"/>
        <v>1112</v>
      </c>
      <c r="B1115" s="211"/>
      <c r="C1115" s="212"/>
      <c r="D1115" s="213"/>
      <c r="E1115" s="209"/>
      <c r="F1115" s="209"/>
    </row>
    <row r="1116" spans="1:6" x14ac:dyDescent="0.2">
      <c r="A1116" s="210">
        <f t="shared" si="18"/>
        <v>1113</v>
      </c>
      <c r="B1116" s="211"/>
      <c r="C1116" s="212"/>
      <c r="D1116" s="213"/>
      <c r="E1116" s="209"/>
      <c r="F1116" s="209"/>
    </row>
    <row r="1117" spans="1:6" x14ac:dyDescent="0.2">
      <c r="A1117" s="210">
        <f t="shared" si="18"/>
        <v>1114</v>
      </c>
      <c r="B1117" s="211"/>
      <c r="C1117" s="212"/>
      <c r="D1117" s="213"/>
      <c r="E1117" s="209"/>
      <c r="F1117" s="209"/>
    </row>
    <row r="1118" spans="1:6" x14ac:dyDescent="0.2">
      <c r="A1118" s="210">
        <f t="shared" si="18"/>
        <v>1115</v>
      </c>
      <c r="B1118" s="211"/>
      <c r="C1118" s="212"/>
      <c r="D1118" s="213"/>
      <c r="E1118" s="209"/>
      <c r="F1118" s="209"/>
    </row>
    <row r="1119" spans="1:6" x14ac:dyDescent="0.2">
      <c r="A1119" s="210">
        <f t="shared" si="18"/>
        <v>1116</v>
      </c>
      <c r="B1119" s="211"/>
      <c r="C1119" s="212"/>
      <c r="D1119" s="213"/>
      <c r="E1119" s="209"/>
      <c r="F1119" s="209"/>
    </row>
    <row r="1120" spans="1:6" x14ac:dyDescent="0.2">
      <c r="A1120" s="210">
        <f t="shared" si="18"/>
        <v>1117</v>
      </c>
      <c r="B1120" s="211"/>
      <c r="C1120" s="212"/>
      <c r="D1120" s="213"/>
      <c r="E1120" s="209"/>
      <c r="F1120" s="209"/>
    </row>
    <row r="1121" spans="1:6" x14ac:dyDescent="0.2">
      <c r="A1121" s="210">
        <f t="shared" si="18"/>
        <v>1118</v>
      </c>
      <c r="B1121" s="211"/>
      <c r="C1121" s="212"/>
      <c r="D1121" s="213"/>
      <c r="E1121" s="209"/>
      <c r="F1121" s="209"/>
    </row>
    <row r="1122" spans="1:6" x14ac:dyDescent="0.2">
      <c r="A1122" s="210">
        <f t="shared" si="18"/>
        <v>1119</v>
      </c>
      <c r="B1122" s="211"/>
      <c r="C1122" s="212"/>
      <c r="D1122" s="213"/>
      <c r="E1122" s="209"/>
      <c r="F1122" s="209"/>
    </row>
    <row r="1123" spans="1:6" x14ac:dyDescent="0.2">
      <c r="A1123" s="210">
        <f t="shared" si="18"/>
        <v>1120</v>
      </c>
      <c r="B1123" s="211"/>
      <c r="C1123" s="212"/>
      <c r="D1123" s="213"/>
      <c r="E1123" s="209"/>
      <c r="F1123" s="209"/>
    </row>
    <row r="1124" spans="1:6" x14ac:dyDescent="0.2">
      <c r="A1124" s="210">
        <f t="shared" si="18"/>
        <v>1121</v>
      </c>
      <c r="B1124" s="211"/>
      <c r="C1124" s="212"/>
      <c r="D1124" s="213"/>
      <c r="E1124" s="209"/>
      <c r="F1124" s="209"/>
    </row>
    <row r="1125" spans="1:6" x14ac:dyDescent="0.2">
      <c r="A1125" s="210">
        <f t="shared" si="18"/>
        <v>1122</v>
      </c>
      <c r="B1125" s="211"/>
      <c r="C1125" s="212"/>
      <c r="D1125" s="213"/>
      <c r="E1125" s="209"/>
      <c r="F1125" s="209"/>
    </row>
    <row r="1126" spans="1:6" x14ac:dyDescent="0.2">
      <c r="A1126" s="210">
        <f t="shared" si="18"/>
        <v>1123</v>
      </c>
      <c r="B1126" s="211"/>
      <c r="C1126" s="212"/>
      <c r="D1126" s="213"/>
      <c r="E1126" s="209"/>
      <c r="F1126" s="209"/>
    </row>
    <row r="1127" spans="1:6" x14ac:dyDescent="0.2">
      <c r="A1127" s="210">
        <f t="shared" si="18"/>
        <v>1124</v>
      </c>
      <c r="B1127" s="211"/>
      <c r="C1127" s="212"/>
      <c r="D1127" s="213"/>
      <c r="E1127" s="209"/>
      <c r="F1127" s="209"/>
    </row>
    <row r="1128" spans="1:6" x14ac:dyDescent="0.2">
      <c r="A1128" s="210">
        <f t="shared" si="18"/>
        <v>1125</v>
      </c>
      <c r="B1128" s="211"/>
      <c r="C1128" s="212"/>
      <c r="D1128" s="213"/>
      <c r="E1128" s="209"/>
      <c r="F1128" s="209"/>
    </row>
    <row r="1129" spans="1:6" x14ac:dyDescent="0.2">
      <c r="A1129" s="210">
        <f t="shared" si="18"/>
        <v>1126</v>
      </c>
      <c r="B1129" s="211"/>
      <c r="C1129" s="212"/>
      <c r="D1129" s="213"/>
      <c r="E1129" s="209"/>
      <c r="F1129" s="209"/>
    </row>
    <row r="1130" spans="1:6" x14ac:dyDescent="0.2">
      <c r="A1130" s="210">
        <f t="shared" si="18"/>
        <v>1127</v>
      </c>
      <c r="B1130" s="211"/>
      <c r="C1130" s="212"/>
      <c r="D1130" s="213"/>
      <c r="E1130" s="209"/>
      <c r="F1130" s="209"/>
    </row>
    <row r="1131" spans="1:6" x14ac:dyDescent="0.2">
      <c r="A1131" s="210">
        <f t="shared" si="18"/>
        <v>1128</v>
      </c>
      <c r="B1131" s="211"/>
      <c r="C1131" s="212"/>
      <c r="D1131" s="213"/>
      <c r="E1131" s="209"/>
      <c r="F1131" s="209"/>
    </row>
    <row r="1132" spans="1:6" x14ac:dyDescent="0.2">
      <c r="A1132" s="210">
        <f t="shared" si="18"/>
        <v>1129</v>
      </c>
      <c r="B1132" s="211"/>
      <c r="C1132" s="212"/>
      <c r="D1132" s="213"/>
      <c r="E1132" s="209"/>
      <c r="F1132" s="209"/>
    </row>
    <row r="1133" spans="1:6" x14ac:dyDescent="0.2">
      <c r="A1133" s="210">
        <f t="shared" si="18"/>
        <v>1130</v>
      </c>
      <c r="B1133" s="211"/>
      <c r="C1133" s="212"/>
      <c r="D1133" s="213"/>
      <c r="E1133" s="209"/>
      <c r="F1133" s="209"/>
    </row>
    <row r="1134" spans="1:6" x14ac:dyDescent="0.2">
      <c r="A1134" s="210">
        <f t="shared" si="18"/>
        <v>1131</v>
      </c>
      <c r="B1134" s="211"/>
      <c r="C1134" s="212"/>
      <c r="D1134" s="213"/>
      <c r="E1134" s="209"/>
      <c r="F1134" s="209"/>
    </row>
    <row r="1135" spans="1:6" x14ac:dyDescent="0.2">
      <c r="A1135" s="210">
        <f t="shared" si="18"/>
        <v>1132</v>
      </c>
      <c r="B1135" s="211"/>
      <c r="C1135" s="212"/>
      <c r="D1135" s="213"/>
      <c r="E1135" s="209"/>
      <c r="F1135" s="209"/>
    </row>
    <row r="1136" spans="1:6" x14ac:dyDescent="0.2">
      <c r="A1136" s="210">
        <f t="shared" si="18"/>
        <v>1133</v>
      </c>
      <c r="B1136" s="211"/>
      <c r="C1136" s="212"/>
      <c r="D1136" s="213"/>
      <c r="E1136" s="209"/>
      <c r="F1136" s="209"/>
    </row>
    <row r="1137" spans="1:6" x14ac:dyDescent="0.2">
      <c r="A1137" s="210">
        <f t="shared" si="18"/>
        <v>1134</v>
      </c>
      <c r="B1137" s="211"/>
      <c r="C1137" s="212"/>
      <c r="D1137" s="213"/>
      <c r="E1137" s="209"/>
      <c r="F1137" s="209"/>
    </row>
    <row r="1138" spans="1:6" x14ac:dyDescent="0.2">
      <c r="A1138" s="210">
        <f t="shared" si="18"/>
        <v>1135</v>
      </c>
      <c r="B1138" s="211"/>
      <c r="C1138" s="212"/>
      <c r="D1138" s="213"/>
      <c r="E1138" s="209"/>
      <c r="F1138" s="209"/>
    </row>
    <row r="1139" spans="1:6" x14ac:dyDescent="0.2">
      <c r="A1139" s="210">
        <f t="shared" ref="A1139:A1202" si="19">+A1138+1</f>
        <v>1136</v>
      </c>
      <c r="B1139" s="211"/>
      <c r="C1139" s="212"/>
      <c r="D1139" s="213"/>
      <c r="E1139" s="209"/>
      <c r="F1139" s="209"/>
    </row>
    <row r="1140" spans="1:6" x14ac:dyDescent="0.2">
      <c r="A1140" s="210">
        <f t="shared" si="19"/>
        <v>1137</v>
      </c>
      <c r="B1140" s="211"/>
      <c r="C1140" s="212"/>
      <c r="D1140" s="213"/>
      <c r="E1140" s="209"/>
      <c r="F1140" s="209"/>
    </row>
    <row r="1141" spans="1:6" x14ac:dyDescent="0.2">
      <c r="A1141" s="210">
        <f t="shared" si="19"/>
        <v>1138</v>
      </c>
      <c r="B1141" s="211"/>
      <c r="C1141" s="212"/>
      <c r="D1141" s="213"/>
      <c r="E1141" s="209"/>
      <c r="F1141" s="209"/>
    </row>
    <row r="1142" spans="1:6" x14ac:dyDescent="0.2">
      <c r="A1142" s="210">
        <f t="shared" si="19"/>
        <v>1139</v>
      </c>
      <c r="B1142" s="211"/>
      <c r="C1142" s="212"/>
      <c r="D1142" s="213"/>
      <c r="E1142" s="209"/>
      <c r="F1142" s="209"/>
    </row>
    <row r="1143" spans="1:6" x14ac:dyDescent="0.2">
      <c r="A1143" s="210">
        <f t="shared" si="19"/>
        <v>1140</v>
      </c>
      <c r="B1143" s="211"/>
      <c r="C1143" s="212"/>
      <c r="D1143" s="213"/>
      <c r="E1143" s="209"/>
      <c r="F1143" s="209"/>
    </row>
    <row r="1144" spans="1:6" x14ac:dyDescent="0.2">
      <c r="A1144" s="210">
        <f t="shared" si="19"/>
        <v>1141</v>
      </c>
      <c r="B1144" s="211"/>
      <c r="C1144" s="212"/>
      <c r="D1144" s="213"/>
      <c r="E1144" s="209"/>
      <c r="F1144" s="209"/>
    </row>
    <row r="1145" spans="1:6" x14ac:dyDescent="0.2">
      <c r="A1145" s="210">
        <f t="shared" si="19"/>
        <v>1142</v>
      </c>
      <c r="B1145" s="211"/>
      <c r="C1145" s="212"/>
      <c r="D1145" s="213"/>
      <c r="E1145" s="209"/>
      <c r="F1145" s="209"/>
    </row>
    <row r="1146" spans="1:6" x14ac:dyDescent="0.2">
      <c r="A1146" s="210">
        <f t="shared" si="19"/>
        <v>1143</v>
      </c>
      <c r="B1146" s="211"/>
      <c r="C1146" s="212"/>
      <c r="D1146" s="213"/>
      <c r="E1146" s="209"/>
      <c r="F1146" s="209"/>
    </row>
    <row r="1147" spans="1:6" x14ac:dyDescent="0.2">
      <c r="A1147" s="210">
        <f t="shared" si="19"/>
        <v>1144</v>
      </c>
      <c r="B1147" s="211"/>
      <c r="C1147" s="212"/>
      <c r="D1147" s="213"/>
      <c r="E1147" s="209"/>
      <c r="F1147" s="209"/>
    </row>
    <row r="1148" spans="1:6" x14ac:dyDescent="0.2">
      <c r="A1148" s="210">
        <f t="shared" si="19"/>
        <v>1145</v>
      </c>
      <c r="B1148" s="211"/>
      <c r="C1148" s="212"/>
      <c r="D1148" s="213"/>
      <c r="E1148" s="209"/>
      <c r="F1148" s="209"/>
    </row>
    <row r="1149" spans="1:6" x14ac:dyDescent="0.2">
      <c r="A1149" s="210">
        <f t="shared" si="19"/>
        <v>1146</v>
      </c>
      <c r="B1149" s="211"/>
      <c r="C1149" s="212"/>
      <c r="D1149" s="213"/>
      <c r="E1149" s="209"/>
      <c r="F1149" s="209"/>
    </row>
    <row r="1150" spans="1:6" x14ac:dyDescent="0.2">
      <c r="A1150" s="210">
        <f t="shared" si="19"/>
        <v>1147</v>
      </c>
      <c r="B1150" s="211"/>
      <c r="C1150" s="212"/>
      <c r="D1150" s="213"/>
      <c r="E1150" s="209"/>
      <c r="F1150" s="209"/>
    </row>
    <row r="1151" spans="1:6" x14ac:dyDescent="0.2">
      <c r="A1151" s="210">
        <f t="shared" si="19"/>
        <v>1148</v>
      </c>
      <c r="B1151" s="211"/>
      <c r="C1151" s="212"/>
      <c r="D1151" s="213"/>
      <c r="E1151" s="209"/>
      <c r="F1151" s="209"/>
    </row>
    <row r="1152" spans="1:6" x14ac:dyDescent="0.2">
      <c r="A1152" s="210">
        <f t="shared" si="19"/>
        <v>1149</v>
      </c>
      <c r="B1152" s="211"/>
      <c r="C1152" s="212"/>
      <c r="D1152" s="213"/>
      <c r="E1152" s="209"/>
      <c r="F1152" s="209"/>
    </row>
    <row r="1153" spans="1:6" x14ac:dyDescent="0.2">
      <c r="A1153" s="210">
        <f t="shared" si="19"/>
        <v>1150</v>
      </c>
      <c r="B1153" s="211"/>
      <c r="C1153" s="212"/>
      <c r="D1153" s="213"/>
      <c r="E1153" s="209"/>
      <c r="F1153" s="209"/>
    </row>
    <row r="1154" spans="1:6" x14ac:dyDescent="0.2">
      <c r="A1154" s="210">
        <f t="shared" si="19"/>
        <v>1151</v>
      </c>
      <c r="B1154" s="211"/>
      <c r="C1154" s="212"/>
      <c r="D1154" s="213"/>
      <c r="E1154" s="209"/>
      <c r="F1154" s="209"/>
    </row>
    <row r="1155" spans="1:6" x14ac:dyDescent="0.2">
      <c r="A1155" s="210">
        <f t="shared" si="19"/>
        <v>1152</v>
      </c>
      <c r="B1155" s="211"/>
      <c r="C1155" s="212"/>
      <c r="D1155" s="213"/>
      <c r="E1155" s="209"/>
      <c r="F1155" s="209"/>
    </row>
    <row r="1156" spans="1:6" x14ac:dyDescent="0.2">
      <c r="A1156" s="210">
        <f t="shared" si="19"/>
        <v>1153</v>
      </c>
      <c r="B1156" s="211"/>
      <c r="C1156" s="212"/>
      <c r="D1156" s="213"/>
      <c r="E1156" s="209"/>
      <c r="F1156" s="209"/>
    </row>
    <row r="1157" spans="1:6" x14ac:dyDescent="0.2">
      <c r="A1157" s="210">
        <f t="shared" si="19"/>
        <v>1154</v>
      </c>
      <c r="B1157" s="211"/>
      <c r="C1157" s="212"/>
      <c r="D1157" s="213"/>
      <c r="E1157" s="209"/>
      <c r="F1157" s="209"/>
    </row>
    <row r="1158" spans="1:6" x14ac:dyDescent="0.2">
      <c r="A1158" s="210">
        <f t="shared" si="19"/>
        <v>1155</v>
      </c>
      <c r="B1158" s="211"/>
      <c r="C1158" s="212"/>
      <c r="D1158" s="213"/>
      <c r="E1158" s="209"/>
      <c r="F1158" s="209"/>
    </row>
    <row r="1159" spans="1:6" x14ac:dyDescent="0.2">
      <c r="A1159" s="210">
        <f t="shared" si="19"/>
        <v>1156</v>
      </c>
      <c r="B1159" s="211"/>
      <c r="C1159" s="212"/>
      <c r="D1159" s="213"/>
      <c r="E1159" s="209"/>
      <c r="F1159" s="209"/>
    </row>
    <row r="1160" spans="1:6" x14ac:dyDescent="0.2">
      <c r="A1160" s="210">
        <f t="shared" si="19"/>
        <v>1157</v>
      </c>
      <c r="B1160" s="211"/>
      <c r="C1160" s="212"/>
      <c r="D1160" s="213"/>
      <c r="E1160" s="209"/>
      <c r="F1160" s="209"/>
    </row>
    <row r="1161" spans="1:6" x14ac:dyDescent="0.2">
      <c r="A1161" s="210">
        <f t="shared" si="19"/>
        <v>1158</v>
      </c>
      <c r="B1161" s="211"/>
      <c r="C1161" s="212"/>
      <c r="D1161" s="213"/>
      <c r="E1161" s="209"/>
      <c r="F1161" s="209"/>
    </row>
    <row r="1162" spans="1:6" x14ac:dyDescent="0.2">
      <c r="A1162" s="210">
        <f t="shared" si="19"/>
        <v>1159</v>
      </c>
      <c r="B1162" s="211"/>
      <c r="C1162" s="212"/>
      <c r="D1162" s="213"/>
      <c r="E1162" s="209"/>
      <c r="F1162" s="209"/>
    </row>
    <row r="1163" spans="1:6" x14ac:dyDescent="0.2">
      <c r="A1163" s="210">
        <f t="shared" si="19"/>
        <v>1160</v>
      </c>
      <c r="B1163" s="211"/>
      <c r="C1163" s="212"/>
      <c r="D1163" s="213"/>
      <c r="E1163" s="209"/>
      <c r="F1163" s="209"/>
    </row>
    <row r="1164" spans="1:6" x14ac:dyDescent="0.2">
      <c r="A1164" s="210">
        <f t="shared" si="19"/>
        <v>1161</v>
      </c>
      <c r="B1164" s="211"/>
      <c r="C1164" s="212"/>
      <c r="D1164" s="213"/>
      <c r="E1164" s="209"/>
      <c r="F1164" s="209"/>
    </row>
    <row r="1165" spans="1:6" x14ac:dyDescent="0.2">
      <c r="A1165" s="210">
        <f t="shared" si="19"/>
        <v>1162</v>
      </c>
      <c r="B1165" s="211"/>
      <c r="C1165" s="212"/>
      <c r="D1165" s="213"/>
      <c r="E1165" s="209"/>
      <c r="F1165" s="209"/>
    </row>
    <row r="1166" spans="1:6" x14ac:dyDescent="0.2">
      <c r="A1166" s="210">
        <f t="shared" si="19"/>
        <v>1163</v>
      </c>
      <c r="B1166" s="211"/>
      <c r="C1166" s="212"/>
      <c r="D1166" s="213"/>
      <c r="E1166" s="209"/>
      <c r="F1166" s="209"/>
    </row>
    <row r="1167" spans="1:6" x14ac:dyDescent="0.2">
      <c r="A1167" s="210">
        <f t="shared" si="19"/>
        <v>1164</v>
      </c>
      <c r="B1167" s="211"/>
      <c r="C1167" s="212"/>
      <c r="D1167" s="213"/>
      <c r="E1167" s="209"/>
      <c r="F1167" s="209"/>
    </row>
    <row r="1168" spans="1:6" x14ac:dyDescent="0.2">
      <c r="A1168" s="210">
        <f t="shared" si="19"/>
        <v>1165</v>
      </c>
      <c r="B1168" s="211"/>
      <c r="C1168" s="212"/>
      <c r="D1168" s="213"/>
      <c r="E1168" s="209"/>
      <c r="F1168" s="209"/>
    </row>
    <row r="1169" spans="1:6" x14ac:dyDescent="0.2">
      <c r="A1169" s="210">
        <f t="shared" si="19"/>
        <v>1166</v>
      </c>
      <c r="B1169" s="211"/>
      <c r="C1169" s="212"/>
      <c r="D1169" s="213"/>
      <c r="E1169" s="209"/>
      <c r="F1169" s="209"/>
    </row>
    <row r="1170" spans="1:6" x14ac:dyDescent="0.2">
      <c r="A1170" s="210">
        <f t="shared" si="19"/>
        <v>1167</v>
      </c>
      <c r="B1170" s="211"/>
      <c r="C1170" s="212"/>
      <c r="D1170" s="213"/>
      <c r="E1170" s="209"/>
      <c r="F1170" s="209"/>
    </row>
    <row r="1171" spans="1:6" x14ac:dyDescent="0.2">
      <c r="A1171" s="210">
        <f t="shared" si="19"/>
        <v>1168</v>
      </c>
      <c r="B1171" s="211"/>
      <c r="C1171" s="212"/>
      <c r="D1171" s="213"/>
      <c r="E1171" s="209"/>
      <c r="F1171" s="209"/>
    </row>
    <row r="1172" spans="1:6" x14ac:dyDescent="0.2">
      <c r="A1172" s="210">
        <f t="shared" si="19"/>
        <v>1169</v>
      </c>
      <c r="B1172" s="211"/>
      <c r="C1172" s="212"/>
      <c r="D1172" s="213"/>
      <c r="E1172" s="209"/>
      <c r="F1172" s="209"/>
    </row>
    <row r="1173" spans="1:6" x14ac:dyDescent="0.2">
      <c r="A1173" s="210">
        <f t="shared" si="19"/>
        <v>1170</v>
      </c>
      <c r="B1173" s="211"/>
      <c r="C1173" s="212"/>
      <c r="D1173" s="213"/>
      <c r="E1173" s="209"/>
      <c r="F1173" s="209"/>
    </row>
    <row r="1174" spans="1:6" x14ac:dyDescent="0.2">
      <c r="A1174" s="210">
        <f t="shared" si="19"/>
        <v>1171</v>
      </c>
      <c r="B1174" s="211"/>
      <c r="C1174" s="212"/>
      <c r="D1174" s="213"/>
      <c r="E1174" s="209"/>
      <c r="F1174" s="209"/>
    </row>
    <row r="1175" spans="1:6" x14ac:dyDescent="0.2">
      <c r="A1175" s="210">
        <f t="shared" si="19"/>
        <v>1172</v>
      </c>
      <c r="B1175" s="211"/>
      <c r="C1175" s="212"/>
      <c r="D1175" s="213"/>
      <c r="E1175" s="209"/>
      <c r="F1175" s="209"/>
    </row>
    <row r="1176" spans="1:6" x14ac:dyDescent="0.2">
      <c r="A1176" s="210">
        <f t="shared" si="19"/>
        <v>1173</v>
      </c>
      <c r="B1176" s="211"/>
      <c r="C1176" s="212"/>
      <c r="D1176" s="213"/>
      <c r="E1176" s="209"/>
      <c r="F1176" s="209"/>
    </row>
    <row r="1177" spans="1:6" x14ac:dyDescent="0.2">
      <c r="A1177" s="210">
        <f t="shared" si="19"/>
        <v>1174</v>
      </c>
      <c r="B1177" s="211"/>
      <c r="C1177" s="212"/>
      <c r="D1177" s="213"/>
      <c r="E1177" s="209"/>
      <c r="F1177" s="209"/>
    </row>
    <row r="1178" spans="1:6" x14ac:dyDescent="0.2">
      <c r="A1178" s="210">
        <f t="shared" si="19"/>
        <v>1175</v>
      </c>
      <c r="B1178" s="211"/>
      <c r="C1178" s="212"/>
      <c r="D1178" s="213"/>
      <c r="E1178" s="209"/>
      <c r="F1178" s="209"/>
    </row>
    <row r="1179" spans="1:6" x14ac:dyDescent="0.2">
      <c r="A1179" s="210">
        <f t="shared" si="19"/>
        <v>1176</v>
      </c>
      <c r="B1179" s="211"/>
      <c r="C1179" s="212"/>
      <c r="D1179" s="213"/>
      <c r="E1179" s="209"/>
      <c r="F1179" s="209"/>
    </row>
    <row r="1180" spans="1:6" x14ac:dyDescent="0.2">
      <c r="A1180" s="210">
        <f t="shared" si="19"/>
        <v>1177</v>
      </c>
      <c r="B1180" s="211"/>
      <c r="C1180" s="212"/>
      <c r="D1180" s="213"/>
      <c r="E1180" s="209"/>
      <c r="F1180" s="209"/>
    </row>
    <row r="1181" spans="1:6" x14ac:dyDescent="0.2">
      <c r="A1181" s="210">
        <f t="shared" si="19"/>
        <v>1178</v>
      </c>
      <c r="B1181" s="211"/>
      <c r="C1181" s="212"/>
      <c r="D1181" s="213"/>
      <c r="E1181" s="209"/>
      <c r="F1181" s="209"/>
    </row>
    <row r="1182" spans="1:6" x14ac:dyDescent="0.2">
      <c r="A1182" s="210">
        <f t="shared" si="19"/>
        <v>1179</v>
      </c>
      <c r="B1182" s="211"/>
      <c r="C1182" s="212"/>
      <c r="D1182" s="213"/>
      <c r="E1182" s="209"/>
      <c r="F1182" s="209"/>
    </row>
    <row r="1183" spans="1:6" x14ac:dyDescent="0.2">
      <c r="A1183" s="210">
        <f t="shared" si="19"/>
        <v>1180</v>
      </c>
      <c r="B1183" s="211"/>
      <c r="C1183" s="212"/>
      <c r="D1183" s="213"/>
      <c r="E1183" s="209"/>
      <c r="F1183" s="209"/>
    </row>
    <row r="1184" spans="1:6" x14ac:dyDescent="0.2">
      <c r="A1184" s="210">
        <f t="shared" si="19"/>
        <v>1181</v>
      </c>
      <c r="B1184" s="211"/>
      <c r="C1184" s="212"/>
      <c r="D1184" s="213"/>
      <c r="E1184" s="209"/>
      <c r="F1184" s="209"/>
    </row>
    <row r="1185" spans="1:6" x14ac:dyDescent="0.2">
      <c r="A1185" s="210">
        <f t="shared" si="19"/>
        <v>1182</v>
      </c>
      <c r="B1185" s="211"/>
      <c r="C1185" s="212"/>
      <c r="D1185" s="213"/>
      <c r="E1185" s="209"/>
      <c r="F1185" s="209"/>
    </row>
    <row r="1186" spans="1:6" x14ac:dyDescent="0.2">
      <c r="A1186" s="210">
        <f t="shared" si="19"/>
        <v>1183</v>
      </c>
      <c r="B1186" s="211"/>
      <c r="C1186" s="212"/>
      <c r="D1186" s="213"/>
      <c r="E1186" s="209"/>
      <c r="F1186" s="209"/>
    </row>
    <row r="1187" spans="1:6" x14ac:dyDescent="0.2">
      <c r="A1187" s="210">
        <f t="shared" si="19"/>
        <v>1184</v>
      </c>
      <c r="B1187" s="211"/>
      <c r="C1187" s="212"/>
      <c r="D1187" s="213"/>
      <c r="E1187" s="209"/>
      <c r="F1187" s="209"/>
    </row>
    <row r="1188" spans="1:6" x14ac:dyDescent="0.2">
      <c r="A1188" s="210">
        <f t="shared" si="19"/>
        <v>1185</v>
      </c>
      <c r="B1188" s="211"/>
      <c r="C1188" s="212"/>
      <c r="D1188" s="213"/>
      <c r="E1188" s="209"/>
      <c r="F1188" s="209"/>
    </row>
    <row r="1189" spans="1:6" x14ac:dyDescent="0.2">
      <c r="A1189" s="210">
        <f t="shared" si="19"/>
        <v>1186</v>
      </c>
      <c r="B1189" s="211"/>
      <c r="C1189" s="212"/>
      <c r="D1189" s="213"/>
      <c r="E1189" s="209"/>
      <c r="F1189" s="209"/>
    </row>
    <row r="1190" spans="1:6" x14ac:dyDescent="0.2">
      <c r="A1190" s="210">
        <f t="shared" si="19"/>
        <v>1187</v>
      </c>
      <c r="B1190" s="211"/>
      <c r="C1190" s="212"/>
      <c r="D1190" s="213"/>
      <c r="E1190" s="209"/>
      <c r="F1190" s="209"/>
    </row>
    <row r="1191" spans="1:6" x14ac:dyDescent="0.2">
      <c r="A1191" s="210">
        <f t="shared" si="19"/>
        <v>1188</v>
      </c>
      <c r="B1191" s="211"/>
      <c r="C1191" s="212"/>
      <c r="D1191" s="213"/>
      <c r="E1191" s="209"/>
      <c r="F1191" s="209"/>
    </row>
    <row r="1192" spans="1:6" x14ac:dyDescent="0.2">
      <c r="A1192" s="210">
        <f t="shared" si="19"/>
        <v>1189</v>
      </c>
      <c r="B1192" s="211"/>
      <c r="C1192" s="212"/>
      <c r="D1192" s="213"/>
      <c r="E1192" s="209"/>
      <c r="F1192" s="209"/>
    </row>
    <row r="1193" spans="1:6" x14ac:dyDescent="0.2">
      <c r="A1193" s="210">
        <f t="shared" si="19"/>
        <v>1190</v>
      </c>
      <c r="B1193" s="211"/>
      <c r="C1193" s="212"/>
      <c r="D1193" s="213"/>
      <c r="E1193" s="209"/>
      <c r="F1193" s="209"/>
    </row>
    <row r="1194" spans="1:6" x14ac:dyDescent="0.2">
      <c r="A1194" s="210">
        <f t="shared" si="19"/>
        <v>1191</v>
      </c>
      <c r="B1194" s="211"/>
      <c r="C1194" s="212"/>
      <c r="D1194" s="213"/>
      <c r="E1194" s="209"/>
      <c r="F1194" s="209"/>
    </row>
    <row r="1195" spans="1:6" x14ac:dyDescent="0.2">
      <c r="A1195" s="210">
        <f t="shared" si="19"/>
        <v>1192</v>
      </c>
      <c r="B1195" s="211"/>
      <c r="C1195" s="212"/>
      <c r="D1195" s="213"/>
      <c r="E1195" s="209"/>
      <c r="F1195" s="209"/>
    </row>
    <row r="1196" spans="1:6" x14ac:dyDescent="0.2">
      <c r="A1196" s="210">
        <f t="shared" si="19"/>
        <v>1193</v>
      </c>
      <c r="B1196" s="211"/>
      <c r="C1196" s="212"/>
      <c r="D1196" s="213"/>
      <c r="E1196" s="209"/>
      <c r="F1196" s="209"/>
    </row>
    <row r="1197" spans="1:6" x14ac:dyDescent="0.2">
      <c r="A1197" s="210">
        <f t="shared" si="19"/>
        <v>1194</v>
      </c>
      <c r="B1197" s="211"/>
      <c r="C1197" s="212"/>
      <c r="D1197" s="213"/>
      <c r="E1197" s="209"/>
      <c r="F1197" s="209"/>
    </row>
    <row r="1198" spans="1:6" x14ac:dyDescent="0.2">
      <c r="A1198" s="210">
        <f t="shared" si="19"/>
        <v>1195</v>
      </c>
      <c r="B1198" s="211"/>
      <c r="C1198" s="212"/>
      <c r="D1198" s="213"/>
      <c r="E1198" s="209"/>
      <c r="F1198" s="209"/>
    </row>
    <row r="1199" spans="1:6" x14ac:dyDescent="0.2">
      <c r="A1199" s="210">
        <f t="shared" si="19"/>
        <v>1196</v>
      </c>
      <c r="B1199" s="211"/>
      <c r="C1199" s="212"/>
      <c r="D1199" s="213"/>
      <c r="E1199" s="209"/>
      <c r="F1199" s="209"/>
    </row>
    <row r="1200" spans="1:6" x14ac:dyDescent="0.2">
      <c r="A1200" s="210">
        <f t="shared" si="19"/>
        <v>1197</v>
      </c>
      <c r="B1200" s="211"/>
      <c r="C1200" s="212"/>
      <c r="D1200" s="213"/>
      <c r="E1200" s="209"/>
      <c r="F1200" s="209"/>
    </row>
    <row r="1201" spans="1:6" x14ac:dyDescent="0.2">
      <c r="A1201" s="210">
        <f t="shared" si="19"/>
        <v>1198</v>
      </c>
      <c r="B1201" s="211"/>
      <c r="C1201" s="212"/>
      <c r="D1201" s="213"/>
      <c r="E1201" s="209"/>
      <c r="F1201" s="209"/>
    </row>
    <row r="1202" spans="1:6" x14ac:dyDescent="0.2">
      <c r="A1202" s="210">
        <f t="shared" si="19"/>
        <v>1199</v>
      </c>
      <c r="B1202" s="211"/>
      <c r="C1202" s="212"/>
      <c r="D1202" s="213"/>
      <c r="E1202" s="209"/>
      <c r="F1202" s="209"/>
    </row>
    <row r="1203" spans="1:6" x14ac:dyDescent="0.2">
      <c r="A1203" s="210">
        <f t="shared" ref="A1203:A1266" si="20">+A1202+1</f>
        <v>1200</v>
      </c>
      <c r="B1203" s="211"/>
      <c r="C1203" s="212"/>
      <c r="D1203" s="213"/>
      <c r="E1203" s="209"/>
      <c r="F1203" s="209"/>
    </row>
    <row r="1204" spans="1:6" x14ac:dyDescent="0.2">
      <c r="A1204" s="210">
        <f t="shared" si="20"/>
        <v>1201</v>
      </c>
      <c r="B1204" s="211"/>
      <c r="C1204" s="212"/>
      <c r="D1204" s="213"/>
      <c r="E1204" s="209"/>
      <c r="F1204" s="209"/>
    </row>
    <row r="1205" spans="1:6" x14ac:dyDescent="0.2">
      <c r="A1205" s="210">
        <f t="shared" si="20"/>
        <v>1202</v>
      </c>
      <c r="B1205" s="211"/>
      <c r="C1205" s="212"/>
      <c r="D1205" s="213"/>
      <c r="E1205" s="209"/>
      <c r="F1205" s="209"/>
    </row>
    <row r="1206" spans="1:6" x14ac:dyDescent="0.2">
      <c r="A1206" s="210">
        <f t="shared" si="20"/>
        <v>1203</v>
      </c>
      <c r="B1206" s="211"/>
      <c r="C1206" s="212"/>
      <c r="D1206" s="213"/>
      <c r="E1206" s="209"/>
      <c r="F1206" s="209"/>
    </row>
    <row r="1207" spans="1:6" x14ac:dyDescent="0.2">
      <c r="A1207" s="210">
        <f t="shared" si="20"/>
        <v>1204</v>
      </c>
      <c r="B1207" s="211"/>
      <c r="C1207" s="212"/>
      <c r="D1207" s="213"/>
      <c r="E1207" s="209"/>
      <c r="F1207" s="209"/>
    </row>
    <row r="1208" spans="1:6" x14ac:dyDescent="0.2">
      <c r="A1208" s="210">
        <f t="shared" si="20"/>
        <v>1205</v>
      </c>
      <c r="B1208" s="211"/>
      <c r="C1208" s="212"/>
      <c r="D1208" s="213"/>
      <c r="E1208" s="209"/>
      <c r="F1208" s="209"/>
    </row>
    <row r="1209" spans="1:6" x14ac:dyDescent="0.2">
      <c r="A1209" s="210">
        <f t="shared" si="20"/>
        <v>1206</v>
      </c>
      <c r="B1209" s="211"/>
      <c r="C1209" s="212"/>
      <c r="D1209" s="213"/>
      <c r="E1209" s="209"/>
      <c r="F1209" s="209"/>
    </row>
    <row r="1210" spans="1:6" x14ac:dyDescent="0.2">
      <c r="A1210" s="210">
        <f t="shared" si="20"/>
        <v>1207</v>
      </c>
      <c r="B1210" s="211"/>
      <c r="C1210" s="212"/>
      <c r="D1210" s="213"/>
      <c r="E1210" s="209"/>
      <c r="F1210" s="209"/>
    </row>
    <row r="1211" spans="1:6" x14ac:dyDescent="0.2">
      <c r="A1211" s="210">
        <f t="shared" si="20"/>
        <v>1208</v>
      </c>
      <c r="B1211" s="211"/>
      <c r="C1211" s="212"/>
      <c r="D1211" s="213"/>
      <c r="E1211" s="209"/>
      <c r="F1211" s="209"/>
    </row>
    <row r="1212" spans="1:6" x14ac:dyDescent="0.2">
      <c r="A1212" s="210">
        <f t="shared" si="20"/>
        <v>1209</v>
      </c>
      <c r="B1212" s="211"/>
      <c r="C1212" s="212"/>
      <c r="D1212" s="213"/>
      <c r="E1212" s="209"/>
      <c r="F1212" s="209"/>
    </row>
    <row r="1213" spans="1:6" x14ac:dyDescent="0.2">
      <c r="A1213" s="210">
        <f t="shared" si="20"/>
        <v>1210</v>
      </c>
      <c r="B1213" s="211"/>
      <c r="C1213" s="212"/>
      <c r="D1213" s="213"/>
      <c r="E1213" s="209"/>
      <c r="F1213" s="209"/>
    </row>
    <row r="1214" spans="1:6" x14ac:dyDescent="0.2">
      <c r="A1214" s="210">
        <f t="shared" si="20"/>
        <v>1211</v>
      </c>
      <c r="B1214" s="211"/>
      <c r="C1214" s="212"/>
      <c r="D1214" s="213"/>
      <c r="E1214" s="209"/>
      <c r="F1214" s="209"/>
    </row>
    <row r="1215" spans="1:6" x14ac:dyDescent="0.2">
      <c r="A1215" s="210">
        <f t="shared" si="20"/>
        <v>1212</v>
      </c>
      <c r="B1215" s="211"/>
      <c r="C1215" s="212"/>
      <c r="D1215" s="213"/>
      <c r="E1215" s="209"/>
      <c r="F1215" s="209"/>
    </row>
    <row r="1216" spans="1:6" x14ac:dyDescent="0.2">
      <c r="A1216" s="210">
        <f t="shared" si="20"/>
        <v>1213</v>
      </c>
      <c r="B1216" s="211"/>
      <c r="C1216" s="212"/>
      <c r="D1216" s="213"/>
      <c r="E1216" s="209"/>
      <c r="F1216" s="209"/>
    </row>
    <row r="1217" spans="1:6" x14ac:dyDescent="0.2">
      <c r="A1217" s="210">
        <f t="shared" si="20"/>
        <v>1214</v>
      </c>
      <c r="B1217" s="211"/>
      <c r="C1217" s="212"/>
      <c r="D1217" s="213"/>
      <c r="E1217" s="209"/>
      <c r="F1217" s="209"/>
    </row>
    <row r="1218" spans="1:6" x14ac:dyDescent="0.2">
      <c r="A1218" s="210">
        <f t="shared" si="20"/>
        <v>1215</v>
      </c>
      <c r="B1218" s="211"/>
      <c r="C1218" s="212"/>
      <c r="D1218" s="213"/>
      <c r="E1218" s="209"/>
      <c r="F1218" s="209"/>
    </row>
    <row r="1219" spans="1:6" x14ac:dyDescent="0.2">
      <c r="A1219" s="210">
        <f t="shared" si="20"/>
        <v>1216</v>
      </c>
      <c r="B1219" s="211"/>
      <c r="C1219" s="212"/>
      <c r="D1219" s="213"/>
      <c r="E1219" s="209"/>
      <c r="F1219" s="209"/>
    </row>
    <row r="1220" spans="1:6" x14ac:dyDescent="0.2">
      <c r="A1220" s="210">
        <f t="shared" si="20"/>
        <v>1217</v>
      </c>
      <c r="B1220" s="211"/>
      <c r="C1220" s="212"/>
      <c r="D1220" s="213"/>
      <c r="E1220" s="209"/>
      <c r="F1220" s="209"/>
    </row>
    <row r="1221" spans="1:6" x14ac:dyDescent="0.2">
      <c r="A1221" s="210">
        <f t="shared" si="20"/>
        <v>1218</v>
      </c>
      <c r="B1221" s="211"/>
      <c r="C1221" s="212"/>
      <c r="D1221" s="213"/>
      <c r="E1221" s="209"/>
      <c r="F1221" s="209"/>
    </row>
    <row r="1222" spans="1:6" x14ac:dyDescent="0.2">
      <c r="A1222" s="210">
        <f t="shared" si="20"/>
        <v>1219</v>
      </c>
      <c r="B1222" s="211"/>
      <c r="C1222" s="212"/>
      <c r="D1222" s="213"/>
      <c r="E1222" s="209"/>
      <c r="F1222" s="209"/>
    </row>
    <row r="1223" spans="1:6" x14ac:dyDescent="0.2">
      <c r="A1223" s="210">
        <f t="shared" si="20"/>
        <v>1220</v>
      </c>
      <c r="B1223" s="211"/>
      <c r="C1223" s="212"/>
      <c r="D1223" s="213"/>
      <c r="E1223" s="209"/>
      <c r="F1223" s="209"/>
    </row>
    <row r="1224" spans="1:6" x14ac:dyDescent="0.2">
      <c r="A1224" s="210">
        <f t="shared" si="20"/>
        <v>1221</v>
      </c>
      <c r="B1224" s="211"/>
      <c r="C1224" s="212"/>
      <c r="D1224" s="213"/>
      <c r="E1224" s="209"/>
      <c r="F1224" s="209"/>
    </row>
    <row r="1225" spans="1:6" x14ac:dyDescent="0.2">
      <c r="A1225" s="210">
        <f t="shared" si="20"/>
        <v>1222</v>
      </c>
      <c r="B1225" s="211"/>
      <c r="C1225" s="212"/>
      <c r="D1225" s="213"/>
      <c r="E1225" s="209"/>
      <c r="F1225" s="209"/>
    </row>
    <row r="1226" spans="1:6" x14ac:dyDescent="0.2">
      <c r="A1226" s="210">
        <f t="shared" si="20"/>
        <v>1223</v>
      </c>
      <c r="B1226" s="211"/>
      <c r="C1226" s="212"/>
      <c r="D1226" s="213"/>
      <c r="E1226" s="209"/>
      <c r="F1226" s="209"/>
    </row>
    <row r="1227" spans="1:6" x14ac:dyDescent="0.2">
      <c r="A1227" s="210">
        <f t="shared" si="20"/>
        <v>1224</v>
      </c>
      <c r="B1227" s="211"/>
      <c r="C1227" s="212"/>
      <c r="D1227" s="213"/>
      <c r="E1227" s="209"/>
      <c r="F1227" s="209"/>
    </row>
    <row r="1228" spans="1:6" x14ac:dyDescent="0.2">
      <c r="A1228" s="210">
        <f t="shared" si="20"/>
        <v>1225</v>
      </c>
      <c r="B1228" s="211"/>
      <c r="C1228" s="212"/>
      <c r="D1228" s="213"/>
      <c r="E1228" s="209"/>
      <c r="F1228" s="209"/>
    </row>
    <row r="1229" spans="1:6" x14ac:dyDescent="0.2">
      <c r="A1229" s="210">
        <f t="shared" si="20"/>
        <v>1226</v>
      </c>
      <c r="B1229" s="211"/>
      <c r="C1229" s="212"/>
      <c r="D1229" s="213"/>
      <c r="E1229" s="209"/>
      <c r="F1229" s="209"/>
    </row>
    <row r="1230" spans="1:6" x14ac:dyDescent="0.2">
      <c r="A1230" s="210">
        <f t="shared" si="20"/>
        <v>1227</v>
      </c>
      <c r="B1230" s="211"/>
      <c r="C1230" s="212"/>
      <c r="D1230" s="213"/>
      <c r="E1230" s="209"/>
      <c r="F1230" s="209"/>
    </row>
    <row r="1231" spans="1:6" x14ac:dyDescent="0.2">
      <c r="A1231" s="210">
        <f t="shared" si="20"/>
        <v>1228</v>
      </c>
      <c r="B1231" s="211"/>
      <c r="C1231" s="212"/>
      <c r="D1231" s="213"/>
      <c r="E1231" s="209"/>
      <c r="F1231" s="209"/>
    </row>
    <row r="1232" spans="1:6" x14ac:dyDescent="0.2">
      <c r="A1232" s="210">
        <f t="shared" si="20"/>
        <v>1229</v>
      </c>
      <c r="B1232" s="211"/>
      <c r="C1232" s="212"/>
      <c r="D1232" s="213"/>
      <c r="E1232" s="209"/>
      <c r="F1232" s="209"/>
    </row>
    <row r="1233" spans="1:6" x14ac:dyDescent="0.2">
      <c r="A1233" s="210">
        <f t="shared" si="20"/>
        <v>1230</v>
      </c>
      <c r="B1233" s="211"/>
      <c r="C1233" s="212"/>
      <c r="D1233" s="213"/>
      <c r="E1233" s="209"/>
      <c r="F1233" s="209"/>
    </row>
    <row r="1234" spans="1:6" x14ac:dyDescent="0.2">
      <c r="A1234" s="210">
        <f t="shared" si="20"/>
        <v>1231</v>
      </c>
      <c r="B1234" s="211"/>
      <c r="C1234" s="212"/>
      <c r="D1234" s="213"/>
      <c r="E1234" s="209"/>
      <c r="F1234" s="209"/>
    </row>
    <row r="1235" spans="1:6" x14ac:dyDescent="0.2">
      <c r="A1235" s="210">
        <f t="shared" si="20"/>
        <v>1232</v>
      </c>
      <c r="B1235" s="211"/>
      <c r="C1235" s="212"/>
      <c r="D1235" s="213"/>
      <c r="E1235" s="209"/>
      <c r="F1235" s="209"/>
    </row>
    <row r="1236" spans="1:6" x14ac:dyDescent="0.2">
      <c r="A1236" s="210">
        <f t="shared" si="20"/>
        <v>1233</v>
      </c>
      <c r="B1236" s="211"/>
      <c r="C1236" s="212"/>
      <c r="D1236" s="213"/>
      <c r="E1236" s="209"/>
      <c r="F1236" s="209"/>
    </row>
    <row r="1237" spans="1:6" x14ac:dyDescent="0.2">
      <c r="A1237" s="210">
        <f t="shared" si="20"/>
        <v>1234</v>
      </c>
      <c r="B1237" s="211"/>
      <c r="C1237" s="212"/>
      <c r="D1237" s="213"/>
      <c r="E1237" s="209"/>
      <c r="F1237" s="209"/>
    </row>
    <row r="1238" spans="1:6" x14ac:dyDescent="0.2">
      <c r="A1238" s="210">
        <f t="shared" si="20"/>
        <v>1235</v>
      </c>
      <c r="B1238" s="211"/>
      <c r="C1238" s="212"/>
      <c r="D1238" s="213"/>
      <c r="E1238" s="209"/>
      <c r="F1238" s="209"/>
    </row>
    <row r="1239" spans="1:6" x14ac:dyDescent="0.2">
      <c r="A1239" s="210">
        <f t="shared" si="20"/>
        <v>1236</v>
      </c>
      <c r="B1239" s="211"/>
      <c r="C1239" s="212"/>
      <c r="D1239" s="213"/>
      <c r="E1239" s="209"/>
      <c r="F1239" s="209"/>
    </row>
    <row r="1240" spans="1:6" x14ac:dyDescent="0.2">
      <c r="A1240" s="210">
        <f t="shared" si="20"/>
        <v>1237</v>
      </c>
      <c r="B1240" s="211"/>
      <c r="C1240" s="212"/>
      <c r="D1240" s="213"/>
      <c r="E1240" s="209"/>
      <c r="F1240" s="209"/>
    </row>
    <row r="1241" spans="1:6" x14ac:dyDescent="0.2">
      <c r="A1241" s="210">
        <f t="shared" si="20"/>
        <v>1238</v>
      </c>
      <c r="B1241" s="211"/>
      <c r="C1241" s="212"/>
      <c r="D1241" s="213"/>
      <c r="E1241" s="209"/>
      <c r="F1241" s="209"/>
    </row>
    <row r="1242" spans="1:6" x14ac:dyDescent="0.2">
      <c r="A1242" s="210">
        <f t="shared" si="20"/>
        <v>1239</v>
      </c>
      <c r="B1242" s="211"/>
      <c r="C1242" s="212"/>
      <c r="D1242" s="213"/>
      <c r="E1242" s="209"/>
      <c r="F1242" s="209"/>
    </row>
    <row r="1243" spans="1:6" x14ac:dyDescent="0.2">
      <c r="A1243" s="210">
        <f t="shared" si="20"/>
        <v>1240</v>
      </c>
      <c r="B1243" s="211"/>
      <c r="C1243" s="212"/>
      <c r="D1243" s="213"/>
      <c r="E1243" s="209"/>
      <c r="F1243" s="209"/>
    </row>
    <row r="1244" spans="1:6" x14ac:dyDescent="0.2">
      <c r="A1244" s="210">
        <f t="shared" si="20"/>
        <v>1241</v>
      </c>
      <c r="B1244" s="211"/>
      <c r="C1244" s="212"/>
      <c r="D1244" s="213"/>
      <c r="E1244" s="209"/>
      <c r="F1244" s="209"/>
    </row>
    <row r="1245" spans="1:6" x14ac:dyDescent="0.2">
      <c r="A1245" s="210">
        <f t="shared" si="20"/>
        <v>1242</v>
      </c>
      <c r="B1245" s="211"/>
      <c r="C1245" s="212"/>
      <c r="D1245" s="213"/>
      <c r="E1245" s="209"/>
      <c r="F1245" s="209"/>
    </row>
    <row r="1246" spans="1:6" x14ac:dyDescent="0.2">
      <c r="A1246" s="210">
        <f t="shared" si="20"/>
        <v>1243</v>
      </c>
      <c r="B1246" s="211"/>
      <c r="C1246" s="212"/>
      <c r="D1246" s="213"/>
      <c r="E1246" s="209"/>
      <c r="F1246" s="209"/>
    </row>
    <row r="1247" spans="1:6" x14ac:dyDescent="0.2">
      <c r="A1247" s="210">
        <f t="shared" si="20"/>
        <v>1244</v>
      </c>
      <c r="B1247" s="211"/>
      <c r="C1247" s="212"/>
      <c r="D1247" s="213"/>
      <c r="E1247" s="209"/>
      <c r="F1247" s="209"/>
    </row>
    <row r="1248" spans="1:6" x14ac:dyDescent="0.2">
      <c r="A1248" s="210">
        <f t="shared" si="20"/>
        <v>1245</v>
      </c>
      <c r="B1248" s="211"/>
      <c r="C1248" s="212"/>
      <c r="D1248" s="213"/>
      <c r="E1248" s="209"/>
      <c r="F1248" s="209"/>
    </row>
    <row r="1249" spans="1:6" x14ac:dyDescent="0.2">
      <c r="A1249" s="210">
        <f t="shared" si="20"/>
        <v>1246</v>
      </c>
      <c r="B1249" s="211"/>
      <c r="C1249" s="212"/>
      <c r="D1249" s="213"/>
      <c r="E1249" s="209"/>
      <c r="F1249" s="209"/>
    </row>
    <row r="1250" spans="1:6" x14ac:dyDescent="0.2">
      <c r="A1250" s="210">
        <f t="shared" si="20"/>
        <v>1247</v>
      </c>
      <c r="B1250" s="211"/>
      <c r="C1250" s="212"/>
      <c r="D1250" s="213"/>
      <c r="E1250" s="209"/>
      <c r="F1250" s="209"/>
    </row>
    <row r="1251" spans="1:6" x14ac:dyDescent="0.2">
      <c r="A1251" s="210">
        <f t="shared" si="20"/>
        <v>1248</v>
      </c>
      <c r="B1251" s="211"/>
      <c r="C1251" s="212"/>
      <c r="D1251" s="213"/>
      <c r="E1251" s="209"/>
      <c r="F1251" s="209"/>
    </row>
    <row r="1252" spans="1:6" x14ac:dyDescent="0.2">
      <c r="A1252" s="210">
        <f t="shared" si="20"/>
        <v>1249</v>
      </c>
      <c r="B1252" s="211"/>
      <c r="C1252" s="212"/>
      <c r="D1252" s="213"/>
      <c r="E1252" s="209"/>
      <c r="F1252" s="209"/>
    </row>
    <row r="1253" spans="1:6" x14ac:dyDescent="0.2">
      <c r="A1253" s="210">
        <f t="shared" si="20"/>
        <v>1250</v>
      </c>
      <c r="B1253" s="211"/>
      <c r="C1253" s="212"/>
      <c r="D1253" s="213"/>
      <c r="E1253" s="209"/>
      <c r="F1253" s="209"/>
    </row>
    <row r="1254" spans="1:6" x14ac:dyDescent="0.2">
      <c r="A1254" s="210">
        <f t="shared" si="20"/>
        <v>1251</v>
      </c>
      <c r="B1254" s="211"/>
      <c r="C1254" s="212"/>
      <c r="D1254" s="213"/>
      <c r="E1254" s="209"/>
      <c r="F1254" s="209"/>
    </row>
    <row r="1255" spans="1:6" x14ac:dyDescent="0.2">
      <c r="A1255" s="210">
        <f t="shared" si="20"/>
        <v>1252</v>
      </c>
      <c r="B1255" s="211"/>
      <c r="C1255" s="212"/>
      <c r="D1255" s="213"/>
      <c r="E1255" s="209"/>
      <c r="F1255" s="209"/>
    </row>
    <row r="1256" spans="1:6" x14ac:dyDescent="0.2">
      <c r="A1256" s="210">
        <f t="shared" si="20"/>
        <v>1253</v>
      </c>
      <c r="B1256" s="211"/>
      <c r="C1256" s="212"/>
      <c r="D1256" s="213"/>
      <c r="E1256" s="209"/>
      <c r="F1256" s="209"/>
    </row>
    <row r="1257" spans="1:6" x14ac:dyDescent="0.2">
      <c r="A1257" s="210">
        <f t="shared" si="20"/>
        <v>1254</v>
      </c>
      <c r="B1257" s="211"/>
      <c r="C1257" s="212"/>
      <c r="D1257" s="213"/>
      <c r="E1257" s="209"/>
      <c r="F1257" s="209"/>
    </row>
    <row r="1258" spans="1:6" x14ac:dyDescent="0.2">
      <c r="A1258" s="210">
        <f t="shared" si="20"/>
        <v>1255</v>
      </c>
      <c r="B1258" s="211"/>
      <c r="C1258" s="212"/>
      <c r="D1258" s="213"/>
      <c r="E1258" s="209"/>
      <c r="F1258" s="209"/>
    </row>
    <row r="1259" spans="1:6" x14ac:dyDescent="0.2">
      <c r="A1259" s="210">
        <f t="shared" si="20"/>
        <v>1256</v>
      </c>
      <c r="B1259" s="211"/>
      <c r="C1259" s="212"/>
      <c r="D1259" s="213"/>
      <c r="E1259" s="209"/>
      <c r="F1259" s="209"/>
    </row>
    <row r="1260" spans="1:6" x14ac:dyDescent="0.2">
      <c r="A1260" s="210">
        <f t="shared" si="20"/>
        <v>1257</v>
      </c>
      <c r="B1260" s="211"/>
      <c r="C1260" s="212"/>
      <c r="D1260" s="213"/>
      <c r="E1260" s="209"/>
      <c r="F1260" s="209"/>
    </row>
    <row r="1261" spans="1:6" x14ac:dyDescent="0.2">
      <c r="A1261" s="210">
        <f t="shared" si="20"/>
        <v>1258</v>
      </c>
      <c r="B1261" s="211"/>
      <c r="C1261" s="212"/>
      <c r="D1261" s="213"/>
      <c r="E1261" s="209"/>
      <c r="F1261" s="209"/>
    </row>
    <row r="1262" spans="1:6" x14ac:dyDescent="0.2">
      <c r="A1262" s="210">
        <f t="shared" si="20"/>
        <v>1259</v>
      </c>
      <c r="B1262" s="211"/>
      <c r="C1262" s="212"/>
      <c r="D1262" s="213"/>
      <c r="E1262" s="209"/>
      <c r="F1262" s="209"/>
    </row>
    <row r="1263" spans="1:6" x14ac:dyDescent="0.2">
      <c r="A1263" s="210">
        <f t="shared" si="20"/>
        <v>1260</v>
      </c>
      <c r="B1263" s="211"/>
      <c r="C1263" s="212"/>
      <c r="D1263" s="213"/>
      <c r="E1263" s="209"/>
      <c r="F1263" s="209"/>
    </row>
    <row r="1264" spans="1:6" x14ac:dyDescent="0.2">
      <c r="A1264" s="210">
        <f t="shared" si="20"/>
        <v>1261</v>
      </c>
      <c r="B1264" s="211"/>
      <c r="C1264" s="212"/>
      <c r="D1264" s="213"/>
      <c r="E1264" s="209"/>
      <c r="F1264" s="209"/>
    </row>
    <row r="1265" spans="1:6" x14ac:dyDescent="0.2">
      <c r="A1265" s="210">
        <f t="shared" si="20"/>
        <v>1262</v>
      </c>
      <c r="B1265" s="211"/>
      <c r="C1265" s="212"/>
      <c r="D1265" s="213"/>
      <c r="E1265" s="209"/>
      <c r="F1265" s="209"/>
    </row>
    <row r="1266" spans="1:6" x14ac:dyDescent="0.2">
      <c r="A1266" s="210">
        <f t="shared" si="20"/>
        <v>1263</v>
      </c>
      <c r="B1266" s="211"/>
      <c r="C1266" s="212"/>
      <c r="D1266" s="213"/>
      <c r="E1266" s="209"/>
      <c r="F1266" s="209"/>
    </row>
    <row r="1267" spans="1:6" x14ac:dyDescent="0.2">
      <c r="A1267" s="210">
        <f t="shared" ref="A1267:A1330" si="21">+A1266+1</f>
        <v>1264</v>
      </c>
      <c r="B1267" s="211"/>
      <c r="C1267" s="212"/>
      <c r="D1267" s="213"/>
      <c r="E1267" s="209"/>
      <c r="F1267" s="209"/>
    </row>
    <row r="1268" spans="1:6" x14ac:dyDescent="0.2">
      <c r="A1268" s="210">
        <f t="shared" si="21"/>
        <v>1265</v>
      </c>
      <c r="B1268" s="211"/>
      <c r="C1268" s="212"/>
      <c r="D1268" s="213"/>
      <c r="E1268" s="209"/>
      <c r="F1268" s="209"/>
    </row>
    <row r="1269" spans="1:6" x14ac:dyDescent="0.2">
      <c r="A1269" s="210">
        <f t="shared" si="21"/>
        <v>1266</v>
      </c>
      <c r="B1269" s="211"/>
      <c r="C1269" s="212"/>
      <c r="D1269" s="213"/>
      <c r="E1269" s="209"/>
      <c r="F1269" s="209"/>
    </row>
    <row r="1270" spans="1:6" x14ac:dyDescent="0.2">
      <c r="A1270" s="210">
        <f t="shared" si="21"/>
        <v>1267</v>
      </c>
      <c r="B1270" s="211"/>
      <c r="C1270" s="212"/>
      <c r="D1270" s="213"/>
      <c r="E1270" s="209"/>
      <c r="F1270" s="209"/>
    </row>
    <row r="1271" spans="1:6" x14ac:dyDescent="0.2">
      <c r="A1271" s="210">
        <f t="shared" si="21"/>
        <v>1268</v>
      </c>
      <c r="B1271" s="211"/>
      <c r="C1271" s="212"/>
      <c r="D1271" s="213"/>
      <c r="E1271" s="209"/>
      <c r="F1271" s="209"/>
    </row>
    <row r="1272" spans="1:6" x14ac:dyDescent="0.2">
      <c r="A1272" s="210">
        <f t="shared" si="21"/>
        <v>1269</v>
      </c>
      <c r="B1272" s="211"/>
      <c r="C1272" s="212"/>
      <c r="D1272" s="213"/>
      <c r="E1272" s="209"/>
      <c r="F1272" s="209"/>
    </row>
    <row r="1273" spans="1:6" x14ac:dyDescent="0.2">
      <c r="A1273" s="210">
        <f t="shared" si="21"/>
        <v>1270</v>
      </c>
      <c r="B1273" s="211"/>
      <c r="C1273" s="212"/>
      <c r="D1273" s="213"/>
      <c r="E1273" s="209"/>
      <c r="F1273" s="209"/>
    </row>
    <row r="1274" spans="1:6" x14ac:dyDescent="0.2">
      <c r="A1274" s="210">
        <f t="shared" si="21"/>
        <v>1271</v>
      </c>
      <c r="B1274" s="211"/>
      <c r="C1274" s="212"/>
      <c r="D1274" s="213"/>
      <c r="E1274" s="209"/>
      <c r="F1274" s="209"/>
    </row>
    <row r="1275" spans="1:6" x14ac:dyDescent="0.2">
      <c r="A1275" s="210">
        <f t="shared" si="21"/>
        <v>1272</v>
      </c>
      <c r="B1275" s="211"/>
      <c r="C1275" s="212"/>
      <c r="D1275" s="213"/>
      <c r="E1275" s="209"/>
      <c r="F1275" s="209"/>
    </row>
    <row r="1276" spans="1:6" x14ac:dyDescent="0.2">
      <c r="A1276" s="210">
        <f t="shared" si="21"/>
        <v>1273</v>
      </c>
      <c r="B1276" s="211"/>
      <c r="C1276" s="212"/>
      <c r="D1276" s="213"/>
      <c r="E1276" s="209"/>
      <c r="F1276" s="209"/>
    </row>
    <row r="1277" spans="1:6" x14ac:dyDescent="0.2">
      <c r="A1277" s="210">
        <f t="shared" si="21"/>
        <v>1274</v>
      </c>
      <c r="B1277" s="211"/>
      <c r="C1277" s="212"/>
      <c r="D1277" s="213"/>
      <c r="E1277" s="209"/>
      <c r="F1277" s="209"/>
    </row>
    <row r="1278" spans="1:6" x14ac:dyDescent="0.2">
      <c r="A1278" s="210">
        <f t="shared" si="21"/>
        <v>1275</v>
      </c>
      <c r="B1278" s="211"/>
      <c r="C1278" s="212"/>
      <c r="D1278" s="213"/>
      <c r="E1278" s="209"/>
      <c r="F1278" s="209"/>
    </row>
    <row r="1279" spans="1:6" x14ac:dyDescent="0.2">
      <c r="A1279" s="210">
        <f t="shared" si="21"/>
        <v>1276</v>
      </c>
      <c r="B1279" s="211"/>
      <c r="C1279" s="212"/>
      <c r="D1279" s="213"/>
      <c r="E1279" s="209"/>
      <c r="F1279" s="209"/>
    </row>
    <row r="1280" spans="1:6" x14ac:dyDescent="0.2">
      <c r="A1280" s="210">
        <f t="shared" si="21"/>
        <v>1277</v>
      </c>
      <c r="B1280" s="211"/>
      <c r="C1280" s="212"/>
      <c r="D1280" s="213"/>
      <c r="E1280" s="209"/>
      <c r="F1280" s="209"/>
    </row>
    <row r="1281" spans="1:6" x14ac:dyDescent="0.2">
      <c r="A1281" s="210">
        <f t="shared" si="21"/>
        <v>1278</v>
      </c>
      <c r="B1281" s="211"/>
      <c r="C1281" s="212"/>
      <c r="D1281" s="213"/>
      <c r="E1281" s="209"/>
      <c r="F1281" s="209"/>
    </row>
    <row r="1282" spans="1:6" x14ac:dyDescent="0.2">
      <c r="A1282" s="210">
        <f t="shared" si="21"/>
        <v>1279</v>
      </c>
      <c r="B1282" s="211"/>
      <c r="C1282" s="212"/>
      <c r="D1282" s="213"/>
      <c r="E1282" s="209"/>
      <c r="F1282" s="209"/>
    </row>
    <row r="1283" spans="1:6" x14ac:dyDescent="0.2">
      <c r="A1283" s="210">
        <f t="shared" si="21"/>
        <v>1280</v>
      </c>
      <c r="B1283" s="211"/>
      <c r="C1283" s="212"/>
      <c r="D1283" s="213"/>
      <c r="E1283" s="209"/>
      <c r="F1283" s="209"/>
    </row>
    <row r="1284" spans="1:6" x14ac:dyDescent="0.2">
      <c r="A1284" s="210">
        <f t="shared" si="21"/>
        <v>1281</v>
      </c>
      <c r="B1284" s="211"/>
      <c r="C1284" s="212"/>
      <c r="D1284" s="213"/>
      <c r="E1284" s="209"/>
      <c r="F1284" s="209"/>
    </row>
    <row r="1285" spans="1:6" x14ac:dyDescent="0.2">
      <c r="A1285" s="210">
        <f t="shared" si="21"/>
        <v>1282</v>
      </c>
      <c r="B1285" s="211"/>
      <c r="C1285" s="212"/>
      <c r="D1285" s="213"/>
      <c r="E1285" s="209"/>
      <c r="F1285" s="209"/>
    </row>
    <row r="1286" spans="1:6" x14ac:dyDescent="0.2">
      <c r="A1286" s="210">
        <f t="shared" si="21"/>
        <v>1283</v>
      </c>
      <c r="B1286" s="211"/>
      <c r="C1286" s="212"/>
      <c r="D1286" s="213"/>
      <c r="E1286" s="209"/>
      <c r="F1286" s="209"/>
    </row>
    <row r="1287" spans="1:6" x14ac:dyDescent="0.2">
      <c r="A1287" s="210">
        <f t="shared" si="21"/>
        <v>1284</v>
      </c>
      <c r="B1287" s="211"/>
      <c r="C1287" s="212"/>
      <c r="D1287" s="213"/>
      <c r="E1287" s="209"/>
      <c r="F1287" s="209"/>
    </row>
    <row r="1288" spans="1:6" x14ac:dyDescent="0.2">
      <c r="A1288" s="210">
        <f t="shared" si="21"/>
        <v>1285</v>
      </c>
      <c r="B1288" s="211"/>
      <c r="C1288" s="212"/>
      <c r="D1288" s="213"/>
      <c r="E1288" s="209"/>
      <c r="F1288" s="209"/>
    </row>
    <row r="1289" spans="1:6" x14ac:dyDescent="0.2">
      <c r="A1289" s="210">
        <f t="shared" si="21"/>
        <v>1286</v>
      </c>
      <c r="B1289" s="211"/>
      <c r="C1289" s="212"/>
      <c r="D1289" s="213"/>
      <c r="E1289" s="209"/>
      <c r="F1289" s="209"/>
    </row>
    <row r="1290" spans="1:6" x14ac:dyDescent="0.2">
      <c r="A1290" s="210">
        <f t="shared" si="21"/>
        <v>1287</v>
      </c>
      <c r="B1290" s="211"/>
      <c r="C1290" s="212"/>
      <c r="D1290" s="213"/>
      <c r="E1290" s="209"/>
      <c r="F1290" s="209"/>
    </row>
    <row r="1291" spans="1:6" x14ac:dyDescent="0.2">
      <c r="A1291" s="210">
        <f t="shared" si="21"/>
        <v>1288</v>
      </c>
      <c r="B1291" s="211"/>
      <c r="C1291" s="212"/>
      <c r="D1291" s="213"/>
      <c r="E1291" s="209"/>
      <c r="F1291" s="209"/>
    </row>
    <row r="1292" spans="1:6" x14ac:dyDescent="0.2">
      <c r="A1292" s="210">
        <f t="shared" si="21"/>
        <v>1289</v>
      </c>
      <c r="B1292" s="211"/>
      <c r="C1292" s="212"/>
      <c r="D1292" s="213"/>
      <c r="E1292" s="209"/>
      <c r="F1292" s="209"/>
    </row>
    <row r="1293" spans="1:6" x14ac:dyDescent="0.2">
      <c r="A1293" s="210">
        <f t="shared" si="21"/>
        <v>1290</v>
      </c>
      <c r="B1293" s="211"/>
      <c r="C1293" s="212"/>
      <c r="D1293" s="213"/>
      <c r="E1293" s="209"/>
      <c r="F1293" s="209"/>
    </row>
    <row r="1294" spans="1:6" x14ac:dyDescent="0.2">
      <c r="A1294" s="210">
        <f t="shared" si="21"/>
        <v>1291</v>
      </c>
      <c r="B1294" s="211"/>
      <c r="C1294" s="212"/>
      <c r="D1294" s="213"/>
      <c r="E1294" s="209"/>
      <c r="F1294" s="209"/>
    </row>
    <row r="1295" spans="1:6" x14ac:dyDescent="0.2">
      <c r="A1295" s="210">
        <f t="shared" si="21"/>
        <v>1292</v>
      </c>
      <c r="B1295" s="211"/>
      <c r="C1295" s="212"/>
      <c r="D1295" s="213"/>
      <c r="E1295" s="209"/>
      <c r="F1295" s="209"/>
    </row>
    <row r="1296" spans="1:6" x14ac:dyDescent="0.2">
      <c r="A1296" s="210">
        <f t="shared" si="21"/>
        <v>1293</v>
      </c>
      <c r="B1296" s="211"/>
      <c r="C1296" s="212"/>
      <c r="D1296" s="213"/>
      <c r="E1296" s="209"/>
      <c r="F1296" s="209"/>
    </row>
    <row r="1297" spans="1:6" x14ac:dyDescent="0.2">
      <c r="A1297" s="210">
        <f t="shared" si="21"/>
        <v>1294</v>
      </c>
      <c r="B1297" s="211"/>
      <c r="C1297" s="212"/>
      <c r="D1297" s="213"/>
      <c r="E1297" s="209"/>
      <c r="F1297" s="209"/>
    </row>
    <row r="1298" spans="1:6" x14ac:dyDescent="0.2">
      <c r="A1298" s="210">
        <f t="shared" si="21"/>
        <v>1295</v>
      </c>
      <c r="B1298" s="211"/>
      <c r="C1298" s="212"/>
      <c r="D1298" s="213"/>
      <c r="E1298" s="209"/>
      <c r="F1298" s="209"/>
    </row>
    <row r="1299" spans="1:6" x14ac:dyDescent="0.2">
      <c r="A1299" s="210">
        <f t="shared" si="21"/>
        <v>1296</v>
      </c>
      <c r="B1299" s="211"/>
      <c r="C1299" s="212"/>
      <c r="D1299" s="213"/>
      <c r="E1299" s="209"/>
      <c r="F1299" s="209"/>
    </row>
    <row r="1300" spans="1:6" x14ac:dyDescent="0.2">
      <c r="A1300" s="210">
        <f t="shared" si="21"/>
        <v>1297</v>
      </c>
      <c r="B1300" s="211"/>
      <c r="C1300" s="212"/>
      <c r="D1300" s="213"/>
      <c r="E1300" s="209"/>
      <c r="F1300" s="209"/>
    </row>
    <row r="1301" spans="1:6" x14ac:dyDescent="0.2">
      <c r="A1301" s="210">
        <f t="shared" si="21"/>
        <v>1298</v>
      </c>
      <c r="B1301" s="211"/>
      <c r="C1301" s="212"/>
      <c r="D1301" s="213"/>
      <c r="E1301" s="209"/>
      <c r="F1301" s="209"/>
    </row>
    <row r="1302" spans="1:6" x14ac:dyDescent="0.2">
      <c r="A1302" s="210">
        <f t="shared" si="21"/>
        <v>1299</v>
      </c>
      <c r="B1302" s="211"/>
      <c r="C1302" s="212"/>
      <c r="D1302" s="213"/>
      <c r="E1302" s="209"/>
      <c r="F1302" s="209"/>
    </row>
    <row r="1303" spans="1:6" x14ac:dyDescent="0.2">
      <c r="A1303" s="210">
        <f t="shared" si="21"/>
        <v>1300</v>
      </c>
      <c r="B1303" s="211"/>
      <c r="C1303" s="212"/>
      <c r="D1303" s="213"/>
      <c r="E1303" s="209"/>
      <c r="F1303" s="209"/>
    </row>
    <row r="1304" spans="1:6" x14ac:dyDescent="0.2">
      <c r="A1304" s="210">
        <f t="shared" si="21"/>
        <v>1301</v>
      </c>
      <c r="B1304" s="211"/>
      <c r="C1304" s="212"/>
      <c r="D1304" s="213"/>
      <c r="E1304" s="209"/>
      <c r="F1304" s="209"/>
    </row>
    <row r="1305" spans="1:6" x14ac:dyDescent="0.2">
      <c r="A1305" s="210">
        <f t="shared" si="21"/>
        <v>1302</v>
      </c>
      <c r="B1305" s="211"/>
      <c r="C1305" s="212"/>
      <c r="D1305" s="213"/>
      <c r="E1305" s="209"/>
      <c r="F1305" s="209"/>
    </row>
    <row r="1306" spans="1:6" x14ac:dyDescent="0.2">
      <c r="A1306" s="210">
        <f t="shared" si="21"/>
        <v>1303</v>
      </c>
      <c r="B1306" s="211"/>
      <c r="C1306" s="212"/>
      <c r="D1306" s="213"/>
      <c r="E1306" s="209"/>
      <c r="F1306" s="209"/>
    </row>
    <row r="1307" spans="1:6" x14ac:dyDescent="0.2">
      <c r="A1307" s="210">
        <f t="shared" si="21"/>
        <v>1304</v>
      </c>
      <c r="B1307" s="211"/>
      <c r="C1307" s="212"/>
      <c r="D1307" s="213"/>
      <c r="E1307" s="209"/>
      <c r="F1307" s="209"/>
    </row>
    <row r="1308" spans="1:6" x14ac:dyDescent="0.2">
      <c r="A1308" s="210">
        <f t="shared" si="21"/>
        <v>1305</v>
      </c>
      <c r="B1308" s="211"/>
      <c r="C1308" s="212"/>
      <c r="D1308" s="213"/>
      <c r="E1308" s="209"/>
      <c r="F1308" s="209"/>
    </row>
    <row r="1309" spans="1:6" x14ac:dyDescent="0.2">
      <c r="A1309" s="210">
        <f t="shared" si="21"/>
        <v>1306</v>
      </c>
      <c r="B1309" s="211"/>
      <c r="C1309" s="212"/>
      <c r="D1309" s="213"/>
      <c r="E1309" s="209"/>
      <c r="F1309" s="209"/>
    </row>
    <row r="1310" spans="1:6" x14ac:dyDescent="0.2">
      <c r="A1310" s="210">
        <f t="shared" si="21"/>
        <v>1307</v>
      </c>
      <c r="B1310" s="211"/>
      <c r="C1310" s="212"/>
      <c r="D1310" s="213"/>
      <c r="E1310" s="209"/>
      <c r="F1310" s="209"/>
    </row>
    <row r="1311" spans="1:6" x14ac:dyDescent="0.2">
      <c r="A1311" s="210">
        <f t="shared" si="21"/>
        <v>1308</v>
      </c>
      <c r="B1311" s="211"/>
      <c r="C1311" s="212"/>
      <c r="D1311" s="213"/>
      <c r="E1311" s="209"/>
      <c r="F1311" s="209"/>
    </row>
    <row r="1312" spans="1:6" x14ac:dyDescent="0.2">
      <c r="A1312" s="210">
        <f t="shared" si="21"/>
        <v>1309</v>
      </c>
      <c r="B1312" s="211"/>
      <c r="C1312" s="212"/>
      <c r="D1312" s="213"/>
      <c r="E1312" s="209"/>
      <c r="F1312" s="209"/>
    </row>
    <row r="1313" spans="1:6" x14ac:dyDescent="0.2">
      <c r="A1313" s="210">
        <f t="shared" si="21"/>
        <v>1310</v>
      </c>
      <c r="B1313" s="211"/>
      <c r="C1313" s="212"/>
      <c r="D1313" s="213"/>
      <c r="E1313" s="209"/>
      <c r="F1313" s="209"/>
    </row>
    <row r="1314" spans="1:6" x14ac:dyDescent="0.2">
      <c r="A1314" s="210">
        <f t="shared" si="21"/>
        <v>1311</v>
      </c>
      <c r="B1314" s="211"/>
      <c r="C1314" s="212"/>
      <c r="D1314" s="213"/>
      <c r="E1314" s="209"/>
      <c r="F1314" s="209"/>
    </row>
    <row r="1315" spans="1:6" x14ac:dyDescent="0.2">
      <c r="A1315" s="210">
        <f t="shared" si="21"/>
        <v>1312</v>
      </c>
      <c r="B1315" s="211"/>
      <c r="C1315" s="212"/>
      <c r="D1315" s="213"/>
      <c r="E1315" s="209"/>
      <c r="F1315" s="209"/>
    </row>
    <row r="1316" spans="1:6" x14ac:dyDescent="0.2">
      <c r="A1316" s="210">
        <f t="shared" si="21"/>
        <v>1313</v>
      </c>
      <c r="B1316" s="211"/>
      <c r="C1316" s="212"/>
      <c r="D1316" s="213"/>
      <c r="E1316" s="209"/>
      <c r="F1316" s="209"/>
    </row>
    <row r="1317" spans="1:6" x14ac:dyDescent="0.2">
      <c r="A1317" s="210">
        <f t="shared" si="21"/>
        <v>1314</v>
      </c>
      <c r="B1317" s="211"/>
      <c r="C1317" s="212"/>
      <c r="D1317" s="213"/>
      <c r="E1317" s="209"/>
      <c r="F1317" s="209"/>
    </row>
    <row r="1318" spans="1:6" x14ac:dyDescent="0.2">
      <c r="A1318" s="210">
        <f t="shared" si="21"/>
        <v>1315</v>
      </c>
      <c r="B1318" s="211"/>
      <c r="C1318" s="212"/>
      <c r="D1318" s="213"/>
      <c r="E1318" s="209"/>
      <c r="F1318" s="209"/>
    </row>
    <row r="1319" spans="1:6" x14ac:dyDescent="0.2">
      <c r="A1319" s="210">
        <f t="shared" si="21"/>
        <v>1316</v>
      </c>
      <c r="B1319" s="211"/>
      <c r="C1319" s="212"/>
      <c r="D1319" s="213"/>
      <c r="E1319" s="209"/>
      <c r="F1319" s="209"/>
    </row>
    <row r="1320" spans="1:6" x14ac:dyDescent="0.2">
      <c r="A1320" s="210">
        <f t="shared" si="21"/>
        <v>1317</v>
      </c>
      <c r="B1320" s="211"/>
      <c r="C1320" s="212"/>
      <c r="D1320" s="213"/>
      <c r="E1320" s="209"/>
      <c r="F1320" s="209"/>
    </row>
    <row r="1321" spans="1:6" x14ac:dyDescent="0.2">
      <c r="A1321" s="210">
        <f t="shared" si="21"/>
        <v>1318</v>
      </c>
      <c r="B1321" s="211"/>
      <c r="C1321" s="212"/>
      <c r="D1321" s="213"/>
      <c r="E1321" s="209"/>
      <c r="F1321" s="209"/>
    </row>
    <row r="1322" spans="1:6" x14ac:dyDescent="0.2">
      <c r="A1322" s="210">
        <f t="shared" si="21"/>
        <v>1319</v>
      </c>
      <c r="B1322" s="211"/>
      <c r="C1322" s="212"/>
      <c r="D1322" s="213"/>
      <c r="E1322" s="209"/>
      <c r="F1322" s="209"/>
    </row>
    <row r="1323" spans="1:6" x14ac:dyDescent="0.2">
      <c r="A1323" s="210">
        <f t="shared" si="21"/>
        <v>1320</v>
      </c>
      <c r="B1323" s="211"/>
      <c r="C1323" s="212"/>
      <c r="D1323" s="213"/>
      <c r="E1323" s="209"/>
      <c r="F1323" s="209"/>
    </row>
    <row r="1324" spans="1:6" x14ac:dyDescent="0.2">
      <c r="A1324" s="210">
        <f t="shared" si="21"/>
        <v>1321</v>
      </c>
      <c r="B1324" s="211"/>
      <c r="C1324" s="212"/>
      <c r="D1324" s="213"/>
      <c r="E1324" s="209"/>
      <c r="F1324" s="209"/>
    </row>
    <row r="1325" spans="1:6" x14ac:dyDescent="0.2">
      <c r="A1325" s="210">
        <f t="shared" si="21"/>
        <v>1322</v>
      </c>
      <c r="B1325" s="211"/>
      <c r="C1325" s="212"/>
      <c r="D1325" s="213"/>
      <c r="E1325" s="209"/>
      <c r="F1325" s="209"/>
    </row>
    <row r="1326" spans="1:6" x14ac:dyDescent="0.2">
      <c r="A1326" s="210">
        <f t="shared" si="21"/>
        <v>1323</v>
      </c>
      <c r="B1326" s="211"/>
      <c r="C1326" s="212"/>
      <c r="D1326" s="213"/>
      <c r="E1326" s="209"/>
      <c r="F1326" s="209"/>
    </row>
    <row r="1327" spans="1:6" x14ac:dyDescent="0.2">
      <c r="A1327" s="210">
        <f t="shared" si="21"/>
        <v>1324</v>
      </c>
      <c r="B1327" s="211"/>
      <c r="C1327" s="212"/>
      <c r="D1327" s="213"/>
      <c r="E1327" s="209"/>
      <c r="F1327" s="209"/>
    </row>
    <row r="1328" spans="1:6" x14ac:dyDescent="0.2">
      <c r="A1328" s="210">
        <f t="shared" si="21"/>
        <v>1325</v>
      </c>
      <c r="B1328" s="211"/>
      <c r="C1328" s="212"/>
      <c r="D1328" s="213"/>
      <c r="E1328" s="209"/>
      <c r="F1328" s="209"/>
    </row>
    <row r="1329" spans="1:6" x14ac:dyDescent="0.2">
      <c r="A1329" s="210">
        <f t="shared" si="21"/>
        <v>1326</v>
      </c>
      <c r="B1329" s="211"/>
      <c r="C1329" s="212"/>
      <c r="D1329" s="213"/>
      <c r="E1329" s="209"/>
      <c r="F1329" s="209"/>
    </row>
    <row r="1330" spans="1:6" x14ac:dyDescent="0.2">
      <c r="A1330" s="210">
        <f t="shared" si="21"/>
        <v>1327</v>
      </c>
      <c r="B1330" s="211"/>
      <c r="C1330" s="212"/>
      <c r="D1330" s="213"/>
      <c r="E1330" s="209"/>
      <c r="F1330" s="209"/>
    </row>
    <row r="1331" spans="1:6" x14ac:dyDescent="0.2">
      <c r="A1331" s="210">
        <f t="shared" ref="A1331:A1394" si="22">+A1330+1</f>
        <v>1328</v>
      </c>
      <c r="B1331" s="211"/>
      <c r="C1331" s="212"/>
      <c r="D1331" s="213"/>
      <c r="E1331" s="209"/>
      <c r="F1331" s="209"/>
    </row>
    <row r="1332" spans="1:6" x14ac:dyDescent="0.2">
      <c r="A1332" s="210">
        <f t="shared" si="22"/>
        <v>1329</v>
      </c>
      <c r="B1332" s="211"/>
      <c r="C1332" s="212"/>
      <c r="D1332" s="213"/>
      <c r="E1332" s="209"/>
      <c r="F1332" s="209"/>
    </row>
    <row r="1333" spans="1:6" x14ac:dyDescent="0.2">
      <c r="A1333" s="210">
        <f t="shared" si="22"/>
        <v>1330</v>
      </c>
      <c r="B1333" s="211"/>
      <c r="C1333" s="212"/>
      <c r="D1333" s="213"/>
      <c r="E1333" s="209"/>
      <c r="F1333" s="209"/>
    </row>
    <row r="1334" spans="1:6" x14ac:dyDescent="0.2">
      <c r="A1334" s="210">
        <f t="shared" si="22"/>
        <v>1331</v>
      </c>
      <c r="B1334" s="211"/>
      <c r="C1334" s="212"/>
      <c r="D1334" s="213"/>
      <c r="E1334" s="209"/>
      <c r="F1334" s="209"/>
    </row>
    <row r="1335" spans="1:6" x14ac:dyDescent="0.2">
      <c r="A1335" s="210">
        <f t="shared" si="22"/>
        <v>1332</v>
      </c>
      <c r="B1335" s="211"/>
      <c r="C1335" s="212"/>
      <c r="D1335" s="213"/>
      <c r="E1335" s="209"/>
      <c r="F1335" s="209"/>
    </row>
    <row r="1336" spans="1:6" x14ac:dyDescent="0.2">
      <c r="A1336" s="210">
        <f t="shared" si="22"/>
        <v>1333</v>
      </c>
      <c r="B1336" s="211"/>
      <c r="C1336" s="212"/>
      <c r="D1336" s="213"/>
      <c r="E1336" s="209"/>
      <c r="F1336" s="209"/>
    </row>
    <row r="1337" spans="1:6" x14ac:dyDescent="0.2">
      <c r="A1337" s="210">
        <f t="shared" si="22"/>
        <v>1334</v>
      </c>
      <c r="B1337" s="211"/>
      <c r="C1337" s="212"/>
      <c r="D1337" s="213"/>
      <c r="E1337" s="209"/>
      <c r="F1337" s="209"/>
    </row>
    <row r="1338" spans="1:6" x14ac:dyDescent="0.2">
      <c r="A1338" s="210">
        <f t="shared" si="22"/>
        <v>1335</v>
      </c>
      <c r="B1338" s="211"/>
      <c r="C1338" s="212"/>
      <c r="D1338" s="213"/>
      <c r="E1338" s="209"/>
      <c r="F1338" s="209"/>
    </row>
    <row r="1339" spans="1:6" x14ac:dyDescent="0.2">
      <c r="A1339" s="210">
        <f t="shared" si="22"/>
        <v>1336</v>
      </c>
      <c r="B1339" s="211"/>
      <c r="C1339" s="212"/>
      <c r="D1339" s="213"/>
      <c r="E1339" s="209"/>
      <c r="F1339" s="209"/>
    </row>
    <row r="1340" spans="1:6" x14ac:dyDescent="0.2">
      <c r="A1340" s="210">
        <f t="shared" si="22"/>
        <v>1337</v>
      </c>
      <c r="B1340" s="211"/>
      <c r="C1340" s="212"/>
      <c r="D1340" s="213"/>
      <c r="E1340" s="209"/>
      <c r="F1340" s="209"/>
    </row>
    <row r="1341" spans="1:6" x14ac:dyDescent="0.2">
      <c r="A1341" s="210">
        <f t="shared" si="22"/>
        <v>1338</v>
      </c>
      <c r="B1341" s="211"/>
      <c r="C1341" s="212"/>
      <c r="D1341" s="213"/>
      <c r="E1341" s="209"/>
      <c r="F1341" s="209"/>
    </row>
    <row r="1342" spans="1:6" x14ac:dyDescent="0.2">
      <c r="A1342" s="210">
        <f t="shared" si="22"/>
        <v>1339</v>
      </c>
      <c r="B1342" s="211"/>
      <c r="C1342" s="212"/>
      <c r="D1342" s="213"/>
      <c r="E1342" s="209"/>
      <c r="F1342" s="209"/>
    </row>
    <row r="1343" spans="1:6" x14ac:dyDescent="0.2">
      <c r="A1343" s="210">
        <f t="shared" si="22"/>
        <v>1340</v>
      </c>
      <c r="B1343" s="211"/>
      <c r="C1343" s="212"/>
      <c r="D1343" s="213"/>
      <c r="E1343" s="209"/>
      <c r="F1343" s="209"/>
    </row>
    <row r="1344" spans="1:6" x14ac:dyDescent="0.2">
      <c r="A1344" s="210">
        <f t="shared" si="22"/>
        <v>1341</v>
      </c>
      <c r="B1344" s="211"/>
      <c r="C1344" s="212"/>
      <c r="D1344" s="213"/>
      <c r="E1344" s="209"/>
      <c r="F1344" s="209"/>
    </row>
    <row r="1345" spans="1:6" x14ac:dyDescent="0.2">
      <c r="A1345" s="210">
        <f t="shared" si="22"/>
        <v>1342</v>
      </c>
      <c r="B1345" s="211"/>
      <c r="C1345" s="212"/>
      <c r="D1345" s="213"/>
      <c r="E1345" s="209"/>
      <c r="F1345" s="209"/>
    </row>
    <row r="1346" spans="1:6" x14ac:dyDescent="0.2">
      <c r="A1346" s="210">
        <f t="shared" si="22"/>
        <v>1343</v>
      </c>
      <c r="B1346" s="211"/>
      <c r="C1346" s="212"/>
      <c r="D1346" s="213"/>
      <c r="E1346" s="209"/>
      <c r="F1346" s="209"/>
    </row>
    <row r="1347" spans="1:6" x14ac:dyDescent="0.2">
      <c r="A1347" s="210">
        <f t="shared" si="22"/>
        <v>1344</v>
      </c>
      <c r="B1347" s="211"/>
      <c r="C1347" s="212"/>
      <c r="D1347" s="213"/>
      <c r="E1347" s="209"/>
      <c r="F1347" s="209"/>
    </row>
    <row r="1348" spans="1:6" x14ac:dyDescent="0.2">
      <c r="A1348" s="210">
        <f t="shared" si="22"/>
        <v>1345</v>
      </c>
      <c r="B1348" s="211"/>
      <c r="C1348" s="212"/>
      <c r="D1348" s="213"/>
      <c r="E1348" s="209"/>
      <c r="F1348" s="209"/>
    </row>
    <row r="1349" spans="1:6" x14ac:dyDescent="0.2">
      <c r="A1349" s="210">
        <f t="shared" si="22"/>
        <v>1346</v>
      </c>
      <c r="B1349" s="211"/>
      <c r="C1349" s="212"/>
      <c r="D1349" s="213"/>
      <c r="E1349" s="209"/>
      <c r="F1349" s="209"/>
    </row>
    <row r="1350" spans="1:6" x14ac:dyDescent="0.2">
      <c r="A1350" s="210">
        <f t="shared" si="22"/>
        <v>1347</v>
      </c>
      <c r="B1350" s="211"/>
      <c r="C1350" s="212"/>
      <c r="D1350" s="213"/>
      <c r="E1350" s="209"/>
      <c r="F1350" s="209"/>
    </row>
    <row r="1351" spans="1:6" x14ac:dyDescent="0.2">
      <c r="A1351" s="210">
        <f t="shared" si="22"/>
        <v>1348</v>
      </c>
      <c r="B1351" s="211"/>
      <c r="C1351" s="212"/>
      <c r="D1351" s="213"/>
      <c r="E1351" s="209"/>
      <c r="F1351" s="209"/>
    </row>
    <row r="1352" spans="1:6" x14ac:dyDescent="0.2">
      <c r="A1352" s="210">
        <f t="shared" si="22"/>
        <v>1349</v>
      </c>
      <c r="B1352" s="211"/>
      <c r="C1352" s="212"/>
      <c r="D1352" s="213"/>
      <c r="E1352" s="209"/>
      <c r="F1352" s="209"/>
    </row>
    <row r="1353" spans="1:6" x14ac:dyDescent="0.2">
      <c r="A1353" s="210">
        <f t="shared" si="22"/>
        <v>1350</v>
      </c>
      <c r="B1353" s="211"/>
      <c r="C1353" s="212"/>
      <c r="D1353" s="213"/>
      <c r="E1353" s="209"/>
      <c r="F1353" s="209"/>
    </row>
    <row r="1354" spans="1:6" x14ac:dyDescent="0.2">
      <c r="A1354" s="210">
        <f t="shared" si="22"/>
        <v>1351</v>
      </c>
      <c r="B1354" s="211"/>
      <c r="C1354" s="212"/>
      <c r="D1354" s="213"/>
      <c r="E1354" s="209"/>
      <c r="F1354" s="209"/>
    </row>
    <row r="1355" spans="1:6" x14ac:dyDescent="0.2">
      <c r="A1355" s="210">
        <f t="shared" si="22"/>
        <v>1352</v>
      </c>
      <c r="B1355" s="211"/>
      <c r="C1355" s="212"/>
      <c r="D1355" s="213"/>
      <c r="E1355" s="209"/>
      <c r="F1355" s="209"/>
    </row>
    <row r="1356" spans="1:6" x14ac:dyDescent="0.2">
      <c r="A1356" s="210">
        <f t="shared" si="22"/>
        <v>1353</v>
      </c>
      <c r="B1356" s="211"/>
      <c r="C1356" s="212"/>
      <c r="D1356" s="213"/>
      <c r="E1356" s="209"/>
      <c r="F1356" s="209"/>
    </row>
    <row r="1357" spans="1:6" x14ac:dyDescent="0.2">
      <c r="A1357" s="210">
        <f t="shared" si="22"/>
        <v>1354</v>
      </c>
      <c r="B1357" s="211"/>
      <c r="C1357" s="212"/>
      <c r="D1357" s="213"/>
      <c r="E1357" s="209"/>
      <c r="F1357" s="209"/>
    </row>
    <row r="1358" spans="1:6" x14ac:dyDescent="0.2">
      <c r="A1358" s="210">
        <f t="shared" si="22"/>
        <v>1355</v>
      </c>
      <c r="B1358" s="211"/>
      <c r="C1358" s="212"/>
      <c r="D1358" s="213"/>
      <c r="E1358" s="209"/>
      <c r="F1358" s="209"/>
    </row>
    <row r="1359" spans="1:6" x14ac:dyDescent="0.2">
      <c r="A1359" s="210">
        <f t="shared" si="22"/>
        <v>1356</v>
      </c>
      <c r="B1359" s="211"/>
      <c r="C1359" s="212"/>
      <c r="D1359" s="213"/>
      <c r="E1359" s="209"/>
      <c r="F1359" s="209"/>
    </row>
    <row r="1360" spans="1:6" x14ac:dyDescent="0.2">
      <c r="A1360" s="210">
        <f t="shared" si="22"/>
        <v>1357</v>
      </c>
      <c r="B1360" s="211"/>
      <c r="C1360" s="212"/>
      <c r="D1360" s="213"/>
      <c r="E1360" s="209"/>
      <c r="F1360" s="209"/>
    </row>
    <row r="1361" spans="1:6" x14ac:dyDescent="0.2">
      <c r="A1361" s="210">
        <f t="shared" si="22"/>
        <v>1358</v>
      </c>
      <c r="B1361" s="211"/>
      <c r="C1361" s="212"/>
      <c r="D1361" s="213"/>
      <c r="E1361" s="209"/>
      <c r="F1361" s="209"/>
    </row>
    <row r="1362" spans="1:6" x14ac:dyDescent="0.2">
      <c r="A1362" s="210">
        <f t="shared" si="22"/>
        <v>1359</v>
      </c>
      <c r="B1362" s="211"/>
      <c r="C1362" s="212"/>
      <c r="D1362" s="213"/>
      <c r="E1362" s="209"/>
      <c r="F1362" s="209"/>
    </row>
    <row r="1363" spans="1:6" x14ac:dyDescent="0.2">
      <c r="A1363" s="210">
        <f t="shared" si="22"/>
        <v>1360</v>
      </c>
      <c r="B1363" s="211"/>
      <c r="C1363" s="212"/>
      <c r="D1363" s="213"/>
      <c r="E1363" s="209"/>
      <c r="F1363" s="209"/>
    </row>
    <row r="1364" spans="1:6" x14ac:dyDescent="0.2">
      <c r="A1364" s="210">
        <f t="shared" si="22"/>
        <v>1361</v>
      </c>
      <c r="B1364" s="211"/>
      <c r="C1364" s="212"/>
      <c r="D1364" s="213"/>
      <c r="E1364" s="209"/>
      <c r="F1364" s="209"/>
    </row>
    <row r="1365" spans="1:6" x14ac:dyDescent="0.2">
      <c r="A1365" s="210">
        <f t="shared" si="22"/>
        <v>1362</v>
      </c>
      <c r="B1365" s="211"/>
      <c r="C1365" s="212"/>
      <c r="D1365" s="213"/>
      <c r="E1365" s="209"/>
      <c r="F1365" s="209"/>
    </row>
    <row r="1366" spans="1:6" x14ac:dyDescent="0.2">
      <c r="A1366" s="210">
        <f t="shared" si="22"/>
        <v>1363</v>
      </c>
      <c r="B1366" s="211"/>
      <c r="C1366" s="212"/>
      <c r="D1366" s="213"/>
      <c r="E1366" s="209"/>
      <c r="F1366" s="209"/>
    </row>
    <row r="1367" spans="1:6" x14ac:dyDescent="0.2">
      <c r="A1367" s="210">
        <f t="shared" si="22"/>
        <v>1364</v>
      </c>
      <c r="B1367" s="211"/>
      <c r="C1367" s="212"/>
      <c r="D1367" s="213"/>
      <c r="E1367" s="209"/>
      <c r="F1367" s="209"/>
    </row>
    <row r="1368" spans="1:6" x14ac:dyDescent="0.2">
      <c r="A1368" s="210">
        <f t="shared" si="22"/>
        <v>1365</v>
      </c>
      <c r="B1368" s="211"/>
      <c r="C1368" s="212"/>
      <c r="D1368" s="213"/>
      <c r="E1368" s="209"/>
      <c r="F1368" s="209"/>
    </row>
    <row r="1369" spans="1:6" x14ac:dyDescent="0.2">
      <c r="A1369" s="210">
        <f t="shared" si="22"/>
        <v>1366</v>
      </c>
      <c r="B1369" s="211"/>
      <c r="C1369" s="212"/>
      <c r="D1369" s="213"/>
      <c r="E1369" s="209"/>
      <c r="F1369" s="209"/>
    </row>
    <row r="1370" spans="1:6" x14ac:dyDescent="0.2">
      <c r="A1370" s="210">
        <f t="shared" si="22"/>
        <v>1367</v>
      </c>
      <c r="B1370" s="211"/>
      <c r="C1370" s="212"/>
      <c r="D1370" s="213"/>
      <c r="E1370" s="209"/>
      <c r="F1370" s="209"/>
    </row>
    <row r="1371" spans="1:6" x14ac:dyDescent="0.2">
      <c r="A1371" s="210">
        <f t="shared" si="22"/>
        <v>1368</v>
      </c>
      <c r="B1371" s="211"/>
      <c r="C1371" s="212"/>
      <c r="D1371" s="213"/>
      <c r="E1371" s="209"/>
      <c r="F1371" s="209"/>
    </row>
    <row r="1372" spans="1:6" x14ac:dyDescent="0.2">
      <c r="A1372" s="210">
        <f t="shared" si="22"/>
        <v>1369</v>
      </c>
      <c r="B1372" s="211"/>
      <c r="C1372" s="212"/>
      <c r="D1372" s="213"/>
      <c r="E1372" s="209"/>
      <c r="F1372" s="209"/>
    </row>
    <row r="1373" spans="1:6" x14ac:dyDescent="0.2">
      <c r="A1373" s="210">
        <f t="shared" si="22"/>
        <v>1370</v>
      </c>
      <c r="B1373" s="211"/>
      <c r="C1373" s="212"/>
      <c r="D1373" s="213"/>
      <c r="E1373" s="209"/>
      <c r="F1373" s="209"/>
    </row>
    <row r="1374" spans="1:6" x14ac:dyDescent="0.2">
      <c r="A1374" s="210">
        <f t="shared" si="22"/>
        <v>1371</v>
      </c>
      <c r="B1374" s="211"/>
      <c r="C1374" s="212"/>
      <c r="D1374" s="213"/>
      <c r="E1374" s="209"/>
      <c r="F1374" s="209"/>
    </row>
    <row r="1375" spans="1:6" x14ac:dyDescent="0.2">
      <c r="A1375" s="210">
        <f t="shared" si="22"/>
        <v>1372</v>
      </c>
      <c r="B1375" s="211"/>
      <c r="C1375" s="212"/>
      <c r="D1375" s="213"/>
      <c r="E1375" s="209"/>
      <c r="F1375" s="209"/>
    </row>
    <row r="1376" spans="1:6" x14ac:dyDescent="0.2">
      <c r="A1376" s="210">
        <f t="shared" si="22"/>
        <v>1373</v>
      </c>
      <c r="B1376" s="211"/>
      <c r="C1376" s="212"/>
      <c r="D1376" s="213"/>
      <c r="E1376" s="209"/>
      <c r="F1376" s="209"/>
    </row>
    <row r="1377" spans="1:6" x14ac:dyDescent="0.2">
      <c r="A1377" s="210">
        <f t="shared" si="22"/>
        <v>1374</v>
      </c>
      <c r="B1377" s="211"/>
      <c r="C1377" s="212"/>
      <c r="D1377" s="213"/>
      <c r="E1377" s="209"/>
      <c r="F1377" s="209"/>
    </row>
    <row r="1378" spans="1:6" x14ac:dyDescent="0.2">
      <c r="A1378" s="210">
        <f t="shared" si="22"/>
        <v>1375</v>
      </c>
      <c r="B1378" s="211"/>
      <c r="C1378" s="212"/>
      <c r="D1378" s="213"/>
      <c r="E1378" s="209"/>
      <c r="F1378" s="209"/>
    </row>
    <row r="1379" spans="1:6" x14ac:dyDescent="0.2">
      <c r="A1379" s="210">
        <f t="shared" si="22"/>
        <v>1376</v>
      </c>
      <c r="B1379" s="211"/>
      <c r="C1379" s="212"/>
      <c r="D1379" s="213"/>
      <c r="E1379" s="209"/>
      <c r="F1379" s="209"/>
    </row>
    <row r="1380" spans="1:6" x14ac:dyDescent="0.2">
      <c r="A1380" s="210">
        <f t="shared" si="22"/>
        <v>1377</v>
      </c>
      <c r="B1380" s="211"/>
      <c r="C1380" s="212"/>
      <c r="D1380" s="213"/>
      <c r="E1380" s="209"/>
      <c r="F1380" s="209"/>
    </row>
    <row r="1381" spans="1:6" x14ac:dyDescent="0.2">
      <c r="A1381" s="210">
        <f t="shared" si="22"/>
        <v>1378</v>
      </c>
      <c r="B1381" s="211"/>
      <c r="C1381" s="212"/>
      <c r="D1381" s="213"/>
      <c r="E1381" s="209"/>
      <c r="F1381" s="209"/>
    </row>
    <row r="1382" spans="1:6" x14ac:dyDescent="0.2">
      <c r="A1382" s="210">
        <f t="shared" si="22"/>
        <v>1379</v>
      </c>
      <c r="B1382" s="211"/>
      <c r="C1382" s="212"/>
      <c r="D1382" s="213"/>
      <c r="E1382" s="209"/>
      <c r="F1382" s="209"/>
    </row>
    <row r="1383" spans="1:6" x14ac:dyDescent="0.2">
      <c r="A1383" s="210">
        <f t="shared" si="22"/>
        <v>1380</v>
      </c>
      <c r="B1383" s="211"/>
      <c r="C1383" s="212"/>
      <c r="D1383" s="213"/>
      <c r="E1383" s="209"/>
      <c r="F1383" s="209"/>
    </row>
    <row r="1384" spans="1:6" x14ac:dyDescent="0.2">
      <c r="A1384" s="210">
        <f t="shared" si="22"/>
        <v>1381</v>
      </c>
      <c r="B1384" s="211"/>
      <c r="C1384" s="212"/>
      <c r="D1384" s="213"/>
      <c r="E1384" s="209"/>
      <c r="F1384" s="209"/>
    </row>
    <row r="1385" spans="1:6" x14ac:dyDescent="0.2">
      <c r="A1385" s="210">
        <f t="shared" si="22"/>
        <v>1382</v>
      </c>
      <c r="B1385" s="211"/>
      <c r="C1385" s="212"/>
      <c r="D1385" s="213"/>
      <c r="E1385" s="209"/>
      <c r="F1385" s="209"/>
    </row>
    <row r="1386" spans="1:6" x14ac:dyDescent="0.2">
      <c r="A1386" s="210">
        <f t="shared" si="22"/>
        <v>1383</v>
      </c>
      <c r="B1386" s="211"/>
      <c r="C1386" s="212"/>
      <c r="D1386" s="213"/>
      <c r="E1386" s="209"/>
      <c r="F1386" s="209"/>
    </row>
    <row r="1387" spans="1:6" x14ac:dyDescent="0.2">
      <c r="A1387" s="210">
        <f t="shared" si="22"/>
        <v>1384</v>
      </c>
      <c r="B1387" s="211"/>
      <c r="C1387" s="212"/>
      <c r="D1387" s="213"/>
      <c r="E1387" s="209"/>
      <c r="F1387" s="209"/>
    </row>
    <row r="1388" spans="1:6" x14ac:dyDescent="0.2">
      <c r="A1388" s="210">
        <f t="shared" si="22"/>
        <v>1385</v>
      </c>
      <c r="B1388" s="211"/>
      <c r="C1388" s="212"/>
      <c r="D1388" s="213"/>
      <c r="E1388" s="209"/>
      <c r="F1388" s="209"/>
    </row>
    <row r="1389" spans="1:6" x14ac:dyDescent="0.2">
      <c r="A1389" s="210">
        <f t="shared" si="22"/>
        <v>1386</v>
      </c>
      <c r="B1389" s="211"/>
      <c r="C1389" s="212"/>
      <c r="D1389" s="213"/>
      <c r="E1389" s="209"/>
      <c r="F1389" s="209"/>
    </row>
    <row r="1390" spans="1:6" x14ac:dyDescent="0.2">
      <c r="A1390" s="210">
        <f t="shared" si="22"/>
        <v>1387</v>
      </c>
      <c r="B1390" s="211"/>
      <c r="C1390" s="212"/>
      <c r="D1390" s="213"/>
      <c r="E1390" s="209"/>
      <c r="F1390" s="209"/>
    </row>
    <row r="1391" spans="1:6" x14ac:dyDescent="0.2">
      <c r="A1391" s="210">
        <f t="shared" si="22"/>
        <v>1388</v>
      </c>
      <c r="B1391" s="211"/>
      <c r="C1391" s="212"/>
      <c r="D1391" s="213"/>
      <c r="E1391" s="209"/>
      <c r="F1391" s="209"/>
    </row>
    <row r="1392" spans="1:6" x14ac:dyDescent="0.2">
      <c r="A1392" s="210">
        <f t="shared" si="22"/>
        <v>1389</v>
      </c>
      <c r="B1392" s="211"/>
      <c r="C1392" s="212"/>
      <c r="D1392" s="213"/>
      <c r="E1392" s="209"/>
      <c r="F1392" s="209"/>
    </row>
    <row r="1393" spans="1:6" x14ac:dyDescent="0.2">
      <c r="A1393" s="210">
        <f t="shared" si="22"/>
        <v>1390</v>
      </c>
      <c r="B1393" s="211"/>
      <c r="C1393" s="212"/>
      <c r="D1393" s="213"/>
      <c r="E1393" s="209"/>
      <c r="F1393" s="209"/>
    </row>
    <row r="1394" spans="1:6" x14ac:dyDescent="0.2">
      <c r="A1394" s="210">
        <f t="shared" si="22"/>
        <v>1391</v>
      </c>
      <c r="B1394" s="211"/>
      <c r="C1394" s="212"/>
      <c r="D1394" s="213"/>
      <c r="E1394" s="209"/>
      <c r="F1394" s="209"/>
    </row>
    <row r="1395" spans="1:6" x14ac:dyDescent="0.2">
      <c r="A1395" s="210">
        <f t="shared" ref="A1395:A1458" si="23">+A1394+1</f>
        <v>1392</v>
      </c>
      <c r="B1395" s="211"/>
      <c r="C1395" s="212"/>
      <c r="D1395" s="213"/>
      <c r="E1395" s="209"/>
      <c r="F1395" s="209"/>
    </row>
    <row r="1396" spans="1:6" x14ac:dyDescent="0.2">
      <c r="A1396" s="210">
        <f t="shared" si="23"/>
        <v>1393</v>
      </c>
      <c r="B1396" s="211"/>
      <c r="C1396" s="212"/>
      <c r="D1396" s="213"/>
      <c r="E1396" s="209"/>
      <c r="F1396" s="209"/>
    </row>
    <row r="1397" spans="1:6" x14ac:dyDescent="0.2">
      <c r="A1397" s="210">
        <f t="shared" si="23"/>
        <v>1394</v>
      </c>
      <c r="B1397" s="211"/>
      <c r="C1397" s="212"/>
      <c r="D1397" s="213"/>
      <c r="E1397" s="209"/>
      <c r="F1397" s="209"/>
    </row>
    <row r="1398" spans="1:6" x14ac:dyDescent="0.2">
      <c r="A1398" s="210">
        <f t="shared" si="23"/>
        <v>1395</v>
      </c>
      <c r="B1398" s="211"/>
      <c r="C1398" s="212"/>
      <c r="D1398" s="213"/>
      <c r="E1398" s="209"/>
      <c r="F1398" s="209"/>
    </row>
    <row r="1399" spans="1:6" x14ac:dyDescent="0.2">
      <c r="A1399" s="210">
        <f t="shared" si="23"/>
        <v>1396</v>
      </c>
      <c r="B1399" s="211"/>
      <c r="C1399" s="212"/>
      <c r="D1399" s="213"/>
      <c r="E1399" s="209"/>
      <c r="F1399" s="209"/>
    </row>
    <row r="1400" spans="1:6" x14ac:dyDescent="0.2">
      <c r="A1400" s="210">
        <f t="shared" si="23"/>
        <v>1397</v>
      </c>
      <c r="B1400" s="211"/>
      <c r="C1400" s="212"/>
      <c r="D1400" s="213"/>
      <c r="E1400" s="209"/>
      <c r="F1400" s="209"/>
    </row>
    <row r="1401" spans="1:6" x14ac:dyDescent="0.2">
      <c r="A1401" s="210">
        <f t="shared" si="23"/>
        <v>1398</v>
      </c>
      <c r="B1401" s="211"/>
      <c r="C1401" s="212"/>
      <c r="D1401" s="213"/>
      <c r="E1401" s="209"/>
      <c r="F1401" s="209"/>
    </row>
    <row r="1402" spans="1:6" x14ac:dyDescent="0.2">
      <c r="A1402" s="210">
        <f t="shared" si="23"/>
        <v>1399</v>
      </c>
      <c r="B1402" s="211"/>
      <c r="C1402" s="212"/>
      <c r="D1402" s="213"/>
      <c r="E1402" s="209"/>
      <c r="F1402" s="209"/>
    </row>
    <row r="1403" spans="1:6" x14ac:dyDescent="0.2">
      <c r="A1403" s="210">
        <f t="shared" si="23"/>
        <v>1400</v>
      </c>
      <c r="B1403" s="211"/>
      <c r="C1403" s="212"/>
      <c r="D1403" s="213"/>
      <c r="E1403" s="209"/>
      <c r="F1403" s="209"/>
    </row>
    <row r="1404" spans="1:6" x14ac:dyDescent="0.2">
      <c r="A1404" s="210">
        <f t="shared" si="23"/>
        <v>1401</v>
      </c>
      <c r="B1404" s="211"/>
      <c r="C1404" s="212"/>
      <c r="D1404" s="213"/>
      <c r="E1404" s="209"/>
      <c r="F1404" s="209"/>
    </row>
    <row r="1405" spans="1:6" x14ac:dyDescent="0.2">
      <c r="A1405" s="210">
        <f t="shared" si="23"/>
        <v>1402</v>
      </c>
      <c r="B1405" s="211"/>
      <c r="C1405" s="212"/>
      <c r="D1405" s="213"/>
      <c r="E1405" s="209"/>
      <c r="F1405" s="209"/>
    </row>
    <row r="1406" spans="1:6" x14ac:dyDescent="0.2">
      <c r="A1406" s="210">
        <f t="shared" si="23"/>
        <v>1403</v>
      </c>
      <c r="B1406" s="211"/>
      <c r="C1406" s="212"/>
      <c r="D1406" s="213"/>
      <c r="E1406" s="209"/>
      <c r="F1406" s="209"/>
    </row>
    <row r="1407" spans="1:6" x14ac:dyDescent="0.2">
      <c r="A1407" s="210">
        <f t="shared" si="23"/>
        <v>1404</v>
      </c>
      <c r="B1407" s="211"/>
      <c r="C1407" s="212"/>
      <c r="D1407" s="213"/>
      <c r="E1407" s="209"/>
      <c r="F1407" s="209"/>
    </row>
    <row r="1408" spans="1:6" x14ac:dyDescent="0.2">
      <c r="A1408" s="210">
        <f t="shared" si="23"/>
        <v>1405</v>
      </c>
      <c r="B1408" s="211"/>
      <c r="C1408" s="212"/>
      <c r="D1408" s="213"/>
      <c r="E1408" s="209"/>
      <c r="F1408" s="209"/>
    </row>
    <row r="1409" spans="1:6" x14ac:dyDescent="0.2">
      <c r="A1409" s="210">
        <f t="shared" si="23"/>
        <v>1406</v>
      </c>
      <c r="B1409" s="211"/>
      <c r="C1409" s="212"/>
      <c r="D1409" s="213"/>
      <c r="E1409" s="209"/>
      <c r="F1409" s="209"/>
    </row>
    <row r="1410" spans="1:6" x14ac:dyDescent="0.2">
      <c r="A1410" s="210">
        <f t="shared" si="23"/>
        <v>1407</v>
      </c>
      <c r="B1410" s="211"/>
      <c r="C1410" s="212"/>
      <c r="D1410" s="213"/>
      <c r="E1410" s="209"/>
      <c r="F1410" s="209"/>
    </row>
    <row r="1411" spans="1:6" x14ac:dyDescent="0.2">
      <c r="A1411" s="210">
        <f t="shared" si="23"/>
        <v>1408</v>
      </c>
      <c r="B1411" s="211"/>
      <c r="C1411" s="212"/>
      <c r="D1411" s="213"/>
      <c r="E1411" s="209"/>
      <c r="F1411" s="209"/>
    </row>
    <row r="1412" spans="1:6" x14ac:dyDescent="0.2">
      <c r="A1412" s="210">
        <f t="shared" si="23"/>
        <v>1409</v>
      </c>
      <c r="B1412" s="211"/>
      <c r="C1412" s="212"/>
      <c r="D1412" s="213"/>
      <c r="E1412" s="209"/>
      <c r="F1412" s="209"/>
    </row>
    <row r="1413" spans="1:6" x14ac:dyDescent="0.2">
      <c r="A1413" s="210">
        <f t="shared" si="23"/>
        <v>1410</v>
      </c>
      <c r="B1413" s="211"/>
      <c r="C1413" s="212"/>
      <c r="D1413" s="213"/>
      <c r="E1413" s="209"/>
      <c r="F1413" s="209"/>
    </row>
    <row r="1414" spans="1:6" x14ac:dyDescent="0.2">
      <c r="A1414" s="210">
        <f t="shared" si="23"/>
        <v>1411</v>
      </c>
      <c r="B1414" s="211"/>
      <c r="C1414" s="212"/>
      <c r="D1414" s="213"/>
      <c r="E1414" s="209"/>
      <c r="F1414" s="209"/>
    </row>
    <row r="1415" spans="1:6" x14ac:dyDescent="0.2">
      <c r="A1415" s="210">
        <f t="shared" si="23"/>
        <v>1412</v>
      </c>
      <c r="B1415" s="211"/>
      <c r="C1415" s="212"/>
      <c r="D1415" s="213"/>
      <c r="E1415" s="209"/>
      <c r="F1415" s="209"/>
    </row>
    <row r="1416" spans="1:6" x14ac:dyDescent="0.2">
      <c r="A1416" s="210">
        <f t="shared" si="23"/>
        <v>1413</v>
      </c>
      <c r="B1416" s="211"/>
      <c r="C1416" s="212"/>
      <c r="D1416" s="213"/>
      <c r="E1416" s="209"/>
      <c r="F1416" s="209"/>
    </row>
    <row r="1417" spans="1:6" x14ac:dyDescent="0.2">
      <c r="A1417" s="210">
        <f t="shared" si="23"/>
        <v>1414</v>
      </c>
      <c r="B1417" s="211"/>
      <c r="C1417" s="212"/>
      <c r="D1417" s="213"/>
      <c r="E1417" s="209"/>
      <c r="F1417" s="209"/>
    </row>
    <row r="1418" spans="1:6" x14ac:dyDescent="0.2">
      <c r="A1418" s="210">
        <f t="shared" si="23"/>
        <v>1415</v>
      </c>
      <c r="B1418" s="211"/>
      <c r="C1418" s="212"/>
      <c r="D1418" s="213"/>
      <c r="E1418" s="209"/>
      <c r="F1418" s="209"/>
    </row>
    <row r="1419" spans="1:6" x14ac:dyDescent="0.2">
      <c r="A1419" s="210">
        <f t="shared" si="23"/>
        <v>1416</v>
      </c>
      <c r="B1419" s="211"/>
      <c r="C1419" s="212"/>
      <c r="D1419" s="213"/>
      <c r="E1419" s="209"/>
      <c r="F1419" s="209"/>
    </row>
    <row r="1420" spans="1:6" x14ac:dyDescent="0.2">
      <c r="A1420" s="210">
        <f t="shared" si="23"/>
        <v>1417</v>
      </c>
      <c r="B1420" s="211"/>
      <c r="C1420" s="212"/>
      <c r="D1420" s="213"/>
      <c r="E1420" s="209"/>
      <c r="F1420" s="209"/>
    </row>
    <row r="1421" spans="1:6" x14ac:dyDescent="0.2">
      <c r="A1421" s="210">
        <f t="shared" si="23"/>
        <v>1418</v>
      </c>
      <c r="B1421" s="211"/>
      <c r="C1421" s="212"/>
      <c r="D1421" s="213"/>
      <c r="E1421" s="209"/>
      <c r="F1421" s="209"/>
    </row>
    <row r="1422" spans="1:6" x14ac:dyDescent="0.2">
      <c r="A1422" s="210">
        <f t="shared" si="23"/>
        <v>1419</v>
      </c>
      <c r="B1422" s="211"/>
      <c r="C1422" s="212"/>
      <c r="D1422" s="213"/>
      <c r="E1422" s="209"/>
      <c r="F1422" s="209"/>
    </row>
    <row r="1423" spans="1:6" x14ac:dyDescent="0.2">
      <c r="A1423" s="210">
        <f t="shared" si="23"/>
        <v>1420</v>
      </c>
      <c r="B1423" s="211"/>
      <c r="C1423" s="212"/>
      <c r="D1423" s="213"/>
      <c r="E1423" s="209"/>
      <c r="F1423" s="209"/>
    </row>
    <row r="1424" spans="1:6" x14ac:dyDescent="0.2">
      <c r="A1424" s="210">
        <f t="shared" si="23"/>
        <v>1421</v>
      </c>
      <c r="B1424" s="211"/>
      <c r="C1424" s="212"/>
      <c r="D1424" s="213"/>
      <c r="E1424" s="209"/>
      <c r="F1424" s="209"/>
    </row>
    <row r="1425" spans="1:6" x14ac:dyDescent="0.2">
      <c r="A1425" s="210">
        <f t="shared" si="23"/>
        <v>1422</v>
      </c>
      <c r="B1425" s="211"/>
      <c r="C1425" s="212"/>
      <c r="D1425" s="213"/>
      <c r="E1425" s="209"/>
      <c r="F1425" s="209"/>
    </row>
    <row r="1426" spans="1:6" x14ac:dyDescent="0.2">
      <c r="A1426" s="210">
        <f t="shared" si="23"/>
        <v>1423</v>
      </c>
      <c r="B1426" s="211"/>
      <c r="C1426" s="212"/>
      <c r="D1426" s="213"/>
      <c r="E1426" s="209"/>
      <c r="F1426" s="209"/>
    </row>
    <row r="1427" spans="1:6" x14ac:dyDescent="0.2">
      <c r="A1427" s="210">
        <f t="shared" si="23"/>
        <v>1424</v>
      </c>
      <c r="B1427" s="211"/>
      <c r="C1427" s="212"/>
      <c r="D1427" s="213"/>
      <c r="E1427" s="209"/>
      <c r="F1427" s="209"/>
    </row>
    <row r="1428" spans="1:6" x14ac:dyDescent="0.2">
      <c r="A1428" s="210">
        <f t="shared" si="23"/>
        <v>1425</v>
      </c>
      <c r="B1428" s="211"/>
      <c r="C1428" s="212"/>
      <c r="D1428" s="213"/>
      <c r="E1428" s="209"/>
      <c r="F1428" s="209"/>
    </row>
    <row r="1429" spans="1:6" x14ac:dyDescent="0.2">
      <c r="A1429" s="210">
        <f t="shared" si="23"/>
        <v>1426</v>
      </c>
      <c r="B1429" s="211"/>
      <c r="C1429" s="212"/>
      <c r="D1429" s="213"/>
      <c r="E1429" s="209"/>
      <c r="F1429" s="209"/>
    </row>
    <row r="1430" spans="1:6" x14ac:dyDescent="0.2">
      <c r="A1430" s="210">
        <f t="shared" si="23"/>
        <v>1427</v>
      </c>
      <c r="B1430" s="211"/>
      <c r="C1430" s="212"/>
      <c r="D1430" s="213"/>
      <c r="E1430" s="209"/>
      <c r="F1430" s="209"/>
    </row>
    <row r="1431" spans="1:6" x14ac:dyDescent="0.2">
      <c r="A1431" s="210">
        <f t="shared" si="23"/>
        <v>1428</v>
      </c>
      <c r="B1431" s="211"/>
      <c r="C1431" s="212"/>
      <c r="D1431" s="213"/>
      <c r="E1431" s="209"/>
      <c r="F1431" s="209"/>
    </row>
    <row r="1432" spans="1:6" x14ac:dyDescent="0.2">
      <c r="A1432" s="210">
        <f t="shared" si="23"/>
        <v>1429</v>
      </c>
      <c r="B1432" s="211"/>
      <c r="C1432" s="212"/>
      <c r="D1432" s="213"/>
      <c r="E1432" s="209"/>
      <c r="F1432" s="209"/>
    </row>
    <row r="1433" spans="1:6" x14ac:dyDescent="0.2">
      <c r="A1433" s="210">
        <f t="shared" si="23"/>
        <v>1430</v>
      </c>
      <c r="B1433" s="211"/>
      <c r="C1433" s="212"/>
      <c r="D1433" s="213"/>
      <c r="E1433" s="209"/>
      <c r="F1433" s="209"/>
    </row>
    <row r="1434" spans="1:6" x14ac:dyDescent="0.2">
      <c r="A1434" s="210">
        <f t="shared" si="23"/>
        <v>1431</v>
      </c>
      <c r="B1434" s="211"/>
      <c r="C1434" s="212"/>
      <c r="D1434" s="213"/>
      <c r="E1434" s="209"/>
      <c r="F1434" s="209"/>
    </row>
    <row r="1435" spans="1:6" x14ac:dyDescent="0.2">
      <c r="A1435" s="210">
        <f t="shared" si="23"/>
        <v>1432</v>
      </c>
      <c r="B1435" s="211"/>
      <c r="C1435" s="212"/>
      <c r="D1435" s="213"/>
      <c r="E1435" s="209"/>
      <c r="F1435" s="209"/>
    </row>
    <row r="1436" spans="1:6" x14ac:dyDescent="0.2">
      <c r="A1436" s="210">
        <f t="shared" si="23"/>
        <v>1433</v>
      </c>
      <c r="B1436" s="211"/>
      <c r="C1436" s="212"/>
      <c r="D1436" s="213"/>
      <c r="E1436" s="209"/>
      <c r="F1436" s="209"/>
    </row>
    <row r="1437" spans="1:6" x14ac:dyDescent="0.2">
      <c r="A1437" s="210">
        <f t="shared" si="23"/>
        <v>1434</v>
      </c>
      <c r="B1437" s="211"/>
      <c r="C1437" s="212"/>
      <c r="D1437" s="213"/>
      <c r="E1437" s="209"/>
      <c r="F1437" s="209"/>
    </row>
    <row r="1438" spans="1:6" x14ac:dyDescent="0.2">
      <c r="A1438" s="210">
        <f t="shared" si="23"/>
        <v>1435</v>
      </c>
      <c r="B1438" s="211"/>
      <c r="C1438" s="212"/>
      <c r="D1438" s="213"/>
      <c r="E1438" s="209"/>
      <c r="F1438" s="209"/>
    </row>
    <row r="1439" spans="1:6" x14ac:dyDescent="0.2">
      <c r="A1439" s="210">
        <f t="shared" si="23"/>
        <v>1436</v>
      </c>
      <c r="B1439" s="211"/>
      <c r="C1439" s="212"/>
      <c r="D1439" s="213"/>
      <c r="E1439" s="209"/>
      <c r="F1439" s="209"/>
    </row>
    <row r="1440" spans="1:6" x14ac:dyDescent="0.2">
      <c r="A1440" s="210">
        <f t="shared" si="23"/>
        <v>1437</v>
      </c>
      <c r="B1440" s="211"/>
      <c r="C1440" s="212"/>
      <c r="D1440" s="213"/>
      <c r="E1440" s="209"/>
      <c r="F1440" s="209"/>
    </row>
    <row r="1441" spans="1:6" x14ac:dyDescent="0.2">
      <c r="A1441" s="210">
        <f t="shared" si="23"/>
        <v>1438</v>
      </c>
      <c r="B1441" s="211"/>
      <c r="C1441" s="212"/>
      <c r="D1441" s="213"/>
      <c r="E1441" s="209"/>
      <c r="F1441" s="209"/>
    </row>
    <row r="1442" spans="1:6" x14ac:dyDescent="0.2">
      <c r="A1442" s="210">
        <f t="shared" si="23"/>
        <v>1439</v>
      </c>
      <c r="B1442" s="211"/>
      <c r="C1442" s="212"/>
      <c r="D1442" s="213"/>
      <c r="E1442" s="209"/>
      <c r="F1442" s="209"/>
    </row>
    <row r="1443" spans="1:6" x14ac:dyDescent="0.2">
      <c r="A1443" s="210">
        <f t="shared" si="23"/>
        <v>1440</v>
      </c>
      <c r="B1443" s="211"/>
      <c r="C1443" s="212"/>
      <c r="D1443" s="213"/>
      <c r="E1443" s="209"/>
      <c r="F1443" s="209"/>
    </row>
    <row r="1444" spans="1:6" x14ac:dyDescent="0.2">
      <c r="A1444" s="210">
        <f t="shared" si="23"/>
        <v>1441</v>
      </c>
      <c r="B1444" s="211"/>
      <c r="C1444" s="212"/>
      <c r="D1444" s="213"/>
      <c r="E1444" s="209"/>
      <c r="F1444" s="209"/>
    </row>
    <row r="1445" spans="1:6" x14ac:dyDescent="0.2">
      <c r="A1445" s="210">
        <f t="shared" si="23"/>
        <v>1442</v>
      </c>
      <c r="B1445" s="211"/>
      <c r="C1445" s="212"/>
      <c r="D1445" s="213"/>
      <c r="E1445" s="209"/>
      <c r="F1445" s="209"/>
    </row>
    <row r="1446" spans="1:6" x14ac:dyDescent="0.2">
      <c r="A1446" s="210">
        <f t="shared" si="23"/>
        <v>1443</v>
      </c>
      <c r="B1446" s="211"/>
      <c r="C1446" s="212"/>
      <c r="D1446" s="213"/>
      <c r="E1446" s="209"/>
      <c r="F1446" s="209"/>
    </row>
    <row r="1447" spans="1:6" x14ac:dyDescent="0.2">
      <c r="A1447" s="210">
        <f t="shared" si="23"/>
        <v>1444</v>
      </c>
      <c r="B1447" s="211"/>
      <c r="C1447" s="212"/>
      <c r="D1447" s="213"/>
      <c r="E1447" s="209"/>
      <c r="F1447" s="209"/>
    </row>
    <row r="1448" spans="1:6" x14ac:dyDescent="0.2">
      <c r="A1448" s="210">
        <f t="shared" si="23"/>
        <v>1445</v>
      </c>
      <c r="B1448" s="211"/>
      <c r="C1448" s="212"/>
      <c r="D1448" s="213"/>
      <c r="E1448" s="209"/>
      <c r="F1448" s="209"/>
    </row>
    <row r="1449" spans="1:6" x14ac:dyDescent="0.2">
      <c r="A1449" s="210">
        <f t="shared" si="23"/>
        <v>1446</v>
      </c>
      <c r="B1449" s="211"/>
      <c r="C1449" s="212"/>
      <c r="D1449" s="213"/>
      <c r="E1449" s="209"/>
      <c r="F1449" s="209"/>
    </row>
    <row r="1450" spans="1:6" x14ac:dyDescent="0.2">
      <c r="A1450" s="210">
        <f t="shared" si="23"/>
        <v>1447</v>
      </c>
      <c r="B1450" s="211"/>
      <c r="C1450" s="212"/>
      <c r="D1450" s="213"/>
      <c r="E1450" s="209"/>
      <c r="F1450" s="209"/>
    </row>
    <row r="1451" spans="1:6" x14ac:dyDescent="0.2">
      <c r="A1451" s="210">
        <f t="shared" si="23"/>
        <v>1448</v>
      </c>
      <c r="B1451" s="211"/>
      <c r="C1451" s="212"/>
      <c r="D1451" s="213"/>
      <c r="E1451" s="209"/>
      <c r="F1451" s="209"/>
    </row>
    <row r="1452" spans="1:6" x14ac:dyDescent="0.2">
      <c r="A1452" s="210">
        <f t="shared" si="23"/>
        <v>1449</v>
      </c>
      <c r="B1452" s="211"/>
      <c r="C1452" s="212"/>
      <c r="D1452" s="213"/>
      <c r="E1452" s="209"/>
      <c r="F1452" s="209"/>
    </row>
    <row r="1453" spans="1:6" x14ac:dyDescent="0.2">
      <c r="A1453" s="210">
        <f t="shared" si="23"/>
        <v>1450</v>
      </c>
      <c r="B1453" s="211"/>
      <c r="C1453" s="212"/>
      <c r="D1453" s="213"/>
      <c r="E1453" s="209"/>
      <c r="F1453" s="209"/>
    </row>
    <row r="1454" spans="1:6" x14ac:dyDescent="0.2">
      <c r="A1454" s="210">
        <f t="shared" si="23"/>
        <v>1451</v>
      </c>
      <c r="B1454" s="211"/>
      <c r="C1454" s="212"/>
      <c r="D1454" s="213"/>
      <c r="E1454" s="209"/>
      <c r="F1454" s="209"/>
    </row>
    <row r="1455" spans="1:6" x14ac:dyDescent="0.2">
      <c r="A1455" s="210">
        <f t="shared" si="23"/>
        <v>1452</v>
      </c>
      <c r="B1455" s="211"/>
      <c r="C1455" s="212"/>
      <c r="D1455" s="213"/>
      <c r="E1455" s="209"/>
      <c r="F1455" s="209"/>
    </row>
    <row r="1456" spans="1:6" x14ac:dyDescent="0.2">
      <c r="A1456" s="210">
        <f t="shared" si="23"/>
        <v>1453</v>
      </c>
      <c r="B1456" s="211"/>
      <c r="C1456" s="212"/>
      <c r="D1456" s="213"/>
      <c r="E1456" s="209"/>
      <c r="F1456" s="209"/>
    </row>
    <row r="1457" spans="1:6" x14ac:dyDescent="0.2">
      <c r="A1457" s="210">
        <f t="shared" si="23"/>
        <v>1454</v>
      </c>
      <c r="B1457" s="211"/>
      <c r="C1457" s="212"/>
      <c r="D1457" s="213"/>
      <c r="E1457" s="209"/>
      <c r="F1457" s="209"/>
    </row>
    <row r="1458" spans="1:6" x14ac:dyDescent="0.2">
      <c r="A1458" s="210">
        <f t="shared" si="23"/>
        <v>1455</v>
      </c>
      <c r="B1458" s="211"/>
      <c r="C1458" s="212"/>
      <c r="D1458" s="213"/>
      <c r="E1458" s="209"/>
      <c r="F1458" s="209"/>
    </row>
    <row r="1459" spans="1:6" x14ac:dyDescent="0.2">
      <c r="A1459" s="210">
        <f t="shared" ref="A1459:A1522" si="24">+A1458+1</f>
        <v>1456</v>
      </c>
      <c r="B1459" s="211"/>
      <c r="C1459" s="212"/>
      <c r="D1459" s="213"/>
      <c r="E1459" s="209"/>
      <c r="F1459" s="209"/>
    </row>
    <row r="1460" spans="1:6" x14ac:dyDescent="0.2">
      <c r="A1460" s="210">
        <f t="shared" si="24"/>
        <v>1457</v>
      </c>
      <c r="B1460" s="211"/>
      <c r="C1460" s="212"/>
      <c r="D1460" s="213"/>
      <c r="E1460" s="209"/>
      <c r="F1460" s="209"/>
    </row>
    <row r="1461" spans="1:6" x14ac:dyDescent="0.2">
      <c r="A1461" s="210">
        <f t="shared" si="24"/>
        <v>1458</v>
      </c>
      <c r="B1461" s="211"/>
      <c r="C1461" s="212"/>
      <c r="D1461" s="213"/>
      <c r="E1461" s="209"/>
      <c r="F1461" s="209"/>
    </row>
    <row r="1462" spans="1:6" x14ac:dyDescent="0.2">
      <c r="A1462" s="210">
        <f t="shared" si="24"/>
        <v>1459</v>
      </c>
      <c r="B1462" s="211"/>
      <c r="C1462" s="212"/>
      <c r="D1462" s="213"/>
      <c r="E1462" s="209"/>
      <c r="F1462" s="209"/>
    </row>
    <row r="1463" spans="1:6" x14ac:dyDescent="0.2">
      <c r="A1463" s="210">
        <f t="shared" si="24"/>
        <v>1460</v>
      </c>
      <c r="B1463" s="211"/>
      <c r="C1463" s="212"/>
      <c r="D1463" s="213"/>
      <c r="E1463" s="209"/>
      <c r="F1463" s="209"/>
    </row>
    <row r="1464" spans="1:6" x14ac:dyDescent="0.2">
      <c r="A1464" s="210">
        <f t="shared" si="24"/>
        <v>1461</v>
      </c>
      <c r="B1464" s="211"/>
      <c r="C1464" s="212"/>
      <c r="D1464" s="213"/>
      <c r="E1464" s="209"/>
      <c r="F1464" s="209"/>
    </row>
    <row r="1465" spans="1:6" x14ac:dyDescent="0.2">
      <c r="A1465" s="210">
        <f t="shared" si="24"/>
        <v>1462</v>
      </c>
      <c r="B1465" s="211"/>
      <c r="C1465" s="212"/>
      <c r="D1465" s="213"/>
      <c r="E1465" s="209"/>
      <c r="F1465" s="209"/>
    </row>
    <row r="1466" spans="1:6" x14ac:dyDescent="0.2">
      <c r="A1466" s="210">
        <f t="shared" si="24"/>
        <v>1463</v>
      </c>
      <c r="B1466" s="211"/>
      <c r="C1466" s="212"/>
      <c r="D1466" s="213"/>
      <c r="E1466" s="209"/>
      <c r="F1466" s="209"/>
    </row>
    <row r="1467" spans="1:6" x14ac:dyDescent="0.2">
      <c r="A1467" s="210">
        <f t="shared" si="24"/>
        <v>1464</v>
      </c>
      <c r="B1467" s="211"/>
      <c r="C1467" s="212"/>
      <c r="D1467" s="213"/>
      <c r="E1467" s="209"/>
      <c r="F1467" s="209"/>
    </row>
    <row r="1468" spans="1:6" x14ac:dyDescent="0.2">
      <c r="A1468" s="210">
        <f t="shared" si="24"/>
        <v>1465</v>
      </c>
      <c r="B1468" s="211"/>
      <c r="C1468" s="212"/>
      <c r="D1468" s="213"/>
      <c r="E1468" s="209"/>
      <c r="F1468" s="209"/>
    </row>
    <row r="1469" spans="1:6" x14ac:dyDescent="0.2">
      <c r="A1469" s="210">
        <f t="shared" si="24"/>
        <v>1466</v>
      </c>
      <c r="B1469" s="211"/>
      <c r="C1469" s="212"/>
      <c r="D1469" s="213"/>
      <c r="E1469" s="209"/>
      <c r="F1469" s="209"/>
    </row>
    <row r="1470" spans="1:6" x14ac:dyDescent="0.2">
      <c r="A1470" s="210">
        <f t="shared" si="24"/>
        <v>1467</v>
      </c>
      <c r="B1470" s="211"/>
      <c r="C1470" s="212"/>
      <c r="D1470" s="213"/>
      <c r="E1470" s="209"/>
      <c r="F1470" s="209"/>
    </row>
    <row r="1471" spans="1:6" x14ac:dyDescent="0.2">
      <c r="A1471" s="210">
        <f t="shared" si="24"/>
        <v>1468</v>
      </c>
      <c r="B1471" s="211"/>
      <c r="C1471" s="212"/>
      <c r="D1471" s="213"/>
      <c r="E1471" s="209"/>
      <c r="F1471" s="209"/>
    </row>
    <row r="1472" spans="1:6" x14ac:dyDescent="0.2">
      <c r="A1472" s="210">
        <f t="shared" si="24"/>
        <v>1469</v>
      </c>
      <c r="B1472" s="211"/>
      <c r="C1472" s="212"/>
      <c r="D1472" s="213"/>
      <c r="E1472" s="209"/>
      <c r="F1472" s="209"/>
    </row>
    <row r="1473" spans="1:6" x14ac:dyDescent="0.2">
      <c r="A1473" s="210">
        <f t="shared" si="24"/>
        <v>1470</v>
      </c>
      <c r="B1473" s="211"/>
      <c r="C1473" s="212"/>
      <c r="D1473" s="213"/>
      <c r="E1473" s="209"/>
      <c r="F1473" s="209"/>
    </row>
    <row r="1474" spans="1:6" x14ac:dyDescent="0.2">
      <c r="A1474" s="210">
        <f t="shared" si="24"/>
        <v>1471</v>
      </c>
      <c r="B1474" s="211"/>
      <c r="C1474" s="212"/>
      <c r="D1474" s="213"/>
      <c r="E1474" s="209"/>
      <c r="F1474" s="209"/>
    </row>
    <row r="1475" spans="1:6" x14ac:dyDescent="0.2">
      <c r="A1475" s="210">
        <f t="shared" si="24"/>
        <v>1472</v>
      </c>
      <c r="B1475" s="211"/>
      <c r="C1475" s="212"/>
      <c r="D1475" s="213"/>
      <c r="E1475" s="209"/>
      <c r="F1475" s="209"/>
    </row>
    <row r="1476" spans="1:6" x14ac:dyDescent="0.2">
      <c r="A1476" s="210">
        <f t="shared" si="24"/>
        <v>1473</v>
      </c>
      <c r="B1476" s="211"/>
      <c r="C1476" s="212"/>
      <c r="D1476" s="213"/>
      <c r="E1476" s="209"/>
      <c r="F1476" s="209"/>
    </row>
    <row r="1477" spans="1:6" x14ac:dyDescent="0.2">
      <c r="A1477" s="210">
        <f t="shared" si="24"/>
        <v>1474</v>
      </c>
      <c r="B1477" s="211"/>
      <c r="C1477" s="212"/>
      <c r="D1477" s="213"/>
      <c r="E1477" s="209"/>
      <c r="F1477" s="209"/>
    </row>
    <row r="1478" spans="1:6" x14ac:dyDescent="0.2">
      <c r="A1478" s="210">
        <f t="shared" si="24"/>
        <v>1475</v>
      </c>
      <c r="B1478" s="211"/>
      <c r="C1478" s="212"/>
      <c r="D1478" s="213"/>
      <c r="E1478" s="209"/>
      <c r="F1478" s="209"/>
    </row>
    <row r="1479" spans="1:6" x14ac:dyDescent="0.2">
      <c r="A1479" s="210">
        <f t="shared" si="24"/>
        <v>1476</v>
      </c>
      <c r="B1479" s="211"/>
      <c r="C1479" s="212"/>
      <c r="D1479" s="213"/>
      <c r="E1479" s="209"/>
      <c r="F1479" s="209"/>
    </row>
    <row r="1480" spans="1:6" x14ac:dyDescent="0.2">
      <c r="A1480" s="210">
        <f t="shared" si="24"/>
        <v>1477</v>
      </c>
      <c r="B1480" s="211"/>
      <c r="C1480" s="212"/>
      <c r="D1480" s="213"/>
      <c r="E1480" s="209"/>
      <c r="F1480" s="209"/>
    </row>
    <row r="1481" spans="1:6" x14ac:dyDescent="0.2">
      <c r="A1481" s="210">
        <f t="shared" si="24"/>
        <v>1478</v>
      </c>
      <c r="B1481" s="211"/>
      <c r="C1481" s="212"/>
      <c r="D1481" s="213"/>
      <c r="E1481" s="209"/>
      <c r="F1481" s="209"/>
    </row>
    <row r="1482" spans="1:6" x14ac:dyDescent="0.2">
      <c r="A1482" s="210">
        <f t="shared" si="24"/>
        <v>1479</v>
      </c>
      <c r="B1482" s="211"/>
      <c r="C1482" s="212"/>
      <c r="D1482" s="213"/>
      <c r="E1482" s="209"/>
      <c r="F1482" s="209"/>
    </row>
    <row r="1483" spans="1:6" x14ac:dyDescent="0.2">
      <c r="A1483" s="210">
        <f t="shared" si="24"/>
        <v>1480</v>
      </c>
      <c r="B1483" s="211"/>
      <c r="C1483" s="212"/>
      <c r="D1483" s="213"/>
      <c r="E1483" s="209"/>
      <c r="F1483" s="209"/>
    </row>
    <row r="1484" spans="1:6" x14ac:dyDescent="0.2">
      <c r="A1484" s="210">
        <f t="shared" si="24"/>
        <v>1481</v>
      </c>
      <c r="B1484" s="211"/>
      <c r="C1484" s="212"/>
      <c r="D1484" s="213"/>
      <c r="E1484" s="209"/>
      <c r="F1484" s="209"/>
    </row>
    <row r="1485" spans="1:6" x14ac:dyDescent="0.2">
      <c r="A1485" s="210">
        <f t="shared" si="24"/>
        <v>1482</v>
      </c>
      <c r="B1485" s="211"/>
      <c r="C1485" s="212"/>
      <c r="D1485" s="213"/>
      <c r="E1485" s="209"/>
      <c r="F1485" s="209"/>
    </row>
    <row r="1486" spans="1:6" x14ac:dyDescent="0.2">
      <c r="A1486" s="210">
        <f t="shared" si="24"/>
        <v>1483</v>
      </c>
      <c r="B1486" s="211"/>
      <c r="C1486" s="212"/>
      <c r="D1486" s="213"/>
      <c r="E1486" s="209"/>
      <c r="F1486" s="209"/>
    </row>
    <row r="1487" spans="1:6" x14ac:dyDescent="0.2">
      <c r="A1487" s="210">
        <f t="shared" si="24"/>
        <v>1484</v>
      </c>
      <c r="B1487" s="211"/>
      <c r="C1487" s="212"/>
      <c r="D1487" s="213"/>
      <c r="E1487" s="209"/>
      <c r="F1487" s="209"/>
    </row>
    <row r="1488" spans="1:6" x14ac:dyDescent="0.2">
      <c r="A1488" s="210">
        <f t="shared" si="24"/>
        <v>1485</v>
      </c>
      <c r="B1488" s="211"/>
      <c r="C1488" s="212"/>
      <c r="D1488" s="213"/>
      <c r="E1488" s="209"/>
      <c r="F1488" s="209"/>
    </row>
    <row r="1489" spans="1:6" x14ac:dyDescent="0.2">
      <c r="A1489" s="210">
        <f t="shared" si="24"/>
        <v>1486</v>
      </c>
      <c r="B1489" s="211"/>
      <c r="C1489" s="212"/>
      <c r="D1489" s="213"/>
      <c r="E1489" s="209"/>
      <c r="F1489" s="209"/>
    </row>
    <row r="1490" spans="1:6" x14ac:dyDescent="0.2">
      <c r="A1490" s="210">
        <f t="shared" si="24"/>
        <v>1487</v>
      </c>
      <c r="B1490" s="211"/>
      <c r="C1490" s="212"/>
      <c r="D1490" s="213"/>
      <c r="E1490" s="209"/>
      <c r="F1490" s="209"/>
    </row>
    <row r="1491" spans="1:6" x14ac:dyDescent="0.2">
      <c r="A1491" s="210">
        <f t="shared" si="24"/>
        <v>1488</v>
      </c>
      <c r="B1491" s="211"/>
      <c r="C1491" s="212"/>
      <c r="D1491" s="213"/>
      <c r="E1491" s="209"/>
      <c r="F1491" s="209"/>
    </row>
    <row r="1492" spans="1:6" x14ac:dyDescent="0.2">
      <c r="A1492" s="210">
        <f t="shared" si="24"/>
        <v>1489</v>
      </c>
      <c r="B1492" s="211"/>
      <c r="C1492" s="212"/>
      <c r="D1492" s="213"/>
      <c r="E1492" s="209"/>
      <c r="F1492" s="209"/>
    </row>
    <row r="1493" spans="1:6" x14ac:dyDescent="0.2">
      <c r="A1493" s="210">
        <f t="shared" si="24"/>
        <v>1490</v>
      </c>
      <c r="B1493" s="211"/>
      <c r="C1493" s="212"/>
      <c r="D1493" s="213"/>
      <c r="E1493" s="209"/>
      <c r="F1493" s="209"/>
    </row>
    <row r="1494" spans="1:6" x14ac:dyDescent="0.2">
      <c r="A1494" s="210">
        <f t="shared" si="24"/>
        <v>1491</v>
      </c>
      <c r="B1494" s="211"/>
      <c r="C1494" s="212"/>
      <c r="D1494" s="213"/>
      <c r="E1494" s="209"/>
      <c r="F1494" s="209"/>
    </row>
    <row r="1495" spans="1:6" x14ac:dyDescent="0.2">
      <c r="A1495" s="210">
        <f t="shared" si="24"/>
        <v>1492</v>
      </c>
      <c r="B1495" s="211"/>
      <c r="C1495" s="212"/>
      <c r="D1495" s="213"/>
      <c r="E1495" s="209"/>
      <c r="F1495" s="209"/>
    </row>
    <row r="1496" spans="1:6" x14ac:dyDescent="0.2">
      <c r="A1496" s="210">
        <f t="shared" si="24"/>
        <v>1493</v>
      </c>
      <c r="B1496" s="211"/>
      <c r="C1496" s="212"/>
      <c r="D1496" s="213"/>
      <c r="E1496" s="209"/>
      <c r="F1496" s="209"/>
    </row>
    <row r="1497" spans="1:6" x14ac:dyDescent="0.2">
      <c r="A1497" s="210">
        <f t="shared" si="24"/>
        <v>1494</v>
      </c>
      <c r="B1497" s="211"/>
      <c r="C1497" s="212"/>
      <c r="D1497" s="213"/>
      <c r="E1497" s="209"/>
      <c r="F1497" s="209"/>
    </row>
    <row r="1498" spans="1:6" x14ac:dyDescent="0.2">
      <c r="A1498" s="210">
        <f t="shared" si="24"/>
        <v>1495</v>
      </c>
      <c r="B1498" s="211"/>
      <c r="C1498" s="212"/>
      <c r="D1498" s="213"/>
      <c r="E1498" s="209"/>
      <c r="F1498" s="209"/>
    </row>
    <row r="1499" spans="1:6" x14ac:dyDescent="0.2">
      <c r="A1499" s="210">
        <f t="shared" si="24"/>
        <v>1496</v>
      </c>
      <c r="B1499" s="211"/>
      <c r="C1499" s="212"/>
      <c r="D1499" s="213"/>
      <c r="E1499" s="209"/>
      <c r="F1499" s="209"/>
    </row>
    <row r="1500" spans="1:6" x14ac:dyDescent="0.2">
      <c r="A1500" s="210">
        <f t="shared" si="24"/>
        <v>1497</v>
      </c>
      <c r="B1500" s="211"/>
      <c r="C1500" s="212"/>
      <c r="D1500" s="213"/>
      <c r="E1500" s="209"/>
      <c r="F1500" s="209"/>
    </row>
    <row r="1501" spans="1:6" x14ac:dyDescent="0.2">
      <c r="A1501" s="210">
        <f t="shared" si="24"/>
        <v>1498</v>
      </c>
      <c r="B1501" s="211"/>
      <c r="C1501" s="212"/>
      <c r="D1501" s="213"/>
      <c r="E1501" s="209"/>
      <c r="F1501" s="209"/>
    </row>
    <row r="1502" spans="1:6" x14ac:dyDescent="0.2">
      <c r="A1502" s="210">
        <f t="shared" si="24"/>
        <v>1499</v>
      </c>
      <c r="B1502" s="211"/>
      <c r="C1502" s="212"/>
      <c r="D1502" s="213"/>
      <c r="E1502" s="209"/>
      <c r="F1502" s="209"/>
    </row>
    <row r="1503" spans="1:6" x14ac:dyDescent="0.2">
      <c r="A1503" s="210">
        <f t="shared" si="24"/>
        <v>1500</v>
      </c>
      <c r="B1503" s="211"/>
      <c r="C1503" s="212"/>
      <c r="D1503" s="213"/>
      <c r="E1503" s="209"/>
      <c r="F1503" s="209"/>
    </row>
    <row r="1504" spans="1:6" x14ac:dyDescent="0.2">
      <c r="A1504" s="210">
        <f t="shared" si="24"/>
        <v>1501</v>
      </c>
      <c r="B1504" s="211"/>
      <c r="C1504" s="212"/>
      <c r="D1504" s="213"/>
      <c r="E1504" s="209"/>
      <c r="F1504" s="209"/>
    </row>
    <row r="1505" spans="1:6" x14ac:dyDescent="0.2">
      <c r="A1505" s="210">
        <f t="shared" si="24"/>
        <v>1502</v>
      </c>
      <c r="B1505" s="211"/>
      <c r="C1505" s="212"/>
      <c r="D1505" s="213"/>
      <c r="E1505" s="209"/>
      <c r="F1505" s="209"/>
    </row>
    <row r="1506" spans="1:6" x14ac:dyDescent="0.2">
      <c r="A1506" s="210">
        <f t="shared" si="24"/>
        <v>1503</v>
      </c>
      <c r="B1506" s="211"/>
      <c r="C1506" s="212"/>
      <c r="D1506" s="213"/>
      <c r="E1506" s="209"/>
      <c r="F1506" s="209"/>
    </row>
    <row r="1507" spans="1:6" x14ac:dyDescent="0.2">
      <c r="A1507" s="210">
        <f t="shared" si="24"/>
        <v>1504</v>
      </c>
      <c r="B1507" s="211"/>
      <c r="C1507" s="212"/>
      <c r="D1507" s="213"/>
      <c r="E1507" s="209"/>
      <c r="F1507" s="209"/>
    </row>
    <row r="1508" spans="1:6" x14ac:dyDescent="0.2">
      <c r="A1508" s="210">
        <f t="shared" si="24"/>
        <v>1505</v>
      </c>
      <c r="B1508" s="211"/>
      <c r="C1508" s="212"/>
      <c r="D1508" s="213"/>
      <c r="E1508" s="209"/>
      <c r="F1508" s="209"/>
    </row>
    <row r="1509" spans="1:6" x14ac:dyDescent="0.2">
      <c r="A1509" s="210">
        <f t="shared" si="24"/>
        <v>1506</v>
      </c>
      <c r="B1509" s="211"/>
      <c r="C1509" s="212"/>
      <c r="D1509" s="213"/>
      <c r="E1509" s="209"/>
      <c r="F1509" s="209"/>
    </row>
    <row r="1510" spans="1:6" x14ac:dyDescent="0.2">
      <c r="A1510" s="210">
        <f t="shared" si="24"/>
        <v>1507</v>
      </c>
      <c r="B1510" s="211"/>
      <c r="C1510" s="212"/>
      <c r="D1510" s="213"/>
      <c r="E1510" s="209"/>
      <c r="F1510" s="209"/>
    </row>
    <row r="1511" spans="1:6" x14ac:dyDescent="0.2">
      <c r="A1511" s="210">
        <f t="shared" si="24"/>
        <v>1508</v>
      </c>
      <c r="B1511" s="211"/>
      <c r="C1511" s="212"/>
      <c r="D1511" s="213"/>
      <c r="E1511" s="209"/>
      <c r="F1511" s="209"/>
    </row>
    <row r="1512" spans="1:6" x14ac:dyDescent="0.2">
      <c r="A1512" s="210">
        <f t="shared" si="24"/>
        <v>1509</v>
      </c>
      <c r="B1512" s="211"/>
      <c r="C1512" s="212"/>
      <c r="D1512" s="213"/>
      <c r="E1512" s="209"/>
      <c r="F1512" s="209"/>
    </row>
    <row r="1513" spans="1:6" x14ac:dyDescent="0.2">
      <c r="A1513" s="210">
        <f t="shared" si="24"/>
        <v>1510</v>
      </c>
      <c r="B1513" s="211"/>
      <c r="C1513" s="212"/>
      <c r="D1513" s="213"/>
      <c r="E1513" s="209"/>
      <c r="F1513" s="209"/>
    </row>
    <row r="1514" spans="1:6" x14ac:dyDescent="0.2">
      <c r="A1514" s="210">
        <f t="shared" si="24"/>
        <v>1511</v>
      </c>
      <c r="B1514" s="211"/>
      <c r="C1514" s="212"/>
      <c r="D1514" s="213"/>
      <c r="E1514" s="209"/>
      <c r="F1514" s="209"/>
    </row>
    <row r="1515" spans="1:6" x14ac:dyDescent="0.2">
      <c r="A1515" s="210">
        <f t="shared" si="24"/>
        <v>1512</v>
      </c>
      <c r="B1515" s="211"/>
      <c r="C1515" s="212"/>
      <c r="D1515" s="213"/>
      <c r="E1515" s="209"/>
      <c r="F1515" s="209"/>
    </row>
    <row r="1516" spans="1:6" x14ac:dyDescent="0.2">
      <c r="A1516" s="210">
        <f t="shared" si="24"/>
        <v>1513</v>
      </c>
      <c r="B1516" s="211"/>
      <c r="C1516" s="212"/>
      <c r="D1516" s="213"/>
      <c r="E1516" s="209"/>
      <c r="F1516" s="209"/>
    </row>
    <row r="1517" spans="1:6" x14ac:dyDescent="0.2">
      <c r="A1517" s="210">
        <f t="shared" si="24"/>
        <v>1514</v>
      </c>
      <c r="B1517" s="211"/>
      <c r="C1517" s="212"/>
      <c r="D1517" s="213"/>
      <c r="E1517" s="209"/>
      <c r="F1517" s="209"/>
    </row>
    <row r="1518" spans="1:6" x14ac:dyDescent="0.2">
      <c r="A1518" s="210">
        <f t="shared" si="24"/>
        <v>1515</v>
      </c>
      <c r="B1518" s="211"/>
      <c r="C1518" s="212"/>
      <c r="D1518" s="213"/>
      <c r="E1518" s="209"/>
      <c r="F1518" s="209"/>
    </row>
    <row r="1519" spans="1:6" x14ac:dyDescent="0.2">
      <c r="A1519" s="210">
        <f t="shared" si="24"/>
        <v>1516</v>
      </c>
      <c r="B1519" s="211"/>
      <c r="C1519" s="212"/>
      <c r="D1519" s="213"/>
      <c r="E1519" s="209"/>
      <c r="F1519" s="209"/>
    </row>
    <row r="1520" spans="1:6" x14ac:dyDescent="0.2">
      <c r="A1520" s="210">
        <f t="shared" si="24"/>
        <v>1517</v>
      </c>
      <c r="B1520" s="211"/>
      <c r="C1520" s="212"/>
      <c r="D1520" s="213"/>
      <c r="E1520" s="209"/>
      <c r="F1520" s="209"/>
    </row>
    <row r="1521" spans="1:6" x14ac:dyDescent="0.2">
      <c r="A1521" s="210">
        <f t="shared" si="24"/>
        <v>1518</v>
      </c>
      <c r="B1521" s="211"/>
      <c r="C1521" s="212"/>
      <c r="D1521" s="213"/>
      <c r="E1521" s="209"/>
      <c r="F1521" s="209"/>
    </row>
    <row r="1522" spans="1:6" x14ac:dyDescent="0.2">
      <c r="A1522" s="210">
        <f t="shared" si="24"/>
        <v>1519</v>
      </c>
      <c r="B1522" s="211"/>
      <c r="C1522" s="212"/>
      <c r="D1522" s="213"/>
      <c r="E1522" s="209"/>
      <c r="F1522" s="209"/>
    </row>
    <row r="1523" spans="1:6" x14ac:dyDescent="0.2">
      <c r="A1523" s="210">
        <f t="shared" ref="A1523:A1586" si="25">+A1522+1</f>
        <v>1520</v>
      </c>
      <c r="B1523" s="211"/>
      <c r="C1523" s="212"/>
      <c r="D1523" s="213"/>
      <c r="E1523" s="209"/>
      <c r="F1523" s="209"/>
    </row>
    <row r="1524" spans="1:6" x14ac:dyDescent="0.2">
      <c r="A1524" s="210">
        <f t="shared" si="25"/>
        <v>1521</v>
      </c>
      <c r="B1524" s="211"/>
      <c r="C1524" s="212"/>
      <c r="D1524" s="213"/>
      <c r="E1524" s="209"/>
      <c r="F1524" s="209"/>
    </row>
    <row r="1525" spans="1:6" x14ac:dyDescent="0.2">
      <c r="A1525" s="210">
        <f t="shared" si="25"/>
        <v>1522</v>
      </c>
      <c r="B1525" s="211"/>
      <c r="C1525" s="212"/>
      <c r="D1525" s="213"/>
      <c r="E1525" s="209"/>
      <c r="F1525" s="209"/>
    </row>
    <row r="1526" spans="1:6" x14ac:dyDescent="0.2">
      <c r="A1526" s="210">
        <f t="shared" si="25"/>
        <v>1523</v>
      </c>
      <c r="B1526" s="211"/>
      <c r="C1526" s="212"/>
      <c r="D1526" s="213"/>
      <c r="E1526" s="209"/>
      <c r="F1526" s="209"/>
    </row>
    <row r="1527" spans="1:6" x14ac:dyDescent="0.2">
      <c r="A1527" s="210">
        <f t="shared" si="25"/>
        <v>1524</v>
      </c>
      <c r="B1527" s="211"/>
      <c r="C1527" s="212"/>
      <c r="D1527" s="213"/>
      <c r="E1527" s="209"/>
      <c r="F1527" s="209"/>
    </row>
    <row r="1528" spans="1:6" x14ac:dyDescent="0.2">
      <c r="A1528" s="210">
        <f t="shared" si="25"/>
        <v>1525</v>
      </c>
      <c r="B1528" s="211"/>
      <c r="C1528" s="212"/>
      <c r="D1528" s="213"/>
      <c r="E1528" s="209"/>
      <c r="F1528" s="209"/>
    </row>
    <row r="1529" spans="1:6" x14ac:dyDescent="0.2">
      <c r="A1529" s="210">
        <f t="shared" si="25"/>
        <v>1526</v>
      </c>
      <c r="B1529" s="211"/>
      <c r="C1529" s="212"/>
      <c r="D1529" s="213"/>
      <c r="E1529" s="209"/>
      <c r="F1529" s="209"/>
    </row>
    <row r="1530" spans="1:6" x14ac:dyDescent="0.2">
      <c r="A1530" s="210">
        <f t="shared" si="25"/>
        <v>1527</v>
      </c>
      <c r="B1530" s="211"/>
      <c r="C1530" s="212"/>
      <c r="D1530" s="213"/>
      <c r="E1530" s="209"/>
      <c r="F1530" s="209"/>
    </row>
    <row r="1531" spans="1:6" x14ac:dyDescent="0.2">
      <c r="A1531" s="210">
        <f t="shared" si="25"/>
        <v>1528</v>
      </c>
      <c r="B1531" s="211"/>
      <c r="C1531" s="212"/>
      <c r="D1531" s="213"/>
      <c r="E1531" s="209"/>
      <c r="F1531" s="209"/>
    </row>
    <row r="1532" spans="1:6" x14ac:dyDescent="0.2">
      <c r="A1532" s="210">
        <f t="shared" si="25"/>
        <v>1529</v>
      </c>
      <c r="B1532" s="211"/>
      <c r="C1532" s="212"/>
      <c r="D1532" s="213"/>
      <c r="E1532" s="209"/>
      <c r="F1532" s="209"/>
    </row>
    <row r="1533" spans="1:6" x14ac:dyDescent="0.2">
      <c r="A1533" s="210">
        <f t="shared" si="25"/>
        <v>1530</v>
      </c>
      <c r="B1533" s="211"/>
      <c r="C1533" s="212"/>
      <c r="D1533" s="213"/>
      <c r="E1533" s="209"/>
      <c r="F1533" s="209"/>
    </row>
    <row r="1534" spans="1:6" x14ac:dyDescent="0.2">
      <c r="A1534" s="210">
        <f t="shared" si="25"/>
        <v>1531</v>
      </c>
      <c r="B1534" s="211"/>
      <c r="C1534" s="212"/>
      <c r="D1534" s="213"/>
      <c r="E1534" s="209"/>
      <c r="F1534" s="209"/>
    </row>
    <row r="1535" spans="1:6" x14ac:dyDescent="0.2">
      <c r="A1535" s="210">
        <f t="shared" si="25"/>
        <v>1532</v>
      </c>
      <c r="B1535" s="211"/>
      <c r="C1535" s="212"/>
      <c r="D1535" s="213"/>
      <c r="E1535" s="209"/>
      <c r="F1535" s="209"/>
    </row>
    <row r="1536" spans="1:6" x14ac:dyDescent="0.2">
      <c r="A1536" s="210">
        <f t="shared" si="25"/>
        <v>1533</v>
      </c>
      <c r="B1536" s="211"/>
      <c r="C1536" s="212"/>
      <c r="D1536" s="213"/>
      <c r="E1536" s="209"/>
      <c r="F1536" s="209"/>
    </row>
    <row r="1537" spans="1:6" x14ac:dyDescent="0.2">
      <c r="A1537" s="210">
        <f t="shared" si="25"/>
        <v>1534</v>
      </c>
      <c r="B1537" s="211"/>
      <c r="C1537" s="212"/>
      <c r="D1537" s="213"/>
      <c r="E1537" s="209"/>
      <c r="F1537" s="209"/>
    </row>
    <row r="1538" spans="1:6" x14ac:dyDescent="0.2">
      <c r="A1538" s="210">
        <f t="shared" si="25"/>
        <v>1535</v>
      </c>
      <c r="B1538" s="211"/>
      <c r="C1538" s="212"/>
      <c r="D1538" s="213"/>
      <c r="E1538" s="209"/>
      <c r="F1538" s="209"/>
    </row>
    <row r="1539" spans="1:6" x14ac:dyDescent="0.2">
      <c r="A1539" s="210">
        <f t="shared" si="25"/>
        <v>1536</v>
      </c>
      <c r="B1539" s="211"/>
      <c r="C1539" s="212"/>
      <c r="D1539" s="213"/>
      <c r="E1539" s="209"/>
      <c r="F1539" s="209"/>
    </row>
    <row r="1540" spans="1:6" x14ac:dyDescent="0.2">
      <c r="A1540" s="210">
        <f t="shared" si="25"/>
        <v>1537</v>
      </c>
      <c r="B1540" s="211"/>
      <c r="C1540" s="212"/>
      <c r="D1540" s="213"/>
      <c r="E1540" s="209"/>
      <c r="F1540" s="209"/>
    </row>
    <row r="1541" spans="1:6" x14ac:dyDescent="0.2">
      <c r="A1541" s="210">
        <f t="shared" si="25"/>
        <v>1538</v>
      </c>
      <c r="B1541" s="211"/>
      <c r="C1541" s="212"/>
      <c r="D1541" s="213"/>
      <c r="E1541" s="209"/>
      <c r="F1541" s="209"/>
    </row>
    <row r="1542" spans="1:6" x14ac:dyDescent="0.2">
      <c r="A1542" s="210">
        <f t="shared" si="25"/>
        <v>1539</v>
      </c>
      <c r="B1542" s="211"/>
      <c r="C1542" s="212"/>
      <c r="D1542" s="213"/>
      <c r="E1542" s="209"/>
      <c r="F1542" s="209"/>
    </row>
    <row r="1543" spans="1:6" x14ac:dyDescent="0.2">
      <c r="A1543" s="210">
        <f t="shared" si="25"/>
        <v>1540</v>
      </c>
      <c r="B1543" s="211"/>
      <c r="C1543" s="212"/>
      <c r="D1543" s="213"/>
      <c r="E1543" s="209"/>
      <c r="F1543" s="209"/>
    </row>
    <row r="1544" spans="1:6" x14ac:dyDescent="0.2">
      <c r="A1544" s="210">
        <f t="shared" si="25"/>
        <v>1541</v>
      </c>
      <c r="B1544" s="211"/>
      <c r="C1544" s="212"/>
      <c r="D1544" s="213"/>
      <c r="E1544" s="209"/>
      <c r="F1544" s="209"/>
    </row>
    <row r="1545" spans="1:6" x14ac:dyDescent="0.2">
      <c r="A1545" s="210">
        <f t="shared" si="25"/>
        <v>1542</v>
      </c>
      <c r="B1545" s="211"/>
      <c r="C1545" s="212"/>
      <c r="D1545" s="213"/>
      <c r="E1545" s="209"/>
      <c r="F1545" s="209"/>
    </row>
    <row r="1546" spans="1:6" x14ac:dyDescent="0.2">
      <c r="A1546" s="210">
        <f t="shared" si="25"/>
        <v>1543</v>
      </c>
      <c r="B1546" s="211"/>
      <c r="C1546" s="212"/>
      <c r="D1546" s="213"/>
      <c r="E1546" s="209"/>
      <c r="F1546" s="209"/>
    </row>
    <row r="1547" spans="1:6" x14ac:dyDescent="0.2">
      <c r="A1547" s="210">
        <f t="shared" si="25"/>
        <v>1544</v>
      </c>
      <c r="B1547" s="211"/>
      <c r="C1547" s="212"/>
      <c r="D1547" s="213"/>
      <c r="E1547" s="209"/>
      <c r="F1547" s="209"/>
    </row>
    <row r="1548" spans="1:6" x14ac:dyDescent="0.2">
      <c r="A1548" s="210">
        <f t="shared" si="25"/>
        <v>1545</v>
      </c>
      <c r="B1548" s="211"/>
      <c r="C1548" s="212"/>
      <c r="D1548" s="213"/>
      <c r="E1548" s="209"/>
      <c r="F1548" s="209"/>
    </row>
    <row r="1549" spans="1:6" x14ac:dyDescent="0.2">
      <c r="A1549" s="210">
        <f t="shared" si="25"/>
        <v>1546</v>
      </c>
      <c r="B1549" s="211"/>
      <c r="C1549" s="212"/>
      <c r="D1549" s="213"/>
      <c r="E1549" s="209"/>
      <c r="F1549" s="209"/>
    </row>
    <row r="1550" spans="1:6" x14ac:dyDescent="0.2">
      <c r="A1550" s="210">
        <f t="shared" si="25"/>
        <v>1547</v>
      </c>
      <c r="B1550" s="211"/>
      <c r="C1550" s="212"/>
      <c r="D1550" s="213"/>
      <c r="E1550" s="209"/>
      <c r="F1550" s="209"/>
    </row>
    <row r="1551" spans="1:6" x14ac:dyDescent="0.2">
      <c r="A1551" s="210">
        <f t="shared" si="25"/>
        <v>1548</v>
      </c>
      <c r="B1551" s="211"/>
      <c r="C1551" s="212"/>
      <c r="D1551" s="213"/>
      <c r="E1551" s="209"/>
      <c r="F1551" s="209"/>
    </row>
    <row r="1552" spans="1:6" x14ac:dyDescent="0.2">
      <c r="A1552" s="210">
        <f t="shared" si="25"/>
        <v>1549</v>
      </c>
      <c r="B1552" s="211"/>
      <c r="C1552" s="212"/>
      <c r="D1552" s="213"/>
      <c r="E1552" s="209"/>
      <c r="F1552" s="209"/>
    </row>
    <row r="1553" spans="1:6" x14ac:dyDescent="0.2">
      <c r="A1553" s="210">
        <f t="shared" si="25"/>
        <v>1550</v>
      </c>
      <c r="B1553" s="211"/>
      <c r="C1553" s="212"/>
      <c r="D1553" s="213"/>
      <c r="E1553" s="209"/>
      <c r="F1553" s="209"/>
    </row>
    <row r="1554" spans="1:6" x14ac:dyDescent="0.2">
      <c r="A1554" s="210">
        <f t="shared" si="25"/>
        <v>1551</v>
      </c>
      <c r="B1554" s="211"/>
      <c r="C1554" s="212"/>
      <c r="D1554" s="213"/>
      <c r="E1554" s="209"/>
      <c r="F1554" s="209"/>
    </row>
    <row r="1555" spans="1:6" x14ac:dyDescent="0.2">
      <c r="A1555" s="210">
        <f t="shared" si="25"/>
        <v>1552</v>
      </c>
      <c r="B1555" s="211"/>
      <c r="C1555" s="212"/>
      <c r="D1555" s="213"/>
      <c r="E1555" s="209"/>
      <c r="F1555" s="209"/>
    </row>
    <row r="1556" spans="1:6" x14ac:dyDescent="0.2">
      <c r="A1556" s="210">
        <f t="shared" si="25"/>
        <v>1553</v>
      </c>
      <c r="B1556" s="211"/>
      <c r="C1556" s="212"/>
      <c r="D1556" s="213"/>
      <c r="E1556" s="209"/>
      <c r="F1556" s="209"/>
    </row>
    <row r="1557" spans="1:6" x14ac:dyDescent="0.2">
      <c r="A1557" s="210">
        <f t="shared" si="25"/>
        <v>1554</v>
      </c>
      <c r="B1557" s="211"/>
      <c r="C1557" s="212"/>
      <c r="D1557" s="213"/>
      <c r="E1557" s="209"/>
      <c r="F1557" s="209"/>
    </row>
    <row r="1558" spans="1:6" x14ac:dyDescent="0.2">
      <c r="A1558" s="210">
        <f t="shared" si="25"/>
        <v>1555</v>
      </c>
      <c r="B1558" s="211"/>
      <c r="C1558" s="212"/>
      <c r="D1558" s="213"/>
      <c r="E1558" s="209"/>
      <c r="F1558" s="209"/>
    </row>
    <row r="1559" spans="1:6" x14ac:dyDescent="0.2">
      <c r="A1559" s="210">
        <f t="shared" si="25"/>
        <v>1556</v>
      </c>
      <c r="B1559" s="211"/>
      <c r="C1559" s="212"/>
      <c r="D1559" s="213"/>
      <c r="E1559" s="209"/>
      <c r="F1559" s="209"/>
    </row>
    <row r="1560" spans="1:6" x14ac:dyDescent="0.2">
      <c r="A1560" s="210">
        <f t="shared" si="25"/>
        <v>1557</v>
      </c>
      <c r="B1560" s="211"/>
      <c r="C1560" s="212"/>
      <c r="D1560" s="213"/>
      <c r="E1560" s="209"/>
      <c r="F1560" s="209"/>
    </row>
    <row r="1561" spans="1:6" x14ac:dyDescent="0.2">
      <c r="A1561" s="210">
        <f t="shared" si="25"/>
        <v>1558</v>
      </c>
      <c r="B1561" s="211"/>
      <c r="C1561" s="212"/>
      <c r="D1561" s="213"/>
      <c r="E1561" s="209"/>
      <c r="F1561" s="209"/>
    </row>
    <row r="1562" spans="1:6" x14ac:dyDescent="0.2">
      <c r="A1562" s="210">
        <f t="shared" si="25"/>
        <v>1559</v>
      </c>
      <c r="B1562" s="211"/>
      <c r="C1562" s="212"/>
      <c r="D1562" s="213"/>
      <c r="E1562" s="209"/>
      <c r="F1562" s="209"/>
    </row>
    <row r="1563" spans="1:6" x14ac:dyDescent="0.2">
      <c r="A1563" s="210">
        <f t="shared" si="25"/>
        <v>1560</v>
      </c>
      <c r="B1563" s="211"/>
      <c r="C1563" s="212"/>
      <c r="D1563" s="213"/>
      <c r="E1563" s="209"/>
      <c r="F1563" s="209"/>
    </row>
    <row r="1564" spans="1:6" x14ac:dyDescent="0.2">
      <c r="A1564" s="210">
        <f t="shared" si="25"/>
        <v>1561</v>
      </c>
      <c r="B1564" s="211"/>
      <c r="C1564" s="212"/>
      <c r="D1564" s="213"/>
      <c r="E1564" s="209"/>
      <c r="F1564" s="209"/>
    </row>
    <row r="1565" spans="1:6" x14ac:dyDescent="0.2">
      <c r="A1565" s="210">
        <f t="shared" si="25"/>
        <v>1562</v>
      </c>
      <c r="B1565" s="211"/>
      <c r="C1565" s="212"/>
      <c r="D1565" s="213"/>
      <c r="E1565" s="209"/>
      <c r="F1565" s="209"/>
    </row>
    <row r="1566" spans="1:6" x14ac:dyDescent="0.2">
      <c r="A1566" s="210">
        <f t="shared" si="25"/>
        <v>1563</v>
      </c>
      <c r="B1566" s="211"/>
      <c r="C1566" s="212"/>
      <c r="D1566" s="213"/>
      <c r="E1566" s="209"/>
      <c r="F1566" s="209"/>
    </row>
    <row r="1567" spans="1:6" x14ac:dyDescent="0.2">
      <c r="A1567" s="210">
        <f t="shared" si="25"/>
        <v>1564</v>
      </c>
      <c r="B1567" s="211"/>
      <c r="C1567" s="212"/>
      <c r="D1567" s="213"/>
      <c r="E1567" s="209"/>
      <c r="F1567" s="209"/>
    </row>
    <row r="1568" spans="1:6" x14ac:dyDescent="0.2">
      <c r="A1568" s="210">
        <f t="shared" si="25"/>
        <v>1565</v>
      </c>
      <c r="B1568" s="211"/>
      <c r="C1568" s="212"/>
      <c r="D1568" s="213"/>
      <c r="E1568" s="209"/>
      <c r="F1568" s="209"/>
    </row>
    <row r="1569" spans="1:6" x14ac:dyDescent="0.2">
      <c r="A1569" s="210">
        <f t="shared" si="25"/>
        <v>1566</v>
      </c>
      <c r="B1569" s="211"/>
      <c r="C1569" s="212"/>
      <c r="D1569" s="213"/>
      <c r="E1569" s="209"/>
      <c r="F1569" s="209"/>
    </row>
    <row r="1570" spans="1:6" x14ac:dyDescent="0.2">
      <c r="A1570" s="210">
        <f t="shared" si="25"/>
        <v>1567</v>
      </c>
      <c r="B1570" s="211"/>
      <c r="C1570" s="212"/>
      <c r="D1570" s="213"/>
      <c r="E1570" s="209"/>
      <c r="F1570" s="209"/>
    </row>
    <row r="1571" spans="1:6" x14ac:dyDescent="0.2">
      <c r="A1571" s="210">
        <f t="shared" si="25"/>
        <v>1568</v>
      </c>
      <c r="B1571" s="211"/>
      <c r="C1571" s="212"/>
      <c r="D1571" s="213"/>
      <c r="E1571" s="209"/>
      <c r="F1571" s="209"/>
    </row>
    <row r="1572" spans="1:6" x14ac:dyDescent="0.2">
      <c r="A1572" s="210">
        <f t="shared" si="25"/>
        <v>1569</v>
      </c>
      <c r="B1572" s="211"/>
      <c r="C1572" s="212"/>
      <c r="D1572" s="213"/>
      <c r="E1572" s="209"/>
      <c r="F1572" s="209"/>
    </row>
    <row r="1573" spans="1:6" x14ac:dyDescent="0.2">
      <c r="A1573" s="210">
        <f t="shared" si="25"/>
        <v>1570</v>
      </c>
      <c r="B1573" s="211"/>
      <c r="C1573" s="212"/>
      <c r="D1573" s="213"/>
      <c r="E1573" s="209"/>
      <c r="F1573" s="209"/>
    </row>
    <row r="1574" spans="1:6" x14ac:dyDescent="0.2">
      <c r="A1574" s="210">
        <f t="shared" si="25"/>
        <v>1571</v>
      </c>
      <c r="B1574" s="211"/>
      <c r="C1574" s="212"/>
      <c r="D1574" s="213"/>
      <c r="E1574" s="209"/>
      <c r="F1574" s="209"/>
    </row>
    <row r="1575" spans="1:6" x14ac:dyDescent="0.2">
      <c r="A1575" s="210">
        <f t="shared" si="25"/>
        <v>1572</v>
      </c>
      <c r="B1575" s="211"/>
      <c r="C1575" s="212"/>
      <c r="D1575" s="213"/>
      <c r="E1575" s="209"/>
      <c r="F1575" s="209"/>
    </row>
    <row r="1576" spans="1:6" x14ac:dyDescent="0.2">
      <c r="A1576" s="210">
        <f t="shared" si="25"/>
        <v>1573</v>
      </c>
      <c r="B1576" s="211"/>
      <c r="C1576" s="212"/>
      <c r="D1576" s="213"/>
      <c r="E1576" s="209"/>
      <c r="F1576" s="209"/>
    </row>
    <row r="1577" spans="1:6" x14ac:dyDescent="0.2">
      <c r="A1577" s="210">
        <f t="shared" si="25"/>
        <v>1574</v>
      </c>
      <c r="B1577" s="211"/>
      <c r="C1577" s="212"/>
      <c r="D1577" s="213"/>
      <c r="E1577" s="209"/>
      <c r="F1577" s="209"/>
    </row>
    <row r="1578" spans="1:6" x14ac:dyDescent="0.2">
      <c r="A1578" s="210">
        <f t="shared" si="25"/>
        <v>1575</v>
      </c>
      <c r="B1578" s="211"/>
      <c r="C1578" s="212"/>
      <c r="D1578" s="213"/>
      <c r="E1578" s="209"/>
      <c r="F1578" s="209"/>
    </row>
    <row r="1579" spans="1:6" x14ac:dyDescent="0.2">
      <c r="A1579" s="210">
        <f t="shared" si="25"/>
        <v>1576</v>
      </c>
      <c r="B1579" s="211"/>
      <c r="C1579" s="212"/>
      <c r="D1579" s="213"/>
      <c r="E1579" s="209"/>
      <c r="F1579" s="209"/>
    </row>
    <row r="1580" spans="1:6" x14ac:dyDescent="0.2">
      <c r="A1580" s="210">
        <f t="shared" si="25"/>
        <v>1577</v>
      </c>
      <c r="B1580" s="211"/>
      <c r="C1580" s="212"/>
      <c r="D1580" s="213"/>
      <c r="E1580" s="209"/>
      <c r="F1580" s="209"/>
    </row>
    <row r="1581" spans="1:6" x14ac:dyDescent="0.2">
      <c r="A1581" s="210">
        <f t="shared" si="25"/>
        <v>1578</v>
      </c>
      <c r="B1581" s="211"/>
      <c r="C1581" s="212"/>
      <c r="D1581" s="213"/>
      <c r="E1581" s="209"/>
      <c r="F1581" s="209"/>
    </row>
    <row r="1582" spans="1:6" x14ac:dyDescent="0.2">
      <c r="A1582" s="210">
        <f t="shared" si="25"/>
        <v>1579</v>
      </c>
      <c r="B1582" s="211"/>
      <c r="C1582" s="212"/>
      <c r="D1582" s="213"/>
      <c r="E1582" s="209"/>
      <c r="F1582" s="209"/>
    </row>
    <row r="1583" spans="1:6" x14ac:dyDescent="0.2">
      <c r="A1583" s="210">
        <f t="shared" si="25"/>
        <v>1580</v>
      </c>
      <c r="B1583" s="211"/>
      <c r="C1583" s="212"/>
      <c r="D1583" s="213"/>
      <c r="E1583" s="209"/>
      <c r="F1583" s="209"/>
    </row>
    <row r="1584" spans="1:6" x14ac:dyDescent="0.2">
      <c r="A1584" s="210">
        <f t="shared" si="25"/>
        <v>1581</v>
      </c>
      <c r="B1584" s="211"/>
      <c r="C1584" s="212"/>
      <c r="D1584" s="213"/>
      <c r="E1584" s="209"/>
      <c r="F1584" s="209"/>
    </row>
    <row r="1585" spans="1:6" x14ac:dyDescent="0.2">
      <c r="A1585" s="210">
        <f t="shared" si="25"/>
        <v>1582</v>
      </c>
      <c r="B1585" s="211"/>
      <c r="C1585" s="212"/>
      <c r="D1585" s="213"/>
      <c r="E1585" s="209"/>
      <c r="F1585" s="209"/>
    </row>
    <row r="1586" spans="1:6" x14ac:dyDescent="0.2">
      <c r="A1586" s="210">
        <f t="shared" si="25"/>
        <v>1583</v>
      </c>
      <c r="B1586" s="211"/>
      <c r="C1586" s="212"/>
      <c r="D1586" s="213"/>
      <c r="E1586" s="209"/>
      <c r="F1586" s="209"/>
    </row>
    <row r="1587" spans="1:6" x14ac:dyDescent="0.2">
      <c r="A1587" s="210">
        <f t="shared" ref="A1587:A1650" si="26">+A1586+1</f>
        <v>1584</v>
      </c>
      <c r="B1587" s="211"/>
      <c r="C1587" s="212"/>
      <c r="D1587" s="213"/>
      <c r="E1587" s="209"/>
      <c r="F1587" s="209"/>
    </row>
    <row r="1588" spans="1:6" x14ac:dyDescent="0.2">
      <c r="A1588" s="210">
        <f t="shared" si="26"/>
        <v>1585</v>
      </c>
      <c r="B1588" s="211"/>
      <c r="C1588" s="212"/>
      <c r="D1588" s="213"/>
      <c r="E1588" s="209"/>
      <c r="F1588" s="209"/>
    </row>
    <row r="1589" spans="1:6" x14ac:dyDescent="0.2">
      <c r="A1589" s="210">
        <f t="shared" si="26"/>
        <v>1586</v>
      </c>
      <c r="B1589" s="211"/>
      <c r="C1589" s="212"/>
      <c r="D1589" s="213"/>
      <c r="E1589" s="209"/>
      <c r="F1589" s="209"/>
    </row>
    <row r="1590" spans="1:6" x14ac:dyDescent="0.2">
      <c r="A1590" s="210">
        <f t="shared" si="26"/>
        <v>1587</v>
      </c>
      <c r="B1590" s="211"/>
      <c r="C1590" s="212"/>
      <c r="D1590" s="213"/>
      <c r="E1590" s="209"/>
      <c r="F1590" s="209"/>
    </row>
    <row r="1591" spans="1:6" x14ac:dyDescent="0.2">
      <c r="A1591" s="210">
        <f t="shared" si="26"/>
        <v>1588</v>
      </c>
      <c r="B1591" s="211"/>
      <c r="C1591" s="212"/>
      <c r="D1591" s="213"/>
      <c r="E1591" s="209"/>
      <c r="F1591" s="209"/>
    </row>
    <row r="1592" spans="1:6" x14ac:dyDescent="0.2">
      <c r="A1592" s="210">
        <f t="shared" si="26"/>
        <v>1589</v>
      </c>
      <c r="B1592" s="211"/>
      <c r="C1592" s="212"/>
      <c r="D1592" s="213"/>
      <c r="E1592" s="209"/>
      <c r="F1592" s="209"/>
    </row>
    <row r="1593" spans="1:6" x14ac:dyDescent="0.2">
      <c r="A1593" s="210">
        <f t="shared" si="26"/>
        <v>1590</v>
      </c>
      <c r="B1593" s="211"/>
      <c r="C1593" s="212"/>
      <c r="D1593" s="213"/>
      <c r="E1593" s="209"/>
      <c r="F1593" s="209"/>
    </row>
    <row r="1594" spans="1:6" x14ac:dyDescent="0.2">
      <c r="A1594" s="210">
        <f t="shared" si="26"/>
        <v>1591</v>
      </c>
      <c r="B1594" s="211"/>
      <c r="C1594" s="212"/>
      <c r="D1594" s="213"/>
      <c r="E1594" s="209"/>
      <c r="F1594" s="209"/>
    </row>
    <row r="1595" spans="1:6" x14ac:dyDescent="0.2">
      <c r="A1595" s="210">
        <f t="shared" si="26"/>
        <v>1592</v>
      </c>
      <c r="B1595" s="211"/>
      <c r="C1595" s="212"/>
      <c r="D1595" s="213"/>
      <c r="E1595" s="209"/>
      <c r="F1595" s="209"/>
    </row>
    <row r="1596" spans="1:6" x14ac:dyDescent="0.2">
      <c r="A1596" s="210">
        <f t="shared" si="26"/>
        <v>1593</v>
      </c>
      <c r="B1596" s="211"/>
      <c r="C1596" s="212"/>
      <c r="D1596" s="213"/>
      <c r="E1596" s="209"/>
      <c r="F1596" s="209"/>
    </row>
    <row r="1597" spans="1:6" x14ac:dyDescent="0.2">
      <c r="A1597" s="210">
        <f t="shared" si="26"/>
        <v>1594</v>
      </c>
      <c r="B1597" s="211"/>
      <c r="C1597" s="212"/>
      <c r="D1597" s="213"/>
      <c r="E1597" s="209"/>
      <c r="F1597" s="209"/>
    </row>
    <row r="1598" spans="1:6" x14ac:dyDescent="0.2">
      <c r="A1598" s="210">
        <f t="shared" si="26"/>
        <v>1595</v>
      </c>
      <c r="B1598" s="211"/>
      <c r="C1598" s="212"/>
      <c r="D1598" s="213"/>
      <c r="E1598" s="209"/>
      <c r="F1598" s="209"/>
    </row>
    <row r="1599" spans="1:6" x14ac:dyDescent="0.2">
      <c r="A1599" s="210">
        <f t="shared" si="26"/>
        <v>1596</v>
      </c>
      <c r="B1599" s="211"/>
      <c r="C1599" s="212"/>
      <c r="D1599" s="213"/>
      <c r="E1599" s="209"/>
      <c r="F1599" s="209"/>
    </row>
    <row r="1600" spans="1:6" x14ac:dyDescent="0.2">
      <c r="A1600" s="210">
        <f t="shared" si="26"/>
        <v>1597</v>
      </c>
      <c r="B1600" s="211"/>
      <c r="C1600" s="212"/>
      <c r="D1600" s="213"/>
      <c r="E1600" s="209"/>
      <c r="F1600" s="209"/>
    </row>
    <row r="1601" spans="1:6" x14ac:dyDescent="0.2">
      <c r="A1601" s="210">
        <f t="shared" si="26"/>
        <v>1598</v>
      </c>
      <c r="B1601" s="211"/>
      <c r="C1601" s="212"/>
      <c r="D1601" s="213"/>
      <c r="E1601" s="209"/>
      <c r="F1601" s="209"/>
    </row>
    <row r="1602" spans="1:6" x14ac:dyDescent="0.2">
      <c r="A1602" s="210">
        <f t="shared" si="26"/>
        <v>1599</v>
      </c>
      <c r="B1602" s="211"/>
      <c r="C1602" s="212"/>
      <c r="D1602" s="213"/>
      <c r="E1602" s="209"/>
      <c r="F1602" s="209"/>
    </row>
    <row r="1603" spans="1:6" x14ac:dyDescent="0.2">
      <c r="A1603" s="210">
        <f t="shared" si="26"/>
        <v>1600</v>
      </c>
      <c r="B1603" s="211"/>
      <c r="C1603" s="212"/>
      <c r="D1603" s="213"/>
      <c r="E1603" s="209"/>
      <c r="F1603" s="209"/>
    </row>
    <row r="1604" spans="1:6" x14ac:dyDescent="0.2">
      <c r="A1604" s="210">
        <f t="shared" si="26"/>
        <v>1601</v>
      </c>
      <c r="B1604" s="211"/>
      <c r="C1604" s="212"/>
      <c r="D1604" s="213"/>
      <c r="E1604" s="209"/>
      <c r="F1604" s="209"/>
    </row>
    <row r="1605" spans="1:6" x14ac:dyDescent="0.2">
      <c r="A1605" s="210">
        <f t="shared" si="26"/>
        <v>1602</v>
      </c>
      <c r="B1605" s="211"/>
      <c r="C1605" s="212"/>
      <c r="D1605" s="213"/>
      <c r="E1605" s="209"/>
      <c r="F1605" s="209"/>
    </row>
    <row r="1606" spans="1:6" x14ac:dyDescent="0.2">
      <c r="A1606" s="210">
        <f t="shared" si="26"/>
        <v>1603</v>
      </c>
      <c r="B1606" s="211"/>
      <c r="C1606" s="212"/>
      <c r="D1606" s="213"/>
      <c r="E1606" s="209"/>
      <c r="F1606" s="209"/>
    </row>
    <row r="1607" spans="1:6" x14ac:dyDescent="0.2">
      <c r="A1607" s="210">
        <f t="shared" si="26"/>
        <v>1604</v>
      </c>
      <c r="B1607" s="211"/>
      <c r="C1607" s="212"/>
      <c r="D1607" s="213"/>
      <c r="E1607" s="209"/>
      <c r="F1607" s="209"/>
    </row>
    <row r="1608" spans="1:6" x14ac:dyDescent="0.2">
      <c r="A1608" s="210">
        <f t="shared" si="26"/>
        <v>1605</v>
      </c>
      <c r="B1608" s="211"/>
      <c r="C1608" s="212"/>
      <c r="D1608" s="213"/>
      <c r="E1608" s="209"/>
      <c r="F1608" s="209"/>
    </row>
    <row r="1609" spans="1:6" x14ac:dyDescent="0.2">
      <c r="A1609" s="210">
        <f t="shared" si="26"/>
        <v>1606</v>
      </c>
      <c r="B1609" s="211"/>
      <c r="C1609" s="212"/>
      <c r="D1609" s="213"/>
      <c r="E1609" s="209"/>
      <c r="F1609" s="209"/>
    </row>
    <row r="1610" spans="1:6" x14ac:dyDescent="0.2">
      <c r="A1610" s="210">
        <f t="shared" si="26"/>
        <v>1607</v>
      </c>
      <c r="B1610" s="211"/>
      <c r="C1610" s="212"/>
      <c r="D1610" s="213"/>
      <c r="E1610" s="209"/>
      <c r="F1610" s="209"/>
    </row>
    <row r="1611" spans="1:6" x14ac:dyDescent="0.2">
      <c r="A1611" s="210">
        <f t="shared" si="26"/>
        <v>1608</v>
      </c>
      <c r="B1611" s="211"/>
      <c r="C1611" s="212"/>
      <c r="D1611" s="213"/>
      <c r="E1611" s="209"/>
      <c r="F1611" s="209"/>
    </row>
    <row r="1612" spans="1:6" x14ac:dyDescent="0.2">
      <c r="A1612" s="210">
        <f t="shared" si="26"/>
        <v>1609</v>
      </c>
      <c r="B1612" s="211"/>
      <c r="C1612" s="212"/>
      <c r="D1612" s="213"/>
      <c r="E1612" s="209"/>
      <c r="F1612" s="209"/>
    </row>
    <row r="1613" spans="1:6" x14ac:dyDescent="0.2">
      <c r="A1613" s="210">
        <f t="shared" si="26"/>
        <v>1610</v>
      </c>
      <c r="B1613" s="211"/>
      <c r="C1613" s="212"/>
      <c r="D1613" s="213"/>
      <c r="E1613" s="209"/>
      <c r="F1613" s="209"/>
    </row>
    <row r="1614" spans="1:6" x14ac:dyDescent="0.2">
      <c r="A1614" s="210">
        <f t="shared" si="26"/>
        <v>1611</v>
      </c>
      <c r="B1614" s="211"/>
      <c r="C1614" s="212"/>
      <c r="D1614" s="213"/>
      <c r="E1614" s="209"/>
      <c r="F1614" s="209"/>
    </row>
    <row r="1615" spans="1:6" x14ac:dyDescent="0.2">
      <c r="A1615" s="210">
        <f t="shared" si="26"/>
        <v>1612</v>
      </c>
      <c r="B1615" s="211"/>
      <c r="C1615" s="212"/>
      <c r="D1615" s="213"/>
      <c r="E1615" s="209"/>
      <c r="F1615" s="209"/>
    </row>
    <row r="1616" spans="1:6" x14ac:dyDescent="0.2">
      <c r="A1616" s="210">
        <f t="shared" si="26"/>
        <v>1613</v>
      </c>
      <c r="B1616" s="211"/>
      <c r="C1616" s="212"/>
      <c r="D1616" s="213"/>
      <c r="E1616" s="209"/>
      <c r="F1616" s="209"/>
    </row>
    <row r="1617" spans="1:6" x14ac:dyDescent="0.2">
      <c r="A1617" s="210">
        <f t="shared" si="26"/>
        <v>1614</v>
      </c>
      <c r="B1617" s="211"/>
      <c r="C1617" s="212"/>
      <c r="D1617" s="213"/>
      <c r="E1617" s="209"/>
      <c r="F1617" s="209"/>
    </row>
    <row r="1618" spans="1:6" x14ac:dyDescent="0.2">
      <c r="A1618" s="210">
        <f t="shared" si="26"/>
        <v>1615</v>
      </c>
      <c r="B1618" s="211"/>
      <c r="C1618" s="212"/>
      <c r="D1618" s="213"/>
      <c r="E1618" s="209"/>
      <c r="F1618" s="209"/>
    </row>
    <row r="1619" spans="1:6" x14ac:dyDescent="0.2">
      <c r="A1619" s="210">
        <f t="shared" si="26"/>
        <v>1616</v>
      </c>
      <c r="B1619" s="211"/>
      <c r="C1619" s="212"/>
      <c r="D1619" s="213"/>
      <c r="E1619" s="209"/>
      <c r="F1619" s="209"/>
    </row>
    <row r="1620" spans="1:6" x14ac:dyDescent="0.2">
      <c r="A1620" s="210">
        <f t="shared" si="26"/>
        <v>1617</v>
      </c>
      <c r="B1620" s="211"/>
      <c r="C1620" s="212"/>
      <c r="D1620" s="213"/>
      <c r="E1620" s="209"/>
      <c r="F1620" s="209"/>
    </row>
    <row r="1621" spans="1:6" x14ac:dyDescent="0.2">
      <c r="A1621" s="210">
        <f t="shared" si="26"/>
        <v>1618</v>
      </c>
      <c r="B1621" s="211"/>
      <c r="C1621" s="212"/>
      <c r="D1621" s="213"/>
      <c r="E1621" s="209"/>
      <c r="F1621" s="209"/>
    </row>
    <row r="1622" spans="1:6" x14ac:dyDescent="0.2">
      <c r="A1622" s="210">
        <f t="shared" si="26"/>
        <v>1619</v>
      </c>
      <c r="B1622" s="211"/>
      <c r="C1622" s="212"/>
      <c r="D1622" s="213"/>
      <c r="E1622" s="209"/>
      <c r="F1622" s="209"/>
    </row>
    <row r="1623" spans="1:6" x14ac:dyDescent="0.2">
      <c r="A1623" s="210">
        <f t="shared" si="26"/>
        <v>1620</v>
      </c>
      <c r="B1623" s="211"/>
      <c r="C1623" s="212"/>
      <c r="D1623" s="213"/>
      <c r="E1623" s="209"/>
      <c r="F1623" s="209"/>
    </row>
    <row r="1624" spans="1:6" x14ac:dyDescent="0.2">
      <c r="A1624" s="210">
        <f t="shared" si="26"/>
        <v>1621</v>
      </c>
      <c r="B1624" s="211"/>
      <c r="C1624" s="212"/>
      <c r="D1624" s="213"/>
      <c r="E1624" s="209"/>
      <c r="F1624" s="209"/>
    </row>
    <row r="1625" spans="1:6" x14ac:dyDescent="0.2">
      <c r="A1625" s="210">
        <f t="shared" si="26"/>
        <v>1622</v>
      </c>
      <c r="B1625" s="211"/>
      <c r="C1625" s="212"/>
      <c r="D1625" s="213"/>
      <c r="E1625" s="209"/>
      <c r="F1625" s="209"/>
    </row>
    <row r="1626" spans="1:6" x14ac:dyDescent="0.2">
      <c r="A1626" s="210">
        <f t="shared" si="26"/>
        <v>1623</v>
      </c>
      <c r="B1626" s="211"/>
      <c r="C1626" s="212"/>
      <c r="D1626" s="213"/>
      <c r="E1626" s="209"/>
      <c r="F1626" s="209"/>
    </row>
    <row r="1627" spans="1:6" x14ac:dyDescent="0.2">
      <c r="A1627" s="210">
        <f t="shared" si="26"/>
        <v>1624</v>
      </c>
      <c r="B1627" s="211"/>
      <c r="C1627" s="212"/>
      <c r="D1627" s="213"/>
      <c r="E1627" s="209"/>
      <c r="F1627" s="209"/>
    </row>
    <row r="1628" spans="1:6" x14ac:dyDescent="0.2">
      <c r="A1628" s="210">
        <f t="shared" si="26"/>
        <v>1625</v>
      </c>
      <c r="B1628" s="211"/>
      <c r="C1628" s="212"/>
      <c r="D1628" s="213"/>
      <c r="E1628" s="209"/>
      <c r="F1628" s="209"/>
    </row>
    <row r="1629" spans="1:6" x14ac:dyDescent="0.2">
      <c r="A1629" s="210">
        <f t="shared" si="26"/>
        <v>1626</v>
      </c>
      <c r="B1629" s="211"/>
      <c r="C1629" s="212"/>
      <c r="D1629" s="213"/>
      <c r="E1629" s="209"/>
      <c r="F1629" s="209"/>
    </row>
    <row r="1630" spans="1:6" x14ac:dyDescent="0.2">
      <c r="A1630" s="210">
        <f t="shared" si="26"/>
        <v>1627</v>
      </c>
      <c r="B1630" s="211"/>
      <c r="C1630" s="212"/>
      <c r="D1630" s="213"/>
      <c r="E1630" s="209"/>
      <c r="F1630" s="209"/>
    </row>
    <row r="1631" spans="1:6" x14ac:dyDescent="0.2">
      <c r="A1631" s="210">
        <f t="shared" si="26"/>
        <v>1628</v>
      </c>
      <c r="B1631" s="211"/>
      <c r="C1631" s="212"/>
      <c r="D1631" s="213"/>
      <c r="E1631" s="209"/>
      <c r="F1631" s="209"/>
    </row>
    <row r="1632" spans="1:6" x14ac:dyDescent="0.2">
      <c r="A1632" s="210">
        <f t="shared" si="26"/>
        <v>1629</v>
      </c>
      <c r="B1632" s="211"/>
      <c r="C1632" s="212"/>
      <c r="D1632" s="213"/>
      <c r="E1632" s="209"/>
      <c r="F1632" s="209"/>
    </row>
    <row r="1633" spans="1:6" x14ac:dyDescent="0.2">
      <c r="A1633" s="210">
        <f t="shared" si="26"/>
        <v>1630</v>
      </c>
      <c r="B1633" s="211"/>
      <c r="C1633" s="212"/>
      <c r="D1633" s="213"/>
      <c r="E1633" s="209"/>
      <c r="F1633" s="209"/>
    </row>
    <row r="1634" spans="1:6" x14ac:dyDescent="0.2">
      <c r="A1634" s="210">
        <f t="shared" si="26"/>
        <v>1631</v>
      </c>
      <c r="B1634" s="211"/>
      <c r="C1634" s="212"/>
      <c r="D1634" s="213"/>
      <c r="E1634" s="209"/>
      <c r="F1634" s="209"/>
    </row>
    <row r="1635" spans="1:6" x14ac:dyDescent="0.2">
      <c r="A1635" s="210">
        <f t="shared" si="26"/>
        <v>1632</v>
      </c>
      <c r="B1635" s="211"/>
      <c r="C1635" s="212"/>
      <c r="D1635" s="213"/>
      <c r="E1635" s="209"/>
      <c r="F1635" s="209"/>
    </row>
    <row r="1636" spans="1:6" x14ac:dyDescent="0.2">
      <c r="A1636" s="210">
        <f t="shared" si="26"/>
        <v>1633</v>
      </c>
      <c r="B1636" s="211"/>
      <c r="C1636" s="212"/>
      <c r="D1636" s="213"/>
      <c r="E1636" s="209"/>
      <c r="F1636" s="209"/>
    </row>
    <row r="1637" spans="1:6" x14ac:dyDescent="0.2">
      <c r="A1637" s="210">
        <f t="shared" si="26"/>
        <v>1634</v>
      </c>
      <c r="B1637" s="211"/>
      <c r="C1637" s="212"/>
      <c r="D1637" s="213"/>
      <c r="E1637" s="209"/>
      <c r="F1637" s="209"/>
    </row>
    <row r="1638" spans="1:6" x14ac:dyDescent="0.2">
      <c r="A1638" s="210">
        <f t="shared" si="26"/>
        <v>1635</v>
      </c>
      <c r="B1638" s="211"/>
      <c r="C1638" s="212"/>
      <c r="D1638" s="213"/>
      <c r="E1638" s="209"/>
      <c r="F1638" s="209"/>
    </row>
    <row r="1639" spans="1:6" x14ac:dyDescent="0.2">
      <c r="A1639" s="210">
        <f t="shared" si="26"/>
        <v>1636</v>
      </c>
      <c r="B1639" s="211"/>
      <c r="C1639" s="212"/>
      <c r="D1639" s="213"/>
      <c r="E1639" s="209"/>
      <c r="F1639" s="209"/>
    </row>
    <row r="1640" spans="1:6" x14ac:dyDescent="0.2">
      <c r="A1640" s="210">
        <f t="shared" si="26"/>
        <v>1637</v>
      </c>
      <c r="B1640" s="211"/>
      <c r="C1640" s="212"/>
      <c r="D1640" s="213"/>
      <c r="E1640" s="209"/>
      <c r="F1640" s="209"/>
    </row>
    <row r="1641" spans="1:6" x14ac:dyDescent="0.2">
      <c r="A1641" s="210">
        <f t="shared" si="26"/>
        <v>1638</v>
      </c>
      <c r="B1641" s="211"/>
      <c r="C1641" s="212"/>
      <c r="D1641" s="213"/>
      <c r="E1641" s="209"/>
      <c r="F1641" s="209"/>
    </row>
    <row r="1642" spans="1:6" x14ac:dyDescent="0.2">
      <c r="A1642" s="210">
        <f t="shared" si="26"/>
        <v>1639</v>
      </c>
      <c r="B1642" s="211"/>
      <c r="C1642" s="212"/>
      <c r="D1642" s="213"/>
      <c r="E1642" s="209"/>
      <c r="F1642" s="209"/>
    </row>
    <row r="1643" spans="1:6" x14ac:dyDescent="0.2">
      <c r="A1643" s="210">
        <f t="shared" si="26"/>
        <v>1640</v>
      </c>
      <c r="B1643" s="211"/>
      <c r="C1643" s="212"/>
      <c r="D1643" s="213"/>
      <c r="E1643" s="209"/>
      <c r="F1643" s="209"/>
    </row>
    <row r="1644" spans="1:6" x14ac:dyDescent="0.2">
      <c r="A1644" s="210">
        <f t="shared" si="26"/>
        <v>1641</v>
      </c>
      <c r="B1644" s="211"/>
      <c r="C1644" s="212"/>
      <c r="D1644" s="213"/>
      <c r="E1644" s="209"/>
      <c r="F1644" s="209"/>
    </row>
    <row r="1645" spans="1:6" x14ac:dyDescent="0.2">
      <c r="A1645" s="210">
        <f t="shared" si="26"/>
        <v>1642</v>
      </c>
      <c r="B1645" s="211"/>
      <c r="C1645" s="212"/>
      <c r="D1645" s="213"/>
      <c r="E1645" s="209"/>
      <c r="F1645" s="209"/>
    </row>
    <row r="1646" spans="1:6" x14ac:dyDescent="0.2">
      <c r="A1646" s="210">
        <f t="shared" si="26"/>
        <v>1643</v>
      </c>
      <c r="B1646" s="211"/>
      <c r="C1646" s="212"/>
      <c r="D1646" s="213"/>
      <c r="E1646" s="209"/>
      <c r="F1646" s="209"/>
    </row>
    <row r="1647" spans="1:6" x14ac:dyDescent="0.2">
      <c r="A1647" s="210">
        <f t="shared" si="26"/>
        <v>1644</v>
      </c>
      <c r="B1647" s="211"/>
      <c r="C1647" s="212"/>
      <c r="D1647" s="213"/>
      <c r="E1647" s="209"/>
      <c r="F1647" s="209"/>
    </row>
    <row r="1648" spans="1:6" x14ac:dyDescent="0.2">
      <c r="A1648" s="210">
        <f t="shared" si="26"/>
        <v>1645</v>
      </c>
      <c r="B1648" s="211"/>
      <c r="C1648" s="212"/>
      <c r="D1648" s="213"/>
      <c r="E1648" s="209"/>
      <c r="F1648" s="209"/>
    </row>
    <row r="1649" spans="1:6" x14ac:dyDescent="0.2">
      <c r="A1649" s="210">
        <f t="shared" si="26"/>
        <v>1646</v>
      </c>
      <c r="B1649" s="211"/>
      <c r="C1649" s="212"/>
      <c r="D1649" s="213"/>
      <c r="E1649" s="209"/>
      <c r="F1649" s="209"/>
    </row>
    <row r="1650" spans="1:6" x14ac:dyDescent="0.2">
      <c r="A1650" s="210">
        <f t="shared" si="26"/>
        <v>1647</v>
      </c>
      <c r="B1650" s="211"/>
      <c r="C1650" s="212"/>
      <c r="D1650" s="213"/>
      <c r="E1650" s="209"/>
      <c r="F1650" s="209"/>
    </row>
    <row r="1651" spans="1:6" x14ac:dyDescent="0.2">
      <c r="A1651" s="210">
        <f t="shared" ref="A1651:A1714" si="27">+A1650+1</f>
        <v>1648</v>
      </c>
      <c r="B1651" s="211"/>
      <c r="C1651" s="212"/>
      <c r="D1651" s="213"/>
      <c r="E1651" s="209"/>
      <c r="F1651" s="209"/>
    </row>
    <row r="1652" spans="1:6" x14ac:dyDescent="0.2">
      <c r="A1652" s="210">
        <f t="shared" si="27"/>
        <v>1649</v>
      </c>
      <c r="B1652" s="211"/>
      <c r="C1652" s="212"/>
      <c r="D1652" s="213"/>
      <c r="E1652" s="209"/>
      <c r="F1652" s="209"/>
    </row>
    <row r="1653" spans="1:6" x14ac:dyDescent="0.2">
      <c r="A1653" s="210">
        <f t="shared" si="27"/>
        <v>1650</v>
      </c>
      <c r="B1653" s="211"/>
      <c r="C1653" s="212"/>
      <c r="D1653" s="213"/>
      <c r="E1653" s="209"/>
      <c r="F1653" s="209"/>
    </row>
    <row r="1654" spans="1:6" x14ac:dyDescent="0.2">
      <c r="A1654" s="210">
        <f t="shared" si="27"/>
        <v>1651</v>
      </c>
      <c r="B1654" s="211"/>
      <c r="C1654" s="212"/>
      <c r="D1654" s="213"/>
      <c r="E1654" s="209"/>
      <c r="F1654" s="209"/>
    </row>
    <row r="1655" spans="1:6" x14ac:dyDescent="0.2">
      <c r="A1655" s="210">
        <f t="shared" si="27"/>
        <v>1652</v>
      </c>
      <c r="B1655" s="211"/>
      <c r="C1655" s="212"/>
      <c r="D1655" s="213"/>
      <c r="E1655" s="209"/>
      <c r="F1655" s="209"/>
    </row>
    <row r="1656" spans="1:6" x14ac:dyDescent="0.2">
      <c r="A1656" s="210">
        <f t="shared" si="27"/>
        <v>1653</v>
      </c>
      <c r="B1656" s="211"/>
      <c r="C1656" s="212"/>
      <c r="D1656" s="213"/>
      <c r="E1656" s="209"/>
      <c r="F1656" s="209"/>
    </row>
    <row r="1657" spans="1:6" x14ac:dyDescent="0.2">
      <c r="A1657" s="210">
        <f t="shared" si="27"/>
        <v>1654</v>
      </c>
      <c r="B1657" s="211"/>
      <c r="C1657" s="212"/>
      <c r="D1657" s="213"/>
      <c r="E1657" s="209"/>
      <c r="F1657" s="209"/>
    </row>
    <row r="1658" spans="1:6" x14ac:dyDescent="0.2">
      <c r="A1658" s="210">
        <f t="shared" si="27"/>
        <v>1655</v>
      </c>
      <c r="B1658" s="211"/>
      <c r="C1658" s="212"/>
      <c r="D1658" s="213"/>
      <c r="E1658" s="209"/>
      <c r="F1658" s="209"/>
    </row>
    <row r="1659" spans="1:6" x14ac:dyDescent="0.2">
      <c r="A1659" s="210">
        <f t="shared" si="27"/>
        <v>1656</v>
      </c>
      <c r="B1659" s="211"/>
      <c r="C1659" s="212"/>
      <c r="D1659" s="213"/>
      <c r="E1659" s="209"/>
      <c r="F1659" s="209"/>
    </row>
    <row r="1660" spans="1:6" x14ac:dyDescent="0.2">
      <c r="A1660" s="210">
        <f t="shared" si="27"/>
        <v>1657</v>
      </c>
      <c r="B1660" s="211"/>
      <c r="C1660" s="212"/>
      <c r="D1660" s="213"/>
      <c r="E1660" s="209"/>
      <c r="F1660" s="209"/>
    </row>
    <row r="1661" spans="1:6" x14ac:dyDescent="0.2">
      <c r="A1661" s="210">
        <f t="shared" si="27"/>
        <v>1658</v>
      </c>
      <c r="B1661" s="211"/>
      <c r="C1661" s="212"/>
      <c r="D1661" s="213"/>
      <c r="E1661" s="209"/>
      <c r="F1661" s="209"/>
    </row>
    <row r="1662" spans="1:6" x14ac:dyDescent="0.2">
      <c r="A1662" s="210">
        <f t="shared" si="27"/>
        <v>1659</v>
      </c>
      <c r="B1662" s="211"/>
      <c r="C1662" s="212"/>
      <c r="D1662" s="213"/>
      <c r="E1662" s="209"/>
      <c r="F1662" s="209"/>
    </row>
    <row r="1663" spans="1:6" x14ac:dyDescent="0.2">
      <c r="A1663" s="210">
        <f t="shared" si="27"/>
        <v>1660</v>
      </c>
      <c r="B1663" s="211"/>
      <c r="C1663" s="212"/>
      <c r="D1663" s="213"/>
      <c r="E1663" s="209"/>
      <c r="F1663" s="209"/>
    </row>
    <row r="1664" spans="1:6" x14ac:dyDescent="0.2">
      <c r="A1664" s="210">
        <f t="shared" si="27"/>
        <v>1661</v>
      </c>
      <c r="B1664" s="211"/>
      <c r="C1664" s="212"/>
      <c r="D1664" s="213"/>
      <c r="E1664" s="209"/>
      <c r="F1664" s="209"/>
    </row>
    <row r="1665" spans="1:6" x14ac:dyDescent="0.2">
      <c r="A1665" s="210">
        <f t="shared" si="27"/>
        <v>1662</v>
      </c>
      <c r="B1665" s="211"/>
      <c r="C1665" s="212"/>
      <c r="D1665" s="213"/>
      <c r="E1665" s="209"/>
      <c r="F1665" s="209"/>
    </row>
    <row r="1666" spans="1:6" x14ac:dyDescent="0.2">
      <c r="A1666" s="210">
        <f t="shared" si="27"/>
        <v>1663</v>
      </c>
      <c r="B1666" s="211"/>
      <c r="C1666" s="212"/>
      <c r="D1666" s="213"/>
      <c r="E1666" s="209"/>
      <c r="F1666" s="209"/>
    </row>
    <row r="1667" spans="1:6" x14ac:dyDescent="0.2">
      <c r="A1667" s="210">
        <f t="shared" si="27"/>
        <v>1664</v>
      </c>
      <c r="B1667" s="211"/>
      <c r="C1667" s="212"/>
      <c r="D1667" s="213"/>
      <c r="E1667" s="209"/>
      <c r="F1667" s="209"/>
    </row>
    <row r="1668" spans="1:6" x14ac:dyDescent="0.2">
      <c r="A1668" s="210">
        <f t="shared" si="27"/>
        <v>1665</v>
      </c>
      <c r="B1668" s="211"/>
      <c r="C1668" s="212"/>
      <c r="D1668" s="213"/>
      <c r="E1668" s="209"/>
      <c r="F1668" s="209"/>
    </row>
    <row r="1669" spans="1:6" x14ac:dyDescent="0.2">
      <c r="A1669" s="210">
        <f t="shared" si="27"/>
        <v>1666</v>
      </c>
      <c r="B1669" s="211"/>
      <c r="C1669" s="212"/>
      <c r="D1669" s="213"/>
      <c r="E1669" s="209"/>
      <c r="F1669" s="209"/>
    </row>
    <row r="1670" spans="1:6" x14ac:dyDescent="0.2">
      <c r="A1670" s="210">
        <f t="shared" si="27"/>
        <v>1667</v>
      </c>
      <c r="B1670" s="211"/>
      <c r="C1670" s="212"/>
      <c r="D1670" s="213"/>
      <c r="E1670" s="209"/>
      <c r="F1670" s="209"/>
    </row>
    <row r="1671" spans="1:6" x14ac:dyDescent="0.2">
      <c r="A1671" s="210">
        <f t="shared" si="27"/>
        <v>1668</v>
      </c>
      <c r="B1671" s="211"/>
      <c r="C1671" s="212"/>
      <c r="D1671" s="213"/>
      <c r="E1671" s="209"/>
      <c r="F1671" s="209"/>
    </row>
    <row r="1672" spans="1:6" x14ac:dyDescent="0.2">
      <c r="A1672" s="210">
        <f t="shared" si="27"/>
        <v>1669</v>
      </c>
      <c r="B1672" s="211"/>
      <c r="C1672" s="212"/>
      <c r="D1672" s="213"/>
      <c r="E1672" s="209"/>
      <c r="F1672" s="209"/>
    </row>
    <row r="1673" spans="1:6" x14ac:dyDescent="0.2">
      <c r="A1673" s="210">
        <f t="shared" si="27"/>
        <v>1670</v>
      </c>
      <c r="B1673" s="211"/>
      <c r="C1673" s="212"/>
      <c r="D1673" s="213"/>
      <c r="E1673" s="209"/>
      <c r="F1673" s="209"/>
    </row>
    <row r="1674" spans="1:6" x14ac:dyDescent="0.2">
      <c r="A1674" s="210">
        <f t="shared" si="27"/>
        <v>1671</v>
      </c>
      <c r="B1674" s="211"/>
      <c r="C1674" s="212"/>
      <c r="D1674" s="213"/>
      <c r="E1674" s="209"/>
      <c r="F1674" s="209"/>
    </row>
    <row r="1675" spans="1:6" x14ac:dyDescent="0.2">
      <c r="A1675" s="210">
        <f t="shared" si="27"/>
        <v>1672</v>
      </c>
      <c r="B1675" s="211"/>
      <c r="C1675" s="212"/>
      <c r="D1675" s="213"/>
      <c r="E1675" s="209"/>
      <c r="F1675" s="209"/>
    </row>
    <row r="1676" spans="1:6" x14ac:dyDescent="0.2">
      <c r="A1676" s="210">
        <f t="shared" si="27"/>
        <v>1673</v>
      </c>
      <c r="B1676" s="211"/>
      <c r="C1676" s="212"/>
      <c r="D1676" s="213"/>
      <c r="E1676" s="209"/>
      <c r="F1676" s="209"/>
    </row>
    <row r="1677" spans="1:6" x14ac:dyDescent="0.2">
      <c r="A1677" s="210">
        <f t="shared" si="27"/>
        <v>1674</v>
      </c>
      <c r="B1677" s="211"/>
      <c r="C1677" s="212"/>
      <c r="D1677" s="213"/>
      <c r="E1677" s="209"/>
      <c r="F1677" s="209"/>
    </row>
    <row r="1678" spans="1:6" x14ac:dyDescent="0.2">
      <c r="A1678" s="210">
        <f t="shared" si="27"/>
        <v>1675</v>
      </c>
      <c r="B1678" s="211"/>
      <c r="C1678" s="212"/>
      <c r="D1678" s="213"/>
      <c r="E1678" s="209"/>
      <c r="F1678" s="209"/>
    </row>
    <row r="1679" spans="1:6" x14ac:dyDescent="0.2">
      <c r="A1679" s="210">
        <f t="shared" si="27"/>
        <v>1676</v>
      </c>
      <c r="B1679" s="211"/>
      <c r="C1679" s="212"/>
      <c r="D1679" s="213"/>
      <c r="E1679" s="209"/>
      <c r="F1679" s="209"/>
    </row>
    <row r="1680" spans="1:6" x14ac:dyDescent="0.2">
      <c r="A1680" s="210">
        <f t="shared" si="27"/>
        <v>1677</v>
      </c>
      <c r="B1680" s="211"/>
      <c r="C1680" s="212"/>
      <c r="D1680" s="213"/>
      <c r="E1680" s="209"/>
      <c r="F1680" s="209"/>
    </row>
    <row r="1681" spans="1:6" x14ac:dyDescent="0.2">
      <c r="A1681" s="210">
        <f t="shared" si="27"/>
        <v>1678</v>
      </c>
      <c r="B1681" s="211"/>
      <c r="C1681" s="212"/>
      <c r="D1681" s="213"/>
      <c r="E1681" s="209"/>
      <c r="F1681" s="209"/>
    </row>
    <row r="1682" spans="1:6" x14ac:dyDescent="0.2">
      <c r="A1682" s="210">
        <f t="shared" si="27"/>
        <v>1679</v>
      </c>
      <c r="B1682" s="211"/>
      <c r="C1682" s="212"/>
      <c r="D1682" s="213"/>
      <c r="E1682" s="209"/>
      <c r="F1682" s="209"/>
    </row>
    <row r="1683" spans="1:6" x14ac:dyDescent="0.2">
      <c r="A1683" s="210">
        <f t="shared" si="27"/>
        <v>1680</v>
      </c>
      <c r="B1683" s="211"/>
      <c r="C1683" s="212"/>
      <c r="D1683" s="213"/>
      <c r="E1683" s="209"/>
      <c r="F1683" s="209"/>
    </row>
    <row r="1684" spans="1:6" x14ac:dyDescent="0.2">
      <c r="A1684" s="210">
        <f t="shared" si="27"/>
        <v>1681</v>
      </c>
      <c r="B1684" s="211"/>
      <c r="C1684" s="212"/>
      <c r="D1684" s="213"/>
      <c r="E1684" s="209"/>
      <c r="F1684" s="209"/>
    </row>
    <row r="1685" spans="1:6" x14ac:dyDescent="0.2">
      <c r="A1685" s="210">
        <f t="shared" si="27"/>
        <v>1682</v>
      </c>
      <c r="B1685" s="211"/>
      <c r="C1685" s="212"/>
      <c r="D1685" s="213"/>
      <c r="E1685" s="209"/>
      <c r="F1685" s="209"/>
    </row>
    <row r="1686" spans="1:6" x14ac:dyDescent="0.2">
      <c r="A1686" s="210">
        <f t="shared" si="27"/>
        <v>1683</v>
      </c>
      <c r="B1686" s="211"/>
      <c r="C1686" s="212"/>
      <c r="D1686" s="213"/>
      <c r="E1686" s="209"/>
      <c r="F1686" s="209"/>
    </row>
    <row r="1687" spans="1:6" x14ac:dyDescent="0.2">
      <c r="A1687" s="210">
        <f t="shared" si="27"/>
        <v>1684</v>
      </c>
      <c r="B1687" s="211"/>
      <c r="C1687" s="212"/>
      <c r="D1687" s="213"/>
      <c r="E1687" s="209"/>
      <c r="F1687" s="209"/>
    </row>
    <row r="1688" spans="1:6" x14ac:dyDescent="0.2">
      <c r="A1688" s="210">
        <f t="shared" si="27"/>
        <v>1685</v>
      </c>
      <c r="B1688" s="211"/>
      <c r="C1688" s="212"/>
      <c r="D1688" s="213"/>
      <c r="E1688" s="209"/>
      <c r="F1688" s="209"/>
    </row>
    <row r="1689" spans="1:6" x14ac:dyDescent="0.2">
      <c r="A1689" s="210">
        <f t="shared" si="27"/>
        <v>1686</v>
      </c>
      <c r="B1689" s="211"/>
      <c r="C1689" s="212"/>
      <c r="D1689" s="213"/>
      <c r="E1689" s="209"/>
      <c r="F1689" s="209"/>
    </row>
    <row r="1690" spans="1:6" x14ac:dyDescent="0.2">
      <c r="A1690" s="210">
        <f t="shared" si="27"/>
        <v>1687</v>
      </c>
      <c r="B1690" s="211"/>
      <c r="C1690" s="212"/>
      <c r="D1690" s="213"/>
      <c r="E1690" s="209"/>
      <c r="F1690" s="209"/>
    </row>
    <row r="1691" spans="1:6" x14ac:dyDescent="0.2">
      <c r="A1691" s="210">
        <f t="shared" si="27"/>
        <v>1688</v>
      </c>
      <c r="B1691" s="211"/>
      <c r="C1691" s="212"/>
      <c r="D1691" s="213"/>
      <c r="E1691" s="209"/>
      <c r="F1691" s="209"/>
    </row>
    <row r="1692" spans="1:6" x14ac:dyDescent="0.2">
      <c r="A1692" s="210">
        <f t="shared" si="27"/>
        <v>1689</v>
      </c>
      <c r="B1692" s="211"/>
      <c r="C1692" s="212"/>
      <c r="D1692" s="213"/>
      <c r="E1692" s="209"/>
      <c r="F1692" s="209"/>
    </row>
    <row r="1693" spans="1:6" x14ac:dyDescent="0.2">
      <c r="A1693" s="210">
        <f t="shared" si="27"/>
        <v>1690</v>
      </c>
      <c r="B1693" s="211"/>
      <c r="C1693" s="212"/>
      <c r="D1693" s="213"/>
      <c r="E1693" s="209"/>
      <c r="F1693" s="209"/>
    </row>
    <row r="1694" spans="1:6" x14ac:dyDescent="0.2">
      <c r="A1694" s="210">
        <f t="shared" si="27"/>
        <v>1691</v>
      </c>
      <c r="B1694" s="211"/>
      <c r="C1694" s="212"/>
      <c r="D1694" s="213"/>
      <c r="E1694" s="209"/>
      <c r="F1694" s="209"/>
    </row>
    <row r="1695" spans="1:6" x14ac:dyDescent="0.2">
      <c r="A1695" s="210">
        <f t="shared" si="27"/>
        <v>1692</v>
      </c>
      <c r="B1695" s="211"/>
      <c r="C1695" s="212"/>
      <c r="D1695" s="213"/>
      <c r="E1695" s="209"/>
      <c r="F1695" s="209"/>
    </row>
    <row r="1696" spans="1:6" x14ac:dyDescent="0.2">
      <c r="A1696" s="210">
        <f t="shared" si="27"/>
        <v>1693</v>
      </c>
      <c r="B1696" s="211"/>
      <c r="C1696" s="212"/>
      <c r="D1696" s="213"/>
      <c r="E1696" s="209"/>
      <c r="F1696" s="209"/>
    </row>
    <row r="1697" spans="1:6" x14ac:dyDescent="0.2">
      <c r="A1697" s="210">
        <f t="shared" si="27"/>
        <v>1694</v>
      </c>
      <c r="B1697" s="211"/>
      <c r="C1697" s="212"/>
      <c r="D1697" s="213"/>
      <c r="E1697" s="209"/>
      <c r="F1697" s="209"/>
    </row>
    <row r="1698" spans="1:6" x14ac:dyDescent="0.2">
      <c r="A1698" s="210">
        <f t="shared" si="27"/>
        <v>1695</v>
      </c>
      <c r="B1698" s="211"/>
      <c r="C1698" s="212"/>
      <c r="D1698" s="213"/>
      <c r="E1698" s="209"/>
      <c r="F1698" s="209"/>
    </row>
    <row r="1699" spans="1:6" x14ac:dyDescent="0.2">
      <c r="A1699" s="210">
        <f t="shared" si="27"/>
        <v>1696</v>
      </c>
      <c r="B1699" s="211"/>
      <c r="C1699" s="212"/>
      <c r="D1699" s="213"/>
      <c r="E1699" s="209"/>
      <c r="F1699" s="209"/>
    </row>
    <row r="1700" spans="1:6" x14ac:dyDescent="0.2">
      <c r="A1700" s="210">
        <f t="shared" si="27"/>
        <v>1697</v>
      </c>
      <c r="B1700" s="211"/>
      <c r="C1700" s="212"/>
      <c r="D1700" s="213"/>
      <c r="E1700" s="209"/>
      <c r="F1700" s="209"/>
    </row>
    <row r="1701" spans="1:6" x14ac:dyDescent="0.2">
      <c r="A1701" s="210">
        <f t="shared" si="27"/>
        <v>1698</v>
      </c>
      <c r="B1701" s="211"/>
      <c r="C1701" s="212"/>
      <c r="D1701" s="213"/>
      <c r="E1701" s="209"/>
      <c r="F1701" s="209"/>
    </row>
    <row r="1702" spans="1:6" x14ac:dyDescent="0.2">
      <c r="A1702" s="210">
        <f t="shared" si="27"/>
        <v>1699</v>
      </c>
      <c r="B1702" s="211"/>
      <c r="C1702" s="212"/>
      <c r="D1702" s="213"/>
      <c r="E1702" s="209"/>
      <c r="F1702" s="209"/>
    </row>
    <row r="1703" spans="1:6" x14ac:dyDescent="0.2">
      <c r="A1703" s="210">
        <f t="shared" si="27"/>
        <v>1700</v>
      </c>
      <c r="B1703" s="211"/>
      <c r="C1703" s="212"/>
      <c r="D1703" s="213"/>
      <c r="E1703" s="209"/>
      <c r="F1703" s="209"/>
    </row>
    <row r="1704" spans="1:6" x14ac:dyDescent="0.2">
      <c r="A1704" s="210">
        <f t="shared" si="27"/>
        <v>1701</v>
      </c>
      <c r="B1704" s="211"/>
      <c r="C1704" s="212"/>
      <c r="D1704" s="213"/>
      <c r="E1704" s="209"/>
      <c r="F1704" s="209"/>
    </row>
    <row r="1705" spans="1:6" x14ac:dyDescent="0.2">
      <c r="A1705" s="210">
        <f t="shared" si="27"/>
        <v>1702</v>
      </c>
      <c r="B1705" s="211"/>
      <c r="C1705" s="212"/>
      <c r="D1705" s="213"/>
      <c r="E1705" s="209"/>
      <c r="F1705" s="209"/>
    </row>
    <row r="1706" spans="1:6" x14ac:dyDescent="0.2">
      <c r="A1706" s="210">
        <f t="shared" si="27"/>
        <v>1703</v>
      </c>
      <c r="B1706" s="211"/>
      <c r="C1706" s="212"/>
      <c r="D1706" s="213"/>
      <c r="E1706" s="209"/>
      <c r="F1706" s="209"/>
    </row>
    <row r="1707" spans="1:6" x14ac:dyDescent="0.2">
      <c r="A1707" s="210">
        <f t="shared" si="27"/>
        <v>1704</v>
      </c>
      <c r="B1707" s="211"/>
      <c r="C1707" s="212"/>
      <c r="D1707" s="213"/>
      <c r="E1707" s="209"/>
      <c r="F1707" s="209"/>
    </row>
    <row r="1708" spans="1:6" x14ac:dyDescent="0.2">
      <c r="A1708" s="210">
        <f t="shared" si="27"/>
        <v>1705</v>
      </c>
      <c r="B1708" s="211"/>
      <c r="C1708" s="212"/>
      <c r="D1708" s="213"/>
      <c r="E1708" s="209"/>
      <c r="F1708" s="209"/>
    </row>
    <row r="1709" spans="1:6" x14ac:dyDescent="0.2">
      <c r="A1709" s="210">
        <f t="shared" si="27"/>
        <v>1706</v>
      </c>
      <c r="B1709" s="211"/>
      <c r="C1709" s="212"/>
      <c r="D1709" s="213"/>
      <c r="E1709" s="209"/>
      <c r="F1709" s="209"/>
    </row>
    <row r="1710" spans="1:6" x14ac:dyDescent="0.2">
      <c r="A1710" s="210">
        <f t="shared" si="27"/>
        <v>1707</v>
      </c>
      <c r="B1710" s="211"/>
      <c r="C1710" s="212"/>
      <c r="D1710" s="213"/>
      <c r="E1710" s="209"/>
      <c r="F1710" s="209"/>
    </row>
    <row r="1711" spans="1:6" x14ac:dyDescent="0.2">
      <c r="A1711" s="210">
        <f t="shared" si="27"/>
        <v>1708</v>
      </c>
      <c r="B1711" s="211"/>
      <c r="C1711" s="212"/>
      <c r="D1711" s="213"/>
      <c r="E1711" s="209"/>
      <c r="F1711" s="209"/>
    </row>
    <row r="1712" spans="1:6" x14ac:dyDescent="0.2">
      <c r="A1712" s="210">
        <f t="shared" si="27"/>
        <v>1709</v>
      </c>
      <c r="B1712" s="211"/>
      <c r="C1712" s="212"/>
      <c r="D1712" s="213"/>
      <c r="E1712" s="209"/>
      <c r="F1712" s="209"/>
    </row>
    <row r="1713" spans="1:6" x14ac:dyDescent="0.2">
      <c r="A1713" s="210">
        <f t="shared" si="27"/>
        <v>1710</v>
      </c>
      <c r="B1713" s="211"/>
      <c r="C1713" s="212"/>
      <c r="D1713" s="213"/>
      <c r="E1713" s="209"/>
      <c r="F1713" s="209"/>
    </row>
    <row r="1714" spans="1:6" x14ac:dyDescent="0.2">
      <c r="A1714" s="210">
        <f t="shared" si="27"/>
        <v>1711</v>
      </c>
      <c r="B1714" s="211"/>
      <c r="C1714" s="212"/>
      <c r="D1714" s="213"/>
      <c r="E1714" s="209"/>
      <c r="F1714" s="209"/>
    </row>
    <row r="1715" spans="1:6" x14ac:dyDescent="0.2">
      <c r="A1715" s="210">
        <f t="shared" ref="A1715:A1778" si="28">+A1714+1</f>
        <v>1712</v>
      </c>
      <c r="B1715" s="211"/>
      <c r="C1715" s="212"/>
      <c r="D1715" s="213"/>
      <c r="E1715" s="209"/>
      <c r="F1715" s="209"/>
    </row>
    <row r="1716" spans="1:6" x14ac:dyDescent="0.2">
      <c r="A1716" s="210">
        <f t="shared" si="28"/>
        <v>1713</v>
      </c>
      <c r="B1716" s="211"/>
      <c r="C1716" s="212"/>
      <c r="D1716" s="213"/>
      <c r="E1716" s="209"/>
      <c r="F1716" s="209"/>
    </row>
    <row r="1717" spans="1:6" x14ac:dyDescent="0.2">
      <c r="A1717" s="210">
        <f t="shared" si="28"/>
        <v>1714</v>
      </c>
      <c r="B1717" s="211"/>
      <c r="C1717" s="212"/>
      <c r="D1717" s="213"/>
      <c r="E1717" s="209"/>
      <c r="F1717" s="209"/>
    </row>
    <row r="1718" spans="1:6" x14ac:dyDescent="0.2">
      <c r="A1718" s="210">
        <f t="shared" si="28"/>
        <v>1715</v>
      </c>
      <c r="B1718" s="211"/>
      <c r="C1718" s="212"/>
      <c r="D1718" s="213"/>
      <c r="E1718" s="209"/>
      <c r="F1718" s="209"/>
    </row>
    <row r="1719" spans="1:6" x14ac:dyDescent="0.2">
      <c r="A1719" s="210">
        <f t="shared" si="28"/>
        <v>1716</v>
      </c>
      <c r="B1719" s="211"/>
      <c r="C1719" s="212"/>
      <c r="D1719" s="213"/>
      <c r="E1719" s="209"/>
      <c r="F1719" s="209"/>
    </row>
    <row r="1720" spans="1:6" x14ac:dyDescent="0.2">
      <c r="A1720" s="210">
        <f t="shared" si="28"/>
        <v>1717</v>
      </c>
      <c r="B1720" s="211"/>
      <c r="C1720" s="212"/>
      <c r="D1720" s="213"/>
      <c r="E1720" s="209"/>
      <c r="F1720" s="209"/>
    </row>
    <row r="1721" spans="1:6" x14ac:dyDescent="0.2">
      <c r="A1721" s="210">
        <f t="shared" si="28"/>
        <v>1718</v>
      </c>
      <c r="B1721" s="211"/>
      <c r="C1721" s="212"/>
      <c r="D1721" s="213"/>
      <c r="E1721" s="209"/>
      <c r="F1721" s="209"/>
    </row>
    <row r="1722" spans="1:6" x14ac:dyDescent="0.2">
      <c r="A1722" s="210">
        <f t="shared" si="28"/>
        <v>1719</v>
      </c>
      <c r="B1722" s="211"/>
      <c r="C1722" s="212"/>
      <c r="D1722" s="213"/>
      <c r="E1722" s="209"/>
      <c r="F1722" s="209"/>
    </row>
    <row r="1723" spans="1:6" x14ac:dyDescent="0.2">
      <c r="A1723" s="210">
        <f t="shared" si="28"/>
        <v>1720</v>
      </c>
      <c r="B1723" s="211"/>
      <c r="C1723" s="212"/>
      <c r="D1723" s="213"/>
      <c r="E1723" s="209"/>
      <c r="F1723" s="209"/>
    </row>
    <row r="1724" spans="1:6" x14ac:dyDescent="0.2">
      <c r="A1724" s="210">
        <f t="shared" si="28"/>
        <v>1721</v>
      </c>
      <c r="B1724" s="211"/>
      <c r="C1724" s="212"/>
      <c r="D1724" s="213"/>
      <c r="E1724" s="209"/>
      <c r="F1724" s="209"/>
    </row>
    <row r="1725" spans="1:6" x14ac:dyDescent="0.2">
      <c r="A1725" s="210">
        <f t="shared" si="28"/>
        <v>1722</v>
      </c>
      <c r="B1725" s="211"/>
      <c r="C1725" s="212"/>
      <c r="D1725" s="213"/>
      <c r="E1725" s="209"/>
      <c r="F1725" s="209"/>
    </row>
    <row r="1726" spans="1:6" x14ac:dyDescent="0.2">
      <c r="A1726" s="210">
        <f t="shared" si="28"/>
        <v>1723</v>
      </c>
      <c r="B1726" s="211"/>
      <c r="C1726" s="212"/>
      <c r="D1726" s="213"/>
      <c r="E1726" s="209"/>
      <c r="F1726" s="209"/>
    </row>
    <row r="1727" spans="1:6" x14ac:dyDescent="0.2">
      <c r="A1727" s="210">
        <f t="shared" si="28"/>
        <v>1724</v>
      </c>
      <c r="B1727" s="211"/>
      <c r="C1727" s="212"/>
      <c r="D1727" s="213"/>
      <c r="E1727" s="209"/>
      <c r="F1727" s="209"/>
    </row>
    <row r="1728" spans="1:6" x14ac:dyDescent="0.2">
      <c r="A1728" s="210">
        <f t="shared" si="28"/>
        <v>1725</v>
      </c>
      <c r="B1728" s="211"/>
      <c r="C1728" s="212"/>
      <c r="D1728" s="213"/>
      <c r="E1728" s="209"/>
      <c r="F1728" s="209"/>
    </row>
    <row r="1729" spans="1:6" x14ac:dyDescent="0.2">
      <c r="A1729" s="210">
        <f t="shared" si="28"/>
        <v>1726</v>
      </c>
      <c r="B1729" s="211"/>
      <c r="C1729" s="212"/>
      <c r="D1729" s="213"/>
      <c r="E1729" s="209"/>
      <c r="F1729" s="209"/>
    </row>
    <row r="1730" spans="1:6" x14ac:dyDescent="0.2">
      <c r="A1730" s="210">
        <f t="shared" si="28"/>
        <v>1727</v>
      </c>
      <c r="B1730" s="211"/>
      <c r="C1730" s="212"/>
      <c r="D1730" s="213"/>
      <c r="E1730" s="209"/>
      <c r="F1730" s="209"/>
    </row>
    <row r="1731" spans="1:6" x14ac:dyDescent="0.2">
      <c r="A1731" s="210">
        <f t="shared" si="28"/>
        <v>1728</v>
      </c>
      <c r="B1731" s="211"/>
      <c r="C1731" s="212"/>
      <c r="D1731" s="213"/>
      <c r="E1731" s="209"/>
      <c r="F1731" s="209"/>
    </row>
    <row r="1732" spans="1:6" x14ac:dyDescent="0.2">
      <c r="A1732" s="210">
        <f t="shared" si="28"/>
        <v>1729</v>
      </c>
      <c r="B1732" s="211"/>
      <c r="C1732" s="212"/>
      <c r="D1732" s="213"/>
      <c r="E1732" s="209"/>
      <c r="F1732" s="209"/>
    </row>
    <row r="1733" spans="1:6" x14ac:dyDescent="0.2">
      <c r="A1733" s="210">
        <f t="shared" si="28"/>
        <v>1730</v>
      </c>
      <c r="B1733" s="211"/>
      <c r="C1733" s="212"/>
      <c r="D1733" s="213"/>
      <c r="E1733" s="209"/>
      <c r="F1733" s="209"/>
    </row>
    <row r="1734" spans="1:6" x14ac:dyDescent="0.2">
      <c r="A1734" s="210">
        <f t="shared" si="28"/>
        <v>1731</v>
      </c>
      <c r="B1734" s="211"/>
      <c r="C1734" s="212"/>
      <c r="D1734" s="213"/>
      <c r="E1734" s="209"/>
      <c r="F1734" s="209"/>
    </row>
    <row r="1735" spans="1:6" x14ac:dyDescent="0.2">
      <c r="A1735" s="210">
        <f t="shared" si="28"/>
        <v>1732</v>
      </c>
      <c r="B1735" s="211"/>
      <c r="C1735" s="212"/>
      <c r="D1735" s="213"/>
      <c r="E1735" s="209"/>
      <c r="F1735" s="209"/>
    </row>
    <row r="1736" spans="1:6" x14ac:dyDescent="0.2">
      <c r="A1736" s="210">
        <f t="shared" si="28"/>
        <v>1733</v>
      </c>
      <c r="B1736" s="211"/>
      <c r="C1736" s="212"/>
      <c r="D1736" s="213"/>
      <c r="E1736" s="209"/>
      <c r="F1736" s="209"/>
    </row>
    <row r="1737" spans="1:6" x14ac:dyDescent="0.2">
      <c r="A1737" s="210">
        <f t="shared" si="28"/>
        <v>1734</v>
      </c>
      <c r="B1737" s="211"/>
      <c r="C1737" s="212"/>
      <c r="D1737" s="213"/>
      <c r="E1737" s="209"/>
      <c r="F1737" s="209"/>
    </row>
    <row r="1738" spans="1:6" x14ac:dyDescent="0.2">
      <c r="A1738" s="210">
        <f t="shared" si="28"/>
        <v>1735</v>
      </c>
      <c r="B1738" s="211"/>
      <c r="C1738" s="212"/>
      <c r="D1738" s="213"/>
      <c r="E1738" s="209"/>
      <c r="F1738" s="209"/>
    </row>
    <row r="1739" spans="1:6" x14ac:dyDescent="0.2">
      <c r="A1739" s="210">
        <f t="shared" si="28"/>
        <v>1736</v>
      </c>
      <c r="B1739" s="211"/>
      <c r="C1739" s="212"/>
      <c r="D1739" s="213"/>
      <c r="E1739" s="209"/>
      <c r="F1739" s="209"/>
    </row>
    <row r="1740" spans="1:6" x14ac:dyDescent="0.2">
      <c r="A1740" s="210">
        <f t="shared" si="28"/>
        <v>1737</v>
      </c>
      <c r="B1740" s="211"/>
      <c r="C1740" s="212"/>
      <c r="D1740" s="213"/>
      <c r="E1740" s="209"/>
      <c r="F1740" s="209"/>
    </row>
    <row r="1741" spans="1:6" x14ac:dyDescent="0.2">
      <c r="A1741" s="210">
        <f t="shared" si="28"/>
        <v>1738</v>
      </c>
      <c r="B1741" s="211"/>
      <c r="C1741" s="212"/>
      <c r="D1741" s="213"/>
      <c r="E1741" s="209"/>
      <c r="F1741" s="209"/>
    </row>
    <row r="1742" spans="1:6" x14ac:dyDescent="0.2">
      <c r="A1742" s="210">
        <f t="shared" si="28"/>
        <v>1739</v>
      </c>
      <c r="B1742" s="211"/>
      <c r="C1742" s="212"/>
      <c r="D1742" s="213"/>
      <c r="E1742" s="209"/>
      <c r="F1742" s="209"/>
    </row>
    <row r="1743" spans="1:6" x14ac:dyDescent="0.2">
      <c r="A1743" s="210">
        <f t="shared" si="28"/>
        <v>1740</v>
      </c>
      <c r="B1743" s="211"/>
      <c r="C1743" s="212"/>
      <c r="D1743" s="213"/>
      <c r="E1743" s="209"/>
      <c r="F1743" s="209"/>
    </row>
    <row r="1744" spans="1:6" x14ac:dyDescent="0.2">
      <c r="A1744" s="210">
        <f t="shared" si="28"/>
        <v>1741</v>
      </c>
      <c r="B1744" s="211"/>
      <c r="C1744" s="212"/>
      <c r="D1744" s="213"/>
      <c r="E1744" s="209"/>
      <c r="F1744" s="209"/>
    </row>
    <row r="1745" spans="1:6" x14ac:dyDescent="0.2">
      <c r="A1745" s="210">
        <f t="shared" si="28"/>
        <v>1742</v>
      </c>
      <c r="B1745" s="211"/>
      <c r="C1745" s="212"/>
      <c r="D1745" s="213"/>
      <c r="E1745" s="209"/>
      <c r="F1745" s="209"/>
    </row>
    <row r="1746" spans="1:6" x14ac:dyDescent="0.2">
      <c r="A1746" s="210">
        <f t="shared" si="28"/>
        <v>1743</v>
      </c>
      <c r="B1746" s="211"/>
      <c r="C1746" s="212"/>
      <c r="D1746" s="213"/>
      <c r="E1746" s="209"/>
      <c r="F1746" s="209"/>
    </row>
    <row r="1747" spans="1:6" x14ac:dyDescent="0.2">
      <c r="A1747" s="210">
        <f t="shared" si="28"/>
        <v>1744</v>
      </c>
      <c r="B1747" s="211"/>
      <c r="C1747" s="212"/>
      <c r="D1747" s="213"/>
      <c r="E1747" s="209"/>
      <c r="F1747" s="209"/>
    </row>
    <row r="1748" spans="1:6" x14ac:dyDescent="0.2">
      <c r="A1748" s="210">
        <f t="shared" si="28"/>
        <v>1745</v>
      </c>
      <c r="B1748" s="211"/>
      <c r="C1748" s="212"/>
      <c r="D1748" s="213"/>
      <c r="E1748" s="209"/>
      <c r="F1748" s="209"/>
    </row>
    <row r="1749" spans="1:6" x14ac:dyDescent="0.2">
      <c r="A1749" s="210">
        <f t="shared" si="28"/>
        <v>1746</v>
      </c>
      <c r="B1749" s="211"/>
      <c r="C1749" s="212"/>
      <c r="D1749" s="213"/>
      <c r="E1749" s="209"/>
      <c r="F1749" s="209"/>
    </row>
    <row r="1750" spans="1:6" x14ac:dyDescent="0.2">
      <c r="A1750" s="210">
        <f t="shared" si="28"/>
        <v>1747</v>
      </c>
      <c r="B1750" s="211"/>
      <c r="C1750" s="212"/>
      <c r="D1750" s="213"/>
      <c r="E1750" s="209"/>
      <c r="F1750" s="209"/>
    </row>
    <row r="1751" spans="1:6" x14ac:dyDescent="0.2">
      <c r="A1751" s="210">
        <f t="shared" si="28"/>
        <v>1748</v>
      </c>
      <c r="B1751" s="211"/>
      <c r="C1751" s="212"/>
      <c r="D1751" s="213"/>
      <c r="E1751" s="209"/>
      <c r="F1751" s="209"/>
    </row>
    <row r="1752" spans="1:6" x14ac:dyDescent="0.2">
      <c r="A1752" s="210">
        <f t="shared" si="28"/>
        <v>1749</v>
      </c>
      <c r="B1752" s="211"/>
      <c r="C1752" s="212"/>
      <c r="D1752" s="213"/>
      <c r="E1752" s="209"/>
      <c r="F1752" s="209"/>
    </row>
    <row r="1753" spans="1:6" x14ac:dyDescent="0.2">
      <c r="A1753" s="210">
        <f t="shared" si="28"/>
        <v>1750</v>
      </c>
      <c r="B1753" s="211"/>
      <c r="C1753" s="212"/>
      <c r="D1753" s="213"/>
      <c r="E1753" s="209"/>
      <c r="F1753" s="209"/>
    </row>
    <row r="1754" spans="1:6" x14ac:dyDescent="0.2">
      <c r="A1754" s="210">
        <f t="shared" si="28"/>
        <v>1751</v>
      </c>
      <c r="B1754" s="211"/>
      <c r="C1754" s="212"/>
      <c r="D1754" s="213"/>
      <c r="E1754" s="209"/>
      <c r="F1754" s="209"/>
    </row>
    <row r="1755" spans="1:6" x14ac:dyDescent="0.2">
      <c r="A1755" s="210">
        <f t="shared" si="28"/>
        <v>1752</v>
      </c>
      <c r="B1755" s="211"/>
      <c r="C1755" s="212"/>
      <c r="D1755" s="213"/>
      <c r="E1755" s="209"/>
      <c r="F1755" s="209"/>
    </row>
    <row r="1756" spans="1:6" x14ac:dyDescent="0.2">
      <c r="A1756" s="210">
        <f t="shared" si="28"/>
        <v>1753</v>
      </c>
      <c r="B1756" s="211"/>
      <c r="C1756" s="212"/>
      <c r="D1756" s="213"/>
      <c r="E1756" s="209"/>
      <c r="F1756" s="209"/>
    </row>
    <row r="1757" spans="1:6" x14ac:dyDescent="0.2">
      <c r="A1757" s="210">
        <f t="shared" si="28"/>
        <v>1754</v>
      </c>
      <c r="B1757" s="211"/>
      <c r="C1757" s="212"/>
      <c r="D1757" s="213"/>
      <c r="E1757" s="209"/>
      <c r="F1757" s="209"/>
    </row>
    <row r="1758" spans="1:6" x14ac:dyDescent="0.2">
      <c r="A1758" s="210">
        <f t="shared" si="28"/>
        <v>1755</v>
      </c>
      <c r="B1758" s="211"/>
      <c r="C1758" s="212"/>
      <c r="D1758" s="213"/>
      <c r="E1758" s="209"/>
      <c r="F1758" s="209"/>
    </row>
    <row r="1759" spans="1:6" x14ac:dyDescent="0.2">
      <c r="A1759" s="210">
        <f t="shared" si="28"/>
        <v>1756</v>
      </c>
      <c r="B1759" s="211"/>
      <c r="C1759" s="212"/>
      <c r="D1759" s="213"/>
      <c r="E1759" s="209"/>
      <c r="F1759" s="209"/>
    </row>
    <row r="1760" spans="1:6" x14ac:dyDescent="0.2">
      <c r="A1760" s="210">
        <f t="shared" si="28"/>
        <v>1757</v>
      </c>
      <c r="B1760" s="211"/>
      <c r="C1760" s="212"/>
      <c r="D1760" s="213"/>
      <c r="E1760" s="209"/>
      <c r="F1760" s="209"/>
    </row>
    <row r="1761" spans="1:6" x14ac:dyDescent="0.2">
      <c r="A1761" s="210">
        <f t="shared" si="28"/>
        <v>1758</v>
      </c>
      <c r="B1761" s="211"/>
      <c r="C1761" s="212"/>
      <c r="D1761" s="213"/>
      <c r="E1761" s="209"/>
      <c r="F1761" s="209"/>
    </row>
    <row r="1762" spans="1:6" x14ac:dyDescent="0.2">
      <c r="A1762" s="210">
        <f t="shared" si="28"/>
        <v>1759</v>
      </c>
      <c r="B1762" s="211"/>
      <c r="C1762" s="212"/>
      <c r="D1762" s="213"/>
      <c r="E1762" s="209"/>
      <c r="F1762" s="209"/>
    </row>
    <row r="1763" spans="1:6" x14ac:dyDescent="0.2">
      <c r="A1763" s="210">
        <f t="shared" si="28"/>
        <v>1760</v>
      </c>
      <c r="B1763" s="211"/>
      <c r="C1763" s="212"/>
      <c r="D1763" s="213"/>
      <c r="E1763" s="209"/>
      <c r="F1763" s="209"/>
    </row>
    <row r="1764" spans="1:6" x14ac:dyDescent="0.2">
      <c r="A1764" s="210">
        <f t="shared" si="28"/>
        <v>1761</v>
      </c>
      <c r="B1764" s="211"/>
      <c r="C1764" s="212"/>
      <c r="D1764" s="213"/>
      <c r="E1764" s="209"/>
      <c r="F1764" s="209"/>
    </row>
    <row r="1765" spans="1:6" x14ac:dyDescent="0.2">
      <c r="A1765" s="210">
        <f t="shared" si="28"/>
        <v>1762</v>
      </c>
      <c r="B1765" s="211"/>
      <c r="C1765" s="212"/>
      <c r="D1765" s="213"/>
      <c r="E1765" s="209"/>
      <c r="F1765" s="209"/>
    </row>
    <row r="1766" spans="1:6" x14ac:dyDescent="0.2">
      <c r="A1766" s="210">
        <f t="shared" si="28"/>
        <v>1763</v>
      </c>
      <c r="B1766" s="211"/>
      <c r="C1766" s="212"/>
      <c r="D1766" s="213"/>
      <c r="E1766" s="209"/>
      <c r="F1766" s="209"/>
    </row>
    <row r="1767" spans="1:6" x14ac:dyDescent="0.2">
      <c r="A1767" s="210">
        <f t="shared" si="28"/>
        <v>1764</v>
      </c>
      <c r="B1767" s="211"/>
      <c r="C1767" s="212"/>
      <c r="D1767" s="213"/>
      <c r="E1767" s="209"/>
      <c r="F1767" s="209"/>
    </row>
    <row r="1768" spans="1:6" x14ac:dyDescent="0.2">
      <c r="A1768" s="210">
        <f t="shared" si="28"/>
        <v>1765</v>
      </c>
      <c r="B1768" s="211"/>
      <c r="C1768" s="212"/>
      <c r="D1768" s="213"/>
      <c r="E1768" s="209"/>
      <c r="F1768" s="209"/>
    </row>
    <row r="1769" spans="1:6" x14ac:dyDescent="0.2">
      <c r="A1769" s="210">
        <f t="shared" si="28"/>
        <v>1766</v>
      </c>
      <c r="B1769" s="211"/>
      <c r="C1769" s="212"/>
      <c r="D1769" s="213"/>
      <c r="E1769" s="209"/>
      <c r="F1769" s="209"/>
    </row>
    <row r="1770" spans="1:6" x14ac:dyDescent="0.2">
      <c r="A1770" s="210">
        <f t="shared" si="28"/>
        <v>1767</v>
      </c>
      <c r="B1770" s="211"/>
      <c r="C1770" s="212"/>
      <c r="D1770" s="213"/>
      <c r="E1770" s="209"/>
      <c r="F1770" s="209"/>
    </row>
    <row r="1771" spans="1:6" x14ac:dyDescent="0.2">
      <c r="A1771" s="210">
        <f t="shared" si="28"/>
        <v>1768</v>
      </c>
      <c r="B1771" s="211"/>
      <c r="C1771" s="212"/>
      <c r="D1771" s="213"/>
      <c r="E1771" s="209"/>
      <c r="F1771" s="209"/>
    </row>
    <row r="1772" spans="1:6" x14ac:dyDescent="0.2">
      <c r="A1772" s="210">
        <f t="shared" si="28"/>
        <v>1769</v>
      </c>
      <c r="B1772" s="211"/>
      <c r="C1772" s="212"/>
      <c r="D1772" s="213"/>
      <c r="E1772" s="209"/>
      <c r="F1772" s="209"/>
    </row>
    <row r="1773" spans="1:6" x14ac:dyDescent="0.2">
      <c r="A1773" s="210">
        <f t="shared" si="28"/>
        <v>1770</v>
      </c>
      <c r="B1773" s="211"/>
      <c r="C1773" s="212"/>
      <c r="D1773" s="213"/>
      <c r="E1773" s="209"/>
      <c r="F1773" s="209"/>
    </row>
    <row r="1774" spans="1:6" x14ac:dyDescent="0.2">
      <c r="A1774" s="210">
        <f t="shared" si="28"/>
        <v>1771</v>
      </c>
      <c r="B1774" s="211"/>
      <c r="C1774" s="212"/>
      <c r="D1774" s="213"/>
      <c r="E1774" s="209"/>
      <c r="F1774" s="209"/>
    </row>
    <row r="1775" spans="1:6" x14ac:dyDescent="0.2">
      <c r="A1775" s="210">
        <f t="shared" si="28"/>
        <v>1772</v>
      </c>
      <c r="B1775" s="211"/>
      <c r="C1775" s="212"/>
      <c r="D1775" s="213"/>
      <c r="E1775" s="209"/>
      <c r="F1775" s="209"/>
    </row>
    <row r="1776" spans="1:6" x14ac:dyDescent="0.2">
      <c r="A1776" s="210">
        <f t="shared" si="28"/>
        <v>1773</v>
      </c>
      <c r="B1776" s="211"/>
      <c r="C1776" s="212"/>
      <c r="D1776" s="213"/>
      <c r="E1776" s="209"/>
      <c r="F1776" s="209"/>
    </row>
    <row r="1777" spans="1:6" x14ac:dyDescent="0.2">
      <c r="A1777" s="210">
        <f t="shared" si="28"/>
        <v>1774</v>
      </c>
      <c r="B1777" s="211"/>
      <c r="C1777" s="212"/>
      <c r="D1777" s="213"/>
      <c r="E1777" s="209"/>
      <c r="F1777" s="209"/>
    </row>
    <row r="1778" spans="1:6" x14ac:dyDescent="0.2">
      <c r="A1778" s="210">
        <f t="shared" si="28"/>
        <v>1775</v>
      </c>
      <c r="B1778" s="211"/>
      <c r="C1778" s="212"/>
      <c r="D1778" s="213"/>
      <c r="E1778" s="209"/>
      <c r="F1778" s="209"/>
    </row>
    <row r="1779" spans="1:6" x14ac:dyDescent="0.2">
      <c r="A1779" s="210">
        <f t="shared" ref="A1779:A1842" si="29">+A1778+1</f>
        <v>1776</v>
      </c>
      <c r="B1779" s="211"/>
      <c r="C1779" s="212"/>
      <c r="D1779" s="213"/>
      <c r="E1779" s="209"/>
      <c r="F1779" s="209"/>
    </row>
    <row r="1780" spans="1:6" x14ac:dyDescent="0.2">
      <c r="A1780" s="210">
        <f t="shared" si="29"/>
        <v>1777</v>
      </c>
      <c r="B1780" s="211"/>
      <c r="C1780" s="212"/>
      <c r="D1780" s="213"/>
      <c r="E1780" s="209"/>
      <c r="F1780" s="209"/>
    </row>
    <row r="1781" spans="1:6" x14ac:dyDescent="0.2">
      <c r="A1781" s="210">
        <f t="shared" si="29"/>
        <v>1778</v>
      </c>
      <c r="B1781" s="211"/>
      <c r="C1781" s="212"/>
      <c r="D1781" s="213"/>
      <c r="E1781" s="209"/>
      <c r="F1781" s="209"/>
    </row>
    <row r="1782" spans="1:6" x14ac:dyDescent="0.2">
      <c r="A1782" s="210">
        <f t="shared" si="29"/>
        <v>1779</v>
      </c>
      <c r="B1782" s="211"/>
      <c r="C1782" s="212"/>
      <c r="D1782" s="213"/>
      <c r="E1782" s="209"/>
      <c r="F1782" s="209"/>
    </row>
    <row r="1783" spans="1:6" x14ac:dyDescent="0.2">
      <c r="A1783" s="210">
        <f t="shared" si="29"/>
        <v>1780</v>
      </c>
      <c r="B1783" s="211"/>
      <c r="C1783" s="212"/>
      <c r="D1783" s="213"/>
      <c r="E1783" s="209"/>
      <c r="F1783" s="209"/>
    </row>
    <row r="1784" spans="1:6" x14ac:dyDescent="0.2">
      <c r="A1784" s="210">
        <f t="shared" si="29"/>
        <v>1781</v>
      </c>
      <c r="B1784" s="211"/>
      <c r="C1784" s="212"/>
      <c r="D1784" s="213"/>
      <c r="E1784" s="209"/>
      <c r="F1784" s="209"/>
    </row>
    <row r="1785" spans="1:6" x14ac:dyDescent="0.2">
      <c r="A1785" s="210">
        <f t="shared" si="29"/>
        <v>1782</v>
      </c>
      <c r="B1785" s="211"/>
      <c r="C1785" s="212"/>
      <c r="D1785" s="213"/>
      <c r="E1785" s="209"/>
      <c r="F1785" s="209"/>
    </row>
    <row r="1786" spans="1:6" x14ac:dyDescent="0.2">
      <c r="A1786" s="210">
        <f t="shared" si="29"/>
        <v>1783</v>
      </c>
      <c r="B1786" s="211"/>
      <c r="C1786" s="212"/>
      <c r="D1786" s="213"/>
      <c r="E1786" s="209"/>
      <c r="F1786" s="209"/>
    </row>
    <row r="1787" spans="1:6" x14ac:dyDescent="0.2">
      <c r="A1787" s="210">
        <f t="shared" si="29"/>
        <v>1784</v>
      </c>
      <c r="B1787" s="211"/>
      <c r="C1787" s="212"/>
      <c r="D1787" s="213"/>
      <c r="E1787" s="209"/>
      <c r="F1787" s="209"/>
    </row>
    <row r="1788" spans="1:6" x14ac:dyDescent="0.2">
      <c r="A1788" s="210">
        <f t="shared" si="29"/>
        <v>1785</v>
      </c>
      <c r="B1788" s="211"/>
      <c r="C1788" s="212"/>
      <c r="D1788" s="213"/>
      <c r="E1788" s="209"/>
      <c r="F1788" s="209"/>
    </row>
    <row r="1789" spans="1:6" x14ac:dyDescent="0.2">
      <c r="A1789" s="210">
        <f t="shared" si="29"/>
        <v>1786</v>
      </c>
      <c r="B1789" s="211"/>
      <c r="C1789" s="212"/>
      <c r="D1789" s="213"/>
      <c r="E1789" s="209"/>
      <c r="F1789" s="209"/>
    </row>
    <row r="1790" spans="1:6" x14ac:dyDescent="0.2">
      <c r="A1790" s="210">
        <f t="shared" si="29"/>
        <v>1787</v>
      </c>
      <c r="B1790" s="211"/>
      <c r="C1790" s="212"/>
      <c r="D1790" s="213"/>
      <c r="E1790" s="209"/>
      <c r="F1790" s="209"/>
    </row>
    <row r="1791" spans="1:6" x14ac:dyDescent="0.2">
      <c r="A1791" s="210">
        <f t="shared" si="29"/>
        <v>1788</v>
      </c>
      <c r="B1791" s="211"/>
      <c r="C1791" s="212"/>
      <c r="D1791" s="213"/>
      <c r="E1791" s="209"/>
      <c r="F1791" s="209"/>
    </row>
    <row r="1792" spans="1:6" x14ac:dyDescent="0.2">
      <c r="A1792" s="210">
        <f t="shared" si="29"/>
        <v>1789</v>
      </c>
      <c r="B1792" s="211"/>
      <c r="C1792" s="212"/>
      <c r="D1792" s="213"/>
      <c r="E1792" s="209"/>
      <c r="F1792" s="209"/>
    </row>
    <row r="1793" spans="1:6" x14ac:dyDescent="0.2">
      <c r="A1793" s="210">
        <f t="shared" si="29"/>
        <v>1790</v>
      </c>
      <c r="B1793" s="211"/>
      <c r="C1793" s="212"/>
      <c r="D1793" s="213"/>
      <c r="E1793" s="209"/>
      <c r="F1793" s="209"/>
    </row>
    <row r="1794" spans="1:6" x14ac:dyDescent="0.2">
      <c r="A1794" s="210">
        <f t="shared" si="29"/>
        <v>1791</v>
      </c>
      <c r="B1794" s="211"/>
      <c r="C1794" s="212"/>
      <c r="D1794" s="213"/>
      <c r="E1794" s="209"/>
      <c r="F1794" s="209"/>
    </row>
    <row r="1795" spans="1:6" x14ac:dyDescent="0.2">
      <c r="A1795" s="210">
        <f t="shared" si="29"/>
        <v>1792</v>
      </c>
      <c r="B1795" s="211"/>
      <c r="C1795" s="212"/>
      <c r="D1795" s="213"/>
      <c r="E1795" s="209"/>
      <c r="F1795" s="209"/>
    </row>
    <row r="1796" spans="1:6" x14ac:dyDescent="0.2">
      <c r="A1796" s="210">
        <f t="shared" si="29"/>
        <v>1793</v>
      </c>
      <c r="B1796" s="211"/>
      <c r="C1796" s="212"/>
      <c r="D1796" s="213"/>
      <c r="E1796" s="209"/>
      <c r="F1796" s="209"/>
    </row>
    <row r="1797" spans="1:6" x14ac:dyDescent="0.2">
      <c r="A1797" s="210">
        <f t="shared" si="29"/>
        <v>1794</v>
      </c>
      <c r="B1797" s="211"/>
      <c r="C1797" s="212"/>
      <c r="D1797" s="213"/>
      <c r="E1797" s="209"/>
      <c r="F1797" s="209"/>
    </row>
    <row r="1798" spans="1:6" x14ac:dyDescent="0.2">
      <c r="A1798" s="210">
        <f t="shared" si="29"/>
        <v>1795</v>
      </c>
      <c r="B1798" s="211"/>
      <c r="C1798" s="212"/>
      <c r="D1798" s="213"/>
      <c r="E1798" s="209"/>
      <c r="F1798" s="209"/>
    </row>
    <row r="1799" spans="1:6" x14ac:dyDescent="0.2">
      <c r="A1799" s="210">
        <f t="shared" si="29"/>
        <v>1796</v>
      </c>
      <c r="B1799" s="211"/>
      <c r="C1799" s="212"/>
      <c r="D1799" s="213"/>
      <c r="E1799" s="209"/>
      <c r="F1799" s="209"/>
    </row>
    <row r="1800" spans="1:6" x14ac:dyDescent="0.2">
      <c r="A1800" s="210">
        <f t="shared" si="29"/>
        <v>1797</v>
      </c>
      <c r="B1800" s="211"/>
      <c r="C1800" s="212"/>
      <c r="D1800" s="213"/>
      <c r="E1800" s="209"/>
      <c r="F1800" s="209"/>
    </row>
    <row r="1801" spans="1:6" x14ac:dyDescent="0.2">
      <c r="A1801" s="210">
        <f t="shared" si="29"/>
        <v>1798</v>
      </c>
      <c r="B1801" s="211"/>
      <c r="C1801" s="212"/>
      <c r="D1801" s="213"/>
      <c r="E1801" s="209"/>
      <c r="F1801" s="209"/>
    </row>
    <row r="1802" spans="1:6" x14ac:dyDescent="0.2">
      <c r="A1802" s="210">
        <f t="shared" si="29"/>
        <v>1799</v>
      </c>
      <c r="B1802" s="211"/>
      <c r="C1802" s="212"/>
      <c r="D1802" s="213"/>
      <c r="E1802" s="209"/>
      <c r="F1802" s="209"/>
    </row>
    <row r="1803" spans="1:6" x14ac:dyDescent="0.2">
      <c r="A1803" s="210">
        <f t="shared" si="29"/>
        <v>1800</v>
      </c>
      <c r="B1803" s="211"/>
      <c r="C1803" s="212"/>
      <c r="D1803" s="213"/>
      <c r="E1803" s="209"/>
      <c r="F1803" s="209"/>
    </row>
    <row r="1804" spans="1:6" x14ac:dyDescent="0.2">
      <c r="A1804" s="210">
        <f t="shared" si="29"/>
        <v>1801</v>
      </c>
      <c r="B1804" s="211"/>
      <c r="C1804" s="212"/>
      <c r="D1804" s="213"/>
      <c r="E1804" s="209"/>
      <c r="F1804" s="209"/>
    </row>
    <row r="1805" spans="1:6" x14ac:dyDescent="0.2">
      <c r="A1805" s="210">
        <f t="shared" si="29"/>
        <v>1802</v>
      </c>
      <c r="B1805" s="211"/>
      <c r="C1805" s="212"/>
      <c r="D1805" s="213"/>
      <c r="E1805" s="209"/>
      <c r="F1805" s="209"/>
    </row>
    <row r="1806" spans="1:6" x14ac:dyDescent="0.2">
      <c r="A1806" s="210">
        <f t="shared" si="29"/>
        <v>1803</v>
      </c>
      <c r="B1806" s="211"/>
      <c r="C1806" s="212"/>
      <c r="D1806" s="213"/>
      <c r="E1806" s="209"/>
      <c r="F1806" s="209"/>
    </row>
    <row r="1807" spans="1:6" x14ac:dyDescent="0.2">
      <c r="A1807" s="210">
        <f t="shared" si="29"/>
        <v>1804</v>
      </c>
      <c r="B1807" s="211"/>
      <c r="C1807" s="212"/>
      <c r="D1807" s="213"/>
      <c r="E1807" s="209"/>
      <c r="F1807" s="209"/>
    </row>
    <row r="1808" spans="1:6" x14ac:dyDescent="0.2">
      <c r="A1808" s="210">
        <f t="shared" si="29"/>
        <v>1805</v>
      </c>
      <c r="B1808" s="211"/>
      <c r="C1808" s="212"/>
      <c r="D1808" s="213"/>
      <c r="E1808" s="209"/>
      <c r="F1808" s="209"/>
    </row>
    <row r="1809" spans="1:6" x14ac:dyDescent="0.2">
      <c r="A1809" s="210">
        <f t="shared" si="29"/>
        <v>1806</v>
      </c>
      <c r="B1809" s="211"/>
      <c r="C1809" s="212"/>
      <c r="D1809" s="213"/>
      <c r="E1809" s="209"/>
      <c r="F1809" s="209"/>
    </row>
    <row r="1810" spans="1:6" x14ac:dyDescent="0.2">
      <c r="A1810" s="210">
        <f t="shared" si="29"/>
        <v>1807</v>
      </c>
      <c r="B1810" s="211"/>
      <c r="C1810" s="212"/>
      <c r="D1810" s="213"/>
      <c r="E1810" s="209"/>
      <c r="F1810" s="209"/>
    </row>
    <row r="1811" spans="1:6" x14ac:dyDescent="0.2">
      <c r="A1811" s="210">
        <f t="shared" si="29"/>
        <v>1808</v>
      </c>
      <c r="B1811" s="211"/>
      <c r="C1811" s="212"/>
      <c r="D1811" s="213"/>
      <c r="E1811" s="209"/>
      <c r="F1811" s="209"/>
    </row>
    <row r="1812" spans="1:6" x14ac:dyDescent="0.2">
      <c r="A1812" s="210">
        <f t="shared" si="29"/>
        <v>1809</v>
      </c>
      <c r="B1812" s="211"/>
      <c r="C1812" s="212"/>
      <c r="D1812" s="213"/>
      <c r="E1812" s="209"/>
      <c r="F1812" s="209"/>
    </row>
    <row r="1813" spans="1:6" x14ac:dyDescent="0.2">
      <c r="A1813" s="210">
        <f t="shared" si="29"/>
        <v>1810</v>
      </c>
      <c r="B1813" s="211"/>
      <c r="C1813" s="212"/>
      <c r="D1813" s="213"/>
      <c r="E1813" s="209"/>
      <c r="F1813" s="209"/>
    </row>
    <row r="1814" spans="1:6" x14ac:dyDescent="0.2">
      <c r="A1814" s="210">
        <f t="shared" si="29"/>
        <v>1811</v>
      </c>
      <c r="B1814" s="211"/>
      <c r="C1814" s="212"/>
      <c r="D1814" s="213"/>
      <c r="E1814" s="209"/>
      <c r="F1814" s="209"/>
    </row>
    <row r="1815" spans="1:6" x14ac:dyDescent="0.2">
      <c r="A1815" s="210">
        <f t="shared" si="29"/>
        <v>1812</v>
      </c>
      <c r="B1815" s="211"/>
      <c r="C1815" s="212"/>
      <c r="D1815" s="213"/>
      <c r="E1815" s="209"/>
      <c r="F1815" s="209"/>
    </row>
    <row r="1816" spans="1:6" x14ac:dyDescent="0.2">
      <c r="A1816" s="210">
        <f t="shared" si="29"/>
        <v>1813</v>
      </c>
      <c r="B1816" s="211"/>
      <c r="C1816" s="212"/>
      <c r="D1816" s="213"/>
      <c r="E1816" s="209"/>
      <c r="F1816" s="209"/>
    </row>
    <row r="1817" spans="1:6" x14ac:dyDescent="0.2">
      <c r="A1817" s="210">
        <f t="shared" si="29"/>
        <v>1814</v>
      </c>
      <c r="B1817" s="211"/>
      <c r="C1817" s="212"/>
      <c r="D1817" s="213"/>
      <c r="E1817" s="209"/>
      <c r="F1817" s="209"/>
    </row>
    <row r="1818" spans="1:6" x14ac:dyDescent="0.2">
      <c r="A1818" s="210">
        <f t="shared" si="29"/>
        <v>1815</v>
      </c>
      <c r="B1818" s="211"/>
      <c r="C1818" s="212"/>
      <c r="D1818" s="213"/>
      <c r="E1818" s="209"/>
      <c r="F1818" s="209"/>
    </row>
    <row r="1819" spans="1:6" x14ac:dyDescent="0.2">
      <c r="A1819" s="210">
        <f t="shared" si="29"/>
        <v>1816</v>
      </c>
      <c r="B1819" s="211"/>
      <c r="C1819" s="212"/>
      <c r="D1819" s="213"/>
      <c r="E1819" s="209"/>
      <c r="F1819" s="209"/>
    </row>
    <row r="1820" spans="1:6" x14ac:dyDescent="0.2">
      <c r="A1820" s="210">
        <f t="shared" si="29"/>
        <v>1817</v>
      </c>
      <c r="B1820" s="211"/>
      <c r="C1820" s="212"/>
      <c r="D1820" s="213"/>
      <c r="E1820" s="209"/>
      <c r="F1820" s="209"/>
    </row>
    <row r="1821" spans="1:6" x14ac:dyDescent="0.2">
      <c r="A1821" s="210">
        <f t="shared" si="29"/>
        <v>1818</v>
      </c>
      <c r="B1821" s="211"/>
      <c r="C1821" s="212"/>
      <c r="D1821" s="213"/>
      <c r="E1821" s="209"/>
      <c r="F1821" s="209"/>
    </row>
    <row r="1822" spans="1:6" x14ac:dyDescent="0.2">
      <c r="A1822" s="210">
        <f t="shared" si="29"/>
        <v>1819</v>
      </c>
      <c r="B1822" s="211"/>
      <c r="C1822" s="212"/>
      <c r="D1822" s="213"/>
      <c r="E1822" s="209"/>
      <c r="F1822" s="209"/>
    </row>
    <row r="1823" spans="1:6" x14ac:dyDescent="0.2">
      <c r="A1823" s="210">
        <f t="shared" si="29"/>
        <v>1820</v>
      </c>
      <c r="B1823" s="211"/>
      <c r="C1823" s="212"/>
      <c r="D1823" s="213"/>
      <c r="E1823" s="209"/>
      <c r="F1823" s="209"/>
    </row>
    <row r="1824" spans="1:6" x14ac:dyDescent="0.2">
      <c r="A1824" s="210">
        <f t="shared" si="29"/>
        <v>1821</v>
      </c>
      <c r="B1824" s="211"/>
      <c r="C1824" s="212"/>
      <c r="D1824" s="213"/>
      <c r="E1824" s="209"/>
      <c r="F1824" s="209"/>
    </row>
    <row r="1825" spans="1:6" x14ac:dyDescent="0.2">
      <c r="A1825" s="210">
        <f t="shared" si="29"/>
        <v>1822</v>
      </c>
      <c r="B1825" s="211"/>
      <c r="C1825" s="212"/>
      <c r="D1825" s="213"/>
      <c r="E1825" s="209"/>
      <c r="F1825" s="209"/>
    </row>
    <row r="1826" spans="1:6" x14ac:dyDescent="0.2">
      <c r="A1826" s="210">
        <f t="shared" si="29"/>
        <v>1823</v>
      </c>
      <c r="B1826" s="211"/>
      <c r="C1826" s="212"/>
      <c r="D1826" s="213"/>
      <c r="E1826" s="209"/>
      <c r="F1826" s="209"/>
    </row>
    <row r="1827" spans="1:6" x14ac:dyDescent="0.2">
      <c r="A1827" s="210">
        <f t="shared" si="29"/>
        <v>1824</v>
      </c>
      <c r="B1827" s="211"/>
      <c r="C1827" s="212"/>
      <c r="D1827" s="213"/>
      <c r="E1827" s="209"/>
      <c r="F1827" s="209"/>
    </row>
    <row r="1828" spans="1:6" x14ac:dyDescent="0.2">
      <c r="A1828" s="210">
        <f t="shared" si="29"/>
        <v>1825</v>
      </c>
      <c r="B1828" s="211"/>
      <c r="C1828" s="212"/>
      <c r="D1828" s="213"/>
      <c r="E1828" s="209"/>
      <c r="F1828" s="209"/>
    </row>
    <row r="1829" spans="1:6" x14ac:dyDescent="0.2">
      <c r="A1829" s="210">
        <f t="shared" si="29"/>
        <v>1826</v>
      </c>
      <c r="B1829" s="211"/>
      <c r="C1829" s="212"/>
      <c r="D1829" s="213"/>
      <c r="E1829" s="209"/>
      <c r="F1829" s="209"/>
    </row>
    <row r="1830" spans="1:6" x14ac:dyDescent="0.2">
      <c r="A1830" s="210">
        <f t="shared" si="29"/>
        <v>1827</v>
      </c>
      <c r="B1830" s="211"/>
      <c r="C1830" s="212"/>
      <c r="D1830" s="213"/>
      <c r="E1830" s="209"/>
      <c r="F1830" s="209"/>
    </row>
    <row r="1831" spans="1:6" x14ac:dyDescent="0.2">
      <c r="A1831" s="210">
        <f t="shared" si="29"/>
        <v>1828</v>
      </c>
      <c r="B1831" s="211"/>
      <c r="C1831" s="212"/>
      <c r="D1831" s="213"/>
      <c r="E1831" s="209"/>
      <c r="F1831" s="209"/>
    </row>
    <row r="1832" spans="1:6" x14ac:dyDescent="0.2">
      <c r="A1832" s="210">
        <f t="shared" si="29"/>
        <v>1829</v>
      </c>
      <c r="B1832" s="211"/>
      <c r="C1832" s="212"/>
      <c r="D1832" s="213"/>
      <c r="E1832" s="209"/>
      <c r="F1832" s="209"/>
    </row>
    <row r="1833" spans="1:6" x14ac:dyDescent="0.2">
      <c r="A1833" s="210">
        <f t="shared" si="29"/>
        <v>1830</v>
      </c>
      <c r="B1833" s="211"/>
      <c r="C1833" s="212"/>
      <c r="D1833" s="213"/>
      <c r="E1833" s="209"/>
      <c r="F1833" s="209"/>
    </row>
    <row r="1834" spans="1:6" x14ac:dyDescent="0.2">
      <c r="A1834" s="210">
        <f t="shared" si="29"/>
        <v>1831</v>
      </c>
      <c r="B1834" s="211"/>
      <c r="C1834" s="212"/>
      <c r="D1834" s="213"/>
      <c r="E1834" s="209"/>
      <c r="F1834" s="209"/>
    </row>
    <row r="1835" spans="1:6" x14ac:dyDescent="0.2">
      <c r="A1835" s="210">
        <f t="shared" si="29"/>
        <v>1832</v>
      </c>
      <c r="B1835" s="211"/>
      <c r="C1835" s="212"/>
      <c r="D1835" s="213"/>
      <c r="E1835" s="209"/>
      <c r="F1835" s="209"/>
    </row>
    <row r="1836" spans="1:6" x14ac:dyDescent="0.2">
      <c r="A1836" s="210">
        <f t="shared" si="29"/>
        <v>1833</v>
      </c>
      <c r="B1836" s="211"/>
      <c r="C1836" s="212"/>
      <c r="D1836" s="213"/>
      <c r="E1836" s="209"/>
      <c r="F1836" s="209"/>
    </row>
    <row r="1837" spans="1:6" x14ac:dyDescent="0.2">
      <c r="A1837" s="210">
        <f t="shared" si="29"/>
        <v>1834</v>
      </c>
      <c r="B1837" s="211"/>
      <c r="C1837" s="212"/>
      <c r="D1837" s="213"/>
      <c r="E1837" s="209"/>
      <c r="F1837" s="209"/>
    </row>
    <row r="1838" spans="1:6" x14ac:dyDescent="0.2">
      <c r="A1838" s="210">
        <f t="shared" si="29"/>
        <v>1835</v>
      </c>
      <c r="B1838" s="211"/>
      <c r="C1838" s="212"/>
      <c r="D1838" s="213"/>
      <c r="E1838" s="209"/>
      <c r="F1838" s="209"/>
    </row>
    <row r="1839" spans="1:6" x14ac:dyDescent="0.2">
      <c r="A1839" s="210">
        <f t="shared" si="29"/>
        <v>1836</v>
      </c>
      <c r="B1839" s="211"/>
      <c r="C1839" s="212"/>
      <c r="D1839" s="213"/>
      <c r="E1839" s="209"/>
      <c r="F1839" s="209"/>
    </row>
    <row r="1840" spans="1:6" x14ac:dyDescent="0.2">
      <c r="A1840" s="210">
        <f t="shared" si="29"/>
        <v>1837</v>
      </c>
      <c r="B1840" s="211"/>
      <c r="C1840" s="212"/>
      <c r="D1840" s="213"/>
      <c r="E1840" s="209"/>
      <c r="F1840" s="209"/>
    </row>
    <row r="1841" spans="1:6" x14ac:dyDescent="0.2">
      <c r="A1841" s="210">
        <f t="shared" si="29"/>
        <v>1838</v>
      </c>
      <c r="B1841" s="211"/>
      <c r="C1841" s="212"/>
      <c r="D1841" s="213"/>
      <c r="E1841" s="209"/>
      <c r="F1841" s="209"/>
    </row>
    <row r="1842" spans="1:6" x14ac:dyDescent="0.2">
      <c r="A1842" s="210">
        <f t="shared" si="29"/>
        <v>1839</v>
      </c>
      <c r="B1842" s="211"/>
      <c r="C1842" s="212"/>
      <c r="D1842" s="213"/>
      <c r="E1842" s="209"/>
      <c r="F1842" s="209"/>
    </row>
    <row r="1843" spans="1:6" x14ac:dyDescent="0.2">
      <c r="A1843" s="210">
        <f t="shared" ref="A1843:A1906" si="30">+A1842+1</f>
        <v>1840</v>
      </c>
      <c r="B1843" s="211"/>
      <c r="C1843" s="212"/>
      <c r="D1843" s="213"/>
      <c r="E1843" s="209"/>
      <c r="F1843" s="209"/>
    </row>
    <row r="1844" spans="1:6" x14ac:dyDescent="0.2">
      <c r="A1844" s="210">
        <f t="shared" si="30"/>
        <v>1841</v>
      </c>
      <c r="B1844" s="211"/>
      <c r="C1844" s="212"/>
      <c r="D1844" s="213"/>
      <c r="E1844" s="209"/>
      <c r="F1844" s="209"/>
    </row>
    <row r="1845" spans="1:6" x14ac:dyDescent="0.2">
      <c r="A1845" s="210">
        <f t="shared" si="30"/>
        <v>1842</v>
      </c>
      <c r="B1845" s="211"/>
      <c r="C1845" s="212"/>
      <c r="D1845" s="213"/>
      <c r="E1845" s="209"/>
      <c r="F1845" s="209"/>
    </row>
    <row r="1846" spans="1:6" x14ac:dyDescent="0.2">
      <c r="A1846" s="210">
        <f t="shared" si="30"/>
        <v>1843</v>
      </c>
      <c r="B1846" s="211"/>
      <c r="C1846" s="212"/>
      <c r="D1846" s="213"/>
      <c r="E1846" s="209"/>
      <c r="F1846" s="209"/>
    </row>
    <row r="1847" spans="1:6" x14ac:dyDescent="0.2">
      <c r="A1847" s="210">
        <f t="shared" si="30"/>
        <v>1844</v>
      </c>
      <c r="B1847" s="211"/>
      <c r="C1847" s="212"/>
      <c r="D1847" s="213"/>
      <c r="E1847" s="209"/>
      <c r="F1847" s="209"/>
    </row>
    <row r="1848" spans="1:6" x14ac:dyDescent="0.2">
      <c r="A1848" s="210">
        <f t="shared" si="30"/>
        <v>1845</v>
      </c>
      <c r="B1848" s="211"/>
      <c r="C1848" s="212"/>
      <c r="D1848" s="213"/>
      <c r="E1848" s="209"/>
      <c r="F1848" s="209"/>
    </row>
    <row r="1849" spans="1:6" x14ac:dyDescent="0.2">
      <c r="A1849" s="210">
        <f t="shared" si="30"/>
        <v>1846</v>
      </c>
      <c r="B1849" s="211"/>
      <c r="C1849" s="212"/>
      <c r="D1849" s="213"/>
      <c r="E1849" s="209"/>
      <c r="F1849" s="209"/>
    </row>
    <row r="1850" spans="1:6" x14ac:dyDescent="0.2">
      <c r="A1850" s="210">
        <f t="shared" si="30"/>
        <v>1847</v>
      </c>
      <c r="B1850" s="211"/>
      <c r="C1850" s="212"/>
      <c r="D1850" s="213"/>
      <c r="E1850" s="209"/>
      <c r="F1850" s="209"/>
    </row>
    <row r="1851" spans="1:6" x14ac:dyDescent="0.2">
      <c r="A1851" s="210">
        <f t="shared" si="30"/>
        <v>1848</v>
      </c>
      <c r="B1851" s="211"/>
      <c r="C1851" s="212"/>
      <c r="D1851" s="213"/>
      <c r="E1851" s="209"/>
      <c r="F1851" s="209"/>
    </row>
    <row r="1852" spans="1:6" x14ac:dyDescent="0.2">
      <c r="A1852" s="210">
        <f t="shared" si="30"/>
        <v>1849</v>
      </c>
      <c r="B1852" s="211"/>
      <c r="C1852" s="212"/>
      <c r="D1852" s="213"/>
      <c r="E1852" s="209"/>
      <c r="F1852" s="209"/>
    </row>
    <row r="1853" spans="1:6" x14ac:dyDescent="0.2">
      <c r="A1853" s="210">
        <f t="shared" si="30"/>
        <v>1850</v>
      </c>
      <c r="B1853" s="211"/>
      <c r="C1853" s="212"/>
      <c r="D1853" s="213"/>
      <c r="E1853" s="209"/>
      <c r="F1853" s="209"/>
    </row>
    <row r="1854" spans="1:6" x14ac:dyDescent="0.2">
      <c r="A1854" s="210">
        <f t="shared" si="30"/>
        <v>1851</v>
      </c>
      <c r="B1854" s="211"/>
      <c r="C1854" s="212"/>
      <c r="D1854" s="213"/>
      <c r="E1854" s="209"/>
      <c r="F1854" s="209"/>
    </row>
    <row r="1855" spans="1:6" x14ac:dyDescent="0.2">
      <c r="A1855" s="210">
        <f t="shared" si="30"/>
        <v>1852</v>
      </c>
      <c r="B1855" s="211"/>
      <c r="C1855" s="212"/>
      <c r="D1855" s="213"/>
      <c r="E1855" s="209"/>
      <c r="F1855" s="209"/>
    </row>
    <row r="1856" spans="1:6" x14ac:dyDescent="0.2">
      <c r="A1856" s="210">
        <f t="shared" si="30"/>
        <v>1853</v>
      </c>
      <c r="B1856" s="211"/>
      <c r="C1856" s="212"/>
      <c r="D1856" s="213"/>
      <c r="E1856" s="209"/>
      <c r="F1856" s="209"/>
    </row>
    <row r="1857" spans="1:6" x14ac:dyDescent="0.2">
      <c r="A1857" s="210">
        <f t="shared" si="30"/>
        <v>1854</v>
      </c>
      <c r="B1857" s="211"/>
      <c r="C1857" s="212"/>
      <c r="D1857" s="213"/>
      <c r="E1857" s="209"/>
      <c r="F1857" s="209"/>
    </row>
    <row r="1858" spans="1:6" x14ac:dyDescent="0.2">
      <c r="A1858" s="210">
        <f t="shared" si="30"/>
        <v>1855</v>
      </c>
      <c r="B1858" s="211"/>
      <c r="C1858" s="212"/>
      <c r="D1858" s="213"/>
      <c r="E1858" s="209"/>
      <c r="F1858" s="209"/>
    </row>
    <row r="1859" spans="1:6" x14ac:dyDescent="0.2">
      <c r="A1859" s="210">
        <f t="shared" si="30"/>
        <v>1856</v>
      </c>
      <c r="B1859" s="211"/>
      <c r="C1859" s="212"/>
      <c r="D1859" s="213"/>
      <c r="E1859" s="209"/>
      <c r="F1859" s="209"/>
    </row>
    <row r="1860" spans="1:6" x14ac:dyDescent="0.2">
      <c r="A1860" s="210">
        <f t="shared" si="30"/>
        <v>1857</v>
      </c>
      <c r="B1860" s="211"/>
      <c r="C1860" s="212"/>
      <c r="D1860" s="213"/>
      <c r="E1860" s="209"/>
      <c r="F1860" s="209"/>
    </row>
    <row r="1861" spans="1:6" x14ac:dyDescent="0.2">
      <c r="A1861" s="210">
        <f t="shared" si="30"/>
        <v>1858</v>
      </c>
      <c r="B1861" s="211"/>
      <c r="C1861" s="212"/>
      <c r="D1861" s="213"/>
      <c r="E1861" s="209"/>
      <c r="F1861" s="209"/>
    </row>
    <row r="1862" spans="1:6" x14ac:dyDescent="0.2">
      <c r="A1862" s="210">
        <f t="shared" si="30"/>
        <v>1859</v>
      </c>
      <c r="B1862" s="211"/>
      <c r="C1862" s="212"/>
      <c r="D1862" s="213"/>
      <c r="E1862" s="209"/>
      <c r="F1862" s="209"/>
    </row>
    <row r="1863" spans="1:6" x14ac:dyDescent="0.2">
      <c r="A1863" s="210">
        <f t="shared" si="30"/>
        <v>1860</v>
      </c>
      <c r="B1863" s="211"/>
      <c r="C1863" s="212"/>
      <c r="D1863" s="213"/>
      <c r="E1863" s="209"/>
      <c r="F1863" s="209"/>
    </row>
    <row r="1864" spans="1:6" x14ac:dyDescent="0.2">
      <c r="A1864" s="210">
        <f t="shared" si="30"/>
        <v>1861</v>
      </c>
      <c r="B1864" s="211"/>
      <c r="C1864" s="212"/>
      <c r="D1864" s="213"/>
      <c r="E1864" s="209"/>
      <c r="F1864" s="209"/>
    </row>
    <row r="1865" spans="1:6" x14ac:dyDescent="0.2">
      <c r="A1865" s="210">
        <f t="shared" si="30"/>
        <v>1862</v>
      </c>
      <c r="B1865" s="211"/>
      <c r="C1865" s="212"/>
      <c r="D1865" s="213"/>
      <c r="E1865" s="209"/>
      <c r="F1865" s="209"/>
    </row>
    <row r="1866" spans="1:6" x14ac:dyDescent="0.2">
      <c r="A1866" s="210">
        <f t="shared" si="30"/>
        <v>1863</v>
      </c>
      <c r="B1866" s="211"/>
      <c r="C1866" s="212"/>
      <c r="D1866" s="213"/>
      <c r="E1866" s="209"/>
      <c r="F1866" s="209"/>
    </row>
    <row r="1867" spans="1:6" x14ac:dyDescent="0.2">
      <c r="A1867" s="210">
        <f t="shared" si="30"/>
        <v>1864</v>
      </c>
      <c r="B1867" s="211"/>
      <c r="C1867" s="212"/>
      <c r="D1867" s="213"/>
      <c r="E1867" s="209"/>
      <c r="F1867" s="209"/>
    </row>
    <row r="1868" spans="1:6" x14ac:dyDescent="0.2">
      <c r="A1868" s="210">
        <f t="shared" si="30"/>
        <v>1865</v>
      </c>
      <c r="B1868" s="211"/>
      <c r="C1868" s="212"/>
      <c r="D1868" s="213"/>
      <c r="E1868" s="209"/>
      <c r="F1868" s="209"/>
    </row>
    <row r="1869" spans="1:6" x14ac:dyDescent="0.2">
      <c r="A1869" s="210">
        <f t="shared" si="30"/>
        <v>1866</v>
      </c>
      <c r="B1869" s="211"/>
      <c r="C1869" s="212"/>
      <c r="D1869" s="213"/>
      <c r="E1869" s="209"/>
      <c r="F1869" s="209"/>
    </row>
    <row r="1870" spans="1:6" x14ac:dyDescent="0.2">
      <c r="A1870" s="210">
        <f t="shared" si="30"/>
        <v>1867</v>
      </c>
      <c r="B1870" s="211"/>
      <c r="C1870" s="212"/>
      <c r="D1870" s="213"/>
      <c r="E1870" s="209"/>
      <c r="F1870" s="209"/>
    </row>
    <row r="1871" spans="1:6" x14ac:dyDescent="0.2">
      <c r="A1871" s="210">
        <f t="shared" si="30"/>
        <v>1868</v>
      </c>
      <c r="B1871" s="211"/>
      <c r="C1871" s="212"/>
      <c r="D1871" s="213"/>
      <c r="E1871" s="209"/>
      <c r="F1871" s="209"/>
    </row>
    <row r="1872" spans="1:6" x14ac:dyDescent="0.2">
      <c r="A1872" s="210">
        <f t="shared" si="30"/>
        <v>1869</v>
      </c>
      <c r="B1872" s="211"/>
      <c r="C1872" s="212"/>
      <c r="D1872" s="213"/>
      <c r="E1872" s="209"/>
      <c r="F1872" s="209"/>
    </row>
    <row r="1873" spans="1:6" x14ac:dyDescent="0.2">
      <c r="A1873" s="210">
        <f t="shared" si="30"/>
        <v>1870</v>
      </c>
      <c r="B1873" s="211"/>
      <c r="C1873" s="212"/>
      <c r="D1873" s="213"/>
      <c r="E1873" s="209"/>
      <c r="F1873" s="209"/>
    </row>
    <row r="1874" spans="1:6" x14ac:dyDescent="0.2">
      <c r="A1874" s="210">
        <f t="shared" si="30"/>
        <v>1871</v>
      </c>
      <c r="B1874" s="211"/>
      <c r="C1874" s="212"/>
      <c r="D1874" s="213"/>
      <c r="E1874" s="209"/>
      <c r="F1874" s="209"/>
    </row>
    <row r="1875" spans="1:6" x14ac:dyDescent="0.2">
      <c r="A1875" s="210">
        <f t="shared" si="30"/>
        <v>1872</v>
      </c>
      <c r="B1875" s="211"/>
      <c r="C1875" s="212"/>
      <c r="D1875" s="213"/>
      <c r="E1875" s="209"/>
      <c r="F1875" s="209"/>
    </row>
    <row r="1876" spans="1:6" x14ac:dyDescent="0.2">
      <c r="A1876" s="210">
        <f t="shared" si="30"/>
        <v>1873</v>
      </c>
      <c r="B1876" s="211"/>
      <c r="C1876" s="212"/>
      <c r="D1876" s="213"/>
      <c r="E1876" s="209"/>
      <c r="F1876" s="209"/>
    </row>
    <row r="1877" spans="1:6" x14ac:dyDescent="0.2">
      <c r="A1877" s="210">
        <f t="shared" si="30"/>
        <v>1874</v>
      </c>
      <c r="B1877" s="211"/>
      <c r="C1877" s="212"/>
      <c r="D1877" s="213"/>
      <c r="E1877" s="209"/>
      <c r="F1877" s="209"/>
    </row>
    <row r="1878" spans="1:6" x14ac:dyDescent="0.2">
      <c r="A1878" s="210">
        <f t="shared" si="30"/>
        <v>1875</v>
      </c>
      <c r="B1878" s="211"/>
      <c r="C1878" s="212"/>
      <c r="D1878" s="213"/>
      <c r="E1878" s="209"/>
      <c r="F1878" s="209"/>
    </row>
    <row r="1879" spans="1:6" x14ac:dyDescent="0.2">
      <c r="A1879" s="210">
        <f t="shared" si="30"/>
        <v>1876</v>
      </c>
      <c r="B1879" s="211"/>
      <c r="C1879" s="212"/>
      <c r="D1879" s="213"/>
      <c r="E1879" s="209"/>
      <c r="F1879" s="209"/>
    </row>
    <row r="1880" spans="1:6" x14ac:dyDescent="0.2">
      <c r="A1880" s="210">
        <f t="shared" si="30"/>
        <v>1877</v>
      </c>
      <c r="B1880" s="211"/>
      <c r="C1880" s="212"/>
      <c r="D1880" s="213"/>
      <c r="E1880" s="209"/>
      <c r="F1880" s="209"/>
    </row>
    <row r="1881" spans="1:6" x14ac:dyDescent="0.2">
      <c r="A1881" s="210">
        <f t="shared" si="30"/>
        <v>1878</v>
      </c>
      <c r="B1881" s="211"/>
      <c r="C1881" s="212"/>
      <c r="D1881" s="213"/>
      <c r="E1881" s="209"/>
      <c r="F1881" s="209"/>
    </row>
    <row r="1882" spans="1:6" x14ac:dyDescent="0.2">
      <c r="A1882" s="210">
        <f t="shared" si="30"/>
        <v>1879</v>
      </c>
      <c r="B1882" s="211"/>
      <c r="C1882" s="212"/>
      <c r="D1882" s="213"/>
      <c r="E1882" s="209"/>
      <c r="F1882" s="209"/>
    </row>
    <row r="1883" spans="1:6" x14ac:dyDescent="0.2">
      <c r="A1883" s="210">
        <f t="shared" si="30"/>
        <v>1880</v>
      </c>
      <c r="B1883" s="211"/>
      <c r="C1883" s="212"/>
      <c r="D1883" s="213"/>
      <c r="E1883" s="209"/>
      <c r="F1883" s="209"/>
    </row>
    <row r="1884" spans="1:6" x14ac:dyDescent="0.2">
      <c r="A1884" s="210">
        <f t="shared" si="30"/>
        <v>1881</v>
      </c>
      <c r="B1884" s="211"/>
      <c r="C1884" s="212"/>
      <c r="D1884" s="213"/>
      <c r="E1884" s="209"/>
      <c r="F1884" s="209"/>
    </row>
    <row r="1885" spans="1:6" x14ac:dyDescent="0.2">
      <c r="A1885" s="210">
        <f t="shared" si="30"/>
        <v>1882</v>
      </c>
      <c r="B1885" s="211"/>
      <c r="C1885" s="212"/>
      <c r="D1885" s="213"/>
      <c r="E1885" s="209"/>
      <c r="F1885" s="209"/>
    </row>
    <row r="1886" spans="1:6" x14ac:dyDescent="0.2">
      <c r="A1886" s="210">
        <f t="shared" si="30"/>
        <v>1883</v>
      </c>
      <c r="B1886" s="211"/>
      <c r="C1886" s="212"/>
      <c r="D1886" s="213"/>
      <c r="E1886" s="209"/>
      <c r="F1886" s="209"/>
    </row>
    <row r="1887" spans="1:6" x14ac:dyDescent="0.2">
      <c r="A1887" s="210">
        <f t="shared" si="30"/>
        <v>1884</v>
      </c>
      <c r="B1887" s="211"/>
      <c r="C1887" s="212"/>
      <c r="D1887" s="213"/>
      <c r="E1887" s="209"/>
      <c r="F1887" s="209"/>
    </row>
    <row r="1888" spans="1:6" x14ac:dyDescent="0.2">
      <c r="A1888" s="210">
        <f t="shared" si="30"/>
        <v>1885</v>
      </c>
      <c r="B1888" s="211"/>
      <c r="C1888" s="212"/>
      <c r="D1888" s="213"/>
      <c r="E1888" s="209"/>
      <c r="F1888" s="209"/>
    </row>
    <row r="1889" spans="1:6" x14ac:dyDescent="0.2">
      <c r="A1889" s="210">
        <f t="shared" si="30"/>
        <v>1886</v>
      </c>
      <c r="B1889" s="211"/>
      <c r="C1889" s="212"/>
      <c r="D1889" s="213"/>
      <c r="E1889" s="209"/>
      <c r="F1889" s="209"/>
    </row>
    <row r="1890" spans="1:6" x14ac:dyDescent="0.2">
      <c r="A1890" s="210">
        <f t="shared" si="30"/>
        <v>1887</v>
      </c>
      <c r="B1890" s="211"/>
      <c r="C1890" s="212"/>
      <c r="D1890" s="213"/>
      <c r="E1890" s="209"/>
      <c r="F1890" s="209"/>
    </row>
    <row r="1891" spans="1:6" x14ac:dyDescent="0.2">
      <c r="A1891" s="210">
        <f t="shared" si="30"/>
        <v>1888</v>
      </c>
      <c r="B1891" s="211"/>
      <c r="C1891" s="212"/>
      <c r="D1891" s="213"/>
      <c r="E1891" s="209"/>
      <c r="F1891" s="209"/>
    </row>
    <row r="1892" spans="1:6" x14ac:dyDescent="0.2">
      <c r="A1892" s="210">
        <f t="shared" si="30"/>
        <v>1889</v>
      </c>
      <c r="B1892" s="211"/>
      <c r="C1892" s="212"/>
      <c r="D1892" s="213"/>
      <c r="E1892" s="209"/>
      <c r="F1892" s="209"/>
    </row>
    <row r="1893" spans="1:6" x14ac:dyDescent="0.2">
      <c r="A1893" s="210">
        <f t="shared" si="30"/>
        <v>1890</v>
      </c>
      <c r="B1893" s="211"/>
      <c r="C1893" s="212"/>
      <c r="D1893" s="213"/>
      <c r="E1893" s="209"/>
      <c r="F1893" s="209"/>
    </row>
    <row r="1894" spans="1:6" x14ac:dyDescent="0.2">
      <c r="A1894" s="210">
        <f t="shared" si="30"/>
        <v>1891</v>
      </c>
      <c r="B1894" s="211"/>
      <c r="C1894" s="212"/>
      <c r="D1894" s="213"/>
      <c r="E1894" s="209"/>
      <c r="F1894" s="209"/>
    </row>
    <row r="1895" spans="1:6" x14ac:dyDescent="0.2">
      <c r="A1895" s="210">
        <f t="shared" si="30"/>
        <v>1892</v>
      </c>
      <c r="B1895" s="211"/>
      <c r="C1895" s="212"/>
      <c r="D1895" s="213"/>
      <c r="E1895" s="209"/>
      <c r="F1895" s="209"/>
    </row>
    <row r="1896" spans="1:6" x14ac:dyDescent="0.2">
      <c r="A1896" s="210">
        <f t="shared" si="30"/>
        <v>1893</v>
      </c>
      <c r="B1896" s="211"/>
      <c r="C1896" s="212"/>
      <c r="D1896" s="213"/>
      <c r="E1896" s="209"/>
      <c r="F1896" s="209"/>
    </row>
    <row r="1897" spans="1:6" x14ac:dyDescent="0.2">
      <c r="A1897" s="210">
        <f t="shared" si="30"/>
        <v>1894</v>
      </c>
      <c r="B1897" s="211"/>
      <c r="C1897" s="212"/>
      <c r="D1897" s="213"/>
      <c r="E1897" s="209"/>
      <c r="F1897" s="209"/>
    </row>
    <row r="1898" spans="1:6" x14ac:dyDescent="0.2">
      <c r="A1898" s="210">
        <f t="shared" si="30"/>
        <v>1895</v>
      </c>
      <c r="B1898" s="211"/>
      <c r="C1898" s="212"/>
      <c r="D1898" s="213"/>
      <c r="E1898" s="209"/>
      <c r="F1898" s="209"/>
    </row>
    <row r="1899" spans="1:6" x14ac:dyDescent="0.2">
      <c r="A1899" s="210">
        <f t="shared" si="30"/>
        <v>1896</v>
      </c>
      <c r="B1899" s="211"/>
      <c r="C1899" s="212"/>
      <c r="D1899" s="213"/>
      <c r="E1899" s="209"/>
      <c r="F1899" s="209"/>
    </row>
    <row r="1900" spans="1:6" x14ac:dyDescent="0.2">
      <c r="A1900" s="210">
        <f t="shared" si="30"/>
        <v>1897</v>
      </c>
      <c r="B1900" s="211"/>
      <c r="C1900" s="212"/>
      <c r="D1900" s="213"/>
      <c r="E1900" s="209"/>
      <c r="F1900" s="209"/>
    </row>
    <row r="1901" spans="1:6" x14ac:dyDescent="0.2">
      <c r="A1901" s="210">
        <f t="shared" si="30"/>
        <v>1898</v>
      </c>
      <c r="B1901" s="211"/>
      <c r="C1901" s="212"/>
      <c r="D1901" s="213"/>
      <c r="E1901" s="209"/>
      <c r="F1901" s="209"/>
    </row>
    <row r="1902" spans="1:6" x14ac:dyDescent="0.2">
      <c r="A1902" s="210">
        <f t="shared" si="30"/>
        <v>1899</v>
      </c>
      <c r="B1902" s="211"/>
      <c r="C1902" s="212"/>
      <c r="D1902" s="213"/>
      <c r="E1902" s="209"/>
      <c r="F1902" s="209"/>
    </row>
    <row r="1903" spans="1:6" x14ac:dyDescent="0.2">
      <c r="A1903" s="210">
        <f t="shared" si="30"/>
        <v>1900</v>
      </c>
      <c r="B1903" s="211"/>
      <c r="C1903" s="212"/>
      <c r="D1903" s="213"/>
      <c r="E1903" s="209"/>
      <c r="F1903" s="209"/>
    </row>
    <row r="1904" spans="1:6" x14ac:dyDescent="0.2">
      <c r="A1904" s="210">
        <f t="shared" si="30"/>
        <v>1901</v>
      </c>
      <c r="B1904" s="211"/>
      <c r="C1904" s="212"/>
      <c r="D1904" s="213"/>
      <c r="E1904" s="209"/>
      <c r="F1904" s="209"/>
    </row>
    <row r="1905" spans="1:6" x14ac:dyDescent="0.2">
      <c r="A1905" s="210">
        <f t="shared" si="30"/>
        <v>1902</v>
      </c>
      <c r="B1905" s="211"/>
      <c r="C1905" s="212"/>
      <c r="D1905" s="213"/>
      <c r="E1905" s="209"/>
      <c r="F1905" s="209"/>
    </row>
    <row r="1906" spans="1:6" x14ac:dyDescent="0.2">
      <c r="A1906" s="210">
        <f t="shared" si="30"/>
        <v>1903</v>
      </c>
      <c r="B1906" s="211"/>
      <c r="C1906" s="212"/>
      <c r="D1906" s="213"/>
      <c r="E1906" s="209"/>
      <c r="F1906" s="209"/>
    </row>
    <row r="1907" spans="1:6" x14ac:dyDescent="0.2">
      <c r="A1907" s="210">
        <f t="shared" ref="A1907:A1970" si="31">+A1906+1</f>
        <v>1904</v>
      </c>
      <c r="B1907" s="211"/>
      <c r="C1907" s="212"/>
      <c r="D1907" s="213"/>
      <c r="E1907" s="209"/>
      <c r="F1907" s="209"/>
    </row>
    <row r="1908" spans="1:6" x14ac:dyDescent="0.2">
      <c r="A1908" s="210">
        <f t="shared" si="31"/>
        <v>1905</v>
      </c>
      <c r="B1908" s="211"/>
      <c r="C1908" s="212"/>
      <c r="D1908" s="213"/>
      <c r="E1908" s="209"/>
      <c r="F1908" s="209"/>
    </row>
    <row r="1909" spans="1:6" x14ac:dyDescent="0.2">
      <c r="A1909" s="210">
        <f t="shared" si="31"/>
        <v>1906</v>
      </c>
      <c r="B1909" s="211"/>
      <c r="C1909" s="212"/>
      <c r="D1909" s="213"/>
      <c r="E1909" s="209"/>
      <c r="F1909" s="209"/>
    </row>
    <row r="1910" spans="1:6" x14ac:dyDescent="0.2">
      <c r="A1910" s="210">
        <f t="shared" si="31"/>
        <v>1907</v>
      </c>
      <c r="B1910" s="211"/>
      <c r="C1910" s="212"/>
      <c r="D1910" s="213"/>
      <c r="E1910" s="209"/>
      <c r="F1910" s="209"/>
    </row>
    <row r="1911" spans="1:6" x14ac:dyDescent="0.2">
      <c r="A1911" s="210">
        <f t="shared" si="31"/>
        <v>1908</v>
      </c>
      <c r="B1911" s="211"/>
      <c r="C1911" s="212"/>
      <c r="D1911" s="213"/>
      <c r="E1911" s="209"/>
      <c r="F1911" s="209"/>
    </row>
    <row r="1912" spans="1:6" x14ac:dyDescent="0.2">
      <c r="A1912" s="210">
        <f t="shared" si="31"/>
        <v>1909</v>
      </c>
      <c r="B1912" s="211"/>
      <c r="C1912" s="212"/>
      <c r="D1912" s="213"/>
      <c r="E1912" s="209"/>
      <c r="F1912" s="209"/>
    </row>
    <row r="1913" spans="1:6" x14ac:dyDescent="0.2">
      <c r="A1913" s="210">
        <f t="shared" si="31"/>
        <v>1910</v>
      </c>
      <c r="B1913" s="211"/>
      <c r="C1913" s="212"/>
      <c r="D1913" s="213"/>
      <c r="E1913" s="209"/>
      <c r="F1913" s="209"/>
    </row>
    <row r="1914" spans="1:6" x14ac:dyDescent="0.2">
      <c r="A1914" s="210">
        <f t="shared" si="31"/>
        <v>1911</v>
      </c>
      <c r="B1914" s="211"/>
      <c r="C1914" s="212"/>
      <c r="D1914" s="213"/>
      <c r="E1914" s="209"/>
      <c r="F1914" s="209"/>
    </row>
    <row r="1915" spans="1:6" x14ac:dyDescent="0.2">
      <c r="A1915" s="210">
        <f t="shared" si="31"/>
        <v>1912</v>
      </c>
      <c r="B1915" s="211"/>
      <c r="C1915" s="212"/>
      <c r="D1915" s="213"/>
      <c r="E1915" s="209"/>
      <c r="F1915" s="209"/>
    </row>
    <row r="1916" spans="1:6" x14ac:dyDescent="0.2">
      <c r="A1916" s="210">
        <f t="shared" si="31"/>
        <v>1913</v>
      </c>
      <c r="B1916" s="211"/>
      <c r="C1916" s="212"/>
      <c r="D1916" s="213"/>
      <c r="E1916" s="209"/>
      <c r="F1916" s="209"/>
    </row>
    <row r="1917" spans="1:6" x14ac:dyDescent="0.2">
      <c r="A1917" s="210">
        <f t="shared" si="31"/>
        <v>1914</v>
      </c>
      <c r="B1917" s="211"/>
      <c r="C1917" s="212"/>
      <c r="D1917" s="213"/>
      <c r="E1917" s="209"/>
      <c r="F1917" s="209"/>
    </row>
    <row r="1918" spans="1:6" x14ac:dyDescent="0.2">
      <c r="A1918" s="210">
        <f t="shared" si="31"/>
        <v>1915</v>
      </c>
      <c r="B1918" s="211"/>
      <c r="C1918" s="212"/>
      <c r="D1918" s="213"/>
      <c r="E1918" s="209"/>
      <c r="F1918" s="209"/>
    </row>
    <row r="1919" spans="1:6" x14ac:dyDescent="0.2">
      <c r="A1919" s="210">
        <f t="shared" si="31"/>
        <v>1916</v>
      </c>
      <c r="B1919" s="211"/>
      <c r="C1919" s="212"/>
      <c r="D1919" s="213"/>
      <c r="E1919" s="209"/>
      <c r="F1919" s="209"/>
    </row>
    <row r="1920" spans="1:6" x14ac:dyDescent="0.2">
      <c r="A1920" s="210">
        <f t="shared" si="31"/>
        <v>1917</v>
      </c>
      <c r="B1920" s="211"/>
      <c r="C1920" s="212"/>
      <c r="D1920" s="213"/>
      <c r="E1920" s="209"/>
      <c r="F1920" s="209"/>
    </row>
    <row r="1921" spans="1:6" x14ac:dyDescent="0.2">
      <c r="A1921" s="210">
        <f t="shared" si="31"/>
        <v>1918</v>
      </c>
      <c r="B1921" s="211"/>
      <c r="C1921" s="212"/>
      <c r="D1921" s="213"/>
      <c r="E1921" s="209"/>
      <c r="F1921" s="209"/>
    </row>
    <row r="1922" spans="1:6" x14ac:dyDescent="0.2">
      <c r="A1922" s="210">
        <f t="shared" si="31"/>
        <v>1919</v>
      </c>
      <c r="B1922" s="211"/>
      <c r="C1922" s="212"/>
      <c r="D1922" s="213"/>
      <c r="E1922" s="209"/>
      <c r="F1922" s="209"/>
    </row>
    <row r="1923" spans="1:6" x14ac:dyDescent="0.2">
      <c r="A1923" s="210">
        <f t="shared" si="31"/>
        <v>1920</v>
      </c>
      <c r="B1923" s="211"/>
      <c r="C1923" s="212"/>
      <c r="D1923" s="213"/>
      <c r="E1923" s="209"/>
      <c r="F1923" s="209"/>
    </row>
    <row r="1924" spans="1:6" x14ac:dyDescent="0.2">
      <c r="A1924" s="210">
        <f t="shared" si="31"/>
        <v>1921</v>
      </c>
      <c r="B1924" s="211"/>
      <c r="C1924" s="212"/>
      <c r="D1924" s="213"/>
      <c r="E1924" s="209"/>
      <c r="F1924" s="209"/>
    </row>
    <row r="1925" spans="1:6" x14ac:dyDescent="0.2">
      <c r="A1925" s="210">
        <f t="shared" si="31"/>
        <v>1922</v>
      </c>
      <c r="B1925" s="211"/>
      <c r="C1925" s="212"/>
      <c r="D1925" s="213"/>
      <c r="E1925" s="209"/>
      <c r="F1925" s="209"/>
    </row>
    <row r="1926" spans="1:6" x14ac:dyDescent="0.2">
      <c r="A1926" s="210">
        <f t="shared" si="31"/>
        <v>1923</v>
      </c>
      <c r="B1926" s="211"/>
      <c r="C1926" s="212"/>
      <c r="D1926" s="213"/>
      <c r="E1926" s="209"/>
      <c r="F1926" s="209"/>
    </row>
    <row r="1927" spans="1:6" x14ac:dyDescent="0.2">
      <c r="A1927" s="210">
        <f t="shared" si="31"/>
        <v>1924</v>
      </c>
      <c r="B1927" s="211"/>
      <c r="C1927" s="212"/>
      <c r="D1927" s="213"/>
      <c r="E1927" s="209"/>
      <c r="F1927" s="209"/>
    </row>
    <row r="1928" spans="1:6" x14ac:dyDescent="0.2">
      <c r="A1928" s="210">
        <f t="shared" si="31"/>
        <v>1925</v>
      </c>
      <c r="B1928" s="211"/>
      <c r="C1928" s="212"/>
      <c r="D1928" s="213"/>
      <c r="E1928" s="209"/>
      <c r="F1928" s="209"/>
    </row>
    <row r="1929" spans="1:6" x14ac:dyDescent="0.2">
      <c r="A1929" s="210">
        <f t="shared" si="31"/>
        <v>1926</v>
      </c>
      <c r="B1929" s="211"/>
      <c r="C1929" s="212"/>
      <c r="D1929" s="213"/>
      <c r="E1929" s="209"/>
      <c r="F1929" s="209"/>
    </row>
    <row r="1930" spans="1:6" x14ac:dyDescent="0.2">
      <c r="A1930" s="210">
        <f t="shared" si="31"/>
        <v>1927</v>
      </c>
      <c r="B1930" s="211"/>
      <c r="C1930" s="212"/>
      <c r="D1930" s="213"/>
      <c r="E1930" s="209"/>
      <c r="F1930" s="209"/>
    </row>
    <row r="1931" spans="1:6" x14ac:dyDescent="0.2">
      <c r="A1931" s="210">
        <f t="shared" si="31"/>
        <v>1928</v>
      </c>
      <c r="B1931" s="211"/>
      <c r="C1931" s="212"/>
      <c r="D1931" s="213"/>
      <c r="E1931" s="209"/>
      <c r="F1931" s="209"/>
    </row>
    <row r="1932" spans="1:6" x14ac:dyDescent="0.2">
      <c r="A1932" s="210">
        <f t="shared" si="31"/>
        <v>1929</v>
      </c>
      <c r="B1932" s="211"/>
      <c r="C1932" s="212"/>
      <c r="D1932" s="213"/>
      <c r="E1932" s="209"/>
      <c r="F1932" s="209"/>
    </row>
    <row r="1933" spans="1:6" x14ac:dyDescent="0.2">
      <c r="A1933" s="210">
        <f t="shared" si="31"/>
        <v>1930</v>
      </c>
      <c r="B1933" s="211"/>
      <c r="C1933" s="212"/>
      <c r="D1933" s="213"/>
      <c r="E1933" s="209"/>
      <c r="F1933" s="209"/>
    </row>
    <row r="1934" spans="1:6" x14ac:dyDescent="0.2">
      <c r="A1934" s="210">
        <f t="shared" si="31"/>
        <v>1931</v>
      </c>
      <c r="B1934" s="211"/>
      <c r="C1934" s="212"/>
      <c r="D1934" s="213"/>
      <c r="E1934" s="209"/>
      <c r="F1934" s="209"/>
    </row>
    <row r="1935" spans="1:6" x14ac:dyDescent="0.2">
      <c r="A1935" s="210">
        <f t="shared" si="31"/>
        <v>1932</v>
      </c>
      <c r="B1935" s="211"/>
      <c r="C1935" s="212"/>
      <c r="D1935" s="213"/>
      <c r="E1935" s="209"/>
      <c r="F1935" s="209"/>
    </row>
    <row r="1936" spans="1:6" x14ac:dyDescent="0.2">
      <c r="A1936" s="210">
        <f t="shared" si="31"/>
        <v>1933</v>
      </c>
      <c r="B1936" s="211"/>
      <c r="C1936" s="212"/>
      <c r="D1936" s="213"/>
      <c r="E1936" s="209"/>
      <c r="F1936" s="209"/>
    </row>
    <row r="1937" spans="1:6" x14ac:dyDescent="0.2">
      <c r="A1937" s="210">
        <f t="shared" si="31"/>
        <v>1934</v>
      </c>
      <c r="B1937" s="211"/>
      <c r="C1937" s="212"/>
      <c r="D1937" s="213"/>
      <c r="E1937" s="209"/>
      <c r="F1937" s="209"/>
    </row>
    <row r="1938" spans="1:6" x14ac:dyDescent="0.2">
      <c r="A1938" s="210">
        <f t="shared" si="31"/>
        <v>1935</v>
      </c>
      <c r="B1938" s="211"/>
      <c r="C1938" s="212"/>
      <c r="D1938" s="213"/>
      <c r="E1938" s="209"/>
      <c r="F1938" s="209"/>
    </row>
    <row r="1939" spans="1:6" x14ac:dyDescent="0.2">
      <c r="A1939" s="210">
        <f t="shared" si="31"/>
        <v>1936</v>
      </c>
      <c r="B1939" s="211"/>
      <c r="C1939" s="212"/>
      <c r="D1939" s="213"/>
      <c r="E1939" s="209"/>
      <c r="F1939" s="209"/>
    </row>
    <row r="1940" spans="1:6" x14ac:dyDescent="0.2">
      <c r="A1940" s="210">
        <f t="shared" si="31"/>
        <v>1937</v>
      </c>
      <c r="B1940" s="211"/>
      <c r="C1940" s="212"/>
      <c r="D1940" s="213"/>
      <c r="E1940" s="209"/>
      <c r="F1940" s="209"/>
    </row>
    <row r="1941" spans="1:6" x14ac:dyDescent="0.2">
      <c r="A1941" s="210">
        <f t="shared" si="31"/>
        <v>1938</v>
      </c>
      <c r="B1941" s="211"/>
      <c r="C1941" s="212"/>
      <c r="D1941" s="213"/>
      <c r="E1941" s="209"/>
      <c r="F1941" s="209"/>
    </row>
    <row r="1942" spans="1:6" x14ac:dyDescent="0.2">
      <c r="A1942" s="210">
        <f t="shared" si="31"/>
        <v>1939</v>
      </c>
      <c r="B1942" s="211"/>
      <c r="C1942" s="212"/>
      <c r="D1942" s="213"/>
      <c r="E1942" s="209"/>
      <c r="F1942" s="209"/>
    </row>
    <row r="1943" spans="1:6" x14ac:dyDescent="0.2">
      <c r="A1943" s="210">
        <f t="shared" si="31"/>
        <v>1940</v>
      </c>
      <c r="B1943" s="211"/>
      <c r="C1943" s="212"/>
      <c r="D1943" s="213"/>
      <c r="E1943" s="209"/>
      <c r="F1943" s="209"/>
    </row>
    <row r="1944" spans="1:6" x14ac:dyDescent="0.2">
      <c r="A1944" s="210">
        <f t="shared" si="31"/>
        <v>1941</v>
      </c>
      <c r="B1944" s="211"/>
      <c r="C1944" s="212"/>
      <c r="D1944" s="213"/>
      <c r="E1944" s="209"/>
      <c r="F1944" s="209"/>
    </row>
    <row r="1945" spans="1:6" x14ac:dyDescent="0.2">
      <c r="A1945" s="210">
        <f t="shared" si="31"/>
        <v>1942</v>
      </c>
      <c r="B1945" s="211"/>
      <c r="C1945" s="212"/>
      <c r="D1945" s="213"/>
      <c r="E1945" s="209"/>
      <c r="F1945" s="209"/>
    </row>
    <row r="1946" spans="1:6" x14ac:dyDescent="0.2">
      <c r="A1946" s="210">
        <f t="shared" si="31"/>
        <v>1943</v>
      </c>
      <c r="B1946" s="211"/>
      <c r="C1946" s="212"/>
      <c r="D1946" s="213"/>
      <c r="E1946" s="209"/>
      <c r="F1946" s="209"/>
    </row>
    <row r="1947" spans="1:6" x14ac:dyDescent="0.2">
      <c r="A1947" s="210">
        <f t="shared" si="31"/>
        <v>1944</v>
      </c>
      <c r="B1947" s="211"/>
      <c r="C1947" s="212"/>
      <c r="D1947" s="213"/>
      <c r="E1947" s="209"/>
      <c r="F1947" s="209"/>
    </row>
    <row r="1948" spans="1:6" x14ac:dyDescent="0.2">
      <c r="A1948" s="210">
        <f t="shared" si="31"/>
        <v>1945</v>
      </c>
      <c r="B1948" s="211"/>
      <c r="C1948" s="212"/>
      <c r="D1948" s="213"/>
      <c r="E1948" s="209"/>
      <c r="F1948" s="209"/>
    </row>
    <row r="1949" spans="1:6" x14ac:dyDescent="0.2">
      <c r="A1949" s="210">
        <f t="shared" si="31"/>
        <v>1946</v>
      </c>
      <c r="B1949" s="211"/>
      <c r="C1949" s="212"/>
      <c r="D1949" s="213"/>
      <c r="E1949" s="209"/>
      <c r="F1949" s="209"/>
    </row>
    <row r="1950" spans="1:6" x14ac:dyDescent="0.2">
      <c r="A1950" s="210">
        <f t="shared" si="31"/>
        <v>1947</v>
      </c>
      <c r="B1950" s="211"/>
      <c r="C1950" s="212"/>
      <c r="D1950" s="213"/>
      <c r="E1950" s="209"/>
      <c r="F1950" s="209"/>
    </row>
    <row r="1951" spans="1:6" x14ac:dyDescent="0.2">
      <c r="A1951" s="210">
        <f t="shared" si="31"/>
        <v>1948</v>
      </c>
      <c r="B1951" s="211"/>
      <c r="C1951" s="212"/>
      <c r="D1951" s="213"/>
      <c r="E1951" s="209"/>
      <c r="F1951" s="209"/>
    </row>
    <row r="1952" spans="1:6" x14ac:dyDescent="0.2">
      <c r="A1952" s="210">
        <f t="shared" si="31"/>
        <v>1949</v>
      </c>
      <c r="B1952" s="211"/>
      <c r="C1952" s="212"/>
      <c r="D1952" s="213"/>
      <c r="E1952" s="209"/>
      <c r="F1952" s="209"/>
    </row>
    <row r="1953" spans="1:6" x14ac:dyDescent="0.2">
      <c r="A1953" s="210">
        <f t="shared" si="31"/>
        <v>1950</v>
      </c>
      <c r="B1953" s="211"/>
      <c r="C1953" s="212"/>
      <c r="D1953" s="213"/>
      <c r="E1953" s="209"/>
      <c r="F1953" s="209"/>
    </row>
    <row r="1954" spans="1:6" x14ac:dyDescent="0.2">
      <c r="A1954" s="210">
        <f t="shared" si="31"/>
        <v>1951</v>
      </c>
      <c r="B1954" s="211"/>
      <c r="C1954" s="212"/>
      <c r="D1954" s="213"/>
      <c r="E1954" s="209"/>
      <c r="F1954" s="209"/>
    </row>
    <row r="1955" spans="1:6" x14ac:dyDescent="0.2">
      <c r="A1955" s="210">
        <f t="shared" si="31"/>
        <v>1952</v>
      </c>
      <c r="B1955" s="211"/>
      <c r="C1955" s="212"/>
      <c r="D1955" s="213"/>
      <c r="E1955" s="209"/>
      <c r="F1955" s="209"/>
    </row>
    <row r="1956" spans="1:6" x14ac:dyDescent="0.2">
      <c r="A1956" s="210">
        <f t="shared" si="31"/>
        <v>1953</v>
      </c>
      <c r="B1956" s="211"/>
      <c r="C1956" s="212"/>
      <c r="D1956" s="213"/>
      <c r="E1956" s="209"/>
      <c r="F1956" s="209"/>
    </row>
    <row r="1957" spans="1:6" x14ac:dyDescent="0.2">
      <c r="A1957" s="210">
        <f t="shared" si="31"/>
        <v>1954</v>
      </c>
      <c r="B1957" s="211"/>
      <c r="C1957" s="212"/>
      <c r="D1957" s="213"/>
      <c r="E1957" s="209"/>
      <c r="F1957" s="209"/>
    </row>
    <row r="1958" spans="1:6" x14ac:dyDescent="0.2">
      <c r="A1958" s="210">
        <f t="shared" si="31"/>
        <v>1955</v>
      </c>
      <c r="B1958" s="211"/>
      <c r="C1958" s="212"/>
      <c r="D1958" s="213"/>
      <c r="E1958" s="209"/>
      <c r="F1958" s="209"/>
    </row>
    <row r="1959" spans="1:6" x14ac:dyDescent="0.2">
      <c r="A1959" s="210">
        <f t="shared" si="31"/>
        <v>1956</v>
      </c>
      <c r="B1959" s="211"/>
      <c r="C1959" s="212"/>
      <c r="D1959" s="213"/>
      <c r="E1959" s="209"/>
      <c r="F1959" s="209"/>
    </row>
    <row r="1960" spans="1:6" x14ac:dyDescent="0.2">
      <c r="A1960" s="210">
        <f t="shared" si="31"/>
        <v>1957</v>
      </c>
      <c r="B1960" s="211"/>
      <c r="C1960" s="212"/>
      <c r="D1960" s="213"/>
      <c r="E1960" s="209"/>
      <c r="F1960" s="209"/>
    </row>
    <row r="1961" spans="1:6" x14ac:dyDescent="0.2">
      <c r="A1961" s="210">
        <f t="shared" si="31"/>
        <v>1958</v>
      </c>
      <c r="B1961" s="211"/>
      <c r="C1961" s="212"/>
      <c r="D1961" s="213"/>
      <c r="E1961" s="209"/>
      <c r="F1961" s="209"/>
    </row>
    <row r="1962" spans="1:6" x14ac:dyDescent="0.2">
      <c r="A1962" s="210">
        <f t="shared" si="31"/>
        <v>1959</v>
      </c>
      <c r="B1962" s="211"/>
      <c r="C1962" s="212"/>
      <c r="D1962" s="213"/>
      <c r="E1962" s="209"/>
      <c r="F1962" s="209"/>
    </row>
    <row r="1963" spans="1:6" x14ac:dyDescent="0.2">
      <c r="A1963" s="210">
        <f t="shared" si="31"/>
        <v>1960</v>
      </c>
      <c r="B1963" s="211"/>
      <c r="C1963" s="212"/>
      <c r="D1963" s="213"/>
      <c r="E1963" s="209"/>
      <c r="F1963" s="209"/>
    </row>
    <row r="1964" spans="1:6" x14ac:dyDescent="0.2">
      <c r="A1964" s="210">
        <f t="shared" si="31"/>
        <v>1961</v>
      </c>
      <c r="B1964" s="211"/>
      <c r="C1964" s="212"/>
      <c r="D1964" s="213"/>
      <c r="E1964" s="209"/>
      <c r="F1964" s="209"/>
    </row>
    <row r="1965" spans="1:6" x14ac:dyDescent="0.2">
      <c r="A1965" s="210">
        <f t="shared" si="31"/>
        <v>1962</v>
      </c>
      <c r="B1965" s="211"/>
      <c r="C1965" s="212"/>
      <c r="D1965" s="213"/>
      <c r="E1965" s="209"/>
      <c r="F1965" s="209"/>
    </row>
    <row r="1966" spans="1:6" x14ac:dyDescent="0.2">
      <c r="A1966" s="210">
        <f t="shared" si="31"/>
        <v>1963</v>
      </c>
      <c r="B1966" s="211"/>
      <c r="C1966" s="212"/>
      <c r="D1966" s="213"/>
      <c r="E1966" s="209"/>
      <c r="F1966" s="209"/>
    </row>
    <row r="1967" spans="1:6" x14ac:dyDescent="0.2">
      <c r="A1967" s="210">
        <f t="shared" si="31"/>
        <v>1964</v>
      </c>
      <c r="B1967" s="211"/>
      <c r="C1967" s="212"/>
      <c r="D1967" s="213"/>
      <c r="E1967" s="209"/>
      <c r="F1967" s="209"/>
    </row>
    <row r="1968" spans="1:6" x14ac:dyDescent="0.2">
      <c r="A1968" s="210">
        <f t="shared" si="31"/>
        <v>1965</v>
      </c>
      <c r="B1968" s="211"/>
      <c r="C1968" s="212"/>
      <c r="D1968" s="213"/>
      <c r="E1968" s="209"/>
      <c r="F1968" s="209"/>
    </row>
    <row r="1969" spans="1:6" x14ac:dyDescent="0.2">
      <c r="A1969" s="210">
        <f t="shared" si="31"/>
        <v>1966</v>
      </c>
      <c r="B1969" s="211"/>
      <c r="C1969" s="212"/>
      <c r="D1969" s="213"/>
      <c r="E1969" s="209"/>
      <c r="F1969" s="209"/>
    </row>
    <row r="1970" spans="1:6" x14ac:dyDescent="0.2">
      <c r="A1970" s="210">
        <f t="shared" si="31"/>
        <v>1967</v>
      </c>
      <c r="B1970" s="211"/>
      <c r="C1970" s="212"/>
      <c r="D1970" s="213"/>
      <c r="E1970" s="209"/>
      <c r="F1970" s="209"/>
    </row>
    <row r="1971" spans="1:6" x14ac:dyDescent="0.2">
      <c r="A1971" s="210">
        <f t="shared" ref="A1971:A2006" si="32">+A1970+1</f>
        <v>1968</v>
      </c>
      <c r="B1971" s="211"/>
      <c r="C1971" s="212"/>
      <c r="D1971" s="213"/>
      <c r="E1971" s="209"/>
      <c r="F1971" s="209"/>
    </row>
    <row r="1972" spans="1:6" x14ac:dyDescent="0.2">
      <c r="A1972" s="210">
        <f t="shared" si="32"/>
        <v>1969</v>
      </c>
      <c r="B1972" s="211"/>
      <c r="C1972" s="212"/>
      <c r="D1972" s="213"/>
      <c r="E1972" s="209"/>
      <c r="F1972" s="209"/>
    </row>
    <row r="1973" spans="1:6" x14ac:dyDescent="0.2">
      <c r="A1973" s="210">
        <f t="shared" si="32"/>
        <v>1970</v>
      </c>
      <c r="B1973" s="211"/>
      <c r="C1973" s="212"/>
      <c r="D1973" s="213"/>
      <c r="E1973" s="209"/>
      <c r="F1973" s="209"/>
    </row>
    <row r="1974" spans="1:6" x14ac:dyDescent="0.2">
      <c r="A1974" s="210">
        <f t="shared" si="32"/>
        <v>1971</v>
      </c>
      <c r="B1974" s="211"/>
      <c r="C1974" s="212"/>
      <c r="D1974" s="213"/>
      <c r="E1974" s="209"/>
      <c r="F1974" s="209"/>
    </row>
    <row r="1975" spans="1:6" x14ac:dyDescent="0.2">
      <c r="A1975" s="210">
        <f t="shared" si="32"/>
        <v>1972</v>
      </c>
      <c r="B1975" s="211"/>
      <c r="C1975" s="212"/>
      <c r="D1975" s="213"/>
      <c r="E1975" s="209"/>
      <c r="F1975" s="209"/>
    </row>
    <row r="1976" spans="1:6" x14ac:dyDescent="0.2">
      <c r="A1976" s="210">
        <f t="shared" si="32"/>
        <v>1973</v>
      </c>
      <c r="B1976" s="211"/>
      <c r="C1976" s="212"/>
      <c r="D1976" s="213"/>
      <c r="E1976" s="209"/>
      <c r="F1976" s="209"/>
    </row>
    <row r="1977" spans="1:6" x14ac:dyDescent="0.2">
      <c r="A1977" s="210">
        <f t="shared" si="32"/>
        <v>1974</v>
      </c>
      <c r="B1977" s="211"/>
      <c r="C1977" s="212"/>
      <c r="D1977" s="213"/>
      <c r="E1977" s="209"/>
      <c r="F1977" s="209"/>
    </row>
    <row r="1978" spans="1:6" x14ac:dyDescent="0.2">
      <c r="A1978" s="210">
        <f t="shared" si="32"/>
        <v>1975</v>
      </c>
      <c r="B1978" s="211"/>
      <c r="C1978" s="212"/>
      <c r="D1978" s="213"/>
      <c r="E1978" s="209"/>
      <c r="F1978" s="209"/>
    </row>
    <row r="1979" spans="1:6" x14ac:dyDescent="0.2">
      <c r="A1979" s="210">
        <f t="shared" si="32"/>
        <v>1976</v>
      </c>
      <c r="B1979" s="211"/>
      <c r="C1979" s="212"/>
      <c r="D1979" s="213"/>
      <c r="E1979" s="209"/>
      <c r="F1979" s="209"/>
    </row>
    <row r="1980" spans="1:6" x14ac:dyDescent="0.2">
      <c r="A1980" s="210">
        <f t="shared" si="32"/>
        <v>1977</v>
      </c>
      <c r="B1980" s="211"/>
      <c r="C1980" s="212"/>
      <c r="D1980" s="213"/>
      <c r="E1980" s="209"/>
      <c r="F1980" s="209"/>
    </row>
    <row r="1981" spans="1:6" x14ac:dyDescent="0.2">
      <c r="A1981" s="210">
        <f t="shared" si="32"/>
        <v>1978</v>
      </c>
      <c r="B1981" s="211"/>
      <c r="C1981" s="212"/>
      <c r="D1981" s="213"/>
      <c r="E1981" s="209"/>
      <c r="F1981" s="209"/>
    </row>
    <row r="1982" spans="1:6" x14ac:dyDescent="0.2">
      <c r="A1982" s="210">
        <f t="shared" si="32"/>
        <v>1979</v>
      </c>
      <c r="B1982" s="211"/>
      <c r="C1982" s="212"/>
      <c r="D1982" s="213"/>
      <c r="E1982" s="209"/>
      <c r="F1982" s="209"/>
    </row>
    <row r="1983" spans="1:6" x14ac:dyDescent="0.2">
      <c r="A1983" s="210">
        <f t="shared" si="32"/>
        <v>1980</v>
      </c>
      <c r="B1983" s="211"/>
      <c r="C1983" s="212"/>
      <c r="D1983" s="213"/>
      <c r="E1983" s="209"/>
      <c r="F1983" s="209"/>
    </row>
    <row r="1984" spans="1:6" x14ac:dyDescent="0.2">
      <c r="A1984" s="210">
        <f t="shared" si="32"/>
        <v>1981</v>
      </c>
      <c r="B1984" s="211"/>
      <c r="C1984" s="212"/>
      <c r="D1984" s="213"/>
      <c r="E1984" s="209"/>
      <c r="F1984" s="209"/>
    </row>
    <row r="1985" spans="1:6" x14ac:dyDescent="0.2">
      <c r="A1985" s="210">
        <f t="shared" si="32"/>
        <v>1982</v>
      </c>
      <c r="B1985" s="211"/>
      <c r="C1985" s="212"/>
      <c r="D1985" s="213"/>
      <c r="E1985" s="209"/>
      <c r="F1985" s="209"/>
    </row>
    <row r="1986" spans="1:6" x14ac:dyDescent="0.2">
      <c r="A1986" s="210">
        <f t="shared" si="32"/>
        <v>1983</v>
      </c>
      <c r="B1986" s="211"/>
      <c r="C1986" s="212"/>
      <c r="D1986" s="213"/>
      <c r="E1986" s="209"/>
      <c r="F1986" s="209"/>
    </row>
    <row r="1987" spans="1:6" x14ac:dyDescent="0.2">
      <c r="A1987" s="210">
        <f t="shared" si="32"/>
        <v>1984</v>
      </c>
      <c r="B1987" s="211"/>
      <c r="C1987" s="212"/>
      <c r="D1987" s="213"/>
      <c r="E1987" s="209"/>
      <c r="F1987" s="209"/>
    </row>
    <row r="1988" spans="1:6" x14ac:dyDescent="0.2">
      <c r="A1988" s="210">
        <f t="shared" si="32"/>
        <v>1985</v>
      </c>
      <c r="B1988" s="211"/>
      <c r="C1988" s="212"/>
      <c r="D1988" s="213"/>
      <c r="E1988" s="209"/>
      <c r="F1988" s="209"/>
    </row>
    <row r="1989" spans="1:6" x14ac:dyDescent="0.2">
      <c r="A1989" s="210">
        <f t="shared" si="32"/>
        <v>1986</v>
      </c>
      <c r="B1989" s="211"/>
      <c r="C1989" s="212"/>
      <c r="D1989" s="213"/>
      <c r="E1989" s="209"/>
      <c r="F1989" s="209"/>
    </row>
    <row r="1990" spans="1:6" x14ac:dyDescent="0.2">
      <c r="A1990" s="210">
        <f t="shared" si="32"/>
        <v>1987</v>
      </c>
      <c r="B1990" s="211"/>
      <c r="C1990" s="212"/>
      <c r="D1990" s="213"/>
      <c r="E1990" s="209"/>
      <c r="F1990" s="209"/>
    </row>
    <row r="1991" spans="1:6" x14ac:dyDescent="0.2">
      <c r="A1991" s="210">
        <f t="shared" si="32"/>
        <v>1988</v>
      </c>
      <c r="B1991" s="211"/>
      <c r="C1991" s="212"/>
      <c r="D1991" s="213"/>
      <c r="E1991" s="209"/>
      <c r="F1991" s="209"/>
    </row>
    <row r="1992" spans="1:6" x14ac:dyDescent="0.2">
      <c r="A1992" s="210">
        <f t="shared" si="32"/>
        <v>1989</v>
      </c>
      <c r="B1992" s="211"/>
      <c r="C1992" s="212"/>
      <c r="D1992" s="213"/>
      <c r="E1992" s="209"/>
      <c r="F1992" s="209"/>
    </row>
    <row r="1993" spans="1:6" x14ac:dyDescent="0.2">
      <c r="A1993" s="210">
        <f t="shared" si="32"/>
        <v>1990</v>
      </c>
      <c r="B1993" s="211"/>
      <c r="C1993" s="212"/>
      <c r="D1993" s="213"/>
      <c r="E1993" s="209"/>
      <c r="F1993" s="209"/>
    </row>
    <row r="1994" spans="1:6" x14ac:dyDescent="0.2">
      <c r="A1994" s="210">
        <f t="shared" si="32"/>
        <v>1991</v>
      </c>
      <c r="B1994" s="211"/>
      <c r="C1994" s="212"/>
      <c r="D1994" s="213"/>
      <c r="E1994" s="209"/>
      <c r="F1994" s="209"/>
    </row>
    <row r="1995" spans="1:6" x14ac:dyDescent="0.2">
      <c r="A1995" s="210">
        <f t="shared" si="32"/>
        <v>1992</v>
      </c>
      <c r="B1995" s="211"/>
      <c r="C1995" s="212"/>
      <c r="D1995" s="213"/>
      <c r="E1995" s="209"/>
      <c r="F1995" s="209"/>
    </row>
    <row r="1996" spans="1:6" x14ac:dyDescent="0.2">
      <c r="A1996" s="210">
        <f t="shared" si="32"/>
        <v>1993</v>
      </c>
      <c r="B1996" s="211"/>
      <c r="C1996" s="212"/>
      <c r="D1996" s="213"/>
      <c r="E1996" s="209"/>
      <c r="F1996" s="209"/>
    </row>
    <row r="1997" spans="1:6" x14ac:dyDescent="0.2">
      <c r="A1997" s="210">
        <f t="shared" si="32"/>
        <v>1994</v>
      </c>
      <c r="B1997" s="211"/>
      <c r="C1997" s="212"/>
      <c r="D1997" s="213"/>
      <c r="E1997" s="209"/>
      <c r="F1997" s="209"/>
    </row>
    <row r="1998" spans="1:6" x14ac:dyDescent="0.2">
      <c r="A1998" s="210">
        <f t="shared" si="32"/>
        <v>1995</v>
      </c>
      <c r="B1998" s="211"/>
      <c r="C1998" s="212"/>
      <c r="D1998" s="213"/>
      <c r="E1998" s="209"/>
      <c r="F1998" s="209"/>
    </row>
    <row r="1999" spans="1:6" x14ac:dyDescent="0.2">
      <c r="A1999" s="210">
        <f t="shared" si="32"/>
        <v>1996</v>
      </c>
      <c r="B1999" s="211"/>
      <c r="C1999" s="212"/>
      <c r="D1999" s="213"/>
      <c r="E1999" s="209"/>
      <c r="F1999" s="209"/>
    </row>
    <row r="2000" spans="1:6" x14ac:dyDescent="0.2">
      <c r="A2000" s="210">
        <f t="shared" si="32"/>
        <v>1997</v>
      </c>
      <c r="B2000" s="211"/>
      <c r="C2000" s="212"/>
      <c r="D2000" s="213"/>
      <c r="E2000" s="209"/>
      <c r="F2000" s="209"/>
    </row>
    <row r="2001" spans="1:6" x14ac:dyDescent="0.2">
      <c r="A2001" s="210">
        <f t="shared" si="32"/>
        <v>1998</v>
      </c>
      <c r="B2001" s="211"/>
      <c r="C2001" s="212"/>
      <c r="D2001" s="213"/>
      <c r="E2001" s="209"/>
      <c r="F2001" s="209"/>
    </row>
    <row r="2002" spans="1:6" x14ac:dyDescent="0.2">
      <c r="A2002" s="210">
        <f t="shared" si="32"/>
        <v>1999</v>
      </c>
      <c r="B2002" s="211"/>
      <c r="C2002" s="212"/>
      <c r="D2002" s="213"/>
      <c r="E2002" s="209"/>
      <c r="F2002" s="209"/>
    </row>
    <row r="2003" spans="1:6" x14ac:dyDescent="0.2">
      <c r="A2003" s="210">
        <f t="shared" si="32"/>
        <v>2000</v>
      </c>
      <c r="B2003" s="211"/>
      <c r="C2003" s="212"/>
      <c r="D2003" s="213"/>
      <c r="E2003" s="209"/>
      <c r="F2003" s="209"/>
    </row>
    <row r="2004" spans="1:6" x14ac:dyDescent="0.2">
      <c r="A2004" s="210">
        <f t="shared" si="32"/>
        <v>2001</v>
      </c>
      <c r="B2004" s="211"/>
      <c r="C2004" s="212"/>
      <c r="D2004" s="213"/>
      <c r="E2004" s="209"/>
      <c r="F2004" s="209"/>
    </row>
    <row r="2005" spans="1:6" x14ac:dyDescent="0.2">
      <c r="A2005" s="210">
        <f t="shared" si="32"/>
        <v>2002</v>
      </c>
      <c r="B2005" s="211"/>
      <c r="C2005" s="212"/>
      <c r="D2005" s="213"/>
      <c r="E2005" s="209"/>
      <c r="F2005" s="209"/>
    </row>
    <row r="2006" spans="1:6" x14ac:dyDescent="0.2">
      <c r="A2006" s="210">
        <f t="shared" si="32"/>
        <v>2003</v>
      </c>
      <c r="B2006" s="211"/>
      <c r="C2006" s="212"/>
      <c r="D2006" s="213"/>
      <c r="E2006" s="209"/>
      <c r="F2006" s="209"/>
    </row>
    <row r="2034" spans="4:6" x14ac:dyDescent="0.2">
      <c r="D2034" s="214"/>
      <c r="E2034" s="214"/>
      <c r="F2034" s="214"/>
    </row>
  </sheetData>
  <autoFilter ref="A3:D2005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159"/>
  <sheetViews>
    <sheetView zoomScale="85" zoomScaleNormal="85" workbookViewId="0"/>
  </sheetViews>
  <sheetFormatPr baseColWidth="10" defaultRowHeight="12.75" x14ac:dyDescent="0.2"/>
  <cols>
    <col min="1" max="1" width="11.42578125" style="183"/>
    <col min="2" max="2" width="27.7109375" style="183" customWidth="1"/>
    <col min="3" max="5" width="14.5703125" style="183" customWidth="1"/>
    <col min="6" max="6" width="15.7109375" style="183" customWidth="1"/>
    <col min="7" max="7" width="15.42578125" style="183" customWidth="1"/>
    <col min="8" max="9" width="16" style="183" customWidth="1"/>
    <col min="10" max="17" width="11.42578125" style="183"/>
    <col min="18" max="18" width="12.7109375" style="183" bestFit="1" customWidth="1"/>
    <col min="19" max="23" width="14.5703125" style="183" customWidth="1"/>
    <col min="24" max="24" width="16" style="183" customWidth="1"/>
    <col min="25" max="257" width="11.42578125" style="183"/>
    <col min="258" max="258" width="27.7109375" style="183" customWidth="1"/>
    <col min="259" max="261" width="14.5703125" style="183" customWidth="1"/>
    <col min="262" max="262" width="15.7109375" style="183" customWidth="1"/>
    <col min="263" max="263" width="15.42578125" style="183" customWidth="1"/>
    <col min="264" max="265" width="16" style="183" customWidth="1"/>
    <col min="266" max="273" width="11.42578125" style="183"/>
    <col min="274" max="274" width="12.7109375" style="183" bestFit="1" customWidth="1"/>
    <col min="275" max="279" width="14.5703125" style="183" customWidth="1"/>
    <col min="280" max="280" width="16" style="183" customWidth="1"/>
    <col min="281" max="513" width="11.42578125" style="183"/>
    <col min="514" max="514" width="27.7109375" style="183" customWidth="1"/>
    <col min="515" max="517" width="14.5703125" style="183" customWidth="1"/>
    <col min="518" max="518" width="15.7109375" style="183" customWidth="1"/>
    <col min="519" max="519" width="15.42578125" style="183" customWidth="1"/>
    <col min="520" max="521" width="16" style="183" customWidth="1"/>
    <col min="522" max="529" width="11.42578125" style="183"/>
    <col min="530" max="530" width="12.7109375" style="183" bestFit="1" customWidth="1"/>
    <col min="531" max="535" width="14.5703125" style="183" customWidth="1"/>
    <col min="536" max="536" width="16" style="183" customWidth="1"/>
    <col min="537" max="769" width="11.42578125" style="183"/>
    <col min="770" max="770" width="27.7109375" style="183" customWidth="1"/>
    <col min="771" max="773" width="14.5703125" style="183" customWidth="1"/>
    <col min="774" max="774" width="15.7109375" style="183" customWidth="1"/>
    <col min="775" max="775" width="15.42578125" style="183" customWidth="1"/>
    <col min="776" max="777" width="16" style="183" customWidth="1"/>
    <col min="778" max="785" width="11.42578125" style="183"/>
    <col min="786" max="786" width="12.7109375" style="183" bestFit="1" customWidth="1"/>
    <col min="787" max="791" width="14.5703125" style="183" customWidth="1"/>
    <col min="792" max="792" width="16" style="183" customWidth="1"/>
    <col min="793" max="1025" width="11.42578125" style="183"/>
    <col min="1026" max="1026" width="27.7109375" style="183" customWidth="1"/>
    <col min="1027" max="1029" width="14.5703125" style="183" customWidth="1"/>
    <col min="1030" max="1030" width="15.7109375" style="183" customWidth="1"/>
    <col min="1031" max="1031" width="15.42578125" style="183" customWidth="1"/>
    <col min="1032" max="1033" width="16" style="183" customWidth="1"/>
    <col min="1034" max="1041" width="11.42578125" style="183"/>
    <col min="1042" max="1042" width="12.7109375" style="183" bestFit="1" customWidth="1"/>
    <col min="1043" max="1047" width="14.5703125" style="183" customWidth="1"/>
    <col min="1048" max="1048" width="16" style="183" customWidth="1"/>
    <col min="1049" max="1281" width="11.42578125" style="183"/>
    <col min="1282" max="1282" width="27.7109375" style="183" customWidth="1"/>
    <col min="1283" max="1285" width="14.5703125" style="183" customWidth="1"/>
    <col min="1286" max="1286" width="15.7109375" style="183" customWidth="1"/>
    <col min="1287" max="1287" width="15.42578125" style="183" customWidth="1"/>
    <col min="1288" max="1289" width="16" style="183" customWidth="1"/>
    <col min="1290" max="1297" width="11.42578125" style="183"/>
    <col min="1298" max="1298" width="12.7109375" style="183" bestFit="1" customWidth="1"/>
    <col min="1299" max="1303" width="14.5703125" style="183" customWidth="1"/>
    <col min="1304" max="1304" width="16" style="183" customWidth="1"/>
    <col min="1305" max="1537" width="11.42578125" style="183"/>
    <col min="1538" max="1538" width="27.7109375" style="183" customWidth="1"/>
    <col min="1539" max="1541" width="14.5703125" style="183" customWidth="1"/>
    <col min="1542" max="1542" width="15.7109375" style="183" customWidth="1"/>
    <col min="1543" max="1543" width="15.42578125" style="183" customWidth="1"/>
    <col min="1544" max="1545" width="16" style="183" customWidth="1"/>
    <col min="1546" max="1553" width="11.42578125" style="183"/>
    <col min="1554" max="1554" width="12.7109375" style="183" bestFit="1" customWidth="1"/>
    <col min="1555" max="1559" width="14.5703125" style="183" customWidth="1"/>
    <col min="1560" max="1560" width="16" style="183" customWidth="1"/>
    <col min="1561" max="1793" width="11.42578125" style="183"/>
    <col min="1794" max="1794" width="27.7109375" style="183" customWidth="1"/>
    <col min="1795" max="1797" width="14.5703125" style="183" customWidth="1"/>
    <col min="1798" max="1798" width="15.7109375" style="183" customWidth="1"/>
    <col min="1799" max="1799" width="15.42578125" style="183" customWidth="1"/>
    <col min="1800" max="1801" width="16" style="183" customWidth="1"/>
    <col min="1802" max="1809" width="11.42578125" style="183"/>
    <col min="1810" max="1810" width="12.7109375" style="183" bestFit="1" customWidth="1"/>
    <col min="1811" max="1815" width="14.5703125" style="183" customWidth="1"/>
    <col min="1816" max="1816" width="16" style="183" customWidth="1"/>
    <col min="1817" max="2049" width="11.42578125" style="183"/>
    <col min="2050" max="2050" width="27.7109375" style="183" customWidth="1"/>
    <col min="2051" max="2053" width="14.5703125" style="183" customWidth="1"/>
    <col min="2054" max="2054" width="15.7109375" style="183" customWidth="1"/>
    <col min="2055" max="2055" width="15.42578125" style="183" customWidth="1"/>
    <col min="2056" max="2057" width="16" style="183" customWidth="1"/>
    <col min="2058" max="2065" width="11.42578125" style="183"/>
    <col min="2066" max="2066" width="12.7109375" style="183" bestFit="1" customWidth="1"/>
    <col min="2067" max="2071" width="14.5703125" style="183" customWidth="1"/>
    <col min="2072" max="2072" width="16" style="183" customWidth="1"/>
    <col min="2073" max="2305" width="11.42578125" style="183"/>
    <col min="2306" max="2306" width="27.7109375" style="183" customWidth="1"/>
    <col min="2307" max="2309" width="14.5703125" style="183" customWidth="1"/>
    <col min="2310" max="2310" width="15.7109375" style="183" customWidth="1"/>
    <col min="2311" max="2311" width="15.42578125" style="183" customWidth="1"/>
    <col min="2312" max="2313" width="16" style="183" customWidth="1"/>
    <col min="2314" max="2321" width="11.42578125" style="183"/>
    <col min="2322" max="2322" width="12.7109375" style="183" bestFit="1" customWidth="1"/>
    <col min="2323" max="2327" width="14.5703125" style="183" customWidth="1"/>
    <col min="2328" max="2328" width="16" style="183" customWidth="1"/>
    <col min="2329" max="2561" width="11.42578125" style="183"/>
    <col min="2562" max="2562" width="27.7109375" style="183" customWidth="1"/>
    <col min="2563" max="2565" width="14.5703125" style="183" customWidth="1"/>
    <col min="2566" max="2566" width="15.7109375" style="183" customWidth="1"/>
    <col min="2567" max="2567" width="15.42578125" style="183" customWidth="1"/>
    <col min="2568" max="2569" width="16" style="183" customWidth="1"/>
    <col min="2570" max="2577" width="11.42578125" style="183"/>
    <col min="2578" max="2578" width="12.7109375" style="183" bestFit="1" customWidth="1"/>
    <col min="2579" max="2583" width="14.5703125" style="183" customWidth="1"/>
    <col min="2584" max="2584" width="16" style="183" customWidth="1"/>
    <col min="2585" max="2817" width="11.42578125" style="183"/>
    <col min="2818" max="2818" width="27.7109375" style="183" customWidth="1"/>
    <col min="2819" max="2821" width="14.5703125" style="183" customWidth="1"/>
    <col min="2822" max="2822" width="15.7109375" style="183" customWidth="1"/>
    <col min="2823" max="2823" width="15.42578125" style="183" customWidth="1"/>
    <col min="2824" max="2825" width="16" style="183" customWidth="1"/>
    <col min="2826" max="2833" width="11.42578125" style="183"/>
    <col min="2834" max="2834" width="12.7109375" style="183" bestFit="1" customWidth="1"/>
    <col min="2835" max="2839" width="14.5703125" style="183" customWidth="1"/>
    <col min="2840" max="2840" width="16" style="183" customWidth="1"/>
    <col min="2841" max="3073" width="11.42578125" style="183"/>
    <col min="3074" max="3074" width="27.7109375" style="183" customWidth="1"/>
    <col min="3075" max="3077" width="14.5703125" style="183" customWidth="1"/>
    <col min="3078" max="3078" width="15.7109375" style="183" customWidth="1"/>
    <col min="3079" max="3079" width="15.42578125" style="183" customWidth="1"/>
    <col min="3080" max="3081" width="16" style="183" customWidth="1"/>
    <col min="3082" max="3089" width="11.42578125" style="183"/>
    <col min="3090" max="3090" width="12.7109375" style="183" bestFit="1" customWidth="1"/>
    <col min="3091" max="3095" width="14.5703125" style="183" customWidth="1"/>
    <col min="3096" max="3096" width="16" style="183" customWidth="1"/>
    <col min="3097" max="3329" width="11.42578125" style="183"/>
    <col min="3330" max="3330" width="27.7109375" style="183" customWidth="1"/>
    <col min="3331" max="3333" width="14.5703125" style="183" customWidth="1"/>
    <col min="3334" max="3334" width="15.7109375" style="183" customWidth="1"/>
    <col min="3335" max="3335" width="15.42578125" style="183" customWidth="1"/>
    <col min="3336" max="3337" width="16" style="183" customWidth="1"/>
    <col min="3338" max="3345" width="11.42578125" style="183"/>
    <col min="3346" max="3346" width="12.7109375" style="183" bestFit="1" customWidth="1"/>
    <col min="3347" max="3351" width="14.5703125" style="183" customWidth="1"/>
    <col min="3352" max="3352" width="16" style="183" customWidth="1"/>
    <col min="3353" max="3585" width="11.42578125" style="183"/>
    <col min="3586" max="3586" width="27.7109375" style="183" customWidth="1"/>
    <col min="3587" max="3589" width="14.5703125" style="183" customWidth="1"/>
    <col min="3590" max="3590" width="15.7109375" style="183" customWidth="1"/>
    <col min="3591" max="3591" width="15.42578125" style="183" customWidth="1"/>
    <col min="3592" max="3593" width="16" style="183" customWidth="1"/>
    <col min="3594" max="3601" width="11.42578125" style="183"/>
    <col min="3602" max="3602" width="12.7109375" style="183" bestFit="1" customWidth="1"/>
    <col min="3603" max="3607" width="14.5703125" style="183" customWidth="1"/>
    <col min="3608" max="3608" width="16" style="183" customWidth="1"/>
    <col min="3609" max="3841" width="11.42578125" style="183"/>
    <col min="3842" max="3842" width="27.7109375" style="183" customWidth="1"/>
    <col min="3843" max="3845" width="14.5703125" style="183" customWidth="1"/>
    <col min="3846" max="3846" width="15.7109375" style="183" customWidth="1"/>
    <col min="3847" max="3847" width="15.42578125" style="183" customWidth="1"/>
    <col min="3848" max="3849" width="16" style="183" customWidth="1"/>
    <col min="3850" max="3857" width="11.42578125" style="183"/>
    <col min="3858" max="3858" width="12.7109375" style="183" bestFit="1" customWidth="1"/>
    <col min="3859" max="3863" width="14.5703125" style="183" customWidth="1"/>
    <col min="3864" max="3864" width="16" style="183" customWidth="1"/>
    <col min="3865" max="4097" width="11.42578125" style="183"/>
    <col min="4098" max="4098" width="27.7109375" style="183" customWidth="1"/>
    <col min="4099" max="4101" width="14.5703125" style="183" customWidth="1"/>
    <col min="4102" max="4102" width="15.7109375" style="183" customWidth="1"/>
    <col min="4103" max="4103" width="15.42578125" style="183" customWidth="1"/>
    <col min="4104" max="4105" width="16" style="183" customWidth="1"/>
    <col min="4106" max="4113" width="11.42578125" style="183"/>
    <col min="4114" max="4114" width="12.7109375" style="183" bestFit="1" customWidth="1"/>
    <col min="4115" max="4119" width="14.5703125" style="183" customWidth="1"/>
    <col min="4120" max="4120" width="16" style="183" customWidth="1"/>
    <col min="4121" max="4353" width="11.42578125" style="183"/>
    <col min="4354" max="4354" width="27.7109375" style="183" customWidth="1"/>
    <col min="4355" max="4357" width="14.5703125" style="183" customWidth="1"/>
    <col min="4358" max="4358" width="15.7109375" style="183" customWidth="1"/>
    <col min="4359" max="4359" width="15.42578125" style="183" customWidth="1"/>
    <col min="4360" max="4361" width="16" style="183" customWidth="1"/>
    <col min="4362" max="4369" width="11.42578125" style="183"/>
    <col min="4370" max="4370" width="12.7109375" style="183" bestFit="1" customWidth="1"/>
    <col min="4371" max="4375" width="14.5703125" style="183" customWidth="1"/>
    <col min="4376" max="4376" width="16" style="183" customWidth="1"/>
    <col min="4377" max="4609" width="11.42578125" style="183"/>
    <col min="4610" max="4610" width="27.7109375" style="183" customWidth="1"/>
    <col min="4611" max="4613" width="14.5703125" style="183" customWidth="1"/>
    <col min="4614" max="4614" width="15.7109375" style="183" customWidth="1"/>
    <col min="4615" max="4615" width="15.42578125" style="183" customWidth="1"/>
    <col min="4616" max="4617" width="16" style="183" customWidth="1"/>
    <col min="4618" max="4625" width="11.42578125" style="183"/>
    <col min="4626" max="4626" width="12.7109375" style="183" bestFit="1" customWidth="1"/>
    <col min="4627" max="4631" width="14.5703125" style="183" customWidth="1"/>
    <col min="4632" max="4632" width="16" style="183" customWidth="1"/>
    <col min="4633" max="4865" width="11.42578125" style="183"/>
    <col min="4866" max="4866" width="27.7109375" style="183" customWidth="1"/>
    <col min="4867" max="4869" width="14.5703125" style="183" customWidth="1"/>
    <col min="4870" max="4870" width="15.7109375" style="183" customWidth="1"/>
    <col min="4871" max="4871" width="15.42578125" style="183" customWidth="1"/>
    <col min="4872" max="4873" width="16" style="183" customWidth="1"/>
    <col min="4874" max="4881" width="11.42578125" style="183"/>
    <col min="4882" max="4882" width="12.7109375" style="183" bestFit="1" customWidth="1"/>
    <col min="4883" max="4887" width="14.5703125" style="183" customWidth="1"/>
    <col min="4888" max="4888" width="16" style="183" customWidth="1"/>
    <col min="4889" max="5121" width="11.42578125" style="183"/>
    <col min="5122" max="5122" width="27.7109375" style="183" customWidth="1"/>
    <col min="5123" max="5125" width="14.5703125" style="183" customWidth="1"/>
    <col min="5126" max="5126" width="15.7109375" style="183" customWidth="1"/>
    <col min="5127" max="5127" width="15.42578125" style="183" customWidth="1"/>
    <col min="5128" max="5129" width="16" style="183" customWidth="1"/>
    <col min="5130" max="5137" width="11.42578125" style="183"/>
    <col min="5138" max="5138" width="12.7109375" style="183" bestFit="1" customWidth="1"/>
    <col min="5139" max="5143" width="14.5703125" style="183" customWidth="1"/>
    <col min="5144" max="5144" width="16" style="183" customWidth="1"/>
    <col min="5145" max="5377" width="11.42578125" style="183"/>
    <col min="5378" max="5378" width="27.7109375" style="183" customWidth="1"/>
    <col min="5379" max="5381" width="14.5703125" style="183" customWidth="1"/>
    <col min="5382" max="5382" width="15.7109375" style="183" customWidth="1"/>
    <col min="5383" max="5383" width="15.42578125" style="183" customWidth="1"/>
    <col min="5384" max="5385" width="16" style="183" customWidth="1"/>
    <col min="5386" max="5393" width="11.42578125" style="183"/>
    <col min="5394" max="5394" width="12.7109375" style="183" bestFit="1" customWidth="1"/>
    <col min="5395" max="5399" width="14.5703125" style="183" customWidth="1"/>
    <col min="5400" max="5400" width="16" style="183" customWidth="1"/>
    <col min="5401" max="5633" width="11.42578125" style="183"/>
    <col min="5634" max="5634" width="27.7109375" style="183" customWidth="1"/>
    <col min="5635" max="5637" width="14.5703125" style="183" customWidth="1"/>
    <col min="5638" max="5638" width="15.7109375" style="183" customWidth="1"/>
    <col min="5639" max="5639" width="15.42578125" style="183" customWidth="1"/>
    <col min="5640" max="5641" width="16" style="183" customWidth="1"/>
    <col min="5642" max="5649" width="11.42578125" style="183"/>
    <col min="5650" max="5650" width="12.7109375" style="183" bestFit="1" customWidth="1"/>
    <col min="5651" max="5655" width="14.5703125" style="183" customWidth="1"/>
    <col min="5656" max="5656" width="16" style="183" customWidth="1"/>
    <col min="5657" max="5889" width="11.42578125" style="183"/>
    <col min="5890" max="5890" width="27.7109375" style="183" customWidth="1"/>
    <col min="5891" max="5893" width="14.5703125" style="183" customWidth="1"/>
    <col min="5894" max="5894" width="15.7109375" style="183" customWidth="1"/>
    <col min="5895" max="5895" width="15.42578125" style="183" customWidth="1"/>
    <col min="5896" max="5897" width="16" style="183" customWidth="1"/>
    <col min="5898" max="5905" width="11.42578125" style="183"/>
    <col min="5906" max="5906" width="12.7109375" style="183" bestFit="1" customWidth="1"/>
    <col min="5907" max="5911" width="14.5703125" style="183" customWidth="1"/>
    <col min="5912" max="5912" width="16" style="183" customWidth="1"/>
    <col min="5913" max="6145" width="11.42578125" style="183"/>
    <col min="6146" max="6146" width="27.7109375" style="183" customWidth="1"/>
    <col min="6147" max="6149" width="14.5703125" style="183" customWidth="1"/>
    <col min="6150" max="6150" width="15.7109375" style="183" customWidth="1"/>
    <col min="6151" max="6151" width="15.42578125" style="183" customWidth="1"/>
    <col min="6152" max="6153" width="16" style="183" customWidth="1"/>
    <col min="6154" max="6161" width="11.42578125" style="183"/>
    <col min="6162" max="6162" width="12.7109375" style="183" bestFit="1" customWidth="1"/>
    <col min="6163" max="6167" width="14.5703125" style="183" customWidth="1"/>
    <col min="6168" max="6168" width="16" style="183" customWidth="1"/>
    <col min="6169" max="6401" width="11.42578125" style="183"/>
    <col min="6402" max="6402" width="27.7109375" style="183" customWidth="1"/>
    <col min="6403" max="6405" width="14.5703125" style="183" customWidth="1"/>
    <col min="6406" max="6406" width="15.7109375" style="183" customWidth="1"/>
    <col min="6407" max="6407" width="15.42578125" style="183" customWidth="1"/>
    <col min="6408" max="6409" width="16" style="183" customWidth="1"/>
    <col min="6410" max="6417" width="11.42578125" style="183"/>
    <col min="6418" max="6418" width="12.7109375" style="183" bestFit="1" customWidth="1"/>
    <col min="6419" max="6423" width="14.5703125" style="183" customWidth="1"/>
    <col min="6424" max="6424" width="16" style="183" customWidth="1"/>
    <col min="6425" max="6657" width="11.42578125" style="183"/>
    <col min="6658" max="6658" width="27.7109375" style="183" customWidth="1"/>
    <col min="6659" max="6661" width="14.5703125" style="183" customWidth="1"/>
    <col min="6662" max="6662" width="15.7109375" style="183" customWidth="1"/>
    <col min="6663" max="6663" width="15.42578125" style="183" customWidth="1"/>
    <col min="6664" max="6665" width="16" style="183" customWidth="1"/>
    <col min="6666" max="6673" width="11.42578125" style="183"/>
    <col min="6674" max="6674" width="12.7109375" style="183" bestFit="1" customWidth="1"/>
    <col min="6675" max="6679" width="14.5703125" style="183" customWidth="1"/>
    <col min="6680" max="6680" width="16" style="183" customWidth="1"/>
    <col min="6681" max="6913" width="11.42578125" style="183"/>
    <col min="6914" max="6914" width="27.7109375" style="183" customWidth="1"/>
    <col min="6915" max="6917" width="14.5703125" style="183" customWidth="1"/>
    <col min="6918" max="6918" width="15.7109375" style="183" customWidth="1"/>
    <col min="6919" max="6919" width="15.42578125" style="183" customWidth="1"/>
    <col min="6920" max="6921" width="16" style="183" customWidth="1"/>
    <col min="6922" max="6929" width="11.42578125" style="183"/>
    <col min="6930" max="6930" width="12.7109375" style="183" bestFit="1" customWidth="1"/>
    <col min="6931" max="6935" width="14.5703125" style="183" customWidth="1"/>
    <col min="6936" max="6936" width="16" style="183" customWidth="1"/>
    <col min="6937" max="7169" width="11.42578125" style="183"/>
    <col min="7170" max="7170" width="27.7109375" style="183" customWidth="1"/>
    <col min="7171" max="7173" width="14.5703125" style="183" customWidth="1"/>
    <col min="7174" max="7174" width="15.7109375" style="183" customWidth="1"/>
    <col min="7175" max="7175" width="15.42578125" style="183" customWidth="1"/>
    <col min="7176" max="7177" width="16" style="183" customWidth="1"/>
    <col min="7178" max="7185" width="11.42578125" style="183"/>
    <col min="7186" max="7186" width="12.7109375" style="183" bestFit="1" customWidth="1"/>
    <col min="7187" max="7191" width="14.5703125" style="183" customWidth="1"/>
    <col min="7192" max="7192" width="16" style="183" customWidth="1"/>
    <col min="7193" max="7425" width="11.42578125" style="183"/>
    <col min="7426" max="7426" width="27.7109375" style="183" customWidth="1"/>
    <col min="7427" max="7429" width="14.5703125" style="183" customWidth="1"/>
    <col min="7430" max="7430" width="15.7109375" style="183" customWidth="1"/>
    <col min="7431" max="7431" width="15.42578125" style="183" customWidth="1"/>
    <col min="7432" max="7433" width="16" style="183" customWidth="1"/>
    <col min="7434" max="7441" width="11.42578125" style="183"/>
    <col min="7442" max="7442" width="12.7109375" style="183" bestFit="1" customWidth="1"/>
    <col min="7443" max="7447" width="14.5703125" style="183" customWidth="1"/>
    <col min="7448" max="7448" width="16" style="183" customWidth="1"/>
    <col min="7449" max="7681" width="11.42578125" style="183"/>
    <col min="7682" max="7682" width="27.7109375" style="183" customWidth="1"/>
    <col min="7683" max="7685" width="14.5703125" style="183" customWidth="1"/>
    <col min="7686" max="7686" width="15.7109375" style="183" customWidth="1"/>
    <col min="7687" max="7687" width="15.42578125" style="183" customWidth="1"/>
    <col min="7688" max="7689" width="16" style="183" customWidth="1"/>
    <col min="7690" max="7697" width="11.42578125" style="183"/>
    <col min="7698" max="7698" width="12.7109375" style="183" bestFit="1" customWidth="1"/>
    <col min="7699" max="7703" width="14.5703125" style="183" customWidth="1"/>
    <col min="7704" max="7704" width="16" style="183" customWidth="1"/>
    <col min="7705" max="7937" width="11.42578125" style="183"/>
    <col min="7938" max="7938" width="27.7109375" style="183" customWidth="1"/>
    <col min="7939" max="7941" width="14.5703125" style="183" customWidth="1"/>
    <col min="7942" max="7942" width="15.7109375" style="183" customWidth="1"/>
    <col min="7943" max="7943" width="15.42578125" style="183" customWidth="1"/>
    <col min="7944" max="7945" width="16" style="183" customWidth="1"/>
    <col min="7946" max="7953" width="11.42578125" style="183"/>
    <col min="7954" max="7954" width="12.7109375" style="183" bestFit="1" customWidth="1"/>
    <col min="7955" max="7959" width="14.5703125" style="183" customWidth="1"/>
    <col min="7960" max="7960" width="16" style="183" customWidth="1"/>
    <col min="7961" max="8193" width="11.42578125" style="183"/>
    <col min="8194" max="8194" width="27.7109375" style="183" customWidth="1"/>
    <col min="8195" max="8197" width="14.5703125" style="183" customWidth="1"/>
    <col min="8198" max="8198" width="15.7109375" style="183" customWidth="1"/>
    <col min="8199" max="8199" width="15.42578125" style="183" customWidth="1"/>
    <col min="8200" max="8201" width="16" style="183" customWidth="1"/>
    <col min="8202" max="8209" width="11.42578125" style="183"/>
    <col min="8210" max="8210" width="12.7109375" style="183" bestFit="1" customWidth="1"/>
    <col min="8211" max="8215" width="14.5703125" style="183" customWidth="1"/>
    <col min="8216" max="8216" width="16" style="183" customWidth="1"/>
    <col min="8217" max="8449" width="11.42578125" style="183"/>
    <col min="8450" max="8450" width="27.7109375" style="183" customWidth="1"/>
    <col min="8451" max="8453" width="14.5703125" style="183" customWidth="1"/>
    <col min="8454" max="8454" width="15.7109375" style="183" customWidth="1"/>
    <col min="8455" max="8455" width="15.42578125" style="183" customWidth="1"/>
    <col min="8456" max="8457" width="16" style="183" customWidth="1"/>
    <col min="8458" max="8465" width="11.42578125" style="183"/>
    <col min="8466" max="8466" width="12.7109375" style="183" bestFit="1" customWidth="1"/>
    <col min="8467" max="8471" width="14.5703125" style="183" customWidth="1"/>
    <col min="8472" max="8472" width="16" style="183" customWidth="1"/>
    <col min="8473" max="8705" width="11.42578125" style="183"/>
    <col min="8706" max="8706" width="27.7109375" style="183" customWidth="1"/>
    <col min="8707" max="8709" width="14.5703125" style="183" customWidth="1"/>
    <col min="8710" max="8710" width="15.7109375" style="183" customWidth="1"/>
    <col min="8711" max="8711" width="15.42578125" style="183" customWidth="1"/>
    <col min="8712" max="8713" width="16" style="183" customWidth="1"/>
    <col min="8714" max="8721" width="11.42578125" style="183"/>
    <col min="8722" max="8722" width="12.7109375" style="183" bestFit="1" customWidth="1"/>
    <col min="8723" max="8727" width="14.5703125" style="183" customWidth="1"/>
    <col min="8728" max="8728" width="16" style="183" customWidth="1"/>
    <col min="8729" max="8961" width="11.42578125" style="183"/>
    <col min="8962" max="8962" width="27.7109375" style="183" customWidth="1"/>
    <col min="8963" max="8965" width="14.5703125" style="183" customWidth="1"/>
    <col min="8966" max="8966" width="15.7109375" style="183" customWidth="1"/>
    <col min="8967" max="8967" width="15.42578125" style="183" customWidth="1"/>
    <col min="8968" max="8969" width="16" style="183" customWidth="1"/>
    <col min="8970" max="8977" width="11.42578125" style="183"/>
    <col min="8978" max="8978" width="12.7109375" style="183" bestFit="1" customWidth="1"/>
    <col min="8979" max="8983" width="14.5703125" style="183" customWidth="1"/>
    <col min="8984" max="8984" width="16" style="183" customWidth="1"/>
    <col min="8985" max="9217" width="11.42578125" style="183"/>
    <col min="9218" max="9218" width="27.7109375" style="183" customWidth="1"/>
    <col min="9219" max="9221" width="14.5703125" style="183" customWidth="1"/>
    <col min="9222" max="9222" width="15.7109375" style="183" customWidth="1"/>
    <col min="9223" max="9223" width="15.42578125" style="183" customWidth="1"/>
    <col min="9224" max="9225" width="16" style="183" customWidth="1"/>
    <col min="9226" max="9233" width="11.42578125" style="183"/>
    <col min="9234" max="9234" width="12.7109375" style="183" bestFit="1" customWidth="1"/>
    <col min="9235" max="9239" width="14.5703125" style="183" customWidth="1"/>
    <col min="9240" max="9240" width="16" style="183" customWidth="1"/>
    <col min="9241" max="9473" width="11.42578125" style="183"/>
    <col min="9474" max="9474" width="27.7109375" style="183" customWidth="1"/>
    <col min="9475" max="9477" width="14.5703125" style="183" customWidth="1"/>
    <col min="9478" max="9478" width="15.7109375" style="183" customWidth="1"/>
    <col min="9479" max="9479" width="15.42578125" style="183" customWidth="1"/>
    <col min="9480" max="9481" width="16" style="183" customWidth="1"/>
    <col min="9482" max="9489" width="11.42578125" style="183"/>
    <col min="9490" max="9490" width="12.7109375" style="183" bestFit="1" customWidth="1"/>
    <col min="9491" max="9495" width="14.5703125" style="183" customWidth="1"/>
    <col min="9496" max="9496" width="16" style="183" customWidth="1"/>
    <col min="9497" max="9729" width="11.42578125" style="183"/>
    <col min="9730" max="9730" width="27.7109375" style="183" customWidth="1"/>
    <col min="9731" max="9733" width="14.5703125" style="183" customWidth="1"/>
    <col min="9734" max="9734" width="15.7109375" style="183" customWidth="1"/>
    <col min="9735" max="9735" width="15.42578125" style="183" customWidth="1"/>
    <col min="9736" max="9737" width="16" style="183" customWidth="1"/>
    <col min="9738" max="9745" width="11.42578125" style="183"/>
    <col min="9746" max="9746" width="12.7109375" style="183" bestFit="1" customWidth="1"/>
    <col min="9747" max="9751" width="14.5703125" style="183" customWidth="1"/>
    <col min="9752" max="9752" width="16" style="183" customWidth="1"/>
    <col min="9753" max="9985" width="11.42578125" style="183"/>
    <col min="9986" max="9986" width="27.7109375" style="183" customWidth="1"/>
    <col min="9987" max="9989" width="14.5703125" style="183" customWidth="1"/>
    <col min="9990" max="9990" width="15.7109375" style="183" customWidth="1"/>
    <col min="9991" max="9991" width="15.42578125" style="183" customWidth="1"/>
    <col min="9992" max="9993" width="16" style="183" customWidth="1"/>
    <col min="9994" max="10001" width="11.42578125" style="183"/>
    <col min="10002" max="10002" width="12.7109375" style="183" bestFit="1" customWidth="1"/>
    <col min="10003" max="10007" width="14.5703125" style="183" customWidth="1"/>
    <col min="10008" max="10008" width="16" style="183" customWidth="1"/>
    <col min="10009" max="10241" width="11.42578125" style="183"/>
    <col min="10242" max="10242" width="27.7109375" style="183" customWidth="1"/>
    <col min="10243" max="10245" width="14.5703125" style="183" customWidth="1"/>
    <col min="10246" max="10246" width="15.7109375" style="183" customWidth="1"/>
    <col min="10247" max="10247" width="15.42578125" style="183" customWidth="1"/>
    <col min="10248" max="10249" width="16" style="183" customWidth="1"/>
    <col min="10250" max="10257" width="11.42578125" style="183"/>
    <col min="10258" max="10258" width="12.7109375" style="183" bestFit="1" customWidth="1"/>
    <col min="10259" max="10263" width="14.5703125" style="183" customWidth="1"/>
    <col min="10264" max="10264" width="16" style="183" customWidth="1"/>
    <col min="10265" max="10497" width="11.42578125" style="183"/>
    <col min="10498" max="10498" width="27.7109375" style="183" customWidth="1"/>
    <col min="10499" max="10501" width="14.5703125" style="183" customWidth="1"/>
    <col min="10502" max="10502" width="15.7109375" style="183" customWidth="1"/>
    <col min="10503" max="10503" width="15.42578125" style="183" customWidth="1"/>
    <col min="10504" max="10505" width="16" style="183" customWidth="1"/>
    <col min="10506" max="10513" width="11.42578125" style="183"/>
    <col min="10514" max="10514" width="12.7109375" style="183" bestFit="1" customWidth="1"/>
    <col min="10515" max="10519" width="14.5703125" style="183" customWidth="1"/>
    <col min="10520" max="10520" width="16" style="183" customWidth="1"/>
    <col min="10521" max="10753" width="11.42578125" style="183"/>
    <col min="10754" max="10754" width="27.7109375" style="183" customWidth="1"/>
    <col min="10755" max="10757" width="14.5703125" style="183" customWidth="1"/>
    <col min="10758" max="10758" width="15.7109375" style="183" customWidth="1"/>
    <col min="10759" max="10759" width="15.42578125" style="183" customWidth="1"/>
    <col min="10760" max="10761" width="16" style="183" customWidth="1"/>
    <col min="10762" max="10769" width="11.42578125" style="183"/>
    <col min="10770" max="10770" width="12.7109375" style="183" bestFit="1" customWidth="1"/>
    <col min="10771" max="10775" width="14.5703125" style="183" customWidth="1"/>
    <col min="10776" max="10776" width="16" style="183" customWidth="1"/>
    <col min="10777" max="11009" width="11.42578125" style="183"/>
    <col min="11010" max="11010" width="27.7109375" style="183" customWidth="1"/>
    <col min="11011" max="11013" width="14.5703125" style="183" customWidth="1"/>
    <col min="11014" max="11014" width="15.7109375" style="183" customWidth="1"/>
    <col min="11015" max="11015" width="15.42578125" style="183" customWidth="1"/>
    <col min="11016" max="11017" width="16" style="183" customWidth="1"/>
    <col min="11018" max="11025" width="11.42578125" style="183"/>
    <col min="11026" max="11026" width="12.7109375" style="183" bestFit="1" customWidth="1"/>
    <col min="11027" max="11031" width="14.5703125" style="183" customWidth="1"/>
    <col min="11032" max="11032" width="16" style="183" customWidth="1"/>
    <col min="11033" max="11265" width="11.42578125" style="183"/>
    <col min="11266" max="11266" width="27.7109375" style="183" customWidth="1"/>
    <col min="11267" max="11269" width="14.5703125" style="183" customWidth="1"/>
    <col min="11270" max="11270" width="15.7109375" style="183" customWidth="1"/>
    <col min="11271" max="11271" width="15.42578125" style="183" customWidth="1"/>
    <col min="11272" max="11273" width="16" style="183" customWidth="1"/>
    <col min="11274" max="11281" width="11.42578125" style="183"/>
    <col min="11282" max="11282" width="12.7109375" style="183" bestFit="1" customWidth="1"/>
    <col min="11283" max="11287" width="14.5703125" style="183" customWidth="1"/>
    <col min="11288" max="11288" width="16" style="183" customWidth="1"/>
    <col min="11289" max="11521" width="11.42578125" style="183"/>
    <col min="11522" max="11522" width="27.7109375" style="183" customWidth="1"/>
    <col min="11523" max="11525" width="14.5703125" style="183" customWidth="1"/>
    <col min="11526" max="11526" width="15.7109375" style="183" customWidth="1"/>
    <col min="11527" max="11527" width="15.42578125" style="183" customWidth="1"/>
    <col min="11528" max="11529" width="16" style="183" customWidth="1"/>
    <col min="11530" max="11537" width="11.42578125" style="183"/>
    <col min="11538" max="11538" width="12.7109375" style="183" bestFit="1" customWidth="1"/>
    <col min="11539" max="11543" width="14.5703125" style="183" customWidth="1"/>
    <col min="11544" max="11544" width="16" style="183" customWidth="1"/>
    <col min="11545" max="11777" width="11.42578125" style="183"/>
    <col min="11778" max="11778" width="27.7109375" style="183" customWidth="1"/>
    <col min="11779" max="11781" width="14.5703125" style="183" customWidth="1"/>
    <col min="11782" max="11782" width="15.7109375" style="183" customWidth="1"/>
    <col min="11783" max="11783" width="15.42578125" style="183" customWidth="1"/>
    <col min="11784" max="11785" width="16" style="183" customWidth="1"/>
    <col min="11786" max="11793" width="11.42578125" style="183"/>
    <col min="11794" max="11794" width="12.7109375" style="183" bestFit="1" customWidth="1"/>
    <col min="11795" max="11799" width="14.5703125" style="183" customWidth="1"/>
    <col min="11800" max="11800" width="16" style="183" customWidth="1"/>
    <col min="11801" max="12033" width="11.42578125" style="183"/>
    <col min="12034" max="12034" width="27.7109375" style="183" customWidth="1"/>
    <col min="12035" max="12037" width="14.5703125" style="183" customWidth="1"/>
    <col min="12038" max="12038" width="15.7109375" style="183" customWidth="1"/>
    <col min="12039" max="12039" width="15.42578125" style="183" customWidth="1"/>
    <col min="12040" max="12041" width="16" style="183" customWidth="1"/>
    <col min="12042" max="12049" width="11.42578125" style="183"/>
    <col min="12050" max="12050" width="12.7109375" style="183" bestFit="1" customWidth="1"/>
    <col min="12051" max="12055" width="14.5703125" style="183" customWidth="1"/>
    <col min="12056" max="12056" width="16" style="183" customWidth="1"/>
    <col min="12057" max="12289" width="11.42578125" style="183"/>
    <col min="12290" max="12290" width="27.7109375" style="183" customWidth="1"/>
    <col min="12291" max="12293" width="14.5703125" style="183" customWidth="1"/>
    <col min="12294" max="12294" width="15.7109375" style="183" customWidth="1"/>
    <col min="12295" max="12295" width="15.42578125" style="183" customWidth="1"/>
    <col min="12296" max="12297" width="16" style="183" customWidth="1"/>
    <col min="12298" max="12305" width="11.42578125" style="183"/>
    <col min="12306" max="12306" width="12.7109375" style="183" bestFit="1" customWidth="1"/>
    <col min="12307" max="12311" width="14.5703125" style="183" customWidth="1"/>
    <col min="12312" max="12312" width="16" style="183" customWidth="1"/>
    <col min="12313" max="12545" width="11.42578125" style="183"/>
    <col min="12546" max="12546" width="27.7109375" style="183" customWidth="1"/>
    <col min="12547" max="12549" width="14.5703125" style="183" customWidth="1"/>
    <col min="12550" max="12550" width="15.7109375" style="183" customWidth="1"/>
    <col min="12551" max="12551" width="15.42578125" style="183" customWidth="1"/>
    <col min="12552" max="12553" width="16" style="183" customWidth="1"/>
    <col min="12554" max="12561" width="11.42578125" style="183"/>
    <col min="12562" max="12562" width="12.7109375" style="183" bestFit="1" customWidth="1"/>
    <col min="12563" max="12567" width="14.5703125" style="183" customWidth="1"/>
    <col min="12568" max="12568" width="16" style="183" customWidth="1"/>
    <col min="12569" max="12801" width="11.42578125" style="183"/>
    <col min="12802" max="12802" width="27.7109375" style="183" customWidth="1"/>
    <col min="12803" max="12805" width="14.5703125" style="183" customWidth="1"/>
    <col min="12806" max="12806" width="15.7109375" style="183" customWidth="1"/>
    <col min="12807" max="12807" width="15.42578125" style="183" customWidth="1"/>
    <col min="12808" max="12809" width="16" style="183" customWidth="1"/>
    <col min="12810" max="12817" width="11.42578125" style="183"/>
    <col min="12818" max="12818" width="12.7109375" style="183" bestFit="1" customWidth="1"/>
    <col min="12819" max="12823" width="14.5703125" style="183" customWidth="1"/>
    <col min="12824" max="12824" width="16" style="183" customWidth="1"/>
    <col min="12825" max="13057" width="11.42578125" style="183"/>
    <col min="13058" max="13058" width="27.7109375" style="183" customWidth="1"/>
    <col min="13059" max="13061" width="14.5703125" style="183" customWidth="1"/>
    <col min="13062" max="13062" width="15.7109375" style="183" customWidth="1"/>
    <col min="13063" max="13063" width="15.42578125" style="183" customWidth="1"/>
    <col min="13064" max="13065" width="16" style="183" customWidth="1"/>
    <col min="13066" max="13073" width="11.42578125" style="183"/>
    <col min="13074" max="13074" width="12.7109375" style="183" bestFit="1" customWidth="1"/>
    <col min="13075" max="13079" width="14.5703125" style="183" customWidth="1"/>
    <col min="13080" max="13080" width="16" style="183" customWidth="1"/>
    <col min="13081" max="13313" width="11.42578125" style="183"/>
    <col min="13314" max="13314" width="27.7109375" style="183" customWidth="1"/>
    <col min="13315" max="13317" width="14.5703125" style="183" customWidth="1"/>
    <col min="13318" max="13318" width="15.7109375" style="183" customWidth="1"/>
    <col min="13319" max="13319" width="15.42578125" style="183" customWidth="1"/>
    <col min="13320" max="13321" width="16" style="183" customWidth="1"/>
    <col min="13322" max="13329" width="11.42578125" style="183"/>
    <col min="13330" max="13330" width="12.7109375" style="183" bestFit="1" customWidth="1"/>
    <col min="13331" max="13335" width="14.5703125" style="183" customWidth="1"/>
    <col min="13336" max="13336" width="16" style="183" customWidth="1"/>
    <col min="13337" max="13569" width="11.42578125" style="183"/>
    <col min="13570" max="13570" width="27.7109375" style="183" customWidth="1"/>
    <col min="13571" max="13573" width="14.5703125" style="183" customWidth="1"/>
    <col min="13574" max="13574" width="15.7109375" style="183" customWidth="1"/>
    <col min="13575" max="13575" width="15.42578125" style="183" customWidth="1"/>
    <col min="13576" max="13577" width="16" style="183" customWidth="1"/>
    <col min="13578" max="13585" width="11.42578125" style="183"/>
    <col min="13586" max="13586" width="12.7109375" style="183" bestFit="1" customWidth="1"/>
    <col min="13587" max="13591" width="14.5703125" style="183" customWidth="1"/>
    <col min="13592" max="13592" width="16" style="183" customWidth="1"/>
    <col min="13593" max="13825" width="11.42578125" style="183"/>
    <col min="13826" max="13826" width="27.7109375" style="183" customWidth="1"/>
    <col min="13827" max="13829" width="14.5703125" style="183" customWidth="1"/>
    <col min="13830" max="13830" width="15.7109375" style="183" customWidth="1"/>
    <col min="13831" max="13831" width="15.42578125" style="183" customWidth="1"/>
    <col min="13832" max="13833" width="16" style="183" customWidth="1"/>
    <col min="13834" max="13841" width="11.42578125" style="183"/>
    <col min="13842" max="13842" width="12.7109375" style="183" bestFit="1" customWidth="1"/>
    <col min="13843" max="13847" width="14.5703125" style="183" customWidth="1"/>
    <col min="13848" max="13848" width="16" style="183" customWidth="1"/>
    <col min="13849" max="14081" width="11.42578125" style="183"/>
    <col min="14082" max="14082" width="27.7109375" style="183" customWidth="1"/>
    <col min="14083" max="14085" width="14.5703125" style="183" customWidth="1"/>
    <col min="14086" max="14086" width="15.7109375" style="183" customWidth="1"/>
    <col min="14087" max="14087" width="15.42578125" style="183" customWidth="1"/>
    <col min="14088" max="14089" width="16" style="183" customWidth="1"/>
    <col min="14090" max="14097" width="11.42578125" style="183"/>
    <col min="14098" max="14098" width="12.7109375" style="183" bestFit="1" customWidth="1"/>
    <col min="14099" max="14103" width="14.5703125" style="183" customWidth="1"/>
    <col min="14104" max="14104" width="16" style="183" customWidth="1"/>
    <col min="14105" max="14337" width="11.42578125" style="183"/>
    <col min="14338" max="14338" width="27.7109375" style="183" customWidth="1"/>
    <col min="14339" max="14341" width="14.5703125" style="183" customWidth="1"/>
    <col min="14342" max="14342" width="15.7109375" style="183" customWidth="1"/>
    <col min="14343" max="14343" width="15.42578125" style="183" customWidth="1"/>
    <col min="14344" max="14345" width="16" style="183" customWidth="1"/>
    <col min="14346" max="14353" width="11.42578125" style="183"/>
    <col min="14354" max="14354" width="12.7109375" style="183" bestFit="1" customWidth="1"/>
    <col min="14355" max="14359" width="14.5703125" style="183" customWidth="1"/>
    <col min="14360" max="14360" width="16" style="183" customWidth="1"/>
    <col min="14361" max="14593" width="11.42578125" style="183"/>
    <col min="14594" max="14594" width="27.7109375" style="183" customWidth="1"/>
    <col min="14595" max="14597" width="14.5703125" style="183" customWidth="1"/>
    <col min="14598" max="14598" width="15.7109375" style="183" customWidth="1"/>
    <col min="14599" max="14599" width="15.42578125" style="183" customWidth="1"/>
    <col min="14600" max="14601" width="16" style="183" customWidth="1"/>
    <col min="14602" max="14609" width="11.42578125" style="183"/>
    <col min="14610" max="14610" width="12.7109375" style="183" bestFit="1" customWidth="1"/>
    <col min="14611" max="14615" width="14.5703125" style="183" customWidth="1"/>
    <col min="14616" max="14616" width="16" style="183" customWidth="1"/>
    <col min="14617" max="14849" width="11.42578125" style="183"/>
    <col min="14850" max="14850" width="27.7109375" style="183" customWidth="1"/>
    <col min="14851" max="14853" width="14.5703125" style="183" customWidth="1"/>
    <col min="14854" max="14854" width="15.7109375" style="183" customWidth="1"/>
    <col min="14855" max="14855" width="15.42578125" style="183" customWidth="1"/>
    <col min="14856" max="14857" width="16" style="183" customWidth="1"/>
    <col min="14858" max="14865" width="11.42578125" style="183"/>
    <col min="14866" max="14866" width="12.7109375" style="183" bestFit="1" customWidth="1"/>
    <col min="14867" max="14871" width="14.5703125" style="183" customWidth="1"/>
    <col min="14872" max="14872" width="16" style="183" customWidth="1"/>
    <col min="14873" max="15105" width="11.42578125" style="183"/>
    <col min="15106" max="15106" width="27.7109375" style="183" customWidth="1"/>
    <col min="15107" max="15109" width="14.5703125" style="183" customWidth="1"/>
    <col min="15110" max="15110" width="15.7109375" style="183" customWidth="1"/>
    <col min="15111" max="15111" width="15.42578125" style="183" customWidth="1"/>
    <col min="15112" max="15113" width="16" style="183" customWidth="1"/>
    <col min="15114" max="15121" width="11.42578125" style="183"/>
    <col min="15122" max="15122" width="12.7109375" style="183" bestFit="1" customWidth="1"/>
    <col min="15123" max="15127" width="14.5703125" style="183" customWidth="1"/>
    <col min="15128" max="15128" width="16" style="183" customWidth="1"/>
    <col min="15129" max="15361" width="11.42578125" style="183"/>
    <col min="15362" max="15362" width="27.7109375" style="183" customWidth="1"/>
    <col min="15363" max="15365" width="14.5703125" style="183" customWidth="1"/>
    <col min="15366" max="15366" width="15.7109375" style="183" customWidth="1"/>
    <col min="15367" max="15367" width="15.42578125" style="183" customWidth="1"/>
    <col min="15368" max="15369" width="16" style="183" customWidth="1"/>
    <col min="15370" max="15377" width="11.42578125" style="183"/>
    <col min="15378" max="15378" width="12.7109375" style="183" bestFit="1" customWidth="1"/>
    <col min="15379" max="15383" width="14.5703125" style="183" customWidth="1"/>
    <col min="15384" max="15384" width="16" style="183" customWidth="1"/>
    <col min="15385" max="15617" width="11.42578125" style="183"/>
    <col min="15618" max="15618" width="27.7109375" style="183" customWidth="1"/>
    <col min="15619" max="15621" width="14.5703125" style="183" customWidth="1"/>
    <col min="15622" max="15622" width="15.7109375" style="183" customWidth="1"/>
    <col min="15623" max="15623" width="15.42578125" style="183" customWidth="1"/>
    <col min="15624" max="15625" width="16" style="183" customWidth="1"/>
    <col min="15626" max="15633" width="11.42578125" style="183"/>
    <col min="15634" max="15634" width="12.7109375" style="183" bestFit="1" customWidth="1"/>
    <col min="15635" max="15639" width="14.5703125" style="183" customWidth="1"/>
    <col min="15640" max="15640" width="16" style="183" customWidth="1"/>
    <col min="15641" max="15873" width="11.42578125" style="183"/>
    <col min="15874" max="15874" width="27.7109375" style="183" customWidth="1"/>
    <col min="15875" max="15877" width="14.5703125" style="183" customWidth="1"/>
    <col min="15878" max="15878" width="15.7109375" style="183" customWidth="1"/>
    <col min="15879" max="15879" width="15.42578125" style="183" customWidth="1"/>
    <col min="15880" max="15881" width="16" style="183" customWidth="1"/>
    <col min="15882" max="15889" width="11.42578125" style="183"/>
    <col min="15890" max="15890" width="12.7109375" style="183" bestFit="1" customWidth="1"/>
    <col min="15891" max="15895" width="14.5703125" style="183" customWidth="1"/>
    <col min="15896" max="15896" width="16" style="183" customWidth="1"/>
    <col min="15897" max="16129" width="11.42578125" style="183"/>
    <col min="16130" max="16130" width="27.7109375" style="183" customWidth="1"/>
    <col min="16131" max="16133" width="14.5703125" style="183" customWidth="1"/>
    <col min="16134" max="16134" width="15.7109375" style="183" customWidth="1"/>
    <col min="16135" max="16135" width="15.42578125" style="183" customWidth="1"/>
    <col min="16136" max="16137" width="16" style="183" customWidth="1"/>
    <col min="16138" max="16145" width="11.42578125" style="183"/>
    <col min="16146" max="16146" width="12.7109375" style="183" bestFit="1" customWidth="1"/>
    <col min="16147" max="16151" width="14.5703125" style="183" customWidth="1"/>
    <col min="16152" max="16152" width="16" style="183" customWidth="1"/>
    <col min="16153" max="16384" width="11.42578125" style="183"/>
  </cols>
  <sheetData>
    <row r="1" spans="1:10" ht="15.75" x14ac:dyDescent="0.2">
      <c r="A1" s="215" t="s">
        <v>8366</v>
      </c>
      <c r="B1" s="215"/>
      <c r="C1" s="216"/>
      <c r="D1" s="216"/>
      <c r="E1" s="216"/>
      <c r="G1" s="217"/>
    </row>
    <row r="2" spans="1:10" x14ac:dyDescent="0.2">
      <c r="G2" s="218">
        <f ca="1">+NOW()</f>
        <v>43363.578494560184</v>
      </c>
    </row>
    <row r="3" spans="1:10" ht="22.5" x14ac:dyDescent="0.2">
      <c r="A3" s="203" t="s">
        <v>8379</v>
      </c>
      <c r="B3" s="203" t="s">
        <v>8380</v>
      </c>
      <c r="C3" s="203" t="s">
        <v>8381</v>
      </c>
      <c r="D3" s="203" t="s">
        <v>8382</v>
      </c>
      <c r="E3" s="203" t="s">
        <v>8383</v>
      </c>
      <c r="F3" s="219" t="s">
        <v>8384</v>
      </c>
      <c r="G3" s="219" t="s">
        <v>8385</v>
      </c>
      <c r="H3" s="219" t="s">
        <v>8386</v>
      </c>
      <c r="I3" s="219" t="s">
        <v>8387</v>
      </c>
      <c r="J3" s="220"/>
    </row>
    <row r="4" spans="1:10" x14ac:dyDescent="0.2">
      <c r="A4" s="383">
        <v>1</v>
      </c>
      <c r="B4" s="376" t="str">
        <f>+'ANALISIS MONTAJE'!C3</f>
        <v>LT-060COR0TAS1C1240A</v>
      </c>
      <c r="C4" s="377">
        <v>340</v>
      </c>
      <c r="D4" s="377" t="str">
        <f>IF(MID(B4,1,2)="LT",+IF(MID(B4,14,1)="0","SIN C-G",IF(AND(MID(B4,14,1)=1,MID(B4,4,3)="220"),"EHS-50","EHS-38")),"OPGW-24")</f>
        <v>EHS-38</v>
      </c>
      <c r="E4" s="377" t="str">
        <f>IF(MID(B4,1,2)="LT",+IF(MID(B4,14,1)="0","SIN C-G",IF(AND(MID(B4,14,1)=1,MID(B4,4,3)="220"),"EHS-50","EHS-38")),"OPGW-24")</f>
        <v>EHS-38</v>
      </c>
      <c r="F4" s="385">
        <v>8863.4982727369752</v>
      </c>
      <c r="G4" s="385">
        <v>6919.7154841343981</v>
      </c>
      <c r="H4" s="385">
        <v>364.79042305964498</v>
      </c>
      <c r="I4" s="385">
        <v>930.19280759999992</v>
      </c>
    </row>
    <row r="5" spans="1:10" x14ac:dyDescent="0.2">
      <c r="A5" s="210"/>
      <c r="B5" s="211"/>
      <c r="C5" s="221"/>
      <c r="D5" s="221"/>
      <c r="E5" s="221"/>
      <c r="F5" s="222"/>
      <c r="G5" s="222"/>
      <c r="H5" s="222"/>
      <c r="I5" s="222"/>
    </row>
    <row r="6" spans="1:10" x14ac:dyDescent="0.2">
      <c r="A6" s="210"/>
      <c r="B6" s="211"/>
      <c r="C6" s="221"/>
      <c r="D6" s="221"/>
      <c r="E6" s="221"/>
      <c r="F6" s="222"/>
      <c r="G6" s="222"/>
      <c r="H6" s="222"/>
      <c r="I6" s="222"/>
    </row>
    <row r="7" spans="1:10" x14ac:dyDescent="0.2">
      <c r="A7" s="210"/>
      <c r="B7" s="211"/>
      <c r="C7" s="221"/>
      <c r="D7" s="221"/>
      <c r="E7" s="221"/>
      <c r="F7" s="222"/>
      <c r="G7" s="222"/>
      <c r="H7" s="222"/>
      <c r="I7" s="222"/>
    </row>
    <row r="8" spans="1:10" x14ac:dyDescent="0.2">
      <c r="A8" s="210"/>
      <c r="B8" s="211"/>
      <c r="C8" s="221"/>
      <c r="D8" s="221"/>
      <c r="E8" s="221"/>
      <c r="F8" s="222"/>
      <c r="G8" s="222"/>
      <c r="H8" s="222"/>
      <c r="I8" s="222"/>
    </row>
    <row r="9" spans="1:10" x14ac:dyDescent="0.2">
      <c r="A9" s="210"/>
      <c r="B9" s="211"/>
      <c r="C9" s="221"/>
      <c r="D9" s="221"/>
      <c r="E9" s="221"/>
      <c r="F9" s="222"/>
      <c r="G9" s="222"/>
      <c r="H9" s="222"/>
      <c r="I9" s="222"/>
    </row>
    <row r="10" spans="1:10" x14ac:dyDescent="0.2">
      <c r="A10" s="210"/>
      <c r="B10" s="211"/>
      <c r="C10" s="221"/>
      <c r="D10" s="221"/>
      <c r="E10" s="221"/>
      <c r="F10" s="222"/>
      <c r="G10" s="222"/>
      <c r="H10" s="222"/>
      <c r="I10" s="222"/>
    </row>
    <row r="11" spans="1:10" x14ac:dyDescent="0.2">
      <c r="A11" s="210"/>
      <c r="B11" s="211"/>
      <c r="C11" s="221"/>
      <c r="D11" s="221"/>
      <c r="E11" s="221"/>
      <c r="F11" s="222"/>
      <c r="G11" s="222"/>
      <c r="H11" s="222"/>
      <c r="I11" s="222"/>
    </row>
    <row r="12" spans="1:10" x14ac:dyDescent="0.2">
      <c r="A12" s="210"/>
      <c r="B12" s="211"/>
      <c r="C12" s="221"/>
      <c r="D12" s="221"/>
      <c r="E12" s="221"/>
      <c r="F12" s="222"/>
      <c r="G12" s="222"/>
      <c r="H12" s="222"/>
      <c r="I12" s="222"/>
    </row>
    <row r="13" spans="1:10" x14ac:dyDescent="0.2">
      <c r="A13" s="210"/>
      <c r="B13" s="211"/>
      <c r="C13" s="221"/>
      <c r="D13" s="221"/>
      <c r="E13" s="221"/>
      <c r="F13" s="222"/>
      <c r="G13" s="222"/>
      <c r="H13" s="222"/>
      <c r="I13" s="222"/>
    </row>
    <row r="14" spans="1:10" x14ac:dyDescent="0.2">
      <c r="A14" s="210"/>
      <c r="B14" s="211"/>
      <c r="C14" s="221"/>
      <c r="D14" s="221"/>
      <c r="E14" s="221"/>
      <c r="F14" s="222"/>
      <c r="G14" s="222"/>
      <c r="H14" s="222"/>
      <c r="I14" s="222"/>
    </row>
    <row r="15" spans="1:10" x14ac:dyDescent="0.2">
      <c r="A15" s="210"/>
      <c r="B15" s="211"/>
      <c r="C15" s="221"/>
      <c r="D15" s="221"/>
      <c r="E15" s="221"/>
      <c r="F15" s="222"/>
      <c r="G15" s="222"/>
      <c r="H15" s="222"/>
      <c r="I15" s="222"/>
    </row>
    <row r="16" spans="1:10" x14ac:dyDescent="0.2">
      <c r="A16" s="210"/>
      <c r="B16" s="211"/>
      <c r="C16" s="221"/>
      <c r="D16" s="221"/>
      <c r="E16" s="221"/>
      <c r="F16" s="222"/>
      <c r="G16" s="222"/>
      <c r="H16" s="222"/>
      <c r="I16" s="222"/>
    </row>
    <row r="17" spans="1:9" x14ac:dyDescent="0.2">
      <c r="A17" s="210"/>
      <c r="B17" s="211"/>
      <c r="C17" s="221"/>
      <c r="D17" s="221"/>
      <c r="E17" s="221"/>
      <c r="F17" s="222"/>
      <c r="G17" s="222"/>
      <c r="H17" s="222"/>
      <c r="I17" s="222"/>
    </row>
    <row r="18" spans="1:9" x14ac:dyDescent="0.2">
      <c r="A18" s="210"/>
      <c r="B18" s="223"/>
      <c r="C18" s="221"/>
      <c r="D18" s="221"/>
      <c r="E18" s="221"/>
      <c r="F18" s="222"/>
      <c r="G18" s="222"/>
      <c r="H18" s="222"/>
      <c r="I18" s="222"/>
    </row>
    <row r="19" spans="1:9" x14ac:dyDescent="0.2">
      <c r="A19" s="210"/>
      <c r="B19" s="223"/>
      <c r="C19" s="221"/>
      <c r="D19" s="221"/>
      <c r="E19" s="221"/>
      <c r="F19" s="222"/>
      <c r="G19" s="222"/>
      <c r="H19" s="222"/>
      <c r="I19" s="222"/>
    </row>
    <row r="20" spans="1:9" x14ac:dyDescent="0.2">
      <c r="A20" s="210"/>
      <c r="B20" s="223"/>
      <c r="C20" s="221"/>
      <c r="D20" s="221"/>
      <c r="E20" s="221"/>
      <c r="F20" s="222"/>
      <c r="G20" s="222"/>
      <c r="H20" s="222"/>
      <c r="I20" s="222"/>
    </row>
    <row r="21" spans="1:9" x14ac:dyDescent="0.2">
      <c r="A21" s="210"/>
      <c r="B21" s="223"/>
      <c r="C21" s="221"/>
      <c r="D21" s="221"/>
      <c r="E21" s="221"/>
      <c r="F21" s="222"/>
      <c r="G21" s="222"/>
      <c r="H21" s="222"/>
      <c r="I21" s="222"/>
    </row>
    <row r="22" spans="1:9" x14ac:dyDescent="0.2">
      <c r="A22" s="210"/>
      <c r="B22" s="223"/>
      <c r="C22" s="221"/>
      <c r="D22" s="221"/>
      <c r="E22" s="221"/>
      <c r="F22" s="222"/>
      <c r="G22" s="222"/>
      <c r="H22" s="222"/>
      <c r="I22" s="222"/>
    </row>
    <row r="23" spans="1:9" x14ac:dyDescent="0.2">
      <c r="A23" s="210"/>
      <c r="B23" s="223"/>
      <c r="C23" s="221"/>
      <c r="D23" s="221"/>
      <c r="E23" s="221"/>
      <c r="F23" s="222"/>
      <c r="G23" s="222"/>
      <c r="H23" s="222"/>
      <c r="I23" s="222"/>
    </row>
    <row r="24" spans="1:9" x14ac:dyDescent="0.2">
      <c r="A24" s="210"/>
      <c r="B24" s="223"/>
      <c r="C24" s="221"/>
      <c r="D24" s="221"/>
      <c r="E24" s="221"/>
      <c r="F24" s="222"/>
      <c r="G24" s="222"/>
      <c r="H24" s="222"/>
      <c r="I24" s="222"/>
    </row>
    <row r="25" spans="1:9" x14ac:dyDescent="0.2">
      <c r="A25" s="210"/>
      <c r="B25" s="223"/>
      <c r="C25" s="221"/>
      <c r="D25" s="221"/>
      <c r="E25" s="221"/>
      <c r="F25" s="222"/>
      <c r="G25" s="222"/>
      <c r="H25" s="222"/>
      <c r="I25" s="222"/>
    </row>
    <row r="26" spans="1:9" x14ac:dyDescent="0.2">
      <c r="A26" s="210"/>
      <c r="B26" s="223"/>
      <c r="C26" s="221"/>
      <c r="D26" s="221"/>
      <c r="E26" s="221"/>
      <c r="F26" s="222"/>
      <c r="G26" s="222"/>
      <c r="H26" s="222"/>
      <c r="I26" s="222"/>
    </row>
    <row r="27" spans="1:9" x14ac:dyDescent="0.2">
      <c r="A27" s="210"/>
      <c r="B27" s="223"/>
      <c r="C27" s="221"/>
      <c r="D27" s="221"/>
      <c r="E27" s="221"/>
      <c r="F27" s="222"/>
      <c r="G27" s="222"/>
      <c r="H27" s="222"/>
      <c r="I27" s="222"/>
    </row>
    <row r="28" spans="1:9" x14ac:dyDescent="0.2">
      <c r="A28" s="210"/>
      <c r="B28" s="223"/>
      <c r="C28" s="221"/>
      <c r="D28" s="221"/>
      <c r="E28" s="221"/>
      <c r="F28" s="222"/>
      <c r="G28" s="222"/>
      <c r="H28" s="222"/>
      <c r="I28" s="222"/>
    </row>
    <row r="29" spans="1:9" x14ac:dyDescent="0.2">
      <c r="A29" s="224"/>
      <c r="B29" s="223"/>
      <c r="C29" s="221"/>
      <c r="D29" s="221"/>
      <c r="E29" s="221"/>
      <c r="F29" s="222"/>
      <c r="G29" s="222"/>
      <c r="H29" s="222"/>
      <c r="I29" s="222"/>
    </row>
    <row r="30" spans="1:9" x14ac:dyDescent="0.2">
      <c r="A30" s="224"/>
      <c r="B30" s="223"/>
      <c r="C30" s="221"/>
      <c r="D30" s="221"/>
      <c r="E30" s="221"/>
      <c r="F30" s="222"/>
      <c r="G30" s="222"/>
      <c r="H30" s="222"/>
      <c r="I30" s="222"/>
    </row>
    <row r="31" spans="1:9" x14ac:dyDescent="0.2">
      <c r="A31" s="224"/>
      <c r="B31" s="223"/>
      <c r="C31" s="221"/>
      <c r="D31" s="221"/>
      <c r="E31" s="221"/>
      <c r="F31" s="222"/>
      <c r="G31" s="222"/>
      <c r="H31" s="222"/>
      <c r="I31" s="222"/>
    </row>
    <row r="32" spans="1:9" x14ac:dyDescent="0.2">
      <c r="A32" s="224"/>
      <c r="B32" s="223"/>
      <c r="C32" s="221"/>
      <c r="D32" s="221"/>
      <c r="E32" s="221"/>
      <c r="F32" s="222"/>
      <c r="G32" s="222"/>
      <c r="H32" s="222"/>
      <c r="I32" s="222"/>
    </row>
    <row r="33" spans="1:9" x14ac:dyDescent="0.2">
      <c r="A33" s="224"/>
      <c r="B33" s="223"/>
      <c r="C33" s="221"/>
      <c r="D33" s="221"/>
      <c r="E33" s="221"/>
      <c r="F33" s="222"/>
      <c r="G33" s="222"/>
      <c r="H33" s="222"/>
      <c r="I33" s="222"/>
    </row>
    <row r="34" spans="1:9" x14ac:dyDescent="0.2">
      <c r="A34" s="224"/>
      <c r="B34" s="223"/>
      <c r="C34" s="221"/>
      <c r="D34" s="221"/>
      <c r="E34" s="221"/>
      <c r="F34" s="222"/>
      <c r="G34" s="222"/>
      <c r="H34" s="222"/>
      <c r="I34" s="222"/>
    </row>
    <row r="35" spans="1:9" x14ac:dyDescent="0.2">
      <c r="A35" s="224"/>
      <c r="B35" s="223"/>
      <c r="C35" s="221"/>
      <c r="D35" s="221"/>
      <c r="E35" s="221"/>
      <c r="F35" s="222"/>
      <c r="G35" s="222"/>
      <c r="H35" s="222"/>
      <c r="I35" s="222"/>
    </row>
    <row r="36" spans="1:9" x14ac:dyDescent="0.2">
      <c r="A36" s="224"/>
      <c r="B36" s="223"/>
      <c r="C36" s="221"/>
      <c r="D36" s="221"/>
      <c r="E36" s="221"/>
      <c r="F36" s="222"/>
      <c r="G36" s="222"/>
      <c r="H36" s="222"/>
      <c r="I36" s="222"/>
    </row>
    <row r="37" spans="1:9" x14ac:dyDescent="0.2">
      <c r="A37" s="224"/>
      <c r="B37" s="223"/>
      <c r="C37" s="221"/>
      <c r="D37" s="221"/>
      <c r="E37" s="221"/>
      <c r="F37" s="222"/>
      <c r="G37" s="222"/>
      <c r="H37" s="222"/>
      <c r="I37" s="222"/>
    </row>
    <row r="38" spans="1:9" x14ac:dyDescent="0.2">
      <c r="A38" s="224"/>
      <c r="B38" s="223"/>
      <c r="C38" s="221"/>
      <c r="D38" s="221"/>
      <c r="E38" s="221"/>
      <c r="F38" s="222"/>
      <c r="G38" s="222"/>
      <c r="H38" s="222"/>
      <c r="I38" s="222"/>
    </row>
    <row r="39" spans="1:9" x14ac:dyDescent="0.2">
      <c r="A39" s="224"/>
      <c r="B39" s="223"/>
      <c r="C39" s="221"/>
      <c r="D39" s="221"/>
      <c r="E39" s="221"/>
      <c r="F39" s="222"/>
      <c r="G39" s="222"/>
      <c r="H39" s="222"/>
      <c r="I39" s="222"/>
    </row>
    <row r="40" spans="1:9" x14ac:dyDescent="0.2">
      <c r="A40" s="224"/>
      <c r="B40" s="223"/>
      <c r="C40" s="221"/>
      <c r="D40" s="221"/>
      <c r="E40" s="221"/>
      <c r="F40" s="222"/>
      <c r="G40" s="222"/>
      <c r="H40" s="222"/>
      <c r="I40" s="222"/>
    </row>
    <row r="41" spans="1:9" x14ac:dyDescent="0.2">
      <c r="A41" s="224"/>
      <c r="B41" s="223"/>
      <c r="C41" s="221"/>
      <c r="D41" s="221"/>
      <c r="E41" s="221"/>
      <c r="F41" s="222"/>
      <c r="G41" s="222"/>
      <c r="H41" s="222"/>
      <c r="I41" s="222"/>
    </row>
    <row r="42" spans="1:9" x14ac:dyDescent="0.2">
      <c r="A42" s="224"/>
      <c r="B42" s="223"/>
      <c r="C42" s="221"/>
      <c r="D42" s="221"/>
      <c r="E42" s="221"/>
      <c r="F42" s="222"/>
      <c r="G42" s="222"/>
      <c r="H42" s="222"/>
      <c r="I42" s="222"/>
    </row>
    <row r="43" spans="1:9" x14ac:dyDescent="0.2">
      <c r="A43" s="224"/>
      <c r="B43" s="223"/>
      <c r="C43" s="221"/>
      <c r="D43" s="221"/>
      <c r="E43" s="221"/>
      <c r="F43" s="222"/>
      <c r="G43" s="222"/>
      <c r="H43" s="222"/>
      <c r="I43" s="222"/>
    </row>
    <row r="44" spans="1:9" x14ac:dyDescent="0.2">
      <c r="A44" s="224"/>
      <c r="B44" s="223"/>
      <c r="C44" s="221"/>
      <c r="D44" s="221"/>
      <c r="E44" s="221"/>
      <c r="F44" s="222"/>
      <c r="G44" s="222"/>
      <c r="H44" s="222"/>
      <c r="I44" s="222"/>
    </row>
    <row r="45" spans="1:9" x14ac:dyDescent="0.2">
      <c r="A45" s="224"/>
      <c r="B45" s="223"/>
      <c r="C45" s="221"/>
      <c r="D45" s="221"/>
      <c r="E45" s="221"/>
      <c r="F45" s="222"/>
      <c r="G45" s="222"/>
      <c r="H45" s="222"/>
      <c r="I45" s="222"/>
    </row>
    <row r="46" spans="1:9" x14ac:dyDescent="0.2">
      <c r="A46" s="224"/>
      <c r="B46" s="223"/>
      <c r="C46" s="221"/>
      <c r="D46" s="221"/>
      <c r="E46" s="221"/>
      <c r="F46" s="222"/>
      <c r="G46" s="222"/>
      <c r="H46" s="222"/>
      <c r="I46" s="222"/>
    </row>
    <row r="47" spans="1:9" x14ac:dyDescent="0.2">
      <c r="A47" s="224"/>
      <c r="B47" s="223"/>
      <c r="C47" s="221"/>
      <c r="D47" s="221"/>
      <c r="E47" s="221"/>
      <c r="F47" s="222"/>
      <c r="G47" s="222"/>
      <c r="H47" s="222"/>
      <c r="I47" s="222"/>
    </row>
    <row r="48" spans="1:9" x14ac:dyDescent="0.2">
      <c r="A48" s="224"/>
      <c r="B48" s="223"/>
      <c r="C48" s="221"/>
      <c r="D48" s="221"/>
      <c r="E48" s="221"/>
      <c r="F48" s="222"/>
      <c r="G48" s="222"/>
      <c r="H48" s="222"/>
      <c r="I48" s="222"/>
    </row>
    <row r="49" spans="1:9" x14ac:dyDescent="0.2">
      <c r="A49" s="224"/>
      <c r="B49" s="223"/>
      <c r="C49" s="221"/>
      <c r="D49" s="221"/>
      <c r="E49" s="221"/>
      <c r="F49" s="222"/>
      <c r="G49" s="222"/>
      <c r="H49" s="222"/>
      <c r="I49" s="222"/>
    </row>
    <row r="50" spans="1:9" x14ac:dyDescent="0.2">
      <c r="A50" s="224"/>
      <c r="B50" s="223"/>
      <c r="C50" s="221"/>
      <c r="D50" s="221"/>
      <c r="E50" s="221"/>
      <c r="F50" s="222"/>
      <c r="G50" s="222"/>
      <c r="H50" s="222"/>
      <c r="I50" s="222"/>
    </row>
    <row r="51" spans="1:9" x14ac:dyDescent="0.2">
      <c r="A51" s="224"/>
      <c r="B51" s="223"/>
      <c r="C51" s="221"/>
      <c r="D51" s="221"/>
      <c r="E51" s="221"/>
      <c r="F51" s="222"/>
      <c r="G51" s="222"/>
      <c r="H51" s="222"/>
      <c r="I51" s="222"/>
    </row>
    <row r="52" spans="1:9" x14ac:dyDescent="0.2">
      <c r="A52" s="224"/>
      <c r="B52" s="223"/>
      <c r="C52" s="221"/>
      <c r="D52" s="221"/>
      <c r="E52" s="221"/>
      <c r="F52" s="222"/>
      <c r="G52" s="222"/>
      <c r="H52" s="222"/>
      <c r="I52" s="222"/>
    </row>
    <row r="53" spans="1:9" x14ac:dyDescent="0.2">
      <c r="A53" s="224"/>
      <c r="B53" s="223"/>
      <c r="C53" s="221"/>
      <c r="D53" s="221"/>
      <c r="E53" s="221"/>
      <c r="F53" s="222"/>
      <c r="G53" s="222"/>
      <c r="H53" s="222"/>
      <c r="I53" s="222"/>
    </row>
    <row r="54" spans="1:9" x14ac:dyDescent="0.2">
      <c r="A54" s="224"/>
      <c r="B54" s="223"/>
      <c r="C54" s="221"/>
      <c r="D54" s="221"/>
      <c r="E54" s="221"/>
      <c r="F54" s="222"/>
      <c r="G54" s="222"/>
      <c r="H54" s="222"/>
      <c r="I54" s="222"/>
    </row>
    <row r="55" spans="1:9" x14ac:dyDescent="0.2">
      <c r="A55" s="224"/>
      <c r="B55" s="223"/>
      <c r="C55" s="221"/>
      <c r="D55" s="221"/>
      <c r="E55" s="221"/>
      <c r="F55" s="222"/>
      <c r="G55" s="222"/>
      <c r="H55" s="222"/>
      <c r="I55" s="222"/>
    </row>
    <row r="56" spans="1:9" x14ac:dyDescent="0.2">
      <c r="A56" s="224"/>
      <c r="B56" s="223"/>
      <c r="C56" s="221"/>
      <c r="D56" s="221"/>
      <c r="E56" s="221"/>
      <c r="F56" s="222"/>
      <c r="G56" s="222"/>
      <c r="H56" s="222"/>
      <c r="I56" s="222"/>
    </row>
    <row r="57" spans="1:9" x14ac:dyDescent="0.2">
      <c r="A57" s="224"/>
      <c r="B57" s="223"/>
      <c r="C57" s="221"/>
      <c r="D57" s="221"/>
      <c r="E57" s="221"/>
      <c r="F57" s="222"/>
      <c r="G57" s="222"/>
      <c r="H57" s="222"/>
      <c r="I57" s="222"/>
    </row>
    <row r="58" spans="1:9" x14ac:dyDescent="0.2">
      <c r="A58" s="224"/>
      <c r="B58" s="223"/>
      <c r="C58" s="221"/>
      <c r="D58" s="221"/>
      <c r="E58" s="221"/>
      <c r="F58" s="222"/>
      <c r="G58" s="222"/>
      <c r="H58" s="222"/>
      <c r="I58" s="222"/>
    </row>
    <row r="59" spans="1:9" x14ac:dyDescent="0.2">
      <c r="A59" s="224"/>
      <c r="B59" s="223"/>
      <c r="C59" s="221"/>
      <c r="D59" s="221"/>
      <c r="E59" s="221"/>
      <c r="F59" s="222"/>
      <c r="G59" s="222"/>
      <c r="H59" s="222"/>
      <c r="I59" s="222"/>
    </row>
    <row r="60" spans="1:9" x14ac:dyDescent="0.2">
      <c r="A60" s="224"/>
      <c r="B60" s="223"/>
      <c r="C60" s="221"/>
      <c r="D60" s="221"/>
      <c r="E60" s="221"/>
      <c r="F60" s="222"/>
      <c r="G60" s="222"/>
      <c r="H60" s="222"/>
      <c r="I60" s="222"/>
    </row>
    <row r="61" spans="1:9" x14ac:dyDescent="0.2">
      <c r="A61" s="224"/>
      <c r="B61" s="223"/>
      <c r="C61" s="221"/>
      <c r="D61" s="221"/>
      <c r="E61" s="221"/>
      <c r="F61" s="222"/>
      <c r="G61" s="222"/>
      <c r="H61" s="222"/>
      <c r="I61" s="222"/>
    </row>
    <row r="62" spans="1:9" x14ac:dyDescent="0.2">
      <c r="A62" s="224"/>
      <c r="B62" s="223"/>
      <c r="C62" s="221"/>
      <c r="D62" s="221"/>
      <c r="E62" s="221"/>
      <c r="F62" s="222"/>
      <c r="G62" s="222"/>
      <c r="H62" s="222"/>
      <c r="I62" s="222"/>
    </row>
    <row r="63" spans="1:9" x14ac:dyDescent="0.2">
      <c r="A63" s="224"/>
      <c r="B63" s="223"/>
      <c r="C63" s="221"/>
      <c r="D63" s="221"/>
      <c r="E63" s="221"/>
      <c r="F63" s="222"/>
      <c r="G63" s="222"/>
      <c r="H63" s="222"/>
      <c r="I63" s="222"/>
    </row>
    <row r="64" spans="1:9" x14ac:dyDescent="0.2">
      <c r="A64" s="224"/>
      <c r="B64" s="223"/>
      <c r="C64" s="221"/>
      <c r="D64" s="221"/>
      <c r="E64" s="221"/>
      <c r="F64" s="222"/>
      <c r="G64" s="222"/>
      <c r="H64" s="222"/>
      <c r="I64" s="222"/>
    </row>
    <row r="65" spans="1:9" x14ac:dyDescent="0.2">
      <c r="A65" s="224"/>
      <c r="B65" s="223"/>
      <c r="C65" s="221"/>
      <c r="D65" s="221"/>
      <c r="E65" s="221"/>
      <c r="F65" s="222"/>
      <c r="G65" s="222"/>
      <c r="H65" s="222"/>
      <c r="I65" s="222"/>
    </row>
    <row r="66" spans="1:9" x14ac:dyDescent="0.2">
      <c r="A66" s="224"/>
      <c r="B66" s="223"/>
      <c r="C66" s="221"/>
      <c r="D66" s="221"/>
      <c r="E66" s="221"/>
      <c r="F66" s="222"/>
      <c r="G66" s="222"/>
      <c r="H66" s="222"/>
      <c r="I66" s="222"/>
    </row>
    <row r="67" spans="1:9" x14ac:dyDescent="0.2">
      <c r="A67" s="224"/>
      <c r="B67" s="223"/>
      <c r="C67" s="221"/>
      <c r="D67" s="221"/>
      <c r="E67" s="221"/>
      <c r="F67" s="222"/>
      <c r="G67" s="222"/>
      <c r="H67" s="222"/>
      <c r="I67" s="222"/>
    </row>
    <row r="68" spans="1:9" x14ac:dyDescent="0.2">
      <c r="A68" s="224"/>
      <c r="B68" s="223"/>
      <c r="C68" s="221"/>
      <c r="D68" s="221"/>
      <c r="E68" s="221"/>
      <c r="F68" s="222"/>
      <c r="G68" s="222"/>
      <c r="H68" s="222"/>
      <c r="I68" s="222"/>
    </row>
    <row r="69" spans="1:9" x14ac:dyDescent="0.2">
      <c r="A69" s="224"/>
      <c r="B69" s="223"/>
      <c r="C69" s="221"/>
      <c r="D69" s="221"/>
      <c r="E69" s="221"/>
      <c r="F69" s="222"/>
      <c r="G69" s="222"/>
      <c r="H69" s="222"/>
      <c r="I69" s="222"/>
    </row>
    <row r="70" spans="1:9" x14ac:dyDescent="0.2">
      <c r="A70" s="224"/>
      <c r="B70" s="223"/>
      <c r="C70" s="221"/>
      <c r="D70" s="221"/>
      <c r="E70" s="221"/>
      <c r="F70" s="222"/>
      <c r="G70" s="222"/>
      <c r="H70" s="222"/>
      <c r="I70" s="222"/>
    </row>
    <row r="71" spans="1:9" x14ac:dyDescent="0.2">
      <c r="A71" s="224"/>
      <c r="B71" s="223"/>
      <c r="C71" s="221"/>
      <c r="D71" s="221"/>
      <c r="E71" s="221"/>
      <c r="F71" s="222"/>
      <c r="G71" s="222"/>
      <c r="H71" s="222"/>
      <c r="I71" s="222"/>
    </row>
    <row r="72" spans="1:9" x14ac:dyDescent="0.2">
      <c r="A72" s="224"/>
      <c r="B72" s="223"/>
      <c r="C72" s="221"/>
      <c r="D72" s="221"/>
      <c r="E72" s="221"/>
      <c r="F72" s="222"/>
      <c r="G72" s="222"/>
      <c r="H72" s="222"/>
      <c r="I72" s="222"/>
    </row>
    <row r="73" spans="1:9" x14ac:dyDescent="0.2">
      <c r="A73" s="224"/>
      <c r="B73" s="223"/>
      <c r="C73" s="221"/>
      <c r="D73" s="221"/>
      <c r="E73" s="221"/>
      <c r="F73" s="222"/>
      <c r="G73" s="222"/>
      <c r="H73" s="222"/>
      <c r="I73" s="222"/>
    </row>
    <row r="74" spans="1:9" x14ac:dyDescent="0.2">
      <c r="A74" s="224"/>
      <c r="B74" s="223"/>
      <c r="C74" s="221"/>
      <c r="D74" s="221"/>
      <c r="E74" s="221"/>
      <c r="F74" s="222"/>
      <c r="G74" s="222"/>
      <c r="H74" s="222"/>
      <c r="I74" s="222"/>
    </row>
    <row r="75" spans="1:9" x14ac:dyDescent="0.2">
      <c r="A75" s="224"/>
      <c r="B75" s="223"/>
      <c r="C75" s="221"/>
      <c r="D75" s="221"/>
      <c r="E75" s="221"/>
      <c r="F75" s="222"/>
      <c r="G75" s="222"/>
      <c r="H75" s="222"/>
      <c r="I75" s="222"/>
    </row>
    <row r="76" spans="1:9" x14ac:dyDescent="0.2">
      <c r="A76" s="224"/>
      <c r="B76" s="223"/>
      <c r="C76" s="221"/>
      <c r="D76" s="221"/>
      <c r="E76" s="221"/>
      <c r="F76" s="222"/>
      <c r="G76" s="222"/>
      <c r="H76" s="222"/>
      <c r="I76" s="222"/>
    </row>
    <row r="77" spans="1:9" x14ac:dyDescent="0.2">
      <c r="A77" s="224"/>
      <c r="B77" s="223"/>
      <c r="C77" s="221"/>
      <c r="D77" s="221"/>
      <c r="E77" s="221"/>
      <c r="F77" s="222"/>
      <c r="G77" s="222"/>
      <c r="H77" s="222"/>
      <c r="I77" s="222"/>
    </row>
    <row r="78" spans="1:9" x14ac:dyDescent="0.2">
      <c r="A78" s="224"/>
      <c r="B78" s="223"/>
      <c r="C78" s="221"/>
      <c r="D78" s="221"/>
      <c r="E78" s="221"/>
      <c r="F78" s="222"/>
      <c r="G78" s="222"/>
      <c r="H78" s="222"/>
      <c r="I78" s="222"/>
    </row>
    <row r="79" spans="1:9" x14ac:dyDescent="0.2">
      <c r="A79" s="224"/>
      <c r="B79" s="223"/>
      <c r="C79" s="221"/>
      <c r="D79" s="221"/>
      <c r="E79" s="221"/>
      <c r="F79" s="222"/>
      <c r="G79" s="222"/>
      <c r="H79" s="222"/>
      <c r="I79" s="222"/>
    </row>
    <row r="80" spans="1:9" x14ac:dyDescent="0.2">
      <c r="A80" s="224"/>
      <c r="B80" s="223"/>
      <c r="C80" s="221"/>
      <c r="D80" s="221"/>
      <c r="E80" s="221"/>
      <c r="F80" s="222"/>
      <c r="G80" s="222"/>
      <c r="H80" s="222"/>
      <c r="I80" s="222"/>
    </row>
    <row r="81" spans="1:9" x14ac:dyDescent="0.2">
      <c r="A81" s="224"/>
      <c r="B81" s="223"/>
      <c r="C81" s="221"/>
      <c r="D81" s="221"/>
      <c r="E81" s="221"/>
      <c r="F81" s="222"/>
      <c r="G81" s="222"/>
      <c r="H81" s="222"/>
      <c r="I81" s="222"/>
    </row>
    <row r="82" spans="1:9" x14ac:dyDescent="0.2">
      <c r="A82" s="224"/>
      <c r="B82" s="223"/>
      <c r="C82" s="221"/>
      <c r="D82" s="221"/>
      <c r="E82" s="221"/>
      <c r="F82" s="222"/>
      <c r="G82" s="222"/>
      <c r="H82" s="222"/>
      <c r="I82" s="222"/>
    </row>
    <row r="83" spans="1:9" x14ac:dyDescent="0.2">
      <c r="A83" s="224"/>
      <c r="B83" s="223"/>
      <c r="C83" s="221"/>
      <c r="D83" s="221"/>
      <c r="E83" s="221"/>
      <c r="F83" s="222"/>
      <c r="G83" s="222"/>
      <c r="H83" s="222"/>
      <c r="I83" s="222"/>
    </row>
    <row r="84" spans="1:9" x14ac:dyDescent="0.2">
      <c r="A84" s="224"/>
      <c r="B84" s="223"/>
      <c r="C84" s="221"/>
      <c r="D84" s="221"/>
      <c r="E84" s="221"/>
      <c r="F84" s="222"/>
      <c r="G84" s="222"/>
      <c r="H84" s="222"/>
      <c r="I84" s="222"/>
    </row>
    <row r="85" spans="1:9" x14ac:dyDescent="0.2">
      <c r="A85" s="224"/>
      <c r="B85" s="223"/>
      <c r="C85" s="221"/>
      <c r="D85" s="221"/>
      <c r="E85" s="221"/>
      <c r="F85" s="222"/>
      <c r="G85" s="222"/>
      <c r="H85" s="222"/>
      <c r="I85" s="222"/>
    </row>
    <row r="86" spans="1:9" x14ac:dyDescent="0.2">
      <c r="A86" s="224"/>
      <c r="B86" s="223"/>
      <c r="C86" s="221"/>
      <c r="D86" s="221"/>
      <c r="E86" s="221"/>
      <c r="F86" s="222"/>
      <c r="G86" s="222"/>
      <c r="H86" s="222"/>
      <c r="I86" s="222"/>
    </row>
    <row r="87" spans="1:9" x14ac:dyDescent="0.2">
      <c r="A87" s="224"/>
      <c r="B87" s="223"/>
      <c r="C87" s="221"/>
      <c r="D87" s="221"/>
      <c r="E87" s="221"/>
      <c r="F87" s="222"/>
      <c r="G87" s="222"/>
      <c r="H87" s="222"/>
      <c r="I87" s="222"/>
    </row>
    <row r="88" spans="1:9" x14ac:dyDescent="0.2">
      <c r="A88" s="224"/>
      <c r="B88" s="223"/>
      <c r="C88" s="221"/>
      <c r="D88" s="221"/>
      <c r="E88" s="221"/>
      <c r="F88" s="222"/>
      <c r="G88" s="222"/>
      <c r="H88" s="222"/>
      <c r="I88" s="222"/>
    </row>
    <row r="89" spans="1:9" x14ac:dyDescent="0.2">
      <c r="A89" s="224"/>
      <c r="B89" s="223"/>
      <c r="C89" s="221"/>
      <c r="D89" s="221"/>
      <c r="E89" s="221"/>
      <c r="F89" s="222"/>
      <c r="G89" s="222"/>
      <c r="H89" s="222"/>
      <c r="I89" s="222"/>
    </row>
    <row r="90" spans="1:9" x14ac:dyDescent="0.2">
      <c r="A90" s="224"/>
      <c r="B90" s="223"/>
      <c r="C90" s="221"/>
      <c r="D90" s="221"/>
      <c r="E90" s="221"/>
      <c r="F90" s="222"/>
      <c r="G90" s="222"/>
      <c r="H90" s="222"/>
      <c r="I90" s="222"/>
    </row>
    <row r="91" spans="1:9" x14ac:dyDescent="0.2">
      <c r="A91" s="224"/>
      <c r="B91" s="223"/>
      <c r="C91" s="221"/>
      <c r="D91" s="221"/>
      <c r="E91" s="221"/>
      <c r="F91" s="222"/>
      <c r="G91" s="222"/>
      <c r="H91" s="222"/>
      <c r="I91" s="222"/>
    </row>
    <row r="92" spans="1:9" x14ac:dyDescent="0.2">
      <c r="A92" s="224"/>
      <c r="B92" s="223"/>
      <c r="C92" s="221"/>
      <c r="D92" s="221"/>
      <c r="E92" s="221"/>
      <c r="F92" s="222"/>
      <c r="G92" s="222"/>
      <c r="H92" s="222"/>
      <c r="I92" s="222"/>
    </row>
    <row r="93" spans="1:9" x14ac:dyDescent="0.2">
      <c r="A93" s="224"/>
      <c r="B93" s="223"/>
      <c r="C93" s="221"/>
      <c r="D93" s="221"/>
      <c r="E93" s="221"/>
      <c r="F93" s="222"/>
      <c r="G93" s="222"/>
      <c r="H93" s="222"/>
      <c r="I93" s="222"/>
    </row>
    <row r="94" spans="1:9" x14ac:dyDescent="0.2">
      <c r="A94" s="224"/>
      <c r="B94" s="223"/>
      <c r="C94" s="221"/>
      <c r="D94" s="221"/>
      <c r="E94" s="221"/>
      <c r="F94" s="222"/>
      <c r="G94" s="222"/>
      <c r="H94" s="222"/>
      <c r="I94" s="222"/>
    </row>
    <row r="95" spans="1:9" x14ac:dyDescent="0.2">
      <c r="A95" s="224"/>
      <c r="B95" s="223"/>
      <c r="C95" s="221"/>
      <c r="D95" s="221"/>
      <c r="E95" s="221"/>
      <c r="F95" s="222"/>
      <c r="G95" s="222"/>
      <c r="H95" s="222"/>
      <c r="I95" s="222"/>
    </row>
    <row r="96" spans="1:9" x14ac:dyDescent="0.2">
      <c r="A96" s="224"/>
      <c r="B96" s="223"/>
      <c r="C96" s="221"/>
      <c r="D96" s="221"/>
      <c r="E96" s="221"/>
      <c r="F96" s="222"/>
      <c r="G96" s="222"/>
      <c r="H96" s="222"/>
      <c r="I96" s="222"/>
    </row>
    <row r="97" spans="1:9" x14ac:dyDescent="0.2">
      <c r="A97" s="224"/>
      <c r="B97" s="223"/>
      <c r="C97" s="221"/>
      <c r="D97" s="221"/>
      <c r="E97" s="221"/>
      <c r="F97" s="222"/>
      <c r="G97" s="222"/>
      <c r="H97" s="222"/>
      <c r="I97" s="222"/>
    </row>
    <row r="98" spans="1:9" x14ac:dyDescent="0.2">
      <c r="A98" s="224"/>
      <c r="B98" s="223"/>
      <c r="C98" s="221"/>
      <c r="D98" s="221"/>
      <c r="E98" s="221"/>
      <c r="F98" s="222"/>
      <c r="G98" s="222"/>
      <c r="H98" s="222"/>
      <c r="I98" s="222"/>
    </row>
    <row r="99" spans="1:9" x14ac:dyDescent="0.2">
      <c r="A99" s="224"/>
      <c r="B99" s="223"/>
      <c r="C99" s="221"/>
      <c r="D99" s="221"/>
      <c r="E99" s="221"/>
      <c r="F99" s="222"/>
      <c r="G99" s="222"/>
      <c r="H99" s="222"/>
      <c r="I99" s="222"/>
    </row>
    <row r="100" spans="1:9" x14ac:dyDescent="0.2">
      <c r="A100" s="224"/>
      <c r="B100" s="223"/>
      <c r="C100" s="221"/>
      <c r="D100" s="221"/>
      <c r="E100" s="221"/>
      <c r="F100" s="222"/>
      <c r="G100" s="222"/>
      <c r="H100" s="222"/>
      <c r="I100" s="222"/>
    </row>
    <row r="101" spans="1:9" x14ac:dyDescent="0.2">
      <c r="A101" s="224"/>
      <c r="B101" s="223"/>
      <c r="C101" s="221"/>
      <c r="D101" s="221"/>
      <c r="E101" s="221"/>
      <c r="F101" s="222"/>
      <c r="G101" s="222"/>
      <c r="H101" s="222"/>
      <c r="I101" s="222"/>
    </row>
    <row r="102" spans="1:9" x14ac:dyDescent="0.2">
      <c r="A102" s="224"/>
      <c r="B102" s="223"/>
      <c r="C102" s="221"/>
      <c r="D102" s="221"/>
      <c r="E102" s="221"/>
      <c r="F102" s="222"/>
      <c r="G102" s="222"/>
      <c r="H102" s="222"/>
      <c r="I102" s="222"/>
    </row>
    <row r="103" spans="1:9" x14ac:dyDescent="0.2">
      <c r="A103" s="224"/>
      <c r="B103" s="223"/>
      <c r="C103" s="221"/>
      <c r="D103" s="221"/>
      <c r="E103" s="221"/>
      <c r="F103" s="222"/>
      <c r="G103" s="222"/>
      <c r="H103" s="222"/>
      <c r="I103" s="222"/>
    </row>
    <row r="104" spans="1:9" x14ac:dyDescent="0.2">
      <c r="A104" s="224"/>
      <c r="B104" s="223"/>
      <c r="C104" s="221"/>
      <c r="D104" s="221"/>
      <c r="E104" s="221"/>
      <c r="F104" s="222"/>
      <c r="G104" s="222"/>
      <c r="H104" s="222"/>
      <c r="I104" s="222"/>
    </row>
    <row r="105" spans="1:9" x14ac:dyDescent="0.2">
      <c r="A105" s="224"/>
      <c r="B105" s="223"/>
      <c r="C105" s="221"/>
      <c r="D105" s="221"/>
      <c r="E105" s="221"/>
      <c r="F105" s="222"/>
      <c r="G105" s="222"/>
      <c r="H105" s="222"/>
      <c r="I105" s="222"/>
    </row>
    <row r="106" spans="1:9" x14ac:dyDescent="0.2">
      <c r="A106" s="224"/>
      <c r="B106" s="223"/>
      <c r="C106" s="221"/>
      <c r="D106" s="221"/>
      <c r="E106" s="221"/>
      <c r="F106" s="222"/>
      <c r="G106" s="222"/>
      <c r="H106" s="222"/>
      <c r="I106" s="222"/>
    </row>
    <row r="107" spans="1:9" x14ac:dyDescent="0.2">
      <c r="A107" s="224"/>
      <c r="B107" s="223"/>
      <c r="C107" s="221"/>
      <c r="D107" s="221"/>
      <c r="E107" s="221"/>
      <c r="F107" s="222"/>
      <c r="G107" s="222"/>
      <c r="H107" s="222"/>
      <c r="I107" s="222"/>
    </row>
    <row r="108" spans="1:9" x14ac:dyDescent="0.2">
      <c r="A108" s="224"/>
      <c r="B108" s="223"/>
      <c r="C108" s="221"/>
      <c r="D108" s="221"/>
      <c r="E108" s="221"/>
      <c r="F108" s="222"/>
      <c r="G108" s="222"/>
      <c r="H108" s="222"/>
      <c r="I108" s="222"/>
    </row>
    <row r="109" spans="1:9" x14ac:dyDescent="0.2">
      <c r="A109" s="224"/>
      <c r="B109" s="223"/>
      <c r="C109" s="221"/>
      <c r="D109" s="221"/>
      <c r="E109" s="221"/>
      <c r="F109" s="222"/>
      <c r="G109" s="222"/>
      <c r="H109" s="222"/>
      <c r="I109" s="222"/>
    </row>
    <row r="110" spans="1:9" x14ac:dyDescent="0.2">
      <c r="A110" s="224"/>
      <c r="B110" s="223"/>
      <c r="C110" s="221"/>
      <c r="D110" s="221"/>
      <c r="E110" s="221"/>
      <c r="F110" s="222"/>
      <c r="G110" s="222"/>
      <c r="H110" s="222"/>
      <c r="I110" s="222"/>
    </row>
    <row r="111" spans="1:9" x14ac:dyDescent="0.2">
      <c r="A111" s="224"/>
      <c r="B111" s="223"/>
      <c r="C111" s="221"/>
      <c r="D111" s="221"/>
      <c r="E111" s="221"/>
      <c r="F111" s="222"/>
      <c r="G111" s="222"/>
      <c r="H111" s="222"/>
      <c r="I111" s="222"/>
    </row>
    <row r="112" spans="1:9" x14ac:dyDescent="0.2">
      <c r="A112" s="224"/>
      <c r="B112" s="223"/>
      <c r="C112" s="221"/>
      <c r="D112" s="221"/>
      <c r="E112" s="221"/>
      <c r="F112" s="222"/>
      <c r="G112" s="222"/>
      <c r="H112" s="222"/>
      <c r="I112" s="222"/>
    </row>
    <row r="113" spans="1:9" x14ac:dyDescent="0.2">
      <c r="A113" s="224"/>
      <c r="B113" s="223"/>
      <c r="C113" s="221"/>
      <c r="D113" s="221"/>
      <c r="E113" s="221"/>
      <c r="F113" s="222"/>
      <c r="G113" s="222"/>
      <c r="H113" s="222"/>
      <c r="I113" s="222"/>
    </row>
    <row r="114" spans="1:9" x14ac:dyDescent="0.2">
      <c r="A114" s="224"/>
      <c r="B114" s="223"/>
      <c r="C114" s="221"/>
      <c r="D114" s="221"/>
      <c r="E114" s="221"/>
      <c r="F114" s="222"/>
      <c r="G114" s="222"/>
      <c r="H114" s="222"/>
      <c r="I114" s="222"/>
    </row>
    <row r="115" spans="1:9" x14ac:dyDescent="0.2">
      <c r="A115" s="224"/>
      <c r="B115" s="223"/>
      <c r="C115" s="221"/>
      <c r="D115" s="221"/>
      <c r="E115" s="221"/>
      <c r="F115" s="222"/>
      <c r="G115" s="222"/>
      <c r="H115" s="222"/>
      <c r="I115" s="222"/>
    </row>
    <row r="116" spans="1:9" x14ac:dyDescent="0.2">
      <c r="A116" s="224"/>
      <c r="B116" s="223"/>
      <c r="C116" s="221"/>
      <c r="D116" s="221"/>
      <c r="E116" s="221"/>
      <c r="F116" s="222"/>
      <c r="G116" s="222"/>
      <c r="H116" s="222"/>
      <c r="I116" s="222"/>
    </row>
    <row r="117" spans="1:9" x14ac:dyDescent="0.2">
      <c r="A117" s="224"/>
      <c r="B117" s="223"/>
      <c r="C117" s="221"/>
      <c r="D117" s="221"/>
      <c r="E117" s="221"/>
      <c r="F117" s="222"/>
      <c r="G117" s="222"/>
      <c r="H117" s="222"/>
      <c r="I117" s="222"/>
    </row>
    <row r="118" spans="1:9" x14ac:dyDescent="0.2">
      <c r="A118" s="224"/>
      <c r="B118" s="223"/>
      <c r="C118" s="221"/>
      <c r="D118" s="221"/>
      <c r="E118" s="221"/>
      <c r="F118" s="222"/>
      <c r="G118" s="222"/>
      <c r="H118" s="222"/>
      <c r="I118" s="222"/>
    </row>
    <row r="119" spans="1:9" x14ac:dyDescent="0.2">
      <c r="A119" s="224"/>
      <c r="B119" s="223"/>
      <c r="C119" s="221"/>
      <c r="D119" s="221"/>
      <c r="E119" s="221"/>
      <c r="F119" s="222"/>
      <c r="G119" s="222"/>
      <c r="H119" s="222"/>
      <c r="I119" s="222"/>
    </row>
    <row r="120" spans="1:9" x14ac:dyDescent="0.2">
      <c r="A120" s="224"/>
      <c r="B120" s="223"/>
      <c r="C120" s="221"/>
      <c r="D120" s="221"/>
      <c r="E120" s="221"/>
      <c r="F120" s="222"/>
      <c r="G120" s="222"/>
      <c r="H120" s="222"/>
      <c r="I120" s="222"/>
    </row>
    <row r="121" spans="1:9" x14ac:dyDescent="0.2">
      <c r="A121" s="224"/>
      <c r="B121" s="223"/>
      <c r="C121" s="221"/>
      <c r="D121" s="221"/>
      <c r="E121" s="221"/>
      <c r="F121" s="222"/>
      <c r="G121" s="222"/>
      <c r="H121" s="222"/>
      <c r="I121" s="222"/>
    </row>
    <row r="122" spans="1:9" x14ac:dyDescent="0.2">
      <c r="A122" s="224"/>
      <c r="B122" s="223"/>
      <c r="C122" s="221"/>
      <c r="D122" s="221"/>
      <c r="E122" s="221"/>
      <c r="F122" s="222"/>
      <c r="G122" s="222"/>
      <c r="H122" s="222"/>
      <c r="I122" s="222"/>
    </row>
    <row r="123" spans="1:9" x14ac:dyDescent="0.2">
      <c r="A123" s="224"/>
      <c r="B123" s="223"/>
      <c r="C123" s="221"/>
      <c r="D123" s="221"/>
      <c r="E123" s="221"/>
      <c r="F123" s="222"/>
      <c r="G123" s="222"/>
      <c r="H123" s="222"/>
      <c r="I123" s="222"/>
    </row>
    <row r="124" spans="1:9" x14ac:dyDescent="0.2">
      <c r="A124" s="224"/>
      <c r="B124" s="223"/>
      <c r="C124" s="221"/>
      <c r="D124" s="221"/>
      <c r="E124" s="221"/>
      <c r="F124" s="222"/>
      <c r="G124" s="222"/>
      <c r="H124" s="222"/>
      <c r="I124" s="222"/>
    </row>
    <row r="125" spans="1:9" x14ac:dyDescent="0.2">
      <c r="A125" s="224"/>
      <c r="B125" s="223"/>
      <c r="C125" s="221"/>
      <c r="D125" s="221"/>
      <c r="E125" s="221"/>
      <c r="F125" s="222"/>
      <c r="G125" s="222"/>
      <c r="H125" s="222"/>
      <c r="I125" s="222"/>
    </row>
    <row r="126" spans="1:9" x14ac:dyDescent="0.2">
      <c r="A126" s="224"/>
      <c r="B126" s="223"/>
      <c r="C126" s="221"/>
      <c r="D126" s="221"/>
      <c r="E126" s="221"/>
      <c r="F126" s="222"/>
      <c r="G126" s="222"/>
      <c r="H126" s="222"/>
      <c r="I126" s="222"/>
    </row>
    <row r="127" spans="1:9" x14ac:dyDescent="0.2">
      <c r="A127" s="224"/>
      <c r="B127" s="223"/>
      <c r="C127" s="221"/>
      <c r="D127" s="221"/>
      <c r="E127" s="221"/>
      <c r="F127" s="222"/>
      <c r="G127" s="222"/>
      <c r="H127" s="222"/>
      <c r="I127" s="222"/>
    </row>
    <row r="128" spans="1:9" x14ac:dyDescent="0.2">
      <c r="A128" s="224"/>
      <c r="B128" s="223"/>
      <c r="C128" s="221"/>
      <c r="D128" s="221"/>
      <c r="E128" s="221"/>
      <c r="F128" s="222"/>
      <c r="G128" s="222"/>
      <c r="H128" s="222"/>
      <c r="I128" s="222"/>
    </row>
    <row r="129" spans="1:9" x14ac:dyDescent="0.2">
      <c r="A129" s="224"/>
      <c r="B129" s="223"/>
      <c r="C129" s="221"/>
      <c r="D129" s="221"/>
      <c r="E129" s="221"/>
      <c r="F129" s="222"/>
      <c r="G129" s="222"/>
      <c r="H129" s="222"/>
      <c r="I129" s="222"/>
    </row>
    <row r="130" spans="1:9" x14ac:dyDescent="0.2">
      <c r="A130" s="224"/>
      <c r="B130" s="223"/>
      <c r="C130" s="221"/>
      <c r="D130" s="221"/>
      <c r="E130" s="221"/>
      <c r="F130" s="222"/>
      <c r="G130" s="222"/>
      <c r="H130" s="222"/>
      <c r="I130" s="222"/>
    </row>
    <row r="131" spans="1:9" x14ac:dyDescent="0.2">
      <c r="A131" s="224"/>
      <c r="B131" s="223"/>
      <c r="C131" s="221"/>
      <c r="D131" s="221"/>
      <c r="E131" s="221"/>
      <c r="F131" s="222"/>
      <c r="G131" s="222"/>
      <c r="H131" s="222"/>
      <c r="I131" s="222"/>
    </row>
    <row r="132" spans="1:9" x14ac:dyDescent="0.2">
      <c r="A132" s="224"/>
      <c r="B132" s="223"/>
      <c r="C132" s="221"/>
      <c r="D132" s="221"/>
      <c r="E132" s="221"/>
      <c r="F132" s="222"/>
      <c r="G132" s="222"/>
      <c r="H132" s="222"/>
      <c r="I132" s="222"/>
    </row>
    <row r="133" spans="1:9" x14ac:dyDescent="0.2">
      <c r="A133" s="224"/>
      <c r="B133" s="223"/>
      <c r="C133" s="221"/>
      <c r="D133" s="221"/>
      <c r="E133" s="221"/>
      <c r="F133" s="222"/>
      <c r="G133" s="222"/>
      <c r="H133" s="222"/>
      <c r="I133" s="222"/>
    </row>
    <row r="134" spans="1:9" x14ac:dyDescent="0.2">
      <c r="A134" s="224"/>
      <c r="B134" s="223"/>
      <c r="C134" s="221"/>
      <c r="D134" s="221"/>
      <c r="E134" s="221"/>
      <c r="F134" s="222"/>
      <c r="G134" s="222"/>
      <c r="H134" s="222"/>
      <c r="I134" s="222"/>
    </row>
    <row r="135" spans="1:9" x14ac:dyDescent="0.2">
      <c r="A135" s="224"/>
      <c r="B135" s="223"/>
      <c r="C135" s="221"/>
      <c r="D135" s="221"/>
      <c r="E135" s="221"/>
      <c r="F135" s="222"/>
      <c r="G135" s="222"/>
      <c r="H135" s="222"/>
      <c r="I135" s="222"/>
    </row>
    <row r="136" spans="1:9" x14ac:dyDescent="0.2">
      <c r="A136" s="224"/>
      <c r="B136" s="223"/>
      <c r="C136" s="221"/>
      <c r="D136" s="221"/>
      <c r="E136" s="221"/>
      <c r="F136" s="222"/>
      <c r="G136" s="222"/>
      <c r="H136" s="222"/>
      <c r="I136" s="222"/>
    </row>
    <row r="137" spans="1:9" x14ac:dyDescent="0.2">
      <c r="A137" s="224"/>
      <c r="B137" s="223"/>
      <c r="C137" s="221"/>
      <c r="D137" s="221"/>
      <c r="E137" s="221"/>
      <c r="F137" s="222"/>
      <c r="G137" s="222"/>
      <c r="H137" s="222"/>
      <c r="I137" s="222"/>
    </row>
    <row r="138" spans="1:9" x14ac:dyDescent="0.2">
      <c r="A138" s="224"/>
      <c r="B138" s="223"/>
      <c r="C138" s="221"/>
      <c r="D138" s="221"/>
      <c r="E138" s="221"/>
      <c r="F138" s="222"/>
      <c r="G138" s="222"/>
      <c r="H138" s="222"/>
      <c r="I138" s="222"/>
    </row>
    <row r="139" spans="1:9" x14ac:dyDescent="0.2">
      <c r="A139" s="224"/>
      <c r="B139" s="223"/>
      <c r="C139" s="221"/>
      <c r="D139" s="221"/>
      <c r="E139" s="221"/>
      <c r="F139" s="222"/>
      <c r="G139" s="222"/>
      <c r="H139" s="222"/>
      <c r="I139" s="222"/>
    </row>
    <row r="140" spans="1:9" x14ac:dyDescent="0.2">
      <c r="A140" s="224"/>
      <c r="B140" s="223"/>
      <c r="C140" s="221"/>
      <c r="D140" s="221"/>
      <c r="E140" s="221"/>
      <c r="F140" s="222"/>
      <c r="G140" s="222"/>
      <c r="H140" s="222"/>
      <c r="I140" s="222"/>
    </row>
    <row r="141" spans="1:9" x14ac:dyDescent="0.2">
      <c r="A141" s="224"/>
      <c r="B141" s="223"/>
      <c r="C141" s="221"/>
      <c r="D141" s="221"/>
      <c r="E141" s="221"/>
      <c r="F141" s="222"/>
      <c r="G141" s="222"/>
      <c r="H141" s="222"/>
      <c r="I141" s="222"/>
    </row>
    <row r="142" spans="1:9" x14ac:dyDescent="0.2">
      <c r="A142" s="224"/>
      <c r="B142" s="223"/>
      <c r="C142" s="221"/>
      <c r="D142" s="221"/>
      <c r="E142" s="221"/>
      <c r="F142" s="222"/>
      <c r="G142" s="222"/>
      <c r="H142" s="222"/>
      <c r="I142" s="222"/>
    </row>
    <row r="143" spans="1:9" x14ac:dyDescent="0.2">
      <c r="A143" s="224"/>
      <c r="B143" s="223"/>
      <c r="C143" s="221"/>
      <c r="D143" s="221"/>
      <c r="E143" s="221"/>
      <c r="F143" s="222"/>
      <c r="G143" s="222"/>
      <c r="H143" s="222"/>
      <c r="I143" s="222"/>
    </row>
    <row r="144" spans="1:9" x14ac:dyDescent="0.2">
      <c r="A144" s="224"/>
      <c r="B144" s="223"/>
      <c r="C144" s="221"/>
      <c r="D144" s="221"/>
      <c r="E144" s="221"/>
      <c r="F144" s="222"/>
      <c r="G144" s="222"/>
      <c r="H144" s="222"/>
      <c r="I144" s="222"/>
    </row>
    <row r="145" spans="1:9" x14ac:dyDescent="0.2">
      <c r="A145" s="224"/>
      <c r="B145" s="223"/>
      <c r="C145" s="221"/>
      <c r="D145" s="221"/>
      <c r="E145" s="221"/>
      <c r="F145" s="222"/>
      <c r="G145" s="222"/>
      <c r="H145" s="222"/>
      <c r="I145" s="222"/>
    </row>
    <row r="146" spans="1:9" x14ac:dyDescent="0.2">
      <c r="A146" s="224"/>
      <c r="B146" s="223"/>
      <c r="C146" s="221"/>
      <c r="D146" s="221"/>
      <c r="E146" s="221"/>
      <c r="F146" s="225"/>
      <c r="G146" s="225"/>
      <c r="H146" s="225"/>
      <c r="I146" s="225"/>
    </row>
    <row r="147" spans="1:9" x14ac:dyDescent="0.2">
      <c r="C147" s="226"/>
      <c r="D147" s="226"/>
      <c r="E147" s="226"/>
    </row>
    <row r="148" spans="1:9" x14ac:dyDescent="0.2">
      <c r="C148" s="226"/>
      <c r="D148" s="226"/>
      <c r="E148" s="226"/>
    </row>
    <row r="149" spans="1:9" x14ac:dyDescent="0.2">
      <c r="C149" s="226"/>
      <c r="D149" s="226"/>
      <c r="E149" s="226"/>
    </row>
    <row r="150" spans="1:9" x14ac:dyDescent="0.2">
      <c r="C150" s="226"/>
      <c r="D150" s="226"/>
      <c r="E150" s="226"/>
    </row>
    <row r="151" spans="1:9" x14ac:dyDescent="0.2">
      <c r="C151" s="226"/>
      <c r="D151" s="226"/>
      <c r="E151" s="226"/>
    </row>
    <row r="152" spans="1:9" x14ac:dyDescent="0.2">
      <c r="C152" s="226"/>
      <c r="D152" s="226"/>
      <c r="E152" s="226"/>
    </row>
    <row r="153" spans="1:9" x14ac:dyDescent="0.2">
      <c r="C153" s="226"/>
      <c r="D153" s="226"/>
      <c r="E153" s="226"/>
    </row>
    <row r="154" spans="1:9" x14ac:dyDescent="0.2">
      <c r="C154" s="226"/>
      <c r="D154" s="226"/>
      <c r="E154" s="226"/>
    </row>
    <row r="155" spans="1:9" x14ac:dyDescent="0.2">
      <c r="C155" s="226"/>
      <c r="D155" s="226"/>
      <c r="E155" s="226"/>
    </row>
    <row r="156" spans="1:9" x14ac:dyDescent="0.2">
      <c r="C156" s="226"/>
      <c r="D156" s="226"/>
      <c r="E156" s="226"/>
    </row>
    <row r="157" spans="1:9" x14ac:dyDescent="0.2">
      <c r="C157" s="226"/>
      <c r="D157" s="226"/>
      <c r="E157" s="226"/>
    </row>
    <row r="158" spans="1:9" x14ac:dyDescent="0.2">
      <c r="C158" s="226"/>
      <c r="D158" s="226"/>
      <c r="E158" s="226"/>
    </row>
    <row r="159" spans="1:9" x14ac:dyDescent="0.2">
      <c r="C159" s="226"/>
      <c r="D159" s="226"/>
      <c r="E159" s="22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BA125"/>
  <sheetViews>
    <sheetView zoomScale="85" zoomScaleNormal="85" workbookViewId="0">
      <selection activeCell="A2" sqref="A2"/>
    </sheetView>
  </sheetViews>
  <sheetFormatPr baseColWidth="10" defaultRowHeight="12.75" x14ac:dyDescent="0.2"/>
  <cols>
    <col min="1" max="1" width="19.5703125" style="183" customWidth="1"/>
    <col min="2" max="2" width="20.28515625" style="183" customWidth="1"/>
    <col min="3" max="7" width="11.42578125" style="183"/>
    <col min="8" max="8" width="13.140625" style="183" customWidth="1"/>
    <col min="9" max="256" width="11.42578125" style="183"/>
    <col min="257" max="257" width="19.5703125" style="183" customWidth="1"/>
    <col min="258" max="258" width="20.28515625" style="183" customWidth="1"/>
    <col min="259" max="263" width="11.42578125" style="183"/>
    <col min="264" max="264" width="13.140625" style="183" customWidth="1"/>
    <col min="265" max="512" width="11.42578125" style="183"/>
    <col min="513" max="513" width="19.5703125" style="183" customWidth="1"/>
    <col min="514" max="514" width="20.28515625" style="183" customWidth="1"/>
    <col min="515" max="519" width="11.42578125" style="183"/>
    <col min="520" max="520" width="13.140625" style="183" customWidth="1"/>
    <col min="521" max="768" width="11.42578125" style="183"/>
    <col min="769" max="769" width="19.5703125" style="183" customWidth="1"/>
    <col min="770" max="770" width="20.28515625" style="183" customWidth="1"/>
    <col min="771" max="775" width="11.42578125" style="183"/>
    <col min="776" max="776" width="13.140625" style="183" customWidth="1"/>
    <col min="777" max="1024" width="11.42578125" style="183"/>
    <col min="1025" max="1025" width="19.5703125" style="183" customWidth="1"/>
    <col min="1026" max="1026" width="20.28515625" style="183" customWidth="1"/>
    <col min="1027" max="1031" width="11.42578125" style="183"/>
    <col min="1032" max="1032" width="13.140625" style="183" customWidth="1"/>
    <col min="1033" max="1280" width="11.42578125" style="183"/>
    <col min="1281" max="1281" width="19.5703125" style="183" customWidth="1"/>
    <col min="1282" max="1282" width="20.28515625" style="183" customWidth="1"/>
    <col min="1283" max="1287" width="11.42578125" style="183"/>
    <col min="1288" max="1288" width="13.140625" style="183" customWidth="1"/>
    <col min="1289" max="1536" width="11.42578125" style="183"/>
    <col min="1537" max="1537" width="19.5703125" style="183" customWidth="1"/>
    <col min="1538" max="1538" width="20.28515625" style="183" customWidth="1"/>
    <col min="1539" max="1543" width="11.42578125" style="183"/>
    <col min="1544" max="1544" width="13.140625" style="183" customWidth="1"/>
    <col min="1545" max="1792" width="11.42578125" style="183"/>
    <col min="1793" max="1793" width="19.5703125" style="183" customWidth="1"/>
    <col min="1794" max="1794" width="20.28515625" style="183" customWidth="1"/>
    <col min="1795" max="1799" width="11.42578125" style="183"/>
    <col min="1800" max="1800" width="13.140625" style="183" customWidth="1"/>
    <col min="1801" max="2048" width="11.42578125" style="183"/>
    <col min="2049" max="2049" width="19.5703125" style="183" customWidth="1"/>
    <col min="2050" max="2050" width="20.28515625" style="183" customWidth="1"/>
    <col min="2051" max="2055" width="11.42578125" style="183"/>
    <col min="2056" max="2056" width="13.140625" style="183" customWidth="1"/>
    <col min="2057" max="2304" width="11.42578125" style="183"/>
    <col min="2305" max="2305" width="19.5703125" style="183" customWidth="1"/>
    <col min="2306" max="2306" width="20.28515625" style="183" customWidth="1"/>
    <col min="2307" max="2311" width="11.42578125" style="183"/>
    <col min="2312" max="2312" width="13.140625" style="183" customWidth="1"/>
    <col min="2313" max="2560" width="11.42578125" style="183"/>
    <col min="2561" max="2561" width="19.5703125" style="183" customWidth="1"/>
    <col min="2562" max="2562" width="20.28515625" style="183" customWidth="1"/>
    <col min="2563" max="2567" width="11.42578125" style="183"/>
    <col min="2568" max="2568" width="13.140625" style="183" customWidth="1"/>
    <col min="2569" max="2816" width="11.42578125" style="183"/>
    <col min="2817" max="2817" width="19.5703125" style="183" customWidth="1"/>
    <col min="2818" max="2818" width="20.28515625" style="183" customWidth="1"/>
    <col min="2819" max="2823" width="11.42578125" style="183"/>
    <col min="2824" max="2824" width="13.140625" style="183" customWidth="1"/>
    <col min="2825" max="3072" width="11.42578125" style="183"/>
    <col min="3073" max="3073" width="19.5703125" style="183" customWidth="1"/>
    <col min="3074" max="3074" width="20.28515625" style="183" customWidth="1"/>
    <col min="3075" max="3079" width="11.42578125" style="183"/>
    <col min="3080" max="3080" width="13.140625" style="183" customWidth="1"/>
    <col min="3081" max="3328" width="11.42578125" style="183"/>
    <col min="3329" max="3329" width="19.5703125" style="183" customWidth="1"/>
    <col min="3330" max="3330" width="20.28515625" style="183" customWidth="1"/>
    <col min="3331" max="3335" width="11.42578125" style="183"/>
    <col min="3336" max="3336" width="13.140625" style="183" customWidth="1"/>
    <col min="3337" max="3584" width="11.42578125" style="183"/>
    <col min="3585" max="3585" width="19.5703125" style="183" customWidth="1"/>
    <col min="3586" max="3586" width="20.28515625" style="183" customWidth="1"/>
    <col min="3587" max="3591" width="11.42578125" style="183"/>
    <col min="3592" max="3592" width="13.140625" style="183" customWidth="1"/>
    <col min="3593" max="3840" width="11.42578125" style="183"/>
    <col min="3841" max="3841" width="19.5703125" style="183" customWidth="1"/>
    <col min="3842" max="3842" width="20.28515625" style="183" customWidth="1"/>
    <col min="3843" max="3847" width="11.42578125" style="183"/>
    <col min="3848" max="3848" width="13.140625" style="183" customWidth="1"/>
    <col min="3849" max="4096" width="11.42578125" style="183"/>
    <col min="4097" max="4097" width="19.5703125" style="183" customWidth="1"/>
    <col min="4098" max="4098" width="20.28515625" style="183" customWidth="1"/>
    <col min="4099" max="4103" width="11.42578125" style="183"/>
    <col min="4104" max="4104" width="13.140625" style="183" customWidth="1"/>
    <col min="4105" max="4352" width="11.42578125" style="183"/>
    <col min="4353" max="4353" width="19.5703125" style="183" customWidth="1"/>
    <col min="4354" max="4354" width="20.28515625" style="183" customWidth="1"/>
    <col min="4355" max="4359" width="11.42578125" style="183"/>
    <col min="4360" max="4360" width="13.140625" style="183" customWidth="1"/>
    <col min="4361" max="4608" width="11.42578125" style="183"/>
    <col min="4609" max="4609" width="19.5703125" style="183" customWidth="1"/>
    <col min="4610" max="4610" width="20.28515625" style="183" customWidth="1"/>
    <col min="4611" max="4615" width="11.42578125" style="183"/>
    <col min="4616" max="4616" width="13.140625" style="183" customWidth="1"/>
    <col min="4617" max="4864" width="11.42578125" style="183"/>
    <col min="4865" max="4865" width="19.5703125" style="183" customWidth="1"/>
    <col min="4866" max="4866" width="20.28515625" style="183" customWidth="1"/>
    <col min="4867" max="4871" width="11.42578125" style="183"/>
    <col min="4872" max="4872" width="13.140625" style="183" customWidth="1"/>
    <col min="4873" max="5120" width="11.42578125" style="183"/>
    <col min="5121" max="5121" width="19.5703125" style="183" customWidth="1"/>
    <col min="5122" max="5122" width="20.28515625" style="183" customWidth="1"/>
    <col min="5123" max="5127" width="11.42578125" style="183"/>
    <col min="5128" max="5128" width="13.140625" style="183" customWidth="1"/>
    <col min="5129" max="5376" width="11.42578125" style="183"/>
    <col min="5377" max="5377" width="19.5703125" style="183" customWidth="1"/>
    <col min="5378" max="5378" width="20.28515625" style="183" customWidth="1"/>
    <col min="5379" max="5383" width="11.42578125" style="183"/>
    <col min="5384" max="5384" width="13.140625" style="183" customWidth="1"/>
    <col min="5385" max="5632" width="11.42578125" style="183"/>
    <col min="5633" max="5633" width="19.5703125" style="183" customWidth="1"/>
    <col min="5634" max="5634" width="20.28515625" style="183" customWidth="1"/>
    <col min="5635" max="5639" width="11.42578125" style="183"/>
    <col min="5640" max="5640" width="13.140625" style="183" customWidth="1"/>
    <col min="5641" max="5888" width="11.42578125" style="183"/>
    <col min="5889" max="5889" width="19.5703125" style="183" customWidth="1"/>
    <col min="5890" max="5890" width="20.28515625" style="183" customWidth="1"/>
    <col min="5891" max="5895" width="11.42578125" style="183"/>
    <col min="5896" max="5896" width="13.140625" style="183" customWidth="1"/>
    <col min="5897" max="6144" width="11.42578125" style="183"/>
    <col min="6145" max="6145" width="19.5703125" style="183" customWidth="1"/>
    <col min="6146" max="6146" width="20.28515625" style="183" customWidth="1"/>
    <col min="6147" max="6151" width="11.42578125" style="183"/>
    <col min="6152" max="6152" width="13.140625" style="183" customWidth="1"/>
    <col min="6153" max="6400" width="11.42578125" style="183"/>
    <col min="6401" max="6401" width="19.5703125" style="183" customWidth="1"/>
    <col min="6402" max="6402" width="20.28515625" style="183" customWidth="1"/>
    <col min="6403" max="6407" width="11.42578125" style="183"/>
    <col min="6408" max="6408" width="13.140625" style="183" customWidth="1"/>
    <col min="6409" max="6656" width="11.42578125" style="183"/>
    <col min="6657" max="6657" width="19.5703125" style="183" customWidth="1"/>
    <col min="6658" max="6658" width="20.28515625" style="183" customWidth="1"/>
    <col min="6659" max="6663" width="11.42578125" style="183"/>
    <col min="6664" max="6664" width="13.140625" style="183" customWidth="1"/>
    <col min="6665" max="6912" width="11.42578125" style="183"/>
    <col min="6913" max="6913" width="19.5703125" style="183" customWidth="1"/>
    <col min="6914" max="6914" width="20.28515625" style="183" customWidth="1"/>
    <col min="6915" max="6919" width="11.42578125" style="183"/>
    <col min="6920" max="6920" width="13.140625" style="183" customWidth="1"/>
    <col min="6921" max="7168" width="11.42578125" style="183"/>
    <col min="7169" max="7169" width="19.5703125" style="183" customWidth="1"/>
    <col min="7170" max="7170" width="20.28515625" style="183" customWidth="1"/>
    <col min="7171" max="7175" width="11.42578125" style="183"/>
    <col min="7176" max="7176" width="13.140625" style="183" customWidth="1"/>
    <col min="7177" max="7424" width="11.42578125" style="183"/>
    <col min="7425" max="7425" width="19.5703125" style="183" customWidth="1"/>
    <col min="7426" max="7426" width="20.28515625" style="183" customWidth="1"/>
    <col min="7427" max="7431" width="11.42578125" style="183"/>
    <col min="7432" max="7432" width="13.140625" style="183" customWidth="1"/>
    <col min="7433" max="7680" width="11.42578125" style="183"/>
    <col min="7681" max="7681" width="19.5703125" style="183" customWidth="1"/>
    <col min="7682" max="7682" width="20.28515625" style="183" customWidth="1"/>
    <col min="7683" max="7687" width="11.42578125" style="183"/>
    <col min="7688" max="7688" width="13.140625" style="183" customWidth="1"/>
    <col min="7689" max="7936" width="11.42578125" style="183"/>
    <col min="7937" max="7937" width="19.5703125" style="183" customWidth="1"/>
    <col min="7938" max="7938" width="20.28515625" style="183" customWidth="1"/>
    <col min="7939" max="7943" width="11.42578125" style="183"/>
    <col min="7944" max="7944" width="13.140625" style="183" customWidth="1"/>
    <col min="7945" max="8192" width="11.42578125" style="183"/>
    <col min="8193" max="8193" width="19.5703125" style="183" customWidth="1"/>
    <col min="8194" max="8194" width="20.28515625" style="183" customWidth="1"/>
    <col min="8195" max="8199" width="11.42578125" style="183"/>
    <col min="8200" max="8200" width="13.140625" style="183" customWidth="1"/>
    <col min="8201" max="8448" width="11.42578125" style="183"/>
    <col min="8449" max="8449" width="19.5703125" style="183" customWidth="1"/>
    <col min="8450" max="8450" width="20.28515625" style="183" customWidth="1"/>
    <col min="8451" max="8455" width="11.42578125" style="183"/>
    <col min="8456" max="8456" width="13.140625" style="183" customWidth="1"/>
    <col min="8457" max="8704" width="11.42578125" style="183"/>
    <col min="8705" max="8705" width="19.5703125" style="183" customWidth="1"/>
    <col min="8706" max="8706" width="20.28515625" style="183" customWidth="1"/>
    <col min="8707" max="8711" width="11.42578125" style="183"/>
    <col min="8712" max="8712" width="13.140625" style="183" customWidth="1"/>
    <col min="8713" max="8960" width="11.42578125" style="183"/>
    <col min="8961" max="8961" width="19.5703125" style="183" customWidth="1"/>
    <col min="8962" max="8962" width="20.28515625" style="183" customWidth="1"/>
    <col min="8963" max="8967" width="11.42578125" style="183"/>
    <col min="8968" max="8968" width="13.140625" style="183" customWidth="1"/>
    <col min="8969" max="9216" width="11.42578125" style="183"/>
    <col min="9217" max="9217" width="19.5703125" style="183" customWidth="1"/>
    <col min="9218" max="9218" width="20.28515625" style="183" customWidth="1"/>
    <col min="9219" max="9223" width="11.42578125" style="183"/>
    <col min="9224" max="9224" width="13.140625" style="183" customWidth="1"/>
    <col min="9225" max="9472" width="11.42578125" style="183"/>
    <col min="9473" max="9473" width="19.5703125" style="183" customWidth="1"/>
    <col min="9474" max="9474" width="20.28515625" style="183" customWidth="1"/>
    <col min="9475" max="9479" width="11.42578125" style="183"/>
    <col min="9480" max="9480" width="13.140625" style="183" customWidth="1"/>
    <col min="9481" max="9728" width="11.42578125" style="183"/>
    <col min="9729" max="9729" width="19.5703125" style="183" customWidth="1"/>
    <col min="9730" max="9730" width="20.28515625" style="183" customWidth="1"/>
    <col min="9731" max="9735" width="11.42578125" style="183"/>
    <col min="9736" max="9736" width="13.140625" style="183" customWidth="1"/>
    <col min="9737" max="9984" width="11.42578125" style="183"/>
    <col min="9985" max="9985" width="19.5703125" style="183" customWidth="1"/>
    <col min="9986" max="9986" width="20.28515625" style="183" customWidth="1"/>
    <col min="9987" max="9991" width="11.42578125" style="183"/>
    <col min="9992" max="9992" width="13.140625" style="183" customWidth="1"/>
    <col min="9993" max="10240" width="11.42578125" style="183"/>
    <col min="10241" max="10241" width="19.5703125" style="183" customWidth="1"/>
    <col min="10242" max="10242" width="20.28515625" style="183" customWidth="1"/>
    <col min="10243" max="10247" width="11.42578125" style="183"/>
    <col min="10248" max="10248" width="13.140625" style="183" customWidth="1"/>
    <col min="10249" max="10496" width="11.42578125" style="183"/>
    <col min="10497" max="10497" width="19.5703125" style="183" customWidth="1"/>
    <col min="10498" max="10498" width="20.28515625" style="183" customWidth="1"/>
    <col min="10499" max="10503" width="11.42578125" style="183"/>
    <col min="10504" max="10504" width="13.140625" style="183" customWidth="1"/>
    <col min="10505" max="10752" width="11.42578125" style="183"/>
    <col min="10753" max="10753" width="19.5703125" style="183" customWidth="1"/>
    <col min="10754" max="10754" width="20.28515625" style="183" customWidth="1"/>
    <col min="10755" max="10759" width="11.42578125" style="183"/>
    <col min="10760" max="10760" width="13.140625" style="183" customWidth="1"/>
    <col min="10761" max="11008" width="11.42578125" style="183"/>
    <col min="11009" max="11009" width="19.5703125" style="183" customWidth="1"/>
    <col min="11010" max="11010" width="20.28515625" style="183" customWidth="1"/>
    <col min="11011" max="11015" width="11.42578125" style="183"/>
    <col min="11016" max="11016" width="13.140625" style="183" customWidth="1"/>
    <col min="11017" max="11264" width="11.42578125" style="183"/>
    <col min="11265" max="11265" width="19.5703125" style="183" customWidth="1"/>
    <col min="11266" max="11266" width="20.28515625" style="183" customWidth="1"/>
    <col min="11267" max="11271" width="11.42578125" style="183"/>
    <col min="11272" max="11272" width="13.140625" style="183" customWidth="1"/>
    <col min="11273" max="11520" width="11.42578125" style="183"/>
    <col min="11521" max="11521" width="19.5703125" style="183" customWidth="1"/>
    <col min="11522" max="11522" width="20.28515625" style="183" customWidth="1"/>
    <col min="11523" max="11527" width="11.42578125" style="183"/>
    <col min="11528" max="11528" width="13.140625" style="183" customWidth="1"/>
    <col min="11529" max="11776" width="11.42578125" style="183"/>
    <col min="11777" max="11777" width="19.5703125" style="183" customWidth="1"/>
    <col min="11778" max="11778" width="20.28515625" style="183" customWidth="1"/>
    <col min="11779" max="11783" width="11.42578125" style="183"/>
    <col min="11784" max="11784" width="13.140625" style="183" customWidth="1"/>
    <col min="11785" max="12032" width="11.42578125" style="183"/>
    <col min="12033" max="12033" width="19.5703125" style="183" customWidth="1"/>
    <col min="12034" max="12034" width="20.28515625" style="183" customWidth="1"/>
    <col min="12035" max="12039" width="11.42578125" style="183"/>
    <col min="12040" max="12040" width="13.140625" style="183" customWidth="1"/>
    <col min="12041" max="12288" width="11.42578125" style="183"/>
    <col min="12289" max="12289" width="19.5703125" style="183" customWidth="1"/>
    <col min="12290" max="12290" width="20.28515625" style="183" customWidth="1"/>
    <col min="12291" max="12295" width="11.42578125" style="183"/>
    <col min="12296" max="12296" width="13.140625" style="183" customWidth="1"/>
    <col min="12297" max="12544" width="11.42578125" style="183"/>
    <col min="12545" max="12545" width="19.5703125" style="183" customWidth="1"/>
    <col min="12546" max="12546" width="20.28515625" style="183" customWidth="1"/>
    <col min="12547" max="12551" width="11.42578125" style="183"/>
    <col min="12552" max="12552" width="13.140625" style="183" customWidth="1"/>
    <col min="12553" max="12800" width="11.42578125" style="183"/>
    <col min="12801" max="12801" width="19.5703125" style="183" customWidth="1"/>
    <col min="12802" max="12802" width="20.28515625" style="183" customWidth="1"/>
    <col min="12803" max="12807" width="11.42578125" style="183"/>
    <col min="12808" max="12808" width="13.140625" style="183" customWidth="1"/>
    <col min="12809" max="13056" width="11.42578125" style="183"/>
    <col min="13057" max="13057" width="19.5703125" style="183" customWidth="1"/>
    <col min="13058" max="13058" width="20.28515625" style="183" customWidth="1"/>
    <col min="13059" max="13063" width="11.42578125" style="183"/>
    <col min="13064" max="13064" width="13.140625" style="183" customWidth="1"/>
    <col min="13065" max="13312" width="11.42578125" style="183"/>
    <col min="13313" max="13313" width="19.5703125" style="183" customWidth="1"/>
    <col min="13314" max="13314" width="20.28515625" style="183" customWidth="1"/>
    <col min="13315" max="13319" width="11.42578125" style="183"/>
    <col min="13320" max="13320" width="13.140625" style="183" customWidth="1"/>
    <col min="13321" max="13568" width="11.42578125" style="183"/>
    <col min="13569" max="13569" width="19.5703125" style="183" customWidth="1"/>
    <col min="13570" max="13570" width="20.28515625" style="183" customWidth="1"/>
    <col min="13571" max="13575" width="11.42578125" style="183"/>
    <col min="13576" max="13576" width="13.140625" style="183" customWidth="1"/>
    <col min="13577" max="13824" width="11.42578125" style="183"/>
    <col min="13825" max="13825" width="19.5703125" style="183" customWidth="1"/>
    <col min="13826" max="13826" width="20.28515625" style="183" customWidth="1"/>
    <col min="13827" max="13831" width="11.42578125" style="183"/>
    <col min="13832" max="13832" width="13.140625" style="183" customWidth="1"/>
    <col min="13833" max="14080" width="11.42578125" style="183"/>
    <col min="14081" max="14081" width="19.5703125" style="183" customWidth="1"/>
    <col min="14082" max="14082" width="20.28515625" style="183" customWidth="1"/>
    <col min="14083" max="14087" width="11.42578125" style="183"/>
    <col min="14088" max="14088" width="13.140625" style="183" customWidth="1"/>
    <col min="14089" max="14336" width="11.42578125" style="183"/>
    <col min="14337" max="14337" width="19.5703125" style="183" customWidth="1"/>
    <col min="14338" max="14338" width="20.28515625" style="183" customWidth="1"/>
    <col min="14339" max="14343" width="11.42578125" style="183"/>
    <col min="14344" max="14344" width="13.140625" style="183" customWidth="1"/>
    <col min="14345" max="14592" width="11.42578125" style="183"/>
    <col min="14593" max="14593" width="19.5703125" style="183" customWidth="1"/>
    <col min="14594" max="14594" width="20.28515625" style="183" customWidth="1"/>
    <col min="14595" max="14599" width="11.42578125" style="183"/>
    <col min="14600" max="14600" width="13.140625" style="183" customWidth="1"/>
    <col min="14601" max="14848" width="11.42578125" style="183"/>
    <col min="14849" max="14849" width="19.5703125" style="183" customWidth="1"/>
    <col min="14850" max="14850" width="20.28515625" style="183" customWidth="1"/>
    <col min="14851" max="14855" width="11.42578125" style="183"/>
    <col min="14856" max="14856" width="13.140625" style="183" customWidth="1"/>
    <col min="14857" max="15104" width="11.42578125" style="183"/>
    <col min="15105" max="15105" width="19.5703125" style="183" customWidth="1"/>
    <col min="15106" max="15106" width="20.28515625" style="183" customWidth="1"/>
    <col min="15107" max="15111" width="11.42578125" style="183"/>
    <col min="15112" max="15112" width="13.140625" style="183" customWidth="1"/>
    <col min="15113" max="15360" width="11.42578125" style="183"/>
    <col min="15361" max="15361" width="19.5703125" style="183" customWidth="1"/>
    <col min="15362" max="15362" width="20.28515625" style="183" customWidth="1"/>
    <col min="15363" max="15367" width="11.42578125" style="183"/>
    <col min="15368" max="15368" width="13.140625" style="183" customWidth="1"/>
    <col min="15369" max="15616" width="11.42578125" style="183"/>
    <col min="15617" max="15617" width="19.5703125" style="183" customWidth="1"/>
    <col min="15618" max="15618" width="20.28515625" style="183" customWidth="1"/>
    <col min="15619" max="15623" width="11.42578125" style="183"/>
    <col min="15624" max="15624" width="13.140625" style="183" customWidth="1"/>
    <col min="15625" max="15872" width="11.42578125" style="183"/>
    <col min="15873" max="15873" width="19.5703125" style="183" customWidth="1"/>
    <col min="15874" max="15874" width="20.28515625" style="183" customWidth="1"/>
    <col min="15875" max="15879" width="11.42578125" style="183"/>
    <col min="15880" max="15880" width="13.140625" style="183" customWidth="1"/>
    <col min="15881" max="16128" width="11.42578125" style="183"/>
    <col min="16129" max="16129" width="19.5703125" style="183" customWidth="1"/>
    <col min="16130" max="16130" width="20.28515625" style="183" customWidth="1"/>
    <col min="16131" max="16135" width="11.42578125" style="183"/>
    <col min="16136" max="16136" width="13.140625" style="183" customWidth="1"/>
    <col min="16137" max="16384" width="11.42578125" style="183"/>
  </cols>
  <sheetData>
    <row r="1" spans="1:14" x14ac:dyDescent="0.2">
      <c r="L1" s="227" t="str">
        <f ca="1">MID(+CELL("nombrearchivo",$A$1),1,15)</f>
        <v>C:\Users\hcisne</v>
      </c>
    </row>
    <row r="2" spans="1:14" x14ac:dyDescent="0.2">
      <c r="A2" s="217" t="s">
        <v>8388</v>
      </c>
      <c r="B2" s="228" t="s">
        <v>8212</v>
      </c>
      <c r="E2" s="229" t="s">
        <v>8389</v>
      </c>
      <c r="F2" s="230"/>
      <c r="G2" s="230"/>
      <c r="H2" s="231" t="str">
        <f>+VLOOKUP(B2,'ANALISIS MONTAJE'!B$1:C$65536,2,0)</f>
        <v>LT-060COR0TAS1C1240A</v>
      </c>
      <c r="I2" s="232"/>
      <c r="J2" s="232"/>
    </row>
    <row r="3" spans="1:14" x14ac:dyDescent="0.2">
      <c r="E3" s="229" t="s">
        <v>8390</v>
      </c>
      <c r="F3" s="230"/>
      <c r="G3" s="230"/>
      <c r="H3" s="231" t="str">
        <f>+MID(B2,6,2)&amp;MID(B2,9,1)&amp;"_"&amp;A13&amp;"-"&amp;B13</f>
        <v>CO0_AAAC-240</v>
      </c>
      <c r="I3" s="232"/>
      <c r="J3" s="232"/>
      <c r="K3" s="217" t="s">
        <v>8391</v>
      </c>
    </row>
    <row r="4" spans="1:14" x14ac:dyDescent="0.2">
      <c r="A4" s="217" t="s">
        <v>8392</v>
      </c>
      <c r="B4" s="233" t="str">
        <f>MID(B$2,3,3)</f>
        <v>060</v>
      </c>
      <c r="C4" s="217" t="s">
        <v>8393</v>
      </c>
      <c r="K4" s="234" t="str">
        <f ca="1">+IF(K23=0,"ABRIR ARCHIVO EXCEL : CAMECO_DLT.XLSX","OK")</f>
        <v>ABRIR ARCHIVO EXCEL : CAMECO_DLT.XLSX</v>
      </c>
      <c r="L4" s="235"/>
      <c r="M4" s="235"/>
      <c r="N4" s="235"/>
    </row>
    <row r="5" spans="1:14" x14ac:dyDescent="0.2">
      <c r="A5" s="217" t="s">
        <v>8118</v>
      </c>
      <c r="B5" s="233" t="str">
        <f>VLOOKUP(MID(B$2,6,4),[16]GENERALES!$H$5:$J$13,2,0)</f>
        <v>Costa Rural de 0 a 1000 msnm</v>
      </c>
    </row>
    <row r="6" spans="1:14" x14ac:dyDescent="0.2">
      <c r="A6" s="217" t="s">
        <v>8394</v>
      </c>
      <c r="B6" s="233" t="str">
        <f>VLOOKUP(MID(B$2,12,2),[16]GENERALES!$H$43:$I$49,2,0)</f>
        <v>AAAC</v>
      </c>
      <c r="H6" s="217" t="str">
        <f t="array" ref="H6:H9">+BA48:BA51</f>
        <v>Total</v>
      </c>
    </row>
    <row r="7" spans="1:14" x14ac:dyDescent="0.2">
      <c r="A7" s="217" t="s">
        <v>8395</v>
      </c>
      <c r="B7" s="233">
        <f>VALUE(MID(B$2,14,3))</f>
        <v>240</v>
      </c>
      <c r="C7" s="217" t="s">
        <v>8396</v>
      </c>
      <c r="H7" s="236">
        <f ca="1"/>
        <v>92.756216770349326</v>
      </c>
      <c r="I7" s="183" t="s">
        <v>8397</v>
      </c>
    </row>
    <row r="8" spans="1:14" x14ac:dyDescent="0.2">
      <c r="A8" s="217" t="s">
        <v>8398</v>
      </c>
      <c r="B8" s="233" t="str">
        <f>IF(AND(MID(B2,11,1)=1,RIGHT(B2,1)="F"),"NO",VLOOKUP(MID(B2,11,1),[16]GENERALES!$H$38:$I$40,2,0))</f>
        <v>1 Cable de Guarda</v>
      </c>
      <c r="H8" s="217" t="str">
        <v>Vano</v>
      </c>
    </row>
    <row r="9" spans="1:14" x14ac:dyDescent="0.2">
      <c r="A9" s="217" t="s">
        <v>8399</v>
      </c>
      <c r="B9" s="217" t="str">
        <f>+IF(RIGHT(B2,1)="F","SI","NO")</f>
        <v>NO</v>
      </c>
      <c r="H9" s="183">
        <f ca="1"/>
        <v>340</v>
      </c>
      <c r="I9" s="183" t="s">
        <v>8400</v>
      </c>
    </row>
    <row r="10" spans="1:14" x14ac:dyDescent="0.2">
      <c r="A10" s="217" t="s">
        <v>8401</v>
      </c>
    </row>
    <row r="12" spans="1:14" ht="51" x14ac:dyDescent="0.2">
      <c r="A12" s="237" t="s">
        <v>8402</v>
      </c>
      <c r="B12" s="238" t="s">
        <v>8403</v>
      </c>
      <c r="C12" s="238" t="s">
        <v>8404</v>
      </c>
      <c r="D12" s="238" t="s">
        <v>8405</v>
      </c>
      <c r="E12" s="238" t="s">
        <v>8406</v>
      </c>
      <c r="F12" s="238" t="s">
        <v>8407</v>
      </c>
      <c r="G12" s="238" t="s">
        <v>8408</v>
      </c>
      <c r="H12" s="238" t="s">
        <v>8409</v>
      </c>
      <c r="I12" s="238" t="s">
        <v>8410</v>
      </c>
    </row>
    <row r="13" spans="1:14" x14ac:dyDescent="0.2">
      <c r="A13" s="239" t="str">
        <f>+B6</f>
        <v>AAAC</v>
      </c>
      <c r="B13" s="239">
        <f>+B7</f>
        <v>240</v>
      </c>
      <c r="C13" s="240">
        <f>+VLOOKUP(A13&amp;B13,'[17]Datos Conductor'!$B$1:$L$65536,5,0)</f>
        <v>20.3</v>
      </c>
      <c r="D13" s="240">
        <f>+VLOOKUP(A13&amp;B13,'[17]Datos Conductor'!$B$1:$L$65536,3,0)</f>
        <v>242.54</v>
      </c>
      <c r="E13" s="240">
        <f>+VLOOKUP(A13&amp;B13,'[17]Datos Conductor'!$B$1:$L$65536,6,0)/1000</f>
        <v>0.67</v>
      </c>
      <c r="F13" s="240">
        <f>+VLOOKUP(A13&amp;B13,'[17]Datos Conductor'!$B$1:$L$65536,8,0)</f>
        <v>6907.4477999999999</v>
      </c>
      <c r="G13" s="240">
        <f>+VLOOKUP(A13&amp;B13,'[17]Datos Conductor'!$B$1:$L$65536,9,0)</f>
        <v>0.13830000000000001</v>
      </c>
      <c r="H13" s="241">
        <f>+VLOOKUP(A13&amp;B13,'[17]Datos Conductor'!$B$1:$L$65536,10,0)</f>
        <v>2.3E-5</v>
      </c>
      <c r="I13" s="241">
        <f>+VLOOKUP(A13&amp;B13,'[17]Datos Conductor'!$B$1:$L$65536,11,0)</f>
        <v>6000</v>
      </c>
      <c r="J13" s="242">
        <v>1</v>
      </c>
      <c r="K13" s="200"/>
    </row>
    <row r="14" spans="1:14" x14ac:dyDescent="0.2">
      <c r="A14" s="239" t="str">
        <f>+IF(B8="no",0,IF(MID(B2,6,2)="SI",MID(B2,6,2)&amp;MID(B2,9,1),MID(B2,6,3))&amp;"_"&amp;VLOOKUP(VLOOKUP(B2,'ANALISIS MONTAJE'!B$1:C$65536,2,0),'Resumen Vano'!$B$1:$E$65536,3,0))</f>
        <v>COR_EHS-38</v>
      </c>
      <c r="B14" s="243" t="str">
        <f>+VLOOKUP(VLOOKUP(B2,'ANALISIS MONTAJE'!$B$1:$C$65536,2,0),'Resumen Vano'!$B$1:$E$65536,3,0)</f>
        <v>EHS-38</v>
      </c>
      <c r="C14" s="241">
        <f>IFERROR(VLOOKUP(B14,'[17]Datos Conductor'!$B$1:$L$65536,5,0),0)</f>
        <v>7.92</v>
      </c>
      <c r="D14" s="241">
        <f>IFERROR(VLOOKUP(PLANTILLA!$B$14,'[17]Datos Conductor'!$B$1:$L$65536,3,0),0)</f>
        <v>38.36</v>
      </c>
      <c r="E14" s="240">
        <f>IFERROR(VLOOKUP(PLANTILLA!$B$14,'[17]Datos Conductor'!$B$1:$L$65536,6,0)/1000,0)</f>
        <v>0.30499999999999999</v>
      </c>
      <c r="F14" s="241">
        <f>IFERROR(VLOOKUP(PLANTILLA!$B$14,'[17]Datos Conductor'!$B$1:$L$65536,8,0),0)</f>
        <v>5080</v>
      </c>
      <c r="G14" s="241">
        <f>IFERROR(VLOOKUP(PLANTILLA!$B$14,'[17]Datos Conductor'!$B$1:$L$65536,9,0),0)</f>
        <v>0</v>
      </c>
      <c r="H14" s="241">
        <f>IFERROR(VLOOKUP(PLANTILLA!$B$14,'[17]Datos Conductor'!$B$1:$L$65536,10,0),0)</f>
        <v>1.15E-5</v>
      </c>
      <c r="I14" s="241">
        <f>IFERROR(VLOOKUP(PLANTILLA!$B$14,'[17]Datos Conductor'!$B$1:$L$65536,11,0),0)</f>
        <v>19000</v>
      </c>
      <c r="J14" s="244">
        <f>+IF(B8="NO",0,IF(AND(LEN(B2)=17,MID(B2,11,1)="1"),0,IF(AND(LEN(B2)=17,MID(B2,11,1)="2"),1,IF(AND(LEN(B2)=16,MID(B2,11,1)="2"),2,IF(AND(LEN(B2)=16,MID(B2,11,1)="1"),1,0)))))</f>
        <v>1</v>
      </c>
    </row>
    <row r="15" spans="1:14" x14ac:dyDescent="0.2">
      <c r="A15" s="239">
        <f>IF(B9="NO",0,IF(MID(B2,6,2)="SI",MID(B2,6,2)&amp;MID(B2,11,1),MID(B2,6,3))&amp;"_"&amp;VLOOKUP(VLOOKUP(B2,'ANALISIS MONTAJE'!B$1:C$65536,2,0),'Resumen Vano'!B$1:E$65536,4,0))</f>
        <v>0</v>
      </c>
      <c r="B15" s="243">
        <f>+IF(A15=0,0,VLOOKUP(VLOOKUP(B2,'ANALISIS MONTAJE'!$B$1:$C$65536,2,0),'Resumen Vano'!$B$1:$E$65536,4,0))</f>
        <v>0</v>
      </c>
      <c r="C15" s="241">
        <f>IFERROR(VLOOKUP(B15,'[17]Datos Conductor'!$B$1:$L$65536,5,0),0)</f>
        <v>0</v>
      </c>
      <c r="D15" s="241">
        <f>IFERROR(VLOOKUP(PLANTILLA!$B$15,'[17]Datos Conductor'!$B$1:$L$65536,3,0),0)</f>
        <v>0</v>
      </c>
      <c r="E15" s="240">
        <f>IFERROR(VLOOKUP(PLANTILLA!$B$15,'[17]Datos Conductor'!$B$1:$L$65536,6,0)/1000,0)</f>
        <v>0</v>
      </c>
      <c r="F15" s="241">
        <f>IFERROR(VLOOKUP(PLANTILLA!$B$15,'[17]Datos Conductor'!$B$1:$L$65536,8,0),0)</f>
        <v>0</v>
      </c>
      <c r="G15" s="241">
        <f>IFERROR(VLOOKUP(PLANTILLA!$B$15,'[17]Datos Conductor'!$B$1:$L$65536,9,0),0)</f>
        <v>0</v>
      </c>
      <c r="H15" s="241">
        <f>IFERROR(VLOOKUP(PLANTILLA!$B$15,'[17]Datos Conductor'!$B$1:$L$65536,10,0),0)</f>
        <v>0</v>
      </c>
      <c r="I15" s="241">
        <f>IFERROR(VLOOKUP(PLANTILLA!$B$15,'[17]Datos Conductor'!$B$1:$L$65536,11,0),0)</f>
        <v>0</v>
      </c>
      <c r="J15" s="244">
        <f>+IF(B9="NO",0,IF(OR(MID(B2,11,1)="2",MID(B2,11,1)="1"),1,0))</f>
        <v>0</v>
      </c>
    </row>
    <row r="17" spans="1:46" ht="13.5" thickBot="1" x14ac:dyDescent="0.25">
      <c r="J17" s="245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7"/>
    </row>
    <row r="18" spans="1:46" x14ac:dyDescent="0.2">
      <c r="A18" s="34" t="s">
        <v>8411</v>
      </c>
      <c r="B18" s="34"/>
      <c r="C18" s="248">
        <f>+VLOOKUP(MID(B2,6,4),[17]Hipótesis!B27:J56,9,0)</f>
        <v>30.806250512399998</v>
      </c>
      <c r="D18" s="34" t="s">
        <v>8412</v>
      </c>
      <c r="E18" s="34"/>
      <c r="F18" s="34"/>
      <c r="J18" s="249" t="s">
        <v>8413</v>
      </c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1"/>
      <c r="X18" s="250"/>
      <c r="Y18" s="250"/>
      <c r="Z18" s="251"/>
      <c r="AB18" s="245"/>
      <c r="AC18" s="246"/>
      <c r="AD18" s="246"/>
      <c r="AE18" s="246"/>
      <c r="AF18" s="246"/>
      <c r="AG18" s="246"/>
      <c r="AH18" s="246"/>
      <c r="AI18" s="246"/>
      <c r="AJ18" s="246"/>
      <c r="AK18" s="246"/>
      <c r="AL18" s="247"/>
      <c r="AM18" s="252"/>
      <c r="AN18" s="253" t="s">
        <v>8414</v>
      </c>
      <c r="AO18" s="254"/>
      <c r="AP18" s="254"/>
      <c r="AQ18" s="254"/>
      <c r="AR18" s="254"/>
      <c r="AS18" s="255"/>
    </row>
    <row r="19" spans="1:46" ht="13.5" thickBot="1" x14ac:dyDescent="0.25">
      <c r="A19" s="34" t="s">
        <v>8415</v>
      </c>
      <c r="B19" s="34"/>
      <c r="C19" s="248">
        <f>+C18</f>
        <v>30.806250512399998</v>
      </c>
      <c r="D19" s="34" t="s">
        <v>8412</v>
      </c>
      <c r="E19" s="34"/>
      <c r="F19" s="34"/>
      <c r="J19" s="256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8"/>
      <c r="AB19" s="259" t="s">
        <v>8416</v>
      </c>
      <c r="AC19" s="260"/>
      <c r="AD19" s="260"/>
      <c r="AE19" s="260"/>
      <c r="AF19" s="260"/>
      <c r="AG19" s="260"/>
      <c r="AH19" s="260"/>
      <c r="AI19" s="260"/>
      <c r="AJ19" s="260"/>
      <c r="AK19" s="260"/>
      <c r="AL19" s="261"/>
      <c r="AM19" s="262"/>
      <c r="AN19" s="263"/>
      <c r="AO19" s="264"/>
      <c r="AP19" s="264"/>
      <c r="AQ19" s="264"/>
      <c r="AR19" s="264"/>
      <c r="AS19" s="265"/>
    </row>
    <row r="20" spans="1:46" ht="13.5" thickBot="1" x14ac:dyDescent="0.25">
      <c r="A20" s="34" t="s">
        <v>8417</v>
      </c>
      <c r="B20" s="34"/>
      <c r="C20" s="34">
        <v>5</v>
      </c>
      <c r="D20" s="34" t="s">
        <v>8418</v>
      </c>
      <c r="E20" s="34"/>
      <c r="F20" s="34"/>
      <c r="J20" s="266" t="s">
        <v>8419</v>
      </c>
      <c r="K20" s="267"/>
      <c r="L20" s="267"/>
      <c r="M20" s="267"/>
      <c r="N20" s="267"/>
      <c r="O20" s="267"/>
      <c r="P20" s="267"/>
      <c r="Q20" s="268"/>
      <c r="R20" s="266" t="s">
        <v>8394</v>
      </c>
      <c r="S20" s="267"/>
      <c r="T20" s="268"/>
      <c r="U20" s="266" t="s">
        <v>8398</v>
      </c>
      <c r="V20" s="267"/>
      <c r="W20" s="268"/>
      <c r="X20" s="266" t="s">
        <v>8420</v>
      </c>
      <c r="Y20" s="267"/>
      <c r="Z20" s="268"/>
      <c r="AB20" s="269"/>
      <c r="AC20" s="270"/>
      <c r="AD20" s="270"/>
      <c r="AE20" s="270"/>
      <c r="AF20" s="270"/>
      <c r="AG20" s="270"/>
      <c r="AH20" s="270"/>
      <c r="AI20" s="270"/>
      <c r="AJ20" s="270"/>
      <c r="AK20" s="270"/>
      <c r="AL20" s="271"/>
      <c r="AM20" s="262"/>
      <c r="AN20" s="272" t="s">
        <v>8421</v>
      </c>
      <c r="AO20" s="273" t="s">
        <v>8422</v>
      </c>
      <c r="AP20" s="274" t="s">
        <v>8423</v>
      </c>
      <c r="AQ20" s="275"/>
      <c r="AR20" s="276"/>
      <c r="AS20" s="277" t="s">
        <v>8421</v>
      </c>
      <c r="AT20" s="277"/>
    </row>
    <row r="21" spans="1:46" ht="13.5" thickBot="1" x14ac:dyDescent="0.25">
      <c r="A21" s="34" t="s">
        <v>8424</v>
      </c>
      <c r="B21" s="34"/>
      <c r="C21" s="278">
        <f>+F13*0.18</f>
        <v>1243.340604</v>
      </c>
      <c r="D21" s="34" t="s">
        <v>8425</v>
      </c>
      <c r="E21" s="34"/>
      <c r="F21" s="34"/>
      <c r="J21" s="272" t="s">
        <v>8381</v>
      </c>
      <c r="K21" s="273" t="s">
        <v>8426</v>
      </c>
      <c r="L21" s="273" t="s">
        <v>8426</v>
      </c>
      <c r="M21" s="273" t="s">
        <v>8427</v>
      </c>
      <c r="N21" s="273" t="s">
        <v>8427</v>
      </c>
      <c r="O21" s="273" t="s">
        <v>8427</v>
      </c>
      <c r="P21" s="279" t="s">
        <v>8428</v>
      </c>
      <c r="Q21" s="277" t="s">
        <v>3152</v>
      </c>
      <c r="R21" s="272" t="s">
        <v>8429</v>
      </c>
      <c r="S21" s="273" t="s">
        <v>8429</v>
      </c>
      <c r="T21" s="277" t="s">
        <v>8429</v>
      </c>
      <c r="U21" s="272" t="s">
        <v>8429</v>
      </c>
      <c r="V21" s="273" t="s">
        <v>8429</v>
      </c>
      <c r="W21" s="277" t="s">
        <v>8429</v>
      </c>
      <c r="X21" s="272" t="s">
        <v>8429</v>
      </c>
      <c r="Y21" s="273" t="s">
        <v>8429</v>
      </c>
      <c r="Z21" s="277" t="s">
        <v>8429</v>
      </c>
      <c r="AB21" s="280" t="s">
        <v>8381</v>
      </c>
      <c r="AC21" s="281" t="s">
        <v>8430</v>
      </c>
      <c r="AD21" s="275"/>
      <c r="AE21" s="282"/>
      <c r="AF21" s="281" t="s">
        <v>8431</v>
      </c>
      <c r="AG21" s="275"/>
      <c r="AH21" s="275"/>
      <c r="AI21" s="282"/>
      <c r="AJ21" s="272" t="s">
        <v>8432</v>
      </c>
      <c r="AK21" s="273" t="s">
        <v>8433</v>
      </c>
      <c r="AL21" s="277" t="s">
        <v>8434</v>
      </c>
      <c r="AM21" s="262"/>
      <c r="AN21" s="283" t="s">
        <v>8435</v>
      </c>
      <c r="AO21" s="284" t="s">
        <v>8436</v>
      </c>
      <c r="AP21" s="284" t="s">
        <v>8437</v>
      </c>
      <c r="AQ21" s="284" t="s">
        <v>8438</v>
      </c>
      <c r="AR21" s="285" t="s">
        <v>8439</v>
      </c>
      <c r="AS21" s="286" t="s">
        <v>8440</v>
      </c>
      <c r="AT21" s="286" t="s">
        <v>8441</v>
      </c>
    </row>
    <row r="22" spans="1:46" ht="13.5" thickBot="1" x14ac:dyDescent="0.25">
      <c r="A22" s="34" t="s">
        <v>8442</v>
      </c>
      <c r="B22" s="34"/>
      <c r="C22" s="278">
        <f>+F14*0.18</f>
        <v>914.4</v>
      </c>
      <c r="D22" s="34" t="s">
        <v>8425</v>
      </c>
      <c r="E22" s="34"/>
      <c r="F22" s="34"/>
      <c r="J22" s="287" t="s">
        <v>8443</v>
      </c>
      <c r="K22" s="288" t="s">
        <v>8444</v>
      </c>
      <c r="L22" s="288" t="s">
        <v>8445</v>
      </c>
      <c r="M22" s="288" t="s">
        <v>8446</v>
      </c>
      <c r="N22" s="288" t="s">
        <v>8447</v>
      </c>
      <c r="O22" s="288" t="s">
        <v>8399</v>
      </c>
      <c r="P22" s="288" t="s">
        <v>8448</v>
      </c>
      <c r="Q22" s="289" t="s">
        <v>8440</v>
      </c>
      <c r="R22" s="287" t="s">
        <v>8449</v>
      </c>
      <c r="S22" s="288" t="s">
        <v>8448</v>
      </c>
      <c r="T22" s="289" t="s">
        <v>8450</v>
      </c>
      <c r="U22" s="287" t="s">
        <v>8449</v>
      </c>
      <c r="V22" s="288" t="s">
        <v>8448</v>
      </c>
      <c r="W22" s="289" t="s">
        <v>8450</v>
      </c>
      <c r="X22" s="287" t="s">
        <v>8449</v>
      </c>
      <c r="Y22" s="288" t="s">
        <v>8448</v>
      </c>
      <c r="Z22" s="289" t="s">
        <v>8450</v>
      </c>
      <c r="AB22" s="269" t="s">
        <v>8443</v>
      </c>
      <c r="AC22" s="290" t="s">
        <v>8451</v>
      </c>
      <c r="AD22" s="291" t="s">
        <v>8452</v>
      </c>
      <c r="AE22" s="292" t="s">
        <v>8453</v>
      </c>
      <c r="AF22" s="287" t="s">
        <v>8454</v>
      </c>
      <c r="AG22" s="288" t="s">
        <v>8455</v>
      </c>
      <c r="AH22" s="293" t="s">
        <v>8456</v>
      </c>
      <c r="AI22" s="292" t="s">
        <v>8457</v>
      </c>
      <c r="AJ22" s="287" t="s">
        <v>8443</v>
      </c>
      <c r="AK22" s="288"/>
      <c r="AL22" s="289" t="s">
        <v>8458</v>
      </c>
      <c r="AN22" s="287" t="s">
        <v>8459</v>
      </c>
      <c r="AO22" s="288" t="s">
        <v>8437</v>
      </c>
      <c r="AP22" s="288"/>
      <c r="AQ22" s="294" t="s">
        <v>8460</v>
      </c>
      <c r="AR22" s="288"/>
      <c r="AS22" s="289" t="s">
        <v>8461</v>
      </c>
      <c r="AT22" s="289"/>
    </row>
    <row r="23" spans="1:46" x14ac:dyDescent="0.2">
      <c r="A23" s="34" t="s">
        <v>8462</v>
      </c>
      <c r="B23" s="34"/>
      <c r="C23" s="278">
        <f>+F15*0.18</f>
        <v>0</v>
      </c>
      <c r="D23" s="34" t="s">
        <v>8425</v>
      </c>
      <c r="E23" s="34"/>
      <c r="F23" s="34"/>
      <c r="J23" s="295">
        <v>200</v>
      </c>
      <c r="K23" s="296">
        <f t="shared" ref="K23:K43" ca="1" si="0">+IFERROR(VLOOKUP(J23,INDIRECT("'[CAMECO_DLT.xlsx]"&amp;IF(MID($B$2,6,2)="SI",MID($B$2,6,2)&amp;MID($B$2,9,1),MID($B$2,6,3))&amp;"_"&amp;$A$13&amp;"-"&amp;$B$13&amp;"'!$A$17:$T$71"),14,0),0)</f>
        <v>0</v>
      </c>
      <c r="L23" s="297">
        <f t="shared" ref="L23:L43" ca="1" si="1">+IFERROR(VLOOKUP(J23,INDIRECT("'[CAMECO_DLT.xlsx]"&amp;IF(MID($B$2,6,2)="SI",MID($B$2,6,2)&amp;MID($B$2,9,1),MID($B$2,6,3))&amp;"_"&amp;$A$13&amp;"-"&amp;$B$13&amp;"'!$A$17:$T$71"),11,0),0)</f>
        <v>0</v>
      </c>
      <c r="M23" s="297">
        <f t="shared" ref="M23:M43" ca="1" si="2">+IFERROR(VLOOKUP(J23,INDIRECT("'[CAMECO_DLT.xlsx]"&amp;IF(MID($B$2,6,2)="SI",MID($B$2,6,2)&amp;MID($B$2,9,1),MID($B$2,6,3))&amp;"_"&amp;$A$13&amp;"-"&amp;$B$13&amp;"'!$A$17:$T$71"),7,0),0)</f>
        <v>0</v>
      </c>
      <c r="N23" s="298">
        <f t="shared" ref="N23:N43" ca="1" si="3">+IFERROR(+IF(OR($J$14=1,$J$14=2),VLOOKUP(J23,INDIRECT("'[CAMECO_DLT.xlsx]"&amp;$A$14&amp;"'!$A$17:$T$71"),7,0),0),0)</f>
        <v>0</v>
      </c>
      <c r="O23" s="298">
        <f t="shared" ref="O23:O43" ca="1" si="4">+IFERROR(+IF(OR($J$15=1,$J$15=2),VLOOKUP(J23,INDIRECT("'[CAMECO_DLT.xlsx]"&amp;$A$15&amp;"'!$A$17:$T$71"),7,0),0),0)</f>
        <v>0</v>
      </c>
      <c r="P23" s="299">
        <f ca="1">ROUND(0.85*(SQRT(K23+$C$27))+1.55*$C$26,1)</f>
        <v>3.3</v>
      </c>
      <c r="Q23" s="300">
        <f ca="1">ROUND((L23+P23*1.3+$C$27+$C$32+$C$29),1)</f>
        <v>14.5</v>
      </c>
      <c r="R23" s="301">
        <f ca="1">$C$18*$C$13/1000*J23+$C$19*$C$34+2*M23*SIN($C$20/2*PI()/180)</f>
        <v>140.18569133170692</v>
      </c>
      <c r="S23" s="302">
        <f>J23*$E$13+$C$35</f>
        <v>174</v>
      </c>
      <c r="T23" s="303">
        <f>+$C$21*0.7</f>
        <v>870.33842279999999</v>
      </c>
      <c r="U23" s="301">
        <f ca="1">IF($J$14=1,$C$18*$D$14/1000*J23+2*N23*SIN($C$20/2*PI()/180),0)</f>
        <v>236.34555393113277</v>
      </c>
      <c r="V23" s="299">
        <f>IF($J$14=1,(J23*$E$14+$C$36),IF($J$14=2,(J23*$E$14+$C$36),0))</f>
        <v>62</v>
      </c>
      <c r="W23" s="303">
        <f>+$C$22</f>
        <v>914.4</v>
      </c>
      <c r="X23" s="301">
        <f>IF($J$15=1,$C$18*$D$15/1000*J23+2*Q23*SIN($C$20/2*PI()/180),0)</f>
        <v>0</v>
      </c>
      <c r="Y23" s="299">
        <f>IF($J$15=1,(J23*$E$15+$C$36),IF($J$15=2,(J23*$E$15+$C$36),0))</f>
        <v>0</v>
      </c>
      <c r="Z23" s="303">
        <f t="shared" ref="Z23:Z43" si="5">+$C$23</f>
        <v>0</v>
      </c>
      <c r="AB23" s="295">
        <v>200</v>
      </c>
      <c r="AC23" s="304">
        <f ca="1">IF(MID($B$2,10,1)="D",2,1)*3*R23+$J$14*$U$23+$J$15*X23</f>
        <v>656.90262792625344</v>
      </c>
      <c r="AD23" s="304">
        <f>IF(MID($B$2,10,1)="D",2,1)*3*S23+$J$14*$V$23+$J$15*Y23</f>
        <v>584</v>
      </c>
      <c r="AE23" s="303">
        <f>T23+W23+Z23</f>
        <v>1784.7384228000001</v>
      </c>
      <c r="AF23" s="301">
        <f ca="1">+Q23</f>
        <v>14.5</v>
      </c>
      <c r="AG23" s="299">
        <f ca="1">+Q23-$C$32</f>
        <v>13.769872981077807</v>
      </c>
      <c r="AH23" s="303">
        <f ca="1">+AG23-1.3*P23</f>
        <v>9.4798729810778077</v>
      </c>
      <c r="AI23" s="305">
        <f ca="1">IF(MID($B$2,10,1)="S",AH23-1.3*P23,AH23-1.15*P23)</f>
        <v>5.1898729810778077</v>
      </c>
      <c r="AJ23" s="306">
        <f ca="1">IF(MID($B$2,10,1)="D",(AF23*MID($B$2,11,1)*U23+2*R23*(AG23+AH23+AI23))/(6*R23+MID($B$2,11,1)*U23),(AF23*MID($B$2,11,1)*U23+R23*(AG23+2*AH23))/(3*R23+MID($B$2,11,1)*U23))</f>
        <v>12.201556897229761</v>
      </c>
      <c r="AK23" s="307">
        <f>IF(MID($B$2,10,1)="S",0.38,0.4)</f>
        <v>0.38</v>
      </c>
      <c r="AL23" s="300">
        <f ca="1">+AK23*AJ23*(POWER(AC23,2/3)+POWER(AE23,2/3)+POWER(AD23,1/2))</f>
        <v>1144.6286042275035</v>
      </c>
      <c r="AM23" s="262"/>
      <c r="AN23" s="306">
        <v>3543.1788689174732</v>
      </c>
      <c r="AO23" s="307">
        <f>5000/AB23</f>
        <v>25</v>
      </c>
      <c r="AP23" s="307">
        <f>+AN23*AO23</f>
        <v>88579.471722936825</v>
      </c>
      <c r="AQ23" s="307">
        <f>+(AO23-2)*(+$C$45*3+$C$47)+2*($C$46*6+$C$48)</f>
        <v>15007.681906593407</v>
      </c>
      <c r="AR23" s="307">
        <f ca="1">+AO23*VLOOKUP($B$2,'ANALISIS MONTAJE'!B$1:W$65536,22,0)+AL23*VLOOKUP($B$2,'ANALISIS MONTAJE'!B$1:W$65536,21,0)</f>
        <v>0</v>
      </c>
      <c r="AS23" s="303">
        <f ca="1">+SUM(AP23:AR23)/1000</f>
        <v>103.58715362953023</v>
      </c>
      <c r="AT23" s="303">
        <f>+AB23</f>
        <v>200</v>
      </c>
    </row>
    <row r="24" spans="1:46" x14ac:dyDescent="0.2">
      <c r="A24" s="34" t="s">
        <v>8463</v>
      </c>
      <c r="B24" s="34"/>
      <c r="C24" s="248" t="str">
        <f>+MID(RIGHT(B5,9),1,4)</f>
        <v>1000</v>
      </c>
      <c r="D24" s="34" t="s">
        <v>8464</v>
      </c>
      <c r="E24" s="34"/>
      <c r="F24" s="34"/>
      <c r="J24" s="308">
        <f>+J23+20</f>
        <v>220</v>
      </c>
      <c r="K24" s="309">
        <f t="shared" ca="1" si="0"/>
        <v>0</v>
      </c>
      <c r="L24" s="310">
        <f t="shared" ca="1" si="1"/>
        <v>0</v>
      </c>
      <c r="M24" s="310">
        <f t="shared" ca="1" si="2"/>
        <v>0</v>
      </c>
      <c r="N24" s="311">
        <f t="shared" ca="1" si="3"/>
        <v>0</v>
      </c>
      <c r="O24" s="311">
        <f t="shared" ca="1" si="4"/>
        <v>0</v>
      </c>
      <c r="P24" s="182">
        <f ca="1">ROUND(0.85*(SQRT(K24+$C$27))+1.55*$C$26,1)</f>
        <v>3.3</v>
      </c>
      <c r="Q24" s="300">
        <f ca="1">ROUND((L24+P24*1.3+$C$27+$C$32+$C$29),1)</f>
        <v>14.5</v>
      </c>
      <c r="R24" s="312">
        <f ca="1">$C$18*$C$13/1000*J24+$C$19*$C$34+2*M24*SIN($C$20/2*PI()/180)</f>
        <v>152.6930290397413</v>
      </c>
      <c r="S24" s="182">
        <f>J24*$E$13+$C$35</f>
        <v>187.4</v>
      </c>
      <c r="T24" s="313">
        <f t="shared" ref="T24:T43" si="6">+$C$21*0.7</f>
        <v>870.33842279999999</v>
      </c>
      <c r="U24" s="306">
        <f ca="1">IF($J$14=1,$C$18*$D$14/1000*J24+2*N24*SIN($C$20/2*PI()/180),0)</f>
        <v>259.98010932424603</v>
      </c>
      <c r="V24" s="182">
        <f>IF($J$14=1,J24*$E$14+$C$36,0)</f>
        <v>68.099999999999994</v>
      </c>
      <c r="W24" s="313">
        <f t="shared" ref="W24:W43" si="7">+$C$22</f>
        <v>914.4</v>
      </c>
      <c r="X24" s="306">
        <f>IF($J$15=1,$C$18*$D$15/1000*J24+2*Q24*SIN($C$20/2*PI()/180),0)</f>
        <v>0</v>
      </c>
      <c r="Y24" s="182">
        <f>IF($J$15=1,(J24*$E$15+$C$36),IF($J$15=2,(J24*$E$15+$C$36),0))</f>
        <v>0</v>
      </c>
      <c r="Z24" s="313">
        <f t="shared" si="5"/>
        <v>0</v>
      </c>
      <c r="AB24" s="308">
        <f>+AB23+20</f>
        <v>220</v>
      </c>
      <c r="AC24" s="314">
        <f ca="1">IF(MID($B$2,10,1)="D",2,1)*3*R24+$J$14*$U$23+$J$15*X24</f>
        <v>694.42464105035674</v>
      </c>
      <c r="AD24" s="182">
        <f>IF(MID($B$2,10,1)="D",2,1)*3*S24+$J$14*$V$23+$J$15*Y24</f>
        <v>624.20000000000005</v>
      </c>
      <c r="AE24" s="313">
        <f>T24+W24+Z24</f>
        <v>1784.7384228000001</v>
      </c>
      <c r="AF24" s="312">
        <f ca="1">+Q24</f>
        <v>14.5</v>
      </c>
      <c r="AG24" s="182">
        <f ca="1">+Q24-$C$32</f>
        <v>13.769872981077807</v>
      </c>
      <c r="AH24" s="313">
        <f ca="1">+AG24-1.3*P24</f>
        <v>9.4798729810778077</v>
      </c>
      <c r="AI24" s="305">
        <f ca="1">IF(MID($B$2,10,1)="S",AH24-1.3*P24,AH24-1.15*P24)</f>
        <v>5.1898729810778077</v>
      </c>
      <c r="AJ24" s="306">
        <f ca="1">IF(MID($B$2,10,1)="D",(AF24*MID($B$2,11,1)*U24+2*R24*(AG24+AH24+AI24))/(6*R24+MID($B$2,11,1)*U24),(AF24*MID($B$2,11,1)*U24+R24*(AG24+2*AH24))/(3*R24+MID($B$2,11,1)*U24))</f>
        <v>12.209712352943299</v>
      </c>
      <c r="AK24" s="307">
        <f t="shared" ref="AK24:AK43" si="8">IF(MID($B$2,10,1)="S",0.38,0.4)</f>
        <v>0.38</v>
      </c>
      <c r="AL24" s="300">
        <f ca="1">+AK24*AJ24*(POWER(AC24,2/3)+POWER(AE24,2/3)+POWER(AD24,1/2))</f>
        <v>1162.4156015273577</v>
      </c>
      <c r="AM24" s="315"/>
      <c r="AN24" s="306">
        <v>3804.4191689037402</v>
      </c>
      <c r="AO24" s="307">
        <f>5000/AB24</f>
        <v>22.727272727272727</v>
      </c>
      <c r="AP24" s="307">
        <f>+AN24*AO24</f>
        <v>86464.072020539548</v>
      </c>
      <c r="AQ24" s="307">
        <f>+(AO24-2)*(+$C$45*3+$C$47)+2*($C$46*6+$C$48)</f>
        <v>13774.058467532468</v>
      </c>
      <c r="AR24" s="307">
        <f ca="1">+AO24*VLOOKUP($B$2,'ANALISIS MONTAJE'!B$1:W$65536,22,0)+AL24*VLOOKUP($B$2,'ANALISIS MONTAJE'!B$1:W$65536,21,0)</f>
        <v>0</v>
      </c>
      <c r="AS24" s="313">
        <f ca="1">+SUM(AP24:AR24)/1000</f>
        <v>100.23813048807202</v>
      </c>
      <c r="AT24" s="313">
        <f t="shared" ref="AT24:AT43" si="9">+AB24</f>
        <v>220</v>
      </c>
    </row>
    <row r="25" spans="1:46" x14ac:dyDescent="0.2">
      <c r="A25" s="34"/>
      <c r="B25" s="34"/>
      <c r="C25" s="278"/>
      <c r="D25" s="34"/>
      <c r="E25" s="34"/>
      <c r="F25" s="34"/>
      <c r="J25" s="308">
        <f t="shared" ref="J25:J43" si="10">+J24+20</f>
        <v>240</v>
      </c>
      <c r="K25" s="309">
        <f t="shared" ca="1" si="0"/>
        <v>0</v>
      </c>
      <c r="L25" s="310">
        <f t="shared" ca="1" si="1"/>
        <v>0</v>
      </c>
      <c r="M25" s="310">
        <f t="shared" ca="1" si="2"/>
        <v>0</v>
      </c>
      <c r="N25" s="311">
        <f t="shared" ca="1" si="3"/>
        <v>0</v>
      </c>
      <c r="O25" s="311">
        <f t="shared" ca="1" si="4"/>
        <v>0</v>
      </c>
      <c r="P25" s="182">
        <f t="shared" ref="P25:P38" ca="1" si="11">ROUND(0.85*(SQRT(K25+$C$27))+1.55*$C$26,1)</f>
        <v>3.3</v>
      </c>
      <c r="Q25" s="300">
        <f t="shared" ref="Q25:Q38" ca="1" si="12">ROUND((L25+P25*1.3+$C$27+$C$32+$C$29),1)</f>
        <v>14.5</v>
      </c>
      <c r="R25" s="312">
        <f t="shared" ref="R25:R38" ca="1" si="13">$C$18*$C$13/1000*J25+$C$19*$C$34+2*M25*SIN($C$20/2*PI()/180)</f>
        <v>165.20036674777572</v>
      </c>
      <c r="S25" s="182">
        <f t="shared" ref="S25:S38" si="14">J25*$E$13+$C$35</f>
        <v>200.8</v>
      </c>
      <c r="T25" s="313">
        <f t="shared" si="6"/>
        <v>870.33842279999999</v>
      </c>
      <c r="U25" s="306">
        <f t="shared" ref="U25:U38" ca="1" si="15">IF($J$14=1,$C$18*$D$14/1000*J25+2*N25*SIN($C$20/2*PI()/180),0)</f>
        <v>283.61466471735935</v>
      </c>
      <c r="V25" s="182">
        <f t="shared" ref="V25:V38" si="16">IF($J$14=1,J25*$E$14+$C$36,0)</f>
        <v>74.2</v>
      </c>
      <c r="W25" s="313">
        <f t="shared" si="7"/>
        <v>914.4</v>
      </c>
      <c r="X25" s="306">
        <f t="shared" ref="X25:X38" si="17">IF($J$15=1,$C$18*$D$15/1000*J25+2*Q25*SIN($C$20/2*PI()/180),0)</f>
        <v>0</v>
      </c>
      <c r="Y25" s="182">
        <f t="shared" ref="Y25:Y38" si="18">IF($J$15=1,(J25*$E$15+$C$36),IF($J$15=2,(J25*$E$15+$C$36),0))</f>
        <v>0</v>
      </c>
      <c r="Z25" s="313">
        <f t="shared" si="5"/>
        <v>0</v>
      </c>
      <c r="AB25" s="308">
        <f t="shared" ref="AB25:AB38" si="19">+AB24+20</f>
        <v>240</v>
      </c>
      <c r="AC25" s="314">
        <f t="shared" ref="AC25:AC38" ca="1" si="20">IF(MID($B$2,10,1)="D",2,1)*3*R25+$J$14*$U$23+$J$15*X25</f>
        <v>731.94665417445992</v>
      </c>
      <c r="AD25" s="182">
        <f t="shared" ref="AD25:AD38" si="21">IF(MID($B$2,10,1)="D",2,1)*3*S25+$J$14*$V$23+$J$15*Y25</f>
        <v>664.40000000000009</v>
      </c>
      <c r="AE25" s="313">
        <f t="shared" ref="AE25:AE38" si="22">T25+W25+Z25</f>
        <v>1784.7384228000001</v>
      </c>
      <c r="AF25" s="312">
        <f t="shared" ref="AF25:AF38" ca="1" si="23">+Q25</f>
        <v>14.5</v>
      </c>
      <c r="AG25" s="182">
        <f t="shared" ref="AG25:AG38" ca="1" si="24">+Q25-$C$32</f>
        <v>13.769872981077807</v>
      </c>
      <c r="AH25" s="313">
        <f t="shared" ref="AH25:AH38" ca="1" si="25">+AG25-1.3*P25</f>
        <v>9.4798729810778077</v>
      </c>
      <c r="AI25" s="305">
        <f t="shared" ref="AI25:AI38" ca="1" si="26">IF(MID($B$2,10,1)="S",AH25-1.3*P25,AH25-1.15*P25)</f>
        <v>5.1898729810778077</v>
      </c>
      <c r="AJ25" s="306">
        <f t="shared" ref="AJ25:AJ38" ca="1" si="27">IF(MID($B$2,10,1)="D",(AF25*MID($B$2,11,1)*U25+2*R25*(AG25+AH25+AI25))/(6*R25+MID($B$2,11,1)*U25),(AF25*MID($B$2,11,1)*U25+R25*(AG25+2*AH25))/(3*R25+MID($B$2,11,1)*U25))</f>
        <v>12.216587650557987</v>
      </c>
      <c r="AK25" s="307">
        <f t="shared" si="8"/>
        <v>0.38</v>
      </c>
      <c r="AL25" s="300">
        <f t="shared" ref="AL25:AL38" ca="1" si="28">+AK25*AJ25*(POWER(AC25,2/3)+POWER(AE25,2/3)+POWER(AD25,1/2))</f>
        <v>1179.7448877587105</v>
      </c>
      <c r="AM25" s="315"/>
      <c r="AN25" s="306">
        <v>4071.3996949793304</v>
      </c>
      <c r="AO25" s="307">
        <f t="shared" ref="AO25:AO38" si="29">5000/AB25</f>
        <v>20.833333333333332</v>
      </c>
      <c r="AP25" s="307">
        <f t="shared" ref="AP25:AP38" si="30">+AN25*AO25</f>
        <v>84820.826978736048</v>
      </c>
      <c r="AQ25" s="307">
        <f t="shared" ref="AQ25:AQ38" si="31">+(AO25-2)*(+$C$45*3+$C$47)+2*($C$46*6+$C$48)</f>
        <v>12746.038934981683</v>
      </c>
      <c r="AR25" s="307">
        <f ca="1">+AO25*VLOOKUP($B$2,'ANALISIS MONTAJE'!B$1:W$65536,22,0)+AL25*VLOOKUP($B$2,'ANALISIS MONTAJE'!B$1:W$65536,21,0)</f>
        <v>0</v>
      </c>
      <c r="AS25" s="313">
        <f t="shared" ref="AS25:AS38" ca="1" si="32">+SUM(AP25:AR25)/1000</f>
        <v>97.566865913717734</v>
      </c>
      <c r="AT25" s="313">
        <f t="shared" si="9"/>
        <v>240</v>
      </c>
    </row>
    <row r="26" spans="1:46" x14ac:dyDescent="0.2">
      <c r="A26" s="34" t="s">
        <v>8465</v>
      </c>
      <c r="B26" s="34"/>
      <c r="C26" s="248">
        <f>1+1.25*(C24-100)/10000</f>
        <v>1.1125</v>
      </c>
      <c r="D26" s="34" t="s">
        <v>8466</v>
      </c>
      <c r="E26" s="34"/>
      <c r="F26" s="34"/>
      <c r="J26" s="308">
        <f t="shared" si="10"/>
        <v>260</v>
      </c>
      <c r="K26" s="309">
        <f t="shared" ca="1" si="0"/>
        <v>0</v>
      </c>
      <c r="L26" s="310">
        <f t="shared" ca="1" si="1"/>
        <v>0</v>
      </c>
      <c r="M26" s="310">
        <f t="shared" ca="1" si="2"/>
        <v>0</v>
      </c>
      <c r="N26" s="311">
        <f t="shared" ca="1" si="3"/>
        <v>0</v>
      </c>
      <c r="O26" s="311">
        <f t="shared" ca="1" si="4"/>
        <v>0</v>
      </c>
      <c r="P26" s="182">
        <f t="shared" ca="1" si="11"/>
        <v>3.3</v>
      </c>
      <c r="Q26" s="300">
        <f t="shared" ca="1" si="12"/>
        <v>14.5</v>
      </c>
      <c r="R26" s="312">
        <f t="shared" ca="1" si="13"/>
        <v>177.7077044558101</v>
      </c>
      <c r="S26" s="182">
        <f t="shared" si="14"/>
        <v>214.20000000000002</v>
      </c>
      <c r="T26" s="313">
        <f t="shared" si="6"/>
        <v>870.33842279999999</v>
      </c>
      <c r="U26" s="306">
        <f t="shared" ca="1" si="15"/>
        <v>307.24922011047261</v>
      </c>
      <c r="V26" s="182">
        <f t="shared" si="16"/>
        <v>80.3</v>
      </c>
      <c r="W26" s="313">
        <f t="shared" si="7"/>
        <v>914.4</v>
      </c>
      <c r="X26" s="306">
        <f t="shared" si="17"/>
        <v>0</v>
      </c>
      <c r="Y26" s="182">
        <f t="shared" si="18"/>
        <v>0</v>
      </c>
      <c r="Z26" s="313">
        <f t="shared" si="5"/>
        <v>0</v>
      </c>
      <c r="AB26" s="308">
        <f t="shared" si="19"/>
        <v>260</v>
      </c>
      <c r="AC26" s="314">
        <f t="shared" ca="1" si="20"/>
        <v>769.4686672985631</v>
      </c>
      <c r="AD26" s="182">
        <f t="shared" si="21"/>
        <v>704.6</v>
      </c>
      <c r="AE26" s="313">
        <f t="shared" si="22"/>
        <v>1784.7384228000001</v>
      </c>
      <c r="AF26" s="312">
        <f t="shared" ca="1" si="23"/>
        <v>14.5</v>
      </c>
      <c r="AG26" s="182">
        <f t="shared" ca="1" si="24"/>
        <v>13.769872981077807</v>
      </c>
      <c r="AH26" s="313">
        <f t="shared" ca="1" si="25"/>
        <v>9.4798729810778077</v>
      </c>
      <c r="AI26" s="305">
        <f t="shared" ca="1" si="26"/>
        <v>5.1898729810778077</v>
      </c>
      <c r="AJ26" s="306">
        <f t="shared" ca="1" si="27"/>
        <v>12.222462273607611</v>
      </c>
      <c r="AK26" s="307">
        <f t="shared" si="8"/>
        <v>0.38</v>
      </c>
      <c r="AL26" s="300">
        <f t="shared" ca="1" si="28"/>
        <v>1196.6648062980134</v>
      </c>
      <c r="AM26" s="315"/>
      <c r="AN26" s="306">
        <v>4344.0149832865391</v>
      </c>
      <c r="AO26" s="307">
        <f t="shared" si="29"/>
        <v>19.23076923076923</v>
      </c>
      <c r="AP26" s="307">
        <f t="shared" si="30"/>
        <v>83538.749678587279</v>
      </c>
      <c r="AQ26" s="307">
        <f t="shared" si="31"/>
        <v>11876.176253592559</v>
      </c>
      <c r="AR26" s="307">
        <f ca="1">+AO26*VLOOKUP($B$2,'ANALISIS MONTAJE'!B$1:W$65536,22,0)+AL26*VLOOKUP($B$2,'ANALISIS MONTAJE'!B$1:W$65536,21,0)</f>
        <v>0</v>
      </c>
      <c r="AS26" s="313">
        <f t="shared" ca="1" si="32"/>
        <v>95.414925932179841</v>
      </c>
      <c r="AT26" s="313">
        <f t="shared" si="9"/>
        <v>260</v>
      </c>
    </row>
    <row r="27" spans="1:46" x14ac:dyDescent="0.2">
      <c r="A27" s="34" t="s">
        <v>8467</v>
      </c>
      <c r="B27" s="34"/>
      <c r="C27" s="316">
        <v>3.5</v>
      </c>
      <c r="D27" s="34" t="s">
        <v>8468</v>
      </c>
      <c r="E27" s="34"/>
      <c r="F27" s="34"/>
      <c r="J27" s="308">
        <f t="shared" si="10"/>
        <v>280</v>
      </c>
      <c r="K27" s="309">
        <f t="shared" ca="1" si="0"/>
        <v>0</v>
      </c>
      <c r="L27" s="310">
        <f t="shared" ca="1" si="1"/>
        <v>0</v>
      </c>
      <c r="M27" s="310">
        <f t="shared" ca="1" si="2"/>
        <v>0</v>
      </c>
      <c r="N27" s="311">
        <f t="shared" ca="1" si="3"/>
        <v>0</v>
      </c>
      <c r="O27" s="311">
        <f t="shared" ca="1" si="4"/>
        <v>0</v>
      </c>
      <c r="P27" s="182">
        <f t="shared" ca="1" si="11"/>
        <v>3.3</v>
      </c>
      <c r="Q27" s="300">
        <f t="shared" ca="1" si="12"/>
        <v>14.5</v>
      </c>
      <c r="R27" s="312">
        <f t="shared" ca="1" si="13"/>
        <v>190.21504216384452</v>
      </c>
      <c r="S27" s="182">
        <f t="shared" si="14"/>
        <v>227.60000000000002</v>
      </c>
      <c r="T27" s="313">
        <f t="shared" si="6"/>
        <v>870.33842279999999</v>
      </c>
      <c r="U27" s="306">
        <f t="shared" ca="1" si="15"/>
        <v>330.88377550358587</v>
      </c>
      <c r="V27" s="182">
        <f t="shared" si="16"/>
        <v>86.399999999999991</v>
      </c>
      <c r="W27" s="313">
        <f t="shared" si="7"/>
        <v>914.4</v>
      </c>
      <c r="X27" s="306">
        <f t="shared" si="17"/>
        <v>0</v>
      </c>
      <c r="Y27" s="182">
        <f t="shared" si="18"/>
        <v>0</v>
      </c>
      <c r="Z27" s="313">
        <f t="shared" si="5"/>
        <v>0</v>
      </c>
      <c r="AB27" s="308">
        <f t="shared" si="19"/>
        <v>280</v>
      </c>
      <c r="AC27" s="314">
        <f t="shared" ca="1" si="20"/>
        <v>806.9906804226664</v>
      </c>
      <c r="AD27" s="182">
        <f t="shared" si="21"/>
        <v>744.80000000000007</v>
      </c>
      <c r="AE27" s="313">
        <f t="shared" si="22"/>
        <v>1784.7384228000001</v>
      </c>
      <c r="AF27" s="312">
        <f t="shared" ca="1" si="23"/>
        <v>14.5</v>
      </c>
      <c r="AG27" s="182">
        <f t="shared" ca="1" si="24"/>
        <v>13.769872981077807</v>
      </c>
      <c r="AH27" s="313">
        <f t="shared" ca="1" si="25"/>
        <v>9.4798729810778077</v>
      </c>
      <c r="AI27" s="305">
        <f t="shared" ca="1" si="26"/>
        <v>5.1898729810778077</v>
      </c>
      <c r="AJ27" s="306">
        <f t="shared" ca="1" si="27"/>
        <v>12.227539868883074</v>
      </c>
      <c r="AK27" s="307">
        <f t="shared" si="8"/>
        <v>0.38</v>
      </c>
      <c r="AL27" s="300">
        <f t="shared" ca="1" si="28"/>
        <v>1213.2145734245069</v>
      </c>
      <c r="AM27" s="315"/>
      <c r="AN27" s="306">
        <v>4650.197820507804</v>
      </c>
      <c r="AO27" s="307">
        <f t="shared" si="29"/>
        <v>17.857142857142858</v>
      </c>
      <c r="AP27" s="307">
        <f t="shared" si="30"/>
        <v>83039.246794782215</v>
      </c>
      <c r="AQ27" s="307">
        <f t="shared" si="31"/>
        <v>11130.579669544743</v>
      </c>
      <c r="AR27" s="307">
        <f ca="1">+AO27*VLOOKUP($B$2,'ANALISIS MONTAJE'!B$1:W$65536,22,0)+AL27*VLOOKUP($B$2,'ANALISIS MONTAJE'!B$1:W$65536,21,0)</f>
        <v>0</v>
      </c>
      <c r="AS27" s="313">
        <f t="shared" ca="1" si="32"/>
        <v>94.16982646432696</v>
      </c>
      <c r="AT27" s="313">
        <f t="shared" si="9"/>
        <v>280</v>
      </c>
    </row>
    <row r="28" spans="1:46" x14ac:dyDescent="0.2">
      <c r="A28" s="34" t="s">
        <v>8469</v>
      </c>
      <c r="B28" s="34"/>
      <c r="C28" s="248">
        <f>+IF(B4="220",4.5,IF(B4="138",3.5,2.5))</f>
        <v>2.5</v>
      </c>
      <c r="D28" s="34" t="s">
        <v>8470</v>
      </c>
      <c r="E28" s="34"/>
      <c r="F28" s="34"/>
      <c r="J28" s="308">
        <f t="shared" si="10"/>
        <v>300</v>
      </c>
      <c r="K28" s="309">
        <f t="shared" ca="1" si="0"/>
        <v>0</v>
      </c>
      <c r="L28" s="310">
        <f t="shared" ca="1" si="1"/>
        <v>0</v>
      </c>
      <c r="M28" s="310">
        <f t="shared" ca="1" si="2"/>
        <v>0</v>
      </c>
      <c r="N28" s="311">
        <f t="shared" ca="1" si="3"/>
        <v>0</v>
      </c>
      <c r="O28" s="311">
        <f t="shared" ca="1" si="4"/>
        <v>0</v>
      </c>
      <c r="P28" s="182">
        <f t="shared" ca="1" si="11"/>
        <v>3.3</v>
      </c>
      <c r="Q28" s="300">
        <f t="shared" ca="1" si="12"/>
        <v>14.5</v>
      </c>
      <c r="R28" s="312">
        <f t="shared" ca="1" si="13"/>
        <v>202.7223798718789</v>
      </c>
      <c r="S28" s="182">
        <f t="shared" si="14"/>
        <v>241</v>
      </c>
      <c r="T28" s="313">
        <f t="shared" si="6"/>
        <v>870.33842279999999</v>
      </c>
      <c r="U28" s="306">
        <f t="shared" ca="1" si="15"/>
        <v>354.51833089669913</v>
      </c>
      <c r="V28" s="182">
        <f t="shared" si="16"/>
        <v>92.5</v>
      </c>
      <c r="W28" s="313">
        <f t="shared" si="7"/>
        <v>914.4</v>
      </c>
      <c r="X28" s="306">
        <f t="shared" si="17"/>
        <v>0</v>
      </c>
      <c r="Y28" s="182">
        <f t="shared" si="18"/>
        <v>0</v>
      </c>
      <c r="Z28" s="313">
        <f t="shared" si="5"/>
        <v>0</v>
      </c>
      <c r="AB28" s="308">
        <f t="shared" si="19"/>
        <v>300</v>
      </c>
      <c r="AC28" s="314">
        <f t="shared" ca="1" si="20"/>
        <v>844.51269354676947</v>
      </c>
      <c r="AD28" s="182">
        <f t="shared" si="21"/>
        <v>785</v>
      </c>
      <c r="AE28" s="313">
        <f t="shared" si="22"/>
        <v>1784.7384228000001</v>
      </c>
      <c r="AF28" s="312">
        <f t="shared" ca="1" si="23"/>
        <v>14.5</v>
      </c>
      <c r="AG28" s="182">
        <f t="shared" ca="1" si="24"/>
        <v>13.769872981077807</v>
      </c>
      <c r="AH28" s="313">
        <f t="shared" ca="1" si="25"/>
        <v>9.4798729810778077</v>
      </c>
      <c r="AI28" s="305">
        <f t="shared" ca="1" si="26"/>
        <v>5.1898729810778077</v>
      </c>
      <c r="AJ28" s="306">
        <f t="shared" ca="1" si="27"/>
        <v>12.231972334855401</v>
      </c>
      <c r="AK28" s="307">
        <f t="shared" si="8"/>
        <v>0.38</v>
      </c>
      <c r="AL28" s="300">
        <f t="shared" ca="1" si="28"/>
        <v>1229.4266759624102</v>
      </c>
      <c r="AM28" s="315"/>
      <c r="AN28" s="306">
        <v>4962.9252252477818</v>
      </c>
      <c r="AO28" s="307">
        <f t="shared" si="29"/>
        <v>16.666666666666668</v>
      </c>
      <c r="AP28" s="307">
        <f t="shared" si="30"/>
        <v>82715.420420796363</v>
      </c>
      <c r="AQ28" s="307">
        <f t="shared" si="31"/>
        <v>10484.395963369963</v>
      </c>
      <c r="AR28" s="307">
        <f ca="1">+AO28*VLOOKUP($B$2,'ANALISIS MONTAJE'!B$1:W$65536,22,0)+AL28*VLOOKUP($B$2,'ANALISIS MONTAJE'!B$1:W$65536,21,0)</f>
        <v>0</v>
      </c>
      <c r="AS28" s="313">
        <f t="shared" ca="1" si="32"/>
        <v>93.19981638416634</v>
      </c>
      <c r="AT28" s="313">
        <f t="shared" si="9"/>
        <v>300</v>
      </c>
    </row>
    <row r="29" spans="1:46" x14ac:dyDescent="0.2">
      <c r="A29" s="34" t="s">
        <v>8471</v>
      </c>
      <c r="B29" s="34"/>
      <c r="C29" s="248">
        <f>+IF(B4="220",7,IF(B4="138",6.5,6))</f>
        <v>6</v>
      </c>
      <c r="D29" s="34" t="s">
        <v>8472</v>
      </c>
      <c r="E29" s="34"/>
      <c r="F29" s="34"/>
      <c r="J29" s="308">
        <f t="shared" si="10"/>
        <v>320</v>
      </c>
      <c r="K29" s="309">
        <f t="shared" ca="1" si="0"/>
        <v>0</v>
      </c>
      <c r="L29" s="310">
        <f t="shared" ca="1" si="1"/>
        <v>0</v>
      </c>
      <c r="M29" s="310">
        <f t="shared" ca="1" si="2"/>
        <v>0</v>
      </c>
      <c r="N29" s="311">
        <f t="shared" ca="1" si="3"/>
        <v>0</v>
      </c>
      <c r="O29" s="311">
        <f t="shared" ca="1" si="4"/>
        <v>0</v>
      </c>
      <c r="P29" s="182">
        <f t="shared" ca="1" si="11"/>
        <v>3.3</v>
      </c>
      <c r="Q29" s="300">
        <f t="shared" ca="1" si="12"/>
        <v>14.5</v>
      </c>
      <c r="R29" s="312">
        <f t="shared" ca="1" si="13"/>
        <v>215.22971757991331</v>
      </c>
      <c r="S29" s="182">
        <f t="shared" si="14"/>
        <v>254.4</v>
      </c>
      <c r="T29" s="313">
        <f t="shared" si="6"/>
        <v>870.33842279999999</v>
      </c>
      <c r="U29" s="306">
        <f t="shared" ca="1" si="15"/>
        <v>378.15288628981244</v>
      </c>
      <c r="V29" s="182">
        <f t="shared" si="16"/>
        <v>98.6</v>
      </c>
      <c r="W29" s="313">
        <f t="shared" si="7"/>
        <v>914.4</v>
      </c>
      <c r="X29" s="306">
        <f t="shared" si="17"/>
        <v>0</v>
      </c>
      <c r="Y29" s="182">
        <f t="shared" si="18"/>
        <v>0</v>
      </c>
      <c r="Z29" s="313">
        <f t="shared" si="5"/>
        <v>0</v>
      </c>
      <c r="AB29" s="308">
        <f t="shared" si="19"/>
        <v>320</v>
      </c>
      <c r="AC29" s="314">
        <f t="shared" ca="1" si="20"/>
        <v>882.03470667087277</v>
      </c>
      <c r="AD29" s="182">
        <f t="shared" si="21"/>
        <v>825.2</v>
      </c>
      <c r="AE29" s="313">
        <f t="shared" si="22"/>
        <v>1784.7384228000001</v>
      </c>
      <c r="AF29" s="312">
        <f t="shared" ca="1" si="23"/>
        <v>14.5</v>
      </c>
      <c r="AG29" s="182">
        <f t="shared" ca="1" si="24"/>
        <v>13.769872981077807</v>
      </c>
      <c r="AH29" s="313">
        <f t="shared" ca="1" si="25"/>
        <v>9.4798729810778077</v>
      </c>
      <c r="AI29" s="305">
        <f t="shared" ca="1" si="26"/>
        <v>5.1898729810778077</v>
      </c>
      <c r="AJ29" s="306">
        <f t="shared" ca="1" si="27"/>
        <v>12.235875276939076</v>
      </c>
      <c r="AK29" s="307">
        <f t="shared" si="8"/>
        <v>0.38</v>
      </c>
      <c r="AL29" s="300">
        <f t="shared" ca="1" si="28"/>
        <v>1245.3284943197482</v>
      </c>
      <c r="AM29" s="315"/>
      <c r="AN29" s="306">
        <v>5311.2038657770572</v>
      </c>
      <c r="AO29" s="307">
        <f t="shared" si="29"/>
        <v>15.625</v>
      </c>
      <c r="AP29" s="307">
        <f t="shared" si="30"/>
        <v>82987.560402766525</v>
      </c>
      <c r="AQ29" s="307">
        <f t="shared" si="31"/>
        <v>9918.9852204670315</v>
      </c>
      <c r="AR29" s="307">
        <f ca="1">+AO29*VLOOKUP($B$2,'ANALISIS MONTAJE'!B$1:W$65536,22,0)+AL29*VLOOKUP($B$2,'ANALISIS MONTAJE'!B$1:W$65536,21,0)</f>
        <v>0</v>
      </c>
      <c r="AS29" s="313">
        <f t="shared" ca="1" si="32"/>
        <v>92.906545623233555</v>
      </c>
      <c r="AT29" s="313">
        <f t="shared" si="9"/>
        <v>320</v>
      </c>
    </row>
    <row r="30" spans="1:46" x14ac:dyDescent="0.2">
      <c r="A30" s="34"/>
      <c r="B30" s="34"/>
      <c r="C30" s="278"/>
      <c r="D30" s="34"/>
      <c r="E30" s="34"/>
      <c r="F30" s="34"/>
      <c r="J30" s="308">
        <f t="shared" si="10"/>
        <v>340</v>
      </c>
      <c r="K30" s="309">
        <f t="shared" ca="1" si="0"/>
        <v>0</v>
      </c>
      <c r="L30" s="310">
        <f t="shared" ca="1" si="1"/>
        <v>0</v>
      </c>
      <c r="M30" s="310">
        <f t="shared" ca="1" si="2"/>
        <v>0</v>
      </c>
      <c r="N30" s="311">
        <f t="shared" ca="1" si="3"/>
        <v>0</v>
      </c>
      <c r="O30" s="311">
        <f t="shared" ca="1" si="4"/>
        <v>0</v>
      </c>
      <c r="P30" s="182">
        <f t="shared" ca="1" si="11"/>
        <v>3.3</v>
      </c>
      <c r="Q30" s="300">
        <f t="shared" ca="1" si="12"/>
        <v>14.5</v>
      </c>
      <c r="R30" s="312">
        <f t="shared" ca="1" si="13"/>
        <v>227.7370552879477</v>
      </c>
      <c r="S30" s="182">
        <f t="shared" si="14"/>
        <v>267.8</v>
      </c>
      <c r="T30" s="313">
        <f t="shared" si="6"/>
        <v>870.33842279999999</v>
      </c>
      <c r="U30" s="306">
        <f t="shared" ca="1" si="15"/>
        <v>401.7874416829257</v>
      </c>
      <c r="V30" s="182">
        <f t="shared" si="16"/>
        <v>104.7</v>
      </c>
      <c r="W30" s="313">
        <f t="shared" si="7"/>
        <v>914.4</v>
      </c>
      <c r="X30" s="306">
        <f t="shared" si="17"/>
        <v>0</v>
      </c>
      <c r="Y30" s="182">
        <f t="shared" si="18"/>
        <v>0</v>
      </c>
      <c r="Z30" s="313">
        <f t="shared" si="5"/>
        <v>0</v>
      </c>
      <c r="AB30" s="308">
        <f t="shared" si="19"/>
        <v>340</v>
      </c>
      <c r="AC30" s="314">
        <f t="shared" ca="1" si="20"/>
        <v>919.55671979497583</v>
      </c>
      <c r="AD30" s="182">
        <f t="shared" si="21"/>
        <v>865.40000000000009</v>
      </c>
      <c r="AE30" s="313">
        <f t="shared" si="22"/>
        <v>1784.7384228000001</v>
      </c>
      <c r="AF30" s="312">
        <f t="shared" ca="1" si="23"/>
        <v>14.5</v>
      </c>
      <c r="AG30" s="182">
        <f t="shared" ca="1" si="24"/>
        <v>13.769872981077807</v>
      </c>
      <c r="AH30" s="313">
        <f t="shared" ca="1" si="25"/>
        <v>9.4798729810778077</v>
      </c>
      <c r="AI30" s="305">
        <f t="shared" ca="1" si="26"/>
        <v>5.1898729810778077</v>
      </c>
      <c r="AJ30" s="306">
        <f t="shared" ca="1" si="27"/>
        <v>12.239338235886734</v>
      </c>
      <c r="AK30" s="307">
        <f t="shared" si="8"/>
        <v>0.38</v>
      </c>
      <c r="AL30" s="300">
        <f t="shared" ca="1" si="28"/>
        <v>1260.9434389236822</v>
      </c>
      <c r="AM30" s="315"/>
      <c r="AN30" s="306">
        <v>5666.8563899661722</v>
      </c>
      <c r="AO30" s="307">
        <f t="shared" si="29"/>
        <v>14.705882352941176</v>
      </c>
      <c r="AP30" s="307">
        <f t="shared" si="30"/>
        <v>83336.123381855476</v>
      </c>
      <c r="AQ30" s="307">
        <f t="shared" si="31"/>
        <v>9420.0933884938586</v>
      </c>
      <c r="AR30" s="307">
        <f ca="1">+AO30*VLOOKUP($B$2,'ANALISIS MONTAJE'!B$1:W$65536,22,0)+AL30*VLOOKUP($B$2,'ANALISIS MONTAJE'!B$1:W$65536,21,0)</f>
        <v>0</v>
      </c>
      <c r="AS30" s="313">
        <f t="shared" ca="1" si="32"/>
        <v>92.756216770349326</v>
      </c>
      <c r="AT30" s="313">
        <f t="shared" si="9"/>
        <v>340</v>
      </c>
    </row>
    <row r="31" spans="1:46" x14ac:dyDescent="0.2">
      <c r="A31" s="34" t="s">
        <v>8473</v>
      </c>
      <c r="B31" s="34"/>
      <c r="C31" s="316">
        <v>30</v>
      </c>
      <c r="D31" s="34" t="s">
        <v>8474</v>
      </c>
      <c r="E31" s="34"/>
      <c r="F31" s="34"/>
      <c r="J31" s="308">
        <f t="shared" si="10"/>
        <v>360</v>
      </c>
      <c r="K31" s="309">
        <f t="shared" ca="1" si="0"/>
        <v>0</v>
      </c>
      <c r="L31" s="310">
        <f t="shared" ca="1" si="1"/>
        <v>0</v>
      </c>
      <c r="M31" s="310">
        <f t="shared" ca="1" si="2"/>
        <v>0</v>
      </c>
      <c r="N31" s="311">
        <f t="shared" ca="1" si="3"/>
        <v>0</v>
      </c>
      <c r="O31" s="311">
        <f t="shared" ca="1" si="4"/>
        <v>0</v>
      </c>
      <c r="P31" s="182">
        <f t="shared" ca="1" si="11"/>
        <v>3.3</v>
      </c>
      <c r="Q31" s="300">
        <f t="shared" ca="1" si="12"/>
        <v>14.5</v>
      </c>
      <c r="R31" s="312">
        <f t="shared" ca="1" si="13"/>
        <v>240.24439299598211</v>
      </c>
      <c r="S31" s="182">
        <f t="shared" si="14"/>
        <v>281.20000000000005</v>
      </c>
      <c r="T31" s="313">
        <f t="shared" si="6"/>
        <v>870.33842279999999</v>
      </c>
      <c r="U31" s="306">
        <f t="shared" ca="1" si="15"/>
        <v>425.42199707603896</v>
      </c>
      <c r="V31" s="182">
        <f t="shared" si="16"/>
        <v>110.8</v>
      </c>
      <c r="W31" s="313">
        <f t="shared" si="7"/>
        <v>914.4</v>
      </c>
      <c r="X31" s="306">
        <f t="shared" si="17"/>
        <v>0</v>
      </c>
      <c r="Y31" s="182">
        <f t="shared" si="18"/>
        <v>0</v>
      </c>
      <c r="Z31" s="313">
        <f t="shared" si="5"/>
        <v>0</v>
      </c>
      <c r="AB31" s="308">
        <f t="shared" si="19"/>
        <v>360</v>
      </c>
      <c r="AC31" s="314">
        <f t="shared" ca="1" si="20"/>
        <v>957.07873291907913</v>
      </c>
      <c r="AD31" s="182">
        <f t="shared" si="21"/>
        <v>905.60000000000014</v>
      </c>
      <c r="AE31" s="313">
        <f t="shared" si="22"/>
        <v>1784.7384228000001</v>
      </c>
      <c r="AF31" s="312">
        <f t="shared" ca="1" si="23"/>
        <v>14.5</v>
      </c>
      <c r="AG31" s="182">
        <f t="shared" ca="1" si="24"/>
        <v>13.769872981077807</v>
      </c>
      <c r="AH31" s="313">
        <f t="shared" ca="1" si="25"/>
        <v>9.4798729810778077</v>
      </c>
      <c r="AI31" s="305">
        <f t="shared" ca="1" si="26"/>
        <v>5.1898729810778077</v>
      </c>
      <c r="AJ31" s="306">
        <f t="shared" ca="1" si="27"/>
        <v>12.242431641582659</v>
      </c>
      <c r="AK31" s="307">
        <f t="shared" si="8"/>
        <v>0.38</v>
      </c>
      <c r="AL31" s="300">
        <f t="shared" ca="1" si="28"/>
        <v>1276.2917694148407</v>
      </c>
      <c r="AM31" s="315"/>
      <c r="AN31" s="306">
        <v>6059.918324807807</v>
      </c>
      <c r="AO31" s="307">
        <f t="shared" si="29"/>
        <v>13.888888888888889</v>
      </c>
      <c r="AP31" s="307">
        <f t="shared" si="30"/>
        <v>84165.532288997318</v>
      </c>
      <c r="AQ31" s="307">
        <f t="shared" si="31"/>
        <v>8976.6339822954833</v>
      </c>
      <c r="AR31" s="307">
        <f ca="1">+AO31*VLOOKUP($B$2,'ANALISIS MONTAJE'!B$1:W$65536,22,0)+AL31*VLOOKUP($B$2,'ANALISIS MONTAJE'!B$1:W$65536,21,0)</f>
        <v>0</v>
      </c>
      <c r="AS31" s="313">
        <f t="shared" ca="1" si="32"/>
        <v>93.142166271292808</v>
      </c>
      <c r="AT31" s="313">
        <f t="shared" si="9"/>
        <v>360</v>
      </c>
    </row>
    <row r="32" spans="1:46" x14ac:dyDescent="0.2">
      <c r="A32" s="34" t="s">
        <v>8475</v>
      </c>
      <c r="B32" s="34"/>
      <c r="C32" s="278">
        <f>+(C28/TAN(C31*PI()/180))-(C27+0.1)</f>
        <v>0.73012701892219356</v>
      </c>
      <c r="D32" s="34" t="s">
        <v>8476</v>
      </c>
      <c r="E32" s="34"/>
      <c r="F32" s="34"/>
      <c r="J32" s="308">
        <f t="shared" si="10"/>
        <v>380</v>
      </c>
      <c r="K32" s="309">
        <f t="shared" ca="1" si="0"/>
        <v>0</v>
      </c>
      <c r="L32" s="310">
        <f t="shared" ca="1" si="1"/>
        <v>0</v>
      </c>
      <c r="M32" s="310">
        <f t="shared" ca="1" si="2"/>
        <v>0</v>
      </c>
      <c r="N32" s="311">
        <f t="shared" ca="1" si="3"/>
        <v>0</v>
      </c>
      <c r="O32" s="311">
        <f t="shared" ca="1" si="4"/>
        <v>0</v>
      </c>
      <c r="P32" s="182">
        <f t="shared" ca="1" si="11"/>
        <v>3.3</v>
      </c>
      <c r="Q32" s="300">
        <f t="shared" ca="1" si="12"/>
        <v>14.5</v>
      </c>
      <c r="R32" s="312">
        <f t="shared" ca="1" si="13"/>
        <v>252.7517307040165</v>
      </c>
      <c r="S32" s="182">
        <f t="shared" si="14"/>
        <v>294.60000000000002</v>
      </c>
      <c r="T32" s="313">
        <f t="shared" si="6"/>
        <v>870.33842279999999</v>
      </c>
      <c r="U32" s="306">
        <f t="shared" ca="1" si="15"/>
        <v>449.05655246915228</v>
      </c>
      <c r="V32" s="182">
        <f t="shared" si="16"/>
        <v>116.89999999999999</v>
      </c>
      <c r="W32" s="313">
        <f t="shared" si="7"/>
        <v>914.4</v>
      </c>
      <c r="X32" s="306">
        <f t="shared" si="17"/>
        <v>0</v>
      </c>
      <c r="Y32" s="182">
        <f t="shared" si="18"/>
        <v>0</v>
      </c>
      <c r="Z32" s="313">
        <f t="shared" si="5"/>
        <v>0</v>
      </c>
      <c r="AB32" s="308">
        <f t="shared" si="19"/>
        <v>380</v>
      </c>
      <c r="AC32" s="314">
        <f t="shared" ca="1" si="20"/>
        <v>994.6007460431822</v>
      </c>
      <c r="AD32" s="182">
        <f t="shared" si="21"/>
        <v>945.80000000000007</v>
      </c>
      <c r="AE32" s="313">
        <f t="shared" si="22"/>
        <v>1784.7384228000001</v>
      </c>
      <c r="AF32" s="312">
        <f t="shared" ca="1" si="23"/>
        <v>14.5</v>
      </c>
      <c r="AG32" s="182">
        <f t="shared" ca="1" si="24"/>
        <v>13.769872981077807</v>
      </c>
      <c r="AH32" s="313">
        <f t="shared" ca="1" si="25"/>
        <v>9.4798729810778077</v>
      </c>
      <c r="AI32" s="305">
        <f t="shared" ca="1" si="26"/>
        <v>5.1898729810778077</v>
      </c>
      <c r="AJ32" s="306">
        <f t="shared" ca="1" si="27"/>
        <v>12.245211653363143</v>
      </c>
      <c r="AK32" s="307">
        <f t="shared" si="8"/>
        <v>0.38</v>
      </c>
      <c r="AL32" s="300">
        <f t="shared" ca="1" si="28"/>
        <v>1291.3912002221191</v>
      </c>
      <c r="AM32" s="315"/>
      <c r="AN32" s="306">
        <v>6461.1246136200543</v>
      </c>
      <c r="AO32" s="307">
        <f t="shared" si="29"/>
        <v>13.157894736842104</v>
      </c>
      <c r="AP32" s="307">
        <f t="shared" si="30"/>
        <v>85014.79754763229</v>
      </c>
      <c r="AQ32" s="307">
        <f t="shared" si="31"/>
        <v>8579.854513591672</v>
      </c>
      <c r="AR32" s="307">
        <f ca="1">+AO32*VLOOKUP($B$2,'ANALISIS MONTAJE'!B$1:W$65536,22,0)+AL32*VLOOKUP($B$2,'ANALISIS MONTAJE'!B$1:W$65536,21,0)</f>
        <v>0</v>
      </c>
      <c r="AS32" s="313">
        <f t="shared" ca="1" si="32"/>
        <v>93.594652061223954</v>
      </c>
      <c r="AT32" s="313">
        <f t="shared" si="9"/>
        <v>380</v>
      </c>
    </row>
    <row r="33" spans="1:53" x14ac:dyDescent="0.2">
      <c r="A33" s="34" t="s">
        <v>8477</v>
      </c>
      <c r="B33" s="34"/>
      <c r="C33" s="316">
        <v>1</v>
      </c>
      <c r="D33" s="34" t="s">
        <v>8478</v>
      </c>
      <c r="E33" s="317"/>
      <c r="F33" s="317"/>
      <c r="J33" s="308">
        <f t="shared" si="10"/>
        <v>400</v>
      </c>
      <c r="K33" s="309">
        <f t="shared" ca="1" si="0"/>
        <v>0</v>
      </c>
      <c r="L33" s="310">
        <f t="shared" ca="1" si="1"/>
        <v>0</v>
      </c>
      <c r="M33" s="310">
        <f t="shared" ca="1" si="2"/>
        <v>0</v>
      </c>
      <c r="N33" s="311">
        <f t="shared" ca="1" si="3"/>
        <v>0</v>
      </c>
      <c r="O33" s="311">
        <f t="shared" ca="1" si="4"/>
        <v>0</v>
      </c>
      <c r="P33" s="182">
        <f t="shared" ca="1" si="11"/>
        <v>3.3</v>
      </c>
      <c r="Q33" s="300">
        <f t="shared" ca="1" si="12"/>
        <v>14.5</v>
      </c>
      <c r="R33" s="312">
        <f t="shared" ca="1" si="13"/>
        <v>265.25906841205091</v>
      </c>
      <c r="S33" s="182">
        <f t="shared" si="14"/>
        <v>308</v>
      </c>
      <c r="T33" s="313">
        <f t="shared" si="6"/>
        <v>870.33842279999999</v>
      </c>
      <c r="U33" s="306">
        <f t="shared" ca="1" si="15"/>
        <v>472.69110786226554</v>
      </c>
      <c r="V33" s="182">
        <f t="shared" si="16"/>
        <v>123</v>
      </c>
      <c r="W33" s="313">
        <f t="shared" si="7"/>
        <v>914.4</v>
      </c>
      <c r="X33" s="306">
        <f t="shared" si="17"/>
        <v>0</v>
      </c>
      <c r="Y33" s="182">
        <f t="shared" si="18"/>
        <v>0</v>
      </c>
      <c r="Z33" s="313">
        <f t="shared" si="5"/>
        <v>0</v>
      </c>
      <c r="AB33" s="308">
        <f t="shared" si="19"/>
        <v>400</v>
      </c>
      <c r="AC33" s="314">
        <f t="shared" ca="1" si="20"/>
        <v>1032.1227591672855</v>
      </c>
      <c r="AD33" s="182">
        <f t="shared" si="21"/>
        <v>986</v>
      </c>
      <c r="AE33" s="313">
        <f t="shared" si="22"/>
        <v>1784.7384228000001</v>
      </c>
      <c r="AF33" s="312">
        <f t="shared" ca="1" si="23"/>
        <v>14.5</v>
      </c>
      <c r="AG33" s="182">
        <f t="shared" ca="1" si="24"/>
        <v>13.769872981077807</v>
      </c>
      <c r="AH33" s="313">
        <f t="shared" ca="1" si="25"/>
        <v>9.4798729810778077</v>
      </c>
      <c r="AI33" s="305">
        <f t="shared" ca="1" si="26"/>
        <v>5.1898729810778077</v>
      </c>
      <c r="AJ33" s="306">
        <f t="shared" ca="1" si="27"/>
        <v>12.24772360014086</v>
      </c>
      <c r="AK33" s="307">
        <f t="shared" si="8"/>
        <v>0.38</v>
      </c>
      <c r="AL33" s="300">
        <f t="shared" ca="1" si="28"/>
        <v>1306.2573581573081</v>
      </c>
      <c r="AM33" s="315"/>
      <c r="AN33" s="306">
        <v>6870.3351782411055</v>
      </c>
      <c r="AO33" s="307">
        <f t="shared" si="29"/>
        <v>12.5</v>
      </c>
      <c r="AP33" s="307">
        <f t="shared" si="30"/>
        <v>85879.189728013822</v>
      </c>
      <c r="AQ33" s="307">
        <f t="shared" si="31"/>
        <v>8222.7529917582415</v>
      </c>
      <c r="AR33" s="307">
        <f ca="1">+AO33*VLOOKUP($B$2,'ANALISIS MONTAJE'!B$1:W$65536,22,0)+AL33*VLOOKUP($B$2,'ANALISIS MONTAJE'!B$1:W$65536,21,0)</f>
        <v>0</v>
      </c>
      <c r="AS33" s="313">
        <f t="shared" ca="1" si="32"/>
        <v>94.101942719772069</v>
      </c>
      <c r="AT33" s="313">
        <f t="shared" si="9"/>
        <v>400</v>
      </c>
    </row>
    <row r="34" spans="1:53" x14ac:dyDescent="0.2">
      <c r="A34" s="34" t="s">
        <v>8479</v>
      </c>
      <c r="B34" s="34"/>
      <c r="C34" s="316">
        <v>0.49056</v>
      </c>
      <c r="D34" s="34" t="s">
        <v>8480</v>
      </c>
      <c r="E34" s="34"/>
      <c r="F34" s="34"/>
      <c r="J34" s="308">
        <f t="shared" si="10"/>
        <v>420</v>
      </c>
      <c r="K34" s="309">
        <f t="shared" ca="1" si="0"/>
        <v>0</v>
      </c>
      <c r="L34" s="310">
        <f t="shared" ca="1" si="1"/>
        <v>0</v>
      </c>
      <c r="M34" s="310">
        <f t="shared" ca="1" si="2"/>
        <v>0</v>
      </c>
      <c r="N34" s="311">
        <f t="shared" ca="1" si="3"/>
        <v>0</v>
      </c>
      <c r="O34" s="311">
        <f t="shared" ca="1" si="4"/>
        <v>0</v>
      </c>
      <c r="P34" s="182">
        <f t="shared" ca="1" si="11"/>
        <v>3.3</v>
      </c>
      <c r="Q34" s="300">
        <f t="shared" ca="1" si="12"/>
        <v>14.5</v>
      </c>
      <c r="R34" s="312">
        <f t="shared" ca="1" si="13"/>
        <v>277.76640612008532</v>
      </c>
      <c r="S34" s="182">
        <f t="shared" si="14"/>
        <v>321.40000000000003</v>
      </c>
      <c r="T34" s="313">
        <f t="shared" si="6"/>
        <v>870.33842279999999</v>
      </c>
      <c r="U34" s="306">
        <f t="shared" ca="1" si="15"/>
        <v>496.3256632553788</v>
      </c>
      <c r="V34" s="182">
        <f t="shared" si="16"/>
        <v>129.1</v>
      </c>
      <c r="W34" s="313">
        <f t="shared" si="7"/>
        <v>914.4</v>
      </c>
      <c r="X34" s="306">
        <f t="shared" si="17"/>
        <v>0</v>
      </c>
      <c r="Y34" s="182">
        <f t="shared" si="18"/>
        <v>0</v>
      </c>
      <c r="Z34" s="313">
        <f t="shared" si="5"/>
        <v>0</v>
      </c>
      <c r="AB34" s="308">
        <f t="shared" si="19"/>
        <v>420</v>
      </c>
      <c r="AC34" s="314">
        <f t="shared" ca="1" si="20"/>
        <v>1069.6447722913888</v>
      </c>
      <c r="AD34" s="182">
        <f t="shared" si="21"/>
        <v>1026.2</v>
      </c>
      <c r="AE34" s="313">
        <f t="shared" si="22"/>
        <v>1784.7384228000001</v>
      </c>
      <c r="AF34" s="312">
        <f t="shared" ca="1" si="23"/>
        <v>14.5</v>
      </c>
      <c r="AG34" s="182">
        <f t="shared" ca="1" si="24"/>
        <v>13.769872981077807</v>
      </c>
      <c r="AH34" s="313">
        <f t="shared" ca="1" si="25"/>
        <v>9.4798729810778077</v>
      </c>
      <c r="AI34" s="305">
        <f t="shared" ca="1" si="26"/>
        <v>5.1898729810778077</v>
      </c>
      <c r="AJ34" s="306">
        <f t="shared" ca="1" si="27"/>
        <v>12.250004471150742</v>
      </c>
      <c r="AK34" s="307">
        <f t="shared" si="8"/>
        <v>0.38</v>
      </c>
      <c r="AL34" s="300">
        <f t="shared" ca="1" si="28"/>
        <v>1320.9041349040097</v>
      </c>
      <c r="AM34" s="315"/>
      <c r="AN34" s="306">
        <v>7319.08602687044</v>
      </c>
      <c r="AO34" s="307">
        <f t="shared" si="29"/>
        <v>11.904761904761905</v>
      </c>
      <c r="AP34" s="307">
        <f t="shared" si="30"/>
        <v>87131.976510362379</v>
      </c>
      <c r="AQ34" s="307">
        <f t="shared" si="31"/>
        <v>7899.6611386708528</v>
      </c>
      <c r="AR34" s="307">
        <f ca="1">+AO34*VLOOKUP($B$2,'ANALISIS MONTAJE'!B$1:W$65536,22,0)+AL34*VLOOKUP($B$2,'ANALISIS MONTAJE'!B$1:W$65536,21,0)</f>
        <v>0</v>
      </c>
      <c r="AS34" s="313">
        <f t="shared" ca="1" si="32"/>
        <v>95.031637649033229</v>
      </c>
      <c r="AT34" s="313">
        <f t="shared" si="9"/>
        <v>420</v>
      </c>
    </row>
    <row r="35" spans="1:53" x14ac:dyDescent="0.2">
      <c r="A35" s="34" t="s">
        <v>8481</v>
      </c>
      <c r="B35" s="34"/>
      <c r="C35" s="278">
        <f>+IF(B4="220",C38*21,IF(B4="138",C38*5+15,C38*5+15))</f>
        <v>40</v>
      </c>
      <c r="D35" s="34" t="s">
        <v>8482</v>
      </c>
      <c r="E35" s="34"/>
      <c r="F35" s="34"/>
      <c r="J35" s="308">
        <f t="shared" si="10"/>
        <v>440</v>
      </c>
      <c r="K35" s="309">
        <f t="shared" ca="1" si="0"/>
        <v>0</v>
      </c>
      <c r="L35" s="310">
        <f t="shared" ca="1" si="1"/>
        <v>0</v>
      </c>
      <c r="M35" s="310">
        <f t="shared" ca="1" si="2"/>
        <v>0</v>
      </c>
      <c r="N35" s="311">
        <f t="shared" ca="1" si="3"/>
        <v>0</v>
      </c>
      <c r="O35" s="311">
        <f t="shared" ca="1" si="4"/>
        <v>0</v>
      </c>
      <c r="P35" s="182">
        <f t="shared" ca="1" si="11"/>
        <v>3.3</v>
      </c>
      <c r="Q35" s="300">
        <f t="shared" ca="1" si="12"/>
        <v>14.5</v>
      </c>
      <c r="R35" s="312">
        <f t="shared" ca="1" si="13"/>
        <v>290.27374382811968</v>
      </c>
      <c r="S35" s="182">
        <f t="shared" si="14"/>
        <v>334.8</v>
      </c>
      <c r="T35" s="313">
        <f t="shared" si="6"/>
        <v>870.33842279999999</v>
      </c>
      <c r="U35" s="306">
        <f t="shared" ca="1" si="15"/>
        <v>519.96021864849206</v>
      </c>
      <c r="V35" s="182">
        <f t="shared" si="16"/>
        <v>135.19999999999999</v>
      </c>
      <c r="W35" s="313">
        <f t="shared" si="7"/>
        <v>914.4</v>
      </c>
      <c r="X35" s="306">
        <f t="shared" si="17"/>
        <v>0</v>
      </c>
      <c r="Y35" s="182">
        <f t="shared" si="18"/>
        <v>0</v>
      </c>
      <c r="Z35" s="313">
        <f t="shared" si="5"/>
        <v>0</v>
      </c>
      <c r="AB35" s="308">
        <f t="shared" si="19"/>
        <v>440</v>
      </c>
      <c r="AC35" s="314">
        <f t="shared" ca="1" si="20"/>
        <v>1107.1667854154919</v>
      </c>
      <c r="AD35" s="182">
        <f t="shared" si="21"/>
        <v>1066.4000000000001</v>
      </c>
      <c r="AE35" s="313">
        <f t="shared" si="22"/>
        <v>1784.7384228000001</v>
      </c>
      <c r="AF35" s="312">
        <f t="shared" ca="1" si="23"/>
        <v>14.5</v>
      </c>
      <c r="AG35" s="182">
        <f t="shared" ca="1" si="24"/>
        <v>13.769872981077807</v>
      </c>
      <c r="AH35" s="313">
        <f t="shared" ca="1" si="25"/>
        <v>9.4798729810778077</v>
      </c>
      <c r="AI35" s="305">
        <f t="shared" ca="1" si="26"/>
        <v>5.1898729810778077</v>
      </c>
      <c r="AJ35" s="306">
        <f t="shared" ca="1" si="27"/>
        <v>12.252084749545331</v>
      </c>
      <c r="AK35" s="307">
        <f t="shared" si="8"/>
        <v>0.38</v>
      </c>
      <c r="AL35" s="300">
        <f t="shared" ca="1" si="28"/>
        <v>1335.3439631796234</v>
      </c>
      <c r="AM35" s="315"/>
      <c r="AN35" s="306">
        <v>7776.5654285094815</v>
      </c>
      <c r="AO35" s="307">
        <f t="shared" si="29"/>
        <v>11.363636363636363</v>
      </c>
      <c r="AP35" s="307">
        <f t="shared" si="30"/>
        <v>88370.06168760774</v>
      </c>
      <c r="AQ35" s="307">
        <f t="shared" si="31"/>
        <v>7605.9412722277721</v>
      </c>
      <c r="AR35" s="307">
        <f ca="1">+AO35*VLOOKUP($B$2,'ANALISIS MONTAJE'!B$1:W$65536,22,0)+AL35*VLOOKUP($B$2,'ANALISIS MONTAJE'!B$1:W$65536,21,0)</f>
        <v>0</v>
      </c>
      <c r="AS35" s="313">
        <f t="shared" ca="1" si="32"/>
        <v>95.976002959835512</v>
      </c>
      <c r="AT35" s="313">
        <f t="shared" si="9"/>
        <v>440</v>
      </c>
    </row>
    <row r="36" spans="1:53" x14ac:dyDescent="0.2">
      <c r="A36" s="34" t="s">
        <v>8483</v>
      </c>
      <c r="B36" s="34"/>
      <c r="C36" s="316">
        <v>1</v>
      </c>
      <c r="D36" s="34" t="s">
        <v>8484</v>
      </c>
      <c r="E36" s="34"/>
      <c r="F36" s="34"/>
      <c r="J36" s="308">
        <f t="shared" si="10"/>
        <v>460</v>
      </c>
      <c r="K36" s="309">
        <f t="shared" ca="1" si="0"/>
        <v>0</v>
      </c>
      <c r="L36" s="310">
        <f t="shared" ca="1" si="1"/>
        <v>0</v>
      </c>
      <c r="M36" s="310">
        <f t="shared" ca="1" si="2"/>
        <v>0</v>
      </c>
      <c r="N36" s="311">
        <f t="shared" ca="1" si="3"/>
        <v>0</v>
      </c>
      <c r="O36" s="311">
        <f t="shared" ca="1" si="4"/>
        <v>0</v>
      </c>
      <c r="P36" s="182">
        <f t="shared" ca="1" si="11"/>
        <v>3.3</v>
      </c>
      <c r="Q36" s="300">
        <f t="shared" ca="1" si="12"/>
        <v>14.5</v>
      </c>
      <c r="R36" s="312">
        <f t="shared" ca="1" si="13"/>
        <v>302.78108153615409</v>
      </c>
      <c r="S36" s="182">
        <f t="shared" si="14"/>
        <v>348.20000000000005</v>
      </c>
      <c r="T36" s="313">
        <f t="shared" si="6"/>
        <v>870.33842279999999</v>
      </c>
      <c r="U36" s="306">
        <f t="shared" ca="1" si="15"/>
        <v>543.59477404160532</v>
      </c>
      <c r="V36" s="182">
        <f t="shared" si="16"/>
        <v>141.29999999999998</v>
      </c>
      <c r="W36" s="313">
        <f t="shared" si="7"/>
        <v>914.4</v>
      </c>
      <c r="X36" s="306">
        <f t="shared" si="17"/>
        <v>0</v>
      </c>
      <c r="Y36" s="182">
        <f t="shared" si="18"/>
        <v>0</v>
      </c>
      <c r="Z36" s="313">
        <f t="shared" si="5"/>
        <v>0</v>
      </c>
      <c r="AB36" s="308">
        <f t="shared" si="19"/>
        <v>460</v>
      </c>
      <c r="AC36" s="314">
        <f t="shared" ca="1" si="20"/>
        <v>1144.6887985395952</v>
      </c>
      <c r="AD36" s="182">
        <f t="shared" si="21"/>
        <v>1106.6000000000001</v>
      </c>
      <c r="AE36" s="313">
        <f t="shared" si="22"/>
        <v>1784.7384228000001</v>
      </c>
      <c r="AF36" s="312">
        <f t="shared" ca="1" si="23"/>
        <v>14.5</v>
      </c>
      <c r="AG36" s="182">
        <f t="shared" ca="1" si="24"/>
        <v>13.769872981077807</v>
      </c>
      <c r="AH36" s="313">
        <f t="shared" ca="1" si="25"/>
        <v>9.4798729810778077</v>
      </c>
      <c r="AI36" s="305">
        <f t="shared" ca="1" si="26"/>
        <v>5.1898729810778077</v>
      </c>
      <c r="AJ36" s="306">
        <f t="shared" ca="1" si="27"/>
        <v>12.253989782596744</v>
      </c>
      <c r="AK36" s="307">
        <f t="shared" si="8"/>
        <v>0.38</v>
      </c>
      <c r="AL36" s="300">
        <f t="shared" ca="1" si="28"/>
        <v>1349.5880363639662</v>
      </c>
      <c r="AM36" s="315"/>
      <c r="AN36" s="306">
        <v>8299.7507795280508</v>
      </c>
      <c r="AO36" s="307">
        <f t="shared" si="29"/>
        <v>10.869565217391305</v>
      </c>
      <c r="AP36" s="307">
        <f t="shared" si="30"/>
        <v>90214.682386174463</v>
      </c>
      <c r="AQ36" s="307">
        <f t="shared" si="31"/>
        <v>7337.7622637362638</v>
      </c>
      <c r="AR36" s="307">
        <f ca="1">+AO36*VLOOKUP($B$2,'ANALISIS MONTAJE'!B$1:W$65536,22,0)+AL36*VLOOKUP($B$2,'ANALISIS MONTAJE'!B$1:W$65536,21,0)</f>
        <v>0</v>
      </c>
      <c r="AS36" s="313">
        <f t="shared" ca="1" si="32"/>
        <v>97.552444649910726</v>
      </c>
      <c r="AT36" s="313">
        <f t="shared" si="9"/>
        <v>460</v>
      </c>
    </row>
    <row r="37" spans="1:53" x14ac:dyDescent="0.2">
      <c r="J37" s="308">
        <f t="shared" si="10"/>
        <v>480</v>
      </c>
      <c r="K37" s="309">
        <f t="shared" ca="1" si="0"/>
        <v>0</v>
      </c>
      <c r="L37" s="310">
        <f t="shared" ca="1" si="1"/>
        <v>0</v>
      </c>
      <c r="M37" s="310">
        <f t="shared" ca="1" si="2"/>
        <v>0</v>
      </c>
      <c r="N37" s="311">
        <f t="shared" ca="1" si="3"/>
        <v>0</v>
      </c>
      <c r="O37" s="311">
        <f t="shared" ca="1" si="4"/>
        <v>0</v>
      </c>
      <c r="P37" s="182">
        <f t="shared" ca="1" si="11"/>
        <v>3.3</v>
      </c>
      <c r="Q37" s="300">
        <f t="shared" ca="1" si="12"/>
        <v>14.5</v>
      </c>
      <c r="R37" s="312">
        <f t="shared" ca="1" si="13"/>
        <v>315.2884192441885</v>
      </c>
      <c r="S37" s="182">
        <f t="shared" si="14"/>
        <v>361.6</v>
      </c>
      <c r="T37" s="313">
        <f t="shared" si="6"/>
        <v>870.33842279999999</v>
      </c>
      <c r="U37" s="306">
        <f t="shared" ca="1" si="15"/>
        <v>567.22932943471869</v>
      </c>
      <c r="V37" s="182">
        <f t="shared" si="16"/>
        <v>147.4</v>
      </c>
      <c r="W37" s="313">
        <f t="shared" si="7"/>
        <v>914.4</v>
      </c>
      <c r="X37" s="306">
        <f t="shared" si="17"/>
        <v>0</v>
      </c>
      <c r="Y37" s="182">
        <f t="shared" si="18"/>
        <v>0</v>
      </c>
      <c r="Z37" s="313">
        <f t="shared" si="5"/>
        <v>0</v>
      </c>
      <c r="AB37" s="308">
        <f t="shared" si="19"/>
        <v>480</v>
      </c>
      <c r="AC37" s="314">
        <f t="shared" ca="1" si="20"/>
        <v>1182.2108116636982</v>
      </c>
      <c r="AD37" s="182">
        <f t="shared" si="21"/>
        <v>1146.8000000000002</v>
      </c>
      <c r="AE37" s="313">
        <f t="shared" si="22"/>
        <v>1784.7384228000001</v>
      </c>
      <c r="AF37" s="312">
        <f t="shared" ca="1" si="23"/>
        <v>14.5</v>
      </c>
      <c r="AG37" s="182">
        <f t="shared" ca="1" si="24"/>
        <v>13.769872981077807</v>
      </c>
      <c r="AH37" s="313">
        <f t="shared" ca="1" si="25"/>
        <v>9.4798729810778077</v>
      </c>
      <c r="AI37" s="305">
        <f t="shared" ca="1" si="26"/>
        <v>5.1898729810778077</v>
      </c>
      <c r="AJ37" s="306">
        <f t="shared" ca="1" si="27"/>
        <v>12.255740819612052</v>
      </c>
      <c r="AK37" s="307">
        <f t="shared" si="8"/>
        <v>0.38</v>
      </c>
      <c r="AL37" s="300">
        <f t="shared" ca="1" si="28"/>
        <v>1363.646485509227</v>
      </c>
      <c r="AM37" s="315"/>
      <c r="AN37" s="306">
        <v>8808.2093225444696</v>
      </c>
      <c r="AO37" s="307">
        <f t="shared" si="29"/>
        <v>10.416666666666666</v>
      </c>
      <c r="AP37" s="307">
        <f t="shared" si="30"/>
        <v>91752.180443171557</v>
      </c>
      <c r="AQ37" s="307">
        <f t="shared" si="31"/>
        <v>7091.9315059523806</v>
      </c>
      <c r="AR37" s="307">
        <f ca="1">+AO37*VLOOKUP($B$2,'ANALISIS MONTAJE'!B$1:W$65536,22,0)+AL37*VLOOKUP($B$2,'ANALISIS MONTAJE'!B$1:W$65536,21,0)</f>
        <v>0</v>
      </c>
      <c r="AS37" s="313">
        <f t="shared" ca="1" si="32"/>
        <v>98.844111949123942</v>
      </c>
      <c r="AT37" s="313">
        <f t="shared" si="9"/>
        <v>480</v>
      </c>
    </row>
    <row r="38" spans="1:53" x14ac:dyDescent="0.2">
      <c r="A38" s="34" t="s">
        <v>8485</v>
      </c>
      <c r="B38" s="34"/>
      <c r="C38" s="278">
        <f>+VLOOKUP("SUS"&amp;$B$4,F39:G44,2,0)</f>
        <v>5</v>
      </c>
      <c r="D38" s="34" t="s">
        <v>8486</v>
      </c>
      <c r="F38" s="318"/>
      <c r="G38" s="318" t="s">
        <v>8487</v>
      </c>
      <c r="J38" s="308">
        <f t="shared" si="10"/>
        <v>500</v>
      </c>
      <c r="K38" s="309">
        <f t="shared" ca="1" si="0"/>
        <v>0</v>
      </c>
      <c r="L38" s="310">
        <f t="shared" ca="1" si="1"/>
        <v>0</v>
      </c>
      <c r="M38" s="310">
        <f t="shared" ca="1" si="2"/>
        <v>0</v>
      </c>
      <c r="N38" s="311">
        <f t="shared" ca="1" si="3"/>
        <v>0</v>
      </c>
      <c r="O38" s="311">
        <f t="shared" ca="1" si="4"/>
        <v>0</v>
      </c>
      <c r="P38" s="182">
        <f t="shared" ca="1" si="11"/>
        <v>3.3</v>
      </c>
      <c r="Q38" s="300">
        <f t="shared" ca="1" si="12"/>
        <v>14.5</v>
      </c>
      <c r="R38" s="312">
        <f t="shared" ca="1" si="13"/>
        <v>327.79575695222292</v>
      </c>
      <c r="S38" s="182">
        <f t="shared" si="14"/>
        <v>375</v>
      </c>
      <c r="T38" s="313">
        <f t="shared" si="6"/>
        <v>870.33842279999999</v>
      </c>
      <c r="U38" s="306">
        <f t="shared" ca="1" si="15"/>
        <v>590.86388482783195</v>
      </c>
      <c r="V38" s="182">
        <f t="shared" si="16"/>
        <v>153.5</v>
      </c>
      <c r="W38" s="313">
        <f t="shared" si="7"/>
        <v>914.4</v>
      </c>
      <c r="X38" s="306">
        <f t="shared" si="17"/>
        <v>0</v>
      </c>
      <c r="Y38" s="182">
        <f t="shared" si="18"/>
        <v>0</v>
      </c>
      <c r="Z38" s="313">
        <f t="shared" si="5"/>
        <v>0</v>
      </c>
      <c r="AB38" s="308">
        <f t="shared" si="19"/>
        <v>500</v>
      </c>
      <c r="AC38" s="314">
        <f t="shared" ca="1" si="20"/>
        <v>1219.7328247878015</v>
      </c>
      <c r="AD38" s="182">
        <f t="shared" si="21"/>
        <v>1187</v>
      </c>
      <c r="AE38" s="313">
        <f t="shared" si="22"/>
        <v>1784.7384228000001</v>
      </c>
      <c r="AF38" s="312">
        <f t="shared" ca="1" si="23"/>
        <v>14.5</v>
      </c>
      <c r="AG38" s="182">
        <f t="shared" ca="1" si="24"/>
        <v>13.769872981077807</v>
      </c>
      <c r="AH38" s="313">
        <f t="shared" ca="1" si="25"/>
        <v>9.4798729810778077</v>
      </c>
      <c r="AI38" s="305">
        <f t="shared" ca="1" si="26"/>
        <v>5.1898729810778077</v>
      </c>
      <c r="AJ38" s="306">
        <f t="shared" ca="1" si="27"/>
        <v>12.25735580792279</v>
      </c>
      <c r="AK38" s="307">
        <f t="shared" si="8"/>
        <v>0.38</v>
      </c>
      <c r="AL38" s="300">
        <f t="shared" ca="1" si="28"/>
        <v>1377.5285237078201</v>
      </c>
      <c r="AM38" s="315"/>
      <c r="AN38" s="306">
        <v>9325.9426280642292</v>
      </c>
      <c r="AO38" s="307">
        <f t="shared" si="29"/>
        <v>10</v>
      </c>
      <c r="AP38" s="307">
        <f t="shared" si="30"/>
        <v>93259.426280642292</v>
      </c>
      <c r="AQ38" s="307">
        <f t="shared" si="31"/>
        <v>6865.7672087912088</v>
      </c>
      <c r="AR38" s="307">
        <f ca="1">+AO38*VLOOKUP($B$2,'ANALISIS MONTAJE'!B$1:W$65536,22,0)+AL38*VLOOKUP($B$2,'ANALISIS MONTAJE'!B$1:W$65536,21,0)</f>
        <v>0</v>
      </c>
      <c r="AS38" s="313">
        <f t="shared" ca="1" si="32"/>
        <v>100.1251934894335</v>
      </c>
      <c r="AT38" s="313">
        <f t="shared" si="9"/>
        <v>500</v>
      </c>
    </row>
    <row r="39" spans="1:53" x14ac:dyDescent="0.2">
      <c r="A39" s="34" t="s">
        <v>8488</v>
      </c>
      <c r="B39" s="34"/>
      <c r="C39" s="278">
        <f>+VLOOKUP("ANC"&amp;$B$4,F39:G44,2,0)</f>
        <v>6</v>
      </c>
      <c r="D39" s="34" t="s">
        <v>8486</v>
      </c>
      <c r="F39" s="318" t="s">
        <v>8489</v>
      </c>
      <c r="G39" s="318">
        <f>IF(MID(B2,6,2)="CO",20,IF(MID(B2,6,2)="SI",21,20))</f>
        <v>20</v>
      </c>
      <c r="J39" s="308">
        <f t="shared" si="10"/>
        <v>520</v>
      </c>
      <c r="K39" s="309">
        <f t="shared" ca="1" si="0"/>
        <v>0</v>
      </c>
      <c r="L39" s="310">
        <f t="shared" ca="1" si="1"/>
        <v>0</v>
      </c>
      <c r="M39" s="310">
        <f t="shared" ca="1" si="2"/>
        <v>0</v>
      </c>
      <c r="N39" s="311">
        <f t="shared" ca="1" si="3"/>
        <v>0</v>
      </c>
      <c r="O39" s="311">
        <f t="shared" ca="1" si="4"/>
        <v>0</v>
      </c>
      <c r="P39" s="182">
        <f ca="1">ROUND(0.85*(SQRT(K39+$C$27))+1.55*$C$26,1)</f>
        <v>3.3</v>
      </c>
      <c r="Q39" s="300">
        <f ca="1">ROUND((L39+P39*1.3+$C$27+$C$32+$C$29),1)</f>
        <v>14.5</v>
      </c>
      <c r="R39" s="312">
        <f ca="1">$C$18*$C$13/1000*J39+$C$19*$C$34+2*M39*SIN($C$20/2*PI()/180)</f>
        <v>340.30309466025727</v>
      </c>
      <c r="S39" s="182">
        <f>J39*$E$13+$C$35</f>
        <v>388.40000000000003</v>
      </c>
      <c r="T39" s="313">
        <f t="shared" si="6"/>
        <v>870.33842279999999</v>
      </c>
      <c r="U39" s="312">
        <f ca="1">IF($J$14=1,$C$18*$D$14/1000*J39+2*N39*SIN($C$20/2*PI()/180),0)</f>
        <v>614.49844022094521</v>
      </c>
      <c r="V39" s="182">
        <f>IF($J$14=1,J39*$E$14+$C$36,0)</f>
        <v>159.6</v>
      </c>
      <c r="W39" s="313">
        <f t="shared" si="7"/>
        <v>914.4</v>
      </c>
      <c r="X39" s="312">
        <f>IF($J$15=1,$C$18*$D$15/1000*J39+2*Q39*SIN($C$20/2*PI()/180),0)</f>
        <v>0</v>
      </c>
      <c r="Y39" s="182">
        <f>IF($J$15=1,(J39*$E$15+$C$36),IF($J$15=2,(J39*$E$15+$C$36),0))</f>
        <v>0</v>
      </c>
      <c r="Z39" s="313">
        <f t="shared" si="5"/>
        <v>0</v>
      </c>
      <c r="AB39" s="308">
        <f>+AB38+20</f>
        <v>520</v>
      </c>
      <c r="AC39" s="314">
        <f ca="1">IF(MID($B$2,10,1)="D",2,1)*3*R39+$J$14*$U$23+$J$15*X39</f>
        <v>1257.2548379119046</v>
      </c>
      <c r="AD39" s="182">
        <f>IF(MID($B$2,10,1)="D",2,1)*3*S39+$J$14*$V$23+$J$15*Y39</f>
        <v>1227.2</v>
      </c>
      <c r="AE39" s="313">
        <f>T39+W39+Z39</f>
        <v>1784.7384228000001</v>
      </c>
      <c r="AF39" s="312">
        <f ca="1">+Q39</f>
        <v>14.5</v>
      </c>
      <c r="AG39" s="182">
        <f ca="1">+Q39-$C$32</f>
        <v>13.769872981077807</v>
      </c>
      <c r="AH39" s="313">
        <f ca="1">+AG39-1.3*P39</f>
        <v>9.4798729810778077</v>
      </c>
      <c r="AI39" s="305">
        <f ca="1">IF(MID($B$2,10,1)="S",AH39-1.3*P39,AH39-1.15*P39)</f>
        <v>5.1898729810778077</v>
      </c>
      <c r="AJ39" s="306">
        <f ca="1">IF(MID($B$2,10,1)="D",(AF39*MID($B$2,11,1)*U39+2*R39*(AG39+AH39+AI39))/(6*R39+MID($B$2,11,1)*U39),(AF39*MID($B$2,11,1)*U39+R39*(AG39+2*AH39))/(3*R39+MID($B$2,11,1)*U39))</f>
        <v>12.258850010276825</v>
      </c>
      <c r="AK39" s="307">
        <f t="shared" si="8"/>
        <v>0.38</v>
      </c>
      <c r="AL39" s="300">
        <f ca="1">+AK39*AJ39*(POWER(AC39,2/3)+POWER(AE39,2/3)+POWER(AD39,1/2))</f>
        <v>1391.2425650998434</v>
      </c>
      <c r="AM39" s="319"/>
      <c r="AN39" s="306">
        <v>9920.8503175925307</v>
      </c>
      <c r="AO39" s="307">
        <f>5000/AB39</f>
        <v>9.615384615384615</v>
      </c>
      <c r="AP39" s="307">
        <f>+AN39*AO39</f>
        <v>95392.791515312798</v>
      </c>
      <c r="AQ39" s="307">
        <f>+(AO39-2)*(+$C$45*3+$C$47)+2*($C$46*6+$C$48)</f>
        <v>6657.0001652578185</v>
      </c>
      <c r="AR39" s="307">
        <f ca="1">+AO39*VLOOKUP($B$2,'ANALISIS MONTAJE'!B$1:W$65536,22,0)+AL39*VLOOKUP($B$2,'ANALISIS MONTAJE'!B$1:W$65536,21,0)</f>
        <v>0</v>
      </c>
      <c r="AS39" s="313">
        <f ca="1">+SUM(AP39:AR39)/1000</f>
        <v>102.04979168057062</v>
      </c>
      <c r="AT39" s="313">
        <f t="shared" si="9"/>
        <v>520</v>
      </c>
    </row>
    <row r="40" spans="1:53" x14ac:dyDescent="0.2">
      <c r="A40" s="34"/>
      <c r="B40" s="34"/>
      <c r="C40" s="278"/>
      <c r="D40" s="34"/>
      <c r="F40" s="318" t="s">
        <v>8490</v>
      </c>
      <c r="G40" s="318">
        <f>IF(MID(B2,6,2)="CO",14,IF(MID(B2,6,2)="SI",14,11))</f>
        <v>14</v>
      </c>
      <c r="J40" s="308">
        <f t="shared" si="10"/>
        <v>540</v>
      </c>
      <c r="K40" s="309">
        <f t="shared" ca="1" si="0"/>
        <v>0</v>
      </c>
      <c r="L40" s="310">
        <f t="shared" ca="1" si="1"/>
        <v>0</v>
      </c>
      <c r="M40" s="310">
        <f t="shared" ca="1" si="2"/>
        <v>0</v>
      </c>
      <c r="N40" s="311">
        <f t="shared" ca="1" si="3"/>
        <v>0</v>
      </c>
      <c r="O40" s="311">
        <f t="shared" ca="1" si="4"/>
        <v>0</v>
      </c>
      <c r="P40" s="182">
        <f ca="1">ROUND(0.85*(SQRT(K40+$C$27))+1.55*$C$26,1)</f>
        <v>3.3</v>
      </c>
      <c r="Q40" s="300">
        <f ca="1">ROUND((L40+P40*1.3+$C$27+$C$32+$C$29),1)</f>
        <v>14.5</v>
      </c>
      <c r="R40" s="312">
        <f ca="1">$C$18*$C$13/1000*J40+$C$19*$C$34+2*M40*SIN($C$20/2*PI()/180)</f>
        <v>352.81043236829169</v>
      </c>
      <c r="S40" s="182">
        <f>J40*$E$13+$C$35</f>
        <v>401.8</v>
      </c>
      <c r="T40" s="313">
        <f t="shared" si="6"/>
        <v>870.33842279999999</v>
      </c>
      <c r="U40" s="312">
        <f ca="1">IF($J$14=1,$C$18*$D$14/1000*J40+2*N40*SIN($C$20/2*PI()/180),0)</f>
        <v>638.13299561405847</v>
      </c>
      <c r="V40" s="182">
        <f>IF($J$14=1,J40*$E$14+$C$36,0)</f>
        <v>165.7</v>
      </c>
      <c r="W40" s="313">
        <f t="shared" si="7"/>
        <v>914.4</v>
      </c>
      <c r="X40" s="312">
        <f>IF($J$15=1,$C$18*$D$15/1000*J40+2*Q40*SIN($C$20/2*PI()/180),0)</f>
        <v>0</v>
      </c>
      <c r="Y40" s="182">
        <f>IF($J$15=1,(J40*$E$15+$C$36),IF($J$15=2,(J40*$E$15+$C$36),0))</f>
        <v>0</v>
      </c>
      <c r="Z40" s="313">
        <f t="shared" si="5"/>
        <v>0</v>
      </c>
      <c r="AB40" s="308">
        <f>+AB39+20</f>
        <v>540</v>
      </c>
      <c r="AC40" s="314">
        <f ca="1">IF(MID($B$2,10,1)="D",2,1)*3*R40+$J$14*$U$23+$J$15*X40</f>
        <v>1294.7768510360079</v>
      </c>
      <c r="AD40" s="182">
        <f>IF(MID($B$2,10,1)="D",2,1)*3*S40+$J$14*$V$23+$J$15*Y40</f>
        <v>1267.4000000000001</v>
      </c>
      <c r="AE40" s="313">
        <f>T40+W40+Z40</f>
        <v>1784.7384228000001</v>
      </c>
      <c r="AF40" s="312">
        <f ca="1">+Q40</f>
        <v>14.5</v>
      </c>
      <c r="AG40" s="182">
        <f ca="1">+Q40-$C$32</f>
        <v>13.769872981077807</v>
      </c>
      <c r="AH40" s="313">
        <f ca="1">+AG40-1.3*P40</f>
        <v>9.4798729810778077</v>
      </c>
      <c r="AI40" s="305">
        <f ca="1">IF(MID($B$2,10,1)="S",AH40-1.3*P40,AH40-1.15*P40)</f>
        <v>5.1898729810778077</v>
      </c>
      <c r="AJ40" s="306">
        <f ca="1">IF(MID($B$2,10,1)="D",(AF40*MID($B$2,11,1)*U40+2*R40*(AG40+AH40+AI40))/(6*R40+MID($B$2,11,1)*U40),(AF40*MID($B$2,11,1)*U40+R40*(AG40+2*AH40))/(3*R40+MID($B$2,11,1)*U40))</f>
        <v>12.2602364886984</v>
      </c>
      <c r="AK40" s="307">
        <f t="shared" si="8"/>
        <v>0.38</v>
      </c>
      <c r="AL40" s="300">
        <f ca="1">+AK40*AJ40*(POWER(AC40,2/3)+POWER(AE40,2/3)+POWER(AD40,1/2))</f>
        <v>1404.7963239215608</v>
      </c>
      <c r="AM40" s="319"/>
      <c r="AN40" s="306">
        <v>10492.11057794601</v>
      </c>
      <c r="AO40" s="307">
        <f>5000/AB40</f>
        <v>9.2592592592592595</v>
      </c>
      <c r="AP40" s="307">
        <f>+AN40*AO40</f>
        <v>97149.172018018624</v>
      </c>
      <c r="AQ40" s="307">
        <f>+(AO40-2)*(+$C$45*3+$C$47)+2*($C$46*6+$C$48)</f>
        <v>6463.6973471713472</v>
      </c>
      <c r="AR40" s="307">
        <f ca="1">+AO40*VLOOKUP($B$2,'ANALISIS MONTAJE'!B$1:W$65536,22,0)+AL40*VLOOKUP($B$2,'ANALISIS MONTAJE'!B$1:W$65536,21,0)</f>
        <v>0</v>
      </c>
      <c r="AS40" s="313">
        <f ca="1">+SUM(AP40:AR40)/1000</f>
        <v>103.61286936518997</v>
      </c>
      <c r="AT40" s="313">
        <f t="shared" si="9"/>
        <v>540</v>
      </c>
    </row>
    <row r="41" spans="1:53" x14ac:dyDescent="0.2">
      <c r="A41" s="34" t="s">
        <v>8491</v>
      </c>
      <c r="B41" s="34"/>
      <c r="C41" s="278">
        <v>25.186287545787543</v>
      </c>
      <c r="D41" s="34" t="s">
        <v>8492</v>
      </c>
      <c r="F41" s="318" t="s">
        <v>8493</v>
      </c>
      <c r="G41" s="318">
        <f>IF(MID(B2,6,2)="CO",5,IF(MID(B2,6,2)="SI",5,5))</f>
        <v>5</v>
      </c>
      <c r="J41" s="308">
        <f t="shared" si="10"/>
        <v>560</v>
      </c>
      <c r="K41" s="309">
        <f t="shared" ca="1" si="0"/>
        <v>0</v>
      </c>
      <c r="L41" s="310">
        <f t="shared" ca="1" si="1"/>
        <v>0</v>
      </c>
      <c r="M41" s="310">
        <f t="shared" ca="1" si="2"/>
        <v>0</v>
      </c>
      <c r="N41" s="311">
        <f t="shared" ca="1" si="3"/>
        <v>0</v>
      </c>
      <c r="O41" s="311">
        <f t="shared" ca="1" si="4"/>
        <v>0</v>
      </c>
      <c r="P41" s="182">
        <f ca="1">ROUND(0.85*(SQRT(K41+$C$27))+1.55*$C$26,1)</f>
        <v>3.3</v>
      </c>
      <c r="Q41" s="300">
        <f ca="1">ROUND((L41+P41*1.3+$C$27+$C$32+$C$29),1)</f>
        <v>14.5</v>
      </c>
      <c r="R41" s="312">
        <f ca="1">$C$18*$C$13/1000*J41+$C$19*$C$34+2*M41*SIN($C$20/2*PI()/180)</f>
        <v>365.3177700763261</v>
      </c>
      <c r="S41" s="182">
        <f>J41*$E$13+$C$35</f>
        <v>415.20000000000005</v>
      </c>
      <c r="T41" s="313">
        <f t="shared" si="6"/>
        <v>870.33842279999999</v>
      </c>
      <c r="U41" s="312">
        <f ca="1">IF($J$14=1,$C$18*$D$14/1000*J41+2*N41*SIN($C$20/2*PI()/180),0)</f>
        <v>661.76755100717173</v>
      </c>
      <c r="V41" s="182">
        <f>IF($J$14=1,J41*$E$14+$C$36,0)</f>
        <v>171.79999999999998</v>
      </c>
      <c r="W41" s="313">
        <f t="shared" si="7"/>
        <v>914.4</v>
      </c>
      <c r="X41" s="312">
        <f>IF($J$15=1,$C$18*$D$15/1000*J41+2*Q41*SIN($C$20/2*PI()/180),0)</f>
        <v>0</v>
      </c>
      <c r="Y41" s="182">
        <f>IF($J$15=1,(J41*$E$15+$C$36),IF($J$15=2,(J41*$E$15+$C$36),0))</f>
        <v>0</v>
      </c>
      <c r="Z41" s="313">
        <f t="shared" si="5"/>
        <v>0</v>
      </c>
      <c r="AB41" s="308">
        <f>+AB40+20</f>
        <v>560</v>
      </c>
      <c r="AC41" s="314">
        <f ca="1">IF(MID($B$2,10,1)="D",2,1)*3*R41+$J$14*$U$23+$J$15*X41</f>
        <v>1332.2988641601112</v>
      </c>
      <c r="AD41" s="182">
        <f>IF(MID($B$2,10,1)="D",2,1)*3*S41+$J$14*$V$23+$J$15*Y41</f>
        <v>1307.6000000000001</v>
      </c>
      <c r="AE41" s="313">
        <f>T41+W41+Z41</f>
        <v>1784.7384228000001</v>
      </c>
      <c r="AF41" s="312">
        <f ca="1">+Q41</f>
        <v>14.5</v>
      </c>
      <c r="AG41" s="182">
        <f ca="1">+Q41-$C$32</f>
        <v>13.769872981077807</v>
      </c>
      <c r="AH41" s="313">
        <f ca="1">+AG41-1.3*P41</f>
        <v>9.4798729810778077</v>
      </c>
      <c r="AI41" s="305">
        <f ca="1">IF(MID($B$2,10,1)="S",AH41-1.3*P41,AH41-1.15*P41)</f>
        <v>5.1898729810778077</v>
      </c>
      <c r="AJ41" s="306">
        <f ca="1">IF(MID($B$2,10,1)="D",(AF41*MID($B$2,11,1)*U41+2*R41*(AG41+AH41+AI41))/(6*R41+MID($B$2,11,1)*U41),(AF41*MID($B$2,11,1)*U41+R41*(AG41+2*AH41))/(3*R41+MID($B$2,11,1)*U41))</f>
        <v>12.261526487338164</v>
      </c>
      <c r="AK41" s="307">
        <f t="shared" si="8"/>
        <v>0.38</v>
      </c>
      <c r="AL41" s="300">
        <f ca="1">+AK41*AJ41*(POWER(AC41,2/3)+POWER(AE41,2/3)+POWER(AD41,1/2))</f>
        <v>1418.1968976610638</v>
      </c>
      <c r="AM41" s="319"/>
      <c r="AN41" s="306">
        <v>11134.286057441117</v>
      </c>
      <c r="AO41" s="307">
        <f>5000/AB41</f>
        <v>8.9285714285714288</v>
      </c>
      <c r="AP41" s="307">
        <f>+AN41*AO41</f>
        <v>99413.268370009973</v>
      </c>
      <c r="AQ41" s="307">
        <f>+(AO41-2)*(+$C$45*3+$C$47)+2*($C$46*6+$C$48)</f>
        <v>6284.2018732339093</v>
      </c>
      <c r="AR41" s="307">
        <f ca="1">+AO41*VLOOKUP($B$2,'ANALISIS MONTAJE'!B$1:W$65536,22,0)+AL41*VLOOKUP($B$2,'ANALISIS MONTAJE'!B$1:W$65536,21,0)</f>
        <v>0</v>
      </c>
      <c r="AS41" s="313">
        <f ca="1">+SUM(AP41:AR41)/1000</f>
        <v>105.69747024324388</v>
      </c>
      <c r="AT41" s="313">
        <f t="shared" si="9"/>
        <v>560</v>
      </c>
    </row>
    <row r="42" spans="1:53" x14ac:dyDescent="0.2">
      <c r="A42" s="34" t="s">
        <v>8494</v>
      </c>
      <c r="B42" s="320"/>
      <c r="C42" s="321">
        <v>21</v>
      </c>
      <c r="D42" s="34" t="s">
        <v>8495</v>
      </c>
      <c r="F42" s="318" t="s">
        <v>8496</v>
      </c>
      <c r="G42" s="318">
        <f>IF(MID(B2,6,2)="CO",21,IF(MID(B2,6,2)="SI",22,19))</f>
        <v>21</v>
      </c>
      <c r="J42" s="308">
        <f t="shared" si="10"/>
        <v>580</v>
      </c>
      <c r="K42" s="309">
        <f t="shared" ca="1" si="0"/>
        <v>0</v>
      </c>
      <c r="L42" s="310">
        <f t="shared" ca="1" si="1"/>
        <v>0</v>
      </c>
      <c r="M42" s="310">
        <f t="shared" ca="1" si="2"/>
        <v>0</v>
      </c>
      <c r="N42" s="311">
        <f t="shared" ca="1" si="3"/>
        <v>0</v>
      </c>
      <c r="O42" s="311">
        <f t="shared" ca="1" si="4"/>
        <v>0</v>
      </c>
      <c r="P42" s="182">
        <f ca="1">ROUND(0.85*(SQRT(K42+$C$27))+1.55*$C$26,1)</f>
        <v>3.3</v>
      </c>
      <c r="Q42" s="300">
        <f ca="1">ROUND((L42+P42*1.3+$C$27+$C$32+$C$29),1)</f>
        <v>14.5</v>
      </c>
      <c r="R42" s="312">
        <f ca="1">$C$18*$C$13/1000*J42+$C$19*$C$34+2*M42*SIN($C$20/2*PI()/180)</f>
        <v>377.82510778436051</v>
      </c>
      <c r="S42" s="182">
        <f>J42*$E$13+$C$35</f>
        <v>428.6</v>
      </c>
      <c r="T42" s="313">
        <f t="shared" si="6"/>
        <v>870.33842279999999</v>
      </c>
      <c r="U42" s="312">
        <f ca="1">IF($J$14=1,$C$18*$D$14/1000*J42+2*N42*SIN($C$20/2*PI()/180),0)</f>
        <v>685.40210640028499</v>
      </c>
      <c r="V42" s="182">
        <f>IF($J$14=1,J42*$E$14+$C$36,0)</f>
        <v>177.9</v>
      </c>
      <c r="W42" s="313">
        <f t="shared" si="7"/>
        <v>914.4</v>
      </c>
      <c r="X42" s="312">
        <f>IF($J$15=1,$C$18*$D$15/1000*J42+2*Q42*SIN($C$20/2*PI()/180),0)</f>
        <v>0</v>
      </c>
      <c r="Y42" s="182">
        <f>IF($J$15=1,(J42*$E$15+$C$36),IF($J$15=2,(J42*$E$15+$C$36),0))</f>
        <v>0</v>
      </c>
      <c r="Z42" s="313">
        <f t="shared" si="5"/>
        <v>0</v>
      </c>
      <c r="AB42" s="308">
        <f>+AB41+20</f>
        <v>580</v>
      </c>
      <c r="AC42" s="314">
        <f ca="1">IF(MID($B$2,10,1)="D",2,1)*3*R42+$J$14*$U$23+$J$15*X42</f>
        <v>1369.8208772842142</v>
      </c>
      <c r="AD42" s="182">
        <f>IF(MID($B$2,10,1)="D",2,1)*3*S42+$J$14*$V$23+$J$15*Y42</f>
        <v>1347.8000000000002</v>
      </c>
      <c r="AE42" s="313">
        <f>T42+W42+Z42</f>
        <v>1784.7384228000001</v>
      </c>
      <c r="AF42" s="312">
        <f ca="1">+Q42</f>
        <v>14.5</v>
      </c>
      <c r="AG42" s="182">
        <f ca="1">+Q42-$C$32</f>
        <v>13.769872981077807</v>
      </c>
      <c r="AH42" s="313">
        <f ca="1">+AG42-1.3*P42</f>
        <v>9.4798729810778077</v>
      </c>
      <c r="AI42" s="305">
        <f ca="1">IF(MID($B$2,10,1)="S",AH42-1.3*P42,AH42-1.15*P42)</f>
        <v>5.1898729810778077</v>
      </c>
      <c r="AJ42" s="306">
        <f ca="1">IF(MID($B$2,10,1)="D",(AF42*MID($B$2,11,1)*U42+2*R42*(AG42+AH42+AI42))/(6*R42+MID($B$2,11,1)*U42),(AF42*MID($B$2,11,1)*U42+R42*(AG42+2*AH42))/(3*R42+MID($B$2,11,1)*U42))</f>
        <v>12.26272973808727</v>
      </c>
      <c r="AK42" s="307">
        <f t="shared" si="8"/>
        <v>0.38</v>
      </c>
      <c r="AL42" s="300">
        <f ca="1">+AK42*AJ42*(POWER(AC42,2/3)+POWER(AE42,2/3)+POWER(AD42,1/2))</f>
        <v>1431.4508374234558</v>
      </c>
      <c r="AM42" s="319"/>
      <c r="AN42" s="306">
        <v>11761.128038970286</v>
      </c>
      <c r="AO42" s="307">
        <f>5000/AB42</f>
        <v>8.6206896551724146</v>
      </c>
      <c r="AP42" s="307">
        <f>+AN42*AO42</f>
        <v>101389.03481870938</v>
      </c>
      <c r="AQ42" s="307">
        <f>+(AO42-2)*(+$C$45*3+$C$47)+2*($C$46*6+$C$48)</f>
        <v>6117.0853974990532</v>
      </c>
      <c r="AR42" s="307">
        <f ca="1">+AO42*VLOOKUP($B$2,'ANALISIS MONTAJE'!B$1:W$65536,22,0)+AL42*VLOOKUP($B$2,'ANALISIS MONTAJE'!B$1:W$65536,21,0)</f>
        <v>0</v>
      </c>
      <c r="AS42" s="313">
        <f ca="1">+SUM(AP42:AR42)/1000</f>
        <v>107.50612021620842</v>
      </c>
      <c r="AT42" s="313">
        <f t="shared" si="9"/>
        <v>580</v>
      </c>
    </row>
    <row r="43" spans="1:53" ht="13.5" thickBot="1" x14ac:dyDescent="0.25">
      <c r="A43" s="34" t="s">
        <v>8497</v>
      </c>
      <c r="B43" s="34"/>
      <c r="C43" s="316">
        <f>+C38*C42+20</f>
        <v>125</v>
      </c>
      <c r="D43" s="34" t="s">
        <v>8495</v>
      </c>
      <c r="F43" s="318" t="s">
        <v>8498</v>
      </c>
      <c r="G43" s="318">
        <f>IF(MID(B2,6,2)="CO",15,IF(MID(B2,6,2)="SI",15,12))</f>
        <v>15</v>
      </c>
      <c r="J43" s="322">
        <f t="shared" si="10"/>
        <v>600</v>
      </c>
      <c r="K43" s="323">
        <f t="shared" ca="1" si="0"/>
        <v>0</v>
      </c>
      <c r="L43" s="324">
        <f t="shared" ca="1" si="1"/>
        <v>0</v>
      </c>
      <c r="M43" s="324">
        <f t="shared" ca="1" si="2"/>
        <v>0</v>
      </c>
      <c r="N43" s="325">
        <f t="shared" ca="1" si="3"/>
        <v>0</v>
      </c>
      <c r="O43" s="325">
        <f t="shared" ca="1" si="4"/>
        <v>0</v>
      </c>
      <c r="P43" s="326">
        <f ca="1">ROUND(0.85*(SQRT(K43+$C$27))+1.55*$C$26,1)</f>
        <v>3.3</v>
      </c>
      <c r="Q43" s="327">
        <f ca="1">ROUND((L43+P43*1.3+$C$27+$C$32+$C$29),1)</f>
        <v>14.5</v>
      </c>
      <c r="R43" s="328">
        <f ca="1">$C$18*$C$13/1000*J43+$C$19*$C$34+2*M43*SIN($C$20/2*PI()/180)</f>
        <v>390.33244549239487</v>
      </c>
      <c r="S43" s="326">
        <f>J43*$E$13+$C$35</f>
        <v>442</v>
      </c>
      <c r="T43" s="327">
        <f t="shared" si="6"/>
        <v>870.33842279999999</v>
      </c>
      <c r="U43" s="328">
        <f ca="1">IF($J$14=1,$C$18*$D$14/1000*J43+2*N43*SIN($C$20/2*PI()/180),0)</f>
        <v>709.03666179339825</v>
      </c>
      <c r="V43" s="326">
        <f>IF($J$14=1,J43*$E$14+$C$36,0)</f>
        <v>184</v>
      </c>
      <c r="W43" s="327">
        <f t="shared" si="7"/>
        <v>914.4</v>
      </c>
      <c r="X43" s="328">
        <f>IF($J$15=1,$C$18*$D$15/1000*J43+2*Q43*SIN($C$20/2*PI()/180),0)</f>
        <v>0</v>
      </c>
      <c r="Y43" s="326">
        <f>IF($J$15=1,(J43*$E$15+$C$36),IF($J$15=2,(J43*$E$15+$C$36),0))</f>
        <v>0</v>
      </c>
      <c r="Z43" s="327">
        <f t="shared" si="5"/>
        <v>0</v>
      </c>
      <c r="AB43" s="308">
        <f>+AB42+20</f>
        <v>600</v>
      </c>
      <c r="AC43" s="329">
        <f ca="1">IF(MID($B$2,10,1)="D",2,1)*3*R43+$J$14*$U$23+$J$15*X43</f>
        <v>1407.3428904083173</v>
      </c>
      <c r="AD43" s="326">
        <f>IF(MID($B$2,10,1)="D",2,1)*3*S43+$J$14*$V$23+$J$15*Y43</f>
        <v>1388</v>
      </c>
      <c r="AE43" s="327">
        <f>T43+W43+Z43</f>
        <v>1784.7384228000001</v>
      </c>
      <c r="AF43" s="328">
        <f ca="1">+Q43</f>
        <v>14.5</v>
      </c>
      <c r="AG43" s="326">
        <f ca="1">+Q43-$C$32</f>
        <v>13.769872981077807</v>
      </c>
      <c r="AH43" s="327">
        <f ca="1">+AG43-1.3*P43</f>
        <v>9.4798729810778077</v>
      </c>
      <c r="AI43" s="330">
        <f ca="1">IF(MID($B$2,10,1)="S",AH43-1.3*P43,AH43-1.15*P43)</f>
        <v>5.1898729810778077</v>
      </c>
      <c r="AJ43" s="328">
        <f ca="1">IF(MID($B$2,10,1)="D",(AF43*MID($B$2,11,1)*U43+2*R43*(AG43+AH43+AI43))/(6*R43+MID($B$2,11,1)*U43),(AF43*MID($B$2,11,1)*U43+R43*(AG43+2*AH43))/(3*R43+MID($B$2,11,1)*U43))</f>
        <v>12.263854706542599</v>
      </c>
      <c r="AK43" s="326">
        <f t="shared" si="8"/>
        <v>0.38</v>
      </c>
      <c r="AL43" s="327">
        <f ca="1">+AK43*AJ43*(POWER(AC43,2/3)+POWER(AE43,2/3)+POWER(AD43,1/2))</f>
        <v>1444.5642079018833</v>
      </c>
      <c r="AM43" s="331"/>
      <c r="AN43" s="328">
        <v>12434.180008703515</v>
      </c>
      <c r="AO43" s="326">
        <f>5000/AB43</f>
        <v>8.3333333333333339</v>
      </c>
      <c r="AP43" s="326">
        <f>+AN43*AO43</f>
        <v>103618.16673919596</v>
      </c>
      <c r="AQ43" s="326">
        <f>+(AO43-2)*(+$C$45*3+$C$47)+2*($C$46*6+$C$48)</f>
        <v>5961.1100201465206</v>
      </c>
      <c r="AR43" s="326">
        <f ca="1">+AO43*VLOOKUP($B$2,'ANALISIS MONTAJE'!B$1:W$65536,22,0)+AL43*VLOOKUP($B$2,'ANALISIS MONTAJE'!B$1:W$65536,21,0)</f>
        <v>0</v>
      </c>
      <c r="AS43" s="327">
        <f ca="1">+SUM(AP43:AR43)/1000</f>
        <v>109.57927675934248</v>
      </c>
      <c r="AT43" s="327">
        <f t="shared" si="9"/>
        <v>600</v>
      </c>
    </row>
    <row r="44" spans="1:53" x14ac:dyDescent="0.2">
      <c r="A44" s="34" t="s">
        <v>8499</v>
      </c>
      <c r="B44" s="34"/>
      <c r="C44" s="316">
        <f>+C42*C39+30</f>
        <v>156</v>
      </c>
      <c r="D44" s="34" t="s">
        <v>8495</v>
      </c>
      <c r="F44" s="318" t="s">
        <v>8500</v>
      </c>
      <c r="G44" s="318">
        <f>IF(MID(B2,6,2)="CO",6,IF(MID(B2,6,2)="SI",6,6))</f>
        <v>6</v>
      </c>
    </row>
    <row r="45" spans="1:53" x14ac:dyDescent="0.2">
      <c r="A45" s="34" t="s">
        <v>8501</v>
      </c>
      <c r="B45" s="34"/>
      <c r="C45" s="321">
        <f>+C41*C38+50</f>
        <v>175.93143772893771</v>
      </c>
      <c r="D45" s="34" t="s">
        <v>8492</v>
      </c>
    </row>
    <row r="46" spans="1:53" x14ac:dyDescent="0.2">
      <c r="A46" s="34" t="s">
        <v>8502</v>
      </c>
      <c r="B46" s="34"/>
      <c r="C46" s="321">
        <f>+C41*C39+55</f>
        <v>206.11772527472527</v>
      </c>
      <c r="D46" s="34" t="s">
        <v>8492</v>
      </c>
      <c r="AS46" s="236">
        <f ca="1">MIN(AS23:AS43)</f>
        <v>92.756216770349326</v>
      </c>
      <c r="AT46" s="236"/>
    </row>
    <row r="47" spans="1:53" x14ac:dyDescent="0.2">
      <c r="A47" s="34" t="s">
        <v>8503</v>
      </c>
      <c r="B47" s="34"/>
      <c r="C47" s="332">
        <v>15</v>
      </c>
      <c r="D47" s="34" t="s">
        <v>8492</v>
      </c>
      <c r="AR47" s="217" t="str">
        <f ca="1">+"Vano medio = "&amp;BA51&amp;" m"</f>
        <v>Vano medio = 340 m</v>
      </c>
    </row>
    <row r="48" spans="1:53" x14ac:dyDescent="0.2">
      <c r="A48" s="34" t="s">
        <v>8504</v>
      </c>
      <c r="B48" s="34"/>
      <c r="C48" s="332">
        <v>25</v>
      </c>
      <c r="D48" s="34" t="s">
        <v>8492</v>
      </c>
      <c r="AR48" s="333" t="s">
        <v>8505</v>
      </c>
      <c r="AS48" s="333"/>
      <c r="AT48" s="333"/>
      <c r="AV48" s="334" t="s">
        <v>8506</v>
      </c>
      <c r="AW48" s="334" t="s">
        <v>8507</v>
      </c>
      <c r="AX48" s="334" t="s">
        <v>8508</v>
      </c>
      <c r="AY48" s="334" t="s">
        <v>8508</v>
      </c>
      <c r="BA48" s="335" t="s">
        <v>8440</v>
      </c>
    </row>
    <row r="49" spans="4:53" x14ac:dyDescent="0.2">
      <c r="AR49" s="333" t="s">
        <v>8509</v>
      </c>
      <c r="AS49" s="333"/>
      <c r="AT49" s="333"/>
      <c r="AV49" s="334" t="s">
        <v>8510</v>
      </c>
      <c r="AW49" s="334" t="s">
        <v>8511</v>
      </c>
      <c r="AX49" s="334" t="s">
        <v>8511</v>
      </c>
      <c r="AY49" s="334" t="s">
        <v>8512</v>
      </c>
      <c r="BA49" s="336">
        <f ca="1">MIN(AS23:AS43)</f>
        <v>92.756216770349326</v>
      </c>
    </row>
    <row r="50" spans="4:53" x14ac:dyDescent="0.2">
      <c r="AR50" s="333" t="s">
        <v>8513</v>
      </c>
      <c r="AS50" s="333"/>
      <c r="AT50" s="333"/>
      <c r="AU50" s="183" t="s">
        <v>8514</v>
      </c>
      <c r="AV50" s="226" t="str">
        <f>+"TA"&amp;MID($B$2,3,20)&amp;AU50</f>
        <v>TA060COR0S1C1240S-6</v>
      </c>
      <c r="AW50" s="337">
        <f ca="1">+AX50+AY50</f>
        <v>1116.9184793298191</v>
      </c>
      <c r="AX50" s="337">
        <f ca="1">VLOOKUP($BA$51,$AB:$AS,11,0)*0.777</f>
        <v>979.75305204370102</v>
      </c>
      <c r="AY50" s="337">
        <f ca="1">+AX50*0.14</f>
        <v>137.16542728611816</v>
      </c>
      <c r="BA50" s="335" t="s">
        <v>8381</v>
      </c>
    </row>
    <row r="51" spans="4:53" x14ac:dyDescent="0.2">
      <c r="D51" s="34"/>
      <c r="AR51" s="333" t="s">
        <v>8515</v>
      </c>
      <c r="AS51" s="333"/>
      <c r="AT51" s="333"/>
      <c r="AU51" s="183" t="s">
        <v>8516</v>
      </c>
      <c r="AV51" s="226" t="str">
        <f t="shared" ref="AV51:AV63" si="33">+"TA"&amp;MID($B$2,3,20)&amp;AU51</f>
        <v>TA060COR0S1C1240S-3</v>
      </c>
      <c r="AW51" s="337">
        <f t="shared" ref="AW51:AW63" ca="1" si="34">+AX51+AY51</f>
        <v>1277.9157376115947</v>
      </c>
      <c r="AX51" s="337">
        <f ca="1">VLOOKUP($BA$51,$AB:$AS,11,0)*0.889</f>
        <v>1120.9787172031533</v>
      </c>
      <c r="AY51" s="337">
        <f t="shared" ref="AY51:AY63" ca="1" si="35">+AX51*0.14</f>
        <v>156.93702040844147</v>
      </c>
      <c r="BA51" s="338">
        <f ca="1">DSUM(AB21:AS43,AB21,BA48:BA49)</f>
        <v>340</v>
      </c>
    </row>
    <row r="52" spans="4:53" x14ac:dyDescent="0.2">
      <c r="AU52" s="183" t="s">
        <v>8517</v>
      </c>
      <c r="AV52" s="226" t="str">
        <f t="shared" si="33"/>
        <v>TA060COR0S1C1240S±0</v>
      </c>
      <c r="AW52" s="337">
        <f t="shared" ca="1" si="34"/>
        <v>1437.4755203729976</v>
      </c>
      <c r="AX52" s="337">
        <f ca="1">VLOOKUP($BA$51,$AB:$AS,11,0)</f>
        <v>1260.9434389236822</v>
      </c>
      <c r="AY52" s="337">
        <f t="shared" ca="1" si="35"/>
        <v>176.53208144931551</v>
      </c>
    </row>
    <row r="53" spans="4:53" x14ac:dyDescent="0.2">
      <c r="AU53" s="183" t="s">
        <v>8518</v>
      </c>
      <c r="AV53" s="226" t="str">
        <f t="shared" si="33"/>
        <v>TA060COR0S1C1240S+3</v>
      </c>
      <c r="AW53" s="337">
        <f t="shared" ca="1" si="34"/>
        <v>1595.5978276140274</v>
      </c>
      <c r="AX53" s="337">
        <f ca="1">VLOOKUP($BA$51,$AB:$AS,11,0)*1.11</f>
        <v>1399.6472172052872</v>
      </c>
      <c r="AY53" s="337">
        <f t="shared" ca="1" si="35"/>
        <v>195.95061040874023</v>
      </c>
    </row>
    <row r="54" spans="4:53" x14ac:dyDescent="0.2">
      <c r="AU54" s="183" t="s">
        <v>8519</v>
      </c>
      <c r="AV54" s="226" t="str">
        <f t="shared" si="33"/>
        <v>TA060COR0S1C1240S+6</v>
      </c>
      <c r="AW54" s="337">
        <f t="shared" ca="1" si="34"/>
        <v>1753.720134855057</v>
      </c>
      <c r="AX54" s="337">
        <f ca="1">VLOOKUP($BA$51,$AB:$AS,11,0)*1.22</f>
        <v>1538.3509954868921</v>
      </c>
      <c r="AY54" s="337">
        <f t="shared" ca="1" si="35"/>
        <v>215.36913936816492</v>
      </c>
    </row>
    <row r="55" spans="4:53" x14ac:dyDescent="0.2">
      <c r="AU55" s="183" t="s">
        <v>8520</v>
      </c>
      <c r="AV55" s="226" t="str">
        <f t="shared" si="33"/>
        <v>TA060COR0S1C1240A-3</v>
      </c>
      <c r="AW55" s="337">
        <f t="shared" ca="1" si="34"/>
        <v>1966.0611437735158</v>
      </c>
      <c r="AX55" s="337">
        <f ca="1">VLOOKUP($BA$51,$AB:$AS,11,0)*1.518*0.901</f>
        <v>1724.6150383978209</v>
      </c>
      <c r="AY55" s="337">
        <f t="shared" ca="1" si="35"/>
        <v>241.44610537569494</v>
      </c>
    </row>
    <row r="56" spans="4:53" x14ac:dyDescent="0.2">
      <c r="AU56" s="183" t="s">
        <v>8521</v>
      </c>
      <c r="AV56" s="226" t="str">
        <f t="shared" si="33"/>
        <v>TA060COR0S1C1240A±0</v>
      </c>
      <c r="AW56" s="337">
        <f t="shared" ca="1" si="34"/>
        <v>2182.0878399262106</v>
      </c>
      <c r="AX56" s="337">
        <f ca="1">VLOOKUP($BA$51,$AB:$AS,11,0)*1.518</f>
        <v>1914.1121402861495</v>
      </c>
      <c r="AY56" s="337">
        <f t="shared" ca="1" si="35"/>
        <v>267.97569964006095</v>
      </c>
    </row>
    <row r="57" spans="4:53" x14ac:dyDescent="0.2">
      <c r="AU57" s="183" t="s">
        <v>8522</v>
      </c>
      <c r="AV57" s="226" t="str">
        <f t="shared" si="33"/>
        <v>TA060COR0S1C1240A+3</v>
      </c>
      <c r="AW57" s="337">
        <f t="shared" ca="1" si="34"/>
        <v>2398.1145360789055</v>
      </c>
      <c r="AX57" s="337">
        <f ca="1">VLOOKUP($BA$51,$AB:$AS,11,0)*1.518*1.099</f>
        <v>2103.6092421744784</v>
      </c>
      <c r="AY57" s="337">
        <f t="shared" ca="1" si="35"/>
        <v>294.50529390442699</v>
      </c>
    </row>
    <row r="58" spans="4:53" x14ac:dyDescent="0.2">
      <c r="AU58" s="183" t="s">
        <v>8523</v>
      </c>
      <c r="AV58" s="226" t="str">
        <f t="shared" si="33"/>
        <v>TA060COR0S1C1240B-3</v>
      </c>
      <c r="AW58" s="337">
        <f t="shared" ca="1" si="34"/>
        <v>2653.1831478635604</v>
      </c>
      <c r="AX58" s="337">
        <f ca="1">VLOOKUP($BA$51,$AB:$AS,11,0)*1.518*1.354*0.898</f>
        <v>2327.3536384768072</v>
      </c>
      <c r="AY58" s="337">
        <f t="shared" ca="1" si="35"/>
        <v>325.82950938675305</v>
      </c>
    </row>
    <row r="59" spans="4:53" x14ac:dyDescent="0.2">
      <c r="AU59" s="183" t="s">
        <v>8524</v>
      </c>
      <c r="AV59" s="226" t="str">
        <f t="shared" si="33"/>
        <v>TA060COR0S1C1240B±0</v>
      </c>
      <c r="AW59" s="337">
        <f t="shared" ca="1" si="34"/>
        <v>2954.546935260089</v>
      </c>
      <c r="AX59" s="337">
        <f ca="1">VLOOKUP($BA$51,$AB:$AS,11,0)*1.518*1.354</f>
        <v>2591.7078379474465</v>
      </c>
      <c r="AY59" s="337">
        <f t="shared" ca="1" si="35"/>
        <v>362.83909731264254</v>
      </c>
    </row>
    <row r="60" spans="4:53" x14ac:dyDescent="0.2">
      <c r="AU60" s="183" t="s">
        <v>8525</v>
      </c>
      <c r="AV60" s="226" t="str">
        <f t="shared" si="33"/>
        <v>TA060COR0S1C1240B+3</v>
      </c>
      <c r="AW60" s="337">
        <f t="shared" ca="1" si="34"/>
        <v>3309.0925674913001</v>
      </c>
      <c r="AX60" s="337">
        <f ca="1">VLOOKUP($BA$51,$AB:$AS,11,0)*1.518*1.354*1.12</f>
        <v>2902.7127785011403</v>
      </c>
      <c r="AY60" s="337">
        <f t="shared" ca="1" si="35"/>
        <v>406.37978899015968</v>
      </c>
    </row>
    <row r="61" spans="4:53" x14ac:dyDescent="0.2">
      <c r="AU61" s="183" t="s">
        <v>8526</v>
      </c>
      <c r="AV61" s="226" t="str">
        <f t="shared" si="33"/>
        <v>TA060COR0S1C1240R-3</v>
      </c>
      <c r="AW61" s="337">
        <f t="shared" ca="1" si="34"/>
        <v>3416.1446665965786</v>
      </c>
      <c r="AX61" s="337">
        <f ca="1">VLOOKUP($BA$51,$AB:$AS,11,0)*1.518*1.354*1.289*0.897</f>
        <v>2996.6181285934899</v>
      </c>
      <c r="AY61" s="337">
        <f t="shared" ca="1" si="35"/>
        <v>419.5265380030886</v>
      </c>
    </row>
    <row r="62" spans="4:53" x14ac:dyDescent="0.2">
      <c r="AU62" s="183" t="s">
        <v>8527</v>
      </c>
      <c r="AV62" s="226" t="str">
        <f t="shared" si="33"/>
        <v>TA060COR0S1C1240R±0</v>
      </c>
      <c r="AW62" s="337">
        <f t="shared" ca="1" si="34"/>
        <v>3808.4109995502545</v>
      </c>
      <c r="AX62" s="337">
        <f ca="1">VLOOKUP($BA$51,$AB:$AS,11,0)*1.518*1.354*1.289</f>
        <v>3340.7114031142582</v>
      </c>
      <c r="AY62" s="337">
        <f t="shared" ca="1" si="35"/>
        <v>467.69959643599623</v>
      </c>
    </row>
    <row r="63" spans="4:53" x14ac:dyDescent="0.2">
      <c r="AU63" s="183" t="s">
        <v>8528</v>
      </c>
      <c r="AV63" s="226" t="str">
        <f t="shared" si="33"/>
        <v>TA060COR0S1C1240R+3</v>
      </c>
      <c r="AW63" s="337">
        <f t="shared" ca="1" si="34"/>
        <v>4200.6773325039303</v>
      </c>
      <c r="AX63" s="337">
        <f ca="1">VLOOKUP($BA$51,$AB:$AS,11,0)*1.518*1.354*1.289*1.103</f>
        <v>3684.8046776350266</v>
      </c>
      <c r="AY63" s="337">
        <f t="shared" ca="1" si="35"/>
        <v>515.87265486890374</v>
      </c>
    </row>
    <row r="99" spans="1:9" ht="18" x14ac:dyDescent="0.25">
      <c r="A99" s="339" t="str">
        <f ca="1">LEFT(RIGHT(CELL("NOMBREARCHIVO",$A$2),16),16)</f>
        <v>l.xlsx]PLANTILLA</v>
      </c>
    </row>
    <row r="100" spans="1:9" x14ac:dyDescent="0.2">
      <c r="C100" s="340" t="s">
        <v>8529</v>
      </c>
      <c r="D100" s="341">
        <f ca="1">HLOOKUP("TOTAL",$BA$48:$BA$54,4)</f>
        <v>340</v>
      </c>
      <c r="E100" s="342"/>
      <c r="F100" s="343"/>
      <c r="H100" s="344" t="s">
        <v>8530</v>
      </c>
      <c r="I100" s="345" t="str">
        <f>+B4</f>
        <v>060</v>
      </c>
    </row>
    <row r="101" spans="1:9" x14ac:dyDescent="0.2">
      <c r="C101" s="346" t="s">
        <v>8531</v>
      </c>
      <c r="D101" s="347">
        <f>VLOOKUP("Pv =",$A:$C,3,0)</f>
        <v>30.806250512399998</v>
      </c>
      <c r="E101" s="348"/>
      <c r="F101" s="343"/>
      <c r="H101" s="344" t="s">
        <v>8532</v>
      </c>
      <c r="I101" s="345">
        <f>+IF(MID(B2,10,1)="S",1,2)</f>
        <v>1</v>
      </c>
    </row>
    <row r="102" spans="1:9" x14ac:dyDescent="0.2">
      <c r="C102" s="340" t="s">
        <v>8533</v>
      </c>
      <c r="D102" s="347">
        <f>+B13</f>
        <v>240</v>
      </c>
      <c r="E102" s="200"/>
      <c r="F102" s="343"/>
      <c r="H102" s="344" t="s">
        <v>8534</v>
      </c>
      <c r="I102" s="345" t="str">
        <f>+MID(B2,11,1)</f>
        <v>1</v>
      </c>
    </row>
    <row r="103" spans="1:9" x14ac:dyDescent="0.2">
      <c r="C103" s="346" t="s">
        <v>8535</v>
      </c>
      <c r="D103" s="347" t="str">
        <f>+B14</f>
        <v>EHS-38</v>
      </c>
      <c r="E103" s="200"/>
      <c r="F103" s="343"/>
      <c r="H103" s="344"/>
      <c r="I103" s="349"/>
    </row>
    <row r="104" spans="1:9" x14ac:dyDescent="0.2">
      <c r="C104" s="346" t="s">
        <v>8536</v>
      </c>
      <c r="D104" s="347">
        <f>+B15</f>
        <v>0</v>
      </c>
      <c r="E104" s="200"/>
      <c r="F104" s="343"/>
      <c r="H104" s="344"/>
      <c r="I104" s="349"/>
    </row>
    <row r="105" spans="1:9" x14ac:dyDescent="0.2">
      <c r="C105" s="350" t="s">
        <v>8537</v>
      </c>
      <c r="D105" s="351"/>
      <c r="E105" s="200"/>
      <c r="F105" s="343"/>
      <c r="H105" s="344"/>
      <c r="I105" s="352"/>
    </row>
    <row r="106" spans="1:9" ht="19.5" x14ac:dyDescent="0.35">
      <c r="C106" s="353" t="s">
        <v>8538</v>
      </c>
      <c r="D106" s="336">
        <f ca="1">VLOOKUP($D$100,$J$23:$Z$43,9,TRUE)</f>
        <v>227.7370552879477</v>
      </c>
      <c r="E106" s="200"/>
      <c r="F106" s="354" t="s">
        <v>8454</v>
      </c>
      <c r="G106" s="355">
        <f ca="1">VLOOKUP($D$100,$AB$23:$AL$43,5,TRUE)</f>
        <v>14.5</v>
      </c>
      <c r="H106" s="356" t="s">
        <v>3109</v>
      </c>
    </row>
    <row r="107" spans="1:9" ht="19.5" x14ac:dyDescent="0.35">
      <c r="C107" s="353" t="s">
        <v>8539</v>
      </c>
      <c r="D107" s="336">
        <f ca="1">VLOOKUP($D$100,$J$23:$Z$43,12,TRUE)+VLOOKUP($D$100,$J$23:$Z$43,15,TRUE)</f>
        <v>401.7874416829257</v>
      </c>
      <c r="E107" s="200"/>
      <c r="F107" s="354" t="s">
        <v>8455</v>
      </c>
      <c r="G107" s="355">
        <f ca="1">VLOOKUP($D$100,$AB$23:$AL$43,6,TRUE)</f>
        <v>13.769872981077807</v>
      </c>
      <c r="H107" s="356" t="s">
        <v>3109</v>
      </c>
    </row>
    <row r="108" spans="1:9" x14ac:dyDescent="0.2">
      <c r="E108" s="200"/>
      <c r="F108" s="354" t="s">
        <v>8456</v>
      </c>
      <c r="G108" s="355">
        <f ca="1">VLOOKUP($D$100,$AB$23:$AL$43,7,TRUE)</f>
        <v>9.4798729810778077</v>
      </c>
      <c r="H108" s="356" t="s">
        <v>3109</v>
      </c>
    </row>
    <row r="109" spans="1:9" x14ac:dyDescent="0.2">
      <c r="C109" s="357" t="s">
        <v>8540</v>
      </c>
      <c r="E109" s="200"/>
      <c r="F109" s="358" t="str">
        <f>IF($I$101=2,"H4"," ")</f>
        <v xml:space="preserve"> </v>
      </c>
      <c r="G109" s="355">
        <f ca="1">VLOOKUP($D$100,$AB$23:$AL$43,8,TRUE)</f>
        <v>5.1898729810778077</v>
      </c>
      <c r="H109" s="356" t="s">
        <v>3109</v>
      </c>
    </row>
    <row r="110" spans="1:9" ht="19.5" x14ac:dyDescent="0.35">
      <c r="C110" s="359" t="s">
        <v>8541</v>
      </c>
      <c r="D110" s="360">
        <f ca="1">$AW$52</f>
        <v>1437.4755203729976</v>
      </c>
      <c r="E110" s="183" t="s">
        <v>8495</v>
      </c>
      <c r="F110" s="200"/>
      <c r="G110" s="217"/>
    </row>
    <row r="111" spans="1:9" ht="19.5" x14ac:dyDescent="0.35">
      <c r="C111" s="359" t="s">
        <v>8542</v>
      </c>
      <c r="D111" s="361">
        <f ca="1">VLOOKUP($D$100,$AB$23:$AL$43,3,TRUE)</f>
        <v>865.40000000000009</v>
      </c>
      <c r="E111" s="183" t="s">
        <v>8495</v>
      </c>
      <c r="F111" s="200"/>
    </row>
    <row r="112" spans="1:9" x14ac:dyDescent="0.2">
      <c r="C112" s="346" t="s">
        <v>8543</v>
      </c>
      <c r="D112" s="362">
        <f>IF($I$100="060",3,IF($I$100="138",4,IF($I$100="220",5,"Verifique Nivel de Tensión")))</f>
        <v>3</v>
      </c>
      <c r="E112" s="363"/>
      <c r="F112" s="200"/>
      <c r="G112" s="364"/>
    </row>
    <row r="113" spans="3:9" x14ac:dyDescent="0.2">
      <c r="C113" s="365" t="s">
        <v>8544</v>
      </c>
      <c r="D113" s="336">
        <f ca="1">1.5*G106</f>
        <v>21.75</v>
      </c>
      <c r="E113" s="363"/>
      <c r="F113" s="200"/>
      <c r="G113" s="364"/>
    </row>
    <row r="114" spans="3:9" x14ac:dyDescent="0.2">
      <c r="C114" s="365" t="s">
        <v>8545</v>
      </c>
      <c r="D114" s="336">
        <f ca="1">0.2*D113</f>
        <v>4.3500000000000005</v>
      </c>
      <c r="E114" s="363"/>
      <c r="F114" s="200"/>
      <c r="G114" s="364"/>
    </row>
    <row r="115" spans="3:9" x14ac:dyDescent="0.2">
      <c r="C115" s="346"/>
      <c r="D115" s="362"/>
      <c r="E115" s="363"/>
      <c r="F115" s="200"/>
      <c r="G115" s="364"/>
    </row>
    <row r="116" spans="3:9" x14ac:dyDescent="0.2">
      <c r="D116" s="366"/>
      <c r="E116" s="363"/>
      <c r="F116" s="363"/>
      <c r="G116" s="364"/>
      <c r="H116" s="200"/>
      <c r="I116" s="200"/>
    </row>
    <row r="117" spans="3:9" x14ac:dyDescent="0.2">
      <c r="E117" s="363"/>
      <c r="F117" s="363"/>
      <c r="G117" s="200"/>
      <c r="H117" s="200"/>
      <c r="I117" s="200"/>
    </row>
    <row r="118" spans="3:9" x14ac:dyDescent="0.2">
      <c r="D118" s="354" t="s">
        <v>8546</v>
      </c>
      <c r="E118" s="367">
        <f ca="1">IF($I$101=1,($I$102*$D$107*$G$106+1*$D$106*$G$107+2*$D$106*$G$108+($D$101*1.6*2*$D$114*$G$106/2)),IF($I$101=2,($I$102*$D$107*$G$106+2*$D$106*($G$107+$G$108+$G$109)+($D$101*1.6*2*$D$114*$G$106/2)),"Revisar!!!"))</f>
        <v>16388.631744942442</v>
      </c>
      <c r="F118" s="183" t="s">
        <v>8495</v>
      </c>
    </row>
    <row r="119" spans="3:9" x14ac:dyDescent="0.2">
      <c r="D119" s="354" t="s">
        <v>8547</v>
      </c>
      <c r="E119" s="368">
        <f ca="1">(($E$118/(2*$D$112))+(($D$110+$D$111)/4))</f>
        <v>3307.1575042503232</v>
      </c>
      <c r="F119" s="183" t="s">
        <v>8495</v>
      </c>
    </row>
    <row r="120" spans="3:9" x14ac:dyDescent="0.2">
      <c r="D120" s="354" t="s">
        <v>8548</v>
      </c>
      <c r="E120" s="368">
        <f ca="1">(($E$118/(2*$D$112))-(($D$110+$D$111)/4))</f>
        <v>2155.7197440638242</v>
      </c>
      <c r="F120" s="183" t="s">
        <v>8495</v>
      </c>
    </row>
    <row r="121" spans="3:9" x14ac:dyDescent="0.2">
      <c r="D121" s="354" t="s">
        <v>8549</v>
      </c>
      <c r="E121" s="368">
        <f ca="1">VLOOKUP($D$100,$AB$23:$AL$43,2)/4</f>
        <v>229.88917994874396</v>
      </c>
      <c r="F121" s="183" t="s">
        <v>8495</v>
      </c>
    </row>
    <row r="122" spans="3:9" x14ac:dyDescent="0.2">
      <c r="D122" s="354" t="s">
        <v>8550</v>
      </c>
      <c r="E122" s="368">
        <f>VLOOKUP(D102,B12:I16,5,0)*0.7*0.18/3+VLOOKUP(D103,B12:I16,5,0)*0.7*0.18++VLOOKUP(D104,B12:I16,5,0)*0.7*0.18</f>
        <v>930.19280759999992</v>
      </c>
      <c r="F122" s="183" t="s">
        <v>8495</v>
      </c>
      <c r="G122" s="369" t="s">
        <v>8551</v>
      </c>
    </row>
    <row r="123" spans="3:9" x14ac:dyDescent="0.2">
      <c r="D123" s="358"/>
      <c r="E123" s="368">
        <f>VLOOKUP(D102,B12:I16,5,0)*0.18/4</f>
        <v>310.835151</v>
      </c>
      <c r="F123" s="183" t="s">
        <v>8495</v>
      </c>
      <c r="G123" s="369" t="s">
        <v>8552</v>
      </c>
    </row>
    <row r="124" spans="3:9" x14ac:dyDescent="0.2">
      <c r="E124" s="370"/>
    </row>
    <row r="125" spans="3:9" x14ac:dyDescent="0.2">
      <c r="D125" s="358"/>
      <c r="E125" s="236"/>
    </row>
  </sheetData>
  <conditionalFormatting sqref="K4">
    <cfRule type="cellIs" dxfId="0" priority="1" stopIfTrue="1" operator="equal">
      <formula>"""OK"""</formula>
    </cfRule>
  </conditionalFormatting>
  <hyperlinks>
    <hyperlink ref="K4" r:id="rId1" display="../../Renta Mensual/Resultados CAMECO/CAMECO_DLT.xlsx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15</vt:i4>
      </vt:variant>
    </vt:vector>
  </HeadingPairs>
  <TitlesOfParts>
    <vt:vector size="24" baseType="lpstr">
      <vt:lpstr>Info ELECTRONORTE</vt:lpstr>
      <vt:lpstr>Resumen Infraestructura</vt:lpstr>
      <vt:lpstr>SICODI</vt:lpstr>
      <vt:lpstr>MOD_INV_2018</vt:lpstr>
      <vt:lpstr>Postes y torres ELECTRONORTE</vt:lpstr>
      <vt:lpstr>ANALISIS MONTAJE</vt:lpstr>
      <vt:lpstr>Resumen Peso</vt:lpstr>
      <vt:lpstr>Resumen Vano</vt:lpstr>
      <vt:lpstr>PLANTILLA</vt:lpstr>
      <vt:lpstr>MOD_INV_2018!ACCCABLEGUARDA</vt:lpstr>
      <vt:lpstr>MOD_INV_2018!ACCCABLESUB</vt:lpstr>
      <vt:lpstr>MOD_INV_2018!ACCCOND</vt:lpstr>
      <vt:lpstr>MOD_INV_2018!ACEROCONC</vt:lpstr>
      <vt:lpstr>MOD_INV_2018!Área_de_impresión</vt:lpstr>
      <vt:lpstr>'Postes y torres ELECTRONORTE'!Área_de_impresión</vt:lpstr>
      <vt:lpstr>MOD_INV_2018!CABGUARDA</vt:lpstr>
      <vt:lpstr>MOD_INV_2018!CADAISL</vt:lpstr>
      <vt:lpstr>MOD_INV_2018!CONDUCTORES</vt:lpstr>
      <vt:lpstr>MOD_INV_2018!MADERA</vt:lpstr>
      <vt:lpstr>MOD_INV_2018!PARRILLA</vt:lpstr>
      <vt:lpstr>MOD_INV_2018!PUESTAATIERRA</vt:lpstr>
      <vt:lpstr>MOD_INV_2018!RETENIDA</vt:lpstr>
      <vt:lpstr>MOD_INV_2018!Títulos_a_imprimir</vt:lpstr>
      <vt:lpstr>MOD_INV_2018!TORRE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Henry Cisneros Monasterio</cp:lastModifiedBy>
  <cp:lastPrinted>2018-04-06T21:57:30Z</cp:lastPrinted>
  <dcterms:created xsi:type="dcterms:W3CDTF">2016-03-23T23:48:29Z</dcterms:created>
  <dcterms:modified xsi:type="dcterms:W3CDTF">2018-09-20T18:53:42Z</dcterms:modified>
</cp:coreProperties>
</file>